
<file path=[Content_Types].xml><?xml version="1.0" encoding="utf-8"?>
<Types xmlns="http://schemas.openxmlformats.org/package/2006/content-types">
  <Default Extension="bin" ContentType="application/vnd.openxmlformats-officedocument.spreadsheetml.printerSettings"/>
  <Default Extension="emf" ContentType="image/x-emf"/>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drawings/drawing3.xml" ContentType="application/vnd.openxmlformats-officedocument.drawing+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xl/ctrlProps/ctrlProp60.xml" ContentType="application/vnd.ms-excel.controlproperties+xml"/>
  <Override PartName="/xl/ctrlProps/ctrlProp61.xml" ContentType="application/vnd.ms-excel.controlproperties+xml"/>
  <Override PartName="/xl/ctrlProps/ctrlProp62.xml" ContentType="application/vnd.ms-excel.controlproperties+xml"/>
  <Override PartName="/xl/ctrlProps/ctrlProp63.xml" ContentType="application/vnd.ms-excel.controlproperties+xml"/>
  <Override PartName="/xl/ctrlProps/ctrlProp64.xml" ContentType="application/vnd.ms-excel.controlproperties+xml"/>
  <Override PartName="/xl/ctrlProps/ctrlProp65.xml" ContentType="application/vnd.ms-excel.controlproperties+xml"/>
  <Override PartName="/xl/ctrlProps/ctrlProp66.xml" ContentType="application/vnd.ms-excel.controlproperties+xml"/>
  <Override PartName="/xl/ctrlProps/ctrlProp67.xml" ContentType="application/vnd.ms-excel.controlproperties+xml"/>
  <Override PartName="/xl/ctrlProps/ctrlProp68.xml" ContentType="application/vnd.ms-excel.controlproperties+xml"/>
  <Override PartName="/xl/ctrlProps/ctrlProp69.xml" ContentType="application/vnd.ms-excel.controlproperties+xml"/>
  <Override PartName="/xl/ctrlProps/ctrlProp70.xml" ContentType="application/vnd.ms-excel.controlproperties+xml"/>
  <Override PartName="/xl/ctrlProps/ctrlProp71.xml" ContentType="application/vnd.ms-excel.controlproperties+xml"/>
  <Override PartName="/xl/ctrlProps/ctrlProp72.xml" ContentType="application/vnd.ms-excel.controlproperties+xml"/>
  <Override PartName="/xl/ctrlProps/ctrlProp73.xml" ContentType="application/vnd.ms-excel.controlproperties+xml"/>
  <Override PartName="/xl/ctrlProps/ctrlProp74.xml" ContentType="application/vnd.ms-excel.controlproperties+xml"/>
  <Override PartName="/xl/ctrlProps/ctrlProp75.xml" ContentType="application/vnd.ms-excel.controlproperties+xml"/>
  <Override PartName="/xl/ctrlProps/ctrlProp76.xml" ContentType="application/vnd.ms-excel.controlproperties+xml"/>
  <Override PartName="/xl/ctrlProps/ctrlProp77.xml" ContentType="application/vnd.ms-excel.controlproperties+xml"/>
  <Override PartName="/xl/ctrlProps/ctrlProp78.xml" ContentType="application/vnd.ms-excel.controlproperties+xml"/>
  <Override PartName="/xl/ctrlProps/ctrlProp79.xml" ContentType="application/vnd.ms-excel.controlproperties+xml"/>
  <Override PartName="/xl/ctrlProps/ctrlProp80.xml" ContentType="application/vnd.ms-excel.controlproperties+xml"/>
  <Override PartName="/xl/ctrlProps/ctrlProp81.xml" ContentType="application/vnd.ms-excel.controlproperties+xml"/>
  <Override PartName="/xl/ctrlProps/ctrlProp82.xml" ContentType="application/vnd.ms-excel.controlproperties+xml"/>
  <Override PartName="/xl/ctrlProps/ctrlProp83.xml" ContentType="application/vnd.ms-excel.controlproperties+xml"/>
  <Override PartName="/xl/ctrlProps/ctrlProp84.xml" ContentType="application/vnd.ms-excel.controlproperties+xml"/>
  <Override PartName="/xl/ctrlProps/ctrlProp85.xml" ContentType="application/vnd.ms-excel.controlproperties+xml"/>
  <Override PartName="/xl/ctrlProps/ctrlProp86.xml" ContentType="application/vnd.ms-excel.controlproperties+xml"/>
  <Override PartName="/xl/ctrlProps/ctrlProp87.xml" ContentType="application/vnd.ms-excel.controlproperties+xml"/>
  <Override PartName="/xl/ctrlProps/ctrlProp88.xml" ContentType="application/vnd.ms-excel.controlproperties+xml"/>
  <Override PartName="/xl/ctrlProps/ctrlProp89.xml" ContentType="application/vnd.ms-excel.controlproperties+xml"/>
  <Override PartName="/xl/ctrlProps/ctrlProp90.xml" ContentType="application/vnd.ms-excel.controlproperties+xml"/>
  <Override PartName="/xl/ctrlProps/ctrlProp91.xml" ContentType="application/vnd.ms-excel.controlproperties+xml"/>
  <Override PartName="/xl/ctrlProps/ctrlProp92.xml" ContentType="application/vnd.ms-excel.controlproperties+xml"/>
  <Override PartName="/xl/ctrlProps/ctrlProp93.xml" ContentType="application/vnd.ms-excel.controlproperties+xml"/>
  <Override PartName="/xl/ctrlProps/ctrlProp94.xml" ContentType="application/vnd.ms-excel.controlproperties+xml"/>
  <Override PartName="/xl/ctrlProps/ctrlProp95.xml" ContentType="application/vnd.ms-excel.controlproperties+xml"/>
  <Override PartName="/xl/ctrlProps/ctrlProp96.xml" ContentType="application/vnd.ms-excel.controlproperties+xml"/>
  <Override PartName="/xl/ctrlProps/ctrlProp97.xml" ContentType="application/vnd.ms-excel.controlproperties+xml"/>
  <Override PartName="/xl/ctrlProps/ctrlProp98.xml" ContentType="application/vnd.ms-excel.controlproperties+xml"/>
  <Override PartName="/xl/ctrlProps/ctrlProp99.xml" ContentType="application/vnd.ms-excel.controlproperties+xml"/>
  <Override PartName="/xl/ctrlProps/ctrlProp100.xml" ContentType="application/vnd.ms-excel.controlproperties+xml"/>
  <Override PartName="/xl/ctrlProps/ctrlProp101.xml" ContentType="application/vnd.ms-excel.controlproperties+xml"/>
  <Override PartName="/xl/ctrlProps/ctrlProp102.xml" ContentType="application/vnd.ms-excel.controlproperties+xml"/>
  <Override PartName="/xl/ctrlProps/ctrlProp103.xml" ContentType="application/vnd.ms-excel.controlproperties+xml"/>
  <Override PartName="/xl/ctrlProps/ctrlProp104.xml" ContentType="application/vnd.ms-excel.controlproperties+xml"/>
  <Override PartName="/xl/ctrlProps/ctrlProp105.xml" ContentType="application/vnd.ms-excel.controlproperties+xml"/>
  <Override PartName="/xl/ctrlProps/ctrlProp106.xml" ContentType="application/vnd.ms-excel.controlproperties+xml"/>
  <Override PartName="/xl/ctrlProps/ctrlProp107.xml" ContentType="application/vnd.ms-excel.controlproperties+xml"/>
  <Override PartName="/xl/ctrlProps/ctrlProp108.xml" ContentType="application/vnd.ms-excel.controlproperties+xml"/>
  <Override PartName="/xl/ctrlProps/ctrlProp109.xml" ContentType="application/vnd.ms-excel.controlproperties+xml"/>
  <Override PartName="/xl/ctrlProps/ctrlProp110.xml" ContentType="application/vnd.ms-excel.controlproperties+xml"/>
  <Override PartName="/xl/ctrlProps/ctrlProp111.xml" ContentType="application/vnd.ms-excel.controlproperties+xml"/>
  <Override PartName="/xl/ctrlProps/ctrlProp112.xml" ContentType="application/vnd.ms-excel.controlproperties+xml"/>
  <Override PartName="/xl/ctrlProps/ctrlProp113.xml" ContentType="application/vnd.ms-excel.controlproperties+xml"/>
  <Override PartName="/xl/ctrlProps/ctrlProp114.xml" ContentType="application/vnd.ms-excel.controlproperties+xml"/>
  <Override PartName="/xl/ctrlProps/ctrlProp115.xml" ContentType="application/vnd.ms-excel.controlproperties+xml"/>
  <Override PartName="/xl/ctrlProps/ctrlProp116.xml" ContentType="application/vnd.ms-excel.controlproperties+xml"/>
  <Override PartName="/xl/ctrlProps/ctrlProp117.xml" ContentType="application/vnd.ms-excel.controlproperties+xml"/>
  <Override PartName="/xl/ctrlProps/ctrlProp118.xml" ContentType="application/vnd.ms-excel.controlproperties+xml"/>
  <Override PartName="/xl/ctrlProps/ctrlProp119.xml" ContentType="application/vnd.ms-excel.controlproperties+xml"/>
  <Override PartName="/xl/ctrlProps/ctrlProp120.xml" ContentType="application/vnd.ms-excel.controlproperties+xml"/>
  <Override PartName="/xl/ctrlProps/ctrlProp121.xml" ContentType="application/vnd.ms-excel.controlproperties+xml"/>
  <Override PartName="/xl/ctrlProps/ctrlProp122.xml" ContentType="application/vnd.ms-excel.controlproperties+xml"/>
  <Override PartName="/xl/ctrlProps/ctrlProp123.xml" ContentType="application/vnd.ms-excel.controlproperties+xml"/>
  <Override PartName="/xl/ctrlProps/ctrlProp124.xml" ContentType="application/vnd.ms-excel.controlproperties+xml"/>
  <Override PartName="/xl/ctrlProps/ctrlProp125.xml" ContentType="application/vnd.ms-excel.controlproperties+xml"/>
  <Override PartName="/xl/ctrlProps/ctrlProp126.xml" ContentType="application/vnd.ms-excel.controlproperties+xml"/>
  <Override PartName="/xl/ctrlProps/ctrlProp127.xml" ContentType="application/vnd.ms-excel.controlproperties+xml"/>
  <Override PartName="/xl/ctrlProps/ctrlProp128.xml" ContentType="application/vnd.ms-excel.controlproperties+xml"/>
  <Override PartName="/xl/ctrlProps/ctrlProp129.xml" ContentType="application/vnd.ms-excel.controlproperties+xml"/>
  <Override PartName="/xl/ctrlProps/ctrlProp130.xml" ContentType="application/vnd.ms-excel.controlproperties+xml"/>
  <Override PartName="/xl/ctrlProps/ctrlProp131.xml" ContentType="application/vnd.ms-excel.controlproperties+xml"/>
  <Override PartName="/xl/ctrlProps/ctrlProp132.xml" ContentType="application/vnd.ms-excel.controlproperties+xml"/>
  <Override PartName="/xl/ctrlProps/ctrlProp133.xml" ContentType="application/vnd.ms-excel.controlproperties+xml"/>
  <Override PartName="/xl/ctrlProps/ctrlProp134.xml" ContentType="application/vnd.ms-excel.controlproperties+xml"/>
  <Override PartName="/xl/ctrlProps/ctrlProp135.xml" ContentType="application/vnd.ms-excel.controlproperties+xml"/>
  <Override PartName="/xl/ctrlProps/ctrlProp136.xml" ContentType="application/vnd.ms-excel.controlproperties+xml"/>
  <Override PartName="/xl/ctrlProps/ctrlProp137.xml" ContentType="application/vnd.ms-excel.controlproperties+xml"/>
  <Override PartName="/xl/ctrlProps/ctrlProp138.xml" ContentType="application/vnd.ms-excel.controlproperties+xml"/>
  <Override PartName="/xl/ctrlProps/ctrlProp139.xml" ContentType="application/vnd.ms-excel.controlproperties+xml"/>
  <Override PartName="/xl/ctrlProps/ctrlProp140.xml" ContentType="application/vnd.ms-excel.controlproperties+xml"/>
  <Override PartName="/xl/ctrlProps/ctrlProp141.xml" ContentType="application/vnd.ms-excel.controlproperties+xml"/>
  <Override PartName="/xl/ctrlProps/ctrlProp142.xml" ContentType="application/vnd.ms-excel.controlproperties+xml"/>
  <Override PartName="/xl/ctrlProps/ctrlProp143.xml" ContentType="application/vnd.ms-excel.controlproperties+xml"/>
  <Override PartName="/xl/ctrlProps/ctrlProp144.xml" ContentType="application/vnd.ms-excel.controlproperties+xml"/>
  <Override PartName="/xl/ctrlProps/ctrlProp145.xml" ContentType="application/vnd.ms-excel.controlproperties+xml"/>
  <Override PartName="/xl/ctrlProps/ctrlProp146.xml" ContentType="application/vnd.ms-excel.controlproperties+xml"/>
  <Override PartName="/xl/ctrlProps/ctrlProp147.xml" ContentType="application/vnd.ms-excel.controlproperties+xml"/>
  <Override PartName="/xl/ctrlProps/ctrlProp148.xml" ContentType="application/vnd.ms-excel.controlproperties+xml"/>
  <Override PartName="/xl/ctrlProps/ctrlProp149.xml" ContentType="application/vnd.ms-excel.controlproperties+xml"/>
  <Override PartName="/xl/ctrlProps/ctrlProp150.xml" ContentType="application/vnd.ms-excel.controlproperties+xml"/>
  <Override PartName="/xl/ctrlProps/ctrlProp151.xml" ContentType="application/vnd.ms-excel.controlproperties+xml"/>
  <Override PartName="/xl/ctrlProps/ctrlProp152.xml" ContentType="application/vnd.ms-excel.controlproperties+xml"/>
  <Override PartName="/xl/ctrlProps/ctrlProp153.xml" ContentType="application/vnd.ms-excel.controlproperties+xml"/>
  <Override PartName="/xl/ctrlProps/ctrlProp154.xml" ContentType="application/vnd.ms-excel.controlproperties+xml"/>
  <Override PartName="/xl/ctrlProps/ctrlProp155.xml" ContentType="application/vnd.ms-excel.controlproperties+xml"/>
  <Override PartName="/xl/ctrlProps/ctrlProp156.xml" ContentType="application/vnd.ms-excel.controlproperties+xml"/>
  <Override PartName="/xl/ctrlProps/ctrlProp157.xml" ContentType="application/vnd.ms-excel.controlproperties+xml"/>
  <Override PartName="/xl/ctrlProps/ctrlProp158.xml" ContentType="application/vnd.ms-excel.controlproperties+xml"/>
  <Override PartName="/xl/ctrlProps/ctrlProp159.xml" ContentType="application/vnd.ms-excel.controlproperties+xml"/>
  <Override PartName="/xl/ctrlProps/ctrlProp160.xml" ContentType="application/vnd.ms-excel.controlproperties+xml"/>
  <Override PartName="/xl/ctrlProps/ctrlProp161.xml" ContentType="application/vnd.ms-excel.controlproperties+xml"/>
  <Override PartName="/xl/ctrlProps/ctrlProp162.xml" ContentType="application/vnd.ms-excel.controlproperties+xml"/>
  <Override PartName="/xl/ctrlProps/ctrlProp163.xml" ContentType="application/vnd.ms-excel.controlproperties+xml"/>
  <Override PartName="/xl/ctrlProps/ctrlProp164.xml" ContentType="application/vnd.ms-excel.controlproperties+xml"/>
  <Override PartName="/xl/ctrlProps/ctrlProp165.xml" ContentType="application/vnd.ms-excel.controlproperties+xml"/>
  <Override PartName="/xl/ctrlProps/ctrlProp166.xml" ContentType="application/vnd.ms-excel.controlproperties+xml"/>
  <Override PartName="/xl/ctrlProps/ctrlProp167.xml" ContentType="application/vnd.ms-excel.controlproperties+xml"/>
  <Override PartName="/xl/ctrlProps/ctrlProp168.xml" ContentType="application/vnd.ms-excel.controlproperties+xml"/>
  <Override PartName="/xl/ctrlProps/ctrlProp169.xml" ContentType="application/vnd.ms-excel.controlproperties+xml"/>
  <Override PartName="/xl/ctrlProps/ctrlProp170.xml" ContentType="application/vnd.ms-excel.controlproperties+xml"/>
  <Override PartName="/xl/ctrlProps/ctrlProp171.xml" ContentType="application/vnd.ms-excel.controlproperties+xml"/>
  <Override PartName="/xl/ctrlProps/ctrlProp172.xml" ContentType="application/vnd.ms-excel.controlproperties+xml"/>
  <Override PartName="/xl/ctrlProps/ctrlProp173.xml" ContentType="application/vnd.ms-excel.controlproperties+xml"/>
  <Override PartName="/xl/ctrlProps/ctrlProp174.xml" ContentType="application/vnd.ms-excel.controlproperties+xml"/>
  <Override PartName="/xl/ctrlProps/ctrlProp175.xml" ContentType="application/vnd.ms-excel.controlproperties+xml"/>
  <Override PartName="/xl/ctrlProps/ctrlProp176.xml" ContentType="application/vnd.ms-excel.controlproperties+xml"/>
  <Override PartName="/xl/ctrlProps/ctrlProp177.xml" ContentType="application/vnd.ms-excel.controlproperties+xml"/>
  <Override PartName="/xl/ctrlProps/ctrlProp178.xml" ContentType="application/vnd.ms-excel.controlproperties+xml"/>
  <Override PartName="/xl/ctrlProps/ctrlProp179.xml" ContentType="application/vnd.ms-excel.controlproperties+xml"/>
  <Override PartName="/xl/ctrlProps/ctrlProp180.xml" ContentType="application/vnd.ms-excel.controlproperties+xml"/>
  <Override PartName="/xl/ctrlProps/ctrlProp181.xml" ContentType="application/vnd.ms-excel.controlproperties+xml"/>
  <Override PartName="/xl/ctrlProps/ctrlProp182.xml" ContentType="application/vnd.ms-excel.controlproperties+xml"/>
  <Override PartName="/xl/ctrlProps/ctrlProp183.xml" ContentType="application/vnd.ms-excel.controlproperties+xml"/>
  <Override PartName="/xl/ctrlProps/ctrlProp184.xml" ContentType="application/vnd.ms-excel.controlproperties+xml"/>
  <Override PartName="/xl/ctrlProps/ctrlProp185.xml" ContentType="application/vnd.ms-excel.controlproperties+xml"/>
  <Override PartName="/xl/ctrlProps/ctrlProp186.xml" ContentType="application/vnd.ms-excel.controlproperties+xml"/>
  <Override PartName="/xl/ctrlProps/ctrlProp187.xml" ContentType="application/vnd.ms-excel.controlproperties+xml"/>
  <Override PartName="/xl/ctrlProps/ctrlProp188.xml" ContentType="application/vnd.ms-excel.controlproperties+xml"/>
  <Override PartName="/xl/ctrlProps/ctrlProp189.xml" ContentType="application/vnd.ms-excel.controlproperties+xml"/>
  <Override PartName="/xl/ctrlProps/ctrlProp190.xml" ContentType="application/vnd.ms-excel.controlproperties+xml"/>
  <Override PartName="/xl/ctrlProps/ctrlProp191.xml" ContentType="application/vnd.ms-excel.controlproperties+xml"/>
  <Override PartName="/xl/ctrlProps/ctrlProp192.xml" ContentType="application/vnd.ms-excel.controlproperties+xml"/>
  <Override PartName="/xl/ctrlProps/ctrlProp193.xml" ContentType="application/vnd.ms-excel.controlproperties+xml"/>
  <Override PartName="/xl/ctrlProps/ctrlProp194.xml" ContentType="application/vnd.ms-excel.controlproperties+xml"/>
  <Override PartName="/xl/ctrlProps/ctrlProp195.xml" ContentType="application/vnd.ms-excel.controlproperties+xml"/>
  <Override PartName="/xl/ctrlProps/ctrlProp196.xml" ContentType="application/vnd.ms-excel.controlproperties+xml"/>
  <Override PartName="/xl/ctrlProps/ctrlProp197.xml" ContentType="application/vnd.ms-excel.controlproperties+xml"/>
  <Override PartName="/xl/ctrlProps/ctrlProp198.xml" ContentType="application/vnd.ms-excel.controlproperties+xml"/>
  <Override PartName="/xl/ctrlProps/ctrlProp199.xml" ContentType="application/vnd.ms-excel.controlproperties+xml"/>
  <Override PartName="/xl/ctrlProps/ctrlProp200.xml" ContentType="application/vnd.ms-excel.controlproperties+xml"/>
  <Override PartName="/xl/ctrlProps/ctrlProp201.xml" ContentType="application/vnd.ms-excel.controlproperties+xml"/>
  <Override PartName="/xl/ctrlProps/ctrlProp202.xml" ContentType="application/vnd.ms-excel.controlproperties+xml"/>
  <Override PartName="/xl/ctrlProps/ctrlProp203.xml" ContentType="application/vnd.ms-excel.controlproperties+xml"/>
  <Override PartName="/xl/ctrlProps/ctrlProp204.xml" ContentType="application/vnd.ms-excel.controlproperties+xml"/>
  <Override PartName="/xl/ctrlProps/ctrlProp205.xml" ContentType="application/vnd.ms-excel.controlproperties+xml"/>
  <Override PartName="/xl/ctrlProps/ctrlProp206.xml" ContentType="application/vnd.ms-excel.controlproperties+xml"/>
  <Override PartName="/xl/ctrlProps/ctrlProp207.xml" ContentType="application/vnd.ms-excel.controlproperties+xml"/>
  <Override PartName="/xl/ctrlProps/ctrlProp208.xml" ContentType="application/vnd.ms-excel.controlproperties+xml"/>
  <Override PartName="/xl/ctrlProps/ctrlProp209.xml" ContentType="application/vnd.ms-excel.controlproperties+xml"/>
  <Override PartName="/xl/ctrlProps/ctrlProp210.xml" ContentType="application/vnd.ms-excel.controlproperties+xml"/>
  <Override PartName="/xl/ctrlProps/ctrlProp211.xml" ContentType="application/vnd.ms-excel.controlproperties+xml"/>
  <Override PartName="/xl/ctrlProps/ctrlProp212.xml" ContentType="application/vnd.ms-excel.controlproperties+xml"/>
  <Override PartName="/xl/ctrlProps/ctrlProp213.xml" ContentType="application/vnd.ms-excel.controlproperties+xml"/>
  <Override PartName="/xl/ctrlProps/ctrlProp214.xml" ContentType="application/vnd.ms-excel.controlproperties+xml"/>
  <Override PartName="/xl/ctrlProps/ctrlProp215.xml" ContentType="application/vnd.ms-excel.controlproperties+xml"/>
  <Override PartName="/xl/ctrlProps/ctrlProp216.xml" ContentType="application/vnd.ms-excel.controlproperties+xml"/>
  <Override PartName="/xl/ctrlProps/ctrlProp217.xml" ContentType="application/vnd.ms-excel.controlproperties+xml"/>
  <Override PartName="/xl/ctrlProps/ctrlProp218.xml" ContentType="application/vnd.ms-excel.controlproperties+xml"/>
  <Override PartName="/xl/ctrlProps/ctrlProp219.xml" ContentType="application/vnd.ms-excel.controlproperties+xml"/>
  <Override PartName="/xl/ctrlProps/ctrlProp220.xml" ContentType="application/vnd.ms-excel.controlproperties+xml"/>
  <Override PartName="/xl/ctrlProps/ctrlProp221.xml" ContentType="application/vnd.ms-excel.controlproperties+xml"/>
  <Override PartName="/xl/ctrlProps/ctrlProp222.xml" ContentType="application/vnd.ms-excel.controlproperties+xml"/>
  <Override PartName="/xl/ctrlProps/ctrlProp223.xml" ContentType="application/vnd.ms-excel.controlproperties+xml"/>
  <Override PartName="/xl/ctrlProps/ctrlProp224.xml" ContentType="application/vnd.ms-excel.controlproperties+xml"/>
  <Override PartName="/xl/ctrlProps/ctrlProp225.xml" ContentType="application/vnd.ms-excel.controlproperties+xml"/>
  <Override PartName="/xl/ctrlProps/ctrlProp226.xml" ContentType="application/vnd.ms-excel.controlproperties+xml"/>
  <Override PartName="/xl/ctrlProps/ctrlProp227.xml" ContentType="application/vnd.ms-excel.controlproperties+xml"/>
  <Override PartName="/xl/ctrlProps/ctrlProp228.xml" ContentType="application/vnd.ms-excel.controlproperties+xml"/>
  <Override PartName="/xl/ctrlProps/ctrlProp229.xml" ContentType="application/vnd.ms-excel.controlproperties+xml"/>
  <Override PartName="/xl/ctrlProps/ctrlProp230.xml" ContentType="application/vnd.ms-excel.controlproperties+xml"/>
  <Override PartName="/xl/ctrlProps/ctrlProp231.xml" ContentType="application/vnd.ms-excel.controlproperties+xml"/>
  <Override PartName="/xl/ctrlProps/ctrlProp232.xml" ContentType="application/vnd.ms-excel.controlproperties+xml"/>
  <Override PartName="/xl/ctrlProps/ctrlProp233.xml" ContentType="application/vnd.ms-excel.controlproperties+xml"/>
  <Override PartName="/xl/ctrlProps/ctrlProp234.xml" ContentType="application/vnd.ms-excel.controlproperties+xml"/>
  <Override PartName="/xl/ctrlProps/ctrlProp235.xml" ContentType="application/vnd.ms-excel.controlproperties+xml"/>
  <Override PartName="/xl/ctrlProps/ctrlProp236.xml" ContentType="application/vnd.ms-excel.controlproperties+xml"/>
  <Override PartName="/xl/ctrlProps/ctrlProp237.xml" ContentType="application/vnd.ms-excel.controlproperties+xml"/>
  <Override PartName="/xl/ctrlProps/ctrlProp238.xml" ContentType="application/vnd.ms-excel.controlproperties+xml"/>
  <Override PartName="/xl/ctrlProps/ctrlProp239.xml" ContentType="application/vnd.ms-excel.controlproperties+xml"/>
  <Override PartName="/xl/ctrlProps/ctrlProp240.xml" ContentType="application/vnd.ms-excel.controlproperties+xml"/>
  <Override PartName="/xl/ctrlProps/ctrlProp241.xml" ContentType="application/vnd.ms-excel.controlproperties+xml"/>
  <Override PartName="/xl/ctrlProps/ctrlProp242.xml" ContentType="application/vnd.ms-excel.controlproperties+xml"/>
  <Override PartName="/xl/ctrlProps/ctrlProp243.xml" ContentType="application/vnd.ms-excel.controlproperties+xml"/>
  <Override PartName="/xl/ctrlProps/ctrlProp244.xml" ContentType="application/vnd.ms-excel.controlproperties+xml"/>
  <Override PartName="/xl/ctrlProps/ctrlProp245.xml" ContentType="application/vnd.ms-excel.controlproperties+xml"/>
  <Override PartName="/xl/ctrlProps/ctrlProp246.xml" ContentType="application/vnd.ms-excel.controlproperties+xml"/>
  <Override PartName="/xl/ctrlProps/ctrlProp247.xml" ContentType="application/vnd.ms-excel.controlproperties+xml"/>
  <Override PartName="/xl/ctrlProps/ctrlProp248.xml" ContentType="application/vnd.ms-excel.controlproperties+xml"/>
  <Override PartName="/xl/ctrlProps/ctrlProp249.xml" ContentType="application/vnd.ms-excel.controlproperties+xml"/>
  <Override PartName="/xl/ctrlProps/ctrlProp250.xml" ContentType="application/vnd.ms-excel.controlproperties+xml"/>
  <Override PartName="/xl/ctrlProps/ctrlProp251.xml" ContentType="application/vnd.ms-excel.controlproperties+xml"/>
  <Override PartName="/xl/ctrlProps/ctrlProp252.xml" ContentType="application/vnd.ms-excel.controlproperties+xml"/>
  <Override PartName="/xl/ctrlProps/ctrlProp253.xml" ContentType="application/vnd.ms-excel.controlproperties+xml"/>
  <Override PartName="/xl/ctrlProps/ctrlProp254.xml" ContentType="application/vnd.ms-excel.controlproperties+xml"/>
  <Override PartName="/xl/ctrlProps/ctrlProp255.xml" ContentType="application/vnd.ms-excel.controlproperties+xml"/>
  <Override PartName="/xl/ctrlProps/ctrlProp256.xml" ContentType="application/vnd.ms-excel.controlproperties+xml"/>
  <Override PartName="/xl/ctrlProps/ctrlProp257.xml" ContentType="application/vnd.ms-excel.controlproperties+xml"/>
  <Override PartName="/xl/ctrlProps/ctrlProp258.xml" ContentType="application/vnd.ms-excel.controlproperties+xml"/>
  <Override PartName="/xl/ctrlProps/ctrlProp259.xml" ContentType="application/vnd.ms-excel.controlproperties+xml"/>
  <Override PartName="/xl/ctrlProps/ctrlProp260.xml" ContentType="application/vnd.ms-excel.controlproperties+xml"/>
  <Override PartName="/xl/ctrlProps/ctrlProp261.xml" ContentType="application/vnd.ms-excel.controlproperties+xml"/>
  <Override PartName="/xl/ctrlProps/ctrlProp262.xml" ContentType="application/vnd.ms-excel.controlproperties+xml"/>
  <Override PartName="/xl/ctrlProps/ctrlProp263.xml" ContentType="application/vnd.ms-excel.controlproperties+xml"/>
  <Override PartName="/xl/ctrlProps/ctrlProp264.xml" ContentType="application/vnd.ms-excel.controlproperties+xml"/>
  <Override PartName="/xl/ctrlProps/ctrlProp265.xml" ContentType="application/vnd.ms-excel.controlproperties+xml"/>
  <Override PartName="/xl/ctrlProps/ctrlProp266.xml" ContentType="application/vnd.ms-excel.controlproperties+xml"/>
  <Override PartName="/xl/ctrlProps/ctrlProp267.xml" ContentType="application/vnd.ms-excel.controlproperties+xml"/>
  <Override PartName="/xl/ctrlProps/ctrlProp268.xml" ContentType="application/vnd.ms-excel.controlproperties+xml"/>
  <Override PartName="/xl/ctrlProps/ctrlProp269.xml" ContentType="application/vnd.ms-excel.controlproperties+xml"/>
  <Override PartName="/xl/ctrlProps/ctrlProp270.xml" ContentType="application/vnd.ms-excel.controlproperties+xml"/>
  <Override PartName="/xl/ctrlProps/ctrlProp271.xml" ContentType="application/vnd.ms-excel.controlproperties+xml"/>
  <Override PartName="/xl/ctrlProps/ctrlProp272.xml" ContentType="application/vnd.ms-excel.controlproperties+xml"/>
  <Override PartName="/xl/ctrlProps/ctrlProp273.xml" ContentType="application/vnd.ms-excel.controlproperties+xml"/>
  <Override PartName="/xl/ctrlProps/ctrlProp274.xml" ContentType="application/vnd.ms-excel.controlproperties+xml"/>
  <Override PartName="/xl/ctrlProps/ctrlProp275.xml" ContentType="application/vnd.ms-excel.controlproperties+xml"/>
  <Override PartName="/xl/ctrlProps/ctrlProp276.xml" ContentType="application/vnd.ms-excel.controlproperties+xml"/>
  <Override PartName="/xl/ctrlProps/ctrlProp277.xml" ContentType="application/vnd.ms-excel.controlproperties+xml"/>
  <Override PartName="/xl/ctrlProps/ctrlProp278.xml" ContentType="application/vnd.ms-excel.controlproperties+xml"/>
  <Override PartName="/xl/ctrlProps/ctrlProp279.xml" ContentType="application/vnd.ms-excel.controlproperties+xml"/>
  <Override PartName="/xl/ctrlProps/ctrlProp280.xml" ContentType="application/vnd.ms-excel.controlproperties+xml"/>
  <Override PartName="/xl/ctrlProps/ctrlProp281.xml" ContentType="application/vnd.ms-excel.controlproperties+xml"/>
  <Override PartName="/xl/ctrlProps/ctrlProp282.xml" ContentType="application/vnd.ms-excel.controlproperties+xml"/>
  <Override PartName="/xl/ctrlProps/ctrlProp283.xml" ContentType="application/vnd.ms-excel.controlproperties+xml"/>
  <Override PartName="/xl/ctrlProps/ctrlProp284.xml" ContentType="application/vnd.ms-excel.controlproperties+xml"/>
  <Override PartName="/xl/ctrlProps/ctrlProp285.xml" ContentType="application/vnd.ms-excel.controlproperties+xml"/>
  <Override PartName="/xl/ctrlProps/ctrlProp286.xml" ContentType="application/vnd.ms-excel.controlproperties+xml"/>
  <Override PartName="/xl/ctrlProps/ctrlProp287.xml" ContentType="application/vnd.ms-excel.controlproperties+xml"/>
  <Override PartName="/xl/ctrlProps/ctrlProp288.xml" ContentType="application/vnd.ms-excel.controlproperties+xml"/>
  <Override PartName="/xl/ctrlProps/ctrlProp289.xml" ContentType="application/vnd.ms-excel.controlproperties+xml"/>
  <Override PartName="/xl/ctrlProps/ctrlProp290.xml" ContentType="application/vnd.ms-excel.controlproperties+xml"/>
  <Override PartName="/xl/ctrlProps/ctrlProp291.xml" ContentType="application/vnd.ms-excel.controlproperties+xml"/>
  <Override PartName="/xl/ctrlProps/ctrlProp292.xml" ContentType="application/vnd.ms-excel.controlproperties+xml"/>
  <Override PartName="/xl/ctrlProps/ctrlProp293.xml" ContentType="application/vnd.ms-excel.controlproperties+xml"/>
  <Override PartName="/xl/ctrlProps/ctrlProp294.xml" ContentType="application/vnd.ms-excel.controlproperties+xml"/>
  <Override PartName="/xl/ctrlProps/ctrlProp295.xml" ContentType="application/vnd.ms-excel.controlproperties+xml"/>
  <Override PartName="/xl/ctrlProps/ctrlProp296.xml" ContentType="application/vnd.ms-excel.controlproperties+xml"/>
  <Override PartName="/xl/ctrlProps/ctrlProp297.xml" ContentType="application/vnd.ms-excel.controlproperties+xml"/>
  <Override PartName="/xl/ctrlProps/ctrlProp298.xml" ContentType="application/vnd.ms-excel.controlproperties+xml"/>
  <Override PartName="/xl/ctrlProps/ctrlProp299.xml" ContentType="application/vnd.ms-excel.controlproperties+xml"/>
  <Override PartName="/xl/ctrlProps/ctrlProp300.xml" ContentType="application/vnd.ms-excel.controlproperties+xml"/>
  <Override PartName="/xl/ctrlProps/ctrlProp301.xml" ContentType="application/vnd.ms-excel.controlproperties+xml"/>
  <Override PartName="/xl/ctrlProps/ctrlProp302.xml" ContentType="application/vnd.ms-excel.controlproperties+xml"/>
  <Override PartName="/xl/ctrlProps/ctrlProp303.xml" ContentType="application/vnd.ms-excel.controlproperties+xml"/>
  <Override PartName="/xl/ctrlProps/ctrlProp304.xml" ContentType="application/vnd.ms-excel.controlproperties+xml"/>
  <Override PartName="/xl/ctrlProps/ctrlProp305.xml" ContentType="application/vnd.ms-excel.controlproperties+xml"/>
  <Override PartName="/xl/ctrlProps/ctrlProp306.xml" ContentType="application/vnd.ms-excel.controlproperties+xml"/>
  <Override PartName="/xl/ctrlProps/ctrlProp307.xml" ContentType="application/vnd.ms-excel.controlproperties+xml"/>
  <Override PartName="/xl/ctrlProps/ctrlProp308.xml" ContentType="application/vnd.ms-excel.controlproperties+xml"/>
  <Override PartName="/xl/ctrlProps/ctrlProp309.xml" ContentType="application/vnd.ms-excel.controlproperties+xml"/>
  <Override PartName="/xl/ctrlProps/ctrlProp310.xml" ContentType="application/vnd.ms-excel.controlproperties+xml"/>
  <Override PartName="/xl/ctrlProps/ctrlProp311.xml" ContentType="application/vnd.ms-excel.controlproperties+xml"/>
  <Override PartName="/xl/ctrlProps/ctrlProp312.xml" ContentType="application/vnd.ms-excel.controlproperties+xml"/>
  <Override PartName="/xl/ctrlProps/ctrlProp313.xml" ContentType="application/vnd.ms-excel.controlproperties+xml"/>
  <Override PartName="/xl/ctrlProps/ctrlProp314.xml" ContentType="application/vnd.ms-excel.controlproperties+xml"/>
  <Override PartName="/xl/ctrlProps/ctrlProp315.xml" ContentType="application/vnd.ms-excel.controlproperties+xml"/>
  <Override PartName="/xl/ctrlProps/ctrlProp316.xml" ContentType="application/vnd.ms-excel.controlproperties+xml"/>
  <Override PartName="/xl/ctrlProps/ctrlProp317.xml" ContentType="application/vnd.ms-excel.controlproperties+xml"/>
  <Override PartName="/xl/ctrlProps/ctrlProp318.xml" ContentType="application/vnd.ms-excel.controlproperties+xml"/>
  <Override PartName="/xl/ctrlProps/ctrlProp319.xml" ContentType="application/vnd.ms-excel.controlproperties+xml"/>
  <Override PartName="/xl/ctrlProps/ctrlProp320.xml" ContentType="application/vnd.ms-excel.controlproperties+xml"/>
  <Override PartName="/xl/ctrlProps/ctrlProp321.xml" ContentType="application/vnd.ms-excel.controlproperties+xml"/>
  <Override PartName="/xl/ctrlProps/ctrlProp322.xml" ContentType="application/vnd.ms-excel.controlproperties+xml"/>
  <Override PartName="/xl/ctrlProps/ctrlProp323.xml" ContentType="application/vnd.ms-excel.controlproperties+xml"/>
  <Override PartName="/xl/ctrlProps/ctrlProp324.xml" ContentType="application/vnd.ms-excel.controlproperties+xml"/>
  <Override PartName="/xl/ctrlProps/ctrlProp325.xml" ContentType="application/vnd.ms-excel.controlproperties+xml"/>
  <Override PartName="/xl/ctrlProps/ctrlProp326.xml" ContentType="application/vnd.ms-excel.controlproperties+xml"/>
  <Override PartName="/xl/ctrlProps/ctrlProp327.xml" ContentType="application/vnd.ms-excel.controlproperties+xml"/>
  <Override PartName="/xl/ctrlProps/ctrlProp328.xml" ContentType="application/vnd.ms-excel.controlproperties+xml"/>
  <Override PartName="/xl/ctrlProps/ctrlProp329.xml" ContentType="application/vnd.ms-excel.controlproperties+xml"/>
  <Override PartName="/xl/ctrlProps/ctrlProp330.xml" ContentType="application/vnd.ms-excel.controlproperties+xml"/>
  <Override PartName="/xl/ctrlProps/ctrlProp331.xml" ContentType="application/vnd.ms-excel.controlproperties+xml"/>
  <Override PartName="/xl/ctrlProps/ctrlProp332.xml" ContentType="application/vnd.ms-excel.controlproperties+xml"/>
  <Override PartName="/xl/ctrlProps/ctrlProp333.xml" ContentType="application/vnd.ms-excel.controlproperties+xml"/>
  <Override PartName="/xl/ctrlProps/ctrlProp334.xml" ContentType="application/vnd.ms-excel.controlproperties+xml"/>
  <Override PartName="/xl/ctrlProps/ctrlProp335.xml" ContentType="application/vnd.ms-excel.controlproperties+xml"/>
  <Override PartName="/xl/ctrlProps/ctrlProp336.xml" ContentType="application/vnd.ms-excel.controlproperties+xml"/>
  <Override PartName="/xl/ctrlProps/ctrlProp337.xml" ContentType="application/vnd.ms-excel.controlproperties+xml"/>
  <Override PartName="/xl/ctrlProps/ctrlProp338.xml" ContentType="application/vnd.ms-excel.controlproperties+xml"/>
  <Override PartName="/xl/ctrlProps/ctrlProp339.xml" ContentType="application/vnd.ms-excel.controlproperties+xml"/>
  <Override PartName="/xl/ctrlProps/ctrlProp340.xml" ContentType="application/vnd.ms-excel.controlproperties+xml"/>
  <Override PartName="/xl/ctrlProps/ctrlProp341.xml" ContentType="application/vnd.ms-excel.controlproperties+xml"/>
  <Override PartName="/xl/ctrlProps/ctrlProp342.xml" ContentType="application/vnd.ms-excel.controlproperties+xml"/>
  <Override PartName="/xl/ctrlProps/ctrlProp343.xml" ContentType="application/vnd.ms-excel.controlproperties+xml"/>
  <Override PartName="/xl/ctrlProps/ctrlProp344.xml" ContentType="application/vnd.ms-excel.controlproperties+xml"/>
  <Override PartName="/xl/ctrlProps/ctrlProp345.xml" ContentType="application/vnd.ms-excel.controlproperties+xml"/>
  <Override PartName="/xl/ctrlProps/ctrlProp346.xml" ContentType="application/vnd.ms-excel.controlproperties+xml"/>
  <Override PartName="/xl/ctrlProps/ctrlProp347.xml" ContentType="application/vnd.ms-excel.controlproperties+xml"/>
  <Override PartName="/xl/ctrlProps/ctrlProp348.xml" ContentType="application/vnd.ms-excel.controlproperties+xml"/>
  <Override PartName="/xl/ctrlProps/ctrlProp349.xml" ContentType="application/vnd.ms-excel.controlproperties+xml"/>
  <Override PartName="/xl/ctrlProps/ctrlProp350.xml" ContentType="application/vnd.ms-excel.controlproperties+xml"/>
  <Override PartName="/xl/ctrlProps/ctrlProp351.xml" ContentType="application/vnd.ms-excel.controlproperties+xml"/>
  <Override PartName="/xl/ctrlProps/ctrlProp352.xml" ContentType="application/vnd.ms-excel.controlproperties+xml"/>
  <Override PartName="/xl/ctrlProps/ctrlProp353.xml" ContentType="application/vnd.ms-excel.controlproperties+xml"/>
  <Override PartName="/xl/ctrlProps/ctrlProp354.xml" ContentType="application/vnd.ms-excel.controlproperties+xml"/>
  <Override PartName="/xl/ctrlProps/ctrlProp355.xml" ContentType="application/vnd.ms-excel.controlproperties+xml"/>
  <Override PartName="/xl/ctrlProps/ctrlProp356.xml" ContentType="application/vnd.ms-excel.controlproperties+xml"/>
  <Override PartName="/xl/ctrlProps/ctrlProp357.xml" ContentType="application/vnd.ms-excel.controlproperties+xml"/>
  <Override PartName="/xl/ctrlProps/ctrlProp358.xml" ContentType="application/vnd.ms-excel.controlproperties+xml"/>
  <Override PartName="/xl/ctrlProps/ctrlProp359.xml" ContentType="application/vnd.ms-excel.controlproperties+xml"/>
  <Override PartName="/xl/ctrlProps/ctrlProp360.xml" ContentType="application/vnd.ms-excel.controlproperties+xml"/>
  <Override PartName="/xl/ctrlProps/ctrlProp361.xml" ContentType="application/vnd.ms-excel.controlproperties+xml"/>
  <Override PartName="/xl/ctrlProps/ctrlProp362.xml" ContentType="application/vnd.ms-excel.controlproperties+xml"/>
  <Override PartName="/xl/ctrlProps/ctrlProp363.xml" ContentType="application/vnd.ms-excel.controlproperties+xml"/>
  <Override PartName="/xl/ctrlProps/ctrlProp364.xml" ContentType="application/vnd.ms-excel.controlproperties+xml"/>
  <Override PartName="/xl/ctrlProps/ctrlProp365.xml" ContentType="application/vnd.ms-excel.controlproperties+xml"/>
  <Override PartName="/xl/ctrlProps/ctrlProp366.xml" ContentType="application/vnd.ms-excel.controlproperties+xml"/>
  <Override PartName="/xl/ctrlProps/ctrlProp367.xml" ContentType="application/vnd.ms-excel.controlproperties+xml"/>
  <Override PartName="/xl/ctrlProps/ctrlProp368.xml" ContentType="application/vnd.ms-excel.controlproperties+xml"/>
  <Override PartName="/xl/ctrlProps/ctrlProp369.xml" ContentType="application/vnd.ms-excel.controlproperties+xml"/>
  <Override PartName="/xl/ctrlProps/ctrlProp370.xml" ContentType="application/vnd.ms-excel.controlproperties+xml"/>
  <Override PartName="/xl/ctrlProps/ctrlProp371.xml" ContentType="application/vnd.ms-excel.controlproperties+xml"/>
  <Override PartName="/xl/ctrlProps/ctrlProp372.xml" ContentType="application/vnd.ms-excel.controlproperties+xml"/>
  <Override PartName="/xl/ctrlProps/ctrlProp373.xml" ContentType="application/vnd.ms-excel.controlproperties+xml"/>
  <Override PartName="/xl/ctrlProps/ctrlProp374.xml" ContentType="application/vnd.ms-excel.controlproperties+xml"/>
  <Override PartName="/xl/ctrlProps/ctrlProp375.xml" ContentType="application/vnd.ms-excel.controlproperties+xml"/>
  <Override PartName="/xl/ctrlProps/ctrlProp376.xml" ContentType="application/vnd.ms-excel.controlproperties+xml"/>
  <Override PartName="/xl/ctrlProps/ctrlProp377.xml" ContentType="application/vnd.ms-excel.controlproperties+xml"/>
  <Override PartName="/xl/ctrlProps/ctrlProp378.xml" ContentType="application/vnd.ms-excel.controlproperties+xml"/>
  <Override PartName="/xl/ctrlProps/ctrlProp379.xml" ContentType="application/vnd.ms-excel.controlproperties+xml"/>
  <Override PartName="/xl/ctrlProps/ctrlProp380.xml" ContentType="application/vnd.ms-excel.controlproperties+xml"/>
  <Override PartName="/xl/ctrlProps/ctrlProp381.xml" ContentType="application/vnd.ms-excel.controlproperties+xml"/>
  <Override PartName="/xl/ctrlProps/ctrlProp382.xml" ContentType="application/vnd.ms-excel.controlproperties+xml"/>
  <Override PartName="/xl/ctrlProps/ctrlProp383.xml" ContentType="application/vnd.ms-excel.controlproperties+xml"/>
  <Override PartName="/xl/ctrlProps/ctrlProp384.xml" ContentType="application/vnd.ms-excel.controlproperties+xml"/>
  <Override PartName="/xl/ctrlProps/ctrlProp385.xml" ContentType="application/vnd.ms-excel.controlproperties+xml"/>
  <Override PartName="/xl/ctrlProps/ctrlProp386.xml" ContentType="application/vnd.ms-excel.controlproperties+xml"/>
  <Override PartName="/xl/ctrlProps/ctrlProp387.xml" ContentType="application/vnd.ms-excel.controlproperties+xml"/>
  <Override PartName="/xl/ctrlProps/ctrlProp388.xml" ContentType="application/vnd.ms-excel.controlproperties+xml"/>
  <Override PartName="/xl/ctrlProps/ctrlProp389.xml" ContentType="application/vnd.ms-excel.controlproperties+xml"/>
  <Override PartName="/xl/ctrlProps/ctrlProp390.xml" ContentType="application/vnd.ms-excel.controlproperties+xml"/>
  <Override PartName="/xl/ctrlProps/ctrlProp391.xml" ContentType="application/vnd.ms-excel.controlproperties+xml"/>
  <Override PartName="/xl/ctrlProps/ctrlProp392.xml" ContentType="application/vnd.ms-excel.controlproperties+xml"/>
  <Override PartName="/xl/ctrlProps/ctrlProp393.xml" ContentType="application/vnd.ms-excel.controlproperties+xml"/>
  <Override PartName="/xl/ctrlProps/ctrlProp394.xml" ContentType="application/vnd.ms-excel.controlproperties+xml"/>
  <Override PartName="/xl/ctrlProps/ctrlProp395.xml" ContentType="application/vnd.ms-excel.controlproperties+xml"/>
  <Override PartName="/xl/ctrlProps/ctrlProp396.xml" ContentType="application/vnd.ms-excel.controlproperties+xml"/>
  <Override PartName="/xl/ctrlProps/ctrlProp397.xml" ContentType="application/vnd.ms-excel.controlproperties+xml"/>
  <Override PartName="/xl/ctrlProps/ctrlProp398.xml" ContentType="application/vnd.ms-excel.controlproperties+xml"/>
  <Override PartName="/xl/ctrlProps/ctrlProp399.xml" ContentType="application/vnd.ms-excel.controlproperties+xml"/>
  <Override PartName="/xl/ctrlProps/ctrlProp400.xml" ContentType="application/vnd.ms-excel.controlproperties+xml"/>
  <Override PartName="/xl/ctrlProps/ctrlProp401.xml" ContentType="application/vnd.ms-excel.controlproperties+xml"/>
  <Override PartName="/xl/ctrlProps/ctrlProp402.xml" ContentType="application/vnd.ms-excel.controlproperties+xml"/>
  <Override PartName="/xl/ctrlProps/ctrlProp403.xml" ContentType="application/vnd.ms-excel.controlproperties+xml"/>
  <Override PartName="/xl/ctrlProps/ctrlProp404.xml" ContentType="application/vnd.ms-excel.controlproperties+xml"/>
  <Override PartName="/xl/ctrlProps/ctrlProp405.xml" ContentType="application/vnd.ms-excel.controlproperties+xml"/>
  <Override PartName="/xl/ctrlProps/ctrlProp406.xml" ContentType="application/vnd.ms-excel.controlproperties+xml"/>
  <Override PartName="/xl/ctrlProps/ctrlProp407.xml" ContentType="application/vnd.ms-excel.controlproperties+xml"/>
  <Override PartName="/xl/ctrlProps/ctrlProp408.xml" ContentType="application/vnd.ms-excel.controlproperties+xml"/>
  <Override PartName="/xl/ctrlProps/ctrlProp409.xml" ContentType="application/vnd.ms-excel.controlproperties+xml"/>
  <Override PartName="/xl/ctrlProps/ctrlProp410.xml" ContentType="application/vnd.ms-excel.controlproperties+xml"/>
  <Override PartName="/xl/ctrlProps/ctrlProp411.xml" ContentType="application/vnd.ms-excel.controlproperties+xml"/>
  <Override PartName="/xl/ctrlProps/ctrlProp412.xml" ContentType="application/vnd.ms-excel.controlproperties+xml"/>
  <Override PartName="/xl/ctrlProps/ctrlProp413.xml" ContentType="application/vnd.ms-excel.controlproperties+xml"/>
  <Override PartName="/xl/ctrlProps/ctrlProp414.xml" ContentType="application/vnd.ms-excel.controlproperties+xml"/>
  <Override PartName="/xl/ctrlProps/ctrlProp415.xml" ContentType="application/vnd.ms-excel.controlproperties+xml"/>
  <Override PartName="/xl/ctrlProps/ctrlProp416.xml" ContentType="application/vnd.ms-excel.controlproperties+xml"/>
  <Override PartName="/xl/ctrlProps/ctrlProp417.xml" ContentType="application/vnd.ms-excel.controlproperties+xml"/>
  <Override PartName="/xl/ctrlProps/ctrlProp418.xml" ContentType="application/vnd.ms-excel.controlproperties+xml"/>
  <Override PartName="/xl/ctrlProps/ctrlProp419.xml" ContentType="application/vnd.ms-excel.controlproperties+xml"/>
  <Override PartName="/xl/ctrlProps/ctrlProp420.xml" ContentType="application/vnd.ms-excel.controlproperties+xml"/>
  <Override PartName="/xl/ctrlProps/ctrlProp421.xml" ContentType="application/vnd.ms-excel.controlproperties+xml"/>
  <Override PartName="/xl/ctrlProps/ctrlProp422.xml" ContentType="application/vnd.ms-excel.controlproperties+xml"/>
  <Override PartName="/xl/ctrlProps/ctrlProp423.xml" ContentType="application/vnd.ms-excel.controlproperties+xml"/>
  <Override PartName="/xl/ctrlProps/ctrlProp424.xml" ContentType="application/vnd.ms-excel.controlproperties+xml"/>
  <Override PartName="/xl/ctrlProps/ctrlProp425.xml" ContentType="application/vnd.ms-excel.controlproperties+xml"/>
  <Override PartName="/xl/ctrlProps/ctrlProp426.xml" ContentType="application/vnd.ms-excel.controlproperties+xml"/>
  <Override PartName="/xl/ctrlProps/ctrlProp427.xml" ContentType="application/vnd.ms-excel.controlproperties+xml"/>
  <Override PartName="/xl/ctrlProps/ctrlProp428.xml" ContentType="application/vnd.ms-excel.controlproperties+xml"/>
  <Override PartName="/xl/ctrlProps/ctrlProp429.xml" ContentType="application/vnd.ms-excel.controlproperties+xml"/>
  <Override PartName="/xl/ctrlProps/ctrlProp430.xml" ContentType="application/vnd.ms-excel.controlproperties+xml"/>
  <Override PartName="/xl/ctrlProps/ctrlProp431.xml" ContentType="application/vnd.ms-excel.controlproperties+xml"/>
  <Override PartName="/xl/ctrlProps/ctrlProp432.xml" ContentType="application/vnd.ms-excel.controlproperties+xml"/>
  <Override PartName="/xl/ctrlProps/ctrlProp433.xml" ContentType="application/vnd.ms-excel.controlproperties+xml"/>
  <Override PartName="/xl/ctrlProps/ctrlProp434.xml" ContentType="application/vnd.ms-excel.controlproperties+xml"/>
  <Override PartName="/xl/ctrlProps/ctrlProp435.xml" ContentType="application/vnd.ms-excel.controlproperties+xml"/>
  <Override PartName="/xl/ctrlProps/ctrlProp436.xml" ContentType="application/vnd.ms-excel.controlproperties+xml"/>
  <Override PartName="/xl/ctrlProps/ctrlProp437.xml" ContentType="application/vnd.ms-excel.controlproperties+xml"/>
  <Override PartName="/xl/ctrlProps/ctrlProp438.xml" ContentType="application/vnd.ms-excel.controlproperties+xml"/>
  <Override PartName="/xl/ctrlProps/ctrlProp439.xml" ContentType="application/vnd.ms-excel.controlproperties+xml"/>
  <Override PartName="/xl/ctrlProps/ctrlProp440.xml" ContentType="application/vnd.ms-excel.controlproperties+xml"/>
  <Override PartName="/xl/ctrlProps/ctrlProp441.xml" ContentType="application/vnd.ms-excel.controlproperties+xml"/>
  <Override PartName="/xl/ctrlProps/ctrlProp442.xml" ContentType="application/vnd.ms-excel.controlproperties+xml"/>
  <Override PartName="/xl/ctrlProps/ctrlProp443.xml" ContentType="application/vnd.ms-excel.controlproperties+xml"/>
  <Override PartName="/xl/ctrlProps/ctrlProp444.xml" ContentType="application/vnd.ms-excel.controlproperties+xml"/>
  <Override PartName="/xl/ctrlProps/ctrlProp445.xml" ContentType="application/vnd.ms-excel.controlproperties+xml"/>
  <Override PartName="/xl/ctrlProps/ctrlProp446.xml" ContentType="application/vnd.ms-excel.controlproperties+xml"/>
  <Override PartName="/xl/ctrlProps/ctrlProp447.xml" ContentType="application/vnd.ms-excel.controlproperties+xml"/>
  <Override PartName="/xl/ctrlProps/ctrlProp448.xml" ContentType="application/vnd.ms-excel.controlproperties+xml"/>
  <Override PartName="/xl/ctrlProps/ctrlProp449.xml" ContentType="application/vnd.ms-excel.controlproperties+xml"/>
  <Override PartName="/xl/ctrlProps/ctrlProp450.xml" ContentType="application/vnd.ms-excel.controlproperties+xml"/>
  <Override PartName="/xl/ctrlProps/ctrlProp451.xml" ContentType="application/vnd.ms-excel.controlproperties+xml"/>
  <Override PartName="/xl/ctrlProps/ctrlProp452.xml" ContentType="application/vnd.ms-excel.controlproperties+xml"/>
  <Override PartName="/xl/ctrlProps/ctrlProp453.xml" ContentType="application/vnd.ms-excel.controlproperties+xml"/>
  <Override PartName="/xl/ctrlProps/ctrlProp454.xml" ContentType="application/vnd.ms-excel.controlproperties+xml"/>
  <Override PartName="/xl/ctrlProps/ctrlProp455.xml" ContentType="application/vnd.ms-excel.controlproperties+xml"/>
  <Override PartName="/xl/ctrlProps/ctrlProp456.xml" ContentType="application/vnd.ms-excel.controlproperties+xml"/>
  <Override PartName="/xl/ctrlProps/ctrlProp457.xml" ContentType="application/vnd.ms-excel.controlproperties+xml"/>
  <Override PartName="/xl/ctrlProps/ctrlProp458.xml" ContentType="application/vnd.ms-excel.controlproperties+xml"/>
  <Override PartName="/xl/ctrlProps/ctrlProp459.xml" ContentType="application/vnd.ms-excel.controlproperties+xml"/>
  <Override PartName="/xl/ctrlProps/ctrlProp460.xml" ContentType="application/vnd.ms-excel.controlproperties+xml"/>
  <Override PartName="/xl/ctrlProps/ctrlProp461.xml" ContentType="application/vnd.ms-excel.controlproperties+xml"/>
  <Override PartName="/xl/ctrlProps/ctrlProp462.xml" ContentType="application/vnd.ms-excel.controlproperties+xml"/>
  <Override PartName="/xl/ctrlProps/ctrlProp463.xml" ContentType="application/vnd.ms-excel.controlproperties+xml"/>
  <Override PartName="/xl/ctrlProps/ctrlProp464.xml" ContentType="application/vnd.ms-excel.controlproperties+xml"/>
  <Override PartName="/xl/ctrlProps/ctrlProp465.xml" ContentType="application/vnd.ms-excel.controlproperties+xml"/>
  <Override PartName="/xl/ctrlProps/ctrlProp466.xml" ContentType="application/vnd.ms-excel.controlproperties+xml"/>
  <Override PartName="/xl/ctrlProps/ctrlProp467.xml" ContentType="application/vnd.ms-excel.controlproperties+xml"/>
  <Override PartName="/xl/ctrlProps/ctrlProp468.xml" ContentType="application/vnd.ms-excel.controlproperties+xml"/>
  <Override PartName="/xl/ctrlProps/ctrlProp469.xml" ContentType="application/vnd.ms-excel.controlproperties+xml"/>
  <Override PartName="/xl/ctrlProps/ctrlProp470.xml" ContentType="application/vnd.ms-excel.controlproperties+xml"/>
  <Override PartName="/xl/ctrlProps/ctrlProp471.xml" ContentType="application/vnd.ms-excel.controlproperties+xml"/>
  <Override PartName="/xl/ctrlProps/ctrlProp472.xml" ContentType="application/vnd.ms-excel.controlproperties+xml"/>
  <Override PartName="/xl/ctrlProps/ctrlProp473.xml" ContentType="application/vnd.ms-excel.controlproperties+xml"/>
  <Override PartName="/xl/ctrlProps/ctrlProp474.xml" ContentType="application/vnd.ms-excel.controlproperties+xml"/>
  <Override PartName="/xl/ctrlProps/ctrlProp475.xml" ContentType="application/vnd.ms-excel.controlproperties+xml"/>
  <Override PartName="/xl/ctrlProps/ctrlProp476.xml" ContentType="application/vnd.ms-excel.controlproperties+xml"/>
  <Override PartName="/xl/ctrlProps/ctrlProp477.xml" ContentType="application/vnd.ms-excel.controlproperties+xml"/>
  <Override PartName="/xl/ctrlProps/ctrlProp478.xml" ContentType="application/vnd.ms-excel.controlproperties+xml"/>
  <Override PartName="/xl/ctrlProps/ctrlProp479.xml" ContentType="application/vnd.ms-excel.controlproperties+xml"/>
  <Override PartName="/xl/ctrlProps/ctrlProp480.xml" ContentType="application/vnd.ms-excel.controlproperties+xml"/>
  <Override PartName="/xl/ctrlProps/ctrlProp481.xml" ContentType="application/vnd.ms-excel.controlproperties+xml"/>
  <Override PartName="/xl/ctrlProps/ctrlProp482.xml" ContentType="application/vnd.ms-excel.controlproperties+xml"/>
  <Override PartName="/xl/ctrlProps/ctrlProp483.xml" ContentType="application/vnd.ms-excel.controlproperties+xml"/>
  <Override PartName="/xl/ctrlProps/ctrlProp484.xml" ContentType="application/vnd.ms-excel.controlproperties+xml"/>
  <Override PartName="/xl/ctrlProps/ctrlProp485.xml" ContentType="application/vnd.ms-excel.controlproperties+xml"/>
  <Override PartName="/xl/ctrlProps/ctrlProp486.xml" ContentType="application/vnd.ms-excel.controlproperties+xml"/>
  <Override PartName="/xl/ctrlProps/ctrlProp487.xml" ContentType="application/vnd.ms-excel.controlproperties+xml"/>
  <Override PartName="/xl/ctrlProps/ctrlProp488.xml" ContentType="application/vnd.ms-excel.controlproperties+xml"/>
  <Override PartName="/xl/ctrlProps/ctrlProp489.xml" ContentType="application/vnd.ms-excel.controlproperties+xml"/>
  <Override PartName="/xl/ctrlProps/ctrlProp490.xml" ContentType="application/vnd.ms-excel.controlproperties+xml"/>
  <Override PartName="/xl/ctrlProps/ctrlProp491.xml" ContentType="application/vnd.ms-excel.controlproperties+xml"/>
  <Override PartName="/xl/ctrlProps/ctrlProp492.xml" ContentType="application/vnd.ms-excel.controlproperties+xml"/>
  <Override PartName="/xl/ctrlProps/ctrlProp493.xml" ContentType="application/vnd.ms-excel.controlproperties+xml"/>
  <Override PartName="/xl/ctrlProps/ctrlProp494.xml" ContentType="application/vnd.ms-excel.controlproperties+xml"/>
  <Override PartName="/xl/ctrlProps/ctrlProp495.xml" ContentType="application/vnd.ms-excel.controlproperties+xml"/>
  <Override PartName="/xl/ctrlProps/ctrlProp496.xml" ContentType="application/vnd.ms-excel.controlproperties+xml"/>
  <Override PartName="/xl/ctrlProps/ctrlProp497.xml" ContentType="application/vnd.ms-excel.controlproperties+xml"/>
  <Override PartName="/xl/ctrlProps/ctrlProp498.xml" ContentType="application/vnd.ms-excel.controlproperties+xml"/>
  <Override PartName="/xl/ctrlProps/ctrlProp499.xml" ContentType="application/vnd.ms-excel.controlproperties+xml"/>
  <Override PartName="/xl/ctrlProps/ctrlProp500.xml" ContentType="application/vnd.ms-excel.controlproperties+xml"/>
  <Override PartName="/xl/ctrlProps/ctrlProp501.xml" ContentType="application/vnd.ms-excel.controlproperties+xml"/>
  <Override PartName="/xl/ctrlProps/ctrlProp502.xml" ContentType="application/vnd.ms-excel.controlproperties+xml"/>
  <Override PartName="/xl/ctrlProps/ctrlProp503.xml" ContentType="application/vnd.ms-excel.controlproperties+xml"/>
  <Override PartName="/xl/ctrlProps/ctrlProp504.xml" ContentType="application/vnd.ms-excel.controlproperties+xml"/>
  <Override PartName="/xl/ctrlProps/ctrlProp505.xml" ContentType="application/vnd.ms-excel.controlproperties+xml"/>
  <Override PartName="/xl/ctrlProps/ctrlProp506.xml" ContentType="application/vnd.ms-excel.controlproperties+xml"/>
  <Override PartName="/xl/ctrlProps/ctrlProp507.xml" ContentType="application/vnd.ms-excel.controlproperties+xml"/>
  <Override PartName="/xl/ctrlProps/ctrlProp508.xml" ContentType="application/vnd.ms-excel.controlproperties+xml"/>
  <Override PartName="/xl/ctrlProps/ctrlProp509.xml" ContentType="application/vnd.ms-excel.controlproperties+xml"/>
  <Override PartName="/xl/ctrlProps/ctrlProp510.xml" ContentType="application/vnd.ms-excel.controlproperties+xml"/>
  <Override PartName="/xl/ctrlProps/ctrlProp511.xml" ContentType="application/vnd.ms-excel.controlproperties+xml"/>
  <Override PartName="/xl/ctrlProps/ctrlProp512.xml" ContentType="application/vnd.ms-excel.controlproperties+xml"/>
  <Override PartName="/xl/ctrlProps/ctrlProp513.xml" ContentType="application/vnd.ms-excel.controlproperties+xml"/>
  <Override PartName="/xl/ctrlProps/ctrlProp514.xml" ContentType="application/vnd.ms-excel.controlproperties+xml"/>
  <Override PartName="/xl/ctrlProps/ctrlProp515.xml" ContentType="application/vnd.ms-excel.controlproperties+xml"/>
  <Override PartName="/xl/ctrlProps/ctrlProp516.xml" ContentType="application/vnd.ms-excel.controlproperties+xml"/>
  <Override PartName="/xl/ctrlProps/ctrlProp517.xml" ContentType="application/vnd.ms-excel.controlproperties+xml"/>
  <Override PartName="/xl/ctrlProps/ctrlProp518.xml" ContentType="application/vnd.ms-excel.controlproperties+xml"/>
  <Override PartName="/xl/ctrlProps/ctrlProp519.xml" ContentType="application/vnd.ms-excel.controlproperties+xml"/>
  <Override PartName="/xl/ctrlProps/ctrlProp520.xml" ContentType="application/vnd.ms-excel.controlproperties+xml"/>
  <Override PartName="/xl/ctrlProps/ctrlProp521.xml" ContentType="application/vnd.ms-excel.controlproperties+xml"/>
  <Override PartName="/xl/ctrlProps/ctrlProp522.xml" ContentType="application/vnd.ms-excel.controlproperties+xml"/>
  <Override PartName="/xl/ctrlProps/ctrlProp523.xml" ContentType="application/vnd.ms-excel.controlproperties+xml"/>
  <Override PartName="/xl/ctrlProps/ctrlProp524.xml" ContentType="application/vnd.ms-excel.controlproperties+xml"/>
  <Override PartName="/xl/ctrlProps/ctrlProp525.xml" ContentType="application/vnd.ms-excel.controlproperties+xml"/>
  <Override PartName="/xl/ctrlProps/ctrlProp526.xml" ContentType="application/vnd.ms-excel.controlproperties+xml"/>
  <Override PartName="/xl/ctrlProps/ctrlProp527.xml" ContentType="application/vnd.ms-excel.controlproperties+xml"/>
  <Override PartName="/xl/ctrlProps/ctrlProp528.xml" ContentType="application/vnd.ms-excel.controlproperties+xml"/>
  <Override PartName="/xl/ctrlProps/ctrlProp529.xml" ContentType="application/vnd.ms-excel.controlproperties+xml"/>
  <Override PartName="/xl/ctrlProps/ctrlProp530.xml" ContentType="application/vnd.ms-excel.controlproperties+xml"/>
  <Override PartName="/xl/ctrlProps/ctrlProp531.xml" ContentType="application/vnd.ms-excel.controlproperties+xml"/>
  <Override PartName="/xl/ctrlProps/ctrlProp532.xml" ContentType="application/vnd.ms-excel.controlproperties+xml"/>
  <Override PartName="/xl/ctrlProps/ctrlProp533.xml" ContentType="application/vnd.ms-excel.controlproperties+xml"/>
  <Override PartName="/xl/ctrlProps/ctrlProp534.xml" ContentType="application/vnd.ms-excel.controlproperties+xml"/>
  <Override PartName="/xl/ctrlProps/ctrlProp535.xml" ContentType="application/vnd.ms-excel.controlproperties+xml"/>
  <Override PartName="/xl/ctrlProps/ctrlProp536.xml" ContentType="application/vnd.ms-excel.controlproperties+xml"/>
  <Override PartName="/xl/ctrlProps/ctrlProp537.xml" ContentType="application/vnd.ms-excel.controlproperties+xml"/>
  <Override PartName="/xl/ctrlProps/ctrlProp538.xml" ContentType="application/vnd.ms-excel.controlproperties+xml"/>
  <Override PartName="/xl/ctrlProps/ctrlProp539.xml" ContentType="application/vnd.ms-excel.controlproperties+xml"/>
  <Override PartName="/xl/ctrlProps/ctrlProp540.xml" ContentType="application/vnd.ms-excel.controlproperties+xml"/>
  <Override PartName="/xl/ctrlProps/ctrlProp541.xml" ContentType="application/vnd.ms-excel.controlproperties+xml"/>
  <Override PartName="/xl/ctrlProps/ctrlProp542.xml" ContentType="application/vnd.ms-excel.controlproperties+xml"/>
  <Override PartName="/xl/ctrlProps/ctrlProp543.xml" ContentType="application/vnd.ms-excel.controlproperties+xml"/>
  <Override PartName="/xl/ctrlProps/ctrlProp544.xml" ContentType="application/vnd.ms-excel.controlproperties+xml"/>
  <Override PartName="/xl/ctrlProps/ctrlProp545.xml" ContentType="application/vnd.ms-excel.controlproperties+xml"/>
  <Override PartName="/xl/ctrlProps/ctrlProp546.xml" ContentType="application/vnd.ms-excel.controlproperties+xml"/>
  <Override PartName="/xl/ctrlProps/ctrlProp547.xml" ContentType="application/vnd.ms-excel.controlproperties+xml"/>
  <Override PartName="/xl/ctrlProps/ctrlProp548.xml" ContentType="application/vnd.ms-excel.controlproperties+xml"/>
  <Override PartName="/xl/ctrlProps/ctrlProp549.xml" ContentType="application/vnd.ms-excel.controlproperties+xml"/>
  <Override PartName="/xl/ctrlProps/ctrlProp550.xml" ContentType="application/vnd.ms-excel.controlproperties+xml"/>
  <Override PartName="/xl/ctrlProps/ctrlProp551.xml" ContentType="application/vnd.ms-excel.controlproperties+xml"/>
  <Override PartName="/xl/ctrlProps/ctrlProp552.xml" ContentType="application/vnd.ms-excel.controlproperties+xml"/>
  <Override PartName="/xl/ctrlProps/ctrlProp553.xml" ContentType="application/vnd.ms-excel.controlproperties+xml"/>
  <Override PartName="/xl/ctrlProps/ctrlProp554.xml" ContentType="application/vnd.ms-excel.controlproperties+xml"/>
  <Override PartName="/xl/ctrlProps/ctrlProp555.xml" ContentType="application/vnd.ms-excel.controlproperties+xml"/>
  <Override PartName="/xl/ctrlProps/ctrlProp556.xml" ContentType="application/vnd.ms-excel.controlproperties+xml"/>
  <Override PartName="/xl/ctrlProps/ctrlProp557.xml" ContentType="application/vnd.ms-excel.controlproperties+xml"/>
  <Override PartName="/xl/ctrlProps/ctrlProp558.xml" ContentType="application/vnd.ms-excel.controlproperties+xml"/>
  <Override PartName="/xl/ctrlProps/ctrlProp559.xml" ContentType="application/vnd.ms-excel.controlproperties+xml"/>
  <Override PartName="/xl/ctrlProps/ctrlProp560.xml" ContentType="application/vnd.ms-excel.controlproperties+xml"/>
  <Override PartName="/xl/ctrlProps/ctrlProp561.xml" ContentType="application/vnd.ms-excel.controlproperties+xml"/>
  <Override PartName="/xl/ctrlProps/ctrlProp562.xml" ContentType="application/vnd.ms-excel.controlproperties+xml"/>
  <Override PartName="/xl/ctrlProps/ctrlProp563.xml" ContentType="application/vnd.ms-excel.controlproperties+xml"/>
  <Override PartName="/xl/ctrlProps/ctrlProp564.xml" ContentType="application/vnd.ms-excel.controlproperties+xml"/>
  <Override PartName="/xl/ctrlProps/ctrlProp565.xml" ContentType="application/vnd.ms-excel.controlproperties+xml"/>
  <Override PartName="/xl/ctrlProps/ctrlProp566.xml" ContentType="application/vnd.ms-excel.controlproperties+xml"/>
  <Override PartName="/xl/ctrlProps/ctrlProp567.xml" ContentType="application/vnd.ms-excel.controlproperties+xml"/>
  <Override PartName="/xl/ctrlProps/ctrlProp568.xml" ContentType="application/vnd.ms-excel.controlproperties+xml"/>
  <Override PartName="/xl/ctrlProps/ctrlProp569.xml" ContentType="application/vnd.ms-excel.controlproperties+xml"/>
  <Override PartName="/xl/ctrlProps/ctrlProp570.xml" ContentType="application/vnd.ms-excel.controlproperties+xml"/>
  <Override PartName="/xl/ctrlProps/ctrlProp571.xml" ContentType="application/vnd.ms-excel.controlproperties+xml"/>
  <Override PartName="/xl/ctrlProps/ctrlProp572.xml" ContentType="application/vnd.ms-excel.controlproperties+xml"/>
  <Override PartName="/xl/ctrlProps/ctrlProp573.xml" ContentType="application/vnd.ms-excel.controlproperties+xml"/>
  <Override PartName="/xl/ctrlProps/ctrlProp574.xml" ContentType="application/vnd.ms-excel.controlproperties+xml"/>
  <Override PartName="/xl/ctrlProps/ctrlProp575.xml" ContentType="application/vnd.ms-excel.controlproperties+xml"/>
  <Override PartName="/xl/ctrlProps/ctrlProp576.xml" ContentType="application/vnd.ms-excel.controlproperties+xml"/>
  <Override PartName="/xl/ctrlProps/ctrlProp577.xml" ContentType="application/vnd.ms-excel.controlproperties+xml"/>
  <Override PartName="/xl/ctrlProps/ctrlProp578.xml" ContentType="application/vnd.ms-excel.controlproperties+xml"/>
  <Override PartName="/xl/ctrlProps/ctrlProp579.xml" ContentType="application/vnd.ms-excel.controlproperties+xml"/>
  <Override PartName="/xl/drawings/drawing4.xml" ContentType="application/vnd.openxmlformats-officedocument.drawing+xml"/>
  <Override PartName="/xl/ctrlProps/ctrlProp580.xml" ContentType="application/vnd.ms-excel.controlproperties+xml"/>
  <Override PartName="/xl/ctrlProps/ctrlProp581.xml" ContentType="application/vnd.ms-excel.controlproperties+xml"/>
  <Override PartName="/xl/ctrlProps/ctrlProp582.xml" ContentType="application/vnd.ms-excel.controlproperties+xml"/>
  <Override PartName="/xl/ctrlProps/ctrlProp583.xml" ContentType="application/vnd.ms-excel.controlproperties+xml"/>
  <Override PartName="/xl/ctrlProps/ctrlProp584.xml" ContentType="application/vnd.ms-excel.controlproperties+xml"/>
  <Override PartName="/xl/ctrlProps/ctrlProp585.xml" ContentType="application/vnd.ms-excel.controlproperties+xml"/>
  <Override PartName="/xl/ctrlProps/ctrlProp586.xml" ContentType="application/vnd.ms-excel.controlproperties+xml"/>
  <Override PartName="/xl/ctrlProps/ctrlProp587.xml" ContentType="application/vnd.ms-excel.controlproperties+xml"/>
  <Override PartName="/xl/ctrlProps/ctrlProp588.xml" ContentType="application/vnd.ms-excel.controlproperties+xml"/>
  <Override PartName="/xl/ctrlProps/ctrlProp589.xml" ContentType="application/vnd.ms-excel.controlproperties+xml"/>
  <Override PartName="/xl/ctrlProps/ctrlProp590.xml" ContentType="application/vnd.ms-excel.controlproperties+xml"/>
  <Override PartName="/xl/ctrlProps/ctrlProp591.xml" ContentType="application/vnd.ms-excel.controlproperties+xml"/>
  <Override PartName="/xl/ctrlProps/ctrlProp592.xml" ContentType="application/vnd.ms-excel.controlproperties+xml"/>
  <Override PartName="/xl/ctrlProps/ctrlProp593.xml" ContentType="application/vnd.ms-excel.controlproperties+xml"/>
  <Override PartName="/xl/ctrlProps/ctrlProp594.xml" ContentType="application/vnd.ms-excel.controlproperties+xml"/>
  <Override PartName="/xl/ctrlProps/ctrlProp595.xml" ContentType="application/vnd.ms-excel.controlproperties+xml"/>
  <Override PartName="/xl/ctrlProps/ctrlProp596.xml" ContentType="application/vnd.ms-excel.controlproperties+xml"/>
  <Override PartName="/xl/ctrlProps/ctrlProp597.xml" ContentType="application/vnd.ms-excel.controlproperties+xml"/>
  <Override PartName="/xl/ctrlProps/ctrlProp598.xml" ContentType="application/vnd.ms-excel.controlproperties+xml"/>
  <Override PartName="/xl/ctrlProps/ctrlProp599.xml" ContentType="application/vnd.ms-excel.controlproperties+xml"/>
  <Override PartName="/xl/ctrlProps/ctrlProp600.xml" ContentType="application/vnd.ms-excel.controlproperties+xml"/>
  <Override PartName="/xl/ctrlProps/ctrlProp601.xml" ContentType="application/vnd.ms-excel.controlproperties+xml"/>
  <Override PartName="/xl/ctrlProps/ctrlProp602.xml" ContentType="application/vnd.ms-excel.controlproperties+xml"/>
  <Override PartName="/xl/ctrlProps/ctrlProp603.xml" ContentType="application/vnd.ms-excel.controlproperties+xml"/>
  <Override PartName="/xl/ctrlProps/ctrlProp604.xml" ContentType="application/vnd.ms-excel.controlproperties+xml"/>
  <Override PartName="/xl/ctrlProps/ctrlProp605.xml" ContentType="application/vnd.ms-excel.controlproperties+xml"/>
  <Override PartName="/xl/ctrlProps/ctrlProp606.xml" ContentType="application/vnd.ms-excel.controlproperties+xml"/>
  <Override PartName="/xl/ctrlProps/ctrlProp607.xml" ContentType="application/vnd.ms-excel.controlproperties+xml"/>
  <Override PartName="/xl/ctrlProps/ctrlProp608.xml" ContentType="application/vnd.ms-excel.controlproperties+xml"/>
  <Override PartName="/xl/ctrlProps/ctrlProp609.xml" ContentType="application/vnd.ms-excel.controlproperties+xml"/>
  <Override PartName="/xl/ctrlProps/ctrlProp610.xml" ContentType="application/vnd.ms-excel.controlproperties+xml"/>
  <Override PartName="/xl/ctrlProps/ctrlProp611.xml" ContentType="application/vnd.ms-excel.controlproperties+xml"/>
  <Override PartName="/xl/ctrlProps/ctrlProp612.xml" ContentType="application/vnd.ms-excel.controlproperties+xml"/>
  <Override PartName="/xl/ctrlProps/ctrlProp613.xml" ContentType="application/vnd.ms-excel.controlproperties+xml"/>
  <Override PartName="/xl/ctrlProps/ctrlProp614.xml" ContentType="application/vnd.ms-excel.controlproperties+xml"/>
  <Override PartName="/xl/ctrlProps/ctrlProp615.xml" ContentType="application/vnd.ms-excel.controlproperties+xml"/>
  <Override PartName="/xl/ctrlProps/ctrlProp616.xml" ContentType="application/vnd.ms-excel.controlproperties+xml"/>
  <Override PartName="/xl/ctrlProps/ctrlProp617.xml" ContentType="application/vnd.ms-excel.controlproperties+xml"/>
  <Override PartName="/xl/ctrlProps/ctrlProp618.xml" ContentType="application/vnd.ms-excel.controlproperties+xml"/>
  <Override PartName="/xl/ctrlProps/ctrlProp619.xml" ContentType="application/vnd.ms-excel.controlproperties+xml"/>
  <Override PartName="/xl/ctrlProps/ctrlProp620.xml" ContentType="application/vnd.ms-excel.controlproperties+xml"/>
  <Override PartName="/xl/ctrlProps/ctrlProp621.xml" ContentType="application/vnd.ms-excel.controlproperties+xml"/>
  <Override PartName="/xl/ctrlProps/ctrlProp622.xml" ContentType="application/vnd.ms-excel.controlproperties+xml"/>
  <Override PartName="/xl/ctrlProps/ctrlProp623.xml" ContentType="application/vnd.ms-excel.controlproperties+xml"/>
  <Override PartName="/xl/ctrlProps/ctrlProp624.xml" ContentType="application/vnd.ms-excel.controlproperties+xml"/>
  <Override PartName="/xl/ctrlProps/ctrlProp625.xml" ContentType="application/vnd.ms-excel.controlproperties+xml"/>
  <Override PartName="/xl/ctrlProps/ctrlProp626.xml" ContentType="application/vnd.ms-excel.controlproperties+xml"/>
  <Override PartName="/xl/ctrlProps/ctrlProp627.xml" ContentType="application/vnd.ms-excel.controlproperties+xml"/>
  <Override PartName="/xl/ctrlProps/ctrlProp628.xml" ContentType="application/vnd.ms-excel.controlproperties+xml"/>
  <Override PartName="/xl/ctrlProps/ctrlProp629.xml" ContentType="application/vnd.ms-excel.controlproperties+xml"/>
  <Override PartName="/xl/ctrlProps/ctrlProp630.xml" ContentType="application/vnd.ms-excel.controlproperties+xml"/>
  <Override PartName="/xl/ctrlProps/ctrlProp631.xml" ContentType="application/vnd.ms-excel.controlproperties+xml"/>
  <Override PartName="/xl/ctrlProps/ctrlProp632.xml" ContentType="application/vnd.ms-excel.controlproperties+xml"/>
  <Override PartName="/xl/ctrlProps/ctrlProp633.xml" ContentType="application/vnd.ms-excel.controlproperties+xml"/>
  <Override PartName="/xl/ctrlProps/ctrlProp634.xml" ContentType="application/vnd.ms-excel.controlproperties+xml"/>
  <Override PartName="/xl/ctrlProps/ctrlProp635.xml" ContentType="application/vnd.ms-excel.controlproperties+xml"/>
  <Override PartName="/xl/ctrlProps/ctrlProp636.xml" ContentType="application/vnd.ms-excel.controlproperties+xml"/>
  <Override PartName="/xl/ctrlProps/ctrlProp637.xml" ContentType="application/vnd.ms-excel.controlproperties+xml"/>
  <Override PartName="/xl/ctrlProps/ctrlProp638.xml" ContentType="application/vnd.ms-excel.controlproperties+xml"/>
  <Override PartName="/xl/ctrlProps/ctrlProp639.xml" ContentType="application/vnd.ms-excel.controlproperties+xml"/>
  <Override PartName="/xl/ctrlProps/ctrlProp640.xml" ContentType="application/vnd.ms-excel.controlproperties+xml"/>
  <Override PartName="/xl/ctrlProps/ctrlProp641.xml" ContentType="application/vnd.ms-excel.controlproperties+xml"/>
  <Override PartName="/xl/ctrlProps/ctrlProp642.xml" ContentType="application/vnd.ms-excel.controlproperties+xml"/>
  <Override PartName="/xl/ctrlProps/ctrlProp643.xml" ContentType="application/vnd.ms-excel.controlproperties+xml"/>
  <Override PartName="/xl/ctrlProps/ctrlProp644.xml" ContentType="application/vnd.ms-excel.controlproperties+xml"/>
  <Override PartName="/xl/ctrlProps/ctrlProp645.xml" ContentType="application/vnd.ms-excel.controlproperties+xml"/>
  <Override PartName="/xl/ctrlProps/ctrlProp646.xml" ContentType="application/vnd.ms-excel.controlproperties+xml"/>
  <Override PartName="/xl/ctrlProps/ctrlProp647.xml" ContentType="application/vnd.ms-excel.controlproperties+xml"/>
  <Override PartName="/xl/ctrlProps/ctrlProp648.xml" ContentType="application/vnd.ms-excel.controlproperties+xml"/>
  <Override PartName="/xl/ctrlProps/ctrlProp649.xml" ContentType="application/vnd.ms-excel.controlproperties+xml"/>
  <Override PartName="/xl/ctrlProps/ctrlProp650.xml" ContentType="application/vnd.ms-excel.controlproperties+xml"/>
  <Override PartName="/xl/ctrlProps/ctrlProp651.xml" ContentType="application/vnd.ms-excel.controlproperties+xml"/>
  <Override PartName="/xl/ctrlProps/ctrlProp652.xml" ContentType="application/vnd.ms-excel.controlproperties+xml"/>
  <Override PartName="/xl/ctrlProps/ctrlProp653.xml" ContentType="application/vnd.ms-excel.controlproperties+xml"/>
  <Override PartName="/xl/ctrlProps/ctrlProp654.xml" ContentType="application/vnd.ms-excel.controlproperties+xml"/>
  <Override PartName="/xl/ctrlProps/ctrlProp655.xml" ContentType="application/vnd.ms-excel.controlproperties+xml"/>
  <Override PartName="/xl/ctrlProps/ctrlProp656.xml" ContentType="application/vnd.ms-excel.controlproperties+xml"/>
  <Override PartName="/xl/ctrlProps/ctrlProp657.xml" ContentType="application/vnd.ms-excel.controlproperties+xml"/>
  <Override PartName="/xl/ctrlProps/ctrlProp658.xml" ContentType="application/vnd.ms-excel.controlproperties+xml"/>
  <Override PartName="/xl/ctrlProps/ctrlProp659.xml" ContentType="application/vnd.ms-excel.controlproperties+xml"/>
  <Override PartName="/xl/ctrlProps/ctrlProp660.xml" ContentType="application/vnd.ms-excel.controlproperties+xml"/>
  <Override PartName="/xl/ctrlProps/ctrlProp661.xml" ContentType="application/vnd.ms-excel.controlproperties+xml"/>
  <Override PartName="/xl/ctrlProps/ctrlProp662.xml" ContentType="application/vnd.ms-excel.controlproperties+xml"/>
  <Override PartName="/xl/ctrlProps/ctrlProp663.xml" ContentType="application/vnd.ms-excel.controlproperties+xml"/>
  <Override PartName="/xl/ctrlProps/ctrlProp664.xml" ContentType="application/vnd.ms-excel.controlproperties+xml"/>
  <Override PartName="/xl/ctrlProps/ctrlProp665.xml" ContentType="application/vnd.ms-excel.controlproperties+xml"/>
  <Override PartName="/xl/ctrlProps/ctrlProp666.xml" ContentType="application/vnd.ms-excel.controlproperties+xml"/>
  <Override PartName="/xl/ctrlProps/ctrlProp667.xml" ContentType="application/vnd.ms-excel.controlproperties+xml"/>
  <Override PartName="/xl/ctrlProps/ctrlProp668.xml" ContentType="application/vnd.ms-excel.controlproperties+xml"/>
  <Override PartName="/xl/ctrlProps/ctrlProp669.xml" ContentType="application/vnd.ms-excel.controlproperties+xml"/>
  <Override PartName="/xl/ctrlProps/ctrlProp670.xml" ContentType="application/vnd.ms-excel.controlproperties+xml"/>
  <Override PartName="/xl/ctrlProps/ctrlProp671.xml" ContentType="application/vnd.ms-excel.controlproperties+xml"/>
  <Override PartName="/xl/ctrlProps/ctrlProp672.xml" ContentType="application/vnd.ms-excel.controlproperties+xml"/>
  <Override PartName="/xl/ctrlProps/ctrlProp673.xml" ContentType="application/vnd.ms-excel.controlproperties+xml"/>
  <Override PartName="/xl/ctrlProps/ctrlProp674.xml" ContentType="application/vnd.ms-excel.controlproperties+xml"/>
  <Override PartName="/xl/ctrlProps/ctrlProp675.xml" ContentType="application/vnd.ms-excel.controlproperties+xml"/>
  <Override PartName="/xl/ctrlProps/ctrlProp676.xml" ContentType="application/vnd.ms-excel.controlproperties+xml"/>
  <Override PartName="/xl/ctrlProps/ctrlProp677.xml" ContentType="application/vnd.ms-excel.controlproperties+xml"/>
  <Override PartName="/xl/ctrlProps/ctrlProp678.xml" ContentType="application/vnd.ms-excel.controlproperties+xml"/>
  <Override PartName="/xl/ctrlProps/ctrlProp679.xml" ContentType="application/vnd.ms-excel.controlproperties+xml"/>
  <Override PartName="/xl/ctrlProps/ctrlProp680.xml" ContentType="application/vnd.ms-excel.controlproperties+xml"/>
  <Override PartName="/xl/ctrlProps/ctrlProp681.xml" ContentType="application/vnd.ms-excel.controlproperties+xml"/>
  <Override PartName="/xl/ctrlProps/ctrlProp682.xml" ContentType="application/vnd.ms-excel.controlproperties+xml"/>
  <Override PartName="/xl/ctrlProps/ctrlProp683.xml" ContentType="application/vnd.ms-excel.controlproperties+xml"/>
  <Override PartName="/xl/ctrlProps/ctrlProp684.xml" ContentType="application/vnd.ms-excel.controlproperties+xml"/>
  <Override PartName="/xl/ctrlProps/ctrlProp685.xml" ContentType="application/vnd.ms-excel.controlproperties+xml"/>
  <Override PartName="/xl/ctrlProps/ctrlProp686.xml" ContentType="application/vnd.ms-excel.controlproperties+xml"/>
  <Override PartName="/xl/ctrlProps/ctrlProp687.xml" ContentType="application/vnd.ms-excel.controlproperties+xml"/>
  <Override PartName="/xl/ctrlProps/ctrlProp688.xml" ContentType="application/vnd.ms-excel.controlproperties+xml"/>
  <Override PartName="/xl/ctrlProps/ctrlProp689.xml" ContentType="application/vnd.ms-excel.controlproperties+xml"/>
  <Override PartName="/xl/ctrlProps/ctrlProp690.xml" ContentType="application/vnd.ms-excel.controlproperties+xml"/>
  <Override PartName="/xl/ctrlProps/ctrlProp691.xml" ContentType="application/vnd.ms-excel.controlproperties+xml"/>
  <Override PartName="/xl/ctrlProps/ctrlProp692.xml" ContentType="application/vnd.ms-excel.controlproperties+xml"/>
  <Override PartName="/xl/ctrlProps/ctrlProp693.xml" ContentType="application/vnd.ms-excel.controlproperties+xml"/>
  <Override PartName="/xl/ctrlProps/ctrlProp694.xml" ContentType="application/vnd.ms-excel.controlproperties+xml"/>
  <Override PartName="/xl/ctrlProps/ctrlProp695.xml" ContentType="application/vnd.ms-excel.controlproperties+xml"/>
  <Override PartName="/xl/ctrlProps/ctrlProp696.xml" ContentType="application/vnd.ms-excel.controlproperties+xml"/>
  <Override PartName="/xl/ctrlProps/ctrlProp697.xml" ContentType="application/vnd.ms-excel.controlproperties+xml"/>
  <Override PartName="/xl/ctrlProps/ctrlProp698.xml" ContentType="application/vnd.ms-excel.controlproperties+xml"/>
  <Override PartName="/xl/ctrlProps/ctrlProp699.xml" ContentType="application/vnd.ms-excel.controlproperties+xml"/>
  <Override PartName="/xl/ctrlProps/ctrlProp700.xml" ContentType="application/vnd.ms-excel.controlproperties+xml"/>
  <Override PartName="/xl/ctrlProps/ctrlProp701.xml" ContentType="application/vnd.ms-excel.controlproperties+xml"/>
  <Override PartName="/xl/ctrlProps/ctrlProp702.xml" ContentType="application/vnd.ms-excel.controlproperties+xml"/>
  <Override PartName="/xl/ctrlProps/ctrlProp703.xml" ContentType="application/vnd.ms-excel.controlproperties+xml"/>
  <Override PartName="/xl/ctrlProps/ctrlProp704.xml" ContentType="application/vnd.ms-excel.controlproperties+xml"/>
  <Override PartName="/xl/ctrlProps/ctrlProp705.xml" ContentType="application/vnd.ms-excel.controlproperties+xml"/>
  <Override PartName="/xl/ctrlProps/ctrlProp706.xml" ContentType="application/vnd.ms-excel.controlproperties+xml"/>
  <Override PartName="/xl/ctrlProps/ctrlProp707.xml" ContentType="application/vnd.ms-excel.controlproperties+xml"/>
  <Override PartName="/xl/ctrlProps/ctrlProp708.xml" ContentType="application/vnd.ms-excel.controlproperties+xml"/>
  <Override PartName="/xl/ctrlProps/ctrlProp709.xml" ContentType="application/vnd.ms-excel.controlproperties+xml"/>
  <Override PartName="/xl/ctrlProps/ctrlProp710.xml" ContentType="application/vnd.ms-excel.controlproperties+xml"/>
  <Override PartName="/xl/ctrlProps/ctrlProp711.xml" ContentType="application/vnd.ms-excel.controlproperties+xml"/>
  <Override PartName="/xl/ctrlProps/ctrlProp712.xml" ContentType="application/vnd.ms-excel.controlproperties+xml"/>
  <Override PartName="/xl/ctrlProps/ctrlProp713.xml" ContentType="application/vnd.ms-excel.controlproperties+xml"/>
  <Override PartName="/xl/ctrlProps/ctrlProp714.xml" ContentType="application/vnd.ms-excel.controlproperties+xml"/>
  <Override PartName="/xl/ctrlProps/ctrlProp715.xml" ContentType="application/vnd.ms-excel.controlproperties+xml"/>
  <Override PartName="/xl/ctrlProps/ctrlProp716.xml" ContentType="application/vnd.ms-excel.controlproperties+xml"/>
  <Override PartName="/xl/ctrlProps/ctrlProp717.xml" ContentType="application/vnd.ms-excel.controlproperties+xml"/>
  <Override PartName="/xl/ctrlProps/ctrlProp718.xml" ContentType="application/vnd.ms-excel.controlproperties+xml"/>
  <Override PartName="/xl/ctrlProps/ctrlProp719.xml" ContentType="application/vnd.ms-excel.controlproperties+xml"/>
  <Override PartName="/xl/ctrlProps/ctrlProp720.xml" ContentType="application/vnd.ms-excel.controlproperties+xml"/>
  <Override PartName="/xl/ctrlProps/ctrlProp721.xml" ContentType="application/vnd.ms-excel.controlproperties+xml"/>
  <Override PartName="/xl/ctrlProps/ctrlProp722.xml" ContentType="application/vnd.ms-excel.controlproperties+xml"/>
  <Override PartName="/xl/ctrlProps/ctrlProp723.xml" ContentType="application/vnd.ms-excel.controlproperties+xml"/>
  <Override PartName="/xl/ctrlProps/ctrlProp724.xml" ContentType="application/vnd.ms-excel.controlproperties+xml"/>
  <Override PartName="/xl/ctrlProps/ctrlProp725.xml" ContentType="application/vnd.ms-excel.controlproperties+xml"/>
  <Override PartName="/xl/ctrlProps/ctrlProp726.xml" ContentType="application/vnd.ms-excel.controlproperties+xml"/>
  <Override PartName="/xl/ctrlProps/ctrlProp727.xml" ContentType="application/vnd.ms-excel.controlproperties+xml"/>
  <Override PartName="/xl/ctrlProps/ctrlProp728.xml" ContentType="application/vnd.ms-excel.controlproperties+xml"/>
  <Override PartName="/xl/ctrlProps/ctrlProp729.xml" ContentType="application/vnd.ms-excel.controlproperties+xml"/>
  <Override PartName="/xl/ctrlProps/ctrlProp730.xml" ContentType="application/vnd.ms-excel.controlproperties+xml"/>
  <Override PartName="/xl/ctrlProps/ctrlProp731.xml" ContentType="application/vnd.ms-excel.controlproperties+xml"/>
  <Override PartName="/xl/ctrlProps/ctrlProp732.xml" ContentType="application/vnd.ms-excel.controlproperties+xml"/>
  <Override PartName="/xl/ctrlProps/ctrlProp733.xml" ContentType="application/vnd.ms-excel.controlproperties+xml"/>
  <Override PartName="/xl/ctrlProps/ctrlProp734.xml" ContentType="application/vnd.ms-excel.controlproperties+xml"/>
  <Override PartName="/xl/ctrlProps/ctrlProp735.xml" ContentType="application/vnd.ms-excel.controlproperties+xml"/>
  <Override PartName="/xl/ctrlProps/ctrlProp736.xml" ContentType="application/vnd.ms-excel.controlproperties+xml"/>
  <Override PartName="/xl/ctrlProps/ctrlProp737.xml" ContentType="application/vnd.ms-excel.controlproperties+xml"/>
  <Override PartName="/xl/ctrlProps/ctrlProp738.xml" ContentType="application/vnd.ms-excel.controlproperties+xml"/>
  <Override PartName="/xl/ctrlProps/ctrlProp739.xml" ContentType="application/vnd.ms-excel.controlproperties+xml"/>
  <Override PartName="/xl/ctrlProps/ctrlProp740.xml" ContentType="application/vnd.ms-excel.controlproperties+xml"/>
  <Override PartName="/xl/ctrlProps/ctrlProp741.xml" ContentType="application/vnd.ms-excel.controlproperties+xml"/>
  <Override PartName="/xl/ctrlProps/ctrlProp742.xml" ContentType="application/vnd.ms-excel.controlproperties+xml"/>
  <Override PartName="/xl/ctrlProps/ctrlProp743.xml" ContentType="application/vnd.ms-excel.controlproperties+xml"/>
  <Override PartName="/xl/ctrlProps/ctrlProp744.xml" ContentType="application/vnd.ms-excel.controlproperties+xml"/>
  <Override PartName="/xl/ctrlProps/ctrlProp745.xml" ContentType="application/vnd.ms-excel.controlproperties+xml"/>
  <Override PartName="/xl/ctrlProps/ctrlProp746.xml" ContentType="application/vnd.ms-excel.controlproperties+xml"/>
  <Override PartName="/xl/ctrlProps/ctrlProp747.xml" ContentType="application/vnd.ms-excel.controlproperties+xml"/>
  <Override PartName="/xl/ctrlProps/ctrlProp748.xml" ContentType="application/vnd.ms-excel.controlproperties+xml"/>
  <Override PartName="/xl/ctrlProps/ctrlProp749.xml" ContentType="application/vnd.ms-excel.controlproperties+xml"/>
  <Override PartName="/xl/ctrlProps/ctrlProp750.xml" ContentType="application/vnd.ms-excel.controlproperties+xml"/>
  <Override PartName="/xl/ctrlProps/ctrlProp751.xml" ContentType="application/vnd.ms-excel.controlproperties+xml"/>
  <Override PartName="/xl/ctrlProps/ctrlProp752.xml" ContentType="application/vnd.ms-excel.controlproperties+xml"/>
  <Override PartName="/xl/ctrlProps/ctrlProp753.xml" ContentType="application/vnd.ms-excel.controlproperties+xml"/>
  <Override PartName="/xl/ctrlProps/ctrlProp754.xml" ContentType="application/vnd.ms-excel.controlproperties+xml"/>
  <Override PartName="/xl/ctrlProps/ctrlProp755.xml" ContentType="application/vnd.ms-excel.controlproperties+xml"/>
  <Override PartName="/xl/ctrlProps/ctrlProp756.xml" ContentType="application/vnd.ms-excel.controlproperties+xml"/>
  <Override PartName="/xl/ctrlProps/ctrlProp757.xml" ContentType="application/vnd.ms-excel.controlproperties+xml"/>
  <Override PartName="/xl/ctrlProps/ctrlProp758.xml" ContentType="application/vnd.ms-excel.controlproperties+xml"/>
  <Override PartName="/xl/ctrlProps/ctrlProp759.xml" ContentType="application/vnd.ms-excel.controlproperties+xml"/>
  <Override PartName="/xl/ctrlProps/ctrlProp760.xml" ContentType="application/vnd.ms-excel.controlproperties+xml"/>
  <Override PartName="/xl/ctrlProps/ctrlProp761.xml" ContentType="application/vnd.ms-excel.controlproperties+xml"/>
  <Override PartName="/xl/ctrlProps/ctrlProp762.xml" ContentType="application/vnd.ms-excel.controlproperties+xml"/>
  <Override PartName="/xl/ctrlProps/ctrlProp763.xml" ContentType="application/vnd.ms-excel.controlproperties+xml"/>
  <Override PartName="/xl/ctrlProps/ctrlProp764.xml" ContentType="application/vnd.ms-excel.controlproperties+xml"/>
  <Override PartName="/xl/ctrlProps/ctrlProp765.xml" ContentType="application/vnd.ms-excel.controlproperties+xml"/>
  <Override PartName="/xl/ctrlProps/ctrlProp766.xml" ContentType="application/vnd.ms-excel.controlproperties+xml"/>
  <Override PartName="/xl/ctrlProps/ctrlProp767.xml" ContentType="application/vnd.ms-excel.controlproperties+xml"/>
  <Override PartName="/xl/ctrlProps/ctrlProp768.xml" ContentType="application/vnd.ms-excel.controlproperties+xml"/>
  <Override PartName="/xl/ctrlProps/ctrlProp769.xml" ContentType="application/vnd.ms-excel.controlproperties+xml"/>
  <Override PartName="/xl/ctrlProps/ctrlProp770.xml" ContentType="application/vnd.ms-excel.controlproperties+xml"/>
  <Override PartName="/xl/ctrlProps/ctrlProp771.xml" ContentType="application/vnd.ms-excel.controlproperties+xml"/>
  <Override PartName="/xl/ctrlProps/ctrlProp772.xml" ContentType="application/vnd.ms-excel.controlproperties+xml"/>
  <Override PartName="/xl/ctrlProps/ctrlProp773.xml" ContentType="application/vnd.ms-excel.controlproperties+xml"/>
  <Override PartName="/xl/ctrlProps/ctrlProp774.xml" ContentType="application/vnd.ms-excel.controlproperties+xml"/>
  <Override PartName="/xl/ctrlProps/ctrlProp775.xml" ContentType="application/vnd.ms-excel.controlproperties+xml"/>
  <Override PartName="/xl/ctrlProps/ctrlProp776.xml" ContentType="application/vnd.ms-excel.controlproperties+xml"/>
  <Override PartName="/xl/ctrlProps/ctrlProp777.xml" ContentType="application/vnd.ms-excel.controlproperties+xml"/>
  <Override PartName="/xl/ctrlProps/ctrlProp778.xml" ContentType="application/vnd.ms-excel.controlproperties+xml"/>
  <Override PartName="/xl/ctrlProps/ctrlProp779.xml" ContentType="application/vnd.ms-excel.controlproperties+xml"/>
  <Override PartName="/xl/ctrlProps/ctrlProp780.xml" ContentType="application/vnd.ms-excel.controlproperties+xml"/>
  <Override PartName="/xl/ctrlProps/ctrlProp781.xml" ContentType="application/vnd.ms-excel.controlproperties+xml"/>
  <Override PartName="/xl/ctrlProps/ctrlProp782.xml" ContentType="application/vnd.ms-excel.controlproperties+xml"/>
  <Override PartName="/xl/ctrlProps/ctrlProp783.xml" ContentType="application/vnd.ms-excel.controlproperties+xml"/>
  <Override PartName="/xl/ctrlProps/ctrlProp784.xml" ContentType="application/vnd.ms-excel.controlproperties+xml"/>
  <Override PartName="/xl/ctrlProps/ctrlProp785.xml" ContentType="application/vnd.ms-excel.controlproperties+xml"/>
  <Override PartName="/xl/ctrlProps/ctrlProp786.xml" ContentType="application/vnd.ms-excel.controlproperties+xml"/>
  <Override PartName="/xl/ctrlProps/ctrlProp787.xml" ContentType="application/vnd.ms-excel.controlproperties+xml"/>
  <Override PartName="/xl/ctrlProps/ctrlProp788.xml" ContentType="application/vnd.ms-excel.controlproperties+xml"/>
  <Override PartName="/xl/ctrlProps/ctrlProp789.xml" ContentType="application/vnd.ms-excel.controlproperties+xml"/>
  <Override PartName="/xl/ctrlProps/ctrlProp790.xml" ContentType="application/vnd.ms-excel.controlproperties+xml"/>
  <Override PartName="/xl/ctrlProps/ctrlProp791.xml" ContentType="application/vnd.ms-excel.controlproperties+xml"/>
  <Override PartName="/xl/ctrlProps/ctrlProp792.xml" ContentType="application/vnd.ms-excel.controlproperties+xml"/>
  <Override PartName="/xl/ctrlProps/ctrlProp793.xml" ContentType="application/vnd.ms-excel.controlproperties+xml"/>
  <Override PartName="/xl/ctrlProps/ctrlProp794.xml" ContentType="application/vnd.ms-excel.controlproperties+xml"/>
  <Override PartName="/xl/ctrlProps/ctrlProp795.xml" ContentType="application/vnd.ms-excel.controlproperties+xml"/>
  <Override PartName="/xl/ctrlProps/ctrlProp796.xml" ContentType="application/vnd.ms-excel.controlproperties+xml"/>
  <Override PartName="/xl/ctrlProps/ctrlProp797.xml" ContentType="application/vnd.ms-excel.controlproperties+xml"/>
  <Override PartName="/xl/ctrlProps/ctrlProp798.xml" ContentType="application/vnd.ms-excel.controlproperties+xml"/>
  <Override PartName="/xl/ctrlProps/ctrlProp799.xml" ContentType="application/vnd.ms-excel.controlproperties+xml"/>
  <Override PartName="/xl/ctrlProps/ctrlProp800.xml" ContentType="application/vnd.ms-excel.controlproperties+xml"/>
  <Override PartName="/xl/ctrlProps/ctrlProp801.xml" ContentType="application/vnd.ms-excel.controlproperties+xml"/>
  <Override PartName="/xl/ctrlProps/ctrlProp802.xml" ContentType="application/vnd.ms-excel.controlproperties+xml"/>
  <Override PartName="/xl/ctrlProps/ctrlProp803.xml" ContentType="application/vnd.ms-excel.controlproperties+xml"/>
  <Override PartName="/xl/ctrlProps/ctrlProp804.xml" ContentType="application/vnd.ms-excel.controlproperties+xml"/>
  <Override PartName="/xl/ctrlProps/ctrlProp805.xml" ContentType="application/vnd.ms-excel.controlproperties+xml"/>
  <Override PartName="/xl/ctrlProps/ctrlProp806.xml" ContentType="application/vnd.ms-excel.controlproperties+xml"/>
  <Override PartName="/xl/ctrlProps/ctrlProp807.xml" ContentType="application/vnd.ms-excel.controlproperties+xml"/>
  <Override PartName="/xl/ctrlProps/ctrlProp808.xml" ContentType="application/vnd.ms-excel.controlproperties+xml"/>
  <Override PartName="/xl/ctrlProps/ctrlProp809.xml" ContentType="application/vnd.ms-excel.controlproperties+xml"/>
  <Override PartName="/xl/ctrlProps/ctrlProp810.xml" ContentType="application/vnd.ms-excel.controlproperties+xml"/>
  <Override PartName="/xl/ctrlProps/ctrlProp811.xml" ContentType="application/vnd.ms-excel.controlproperties+xml"/>
  <Override PartName="/xl/ctrlProps/ctrlProp812.xml" ContentType="application/vnd.ms-excel.controlproperties+xml"/>
  <Override PartName="/xl/ctrlProps/ctrlProp813.xml" ContentType="application/vnd.ms-excel.controlproperties+xml"/>
  <Override PartName="/xl/ctrlProps/ctrlProp814.xml" ContentType="application/vnd.ms-excel.controlproperties+xml"/>
  <Override PartName="/xl/ctrlProps/ctrlProp815.xml" ContentType="application/vnd.ms-excel.controlproperties+xml"/>
  <Override PartName="/xl/ctrlProps/ctrlProp816.xml" ContentType="application/vnd.ms-excel.controlproperties+xml"/>
  <Override PartName="/xl/ctrlProps/ctrlProp817.xml" ContentType="application/vnd.ms-excel.controlproperties+xml"/>
  <Override PartName="/xl/ctrlProps/ctrlProp818.xml" ContentType="application/vnd.ms-excel.controlproperties+xml"/>
  <Override PartName="/xl/ctrlProps/ctrlProp819.xml" ContentType="application/vnd.ms-excel.controlproperties+xml"/>
  <Override PartName="/xl/ctrlProps/ctrlProp820.xml" ContentType="application/vnd.ms-excel.controlproperties+xml"/>
  <Override PartName="/xl/ctrlProps/ctrlProp821.xml" ContentType="application/vnd.ms-excel.controlproperties+xml"/>
  <Override PartName="/xl/ctrlProps/ctrlProp822.xml" ContentType="application/vnd.ms-excel.controlproperties+xml"/>
  <Override PartName="/xl/ctrlProps/ctrlProp823.xml" ContentType="application/vnd.ms-excel.controlproperties+xml"/>
  <Override PartName="/xl/ctrlProps/ctrlProp824.xml" ContentType="application/vnd.ms-excel.controlproperties+xml"/>
  <Override PartName="/xl/ctrlProps/ctrlProp825.xml" ContentType="application/vnd.ms-excel.controlproperties+xml"/>
  <Override PartName="/xl/ctrlProps/ctrlProp826.xml" ContentType="application/vnd.ms-excel.controlproperties+xml"/>
  <Override PartName="/xl/ctrlProps/ctrlProp827.xml" ContentType="application/vnd.ms-excel.controlproperties+xml"/>
  <Override PartName="/xl/ctrlProps/ctrlProp828.xml" ContentType="application/vnd.ms-excel.controlproperties+xml"/>
  <Override PartName="/xl/ctrlProps/ctrlProp829.xml" ContentType="application/vnd.ms-excel.controlproperties+xml"/>
  <Override PartName="/xl/ctrlProps/ctrlProp830.xml" ContentType="application/vnd.ms-excel.controlproperties+xml"/>
  <Override PartName="/xl/ctrlProps/ctrlProp831.xml" ContentType="application/vnd.ms-excel.controlproperties+xml"/>
  <Override PartName="/xl/ctrlProps/ctrlProp832.xml" ContentType="application/vnd.ms-excel.controlproperties+xml"/>
  <Override PartName="/xl/ctrlProps/ctrlProp833.xml" ContentType="application/vnd.ms-excel.controlproperties+xml"/>
  <Override PartName="/xl/ctrlProps/ctrlProp834.xml" ContentType="application/vnd.ms-excel.controlproperties+xml"/>
  <Override PartName="/xl/ctrlProps/ctrlProp835.xml" ContentType="application/vnd.ms-excel.controlproperties+xml"/>
  <Override PartName="/xl/ctrlProps/ctrlProp836.xml" ContentType="application/vnd.ms-excel.controlproperties+xml"/>
  <Override PartName="/xl/ctrlProps/ctrlProp837.xml" ContentType="application/vnd.ms-excel.controlproperties+xml"/>
  <Override PartName="/xl/ctrlProps/ctrlProp838.xml" ContentType="application/vnd.ms-excel.controlproperties+xml"/>
  <Override PartName="/xl/ctrlProps/ctrlProp839.xml" ContentType="application/vnd.ms-excel.controlproperties+xml"/>
  <Override PartName="/xl/ctrlProps/ctrlProp840.xml" ContentType="application/vnd.ms-excel.controlproperties+xml"/>
  <Override PartName="/xl/ctrlProps/ctrlProp841.xml" ContentType="application/vnd.ms-excel.controlproperties+xml"/>
  <Override PartName="/xl/ctrlProps/ctrlProp842.xml" ContentType="application/vnd.ms-excel.controlproperties+xml"/>
  <Override PartName="/xl/ctrlProps/ctrlProp843.xml" ContentType="application/vnd.ms-excel.controlproperties+xml"/>
  <Override PartName="/xl/ctrlProps/ctrlProp844.xml" ContentType="application/vnd.ms-excel.controlproperties+xml"/>
  <Override PartName="/xl/ctrlProps/ctrlProp845.xml" ContentType="application/vnd.ms-excel.controlproperties+xml"/>
  <Override PartName="/xl/ctrlProps/ctrlProp846.xml" ContentType="application/vnd.ms-excel.controlproperties+xml"/>
  <Override PartName="/xl/ctrlProps/ctrlProp847.xml" ContentType="application/vnd.ms-excel.controlproperties+xml"/>
  <Override PartName="/xl/ctrlProps/ctrlProp848.xml" ContentType="application/vnd.ms-excel.controlproperties+xml"/>
  <Override PartName="/xl/ctrlProps/ctrlProp849.xml" ContentType="application/vnd.ms-excel.controlproperties+xml"/>
  <Override PartName="/xl/ctrlProps/ctrlProp850.xml" ContentType="application/vnd.ms-excel.controlproperties+xml"/>
  <Override PartName="/xl/ctrlProps/ctrlProp851.xml" ContentType="application/vnd.ms-excel.controlproperties+xml"/>
  <Override PartName="/xl/ctrlProps/ctrlProp852.xml" ContentType="application/vnd.ms-excel.controlproperties+xml"/>
  <Override PartName="/xl/ctrlProps/ctrlProp853.xml" ContentType="application/vnd.ms-excel.controlproperties+xml"/>
  <Override PartName="/xl/ctrlProps/ctrlProp854.xml" ContentType="application/vnd.ms-excel.controlproperties+xml"/>
  <Override PartName="/xl/ctrlProps/ctrlProp855.xml" ContentType="application/vnd.ms-excel.controlproperties+xml"/>
  <Override PartName="/xl/ctrlProps/ctrlProp856.xml" ContentType="application/vnd.ms-excel.controlproperties+xml"/>
  <Override PartName="/xl/ctrlProps/ctrlProp857.xml" ContentType="application/vnd.ms-excel.controlproperties+xml"/>
  <Override PartName="/xl/ctrlProps/ctrlProp858.xml" ContentType="application/vnd.ms-excel.controlproperties+xml"/>
  <Override PartName="/xl/ctrlProps/ctrlProp859.xml" ContentType="application/vnd.ms-excel.controlproperties+xml"/>
  <Override PartName="/xl/ctrlProps/ctrlProp860.xml" ContentType="application/vnd.ms-excel.controlproperties+xml"/>
  <Override PartName="/xl/ctrlProps/ctrlProp861.xml" ContentType="application/vnd.ms-excel.controlproperties+xml"/>
  <Override PartName="/xl/ctrlProps/ctrlProp862.xml" ContentType="application/vnd.ms-excel.controlproperties+xml"/>
  <Override PartName="/xl/ctrlProps/ctrlProp863.xml" ContentType="application/vnd.ms-excel.controlproperties+xml"/>
  <Override PartName="/xl/ctrlProps/ctrlProp864.xml" ContentType="application/vnd.ms-excel.controlproperties+xml"/>
  <Override PartName="/xl/ctrlProps/ctrlProp865.xml" ContentType="application/vnd.ms-excel.controlproperties+xml"/>
  <Override PartName="/xl/ctrlProps/ctrlProp866.xml" ContentType="application/vnd.ms-excel.controlproperties+xml"/>
  <Override PartName="/xl/ctrlProps/ctrlProp867.xml" ContentType="application/vnd.ms-excel.controlproperties+xml"/>
  <Override PartName="/xl/ctrlProps/ctrlProp868.xml" ContentType="application/vnd.ms-excel.controlproperties+xml"/>
  <Override PartName="/xl/ctrlProps/ctrlProp869.xml" ContentType="application/vnd.ms-excel.controlproperties+xml"/>
  <Override PartName="/xl/ctrlProps/ctrlProp870.xml" ContentType="application/vnd.ms-excel.controlproperties+xml"/>
  <Override PartName="/xl/ctrlProps/ctrlProp871.xml" ContentType="application/vnd.ms-excel.controlproperties+xml"/>
  <Override PartName="/xl/ctrlProps/ctrlProp872.xml" ContentType="application/vnd.ms-excel.controlproperties+xml"/>
  <Override PartName="/xl/ctrlProps/ctrlProp873.xml" ContentType="application/vnd.ms-excel.controlproperties+xml"/>
  <Override PartName="/xl/ctrlProps/ctrlProp874.xml" ContentType="application/vnd.ms-excel.controlproperties+xml"/>
  <Override PartName="/xl/ctrlProps/ctrlProp875.xml" ContentType="application/vnd.ms-excel.controlproperties+xml"/>
  <Override PartName="/xl/ctrlProps/ctrlProp876.xml" ContentType="application/vnd.ms-excel.controlproperties+xml"/>
  <Override PartName="/xl/ctrlProps/ctrlProp877.xml" ContentType="application/vnd.ms-excel.controlproperties+xml"/>
  <Override PartName="/xl/ctrlProps/ctrlProp878.xml" ContentType="application/vnd.ms-excel.controlproperties+xml"/>
  <Override PartName="/xl/ctrlProps/ctrlProp879.xml" ContentType="application/vnd.ms-excel.controlproperties+xml"/>
  <Override PartName="/xl/ctrlProps/ctrlProp880.xml" ContentType="application/vnd.ms-excel.controlproperties+xml"/>
  <Override PartName="/xl/ctrlProps/ctrlProp881.xml" ContentType="application/vnd.ms-excel.controlproperties+xml"/>
  <Override PartName="/xl/ctrlProps/ctrlProp882.xml" ContentType="application/vnd.ms-excel.controlproperties+xml"/>
  <Override PartName="/xl/ctrlProps/ctrlProp883.xml" ContentType="application/vnd.ms-excel.controlproperties+xml"/>
  <Override PartName="/xl/ctrlProps/ctrlProp884.xml" ContentType="application/vnd.ms-excel.controlproperties+xml"/>
  <Override PartName="/xl/ctrlProps/ctrlProp885.xml" ContentType="application/vnd.ms-excel.controlproperties+xml"/>
  <Override PartName="/xl/ctrlProps/ctrlProp886.xml" ContentType="application/vnd.ms-excel.controlproperties+xml"/>
  <Override PartName="/xl/ctrlProps/ctrlProp887.xml" ContentType="application/vnd.ms-excel.controlproperties+xml"/>
  <Override PartName="/xl/ctrlProps/ctrlProp888.xml" ContentType="application/vnd.ms-excel.controlproperties+xml"/>
  <Override PartName="/xl/ctrlProps/ctrlProp889.xml" ContentType="application/vnd.ms-excel.controlproperties+xml"/>
  <Override PartName="/xl/ctrlProps/ctrlProp890.xml" ContentType="application/vnd.ms-excel.controlproperties+xml"/>
  <Override PartName="/xl/ctrlProps/ctrlProp891.xml" ContentType="application/vnd.ms-excel.controlproperties+xml"/>
  <Override PartName="/xl/ctrlProps/ctrlProp892.xml" ContentType="application/vnd.ms-excel.controlproperties+xml"/>
  <Override PartName="/xl/ctrlProps/ctrlProp893.xml" ContentType="application/vnd.ms-excel.controlproperties+xml"/>
  <Override PartName="/xl/ctrlProps/ctrlProp894.xml" ContentType="application/vnd.ms-excel.controlproperties+xml"/>
  <Override PartName="/xl/ctrlProps/ctrlProp895.xml" ContentType="application/vnd.ms-excel.controlproperties+xml"/>
  <Override PartName="/xl/ctrlProps/ctrlProp896.xml" ContentType="application/vnd.ms-excel.controlproperties+xml"/>
  <Override PartName="/xl/ctrlProps/ctrlProp897.xml" ContentType="application/vnd.ms-excel.controlproperties+xml"/>
  <Override PartName="/xl/ctrlProps/ctrlProp898.xml" ContentType="application/vnd.ms-excel.controlproperties+xml"/>
  <Override PartName="/xl/ctrlProps/ctrlProp899.xml" ContentType="application/vnd.ms-excel.controlproperties+xml"/>
  <Override PartName="/xl/ctrlProps/ctrlProp900.xml" ContentType="application/vnd.ms-excel.controlproperties+xml"/>
  <Override PartName="/xl/ctrlProps/ctrlProp901.xml" ContentType="application/vnd.ms-excel.controlproperties+xml"/>
  <Override PartName="/xl/ctrlProps/ctrlProp902.xml" ContentType="application/vnd.ms-excel.controlproperties+xml"/>
  <Override PartName="/xl/ctrlProps/ctrlProp903.xml" ContentType="application/vnd.ms-excel.controlproperties+xml"/>
  <Override PartName="/xl/ctrlProps/ctrlProp904.xml" ContentType="application/vnd.ms-excel.controlproperties+xml"/>
  <Override PartName="/xl/ctrlProps/ctrlProp905.xml" ContentType="application/vnd.ms-excel.controlproperties+xml"/>
  <Override PartName="/xl/ctrlProps/ctrlProp906.xml" ContentType="application/vnd.ms-excel.controlproperties+xml"/>
  <Override PartName="/xl/ctrlProps/ctrlProp907.xml" ContentType="application/vnd.ms-excel.controlproperties+xml"/>
  <Override PartName="/xl/ctrlProps/ctrlProp908.xml" ContentType="application/vnd.ms-excel.controlproperties+xml"/>
  <Override PartName="/xl/ctrlProps/ctrlProp909.xml" ContentType="application/vnd.ms-excel.controlproperties+xml"/>
  <Override PartName="/xl/ctrlProps/ctrlProp910.xml" ContentType="application/vnd.ms-excel.controlproperties+xml"/>
  <Override PartName="/xl/ctrlProps/ctrlProp911.xml" ContentType="application/vnd.ms-excel.controlproperties+xml"/>
  <Override PartName="/xl/ctrlProps/ctrlProp912.xml" ContentType="application/vnd.ms-excel.controlproperties+xml"/>
  <Override PartName="/xl/ctrlProps/ctrlProp913.xml" ContentType="application/vnd.ms-excel.controlproperties+xml"/>
  <Override PartName="/xl/ctrlProps/ctrlProp914.xml" ContentType="application/vnd.ms-excel.controlproperties+xml"/>
  <Override PartName="/xl/ctrlProps/ctrlProp915.xml" ContentType="application/vnd.ms-excel.controlproperties+xml"/>
  <Override PartName="/xl/ctrlProps/ctrlProp916.xml" ContentType="application/vnd.ms-excel.controlproperties+xml"/>
  <Override PartName="/xl/ctrlProps/ctrlProp917.xml" ContentType="application/vnd.ms-excel.controlproperties+xml"/>
  <Override PartName="/xl/ctrlProps/ctrlProp918.xml" ContentType="application/vnd.ms-excel.controlproperties+xml"/>
  <Override PartName="/xl/ctrlProps/ctrlProp919.xml" ContentType="application/vnd.ms-excel.controlproperties+xml"/>
  <Override PartName="/xl/ctrlProps/ctrlProp920.xml" ContentType="application/vnd.ms-excel.controlproperties+xml"/>
  <Override PartName="/xl/ctrlProps/ctrlProp921.xml" ContentType="application/vnd.ms-excel.controlproperties+xml"/>
  <Override PartName="/xl/ctrlProps/ctrlProp922.xml" ContentType="application/vnd.ms-excel.controlproperties+xml"/>
  <Override PartName="/xl/ctrlProps/ctrlProp923.xml" ContentType="application/vnd.ms-excel.controlproperties+xml"/>
  <Override PartName="/xl/ctrlProps/ctrlProp924.xml" ContentType="application/vnd.ms-excel.controlproperties+xml"/>
  <Override PartName="/xl/ctrlProps/ctrlProp925.xml" ContentType="application/vnd.ms-excel.controlproperties+xml"/>
  <Override PartName="/xl/ctrlProps/ctrlProp926.xml" ContentType="application/vnd.ms-excel.controlproperties+xml"/>
  <Override PartName="/xl/ctrlProps/ctrlProp927.xml" ContentType="application/vnd.ms-excel.controlproperties+xml"/>
  <Override PartName="/xl/ctrlProps/ctrlProp928.xml" ContentType="application/vnd.ms-excel.controlproperties+xml"/>
  <Override PartName="/xl/ctrlProps/ctrlProp929.xml" ContentType="application/vnd.ms-excel.controlproperties+xml"/>
  <Override PartName="/xl/ctrlProps/ctrlProp930.xml" ContentType="application/vnd.ms-excel.controlproperties+xml"/>
  <Override PartName="/xl/ctrlProps/ctrlProp931.xml" ContentType="application/vnd.ms-excel.controlproperties+xml"/>
  <Override PartName="/xl/ctrlProps/ctrlProp932.xml" ContentType="application/vnd.ms-excel.controlproperties+xml"/>
  <Override PartName="/xl/ctrlProps/ctrlProp933.xml" ContentType="application/vnd.ms-excel.controlproperties+xml"/>
  <Override PartName="/xl/ctrlProps/ctrlProp934.xml" ContentType="application/vnd.ms-excel.controlproperties+xml"/>
  <Override PartName="/xl/ctrlProps/ctrlProp935.xml" ContentType="application/vnd.ms-excel.controlproperties+xml"/>
  <Override PartName="/xl/ctrlProps/ctrlProp936.xml" ContentType="application/vnd.ms-excel.controlproperties+xml"/>
  <Override PartName="/xl/ctrlProps/ctrlProp937.xml" ContentType="application/vnd.ms-excel.controlproperties+xml"/>
  <Override PartName="/xl/ctrlProps/ctrlProp938.xml" ContentType="application/vnd.ms-excel.controlproperties+xml"/>
  <Override PartName="/xl/ctrlProps/ctrlProp939.xml" ContentType="application/vnd.ms-excel.controlproperties+xml"/>
  <Override PartName="/xl/ctrlProps/ctrlProp940.xml" ContentType="application/vnd.ms-excel.controlproperties+xml"/>
  <Override PartName="/xl/ctrlProps/ctrlProp941.xml" ContentType="application/vnd.ms-excel.controlproperties+xml"/>
  <Override PartName="/xl/ctrlProps/ctrlProp942.xml" ContentType="application/vnd.ms-excel.controlproperties+xml"/>
  <Override PartName="/xl/ctrlProps/ctrlProp943.xml" ContentType="application/vnd.ms-excel.controlproperties+xml"/>
  <Override PartName="/xl/ctrlProps/ctrlProp944.xml" ContentType="application/vnd.ms-excel.controlproperties+xml"/>
  <Override PartName="/xl/ctrlProps/ctrlProp945.xml" ContentType="application/vnd.ms-excel.controlproperties+xml"/>
  <Override PartName="/xl/ctrlProps/ctrlProp946.xml" ContentType="application/vnd.ms-excel.controlproperties+xml"/>
  <Override PartName="/xl/ctrlProps/ctrlProp947.xml" ContentType="application/vnd.ms-excel.controlproperties+xml"/>
  <Override PartName="/xl/ctrlProps/ctrlProp948.xml" ContentType="application/vnd.ms-excel.controlproperties+xml"/>
  <Override PartName="/xl/ctrlProps/ctrlProp949.xml" ContentType="application/vnd.ms-excel.controlproperties+xml"/>
  <Override PartName="/xl/ctrlProps/ctrlProp950.xml" ContentType="application/vnd.ms-excel.controlproperties+xml"/>
  <Override PartName="/xl/ctrlProps/ctrlProp951.xml" ContentType="application/vnd.ms-excel.controlproperties+xml"/>
  <Override PartName="/xl/ctrlProps/ctrlProp952.xml" ContentType="application/vnd.ms-excel.controlproperties+xml"/>
  <Override PartName="/xl/ctrlProps/ctrlProp953.xml" ContentType="application/vnd.ms-excel.controlproperties+xml"/>
  <Override PartName="/xl/ctrlProps/ctrlProp954.xml" ContentType="application/vnd.ms-excel.controlproperties+xml"/>
  <Override PartName="/xl/ctrlProps/ctrlProp955.xml" ContentType="application/vnd.ms-excel.controlproperties+xml"/>
  <Override PartName="/xl/ctrlProps/ctrlProp956.xml" ContentType="application/vnd.ms-excel.controlproperties+xml"/>
  <Override PartName="/xl/ctrlProps/ctrlProp957.xml" ContentType="application/vnd.ms-excel.controlproperties+xml"/>
  <Override PartName="/xl/ctrlProps/ctrlProp958.xml" ContentType="application/vnd.ms-excel.controlproperties+xml"/>
  <Override PartName="/xl/ctrlProps/ctrlProp959.xml" ContentType="application/vnd.ms-excel.controlproperties+xml"/>
  <Override PartName="/xl/ctrlProps/ctrlProp960.xml" ContentType="application/vnd.ms-excel.controlproperties+xml"/>
  <Override PartName="/xl/ctrlProps/ctrlProp961.xml" ContentType="application/vnd.ms-excel.controlproperties+xml"/>
  <Override PartName="/xl/ctrlProps/ctrlProp962.xml" ContentType="application/vnd.ms-excel.controlproperties+xml"/>
  <Override PartName="/xl/ctrlProps/ctrlProp963.xml" ContentType="application/vnd.ms-excel.controlproperties+xml"/>
  <Override PartName="/xl/ctrlProps/ctrlProp964.xml" ContentType="application/vnd.ms-excel.controlproperties+xml"/>
  <Override PartName="/xl/ctrlProps/ctrlProp965.xml" ContentType="application/vnd.ms-excel.controlproperties+xml"/>
  <Override PartName="/xl/ctrlProps/ctrlProp966.xml" ContentType="application/vnd.ms-excel.controlproperties+xml"/>
  <Override PartName="/xl/ctrlProps/ctrlProp967.xml" ContentType="application/vnd.ms-excel.controlproperties+xml"/>
  <Override PartName="/xl/ctrlProps/ctrlProp968.xml" ContentType="application/vnd.ms-excel.controlproperties+xml"/>
  <Override PartName="/xl/ctrlProps/ctrlProp969.xml" ContentType="application/vnd.ms-excel.controlproperties+xml"/>
  <Override PartName="/xl/ctrlProps/ctrlProp970.xml" ContentType="application/vnd.ms-excel.controlproperties+xml"/>
  <Override PartName="/xl/ctrlProps/ctrlProp971.xml" ContentType="application/vnd.ms-excel.controlproperties+xml"/>
  <Override PartName="/xl/ctrlProps/ctrlProp972.xml" ContentType="application/vnd.ms-excel.controlproperties+xml"/>
  <Override PartName="/xl/ctrlProps/ctrlProp973.xml" ContentType="application/vnd.ms-excel.controlproperties+xml"/>
  <Override PartName="/xl/ctrlProps/ctrlProp974.xml" ContentType="application/vnd.ms-excel.controlproperties+xml"/>
  <Override PartName="/xl/ctrlProps/ctrlProp975.xml" ContentType="application/vnd.ms-excel.controlproperties+xml"/>
  <Override PartName="/xl/ctrlProps/ctrlProp976.xml" ContentType="application/vnd.ms-excel.controlproperties+xml"/>
  <Override PartName="/xl/ctrlProps/ctrlProp977.xml" ContentType="application/vnd.ms-excel.controlproperties+xml"/>
  <Override PartName="/xl/ctrlProps/ctrlProp978.xml" ContentType="application/vnd.ms-excel.controlproperties+xml"/>
  <Override PartName="/xl/ctrlProps/ctrlProp979.xml" ContentType="application/vnd.ms-excel.controlproperties+xml"/>
  <Override PartName="/xl/ctrlProps/ctrlProp980.xml" ContentType="application/vnd.ms-excel.controlproperties+xml"/>
  <Override PartName="/xl/ctrlProps/ctrlProp981.xml" ContentType="application/vnd.ms-excel.controlproperties+xml"/>
  <Override PartName="/xl/ctrlProps/ctrlProp982.xml" ContentType="application/vnd.ms-excel.controlproperties+xml"/>
  <Override PartName="/xl/ctrlProps/ctrlProp983.xml" ContentType="application/vnd.ms-excel.controlproperties+xml"/>
  <Override PartName="/xl/ctrlProps/ctrlProp984.xml" ContentType="application/vnd.ms-excel.controlproperties+xml"/>
  <Override PartName="/xl/ctrlProps/ctrlProp985.xml" ContentType="application/vnd.ms-excel.controlproperties+xml"/>
  <Override PartName="/xl/ctrlProps/ctrlProp986.xml" ContentType="application/vnd.ms-excel.controlproperties+xml"/>
  <Override PartName="/xl/ctrlProps/ctrlProp987.xml" ContentType="application/vnd.ms-excel.controlproperties+xml"/>
  <Override PartName="/xl/ctrlProps/ctrlProp988.xml" ContentType="application/vnd.ms-excel.controlproperties+xml"/>
  <Override PartName="/xl/ctrlProps/ctrlProp989.xml" ContentType="application/vnd.ms-excel.controlproperties+xml"/>
  <Override PartName="/xl/ctrlProps/ctrlProp990.xml" ContentType="application/vnd.ms-excel.controlproperties+xml"/>
  <Override PartName="/xl/ctrlProps/ctrlProp991.xml" ContentType="application/vnd.ms-excel.controlproperties+xml"/>
  <Override PartName="/xl/ctrlProps/ctrlProp992.xml" ContentType="application/vnd.ms-excel.controlproperties+xml"/>
  <Override PartName="/xl/ctrlProps/ctrlProp993.xml" ContentType="application/vnd.ms-excel.controlproperties+xml"/>
  <Override PartName="/xl/ctrlProps/ctrlProp994.xml" ContentType="application/vnd.ms-excel.controlproperties+xml"/>
  <Override PartName="/xl/ctrlProps/ctrlProp995.xml" ContentType="application/vnd.ms-excel.controlproperties+xml"/>
  <Override PartName="/xl/ctrlProps/ctrlProp996.xml" ContentType="application/vnd.ms-excel.controlproperties+xml"/>
  <Override PartName="/xl/ctrlProps/ctrlProp997.xml" ContentType="application/vnd.ms-excel.controlproperties+xml"/>
  <Override PartName="/xl/ctrlProps/ctrlProp998.xml" ContentType="application/vnd.ms-excel.controlproperties+xml"/>
  <Override PartName="/xl/ctrlProps/ctrlProp999.xml" ContentType="application/vnd.ms-excel.controlproperties+xml"/>
  <Override PartName="/xl/ctrlProps/ctrlProp1000.xml" ContentType="application/vnd.ms-excel.controlproperties+xml"/>
  <Override PartName="/xl/ctrlProps/ctrlProp1001.xml" ContentType="application/vnd.ms-excel.controlproperties+xml"/>
  <Override PartName="/xl/ctrlProps/ctrlProp1002.xml" ContentType="application/vnd.ms-excel.controlproperties+xml"/>
  <Override PartName="/xl/ctrlProps/ctrlProp1003.xml" ContentType="application/vnd.ms-excel.controlproperties+xml"/>
  <Override PartName="/xl/ctrlProps/ctrlProp1004.xml" ContentType="application/vnd.ms-excel.controlproperties+xml"/>
  <Override PartName="/xl/ctrlProps/ctrlProp1005.xml" ContentType="application/vnd.ms-excel.controlproperties+xml"/>
  <Override PartName="/xl/ctrlProps/ctrlProp1006.xml" ContentType="application/vnd.ms-excel.controlproperties+xml"/>
  <Override PartName="/xl/ctrlProps/ctrlProp1007.xml" ContentType="application/vnd.ms-excel.controlproperties+xml"/>
  <Override PartName="/xl/ctrlProps/ctrlProp1008.xml" ContentType="application/vnd.ms-excel.controlproperties+xml"/>
  <Override PartName="/xl/ctrlProps/ctrlProp1009.xml" ContentType="application/vnd.ms-excel.controlproperties+xml"/>
  <Override PartName="/xl/ctrlProps/ctrlProp1010.xml" ContentType="application/vnd.ms-excel.controlproperties+xml"/>
  <Override PartName="/xl/ctrlProps/ctrlProp1011.xml" ContentType="application/vnd.ms-excel.controlproperties+xml"/>
  <Override PartName="/xl/ctrlProps/ctrlProp1012.xml" ContentType="application/vnd.ms-excel.controlproperties+xml"/>
  <Override PartName="/xl/ctrlProps/ctrlProp1013.xml" ContentType="application/vnd.ms-excel.controlproperties+xml"/>
  <Override PartName="/xl/ctrlProps/ctrlProp1014.xml" ContentType="application/vnd.ms-excel.controlproperties+xml"/>
  <Override PartName="/xl/ctrlProps/ctrlProp1015.xml" ContentType="application/vnd.ms-excel.controlproperties+xml"/>
  <Override PartName="/xl/ctrlProps/ctrlProp1016.xml" ContentType="application/vnd.ms-excel.controlproperties+xml"/>
  <Override PartName="/xl/ctrlProps/ctrlProp1017.xml" ContentType="application/vnd.ms-excel.controlproperties+xml"/>
  <Override PartName="/xl/ctrlProps/ctrlProp1018.xml" ContentType="application/vnd.ms-excel.controlproperties+xml"/>
  <Override PartName="/xl/ctrlProps/ctrlProp1019.xml" ContentType="application/vnd.ms-excel.controlproperties+xml"/>
  <Override PartName="/xl/ctrlProps/ctrlProp1020.xml" ContentType="application/vnd.ms-excel.controlproperties+xml"/>
  <Override PartName="/xl/ctrlProps/ctrlProp1021.xml" ContentType="application/vnd.ms-excel.controlproperties+xml"/>
  <Override PartName="/xl/ctrlProps/ctrlProp1022.xml" ContentType="application/vnd.ms-excel.controlproperties+xml"/>
  <Override PartName="/xl/ctrlProps/ctrlProp1023.xml" ContentType="application/vnd.ms-excel.controlproperties+xml"/>
  <Override PartName="/xl/ctrlProps/ctrlProp1024.xml" ContentType="application/vnd.ms-excel.controlproperties+xml"/>
  <Override PartName="/xl/ctrlProps/ctrlProp1025.xml" ContentType="application/vnd.ms-excel.controlproperties+xml"/>
  <Override PartName="/xl/ctrlProps/ctrlProp1026.xml" ContentType="application/vnd.ms-excel.controlproperties+xml"/>
  <Override PartName="/xl/ctrlProps/ctrlProp1027.xml" ContentType="application/vnd.ms-excel.controlproperties+xml"/>
  <Override PartName="/xl/ctrlProps/ctrlProp1028.xml" ContentType="application/vnd.ms-excel.controlproperties+xml"/>
  <Override PartName="/xl/ctrlProps/ctrlProp1029.xml" ContentType="application/vnd.ms-excel.controlproperties+xml"/>
  <Override PartName="/xl/ctrlProps/ctrlProp1030.xml" ContentType="application/vnd.ms-excel.controlproperties+xml"/>
  <Override PartName="/xl/ctrlProps/ctrlProp1031.xml" ContentType="application/vnd.ms-excel.controlproperties+xml"/>
  <Override PartName="/xl/ctrlProps/ctrlProp1032.xml" ContentType="application/vnd.ms-excel.controlproperties+xml"/>
  <Override PartName="/xl/ctrlProps/ctrlProp1033.xml" ContentType="application/vnd.ms-excel.controlproperties+xml"/>
  <Override PartName="/xl/ctrlProps/ctrlProp1034.xml" ContentType="application/vnd.ms-excel.controlproperties+xml"/>
  <Override PartName="/xl/ctrlProps/ctrlProp1035.xml" ContentType="application/vnd.ms-excel.controlproperties+xml"/>
  <Override PartName="/xl/ctrlProps/ctrlProp1036.xml" ContentType="application/vnd.ms-excel.controlproperties+xml"/>
  <Override PartName="/xl/ctrlProps/ctrlProp1037.xml" ContentType="application/vnd.ms-excel.controlproperties+xml"/>
  <Override PartName="/xl/ctrlProps/ctrlProp1038.xml" ContentType="application/vnd.ms-excel.controlproperties+xml"/>
  <Override PartName="/xl/ctrlProps/ctrlProp1039.xml" ContentType="application/vnd.ms-excel.controlproperties+xml"/>
  <Override PartName="/xl/ctrlProps/ctrlProp1040.xml" ContentType="application/vnd.ms-excel.controlproperties+xml"/>
  <Override PartName="/xl/ctrlProps/ctrlProp1041.xml" ContentType="application/vnd.ms-excel.controlproperties+xml"/>
  <Override PartName="/xl/ctrlProps/ctrlProp1042.xml" ContentType="application/vnd.ms-excel.controlproperties+xml"/>
  <Override PartName="/xl/ctrlProps/ctrlProp1043.xml" ContentType="application/vnd.ms-excel.controlproperties+xml"/>
  <Override PartName="/xl/ctrlProps/ctrlProp1044.xml" ContentType="application/vnd.ms-excel.controlproperties+xml"/>
  <Override PartName="/xl/ctrlProps/ctrlProp1045.xml" ContentType="application/vnd.ms-excel.controlproperties+xml"/>
  <Override PartName="/xl/ctrlProps/ctrlProp1046.xml" ContentType="application/vnd.ms-excel.controlproperties+xml"/>
  <Override PartName="/xl/ctrlProps/ctrlProp1047.xml" ContentType="application/vnd.ms-excel.controlproperties+xml"/>
  <Override PartName="/xl/ctrlProps/ctrlProp1048.xml" ContentType="application/vnd.ms-excel.controlproperties+xml"/>
  <Override PartName="/xl/ctrlProps/ctrlProp1049.xml" ContentType="application/vnd.ms-excel.controlproperties+xml"/>
  <Override PartName="/xl/ctrlProps/ctrlProp1050.xml" ContentType="application/vnd.ms-excel.controlproperties+xml"/>
  <Override PartName="/xl/ctrlProps/ctrlProp1051.xml" ContentType="application/vnd.ms-excel.controlproperties+xml"/>
  <Override PartName="/xl/ctrlProps/ctrlProp1052.xml" ContentType="application/vnd.ms-excel.controlproperties+xml"/>
  <Override PartName="/xl/ctrlProps/ctrlProp1053.xml" ContentType="application/vnd.ms-excel.controlproperties+xml"/>
  <Override PartName="/xl/ctrlProps/ctrlProp1054.xml" ContentType="application/vnd.ms-excel.controlproperties+xml"/>
  <Override PartName="/xl/ctrlProps/ctrlProp1055.xml" ContentType="application/vnd.ms-excel.controlproperties+xml"/>
  <Override PartName="/xl/ctrlProps/ctrlProp1056.xml" ContentType="application/vnd.ms-excel.controlproperties+xml"/>
  <Override PartName="/xl/ctrlProps/ctrlProp1057.xml" ContentType="application/vnd.ms-excel.controlproperties+xml"/>
  <Override PartName="/xl/ctrlProps/ctrlProp1058.xml" ContentType="application/vnd.ms-excel.controlproperties+xml"/>
  <Override PartName="/xl/ctrlProps/ctrlProp1059.xml" ContentType="application/vnd.ms-excel.controlproperties+xml"/>
  <Override PartName="/xl/ctrlProps/ctrlProp1060.xml" ContentType="application/vnd.ms-excel.controlproperties+xml"/>
  <Override PartName="/xl/ctrlProps/ctrlProp1061.xml" ContentType="application/vnd.ms-excel.controlproperties+xml"/>
  <Override PartName="/xl/ctrlProps/ctrlProp1062.xml" ContentType="application/vnd.ms-excel.controlproperties+xml"/>
  <Override PartName="/xl/ctrlProps/ctrlProp1063.xml" ContentType="application/vnd.ms-excel.controlproperties+xml"/>
  <Override PartName="/xl/ctrlProps/ctrlProp1064.xml" ContentType="application/vnd.ms-excel.controlproperties+xml"/>
  <Override PartName="/xl/ctrlProps/ctrlProp1065.xml" ContentType="application/vnd.ms-excel.controlproperties+xml"/>
  <Override PartName="/xl/ctrlProps/ctrlProp1066.xml" ContentType="application/vnd.ms-excel.controlproperties+xml"/>
  <Override PartName="/xl/ctrlProps/ctrlProp1067.xml" ContentType="application/vnd.ms-excel.controlproperties+xml"/>
  <Override PartName="/xl/ctrlProps/ctrlProp1068.xml" ContentType="application/vnd.ms-excel.controlproperties+xml"/>
  <Override PartName="/xl/ctrlProps/ctrlProp1069.xml" ContentType="application/vnd.ms-excel.controlproperties+xml"/>
  <Override PartName="/xl/ctrlProps/ctrlProp1070.xml" ContentType="application/vnd.ms-excel.controlproperties+xml"/>
  <Override PartName="/xl/ctrlProps/ctrlProp1071.xml" ContentType="application/vnd.ms-excel.controlproperties+xml"/>
  <Override PartName="/xl/ctrlProps/ctrlProp1072.xml" ContentType="application/vnd.ms-excel.controlproperties+xml"/>
  <Override PartName="/xl/ctrlProps/ctrlProp1073.xml" ContentType="application/vnd.ms-excel.controlproperties+xml"/>
  <Override PartName="/xl/ctrlProps/ctrlProp1074.xml" ContentType="application/vnd.ms-excel.controlproperties+xml"/>
  <Override PartName="/xl/ctrlProps/ctrlProp1075.xml" ContentType="application/vnd.ms-excel.controlproperties+xml"/>
  <Override PartName="/xl/ctrlProps/ctrlProp1076.xml" ContentType="application/vnd.ms-excel.controlproperties+xml"/>
  <Override PartName="/xl/ctrlProps/ctrlProp1077.xml" ContentType="application/vnd.ms-excel.controlproperties+xml"/>
  <Override PartName="/xl/ctrlProps/ctrlProp1078.xml" ContentType="application/vnd.ms-excel.controlproperties+xml"/>
  <Override PartName="/xl/ctrlProps/ctrlProp1079.xml" ContentType="application/vnd.ms-excel.controlproperties+xml"/>
  <Override PartName="/xl/ctrlProps/ctrlProp1080.xml" ContentType="application/vnd.ms-excel.controlproperties+xml"/>
  <Override PartName="/xl/ctrlProps/ctrlProp1081.xml" ContentType="application/vnd.ms-excel.controlproperties+xml"/>
  <Override PartName="/xl/ctrlProps/ctrlProp1082.xml" ContentType="application/vnd.ms-excel.controlproperties+xml"/>
  <Override PartName="/xl/ctrlProps/ctrlProp1083.xml" ContentType="application/vnd.ms-excel.controlproperties+xml"/>
  <Override PartName="/xl/ctrlProps/ctrlProp1084.xml" ContentType="application/vnd.ms-excel.controlproperties+xml"/>
  <Override PartName="/xl/ctrlProps/ctrlProp1085.xml" ContentType="application/vnd.ms-excel.controlproperties+xml"/>
  <Override PartName="/xl/ctrlProps/ctrlProp1086.xml" ContentType="application/vnd.ms-excel.controlproperties+xml"/>
  <Override PartName="/xl/ctrlProps/ctrlProp1087.xml" ContentType="application/vnd.ms-excel.controlproperties+xml"/>
  <Override PartName="/xl/ctrlProps/ctrlProp1088.xml" ContentType="application/vnd.ms-excel.controlproperties+xml"/>
  <Override PartName="/xl/ctrlProps/ctrlProp1089.xml" ContentType="application/vnd.ms-excel.controlproperties+xml"/>
  <Override PartName="/xl/ctrlProps/ctrlProp1090.xml" ContentType="application/vnd.ms-excel.controlproperties+xml"/>
  <Override PartName="/xl/ctrlProps/ctrlProp1091.xml" ContentType="application/vnd.ms-excel.controlproperties+xml"/>
  <Override PartName="/xl/ctrlProps/ctrlProp1092.xml" ContentType="application/vnd.ms-excel.controlproperties+xml"/>
  <Override PartName="/xl/ctrlProps/ctrlProp1093.xml" ContentType="application/vnd.ms-excel.controlproperties+xml"/>
  <Override PartName="/xl/ctrlProps/ctrlProp1094.xml" ContentType="application/vnd.ms-excel.controlproperties+xml"/>
  <Override PartName="/xl/ctrlProps/ctrlProp1095.xml" ContentType="application/vnd.ms-excel.controlproperties+xml"/>
  <Override PartName="/xl/ctrlProps/ctrlProp1096.xml" ContentType="application/vnd.ms-excel.controlproperties+xml"/>
  <Override PartName="/xl/ctrlProps/ctrlProp1097.xml" ContentType="application/vnd.ms-excel.controlproperties+xml"/>
  <Override PartName="/xl/ctrlProps/ctrlProp1098.xml" ContentType="application/vnd.ms-excel.controlproperties+xml"/>
  <Override PartName="/xl/ctrlProps/ctrlProp1099.xml" ContentType="application/vnd.ms-excel.controlproperties+xml"/>
  <Override PartName="/xl/ctrlProps/ctrlProp1100.xml" ContentType="application/vnd.ms-excel.controlproperties+xml"/>
  <Override PartName="/xl/ctrlProps/ctrlProp1101.xml" ContentType="application/vnd.ms-excel.controlproperties+xml"/>
  <Override PartName="/xl/ctrlProps/ctrlProp1102.xml" ContentType="application/vnd.ms-excel.controlproperties+xml"/>
  <Override PartName="/xl/ctrlProps/ctrlProp1103.xml" ContentType="application/vnd.ms-excel.controlproperties+xml"/>
  <Override PartName="/xl/ctrlProps/ctrlProp1104.xml" ContentType="application/vnd.ms-excel.controlproperties+xml"/>
  <Override PartName="/xl/ctrlProps/ctrlProp1105.xml" ContentType="application/vnd.ms-excel.controlproperties+xml"/>
  <Override PartName="/xl/ctrlProps/ctrlProp1106.xml" ContentType="application/vnd.ms-excel.controlproperties+xml"/>
  <Override PartName="/xl/ctrlProps/ctrlProp1107.xml" ContentType="application/vnd.ms-excel.controlproperties+xml"/>
  <Override PartName="/xl/ctrlProps/ctrlProp1108.xml" ContentType="application/vnd.ms-excel.controlproperties+xml"/>
  <Override PartName="/xl/ctrlProps/ctrlProp1109.xml" ContentType="application/vnd.ms-excel.controlproperties+xml"/>
  <Override PartName="/xl/ctrlProps/ctrlProp1110.xml" ContentType="application/vnd.ms-excel.controlproperties+xml"/>
  <Override PartName="/xl/ctrlProps/ctrlProp1111.xml" ContentType="application/vnd.ms-excel.controlproperties+xml"/>
  <Override PartName="/xl/ctrlProps/ctrlProp1112.xml" ContentType="application/vnd.ms-excel.controlproperties+xml"/>
  <Override PartName="/xl/ctrlProps/ctrlProp1113.xml" ContentType="application/vnd.ms-excel.controlproperties+xml"/>
  <Override PartName="/xl/ctrlProps/ctrlProp1114.xml" ContentType="application/vnd.ms-excel.controlproperties+xml"/>
  <Override PartName="/xl/ctrlProps/ctrlProp1115.xml" ContentType="application/vnd.ms-excel.controlproperties+xml"/>
  <Override PartName="/xl/ctrlProps/ctrlProp1116.xml" ContentType="application/vnd.ms-excel.controlproperties+xml"/>
  <Override PartName="/xl/ctrlProps/ctrlProp1117.xml" ContentType="application/vnd.ms-excel.controlproperties+xml"/>
  <Override PartName="/xl/ctrlProps/ctrlProp1118.xml" ContentType="application/vnd.ms-excel.controlproperties+xml"/>
  <Override PartName="/xl/ctrlProps/ctrlProp1119.xml" ContentType="application/vnd.ms-excel.controlproperties+xml"/>
  <Override PartName="/xl/ctrlProps/ctrlProp1120.xml" ContentType="application/vnd.ms-excel.controlproperties+xml"/>
  <Override PartName="/xl/ctrlProps/ctrlProp1121.xml" ContentType="application/vnd.ms-excel.controlproperties+xml"/>
  <Override PartName="/xl/ctrlProps/ctrlProp1122.xml" ContentType="application/vnd.ms-excel.controlproperties+xml"/>
  <Override PartName="/xl/ctrlProps/ctrlProp1123.xml" ContentType="application/vnd.ms-excel.controlproperties+xml"/>
  <Override PartName="/xl/ctrlProps/ctrlProp1124.xml" ContentType="application/vnd.ms-excel.controlproperties+xml"/>
  <Override PartName="/xl/ctrlProps/ctrlProp1125.xml" ContentType="application/vnd.ms-excel.controlproperties+xml"/>
  <Override PartName="/xl/ctrlProps/ctrlProp1126.xml" ContentType="application/vnd.ms-excel.controlproperties+xml"/>
  <Override PartName="/xl/ctrlProps/ctrlProp1127.xml" ContentType="application/vnd.ms-excel.controlproperties+xml"/>
  <Override PartName="/xl/ctrlProps/ctrlProp1128.xml" ContentType="application/vnd.ms-excel.controlproperties+xml"/>
  <Override PartName="/xl/ctrlProps/ctrlProp1129.xml" ContentType="application/vnd.ms-excel.controlproperties+xml"/>
  <Override PartName="/xl/ctrlProps/ctrlProp1130.xml" ContentType="application/vnd.ms-excel.controlproperties+xml"/>
  <Override PartName="/xl/ctrlProps/ctrlProp1131.xml" ContentType="application/vnd.ms-excel.controlproperties+xml"/>
  <Override PartName="/xl/ctrlProps/ctrlProp1132.xml" ContentType="application/vnd.ms-excel.controlproperties+xml"/>
  <Override PartName="/xl/ctrlProps/ctrlProp1133.xml" ContentType="application/vnd.ms-excel.controlproperties+xml"/>
  <Override PartName="/xl/ctrlProps/ctrlProp1134.xml" ContentType="application/vnd.ms-excel.controlproperties+xml"/>
  <Override PartName="/xl/ctrlProps/ctrlProp1135.xml" ContentType="application/vnd.ms-excel.controlproperties+xml"/>
  <Override PartName="/xl/ctrlProps/ctrlProp1136.xml" ContentType="application/vnd.ms-excel.controlproperties+xml"/>
  <Override PartName="/xl/ctrlProps/ctrlProp1137.xml" ContentType="application/vnd.ms-excel.controlproperties+xml"/>
  <Override PartName="/xl/ctrlProps/ctrlProp1138.xml" ContentType="application/vnd.ms-excel.controlproperties+xml"/>
  <Override PartName="/xl/ctrlProps/ctrlProp1139.xml" ContentType="application/vnd.ms-excel.controlproperties+xml"/>
  <Override PartName="/xl/ctrlProps/ctrlProp1140.xml" ContentType="application/vnd.ms-excel.controlproperties+xml"/>
  <Override PartName="/xl/ctrlProps/ctrlProp1141.xml" ContentType="application/vnd.ms-excel.controlproperties+xml"/>
  <Override PartName="/xl/ctrlProps/ctrlProp1142.xml" ContentType="application/vnd.ms-excel.controlproperties+xml"/>
  <Override PartName="/xl/ctrlProps/ctrlProp1143.xml" ContentType="application/vnd.ms-excel.controlproperties+xml"/>
  <Override PartName="/xl/ctrlProps/ctrlProp1144.xml" ContentType="application/vnd.ms-excel.controlproperties+xml"/>
  <Override PartName="/xl/ctrlProps/ctrlProp1145.xml" ContentType="application/vnd.ms-excel.controlproperties+xml"/>
  <Override PartName="/xl/ctrlProps/ctrlProp1146.xml" ContentType="application/vnd.ms-excel.controlproperties+xml"/>
  <Override PartName="/xl/ctrlProps/ctrlProp1147.xml" ContentType="application/vnd.ms-excel.controlproperties+xml"/>
  <Override PartName="/xl/ctrlProps/ctrlProp1148.xml" ContentType="application/vnd.ms-excel.controlproperties+xml"/>
  <Override PartName="/xl/ctrlProps/ctrlProp1149.xml" ContentType="application/vnd.ms-excel.controlproperties+xml"/>
  <Override PartName="/xl/ctrlProps/ctrlProp1150.xml" ContentType="application/vnd.ms-excel.controlproperties+xml"/>
  <Override PartName="/xl/ctrlProps/ctrlProp1151.xml" ContentType="application/vnd.ms-excel.controlproperties+xml"/>
  <Override PartName="/xl/ctrlProps/ctrlProp1152.xml" ContentType="application/vnd.ms-excel.controlproperties+xml"/>
  <Override PartName="/xl/ctrlProps/ctrlProp1153.xml" ContentType="application/vnd.ms-excel.controlproperties+xml"/>
  <Override PartName="/xl/ctrlProps/ctrlProp1154.xml" ContentType="application/vnd.ms-excel.controlproperties+xml"/>
  <Override PartName="/xl/ctrlProps/ctrlProp1155.xml" ContentType="application/vnd.ms-excel.controlproperties+xml"/>
  <Override PartName="/xl/ctrlProps/ctrlProp1156.xml" ContentType="application/vnd.ms-excel.controlproperties+xml"/>
  <Override PartName="/xl/ctrlProps/ctrlProp1157.xml" ContentType="application/vnd.ms-excel.controlproperties+xml"/>
  <Override PartName="/xl/ctrlProps/ctrlProp1158.xml" ContentType="application/vnd.ms-excel.controlproperties+xml"/>
  <Override PartName="/xl/ctrlProps/ctrlProp1159.xml" ContentType="application/vnd.ms-excel.controlproperties+xml"/>
  <Override PartName="/xl/ctrlProps/ctrlProp1160.xml" ContentType="application/vnd.ms-excel.controlproperties+xml"/>
  <Override PartName="/xl/ctrlProps/ctrlProp1161.xml" ContentType="application/vnd.ms-excel.controlproperties+xml"/>
  <Override PartName="/xl/ctrlProps/ctrlProp1162.xml" ContentType="application/vnd.ms-excel.controlproperties+xml"/>
  <Override PartName="/xl/ctrlProps/ctrlProp1163.xml" ContentType="application/vnd.ms-excel.controlproperties+xml"/>
  <Override PartName="/xl/ctrlProps/ctrlProp1164.xml" ContentType="application/vnd.ms-excel.controlproperties+xml"/>
  <Override PartName="/xl/ctrlProps/ctrlProp1165.xml" ContentType="application/vnd.ms-excel.controlproperties+xml"/>
  <Override PartName="/xl/ctrlProps/ctrlProp1166.xml" ContentType="application/vnd.ms-excel.controlproperties+xml"/>
  <Override PartName="/xl/ctrlProps/ctrlProp1167.xml" ContentType="application/vnd.ms-excel.controlproperties+xml"/>
  <Override PartName="/xl/ctrlProps/ctrlProp1168.xml" ContentType="application/vnd.ms-excel.controlproperties+xml"/>
  <Override PartName="/xl/ctrlProps/ctrlProp1169.xml" ContentType="application/vnd.ms-excel.controlproperties+xml"/>
  <Override PartName="/xl/ctrlProps/ctrlProp1170.xml" ContentType="application/vnd.ms-excel.controlproperties+xml"/>
  <Override PartName="/xl/ctrlProps/ctrlProp1171.xml" ContentType="application/vnd.ms-excel.controlproperties+xml"/>
  <Override PartName="/xl/ctrlProps/ctrlProp1172.xml" ContentType="application/vnd.ms-excel.controlproperties+xml"/>
  <Override PartName="/xl/ctrlProps/ctrlProp1173.xml" ContentType="application/vnd.ms-excel.controlproperties+xml"/>
  <Override PartName="/xl/ctrlProps/ctrlProp1174.xml" ContentType="application/vnd.ms-excel.controlproperties+xml"/>
  <Override PartName="/xl/ctrlProps/ctrlProp1175.xml" ContentType="application/vnd.ms-excel.controlproperties+xml"/>
  <Override PartName="/xl/ctrlProps/ctrlProp1176.xml" ContentType="application/vnd.ms-excel.controlproperties+xml"/>
  <Override PartName="/xl/ctrlProps/ctrlProp1177.xml" ContentType="application/vnd.ms-excel.controlproperties+xml"/>
  <Override PartName="/xl/ctrlProps/ctrlProp1178.xml" ContentType="application/vnd.ms-excel.controlproperties+xml"/>
  <Override PartName="/xl/ctrlProps/ctrlProp1179.xml" ContentType="application/vnd.ms-excel.controlproperties+xml"/>
  <Override PartName="/xl/ctrlProps/ctrlProp1180.xml" ContentType="application/vnd.ms-excel.controlproperties+xml"/>
  <Override PartName="/xl/ctrlProps/ctrlProp1181.xml" ContentType="application/vnd.ms-excel.controlproperties+xml"/>
  <Override PartName="/xl/ctrlProps/ctrlProp1182.xml" ContentType="application/vnd.ms-excel.controlproperties+xml"/>
  <Override PartName="/xl/ctrlProps/ctrlProp1183.xml" ContentType="application/vnd.ms-excel.controlproperties+xml"/>
  <Override PartName="/xl/ctrlProps/ctrlProp1184.xml" ContentType="application/vnd.ms-excel.controlproperties+xml"/>
  <Override PartName="/xl/ctrlProps/ctrlProp1185.xml" ContentType="application/vnd.ms-excel.controlproperties+xml"/>
  <Override PartName="/xl/ctrlProps/ctrlProp1186.xml" ContentType="application/vnd.ms-excel.controlproperties+xml"/>
  <Override PartName="/xl/ctrlProps/ctrlProp1187.xml" ContentType="application/vnd.ms-excel.controlproperties+xml"/>
  <Override PartName="/xl/ctrlProps/ctrlProp1188.xml" ContentType="application/vnd.ms-excel.controlproperties+xml"/>
  <Override PartName="/xl/ctrlProps/ctrlProp1189.xml" ContentType="application/vnd.ms-excel.controlproperties+xml"/>
  <Override PartName="/xl/ctrlProps/ctrlProp1190.xml" ContentType="application/vnd.ms-excel.controlproperties+xml"/>
  <Override PartName="/xl/ctrlProps/ctrlProp1191.xml" ContentType="application/vnd.ms-excel.controlproperties+xml"/>
  <Override PartName="/xl/ctrlProps/ctrlProp1192.xml" ContentType="application/vnd.ms-excel.controlproperties+xml"/>
  <Override PartName="/xl/ctrlProps/ctrlProp1193.xml" ContentType="application/vnd.ms-excel.controlproperties+xml"/>
  <Override PartName="/xl/ctrlProps/ctrlProp1194.xml" ContentType="application/vnd.ms-excel.controlproperties+xml"/>
  <Override PartName="/xl/ctrlProps/ctrlProp1195.xml" ContentType="application/vnd.ms-excel.controlproperties+xml"/>
  <Override PartName="/xl/ctrlProps/ctrlProp1196.xml" ContentType="application/vnd.ms-excel.controlproperties+xml"/>
  <Override PartName="/xl/ctrlProps/ctrlProp1197.xml" ContentType="application/vnd.ms-excel.controlproperties+xml"/>
  <Override PartName="/xl/ctrlProps/ctrlProp1198.xml" ContentType="application/vnd.ms-excel.controlproperties+xml"/>
  <Override PartName="/xl/ctrlProps/ctrlProp1199.xml" ContentType="application/vnd.ms-excel.controlproperties+xml"/>
  <Override PartName="/xl/ctrlProps/ctrlProp1200.xml" ContentType="application/vnd.ms-excel.controlproperties+xml"/>
  <Override PartName="/xl/ctrlProps/ctrlProp1201.xml" ContentType="application/vnd.ms-excel.controlproperties+xml"/>
  <Override PartName="/xl/drawings/drawing5.xml" ContentType="application/vnd.openxmlformats-officedocument.drawing+xml"/>
  <Override PartName="/xl/ctrlProps/ctrlProp1202.xml" ContentType="application/vnd.ms-excel.controlproperties+xml"/>
  <Override PartName="/xl/ctrlProps/ctrlProp1203.xml" ContentType="application/vnd.ms-excel.controlproperties+xml"/>
  <Override PartName="/xl/ctrlProps/ctrlProp1204.xml" ContentType="application/vnd.ms-excel.controlproperties+xml"/>
  <Override PartName="/xl/ctrlProps/ctrlProp1205.xml" ContentType="application/vnd.ms-excel.controlproperties+xml"/>
  <Override PartName="/xl/ctrlProps/ctrlProp1206.xml" ContentType="application/vnd.ms-excel.controlproperties+xml"/>
  <Override PartName="/xl/ctrlProps/ctrlProp1207.xml" ContentType="application/vnd.ms-excel.controlproperties+xml"/>
  <Override PartName="/xl/ctrlProps/ctrlProp1208.xml" ContentType="application/vnd.ms-excel.controlproperties+xml"/>
  <Override PartName="/xl/ctrlProps/ctrlProp1209.xml" ContentType="application/vnd.ms-excel.controlproperties+xml"/>
  <Override PartName="/xl/ctrlProps/ctrlProp1210.xml" ContentType="application/vnd.ms-excel.controlproperties+xml"/>
  <Override PartName="/xl/ctrlProps/ctrlProp1211.xml" ContentType="application/vnd.ms-excel.controlproperties+xml"/>
  <Override PartName="/xl/ctrlProps/ctrlProp1212.xml" ContentType="application/vnd.ms-excel.controlproperties+xml"/>
  <Override PartName="/xl/ctrlProps/ctrlProp1213.xml" ContentType="application/vnd.ms-excel.controlproperties+xml"/>
  <Override PartName="/xl/ctrlProps/ctrlProp1214.xml" ContentType="application/vnd.ms-excel.controlproperties+xml"/>
  <Override PartName="/xl/ctrlProps/ctrlProp1215.xml" ContentType="application/vnd.ms-excel.controlproperties+xml"/>
  <Override PartName="/xl/ctrlProps/ctrlProp1216.xml" ContentType="application/vnd.ms-excel.controlproperties+xml"/>
  <Override PartName="/xl/ctrlProps/ctrlProp1217.xml" ContentType="application/vnd.ms-excel.controlproperties+xml"/>
  <Override PartName="/xl/ctrlProps/ctrlProp1218.xml" ContentType="application/vnd.ms-excel.controlproperties+xml"/>
  <Override PartName="/xl/ctrlProps/ctrlProp1219.xml" ContentType="application/vnd.ms-excel.controlproperties+xml"/>
  <Override PartName="/xl/ctrlProps/ctrlProp1220.xml" ContentType="application/vnd.ms-excel.controlproperties+xml"/>
  <Override PartName="/xl/ctrlProps/ctrlProp1221.xml" ContentType="application/vnd.ms-excel.controlproperties+xml"/>
  <Override PartName="/xl/ctrlProps/ctrlProp1222.xml" ContentType="application/vnd.ms-excel.controlproperties+xml"/>
  <Override PartName="/xl/ctrlProps/ctrlProp1223.xml" ContentType="application/vnd.ms-excel.controlproperties+xml"/>
  <Override PartName="/xl/ctrlProps/ctrlProp1224.xml" ContentType="application/vnd.ms-excel.controlproperties+xml"/>
  <Override PartName="/xl/ctrlProps/ctrlProp1225.xml" ContentType="application/vnd.ms-excel.controlproperties+xml"/>
  <Override PartName="/xl/ctrlProps/ctrlProp1226.xml" ContentType="application/vnd.ms-excel.controlproperties+xml"/>
  <Override PartName="/xl/ctrlProps/ctrlProp1227.xml" ContentType="application/vnd.ms-excel.controlproperties+xml"/>
  <Override PartName="/xl/ctrlProps/ctrlProp1228.xml" ContentType="application/vnd.ms-excel.controlproperties+xml"/>
  <Override PartName="/xl/ctrlProps/ctrlProp1229.xml" ContentType="application/vnd.ms-excel.controlproperties+xml"/>
  <Override PartName="/xl/ctrlProps/ctrlProp1230.xml" ContentType="application/vnd.ms-excel.controlproperties+xml"/>
  <Override PartName="/xl/ctrlProps/ctrlProp1231.xml" ContentType="application/vnd.ms-excel.controlproperties+xml"/>
  <Override PartName="/xl/ctrlProps/ctrlProp1232.xml" ContentType="application/vnd.ms-excel.controlproperties+xml"/>
  <Override PartName="/xl/ctrlProps/ctrlProp1233.xml" ContentType="application/vnd.ms-excel.controlproperties+xml"/>
  <Override PartName="/xl/ctrlProps/ctrlProp1234.xml" ContentType="application/vnd.ms-excel.controlproperties+xml"/>
  <Override PartName="/xl/ctrlProps/ctrlProp1235.xml" ContentType="application/vnd.ms-excel.controlproperties+xml"/>
  <Override PartName="/xl/ctrlProps/ctrlProp1236.xml" ContentType="application/vnd.ms-excel.controlproperties+xml"/>
  <Override PartName="/xl/ctrlProps/ctrlProp1237.xml" ContentType="application/vnd.ms-excel.controlproperties+xml"/>
  <Override PartName="/xl/ctrlProps/ctrlProp1238.xml" ContentType="application/vnd.ms-excel.controlproperties+xml"/>
  <Override PartName="/xl/ctrlProps/ctrlProp1239.xml" ContentType="application/vnd.ms-excel.controlproperties+xml"/>
  <Override PartName="/xl/ctrlProps/ctrlProp1240.xml" ContentType="application/vnd.ms-excel.controlproperties+xml"/>
  <Override PartName="/xl/ctrlProps/ctrlProp1241.xml" ContentType="application/vnd.ms-excel.controlproperties+xml"/>
  <Override PartName="/xl/ctrlProps/ctrlProp1242.xml" ContentType="application/vnd.ms-excel.controlproperties+xml"/>
  <Override PartName="/xl/ctrlProps/ctrlProp1243.xml" ContentType="application/vnd.ms-excel.controlproperties+xml"/>
  <Override PartName="/xl/ctrlProps/ctrlProp1244.xml" ContentType="application/vnd.ms-excel.controlproperties+xml"/>
  <Override PartName="/xl/ctrlProps/ctrlProp1245.xml" ContentType="application/vnd.ms-excel.controlproperties+xml"/>
  <Override PartName="/xl/ctrlProps/ctrlProp1246.xml" ContentType="application/vnd.ms-excel.controlproperties+xml"/>
  <Override PartName="/xl/ctrlProps/ctrlProp1247.xml" ContentType="application/vnd.ms-excel.controlproperties+xml"/>
  <Override PartName="/xl/ctrlProps/ctrlProp1248.xml" ContentType="application/vnd.ms-excel.controlproperties+xml"/>
  <Override PartName="/xl/ctrlProps/ctrlProp1249.xml" ContentType="application/vnd.ms-excel.controlproperties+xml"/>
  <Override PartName="/xl/ctrlProps/ctrlProp1250.xml" ContentType="application/vnd.ms-excel.controlproperties+xml"/>
  <Override PartName="/xl/ctrlProps/ctrlProp1251.xml" ContentType="application/vnd.ms-excel.controlproperties+xml"/>
  <Override PartName="/xl/ctrlProps/ctrlProp1252.xml" ContentType="application/vnd.ms-excel.controlproperties+xml"/>
  <Override PartName="/xl/ctrlProps/ctrlProp1253.xml" ContentType="application/vnd.ms-excel.controlproperties+xml"/>
  <Override PartName="/xl/ctrlProps/ctrlProp1254.xml" ContentType="application/vnd.ms-excel.controlproperties+xml"/>
  <Override PartName="/xl/ctrlProps/ctrlProp1255.xml" ContentType="application/vnd.ms-excel.controlproperties+xml"/>
  <Override PartName="/xl/ctrlProps/ctrlProp1256.xml" ContentType="application/vnd.ms-excel.controlproperties+xml"/>
  <Override PartName="/xl/ctrlProps/ctrlProp1257.xml" ContentType="application/vnd.ms-excel.controlproperties+xml"/>
  <Override PartName="/xl/ctrlProps/ctrlProp1258.xml" ContentType="application/vnd.ms-excel.controlproperties+xml"/>
  <Override PartName="/xl/ctrlProps/ctrlProp1259.xml" ContentType="application/vnd.ms-excel.controlproperties+xml"/>
  <Override PartName="/xl/ctrlProps/ctrlProp1260.xml" ContentType="application/vnd.ms-excel.controlproperties+xml"/>
  <Override PartName="/xl/ctrlProps/ctrlProp1261.xml" ContentType="application/vnd.ms-excel.controlproperties+xml"/>
  <Override PartName="/xl/ctrlProps/ctrlProp1262.xml" ContentType="application/vnd.ms-excel.controlproperties+xml"/>
  <Override PartName="/xl/ctrlProps/ctrlProp1263.xml" ContentType="application/vnd.ms-excel.controlproperties+xml"/>
  <Override PartName="/xl/ctrlProps/ctrlProp1264.xml" ContentType="application/vnd.ms-excel.controlproperties+xml"/>
  <Override PartName="/xl/ctrlProps/ctrlProp1265.xml" ContentType="application/vnd.ms-excel.controlproperties+xml"/>
  <Override PartName="/xl/ctrlProps/ctrlProp1266.xml" ContentType="application/vnd.ms-excel.controlproperties+xml"/>
  <Override PartName="/xl/ctrlProps/ctrlProp1267.xml" ContentType="application/vnd.ms-excel.controlproperties+xml"/>
  <Override PartName="/xl/ctrlProps/ctrlProp1268.xml" ContentType="application/vnd.ms-excel.controlproperties+xml"/>
  <Override PartName="/xl/ctrlProps/ctrlProp1269.xml" ContentType="application/vnd.ms-excel.controlproperties+xml"/>
  <Override PartName="/xl/ctrlProps/ctrlProp1270.xml" ContentType="application/vnd.ms-excel.controlproperties+xml"/>
  <Override PartName="/xl/ctrlProps/ctrlProp1271.xml" ContentType="application/vnd.ms-excel.controlproperties+xml"/>
  <Override PartName="/xl/ctrlProps/ctrlProp1272.xml" ContentType="application/vnd.ms-excel.controlproperties+xml"/>
  <Override PartName="/xl/ctrlProps/ctrlProp1273.xml" ContentType="application/vnd.ms-excel.controlproperties+xml"/>
  <Override PartName="/xl/ctrlProps/ctrlProp1274.xml" ContentType="application/vnd.ms-excel.controlproperties+xml"/>
  <Override PartName="/xl/ctrlProps/ctrlProp1275.xml" ContentType="application/vnd.ms-excel.controlproperties+xml"/>
  <Override PartName="/xl/ctrlProps/ctrlProp1276.xml" ContentType="application/vnd.ms-excel.controlproperties+xml"/>
  <Override PartName="/xl/ctrlProps/ctrlProp1277.xml" ContentType="application/vnd.ms-excel.controlproperties+xml"/>
  <Override PartName="/xl/ctrlProps/ctrlProp1278.xml" ContentType="application/vnd.ms-excel.controlproperties+xml"/>
  <Override PartName="/xl/ctrlProps/ctrlProp1279.xml" ContentType="application/vnd.ms-excel.controlproperties+xml"/>
  <Override PartName="/xl/ctrlProps/ctrlProp1280.xml" ContentType="application/vnd.ms-excel.controlproperties+xml"/>
  <Override PartName="/xl/ctrlProps/ctrlProp1281.xml" ContentType="application/vnd.ms-excel.controlproperties+xml"/>
  <Override PartName="/xl/ctrlProps/ctrlProp1282.xml" ContentType="application/vnd.ms-excel.controlproperties+xml"/>
  <Override PartName="/xl/ctrlProps/ctrlProp1283.xml" ContentType="application/vnd.ms-excel.controlproperties+xml"/>
  <Override PartName="/xl/ctrlProps/ctrlProp1284.xml" ContentType="application/vnd.ms-excel.controlproperties+xml"/>
  <Override PartName="/xl/ctrlProps/ctrlProp1285.xml" ContentType="application/vnd.ms-excel.controlproperties+xml"/>
  <Override PartName="/xl/ctrlProps/ctrlProp1286.xml" ContentType="application/vnd.ms-excel.controlproperties+xml"/>
  <Override PartName="/xl/ctrlProps/ctrlProp1287.xml" ContentType="application/vnd.ms-excel.controlproperties+xml"/>
  <Override PartName="/xl/ctrlProps/ctrlProp1288.xml" ContentType="application/vnd.ms-excel.controlproperties+xml"/>
  <Override PartName="/xl/ctrlProps/ctrlProp1289.xml" ContentType="application/vnd.ms-excel.controlproperties+xml"/>
  <Override PartName="/xl/ctrlProps/ctrlProp1290.xml" ContentType="application/vnd.ms-excel.controlproperties+xml"/>
  <Override PartName="/xl/ctrlProps/ctrlProp1291.xml" ContentType="application/vnd.ms-excel.controlproperties+xml"/>
  <Override PartName="/xl/ctrlProps/ctrlProp1292.xml" ContentType="application/vnd.ms-excel.controlproperties+xml"/>
  <Override PartName="/xl/ctrlProps/ctrlProp1293.xml" ContentType="application/vnd.ms-excel.controlproperties+xml"/>
  <Override PartName="/xl/ctrlProps/ctrlProp1294.xml" ContentType="application/vnd.ms-excel.controlproperties+xml"/>
  <Override PartName="/xl/ctrlProps/ctrlProp1295.xml" ContentType="application/vnd.ms-excel.controlproperties+xml"/>
  <Override PartName="/xl/ctrlProps/ctrlProp1296.xml" ContentType="application/vnd.ms-excel.controlproperties+xml"/>
  <Override PartName="/xl/ctrlProps/ctrlProp1297.xml" ContentType="application/vnd.ms-excel.controlproperties+xml"/>
  <Override PartName="/xl/ctrlProps/ctrlProp1298.xml" ContentType="application/vnd.ms-excel.controlproperties+xml"/>
  <Override PartName="/xl/ctrlProps/ctrlProp1299.xml" ContentType="application/vnd.ms-excel.controlproperties+xml"/>
  <Override PartName="/xl/ctrlProps/ctrlProp1300.xml" ContentType="application/vnd.ms-excel.controlproperties+xml"/>
  <Override PartName="/xl/ctrlProps/ctrlProp1301.xml" ContentType="application/vnd.ms-excel.controlproperties+xml"/>
  <Override PartName="/xl/ctrlProps/ctrlProp1302.xml" ContentType="application/vnd.ms-excel.controlproperties+xml"/>
  <Override PartName="/xl/ctrlProps/ctrlProp1303.xml" ContentType="application/vnd.ms-excel.controlproperties+xml"/>
  <Override PartName="/xl/ctrlProps/ctrlProp1304.xml" ContentType="application/vnd.ms-excel.controlproperties+xml"/>
  <Override PartName="/xl/ctrlProps/ctrlProp1305.xml" ContentType="application/vnd.ms-excel.controlproperties+xml"/>
  <Override PartName="/xl/ctrlProps/ctrlProp1306.xml" ContentType="application/vnd.ms-excel.controlproperties+xml"/>
  <Override PartName="/xl/ctrlProps/ctrlProp1307.xml" ContentType="application/vnd.ms-excel.controlproperties+xml"/>
  <Override PartName="/xl/ctrlProps/ctrlProp1308.xml" ContentType="application/vnd.ms-excel.controlproperties+xml"/>
  <Override PartName="/xl/ctrlProps/ctrlProp1309.xml" ContentType="application/vnd.ms-excel.controlproperties+xml"/>
  <Override PartName="/xl/ctrlProps/ctrlProp1310.xml" ContentType="application/vnd.ms-excel.controlproperties+xml"/>
  <Override PartName="/xl/ctrlProps/ctrlProp1311.xml" ContentType="application/vnd.ms-excel.controlproperties+xml"/>
  <Override PartName="/xl/ctrlProps/ctrlProp1312.xml" ContentType="application/vnd.ms-excel.controlproperties+xml"/>
  <Override PartName="/xl/ctrlProps/ctrlProp1313.xml" ContentType="application/vnd.ms-excel.controlproperties+xml"/>
  <Override PartName="/xl/ctrlProps/ctrlProp1314.xml" ContentType="application/vnd.ms-excel.controlproperties+xml"/>
  <Override PartName="/xl/ctrlProps/ctrlProp1315.xml" ContentType="application/vnd.ms-excel.controlproperties+xml"/>
  <Override PartName="/xl/ctrlProps/ctrlProp1316.xml" ContentType="application/vnd.ms-excel.controlproperties+xml"/>
  <Override PartName="/xl/ctrlProps/ctrlProp1317.xml" ContentType="application/vnd.ms-excel.controlproperties+xml"/>
  <Override PartName="/xl/ctrlProps/ctrlProp1318.xml" ContentType="application/vnd.ms-excel.controlproperties+xml"/>
  <Override PartName="/xl/ctrlProps/ctrlProp1319.xml" ContentType="application/vnd.ms-excel.controlproperties+xml"/>
  <Override PartName="/xl/ctrlProps/ctrlProp1320.xml" ContentType="application/vnd.ms-excel.controlproperties+xml"/>
  <Override PartName="/xl/ctrlProps/ctrlProp1321.xml" ContentType="application/vnd.ms-excel.controlproperties+xml"/>
  <Override PartName="/xl/ctrlProps/ctrlProp1322.xml" ContentType="application/vnd.ms-excel.controlproperties+xml"/>
  <Override PartName="/xl/ctrlProps/ctrlProp1323.xml" ContentType="application/vnd.ms-excel.controlproperties+xml"/>
  <Override PartName="/xl/ctrlProps/ctrlProp1324.xml" ContentType="application/vnd.ms-excel.controlproperties+xml"/>
  <Override PartName="/xl/ctrlProps/ctrlProp1325.xml" ContentType="application/vnd.ms-excel.controlproperties+xml"/>
  <Override PartName="/xl/ctrlProps/ctrlProp1326.xml" ContentType="application/vnd.ms-excel.controlproperties+xml"/>
  <Override PartName="/xl/ctrlProps/ctrlProp1327.xml" ContentType="application/vnd.ms-excel.controlproperties+xml"/>
  <Override PartName="/xl/ctrlProps/ctrlProp1328.xml" ContentType="application/vnd.ms-excel.controlproperties+xml"/>
  <Override PartName="/xl/ctrlProps/ctrlProp1329.xml" ContentType="application/vnd.ms-excel.controlproperties+xml"/>
  <Override PartName="/xl/ctrlProps/ctrlProp1330.xml" ContentType="application/vnd.ms-excel.controlproperties+xml"/>
  <Override PartName="/xl/ctrlProps/ctrlProp1331.xml" ContentType="application/vnd.ms-excel.controlproperties+xml"/>
  <Override PartName="/xl/ctrlProps/ctrlProp1332.xml" ContentType="application/vnd.ms-excel.controlproperties+xml"/>
  <Override PartName="/xl/ctrlProps/ctrlProp1333.xml" ContentType="application/vnd.ms-excel.controlproperties+xml"/>
  <Override PartName="/xl/ctrlProps/ctrlProp1334.xml" ContentType="application/vnd.ms-excel.controlproperties+xml"/>
  <Override PartName="/xl/ctrlProps/ctrlProp1335.xml" ContentType="application/vnd.ms-excel.controlproperties+xml"/>
  <Override PartName="/xl/ctrlProps/ctrlProp1336.xml" ContentType="application/vnd.ms-excel.controlproperties+xml"/>
  <Override PartName="/xl/ctrlProps/ctrlProp1337.xml" ContentType="application/vnd.ms-excel.controlproperties+xml"/>
  <Override PartName="/xl/ctrlProps/ctrlProp1338.xml" ContentType="application/vnd.ms-excel.controlproperties+xml"/>
  <Override PartName="/xl/ctrlProps/ctrlProp1339.xml" ContentType="application/vnd.ms-excel.controlproperties+xml"/>
  <Override PartName="/xl/ctrlProps/ctrlProp1340.xml" ContentType="application/vnd.ms-excel.controlproperties+xml"/>
  <Override PartName="/xl/ctrlProps/ctrlProp1341.xml" ContentType="application/vnd.ms-excel.controlproperties+xml"/>
  <Override PartName="/xl/ctrlProps/ctrlProp1342.xml" ContentType="application/vnd.ms-excel.controlproperties+xml"/>
  <Override PartName="/xl/ctrlProps/ctrlProp1343.xml" ContentType="application/vnd.ms-excel.controlproperties+xml"/>
  <Override PartName="/xl/ctrlProps/ctrlProp1344.xml" ContentType="application/vnd.ms-excel.controlproperties+xml"/>
  <Override PartName="/xl/ctrlProps/ctrlProp1345.xml" ContentType="application/vnd.ms-excel.controlproperties+xml"/>
  <Override PartName="/xl/ctrlProps/ctrlProp1346.xml" ContentType="application/vnd.ms-excel.controlproperties+xml"/>
  <Override PartName="/xl/ctrlProps/ctrlProp1347.xml" ContentType="application/vnd.ms-excel.controlproperties+xml"/>
  <Override PartName="/xl/ctrlProps/ctrlProp1348.xml" ContentType="application/vnd.ms-excel.controlproperties+xml"/>
  <Override PartName="/xl/ctrlProps/ctrlProp1349.xml" ContentType="application/vnd.ms-excel.controlproperties+xml"/>
  <Override PartName="/xl/ctrlProps/ctrlProp1350.xml" ContentType="application/vnd.ms-excel.controlproperties+xml"/>
  <Override PartName="/xl/ctrlProps/ctrlProp1351.xml" ContentType="application/vnd.ms-excel.controlproperties+xml"/>
  <Override PartName="/xl/ctrlProps/ctrlProp1352.xml" ContentType="application/vnd.ms-excel.controlproperties+xml"/>
  <Override PartName="/xl/ctrlProps/ctrlProp1353.xml" ContentType="application/vnd.ms-excel.controlproperties+xml"/>
  <Override PartName="/xl/ctrlProps/ctrlProp1354.xml" ContentType="application/vnd.ms-excel.controlproperties+xml"/>
  <Override PartName="/xl/ctrlProps/ctrlProp1355.xml" ContentType="application/vnd.ms-excel.controlproperties+xml"/>
  <Override PartName="/xl/ctrlProps/ctrlProp1356.xml" ContentType="application/vnd.ms-excel.controlproperties+xml"/>
  <Override PartName="/xl/ctrlProps/ctrlProp1357.xml" ContentType="application/vnd.ms-excel.controlproperties+xml"/>
  <Override PartName="/xl/ctrlProps/ctrlProp1358.xml" ContentType="application/vnd.ms-excel.controlproperties+xml"/>
  <Override PartName="/xl/ctrlProps/ctrlProp1359.xml" ContentType="application/vnd.ms-excel.controlproperties+xml"/>
  <Override PartName="/xl/ctrlProps/ctrlProp1360.xml" ContentType="application/vnd.ms-excel.controlproperties+xml"/>
  <Override PartName="/xl/ctrlProps/ctrlProp1361.xml" ContentType="application/vnd.ms-excel.controlproperties+xml"/>
  <Override PartName="/xl/ctrlProps/ctrlProp1362.xml" ContentType="application/vnd.ms-excel.controlproperties+xml"/>
  <Override PartName="/xl/ctrlProps/ctrlProp1363.xml" ContentType="application/vnd.ms-excel.controlproperties+xml"/>
  <Override PartName="/xl/ctrlProps/ctrlProp1364.xml" ContentType="application/vnd.ms-excel.controlproperties+xml"/>
  <Override PartName="/xl/ctrlProps/ctrlProp1365.xml" ContentType="application/vnd.ms-excel.controlproperties+xml"/>
  <Override PartName="/xl/ctrlProps/ctrlProp1366.xml" ContentType="application/vnd.ms-excel.controlproperties+xml"/>
  <Override PartName="/xl/ctrlProps/ctrlProp1367.xml" ContentType="application/vnd.ms-excel.controlproperties+xml"/>
  <Override PartName="/xl/ctrlProps/ctrlProp1368.xml" ContentType="application/vnd.ms-excel.controlproperties+xml"/>
  <Override PartName="/xl/ctrlProps/ctrlProp1369.xml" ContentType="application/vnd.ms-excel.controlproperties+xml"/>
  <Override PartName="/xl/ctrlProps/ctrlProp1370.xml" ContentType="application/vnd.ms-excel.controlproperties+xml"/>
  <Override PartName="/xl/ctrlProps/ctrlProp1371.xml" ContentType="application/vnd.ms-excel.controlproperties+xml"/>
  <Override PartName="/xl/ctrlProps/ctrlProp1372.xml" ContentType="application/vnd.ms-excel.controlproperties+xml"/>
  <Override PartName="/xl/ctrlProps/ctrlProp1373.xml" ContentType="application/vnd.ms-excel.controlproperties+xml"/>
  <Override PartName="/xl/ctrlProps/ctrlProp1374.xml" ContentType="application/vnd.ms-excel.controlproperties+xml"/>
  <Override PartName="/xl/ctrlProps/ctrlProp1375.xml" ContentType="application/vnd.ms-excel.controlproperties+xml"/>
  <Override PartName="/xl/ctrlProps/ctrlProp1376.xml" ContentType="application/vnd.ms-excel.controlproperties+xml"/>
  <Override PartName="/xl/ctrlProps/ctrlProp1377.xml" ContentType="application/vnd.ms-excel.controlproperties+xml"/>
  <Override PartName="/xl/ctrlProps/ctrlProp1378.xml" ContentType="application/vnd.ms-excel.controlproperties+xml"/>
  <Override PartName="/xl/ctrlProps/ctrlProp1379.xml" ContentType="application/vnd.ms-excel.controlproperties+xml"/>
  <Override PartName="/xl/ctrlProps/ctrlProp1380.xml" ContentType="application/vnd.ms-excel.controlproperties+xml"/>
  <Override PartName="/xl/ctrlProps/ctrlProp1381.xml" ContentType="application/vnd.ms-excel.controlproperties+xml"/>
  <Override PartName="/xl/ctrlProps/ctrlProp1382.xml" ContentType="application/vnd.ms-excel.controlproperties+xml"/>
  <Override PartName="/xl/ctrlProps/ctrlProp1383.xml" ContentType="application/vnd.ms-excel.controlproperties+xml"/>
  <Override PartName="/xl/ctrlProps/ctrlProp1384.xml" ContentType="application/vnd.ms-excel.controlproperties+xml"/>
  <Override PartName="/xl/ctrlProps/ctrlProp1385.xml" ContentType="application/vnd.ms-excel.controlproperties+xml"/>
  <Override PartName="/xl/ctrlProps/ctrlProp1386.xml" ContentType="application/vnd.ms-excel.controlproperties+xml"/>
  <Override PartName="/xl/ctrlProps/ctrlProp1387.xml" ContentType="application/vnd.ms-excel.controlproperties+xml"/>
  <Override PartName="/xl/ctrlProps/ctrlProp1388.xml" ContentType="application/vnd.ms-excel.controlproperties+xml"/>
  <Override PartName="/xl/ctrlProps/ctrlProp1389.xml" ContentType="application/vnd.ms-excel.controlproperties+xml"/>
  <Override PartName="/xl/ctrlProps/ctrlProp1390.xml" ContentType="application/vnd.ms-excel.controlproperties+xml"/>
  <Override PartName="/xl/ctrlProps/ctrlProp1391.xml" ContentType="application/vnd.ms-excel.controlproperties+xml"/>
  <Override PartName="/xl/ctrlProps/ctrlProp1392.xml" ContentType="application/vnd.ms-excel.controlproperties+xml"/>
  <Override PartName="/xl/ctrlProps/ctrlProp1393.xml" ContentType="application/vnd.ms-excel.controlproperties+xml"/>
  <Override PartName="/xl/ctrlProps/ctrlProp1394.xml" ContentType="application/vnd.ms-excel.controlproperties+xml"/>
  <Override PartName="/xl/ctrlProps/ctrlProp1395.xml" ContentType="application/vnd.ms-excel.controlproperties+xml"/>
  <Override PartName="/xl/ctrlProps/ctrlProp1396.xml" ContentType="application/vnd.ms-excel.controlproperties+xml"/>
  <Override PartName="/xl/ctrlProps/ctrlProp1397.xml" ContentType="application/vnd.ms-excel.controlproperties+xml"/>
  <Override PartName="/xl/ctrlProps/ctrlProp1398.xml" ContentType="application/vnd.ms-excel.controlproperties+xml"/>
  <Override PartName="/xl/ctrlProps/ctrlProp1399.xml" ContentType="application/vnd.ms-excel.controlproperties+xml"/>
  <Override PartName="/xl/ctrlProps/ctrlProp1400.xml" ContentType="application/vnd.ms-excel.controlproperties+xml"/>
  <Override PartName="/xl/ctrlProps/ctrlProp1401.xml" ContentType="application/vnd.ms-excel.controlproperties+xml"/>
  <Override PartName="/xl/ctrlProps/ctrlProp1402.xml" ContentType="application/vnd.ms-excel.controlproperties+xml"/>
  <Override PartName="/xl/ctrlProps/ctrlProp1403.xml" ContentType="application/vnd.ms-excel.controlproperties+xml"/>
  <Override PartName="/xl/ctrlProps/ctrlProp1404.xml" ContentType="application/vnd.ms-excel.controlproperties+xml"/>
  <Override PartName="/xl/ctrlProps/ctrlProp1405.xml" ContentType="application/vnd.ms-excel.controlproperties+xml"/>
  <Override PartName="/xl/ctrlProps/ctrlProp1406.xml" ContentType="application/vnd.ms-excel.controlproperties+xml"/>
  <Override PartName="/xl/ctrlProps/ctrlProp1407.xml" ContentType="application/vnd.ms-excel.controlproperties+xml"/>
  <Override PartName="/xl/ctrlProps/ctrlProp1408.xml" ContentType="application/vnd.ms-excel.controlproperties+xml"/>
  <Override PartName="/xl/ctrlProps/ctrlProp1409.xml" ContentType="application/vnd.ms-excel.controlproperties+xml"/>
  <Override PartName="/xl/ctrlProps/ctrlProp1410.xml" ContentType="application/vnd.ms-excel.controlproperties+xml"/>
  <Override PartName="/xl/ctrlProps/ctrlProp1411.xml" ContentType="application/vnd.ms-excel.controlproperties+xml"/>
  <Override PartName="/xl/ctrlProps/ctrlProp1412.xml" ContentType="application/vnd.ms-excel.controlproperties+xml"/>
  <Override PartName="/xl/ctrlProps/ctrlProp1413.xml" ContentType="application/vnd.ms-excel.controlproperties+xml"/>
  <Override PartName="/xl/ctrlProps/ctrlProp1414.xml" ContentType="application/vnd.ms-excel.controlproperties+xml"/>
  <Override PartName="/xl/ctrlProps/ctrlProp1415.xml" ContentType="application/vnd.ms-excel.controlproperties+xml"/>
  <Override PartName="/xl/ctrlProps/ctrlProp1416.xml" ContentType="application/vnd.ms-excel.controlproperties+xml"/>
  <Override PartName="/xl/ctrlProps/ctrlProp1417.xml" ContentType="application/vnd.ms-excel.controlproperties+xml"/>
  <Override PartName="/xl/ctrlProps/ctrlProp1418.xml" ContentType="application/vnd.ms-excel.controlproperties+xml"/>
  <Override PartName="/xl/ctrlProps/ctrlProp1419.xml" ContentType="application/vnd.ms-excel.controlproperties+xml"/>
  <Override PartName="/xl/ctrlProps/ctrlProp1420.xml" ContentType="application/vnd.ms-excel.controlproperties+xml"/>
  <Override PartName="/xl/ctrlProps/ctrlProp1421.xml" ContentType="application/vnd.ms-excel.controlproperties+xml"/>
  <Override PartName="/xl/ctrlProps/ctrlProp1422.xml" ContentType="application/vnd.ms-excel.controlproperties+xml"/>
  <Override PartName="/xl/ctrlProps/ctrlProp1423.xml" ContentType="application/vnd.ms-excel.controlproperties+xml"/>
  <Override PartName="/xl/ctrlProps/ctrlProp1424.xml" ContentType="application/vnd.ms-excel.controlproperties+xml"/>
  <Override PartName="/xl/ctrlProps/ctrlProp1425.xml" ContentType="application/vnd.ms-excel.controlproperties+xml"/>
  <Override PartName="/xl/ctrlProps/ctrlProp1426.xml" ContentType="application/vnd.ms-excel.controlproperties+xml"/>
  <Override PartName="/xl/ctrlProps/ctrlProp1427.xml" ContentType="application/vnd.ms-excel.controlproperties+xml"/>
  <Override PartName="/xl/ctrlProps/ctrlProp1428.xml" ContentType="application/vnd.ms-excel.controlproperties+xml"/>
  <Override PartName="/xl/ctrlProps/ctrlProp1429.xml" ContentType="application/vnd.ms-excel.controlproperties+xml"/>
  <Override PartName="/xl/ctrlProps/ctrlProp1430.xml" ContentType="application/vnd.ms-excel.controlproperties+xml"/>
  <Override PartName="/xl/ctrlProps/ctrlProp1431.xml" ContentType="application/vnd.ms-excel.controlproperties+xml"/>
  <Override PartName="/xl/ctrlProps/ctrlProp1432.xml" ContentType="application/vnd.ms-excel.controlproperties+xml"/>
  <Override PartName="/xl/ctrlProps/ctrlProp1433.xml" ContentType="application/vnd.ms-excel.controlproperties+xml"/>
  <Override PartName="/xl/ctrlProps/ctrlProp1434.xml" ContentType="application/vnd.ms-excel.controlproperties+xml"/>
  <Override PartName="/xl/ctrlProps/ctrlProp1435.xml" ContentType="application/vnd.ms-excel.controlproperties+xml"/>
  <Override PartName="/xl/ctrlProps/ctrlProp1436.xml" ContentType="application/vnd.ms-excel.controlproperties+xml"/>
  <Override PartName="/xl/ctrlProps/ctrlProp1437.xml" ContentType="application/vnd.ms-excel.controlproperties+xml"/>
  <Override PartName="/xl/ctrlProps/ctrlProp1438.xml" ContentType="application/vnd.ms-excel.controlproperties+xml"/>
  <Override PartName="/xl/ctrlProps/ctrlProp1439.xml" ContentType="application/vnd.ms-excel.controlproperties+xml"/>
  <Override PartName="/xl/ctrlProps/ctrlProp1440.xml" ContentType="application/vnd.ms-excel.controlproperties+xml"/>
  <Override PartName="/xl/ctrlProps/ctrlProp1441.xml" ContentType="application/vnd.ms-excel.controlproperties+xml"/>
  <Override PartName="/xl/ctrlProps/ctrlProp1442.xml" ContentType="application/vnd.ms-excel.controlproperties+xml"/>
  <Override PartName="/xl/ctrlProps/ctrlProp1443.xml" ContentType="application/vnd.ms-excel.controlproperties+xml"/>
  <Override PartName="/xl/ctrlProps/ctrlProp1444.xml" ContentType="application/vnd.ms-excel.controlproperties+xml"/>
  <Override PartName="/xl/ctrlProps/ctrlProp1445.xml" ContentType="application/vnd.ms-excel.controlproperties+xml"/>
  <Override PartName="/xl/ctrlProps/ctrlProp1446.xml" ContentType="application/vnd.ms-excel.controlproperties+xml"/>
  <Override PartName="/xl/ctrlProps/ctrlProp1447.xml" ContentType="application/vnd.ms-excel.controlproperties+xml"/>
  <Override PartName="/xl/ctrlProps/ctrlProp1448.xml" ContentType="application/vnd.ms-excel.controlproperties+xml"/>
  <Override PartName="/xl/ctrlProps/ctrlProp1449.xml" ContentType="application/vnd.ms-excel.controlproperties+xml"/>
  <Override PartName="/xl/ctrlProps/ctrlProp1450.xml" ContentType="application/vnd.ms-excel.controlproperties+xml"/>
  <Override PartName="/xl/ctrlProps/ctrlProp1451.xml" ContentType="application/vnd.ms-excel.controlproperties+xml"/>
  <Override PartName="/xl/ctrlProps/ctrlProp1452.xml" ContentType="application/vnd.ms-excel.controlproperties+xml"/>
  <Override PartName="/xl/ctrlProps/ctrlProp1453.xml" ContentType="application/vnd.ms-excel.controlproperties+xml"/>
  <Override PartName="/xl/ctrlProps/ctrlProp1454.xml" ContentType="application/vnd.ms-excel.controlproperties+xml"/>
  <Override PartName="/xl/ctrlProps/ctrlProp1455.xml" ContentType="application/vnd.ms-excel.controlproperties+xml"/>
  <Override PartName="/xl/ctrlProps/ctrlProp1456.xml" ContentType="application/vnd.ms-excel.controlproperties+xml"/>
  <Override PartName="/xl/ctrlProps/ctrlProp1457.xml" ContentType="application/vnd.ms-excel.controlproperties+xml"/>
  <Override PartName="/xl/ctrlProps/ctrlProp1458.xml" ContentType="application/vnd.ms-excel.controlproperties+xml"/>
  <Override PartName="/xl/ctrlProps/ctrlProp1459.xml" ContentType="application/vnd.ms-excel.controlproperties+xml"/>
  <Override PartName="/xl/ctrlProps/ctrlProp1460.xml" ContentType="application/vnd.ms-excel.controlproperties+xml"/>
  <Override PartName="/xl/ctrlProps/ctrlProp1461.xml" ContentType="application/vnd.ms-excel.controlproperties+xml"/>
  <Override PartName="/xl/ctrlProps/ctrlProp1462.xml" ContentType="application/vnd.ms-excel.controlproperties+xml"/>
  <Override PartName="/xl/ctrlProps/ctrlProp1463.xml" ContentType="application/vnd.ms-excel.controlproperties+xml"/>
  <Override PartName="/xl/ctrlProps/ctrlProp1464.xml" ContentType="application/vnd.ms-excel.controlproperties+xml"/>
  <Override PartName="/xl/ctrlProps/ctrlProp1465.xml" ContentType="application/vnd.ms-excel.controlproperties+xml"/>
  <Override PartName="/xl/ctrlProps/ctrlProp1466.xml" ContentType="application/vnd.ms-excel.controlproperties+xml"/>
  <Override PartName="/xl/ctrlProps/ctrlProp1467.xml" ContentType="application/vnd.ms-excel.controlproperties+xml"/>
  <Override PartName="/xl/ctrlProps/ctrlProp1468.xml" ContentType="application/vnd.ms-excel.controlproperties+xml"/>
  <Override PartName="/xl/ctrlProps/ctrlProp1469.xml" ContentType="application/vnd.ms-excel.controlproperties+xml"/>
  <Override PartName="/xl/ctrlProps/ctrlProp1470.xml" ContentType="application/vnd.ms-excel.controlproperties+xml"/>
  <Override PartName="/xl/ctrlProps/ctrlProp1471.xml" ContentType="application/vnd.ms-excel.controlproperties+xml"/>
  <Override PartName="/xl/ctrlProps/ctrlProp1472.xml" ContentType="application/vnd.ms-excel.controlproperties+xml"/>
  <Override PartName="/xl/ctrlProps/ctrlProp1473.xml" ContentType="application/vnd.ms-excel.controlproperties+xml"/>
  <Override PartName="/xl/ctrlProps/ctrlProp1474.xml" ContentType="application/vnd.ms-excel.controlproperties+xml"/>
  <Override PartName="/xl/ctrlProps/ctrlProp1475.xml" ContentType="application/vnd.ms-excel.controlproperties+xml"/>
  <Override PartName="/xl/ctrlProps/ctrlProp1476.xml" ContentType="application/vnd.ms-excel.controlproperties+xml"/>
  <Override PartName="/xl/ctrlProps/ctrlProp1477.xml" ContentType="application/vnd.ms-excel.controlproperties+xml"/>
  <Override PartName="/xl/ctrlProps/ctrlProp1478.xml" ContentType="application/vnd.ms-excel.controlproperties+xml"/>
  <Override PartName="/xl/ctrlProps/ctrlProp1479.xml" ContentType="application/vnd.ms-excel.controlproperties+xml"/>
  <Override PartName="/xl/ctrlProps/ctrlProp1480.xml" ContentType="application/vnd.ms-excel.controlproperties+xml"/>
  <Override PartName="/xl/ctrlProps/ctrlProp1481.xml" ContentType="application/vnd.ms-excel.controlproperties+xml"/>
  <Override PartName="/xl/ctrlProps/ctrlProp1482.xml" ContentType="application/vnd.ms-excel.controlproperties+xml"/>
  <Override PartName="/xl/ctrlProps/ctrlProp1483.xml" ContentType="application/vnd.ms-excel.controlproperties+xml"/>
  <Override PartName="/xl/ctrlProps/ctrlProp1484.xml" ContentType="application/vnd.ms-excel.controlproperties+xml"/>
  <Override PartName="/xl/ctrlProps/ctrlProp1485.xml" ContentType="application/vnd.ms-excel.controlproperties+xml"/>
  <Override PartName="/xl/ctrlProps/ctrlProp1486.xml" ContentType="application/vnd.ms-excel.controlproperties+xml"/>
  <Override PartName="/xl/ctrlProps/ctrlProp1487.xml" ContentType="application/vnd.ms-excel.controlproperties+xml"/>
  <Override PartName="/xl/ctrlProps/ctrlProp1488.xml" ContentType="application/vnd.ms-excel.controlproperties+xml"/>
  <Override PartName="/xl/ctrlProps/ctrlProp1489.xml" ContentType="application/vnd.ms-excel.controlproperties+xml"/>
  <Override PartName="/xl/ctrlProps/ctrlProp1490.xml" ContentType="application/vnd.ms-excel.controlproperties+xml"/>
  <Override PartName="/xl/ctrlProps/ctrlProp1491.xml" ContentType="application/vnd.ms-excel.controlproperties+xml"/>
  <Override PartName="/xl/ctrlProps/ctrlProp1492.xml" ContentType="application/vnd.ms-excel.controlproperties+xml"/>
  <Override PartName="/xl/ctrlProps/ctrlProp1493.xml" ContentType="application/vnd.ms-excel.controlproperties+xml"/>
  <Override PartName="/xl/ctrlProps/ctrlProp1494.xml" ContentType="application/vnd.ms-excel.controlproperties+xml"/>
  <Override PartName="/xl/ctrlProps/ctrlProp1495.xml" ContentType="application/vnd.ms-excel.controlproperties+xml"/>
  <Override PartName="/xl/ctrlProps/ctrlProp1496.xml" ContentType="application/vnd.ms-excel.controlproperties+xml"/>
  <Override PartName="/xl/ctrlProps/ctrlProp1497.xml" ContentType="application/vnd.ms-excel.controlproperties+xml"/>
  <Override PartName="/xl/ctrlProps/ctrlProp1498.xml" ContentType="application/vnd.ms-excel.controlproperties+xml"/>
  <Override PartName="/xl/ctrlProps/ctrlProp1499.xml" ContentType="application/vnd.ms-excel.controlproperties+xml"/>
  <Override PartName="/xl/ctrlProps/ctrlProp1500.xml" ContentType="application/vnd.ms-excel.controlproperties+xml"/>
  <Override PartName="/xl/ctrlProps/ctrlProp1501.xml" ContentType="application/vnd.ms-excel.controlproperties+xml"/>
  <Override PartName="/xl/ctrlProps/ctrlProp1502.xml" ContentType="application/vnd.ms-excel.controlproperties+xml"/>
  <Override PartName="/xl/ctrlProps/ctrlProp1503.xml" ContentType="application/vnd.ms-excel.controlproperties+xml"/>
  <Override PartName="/xl/ctrlProps/ctrlProp1504.xml" ContentType="application/vnd.ms-excel.controlproperties+xml"/>
  <Override PartName="/xl/ctrlProps/ctrlProp1505.xml" ContentType="application/vnd.ms-excel.controlproperties+xml"/>
  <Override PartName="/xl/ctrlProps/ctrlProp1506.xml" ContentType="application/vnd.ms-excel.controlproperties+xml"/>
  <Override PartName="/xl/ctrlProps/ctrlProp1507.xml" ContentType="application/vnd.ms-excel.controlproperties+xml"/>
  <Override PartName="/xl/ctrlProps/ctrlProp1508.xml" ContentType="application/vnd.ms-excel.controlproperties+xml"/>
  <Override PartName="/xl/ctrlProps/ctrlProp1509.xml" ContentType="application/vnd.ms-excel.controlproperties+xml"/>
  <Override PartName="/xl/ctrlProps/ctrlProp1510.xml" ContentType="application/vnd.ms-excel.controlproperties+xml"/>
  <Override PartName="/xl/ctrlProps/ctrlProp1511.xml" ContentType="application/vnd.ms-excel.controlproperties+xml"/>
  <Override PartName="/xl/ctrlProps/ctrlProp1512.xml" ContentType="application/vnd.ms-excel.controlproperties+xml"/>
  <Override PartName="/xl/ctrlProps/ctrlProp1513.xml" ContentType="application/vnd.ms-excel.controlproperties+xml"/>
  <Override PartName="/xl/ctrlProps/ctrlProp1514.xml" ContentType="application/vnd.ms-excel.controlproperties+xml"/>
  <Override PartName="/xl/ctrlProps/ctrlProp1515.xml" ContentType="application/vnd.ms-excel.controlproperties+xml"/>
  <Override PartName="/xl/ctrlProps/ctrlProp1516.xml" ContentType="application/vnd.ms-excel.controlproperties+xml"/>
  <Override PartName="/xl/ctrlProps/ctrlProp1517.xml" ContentType="application/vnd.ms-excel.controlproperties+xml"/>
  <Override PartName="/xl/ctrlProps/ctrlProp1518.xml" ContentType="application/vnd.ms-excel.controlproperties+xml"/>
  <Override PartName="/xl/ctrlProps/ctrlProp1519.xml" ContentType="application/vnd.ms-excel.controlproperties+xml"/>
  <Override PartName="/xl/ctrlProps/ctrlProp1520.xml" ContentType="application/vnd.ms-excel.controlproperties+xml"/>
  <Override PartName="/xl/ctrlProps/ctrlProp1521.xml" ContentType="application/vnd.ms-excel.controlproperties+xml"/>
  <Override PartName="/xl/ctrlProps/ctrlProp1522.xml" ContentType="application/vnd.ms-excel.controlproperties+xml"/>
  <Override PartName="/xl/ctrlProps/ctrlProp1523.xml" ContentType="application/vnd.ms-excel.controlproperties+xml"/>
  <Override PartName="/xl/ctrlProps/ctrlProp1524.xml" ContentType="application/vnd.ms-excel.controlproperties+xml"/>
  <Override PartName="/xl/ctrlProps/ctrlProp1525.xml" ContentType="application/vnd.ms-excel.controlproperties+xml"/>
  <Override PartName="/xl/ctrlProps/ctrlProp1526.xml" ContentType="application/vnd.ms-excel.controlproperties+xml"/>
  <Override PartName="/xl/ctrlProps/ctrlProp1527.xml" ContentType="application/vnd.ms-excel.controlproperties+xml"/>
  <Override PartName="/xl/ctrlProps/ctrlProp1528.xml" ContentType="application/vnd.ms-excel.controlproperties+xml"/>
  <Override PartName="/xl/ctrlProps/ctrlProp1529.xml" ContentType="application/vnd.ms-excel.controlproperties+xml"/>
  <Override PartName="/xl/ctrlProps/ctrlProp1530.xml" ContentType="application/vnd.ms-excel.controlproperties+xml"/>
  <Override PartName="/xl/ctrlProps/ctrlProp1531.xml" ContentType="application/vnd.ms-excel.controlproperties+xml"/>
  <Override PartName="/xl/ctrlProps/ctrlProp1532.xml" ContentType="application/vnd.ms-excel.controlproperties+xml"/>
  <Override PartName="/xl/ctrlProps/ctrlProp1533.xml" ContentType="application/vnd.ms-excel.controlproperties+xml"/>
  <Override PartName="/xl/ctrlProps/ctrlProp1534.xml" ContentType="application/vnd.ms-excel.controlproperties+xml"/>
  <Override PartName="/xl/ctrlProps/ctrlProp1535.xml" ContentType="application/vnd.ms-excel.controlproperties+xml"/>
  <Override PartName="/xl/ctrlProps/ctrlProp1536.xml" ContentType="application/vnd.ms-excel.controlproperties+xml"/>
  <Override PartName="/xl/ctrlProps/ctrlProp1537.xml" ContentType="application/vnd.ms-excel.controlproperties+xml"/>
  <Override PartName="/xl/ctrlProps/ctrlProp1538.xml" ContentType="application/vnd.ms-excel.controlproperties+xml"/>
  <Override PartName="/xl/ctrlProps/ctrlProp1539.xml" ContentType="application/vnd.ms-excel.controlproperties+xml"/>
  <Override PartName="/xl/ctrlProps/ctrlProp1540.xml" ContentType="application/vnd.ms-excel.controlproperties+xml"/>
  <Override PartName="/xl/ctrlProps/ctrlProp1541.xml" ContentType="application/vnd.ms-excel.controlproperties+xml"/>
  <Override PartName="/xl/ctrlProps/ctrlProp1542.xml" ContentType="application/vnd.ms-excel.controlproperties+xml"/>
  <Override PartName="/xl/ctrlProps/ctrlProp1543.xml" ContentType="application/vnd.ms-excel.controlproperties+xml"/>
  <Override PartName="/xl/ctrlProps/ctrlProp1544.xml" ContentType="application/vnd.ms-excel.controlproperties+xml"/>
  <Override PartName="/xl/ctrlProps/ctrlProp1545.xml" ContentType="application/vnd.ms-excel.controlproperties+xml"/>
  <Override PartName="/xl/ctrlProps/ctrlProp1546.xml" ContentType="application/vnd.ms-excel.controlproperties+xml"/>
  <Override PartName="/xl/ctrlProps/ctrlProp1547.xml" ContentType="application/vnd.ms-excel.controlproperties+xml"/>
  <Override PartName="/xl/ctrlProps/ctrlProp1548.xml" ContentType="application/vnd.ms-excel.controlproperties+xml"/>
  <Override PartName="/xl/ctrlProps/ctrlProp1549.xml" ContentType="application/vnd.ms-excel.controlproperties+xml"/>
  <Override PartName="/xl/ctrlProps/ctrlProp1550.xml" ContentType="application/vnd.ms-excel.controlproperties+xml"/>
  <Override PartName="/xl/ctrlProps/ctrlProp1551.xml" ContentType="application/vnd.ms-excel.controlproperties+xml"/>
  <Override PartName="/xl/ctrlProps/ctrlProp1552.xml" ContentType="application/vnd.ms-excel.controlproperties+xml"/>
  <Override PartName="/xl/ctrlProps/ctrlProp1553.xml" ContentType="application/vnd.ms-excel.controlproperties+xml"/>
  <Override PartName="/xl/ctrlProps/ctrlProp1554.xml" ContentType="application/vnd.ms-excel.controlproperties+xml"/>
  <Override PartName="/xl/ctrlProps/ctrlProp1555.xml" ContentType="application/vnd.ms-excel.controlproperties+xml"/>
  <Override PartName="/xl/ctrlProps/ctrlProp1556.xml" ContentType="application/vnd.ms-excel.controlproperties+xml"/>
  <Override PartName="/xl/ctrlProps/ctrlProp1557.xml" ContentType="application/vnd.ms-excel.controlproperties+xml"/>
  <Override PartName="/xl/ctrlProps/ctrlProp1558.xml" ContentType="application/vnd.ms-excel.controlproperties+xml"/>
  <Override PartName="/xl/ctrlProps/ctrlProp1559.xml" ContentType="application/vnd.ms-excel.controlproperties+xml"/>
  <Override PartName="/xl/ctrlProps/ctrlProp1560.xml" ContentType="application/vnd.ms-excel.controlproperties+xml"/>
  <Override PartName="/xl/ctrlProps/ctrlProp1561.xml" ContentType="application/vnd.ms-excel.controlproperties+xml"/>
  <Override PartName="/xl/ctrlProps/ctrlProp1562.xml" ContentType="application/vnd.ms-excel.controlproperties+xml"/>
  <Override PartName="/xl/ctrlProps/ctrlProp1563.xml" ContentType="application/vnd.ms-excel.controlproperties+xml"/>
  <Override PartName="/xl/ctrlProps/ctrlProp1564.xml" ContentType="application/vnd.ms-excel.controlproperties+xml"/>
  <Override PartName="/xl/ctrlProps/ctrlProp1565.xml" ContentType="application/vnd.ms-excel.controlproperties+xml"/>
  <Override PartName="/xl/ctrlProps/ctrlProp1566.xml" ContentType="application/vnd.ms-excel.controlproperties+xml"/>
  <Override PartName="/xl/ctrlProps/ctrlProp1567.xml" ContentType="application/vnd.ms-excel.controlproperties+xml"/>
  <Override PartName="/xl/ctrlProps/ctrlProp1568.xml" ContentType="application/vnd.ms-excel.controlproperties+xml"/>
  <Override PartName="/xl/ctrlProps/ctrlProp1569.xml" ContentType="application/vnd.ms-excel.controlproperties+xml"/>
  <Override PartName="/xl/ctrlProps/ctrlProp1570.xml" ContentType="application/vnd.ms-excel.controlproperties+xml"/>
  <Override PartName="/xl/ctrlProps/ctrlProp1571.xml" ContentType="application/vnd.ms-excel.controlproperties+xml"/>
  <Override PartName="/xl/ctrlProps/ctrlProp1572.xml" ContentType="application/vnd.ms-excel.controlproperties+xml"/>
  <Override PartName="/xl/ctrlProps/ctrlProp1573.xml" ContentType="application/vnd.ms-excel.controlproperties+xml"/>
  <Override PartName="/xl/ctrlProps/ctrlProp1574.xml" ContentType="application/vnd.ms-excel.controlproperties+xml"/>
  <Override PartName="/xl/ctrlProps/ctrlProp1575.xml" ContentType="application/vnd.ms-excel.controlproperties+xml"/>
  <Override PartName="/xl/ctrlProps/ctrlProp1576.xml" ContentType="application/vnd.ms-excel.controlproperties+xml"/>
  <Override PartName="/xl/ctrlProps/ctrlProp1577.xml" ContentType="application/vnd.ms-excel.controlproperties+xml"/>
  <Override PartName="/xl/ctrlProps/ctrlProp1578.xml" ContentType="application/vnd.ms-excel.controlproperties+xml"/>
  <Override PartName="/xl/ctrlProps/ctrlProp1579.xml" ContentType="application/vnd.ms-excel.controlproperties+xml"/>
  <Override PartName="/xl/ctrlProps/ctrlProp1580.xml" ContentType="application/vnd.ms-excel.controlproperties+xml"/>
  <Override PartName="/xl/ctrlProps/ctrlProp1581.xml" ContentType="application/vnd.ms-excel.controlproperties+xml"/>
  <Override PartName="/xl/ctrlProps/ctrlProp1582.xml" ContentType="application/vnd.ms-excel.controlproperties+xml"/>
  <Override PartName="/xl/ctrlProps/ctrlProp1583.xml" ContentType="application/vnd.ms-excel.controlproperties+xml"/>
  <Override PartName="/xl/ctrlProps/ctrlProp1584.xml" ContentType="application/vnd.ms-excel.controlproperties+xml"/>
  <Override PartName="/xl/ctrlProps/ctrlProp1585.xml" ContentType="application/vnd.ms-excel.controlproperties+xml"/>
  <Override PartName="/xl/ctrlProps/ctrlProp1586.xml" ContentType="application/vnd.ms-excel.controlproperties+xml"/>
  <Override PartName="/xl/ctrlProps/ctrlProp1587.xml" ContentType="application/vnd.ms-excel.controlproperties+xml"/>
  <Override PartName="/xl/ctrlProps/ctrlProp1588.xml" ContentType="application/vnd.ms-excel.controlproperties+xml"/>
  <Override PartName="/xl/ctrlProps/ctrlProp1589.xml" ContentType="application/vnd.ms-excel.controlproperties+xml"/>
  <Override PartName="/xl/ctrlProps/ctrlProp1590.xml" ContentType="application/vnd.ms-excel.controlproperties+xml"/>
  <Override PartName="/xl/ctrlProps/ctrlProp1591.xml" ContentType="application/vnd.ms-excel.controlproperties+xml"/>
  <Override PartName="/xl/ctrlProps/ctrlProp1592.xml" ContentType="application/vnd.ms-excel.controlproperties+xml"/>
  <Override PartName="/xl/ctrlProps/ctrlProp1593.xml" ContentType="application/vnd.ms-excel.controlproperties+xml"/>
  <Override PartName="/xl/ctrlProps/ctrlProp1594.xml" ContentType="application/vnd.ms-excel.controlproperties+xml"/>
  <Override PartName="/xl/ctrlProps/ctrlProp1595.xml" ContentType="application/vnd.ms-excel.controlproperties+xml"/>
  <Override PartName="/xl/ctrlProps/ctrlProp1596.xml" ContentType="application/vnd.ms-excel.controlproperties+xml"/>
  <Override PartName="/xl/ctrlProps/ctrlProp1597.xml" ContentType="application/vnd.ms-excel.controlproperties+xml"/>
  <Override PartName="/xl/ctrlProps/ctrlProp1598.xml" ContentType="application/vnd.ms-excel.controlproperties+xml"/>
  <Override PartName="/xl/ctrlProps/ctrlProp1599.xml" ContentType="application/vnd.ms-excel.controlproperties+xml"/>
  <Override PartName="/xl/ctrlProps/ctrlProp1600.xml" ContentType="application/vnd.ms-excel.controlproperties+xml"/>
  <Override PartName="/xl/ctrlProps/ctrlProp1601.xml" ContentType="application/vnd.ms-excel.controlproperties+xml"/>
  <Override PartName="/xl/ctrlProps/ctrlProp1602.xml" ContentType="application/vnd.ms-excel.controlproperties+xml"/>
  <Override PartName="/xl/ctrlProps/ctrlProp1603.xml" ContentType="application/vnd.ms-excel.controlproperties+xml"/>
  <Override PartName="/xl/ctrlProps/ctrlProp1604.xml" ContentType="application/vnd.ms-excel.controlproperties+xml"/>
  <Override PartName="/xl/ctrlProps/ctrlProp1605.xml" ContentType="application/vnd.ms-excel.controlproperties+xml"/>
  <Override PartName="/xl/ctrlProps/ctrlProp1606.xml" ContentType="application/vnd.ms-excel.controlproperties+xml"/>
  <Override PartName="/xl/ctrlProps/ctrlProp1607.xml" ContentType="application/vnd.ms-excel.controlproperties+xml"/>
  <Override PartName="/xl/ctrlProps/ctrlProp1608.xml" ContentType="application/vnd.ms-excel.controlproperties+xml"/>
  <Override PartName="/xl/ctrlProps/ctrlProp1609.xml" ContentType="application/vnd.ms-excel.controlproperties+xml"/>
  <Override PartName="/xl/ctrlProps/ctrlProp1610.xml" ContentType="application/vnd.ms-excel.controlproperties+xml"/>
  <Override PartName="/xl/ctrlProps/ctrlProp1611.xml" ContentType="application/vnd.ms-excel.controlproperties+xml"/>
  <Override PartName="/xl/ctrlProps/ctrlProp1612.xml" ContentType="application/vnd.ms-excel.controlproperties+xml"/>
  <Override PartName="/xl/ctrlProps/ctrlProp1613.xml" ContentType="application/vnd.ms-excel.controlproperties+xml"/>
  <Override PartName="/xl/ctrlProps/ctrlProp1614.xml" ContentType="application/vnd.ms-excel.controlproperties+xml"/>
  <Override PartName="/xl/ctrlProps/ctrlProp1615.xml" ContentType="application/vnd.ms-excel.controlproperties+xml"/>
  <Override PartName="/xl/ctrlProps/ctrlProp1616.xml" ContentType="application/vnd.ms-excel.controlproperties+xml"/>
  <Override PartName="/xl/ctrlProps/ctrlProp1617.xml" ContentType="application/vnd.ms-excel.controlproperties+xml"/>
  <Override PartName="/xl/ctrlProps/ctrlProp1618.xml" ContentType="application/vnd.ms-excel.controlproperties+xml"/>
  <Override PartName="/xl/ctrlProps/ctrlProp1619.xml" ContentType="application/vnd.ms-excel.controlproperties+xml"/>
  <Override PartName="/xl/ctrlProps/ctrlProp1620.xml" ContentType="application/vnd.ms-excel.controlproperties+xml"/>
  <Override PartName="/xl/ctrlProps/ctrlProp1621.xml" ContentType="application/vnd.ms-excel.controlproperties+xml"/>
  <Override PartName="/xl/ctrlProps/ctrlProp1622.xml" ContentType="application/vnd.ms-excel.controlproperties+xml"/>
  <Override PartName="/xl/ctrlProps/ctrlProp1623.xml" ContentType="application/vnd.ms-excel.controlproperties+xml"/>
  <Override PartName="/xl/ctrlProps/ctrlProp1624.xml" ContentType="application/vnd.ms-excel.controlproperties+xml"/>
  <Override PartName="/xl/ctrlProps/ctrlProp1625.xml" ContentType="application/vnd.ms-excel.controlproperties+xml"/>
  <Override PartName="/xl/ctrlProps/ctrlProp1626.xml" ContentType="application/vnd.ms-excel.controlproperties+xml"/>
  <Override PartName="/xl/ctrlProps/ctrlProp1627.xml" ContentType="application/vnd.ms-excel.controlproperties+xml"/>
  <Override PartName="/xl/ctrlProps/ctrlProp1628.xml" ContentType="application/vnd.ms-excel.controlproperties+xml"/>
  <Override PartName="/xl/ctrlProps/ctrlProp1629.xml" ContentType="application/vnd.ms-excel.controlproperties+xml"/>
  <Override PartName="/xl/ctrlProps/ctrlProp1630.xml" ContentType="application/vnd.ms-excel.controlproperties+xml"/>
  <Override PartName="/xl/ctrlProps/ctrlProp1631.xml" ContentType="application/vnd.ms-excel.controlproperties+xml"/>
  <Override PartName="/xl/ctrlProps/ctrlProp1632.xml" ContentType="application/vnd.ms-excel.controlproperties+xml"/>
  <Override PartName="/xl/ctrlProps/ctrlProp1633.xml" ContentType="application/vnd.ms-excel.controlproperties+xml"/>
  <Override PartName="/xl/ctrlProps/ctrlProp1634.xml" ContentType="application/vnd.ms-excel.controlproperties+xml"/>
  <Override PartName="/xl/ctrlProps/ctrlProp1635.xml" ContentType="application/vnd.ms-excel.controlproperties+xml"/>
  <Override PartName="/xl/ctrlProps/ctrlProp1636.xml" ContentType="application/vnd.ms-excel.controlproperties+xml"/>
  <Override PartName="/xl/ctrlProps/ctrlProp1637.xml" ContentType="application/vnd.ms-excel.controlproperties+xml"/>
  <Override PartName="/xl/ctrlProps/ctrlProp1638.xml" ContentType="application/vnd.ms-excel.controlproperties+xml"/>
  <Override PartName="/xl/ctrlProps/ctrlProp1639.xml" ContentType="application/vnd.ms-excel.controlproperties+xml"/>
  <Override PartName="/xl/ctrlProps/ctrlProp1640.xml" ContentType="application/vnd.ms-excel.controlproperties+xml"/>
  <Override PartName="/xl/ctrlProps/ctrlProp1641.xml" ContentType="application/vnd.ms-excel.controlproperties+xml"/>
  <Override PartName="/xl/ctrlProps/ctrlProp1642.xml" ContentType="application/vnd.ms-excel.controlproperties+xml"/>
  <Override PartName="/xl/ctrlProps/ctrlProp1643.xml" ContentType="application/vnd.ms-excel.controlproperties+xml"/>
  <Override PartName="/xl/ctrlProps/ctrlProp1644.xml" ContentType="application/vnd.ms-excel.controlproperties+xml"/>
  <Override PartName="/xl/ctrlProps/ctrlProp1645.xml" ContentType="application/vnd.ms-excel.controlproperties+xml"/>
  <Override PartName="/xl/ctrlProps/ctrlProp1646.xml" ContentType="application/vnd.ms-excel.controlproperties+xml"/>
  <Override PartName="/xl/ctrlProps/ctrlProp1647.xml" ContentType="application/vnd.ms-excel.controlproperties+xml"/>
  <Override PartName="/xl/ctrlProps/ctrlProp1648.xml" ContentType="application/vnd.ms-excel.controlproperties+xml"/>
  <Override PartName="/xl/ctrlProps/ctrlProp1649.xml" ContentType="application/vnd.ms-excel.controlproperties+xml"/>
  <Override PartName="/xl/ctrlProps/ctrlProp1650.xml" ContentType="application/vnd.ms-excel.controlproperties+xml"/>
  <Override PartName="/xl/ctrlProps/ctrlProp1651.xml" ContentType="application/vnd.ms-excel.controlproperties+xml"/>
  <Override PartName="/xl/ctrlProps/ctrlProp1652.xml" ContentType="application/vnd.ms-excel.controlproperties+xml"/>
  <Override PartName="/xl/ctrlProps/ctrlProp1653.xml" ContentType="application/vnd.ms-excel.controlproperties+xml"/>
  <Override PartName="/xl/ctrlProps/ctrlProp1654.xml" ContentType="application/vnd.ms-excel.controlproperties+xml"/>
  <Override PartName="/xl/ctrlProps/ctrlProp1655.xml" ContentType="application/vnd.ms-excel.controlproperties+xml"/>
  <Override PartName="/xl/ctrlProps/ctrlProp1656.xml" ContentType="application/vnd.ms-excel.controlproperties+xml"/>
  <Override PartName="/xl/ctrlProps/ctrlProp1657.xml" ContentType="application/vnd.ms-excel.controlproperties+xml"/>
  <Override PartName="/xl/ctrlProps/ctrlProp1658.xml" ContentType="application/vnd.ms-excel.controlproperties+xml"/>
  <Override PartName="/xl/ctrlProps/ctrlProp1659.xml" ContentType="application/vnd.ms-excel.controlproperties+xml"/>
  <Override PartName="/xl/ctrlProps/ctrlProp1660.xml" ContentType="application/vnd.ms-excel.controlproperties+xml"/>
  <Override PartName="/xl/ctrlProps/ctrlProp1661.xml" ContentType="application/vnd.ms-excel.controlproperties+xml"/>
  <Override PartName="/xl/ctrlProps/ctrlProp1662.xml" ContentType="application/vnd.ms-excel.controlproperties+xml"/>
  <Override PartName="/xl/ctrlProps/ctrlProp1663.xml" ContentType="application/vnd.ms-excel.controlproperties+xml"/>
  <Override PartName="/xl/ctrlProps/ctrlProp1664.xml" ContentType="application/vnd.ms-excel.controlproperties+xml"/>
  <Override PartName="/xl/ctrlProps/ctrlProp1665.xml" ContentType="application/vnd.ms-excel.controlproperties+xml"/>
  <Override PartName="/xl/ctrlProps/ctrlProp1666.xml" ContentType="application/vnd.ms-excel.controlproperties+xml"/>
  <Override PartName="/xl/ctrlProps/ctrlProp1667.xml" ContentType="application/vnd.ms-excel.controlproperties+xml"/>
  <Override PartName="/xl/ctrlProps/ctrlProp1668.xml" ContentType="application/vnd.ms-excel.controlproperties+xml"/>
  <Override PartName="/xl/ctrlProps/ctrlProp1669.xml" ContentType="application/vnd.ms-excel.controlproperties+xml"/>
  <Override PartName="/xl/ctrlProps/ctrlProp1670.xml" ContentType="application/vnd.ms-excel.controlproperties+xml"/>
  <Override PartName="/xl/ctrlProps/ctrlProp1671.xml" ContentType="application/vnd.ms-excel.controlproperties+xml"/>
  <Override PartName="/xl/ctrlProps/ctrlProp1672.xml" ContentType="application/vnd.ms-excel.controlproperties+xml"/>
  <Override PartName="/xl/ctrlProps/ctrlProp1673.xml" ContentType="application/vnd.ms-excel.controlproperties+xml"/>
  <Override PartName="/xl/ctrlProps/ctrlProp1674.xml" ContentType="application/vnd.ms-excel.controlproperties+xml"/>
  <Override PartName="/xl/ctrlProps/ctrlProp1675.xml" ContentType="application/vnd.ms-excel.controlproperties+xml"/>
  <Override PartName="/xl/ctrlProps/ctrlProp1676.xml" ContentType="application/vnd.ms-excel.controlproperties+xml"/>
  <Override PartName="/xl/ctrlProps/ctrlProp1677.xml" ContentType="application/vnd.ms-excel.controlproperties+xml"/>
  <Override PartName="/xl/ctrlProps/ctrlProp1678.xml" ContentType="application/vnd.ms-excel.controlproperties+xml"/>
  <Override PartName="/xl/ctrlProps/ctrlProp1679.xml" ContentType="application/vnd.ms-excel.controlproperties+xml"/>
  <Override PartName="/xl/ctrlProps/ctrlProp1680.xml" ContentType="application/vnd.ms-excel.controlproperties+xml"/>
  <Override PartName="/xl/ctrlProps/ctrlProp1681.xml" ContentType="application/vnd.ms-excel.controlproperties+xml"/>
  <Override PartName="/xl/ctrlProps/ctrlProp1682.xml" ContentType="application/vnd.ms-excel.controlproperties+xml"/>
  <Override PartName="/xl/ctrlProps/ctrlProp1683.xml" ContentType="application/vnd.ms-excel.controlproperties+xml"/>
  <Override PartName="/xl/ctrlProps/ctrlProp1684.xml" ContentType="application/vnd.ms-excel.controlproperties+xml"/>
  <Override PartName="/xl/ctrlProps/ctrlProp1685.xml" ContentType="application/vnd.ms-excel.controlproperties+xml"/>
  <Override PartName="/xl/ctrlProps/ctrlProp1686.xml" ContentType="application/vnd.ms-excel.controlproperties+xml"/>
  <Override PartName="/xl/ctrlProps/ctrlProp1687.xml" ContentType="application/vnd.ms-excel.controlproperties+xml"/>
  <Override PartName="/xl/ctrlProps/ctrlProp1688.xml" ContentType="application/vnd.ms-excel.controlproperties+xml"/>
  <Override PartName="/xl/ctrlProps/ctrlProp1689.xml" ContentType="application/vnd.ms-excel.controlproperties+xml"/>
  <Override PartName="/xl/ctrlProps/ctrlProp1690.xml" ContentType="application/vnd.ms-excel.controlproperties+xml"/>
  <Override PartName="/xl/ctrlProps/ctrlProp1691.xml" ContentType="application/vnd.ms-excel.controlproperties+xml"/>
  <Override PartName="/xl/ctrlProps/ctrlProp1692.xml" ContentType="application/vnd.ms-excel.controlproperties+xml"/>
  <Override PartName="/xl/ctrlProps/ctrlProp1693.xml" ContentType="application/vnd.ms-excel.controlproperties+xml"/>
  <Override PartName="/xl/ctrlProps/ctrlProp1694.xml" ContentType="application/vnd.ms-excel.controlproperties+xml"/>
  <Override PartName="/xl/ctrlProps/ctrlProp1695.xml" ContentType="application/vnd.ms-excel.controlproperties+xml"/>
  <Override PartName="/xl/ctrlProps/ctrlProp1696.xml" ContentType="application/vnd.ms-excel.controlproperties+xml"/>
  <Override PartName="/xl/ctrlProps/ctrlProp1697.xml" ContentType="application/vnd.ms-excel.controlproperties+xml"/>
  <Override PartName="/xl/ctrlProps/ctrlProp1698.xml" ContentType="application/vnd.ms-excel.controlproperties+xml"/>
  <Override PartName="/xl/ctrlProps/ctrlProp1699.xml" ContentType="application/vnd.ms-excel.controlproperties+xml"/>
  <Override PartName="/xl/ctrlProps/ctrlProp1700.xml" ContentType="application/vnd.ms-excel.controlproperties+xml"/>
  <Override PartName="/xl/ctrlProps/ctrlProp1701.xml" ContentType="application/vnd.ms-excel.controlproperties+xml"/>
  <Override PartName="/xl/ctrlProps/ctrlProp1702.xml" ContentType="application/vnd.ms-excel.controlproperties+xml"/>
  <Override PartName="/xl/ctrlProps/ctrlProp1703.xml" ContentType="application/vnd.ms-excel.controlproperties+xml"/>
  <Override PartName="/xl/ctrlProps/ctrlProp1704.xml" ContentType="application/vnd.ms-excel.controlproperties+xml"/>
  <Override PartName="/xl/ctrlProps/ctrlProp1705.xml" ContentType="application/vnd.ms-excel.controlproperties+xml"/>
  <Override PartName="/xl/ctrlProps/ctrlProp1706.xml" ContentType="application/vnd.ms-excel.controlproperties+xml"/>
  <Override PartName="/xl/ctrlProps/ctrlProp1707.xml" ContentType="application/vnd.ms-excel.controlproperties+xml"/>
  <Override PartName="/xl/ctrlProps/ctrlProp1708.xml" ContentType="application/vnd.ms-excel.controlproperties+xml"/>
  <Override PartName="/xl/ctrlProps/ctrlProp1709.xml" ContentType="application/vnd.ms-excel.controlproperties+xml"/>
  <Override PartName="/xl/ctrlProps/ctrlProp1710.xml" ContentType="application/vnd.ms-excel.controlproperties+xml"/>
  <Override PartName="/xl/ctrlProps/ctrlProp1711.xml" ContentType="application/vnd.ms-excel.controlproperties+xml"/>
  <Override PartName="/xl/ctrlProps/ctrlProp1712.xml" ContentType="application/vnd.ms-excel.controlproperties+xml"/>
  <Override PartName="/xl/ctrlProps/ctrlProp1713.xml" ContentType="application/vnd.ms-excel.controlproperties+xml"/>
  <Override PartName="/xl/ctrlProps/ctrlProp1714.xml" ContentType="application/vnd.ms-excel.controlproperties+xml"/>
  <Override PartName="/xl/ctrlProps/ctrlProp1715.xml" ContentType="application/vnd.ms-excel.controlproperties+xml"/>
  <Override PartName="/xl/ctrlProps/ctrlProp1716.xml" ContentType="application/vnd.ms-excel.controlproperties+xml"/>
  <Override PartName="/xl/ctrlProps/ctrlProp1717.xml" ContentType="application/vnd.ms-excel.controlproperties+xml"/>
  <Override PartName="/xl/ctrlProps/ctrlProp1718.xml" ContentType="application/vnd.ms-excel.controlproperties+xml"/>
  <Override PartName="/xl/ctrlProps/ctrlProp1719.xml" ContentType="application/vnd.ms-excel.controlproperties+xml"/>
  <Override PartName="/xl/ctrlProps/ctrlProp1720.xml" ContentType="application/vnd.ms-excel.controlproperties+xml"/>
  <Override PartName="/xl/ctrlProps/ctrlProp1721.xml" ContentType="application/vnd.ms-excel.controlproperties+xml"/>
  <Override PartName="/xl/ctrlProps/ctrlProp1722.xml" ContentType="application/vnd.ms-excel.controlproperties+xml"/>
  <Override PartName="/xl/ctrlProps/ctrlProp1723.xml" ContentType="application/vnd.ms-excel.controlproperties+xml"/>
  <Override PartName="/xl/ctrlProps/ctrlProp1724.xml" ContentType="application/vnd.ms-excel.controlproperties+xml"/>
  <Override PartName="/xl/ctrlProps/ctrlProp1725.xml" ContentType="application/vnd.ms-excel.controlproperties+xml"/>
  <Override PartName="/xl/ctrlProps/ctrlProp1726.xml" ContentType="application/vnd.ms-excel.controlproperties+xml"/>
  <Override PartName="/xl/ctrlProps/ctrlProp1727.xml" ContentType="application/vnd.ms-excel.controlproperties+xml"/>
  <Override PartName="/xl/ctrlProps/ctrlProp1728.xml" ContentType="application/vnd.ms-excel.controlproperties+xml"/>
  <Override PartName="/xl/ctrlProps/ctrlProp1729.xml" ContentType="application/vnd.ms-excel.controlproperties+xml"/>
  <Override PartName="/xl/ctrlProps/ctrlProp1730.xml" ContentType="application/vnd.ms-excel.controlproperties+xml"/>
  <Override PartName="/xl/ctrlProps/ctrlProp1731.xml" ContentType="application/vnd.ms-excel.controlproperties+xml"/>
  <Override PartName="/xl/ctrlProps/ctrlProp1732.xml" ContentType="application/vnd.ms-excel.controlproperties+xml"/>
  <Override PartName="/xl/ctrlProps/ctrlProp1733.xml" ContentType="application/vnd.ms-excel.controlproperties+xml"/>
  <Override PartName="/xl/ctrlProps/ctrlProp1734.xml" ContentType="application/vnd.ms-excel.controlproperties+xml"/>
  <Override PartName="/xl/ctrlProps/ctrlProp1735.xml" ContentType="application/vnd.ms-excel.controlproperties+xml"/>
  <Override PartName="/xl/ctrlProps/ctrlProp1736.xml" ContentType="application/vnd.ms-excel.controlproperties+xml"/>
  <Override PartName="/xl/ctrlProps/ctrlProp1737.xml" ContentType="application/vnd.ms-excel.controlproperties+xml"/>
  <Override PartName="/xl/ctrlProps/ctrlProp1738.xml" ContentType="application/vnd.ms-excel.controlproperties+xml"/>
  <Override PartName="/xl/ctrlProps/ctrlProp1739.xml" ContentType="application/vnd.ms-excel.controlproperties+xml"/>
  <Override PartName="/xl/ctrlProps/ctrlProp1740.xml" ContentType="application/vnd.ms-excel.controlproperties+xml"/>
  <Override PartName="/xl/ctrlProps/ctrlProp1741.xml" ContentType="application/vnd.ms-excel.controlproperties+xml"/>
  <Override PartName="/xl/ctrlProps/ctrlProp1742.xml" ContentType="application/vnd.ms-excel.controlproperties+xml"/>
  <Override PartName="/xl/ctrlProps/ctrlProp1743.xml" ContentType="application/vnd.ms-excel.controlproperties+xml"/>
  <Override PartName="/xl/ctrlProps/ctrlProp1744.xml" ContentType="application/vnd.ms-excel.controlproperties+xml"/>
  <Override PartName="/xl/ctrlProps/ctrlProp1745.xml" ContentType="application/vnd.ms-excel.controlproperties+xml"/>
  <Override PartName="/xl/ctrlProps/ctrlProp1746.xml" ContentType="application/vnd.ms-excel.controlproperties+xml"/>
  <Override PartName="/xl/ctrlProps/ctrlProp1747.xml" ContentType="application/vnd.ms-excel.controlproperties+xml"/>
  <Override PartName="/xl/ctrlProps/ctrlProp1748.xml" ContentType="application/vnd.ms-excel.controlproperties+xml"/>
  <Override PartName="/xl/ctrlProps/ctrlProp1749.xml" ContentType="application/vnd.ms-excel.controlproperties+xml"/>
  <Override PartName="/xl/ctrlProps/ctrlProp1750.xml" ContentType="application/vnd.ms-excel.controlproperties+xml"/>
  <Override PartName="/xl/ctrlProps/ctrlProp1751.xml" ContentType="application/vnd.ms-excel.controlproperties+xml"/>
  <Override PartName="/xl/ctrlProps/ctrlProp1752.xml" ContentType="application/vnd.ms-excel.controlproperties+xml"/>
  <Override PartName="/xl/ctrlProps/ctrlProp1753.xml" ContentType="application/vnd.ms-excel.controlproperties+xml"/>
  <Override PartName="/xl/ctrlProps/ctrlProp1754.xml" ContentType="application/vnd.ms-excel.controlproperties+xml"/>
  <Override PartName="/xl/ctrlProps/ctrlProp1755.xml" ContentType="application/vnd.ms-excel.controlproperties+xml"/>
  <Override PartName="/xl/ctrlProps/ctrlProp1756.xml" ContentType="application/vnd.ms-excel.controlproperties+xml"/>
  <Override PartName="/xl/ctrlProps/ctrlProp1757.xml" ContentType="application/vnd.ms-excel.controlproperties+xml"/>
  <Override PartName="/xl/ctrlProps/ctrlProp1758.xml" ContentType="application/vnd.ms-excel.controlproperties+xml"/>
  <Override PartName="/xl/ctrlProps/ctrlProp1759.xml" ContentType="application/vnd.ms-excel.controlproperties+xml"/>
  <Override PartName="/xl/ctrlProps/ctrlProp1760.xml" ContentType="application/vnd.ms-excel.controlproperties+xml"/>
  <Override PartName="/xl/ctrlProps/ctrlProp1761.xml" ContentType="application/vnd.ms-excel.controlproperties+xml"/>
  <Override PartName="/xl/ctrlProps/ctrlProp1762.xml" ContentType="application/vnd.ms-excel.controlproperties+xml"/>
  <Override PartName="/xl/ctrlProps/ctrlProp1763.xml" ContentType="application/vnd.ms-excel.controlproperties+xml"/>
  <Override PartName="/xl/ctrlProps/ctrlProp1764.xml" ContentType="application/vnd.ms-excel.controlproperties+xml"/>
  <Override PartName="/xl/ctrlProps/ctrlProp1765.xml" ContentType="application/vnd.ms-excel.controlproperties+xml"/>
  <Override PartName="/xl/ctrlProps/ctrlProp1766.xml" ContentType="application/vnd.ms-excel.controlproperties+xml"/>
  <Override PartName="/xl/ctrlProps/ctrlProp1767.xml" ContentType="application/vnd.ms-excel.controlproperties+xml"/>
  <Override PartName="/xl/ctrlProps/ctrlProp1768.xml" ContentType="application/vnd.ms-excel.controlproperties+xml"/>
  <Override PartName="/xl/ctrlProps/ctrlProp1769.xml" ContentType="application/vnd.ms-excel.controlproperties+xml"/>
  <Override PartName="/xl/ctrlProps/ctrlProp1770.xml" ContentType="application/vnd.ms-excel.controlproperties+xml"/>
  <Override PartName="/xl/ctrlProps/ctrlProp1771.xml" ContentType="application/vnd.ms-excel.controlproperties+xml"/>
  <Override PartName="/xl/ctrlProps/ctrlProp1772.xml" ContentType="application/vnd.ms-excel.controlproperties+xml"/>
  <Override PartName="/xl/ctrlProps/ctrlProp1773.xml" ContentType="application/vnd.ms-excel.controlproperties+xml"/>
  <Override PartName="/xl/ctrlProps/ctrlProp1774.xml" ContentType="application/vnd.ms-excel.controlproperties+xml"/>
  <Override PartName="/xl/ctrlProps/ctrlProp1775.xml" ContentType="application/vnd.ms-excel.controlproperties+xml"/>
  <Override PartName="/xl/ctrlProps/ctrlProp1776.xml" ContentType="application/vnd.ms-excel.controlproperties+xml"/>
  <Override PartName="/xl/ctrlProps/ctrlProp1777.xml" ContentType="application/vnd.ms-excel.controlproperties+xml"/>
  <Override PartName="/xl/ctrlProps/ctrlProp1778.xml" ContentType="application/vnd.ms-excel.controlproperties+xml"/>
  <Override PartName="/xl/ctrlProps/ctrlProp1779.xml" ContentType="application/vnd.ms-excel.controlproperties+xml"/>
  <Override PartName="/xl/ctrlProps/ctrlProp1780.xml" ContentType="application/vnd.ms-excel.controlproperties+xml"/>
  <Override PartName="/xl/ctrlProps/ctrlProp1781.xml" ContentType="application/vnd.ms-excel.controlproperties+xml"/>
  <Override PartName="/xl/ctrlProps/ctrlProp1782.xml" ContentType="application/vnd.ms-excel.controlproperties+xml"/>
  <Override PartName="/xl/ctrlProps/ctrlProp1783.xml" ContentType="application/vnd.ms-excel.controlproperties+xml"/>
  <Override PartName="/xl/drawings/drawing6.xml" ContentType="application/vnd.openxmlformats-officedocument.drawing+xml"/>
  <Override PartName="/xl/ctrlProps/ctrlProp1784.xml" ContentType="application/vnd.ms-excel.controlproperties+xml"/>
  <Override PartName="/xl/ctrlProps/ctrlProp1785.xml" ContentType="application/vnd.ms-excel.controlproperties+xml"/>
  <Override PartName="/xl/ctrlProps/ctrlProp1786.xml" ContentType="application/vnd.ms-excel.controlproperties+xml"/>
  <Override PartName="/xl/ctrlProps/ctrlProp1787.xml" ContentType="application/vnd.ms-excel.controlproperties+xml"/>
  <Override PartName="/xl/ctrlProps/ctrlProp1788.xml" ContentType="application/vnd.ms-excel.controlproperties+xml"/>
  <Override PartName="/xl/ctrlProps/ctrlProp1789.xml" ContentType="application/vnd.ms-excel.controlproperties+xml"/>
  <Override PartName="/xl/ctrlProps/ctrlProp1790.xml" ContentType="application/vnd.ms-excel.controlproperties+xml"/>
  <Override PartName="/xl/ctrlProps/ctrlProp1791.xml" ContentType="application/vnd.ms-excel.controlproperties+xml"/>
  <Override PartName="/xl/ctrlProps/ctrlProp1792.xml" ContentType="application/vnd.ms-excel.controlproperties+xml"/>
  <Override PartName="/xl/ctrlProps/ctrlProp1793.xml" ContentType="application/vnd.ms-excel.controlproperties+xml"/>
  <Override PartName="/xl/ctrlProps/ctrlProp1794.xml" ContentType="application/vnd.ms-excel.controlproperties+xml"/>
  <Override PartName="/xl/ctrlProps/ctrlProp1795.xml" ContentType="application/vnd.ms-excel.controlproperties+xml"/>
  <Override PartName="/xl/ctrlProps/ctrlProp1796.xml" ContentType="application/vnd.ms-excel.controlproperties+xml"/>
  <Override PartName="/xl/ctrlProps/ctrlProp1797.xml" ContentType="application/vnd.ms-excel.controlproperties+xml"/>
  <Override PartName="/xl/ctrlProps/ctrlProp1798.xml" ContentType="application/vnd.ms-excel.controlproperties+xml"/>
  <Override PartName="/xl/ctrlProps/ctrlProp1799.xml" ContentType="application/vnd.ms-excel.controlproperties+xml"/>
  <Override PartName="/xl/ctrlProps/ctrlProp1800.xml" ContentType="application/vnd.ms-excel.controlproperties+xml"/>
  <Override PartName="/xl/ctrlProps/ctrlProp1801.xml" ContentType="application/vnd.ms-excel.controlproperties+xml"/>
  <Override PartName="/xl/ctrlProps/ctrlProp1802.xml" ContentType="application/vnd.ms-excel.controlproperties+xml"/>
  <Override PartName="/xl/ctrlProps/ctrlProp1803.xml" ContentType="application/vnd.ms-excel.controlproperties+xml"/>
  <Override PartName="/xl/ctrlProps/ctrlProp1804.xml" ContentType="application/vnd.ms-excel.controlproperties+xml"/>
  <Override PartName="/xl/drawings/drawing7.xml" ContentType="application/vnd.openxmlformats-officedocument.drawing+xml"/>
  <Override PartName="/xl/ctrlProps/ctrlProp1805.xml" ContentType="application/vnd.ms-excel.controlproperties+xml"/>
  <Override PartName="/xl/ctrlProps/ctrlProp1806.xml" ContentType="application/vnd.ms-excel.controlproperties+xml"/>
  <Override PartName="/xl/ctrlProps/ctrlProp1807.xml" ContentType="application/vnd.ms-excel.controlproperties+xml"/>
  <Override PartName="/xl/ctrlProps/ctrlProp1808.xml" ContentType="application/vnd.ms-excel.controlproperties+xml"/>
  <Override PartName="/xl/ctrlProps/ctrlProp1809.xml" ContentType="application/vnd.ms-excel.controlproperties+xml"/>
  <Override PartName="/xl/ctrlProps/ctrlProp1810.xml" ContentType="application/vnd.ms-excel.controlproperties+xml"/>
  <Override PartName="/xl/ctrlProps/ctrlProp1811.xml" ContentType="application/vnd.ms-excel.controlproperties+xml"/>
  <Override PartName="/xl/ctrlProps/ctrlProp1812.xml" ContentType="application/vnd.ms-excel.controlproperties+xml"/>
  <Override PartName="/xl/ctrlProps/ctrlProp1813.xml" ContentType="application/vnd.ms-excel.controlproperties+xml"/>
  <Override PartName="/xl/ctrlProps/ctrlProp1814.xml" ContentType="application/vnd.ms-excel.controlproperties+xml"/>
  <Override PartName="/xl/ctrlProps/ctrlProp1815.xml" ContentType="application/vnd.ms-excel.controlproperties+xml"/>
  <Override PartName="/xl/ctrlProps/ctrlProp1816.xml" ContentType="application/vnd.ms-excel.controlproperties+xml"/>
  <Override PartName="/xl/ctrlProps/ctrlProp1817.xml" ContentType="application/vnd.ms-excel.controlproperties+xml"/>
  <Override PartName="/xl/ctrlProps/ctrlProp1818.xml" ContentType="application/vnd.ms-excel.controlproperties+xml"/>
  <Override PartName="/xl/ctrlProps/ctrlProp1819.xml" ContentType="application/vnd.ms-excel.controlproperties+xml"/>
  <Override PartName="/xl/ctrlProps/ctrlProp1820.xml" ContentType="application/vnd.ms-excel.controlproperties+xml"/>
  <Override PartName="/xl/ctrlProps/ctrlProp1821.xml" ContentType="application/vnd.ms-excel.controlproperties+xml"/>
  <Override PartName="/xl/ctrlProps/ctrlProp1822.xml" ContentType="application/vnd.ms-excel.controlproperties+xml"/>
  <Override PartName="/xl/ctrlProps/ctrlProp1823.xml" ContentType="application/vnd.ms-excel.controlproperties+xml"/>
  <Override PartName="/xl/ctrlProps/ctrlProp1824.xml" ContentType="application/vnd.ms-excel.controlproperties+xml"/>
  <Override PartName="/xl/ctrlProps/ctrlProp1825.xml" ContentType="application/vnd.ms-excel.controlproperties+xml"/>
  <Override PartName="/xl/ctrlProps/ctrlProp1826.xml" ContentType="application/vnd.ms-excel.controlproperties+xml"/>
  <Override PartName="/xl/ctrlProps/ctrlProp1827.xml" ContentType="application/vnd.ms-excel.controlproperties+xml"/>
  <Override PartName="/xl/ctrlProps/ctrlProp1828.xml" ContentType="application/vnd.ms-excel.controlproperties+xml"/>
  <Override PartName="/xl/ctrlProps/ctrlProp1829.xml" ContentType="application/vnd.ms-excel.controlproperties+xml"/>
  <Override PartName="/xl/ctrlProps/ctrlProp1830.xml" ContentType="application/vnd.ms-excel.controlproperties+xml"/>
  <Override PartName="/xl/ctrlProps/ctrlProp1831.xml" ContentType="application/vnd.ms-excel.controlproperties+xml"/>
  <Override PartName="/xl/ctrlProps/ctrlProp1832.xml" ContentType="application/vnd.ms-excel.controlproperties+xml"/>
  <Override PartName="/xl/ctrlProps/ctrlProp1833.xml" ContentType="application/vnd.ms-excel.controlproperties+xml"/>
  <Override PartName="/xl/ctrlProps/ctrlProp1834.xml" ContentType="application/vnd.ms-excel.controlproperties+xml"/>
  <Override PartName="/xl/ctrlProps/ctrlProp1835.xml" ContentType="application/vnd.ms-excel.controlproperties+xml"/>
  <Override PartName="/xl/drawings/drawing8.xml" ContentType="application/vnd.openxmlformats-officedocument.drawing+xml"/>
  <Override PartName="/xl/drawings/drawing9.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128"/>
  <workbookPr codeName="ThisWorkbook"/>
  <mc:AlternateContent xmlns:mc="http://schemas.openxmlformats.org/markup-compatibility/2006">
    <mc:Choice Requires="x15">
      <x15ac:absPath xmlns:x15ac="http://schemas.microsoft.com/office/spreadsheetml/2010/11/ac" url="J:\Inclinator - Sales Order Forms\Inclinator Elevator Order Form\Working\"/>
    </mc:Choice>
  </mc:AlternateContent>
  <xr:revisionPtr revIDLastSave="0" documentId="13_ncr:1_{040927E5-BE9F-45D1-95BD-231B1C651399}" xr6:coauthVersionLast="47" xr6:coauthVersionMax="47" xr10:uidLastSave="{00000000-0000-0000-0000-000000000000}"/>
  <workbookProtection workbookAlgorithmName="SHA-512" workbookHashValue="A2x8XxNI89r1MxpFFbqJMvsWLL5V2/nnyVfxuhpVBB3l0V0LmQN654imjKHUqrmSEZukMmphToDMbykAYKmfJQ==" workbookSaltValue="pdWN9AnWe2ffmjZGZ5Nufw==" workbookSpinCount="100000" lockStructure="1"/>
  <bookViews>
    <workbookView xWindow="28680" yWindow="-120" windowWidth="29040" windowHeight="15840" tabRatio="870" xr2:uid="{00000000-000D-0000-FFFF-FFFF00000000}"/>
  </bookViews>
  <sheets>
    <sheet name="Main Menu" sheetId="11" r:id="rId1"/>
    <sheet name="Backend Data" sheetId="18" state="hidden" r:id="rId2"/>
    <sheet name="data" sheetId="21" state="hidden" r:id="rId3"/>
    <sheet name="MRL Overhead CD Order Form" sheetId="23" r:id="rId4"/>
    <sheet name="Cable Drum Order Form" sheetId="24" r:id="rId5"/>
    <sheet name="Hydraulic Order Form" sheetId="16" r:id="rId6"/>
    <sheet name="Direct Division - Pricing Model" sheetId="28" state="hidden" r:id="rId7"/>
    <sheet name="INCOA Use Only" sheetId="19" r:id="rId8"/>
    <sheet name="Instructions" sheetId="4" r:id="rId9"/>
    <sheet name="Terms and Conditions" sheetId="12" r:id="rId10"/>
    <sheet name="Prices" sheetId="27" state="hidden" r:id="rId11"/>
    <sheet name="SalesTax" sheetId="26" state="hidden" r:id="rId12"/>
  </sheets>
  <externalReferences>
    <externalReference r:id="rId13"/>
  </externalReferences>
  <definedNames>
    <definedName name="_xlnm._FilterDatabase" localSheetId="11" hidden="1">SalesTax!$A$3:$C$22816</definedName>
    <definedName name="Numbers" localSheetId="2">'[1]Backend Data'!#REF!</definedName>
    <definedName name="_xlnm.Print_Area" localSheetId="4">'Cable Drum Order Form'!$A$1:$U$567</definedName>
    <definedName name="_xlnm.Print_Area" localSheetId="6">'Direct Division - Pricing Model'!$B$1:$L$41</definedName>
    <definedName name="_xlnm.Print_Area" localSheetId="5">'Hydraulic Order Form'!$A$1:$V$559</definedName>
    <definedName name="_xlnm.Print_Area" localSheetId="7">'INCOA Use Only'!$B$1:$W$67</definedName>
    <definedName name="_xlnm.Print_Area" localSheetId="3">'MRL Overhead CD Order Form'!$A$1:$V$598</definedName>
    <definedName name="_xlnm.Print_Titles" localSheetId="4">'Cable Drum Order Form'!$1:$3</definedName>
    <definedName name="_xlnm.Print_Titles" localSheetId="5">'Hydraulic Order Form'!$1:$3</definedName>
    <definedName name="_xlnm.Print_Titles" localSheetId="7">'INCOA Use Only'!$1:$3</definedName>
    <definedName name="_xlnm.Print_Titles" localSheetId="3">'MRL Overhead CD Order Form'!$1:$3</definedName>
    <definedName name="UnitType">'Backend Data'!$B$166:$B$170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S3" i="23" l="1"/>
  <c r="S3" i="24"/>
  <c r="S3" i="16"/>
  <c r="R154" i="16"/>
  <c r="R155" i="16"/>
  <c r="R153" i="16"/>
  <c r="R205" i="24"/>
  <c r="R204" i="24"/>
  <c r="R563" i="23"/>
  <c r="R144" i="23" l="1"/>
  <c r="R53" i="23"/>
  <c r="R145" i="23"/>
  <c r="Q3" i="24"/>
  <c r="R111" i="23"/>
  <c r="R112" i="23"/>
  <c r="R113" i="23" l="1"/>
  <c r="R110" i="23"/>
  <c r="R114" i="23"/>
  <c r="I114" i="23"/>
  <c r="R109" i="23"/>
  <c r="R173" i="24"/>
  <c r="I173" i="24"/>
  <c r="R172" i="24"/>
  <c r="R169" i="24"/>
  <c r="R52" i="24" l="1"/>
  <c r="Q588" i="23"/>
  <c r="P558" i="24"/>
  <c r="P549" i="16"/>
  <c r="R439" i="16" l="1"/>
  <c r="R443" i="16"/>
  <c r="R446" i="24"/>
  <c r="R450" i="24"/>
  <c r="R471" i="23"/>
  <c r="O160" i="16"/>
  <c r="O157" i="16"/>
  <c r="O211" i="24"/>
  <c r="O208" i="24"/>
  <c r="P151" i="23" l="1"/>
  <c r="P148" i="23"/>
  <c r="I31" i="28"/>
  <c r="I23" i="28"/>
  <c r="I28" i="28" l="1"/>
  <c r="I29" i="28"/>
  <c r="P10" i="28"/>
  <c r="P11" i="28"/>
  <c r="P12" i="28"/>
  <c r="P13" i="28"/>
  <c r="P9" i="28"/>
  <c r="O10" i="28"/>
  <c r="O11" i="28"/>
  <c r="O12" i="28"/>
  <c r="O13" i="28"/>
  <c r="O9" i="28"/>
  <c r="H13" i="28"/>
  <c r="H12" i="28"/>
  <c r="H11" i="28"/>
  <c r="H10" i="28"/>
  <c r="H9" i="28"/>
  <c r="O564" i="23"/>
  <c r="N534" i="24"/>
  <c r="O534" i="24" l="1"/>
  <c r="R534" i="24" s="1"/>
  <c r="P564" i="23"/>
  <c r="R564" i="23" s="1"/>
  <c r="I15" i="28"/>
  <c r="I35" i="28" s="1"/>
  <c r="N526" i="16" l="1"/>
  <c r="O526" i="16" s="1"/>
  <c r="AB560" i="24"/>
  <c r="K560" i="24" s="1"/>
  <c r="F533" i="23" l="1"/>
  <c r="I533" i="23"/>
  <c r="F510" i="24"/>
  <c r="I510" i="24"/>
  <c r="AG504" i="24"/>
  <c r="AG505" i="24"/>
  <c r="AG506" i="24"/>
  <c r="AG507" i="24"/>
  <c r="AG508" i="24"/>
  <c r="AE504" i="24"/>
  <c r="AE505" i="24"/>
  <c r="AE506" i="24"/>
  <c r="AE507" i="24"/>
  <c r="AE508" i="24"/>
  <c r="AC503" i="24"/>
  <c r="AE503" i="24"/>
  <c r="AG503" i="24"/>
  <c r="AC508" i="24"/>
  <c r="AB551" i="16"/>
  <c r="I503" i="16"/>
  <c r="F503" i="16"/>
  <c r="AG500" i="16"/>
  <c r="AG501" i="16"/>
  <c r="AG499" i="16"/>
  <c r="AG498" i="16"/>
  <c r="AG497" i="16"/>
  <c r="AG496" i="16"/>
  <c r="AC496" i="16"/>
  <c r="AE501" i="16"/>
  <c r="AC501" i="16"/>
  <c r="AC500" i="16"/>
  <c r="AE499" i="16"/>
  <c r="AC499" i="16"/>
  <c r="AE498" i="16"/>
  <c r="AC498" i="16"/>
  <c r="AE497" i="16"/>
  <c r="AC497" i="16"/>
  <c r="AE496" i="16"/>
  <c r="R498" i="24"/>
  <c r="R497" i="24"/>
  <c r="R491" i="16"/>
  <c r="R490" i="16"/>
  <c r="R474" i="16"/>
  <c r="R427" i="16"/>
  <c r="R422" i="16"/>
  <c r="X306" i="16"/>
  <c r="V306" i="16"/>
  <c r="V304" i="16"/>
  <c r="U306" i="16"/>
  <c r="U304" i="16"/>
  <c r="U300" i="16"/>
  <c r="V300" i="16"/>
  <c r="V298" i="16"/>
  <c r="U298" i="16"/>
  <c r="U294" i="16"/>
  <c r="U292" i="16"/>
  <c r="V294" i="16"/>
  <c r="V292" i="16"/>
  <c r="V288" i="16"/>
  <c r="V286" i="16"/>
  <c r="U305" i="16"/>
  <c r="U299" i="16"/>
  <c r="U293" i="16"/>
  <c r="U288" i="16"/>
  <c r="U286" i="16"/>
  <c r="U282" i="16"/>
  <c r="V282" i="16"/>
  <c r="X307" i="16"/>
  <c r="X304" i="16"/>
  <c r="X300" i="16"/>
  <c r="X298" i="16"/>
  <c r="X294" i="16"/>
  <c r="W294" i="16" s="1"/>
  <c r="X292" i="16"/>
  <c r="W292" i="16" s="1"/>
  <c r="X288" i="16"/>
  <c r="W288" i="16" s="1"/>
  <c r="X286" i="16"/>
  <c r="W286" i="16" s="1"/>
  <c r="X282" i="16"/>
  <c r="W282" i="16" s="1"/>
  <c r="R300" i="24"/>
  <c r="R297" i="24"/>
  <c r="R294" i="24"/>
  <c r="R293" i="24"/>
  <c r="R292" i="24"/>
  <c r="R245" i="16"/>
  <c r="R241" i="16"/>
  <c r="R248" i="16"/>
  <c r="R242" i="16"/>
  <c r="R240" i="16"/>
  <c r="R232" i="16"/>
  <c r="R216" i="16"/>
  <c r="R224" i="16"/>
  <c r="H207" i="16"/>
  <c r="R210" i="16"/>
  <c r="R209" i="16"/>
  <c r="R151" i="16"/>
  <c r="R152" i="16"/>
  <c r="R162" i="16"/>
  <c r="U171" i="16"/>
  <c r="U164" i="16" s="1"/>
  <c r="R164" i="16" s="1"/>
  <c r="R160" i="16"/>
  <c r="R157" i="16"/>
  <c r="U156" i="16"/>
  <c r="H259" i="24"/>
  <c r="O535" i="23" l="1"/>
  <c r="U535" i="23" s="1"/>
  <c r="R533" i="23" s="1"/>
  <c r="K533" i="23"/>
  <c r="N512" i="24"/>
  <c r="U512" i="24" s="1"/>
  <c r="R510" i="24" s="1"/>
  <c r="R507" i="24"/>
  <c r="R506" i="24"/>
  <c r="K510" i="24"/>
  <c r="K503" i="16"/>
  <c r="N505" i="16"/>
  <c r="U505" i="16" s="1"/>
  <c r="R503" i="16" s="1"/>
  <c r="R499" i="16"/>
  <c r="R498" i="16"/>
  <c r="M306" i="16"/>
  <c r="O306" i="16" s="1"/>
  <c r="R306" i="16" s="1"/>
  <c r="M298" i="16"/>
  <c r="O298" i="16" s="1"/>
  <c r="R298" i="16" s="1"/>
  <c r="M300" i="16"/>
  <c r="O300" i="16" s="1"/>
  <c r="R300" i="16" s="1"/>
  <c r="M294" i="16"/>
  <c r="O294" i="16" s="1"/>
  <c r="R294" i="16" s="1"/>
  <c r="M286" i="16"/>
  <c r="O286" i="16" s="1"/>
  <c r="R286" i="16" s="1"/>
  <c r="M282" i="16"/>
  <c r="M288" i="16"/>
  <c r="O288" i="16" s="1"/>
  <c r="R288" i="16" s="1"/>
  <c r="M292" i="16"/>
  <c r="O292" i="16" s="1"/>
  <c r="R292" i="16" s="1"/>
  <c r="M304" i="16"/>
  <c r="O304" i="16" s="1"/>
  <c r="R304" i="16" s="1"/>
  <c r="U149" i="16"/>
  <c r="O282" i="16" l="1"/>
  <c r="R282" i="16" s="1"/>
  <c r="U274" i="16" s="1"/>
  <c r="N432" i="16" s="1"/>
  <c r="R432" i="16" s="1"/>
  <c r="R261" i="24" l="1"/>
  <c r="R262" i="24"/>
  <c r="U222" i="24"/>
  <c r="R208" i="24"/>
  <c r="R211" i="24"/>
  <c r="R213" i="24"/>
  <c r="AG527" i="23" l="1"/>
  <c r="AG528" i="23"/>
  <c r="AG529" i="23"/>
  <c r="AG530" i="23"/>
  <c r="AG531" i="23"/>
  <c r="AG526" i="23"/>
  <c r="R529" i="23"/>
  <c r="V335" i="23" l="1"/>
  <c r="U335" i="23"/>
  <c r="V302" i="23"/>
  <c r="U302" i="23"/>
  <c r="R497" i="23"/>
  <c r="V333" i="23"/>
  <c r="U333" i="23"/>
  <c r="V329" i="23"/>
  <c r="U329" i="23"/>
  <c r="V327" i="23"/>
  <c r="U327" i="23"/>
  <c r="W323" i="23"/>
  <c r="V323" i="23"/>
  <c r="U323" i="23"/>
  <c r="W321" i="23"/>
  <c r="V321" i="23"/>
  <c r="U321" i="23"/>
  <c r="W317" i="23"/>
  <c r="V317" i="23"/>
  <c r="U317" i="23"/>
  <c r="W315" i="23"/>
  <c r="V315" i="23"/>
  <c r="U315" i="23"/>
  <c r="V311" i="23"/>
  <c r="U311" i="23"/>
  <c r="W309" i="23"/>
  <c r="V309" i="23"/>
  <c r="U309" i="23"/>
  <c r="X311" i="23"/>
  <c r="W311" i="23" s="1"/>
  <c r="R311" i="23"/>
  <c r="P311" i="23"/>
  <c r="X309" i="23"/>
  <c r="R309" i="23"/>
  <c r="P309" i="23"/>
  <c r="X317" i="23"/>
  <c r="R317" i="23"/>
  <c r="P317" i="23"/>
  <c r="X315" i="23"/>
  <c r="R315" i="23"/>
  <c r="P315" i="23"/>
  <c r="X323" i="23"/>
  <c r="R323" i="23"/>
  <c r="P323" i="23"/>
  <c r="X321" i="23"/>
  <c r="R321" i="23"/>
  <c r="P321" i="23"/>
  <c r="X329" i="23"/>
  <c r="R329" i="23"/>
  <c r="P329" i="23"/>
  <c r="X327" i="23"/>
  <c r="R327" i="23"/>
  <c r="P327" i="23"/>
  <c r="X336" i="23"/>
  <c r="X333" i="23"/>
  <c r="R455" i="23"/>
  <c r="R450" i="23"/>
  <c r="W290" i="23"/>
  <c r="U290" i="23"/>
  <c r="V290" i="23"/>
  <c r="V300" i="23"/>
  <c r="U300" i="23"/>
  <c r="V296" i="23"/>
  <c r="U296" i="23"/>
  <c r="V294" i="23"/>
  <c r="U294" i="23"/>
  <c r="V288" i="23"/>
  <c r="U288" i="23"/>
  <c r="V284" i="23"/>
  <c r="U284" i="23"/>
  <c r="V282" i="23"/>
  <c r="U282" i="23"/>
  <c r="X303" i="23"/>
  <c r="X300" i="23"/>
  <c r="X296" i="23"/>
  <c r="X294" i="23"/>
  <c r="X290" i="23"/>
  <c r="X288" i="23"/>
  <c r="W288" i="23" s="1"/>
  <c r="X284" i="23"/>
  <c r="W284" i="23" s="1"/>
  <c r="X282" i="23"/>
  <c r="W282" i="23" s="1"/>
  <c r="X278" i="23"/>
  <c r="W278" i="23" s="1"/>
  <c r="V278" i="23"/>
  <c r="U278" i="23"/>
  <c r="U276" i="23"/>
  <c r="V276" i="23"/>
  <c r="X276" i="23"/>
  <c r="W276" i="23" s="1"/>
  <c r="R565" i="23"/>
  <c r="M565" i="23"/>
  <c r="R250" i="23"/>
  <c r="R249" i="23"/>
  <c r="R259" i="23"/>
  <c r="R242" i="23"/>
  <c r="R236" i="23"/>
  <c r="R239" i="23"/>
  <c r="R226" i="23"/>
  <c r="R203" i="23"/>
  <c r="R204" i="23"/>
  <c r="R218" i="23"/>
  <c r="R153" i="23"/>
  <c r="M300" i="23" l="1"/>
  <c r="M302" i="23"/>
  <c r="P302" i="23" s="1"/>
  <c r="R302" i="23" s="1"/>
  <c r="M311" i="23"/>
  <c r="M315" i="23"/>
  <c r="M327" i="23"/>
  <c r="M335" i="23"/>
  <c r="P335" i="23" s="1"/>
  <c r="R335" i="23" s="1"/>
  <c r="M329" i="23"/>
  <c r="M317" i="23"/>
  <c r="M333" i="23"/>
  <c r="P333" i="23" s="1"/>
  <c r="R333" i="23" s="1"/>
  <c r="M323" i="23"/>
  <c r="M321" i="23"/>
  <c r="M309" i="23"/>
  <c r="M278" i="23"/>
  <c r="P278" i="23" s="1"/>
  <c r="R278" i="23" s="1"/>
  <c r="M276" i="23"/>
  <c r="P276" i="23" s="1"/>
  <c r="R276" i="23" s="1"/>
  <c r="R151" i="23"/>
  <c r="R148" i="23"/>
  <c r="R146" i="23"/>
  <c r="R143" i="23"/>
  <c r="R142" i="23"/>
  <c r="R122" i="16"/>
  <c r="R106" i="16"/>
  <c r="R105" i="16"/>
  <c r="R104" i="16"/>
  <c r="R103" i="16"/>
  <c r="R102" i="16"/>
  <c r="R94" i="16"/>
  <c r="R132" i="23"/>
  <c r="R131" i="23"/>
  <c r="R130" i="23"/>
  <c r="R68" i="24"/>
  <c r="R68" i="16"/>
  <c r="R70" i="23"/>
  <c r="R508" i="16" l="1"/>
  <c r="M508" i="16"/>
  <c r="K551" i="16"/>
  <c r="R467" i="16"/>
  <c r="R417" i="16"/>
  <c r="R411" i="16" l="1"/>
  <c r="R405" i="16"/>
  <c r="R400" i="16"/>
  <c r="R396" i="16"/>
  <c r="R390" i="16"/>
  <c r="R358" i="16"/>
  <c r="R357" i="16"/>
  <c r="R356" i="16"/>
  <c r="R355" i="16"/>
  <c r="R354" i="16"/>
  <c r="R353" i="16"/>
  <c r="R352" i="16"/>
  <c r="R350" i="16"/>
  <c r="R349" i="16"/>
  <c r="R348" i="16"/>
  <c r="R347" i="16"/>
  <c r="R346" i="16"/>
  <c r="R345" i="16"/>
  <c r="R344" i="16"/>
  <c r="M296" i="23"/>
  <c r="M294" i="23"/>
  <c r="P300" i="23"/>
  <c r="R266" i="16"/>
  <c r="R234" i="16"/>
  <c r="R139" i="16"/>
  <c r="R135" i="16"/>
  <c r="R121" i="16"/>
  <c r="R120" i="16"/>
  <c r="R119" i="16"/>
  <c r="R118" i="16"/>
  <c r="R300" i="23" l="1"/>
  <c r="P296" i="23"/>
  <c r="R296" i="23" s="1"/>
  <c r="P294" i="23"/>
  <c r="R294" i="23" s="1"/>
  <c r="R256" i="16" l="1"/>
  <c r="R528" i="16"/>
  <c r="R476" i="16"/>
  <c r="R255" i="16"/>
  <c r="R200" i="16"/>
  <c r="R124" i="16"/>
  <c r="R132" i="16"/>
  <c r="R128" i="16"/>
  <c r="R74" i="16"/>
  <c r="R523" i="23"/>
  <c r="R126" i="23"/>
  <c r="R122" i="23"/>
  <c r="R117" i="23"/>
  <c r="R103" i="23"/>
  <c r="R76" i="23"/>
  <c r="R407" i="24" l="1"/>
  <c r="R202" i="24"/>
  <c r="R149" i="24"/>
  <c r="R148" i="24"/>
  <c r="R147" i="24"/>
  <c r="R146" i="24"/>
  <c r="R145" i="24"/>
  <c r="R307" i="24"/>
  <c r="R284" i="24"/>
  <c r="R276" i="24"/>
  <c r="R268" i="24"/>
  <c r="R357" i="24"/>
  <c r="R356" i="24"/>
  <c r="R355" i="24"/>
  <c r="R354" i="24"/>
  <c r="R353" i="24"/>
  <c r="R352" i="24"/>
  <c r="R351" i="24"/>
  <c r="R365" i="24"/>
  <c r="R364" i="24"/>
  <c r="R363" i="24"/>
  <c r="R362" i="24"/>
  <c r="R361" i="24"/>
  <c r="R360" i="24"/>
  <c r="R359" i="24"/>
  <c r="R317" i="24" l="1"/>
  <c r="R306" i="24"/>
  <c r="R252" i="24"/>
  <c r="R190" i="24"/>
  <c r="R186" i="24"/>
  <c r="R183" i="24"/>
  <c r="R179" i="24"/>
  <c r="R175" i="24"/>
  <c r="R168" i="24"/>
  <c r="R162" i="24"/>
  <c r="R89" i="24"/>
  <c r="R74" i="24"/>
  <c r="R536" i="24"/>
  <c r="M515" i="24"/>
  <c r="R521" i="23"/>
  <c r="R520" i="23"/>
  <c r="R506" i="23"/>
  <c r="R504" i="23"/>
  <c r="R500" i="24"/>
  <c r="R481" i="24"/>
  <c r="R483" i="24"/>
  <c r="R474" i="24"/>
  <c r="N439" i="24"/>
  <c r="R439" i="24" s="1"/>
  <c r="R418" i="24"/>
  <c r="R412" i="24"/>
  <c r="R403" i="24"/>
  <c r="R397" i="24"/>
  <c r="R386" i="23"/>
  <c r="R385" i="23"/>
  <c r="R384" i="23"/>
  <c r="R383" i="23"/>
  <c r="R382" i="23"/>
  <c r="R381" i="23"/>
  <c r="R380" i="23"/>
  <c r="R378" i="23"/>
  <c r="R377" i="23"/>
  <c r="R376" i="23"/>
  <c r="R375" i="23"/>
  <c r="R374" i="23"/>
  <c r="R373" i="23"/>
  <c r="R372" i="23"/>
  <c r="AC352" i="24"/>
  <c r="AC353" i="24"/>
  <c r="AC354" i="24"/>
  <c r="AC355" i="24"/>
  <c r="AC356" i="24"/>
  <c r="AC357" i="24"/>
  <c r="AC359" i="24"/>
  <c r="AC360" i="24"/>
  <c r="AC361" i="24"/>
  <c r="AC362" i="24"/>
  <c r="AC363" i="24"/>
  <c r="AC364" i="24"/>
  <c r="AC365" i="24"/>
  <c r="AC351" i="24"/>
  <c r="AB352" i="24"/>
  <c r="AB353" i="24"/>
  <c r="AB354" i="24"/>
  <c r="AB355" i="24"/>
  <c r="AB356" i="24"/>
  <c r="AB357" i="24"/>
  <c r="AB359" i="24"/>
  <c r="AB360" i="24"/>
  <c r="AB361" i="24"/>
  <c r="AB362" i="24"/>
  <c r="AB363" i="24"/>
  <c r="AB364" i="24"/>
  <c r="AB365" i="24"/>
  <c r="AB351" i="24"/>
  <c r="R424" i="24"/>
  <c r="R429" i="24"/>
  <c r="R434" i="24"/>
  <c r="R210" i="23"/>
  <c r="U140" i="23"/>
  <c r="U155" i="23" s="1"/>
  <c r="R155" i="23" s="1"/>
  <c r="U215" i="24"/>
  <c r="U200" i="24" s="1"/>
  <c r="U207" i="24"/>
  <c r="R532" i="24"/>
  <c r="M282" i="23"/>
  <c r="P282" i="23" s="1"/>
  <c r="M284" i="23"/>
  <c r="P284" i="23" s="1"/>
  <c r="M288" i="23"/>
  <c r="P288" i="23" s="1"/>
  <c r="M290" i="23"/>
  <c r="P290" i="23" s="1"/>
  <c r="R215" i="24" l="1"/>
  <c r="R290" i="23"/>
  <c r="R288" i="23"/>
  <c r="R284" i="23"/>
  <c r="R282" i="23"/>
  <c r="F72" i="27"/>
  <c r="G72" i="27" s="1"/>
  <c r="F71" i="27"/>
  <c r="G71" i="27" s="1"/>
  <c r="F70" i="27"/>
  <c r="G70" i="27" s="1"/>
  <c r="F69" i="27"/>
  <c r="G69" i="27" s="1"/>
  <c r="G68" i="27"/>
  <c r="F68" i="27"/>
  <c r="F67" i="27"/>
  <c r="G67" i="27" s="1"/>
  <c r="F66" i="27"/>
  <c r="G66" i="27" s="1"/>
  <c r="F65" i="27"/>
  <c r="G65" i="27" s="1"/>
  <c r="F64" i="27"/>
  <c r="G64" i="27" s="1"/>
  <c r="F63" i="27"/>
  <c r="G63" i="27" s="1"/>
  <c r="F62" i="27"/>
  <c r="G62" i="27" s="1"/>
  <c r="F61" i="27"/>
  <c r="G61" i="27" s="1"/>
  <c r="F60" i="27"/>
  <c r="G60" i="27" s="1"/>
  <c r="F59" i="27"/>
  <c r="G59" i="27" s="1"/>
  <c r="F58" i="27"/>
  <c r="G58" i="27" s="1"/>
  <c r="F57" i="27"/>
  <c r="G57" i="27" s="1"/>
  <c r="F56" i="27"/>
  <c r="G56" i="27" s="1"/>
  <c r="F55" i="27"/>
  <c r="G55" i="27" s="1"/>
  <c r="F54" i="27"/>
  <c r="G54" i="27" s="1"/>
  <c r="F53" i="27"/>
  <c r="G53" i="27" s="1"/>
  <c r="F52" i="27"/>
  <c r="G52" i="27" s="1"/>
  <c r="F51" i="27"/>
  <c r="G51" i="27" s="1"/>
  <c r="F50" i="27"/>
  <c r="G50" i="27" s="1"/>
  <c r="F49" i="27"/>
  <c r="G49" i="27" s="1"/>
  <c r="F48" i="27"/>
  <c r="G48" i="27" s="1"/>
  <c r="F47" i="27"/>
  <c r="G47" i="27" s="1"/>
  <c r="F46" i="27"/>
  <c r="G46" i="27" s="1"/>
  <c r="F45" i="27"/>
  <c r="G45" i="27" s="1"/>
  <c r="F44" i="27"/>
  <c r="G44" i="27" s="1"/>
  <c r="F43" i="27"/>
  <c r="G43" i="27" s="1"/>
  <c r="F42" i="27"/>
  <c r="G42" i="27" s="1"/>
  <c r="F41" i="27"/>
  <c r="G41" i="27" s="1"/>
  <c r="F40" i="27"/>
  <c r="G40" i="27" s="1"/>
  <c r="F39" i="27"/>
  <c r="G39" i="27" s="1"/>
  <c r="F38" i="27"/>
  <c r="G38" i="27" s="1"/>
  <c r="F37" i="27"/>
  <c r="G37" i="27" s="1"/>
  <c r="G36" i="27"/>
  <c r="F36" i="27"/>
  <c r="F35" i="27"/>
  <c r="G35" i="27" s="1"/>
  <c r="G34" i="27"/>
  <c r="F34" i="27"/>
  <c r="F33" i="27"/>
  <c r="G33" i="27" s="1"/>
  <c r="F32" i="27"/>
  <c r="G32" i="27" s="1"/>
  <c r="F31" i="27"/>
  <c r="G31" i="27" s="1"/>
  <c r="F30" i="27"/>
  <c r="G30" i="27" s="1"/>
  <c r="F29" i="27"/>
  <c r="G29" i="27" s="1"/>
  <c r="F28" i="27"/>
  <c r="G28" i="27" s="1"/>
  <c r="F27" i="27"/>
  <c r="G27" i="27" s="1"/>
  <c r="F26" i="27"/>
  <c r="G26" i="27" s="1"/>
  <c r="F25" i="27"/>
  <c r="G25" i="27" s="1"/>
  <c r="F24" i="27"/>
  <c r="G24" i="27" s="1"/>
  <c r="F23" i="27"/>
  <c r="G23" i="27" s="1"/>
  <c r="F22" i="27"/>
  <c r="G22" i="27" s="1"/>
  <c r="F21" i="27"/>
  <c r="G21" i="27" s="1"/>
  <c r="F20" i="27"/>
  <c r="G20" i="27" s="1"/>
  <c r="F19" i="27"/>
  <c r="G19" i="27" s="1"/>
  <c r="F18" i="27"/>
  <c r="G18" i="27" s="1"/>
  <c r="F17" i="27"/>
  <c r="G17" i="27" s="1"/>
  <c r="F16" i="27"/>
  <c r="G16" i="27" s="1"/>
  <c r="F15" i="27"/>
  <c r="G15" i="27" s="1"/>
  <c r="F14" i="27"/>
  <c r="G14" i="27" s="1"/>
  <c r="F13" i="27"/>
  <c r="G13" i="27" s="1"/>
  <c r="P546" i="23"/>
  <c r="R546" i="23" s="1"/>
  <c r="H66" i="27" l="1"/>
  <c r="I66" i="27" s="1"/>
  <c r="Q66" i="27"/>
  <c r="H60" i="27"/>
  <c r="I60" i="27" s="1"/>
  <c r="Q60" i="27"/>
  <c r="H34" i="27"/>
  <c r="I34" i="27" s="1"/>
  <c r="Q34" i="27"/>
  <c r="H35" i="27"/>
  <c r="I35" i="27" s="1"/>
  <c r="Q35" i="27"/>
  <c r="H71" i="27"/>
  <c r="I71" i="27" s="1"/>
  <c r="Q71" i="27"/>
  <c r="H13" i="27"/>
  <c r="I13" i="27" s="1"/>
  <c r="Q13" i="27"/>
  <c r="H21" i="27"/>
  <c r="I21" i="27" s="1"/>
  <c r="Q21" i="27"/>
  <c r="H29" i="27"/>
  <c r="I29" i="27" s="1"/>
  <c r="Q29" i="27"/>
  <c r="H43" i="27"/>
  <c r="I43" i="27" s="1"/>
  <c r="Q43" i="27"/>
  <c r="H51" i="27"/>
  <c r="I51" i="27" s="1"/>
  <c r="Q51" i="27"/>
  <c r="H59" i="27"/>
  <c r="I59" i="27" s="1"/>
  <c r="Q59" i="27"/>
  <c r="H72" i="27"/>
  <c r="I72" i="27" s="1"/>
  <c r="Q72" i="27"/>
  <c r="H41" i="27"/>
  <c r="I41" i="27" s="1"/>
  <c r="Q41" i="27"/>
  <c r="H57" i="27"/>
  <c r="I57" i="27" s="1"/>
  <c r="Q57" i="27"/>
  <c r="H20" i="27"/>
  <c r="I20" i="27" s="1"/>
  <c r="Q20" i="27"/>
  <c r="H42" i="27"/>
  <c r="I42" i="27" s="1"/>
  <c r="Q42" i="27"/>
  <c r="H65" i="27"/>
  <c r="I65" i="27" s="1"/>
  <c r="Q65" i="27"/>
  <c r="H44" i="27"/>
  <c r="I44" i="27" s="1"/>
  <c r="Q44" i="27"/>
  <c r="H15" i="27"/>
  <c r="I15" i="27" s="1"/>
  <c r="Q15" i="27"/>
  <c r="H23" i="27"/>
  <c r="I23" i="27" s="1"/>
  <c r="Q23" i="27"/>
  <c r="H31" i="27"/>
  <c r="I31" i="27" s="1"/>
  <c r="Q31" i="27"/>
  <c r="H37" i="27"/>
  <c r="I37" i="27" s="1"/>
  <c r="Q37" i="27"/>
  <c r="H45" i="27"/>
  <c r="I45" i="27" s="1"/>
  <c r="Q45" i="27"/>
  <c r="H53" i="27"/>
  <c r="I53" i="27" s="1"/>
  <c r="Q53" i="27"/>
  <c r="H67" i="27"/>
  <c r="I67" i="27" s="1"/>
  <c r="Q67" i="27"/>
  <c r="H27" i="27"/>
  <c r="I27" i="27" s="1"/>
  <c r="Q27" i="27"/>
  <c r="H64" i="27"/>
  <c r="I64" i="27" s="1"/>
  <c r="Q64" i="27"/>
  <c r="H50" i="27"/>
  <c r="I50" i="27" s="1"/>
  <c r="Q50" i="27"/>
  <c r="H22" i="27"/>
  <c r="I22" i="27" s="1"/>
  <c r="Q22" i="27"/>
  <c r="H36" i="27"/>
  <c r="I36" i="27" s="1"/>
  <c r="Q36" i="27"/>
  <c r="H16" i="27"/>
  <c r="I16" i="27" s="1"/>
  <c r="Q16" i="27"/>
  <c r="H24" i="27"/>
  <c r="I24" i="27" s="1"/>
  <c r="Q24" i="27"/>
  <c r="H32" i="27"/>
  <c r="I32" i="27" s="1"/>
  <c r="Q32" i="27"/>
  <c r="H38" i="27"/>
  <c r="I38" i="27" s="1"/>
  <c r="Q38" i="27"/>
  <c r="H46" i="27"/>
  <c r="I46" i="27" s="1"/>
  <c r="Q46" i="27"/>
  <c r="H54" i="27"/>
  <c r="I54" i="27" s="1"/>
  <c r="Q54" i="27"/>
  <c r="H61" i="27"/>
  <c r="I61" i="27" s="1"/>
  <c r="Q61" i="27"/>
  <c r="H19" i="27"/>
  <c r="I19" i="27" s="1"/>
  <c r="Q19" i="27"/>
  <c r="H70" i="27"/>
  <c r="I70" i="27" s="1"/>
  <c r="Q70" i="27"/>
  <c r="H58" i="27"/>
  <c r="I58" i="27" s="1"/>
  <c r="Q58" i="27"/>
  <c r="H30" i="27"/>
  <c r="I30" i="27" s="1"/>
  <c r="Q30" i="27"/>
  <c r="H17" i="27"/>
  <c r="I17" i="27" s="1"/>
  <c r="Q17" i="27"/>
  <c r="H25" i="27"/>
  <c r="I25" i="27" s="1"/>
  <c r="Q25" i="27"/>
  <c r="H33" i="27"/>
  <c r="I33" i="27" s="1"/>
  <c r="Q33" i="27"/>
  <c r="H39" i="27"/>
  <c r="I39" i="27" s="1"/>
  <c r="Q39" i="27"/>
  <c r="H47" i="27"/>
  <c r="I47" i="27" s="1"/>
  <c r="Q47" i="27"/>
  <c r="H55" i="27"/>
  <c r="I55" i="27" s="1"/>
  <c r="Q55" i="27"/>
  <c r="H62" i="27"/>
  <c r="I62" i="27" s="1"/>
  <c r="Q62" i="27"/>
  <c r="H68" i="27"/>
  <c r="I68" i="27" s="1"/>
  <c r="Q68" i="27"/>
  <c r="H49" i="27"/>
  <c r="I49" i="27" s="1"/>
  <c r="Q49" i="27"/>
  <c r="H28" i="27"/>
  <c r="I28" i="27" s="1"/>
  <c r="Q28" i="27"/>
  <c r="H14" i="27"/>
  <c r="I14" i="27" s="1"/>
  <c r="Q14" i="27"/>
  <c r="H52" i="27"/>
  <c r="I52" i="27" s="1"/>
  <c r="Q52" i="27"/>
  <c r="H18" i="27"/>
  <c r="I18" i="27" s="1"/>
  <c r="Q18" i="27"/>
  <c r="H26" i="27"/>
  <c r="I26" i="27" s="1"/>
  <c r="Q26" i="27"/>
  <c r="H40" i="27"/>
  <c r="I40" i="27" s="1"/>
  <c r="Q40" i="27"/>
  <c r="H48" i="27"/>
  <c r="I48" i="27" s="1"/>
  <c r="Q48" i="27"/>
  <c r="H56" i="27"/>
  <c r="I56" i="27" s="1"/>
  <c r="Q56" i="27"/>
  <c r="H63" i="27"/>
  <c r="I63" i="27" s="1"/>
  <c r="Q63" i="27"/>
  <c r="H69" i="27"/>
  <c r="I69" i="27" s="1"/>
  <c r="Q69" i="27"/>
  <c r="U268" i="23"/>
  <c r="R439" i="23"/>
  <c r="R433" i="23"/>
  <c r="R428" i="23"/>
  <c r="R424" i="23"/>
  <c r="J48" i="27" l="1"/>
  <c r="S48" i="27"/>
  <c r="J69" i="27"/>
  <c r="S69" i="27"/>
  <c r="J40" i="27"/>
  <c r="S40" i="27"/>
  <c r="J14" i="27"/>
  <c r="S14" i="27"/>
  <c r="J62" i="27"/>
  <c r="S62" i="27"/>
  <c r="J33" i="27"/>
  <c r="S33" i="27"/>
  <c r="J58" i="27"/>
  <c r="S58" i="27"/>
  <c r="J54" i="27"/>
  <c r="S54" i="27"/>
  <c r="J24" i="27"/>
  <c r="S24" i="27"/>
  <c r="J50" i="27"/>
  <c r="S50" i="27"/>
  <c r="J53" i="27"/>
  <c r="S53" i="27"/>
  <c r="J23" i="27"/>
  <c r="S23" i="27"/>
  <c r="J42" i="27"/>
  <c r="S42" i="27"/>
  <c r="J72" i="27"/>
  <c r="S72" i="27"/>
  <c r="J29" i="27"/>
  <c r="S29" i="27"/>
  <c r="J35" i="27"/>
  <c r="S35" i="27"/>
  <c r="J26" i="27"/>
  <c r="S26" i="27"/>
  <c r="J55" i="27"/>
  <c r="S55" i="27"/>
  <c r="J25" i="27"/>
  <c r="S25" i="27"/>
  <c r="J46" i="27"/>
  <c r="S46" i="27"/>
  <c r="J64" i="27"/>
  <c r="S64" i="27"/>
  <c r="J15" i="27"/>
  <c r="S15" i="27"/>
  <c r="J59" i="27"/>
  <c r="S59" i="27"/>
  <c r="J34" i="27"/>
  <c r="S34" i="27"/>
  <c r="J63" i="27"/>
  <c r="S63" i="27"/>
  <c r="J28" i="27"/>
  <c r="S28" i="27"/>
  <c r="J70" i="27"/>
  <c r="S70" i="27"/>
  <c r="J16" i="27"/>
  <c r="S16" i="27"/>
  <c r="J45" i="27"/>
  <c r="S45" i="27"/>
  <c r="J20" i="27"/>
  <c r="S20" i="27"/>
  <c r="J21" i="27"/>
  <c r="S21" i="27"/>
  <c r="J56" i="27"/>
  <c r="S56" i="27"/>
  <c r="J18" i="27"/>
  <c r="S18" i="27"/>
  <c r="J49" i="27"/>
  <c r="S49" i="27"/>
  <c r="J47" i="27"/>
  <c r="S47" i="27"/>
  <c r="J17" i="27"/>
  <c r="S17" i="27"/>
  <c r="J19" i="27"/>
  <c r="S19" i="27"/>
  <c r="J38" i="27"/>
  <c r="S38" i="27"/>
  <c r="J36" i="27"/>
  <c r="S36" i="27"/>
  <c r="J27" i="27"/>
  <c r="S27" i="27"/>
  <c r="J37" i="27"/>
  <c r="S37" i="27"/>
  <c r="J44" i="27"/>
  <c r="S44" i="27"/>
  <c r="J57" i="27"/>
  <c r="S57" i="27"/>
  <c r="J51" i="27"/>
  <c r="S51" i="27"/>
  <c r="J13" i="27"/>
  <c r="S13" i="27"/>
  <c r="J60" i="27"/>
  <c r="S60" i="27"/>
  <c r="J52" i="27"/>
  <c r="S52" i="27"/>
  <c r="J68" i="27"/>
  <c r="S68" i="27"/>
  <c r="J39" i="27"/>
  <c r="S39" i="27"/>
  <c r="J30" i="27"/>
  <c r="S30" i="27"/>
  <c r="J61" i="27"/>
  <c r="S61" i="27"/>
  <c r="J32" i="27"/>
  <c r="S32" i="27"/>
  <c r="J22" i="27"/>
  <c r="S22" i="27"/>
  <c r="J67" i="27"/>
  <c r="S67" i="27"/>
  <c r="J31" i="27"/>
  <c r="S31" i="27"/>
  <c r="J65" i="27"/>
  <c r="S65" i="27"/>
  <c r="J41" i="27"/>
  <c r="S41" i="27"/>
  <c r="J43" i="27"/>
  <c r="S43" i="27"/>
  <c r="J71" i="27"/>
  <c r="S71" i="27"/>
  <c r="J66" i="27"/>
  <c r="S66" i="27"/>
  <c r="O460" i="23"/>
  <c r="R460" i="23" s="1"/>
  <c r="AB590" i="23"/>
  <c r="R489" i="23"/>
  <c r="R488" i="23"/>
  <c r="R487" i="23"/>
  <c r="R486" i="23"/>
  <c r="R445" i="23"/>
  <c r="R234" i="23"/>
  <c r="R235" i="23"/>
  <c r="M37" i="28" l="1"/>
  <c r="K590" i="23"/>
  <c r="R124" i="23"/>
  <c r="R123" i="23"/>
  <c r="R67" i="23"/>
  <c r="U70" i="23" s="1"/>
  <c r="R547" i="23" l="1"/>
  <c r="M546" i="23" l="1"/>
  <c r="R562" i="23" l="1"/>
  <c r="R559" i="23"/>
  <c r="R558" i="23"/>
  <c r="R557" i="23"/>
  <c r="R528" i="24"/>
  <c r="R527" i="24"/>
  <c r="R526" i="24"/>
  <c r="R524" i="16"/>
  <c r="R521" i="16"/>
  <c r="R520" i="16"/>
  <c r="R519" i="16"/>
  <c r="R500" i="16" l="1"/>
  <c r="R417" i="23"/>
  <c r="AC507" i="24"/>
  <c r="AC506" i="24"/>
  <c r="AC505" i="24"/>
  <c r="AC504" i="24"/>
  <c r="AE531" i="23"/>
  <c r="AE530" i="23"/>
  <c r="AE529" i="23"/>
  <c r="AE528" i="23"/>
  <c r="AE527" i="23"/>
  <c r="AE526" i="23"/>
  <c r="AC527" i="23"/>
  <c r="AC528" i="23"/>
  <c r="AC529" i="23"/>
  <c r="AC530" i="23"/>
  <c r="AC531" i="23"/>
  <c r="AC526" i="23"/>
  <c r="R505" i="24" l="1"/>
  <c r="R530" i="23"/>
  <c r="R528" i="23"/>
  <c r="R527" i="16" l="1"/>
  <c r="R535" i="24"/>
  <c r="R566" i="23"/>
  <c r="U7" i="19" l="1"/>
  <c r="V7" i="19"/>
  <c r="Q3" i="16" l="1"/>
  <c r="Q3" i="23"/>
  <c r="R51" i="24"/>
  <c r="R525" i="16"/>
  <c r="R381" i="16"/>
  <c r="R380" i="16"/>
  <c r="R377" i="16"/>
  <c r="R376" i="16"/>
  <c r="R372" i="16"/>
  <c r="R371" i="16"/>
  <c r="R366" i="16"/>
  <c r="R365" i="16"/>
  <c r="R260" i="16"/>
  <c r="R259" i="16"/>
  <c r="R258" i="16"/>
  <c r="R257" i="16"/>
  <c r="R533" i="24"/>
  <c r="R127" i="23"/>
  <c r="R515" i="24"/>
  <c r="R311" i="24"/>
  <c r="R310" i="24"/>
  <c r="R309" i="24"/>
  <c r="R308" i="24"/>
  <c r="R538" i="23"/>
  <c r="M538" i="23"/>
  <c r="R388" i="24"/>
  <c r="R387" i="24"/>
  <c r="R384" i="24"/>
  <c r="R383" i="24"/>
  <c r="R379" i="24"/>
  <c r="R378" i="24"/>
  <c r="R373" i="24"/>
  <c r="R372" i="24"/>
  <c r="B1" i="19"/>
  <c r="P47" i="19"/>
  <c r="P48" i="19"/>
  <c r="P49" i="19"/>
  <c r="P50" i="19"/>
  <c r="P51" i="19"/>
  <c r="P52" i="19"/>
  <c r="P53" i="19"/>
  <c r="P54" i="19"/>
  <c r="P55" i="19"/>
  <c r="U55" i="19"/>
  <c r="P56" i="19"/>
  <c r="U56" i="19"/>
  <c r="P57" i="19"/>
  <c r="P58" i="19"/>
  <c r="P59" i="19"/>
  <c r="P60" i="19"/>
  <c r="U60" i="19"/>
  <c r="P61" i="19"/>
  <c r="U61" i="19"/>
  <c r="P62" i="19"/>
  <c r="U62" i="19"/>
  <c r="P63" i="19"/>
  <c r="U63" i="19"/>
  <c r="P64" i="19"/>
  <c r="U64" i="19"/>
  <c r="P65" i="19"/>
  <c r="U65" i="19"/>
  <c r="P66" i="19"/>
  <c r="U66" i="19"/>
  <c r="U67" i="19"/>
  <c r="U68" i="19"/>
  <c r="U69" i="19"/>
  <c r="U70" i="19"/>
  <c r="U71" i="19"/>
  <c r="O59" i="16"/>
  <c r="G45" i="18" s="1"/>
  <c r="P59" i="16"/>
  <c r="G46" i="18" s="1"/>
  <c r="R65" i="16"/>
  <c r="R75" i="16"/>
  <c r="R76" i="16"/>
  <c r="R77" i="16"/>
  <c r="R78" i="16"/>
  <c r="R86" i="16"/>
  <c r="R87" i="16"/>
  <c r="R88" i="16"/>
  <c r="R89" i="16"/>
  <c r="R90" i="16"/>
  <c r="R91" i="16"/>
  <c r="R92" i="16"/>
  <c r="R93" i="16"/>
  <c r="R95" i="16"/>
  <c r="R96" i="16"/>
  <c r="R107" i="16"/>
  <c r="R108" i="16"/>
  <c r="R125" i="16"/>
  <c r="R126" i="16"/>
  <c r="R129" i="16"/>
  <c r="R130" i="16"/>
  <c r="R133" i="16"/>
  <c r="R136" i="16"/>
  <c r="R137" i="16"/>
  <c r="R140" i="16"/>
  <c r="R141" i="16"/>
  <c r="R201" i="16"/>
  <c r="R202" i="16"/>
  <c r="AF207" i="16"/>
  <c r="AF208" i="16"/>
  <c r="R233" i="16"/>
  <c r="R456" i="16"/>
  <c r="R457" i="16"/>
  <c r="R458" i="16"/>
  <c r="R459" i="16"/>
  <c r="R444" i="16"/>
  <c r="R445" i="16"/>
  <c r="R446" i="16"/>
  <c r="R447" i="16"/>
  <c r="R448" i="16"/>
  <c r="R449" i="16"/>
  <c r="AB476" i="16"/>
  <c r="AB478" i="16"/>
  <c r="AB479" i="16"/>
  <c r="AB480" i="16"/>
  <c r="AB481" i="16"/>
  <c r="AB482" i="16"/>
  <c r="AB483" i="16"/>
  <c r="R517" i="16"/>
  <c r="R518" i="16"/>
  <c r="R522" i="16"/>
  <c r="R523" i="16"/>
  <c r="M59" i="23"/>
  <c r="R77" i="23"/>
  <c r="R78" i="23"/>
  <c r="R79" i="23"/>
  <c r="R80" i="23"/>
  <c r="R87" i="23"/>
  <c r="R88" i="23"/>
  <c r="R89" i="23"/>
  <c r="R90" i="23"/>
  <c r="R91" i="23"/>
  <c r="R92" i="23"/>
  <c r="R93" i="23"/>
  <c r="R104" i="23"/>
  <c r="R105" i="23"/>
  <c r="R106" i="23"/>
  <c r="R107" i="23"/>
  <c r="R118" i="23"/>
  <c r="R119" i="23"/>
  <c r="R194" i="23"/>
  <c r="R195" i="23"/>
  <c r="R196" i="23"/>
  <c r="R251" i="23"/>
  <c r="R252" i="23"/>
  <c r="R253" i="23"/>
  <c r="R254" i="23"/>
  <c r="R393" i="23"/>
  <c r="R394" i="23"/>
  <c r="R399" i="23"/>
  <c r="R400" i="23"/>
  <c r="R404" i="23"/>
  <c r="R405" i="23"/>
  <c r="R408" i="23"/>
  <c r="R409" i="23"/>
  <c r="R467" i="23"/>
  <c r="R472" i="23"/>
  <c r="R473" i="23"/>
  <c r="R474" i="23"/>
  <c r="R475" i="23"/>
  <c r="R476" i="23"/>
  <c r="R477" i="23"/>
  <c r="W509" i="23"/>
  <c r="W510" i="23"/>
  <c r="W511" i="23"/>
  <c r="W512" i="23"/>
  <c r="W513" i="23"/>
  <c r="R554" i="23"/>
  <c r="R555" i="23"/>
  <c r="R556" i="23"/>
  <c r="R560" i="23"/>
  <c r="R561" i="23"/>
  <c r="R567" i="23"/>
  <c r="E45" i="18"/>
  <c r="F46" i="18"/>
  <c r="O59" i="24"/>
  <c r="P59" i="24"/>
  <c r="R65" i="24"/>
  <c r="R75" i="24"/>
  <c r="R76" i="24"/>
  <c r="R77" i="24"/>
  <c r="R78" i="24"/>
  <c r="R90" i="24"/>
  <c r="R92" i="24"/>
  <c r="R93" i="24"/>
  <c r="R95" i="24"/>
  <c r="R96" i="24"/>
  <c r="R98" i="24"/>
  <c r="R99" i="24"/>
  <c r="R103" i="24"/>
  <c r="R105" i="24"/>
  <c r="R107" i="24"/>
  <c r="R109" i="24"/>
  <c r="R111" i="24"/>
  <c r="R113" i="24"/>
  <c r="R120" i="24"/>
  <c r="R121" i="24"/>
  <c r="R122" i="24"/>
  <c r="R123" i="24"/>
  <c r="R127" i="24"/>
  <c r="R129" i="24"/>
  <c r="R131" i="24"/>
  <c r="R133" i="24"/>
  <c r="R135" i="24"/>
  <c r="R137" i="24"/>
  <c r="R150" i="24"/>
  <c r="R151" i="24"/>
  <c r="R152" i="24"/>
  <c r="R163" i="24"/>
  <c r="R164" i="24"/>
  <c r="R165" i="24"/>
  <c r="R166" i="24"/>
  <c r="R170" i="24"/>
  <c r="R171" i="24"/>
  <c r="R176" i="24"/>
  <c r="R177" i="24"/>
  <c r="R180" i="24"/>
  <c r="R181" i="24"/>
  <c r="R184" i="24"/>
  <c r="R187" i="24"/>
  <c r="R188" i="24"/>
  <c r="R191" i="24"/>
  <c r="R192" i="24"/>
  <c r="R203" i="24"/>
  <c r="R206" i="24"/>
  <c r="R253" i="24"/>
  <c r="R254" i="24"/>
  <c r="R463" i="24"/>
  <c r="R464" i="24"/>
  <c r="R465" i="24"/>
  <c r="R466" i="24"/>
  <c r="R451" i="24"/>
  <c r="R452" i="24"/>
  <c r="R453" i="24"/>
  <c r="R454" i="24"/>
  <c r="R455" i="24"/>
  <c r="R456" i="24"/>
  <c r="R524" i="24"/>
  <c r="R525" i="24"/>
  <c r="R529" i="24"/>
  <c r="R530" i="24"/>
  <c r="R531" i="24"/>
  <c r="B4" i="21"/>
  <c r="B5" i="21"/>
  <c r="C5" i="21"/>
  <c r="B6" i="21"/>
  <c r="B7" i="21"/>
  <c r="H7" i="21"/>
  <c r="B8" i="21"/>
  <c r="B9" i="21"/>
  <c r="B10" i="21"/>
  <c r="B11" i="21"/>
  <c r="B12" i="21"/>
  <c r="B13" i="21"/>
  <c r="C13" i="21"/>
  <c r="B14" i="21"/>
  <c r="H14" i="21" s="1"/>
  <c r="B15" i="21"/>
  <c r="C15" i="21" s="1"/>
  <c r="H15" i="21"/>
  <c r="B17" i="21"/>
  <c r="B18" i="21"/>
  <c r="C18" i="21"/>
  <c r="B19" i="21"/>
  <c r="C19" i="21" s="1"/>
  <c r="B20" i="21"/>
  <c r="C20" i="21"/>
  <c r="C4" i="18"/>
  <c r="D4" i="18"/>
  <c r="E4" i="18"/>
  <c r="F4" i="18"/>
  <c r="G4" i="18"/>
  <c r="C5" i="18"/>
  <c r="D5" i="18"/>
  <c r="E5" i="18"/>
  <c r="I38" i="18" s="1"/>
  <c r="I32" i="19" s="1"/>
  <c r="F5" i="18"/>
  <c r="G5" i="18"/>
  <c r="I183" i="18" s="1"/>
  <c r="I179" i="18" s="1"/>
  <c r="H5" i="18"/>
  <c r="C9" i="18"/>
  <c r="D9" i="18" s="1"/>
  <c r="E9" i="18"/>
  <c r="F9" i="18"/>
  <c r="G9" i="18"/>
  <c r="D10" i="18"/>
  <c r="C11" i="18"/>
  <c r="D11" i="18"/>
  <c r="E11" i="18"/>
  <c r="F11" i="18"/>
  <c r="G11" i="18"/>
  <c r="D12" i="18"/>
  <c r="E12" i="18"/>
  <c r="F12" i="18"/>
  <c r="G12" i="18"/>
  <c r="C13" i="18"/>
  <c r="D13" i="18" s="1"/>
  <c r="E13" i="18"/>
  <c r="F13" i="18"/>
  <c r="G13" i="18"/>
  <c r="C14" i="18"/>
  <c r="D14" i="18" s="1"/>
  <c r="E14" i="18"/>
  <c r="F14" i="18"/>
  <c r="G14" i="18"/>
  <c r="C15" i="18"/>
  <c r="D15" i="18"/>
  <c r="E15" i="18"/>
  <c r="F15" i="18"/>
  <c r="G15" i="18"/>
  <c r="C16" i="18"/>
  <c r="D16" i="18"/>
  <c r="E16" i="18"/>
  <c r="F16" i="18"/>
  <c r="G16" i="18"/>
  <c r="C17" i="18"/>
  <c r="D17" i="18" s="1"/>
  <c r="E17" i="18"/>
  <c r="F17" i="18"/>
  <c r="G17" i="18"/>
  <c r="C18" i="18"/>
  <c r="D18" i="18" s="1"/>
  <c r="E18" i="18"/>
  <c r="F18" i="18"/>
  <c r="G18" i="18"/>
  <c r="C19" i="18"/>
  <c r="D19" i="18"/>
  <c r="E19" i="18"/>
  <c r="F19" i="18"/>
  <c r="G19" i="18"/>
  <c r="C20" i="18"/>
  <c r="D20" i="18"/>
  <c r="E20" i="18"/>
  <c r="F20" i="18"/>
  <c r="G20" i="18"/>
  <c r="C21" i="18"/>
  <c r="D21" i="18" s="1"/>
  <c r="E21" i="18"/>
  <c r="F21" i="18"/>
  <c r="G21" i="18"/>
  <c r="C22" i="18"/>
  <c r="D22" i="18" s="1"/>
  <c r="E22" i="18"/>
  <c r="F22" i="18"/>
  <c r="G22" i="18"/>
  <c r="C23" i="18"/>
  <c r="D23" i="18"/>
  <c r="E23" i="18"/>
  <c r="F23" i="18"/>
  <c r="G23" i="18"/>
  <c r="C24" i="18"/>
  <c r="D24" i="18"/>
  <c r="E24" i="18"/>
  <c r="F24" i="18"/>
  <c r="G24" i="18"/>
  <c r="D25" i="18"/>
  <c r="D26" i="18"/>
  <c r="E26" i="18"/>
  <c r="F26" i="18"/>
  <c r="G26" i="18"/>
  <c r="C36" i="18"/>
  <c r="D36" i="18" s="1"/>
  <c r="G36" i="18"/>
  <c r="D38" i="18"/>
  <c r="D39" i="18"/>
  <c r="E39" i="18"/>
  <c r="F39" i="18"/>
  <c r="G39" i="18"/>
  <c r="D40" i="18"/>
  <c r="D41" i="18"/>
  <c r="D42" i="18"/>
  <c r="C43" i="18"/>
  <c r="D43" i="18" s="1"/>
  <c r="E43" i="18"/>
  <c r="F43" i="18"/>
  <c r="G43" i="18"/>
  <c r="C44" i="18"/>
  <c r="D44" i="18" s="1"/>
  <c r="G44" i="18"/>
  <c r="C45" i="18"/>
  <c r="D45" i="18" s="1"/>
  <c r="F45" i="18"/>
  <c r="C46" i="18"/>
  <c r="D46" i="18"/>
  <c r="C47" i="18"/>
  <c r="D47" i="18" s="1"/>
  <c r="E47" i="18"/>
  <c r="F47" i="18"/>
  <c r="G47" i="18"/>
  <c r="C48" i="18"/>
  <c r="D48" i="18"/>
  <c r="E48" i="18"/>
  <c r="F48" i="18"/>
  <c r="G48" i="18"/>
  <c r="D49" i="18"/>
  <c r="D50" i="18"/>
  <c r="C51" i="18"/>
  <c r="D51" i="18" s="1"/>
  <c r="E51" i="18"/>
  <c r="F51" i="18"/>
  <c r="G51" i="18"/>
  <c r="C52" i="18"/>
  <c r="D52" i="18"/>
  <c r="E52" i="18"/>
  <c r="F52" i="18"/>
  <c r="G52" i="18"/>
  <c r="D55" i="18"/>
  <c r="C56" i="18"/>
  <c r="D56" i="18" s="1"/>
  <c r="E56" i="18"/>
  <c r="F56" i="18"/>
  <c r="G56" i="18"/>
  <c r="C57" i="18"/>
  <c r="D57" i="18" s="1"/>
  <c r="E57" i="18"/>
  <c r="F57" i="18"/>
  <c r="G57" i="18"/>
  <c r="C58" i="18"/>
  <c r="D58" i="18"/>
  <c r="E58" i="18"/>
  <c r="F58" i="18"/>
  <c r="G58" i="18"/>
  <c r="C59" i="18"/>
  <c r="D59" i="18"/>
  <c r="E59" i="18"/>
  <c r="G59" i="18"/>
  <c r="C60" i="18"/>
  <c r="D60" i="18"/>
  <c r="E60" i="18"/>
  <c r="F60" i="18"/>
  <c r="G60" i="18"/>
  <c r="C67" i="18"/>
  <c r="D67" i="18" s="1"/>
  <c r="E67" i="18"/>
  <c r="F67" i="18"/>
  <c r="G67" i="18"/>
  <c r="C68" i="18"/>
  <c r="D68" i="18" s="1"/>
  <c r="E68" i="18"/>
  <c r="F68" i="18"/>
  <c r="G68" i="18"/>
  <c r="C69" i="18"/>
  <c r="D69" i="18"/>
  <c r="E69" i="18"/>
  <c r="F69" i="18"/>
  <c r="G69" i="18"/>
  <c r="C70" i="18"/>
  <c r="D70" i="18"/>
  <c r="E70" i="18"/>
  <c r="F70" i="18"/>
  <c r="G70" i="18"/>
  <c r="C71" i="18"/>
  <c r="D71" i="18" s="1"/>
  <c r="E71" i="18"/>
  <c r="F71" i="18"/>
  <c r="G71" i="18"/>
  <c r="C72" i="18"/>
  <c r="D72" i="18"/>
  <c r="E72" i="18"/>
  <c r="F72" i="18"/>
  <c r="G72" i="18"/>
  <c r="C73" i="18"/>
  <c r="D73" i="18"/>
  <c r="E73" i="18"/>
  <c r="F73" i="18"/>
  <c r="G73" i="18"/>
  <c r="C74" i="18"/>
  <c r="D74" i="18"/>
  <c r="E74" i="18"/>
  <c r="F74" i="18"/>
  <c r="G74" i="18"/>
  <c r="C75" i="18"/>
  <c r="D75" i="18"/>
  <c r="E75" i="18"/>
  <c r="F75" i="18"/>
  <c r="G75" i="18"/>
  <c r="C76" i="18"/>
  <c r="D76" i="18"/>
  <c r="E76" i="18"/>
  <c r="F76" i="18"/>
  <c r="G76" i="18"/>
  <c r="C77" i="18"/>
  <c r="D77" i="18"/>
  <c r="E77" i="18"/>
  <c r="F77" i="18"/>
  <c r="G77" i="18"/>
  <c r="D78" i="18"/>
  <c r="D79" i="18"/>
  <c r="D80" i="18"/>
  <c r="D81" i="18"/>
  <c r="D82" i="18"/>
  <c r="D83" i="18"/>
  <c r="C84" i="18"/>
  <c r="D84" i="18" s="1"/>
  <c r="E84" i="18"/>
  <c r="F84" i="18"/>
  <c r="G84" i="18"/>
  <c r="G85" i="18"/>
  <c r="I86" i="18"/>
  <c r="H87" i="18"/>
  <c r="I87" i="18" s="1"/>
  <c r="H88" i="18"/>
  <c r="I88" i="18" s="1"/>
  <c r="H89" i="18"/>
  <c r="I89" i="18" s="1"/>
  <c r="H90" i="18"/>
  <c r="I90" i="18" s="1"/>
  <c r="H91" i="18"/>
  <c r="I91" i="18" s="1"/>
  <c r="H92" i="18"/>
  <c r="I92" i="18" s="1"/>
  <c r="H93" i="18"/>
  <c r="I93" i="18" s="1"/>
  <c r="D108" i="18"/>
  <c r="G108" i="18"/>
  <c r="G112" i="18" s="1"/>
  <c r="J108" i="18"/>
  <c r="J111" i="18" s="1"/>
  <c r="J112" i="18" s="1"/>
  <c r="D109" i="18"/>
  <c r="D112" i="18"/>
  <c r="G109" i="18"/>
  <c r="J109" i="18"/>
  <c r="D110" i="18"/>
  <c r="G110" i="18"/>
  <c r="J110" i="18"/>
  <c r="D111" i="18"/>
  <c r="E173" i="18"/>
  <c r="G111" i="18"/>
  <c r="C121" i="18"/>
  <c r="F121" i="18"/>
  <c r="F124" i="18" s="1"/>
  <c r="C122" i="18"/>
  <c r="F122" i="18"/>
  <c r="C123" i="18"/>
  <c r="F123" i="18"/>
  <c r="C124" i="18"/>
  <c r="O124" i="18"/>
  <c r="P124" i="18"/>
  <c r="Q124" i="18"/>
  <c r="R124" i="18"/>
  <c r="C125" i="18"/>
  <c r="O125" i="18"/>
  <c r="P125" i="18"/>
  <c r="Q125" i="18"/>
  <c r="R125" i="18"/>
  <c r="C126" i="18"/>
  <c r="O126" i="18"/>
  <c r="O127" i="18" s="1"/>
  <c r="P126" i="18"/>
  <c r="P127" i="18" s="1"/>
  <c r="Q126" i="18"/>
  <c r="Q127" i="18"/>
  <c r="R127" i="18"/>
  <c r="C136" i="18"/>
  <c r="C137" i="18"/>
  <c r="C138" i="18"/>
  <c r="C139" i="18"/>
  <c r="C140" i="18"/>
  <c r="O140" i="18"/>
  <c r="Q140" i="18"/>
  <c r="R140" i="18"/>
  <c r="C141" i="18"/>
  <c r="C146" i="18"/>
  <c r="D146" i="18"/>
  <c r="E146" i="18" s="1"/>
  <c r="F146" i="18" s="1"/>
  <c r="C147" i="18"/>
  <c r="D147" i="18"/>
  <c r="E147" i="18" s="1"/>
  <c r="F147" i="18" s="1"/>
  <c r="C148" i="18"/>
  <c r="D148" i="18"/>
  <c r="E148" i="18" s="1"/>
  <c r="F148" i="18" s="1"/>
  <c r="C149" i="18"/>
  <c r="D149" i="18"/>
  <c r="E149" i="18" s="1"/>
  <c r="F149" i="18" s="1"/>
  <c r="B150" i="18"/>
  <c r="C150" i="18"/>
  <c r="D150" i="18"/>
  <c r="E150" i="18"/>
  <c r="F150" i="18"/>
  <c r="A154" i="18"/>
  <c r="D154" i="18"/>
  <c r="E155" i="18" s="1"/>
  <c r="F155" i="18" s="1"/>
  <c r="G154" i="18"/>
  <c r="J154" i="18"/>
  <c r="K159" i="18" s="1"/>
  <c r="L159" i="18" s="1"/>
  <c r="N165" i="18"/>
  <c r="O165" i="18"/>
  <c r="C166" i="18"/>
  <c r="E166" i="18"/>
  <c r="G166" i="18"/>
  <c r="I166" i="18"/>
  <c r="K166" i="18"/>
  <c r="M166" i="18"/>
  <c r="N166" i="18"/>
  <c r="O166" i="18"/>
  <c r="C167" i="18"/>
  <c r="E167" i="18"/>
  <c r="G167" i="18"/>
  <c r="I167" i="18"/>
  <c r="K167" i="18"/>
  <c r="M167" i="18"/>
  <c r="N167" i="18"/>
  <c r="O167" i="18"/>
  <c r="C168" i="18"/>
  <c r="E168" i="18"/>
  <c r="G168" i="18"/>
  <c r="I168" i="18"/>
  <c r="K168" i="18"/>
  <c r="M168" i="18"/>
  <c r="N168" i="18"/>
  <c r="O168" i="18"/>
  <c r="C169" i="18"/>
  <c r="E169" i="18"/>
  <c r="G169" i="18"/>
  <c r="I169" i="18"/>
  <c r="K169" i="18"/>
  <c r="N169" i="18"/>
  <c r="C170" i="18"/>
  <c r="E170" i="18"/>
  <c r="G170" i="18"/>
  <c r="I170" i="18"/>
  <c r="K170" i="18"/>
  <c r="N170" i="18"/>
  <c r="C171" i="18"/>
  <c r="E171" i="18"/>
  <c r="C172" i="18"/>
  <c r="E172" i="18"/>
  <c r="C173" i="18"/>
  <c r="C174" i="18"/>
  <c r="C175" i="18"/>
  <c r="C180" i="18"/>
  <c r="E180" i="18"/>
  <c r="G180" i="18"/>
  <c r="I180" i="18"/>
  <c r="K180" i="18"/>
  <c r="M180" i="18"/>
  <c r="O180" i="18"/>
  <c r="C181" i="18"/>
  <c r="E181" i="18"/>
  <c r="G181" i="18"/>
  <c r="I181" i="18"/>
  <c r="K181" i="18"/>
  <c r="M181" i="18"/>
  <c r="O181" i="18"/>
  <c r="C182" i="18"/>
  <c r="E182" i="18"/>
  <c r="G182" i="18"/>
  <c r="I182" i="18"/>
  <c r="K182" i="18"/>
  <c r="M182" i="18"/>
  <c r="O182" i="18"/>
  <c r="C183" i="18"/>
  <c r="G183" i="18"/>
  <c r="K183" i="18"/>
  <c r="M183" i="18"/>
  <c r="K184" i="18" s="1"/>
  <c r="K179" i="18" s="1"/>
  <c r="C184" i="18"/>
  <c r="G184" i="18"/>
  <c r="M185" i="18"/>
  <c r="B188" i="18"/>
  <c r="C189" i="18"/>
  <c r="C190" i="18"/>
  <c r="C191" i="18"/>
  <c r="C192" i="18"/>
  <c r="C193" i="18"/>
  <c r="C194" i="18"/>
  <c r="C201" i="18"/>
  <c r="D201" i="18"/>
  <c r="C202" i="18"/>
  <c r="D202" i="18"/>
  <c r="C203" i="18"/>
  <c r="D203" i="18"/>
  <c r="C204" i="18"/>
  <c r="D204" i="18"/>
  <c r="C205" i="18"/>
  <c r="D205" i="18"/>
  <c r="C206" i="18"/>
  <c r="D206" i="18"/>
  <c r="C207" i="18"/>
  <c r="D207" i="18"/>
  <c r="C208" i="18"/>
  <c r="D208" i="18"/>
  <c r="C209" i="18"/>
  <c r="D209" i="18"/>
  <c r="C210" i="18"/>
  <c r="D210" i="18"/>
  <c r="C211" i="18"/>
  <c r="D211" i="18"/>
  <c r="C212" i="18"/>
  <c r="D212" i="18"/>
  <c r="C213" i="18"/>
  <c r="D213" i="18"/>
  <c r="H18" i="21"/>
  <c r="C14" i="21"/>
  <c r="C7" i="21"/>
  <c r="H155" i="18"/>
  <c r="I155" i="18"/>
  <c r="H159" i="18"/>
  <c r="I159" i="18" s="1"/>
  <c r="H160" i="18" s="1"/>
  <c r="I160" i="18" s="1"/>
  <c r="F54" i="18" s="1"/>
  <c r="H158" i="18"/>
  <c r="I158" i="18"/>
  <c r="H156" i="18"/>
  <c r="I156" i="18" s="1"/>
  <c r="H157" i="18"/>
  <c r="I157" i="18"/>
  <c r="B21" i="21"/>
  <c r="C21" i="21" s="1"/>
  <c r="H20" i="21"/>
  <c r="H21" i="21"/>
  <c r="H13" i="21"/>
  <c r="H19" i="21"/>
  <c r="C9" i="21"/>
  <c r="H9" i="21"/>
  <c r="H17" i="21"/>
  <c r="B16" i="21"/>
  <c r="H16" i="21"/>
  <c r="C16" i="21"/>
  <c r="C17" i="21"/>
  <c r="H12" i="21"/>
  <c r="C12" i="21"/>
  <c r="C6" i="21"/>
  <c r="H6" i="21"/>
  <c r="C10" i="21"/>
  <c r="H10" i="21"/>
  <c r="H4" i="21"/>
  <c r="C4" i="21"/>
  <c r="C176" i="18"/>
  <c r="C165" i="18" s="1"/>
  <c r="M171" i="18"/>
  <c r="M165" i="18"/>
  <c r="J142" i="18"/>
  <c r="J141" i="18"/>
  <c r="H5" i="21"/>
  <c r="P554" i="24" l="1"/>
  <c r="U68" i="16"/>
  <c r="U68" i="24"/>
  <c r="E46" i="18"/>
  <c r="E157" i="18"/>
  <c r="F157" i="18" s="1"/>
  <c r="K155" i="18"/>
  <c r="L155" i="18" s="1"/>
  <c r="K156" i="18"/>
  <c r="K158" i="18"/>
  <c r="L158" i="18" s="1"/>
  <c r="K157" i="18"/>
  <c r="L157" i="18" s="1"/>
  <c r="E156" i="18"/>
  <c r="E174" i="18"/>
  <c r="E165" i="18" s="1"/>
  <c r="M123" i="18"/>
  <c r="L123" i="18" s="1"/>
  <c r="U51" i="19" s="1"/>
  <c r="J126" i="18"/>
  <c r="J139" i="18"/>
  <c r="J143" i="18"/>
  <c r="J127" i="18"/>
  <c r="H3" i="18"/>
  <c r="J124" i="18"/>
  <c r="M121" i="18"/>
  <c r="L121" i="18" s="1"/>
  <c r="U49" i="19" s="1"/>
  <c r="M120" i="18"/>
  <c r="L120" i="18" s="1"/>
  <c r="U48" i="19" s="1"/>
  <c r="M119" i="18"/>
  <c r="L119" i="18" s="1"/>
  <c r="U47" i="19" s="1"/>
  <c r="J125" i="18"/>
  <c r="M129" i="18"/>
  <c r="L129" i="18" s="1"/>
  <c r="U57" i="19" s="1"/>
  <c r="H2" i="18"/>
  <c r="H1" i="18"/>
  <c r="B165" i="18" s="1"/>
  <c r="J140" i="18"/>
  <c r="H11" i="21"/>
  <c r="C11" i="21"/>
  <c r="C127" i="18"/>
  <c r="M131" i="18"/>
  <c r="L131" i="18" s="1"/>
  <c r="U59" i="19" s="1"/>
  <c r="E158" i="18"/>
  <c r="E159" i="18"/>
  <c r="F159" i="18" s="1"/>
  <c r="D114" i="18"/>
  <c r="M125" i="18"/>
  <c r="L125" i="18" s="1"/>
  <c r="U53" i="19" s="1"/>
  <c r="M130" i="18"/>
  <c r="L130" i="18" s="1"/>
  <c r="U58" i="19" s="1"/>
  <c r="M122" i="18"/>
  <c r="L122" i="18" s="1"/>
  <c r="U50" i="19" s="1"/>
  <c r="M124" i="18"/>
  <c r="L124" i="18" s="1"/>
  <c r="U52" i="19" s="1"/>
  <c r="B158" i="18"/>
  <c r="B155" i="18"/>
  <c r="B159" i="18"/>
  <c r="B157" i="18"/>
  <c r="B156" i="18"/>
  <c r="C8" i="21"/>
  <c r="P7" i="21" s="1"/>
  <c r="H8" i="21"/>
  <c r="L7" i="21" s="1"/>
  <c r="P557" i="24" l="1"/>
  <c r="P556" i="24"/>
  <c r="L156" i="18"/>
  <c r="K160" i="18" s="1"/>
  <c r="L160" i="18" s="1"/>
  <c r="G54" i="18" s="1"/>
  <c r="C159" i="18"/>
  <c r="H189" i="18"/>
  <c r="H51" i="18"/>
  <c r="I51" i="18" s="1"/>
  <c r="H36" i="18"/>
  <c r="I36" i="18" s="1"/>
  <c r="H19" i="18"/>
  <c r="I19" i="18" s="1"/>
  <c r="H49" i="18"/>
  <c r="I49" i="18" s="1"/>
  <c r="H12" i="18"/>
  <c r="I12" i="18" s="1"/>
  <c r="H45" i="18"/>
  <c r="H73" i="18"/>
  <c r="I73" i="18" s="1"/>
  <c r="J73" i="18" s="1"/>
  <c r="H57" i="18"/>
  <c r="I57" i="18" s="1"/>
  <c r="H70" i="18"/>
  <c r="I70" i="18" s="1"/>
  <c r="H10" i="18"/>
  <c r="I10" i="18" s="1"/>
  <c r="H67" i="18"/>
  <c r="I67" i="18" s="1"/>
  <c r="H75" i="18"/>
  <c r="I75" i="18" s="1"/>
  <c r="J75" i="18" s="1"/>
  <c r="H27" i="18"/>
  <c r="H59" i="18"/>
  <c r="I59" i="18" s="1"/>
  <c r="H20" i="18"/>
  <c r="I20" i="18" s="1"/>
  <c r="H55" i="18"/>
  <c r="I55" i="18" s="1"/>
  <c r="H69" i="18"/>
  <c r="I69" i="18" s="1"/>
  <c r="H71" i="18"/>
  <c r="I71" i="18" s="1"/>
  <c r="H14" i="18"/>
  <c r="I14" i="18" s="1"/>
  <c r="H21" i="18"/>
  <c r="I21" i="18" s="1"/>
  <c r="H26" i="18"/>
  <c r="I26" i="18" s="1"/>
  <c r="H11" i="18"/>
  <c r="I11" i="18" s="1"/>
  <c r="H78" i="18"/>
  <c r="I78" i="18" s="1"/>
  <c r="H47" i="18"/>
  <c r="I47" i="18" s="1"/>
  <c r="H23" i="18"/>
  <c r="I23" i="18" s="1"/>
  <c r="H58" i="18"/>
  <c r="I58" i="18" s="1"/>
  <c r="H46" i="18"/>
  <c r="H18" i="18"/>
  <c r="I18" i="18" s="1"/>
  <c r="H40" i="18"/>
  <c r="I40" i="18" s="1"/>
  <c r="D165" i="18" s="1"/>
  <c r="H39" i="18"/>
  <c r="H77" i="18"/>
  <c r="I77" i="18" s="1"/>
  <c r="J77" i="18" s="1"/>
  <c r="H52" i="18"/>
  <c r="H16" i="18"/>
  <c r="I16" i="18" s="1"/>
  <c r="H68" i="18"/>
  <c r="I68" i="18" s="1"/>
  <c r="H13" i="18"/>
  <c r="I13" i="18" s="1"/>
  <c r="H82" i="18"/>
  <c r="I82" i="18" s="1"/>
  <c r="H43" i="18"/>
  <c r="I43" i="18" s="1"/>
  <c r="H48" i="18"/>
  <c r="I48" i="18" s="1"/>
  <c r="H17" i="18"/>
  <c r="I17" i="18" s="1"/>
  <c r="H25" i="18"/>
  <c r="I25" i="18" s="1"/>
  <c r="H30" i="18"/>
  <c r="H22" i="18"/>
  <c r="I22" i="18" s="1"/>
  <c r="H50" i="18"/>
  <c r="I50" i="18" s="1"/>
  <c r="H80" i="18"/>
  <c r="I80" i="18" s="1"/>
  <c r="H31" i="18"/>
  <c r="H83" i="18"/>
  <c r="I83" i="18" s="1"/>
  <c r="H38" i="18"/>
  <c r="H29" i="18"/>
  <c r="H81" i="18"/>
  <c r="I81" i="18" s="1"/>
  <c r="H84" i="18"/>
  <c r="I84" i="18" s="1"/>
  <c r="H28" i="18"/>
  <c r="H42" i="18"/>
  <c r="I42" i="18" s="1"/>
  <c r="H72" i="18"/>
  <c r="I72" i="18" s="1"/>
  <c r="H74" i="18"/>
  <c r="I74" i="18" s="1"/>
  <c r="J74" i="18" s="1"/>
  <c r="H76" i="18"/>
  <c r="I76" i="18" s="1"/>
  <c r="J76" i="18" s="1"/>
  <c r="H44" i="18"/>
  <c r="I44" i="18" s="1"/>
  <c r="H24" i="18"/>
  <c r="I24" i="18" s="1"/>
  <c r="H53" i="18"/>
  <c r="H15" i="18"/>
  <c r="I15" i="18" s="1"/>
  <c r="H56" i="18"/>
  <c r="I56" i="18" s="1"/>
  <c r="H79" i="18"/>
  <c r="I79" i="18" s="1"/>
  <c r="H9" i="18"/>
  <c r="I9" i="18" s="1"/>
  <c r="H85" i="18"/>
  <c r="I85" i="18" s="1"/>
  <c r="H179" i="18" s="1"/>
  <c r="H60" i="18"/>
  <c r="I60" i="18" s="1"/>
  <c r="H41" i="18"/>
  <c r="I41" i="18" s="1"/>
  <c r="C155" i="18"/>
  <c r="B160" i="18" s="1"/>
  <c r="C160" i="18" s="1"/>
  <c r="C54" i="18" s="1"/>
  <c r="D54" i="18" s="1"/>
  <c r="H185" i="18"/>
  <c r="G190" i="18" s="1"/>
  <c r="G179" i="18" s="1"/>
  <c r="H186" i="18"/>
  <c r="C156" i="18"/>
  <c r="C158" i="18"/>
  <c r="H188" i="18"/>
  <c r="F158" i="18"/>
  <c r="F156" i="18"/>
  <c r="H187" i="18"/>
  <c r="C157" i="18"/>
  <c r="D37" i="18"/>
  <c r="G37" i="18"/>
  <c r="C37" i="18"/>
  <c r="F37" i="18"/>
  <c r="E37" i="18"/>
  <c r="H37" i="18" s="1"/>
  <c r="P559" i="24" l="1"/>
  <c r="I45" i="18"/>
  <c r="E160" i="18"/>
  <c r="F160" i="18" s="1"/>
  <c r="E54" i="18" s="1"/>
  <c r="H54" i="18" s="1"/>
  <c r="I54" i="18" s="1"/>
  <c r="F179" i="18" s="1"/>
  <c r="J72" i="18"/>
  <c r="I37" i="18" s="1"/>
  <c r="F32" i="19" s="1"/>
  <c r="F165" i="18"/>
  <c r="G171" i="18"/>
  <c r="G165" i="18" s="1"/>
  <c r="K171" i="18"/>
  <c r="K165" i="18" s="1"/>
  <c r="I52" i="18"/>
  <c r="J165" i="18" s="1"/>
  <c r="I46" i="18"/>
  <c r="I39" i="18"/>
  <c r="I171" i="18"/>
  <c r="I165" i="18" s="1"/>
  <c r="H165" i="18"/>
  <c r="P560" i="24" l="1"/>
  <c r="P561" i="24" s="1"/>
  <c r="Y2" i="24" s="1"/>
  <c r="Q584" i="23"/>
  <c r="Q587" i="23" s="1"/>
  <c r="Q586" i="23" l="1"/>
  <c r="Q589" i="23" s="1"/>
  <c r="N36" i="28" l="1" a="1"/>
  <c r="N36" i="28" s="1"/>
  <c r="I36" i="28" s="1"/>
  <c r="I37" i="28" s="1"/>
  <c r="I38" i="28" s="1"/>
  <c r="D39" i="28" s="1"/>
  <c r="I40" i="28" l="1"/>
  <c r="Q590" i="23"/>
  <c r="Q591" i="23" s="1"/>
  <c r="Y2" i="23" s="1"/>
  <c r="R526" i="16" l="1"/>
  <c r="P545" i="16" s="1"/>
  <c r="P548" i="16" l="1"/>
  <c r="P547" i="16"/>
  <c r="P550" i="16" l="1"/>
  <c r="P551" i="16" s="1"/>
  <c r="P552" i="16" s="1"/>
  <c r="Y2" i="16" s="1"/>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<sst xmlns="http://schemas.openxmlformats.org/spreadsheetml/2006/main" count="49804" uniqueCount="6551">
  <si>
    <t>Ship To:</t>
  </si>
  <si>
    <t>PRODUCT PRICE</t>
  </si>
  <si>
    <t>Dealer Name</t>
  </si>
  <si>
    <t>Project Manager</t>
  </si>
  <si>
    <t>Order Date</t>
  </si>
  <si>
    <t>Dealer Address</t>
  </si>
  <si>
    <t>City</t>
  </si>
  <si>
    <t>Telephone</t>
  </si>
  <si>
    <t>Project Name</t>
  </si>
  <si>
    <t>Lead Number</t>
  </si>
  <si>
    <t>Total Quote</t>
  </si>
  <si>
    <t>PO #</t>
  </si>
  <si>
    <t>State</t>
  </si>
  <si>
    <t>Manual Lowering</t>
  </si>
  <si>
    <t>Trolley with Dual Safeties</t>
  </si>
  <si>
    <t>Automatic Operation</t>
  </si>
  <si>
    <t>500 lbs (227 kg)</t>
  </si>
  <si>
    <t>N/C</t>
  </si>
  <si>
    <t>QTY</t>
  </si>
  <si>
    <t>1000 lbs (454 kg)</t>
  </si>
  <si>
    <t xml:space="preserve">Overhead: </t>
  </si>
  <si>
    <t xml:space="preserve">Pit: </t>
  </si>
  <si>
    <t xml:space="preserve">Pit Minimum: </t>
  </si>
  <si>
    <t xml:space="preserve">Overhead Minimum: </t>
  </si>
  <si>
    <t xml:space="preserve"> CAB BUILDING INFORMATION</t>
  </si>
  <si>
    <t xml:space="preserve"> &lt; Running Quote Total</t>
  </si>
  <si>
    <t xml:space="preserve"> Cab Model</t>
  </si>
  <si>
    <t>Oak</t>
  </si>
  <si>
    <t>Cherry</t>
  </si>
  <si>
    <t>Mahogany</t>
  </si>
  <si>
    <t>Maple</t>
  </si>
  <si>
    <t>Walnut</t>
  </si>
  <si>
    <t>Alder</t>
  </si>
  <si>
    <t>White Laminate</t>
  </si>
  <si>
    <t xml:space="preserve"> Flooring</t>
  </si>
  <si>
    <t>Brushed Brass</t>
  </si>
  <si>
    <t>Oil Rubbed Bronze</t>
  </si>
  <si>
    <t>Flush Mount</t>
  </si>
  <si>
    <t>Brushed Stainless Steel</t>
  </si>
  <si>
    <t xml:space="preserve"> Telephone (Flush Mount ONLY)</t>
  </si>
  <si>
    <t>Flat Sky Light</t>
  </si>
  <si>
    <t xml:space="preserve"> Cable Drum Base Price</t>
  </si>
  <si>
    <t>Inches</t>
  </si>
  <si>
    <t xml:space="preserve">Floor 1-2: </t>
  </si>
  <si>
    <t>Feet</t>
  </si>
  <si>
    <t xml:space="preserve">Floor 2-3: </t>
  </si>
  <si>
    <t xml:space="preserve">Floor 3-4: </t>
  </si>
  <si>
    <t xml:space="preserve">Floor 4-5: </t>
  </si>
  <si>
    <t xml:space="preserve">Floor 5-6: </t>
  </si>
  <si>
    <t xml:space="preserve">WORKSHEET </t>
  </si>
  <si>
    <t>Half Trolley</t>
  </si>
  <si>
    <t>A2 Roller</t>
  </si>
  <si>
    <t>A3 Roller</t>
  </si>
  <si>
    <t xml:space="preserve">         Silver Frame</t>
  </si>
  <si>
    <t xml:space="preserve"> Finishes</t>
  </si>
  <si>
    <t>White</t>
  </si>
  <si>
    <t>Gate Finish Choice</t>
  </si>
  <si>
    <t xml:space="preserve">           Cherry</t>
  </si>
  <si>
    <t xml:space="preserve">             Alder</t>
  </si>
  <si>
    <t>Custom / Other</t>
  </si>
  <si>
    <t>Cherry Laminate</t>
  </si>
  <si>
    <t>Oak Laminate</t>
  </si>
  <si>
    <t>Maple Laminate</t>
  </si>
  <si>
    <t xml:space="preserve"> Hall Station</t>
  </si>
  <si>
    <t>Raised Mount</t>
  </si>
  <si>
    <t>TOTAL DEALER PRODUCT PRICE</t>
  </si>
  <si>
    <t xml:space="preserve"> Machine Room / Sheave Package</t>
  </si>
  <si>
    <t xml:space="preserve">       Double drum required for over 25 feet of travel</t>
  </si>
  <si>
    <t xml:space="preserve">       Double drum is mandatory for this model.</t>
  </si>
  <si>
    <t xml:space="preserve">           Behind the Rail</t>
  </si>
  <si>
    <t xml:space="preserve">           Below the Rail</t>
  </si>
  <si>
    <t>Cab Operating Panel</t>
  </si>
  <si>
    <t>LED Lights (2)</t>
  </si>
  <si>
    <r>
      <t xml:space="preserve">           Adjacent          </t>
    </r>
    <r>
      <rPr>
        <sz val="9"/>
        <color indexed="8"/>
        <rFont val="Century Gothic"/>
        <family val="2"/>
      </rPr>
      <t>Left         Right</t>
    </r>
  </si>
  <si>
    <t>Round Brushed Stainless Steel</t>
  </si>
  <si>
    <t>Round Brushed Brass</t>
  </si>
  <si>
    <t>Sloped Dome Cab</t>
  </si>
  <si>
    <t>(2) 6 Inch (12 Inch Pit Minimum)</t>
  </si>
  <si>
    <t>(2) 12 Inch (18 Inch Pit Minimum)</t>
  </si>
  <si>
    <t/>
  </si>
  <si>
    <t xml:space="preserve">     Overhead</t>
  </si>
  <si>
    <t>Left</t>
  </si>
  <si>
    <t>Behind the Rail</t>
  </si>
  <si>
    <t>Single Drum</t>
  </si>
  <si>
    <t>Double Drum</t>
  </si>
  <si>
    <t xml:space="preserve">   Right</t>
  </si>
  <si>
    <t xml:space="preserve">     Adjacent</t>
  </si>
  <si>
    <t xml:space="preserve">     Behind the Rail</t>
  </si>
  <si>
    <t xml:space="preserve">     Below the Rail</t>
  </si>
  <si>
    <t>2 Landing Controller</t>
  </si>
  <si>
    <t>500: Aluminum Frame Powder Coated with Acrylic Panels</t>
  </si>
  <si>
    <t>Round Oil Rubbed Bronze</t>
  </si>
  <si>
    <t>CAB AND HOISTWAY SIZE</t>
  </si>
  <si>
    <t>Enter the dimensions for each item below.</t>
  </si>
  <si>
    <t xml:space="preserve"> Landing Packages</t>
  </si>
  <si>
    <t>Required for painted panels</t>
  </si>
  <si>
    <t>1 Light</t>
  </si>
  <si>
    <t>2 Lights</t>
  </si>
  <si>
    <t>Apply to the following Landings:</t>
  </si>
  <si>
    <t>Emergency Battery Lowering</t>
  </si>
  <si>
    <t>Extra opening includes hall station, interlock, hall station cable and door lock cable.</t>
  </si>
  <si>
    <t>DEALER DISCOUNT % (If applicable)</t>
  </si>
  <si>
    <t xml:space="preserve">Requested Ship Date: </t>
  </si>
  <si>
    <t>Select 400 Options Below</t>
  </si>
  <si>
    <t>Cab Top Stop Switch</t>
  </si>
  <si>
    <r>
      <t xml:space="preserve">LOCK CABLE EXTENSION </t>
    </r>
    <r>
      <rPr>
        <sz val="8"/>
        <color indexed="8"/>
        <rFont val="Century Gothic"/>
        <family val="2"/>
      </rPr>
      <t>- Cable from hall station to door interlock, #4 on wiring diagram (</t>
    </r>
    <r>
      <rPr>
        <b/>
        <sz val="8"/>
        <color indexed="8"/>
        <rFont val="Century Gothic"/>
        <family val="2"/>
      </rPr>
      <t>36" standard</t>
    </r>
    <r>
      <rPr>
        <sz val="8"/>
        <color indexed="8"/>
        <rFont val="Century Gothic"/>
        <family val="2"/>
      </rPr>
      <t>)</t>
    </r>
  </si>
  <si>
    <t xml:space="preserve"> White            Brown with white center</t>
  </si>
  <si>
    <t>Tinted</t>
  </si>
  <si>
    <t xml:space="preserve">     Black Frame</t>
  </si>
  <si>
    <t>White Frame</t>
  </si>
  <si>
    <t>Ship Loose</t>
  </si>
  <si>
    <t>Walnut Laminate</t>
  </si>
  <si>
    <t>Flat Acrylic</t>
  </si>
  <si>
    <t>Thank-you for choosing Inclinator.</t>
  </si>
  <si>
    <t>When finished, save under a new filename to help you identify the quote such as 'smith quote 10-22-2014.xls'</t>
  </si>
  <si>
    <t>You can also save the file under different file formats such as PDF and other older Excel formats.</t>
  </si>
  <si>
    <t xml:space="preserve"> (#5 on wiring diagram, standard is 20ft + 12 ft/landing)</t>
  </si>
  <si>
    <r>
      <t xml:space="preserve">TRAVELING CABLE - </t>
    </r>
    <r>
      <rPr>
        <sz val="8"/>
        <color indexed="8"/>
        <rFont val="Century Gothic"/>
        <family val="2"/>
      </rPr>
      <t>Cable from controller (CPU) to top of car enclosure.</t>
    </r>
  </si>
  <si>
    <r>
      <t xml:space="preserve">LOCK CABLE EXTENSION - </t>
    </r>
    <r>
      <rPr>
        <sz val="8"/>
        <color indexed="8"/>
        <rFont val="Century Gothic"/>
        <family val="2"/>
      </rPr>
      <t>Cable from hall station to door interlock.</t>
    </r>
  </si>
  <si>
    <r>
      <t xml:space="preserve">HALL STATION CABLE - </t>
    </r>
    <r>
      <rPr>
        <sz val="8"/>
        <color indexed="8"/>
        <rFont val="Century Gothic"/>
        <family val="2"/>
      </rPr>
      <t>Cable from controller to 1st hall station; between ea. hall station.</t>
    </r>
  </si>
  <si>
    <t>Max. travel is 50 ft.</t>
  </si>
  <si>
    <t>Centered on the COP, 4 inches to the Left</t>
  </si>
  <si>
    <t>Centered on the COP, 4 inches to the Right</t>
  </si>
  <si>
    <t xml:space="preserve"> Cable Drum Elevator Order Form</t>
  </si>
  <si>
    <t xml:space="preserve"> inches</t>
  </si>
  <si>
    <t>Flush Mount Centered</t>
  </si>
  <si>
    <t xml:space="preserve"> Handrails (RAIL WALL = NORTH)</t>
  </si>
  <si>
    <t xml:space="preserve"> Floor 3</t>
  </si>
  <si>
    <t xml:space="preserve"> Floor 2</t>
  </si>
  <si>
    <t xml:space="preserve"> Floor 1</t>
  </si>
  <si>
    <t xml:space="preserve"> Floor 4</t>
  </si>
  <si>
    <t xml:space="preserve"> Floor 5</t>
  </si>
  <si>
    <t xml:space="preserve"> Floor 6</t>
  </si>
  <si>
    <t>No handrail required</t>
  </si>
  <si>
    <r>
      <t xml:space="preserve">     1000 lb </t>
    </r>
    <r>
      <rPr>
        <sz val="10"/>
        <color indexed="8"/>
        <rFont val="Century Gothic"/>
        <family val="2"/>
      </rPr>
      <t>(for 500 lb, see previous section)</t>
    </r>
  </si>
  <si>
    <r>
      <t xml:space="preserve">     500 lb </t>
    </r>
    <r>
      <rPr>
        <sz val="10"/>
        <color indexed="8"/>
        <rFont val="Century Gothic"/>
        <family val="2"/>
      </rPr>
      <t>(for 1000 lb, see next section)</t>
    </r>
  </si>
  <si>
    <t xml:space="preserve">          Clear</t>
  </si>
  <si>
    <t>No Oversize Cab</t>
  </si>
  <si>
    <t>40 feet / 12.192 Meters</t>
  </si>
  <si>
    <t>60 feet / 18.288 Meters</t>
  </si>
  <si>
    <t xml:space="preserve">Select all items you wish to have for your product. Totals will be added automatically. </t>
  </si>
  <si>
    <t>Note you can also print out the blank form and fill it out by hand.</t>
  </si>
  <si>
    <t>CONTROLLER LOCATION</t>
  </si>
  <si>
    <t>TELEPHONE MOUNT LOCATION - (if mount location is not specified, telephone will be shipped loose.)</t>
  </si>
  <si>
    <t>Cosmetic Undercab Cover</t>
  </si>
  <si>
    <t>ADJUSTMENT</t>
  </si>
  <si>
    <t>Emergency Light and Alarm</t>
  </si>
  <si>
    <t>Auto Cab Light</t>
  </si>
  <si>
    <t>1000 lbs (455 kg)</t>
  </si>
  <si>
    <t>Cable Drum Elevator</t>
  </si>
  <si>
    <t>Hydraulic Elevator</t>
  </si>
  <si>
    <r>
      <t xml:space="preserve">3 Landing </t>
    </r>
    <r>
      <rPr>
        <b/>
        <sz val="9"/>
        <color indexed="8"/>
        <rFont val="Century Gothic"/>
        <family val="2"/>
      </rPr>
      <t>(3 hall stations, 3 interlocks, extra guide rail)</t>
    </r>
  </si>
  <si>
    <r>
      <t xml:space="preserve">4 Landing </t>
    </r>
    <r>
      <rPr>
        <b/>
        <sz val="9"/>
        <color indexed="8"/>
        <rFont val="Century Gothic"/>
        <family val="2"/>
      </rPr>
      <t>(4 hall stations, 4 interlocks, extra guide rail)</t>
    </r>
  </si>
  <si>
    <r>
      <t xml:space="preserve">5 Landing </t>
    </r>
    <r>
      <rPr>
        <b/>
        <sz val="9"/>
        <color indexed="8"/>
        <rFont val="Century Gothic"/>
        <family val="2"/>
      </rPr>
      <t>(5 hall stations, 5 interlocks, extra guide rail)</t>
    </r>
  </si>
  <si>
    <r>
      <t xml:space="preserve">6 Landing </t>
    </r>
    <r>
      <rPr>
        <b/>
        <sz val="9"/>
        <color indexed="8"/>
        <rFont val="Century Gothic"/>
        <family val="2"/>
      </rPr>
      <t>(6 hall stations, 6 interlocks, extra guide rail)</t>
    </r>
  </si>
  <si>
    <t>Split Jack</t>
  </si>
  <si>
    <t>The quietest cable drum home elevator in the industry.</t>
  </si>
  <si>
    <t>Machine Roomless (MRL) drive featuring our leading cable drum technology.</t>
  </si>
  <si>
    <t>Patented HydraRide system delivers a smooth and quiet operation</t>
  </si>
  <si>
    <t>Valued Inclinator Dealer:</t>
  </si>
  <si>
    <t>MRL Overhead Cable Drum</t>
  </si>
  <si>
    <t>Requires a machine room.  500# and 1000# capacity.  Space saving monorail design.  Featuring our state of the art UC601 plug and play control system.</t>
  </si>
  <si>
    <t>Does not require a machine room.  1000# capacity.  Custom formed dual rail design.  Featuring our state of the art UC601 plug and play control system.</t>
  </si>
  <si>
    <t>Requires a machine room.  New 1000# capacity with 5 hp motor.  Featuring our state of the art UC601 plug and play control system.</t>
  </si>
  <si>
    <t>quote possible.  Inclinator has combined our order forms with our quote sheets.  Now you can</t>
  </si>
  <si>
    <t xml:space="preserve">get your own quote!  Simply select your clients' choices and the price will automatically calculate. </t>
  </si>
  <si>
    <t>Email the form to your Inclinator sales rep when finished.</t>
  </si>
  <si>
    <t>Form Instructions:</t>
  </si>
  <si>
    <t>Select the Product Link below to access our combined order form</t>
  </si>
  <si>
    <t>and quote sheet.  Use the Instruction link for more information.</t>
  </si>
  <si>
    <t>Save the file to your computer before using this form.</t>
  </si>
  <si>
    <r>
      <t xml:space="preserve"> Measurements - </t>
    </r>
    <r>
      <rPr>
        <b/>
        <sz val="9"/>
        <color indexed="8"/>
        <rFont val="Century Gothic"/>
        <family val="2"/>
      </rPr>
      <t>Provide floor to floor distance, OH and Pit</t>
    </r>
  </si>
  <si>
    <t>MACHINE ROOM FLOOR LOCATON</t>
  </si>
  <si>
    <t>NOTE: Wood and metal finishes may vary from marketing samples.</t>
  </si>
  <si>
    <t>Homing Device</t>
  </si>
  <si>
    <t xml:space="preserve">     Custom Sheave Package - select options and quantities below.</t>
  </si>
  <si>
    <r>
      <t xml:space="preserve">     </t>
    </r>
    <r>
      <rPr>
        <sz val="8"/>
        <color indexed="8"/>
        <rFont val="Century Gothic"/>
        <family val="2"/>
      </rPr>
      <t>(For use when packages above are not applicable. Select options and quantities below; contact us for assistance.)</t>
    </r>
  </si>
  <si>
    <t>Flat Bracket Sheave</t>
  </si>
  <si>
    <t>Stand Sheave</t>
  </si>
  <si>
    <t>Center of Plank Sheave</t>
  </si>
  <si>
    <t>Flat Bracket Sheave with Angle</t>
  </si>
  <si>
    <t>Rail Jaw</t>
  </si>
  <si>
    <t>Floating Stand Sheave</t>
  </si>
  <si>
    <t>Maximum length of rail sections:</t>
  </si>
  <si>
    <t>feet</t>
  </si>
  <si>
    <t>Custom Cable Length:</t>
  </si>
  <si>
    <t xml:space="preserve">     Custom Sheave Package</t>
  </si>
  <si>
    <r>
      <t xml:space="preserve">     </t>
    </r>
    <r>
      <rPr>
        <sz val="8"/>
        <color indexed="8"/>
        <rFont val="Century Gothic"/>
        <family val="2"/>
      </rPr>
      <t>(For use when packages above are not applicable. Select options and quantities below; contact us for assistance.)</t>
    </r>
  </si>
  <si>
    <t>Special Instructions on finishes and mounts:</t>
  </si>
  <si>
    <t>NOTES / COMMENTS / SPECIAL INSTRUCTIONS</t>
  </si>
  <si>
    <t>RUNNING CLEARANCES</t>
  </si>
  <si>
    <t>QUOTE DATE</t>
  </si>
  <si>
    <t xml:space="preserve"> Inch.</t>
  </si>
  <si>
    <t xml:space="preserve">  Directional Change?:</t>
  </si>
  <si>
    <t>Right hand Jack?</t>
  </si>
  <si>
    <t>MRL Geared Elevator Order Form</t>
  </si>
  <si>
    <t>Hydraulic Elevator Order Form</t>
  </si>
  <si>
    <t xml:space="preserve"> MRL Overhead Cable Drum Base Price</t>
  </si>
  <si>
    <t>This Universal Order Form and Quote Sheet is designed to assist you in getting the fastest</t>
  </si>
  <si>
    <t>Gearbox, Left Hand?:</t>
  </si>
  <si>
    <t>Terms and Conditions of Sale of Inclinator Company of America</t>
  </si>
  <si>
    <t>What is not covered.</t>
  </si>
  <si>
    <t>Hoistway lift mechanism</t>
  </si>
  <si>
    <r>
      <t xml:space="preserve">LOCK CABLE - </t>
    </r>
    <r>
      <rPr>
        <sz val="8"/>
        <color indexed="8"/>
        <rFont val="Century Gothic"/>
        <family val="2"/>
      </rPr>
      <t>Cable from hall station to door interlock.</t>
    </r>
  </si>
  <si>
    <t>Wood</t>
  </si>
  <si>
    <t>MACHINE ROOM/CONTROL SPACE - FLOOR LOCATION</t>
  </si>
  <si>
    <t xml:space="preserve">                   GATE CODE - indicates gate location and gate stack position</t>
  </si>
  <si>
    <t xml:space="preserve">                         Select gate code(s) using check boxes below.</t>
  </si>
  <si>
    <t xml:space="preserve">                         Black rectangles indicate gate stack in the open position.</t>
  </si>
  <si>
    <r>
      <rPr>
        <b/>
        <sz val="8"/>
        <rFont val="Century Gothic"/>
        <family val="2"/>
      </rPr>
      <t>Rail Wall</t>
    </r>
    <r>
      <rPr>
        <sz val="8"/>
        <rFont val="Century Gothic"/>
        <family val="2"/>
      </rPr>
      <t xml:space="preserve"> 6.75"</t>
    </r>
  </si>
  <si>
    <r>
      <rPr>
        <b/>
        <sz val="8"/>
        <rFont val="Century Gothic"/>
        <family val="2"/>
      </rPr>
      <t>Minimum Other Side</t>
    </r>
    <r>
      <rPr>
        <sz val="8"/>
        <rFont val="Century Gothic"/>
        <family val="2"/>
      </rPr>
      <t xml:space="preserve"> 2" </t>
    </r>
  </si>
  <si>
    <t xml:space="preserve">Based on cab height selected, there is not sufficient overhead. </t>
  </si>
  <si>
    <t>2 Landing Package</t>
  </si>
  <si>
    <t>Model 100 MDF Cab</t>
  </si>
  <si>
    <t>Wood Handrail</t>
  </si>
  <si>
    <t>Emergency Batt. Lowering</t>
  </si>
  <si>
    <t>Travel Cable - 44'</t>
  </si>
  <si>
    <t>Motor Cable - 10'</t>
  </si>
  <si>
    <t>Hall Station Cable - 2 x 16'</t>
  </si>
  <si>
    <t>Lock Cable - 2 x 5'</t>
  </si>
  <si>
    <t>Slack Cable Harness - 20'</t>
  </si>
  <si>
    <t>Controller Cable- 5' (incl. signal &amp; power cable)</t>
  </si>
  <si>
    <t>BASE PRICE (2L) STANDARD FEATURES</t>
  </si>
  <si>
    <t>inches  (ICOA will provide splices, as necessary)</t>
  </si>
  <si>
    <r>
      <t>A2 Roller</t>
    </r>
    <r>
      <rPr>
        <sz val="10"/>
        <color indexed="8"/>
        <rFont val="Century Gothic"/>
        <family val="2"/>
      </rPr>
      <t xml:space="preserve"> (used with angle iron and A3 to complete stabilizer system)</t>
    </r>
  </si>
  <si>
    <r>
      <t xml:space="preserve">A3 Roller </t>
    </r>
    <r>
      <rPr>
        <sz val="10"/>
        <color indexed="8"/>
        <rFont val="Century Gothic"/>
        <family val="2"/>
      </rPr>
      <t>(used with angle iron and A2 to complete stabilizer system)</t>
    </r>
  </si>
  <si>
    <r>
      <t xml:space="preserve"> Controller and Wiring Harnesses </t>
    </r>
    <r>
      <rPr>
        <b/>
        <sz val="8"/>
        <color indexed="8"/>
        <rFont val="Century Gothic"/>
        <family val="2"/>
      </rPr>
      <t>(refer to planning guide for wiring schematic)</t>
    </r>
    <r>
      <rPr>
        <b/>
        <sz val="10"/>
        <color indexed="8"/>
        <rFont val="Century Gothic"/>
        <family val="2"/>
      </rPr>
      <t>.</t>
    </r>
  </si>
  <si>
    <r>
      <t xml:space="preserve"> Controller and Wiring Harnesses </t>
    </r>
    <r>
      <rPr>
        <b/>
        <sz val="8"/>
        <color indexed="8"/>
        <rFont val="Century Gothic"/>
        <family val="2"/>
      </rPr>
      <t>(refer to planning guide for wiring schematic)</t>
    </r>
  </si>
  <si>
    <r>
      <t xml:space="preserve">TRAVELING CABLE - </t>
    </r>
    <r>
      <rPr>
        <sz val="8"/>
        <color indexed="8"/>
        <rFont val="Century Gothic"/>
        <family val="2"/>
      </rPr>
      <t>Cable from controller to top of car enclosure.</t>
    </r>
  </si>
  <si>
    <t xml:space="preserve">                 DOOR SWING POSITION</t>
  </si>
  <si>
    <t xml:space="preserve">                      Select door handle position (arrowhead) and indicate floor(s) served.</t>
  </si>
  <si>
    <t>Acrylic Window in Full Wall Panel</t>
  </si>
  <si>
    <t>Acrylic Window in Half Wall Panel</t>
  </si>
  <si>
    <t>Finished Outside Wall Panel</t>
  </si>
  <si>
    <t>Additional Dealer Installation Kit (Incl. with first UC601 Elevator Order)</t>
  </si>
  <si>
    <t>Dual Instantaneous Safeties</t>
  </si>
  <si>
    <t>CONTROL SPACE FLOOR LOCATON</t>
  </si>
  <si>
    <r>
      <rPr>
        <b/>
        <sz val="8"/>
        <rFont val="Century Gothic"/>
        <family val="2"/>
      </rPr>
      <t>Travel Cable Side</t>
    </r>
    <r>
      <rPr>
        <sz val="8"/>
        <rFont val="Century Gothic"/>
        <family val="2"/>
      </rPr>
      <t xml:space="preserve"> 3"</t>
    </r>
  </si>
  <si>
    <r>
      <rPr>
        <b/>
        <sz val="8"/>
        <rFont val="Century Gothic"/>
        <family val="2"/>
      </rPr>
      <t>Stabilizer / Travel Cable Side</t>
    </r>
    <r>
      <rPr>
        <sz val="8"/>
        <rFont val="Century Gothic"/>
        <family val="2"/>
      </rPr>
      <t xml:space="preserve"> 3.25"</t>
    </r>
  </si>
  <si>
    <r>
      <rPr>
        <b/>
        <sz val="8"/>
        <rFont val="Century Gothic"/>
        <family val="2"/>
      </rPr>
      <t>Depth</t>
    </r>
    <r>
      <rPr>
        <sz val="8"/>
        <rFont val="Century Gothic"/>
        <family val="2"/>
      </rPr>
      <t xml:space="preserve"> is rail side to opposite side</t>
    </r>
  </si>
  <si>
    <t>Side Location (default = North)</t>
  </si>
  <si>
    <r>
      <rPr>
        <b/>
        <sz val="8"/>
        <rFont val="Century Gothic"/>
        <family val="2"/>
      </rPr>
      <t>Rail Wall</t>
    </r>
    <r>
      <rPr>
        <sz val="8"/>
        <rFont val="Century Gothic"/>
        <family val="2"/>
      </rPr>
      <t xml:space="preserve"> 8"</t>
    </r>
  </si>
  <si>
    <t>Travel Package - 65" jack</t>
  </si>
  <si>
    <t>Wood Handrail (1)               5 hp Power Unit</t>
  </si>
  <si>
    <r>
      <t xml:space="preserve">2 Landing </t>
    </r>
    <r>
      <rPr>
        <b/>
        <sz val="9"/>
        <color indexed="8"/>
        <rFont val="Century Gothic"/>
        <family val="2"/>
      </rPr>
      <t>(2 hall stations, 2 interlocks, guide rail)</t>
    </r>
  </si>
  <si>
    <t>Options</t>
  </si>
  <si>
    <r>
      <t xml:space="preserve">2 Landing </t>
    </r>
    <r>
      <rPr>
        <b/>
        <sz val="9"/>
        <color indexed="8"/>
        <rFont val="Century Gothic"/>
        <family val="2"/>
      </rPr>
      <t>(2 hall stations, 2 interlocks, guide rail, splice(s), traveling cable and steel cable)</t>
    </r>
  </si>
  <si>
    <r>
      <t xml:space="preserve">3 Landing </t>
    </r>
    <r>
      <rPr>
        <b/>
        <sz val="9"/>
        <color indexed="8"/>
        <rFont val="Century Gothic"/>
        <family val="2"/>
      </rPr>
      <t>(3 hall stations, 3 interlocks, extra guide rail, splice(s), traveling cable and steel cable)</t>
    </r>
  </si>
  <si>
    <r>
      <t xml:space="preserve">4 Landing </t>
    </r>
    <r>
      <rPr>
        <b/>
        <sz val="9"/>
        <color indexed="8"/>
        <rFont val="Century Gothic"/>
        <family val="2"/>
      </rPr>
      <t>(4 hall stations, 4 interlocks, extra guide rail, splice(s), traveling cable and steel cable)</t>
    </r>
  </si>
  <si>
    <r>
      <t xml:space="preserve">5 Landing </t>
    </r>
    <r>
      <rPr>
        <b/>
        <sz val="9"/>
        <color indexed="8"/>
        <rFont val="Century Gothic"/>
        <family val="2"/>
      </rPr>
      <t>(5 hall stations, 5 interlocks, extra guide rail, splice(s), traveling cable and steel cable)</t>
    </r>
  </si>
  <si>
    <r>
      <t xml:space="preserve">6 Landing </t>
    </r>
    <r>
      <rPr>
        <b/>
        <sz val="9"/>
        <color indexed="8"/>
        <rFont val="Century Gothic"/>
        <family val="2"/>
      </rPr>
      <t>(6 hall stations, 6 interlocks, extra guide rail, splice(s), traveling cable and steel cable)</t>
    </r>
  </si>
  <si>
    <r>
      <t xml:space="preserve">CONTROLLER CABLE - </t>
    </r>
    <r>
      <rPr>
        <sz val="8"/>
        <color indexed="8"/>
        <rFont val="Century Gothic"/>
        <family val="2"/>
      </rPr>
      <t>Cable from controller to motor control enclosure, refer to planning guide for wiring schematic. (Comes w/signal and power cables)</t>
    </r>
  </si>
  <si>
    <r>
      <t>MOTOR CABLE -</t>
    </r>
    <r>
      <rPr>
        <sz val="8"/>
        <color indexed="8"/>
        <rFont val="Century Gothic"/>
        <family val="2"/>
      </rPr>
      <t xml:space="preserve"> Cable from motor control enclosure to motor, refer to planning guide for wiring schematic.</t>
    </r>
  </si>
  <si>
    <t>Refer to planning guide for wiring schematic</t>
  </si>
  <si>
    <r>
      <t>SLACK CABLE HARNESS -</t>
    </r>
    <r>
      <rPr>
        <sz val="8"/>
        <color indexed="8"/>
        <rFont val="Century Gothic"/>
        <family val="2"/>
      </rPr>
      <t xml:space="preserve"> Harness from controller to gear box.</t>
    </r>
  </si>
  <si>
    <r>
      <t xml:space="preserve">PIT SWITCH CABLE - </t>
    </r>
    <r>
      <rPr>
        <sz val="8"/>
        <color indexed="8"/>
        <rFont val="Century Gothic"/>
        <family val="2"/>
      </rPr>
      <t>Cable from controller to pit switch.</t>
    </r>
  </si>
  <si>
    <t>Red Oak</t>
  </si>
  <si>
    <t>Raised Mount, Key Right looking into the cab</t>
  </si>
  <si>
    <t>Raised Mount, Key Left looking into the cab</t>
  </si>
  <si>
    <t>Solid Stop - welded steel stop used with extra deep pits</t>
  </si>
  <si>
    <t>Paint for Cable Drum Mechanicals (base, angle iron and guide rail)</t>
  </si>
  <si>
    <r>
      <t xml:space="preserve">30 Feet </t>
    </r>
    <r>
      <rPr>
        <b/>
        <sz val="8"/>
        <color indexed="8"/>
        <rFont val="Century Gothic"/>
        <family val="2"/>
      </rPr>
      <t>(optional, indicate # of 30' lengths req'd. Replaces 16' cable length)</t>
    </r>
  </si>
  <si>
    <r>
      <t xml:space="preserve">Standard Mount </t>
    </r>
    <r>
      <rPr>
        <b/>
        <sz val="8"/>
        <color indexed="8"/>
        <rFont val="Century Gothic"/>
        <family val="2"/>
      </rPr>
      <t>(Lower level up)</t>
    </r>
  </si>
  <si>
    <r>
      <t xml:space="preserve">  Attic/Top Floor Mount</t>
    </r>
    <r>
      <rPr>
        <b/>
        <sz val="8"/>
        <color indexed="8"/>
        <rFont val="Century Gothic"/>
        <family val="2"/>
      </rPr>
      <t xml:space="preserve"> (Upper level down)</t>
    </r>
  </si>
  <si>
    <r>
      <t xml:space="preserve">20 feet </t>
    </r>
    <r>
      <rPr>
        <b/>
        <sz val="8"/>
        <color indexed="8"/>
        <rFont val="Century Gothic"/>
        <family val="2"/>
      </rPr>
      <t>(included in base price)</t>
    </r>
  </si>
  <si>
    <t>RJ50 Connector</t>
  </si>
  <si>
    <r>
      <t xml:space="preserve">  Attic/Top Floor Mount </t>
    </r>
    <r>
      <rPr>
        <b/>
        <sz val="8"/>
        <color indexed="8"/>
        <rFont val="Century Gothic"/>
        <family val="2"/>
      </rPr>
      <t>(Upper level down)</t>
    </r>
  </si>
  <si>
    <r>
      <t xml:space="preserve"> Buffer Springs (</t>
    </r>
    <r>
      <rPr>
        <b/>
        <sz val="10"/>
        <color indexed="8"/>
        <rFont val="Century Gothic"/>
        <family val="2"/>
      </rPr>
      <t>required when occupied space below)</t>
    </r>
  </si>
  <si>
    <t>N/A</t>
  </si>
  <si>
    <r>
      <t xml:space="preserve">3 Landing </t>
    </r>
    <r>
      <rPr>
        <b/>
        <sz val="9"/>
        <color indexed="8"/>
        <rFont val="Century Gothic"/>
        <family val="2"/>
      </rPr>
      <t>(3 hall stations, 3 interlocks, extra guide rail, splice(s) and traveling cable)</t>
    </r>
  </si>
  <si>
    <r>
      <t xml:space="preserve">4 Landing </t>
    </r>
    <r>
      <rPr>
        <b/>
        <sz val="9"/>
        <color indexed="8"/>
        <rFont val="Century Gothic"/>
        <family val="2"/>
      </rPr>
      <t>(4 hall stations, 4 interlocks, extra guide rail, splice(s) and traveling cable)</t>
    </r>
  </si>
  <si>
    <r>
      <t xml:space="preserve">5 Landing </t>
    </r>
    <r>
      <rPr>
        <b/>
        <sz val="9"/>
        <color indexed="8"/>
        <rFont val="Century Gothic"/>
        <family val="2"/>
      </rPr>
      <t>(5 hall stations, 5 interlocks, extra guide rail, splice(s) and traveling cable)</t>
    </r>
  </si>
  <si>
    <r>
      <t xml:space="preserve">6 Landing </t>
    </r>
    <r>
      <rPr>
        <b/>
        <sz val="9"/>
        <color indexed="8"/>
        <rFont val="Century Gothic"/>
        <family val="2"/>
      </rPr>
      <t>(6 hall stations, 6 interlocks, extra guide rail, splice(s) and traveling cable)</t>
    </r>
  </si>
  <si>
    <t xml:space="preserve">  Refer to planning guide for wiring schematic.</t>
  </si>
  <si>
    <r>
      <t xml:space="preserve">CONTROLLER CABLE - </t>
    </r>
    <r>
      <rPr>
        <sz val="8"/>
        <color indexed="8"/>
        <rFont val="Century Gothic"/>
        <family val="2"/>
      </rPr>
      <t>Cable from controller to motor control enclosure, refer to planning guide for wiring schematic. Comes with signal and power cables.</t>
    </r>
  </si>
  <si>
    <t>Phone is required under ASME A17.1, Section 5.3 PRE Code</t>
  </si>
  <si>
    <r>
      <t xml:space="preserve">CONTROLLER CABLE - </t>
    </r>
    <r>
      <rPr>
        <sz val="8"/>
        <color indexed="8"/>
        <rFont val="Century Gothic"/>
        <family val="2"/>
      </rPr>
      <t>Cable from controller to pump unit.  (Comes w/signal and power cables)</t>
    </r>
  </si>
  <si>
    <r>
      <t>SLACK CABLE HARNESS -</t>
    </r>
    <r>
      <rPr>
        <sz val="8"/>
        <color indexed="8"/>
        <rFont val="Century Gothic"/>
        <family val="2"/>
      </rPr>
      <t xml:space="preserve"> Harness from controller to slack cable.</t>
    </r>
  </si>
  <si>
    <t>Cab Top Stop Switch    Automatic Operation</t>
  </si>
  <si>
    <t>1st Gate Price</t>
  </si>
  <si>
    <t>2nd Gate Price</t>
  </si>
  <si>
    <t xml:space="preserve">           Chalk</t>
  </si>
  <si>
    <t xml:space="preserve">           Gray</t>
  </si>
  <si>
    <r>
      <rPr>
        <b/>
        <sz val="8"/>
        <color indexed="8"/>
        <rFont val="Century Gothic"/>
        <family val="2"/>
      </rPr>
      <t>Gate Side</t>
    </r>
    <r>
      <rPr>
        <sz val="8"/>
        <color indexed="8"/>
        <rFont val="Century Gothic"/>
        <family val="2"/>
      </rPr>
      <t xml:space="preserve"> 3/4" </t>
    </r>
  </si>
  <si>
    <r>
      <t>2 Landing Angle Iron</t>
    </r>
    <r>
      <rPr>
        <b/>
        <sz val="8"/>
        <color indexed="8"/>
        <rFont val="Century Gothic"/>
        <family val="2"/>
      </rPr>
      <t xml:space="preserve"> (1/4" x 2" x 2")</t>
    </r>
  </si>
  <si>
    <r>
      <t>3 Landing Angle Iron</t>
    </r>
    <r>
      <rPr>
        <b/>
        <sz val="8"/>
        <color indexed="8"/>
        <rFont val="Century Gothic"/>
        <family val="2"/>
      </rPr>
      <t xml:space="preserve"> (1/4" x 2" x 2")</t>
    </r>
  </si>
  <si>
    <r>
      <t>4 Landing Angle Iron</t>
    </r>
    <r>
      <rPr>
        <b/>
        <sz val="8"/>
        <color indexed="8"/>
        <rFont val="Century Gothic"/>
        <family val="2"/>
      </rPr>
      <t xml:space="preserve"> (1/4" x 2" x 2")</t>
    </r>
  </si>
  <si>
    <r>
      <t>5 Landing Angle Iron</t>
    </r>
    <r>
      <rPr>
        <b/>
        <sz val="8"/>
        <color indexed="8"/>
        <rFont val="Century Gothic"/>
        <family val="2"/>
      </rPr>
      <t xml:space="preserve"> (1/4" x 2" x 2")</t>
    </r>
  </si>
  <si>
    <r>
      <t>6 Landing Angle Iron</t>
    </r>
    <r>
      <rPr>
        <b/>
        <sz val="8"/>
        <color indexed="8"/>
        <rFont val="Century Gothic"/>
        <family val="2"/>
      </rPr>
      <t xml:space="preserve"> (1/4" x 2" x 2")</t>
    </r>
  </si>
  <si>
    <t>10 Feet</t>
  </si>
  <si>
    <t>20 Feet</t>
  </si>
  <si>
    <t>30 Feet</t>
  </si>
  <si>
    <t>40 Feet</t>
  </si>
  <si>
    <t>50 Feet</t>
  </si>
  <si>
    <r>
      <t xml:space="preserve">16 Feet </t>
    </r>
    <r>
      <rPr>
        <b/>
        <sz val="8"/>
        <color indexed="8"/>
        <rFont val="Century Gothic"/>
        <family val="2"/>
      </rPr>
      <t>(included in base price, one per hall station)</t>
    </r>
  </si>
  <si>
    <r>
      <t xml:space="preserve">5 Foot Lock Cable </t>
    </r>
    <r>
      <rPr>
        <b/>
        <sz val="8"/>
        <color indexed="8"/>
        <rFont val="Century Gothic"/>
        <family val="2"/>
      </rPr>
      <t>(included in base price one per door opening)</t>
    </r>
  </si>
  <si>
    <r>
      <t xml:space="preserve">15 Feet Lock Cable </t>
    </r>
    <r>
      <rPr>
        <b/>
        <sz val="8"/>
        <color indexed="8"/>
        <rFont val="Century Gothic"/>
        <family val="2"/>
      </rPr>
      <t>(optional, replaces stnd. 5' cable)</t>
    </r>
  </si>
  <si>
    <t>UC601 WIRING HARNESSES</t>
  </si>
  <si>
    <t xml:space="preserve">                      Indicate floor levels in yellow box that arrow points to.</t>
  </si>
  <si>
    <r>
      <t xml:space="preserve">OVERSIZE CAB? </t>
    </r>
    <r>
      <rPr>
        <sz val="10"/>
        <color indexed="8"/>
        <rFont val="Century Gothic"/>
        <family val="2"/>
      </rPr>
      <t>(cab dimensions are listed as OD, outside dimension, hoistway dimensions are finished inside dimension)</t>
    </r>
  </si>
  <si>
    <t>Send cabs "knocked down"</t>
  </si>
  <si>
    <t>Travel Speed and Minimum Clearances</t>
  </si>
  <si>
    <t>Select Travel Speed:</t>
  </si>
  <si>
    <t>30 fpm - req. minimum clearance = inside cab height +22"</t>
  </si>
  <si>
    <t>40 fpm - req. minimum clearance = inside cab height +25"</t>
  </si>
  <si>
    <t>Oil Rubbed Bronze - Left Door(s)</t>
  </si>
  <si>
    <t>Oil Rubbed Bronze - Right Door(s)</t>
  </si>
  <si>
    <t>Brass - Left Door(s)</t>
  </si>
  <si>
    <t>Brass - Right Door(s)</t>
  </si>
  <si>
    <t>Safety Pan</t>
  </si>
  <si>
    <t>Float Switch</t>
  </si>
  <si>
    <r>
      <t xml:space="preserve">5 Feet </t>
    </r>
    <r>
      <rPr>
        <b/>
        <sz val="8"/>
        <color indexed="8"/>
        <rFont val="Century Gothic"/>
        <family val="2"/>
      </rPr>
      <t>(included in base price)</t>
    </r>
  </si>
  <si>
    <r>
      <t>10 Feet</t>
    </r>
    <r>
      <rPr>
        <b/>
        <sz val="8"/>
        <color indexed="8"/>
        <rFont val="Century Gothic"/>
        <family val="2"/>
      </rPr>
      <t xml:space="preserve"> (included in base price)</t>
    </r>
  </si>
  <si>
    <r>
      <t xml:space="preserve">20 Feet </t>
    </r>
    <r>
      <rPr>
        <b/>
        <sz val="8"/>
        <color indexed="8"/>
        <rFont val="Century Gothic"/>
        <family val="2"/>
      </rPr>
      <t>(included in base price)</t>
    </r>
  </si>
  <si>
    <t>60 Feet</t>
  </si>
  <si>
    <r>
      <t xml:space="preserve">5 Foot Lock Cable Extension </t>
    </r>
    <r>
      <rPr>
        <b/>
        <sz val="8"/>
        <color indexed="8"/>
        <rFont val="Century Gothic"/>
        <family val="2"/>
      </rPr>
      <t>(optional 5' extension)</t>
    </r>
  </si>
  <si>
    <r>
      <t xml:space="preserve">20 Feet + 12 Feet/landing </t>
    </r>
    <r>
      <rPr>
        <b/>
        <sz val="8"/>
        <color indexed="8"/>
        <rFont val="Century Gothic"/>
        <family val="2"/>
      </rPr>
      <t>(included in landing package price) Ex. 2L = 44'</t>
    </r>
  </si>
  <si>
    <r>
      <t xml:space="preserve">Extra 12 Foot Extension (ea.)  </t>
    </r>
    <r>
      <rPr>
        <b/>
        <sz val="8"/>
        <color indexed="8"/>
        <rFont val="Century Gothic"/>
        <family val="2"/>
      </rPr>
      <t>(Used if longer travel cable req.)</t>
    </r>
  </si>
  <si>
    <r>
      <t xml:space="preserve">Extra 12 Foot extension (ea.) </t>
    </r>
    <r>
      <rPr>
        <b/>
        <sz val="8"/>
        <color indexed="8"/>
        <rFont val="Century Gothic"/>
        <family val="2"/>
      </rPr>
      <t>(Used if longer travel cable req.)</t>
    </r>
  </si>
  <si>
    <r>
      <t xml:space="preserve">20 Feet + 12 Feet/landing </t>
    </r>
    <r>
      <rPr>
        <b/>
        <sz val="8"/>
        <color indexed="8"/>
        <rFont val="Century Gothic"/>
        <family val="2"/>
      </rPr>
      <t>(included in travel package price) Ex. 2L = 44'</t>
    </r>
  </si>
  <si>
    <t xml:space="preserve"> Stabilizer System (angle iron rail with stabilizing rollers, select option and quantity below)</t>
  </si>
  <si>
    <t xml:space="preserve"> Cab and Hoistway Design Setup</t>
  </si>
  <si>
    <t xml:space="preserve"> DEALER INFORMATION</t>
  </si>
  <si>
    <t xml:space="preserve"> SHIPPING INFORMATION</t>
  </si>
  <si>
    <t xml:space="preserve"> Optional Equipment</t>
  </si>
  <si>
    <t xml:space="preserve"> Hydraulic Base Price</t>
  </si>
  <si>
    <r>
      <t xml:space="preserve"> Travel Packages </t>
    </r>
    <r>
      <rPr>
        <sz val="10"/>
        <color indexed="8"/>
        <rFont val="Century Gothic"/>
        <family val="2"/>
      </rPr>
      <t>(Includes, jack, jack guides, travel cable and 3/8" IWRC cable)</t>
    </r>
  </si>
  <si>
    <t>100 MDF Cab</t>
  </si>
  <si>
    <r>
      <t xml:space="preserve">16 Feet </t>
    </r>
    <r>
      <rPr>
        <sz val="8"/>
        <color indexed="8"/>
        <rFont val="Century Gothic"/>
        <family val="2"/>
      </rPr>
      <t>(included in base price, one per hall station)</t>
    </r>
  </si>
  <si>
    <r>
      <t xml:space="preserve">30 Feet </t>
    </r>
    <r>
      <rPr>
        <sz val="8"/>
        <color indexed="8"/>
        <rFont val="Century Gothic"/>
        <family val="2"/>
      </rPr>
      <t>(optional, indicate # of 30' lengths req'd. Replaces 16' cable length)</t>
    </r>
  </si>
  <si>
    <r>
      <t xml:space="preserve">5 Foot Lock Cable </t>
    </r>
    <r>
      <rPr>
        <sz val="8"/>
        <color indexed="8"/>
        <rFont val="Century Gothic"/>
        <family val="2"/>
      </rPr>
      <t>(included in base price one per door opening)</t>
    </r>
  </si>
  <si>
    <r>
      <t xml:space="preserve">5 Foot Lock Cable Extension </t>
    </r>
    <r>
      <rPr>
        <sz val="8"/>
        <color indexed="8"/>
        <rFont val="Century Gothic"/>
        <family val="2"/>
      </rPr>
      <t>(optional 5' extension)</t>
    </r>
  </si>
  <si>
    <r>
      <t xml:space="preserve">15 Feet Lock Cable </t>
    </r>
    <r>
      <rPr>
        <sz val="8"/>
        <color indexed="8"/>
        <rFont val="Century Gothic"/>
        <family val="2"/>
      </rPr>
      <t>(optional, replaces stnd. 5' cable)</t>
    </r>
  </si>
  <si>
    <r>
      <t xml:space="preserve">20 Feet + 12 Feet/landing </t>
    </r>
    <r>
      <rPr>
        <sz val="8"/>
        <color indexed="8"/>
        <rFont val="Century Gothic"/>
        <family val="2"/>
      </rPr>
      <t>(included in base price) Ex. 2L = 44'</t>
    </r>
  </si>
  <si>
    <r>
      <t xml:space="preserve">Extra 12 Foot extension (ea.) </t>
    </r>
    <r>
      <rPr>
        <sz val="8"/>
        <color indexed="8"/>
        <rFont val="Century Gothic"/>
        <family val="2"/>
      </rPr>
      <t>(Used if longer travel cable req.)</t>
    </r>
  </si>
  <si>
    <r>
      <t xml:space="preserve">20 Feet </t>
    </r>
    <r>
      <rPr>
        <sz val="8"/>
        <color indexed="8"/>
        <rFont val="Century Gothic"/>
        <family val="2"/>
      </rPr>
      <t>(included in base price)</t>
    </r>
  </si>
  <si>
    <t>16 in + inside cab height</t>
  </si>
  <si>
    <t xml:space="preserve">500 lb - 6 inches     1000lb  - 10 inches </t>
  </si>
  <si>
    <t>Total Travel (ft. and in.)</t>
  </si>
  <si>
    <r>
      <t xml:space="preserve">     </t>
    </r>
    <r>
      <rPr>
        <sz val="9"/>
        <color indexed="8"/>
        <rFont val="Century Gothic"/>
        <family val="2"/>
      </rPr>
      <t>White Laminate</t>
    </r>
  </si>
  <si>
    <r>
      <t xml:space="preserve">         </t>
    </r>
    <r>
      <rPr>
        <sz val="9"/>
        <color indexed="8"/>
        <rFont val="Century Gothic"/>
        <family val="2"/>
      </rPr>
      <t>Wood Veneer</t>
    </r>
  </si>
  <si>
    <t xml:space="preserve">Total Travel (ft. and in.)  </t>
  </si>
  <si>
    <t>Bronze</t>
  </si>
  <si>
    <t>Stainless Steel - Left Door(s)</t>
  </si>
  <si>
    <t>Stainless Steel - Right Door(s)</t>
  </si>
  <si>
    <r>
      <t xml:space="preserve">Left 80" Door(s) </t>
    </r>
    <r>
      <rPr>
        <sz val="8"/>
        <color indexed="8"/>
        <rFont val="Century Gothic"/>
        <family val="2"/>
      </rPr>
      <t>(80" x 36" x 1.75")</t>
    </r>
  </si>
  <si>
    <r>
      <t xml:space="preserve">Left 96" Door(s) </t>
    </r>
    <r>
      <rPr>
        <sz val="8"/>
        <color indexed="8"/>
        <rFont val="Century Gothic"/>
        <family val="2"/>
      </rPr>
      <t>(96" x 36" x 1.75")</t>
    </r>
  </si>
  <si>
    <r>
      <t>Left 80" Door(s)</t>
    </r>
    <r>
      <rPr>
        <b/>
        <sz val="8"/>
        <color indexed="8"/>
        <rFont val="Century Gothic"/>
        <family val="2"/>
      </rPr>
      <t xml:space="preserve"> </t>
    </r>
    <r>
      <rPr>
        <sz val="8"/>
        <color indexed="8"/>
        <rFont val="Century Gothic"/>
        <family val="2"/>
      </rPr>
      <t>(80" x 36" x 1.75")</t>
    </r>
  </si>
  <si>
    <r>
      <t xml:space="preserve">Right 80" Door(s) </t>
    </r>
    <r>
      <rPr>
        <sz val="8"/>
        <color indexed="8"/>
        <rFont val="Century Gothic"/>
        <family val="2"/>
      </rPr>
      <t>(80" x 36" x 1.75")</t>
    </r>
  </si>
  <si>
    <r>
      <t>Right 96" Door(s)</t>
    </r>
    <r>
      <rPr>
        <b/>
        <sz val="8"/>
        <color indexed="8"/>
        <rFont val="Century Gothic"/>
        <family val="2"/>
      </rPr>
      <t xml:space="preserve"> </t>
    </r>
    <r>
      <rPr>
        <sz val="8"/>
        <color indexed="8"/>
        <rFont val="Century Gothic"/>
        <family val="2"/>
      </rPr>
      <t>(96" x 36" x 1.75")</t>
    </r>
  </si>
  <si>
    <r>
      <t>Left 80" Door(s)</t>
    </r>
    <r>
      <rPr>
        <sz val="9"/>
        <color indexed="8"/>
        <rFont val="Century Gothic"/>
        <family val="2"/>
      </rPr>
      <t xml:space="preserve"> </t>
    </r>
    <r>
      <rPr>
        <sz val="8"/>
        <color indexed="8"/>
        <rFont val="Century Gothic"/>
        <family val="2"/>
      </rPr>
      <t>(80" x 36" x 1.75")</t>
    </r>
  </si>
  <si>
    <r>
      <t>Right 80" Door(s)</t>
    </r>
    <r>
      <rPr>
        <sz val="8"/>
        <color indexed="8"/>
        <rFont val="Century Gothic"/>
        <family val="2"/>
      </rPr>
      <t xml:space="preserve"> (80" x 36" x 1.75")</t>
    </r>
  </si>
  <si>
    <r>
      <t>Left 96" Door(s)</t>
    </r>
    <r>
      <rPr>
        <sz val="9"/>
        <color indexed="8"/>
        <rFont val="Century Gothic"/>
        <family val="2"/>
      </rPr>
      <t xml:space="preserve"> </t>
    </r>
    <r>
      <rPr>
        <sz val="8"/>
        <color indexed="8"/>
        <rFont val="Century Gothic"/>
        <family val="2"/>
      </rPr>
      <t>(96" x 36" x 1.75")</t>
    </r>
  </si>
  <si>
    <r>
      <t>Right 96" Door(s)</t>
    </r>
    <r>
      <rPr>
        <sz val="9"/>
        <color indexed="8"/>
        <rFont val="Century Gothic"/>
        <family val="2"/>
      </rPr>
      <t xml:space="preserve"> </t>
    </r>
    <r>
      <rPr>
        <sz val="8"/>
        <color indexed="8"/>
        <rFont val="Century Gothic"/>
        <family val="2"/>
      </rPr>
      <t>(96" x 36" x 1.75")</t>
    </r>
  </si>
  <si>
    <t>1000lb (10 inches)</t>
  </si>
  <si>
    <t>Max. 24" Pit Depth</t>
  </si>
  <si>
    <t xml:space="preserve">Cost per ft. depth &gt; 24": </t>
  </si>
  <si>
    <r>
      <t xml:space="preserve">NOTE: If </t>
    </r>
    <r>
      <rPr>
        <u/>
        <sz val="9"/>
        <color indexed="8"/>
        <rFont val="Century Gothic"/>
        <family val="2"/>
      </rPr>
      <t>exterior</t>
    </r>
    <r>
      <rPr>
        <sz val="9"/>
        <color indexed="8"/>
        <rFont val="Century Gothic"/>
        <family val="2"/>
      </rPr>
      <t xml:space="preserve"> hall stations required, see the 'Hall Stations' section in the latter part of this form.</t>
    </r>
  </si>
  <si>
    <t xml:space="preserve"> *This option upgrade does not increase the quantity of hall stations selected.</t>
  </si>
  <si>
    <t>Gold</t>
  </si>
  <si>
    <r>
      <t xml:space="preserve">Cab width over 50" up to 60" (OD) </t>
    </r>
    <r>
      <rPr>
        <sz val="8"/>
        <color indexed="8"/>
        <rFont val="Century Gothic"/>
        <family val="2"/>
      </rPr>
      <t>**Not available for the 100 cab</t>
    </r>
  </si>
  <si>
    <r>
      <t xml:space="preserve">Cab width over 60" up to 68" (OD) </t>
    </r>
    <r>
      <rPr>
        <sz val="8"/>
        <color indexed="8"/>
        <rFont val="Century Gothic"/>
        <family val="2"/>
      </rPr>
      <t>**Not available for the 100 cab</t>
    </r>
  </si>
  <si>
    <t xml:space="preserve"> Feet</t>
  </si>
  <si>
    <r>
      <t xml:space="preserve">Cab width over 50" up to 60" (OD) </t>
    </r>
    <r>
      <rPr>
        <sz val="8"/>
        <color indexed="8"/>
        <rFont val="Century Gothic"/>
        <family val="2"/>
      </rPr>
      <t>**Not available for the 100 cab</t>
    </r>
  </si>
  <si>
    <r>
      <t xml:space="preserve">Cab width over 60" up to 68" (OD) </t>
    </r>
    <r>
      <rPr>
        <sz val="8"/>
        <color indexed="8"/>
        <rFont val="Century Gothic"/>
        <family val="2"/>
      </rPr>
      <t>**Not available for the 100 cab</t>
    </r>
  </si>
  <si>
    <t>Active Drive System</t>
  </si>
  <si>
    <t>Cable Drum 500</t>
  </si>
  <si>
    <t>Unit Type Ref</t>
  </si>
  <si>
    <t>Order Sheet Ref</t>
  </si>
  <si>
    <t>Colum Index</t>
  </si>
  <si>
    <t>Old Formula</t>
  </si>
  <si>
    <t>Selected</t>
  </si>
  <si>
    <t>Column Ref</t>
  </si>
  <si>
    <t>Order Sheet</t>
  </si>
  <si>
    <t>Cable Drum 1000</t>
  </si>
  <si>
    <t>MRL Geared 950</t>
  </si>
  <si>
    <t>MRL Overhead Cable Drum 1000</t>
  </si>
  <si>
    <t>Hydro 1000</t>
  </si>
  <si>
    <t>Order Form Ref</t>
  </si>
  <si>
    <t>Cable Drum Order Form</t>
  </si>
  <si>
    <t>MRL Overhead Cable Order Form</t>
  </si>
  <si>
    <t>Hydraulic Order Form</t>
  </si>
  <si>
    <t>Table Value</t>
  </si>
  <si>
    <t>Output Value</t>
  </si>
  <si>
    <t>Hyperlink Value</t>
  </si>
  <si>
    <t>Date</t>
  </si>
  <si>
    <t>INCOA Job #</t>
  </si>
  <si>
    <t>Customer PO #</t>
  </si>
  <si>
    <t>Construction</t>
  </si>
  <si>
    <t>Project Address</t>
  </si>
  <si>
    <t>Project City</t>
  </si>
  <si>
    <t>Project State</t>
  </si>
  <si>
    <t>Project Country</t>
  </si>
  <si>
    <t>Project Zip</t>
  </si>
  <si>
    <t>Dealer City</t>
  </si>
  <si>
    <t>Dealer State</t>
  </si>
  <si>
    <t>Dealer zip</t>
  </si>
  <si>
    <t>General Contractor</t>
  </si>
  <si>
    <t>Frequency</t>
  </si>
  <si>
    <t>Inclinator Lead</t>
  </si>
  <si>
    <t>Ship To</t>
  </si>
  <si>
    <t>Charges</t>
  </si>
  <si>
    <t xml:space="preserve">     </t>
  </si>
  <si>
    <t>Lift Gate Required</t>
  </si>
  <si>
    <t>24hr Call Notice</t>
  </si>
  <si>
    <t>Ship By</t>
  </si>
  <si>
    <t>Car Series</t>
  </si>
  <si>
    <t>Code(s)</t>
  </si>
  <si>
    <t>Capacity</t>
  </si>
  <si>
    <t># Landings</t>
  </si>
  <si>
    <t>Machine Room Location</t>
  </si>
  <si>
    <t>Width (X)</t>
  </si>
  <si>
    <t>Depth (Y)</t>
  </si>
  <si>
    <t>Overhead FT</t>
  </si>
  <si>
    <t>Overhead IN</t>
  </si>
  <si>
    <t>Total Travel FT</t>
  </si>
  <si>
    <t>Total Travel IN</t>
  </si>
  <si>
    <t>Pit FT</t>
  </si>
  <si>
    <t>Pit IN</t>
  </si>
  <si>
    <t>Depth (D)</t>
  </si>
  <si>
    <t>Width (W)</t>
  </si>
  <si>
    <t>Inside Height</t>
  </si>
  <si>
    <t>Gate Type</t>
  </si>
  <si>
    <t>Gate Overhang</t>
  </si>
  <si>
    <t>Handrail Position</t>
  </si>
  <si>
    <t>Stabilizer Position</t>
  </si>
  <si>
    <t>Travel</t>
  </si>
  <si>
    <t>Floor 1-2 FT</t>
  </si>
  <si>
    <t>Floor 1-2IN</t>
  </si>
  <si>
    <t>Floor 2-3 FT</t>
  </si>
  <si>
    <t>Floor 2-3 IN</t>
  </si>
  <si>
    <t>Floor 3-4 FT</t>
  </si>
  <si>
    <t>Floor 3-4 IN</t>
  </si>
  <si>
    <t>Floor 4-5 FT</t>
  </si>
  <si>
    <t>Floor 4-5 IN</t>
  </si>
  <si>
    <t>Floor 5-6 FT</t>
  </si>
  <si>
    <t>Floor 5-6 IN</t>
  </si>
  <si>
    <t>Floor Callouts</t>
  </si>
  <si>
    <t>Car Code</t>
  </si>
  <si>
    <t>CODE 1</t>
  </si>
  <si>
    <t>CODE 2</t>
  </si>
  <si>
    <t>CODE 3</t>
  </si>
  <si>
    <t>CODE 4</t>
  </si>
  <si>
    <t>CODE 5</t>
  </si>
  <si>
    <t>CODE 6</t>
  </si>
  <si>
    <t>Landing Doors</t>
  </si>
  <si>
    <t>CODE 1 STD</t>
  </si>
  <si>
    <t>CODE 2 STD</t>
  </si>
  <si>
    <t>CODE 3 STD</t>
  </si>
  <si>
    <t>CODE 4 STD</t>
  </si>
  <si>
    <t>CODE 5 STD</t>
  </si>
  <si>
    <t>CODE 6 STD</t>
  </si>
  <si>
    <t>Notes</t>
  </si>
  <si>
    <t>Hydro Jack Position</t>
  </si>
  <si>
    <t>Floor Codes</t>
  </si>
  <si>
    <t>Auto Fill</t>
  </si>
  <si>
    <t>(1 = AUTO, 2 = MANUAL)</t>
  </si>
  <si>
    <t>Capacity:</t>
  </si>
  <si>
    <t>Gate Type:</t>
  </si>
  <si>
    <t>Accordian</t>
  </si>
  <si>
    <t>New Construction</t>
  </si>
  <si>
    <t>Remodel</t>
  </si>
  <si>
    <t>Replacement</t>
  </si>
  <si>
    <t>Collapsible</t>
  </si>
  <si>
    <t>Floor Callout:</t>
  </si>
  <si>
    <t>Cable Drum Machine Room Location:</t>
  </si>
  <si>
    <t>L</t>
  </si>
  <si>
    <t>500#</t>
  </si>
  <si>
    <t>1000#</t>
  </si>
  <si>
    <t>G</t>
  </si>
  <si>
    <t>OVERHEAD</t>
  </si>
  <si>
    <t>LEFT</t>
  </si>
  <si>
    <t>A</t>
  </si>
  <si>
    <t>ADJACENT</t>
  </si>
  <si>
    <t>RIGHT</t>
  </si>
  <si>
    <t>B</t>
  </si>
  <si>
    <t>BELOW</t>
  </si>
  <si>
    <t>BEHIND</t>
  </si>
  <si>
    <t>Options:</t>
  </si>
  <si>
    <t>Option</t>
  </si>
  <si>
    <t>State for Approval dwg</t>
  </si>
  <si>
    <t>Qty</t>
  </si>
  <si>
    <t>Car Code:</t>
  </si>
  <si>
    <t>Stabilizer Position:</t>
  </si>
  <si>
    <t>Universal Flush Door Frame Kit</t>
  </si>
  <si>
    <t>Prehung Door w/ Frame Kit - LT, 80"</t>
  </si>
  <si>
    <t>South</t>
  </si>
  <si>
    <t>Prehung Door w/ Frame Kit - RT, 84"</t>
  </si>
  <si>
    <t>East</t>
  </si>
  <si>
    <t>Prehung Door w/ Frame Kit - LT, 96"</t>
  </si>
  <si>
    <t>West</t>
  </si>
  <si>
    <t>Prehung Door w/ Frame Kit - RT, 96"</t>
  </si>
  <si>
    <t>Auto Gate/Door Calcs</t>
  </si>
  <si>
    <t>CD</t>
  </si>
  <si>
    <t>MRLC</t>
  </si>
  <si>
    <t>OHCD</t>
  </si>
  <si>
    <t>HIH</t>
  </si>
  <si>
    <t>None</t>
  </si>
  <si>
    <t>Auto Gate Operator</t>
  </si>
  <si>
    <t>Auto Door Operator</t>
  </si>
  <si>
    <t>6" Buffer Springs</t>
  </si>
  <si>
    <t>Buffer Spring Calcs</t>
  </si>
  <si>
    <t>12" Buffer Springs</t>
  </si>
  <si>
    <t>Solid Stop</t>
  </si>
  <si>
    <t>Car Series:</t>
  </si>
  <si>
    <t>Optional Stabilizer - 2 Landing</t>
  </si>
  <si>
    <t>Stabilizer Calcs</t>
  </si>
  <si>
    <t>Optional Stabilizer - 3 Landing</t>
  </si>
  <si>
    <t>Optional Stabilizer - 4 Landing</t>
  </si>
  <si>
    <t>Optional Stabilizer - 5 Landing</t>
  </si>
  <si>
    <t>Optional Stabilizer - 6 Landing</t>
  </si>
  <si>
    <t>Car inside Height:</t>
  </si>
  <si>
    <t>Water Resistant Station</t>
  </si>
  <si>
    <t>IF(OR($C$5="X", $D$5="X"), 'Cable Drum Order Form'!L487, IF($E$5="X", 'MRL Geared Elevator Order Form'!L411, IF($F$5="X", 'MRL Overhead Cable Order Form'!L422, IF($G$5="X", 'Hydraulic Order Form'!L440, ""))))</t>
  </si>
  <si>
    <t>HANDRAIL POSITION:</t>
  </si>
  <si>
    <t>Cable Drum</t>
  </si>
  <si>
    <t>Geared</t>
  </si>
  <si>
    <t>Hydro</t>
  </si>
  <si>
    <t>Not Required</t>
  </si>
  <si>
    <t>N</t>
  </si>
  <si>
    <t>S</t>
  </si>
  <si>
    <t>E</t>
  </si>
  <si>
    <t>W</t>
  </si>
  <si>
    <t>String</t>
  </si>
  <si>
    <t>Drop Down Lists:</t>
  </si>
  <si>
    <t>Unit Type</t>
  </si>
  <si>
    <t>500lb Drums</t>
  </si>
  <si>
    <t>Single</t>
  </si>
  <si>
    <t>Double</t>
  </si>
  <si>
    <t>Collapsable</t>
  </si>
  <si>
    <t>Behind Rail</t>
  </si>
  <si>
    <t>Adj Left</t>
  </si>
  <si>
    <t>Bi-Parting</t>
  </si>
  <si>
    <t>Adj Right</t>
  </si>
  <si>
    <t>Slide Up</t>
  </si>
  <si>
    <t>Overhead</t>
  </si>
  <si>
    <t>Slide Down</t>
  </si>
  <si>
    <t>Vertical Lift 750</t>
  </si>
  <si>
    <t>Below</t>
  </si>
  <si>
    <t>Homewaiter 120</t>
  </si>
  <si>
    <t>Other (See notes)</t>
  </si>
  <si>
    <t>Dumbwaiter 200</t>
  </si>
  <si>
    <t>Dumbwaiter 300</t>
  </si>
  <si>
    <t>Dumbwaiter 500</t>
  </si>
  <si>
    <t>DW Door Type</t>
  </si>
  <si>
    <t>DW Material</t>
  </si>
  <si>
    <t>Hydro Jack Postion</t>
  </si>
  <si>
    <t>Codes</t>
  </si>
  <si>
    <t>1,2</t>
  </si>
  <si>
    <t>Stainless Steel</t>
  </si>
  <si>
    <t>North</t>
  </si>
  <si>
    <t>LH</t>
  </si>
  <si>
    <t>3,4</t>
  </si>
  <si>
    <t>Plain Steel</t>
  </si>
  <si>
    <t>RH</t>
  </si>
  <si>
    <t>5,6</t>
  </si>
  <si>
    <t>Swing</t>
  </si>
  <si>
    <t>OHCD Stabilizer</t>
  </si>
  <si>
    <t>0"</t>
  </si>
  <si>
    <t>1"</t>
  </si>
  <si>
    <t>2"</t>
  </si>
  <si>
    <t>3"</t>
  </si>
  <si>
    <t>4"</t>
  </si>
  <si>
    <t>Max</t>
  </si>
  <si>
    <t>OPTIONS</t>
  </si>
  <si>
    <t>OHCD ONLY</t>
  </si>
  <si>
    <t>CD ONLY</t>
  </si>
  <si>
    <t>NOT HYDRO</t>
  </si>
  <si>
    <t>Approval Drawing Order Sheet</t>
  </si>
  <si>
    <t>Information marked with an asterisk is required as a minimum to generate an approval drawing.</t>
  </si>
  <si>
    <t>Click "AUTOFILL" to refresh information</t>
  </si>
  <si>
    <r>
      <rPr>
        <b/>
        <sz val="10"/>
        <color indexed="10"/>
        <rFont val="Century Gothic"/>
        <family val="2"/>
      </rPr>
      <t>*</t>
    </r>
    <r>
      <rPr>
        <b/>
        <sz val="10"/>
        <color indexed="8"/>
        <rFont val="Century Gothic"/>
        <family val="2"/>
      </rPr>
      <t>Car Series</t>
    </r>
  </si>
  <si>
    <r>
      <rPr>
        <b/>
        <sz val="10"/>
        <color indexed="10"/>
        <rFont val="Century Gothic"/>
        <family val="2"/>
      </rPr>
      <t>*</t>
    </r>
    <r>
      <rPr>
        <b/>
        <sz val="10"/>
        <color indexed="8"/>
        <rFont val="Century Gothic"/>
        <family val="2"/>
      </rPr>
      <t>Code(s)</t>
    </r>
  </si>
  <si>
    <r>
      <rPr>
        <b/>
        <sz val="10"/>
        <color indexed="10"/>
        <rFont val="Century Gothic"/>
        <family val="2"/>
      </rPr>
      <t>*</t>
    </r>
    <r>
      <rPr>
        <b/>
        <sz val="10"/>
        <color indexed="8"/>
        <rFont val="Century Gothic"/>
        <family val="2"/>
      </rPr>
      <t># Landings</t>
    </r>
  </si>
  <si>
    <r>
      <rPr>
        <b/>
        <sz val="10"/>
        <color indexed="10"/>
        <rFont val="Century Gothic"/>
        <family val="2"/>
      </rPr>
      <t>*</t>
    </r>
    <r>
      <rPr>
        <b/>
        <sz val="10"/>
        <color indexed="8"/>
        <rFont val="Century Gothic"/>
        <family val="2"/>
      </rPr>
      <t>Machine Room Location</t>
    </r>
  </si>
  <si>
    <t># Drums (500lb Only)</t>
  </si>
  <si>
    <t xml:space="preserve"> </t>
  </si>
  <si>
    <t>Hoistway Size</t>
  </si>
  <si>
    <t>Car Size</t>
  </si>
  <si>
    <t>Ft.</t>
  </si>
  <si>
    <t>In.</t>
  </si>
  <si>
    <r>
      <rPr>
        <b/>
        <sz val="10"/>
        <color indexed="10"/>
        <rFont val="Century Gothic"/>
        <family val="2"/>
      </rPr>
      <t>*</t>
    </r>
    <r>
      <rPr>
        <b/>
        <sz val="10"/>
        <color indexed="8"/>
        <rFont val="Century Gothic"/>
        <family val="2"/>
      </rPr>
      <t>Depth (Y)</t>
    </r>
  </si>
  <si>
    <r>
      <rPr>
        <b/>
        <sz val="10"/>
        <color indexed="10"/>
        <rFont val="Century Gothic"/>
        <family val="2"/>
      </rPr>
      <t>*</t>
    </r>
    <r>
      <rPr>
        <b/>
        <sz val="10"/>
        <color indexed="8"/>
        <rFont val="Century Gothic"/>
        <family val="2"/>
      </rPr>
      <t>Depth (D)</t>
    </r>
  </si>
  <si>
    <t>Floor 1-2</t>
  </si>
  <si>
    <r>
      <rPr>
        <b/>
        <sz val="10"/>
        <color indexed="10"/>
        <rFont val="Century Gothic"/>
        <family val="2"/>
      </rPr>
      <t>*</t>
    </r>
    <r>
      <rPr>
        <b/>
        <sz val="10"/>
        <color indexed="8"/>
        <rFont val="Century Gothic"/>
        <family val="2"/>
      </rPr>
      <t>Width (X)</t>
    </r>
  </si>
  <si>
    <r>
      <rPr>
        <b/>
        <sz val="10"/>
        <color indexed="10"/>
        <rFont val="Century Gothic"/>
        <family val="2"/>
      </rPr>
      <t>*</t>
    </r>
    <r>
      <rPr>
        <b/>
        <sz val="10"/>
        <color indexed="8"/>
        <rFont val="Century Gothic"/>
        <family val="2"/>
      </rPr>
      <t>Width (W)</t>
    </r>
  </si>
  <si>
    <t>Floor 2-3</t>
  </si>
  <si>
    <r>
      <rPr>
        <b/>
        <sz val="10"/>
        <color indexed="10"/>
        <rFont val="Century Gothic"/>
        <family val="2"/>
      </rPr>
      <t>*</t>
    </r>
    <r>
      <rPr>
        <b/>
        <sz val="10"/>
        <color indexed="8"/>
        <rFont val="Century Gothic"/>
        <family val="2"/>
      </rPr>
      <t>Overhead</t>
    </r>
  </si>
  <si>
    <r>
      <rPr>
        <b/>
        <sz val="10"/>
        <color indexed="10"/>
        <rFont val="Century Gothic"/>
        <family val="2"/>
      </rPr>
      <t>*</t>
    </r>
    <r>
      <rPr>
        <b/>
        <sz val="10"/>
        <color indexed="8"/>
        <rFont val="Century Gothic"/>
        <family val="2"/>
      </rPr>
      <t>Inside Height</t>
    </r>
  </si>
  <si>
    <t>Jack Position (Hydro)</t>
  </si>
  <si>
    <t>Floor 3-4</t>
  </si>
  <si>
    <r>
      <rPr>
        <b/>
        <sz val="10"/>
        <color indexed="10"/>
        <rFont val="Century Gothic"/>
        <family val="2"/>
      </rPr>
      <t>*</t>
    </r>
    <r>
      <rPr>
        <b/>
        <sz val="10"/>
        <color indexed="8"/>
        <rFont val="Century Gothic"/>
        <family val="2"/>
      </rPr>
      <t>Total Travel</t>
    </r>
  </si>
  <si>
    <t>Floor 4-5</t>
  </si>
  <si>
    <t>*Pit</t>
  </si>
  <si>
    <t>Floor 5-6</t>
  </si>
  <si>
    <t>Car Code &amp; Door Swing</t>
  </si>
  <si>
    <t>QTY.</t>
  </si>
  <si>
    <t>Floors</t>
  </si>
  <si>
    <t>Stabilizer</t>
  </si>
  <si>
    <t>Solid Stop on Rail</t>
  </si>
  <si>
    <t>Car Window(s)</t>
  </si>
  <si>
    <t>Wall(s) Finished Both Sides</t>
  </si>
  <si>
    <t>Sloped Dome</t>
  </si>
  <si>
    <t>Skylight</t>
  </si>
  <si>
    <t>Door Frame Kit(s)</t>
  </si>
  <si>
    <t>Flush Mount Door(s)</t>
  </si>
  <si>
    <t>Gate Operator(s)</t>
  </si>
  <si>
    <t>Door Operator(s)</t>
  </si>
  <si>
    <t>Double Drum (500#)</t>
  </si>
  <si>
    <t>Left Hand Gearbox (500#)</t>
  </si>
  <si>
    <t>Gate Height</t>
  </si>
  <si>
    <t xml:space="preserve">          7' (79" - 86" Inside Height)</t>
  </si>
  <si>
    <t xml:space="preserve">      8' (90"-96" Inside Height)</t>
  </si>
  <si>
    <t># 
Poles</t>
  </si>
  <si>
    <t>1st Gate</t>
  </si>
  <si>
    <t>2nd Gate</t>
  </si>
  <si>
    <t>Code Compliant Scissor Gate Specifications</t>
  </si>
  <si>
    <t># of Poles</t>
  </si>
  <si>
    <t>Stacked Width</t>
  </si>
  <si>
    <t>Clear Opening</t>
  </si>
  <si>
    <t>7' High</t>
  </si>
  <si>
    <t>8' High</t>
  </si>
  <si>
    <t>Anodized (Clear)</t>
  </si>
  <si>
    <r>
      <t xml:space="preserve">Total                          </t>
    </r>
    <r>
      <rPr>
        <i/>
        <sz val="6"/>
        <color indexed="8"/>
        <rFont val="Century Gothic"/>
        <family val="2"/>
      </rPr>
      <t>(inc. Bronze upcharge)</t>
    </r>
  </si>
  <si>
    <t>DATE</t>
  </si>
  <si>
    <r>
      <rPr>
        <b/>
        <sz val="9"/>
        <color indexed="10"/>
        <rFont val="Century Gothic"/>
        <family val="2"/>
      </rPr>
      <t xml:space="preserve">* </t>
    </r>
    <r>
      <rPr>
        <b/>
        <sz val="9"/>
        <color indexed="8"/>
        <rFont val="Century Gothic"/>
        <family val="2"/>
      </rPr>
      <t>TYPE OF UNIT:</t>
    </r>
  </si>
  <si>
    <t>INCOA JOB #</t>
  </si>
  <si>
    <t>CUSTOMER PO #</t>
  </si>
  <si>
    <t>CONSTRUCTION</t>
  </si>
  <si>
    <r>
      <rPr>
        <b/>
        <sz val="9"/>
        <color indexed="10"/>
        <rFont val="Century Gothic"/>
        <family val="2"/>
      </rPr>
      <t xml:space="preserve">* </t>
    </r>
    <r>
      <rPr>
        <b/>
        <sz val="9"/>
        <color indexed="8"/>
        <rFont val="Century Gothic"/>
        <family val="2"/>
      </rPr>
      <t>PROJECT NAME</t>
    </r>
  </si>
  <si>
    <r>
      <rPr>
        <b/>
        <sz val="9"/>
        <color indexed="10"/>
        <rFont val="Century Gothic"/>
        <family val="2"/>
      </rPr>
      <t xml:space="preserve">* </t>
    </r>
    <r>
      <rPr>
        <b/>
        <sz val="9"/>
        <color indexed="8"/>
        <rFont val="Century Gothic"/>
        <family val="2"/>
      </rPr>
      <t>DEALER NAME</t>
    </r>
  </si>
  <si>
    <t>PROJECT ADDRESS</t>
  </si>
  <si>
    <t>DEALER ADDRESS</t>
  </si>
  <si>
    <t>CITY</t>
  </si>
  <si>
    <t>STATE</t>
  </si>
  <si>
    <t>COUNTRY</t>
  </si>
  <si>
    <t>ZIP / P.CODE</t>
  </si>
  <si>
    <t>STATE/COUNTRY</t>
  </si>
  <si>
    <t>ZIP / P. CODE</t>
  </si>
  <si>
    <t>GENERAL CONTRACTOR</t>
  </si>
  <si>
    <t>Apply to the following landings, cost is per each landing.</t>
  </si>
  <si>
    <t>Pit Switch Cable - 20'</t>
  </si>
  <si>
    <t>Round up to the next extra foot over 24" pit depth.</t>
  </si>
  <si>
    <t xml:space="preserve">Round up to the next foot over 24" pit depth. </t>
  </si>
  <si>
    <t xml:space="preserve">Round up to the next foot over 24" pit depth.  </t>
  </si>
  <si>
    <t>Unfinished Oak Hardwood</t>
  </si>
  <si>
    <r>
      <t xml:space="preserve">Universal Order Forms </t>
    </r>
    <r>
      <rPr>
        <b/>
        <sz val="18"/>
        <color indexed="8"/>
        <rFont val="Century Gothic"/>
        <family val="2"/>
      </rPr>
      <t xml:space="preserve">and Quote Sheets </t>
    </r>
  </si>
  <si>
    <t>While necessary maintenance or repairs on Seller Product may be performed by any qualified elevator contractor, SELLER RECOMMENDS THAT ONLY AUTHORIZED INCLINATOR DEALERS PROVIDE SUCH SERVICES WITH PARTS SUPPLIED BY SELLER. IMPROPER OR INCORRECTLY PERFORMED MAINTENANCE OR REPAIR VOIDS THIS WARRANTY.</t>
  </si>
  <si>
    <t>THIS WARRANTY IS EXCLUSIVE AND IN LIEU OF ALL OTHER EXPRESS AND IMPLIED WARRANTIES WHATSOEVER, INCLUDING BUT NOT LIMITED TO, THE IMPLIED WARRANTIES OF MERCHANTABILITY AND FITNESS FOR A PARTICULAR PURPOSE, AND IS LIMITED TO A PERIOD OF TWO YEARS (UNLESS EXTENDED) FROM THE TIME THE PRODUCT IS SHIPPED FROM INCLINATOR'S FACTORY.</t>
  </si>
  <si>
    <t>Buyer shall notify Seller of any warranty claim. Seller will provide a Return Material Authorization (RMA) number, ship replacement part(s) and issue an invoice for part(s) covered under warranty. Replacement part(s) will be shipped to the Buyer using standard shipping practices. Overnight and 2nd day shipment will be billed as an additional charge. Seller may, at its option, provide factory reconditioned parts for replacement. The warranted part(s) shall be returned from the Buyer to the Seller within 60 days from issuance of the RMA. Seller shall confirm that the parts are defective in materials or workmanship within two weeks of receipt from the Buyer and will issue credit for such parts confirmed to be defective. Should such defective parts not be promptly replaced, BUYER'S SOLE AND EXCLUSIVE REMEDY SHALL BE RECOVERY OF THE FULL PURCHASE PRICE OF THAT DEFECTIVE PART.</t>
  </si>
  <si>
    <t>BUYER EXPRESSLY AGREES THAT THIS REMEDY IS THE SOLE AND EXCLUSIVE REMEDY OF BUYER AGAINST SELLER, AND THAT UNDER NO CIRCUMSTANCES SHALL SELLER BE LIABLE TO BUYER FOR ANY OTHER LOSSES OR EXPENSES, INCLUDING BUT NOT LIMITED TO ANY CONSEQUENTIAL, INCIDENTAL, INDIRECT, CONTINGENT OR PUNITIVE DAMAGES, REGARDLESS OF WHETHER SUCH LIABILITY IS BASED ON BREACH OF CONTRACT, TORT, STRICT LIABILITY, BREACH OF WARRANTIES, FAILURE OF ESSENTIAL PURPOSE, INTELLECTUAL PROPERTY INFRINGEMENT OR OTHERWISE.</t>
  </si>
  <si>
    <t>Revised Oct. 2018 Doc #SA002ST Rev A</t>
  </si>
  <si>
    <t>FURTHER, SELLER DISCLAIMS LIABILITY FOR ANY PERSONAL INJURY OR PROPERTY DAMAGE RESULTING FROM THE OPERATION OF A PRODUCT THAT HAS NOT BEEN FOUND TO BE DEFECTIVE. IN ADDITION, SELLER DISCLAIMS LIABILITY FOR ANY PERSONAL INJURY OR PROPERTY DAMAGE RESULTING FROM THE OPERATION OF A PRODUCT THAT HAS BEEN MODIFIED FROM THE ORIGINAL SELLER DESIGN OR TO WHICH ANY PARTS OR ITEMS HAVE BEEN ADDED WHETHER SUCH MODIFICATIONS OR ADDITIONS WERE MADE WITH OR WITHOUT THE WRITTEN AUTHORIZATION OF SELLER. NO PERSON OR COMPANY IS AUTHORIZED TO CHANGE THE DESIGN OR MAKE-UP OF THIS PRODUCT WITHOUT WRITTEN AUTHORIZATION BY SELLER.</t>
  </si>
  <si>
    <t>THIS WARRANTY SUPERCEDES ALL OTHER PUBLISHED, PRINTED OR ORAL WARRANTIES WITH RESPECT TO THE PRODUCT.</t>
  </si>
  <si>
    <t>Upon assertion of any claim against Seller that might give rise to indemnification hereunder, Seller shall give written notice to Buyer of the existence of such a claim and will give Buyer a reasonable opportunity to control, defend and/or settle such claim at its own expense and with counsel of its own selection. In the event that Buyer elects to defend such claim, Buyer shall not settle the claim without the prior written consent of Seller, which shall not be unreasonably withheld. In the event that Buyer fails to take up such defense within a reasonable period of time (not to exceed forty-five (45) days), then Seller shall proceed with such defense and Buyer shall remain liable for all Liabilities.</t>
  </si>
  <si>
    <t>* All labor costs that are incurred for removal, repair or replacment of warranty parts, including related travel time.</t>
  </si>
  <si>
    <t>* Consumable items / parts such as light bulbs, lamps, batteries, UPS (Uninterruptible Power Supplies), oil seals, mechanical switches, guide shoe inserts, drive belts, hydraulic fluid, lubricants, etc.</t>
  </si>
  <si>
    <t>* Structural or cosmetic components that are subject to normal wear and tear, external forces and/or misuse. This includes paint, stain, caulking, weather barriers, slide blocks, fluid seals, switches, metal panels, glass, Plexiglas, gates, travelling cable, doors, buttons, trim, upholstery, etc.</t>
  </si>
  <si>
    <t>* Damage or malfunction caused by improper installation and/or repair, lack of maintenance in accordance with manufacturer's recommendations, improper or abnormal use, misuse, neglect, abuse or accident, improper adjustment, structural integrity of building and/or hoistway, exceeding weight limit, failure to follow operating instructions or acts of God.</t>
  </si>
  <si>
    <t>* Damage or malfunction caused by the integration of any additional parts or items, the customization of any product or parts, and/or the use of non-Inclinator parts, if such integration, customization or use was performed without approval from Seller.</t>
  </si>
  <si>
    <t>* Damage sustained in shipping. Buyer must file claim with shipping / freight company.</t>
  </si>
  <si>
    <r>
      <rPr>
        <b/>
        <sz val="11"/>
        <color indexed="8"/>
        <rFont val="Calibri"/>
        <family val="2"/>
      </rPr>
      <t>2.</t>
    </r>
    <r>
      <rPr>
        <sz val="11"/>
        <color theme="1"/>
        <rFont val="Calibri"/>
        <family val="2"/>
        <scheme val="minor"/>
      </rPr>
      <t xml:space="preserve"> </t>
    </r>
    <r>
      <rPr>
        <b/>
        <sz val="11"/>
        <color indexed="8"/>
        <rFont val="Calibri"/>
        <family val="2"/>
      </rPr>
      <t>LIMITED PRODUCT WARRANTY OF SELLER; SOLE AND EXCLUSIVE REMEDY</t>
    </r>
    <r>
      <rPr>
        <sz val="11"/>
        <color theme="1"/>
        <rFont val="Calibri"/>
        <family val="2"/>
        <scheme val="minor"/>
      </rPr>
      <t xml:space="preserve"> Coverage and length of warranty: This warranty applies to the repair or replacement, at Seller’s option, of parts of the Product that fail due to defective workmanship or material. Seller may, at its option, provide factory reconditioned parts. The basic coverage period for complete units is twenty-four (24) months from the date that the equipment is shipped from Seller’s factory, unless an additional multi-year extended warranty is purchased from Seller in accordance with the extended warranty terms below. The basic coverage period for Buyer purchased parts, representing less than a complete unit, is twelve (12) months from the date the part(s) are shipped from Seller’s factory (collectively, the Warranty Period). The Limited Product Warranty applies only when an annual maintenance is performed by a qualified elevator contractor.</t>
    </r>
  </si>
  <si>
    <r>
      <rPr>
        <b/>
        <sz val="11"/>
        <color indexed="8"/>
        <rFont val="Calibri"/>
        <family val="2"/>
      </rPr>
      <t>3. EXTENDED WARRANTY</t>
    </r>
    <r>
      <rPr>
        <sz val="11"/>
        <color theme="1"/>
        <rFont val="Calibri"/>
        <family val="2"/>
        <scheme val="minor"/>
      </rPr>
      <t xml:space="preserve"> Within 120 days from the date of shipment to Dealer, Dealer may purchase an additional multi-year warranty from Seller by signing and fulfilling the terms of the Dealer Extended Product Limited Warranty Purchase Form.</t>
    </r>
  </si>
  <si>
    <r>
      <rPr>
        <b/>
        <sz val="11"/>
        <color indexed="8"/>
        <rFont val="Calibri"/>
        <family val="2"/>
      </rPr>
      <t>4. INDEMNIFICATION</t>
    </r>
    <r>
      <rPr>
        <sz val="11"/>
        <color theme="1"/>
        <rFont val="Calibri"/>
        <family val="2"/>
        <scheme val="minor"/>
      </rPr>
      <t xml:space="preserve"> Buyer hereby agrees to indemnify, defend and hold harmless Seller, its officers, directors, shareholders, employees, agents and representatives, from any and all claims, actions, suits, demands, damages, losses, judgments, fines, penalties and other expenses of any type whatsoever, whether consequential, direct, indirect, foreseeable or not foreseeable, including, without limitation, actual attorneys’ fees and court costs (collectively “Liabilities”), caused by or arising from personal injury, death, loss or damage to property caused by or arising from (1) the installation and use of the Products (a) for which Buyer failed to follow Seller’s installation instructions and drawings, (b) which Buyer has modified with or without Seller's consent, or (c)to which Buyer has attached additional pieces of equipment either manufactured by Buyer or procured by Buyer from a third party with or without Seller's consent, or (2) Buyer's failure to install residential elevator Products on or after May 30, 2017 in compliance with American Society of Mechanical Engineers Safety Code (ASME) A17.1-2016/CSA B44-16 (revised as of November 30, 2016 and effective May 30, 2017).</t>
    </r>
  </si>
  <si>
    <r>
      <rPr>
        <b/>
        <sz val="11"/>
        <color indexed="8"/>
        <rFont val="Calibri"/>
        <family val="2"/>
      </rPr>
      <t>5. INSURANCE</t>
    </r>
    <r>
      <rPr>
        <sz val="11"/>
        <color theme="1"/>
        <rFont val="Calibri"/>
        <family val="2"/>
        <scheme val="minor"/>
      </rPr>
      <t xml:space="preserve"> Buyer agrees to buy and maintain commercial general liability insurance with policy limits of at least $1 million per occurrence and $2 million in aggregate. Buyer hereby agrees to add Seller as an additional insured on Buyer’s commercial general liability insurance policy within the next 30 days and shall provide proof of such coverage and such endorsement to Seller within 35 days.</t>
    </r>
  </si>
  <si>
    <r>
      <rPr>
        <b/>
        <sz val="11"/>
        <color indexed="8"/>
        <rFont val="Calibri"/>
        <family val="2"/>
      </rPr>
      <t>10. SEVERABILITY</t>
    </r>
    <r>
      <rPr>
        <sz val="11"/>
        <color theme="1"/>
        <rFont val="Calibri"/>
        <family val="2"/>
        <scheme val="minor"/>
      </rPr>
      <t xml:space="preserve"> If any provisions of these Terms, or the application thereof to any person or circumstance, shall, to any extent, be invalid or unenforceable, the remainder of these Terms. or its application to persons or circumstances other than those as to which it is held invalid or unenforceable, shall not be affected thereby, and the remainder of these Terms shall be valid and shall be enforced to the fullest extent permitted by law.</t>
    </r>
  </si>
  <si>
    <r>
      <rPr>
        <b/>
        <sz val="11"/>
        <color indexed="8"/>
        <rFont val="Calibri"/>
        <family val="2"/>
      </rPr>
      <t>9. VENUE JURISDICTION AND APPLICABLE LAW</t>
    </r>
    <r>
      <rPr>
        <sz val="11"/>
        <color theme="1"/>
        <rFont val="Calibri"/>
        <family val="2"/>
        <scheme val="minor"/>
      </rPr>
      <t xml:space="preserve"> These terms shall be construed, interpreted, and governed in accordance with the laws of the Commonwealth of Pennsylvania without regard for conflicts of law provisions. Both parties irrevocably agree to submit themselves to the jurisdiction of the state and federal courts located in the Commonwealth of Pennsylvania and further agree and consent that service of process may be made upon the parties in any legal proceeding relating to these Terms by any means allowed under federal or Pennsylvania law. The provisions of the 1980 United Nations Convention on Contracts for the International Sale of Goods (as amended, superseded, or modified from time to time) shall not govern the rights and obligations of the parties under these Terms.</t>
    </r>
  </si>
  <si>
    <r>
      <rPr>
        <b/>
        <sz val="11"/>
        <color indexed="8"/>
        <rFont val="Calibri"/>
        <family val="2"/>
      </rPr>
      <t>8. PAYMENT TERMS</t>
    </r>
    <r>
      <rPr>
        <sz val="11"/>
        <color theme="1"/>
        <rFont val="Calibri"/>
        <family val="2"/>
        <scheme val="minor"/>
      </rPr>
      <t xml:space="preserve"> Net 30 unless otherwise specified on the reverse side. If Buyer fails to make timely payment pursuant to these Terms, Buyer shall be charged interest at a rate of up to twelve percent (12%) per annum on the unpaid balance and shall be liable for Seller's collection costs, including without limitation attorneys' fees.</t>
    </r>
  </si>
  <si>
    <r>
      <rPr>
        <b/>
        <sz val="11"/>
        <color indexed="8"/>
        <rFont val="Calibri"/>
        <family val="2"/>
      </rPr>
      <t>7. FORCE MAJEURE</t>
    </r>
    <r>
      <rPr>
        <sz val="11"/>
        <color theme="1"/>
        <rFont val="Calibri"/>
        <family val="2"/>
        <scheme val="minor"/>
      </rPr>
      <t xml:space="preserve"> Seller shall not be liable for any failure to perform under this Agreement resulting from any cause beyond the reasonable control of Seller. including but not limited to, an act of God; accident; telephone service provider problem; war ; fire: lockout; strike or labor dispute; riot or civil commotion: act of the public enemy; enactment, rule, order or act of civil or military authority: or acts or omissions of any party, including Seller's vendors.</t>
    </r>
  </si>
  <si>
    <r>
      <rPr>
        <b/>
        <sz val="11"/>
        <color indexed="8"/>
        <rFont val="Calibri"/>
        <family val="2"/>
      </rPr>
      <t>6. TITLE AND RISK OF LOSS</t>
    </r>
    <r>
      <rPr>
        <sz val="11"/>
        <color theme="1"/>
        <rFont val="Calibri"/>
        <family val="2"/>
        <scheme val="minor"/>
      </rPr>
      <t xml:space="preserve"> Unless otherwise set forth in a writing signed by Seller, prices and shipments are “FCA” Seller’s manufacturing facilities in Harrisburg, Pennsylvania. Title to the Products passes from Seller to Buyer at the time of shipment from Seller's facility. Loss or damage that occurs during shipping is the responsibility of Buyer. Buyer shall notify Seller within fifteen (15) business days after receipt of the Products regarding shipment shortages, defects or the receipt of non-conforming goods. Failure to do so will constitute conclusive proof that the Products were tendered at the Seller's facilities without defect, error or fault.</t>
    </r>
  </si>
  <si>
    <r>
      <rPr>
        <b/>
        <sz val="11"/>
        <color indexed="8"/>
        <rFont val="Calibri"/>
        <family val="2"/>
      </rPr>
      <t>1. ACCEPTANCE</t>
    </r>
    <r>
      <rPr>
        <sz val="11"/>
        <color theme="1"/>
        <rFont val="Calibri"/>
        <family val="2"/>
        <scheme val="minor"/>
      </rPr>
      <t>. The acknowledgement and acceptance by lnclinator Company of America ("Seller") of the order of the addressee on the reverse side hereof ("Buyer') is made expressly conditional upon Buyer's assent to all of the terms and conditions (the "Terms") contained herein and upon no other terms. Buyer's assent shall be conclusively presumed from the first to occur of: (i) Buyer's execution of any document containing the Terms; (ii) Buyer's failure to object in writing to the Terms within ten (10) days of first receipt of same; or (iii) Buyer's acceptance of delivery of any product ordered from Seller (“Product”). Seller hereby objects to any terms or conditions at variance with, different from or additional to the Terms unless such terms and conditions are set forth in a writing signed by a duly authorized officer of Seller. Buyer acknowledges and warrants that the signatory on all documents relevant to this transaction is specifically authorized and legally permitted to execute said documentation on behalf of Buyer. Seller may revise these Terms at any time and such revised Terms will become effectve thirty (30) days following notice of such revisions to Buyer unless Buyer objects in writng withing such thirty (30) day period.</t>
    </r>
  </si>
  <si>
    <t>Revised Oct. 2018                                                                   Doc #SA002ST                                                                                        Rev A</t>
  </si>
  <si>
    <t xml:space="preserve">Rev. </t>
  </si>
  <si>
    <t>Order Number</t>
  </si>
  <si>
    <t>INSTALLATION INFORMATION (must be completed for product warranty)</t>
  </si>
  <si>
    <t>Homeowner/Project/Builder Name</t>
  </si>
  <si>
    <t>Installation Address</t>
  </si>
  <si>
    <t>Zip/P. Code</t>
  </si>
  <si>
    <t>Email</t>
  </si>
  <si>
    <t>Ship via:</t>
  </si>
  <si>
    <t xml:space="preserve">  24 hr. call notice (US only): </t>
  </si>
  <si>
    <t>*Note: Lead time minimum (5) weeks from order submission. 
Inclinator account manager will confirm ship date.</t>
  </si>
  <si>
    <t>Lift gate required?</t>
  </si>
  <si>
    <t>Call Notice Contact Name:</t>
  </si>
  <si>
    <t>Call Notice Contact Phone:</t>
  </si>
  <si>
    <t>If Ship To Terminal or Other, enter destination:</t>
  </si>
  <si>
    <r>
      <t xml:space="preserve"> Measurements - </t>
    </r>
    <r>
      <rPr>
        <b/>
        <sz val="9"/>
        <color indexed="8"/>
        <rFont val="Century Gothic"/>
        <family val="2"/>
      </rPr>
      <t>Provide floor to floor distance, OH and Pit</t>
    </r>
  </si>
  <si>
    <r>
      <t>Pit Minimum:</t>
    </r>
    <r>
      <rPr>
        <sz val="8"/>
        <color indexed="8"/>
        <rFont val="Century Gothic"/>
        <family val="2"/>
      </rPr>
      <t xml:space="preserve">  8 inches</t>
    </r>
  </si>
  <si>
    <r>
      <rPr>
        <b/>
        <sz val="8"/>
        <color indexed="8"/>
        <rFont val="Century Gothic"/>
        <family val="2"/>
      </rPr>
      <t>Cab Depth Minimum:</t>
    </r>
    <r>
      <rPr>
        <sz val="8"/>
        <color indexed="8"/>
        <rFont val="Century Gothic"/>
        <family val="2"/>
      </rPr>
      <t xml:space="preserve"> 36 inches</t>
    </r>
  </si>
  <si>
    <r>
      <rPr>
        <b/>
        <sz val="8"/>
        <color indexed="8"/>
        <rFont val="Century Gothic"/>
        <family val="2"/>
      </rPr>
      <t>Cab Width Minimum:</t>
    </r>
    <r>
      <rPr>
        <sz val="8"/>
        <color indexed="8"/>
        <rFont val="Century Gothic"/>
        <family val="2"/>
      </rPr>
      <t xml:space="preserve"> 42 inches</t>
    </r>
  </si>
  <si>
    <r>
      <t xml:space="preserve">2 Landing </t>
    </r>
    <r>
      <rPr>
        <b/>
        <sz val="9"/>
        <color indexed="8"/>
        <rFont val="Century Gothic"/>
        <family val="2"/>
      </rPr>
      <t>(2 hall stations, 2 interlocks, guide rail, splice(s) and traveling cable)</t>
    </r>
  </si>
  <si>
    <r>
      <t xml:space="preserve">NOTE: If </t>
    </r>
    <r>
      <rPr>
        <u/>
        <sz val="9"/>
        <color indexed="8"/>
        <rFont val="Century Gothic"/>
        <family val="2"/>
      </rPr>
      <t>exterior</t>
    </r>
    <r>
      <rPr>
        <sz val="9"/>
        <color indexed="8"/>
        <rFont val="Century Gothic"/>
        <family val="2"/>
      </rPr>
      <t xml:space="preserve"> hall stations required, see the 'Hall Stations' section in the latter part of this form.</t>
    </r>
  </si>
  <si>
    <r>
      <t xml:space="preserve"> Optional Stabilizer System </t>
    </r>
    <r>
      <rPr>
        <sz val="10"/>
        <color indexed="8"/>
        <rFont val="Century Gothic"/>
        <family val="2"/>
      </rPr>
      <t>(angle iron rail with stabilizing rollers, used with larger cabs, if needed)</t>
    </r>
  </si>
  <si>
    <r>
      <t xml:space="preserve"> Controller and Wiring Harnesses </t>
    </r>
    <r>
      <rPr>
        <b/>
        <sz val="8"/>
        <color indexed="8"/>
        <rFont val="Century Gothic"/>
        <family val="2"/>
      </rPr>
      <t>(refer to planning guide for wiring schematic)</t>
    </r>
  </si>
  <si>
    <r>
      <t xml:space="preserve">Standard Mount </t>
    </r>
    <r>
      <rPr>
        <b/>
        <sz val="8"/>
        <color indexed="8"/>
        <rFont val="Century Gothic"/>
        <family val="2"/>
      </rPr>
      <t>(Lower level up)</t>
    </r>
  </si>
  <si>
    <r>
      <t xml:space="preserve">  Attic/Top Floor Mount </t>
    </r>
    <r>
      <rPr>
        <b/>
        <sz val="8"/>
        <color indexed="8"/>
        <rFont val="Century Gothic"/>
        <family val="2"/>
      </rPr>
      <t>(Upper level down)</t>
    </r>
  </si>
  <si>
    <r>
      <t xml:space="preserve">5 Feet </t>
    </r>
    <r>
      <rPr>
        <sz val="10"/>
        <color indexed="8"/>
        <rFont val="Century Gothic"/>
        <family val="2"/>
      </rPr>
      <t>(included in base price)</t>
    </r>
  </si>
  <si>
    <r>
      <rPr>
        <b/>
        <sz val="8"/>
        <color indexed="8"/>
        <rFont val="Century Gothic"/>
        <family val="2"/>
      </rPr>
      <t>Gate Side</t>
    </r>
    <r>
      <rPr>
        <sz val="8"/>
        <color indexed="8"/>
        <rFont val="Century Gothic"/>
        <family val="2"/>
      </rPr>
      <t xml:space="preserve"> 3/4" </t>
    </r>
  </si>
  <si>
    <r>
      <t xml:space="preserve">Cab width over 50" up to 60" (OD) </t>
    </r>
    <r>
      <rPr>
        <sz val="8"/>
        <color indexed="8"/>
        <rFont val="Century Gothic"/>
        <family val="2"/>
      </rPr>
      <t>**Not available for the 100 cab</t>
    </r>
  </si>
  <si>
    <r>
      <t>Cab width over 60" up to 68" (OD)</t>
    </r>
    <r>
      <rPr>
        <sz val="10"/>
        <color indexed="8"/>
        <rFont val="Century Gothic"/>
        <family val="2"/>
      </rPr>
      <t xml:space="preserve"> </t>
    </r>
    <r>
      <rPr>
        <sz val="8"/>
        <color indexed="8"/>
        <rFont val="Century Gothic"/>
        <family val="2"/>
      </rPr>
      <t>**Not available for the 100 cab</t>
    </r>
  </si>
  <si>
    <r>
      <t xml:space="preserve">      Bronze </t>
    </r>
    <r>
      <rPr>
        <u/>
        <sz val="9"/>
        <color indexed="8"/>
        <rFont val="Century Gothic"/>
        <family val="2"/>
      </rPr>
      <t>(10% upcharge)</t>
    </r>
  </si>
  <si>
    <r>
      <t>Right 80" Door(s)</t>
    </r>
    <r>
      <rPr>
        <b/>
        <sz val="9"/>
        <color indexed="8"/>
        <rFont val="Century Gothic"/>
        <family val="2"/>
      </rPr>
      <t xml:space="preserve"> </t>
    </r>
    <r>
      <rPr>
        <sz val="8"/>
        <color indexed="8"/>
        <rFont val="Century Gothic"/>
        <family val="2"/>
      </rPr>
      <t>(80" x 36" x 1.75")</t>
    </r>
  </si>
  <si>
    <r>
      <t>Right 96" Door(s)</t>
    </r>
    <r>
      <rPr>
        <b/>
        <sz val="9"/>
        <color indexed="8"/>
        <rFont val="Century Gothic"/>
        <family val="2"/>
      </rPr>
      <t xml:space="preserve"> </t>
    </r>
    <r>
      <rPr>
        <sz val="8"/>
        <color indexed="8"/>
        <rFont val="Century Gothic"/>
        <family val="2"/>
      </rPr>
      <t>(96" x 36" x 1.75")</t>
    </r>
  </si>
  <si>
    <t xml:space="preserve">            Antique White</t>
  </si>
  <si>
    <t>Light Oak</t>
  </si>
  <si>
    <t xml:space="preserve">            Birch</t>
  </si>
  <si>
    <t xml:space="preserve">           Dark Oak</t>
  </si>
  <si>
    <t xml:space="preserve">            Black</t>
  </si>
  <si>
    <t xml:space="preserve">             Birch</t>
  </si>
  <si>
    <t xml:space="preserve">           Mahogany</t>
  </si>
  <si>
    <t>White Oak</t>
  </si>
  <si>
    <t xml:space="preserve"> Bronze</t>
  </si>
  <si>
    <t>Black            White</t>
  </si>
  <si>
    <t xml:space="preserve">         Clear               Smoked/Tinted</t>
  </si>
  <si>
    <t xml:space="preserve">    Enter the quantity required (1 for each gate)</t>
  </si>
  <si>
    <t>SA003FM</t>
  </si>
  <si>
    <t>AR</t>
  </si>
  <si>
    <t>CA</t>
  </si>
  <si>
    <t>GA</t>
  </si>
  <si>
    <t>IL</t>
  </si>
  <si>
    <t>KY</t>
  </si>
  <si>
    <t>LA</t>
  </si>
  <si>
    <t>MA</t>
  </si>
  <si>
    <t>MD</t>
  </si>
  <si>
    <t>MI</t>
  </si>
  <si>
    <t>NC</t>
  </si>
  <si>
    <t>NJ</t>
  </si>
  <si>
    <t>NV</t>
  </si>
  <si>
    <t>OH</t>
  </si>
  <si>
    <t>PA</t>
  </si>
  <si>
    <t>RI</t>
  </si>
  <si>
    <t>SC</t>
  </si>
  <si>
    <t>TN</t>
  </si>
  <si>
    <t>TX</t>
  </si>
  <si>
    <t>VA</t>
  </si>
  <si>
    <t>WA</t>
  </si>
  <si>
    <r>
      <rPr>
        <b/>
        <sz val="18"/>
        <color indexed="8"/>
        <rFont val="Century Gothic"/>
        <family val="2"/>
      </rPr>
      <t xml:space="preserve">Our Product Main Menu -  </t>
    </r>
    <r>
      <rPr>
        <b/>
        <sz val="24"/>
        <color indexed="8"/>
        <rFont val="Century Gothic"/>
        <family val="2"/>
      </rPr>
      <t xml:space="preserve">                                       </t>
    </r>
    <r>
      <rPr>
        <b/>
        <sz val="9"/>
        <color indexed="8"/>
        <rFont val="Century Gothic"/>
        <family val="2"/>
      </rPr>
      <t xml:space="preserve">Rev. 02-19-21                                </t>
    </r>
  </si>
  <si>
    <t xml:space="preserve">Rev </t>
  </si>
  <si>
    <t xml:space="preserve">            Beige</t>
  </si>
  <si>
    <t xml:space="preserve">QTY  (Max 3)   </t>
  </si>
  <si>
    <r>
      <t xml:space="preserve">Advanced Shipment (AS) - </t>
    </r>
    <r>
      <rPr>
        <i/>
        <sz val="9"/>
        <color theme="1"/>
        <rFont val="Century Gothic"/>
        <family val="2"/>
      </rPr>
      <t>(Use Checkboxes on parts available for advance ship.  List below any other parts not checked above)</t>
    </r>
  </si>
  <si>
    <r>
      <t xml:space="preserve">Advanced Shipment (AS) </t>
    </r>
    <r>
      <rPr>
        <sz val="10"/>
        <color theme="1"/>
        <rFont val="Century Gothic"/>
        <family val="2"/>
      </rPr>
      <t xml:space="preserve">- </t>
    </r>
    <r>
      <rPr>
        <i/>
        <sz val="9"/>
        <color theme="1"/>
        <rFont val="Century Gothic"/>
        <family val="2"/>
      </rPr>
      <t>(Use Checkboxes on parts available for advance ship.  List below any other parts not checked above)</t>
    </r>
  </si>
  <si>
    <t>Advanced Shipment (AS) Policy: 
All AS’s must be ordered using Inclinator’s Universal Order Form and submitted to your sales representative prior to finalizing order.  AS orders may only include parts that are specifically associated with the unit sales order being submitted.  Separate AS part invoicing will include all applicable freight charges and any parts priced at $0.00.  AS parts will be billed with the original unit sales order if the unit ships within 3 months of AS shipment.   Note:  AS parts will be invoiced at current parts pricing if the unit is not shipped within 3 months of AS shipment.</t>
  </si>
  <si>
    <r>
      <t>Advanced Shipment (AS)</t>
    </r>
    <r>
      <rPr>
        <sz val="10"/>
        <color theme="1"/>
        <rFont val="Century Gothic"/>
        <family val="2"/>
      </rPr>
      <t xml:space="preserve"> - </t>
    </r>
    <r>
      <rPr>
        <i/>
        <sz val="9"/>
        <color theme="1"/>
        <rFont val="Century Gothic"/>
        <family val="2"/>
      </rPr>
      <t>(Use Checkboxes on parts available for advance ship.  List below any other parts not checked above)</t>
    </r>
  </si>
  <si>
    <r>
      <rPr>
        <u/>
        <sz val="8"/>
        <color theme="1"/>
        <rFont val="Century Gothic"/>
        <family val="2"/>
      </rPr>
      <t xml:space="preserve">Advanced Shipment (AS) Policy: </t>
    </r>
    <r>
      <rPr>
        <sz val="8"/>
        <color theme="1"/>
        <rFont val="Century Gothic"/>
        <family val="2"/>
      </rPr>
      <t xml:space="preserve">
All AS’s must be ordered using Inclinator’s Universal Order Form and submitted to your sales representative prior to finalizing order.  AS orders may only include parts that are specifically associated with the unit sales order being submitted.  Separate AS part invoicing will include all applicable freight charges and any parts priced at $0.00.  AS parts will be billed with the original unit sales order if the unit ships within 3 months of AS shipment.   Note:  AS parts will be invoiced at current parts pricing if the unit is not shipped within 3 months of AS shipment.</t>
    </r>
  </si>
  <si>
    <t>CO</t>
  </si>
  <si>
    <t>FL</t>
  </si>
  <si>
    <t>Ship To Zip Code*</t>
  </si>
  <si>
    <t>* Required for Sales Tax Calculation - Provide Zip Code for this Job's Shipping Address</t>
  </si>
  <si>
    <t>Floor Supplied by Customer</t>
  </si>
  <si>
    <t xml:space="preserve">Flooring Depth: </t>
  </si>
  <si>
    <t>Hardwood Veneer</t>
  </si>
  <si>
    <t>Aluminum</t>
  </si>
  <si>
    <t xml:space="preserve">          Silver</t>
  </si>
  <si>
    <r>
      <t xml:space="preserve">Note: ALL Installations MUST meet ASME A17.1 - 3/4" x 4" setback requirements. </t>
    </r>
    <r>
      <rPr>
        <b/>
        <u/>
        <sz val="9"/>
        <color theme="1"/>
        <rFont val="Century Gothic"/>
        <family val="2"/>
      </rPr>
      <t>NO EXCEPTIONS</t>
    </r>
  </si>
  <si>
    <r>
      <t xml:space="preserve"> Prehung Door with Universal Flush Door Frame Kit </t>
    </r>
    <r>
      <rPr>
        <i/>
        <sz val="9"/>
        <color rgb="FF000000"/>
        <rFont val="Century Gothic"/>
        <family val="2"/>
      </rPr>
      <t>(incl. Universal Flush Door Frame Kit, solid core door prehung on frame;
 hinges and interlock keeper bracket in choice of finish.)  Order handing of lock and door as shown above.</t>
    </r>
  </si>
  <si>
    <t>Prehung Door with Universal Flush Door Frame Kit</t>
  </si>
  <si>
    <r>
      <t xml:space="preserve"> Lights </t>
    </r>
    <r>
      <rPr>
        <i/>
        <sz val="9"/>
        <color theme="1"/>
        <rFont val="Century Gothic"/>
        <family val="2"/>
      </rPr>
      <t>(2 lights included in base price)</t>
    </r>
  </si>
  <si>
    <t>3 Lights</t>
  </si>
  <si>
    <t>4 Lights</t>
  </si>
  <si>
    <r>
      <t xml:space="preserve">Lights by others </t>
    </r>
    <r>
      <rPr>
        <i/>
        <sz val="9"/>
        <color theme="1"/>
        <rFont val="Century Gothic"/>
        <family val="2"/>
      </rPr>
      <t>*E</t>
    </r>
    <r>
      <rPr>
        <i/>
        <sz val="9"/>
        <color indexed="8"/>
        <rFont val="Century Gothic"/>
        <family val="2"/>
      </rPr>
      <t>mergency light shipped separately. Field installation required.</t>
    </r>
  </si>
  <si>
    <r>
      <t xml:space="preserve"> Cab Operating Panel </t>
    </r>
    <r>
      <rPr>
        <i/>
        <sz val="9"/>
        <color theme="1"/>
        <rFont val="Century Gothic"/>
        <family val="2"/>
      </rPr>
      <t>(Centered on rail wall)</t>
    </r>
  </si>
  <si>
    <t>Red Oak*</t>
  </si>
  <si>
    <t>Specify Minwax Color:</t>
  </si>
  <si>
    <t>Specify Sherwin Williams Color:</t>
  </si>
  <si>
    <t>Aluminum Scissor Gate Options</t>
  </si>
  <si>
    <t>Accordian Gate Options</t>
  </si>
  <si>
    <t>Accordian Gate Trim Selections (Must be completed)</t>
  </si>
  <si>
    <t>Silver                            Gold</t>
  </si>
  <si>
    <t>Additional Access Door Key</t>
  </si>
  <si>
    <t xml:space="preserve">                   MRL OVERHEAD CABLE DRUM ORDER FORM</t>
  </si>
  <si>
    <r>
      <t xml:space="preserve">HALL STATION CABLE - </t>
    </r>
    <r>
      <rPr>
        <sz val="8"/>
        <color indexed="8"/>
        <rFont val="Century Gothic"/>
        <family val="2"/>
      </rPr>
      <t xml:space="preserve">Cable from controller to 1st hall station; between ea. hall station.
</t>
    </r>
    <r>
      <rPr>
        <sz val="8"/>
        <color theme="1"/>
        <rFont val="Century Gothic"/>
        <family val="2"/>
      </rPr>
      <t>Refer to planning guide for wiring schematic.</t>
    </r>
  </si>
  <si>
    <t>or</t>
  </si>
  <si>
    <t>Recessed Panels</t>
  </si>
  <si>
    <t xml:space="preserve">   Mahogany</t>
  </si>
  <si>
    <r>
      <t xml:space="preserve">Prices Shown are for Silver Finish
</t>
    </r>
    <r>
      <rPr>
        <i/>
        <sz val="8"/>
        <color rgb="FF000000"/>
        <rFont val="Century Gothic"/>
        <family val="2"/>
      </rPr>
      <t>(Bronze will include upcharge)</t>
    </r>
  </si>
  <si>
    <r>
      <t xml:space="preserve">Total
</t>
    </r>
    <r>
      <rPr>
        <i/>
        <sz val="6"/>
        <color indexed="8"/>
        <rFont val="Century Gothic"/>
        <family val="2"/>
      </rPr>
      <t>(inc. Bronze upcharge)</t>
    </r>
  </si>
  <si>
    <t>Dark Oak</t>
  </si>
  <si>
    <t>Gray</t>
  </si>
  <si>
    <t>Silver</t>
  </si>
  <si>
    <t>Black</t>
  </si>
  <si>
    <r>
      <t xml:space="preserve"> Finishes     </t>
    </r>
    <r>
      <rPr>
        <i/>
        <sz val="9"/>
        <color theme="1"/>
        <rFont val="Century Gothic"/>
        <family val="2"/>
      </rPr>
      <t xml:space="preserve"> </t>
    </r>
  </si>
  <si>
    <t>Satin Clear Coat</t>
  </si>
  <si>
    <t>Semigloss Clear Coat</t>
  </si>
  <si>
    <t>Medium Oak Stain with Satin Clear Coat</t>
  </si>
  <si>
    <t>Medium Oak Stain with Semigloss Clear Coat</t>
  </si>
  <si>
    <t>Dark Oak Stain with Satin Clear Coat</t>
  </si>
  <si>
    <t>Dark Oak Stain with Semigloss Clear Coat</t>
  </si>
  <si>
    <t>Medium Oak &amp; Dark Oak Finishes are Stained Red Oak that require Satin or Semigloss Finish</t>
  </si>
  <si>
    <r>
      <t xml:space="preserve"> Auto Gate Operator </t>
    </r>
    <r>
      <rPr>
        <i/>
        <sz val="9"/>
        <color theme="1"/>
        <rFont val="Century Gothic"/>
        <family val="2"/>
      </rPr>
      <t>(120V UPS Required, See below)</t>
    </r>
  </si>
  <si>
    <r>
      <t xml:space="preserve"> Auto Door Operator for Swing Doors</t>
    </r>
    <r>
      <rPr>
        <i/>
        <sz val="9"/>
        <color theme="1"/>
        <rFont val="Century Gothic"/>
        <family val="2"/>
      </rPr>
      <t xml:space="preserve"> (120V UPS Required, See below)</t>
    </r>
  </si>
  <si>
    <r>
      <t xml:space="preserve">Battery Back-Up System </t>
    </r>
    <r>
      <rPr>
        <i/>
        <sz val="9"/>
        <color theme="1"/>
        <rFont val="Century Gothic"/>
        <family val="2"/>
      </rPr>
      <t>(Power operated doors and gates include one per elevator)</t>
    </r>
  </si>
  <si>
    <r>
      <t xml:space="preserve">120V UPS Battery Back-up System  </t>
    </r>
    <r>
      <rPr>
        <i/>
        <sz val="9"/>
        <color theme="1"/>
        <rFont val="Century Gothic"/>
        <family val="2"/>
      </rPr>
      <t>*Maximum 1 per elevator</t>
    </r>
  </si>
  <si>
    <t>Qty.</t>
  </si>
  <si>
    <t>Enter quantity required</t>
  </si>
  <si>
    <t xml:space="preserve">  Optional Upgrade from ABB Switch (Enter Quantity)</t>
  </si>
  <si>
    <r>
      <t xml:space="preserve">Kit - Run/Stop Twist Pushbutton </t>
    </r>
    <r>
      <rPr>
        <i/>
        <sz val="9"/>
        <color theme="1"/>
        <rFont val="Century Gothic"/>
        <family val="2"/>
      </rPr>
      <t>(For COP, TOC, &amp; Pit Switches)</t>
    </r>
  </si>
  <si>
    <t>8" x 4"  x 2.75", NEMA 4X poly water/corrosion resistant enclosure and keyswitch to call.
Enclosure can be modified to open LH or RH in field.*</t>
  </si>
  <si>
    <t>Hall Station Options (Indicate Landings for required mount options)</t>
  </si>
  <si>
    <t>Finishes</t>
  </si>
  <si>
    <t>Optional Key Switch</t>
  </si>
  <si>
    <t>Additional Landing Openings (1 per landing is standard)</t>
  </si>
  <si>
    <r>
      <t xml:space="preserve">Raised Mount  </t>
    </r>
    <r>
      <rPr>
        <sz val="8"/>
        <color theme="1"/>
        <rFont val="Century Gothic"/>
        <family val="2"/>
      </rPr>
      <t>Apply to the following Landings:</t>
    </r>
  </si>
  <si>
    <r>
      <t xml:space="preserve">Flush Mount     </t>
    </r>
    <r>
      <rPr>
        <sz val="8"/>
        <color theme="1"/>
        <rFont val="Century Gothic"/>
        <family val="2"/>
      </rPr>
      <t>Apply to the following Landings:</t>
    </r>
  </si>
  <si>
    <t>Trim Color</t>
  </si>
  <si>
    <t>Number of Lights</t>
  </si>
  <si>
    <t>Cab Operating Panel Options</t>
  </si>
  <si>
    <t>Floor Designations - programmed into the controller</t>
  </si>
  <si>
    <t xml:space="preserve"> White            </t>
  </si>
  <si>
    <t>Brown with white center</t>
  </si>
  <si>
    <t>Vinyl Laminate</t>
  </si>
  <si>
    <t>Acrylic</t>
  </si>
  <si>
    <t>Hoist Frame Assembly</t>
  </si>
  <si>
    <t>Vinyl and Hardwood Trim Selections</t>
  </si>
  <si>
    <t>Hardware</t>
  </si>
  <si>
    <t xml:space="preserve">   Silver         Bronze        Gold*</t>
  </si>
  <si>
    <t>Hinges</t>
  </si>
  <si>
    <t>Brown</t>
  </si>
  <si>
    <t xml:space="preserve"> Grey</t>
  </si>
  <si>
    <t>Upper Track</t>
  </si>
  <si>
    <t>Aluminum and Acrylic Trim Selections</t>
  </si>
  <si>
    <r>
      <t xml:space="preserve">Hardware - </t>
    </r>
    <r>
      <rPr>
        <b/>
        <sz val="8"/>
        <color theme="1"/>
        <rFont val="Century Gothic"/>
        <family val="2"/>
      </rPr>
      <t>Addtl. Choices for Perforated Rectangular &amp; Gold Solid Panels Only</t>
    </r>
  </si>
  <si>
    <t>Panel Options</t>
  </si>
  <si>
    <r>
      <t xml:space="preserve">Vision Panels </t>
    </r>
    <r>
      <rPr>
        <b/>
        <sz val="8"/>
        <color theme="1"/>
        <rFont val="Century Gothic"/>
        <family val="2"/>
      </rPr>
      <t>(Choose vision panel placement in diagram below)</t>
    </r>
  </si>
  <si>
    <t>Kit, Float Switch</t>
  </si>
  <si>
    <t>Hardware - Frames</t>
  </si>
  <si>
    <t>Hinges - Hard Hinge Barrels &amp; Pins</t>
  </si>
  <si>
    <t>Upper Track - Upper Gate Track</t>
  </si>
  <si>
    <t>Panels - Vinyl, Hardwood Veneer, Acrylic, or Aluminum Panels</t>
  </si>
  <si>
    <r>
      <t xml:space="preserve">Access Door Kit </t>
    </r>
    <r>
      <rPr>
        <i/>
        <sz val="9"/>
        <color theme="1"/>
        <rFont val="Century Gothic"/>
        <family val="2"/>
      </rPr>
      <t xml:space="preserve"> (For interior use only)</t>
    </r>
    <r>
      <rPr>
        <b/>
        <sz val="10"/>
        <color theme="1"/>
        <rFont val="Century Gothic"/>
        <family val="2"/>
      </rPr>
      <t xml:space="preserve">
</t>
    </r>
    <r>
      <rPr>
        <sz val="9"/>
        <color theme="1"/>
        <rFont val="Century Gothic"/>
        <family val="2"/>
      </rPr>
      <t>Includes white painted door, limit switch &amp;</t>
    </r>
    <r>
      <rPr>
        <i/>
        <sz val="9"/>
        <color theme="1"/>
        <rFont val="Century Gothic"/>
        <family val="2"/>
      </rPr>
      <t xml:space="preserve"> cable, key operated slam latch with internal release mech. and 1 key.</t>
    </r>
  </si>
  <si>
    <t>Commercial Style Automatic Sliding Doors</t>
  </si>
  <si>
    <t>DOOR 1</t>
  </si>
  <si>
    <t>DOOR 2</t>
  </si>
  <si>
    <t>Selling below cost</t>
  </si>
  <si>
    <t>Incositent cost compared to oppisite hand part</t>
  </si>
  <si>
    <t xml:space="preserve">PN </t>
  </si>
  <si>
    <t>Price</t>
  </si>
  <si>
    <t>Visual Cost 6/2/22</t>
  </si>
  <si>
    <t>Over cost as of 6/2/22</t>
  </si>
  <si>
    <t>if under 125% of cost -set to 125% of cost, else leave as is.</t>
  </si>
  <si>
    <t>% over cost</t>
  </si>
  <si>
    <t>if under 130% of cost- add 5%, else leave as is</t>
  </si>
  <si>
    <t>Part #</t>
  </si>
  <si>
    <r>
      <t xml:space="preserve"> Stabilizer System</t>
    </r>
    <r>
      <rPr>
        <i/>
        <sz val="9"/>
        <color theme="1"/>
        <rFont val="Century Gothic"/>
        <family val="2"/>
      </rPr>
      <t xml:space="preserve"> (angle iron rail with stabilizing rollers, select option and quantity below)</t>
    </r>
  </si>
  <si>
    <r>
      <t xml:space="preserve">500 Series Frame Color </t>
    </r>
    <r>
      <rPr>
        <i/>
        <sz val="8"/>
        <color theme="1"/>
        <rFont val="Century Gothic"/>
        <family val="2"/>
      </rPr>
      <t>(choose one)</t>
    </r>
  </si>
  <si>
    <r>
      <t xml:space="preserve">500 Ceiling Type </t>
    </r>
    <r>
      <rPr>
        <i/>
        <sz val="8"/>
        <color theme="1"/>
        <rFont val="Century Gothic"/>
        <family val="2"/>
      </rPr>
      <t>(choose one)</t>
    </r>
  </si>
  <si>
    <r>
      <t xml:space="preserve">Acrylic Panel Type </t>
    </r>
    <r>
      <rPr>
        <i/>
        <sz val="8"/>
        <color theme="1"/>
        <rFont val="Century Gothic"/>
        <family val="2"/>
      </rPr>
      <t>(choose one)</t>
    </r>
  </si>
  <si>
    <r>
      <t xml:space="preserve">500 Series Frame Color </t>
    </r>
    <r>
      <rPr>
        <i/>
        <sz val="8"/>
        <color theme="1"/>
        <rFont val="Century Gothic"/>
        <family val="2"/>
      </rPr>
      <t xml:space="preserve"> (Choose one)</t>
    </r>
  </si>
  <si>
    <r>
      <t xml:space="preserve">Acrylic Panel Type  </t>
    </r>
    <r>
      <rPr>
        <i/>
        <sz val="8"/>
        <color theme="1"/>
        <rFont val="Century Gothic"/>
        <family val="2"/>
      </rPr>
      <t>(Choose one)</t>
    </r>
  </si>
  <si>
    <t>Contact Rep</t>
  </si>
  <si>
    <t>No Finish</t>
  </si>
  <si>
    <t>P</t>
  </si>
  <si>
    <t>M</t>
  </si>
  <si>
    <t>O</t>
  </si>
  <si>
    <t xml:space="preserve">         Bronze</t>
  </si>
  <si>
    <t xml:space="preserve"> Hardware</t>
  </si>
  <si>
    <t xml:space="preserve"> Vinyl and Hardwood Trim Selections</t>
  </si>
  <si>
    <t xml:space="preserve">  Bronze              Gold*</t>
  </si>
  <si>
    <t xml:space="preserve">    Silver</t>
  </si>
  <si>
    <t xml:space="preserve"> Hinges</t>
  </si>
  <si>
    <t xml:space="preserve"> Upper Track</t>
  </si>
  <si>
    <r>
      <t xml:space="preserve"> Hardware - </t>
    </r>
    <r>
      <rPr>
        <b/>
        <sz val="8"/>
        <color theme="1"/>
        <rFont val="Century Gothic"/>
        <family val="2"/>
      </rPr>
      <t>Addtl. Choices for Perforated Rectangular &amp; Gold Solid Panels Only</t>
    </r>
  </si>
  <si>
    <t xml:space="preserve">     White                Brown</t>
  </si>
  <si>
    <t xml:space="preserve">  Grey</t>
  </si>
  <si>
    <t xml:space="preserve">       Silver              Bronze              Gold*</t>
  </si>
  <si>
    <t xml:space="preserve">    Silver              Bronze               Gold*</t>
  </si>
  <si>
    <t>White                Brown</t>
  </si>
  <si>
    <t>Panels - Vinyl, Hardwood Veneer, Acrylic or Aluminum Panels</t>
  </si>
  <si>
    <t xml:space="preserve">    AS Parts description (Specific Part ID &amp; Description):</t>
  </si>
  <si>
    <t xml:space="preserve"> Silver                       Gold</t>
  </si>
  <si>
    <t>Refer to planning guide for schematic</t>
  </si>
  <si>
    <t>Travel up to 10'-2" 65 Jack</t>
  </si>
  <si>
    <t>Travel From &gt; 10'-2" to 14'-10" 93 Jack</t>
  </si>
  <si>
    <t>Travel From to &gt; 14'-10" to 19'-4" 120 Jack</t>
  </si>
  <si>
    <t>Travel From to&gt; 19'-4" to 23'-10" 147 Jack</t>
  </si>
  <si>
    <t>Travel From to &gt; 23'-10" to 29'-4" 180 Jack (Split Jack Available)</t>
  </si>
  <si>
    <t>Travel From to &gt; 29'-4" to 33'-6" 205 Jack (Split Jack Available)</t>
  </si>
  <si>
    <t>Travel From to &gt; 33'-6" to 37'-4" 228 Jack (Split Jack Available)</t>
  </si>
  <si>
    <t>Travel Greater than 41'-6" …Call for pricing</t>
  </si>
  <si>
    <t>inches</t>
  </si>
  <si>
    <t xml:space="preserve">  </t>
  </si>
  <si>
    <t xml:space="preserve">  FOR AUTO DOOR OPERATOR</t>
  </si>
  <si>
    <t>cliff prices 6/6/22</t>
  </si>
  <si>
    <t>Part ID</t>
  </si>
  <si>
    <t>Description</t>
  </si>
  <si>
    <t>Stock UM</t>
  </si>
  <si>
    <t>21010262</t>
  </si>
  <si>
    <t>Kit, Cab Doors, S/S RH, 3P NFR, 32x80</t>
  </si>
  <si>
    <t>EA</t>
  </si>
  <si>
    <t>21010263</t>
  </si>
  <si>
    <t>Kit, Cab Doors, S/S LH, 3P NFR, 32x80</t>
  </si>
  <si>
    <t>21010264</t>
  </si>
  <si>
    <t>Kit,Cab Doors,Beige RH,3P NFR,32x80</t>
  </si>
  <si>
    <t>21010265</t>
  </si>
  <si>
    <t>Kit,Cab Doors,Beige LH,3P NFR,32x80</t>
  </si>
  <si>
    <t>21010266</t>
  </si>
  <si>
    <t>Kit, Frmd Lnd Doors,S/S RH,3P NFR,32x80</t>
  </si>
  <si>
    <t>21010267</t>
  </si>
  <si>
    <t>Kit, Frmd Lnd Doors,S/S LH,3P NFR,32x80</t>
  </si>
  <si>
    <t>21010268</t>
  </si>
  <si>
    <t>Kit,Frmd Lnd Doors,Beige RH,3P NFR,32x80</t>
  </si>
  <si>
    <t>21010269</t>
  </si>
  <si>
    <t>Kit,Frmd Lnd Doors,Beige LH,3P NFR,32x80</t>
  </si>
  <si>
    <t>21010270</t>
  </si>
  <si>
    <t>Kit,FrmL Lnd Doors,S/S RH, 3P NFR,32x80</t>
  </si>
  <si>
    <t>21010271</t>
  </si>
  <si>
    <t>Kit,FrmL Lnd Doors,S/S LH, 3P NFR,32x80</t>
  </si>
  <si>
    <t>21010272</t>
  </si>
  <si>
    <t>Kit,FrmL Lnd Doors,Beige RH,3P NFR,32x80</t>
  </si>
  <si>
    <t>21010273</t>
  </si>
  <si>
    <t>Kit,FrmL Lnd Doors,Beige LH,3P NFR,32x80</t>
  </si>
  <si>
    <t>21010288</t>
  </si>
  <si>
    <t>Kit,Cab Doors,S/S RH,3P NFR,36x80</t>
  </si>
  <si>
    <t>21010289</t>
  </si>
  <si>
    <t>Kit,Cab Auto Doors,S/S LH,3P NFR,36x80</t>
  </si>
  <si>
    <t>21010290</t>
  </si>
  <si>
    <t>Kit,Cab Auto Doors,Beige RH,3P NFR,36x80</t>
  </si>
  <si>
    <t>21010291</t>
  </si>
  <si>
    <t>Kit,Cab Auto Doors,Beige LH,3P NFR,36x80</t>
  </si>
  <si>
    <t>21010292</t>
  </si>
  <si>
    <t>Kit,Frmd Lnd Doors,S/S RH,3P NFR,36x80</t>
  </si>
  <si>
    <t>21010293</t>
  </si>
  <si>
    <t>Kit,Frmd Lnd Doors,S/S LH,3P NFR,36x80</t>
  </si>
  <si>
    <t>21010294</t>
  </si>
  <si>
    <t>Kit,Frmd Lnd Doors,Beige RH,3P NFR,36x80</t>
  </si>
  <si>
    <t>21010295</t>
  </si>
  <si>
    <t>Kit,Frmd Lnd Doors,Beige LH,3P NFR,36x80</t>
  </si>
  <si>
    <t>21010296</t>
  </si>
  <si>
    <t>Kit,Frml Lnd Doors,S/S RH,3P NFR,36x80</t>
  </si>
  <si>
    <t>21010297</t>
  </si>
  <si>
    <t>Kit,Frml Lnd Doors,S/S LH,3P NFR,36x80</t>
  </si>
  <si>
    <t>21010298</t>
  </si>
  <si>
    <t>Kit,Frml Lnd Doors,Beige RH,3P NFR,36x80</t>
  </si>
  <si>
    <t>21010299</t>
  </si>
  <si>
    <t>Kit,Frml Lnd Doors,Beige LH,3P NFR,36x80</t>
  </si>
  <si>
    <t>21010314</t>
  </si>
  <si>
    <t>Kit,Cab Auto Doors,S/S RH,2P NFR,36x80</t>
  </si>
  <si>
    <t>21010315</t>
  </si>
  <si>
    <t>Kit,Cab Auto Doors,S/S LH,2P NFR,36x80</t>
  </si>
  <si>
    <t>21010316</t>
  </si>
  <si>
    <t>Kit,Cab Auto Doors,Beige RH,2P NFR,36x80</t>
  </si>
  <si>
    <t>21010317</t>
  </si>
  <si>
    <t>Kit,Cab Auto Doors,Beige LH,2P NFR,36x80</t>
  </si>
  <si>
    <t>21010318</t>
  </si>
  <si>
    <t>Kit,Frmd Lnd Doors,S/S RH,2P NFR,36x80</t>
  </si>
  <si>
    <t>21010319</t>
  </si>
  <si>
    <t>Kit,Frmd Lnd Doors,S/S LH,2P NFR,36x80</t>
  </si>
  <si>
    <t>21010320</t>
  </si>
  <si>
    <t>Kit,Frmd Lnd Doors,Beige RH,2P NFR,36x80</t>
  </si>
  <si>
    <t>21010321</t>
  </si>
  <si>
    <t>Kit,Frmd Lnd Doors,Beige LH,2P NFR,36x80</t>
  </si>
  <si>
    <t>21010322</t>
  </si>
  <si>
    <t>Kit,Frml Lnd Doors,S/S RH,2P NFR,36x80</t>
  </si>
  <si>
    <t>21010323</t>
  </si>
  <si>
    <t>Kit,Frml Lnd Doors,S/S LH,2P NFR,36x80</t>
  </si>
  <si>
    <t>21010324</t>
  </si>
  <si>
    <t>Kit,Frml Lnd Doors,Beige RH,2P NFR,36x80</t>
  </si>
  <si>
    <t>21010325</t>
  </si>
  <si>
    <t>Kit,Frml Lnd Doors,Beige LH,2P NFR,36x80</t>
  </si>
  <si>
    <t>21010340</t>
  </si>
  <si>
    <t>Kit,Cab Auto Doors,S/S RH,2P NFR,36x96</t>
  </si>
  <si>
    <t>21010341</t>
  </si>
  <si>
    <t>Kit,Cab Auto Doors,S/S LH,2P NFR,36x96</t>
  </si>
  <si>
    <t>21010342</t>
  </si>
  <si>
    <t>Kit,Cab Auto Doors,Beige RH,2P NFR,36x96</t>
  </si>
  <si>
    <t>21010343</t>
  </si>
  <si>
    <t>Kit,Cab Auto Doors,Beige LH,2P NFR,36x96</t>
  </si>
  <si>
    <t>21010344</t>
  </si>
  <si>
    <t>Kit,Frmd Lnd Doors,S/S RH,2P NFR,36x96</t>
  </si>
  <si>
    <t>21010345</t>
  </si>
  <si>
    <t>Kit,Frmd Lnd Doors,S/S LH,2P NFR,36x96</t>
  </si>
  <si>
    <t>21010346</t>
  </si>
  <si>
    <t>Kit,Frmd Lnd Doors,Beige RH,2P NFR,36x96</t>
  </si>
  <si>
    <t>21010347</t>
  </si>
  <si>
    <t>Kit,Frmd Lnd Doors,Beige LH,2P NFR,36x96</t>
  </si>
  <si>
    <t>21010348</t>
  </si>
  <si>
    <t>Kit,Frml Lnd Doors,S/S RH,2P NFR,36x96</t>
  </si>
  <si>
    <t>21010349</t>
  </si>
  <si>
    <t>Kit,Frml Lnd Doors,S/S LH,2P NFR,36x96</t>
  </si>
  <si>
    <t>21010350</t>
  </si>
  <si>
    <t>Kit,Frml Lnd Doors,Beige RH,2P NFR,36x96</t>
  </si>
  <si>
    <t>21010351</t>
  </si>
  <si>
    <t>Kit,Frml Lnd Doors,Beige LH,2P NFR,36x96</t>
  </si>
  <si>
    <t>21010372</t>
  </si>
  <si>
    <t>Kit,Cab Auto Doors,S/S RH,2P FR,36x84</t>
  </si>
  <si>
    <t>21010373</t>
  </si>
  <si>
    <t>Kit,Cab Auto Doors,S/S LH,2P FR,36x84</t>
  </si>
  <si>
    <t>21010374</t>
  </si>
  <si>
    <t>Kit,Cab Auto Doors,Beige RH,2P FR,36x84</t>
  </si>
  <si>
    <t>21010375</t>
  </si>
  <si>
    <t>Kit,Cab Auto Doors,Beige LH,2P FR,36x84</t>
  </si>
  <si>
    <t>21010376</t>
  </si>
  <si>
    <t>Kit,Frmd Lnd Doors,Dry,SS RH,2P FR,36x84</t>
  </si>
  <si>
    <t>21010377</t>
  </si>
  <si>
    <t>Kit,Frmd Lnd Doors,Dry,SS LH,2P FR,36x84</t>
  </si>
  <si>
    <t>21010378</t>
  </si>
  <si>
    <t>Kit,Frmd Lnd Drs,Dry,Bge RH,2P FR,36x84</t>
  </si>
  <si>
    <t>21010379</t>
  </si>
  <si>
    <t>Kit,Frmd Lnd Drs,Dry,Bge LH,2P FR,36x84</t>
  </si>
  <si>
    <t>21010380</t>
  </si>
  <si>
    <t>Kit,Frmd Lnd Drs,Masn,S/S RH,2P FR,36x84</t>
  </si>
  <si>
    <t>21010381</t>
  </si>
  <si>
    <t>Kit,Frmd Lnd Drs,Masn,S/S LH,2P FR,36x84</t>
  </si>
  <si>
    <t>21010382</t>
  </si>
  <si>
    <t>Kit,Frmd Lnd Drs,Masn,Bge RH,2P FR,36x84</t>
  </si>
  <si>
    <t>21010383</t>
  </si>
  <si>
    <t>Kit,Frmd Lnd Drs,Masn,Bge LH,2P FR,36x84</t>
  </si>
  <si>
    <r>
      <t xml:space="preserve"> Cab Operating Panel </t>
    </r>
    <r>
      <rPr>
        <i/>
        <sz val="8"/>
        <color theme="1"/>
        <rFont val="Century Gothic"/>
        <family val="2"/>
      </rPr>
      <t>(Centered on rail wall)</t>
    </r>
  </si>
  <si>
    <r>
      <t xml:space="preserve"> Lights </t>
    </r>
    <r>
      <rPr>
        <i/>
        <sz val="8"/>
        <color theme="1"/>
        <rFont val="Century Gothic"/>
        <family val="2"/>
      </rPr>
      <t>(2 lights included in base price)</t>
    </r>
  </si>
  <si>
    <r>
      <t xml:space="preserve">Kit - Run/Stop Twist Pushbutton </t>
    </r>
    <r>
      <rPr>
        <i/>
        <sz val="8"/>
        <color theme="1"/>
        <rFont val="Century Gothic"/>
        <family val="2"/>
      </rPr>
      <t>(For COP, TOC, &amp; Pit Switches)</t>
    </r>
  </si>
  <si>
    <r>
      <t>Dealer Installation Kit</t>
    </r>
    <r>
      <rPr>
        <i/>
        <sz val="9"/>
        <color theme="1"/>
        <rFont val="Century Gothic"/>
        <family val="2"/>
      </rPr>
      <t xml:space="preserve"> (Incl. with first UC601 Elevator Order)</t>
    </r>
  </si>
  <si>
    <r>
      <t>Dual Gate Switch Mod</t>
    </r>
    <r>
      <rPr>
        <i/>
        <sz val="8"/>
        <color theme="1"/>
        <rFont val="Century Gothic"/>
        <family val="2"/>
      </rPr>
      <t xml:space="preserve"> </t>
    </r>
    <r>
      <rPr>
        <i/>
        <sz val="9"/>
        <color theme="1"/>
        <rFont val="Century Gothic"/>
        <family val="2"/>
      </rPr>
      <t>(Required for installations in NJ)</t>
    </r>
  </si>
  <si>
    <r>
      <t xml:space="preserve">Dual Gate Switch Mod </t>
    </r>
    <r>
      <rPr>
        <i/>
        <sz val="9"/>
        <color theme="1"/>
        <rFont val="Century Gothic"/>
        <family val="2"/>
      </rPr>
      <t>(Required for installations in NJ)</t>
    </r>
  </si>
  <si>
    <r>
      <t xml:space="preserve">Paint for Cable Drum Mechanicals </t>
    </r>
    <r>
      <rPr>
        <i/>
        <sz val="9"/>
        <color theme="1"/>
        <rFont val="Century Gothic"/>
        <family val="2"/>
      </rPr>
      <t>(base, angle iron and guide rail)</t>
    </r>
  </si>
  <si>
    <r>
      <t xml:space="preserve">Dealer Installation Kit </t>
    </r>
    <r>
      <rPr>
        <i/>
        <sz val="9"/>
        <color theme="1"/>
        <rFont val="Century Gothic"/>
        <family val="2"/>
      </rPr>
      <t>(Incl. with first UC601 Elevator Order)</t>
    </r>
  </si>
  <si>
    <t xml:space="preserve">Cab Top Stop Switch </t>
  </si>
  <si>
    <t>5 hp Power Unit</t>
  </si>
  <si>
    <t>Travel From to &gt; 37'-4" to 41'-6" 253 Jack (Split Jack Available)</t>
  </si>
  <si>
    <t>NOTE: If exterior hall stations required, see the 'Hall Stations' section in the latter part of this form.</t>
  </si>
  <si>
    <t>1 over 1</t>
  </si>
  <si>
    <t>Call Sales Rep</t>
  </si>
  <si>
    <t>*Contact Sales Rep to request sample stain on wood type selected, approval must be provided prior to order placement</t>
  </si>
  <si>
    <t>ADJUSTED PRODUCT PRICE</t>
  </si>
  <si>
    <r>
      <t xml:space="preserve">Sales order must be reveiwed and approved by your sales representative before quote is finalized.
</t>
    </r>
    <r>
      <rPr>
        <i/>
        <sz val="8"/>
        <color theme="1"/>
        <rFont val="Century Gothic"/>
        <family val="2"/>
      </rPr>
      <t>Some details require Account Manager review before quote is final.</t>
    </r>
  </si>
  <si>
    <t>The listed prices are valid for orders received within 30 days of this quote for the options selected. Prices are based on current costs and selections and therefore subject to change without notice to account for changes in the parts or cost of raw materials and other direct costs beyond Seller's control.</t>
  </si>
  <si>
    <t>Important Notes about Total Estimated Price</t>
  </si>
  <si>
    <t>* This price does not include Shipping. Shipping costs will be determined and invoiced at the time of shipment.</t>
  </si>
  <si>
    <t>** Sales Tax is estimated at applicable rate for Shipping Zip Code provided and ICOA's tax collection status in that jurisdiction at the time the order form is submitted. Final sales tax is invoiced on product shipment date for the rate applicable to the actual delivery location.</t>
  </si>
  <si>
    <t>*** A current resale or tax exempt certificate must accompany any orders placed with tax exempt status.</t>
  </si>
  <si>
    <t xml:space="preserve">   TAX EXEMPT***</t>
  </si>
  <si>
    <r>
      <rPr>
        <b/>
        <sz val="10"/>
        <rFont val="Century Gothic"/>
        <family val="2"/>
      </rPr>
      <t>TOTAL DEALER PRICE with ESTIMATED SALES TAX</t>
    </r>
    <r>
      <rPr>
        <b/>
        <sz val="10"/>
        <color rgb="FF0070C0"/>
        <rFont val="Century Gothic"/>
        <family val="2"/>
      </rPr>
      <t xml:space="preserve"> </t>
    </r>
    <r>
      <rPr>
        <b/>
        <sz val="10"/>
        <color rgb="FFFF0000"/>
        <rFont val="Century Gothic"/>
        <family val="2"/>
      </rPr>
      <t xml:space="preserve">*  </t>
    </r>
    <r>
      <rPr>
        <sz val="10"/>
        <rFont val="Century Gothic"/>
        <family val="2"/>
      </rPr>
      <t>**</t>
    </r>
  </si>
  <si>
    <t>2 over 2</t>
  </si>
  <si>
    <t>Raised Panels</t>
  </si>
  <si>
    <t>and</t>
  </si>
  <si>
    <t>Choose one:</t>
  </si>
  <si>
    <t>Partial Perimeter</t>
  </si>
  <si>
    <r>
      <t xml:space="preserve">500 Ceiling Type**  </t>
    </r>
    <r>
      <rPr>
        <i/>
        <sz val="8"/>
        <color theme="1"/>
        <rFont val="Century Gothic"/>
        <family val="2"/>
      </rPr>
      <t>(Choose one)</t>
    </r>
  </si>
  <si>
    <r>
      <t xml:space="preserve">Full Perimeter </t>
    </r>
    <r>
      <rPr>
        <i/>
        <sz val="8"/>
        <color theme="1"/>
        <rFont val="Century Gothic"/>
        <family val="2"/>
      </rPr>
      <t>(4inches of cab height required)</t>
    </r>
  </si>
  <si>
    <t># LANDING OPENINGS</t>
  </si>
  <si>
    <r>
      <t>Other - Indicate Height:</t>
    </r>
    <r>
      <rPr>
        <i/>
        <sz val="9"/>
        <color theme="1"/>
        <rFont val="Century Gothic"/>
        <family val="2"/>
      </rPr>
      <t xml:space="preserve"> *Anything over 96", call for pricing</t>
    </r>
  </si>
  <si>
    <t xml:space="preserve">Measurements: </t>
  </si>
  <si>
    <t xml:space="preserve">  Maple</t>
  </si>
  <si>
    <r>
      <t xml:space="preserve"> Cab Height </t>
    </r>
    <r>
      <rPr>
        <i/>
        <sz val="10"/>
        <color theme="1"/>
        <rFont val="Century Gothic"/>
        <family val="2"/>
      </rPr>
      <t xml:space="preserve">- </t>
    </r>
    <r>
      <rPr>
        <sz val="8"/>
        <color theme="1"/>
        <rFont val="Century Gothic"/>
        <family val="2"/>
      </rPr>
      <t>Measured Subfloor to Ceiling</t>
    </r>
  </si>
  <si>
    <r>
      <t xml:space="preserve"> Walls - </t>
    </r>
    <r>
      <rPr>
        <sz val="8"/>
        <color theme="1"/>
        <rFont val="Century Gothic"/>
        <family val="2"/>
      </rPr>
      <t>200, 250 (hardwood veneer), 300 and 400 cabs only</t>
    </r>
  </si>
  <si>
    <r>
      <t xml:space="preserve"> Ceilings - </t>
    </r>
    <r>
      <rPr>
        <sz val="8"/>
        <color theme="1"/>
        <rFont val="Century Gothic"/>
        <family val="2"/>
      </rPr>
      <t>200, 300 and 400 cabs only</t>
    </r>
  </si>
  <si>
    <t>80 "</t>
  </si>
  <si>
    <t>84 "</t>
  </si>
  <si>
    <t>92 "</t>
  </si>
  <si>
    <t>96 "</t>
  </si>
  <si>
    <t>Custom Stain* with Satin Clear Coat</t>
  </si>
  <si>
    <t>Custom Stain* with Semigloss Clear Coat</t>
  </si>
  <si>
    <t>Painted Panels with Satin Clear Coat</t>
  </si>
  <si>
    <t xml:space="preserve">  Required for painted panels</t>
  </si>
  <si>
    <t>Phone Supplied by Others (N/C)</t>
  </si>
  <si>
    <t>Oil Rubbed Bronze        Brushed Brass</t>
  </si>
  <si>
    <r>
      <t xml:space="preserve">Low OverHead Safety Stop Assembly </t>
    </r>
    <r>
      <rPr>
        <i/>
        <sz val="9"/>
        <color theme="1"/>
        <rFont val="Century Gothic"/>
        <family val="2"/>
      </rPr>
      <t>(Required for installations in NJ)</t>
    </r>
  </si>
  <si>
    <r>
      <t xml:space="preserve">2 or 3 Panel Auto Doors (Cab or Cab &amp; Landing) are availabe in Stainless Steel or Beige for Right or Left Hand Opening.
Available in the following styles/sizes:
</t>
    </r>
    <r>
      <rPr>
        <b/>
        <sz val="10"/>
        <rFont val="Wingdings"/>
        <charset val="2"/>
      </rPr>
      <t xml:space="preserve">  w</t>
    </r>
    <r>
      <rPr>
        <b/>
        <sz val="12"/>
        <rFont val="Century Gothic"/>
        <family val="2"/>
      </rPr>
      <t xml:space="preserve">  </t>
    </r>
    <r>
      <rPr>
        <b/>
        <sz val="10"/>
        <rFont val="Century Gothic"/>
        <family val="2"/>
      </rPr>
      <t xml:space="preserve">3 Panel - Non Fire-rated 32" x 80"
</t>
    </r>
    <r>
      <rPr>
        <b/>
        <sz val="10"/>
        <rFont val="Wingdings"/>
        <charset val="2"/>
      </rPr>
      <t xml:space="preserve">  w</t>
    </r>
    <r>
      <rPr>
        <b/>
        <sz val="10"/>
        <rFont val="Century Gothic"/>
        <family val="2"/>
      </rPr>
      <t xml:space="preserve">  3 Panel - Non Fire-rated 36" x 80"
</t>
    </r>
    <r>
      <rPr>
        <b/>
        <sz val="10"/>
        <rFont val="Wingdings"/>
        <charset val="2"/>
      </rPr>
      <t xml:space="preserve">  w</t>
    </r>
    <r>
      <rPr>
        <b/>
        <sz val="12"/>
        <rFont val="Century Gothic"/>
        <family val="2"/>
      </rPr>
      <t xml:space="preserve">  </t>
    </r>
    <r>
      <rPr>
        <b/>
        <sz val="10"/>
        <rFont val="Century Gothic"/>
        <family val="2"/>
      </rPr>
      <t xml:space="preserve">2 Panel - Non Fire-rated 36" x 80"
</t>
    </r>
    <r>
      <rPr>
        <b/>
        <sz val="10"/>
        <rFont val="Wingdings"/>
        <charset val="2"/>
      </rPr>
      <t xml:space="preserve">  w</t>
    </r>
    <r>
      <rPr>
        <b/>
        <sz val="12"/>
        <rFont val="Century Gothic"/>
        <family val="2"/>
      </rPr>
      <t xml:space="preserve">  </t>
    </r>
    <r>
      <rPr>
        <b/>
        <sz val="10"/>
        <rFont val="Century Gothic"/>
        <family val="2"/>
      </rPr>
      <t xml:space="preserve">2 Panel - Non Fire-rated 36" x 96"
</t>
    </r>
    <r>
      <rPr>
        <b/>
        <sz val="10"/>
        <rFont val="Wingdings"/>
        <charset val="2"/>
      </rPr>
      <t xml:space="preserve">  w</t>
    </r>
    <r>
      <rPr>
        <b/>
        <sz val="12"/>
        <rFont val="Century Gothic"/>
        <family val="2"/>
      </rPr>
      <t xml:space="preserve">  </t>
    </r>
    <r>
      <rPr>
        <b/>
        <sz val="10"/>
        <rFont val="Century Gothic"/>
        <family val="2"/>
      </rPr>
      <t xml:space="preserve">2 Panel - FIRE RATED 36" x 84"
</t>
    </r>
    <r>
      <rPr>
        <sz val="8"/>
        <rFont val="Century Gothic"/>
        <family val="2"/>
      </rPr>
      <t xml:space="preserve">Make selections below. </t>
    </r>
  </si>
  <si>
    <r>
      <t xml:space="preserve">2 or 3 Panel Auto Door Options - Cab or Cab &amp; Landing 
</t>
    </r>
    <r>
      <rPr>
        <i/>
        <sz val="9"/>
        <color theme="1"/>
        <rFont val="Century Gothic"/>
        <family val="2"/>
      </rPr>
      <t>Handing perspective is from hall side of opening. (Reference below)
Stainless Steel Hall Station Included with framed landings.</t>
    </r>
  </si>
  <si>
    <r>
      <rPr>
        <sz val="9"/>
        <color theme="1"/>
        <rFont val="BrowalliaUPC"/>
        <family val="2"/>
      </rPr>
      <t>•</t>
    </r>
    <r>
      <rPr>
        <sz val="9"/>
        <color theme="1"/>
        <rFont val="Century Gothic"/>
        <family val="2"/>
      </rPr>
      <t xml:space="preserve"> 2 Panel Doors require 20 inch minimum stack depth from edge of door opening to hoistway wall.
• 3 Panel 32 inch doors require 12-1/4 inch minimum stack depth from edge of door opening to hoistway wall.
• 3 Panel 36 inch doors require 13-1/2 inch minimum stack depth from edge of door opening to hoistway wall.
</t>
    </r>
    <r>
      <rPr>
        <sz val="10"/>
        <color theme="1"/>
        <rFont val="Century Gothic"/>
        <family val="2"/>
      </rPr>
      <t xml:space="preserve">
</t>
    </r>
    <r>
      <rPr>
        <i/>
        <sz val="8"/>
        <color theme="1"/>
        <rFont val="Century Gothic"/>
        <family val="2"/>
      </rPr>
      <t>Note: Panels stack in one direction opposite to hall station.</t>
    </r>
  </si>
  <si>
    <t>3 Panel - Non Fire-rated 32" x 80"</t>
  </si>
  <si>
    <t>3 Panel - Non Fire-rated 36" x 80"</t>
  </si>
  <si>
    <t>2 Panel - Non Fire-rated 36" x 80"</t>
  </si>
  <si>
    <t>2 Panel - Non Fire-rated 36" x 96"</t>
  </si>
  <si>
    <t>2 Panel - FIRE RATED 36" x 84"</t>
  </si>
  <si>
    <t>3 Panel - Non Fire-rated 32 x 80</t>
  </si>
  <si>
    <t>3 Panel - Non Fire-rated 36 x 80</t>
  </si>
  <si>
    <t>2 Panel - Non Fire-rated 36 x 80</t>
  </si>
  <si>
    <t>2 Panel - Non Fire-rated 36 x 96</t>
  </si>
  <si>
    <t>2 Panel - FIRE RATED 36 x 84</t>
  </si>
  <si>
    <t>Right</t>
  </si>
  <si>
    <t>Beige</t>
  </si>
  <si>
    <t>Finish</t>
  </si>
  <si>
    <t>Hand</t>
  </si>
  <si>
    <t>Door Panels - Size</t>
  </si>
  <si>
    <r>
      <t xml:space="preserve">Panel Options </t>
    </r>
    <r>
      <rPr>
        <b/>
        <sz val="9"/>
        <color theme="1"/>
        <rFont val="Century Gothic"/>
        <family val="2"/>
      </rPr>
      <t>(Contact Sales Representative for pricing)</t>
    </r>
  </si>
  <si>
    <t>GAL Style Gate Switch</t>
  </si>
  <si>
    <t>Solid Aluminum:</t>
  </si>
  <si>
    <t>Perforated - Rectangular:</t>
  </si>
  <si>
    <t>Perforated - Round:</t>
  </si>
  <si>
    <r>
      <t>Universal Flush Door Frame Kit</t>
    </r>
    <r>
      <rPr>
        <i/>
        <sz val="9"/>
        <color theme="1"/>
        <rFont val="Century Gothic"/>
        <family val="2"/>
      </rPr>
      <t xml:space="preserve"> 
Adjustable frame width from 24" - 42" and height up to 96".
Designed to accept 1/2" Drywall Hoistway + 2x4 Wall + 1/2" Drywall Inside Home and Honeywell Lock.
The following modifications must be performed by others in field: Add hinge pockets, cut frame width, frame height and assemble. (Ref. VWI-0005)</t>
    </r>
  </si>
  <si>
    <r>
      <t xml:space="preserve">OVERSIZE CAB? </t>
    </r>
    <r>
      <rPr>
        <sz val="9"/>
        <color rgb="FF000000"/>
        <rFont val="Century Gothic"/>
        <family val="2"/>
      </rPr>
      <t>(cab dimensions are listed as OD, outside dimension, hoistway dimensions are finished inside dimension)</t>
    </r>
  </si>
  <si>
    <r>
      <t xml:space="preserve"> Inclinator Honeywell Interlock Keeper Brackets/Fasteners </t>
    </r>
    <r>
      <rPr>
        <sz val="10"/>
        <color indexed="8"/>
        <rFont val="Century Gothic"/>
        <family val="2"/>
      </rPr>
      <t>- Order in handing as shown below.</t>
    </r>
  </si>
  <si>
    <t>Options (Indicate Landings for required mount options)</t>
  </si>
  <si>
    <r>
      <t>Exterior Hall Station</t>
    </r>
    <r>
      <rPr>
        <sz val="10"/>
        <color indexed="8"/>
        <rFont val="Century Gothic"/>
        <family val="2"/>
      </rPr>
      <t xml:space="preserve"> (Stainless steel finish)</t>
    </r>
  </si>
  <si>
    <t>Includes 8" x 4" x 2.75" NEMA 4X poly water/corrosion resistant enclosure and keyswitch to call.
Enclosure can be modified to open LH or RH in field.*</t>
  </si>
  <si>
    <t xml:space="preserve">    AS Parts description (Specific Part ID &amp; Description):                                                                                                                                                                        Qty</t>
  </si>
  <si>
    <t>Choose Panel Layout:</t>
  </si>
  <si>
    <t>Choose Panel Type:</t>
  </si>
  <si>
    <t xml:space="preserve">400 Series Crown Molding </t>
  </si>
  <si>
    <t>Please note - Inclinator 400 style cabs are constructed using natural hardwood. Irregularities can exist, such as knots and certain grain patterns. These variations may not be what you expect but they are the beauty of using natural hardwood. Inclinator cannot be held responsible for variations in the natural hardwood.</t>
  </si>
  <si>
    <r>
      <t xml:space="preserve">400 Series Wall Panel Options </t>
    </r>
    <r>
      <rPr>
        <i/>
        <sz val="9"/>
        <color theme="1"/>
        <rFont val="Century Gothic"/>
        <family val="2"/>
      </rPr>
      <t>(Choose one option for each line below)</t>
    </r>
  </si>
  <si>
    <r>
      <t>400 Series Ceiling Panel Layout</t>
    </r>
    <r>
      <rPr>
        <i/>
        <sz val="9"/>
        <color theme="1"/>
        <rFont val="Century Gothic"/>
        <family val="2"/>
      </rPr>
      <t xml:space="preserve"> (Note: the panel type of the ceiling will match the wall type)</t>
    </r>
  </si>
  <si>
    <r>
      <t xml:space="preserve">         </t>
    </r>
    <r>
      <rPr>
        <sz val="9"/>
        <color indexed="8"/>
        <rFont val="Century Gothic"/>
        <family val="2"/>
      </rPr>
      <t>Hardwood Veneer</t>
    </r>
  </si>
  <si>
    <t>Acrylic with Border (TOC box and tape reader mounted at bottom of cab)</t>
  </si>
  <si>
    <t>Adding extra weight to the construction of the elevator cab could adversely affect the operation of the elevator.  Please contact your sales representative before adding any additional weight.</t>
  </si>
  <si>
    <t>Enter the total number of landing openings. The total number of Hall Stations and Interlocks must match the total number of landing openings.</t>
  </si>
  <si>
    <t>Max. Width</t>
  </si>
  <si>
    <t>Max.m Width</t>
  </si>
  <si>
    <r>
      <t xml:space="preserve">100: MDF Paintable Panels </t>
    </r>
    <r>
      <rPr>
        <i/>
        <sz val="8"/>
        <color theme="1"/>
        <rFont val="Century Gothic"/>
        <family val="2"/>
      </rPr>
      <t xml:space="preserve"> (Max. width 50")</t>
    </r>
  </si>
  <si>
    <t>200: Hardwood Veneer Panels</t>
  </si>
  <si>
    <t>300: Hardwood Veneer Panels with Moldings</t>
  </si>
  <si>
    <t>400: Solid Wood Rails and Stiles with Hardwood Veneer Panels</t>
  </si>
  <si>
    <t>Hardwood Veneer Wood Species Below</t>
  </si>
  <si>
    <t>Note: Select Finish</t>
  </si>
  <si>
    <r>
      <t xml:space="preserve">100: MDF Paintable Panel </t>
    </r>
    <r>
      <rPr>
        <i/>
        <sz val="8"/>
        <color theme="1"/>
        <rFont val="Century Gothic"/>
        <family val="2"/>
      </rPr>
      <t>(Max. width 50")</t>
    </r>
  </si>
  <si>
    <t>400: Solid Wood Rails and Stileswith Hardwood Panels</t>
  </si>
  <si>
    <r>
      <t>Other - Indicate Height:</t>
    </r>
    <r>
      <rPr>
        <i/>
        <sz val="9"/>
        <color theme="1"/>
        <rFont val="Century Gothic"/>
        <family val="2"/>
      </rPr>
      <t xml:space="preserve"> </t>
    </r>
    <r>
      <rPr>
        <i/>
        <sz val="8"/>
        <color theme="1"/>
        <rFont val="Century Gothic"/>
        <family val="2"/>
      </rPr>
      <t>*Anything over 96" ID, call for pricing</t>
    </r>
  </si>
  <si>
    <r>
      <t xml:space="preserve"> Cab Height - </t>
    </r>
    <r>
      <rPr>
        <i/>
        <sz val="8"/>
        <color theme="1"/>
        <rFont val="Century Gothic"/>
        <family val="2"/>
      </rPr>
      <t>Measured Subfloor to Ceiling</t>
    </r>
  </si>
  <si>
    <t>Mahogany               Maple</t>
  </si>
  <si>
    <t>Mahogany                Maple</t>
  </si>
  <si>
    <t>Brushed Stainless Steel         Oil Rubbed Bronze</t>
  </si>
  <si>
    <r>
      <t xml:space="preserve"> Inclinator Honeywell Interlock Keeper Brackets/Fasteners - </t>
    </r>
    <r>
      <rPr>
        <sz val="10"/>
        <color indexed="8"/>
        <rFont val="Century Gothic"/>
        <family val="2"/>
      </rPr>
      <t>Order in handing as shown below.</t>
    </r>
  </si>
  <si>
    <t>Landings:</t>
  </si>
  <si>
    <t>Landing Openings:</t>
  </si>
  <si>
    <t>Total Additional Landing Openings:</t>
  </si>
  <si>
    <t>Enter quantity for Raised or Flush Mount to equal total additional openings</t>
  </si>
  <si>
    <t>TOTAL DEALER PRICE with ESTIMATED SALES TAX *  **</t>
  </si>
  <si>
    <t>The listed prices are valid for orders received within 60 days of this quote for the options selected. Prices are based on current costs and selections and therefore subject to change without notice to account for changes in the parts or cost of raw materials and other direct costs beyond Seller's control.</t>
  </si>
  <si>
    <r>
      <t xml:space="preserve">Dealer Installation Kit </t>
    </r>
    <r>
      <rPr>
        <i/>
        <sz val="8"/>
        <color theme="1"/>
        <rFont val="Century Gothic"/>
        <family val="2"/>
      </rPr>
      <t>(Incl. with first UC601 Elevator Order)</t>
    </r>
  </si>
  <si>
    <t>Additional Landing Openings:</t>
  </si>
  <si>
    <r>
      <t xml:space="preserve">Cab Auto Doors </t>
    </r>
    <r>
      <rPr>
        <i/>
        <sz val="8"/>
        <color theme="1"/>
        <rFont val="Century Gothic"/>
        <family val="2"/>
      </rPr>
      <t>(Includes Operator, Doors, Light Curtain, Hardware)</t>
    </r>
  </si>
  <si>
    <r>
      <t>Landing Frame Doors</t>
    </r>
    <r>
      <rPr>
        <i/>
        <sz val="8"/>
        <color theme="1"/>
        <rFont val="Century Gothic"/>
        <family val="2"/>
      </rPr>
      <t xml:space="preserve"> (Includes Landing Entrance, Doors, Toe Guard,  Hall Call, Hardware)</t>
    </r>
  </si>
  <si>
    <r>
      <t xml:space="preserve">Landing Frameless Doors </t>
    </r>
    <r>
      <rPr>
        <i/>
        <sz val="8"/>
        <color theme="1"/>
        <rFont val="Century Gothic"/>
        <family val="2"/>
      </rPr>
      <t>(Landing Entrance, Doors, Toe Guard, Hardware)</t>
    </r>
  </si>
  <si>
    <r>
      <t xml:space="preserve">2 Panel FIRE-RATED 36"x 84" Drywall Landing Frame Doors </t>
    </r>
    <r>
      <rPr>
        <i/>
        <sz val="8"/>
        <color theme="1"/>
        <rFont val="Century Gothic"/>
        <family val="2"/>
      </rPr>
      <t>(Landing Entrance, Doors, Toe Guard, Hardware)</t>
    </r>
  </si>
  <si>
    <r>
      <t>2 Panel FIRE-RATED 36"x 84" Masonry Landing Frame Doors</t>
    </r>
    <r>
      <rPr>
        <i/>
        <sz val="8"/>
        <color theme="1"/>
        <rFont val="Century Gothic"/>
        <family val="2"/>
      </rPr>
      <t xml:space="preserve"> (Includes Landing Entrance, Doors, Toe Guard, Hardware)</t>
    </r>
  </si>
  <si>
    <r>
      <t>2 Panel FIRE-RATED 36"x 84" Masonry Landing Door Frames</t>
    </r>
    <r>
      <rPr>
        <i/>
        <sz val="8"/>
        <color theme="1"/>
        <rFont val="Century Gothic"/>
        <family val="2"/>
      </rPr>
      <t xml:space="preserve"> (Includes Landing Entrance, Doors, Toe Guard, Hardware)</t>
    </r>
  </si>
  <si>
    <r>
      <t xml:space="preserve">2 Panel FIRE-RATED 36"x 84" Drywall Landing Door Frames </t>
    </r>
    <r>
      <rPr>
        <i/>
        <sz val="8"/>
        <color theme="1"/>
        <rFont val="Century Gothic"/>
        <family val="2"/>
      </rPr>
      <t>(Landing Entrance, Doors, Toe Guard, Hardware)</t>
    </r>
  </si>
  <si>
    <r>
      <t xml:space="preserve">DOOR 1         </t>
    </r>
    <r>
      <rPr>
        <b/>
        <sz val="9"/>
        <color theme="1"/>
        <rFont val="Century Gothic"/>
        <family val="2"/>
      </rPr>
      <t>Finish</t>
    </r>
  </si>
  <si>
    <t>Painted Panels with Semigloss Clear Coat</t>
  </si>
  <si>
    <t xml:space="preserve">          20' Cable               40' Cable               60' Cable</t>
  </si>
  <si>
    <t xml:space="preserve">    Grey</t>
  </si>
  <si>
    <t xml:space="preserve">        Silver             Bronze              Gold*</t>
  </si>
  <si>
    <t xml:space="preserve">     Grey</t>
  </si>
  <si>
    <t xml:space="preserve">       Silver            Bronze               Gold*</t>
  </si>
  <si>
    <t xml:space="preserve">      Silver</t>
  </si>
  <si>
    <t xml:space="preserve">   Vinyl and Hardwood Trim Selections</t>
  </si>
  <si>
    <t xml:space="preserve">  Aluminum and Acrylic Trim Selections</t>
  </si>
  <si>
    <t xml:space="preserve">   Hardware</t>
  </si>
  <si>
    <t xml:space="preserve">   Hinges</t>
  </si>
  <si>
    <t xml:space="preserve">   Upper Track</t>
  </si>
  <si>
    <r>
      <t xml:space="preserve">   Hardware - </t>
    </r>
    <r>
      <rPr>
        <b/>
        <sz val="8"/>
        <color theme="1"/>
        <rFont val="Century Gothic"/>
        <family val="2"/>
      </rPr>
      <t>Addtl. Choices for Perf. Rectangular &amp; Gold Solid Panels Only</t>
    </r>
  </si>
  <si>
    <t>Installation Baseline Pricing Model</t>
  </si>
  <si>
    <t>Dumbwaiter</t>
  </si>
  <si>
    <t>Homewaiter</t>
  </si>
  <si>
    <t>Base Install Price:</t>
  </si>
  <si>
    <t>Cab Style Upcharge:</t>
  </si>
  <si>
    <t>Door Option Upcharge:</t>
  </si>
  <si>
    <t>Total Installation Base Mark-up:</t>
  </si>
  <si>
    <t>Use Tax Mark-up (Ref. Note1):</t>
  </si>
  <si>
    <t>Subtotal (Unit Price, Tax, Base Mark-up)</t>
  </si>
  <si>
    <t>Sell Price to Customer:</t>
  </si>
  <si>
    <t>$1000 / Landing</t>
  </si>
  <si>
    <t>$2000 / Opening</t>
  </si>
  <si>
    <t>$300 / Operator</t>
  </si>
  <si>
    <t>Total Installation Sales Price</t>
  </si>
  <si>
    <t>SA003FM Unit Price with 5% Discount:</t>
  </si>
  <si>
    <t>Note3: 20% max. sell to market upcharge:</t>
  </si>
  <si>
    <t>STATE SALES TAX RATES 9-2022</t>
  </si>
  <si>
    <t>ZipCode</t>
  </si>
  <si>
    <t>TaxRegionName</t>
  </si>
  <si>
    <t>EstimatedCombinedRate</t>
  </si>
  <si>
    <t>StateRate</t>
  </si>
  <si>
    <t>EstimatedCountyRate</t>
  </si>
  <si>
    <t>EstimatedCityRate</t>
  </si>
  <si>
    <t>EstimatedSpecialRate</t>
  </si>
  <si>
    <t>RiskLevel</t>
  </si>
  <si>
    <t>MARION</t>
  </si>
  <si>
    <t>PINE BLUFF</t>
  </si>
  <si>
    <t>JEFFERSON</t>
  </si>
  <si>
    <t>ARKANSAS CITY</t>
  </si>
  <si>
    <t>BANKS</t>
  </si>
  <si>
    <t>CROSSETT</t>
  </si>
  <si>
    <t>DERMOTT</t>
  </si>
  <si>
    <t>DUMAS</t>
  </si>
  <si>
    <t>EUDORA</t>
  </si>
  <si>
    <t>FOUNTAIN HILL</t>
  </si>
  <si>
    <t>GOULD</t>
  </si>
  <si>
    <t>GRADY</t>
  </si>
  <si>
    <t>HAMBURG</t>
  </si>
  <si>
    <t>HERMITAGE</t>
  </si>
  <si>
    <t>BRADLEY</t>
  </si>
  <si>
    <t>KINGSLAND</t>
  </si>
  <si>
    <t>LAKE VILLAGE</t>
  </si>
  <si>
    <t>MCGEHEE</t>
  </si>
  <si>
    <t>MONTICELLO</t>
  </si>
  <si>
    <t>DREW</t>
  </si>
  <si>
    <t>CLEVELAND</t>
  </si>
  <si>
    <t>PARKDALE</t>
  </si>
  <si>
    <t>DESHA</t>
  </si>
  <si>
    <t>ASHLEY</t>
  </si>
  <si>
    <t>RISON</t>
  </si>
  <si>
    <t>TILLAR</t>
  </si>
  <si>
    <t>WATSON</t>
  </si>
  <si>
    <t>WILMAR</t>
  </si>
  <si>
    <t>WILMOT</t>
  </si>
  <si>
    <t>WINCHESTER</t>
  </si>
  <si>
    <t>LINCOLN</t>
  </si>
  <si>
    <t>CAMDEN</t>
  </si>
  <si>
    <t>BEARDEN</t>
  </si>
  <si>
    <t>CLARK</t>
  </si>
  <si>
    <t>BLUFF CITY</t>
  </si>
  <si>
    <t>CALION</t>
  </si>
  <si>
    <t>CHIDESTER</t>
  </si>
  <si>
    <t>EL DORADO</t>
  </si>
  <si>
    <t>EMERSON</t>
  </si>
  <si>
    <t>FORDYCE</t>
  </si>
  <si>
    <t>GURDON</t>
  </si>
  <si>
    <t>HAMPTON</t>
  </si>
  <si>
    <t>HARRELL</t>
  </si>
  <si>
    <t>FELSENTHAL</t>
  </si>
  <si>
    <t>DALLAS</t>
  </si>
  <si>
    <t>UNION</t>
  </si>
  <si>
    <t>LOUANN</t>
  </si>
  <si>
    <t>NEVADA</t>
  </si>
  <si>
    <t>MAGNOLIA</t>
  </si>
  <si>
    <t>NORPHLET</t>
  </si>
  <si>
    <t>OUACHITA</t>
  </si>
  <si>
    <t>SPARKMAN</t>
  </si>
  <si>
    <t>STEPHENS</t>
  </si>
  <si>
    <t>THORNTON</t>
  </si>
  <si>
    <t>WILLISVILLE</t>
  </si>
  <si>
    <t>WHELEN SPRINGS</t>
  </si>
  <si>
    <t>HOPE</t>
  </si>
  <si>
    <t>LITTLE RIVER</t>
  </si>
  <si>
    <t>ASHDOWN</t>
  </si>
  <si>
    <t>BEN LOMOND</t>
  </si>
  <si>
    <t>BLEVINS</t>
  </si>
  <si>
    <t>BUCKNER</t>
  </si>
  <si>
    <t>CALE</t>
  </si>
  <si>
    <t>HOWARD</t>
  </si>
  <si>
    <t>HORATIO</t>
  </si>
  <si>
    <t>DIERKS</t>
  </si>
  <si>
    <t>MILLER</t>
  </si>
  <si>
    <t>EMMET</t>
  </si>
  <si>
    <t>FOREMAN</t>
  </si>
  <si>
    <t>FOUKE</t>
  </si>
  <si>
    <t>FULTON</t>
  </si>
  <si>
    <t>GARLAND</t>
  </si>
  <si>
    <t>GILLHAM</t>
  </si>
  <si>
    <t>LEWISVILLE</t>
  </si>
  <si>
    <t>LOCKESBURG</t>
  </si>
  <si>
    <t>MCCASKILL</t>
  </si>
  <si>
    <t>MINERAL SPRINGS</t>
  </si>
  <si>
    <t>NASHVILLE</t>
  </si>
  <si>
    <t>OGDEN</t>
  </si>
  <si>
    <t>TEXARKANA</t>
  </si>
  <si>
    <t>OZAN</t>
  </si>
  <si>
    <t>PRESCOTT</t>
  </si>
  <si>
    <t>ROSSTON</t>
  </si>
  <si>
    <t>STAMPS</t>
  </si>
  <si>
    <t>TAYLOR</t>
  </si>
  <si>
    <t>WASHINGTON</t>
  </si>
  <si>
    <t>WILTON</t>
  </si>
  <si>
    <t>WINTHROP</t>
  </si>
  <si>
    <t>HOT SPRINGS</t>
  </si>
  <si>
    <t>AMITY</t>
  </si>
  <si>
    <t>ANTOINE</t>
  </si>
  <si>
    <t>ARKADELPHIA</t>
  </si>
  <si>
    <t>POLK</t>
  </si>
  <si>
    <t>MONTGOMERY</t>
  </si>
  <si>
    <t>COVE</t>
  </si>
  <si>
    <t>DELIGHT</t>
  </si>
  <si>
    <t>DONALDSON</t>
  </si>
  <si>
    <t>FRIENDSHIP</t>
  </si>
  <si>
    <t>GLENWOOD</t>
  </si>
  <si>
    <t>WICKES</t>
  </si>
  <si>
    <t>HATFIELD</t>
  </si>
  <si>
    <t>DAISY</t>
  </si>
  <si>
    <t>PIKE</t>
  </si>
  <si>
    <t>MOUNTAIN PINE</t>
  </si>
  <si>
    <t>MOUNT IDA</t>
  </si>
  <si>
    <t>MURFREESBORO</t>
  </si>
  <si>
    <t>NORMAN</t>
  </si>
  <si>
    <t>ODEN</t>
  </si>
  <si>
    <t>OKOLONA</t>
  </si>
  <si>
    <t>VANDERVOORT</t>
  </si>
  <si>
    <t>ADONA</t>
  </si>
  <si>
    <t>ALEXANDER</t>
  </si>
  <si>
    <t>ALMYRA</t>
  </si>
  <si>
    <t>ALTHEIMER</t>
  </si>
  <si>
    <t>AMAGON</t>
  </si>
  <si>
    <t>AUGUSTA</t>
  </si>
  <si>
    <t>AUSTIN</t>
  </si>
  <si>
    <t>BALD KNOB</t>
  </si>
  <si>
    <t>BENTON</t>
  </si>
  <si>
    <t>BEEBE</t>
  </si>
  <si>
    <t>CONWAY</t>
  </si>
  <si>
    <t>BEEDEVILLE</t>
  </si>
  <si>
    <t>BRYANT</t>
  </si>
  <si>
    <t>BIGELOW</t>
  </si>
  <si>
    <t>FREDONIA (BISCOE)</t>
  </si>
  <si>
    <t>BRADFORD</t>
  </si>
  <si>
    <t>BRINKLEY</t>
  </si>
  <si>
    <t>CARLISLE</t>
  </si>
  <si>
    <t>ARKANSAS</t>
  </si>
  <si>
    <t>VAN BUREN</t>
  </si>
  <si>
    <t>CLARENDON</t>
  </si>
  <si>
    <t>CLINTON</t>
  </si>
  <si>
    <t>COTTON PLANT</t>
  </si>
  <si>
    <t>COY</t>
  </si>
  <si>
    <t>DES ARC</t>
  </si>
  <si>
    <t>DE VALLS BLUFF</t>
  </si>
  <si>
    <t>DE WITT</t>
  </si>
  <si>
    <t>DIAZ</t>
  </si>
  <si>
    <t>CLEBURNE</t>
  </si>
  <si>
    <t>WHITE</t>
  </si>
  <si>
    <t>ENGLAND</t>
  </si>
  <si>
    <t>ENOLA</t>
  </si>
  <si>
    <t>STONE</t>
  </si>
  <si>
    <t>GARNER</t>
  </si>
  <si>
    <t>PULASKI</t>
  </si>
  <si>
    <t>GILLETT</t>
  </si>
  <si>
    <t>GREENBRIER</t>
  </si>
  <si>
    <t>WOODRUFF</t>
  </si>
  <si>
    <t>GRIFFITHVILLE</t>
  </si>
  <si>
    <t>GUY</t>
  </si>
  <si>
    <t>HAZEN</t>
  </si>
  <si>
    <t>GRANT</t>
  </si>
  <si>
    <t>PRAIRIE</t>
  </si>
  <si>
    <t>GREERS FERRY</t>
  </si>
  <si>
    <t>HIGGINSON</t>
  </si>
  <si>
    <t>HOLLY GROVE</t>
  </si>
  <si>
    <t>HOUSTON</t>
  </si>
  <si>
    <t>ALLPORT</t>
  </si>
  <si>
    <t>HUMPHREY</t>
  </si>
  <si>
    <t>HUNTER</t>
  </si>
  <si>
    <t>JACKSONPORT</t>
  </si>
  <si>
    <t>JACKSONVILLE</t>
  </si>
  <si>
    <t>SEARCY</t>
  </si>
  <si>
    <t>KEO</t>
  </si>
  <si>
    <t>LETONA</t>
  </si>
  <si>
    <t>LONOKE</t>
  </si>
  <si>
    <t>FOUNTAIN LAKE</t>
  </si>
  <si>
    <t>FAIRFIELD BAY</t>
  </si>
  <si>
    <t>CROSS</t>
  </si>
  <si>
    <t>LITTLE ROCK</t>
  </si>
  <si>
    <t>ROCKPORT</t>
  </si>
  <si>
    <t>MAYFLOWER</t>
  </si>
  <si>
    <t>MENIFEE</t>
  </si>
  <si>
    <t>MONROE</t>
  </si>
  <si>
    <t>MORRILTON</t>
  </si>
  <si>
    <t>NEWPORT</t>
  </si>
  <si>
    <t>NORTH LITTLE ROCK</t>
  </si>
  <si>
    <t>PATTERSON</t>
  </si>
  <si>
    <t>SHERWOOD</t>
  </si>
  <si>
    <t>PERRY</t>
  </si>
  <si>
    <t>PERRYVILLE</t>
  </si>
  <si>
    <t>HOT SPRING</t>
  </si>
  <si>
    <t>PRATTSVILLE</t>
  </si>
  <si>
    <t>QUITMAN</t>
  </si>
  <si>
    <t>REDFIELD</t>
  </si>
  <si>
    <t>ROSE BUD</t>
  </si>
  <si>
    <t>RUSSELL</t>
  </si>
  <si>
    <t>SAINT CHARLES</t>
  </si>
  <si>
    <t>SHERIDAN</t>
  </si>
  <si>
    <t>SHERRILL</t>
  </si>
  <si>
    <t>STUTTGART</t>
  </si>
  <si>
    <t>INDEPENDENCE</t>
  </si>
  <si>
    <t>TUPELO</t>
  </si>
  <si>
    <t>ULM</t>
  </si>
  <si>
    <t>VILONIA</t>
  </si>
  <si>
    <t>WABBASEKA</t>
  </si>
  <si>
    <t>WARD</t>
  </si>
  <si>
    <t>WEST POINT</t>
  </si>
  <si>
    <t>WOOSTER</t>
  </si>
  <si>
    <t>WRIGHTSVILLE</t>
  </si>
  <si>
    <t>MAUMELLE</t>
  </si>
  <si>
    <t>WEST MEMPHIS</t>
  </si>
  <si>
    <t>MISSISSIPPI</t>
  </si>
  <si>
    <t>AUBREY</t>
  </si>
  <si>
    <t>PHILLIPS</t>
  </si>
  <si>
    <t>BASSETT</t>
  </si>
  <si>
    <t>BLYTHEVILLE</t>
  </si>
  <si>
    <t>GOSNELL</t>
  </si>
  <si>
    <t>LEE</t>
  </si>
  <si>
    <t>BURDETTE</t>
  </si>
  <si>
    <t>CALDWELL</t>
  </si>
  <si>
    <t>CHERRY VALLEY</t>
  </si>
  <si>
    <t>CLARKEDALE</t>
  </si>
  <si>
    <t>FORREST CITY</t>
  </si>
  <si>
    <t>CRAWFORDSVILLE</t>
  </si>
  <si>
    <t>DYESS</t>
  </si>
  <si>
    <t>PARKIN</t>
  </si>
  <si>
    <t>EDMONDSON</t>
  </si>
  <si>
    <t>ELAINE</t>
  </si>
  <si>
    <t>GILMORE</t>
  </si>
  <si>
    <t>SAINT FRANCIS</t>
  </si>
  <si>
    <t>HAYNES</t>
  </si>
  <si>
    <t>HICKORY RIDGE</t>
  </si>
  <si>
    <t>HUGHES</t>
  </si>
  <si>
    <t>JOINER</t>
  </si>
  <si>
    <t>KEISER</t>
  </si>
  <si>
    <t>LA GRANGE</t>
  </si>
  <si>
    <t>LEPANTO</t>
  </si>
  <si>
    <t>LUXORA</t>
  </si>
  <si>
    <t>MADISON</t>
  </si>
  <si>
    <t>MARIANNA</t>
  </si>
  <si>
    <t>SUNSET</t>
  </si>
  <si>
    <t>MARKED TREE</t>
  </si>
  <si>
    <t>MARVELL</t>
  </si>
  <si>
    <t>MORO</t>
  </si>
  <si>
    <t>OSCEOLA</t>
  </si>
  <si>
    <t>PALESTINE</t>
  </si>
  <si>
    <t>ANTHONYVILLE</t>
  </si>
  <si>
    <t>POINSETT</t>
  </si>
  <si>
    <t>TURRELL</t>
  </si>
  <si>
    <t>TYRONZA</t>
  </si>
  <si>
    <t>WHEATLEY</t>
  </si>
  <si>
    <t>CRAIGHEAD</t>
  </si>
  <si>
    <t>JONESBORO</t>
  </si>
  <si>
    <t>ALICIA</t>
  </si>
  <si>
    <t>GREENE</t>
  </si>
  <si>
    <t>CLAY</t>
  </si>
  <si>
    <t>BLACK OAK</t>
  </si>
  <si>
    <t>BLACK ROCK</t>
  </si>
  <si>
    <t>JACKSON</t>
  </si>
  <si>
    <t>CORNING</t>
  </si>
  <si>
    <t>DATTO</t>
  </si>
  <si>
    <t>DELAPLAINE</t>
  </si>
  <si>
    <t>DELL</t>
  </si>
  <si>
    <t>EGYPT</t>
  </si>
  <si>
    <t>ETOWAH</t>
  </si>
  <si>
    <t>GREENWAY</t>
  </si>
  <si>
    <t>GRUBBS</t>
  </si>
  <si>
    <t>HARRISBURG</t>
  </si>
  <si>
    <t>WALNUT RIDGE</t>
  </si>
  <si>
    <t>IMBODEN</t>
  </si>
  <si>
    <t>KNOBEL</t>
  </si>
  <si>
    <t>LEACHVILLE</t>
  </si>
  <si>
    <t>LYNN</t>
  </si>
  <si>
    <t>MANILA</t>
  </si>
  <si>
    <t>RANDOLPH</t>
  </si>
  <si>
    <t>MINTURN</t>
  </si>
  <si>
    <t>Oï¿½KEAN</t>
  </si>
  <si>
    <t>PARAGOULD</t>
  </si>
  <si>
    <t>PEACH ORCHARD</t>
  </si>
  <si>
    <t>PIGGOTT</t>
  </si>
  <si>
    <t>POCAHONTAS</t>
  </si>
  <si>
    <t>POLLARD</t>
  </si>
  <si>
    <t>PORTIA</t>
  </si>
  <si>
    <t>POWHATAN</t>
  </si>
  <si>
    <t>RAVENDEN</t>
  </si>
  <si>
    <t>RAVENDEN SPRINGS</t>
  </si>
  <si>
    <t>RECTOR</t>
  </si>
  <si>
    <t>REYNO</t>
  </si>
  <si>
    <t>SEDGWICK</t>
  </si>
  <si>
    <t>SMITHVILLE</t>
  </si>
  <si>
    <t>STRAWBERRY</t>
  </si>
  <si>
    <t>SUCCESS</t>
  </si>
  <si>
    <t>SWIFTON</t>
  </si>
  <si>
    <t>TRUMANN</t>
  </si>
  <si>
    <t>TUCKERMAN</t>
  </si>
  <si>
    <t>WALDENBURG</t>
  </si>
  <si>
    <t>LAWRENCE</t>
  </si>
  <si>
    <t>MOOREFIELD</t>
  </si>
  <si>
    <t>BATESVILLE</t>
  </si>
  <si>
    <t>HORSESHOE BEND</t>
  </si>
  <si>
    <t>ASH FLAT</t>
  </si>
  <si>
    <t>OXFORD</t>
  </si>
  <si>
    <t>CALICO ROCK</t>
  </si>
  <si>
    <t>SHARP</t>
  </si>
  <si>
    <t>CONCORD</t>
  </si>
  <si>
    <t>CUSHMAN</t>
  </si>
  <si>
    <t>IZARD</t>
  </si>
  <si>
    <t>EVENING SHADE</t>
  </si>
  <si>
    <t>FIFTY-SIX</t>
  </si>
  <si>
    <t>FRANKLIN</t>
  </si>
  <si>
    <t>BAXTER</t>
  </si>
  <si>
    <t>GUION</t>
  </si>
  <si>
    <t>HEBER SPRINGS</t>
  </si>
  <si>
    <t>MAGNESS</t>
  </si>
  <si>
    <t>MAMMOTH SPRING</t>
  </si>
  <si>
    <t>MELBOURNE</t>
  </si>
  <si>
    <t>MOUNTAIN VIEW</t>
  </si>
  <si>
    <t>NEWARK</t>
  </si>
  <si>
    <t>OIL TROUGH</t>
  </si>
  <si>
    <t>PLEASANT PLAINS</t>
  </si>
  <si>
    <t>SALEM</t>
  </si>
  <si>
    <t>SIDNEY</t>
  </si>
  <si>
    <t>VIOLA</t>
  </si>
  <si>
    <t>HARRISON</t>
  </si>
  <si>
    <t>ALPENA</t>
  </si>
  <si>
    <t>BEAVER</t>
  </si>
  <si>
    <t>BERGMAN</t>
  </si>
  <si>
    <t>BERRYVILLE</t>
  </si>
  <si>
    <t>BULL SHOALS</t>
  </si>
  <si>
    <t>NEWTON</t>
  </si>
  <si>
    <t>COTTER</t>
  </si>
  <si>
    <t>DIAMOND CITY</t>
  </si>
  <si>
    <t>EUREKA SPRINGS</t>
  </si>
  <si>
    <t>GILBERT</t>
  </si>
  <si>
    <t>GREEN FOREST</t>
  </si>
  <si>
    <t>JASPER</t>
  </si>
  <si>
    <t>LAKEVIEW</t>
  </si>
  <si>
    <t>LEAD HILL</t>
  </si>
  <si>
    <t>LESLIE</t>
  </si>
  <si>
    <t>MARSHALL</t>
  </si>
  <si>
    <t>MOUNTAIN HOME</t>
  </si>
  <si>
    <t>NORFORK</t>
  </si>
  <si>
    <t>OAK GROVE</t>
  </si>
  <si>
    <t>OMAHA</t>
  </si>
  <si>
    <t>PINDALL</t>
  </si>
  <si>
    <t>PYATT</t>
  </si>
  <si>
    <t>SUMMIT</t>
  </si>
  <si>
    <t>WESTERN GROVE</t>
  </si>
  <si>
    <t>YELLVILLE</t>
  </si>
  <si>
    <t>GREENLAND</t>
  </si>
  <si>
    <t>FAYETTEVILLE</t>
  </si>
  <si>
    <t>GOSHEN</t>
  </si>
  <si>
    <t>JOHNSON</t>
  </si>
  <si>
    <t>AVOCA</t>
  </si>
  <si>
    <t>BENTONVILLE</t>
  </si>
  <si>
    <t>CAVE SPRINGS</t>
  </si>
  <si>
    <t>BELLA VISTA</t>
  </si>
  <si>
    <t>CRAWFORD</t>
  </si>
  <si>
    <t>CENTERTON</t>
  </si>
  <si>
    <t>HIGHFILL</t>
  </si>
  <si>
    <t>ELKINS</t>
  </si>
  <si>
    <t>ELM SPRINGS</t>
  </si>
  <si>
    <t>PRAIRIE GROVE</t>
  </si>
  <si>
    <t>GARFIELD</t>
  </si>
  <si>
    <t>GATEWAY</t>
  </si>
  <si>
    <t>HINDSVILLE</t>
  </si>
  <si>
    <t>HUNTSVILLE</t>
  </si>
  <si>
    <t>ROGERS</t>
  </si>
  <si>
    <t>SAINT PAUL</t>
  </si>
  <si>
    <t>GENTRY</t>
  </si>
  <si>
    <t>SPRINGDALE</t>
  </si>
  <si>
    <t>SULPHUR SPRINGS</t>
  </si>
  <si>
    <t>TONTITOWN</t>
  </si>
  <si>
    <t>WEST FORK</t>
  </si>
  <si>
    <t>RUSSELLVILLE</t>
  </si>
  <si>
    <t>ATKINS</t>
  </si>
  <si>
    <t>ALTUS</t>
  </si>
  <si>
    <t>DANVILLE</t>
  </si>
  <si>
    <t>BLUE MOUNTAIN</t>
  </si>
  <si>
    <t>SCOTT</t>
  </si>
  <si>
    <t>YELL</t>
  </si>
  <si>
    <t>CLARKSVILLE</t>
  </si>
  <si>
    <t>DARDANELLE</t>
  </si>
  <si>
    <t>LOGAN</t>
  </si>
  <si>
    <t>DOVER</t>
  </si>
  <si>
    <t>HAVANA</t>
  </si>
  <si>
    <t>HECTOR</t>
  </si>
  <si>
    <t>KNOXVILLE</t>
  </si>
  <si>
    <t>LAMAR</t>
  </si>
  <si>
    <t>LONDON</t>
  </si>
  <si>
    <t>OLA</t>
  </si>
  <si>
    <t>PARIS</t>
  </si>
  <si>
    <t>POTTSVILLE</t>
  </si>
  <si>
    <t>SCRANTON</t>
  </si>
  <si>
    <t>SUBIACO</t>
  </si>
  <si>
    <t>FORT SMITH</t>
  </si>
  <si>
    <t>BARLING</t>
  </si>
  <si>
    <t>ALMA</t>
  </si>
  <si>
    <t>BOONEVILLE</t>
  </si>
  <si>
    <t>BRANCH</t>
  </si>
  <si>
    <t>CEDARVILLE</t>
  </si>
  <si>
    <t>CHARLESTON</t>
  </si>
  <si>
    <t>CHESTER</t>
  </si>
  <si>
    <t>DYER</t>
  </si>
  <si>
    <t>GREENWOOD</t>
  </si>
  <si>
    <t>HACKETT</t>
  </si>
  <si>
    <t>HARTFORD</t>
  </si>
  <si>
    <t>HUNTINGTON</t>
  </si>
  <si>
    <t>MAGAZINE</t>
  </si>
  <si>
    <t>MANSFIELD</t>
  </si>
  <si>
    <t>MIDLAND</t>
  </si>
  <si>
    <t>MOUNTAINBURG</t>
  </si>
  <si>
    <t>OZARK</t>
  </si>
  <si>
    <t>RATCLIFF</t>
  </si>
  <si>
    <t>WALDRON</t>
  </si>
  <si>
    <t>WINSLOW</t>
  </si>
  <si>
    <t>HUNTINGTON PARK</t>
  </si>
  <si>
    <t>LYNWOOD</t>
  </si>
  <si>
    <t>LOS ANGELES TOURISM MARKETING DISTRICT</t>
  </si>
  <si>
    <t>INGLEWOOD</t>
  </si>
  <si>
    <t>CULVER CITY</t>
  </si>
  <si>
    <t>MONTEBELLO</t>
  </si>
  <si>
    <t>VERNON</t>
  </si>
  <si>
    <t>SANTA MONICA TOURISM MARKETING DISTRICT</t>
  </si>
  <si>
    <t>WEST HOLLYWOOD TOURISM IMPROVEMENT DISTRICT</t>
  </si>
  <si>
    <t>ALHAMBRA</t>
  </si>
  <si>
    <t>BELL GARDENS</t>
  </si>
  <si>
    <t>PASADENA TOURISM BUSINESS IMPROVEMENT DISTRICT</t>
  </si>
  <si>
    <t>GARDENA</t>
  </si>
  <si>
    <t>HAWTHORNE</t>
  </si>
  <si>
    <t>GLENDALE</t>
  </si>
  <si>
    <t>BURBANK TOURISM BUSINESS IMPROVEMENT DISTRICT</t>
  </si>
  <si>
    <t>LOS ANGELES</t>
  </si>
  <si>
    <t>COMMERCE</t>
  </si>
  <si>
    <t>BEVERLY HILLS</t>
  </si>
  <si>
    <t>CARSON</t>
  </si>
  <si>
    <t>COMPTON</t>
  </si>
  <si>
    <t>DOWNEY</t>
  </si>
  <si>
    <t>NORWALK</t>
  </si>
  <si>
    <t>BELLFLOWER</t>
  </si>
  <si>
    <t>HERMOSA BEACH</t>
  </si>
  <si>
    <t>CUDAHY</t>
  </si>
  <si>
    <t>LAWNDALE</t>
  </si>
  <si>
    <t>MANHATTAN BEACH</t>
  </si>
  <si>
    <t>MALIBU</t>
  </si>
  <si>
    <t>EL SEGUNDO</t>
  </si>
  <si>
    <t>LOMITA</t>
  </si>
  <si>
    <t>TORRANCE TOURISM BUSINESS IMPROVEMENT DISTRICT</t>
  </si>
  <si>
    <t>CALABASAS</t>
  </si>
  <si>
    <t>WHITTIER</t>
  </si>
  <si>
    <t>SANTA FE SPRINGS</t>
  </si>
  <si>
    <t>LA PALMA</t>
  </si>
  <si>
    <t>LA MIRADA</t>
  </si>
  <si>
    <t>BUENA PARK</t>
  </si>
  <si>
    <t>CERRITOS</t>
  </si>
  <si>
    <t>HAWAIIAN GARDENS</t>
  </si>
  <si>
    <t>LA HABRA</t>
  </si>
  <si>
    <t>PICO RIVERA</t>
  </si>
  <si>
    <t>GARDEN GROVE</t>
  </si>
  <si>
    <t>ARTESIA</t>
  </si>
  <si>
    <t>AVALON</t>
  </si>
  <si>
    <t>LAKEWOOD</t>
  </si>
  <si>
    <t>LONG BEACH</t>
  </si>
  <si>
    <t>LOS ALAMITOS</t>
  </si>
  <si>
    <t>SEAL BEACH</t>
  </si>
  <si>
    <t>HUNTINGTON BEACH TOURISM BID</t>
  </si>
  <si>
    <t>SIGNAL HILL</t>
  </si>
  <si>
    <t>LONG BEACH TOURISM BIA</t>
  </si>
  <si>
    <t>ARCADIA</t>
  </si>
  <si>
    <t>DUARTE</t>
  </si>
  <si>
    <t>AZUSA</t>
  </si>
  <si>
    <t>LA CANADA FLINTRIDGE</t>
  </si>
  <si>
    <t>MONROVIA</t>
  </si>
  <si>
    <t>SIERRA MADRE</t>
  </si>
  <si>
    <t>SOUTH PASADENA</t>
  </si>
  <si>
    <t>SAN MARINO</t>
  </si>
  <si>
    <t>AGOURA HILLS</t>
  </si>
  <si>
    <t>THOUSAND OAKS</t>
  </si>
  <si>
    <t>VENTURA CO LOCAL TAX SL</t>
  </si>
  <si>
    <t>SANTA CLARITA TOURISM MARKETING DISTRICT</t>
  </si>
  <si>
    <t>SAN FERNANDO</t>
  </si>
  <si>
    <t>WESTLAKE VILLAGE</t>
  </si>
  <si>
    <t>RANCHO CUCAMONGA</t>
  </si>
  <si>
    <t>CHINO</t>
  </si>
  <si>
    <t>POMONA</t>
  </si>
  <si>
    <t>LA VERNE</t>
  </si>
  <si>
    <t>INDUSTRY</t>
  </si>
  <si>
    <t>COVINA</t>
  </si>
  <si>
    <t>ONTARIO</t>
  </si>
  <si>
    <t>EL MONTE</t>
  </si>
  <si>
    <t>SOUTH EL MONTE</t>
  </si>
  <si>
    <t>GLENDORA</t>
  </si>
  <si>
    <t>LA PUENTE</t>
  </si>
  <si>
    <t>MONTEREY PARK</t>
  </si>
  <si>
    <t>MONTCLAIR</t>
  </si>
  <si>
    <t>CLAREMONT TOURISM BUSINESS IMPROVEMENT DISTRICT</t>
  </si>
  <si>
    <t>ROSEMEAD</t>
  </si>
  <si>
    <t>SAN GABRIEL</t>
  </si>
  <si>
    <t>UPLAND</t>
  </si>
  <si>
    <t>WALNUT</t>
  </si>
  <si>
    <t>WEST COVINA</t>
  </si>
  <si>
    <t>SAN DIEGO CO LOCAL TAX SL</t>
  </si>
  <si>
    <t>CHULA VISTA</t>
  </si>
  <si>
    <t>IMPERIAL BEACH</t>
  </si>
  <si>
    <t>LA MESA</t>
  </si>
  <si>
    <t>SAN DIEGO TOURISM MARKETING DISTRICT</t>
  </si>
  <si>
    <t>LEMON GROVE</t>
  </si>
  <si>
    <t>NATIONAL CITY</t>
  </si>
  <si>
    <t>OCEANSIDE TOURISM MARKETING DISTRICT</t>
  </si>
  <si>
    <t>IMPERIAL CO LOCAL TAX SL</t>
  </si>
  <si>
    <t>ENCINITAS</t>
  </si>
  <si>
    <t>CARLSBAD GOLF LODGING BUSINESS IMPROVEMENT DISTRICT</t>
  </si>
  <si>
    <t>VISTA</t>
  </si>
  <si>
    <t>DEL MAR</t>
  </si>
  <si>
    <t>EL CAJON</t>
  </si>
  <si>
    <t>ESCONDIDO</t>
  </si>
  <si>
    <t>POWAY</t>
  </si>
  <si>
    <t>RIVERSIDE COUNTY DISTRICT TAX SP</t>
  </si>
  <si>
    <t>SANTEE</t>
  </si>
  <si>
    <t>SAN MARCOS</t>
  </si>
  <si>
    <t>CORONADO TOURISM IMPROVEMENT DISTRICT</t>
  </si>
  <si>
    <t>INDIO</t>
  </si>
  <si>
    <t>LA QUINTA</t>
  </si>
  <si>
    <t>BEAUMONT</t>
  </si>
  <si>
    <t>BLYTHE</t>
  </si>
  <si>
    <t>BRAWLEY</t>
  </si>
  <si>
    <t>CALEXICO</t>
  </si>
  <si>
    <t>CALIPATRIA</t>
  </si>
  <si>
    <t>PALM SPRINGS</t>
  </si>
  <si>
    <t>CATHEDRAL CITY</t>
  </si>
  <si>
    <t>DESERT HOT SPRINGS</t>
  </si>
  <si>
    <t>SAN BERNARDINO</t>
  </si>
  <si>
    <t>EL CENTRO</t>
  </si>
  <si>
    <t>HOLTVILLE</t>
  </si>
  <si>
    <t>IMPERIAL</t>
  </si>
  <si>
    <t>TWENTYNINE PALMS TOURISM BUSINESS IMPROVEMENT DISTRICT</t>
  </si>
  <si>
    <t>PALM DESERT</t>
  </si>
  <si>
    <t>INDIAN WELLS</t>
  </si>
  <si>
    <t>WESTMORLAND</t>
  </si>
  <si>
    <t>YUCCA VALLEY</t>
  </si>
  <si>
    <t>APPLE VALLEY</t>
  </si>
  <si>
    <t>BARSTOW</t>
  </si>
  <si>
    <t>BIG BEAR LAKE TOURISM BUSINESS IMPROVEMENT DISTRICT</t>
  </si>
  <si>
    <t>JURUPA VALLEY</t>
  </si>
  <si>
    <t>LOMA LINDA</t>
  </si>
  <si>
    <t>CALIMESA</t>
  </si>
  <si>
    <t>INYO COUNTY DISTRICT TAX SP</t>
  </si>
  <si>
    <t>FONTANA</t>
  </si>
  <si>
    <t>HESPERIA  CA</t>
  </si>
  <si>
    <t>REDLANDS</t>
  </si>
  <si>
    <t>NEEDLES</t>
  </si>
  <si>
    <t>VICTORVILLE</t>
  </si>
  <si>
    <t>ADELANTO</t>
  </si>
  <si>
    <t>RIALTO</t>
  </si>
  <si>
    <t>RIVERSIDE</t>
  </si>
  <si>
    <t>CORONA</t>
  </si>
  <si>
    <t>LAKE ELSINORE</t>
  </si>
  <si>
    <t>SAN JACINTO</t>
  </si>
  <si>
    <t>HEMET</t>
  </si>
  <si>
    <t>MORENO VALLEY</t>
  </si>
  <si>
    <t>TEMECULA VALLEY TOURISM BUSINESS IMPROVEMENT DISTRICT</t>
  </si>
  <si>
    <t>MURRIETA TOURISM BUSINESS IMPROVEMENT DISTRICT</t>
  </si>
  <si>
    <t>PERRIS</t>
  </si>
  <si>
    <t>IRVINE</t>
  </si>
  <si>
    <t>LAGUNA NIGUEL</t>
  </si>
  <si>
    <t>LAKE FOREST</t>
  </si>
  <si>
    <t>DANA POINT TOURISM BUSINESS IMPROVEMENT DISTRICT</t>
  </si>
  <si>
    <t>NEWPORT BEACH</t>
  </si>
  <si>
    <t>SANTA ANA</t>
  </si>
  <si>
    <t>COSTA MESA</t>
  </si>
  <si>
    <t>ALISO VIEJO</t>
  </si>
  <si>
    <t>FOUNTAIN VALLEY</t>
  </si>
  <si>
    <t>WESTMINSTER</t>
  </si>
  <si>
    <t>LAGUNA BEACH BUSINESS IMPROVEMENT DISTRICT</t>
  </si>
  <si>
    <t>LAGUNA HILLS</t>
  </si>
  <si>
    <t>NEWPORT BEACH TOURISM BUSINESS IMPROVEMENT DISTRICT</t>
  </si>
  <si>
    <t>SAN CLEMENTE</t>
  </si>
  <si>
    <t>SAN JUAN CAPISTRANO</t>
  </si>
  <si>
    <t>ORANGE COUNTY DISTRICT TAX SP</t>
  </si>
  <si>
    <t>MISSION VIEJO</t>
  </si>
  <si>
    <t>TUSTIN</t>
  </si>
  <si>
    <t>ANAHEIM</t>
  </si>
  <si>
    <t>PLACENTIA</t>
  </si>
  <si>
    <t>YORBA LINDA</t>
  </si>
  <si>
    <t>ANAHEIM TOURISM IMPROVEMENT DISTRICT</t>
  </si>
  <si>
    <t>BREA</t>
  </si>
  <si>
    <t>FULLERTON</t>
  </si>
  <si>
    <t>GARDEN GROVE TOURISM IMPROVEMENT DISTRICT (TIER 2)</t>
  </si>
  <si>
    <t>ORANGE</t>
  </si>
  <si>
    <t>NORCO</t>
  </si>
  <si>
    <t>SAN BUENAVENTURA</t>
  </si>
  <si>
    <t>OXNARD</t>
  </si>
  <si>
    <t>CAMARILLO</t>
  </si>
  <si>
    <t>CARPINTERIA</t>
  </si>
  <si>
    <t>FILLMORE</t>
  </si>
  <si>
    <t>MOORPARK</t>
  </si>
  <si>
    <t>OJAI TOURISM IMPROVEMENT DISTRICT</t>
  </si>
  <si>
    <t>OJAI</t>
  </si>
  <si>
    <t>PORT HUENEME</t>
  </si>
  <si>
    <t>SANTA PAULA</t>
  </si>
  <si>
    <t>SIMI VALLEY</t>
  </si>
  <si>
    <t>SANTA BARBARA SOUTH COAST TOURISM BUSINESS IMPROVEMENT AREA</t>
  </si>
  <si>
    <t>SANTA BARBARA</t>
  </si>
  <si>
    <t>GOLETA</t>
  </si>
  <si>
    <t>TULARE CO LOCAL TAX SL</t>
  </si>
  <si>
    <t>KINGS</t>
  </si>
  <si>
    <t>ARVIN</t>
  </si>
  <si>
    <t>AVENAL</t>
  </si>
  <si>
    <t>KERN CO LOCAL TAX SL</t>
  </si>
  <si>
    <t>COALINGA</t>
  </si>
  <si>
    <t>CORCORAN</t>
  </si>
  <si>
    <t>DELANO</t>
  </si>
  <si>
    <t>EXETER</t>
  </si>
  <si>
    <t>FARMERSVILLE</t>
  </si>
  <si>
    <t>FRESNO CO LOCAL TAX SL</t>
  </si>
  <si>
    <t>HANFORD</t>
  </si>
  <si>
    <t>HURON</t>
  </si>
  <si>
    <t>LEMOORE</t>
  </si>
  <si>
    <t>LINDSAY</t>
  </si>
  <si>
    <t>TAFT</t>
  </si>
  <si>
    <t>SANTA BARBARA COUNTY DISTRICT TAX SP</t>
  </si>
  <si>
    <t>PORTERVILLE</t>
  </si>
  <si>
    <t>TULARE</t>
  </si>
  <si>
    <t>VISALIA</t>
  </si>
  <si>
    <t>WASCO</t>
  </si>
  <si>
    <t>WOODLAKE</t>
  </si>
  <si>
    <t>BAKERSFIELD</t>
  </si>
  <si>
    <t>SAN LUIS OBISPO CITY TOURISM BUSINESS IMPROVEMENT DISTRICT</t>
  </si>
  <si>
    <t>SAN LUIS OBISPO COUNTY TOURISM BUSINESS IMPROVEMENT DISTRICT</t>
  </si>
  <si>
    <t>GROVER BEACH</t>
  </si>
  <si>
    <t>ARROYO GRANDE TOURISM BUSINESS IMPROVEMENT DISTRICT</t>
  </si>
  <si>
    <t>ATASCADERO TOURISM BUSINESS IMPROVEMENT DISTRICT</t>
  </si>
  <si>
    <t>MONTEREY COUNTY TOURISM IMPROVEMENT DISTRICT</t>
  </si>
  <si>
    <t>BUELLTON</t>
  </si>
  <si>
    <t>SAN LUIS OBISPO CO LOCAL TAX SL</t>
  </si>
  <si>
    <t>GUADALUPE</t>
  </si>
  <si>
    <t>LOMPOC TOURISM IMPROVEMENT DISTRICT</t>
  </si>
  <si>
    <t>SANTA YNEZ VALLEY TOURISM BUSINESS IMPROVEMENT DISTRICT</t>
  </si>
  <si>
    <t>MORRO BAY TOURISM BUSINESS IMPROVEMENT DISTRICT</t>
  </si>
  <si>
    <t>PASO ROBLES TOURISM BUSINESS IMPROVEMENT DISTRICT</t>
  </si>
  <si>
    <t>PISMO BEACH LODGING BUSINESS IMPROVEMENT DISTRICT</t>
  </si>
  <si>
    <t>SANTA MARIA</t>
  </si>
  <si>
    <t>SOLVANG</t>
  </si>
  <si>
    <t>CALIFORNIA CITY</t>
  </si>
  <si>
    <t>MONO</t>
  </si>
  <si>
    <t>BISHOP TOURISM IMPROVEMENT DISTRICT</t>
  </si>
  <si>
    <t>LANCASTER TOURISM BUSINESS IMPROVEMENT DISTRICT</t>
  </si>
  <si>
    <t>PALMDALE</t>
  </si>
  <si>
    <t>MAMMOTH LAKES TOURISM BUSINESS IMPROVEMENT DISTRICT</t>
  </si>
  <si>
    <t>RIDGECREST</t>
  </si>
  <si>
    <t>TEHACHAPI</t>
  </si>
  <si>
    <t>MARIPOSA COUNTY DISTRICT TAX SP</t>
  </si>
  <si>
    <t>MADERA COUNTY TOURISM BUSINESS IMPROVEMENT DISTRICT</t>
  </si>
  <si>
    <t>CHOWCHILLA</t>
  </si>
  <si>
    <t>FRESNO</t>
  </si>
  <si>
    <t>CLOVIS</t>
  </si>
  <si>
    <t>DINUBA</t>
  </si>
  <si>
    <t>FIREBAUGH</t>
  </si>
  <si>
    <t>FOWLER</t>
  </si>
  <si>
    <t>KERMAN</t>
  </si>
  <si>
    <t>KINGSBURG</t>
  </si>
  <si>
    <t>LOS BANOS</t>
  </si>
  <si>
    <t>MADERA</t>
  </si>
  <si>
    <t>MENDOTA</t>
  </si>
  <si>
    <t>ORANGE COVE</t>
  </si>
  <si>
    <t>PARLIER</t>
  </si>
  <si>
    <t>REEDLEY</t>
  </si>
  <si>
    <t>SAN JOAQUIN</t>
  </si>
  <si>
    <t>MERCED</t>
  </si>
  <si>
    <t>SALINAS</t>
  </si>
  <si>
    <t>CARMEL BY THE SEA</t>
  </si>
  <si>
    <t>GONZALES</t>
  </si>
  <si>
    <t>GREENFIELD</t>
  </si>
  <si>
    <t>KING CITY</t>
  </si>
  <si>
    <t>MARINA</t>
  </si>
  <si>
    <t>SEASIDE</t>
  </si>
  <si>
    <t>MONTEREY CONFERENCE CENTER FACILITIES DISTRICT</t>
  </si>
  <si>
    <t>SOLEDAD</t>
  </si>
  <si>
    <t>BELMONT</t>
  </si>
  <si>
    <t>SOUTH SAN FRANCISCO</t>
  </si>
  <si>
    <t>BURLINGAME</t>
  </si>
  <si>
    <t>DALY CITY</t>
  </si>
  <si>
    <t>SAN MATEO</t>
  </si>
  <si>
    <t>HALF MOON BAY HOTEL BUSINESS IMPROVEMENT DISTRICT</t>
  </si>
  <si>
    <t>LOS ALTOS</t>
  </si>
  <si>
    <t>CUPERTINO</t>
  </si>
  <si>
    <t>EAST PALO ALTO</t>
  </si>
  <si>
    <t>SAN BRUNO</t>
  </si>
  <si>
    <t>SANTA CLARA CO LOCAL TAX SL</t>
  </si>
  <si>
    <t>REDWOOD CITY</t>
  </si>
  <si>
    <t>SUNNYVALE</t>
  </si>
  <si>
    <t>SANTA CLARA COMMUNITY FACILITIES DISTRICT STJ</t>
  </si>
  <si>
    <t>SAN FRANCISCO TOURISM IMPROVEMENT DISTRICT</t>
  </si>
  <si>
    <t>SAN FRANCISCO TOURISM IMPROVEMENT DISTRICT (ZONE 2)</t>
  </si>
  <si>
    <t>SACRAMENTO TMD ZONE 1</t>
  </si>
  <si>
    <t>MENLO PARK</t>
  </si>
  <si>
    <t>PALO ALTO</t>
  </si>
  <si>
    <t>ALAMEDA</t>
  </si>
  <si>
    <t>VALLEJO HOTEL BUSINESS IMPROVEMENT DISTRICT</t>
  </si>
  <si>
    <t>WALNUT CREEK</t>
  </si>
  <si>
    <t>NAPA CO LOCAL TAX SL</t>
  </si>
  <si>
    <t>ANTIOCH</t>
  </si>
  <si>
    <t>FAIRFIELD</t>
  </si>
  <si>
    <t>CONTRA COSTA</t>
  </si>
  <si>
    <t>SOLANO CO LOCAL TAX SL</t>
  </si>
  <si>
    <t>SONOMA COUNTY TOURISM BUSINESS IMPROVEMENT AREA</t>
  </si>
  <si>
    <t>ALBANY</t>
  </si>
  <si>
    <t>UNION CITY</t>
  </si>
  <si>
    <t>FREMONT</t>
  </si>
  <si>
    <t>TRI VALLEY TOURISM MARKETING DISTRICT</t>
  </si>
  <si>
    <t>HAYWARD</t>
  </si>
  <si>
    <t>PINOLE</t>
  </si>
  <si>
    <t>MORAGA</t>
  </si>
  <si>
    <t>PLEASANTON</t>
  </si>
  <si>
    <t>DUBLIN</t>
  </si>
  <si>
    <t>MARTINEZ</t>
  </si>
  <si>
    <t>OAKLEY</t>
  </si>
  <si>
    <t>OAKLAND</t>
  </si>
  <si>
    <t>RIO VISTA</t>
  </si>
  <si>
    <t>HERCULES</t>
  </si>
  <si>
    <t>SAN LEANDRO</t>
  </si>
  <si>
    <t>NAPA</t>
  </si>
  <si>
    <t>SAN RAMON</t>
  </si>
  <si>
    <t>SUISUN CITY</t>
  </si>
  <si>
    <t>PLEASANT HILL</t>
  </si>
  <si>
    <t>EMERYVILLE</t>
  </si>
  <si>
    <t>BERKELEY TOURISM BUSINESS IMPROVEMENT DISTRICT</t>
  </si>
  <si>
    <t>RICHMOND TOURISM BUSINESS IMPROVEMENT DISTRICT</t>
  </si>
  <si>
    <t>EL CERRITO</t>
  </si>
  <si>
    <t>SAN RAFAEL</t>
  </si>
  <si>
    <t>MARIN COUNTY TOURISM BUSINESS IMPROVEMENT DISTRICT</t>
  </si>
  <si>
    <t>BELVEDERE</t>
  </si>
  <si>
    <t>WEST MARIN COUNTY TRANSIENT OCCUPANCY TAX</t>
  </si>
  <si>
    <t>CORTE MADERA</t>
  </si>
  <si>
    <t>COTATI</t>
  </si>
  <si>
    <t>ROHNERT PARK</t>
  </si>
  <si>
    <t>FAIRFAX</t>
  </si>
  <si>
    <t>MILL VALLEY</t>
  </si>
  <si>
    <t>NOVATO</t>
  </si>
  <si>
    <t>PETALUMA</t>
  </si>
  <si>
    <t>SAUSALITO</t>
  </si>
  <si>
    <t>LARKSPUR</t>
  </si>
  <si>
    <t>SAN ANSELMO</t>
  </si>
  <si>
    <t>SANTA CRUZ COUNTY TOURISM MARKETING DISTRICT</t>
  </si>
  <si>
    <t>SAN JOSE CONVENTION CENTER FACILITY DISTRICT ZONE 2</t>
  </si>
  <si>
    <t>SAN BENITO COUNTY DISTRICT TAX SP</t>
  </si>
  <si>
    <t>CAMPBELL</t>
  </si>
  <si>
    <t>WATSONVILLE</t>
  </si>
  <si>
    <t>GILROY TOURISM BUSINESS IMPROVEMENT DISTRICT</t>
  </si>
  <si>
    <t>HOLLISTER</t>
  </si>
  <si>
    <t>LOS GATOS</t>
  </si>
  <si>
    <t>MILPITAS</t>
  </si>
  <si>
    <t>MORGAN HILL TBID</t>
  </si>
  <si>
    <t>SAN JUAN BAUTISTA</t>
  </si>
  <si>
    <t>SAN JOSE HOTEL BUSINESS IMPROVEMENT DISTRICT (ZONE B)</t>
  </si>
  <si>
    <t>SANTA CLARA</t>
  </si>
  <si>
    <t>SCOTTS VALLEY</t>
  </si>
  <si>
    <t>SANTA CRUZ</t>
  </si>
  <si>
    <t>SARATOGA</t>
  </si>
  <si>
    <t>SAN JOSE HOTEL BUSINESS IMPROVEMENT DISTRICT  (ZONE A)</t>
  </si>
  <si>
    <t>SAN JOSE CONVENTION CENTER FACILITY DISTRICT ZONE 1</t>
  </si>
  <si>
    <t>STOCKTON</t>
  </si>
  <si>
    <t>ANGELS CAMP</t>
  </si>
  <si>
    <t>ALPINE</t>
  </si>
  <si>
    <t>CALAVERAS</t>
  </si>
  <si>
    <t>STANISLAUS</t>
  </si>
  <si>
    <t>LODI</t>
  </si>
  <si>
    <t>ATWATER</t>
  </si>
  <si>
    <t>TRACY</t>
  </si>
  <si>
    <t>TUOLUMNE CO LOCAL TAX SL</t>
  </si>
  <si>
    <t>CERES</t>
  </si>
  <si>
    <t>TURLOCK</t>
  </si>
  <si>
    <t>MODESTO</t>
  </si>
  <si>
    <t>ESCALON</t>
  </si>
  <si>
    <t>GUSTINE</t>
  </si>
  <si>
    <t>LATHROP</t>
  </si>
  <si>
    <t>LIVINGSTON</t>
  </si>
  <si>
    <t>NEWMAN</t>
  </si>
  <si>
    <t>OAKDALE</t>
  </si>
  <si>
    <t>MANTECA</t>
  </si>
  <si>
    <t>RIVERBANK</t>
  </si>
  <si>
    <t>SONORA</t>
  </si>
  <si>
    <t>WATERFORD</t>
  </si>
  <si>
    <t>SANTA ROSA TOURISM BUSINESS IMPROVEMENT AREA</t>
  </si>
  <si>
    <t>MENDOCINO COUNTY LODGING BUSINESS IMPROVEMENT DISTRICT</t>
  </si>
  <si>
    <t>THE SEA RANCH</t>
  </si>
  <si>
    <t>CLEARLAKE</t>
  </si>
  <si>
    <t>LAKE</t>
  </si>
  <si>
    <t>WINDSOR</t>
  </si>
  <si>
    <t>FORT BRAGG</t>
  </si>
  <si>
    <t>HEALDSBURG</t>
  </si>
  <si>
    <t>LAKEPORT</t>
  </si>
  <si>
    <t>POINT ARENA</t>
  </si>
  <si>
    <t>SEBASTOPOL</t>
  </si>
  <si>
    <t>SONOMA</t>
  </si>
  <si>
    <t>UKIAH</t>
  </si>
  <si>
    <t>WILLITS</t>
  </si>
  <si>
    <t>EUREKA</t>
  </si>
  <si>
    <t>HUMBOLDT COUNTY TOURISM BUSINESS IMPROVEMENT DISTRICT</t>
  </si>
  <si>
    <t>ARCATA</t>
  </si>
  <si>
    <t>BLUE LAKE</t>
  </si>
  <si>
    <t>TRINITY CO LOCAL TAX SL</t>
  </si>
  <si>
    <t>CRESCENT CITY</t>
  </si>
  <si>
    <t>DEL NORTE COUNTY DISTRICT TAX SP</t>
  </si>
  <si>
    <t>FERNDALE</t>
  </si>
  <si>
    <t>RIO DELL</t>
  </si>
  <si>
    <t>SISKIYOU CO LOCAL TAX SL</t>
  </si>
  <si>
    <t>TRINIDAD</t>
  </si>
  <si>
    <t>AMADOR</t>
  </si>
  <si>
    <t>NEVADA CO LOCAL TAX SL</t>
  </si>
  <si>
    <t>AUBURN</t>
  </si>
  <si>
    <t>WEST SACRAMENTO</t>
  </si>
  <si>
    <t>YOLO COUNTY TOURISM BUSINESS IMPROVEMENT DISTRICT</t>
  </si>
  <si>
    <t>SACRAMENTO TMD ZONE 4</t>
  </si>
  <si>
    <t>CITRUS HEIGHTS</t>
  </si>
  <si>
    <t>EL DORADO CO LOCAL TAX SL</t>
  </si>
  <si>
    <t>DAVIS VISITOR ATTRACTION DISTRICT</t>
  </si>
  <si>
    <t>DIXON</t>
  </si>
  <si>
    <t>RANCHO CORDOVA TOURISM BUSINESS IMPROVEMENT DISTRICT</t>
  </si>
  <si>
    <t>AMADOR COUNTY DISTRICT TAX SP</t>
  </si>
  <si>
    <t>FOLSOM TOURISM BUSINESS IMPROVEMENT DISTRICT</t>
  </si>
  <si>
    <t>PLACER COUNTY WESTERN SLOPE</t>
  </si>
  <si>
    <t>GALT</t>
  </si>
  <si>
    <t>ISLETON</t>
  </si>
  <si>
    <t>LOOMIS</t>
  </si>
  <si>
    <t>SACRAMENTO</t>
  </si>
  <si>
    <t>SUTTER CO LOCAL TAX SL</t>
  </si>
  <si>
    <t>ROSEVILLE</t>
  </si>
  <si>
    <t>PLACERVILLE</t>
  </si>
  <si>
    <t>PLYMOUTH</t>
  </si>
  <si>
    <t>SUTTER CREEK</t>
  </si>
  <si>
    <t>VACAVILLE HOTEL BUSINESS IMPROVEMENT DISTRICT</t>
  </si>
  <si>
    <t>SACRAMENTO TMD ZONE 3</t>
  </si>
  <si>
    <t>YUBA</t>
  </si>
  <si>
    <t>WOODLAND</t>
  </si>
  <si>
    <t>COLFAX</t>
  </si>
  <si>
    <t>ELK GROVE</t>
  </si>
  <si>
    <t>SACRAMENTO TMD ZONE 2</t>
  </si>
  <si>
    <t>MARYSVILLE</t>
  </si>
  <si>
    <t>SIERRA</t>
  </si>
  <si>
    <t>GLENN</t>
  </si>
  <si>
    <t>PLUMAS CO LOCAL TAX SL</t>
  </si>
  <si>
    <t>BUTTE COUNTY TOURISM BUSINESS IMPROVEMENT DISTRICT</t>
  </si>
  <si>
    <t>BIGGS</t>
  </si>
  <si>
    <t>CHICO</t>
  </si>
  <si>
    <t>COLUSA</t>
  </si>
  <si>
    <t>COLUSA CO LOCAL TAX SL</t>
  </si>
  <si>
    <t>GRASS VALLEY</t>
  </si>
  <si>
    <t>PARADISE</t>
  </si>
  <si>
    <t>NEVADA CITY</t>
  </si>
  <si>
    <t>ORLAND</t>
  </si>
  <si>
    <t>OROVILLE</t>
  </si>
  <si>
    <t>WILLIAMS</t>
  </si>
  <si>
    <t>WILLOWS</t>
  </si>
  <si>
    <t>YUBA CITY</t>
  </si>
  <si>
    <t>REDDING</t>
  </si>
  <si>
    <t>LASSEN CO LOCAL TAX SL</t>
  </si>
  <si>
    <t>ANDERSON</t>
  </si>
  <si>
    <t>SHASTA</t>
  </si>
  <si>
    <t>MODOC CO LOCAL TAX SL</t>
  </si>
  <si>
    <t>DUNSMUIR</t>
  </si>
  <si>
    <t>TEHAMA CO LOCAL TAX SL</t>
  </si>
  <si>
    <t>YREKA</t>
  </si>
  <si>
    <t>MT. SHASTA</t>
  </si>
  <si>
    <t>SHASTA LAKE</t>
  </si>
  <si>
    <t>RED BLUFF</t>
  </si>
  <si>
    <t>TEHAMA</t>
  </si>
  <si>
    <t>WEED</t>
  </si>
  <si>
    <t>ALTURAS</t>
  </si>
  <si>
    <t>SUSANVILLE</t>
  </si>
  <si>
    <t>LOYALTON</t>
  </si>
  <si>
    <t>PORTOLA</t>
  </si>
  <si>
    <t>PLACER COUNTY NORTH TAHOE AREA</t>
  </si>
  <si>
    <t>SOUTH LAKE TAHOE NON REDEVELOPMENT AREA</t>
  </si>
  <si>
    <t>TRUCKEE TOURISM BUSINESS IMPROVEMENT DISTRICT</t>
  </si>
  <si>
    <t>ARVADA</t>
  </si>
  <si>
    <t>DENVER</t>
  </si>
  <si>
    <t>AURORA</t>
  </si>
  <si>
    <t>LOUISVILLE</t>
  </si>
  <si>
    <t>BROOMFIELD ARISTA SP</t>
  </si>
  <si>
    <t>COMMERCE CITY</t>
  </si>
  <si>
    <t>ADAMS</t>
  </si>
  <si>
    <t>BOULDER</t>
  </si>
  <si>
    <t>LAFAYETTE</t>
  </si>
  <si>
    <t>FEDERAL HEIGHTS</t>
  </si>
  <si>
    <t>WHEAT RIDGE</t>
  </si>
  <si>
    <t>BROOMFIELD</t>
  </si>
  <si>
    <t>CENTENNIAL</t>
  </si>
  <si>
    <t>ELBERT</t>
  </si>
  <si>
    <t>BENNETT</t>
  </si>
  <si>
    <t>CASTLE ROCK</t>
  </si>
  <si>
    <t>PIKES PEAK RTA</t>
  </si>
  <si>
    <t>ELIZABETH</t>
  </si>
  <si>
    <t>PARKER</t>
  </si>
  <si>
    <t>KIOWA</t>
  </si>
  <si>
    <t>LITTLETON</t>
  </si>
  <si>
    <t>LONE TREE</t>
  </si>
  <si>
    <t>HIGHLANDS RANCH</t>
  </si>
  <si>
    <t>DOUGLAS</t>
  </si>
  <si>
    <t>MONUMENT</t>
  </si>
  <si>
    <t>CASTLE PINES NORTH</t>
  </si>
  <si>
    <t>ENGLEWOOD</t>
  </si>
  <si>
    <t>GREENWOOD VILLAGE</t>
  </si>
  <si>
    <t>SOUTHEAST JEFFERSON COUNTY LID</t>
  </si>
  <si>
    <t>NORTHGLENN</t>
  </si>
  <si>
    <t>GOLDEN</t>
  </si>
  <si>
    <t>BLACK HAWK</t>
  </si>
  <si>
    <t>EAGLE COUNTY MASS TRANSIT(MTS)</t>
  </si>
  <si>
    <t>BRECKENRIDGE</t>
  </si>
  <si>
    <t>ROUTT</t>
  </si>
  <si>
    <t>PARK CO SOUTH PARK HEALTH SERVICE DISTRICT SP</t>
  </si>
  <si>
    <t>CONIFER METROPOLITAN DISTRICT SP</t>
  </si>
  <si>
    <t>DILLON</t>
  </si>
  <si>
    <t>CLEAR CREEK</t>
  </si>
  <si>
    <t>EMPIRE</t>
  </si>
  <si>
    <t>FAIRPLAY</t>
  </si>
  <si>
    <t>WINTER PARK</t>
  </si>
  <si>
    <t>FRISCO</t>
  </si>
  <si>
    <t>GEORGETOWN</t>
  </si>
  <si>
    <t>GRANBY</t>
  </si>
  <si>
    <t>GRAND LAKE</t>
  </si>
  <si>
    <t>CHAFFEE</t>
  </si>
  <si>
    <t>HOT SULPHUR SPRINGS</t>
  </si>
  <si>
    <t>IDAHO SPRINGS</t>
  </si>
  <si>
    <t>KREMMLING</t>
  </si>
  <si>
    <t>LEADVILLE</t>
  </si>
  <si>
    <t>MORRISON</t>
  </si>
  <si>
    <t>NEDERLAND</t>
  </si>
  <si>
    <t>OAK CREEK</t>
  </si>
  <si>
    <t>GRAND</t>
  </si>
  <si>
    <t>GILPIN</t>
  </si>
  <si>
    <t>PARK</t>
  </si>
  <si>
    <t>SILVER PLUME</t>
  </si>
  <si>
    <t>STEAMBOAT SPRINGS</t>
  </si>
  <si>
    <t>WALDEN</t>
  </si>
  <si>
    <t>YAMPA</t>
  </si>
  <si>
    <t>STEAMBOAT SPRINGS LOCAL MARKETING DISTRICT</t>
  </si>
  <si>
    <t>SILVERTHORNE</t>
  </si>
  <si>
    <t>SUMMIT COUNTY HOUSING</t>
  </si>
  <si>
    <t>LONGMONT</t>
  </si>
  <si>
    <t>ESTES PARK LOCAL MARKETING DISTRICT</t>
  </si>
  <si>
    <t>LARIMER</t>
  </si>
  <si>
    <t>BERTHOUD</t>
  </si>
  <si>
    <t>FREDERICK</t>
  </si>
  <si>
    <t>ERIE</t>
  </si>
  <si>
    <t>ESTES PARK</t>
  </si>
  <si>
    <t>FIRESTONE</t>
  </si>
  <si>
    <t>FORT COLLINS</t>
  </si>
  <si>
    <t>JOHNSTOWN</t>
  </si>
  <si>
    <t>LOVELAND</t>
  </si>
  <si>
    <t>LYONS</t>
  </si>
  <si>
    <t>MEAD</t>
  </si>
  <si>
    <t>GREELEY</t>
  </si>
  <si>
    <t>BOULDER OLDTN NIWOT LD SP</t>
  </si>
  <si>
    <t>SEVERANCE</t>
  </si>
  <si>
    <t>TIMNATH</t>
  </si>
  <si>
    <t>WELLINGTON</t>
  </si>
  <si>
    <t>AULT</t>
  </si>
  <si>
    <t>WELD</t>
  </si>
  <si>
    <t>EATON</t>
  </si>
  <si>
    <t>EVANS</t>
  </si>
  <si>
    <t>BRIGHTON</t>
  </si>
  <si>
    <t>GILCREST</t>
  </si>
  <si>
    <t>HUDSON</t>
  </si>
  <si>
    <t>KERSEY</t>
  </si>
  <si>
    <t>NUNN</t>
  </si>
  <si>
    <t>MORGAN COUNTY</t>
  </si>
  <si>
    <t>PIERCE</t>
  </si>
  <si>
    <t>WIGGINS</t>
  </si>
  <si>
    <t>FORT MORGAN</t>
  </si>
  <si>
    <t>LOG LANE VILLAGE</t>
  </si>
  <si>
    <t>AKRON</t>
  </si>
  <si>
    <t>BRUSH</t>
  </si>
  <si>
    <t>YUMA COUNTY</t>
  </si>
  <si>
    <t>FLEMING</t>
  </si>
  <si>
    <t>GROVER</t>
  </si>
  <si>
    <t>HAXTUN</t>
  </si>
  <si>
    <t>HOLYOKE</t>
  </si>
  <si>
    <t>ILIFF</t>
  </si>
  <si>
    <t>JULESBURG</t>
  </si>
  <si>
    <t>OTIS</t>
  </si>
  <si>
    <t>OVID</t>
  </si>
  <si>
    <t>PAOLI</t>
  </si>
  <si>
    <t>PEETZ</t>
  </si>
  <si>
    <t>SOUTH PLATTE VALLEY RTA</t>
  </si>
  <si>
    <t>WRAY</t>
  </si>
  <si>
    <t>YUMA</t>
  </si>
  <si>
    <t>CHEYENNE COUNTY</t>
  </si>
  <si>
    <t>ARRIBA</t>
  </si>
  <si>
    <t>BETHUNE</t>
  </si>
  <si>
    <t>BURLINGTON</t>
  </si>
  <si>
    <t>CALHAN</t>
  </si>
  <si>
    <t>CHEYENNE WELLS</t>
  </si>
  <si>
    <t>CRIPPLE CREEK</t>
  </si>
  <si>
    <t>TELLER</t>
  </si>
  <si>
    <t>FLAGLER</t>
  </si>
  <si>
    <t>FOUNTAIN</t>
  </si>
  <si>
    <t>GENOA</t>
  </si>
  <si>
    <t>GREEN MOUNTAIN FALLS</t>
  </si>
  <si>
    <t>HUGO</t>
  </si>
  <si>
    <t>KIT CARSON</t>
  </si>
  <si>
    <t>LIMON</t>
  </si>
  <si>
    <t>MANITOU SPRINGS</t>
  </si>
  <si>
    <t>COLORADO SPRINGS</t>
  </si>
  <si>
    <t>RAMAH</t>
  </si>
  <si>
    <t>SEIBERT</t>
  </si>
  <si>
    <t>SIMLA</t>
  </si>
  <si>
    <t>STRATTON</t>
  </si>
  <si>
    <t>VICTOR</t>
  </si>
  <si>
    <t>VONA</t>
  </si>
  <si>
    <t>WOODLAND PARK</t>
  </si>
  <si>
    <t>PUEBLO</t>
  </si>
  <si>
    <t>AGUILAR</t>
  </si>
  <si>
    <t>LAS ANIMAS</t>
  </si>
  <si>
    <t>BOONE</t>
  </si>
  <si>
    <t>BRANSON</t>
  </si>
  <si>
    <t>BACA COUNTY</t>
  </si>
  <si>
    <t>CHERAW</t>
  </si>
  <si>
    <t>ORDWAY</t>
  </si>
  <si>
    <t>EADS</t>
  </si>
  <si>
    <t>BENT</t>
  </si>
  <si>
    <t>HUERFANO</t>
  </si>
  <si>
    <t>GRANADA</t>
  </si>
  <si>
    <t>HARTMAN</t>
  </si>
  <si>
    <t>HOLLY</t>
  </si>
  <si>
    <t>LA JUNTA HEALTH SERVICES DISTRICT SP</t>
  </si>
  <si>
    <t>LA VETA</t>
  </si>
  <si>
    <t>MANZANOLA</t>
  </si>
  <si>
    <t>CROWLEY</t>
  </si>
  <si>
    <t>ROCKY FORD</t>
  </si>
  <si>
    <t>PROWERS</t>
  </si>
  <si>
    <t>SPRINGFIELD</t>
  </si>
  <si>
    <t>SUGAR CITY</t>
  </si>
  <si>
    <t>SWINK</t>
  </si>
  <si>
    <t>WALSENBURG</t>
  </si>
  <si>
    <t>WALSH</t>
  </si>
  <si>
    <t>WILEY</t>
  </si>
  <si>
    <t>ALAMOSA</t>
  </si>
  <si>
    <t>ANTONITO</t>
  </si>
  <si>
    <t>ARCHULETA</t>
  </si>
  <si>
    <t>BAYFIELD</t>
  </si>
  <si>
    <t>BLANCA</t>
  </si>
  <si>
    <t>CONEJOS</t>
  </si>
  <si>
    <t>CENTER</t>
  </si>
  <si>
    <t>COSTILLA</t>
  </si>
  <si>
    <t>CREEDE</t>
  </si>
  <si>
    <t>CRESTONE</t>
  </si>
  <si>
    <t>DEL NORTE</t>
  </si>
  <si>
    <t>RIO GRANDE</t>
  </si>
  <si>
    <t>HOOPER</t>
  </si>
  <si>
    <t>IGNACIO</t>
  </si>
  <si>
    <t>LA JARA</t>
  </si>
  <si>
    <t>MANASSA</t>
  </si>
  <si>
    <t>MOFFAT</t>
  </si>
  <si>
    <t>MONTE VISTA</t>
  </si>
  <si>
    <t>ALAMOSA COUNTY LOCAL MARKETING DISTRICT</t>
  </si>
  <si>
    <t>HINSDALE</t>
  </si>
  <si>
    <t>ROMEO</t>
  </si>
  <si>
    <t>SAGUACHE</t>
  </si>
  <si>
    <t>SANFORD</t>
  </si>
  <si>
    <t>SAN LUIS</t>
  </si>
  <si>
    <t>SOUTH FORK</t>
  </si>
  <si>
    <t>BONANZA</t>
  </si>
  <si>
    <t>PAGOSA SPRINGS</t>
  </si>
  <si>
    <t>SALIDA</t>
  </si>
  <si>
    <t>GUNNISON CO TR</t>
  </si>
  <si>
    <t>BUENA VISTA</t>
  </si>
  <si>
    <t>CANON CITY</t>
  </si>
  <si>
    <t>COAL CREEK</t>
  </si>
  <si>
    <t>CRESTED BUTTE</t>
  </si>
  <si>
    <t>MOUNT CRESTED BUTTE</t>
  </si>
  <si>
    <t>FLORENCE</t>
  </si>
  <si>
    <t>GUNNISON</t>
  </si>
  <si>
    <t>LAKE CITY</t>
  </si>
  <si>
    <t>PITKIN</t>
  </si>
  <si>
    <t>PONCHA SPRINGS</t>
  </si>
  <si>
    <t>ROCKVALE</t>
  </si>
  <si>
    <t>SILVER CLIFF</t>
  </si>
  <si>
    <t>SAN JUAN</t>
  </si>
  <si>
    <t>DURANGO</t>
  </si>
  <si>
    <t>MONTEZUMA COUNTY</t>
  </si>
  <si>
    <t>CORTEZ</t>
  </si>
  <si>
    <t>DOLORES</t>
  </si>
  <si>
    <t>DOVE CREEK</t>
  </si>
  <si>
    <t>SAN MIGUEL</t>
  </si>
  <si>
    <t>LA PLATA</t>
  </si>
  <si>
    <t>MANCOS</t>
  </si>
  <si>
    <t>RICO</t>
  </si>
  <si>
    <t>MONTROSE</t>
  </si>
  <si>
    <t>DELTA</t>
  </si>
  <si>
    <t>CEDAREDGE</t>
  </si>
  <si>
    <t>ORCHARD CITY</t>
  </si>
  <si>
    <t>HOTCHKISS</t>
  </si>
  <si>
    <t>NATURITA</t>
  </si>
  <si>
    <t>NORWOOD</t>
  </si>
  <si>
    <t>NUCLA</t>
  </si>
  <si>
    <t>OLATHE</t>
  </si>
  <si>
    <t>OPHIR</t>
  </si>
  <si>
    <t>OURAY</t>
  </si>
  <si>
    <t>PAONIA</t>
  </si>
  <si>
    <t>SAN MIGUEL CO RTA TR</t>
  </si>
  <si>
    <t>RIDGWAY</t>
  </si>
  <si>
    <t>SILVERTON</t>
  </si>
  <si>
    <t>MOUNTAIN VILLAGE</t>
  </si>
  <si>
    <t>GRAND JUNCTION</t>
  </si>
  <si>
    <t>FRUITA</t>
  </si>
  <si>
    <t>MESA</t>
  </si>
  <si>
    <t>PALISADE</t>
  </si>
  <si>
    <t>MESA CO WHITEWATER LID SP</t>
  </si>
  <si>
    <t>GLENWOOD SPRGS / ROARING FORK RTA</t>
  </si>
  <si>
    <t>DINOSAUR</t>
  </si>
  <si>
    <t>SNOWMASS VILLAGE</t>
  </si>
  <si>
    <t>ASPEN</t>
  </si>
  <si>
    <t>BACHELOR GULCH METRO SP</t>
  </si>
  <si>
    <t>BASALT / ROARING FORK RTA</t>
  </si>
  <si>
    <t>CARBONDALE / ROARING FORK RTA</t>
  </si>
  <si>
    <t>COLLBRAN</t>
  </si>
  <si>
    <t>CRAIG</t>
  </si>
  <si>
    <t>DE BEQUE</t>
  </si>
  <si>
    <t>EAGLE</t>
  </si>
  <si>
    <t>MOFFAT COUNTY LOCAL MARKETING DISTRICT</t>
  </si>
  <si>
    <t>PARACHUTE</t>
  </si>
  <si>
    <t>EAGLE CO TWO RIVERS METROPOLITAN DISTRICT SP</t>
  </si>
  <si>
    <t>RIO BLANCO</t>
  </si>
  <si>
    <t>HAYDEN</t>
  </si>
  <si>
    <t>MEEKER</t>
  </si>
  <si>
    <t>ROARING FORK RURAL TRANSPORTATION AUTHORITY</t>
  </si>
  <si>
    <t>NEW CASTLE / ROARING FORK RTA</t>
  </si>
  <si>
    <t>RANGELY</t>
  </si>
  <si>
    <t>RED CLIFF</t>
  </si>
  <si>
    <t>RIFLE</t>
  </si>
  <si>
    <t>SILT</t>
  </si>
  <si>
    <t>EAGLE CO RED SKY RANCH METROPOLITAN DISTRICT SP</t>
  </si>
  <si>
    <t>VAIL</t>
  </si>
  <si>
    <t>SAINT JOHNS</t>
  </si>
  <si>
    <t>PUTNAM</t>
  </si>
  <si>
    <t>BRANFORD</t>
  </si>
  <si>
    <t>CALLAHAN</t>
  </si>
  <si>
    <t>FERDINANDA BEACH</t>
  </si>
  <si>
    <t>FORT WHITE</t>
  </si>
  <si>
    <t>GLEN ST. MARY</t>
  </si>
  <si>
    <t>NASSAU</t>
  </si>
  <si>
    <t>GREEN COVE SPRINGS</t>
  </si>
  <si>
    <t>HILLIARD</t>
  </si>
  <si>
    <t>JENNINGS</t>
  </si>
  <si>
    <t>LAKE BUTLER</t>
  </si>
  <si>
    <t>LIVE OAK</t>
  </si>
  <si>
    <t>COLUMBIA</t>
  </si>
  <si>
    <t>SUWANNEE</t>
  </si>
  <si>
    <t>MACCLENNY</t>
  </si>
  <si>
    <t>ORANGE PARK</t>
  </si>
  <si>
    <t>PENNEY FARMS</t>
  </si>
  <si>
    <t>MARINELAND</t>
  </si>
  <si>
    <t>JACKSONVILLE BEACH</t>
  </si>
  <si>
    <t>RAIFORD</t>
  </si>
  <si>
    <t>ST. AUGUSTINE</t>
  </si>
  <si>
    <t>BAKER</t>
  </si>
  <si>
    <t>WORLD GOLF VILLAGE SP</t>
  </si>
  <si>
    <t>WHITE SPRINGS</t>
  </si>
  <si>
    <t>VOLUSIA</t>
  </si>
  <si>
    <t>PALM COAST</t>
  </si>
  <si>
    <t>ALACHUA</t>
  </si>
  <si>
    <t>DAYTONA BEACH</t>
  </si>
  <si>
    <t>SOUTH DAYTONA</t>
  </si>
  <si>
    <t>HOLLY HILL</t>
  </si>
  <si>
    <t>PORT ORANGE</t>
  </si>
  <si>
    <t>INTERLACHEN</t>
  </si>
  <si>
    <t>LADY LAKE</t>
  </si>
  <si>
    <t>WILDWOOD</t>
  </si>
  <si>
    <t>ORMOND BEACH</t>
  </si>
  <si>
    <t>PALATKA</t>
  </si>
  <si>
    <t>POMONA PARK</t>
  </si>
  <si>
    <t>WELAKA</t>
  </si>
  <si>
    <t>ATLANTIC BEACH</t>
  </si>
  <si>
    <t>BALDWIN</t>
  </si>
  <si>
    <t>TALLAHASSEE</t>
  </si>
  <si>
    <t>LEON</t>
  </si>
  <si>
    <t>APALACHICOLA</t>
  </si>
  <si>
    <t>BRISTOL</t>
  </si>
  <si>
    <t>CARRABELLE</t>
  </si>
  <si>
    <t>CHATTAHOOCHEE</t>
  </si>
  <si>
    <t>WAKULLA</t>
  </si>
  <si>
    <t>GREENSBORO</t>
  </si>
  <si>
    <t>GREENVILLE</t>
  </si>
  <si>
    <t>GRETNA</t>
  </si>
  <si>
    <t>LIBERTY</t>
  </si>
  <si>
    <t>MIDWAY</t>
  </si>
  <si>
    <t>QUINCY</t>
  </si>
  <si>
    <t>ST. MARKS</t>
  </si>
  <si>
    <t>SOPCHOPPY</t>
  </si>
  <si>
    <t>DIXIE</t>
  </si>
  <si>
    <t>PANAMA CITY</t>
  </si>
  <si>
    <t>BAY</t>
  </si>
  <si>
    <t>PANAMA CITY BEACH</t>
  </si>
  <si>
    <t>MEXICO BEACH</t>
  </si>
  <si>
    <t>BAY COUNTY TOURISM DEVELOPMENT DISTRICT SP</t>
  </si>
  <si>
    <t>WALTON COUNTY TOURIST DEVELOPMENT DISTRICT SP</t>
  </si>
  <si>
    <t>ALFORD</t>
  </si>
  <si>
    <t>ALTHA</t>
  </si>
  <si>
    <t>WALTON</t>
  </si>
  <si>
    <t>BASCOM</t>
  </si>
  <si>
    <t>BLOUNTSTOWN</t>
  </si>
  <si>
    <t>BONIFAY</t>
  </si>
  <si>
    <t>CAMPBELLTON</t>
  </si>
  <si>
    <t>CARYVILLE</t>
  </si>
  <si>
    <t>CHIPLEY</t>
  </si>
  <si>
    <t>CALHOUN</t>
  </si>
  <si>
    <t>COTTONDALE</t>
  </si>
  <si>
    <t>EBRO</t>
  </si>
  <si>
    <t>GRAND RIDGE</t>
  </si>
  <si>
    <t>MALONE</t>
  </si>
  <si>
    <t>NOMA</t>
  </si>
  <si>
    <t>PONCE DE LEON</t>
  </si>
  <si>
    <t>PORT ST. JOE</t>
  </si>
  <si>
    <t>SNEADS</t>
  </si>
  <si>
    <t>WAUSAU</t>
  </si>
  <si>
    <t>WESTVILLE</t>
  </si>
  <si>
    <t>PENSACOLA</t>
  </si>
  <si>
    <t>ESCAMBIA</t>
  </si>
  <si>
    <t>SANTA ROSA</t>
  </si>
  <si>
    <t>OKALOOSA</t>
  </si>
  <si>
    <t>CENTURY</t>
  </si>
  <si>
    <t>PAXTON</t>
  </si>
  <si>
    <t>DESTIN</t>
  </si>
  <si>
    <t>FORT WALTON BEACH</t>
  </si>
  <si>
    <t>OKALOOSA COUNTY TOURISM DEVELOPMENT DISTRICT SP</t>
  </si>
  <si>
    <t>GULF BREEZE</t>
  </si>
  <si>
    <t>JAY</t>
  </si>
  <si>
    <t>MILTON</t>
  </si>
  <si>
    <t>NICEVILLE</t>
  </si>
  <si>
    <t>GAINESVILLE</t>
  </si>
  <si>
    <t>ARCHER</t>
  </si>
  <si>
    <t>BELL</t>
  </si>
  <si>
    <t>BRONSON</t>
  </si>
  <si>
    <t>LA CROSSE</t>
  </si>
  <si>
    <t>CEDAR KEY</t>
  </si>
  <si>
    <t>CHIEFLAND</t>
  </si>
  <si>
    <t>CROSS CITY</t>
  </si>
  <si>
    <t>LEVY</t>
  </si>
  <si>
    <t>HORSESHOE BEACH</t>
  </si>
  <si>
    <t>HIGH SPRINGS</t>
  </si>
  <si>
    <t>KEYSTONE HEIGHTS</t>
  </si>
  <si>
    <t>MCINTOSH</t>
  </si>
  <si>
    <t>MICANOPY</t>
  </si>
  <si>
    <t>NEWBERRY</t>
  </si>
  <si>
    <t>OTTER CREEK</t>
  </si>
  <si>
    <t>REDDICK</t>
  </si>
  <si>
    <t>FANNING SPRINGS</t>
  </si>
  <si>
    <t>WALDO</t>
  </si>
  <si>
    <t>WILLISTON</t>
  </si>
  <si>
    <t>WORTHINGTON SPRINGS</t>
  </si>
  <si>
    <t>ALTAMONTE SPRINGS</t>
  </si>
  <si>
    <t>UMATILLA</t>
  </si>
  <si>
    <t>SEMINOLE</t>
  </si>
  <si>
    <t>APOPKA</t>
  </si>
  <si>
    <t>CASSELBERRY</t>
  </si>
  <si>
    <t>BREVARD</t>
  </si>
  <si>
    <t>WINTER SPRINGS</t>
  </si>
  <si>
    <t>DELAND</t>
  </si>
  <si>
    <t>EUSTIS</t>
  </si>
  <si>
    <t>DELTONA</t>
  </si>
  <si>
    <t>LAKE MARY</t>
  </si>
  <si>
    <t>LONGWOOD</t>
  </si>
  <si>
    <t>DEBARY</t>
  </si>
  <si>
    <t>MOUNT DORA</t>
  </si>
  <si>
    <t>OVIEDO</t>
  </si>
  <si>
    <t>ORANGE CITY</t>
  </si>
  <si>
    <t>LEESBURG</t>
  </si>
  <si>
    <t>TITUSVILLE</t>
  </si>
  <si>
    <t>MAITLAND</t>
  </si>
  <si>
    <t>ORLANDO</t>
  </si>
  <si>
    <t>EDGEWOOD</t>
  </si>
  <si>
    <t>BELLE ISLE</t>
  </si>
  <si>
    <t>EATONVILLE</t>
  </si>
  <si>
    <t>OCOEE</t>
  </si>
  <si>
    <t>BAY LAKE</t>
  </si>
  <si>
    <t>INDIALANTIC</t>
  </si>
  <si>
    <t>PALM BAY</t>
  </si>
  <si>
    <t>GRANT-VALKARIA</t>
  </si>
  <si>
    <t>WEST MELBOURNE</t>
  </si>
  <si>
    <t>CAPE CANAVERAL</t>
  </si>
  <si>
    <t>COCOA</t>
  </si>
  <si>
    <t>COCOA BEACH</t>
  </si>
  <si>
    <t>INDIAN HARBOUR BEACH</t>
  </si>
  <si>
    <t>MELBOURNE BEACH</t>
  </si>
  <si>
    <t>ROCKLEDGE</t>
  </si>
  <si>
    <t>INDIAN RIVER</t>
  </si>
  <si>
    <t>SEBASTIAN</t>
  </si>
  <si>
    <t>VERO BEACH</t>
  </si>
  <si>
    <t>INDIAN RIVER SHORES</t>
  </si>
  <si>
    <t>FELLSMERE</t>
  </si>
  <si>
    <t>LAYTON</t>
  </si>
  <si>
    <t>HIALHEAH</t>
  </si>
  <si>
    <t>BROWARD</t>
  </si>
  <si>
    <t>HALLANDALE BEACH</t>
  </si>
  <si>
    <t>MIAMI LAKES</t>
  </si>
  <si>
    <t>HIALEAH GARDENS</t>
  </si>
  <si>
    <t>MIAMI DADE PRO SPORTS FACILITIES DISTRICT SL</t>
  </si>
  <si>
    <t>DANIA BEACH</t>
  </si>
  <si>
    <t>HOLLYWOOD</t>
  </si>
  <si>
    <t>COOPER CITY</t>
  </si>
  <si>
    <t>MIRAMAR</t>
  </si>
  <si>
    <t>PEMBROKE PINES</t>
  </si>
  <si>
    <t>HOMESTEAD</t>
  </si>
  <si>
    <t>ISLAMORADA  VILLAGE OF ISLANDS</t>
  </si>
  <si>
    <t>KEY WEST</t>
  </si>
  <si>
    <t>MARATHON</t>
  </si>
  <si>
    <t>KEY COLONY BEACH</t>
  </si>
  <si>
    <t>MIAMI GARDENS</t>
  </si>
  <si>
    <t>POMPANO BEACH</t>
  </si>
  <si>
    <t>FORT LAUDERDALE</t>
  </si>
  <si>
    <t>COCONUT CREEK</t>
  </si>
  <si>
    <t>DEERFIELD BEACH</t>
  </si>
  <si>
    <t>CORAL SPRINGS</t>
  </si>
  <si>
    <t>LIGHTHOUSE POINT</t>
  </si>
  <si>
    <t>MIAMI</t>
  </si>
  <si>
    <t>DORAL</t>
  </si>
  <si>
    <t>SWEETWATER</t>
  </si>
  <si>
    <t>CORAL GABLES</t>
  </si>
  <si>
    <t>MIAMI BEACH</t>
  </si>
  <si>
    <t>NORTH BAY VILLAGE</t>
  </si>
  <si>
    <t>SOUTH MIAMI</t>
  </si>
  <si>
    <t>KEY BISCAYNE</t>
  </si>
  <si>
    <t>MIAMI SHORES</t>
  </si>
  <si>
    <t>INDIAN CREEK</t>
  </si>
  <si>
    <t>PALMETTO BAY</t>
  </si>
  <si>
    <t>NORTH MIAMI</t>
  </si>
  <si>
    <t>NORTH MIAMI BEACH</t>
  </si>
  <si>
    <t>PINECREST</t>
  </si>
  <si>
    <t>MEDLEY</t>
  </si>
  <si>
    <t>CUTLER BAY</t>
  </si>
  <si>
    <t>MIAMI SPRINGS</t>
  </si>
  <si>
    <t>AVENTURA</t>
  </si>
  <si>
    <t>OAKLAND PARK</t>
  </si>
  <si>
    <t>LAUDERDALE LAKES</t>
  </si>
  <si>
    <t>DAVIE</t>
  </si>
  <si>
    <t>PLANTATION</t>
  </si>
  <si>
    <t>TAMARAC</t>
  </si>
  <si>
    <t>NORTH LAUDERDALE</t>
  </si>
  <si>
    <t>WESTON</t>
  </si>
  <si>
    <t>SUNRISE</t>
  </si>
  <si>
    <t>LAUDERHILL</t>
  </si>
  <si>
    <t>WEST PALM BEACH</t>
  </si>
  <si>
    <t>LAKE PARK</t>
  </si>
  <si>
    <t>PALM BEACH</t>
  </si>
  <si>
    <t>MANGONIA PARK</t>
  </si>
  <si>
    <t>JUNO BEACH</t>
  </si>
  <si>
    <t>HAVERHILL</t>
  </si>
  <si>
    <t>NORTH PALM BEACH</t>
  </si>
  <si>
    <t>ROYAL PALM BEACH</t>
  </si>
  <si>
    <t>PALM BEACH GARDENS</t>
  </si>
  <si>
    <t>GREENACRES</t>
  </si>
  <si>
    <t>JUPITER</t>
  </si>
  <si>
    <t>RIVIERA BEACH</t>
  </si>
  <si>
    <t>BOYNTON BEACH</t>
  </si>
  <si>
    <t>BOCA RATON</t>
  </si>
  <si>
    <t>BELLE GLADE</t>
  </si>
  <si>
    <t>PAHOKEE</t>
  </si>
  <si>
    <t>CLEWISTON</t>
  </si>
  <si>
    <t>DELRAY BEACH</t>
  </si>
  <si>
    <t>JUPITER ISLAND</t>
  </si>
  <si>
    <t>LAKE WORTH</t>
  </si>
  <si>
    <t>ATLANTIS</t>
  </si>
  <si>
    <t>LANTANA</t>
  </si>
  <si>
    <t>LOXAHATCHEE GROVES</t>
  </si>
  <si>
    <t>MOORE HAVEN</t>
  </si>
  <si>
    <t>MARTIN</t>
  </si>
  <si>
    <t>SOUTH BAY</t>
  </si>
  <si>
    <t>HILLSBOROUGH</t>
  </si>
  <si>
    <t>BUSHNELL</t>
  </si>
  <si>
    <t>CENTER HILL</t>
  </si>
  <si>
    <t>COLEMAN</t>
  </si>
  <si>
    <t>DADE CITY</t>
  </si>
  <si>
    <t>PASCO</t>
  </si>
  <si>
    <t>ZEPHYRHILLS</t>
  </si>
  <si>
    <t>TAMPA</t>
  </si>
  <si>
    <t>PLANT CITY</t>
  </si>
  <si>
    <t>ST. LEO</t>
  </si>
  <si>
    <t>SAN ANTONIO</t>
  </si>
  <si>
    <t>TEMPLE TERRACE</t>
  </si>
  <si>
    <t>ST. PETERSBURG</t>
  </si>
  <si>
    <t>PINELLAS PARK</t>
  </si>
  <si>
    <t>ST. PETE BEACH</t>
  </si>
  <si>
    <t>GULFPORT</t>
  </si>
  <si>
    <t>MADEIRA BEACH</t>
  </si>
  <si>
    <t>KENNETH CITY</t>
  </si>
  <si>
    <t>TREASURE ISLAND</t>
  </si>
  <si>
    <t>CLEARWATER</t>
  </si>
  <si>
    <t>BELLEAIR BLUFFS</t>
  </si>
  <si>
    <t>LARGO</t>
  </si>
  <si>
    <t>PINELLAS</t>
  </si>
  <si>
    <t>INDIAN ROCKS BEACH</t>
  </si>
  <si>
    <t>BELLEAIR BEACH</t>
  </si>
  <si>
    <t>LAKELAND</t>
  </si>
  <si>
    <t>AUBURNDALE</t>
  </si>
  <si>
    <t>AVON PARK</t>
  </si>
  <si>
    <t>FROSTPROOF</t>
  </si>
  <si>
    <t>BARTOW</t>
  </si>
  <si>
    <t>BOWLING GREEN</t>
  </si>
  <si>
    <t>DAVENPORT</t>
  </si>
  <si>
    <t>DUNDEE</t>
  </si>
  <si>
    <t>EAGLE LAKE</t>
  </si>
  <si>
    <t>FORT MEADE</t>
  </si>
  <si>
    <t>HAINES CITY</t>
  </si>
  <si>
    <t>LAKE ALFRED</t>
  </si>
  <si>
    <t>LAKE HAMILTON</t>
  </si>
  <si>
    <t>LAKE PLACID</t>
  </si>
  <si>
    <t>LAKE WALES</t>
  </si>
  <si>
    <t>HIGHLANDS</t>
  </si>
  <si>
    <t>DE SOTO</t>
  </si>
  <si>
    <t>SEBRING</t>
  </si>
  <si>
    <t>WAUCHULA</t>
  </si>
  <si>
    <t>WINTER HAVEN</t>
  </si>
  <si>
    <t>FORT MYERS</t>
  </si>
  <si>
    <t>CAPE CORAL</t>
  </si>
  <si>
    <t>CHARLOTTE</t>
  </si>
  <si>
    <t>HENDRY</t>
  </si>
  <si>
    <t>COLLIER</t>
  </si>
  <si>
    <t>ESTERO</t>
  </si>
  <si>
    <t>BONITA SPRINGS</t>
  </si>
  <si>
    <t>FORT MYERS BEACH</t>
  </si>
  <si>
    <t>LABELLE</t>
  </si>
  <si>
    <t>GLADES</t>
  </si>
  <si>
    <t>PUNTA GORDA</t>
  </si>
  <si>
    <t>NORTH PORT</t>
  </si>
  <si>
    <t>SANIBEL</t>
  </si>
  <si>
    <t>NAPLES</t>
  </si>
  <si>
    <t>EVERGLADES</t>
  </si>
  <si>
    <t>MARCO ISLAND</t>
  </si>
  <si>
    <t>MANATEE</t>
  </si>
  <si>
    <t>BRADENTON</t>
  </si>
  <si>
    <t>ANNA MARIA</t>
  </si>
  <si>
    <t>HOLMES BEACH</t>
  </si>
  <si>
    <t>PALMETTO</t>
  </si>
  <si>
    <t>LONGBOAT KEY</t>
  </si>
  <si>
    <t>SARASOTA</t>
  </si>
  <si>
    <t>HARDEE</t>
  </si>
  <si>
    <t>VENICE</t>
  </si>
  <si>
    <t>BELLEVIEW</t>
  </si>
  <si>
    <t>CRYSTAL RIVER</t>
  </si>
  <si>
    <t>DUNNELLON</t>
  </si>
  <si>
    <t>CITRUS</t>
  </si>
  <si>
    <t>HERNANDO</t>
  </si>
  <si>
    <t>INGLIS</t>
  </si>
  <si>
    <t>INVERNESS</t>
  </si>
  <si>
    <t>OCALA</t>
  </si>
  <si>
    <t>YANKEETOWN</t>
  </si>
  <si>
    <t>BROOKSVILLE</t>
  </si>
  <si>
    <t>NEW PORT RICHEY</t>
  </si>
  <si>
    <t>DUNEDIN</t>
  </si>
  <si>
    <t>TARPON SPRINGS</t>
  </si>
  <si>
    <t>ASTATULA</t>
  </si>
  <si>
    <t>CLERMONT</t>
  </si>
  <si>
    <t>GROVELAND</t>
  </si>
  <si>
    <t>HOWEY-IN-THE-HILLS</t>
  </si>
  <si>
    <t>KISSIMMEE</t>
  </si>
  <si>
    <t>MASCOTTE</t>
  </si>
  <si>
    <t>MINNEOLA</t>
  </si>
  <si>
    <t>ST. CLOUD</t>
  </si>
  <si>
    <t>WINTER GARDEN</t>
  </si>
  <si>
    <t>FORT PIERCE</t>
  </si>
  <si>
    <t>PORT ST. LUCIE</t>
  </si>
  <si>
    <t>SAINT LUCIE</t>
  </si>
  <si>
    <t>OKEECHOBEE</t>
  </si>
  <si>
    <t>STUART</t>
  </si>
  <si>
    <t>SEWALL'S POINT</t>
  </si>
  <si>
    <t>AVONDALE ESTATES</t>
  </si>
  <si>
    <t>GWINNETT</t>
  </si>
  <si>
    <t>CHATTAHOOCHEE HILLS</t>
  </si>
  <si>
    <t>ALPHARETTA</t>
  </si>
  <si>
    <t>COBB</t>
  </si>
  <si>
    <t>MARIETTA</t>
  </si>
  <si>
    <t>PEACHTREE CORNERS</t>
  </si>
  <si>
    <t>DEKALB CO TSPLOST SP</t>
  </si>
  <si>
    <t>CONYERS</t>
  </si>
  <si>
    <t>COVINGTON</t>
  </si>
  <si>
    <t>PORTERDALE</t>
  </si>
  <si>
    <t>GRAYSON</t>
  </si>
  <si>
    <t>JERSEY</t>
  </si>
  <si>
    <t>CLARKSTON</t>
  </si>
  <si>
    <t>SOUTH FULTON</t>
  </si>
  <si>
    <t>MORGAN</t>
  </si>
  <si>
    <t>CUMMING</t>
  </si>
  <si>
    <t>ATLANTA TSPLOST TL</t>
  </si>
  <si>
    <t>DECATUR</t>
  </si>
  <si>
    <t>STONECREST</t>
  </si>
  <si>
    <t>LAWRENCEVILLE</t>
  </si>
  <si>
    <t>LILBURN</t>
  </si>
  <si>
    <t>LITHONIA</t>
  </si>
  <si>
    <t>BERKELEY LAKE</t>
  </si>
  <si>
    <t>PINE LAKE</t>
  </si>
  <si>
    <t>ROSWELL</t>
  </si>
  <si>
    <t>SNELLVILLE</t>
  </si>
  <si>
    <t>SMYRNA</t>
  </si>
  <si>
    <t>TUCKER</t>
  </si>
  <si>
    <t>STONE MOUNTAIN</t>
  </si>
  <si>
    <t>NORCROSS</t>
  </si>
  <si>
    <t>SANDY SPRINGS</t>
  </si>
  <si>
    <t>JOHNS CREEK</t>
  </si>
  <si>
    <t>ADAIRSVILLE</t>
  </si>
  <si>
    <t>ARAGON</t>
  </si>
  <si>
    <t>CHATTOOGA</t>
  </si>
  <si>
    <t>NELSON</t>
  </si>
  <si>
    <t>HARALSON CO TSPLOST TR</t>
  </si>
  <si>
    <t>CARROLL</t>
  </si>
  <si>
    <t>BREMEN</t>
  </si>
  <si>
    <t>CARROLLTON</t>
  </si>
  <si>
    <t>BUCHANAN</t>
  </si>
  <si>
    <t>CANTON</t>
  </si>
  <si>
    <t>CARTERSVILLE</t>
  </si>
  <si>
    <t>CAVE SPRING</t>
  </si>
  <si>
    <t>FLOYD</t>
  </si>
  <si>
    <t>DOUGLASVILLE</t>
  </si>
  <si>
    <t>FAIRMOUNT</t>
  </si>
  <si>
    <t>HIRAM</t>
  </si>
  <si>
    <t>HOLLY SPRINGS</t>
  </si>
  <si>
    <t>ACWORTH</t>
  </si>
  <si>
    <t>EUHARLEE</t>
  </si>
  <si>
    <t>CHEROKEE</t>
  </si>
  <si>
    <t>ROME</t>
  </si>
  <si>
    <t>DAWSON</t>
  </si>
  <si>
    <t>MOUNT ZION</t>
  </si>
  <si>
    <t>KENNESAW</t>
  </si>
  <si>
    <t>TALKING ROCK</t>
  </si>
  <si>
    <t>PICKENS</t>
  </si>
  <si>
    <t>VILLA RICA</t>
  </si>
  <si>
    <t>WHITESBURG</t>
  </si>
  <si>
    <t>WOODSTOCK</t>
  </si>
  <si>
    <t>ALDORA</t>
  </si>
  <si>
    <t>BROOKS</t>
  </si>
  <si>
    <t>GRIFFIN</t>
  </si>
  <si>
    <t>FAYETTE</t>
  </si>
  <si>
    <t>CLAYTON</t>
  </si>
  <si>
    <t>FLOVILLA</t>
  </si>
  <si>
    <t>CENTRALHATCHEE</t>
  </si>
  <si>
    <t>GAY</t>
  </si>
  <si>
    <t>LONE OAK</t>
  </si>
  <si>
    <t>HENRY</t>
  </si>
  <si>
    <t>HARALSON</t>
  </si>
  <si>
    <t>LOCUST GROVE</t>
  </si>
  <si>
    <t>MERIWETHER</t>
  </si>
  <si>
    <t>LOVEJOY</t>
  </si>
  <si>
    <t>LUTHERSVILLE</t>
  </si>
  <si>
    <t>MCDONOUGH</t>
  </si>
  <si>
    <t>MILNER</t>
  </si>
  <si>
    <t>UPSON</t>
  </si>
  <si>
    <t>GRANTVILLE</t>
  </si>
  <si>
    <t>FOREST PARK</t>
  </si>
  <si>
    <t>LAGRANGE</t>
  </si>
  <si>
    <t>NEWNAN</t>
  </si>
  <si>
    <t>ORCHARD HILL</t>
  </si>
  <si>
    <t>TYRONE</t>
  </si>
  <si>
    <t>PEACHTREE CITY</t>
  </si>
  <si>
    <t>RIVERDALE</t>
  </si>
  <si>
    <t>COWETA</t>
  </si>
  <si>
    <t>TURIN</t>
  </si>
  <si>
    <t>STOCKBRIDGE</t>
  </si>
  <si>
    <t>SPALDING</t>
  </si>
  <si>
    <t>THOMASTON</t>
  </si>
  <si>
    <t>MORROW</t>
  </si>
  <si>
    <t>FAIRBURN</t>
  </si>
  <si>
    <t>WOODBURY</t>
  </si>
  <si>
    <t>FULTON CO TSPLOST SP</t>
  </si>
  <si>
    <t>COLLEGE PARK</t>
  </si>
  <si>
    <t>CHAMBLEE</t>
  </si>
  <si>
    <t>BROOKHAVEN</t>
  </si>
  <si>
    <t>DUNWOODY</t>
  </si>
  <si>
    <t>DORAVILLE</t>
  </si>
  <si>
    <t>EAST POINT</t>
  </si>
  <si>
    <t>EMANUEL CO TSPLOST TR</t>
  </si>
  <si>
    <t>AILEY</t>
  </si>
  <si>
    <t>ALSTON</t>
  </si>
  <si>
    <t>EVANS CO TSPLOST TR</t>
  </si>
  <si>
    <t>BROOKLET</t>
  </si>
  <si>
    <t>COBBTOWN</t>
  </si>
  <si>
    <t>COLLINS</t>
  </si>
  <si>
    <t>SCREVEN</t>
  </si>
  <si>
    <t>GIRARD</t>
  </si>
  <si>
    <t>GLENNVILLE</t>
  </si>
  <si>
    <t>HAGAN</t>
  </si>
  <si>
    <t>VIDALIA</t>
  </si>
  <si>
    <t>MANASSAS</t>
  </si>
  <si>
    <t>MILLEN</t>
  </si>
  <si>
    <t>EFFINGHAM</t>
  </si>
  <si>
    <t>OLIVER</t>
  </si>
  <si>
    <t>PORTAL</t>
  </si>
  <si>
    <t>REGISTER</t>
  </si>
  <si>
    <t>REIDSVILLE</t>
  </si>
  <si>
    <t>LAURENS CO TSPLOST TR</t>
  </si>
  <si>
    <t>JENKINS CO TSPLOST TR</t>
  </si>
  <si>
    <t>SOPERTON</t>
  </si>
  <si>
    <t>STATESBORO</t>
  </si>
  <si>
    <t>STILLMORE</t>
  </si>
  <si>
    <t>SYLVANIA</t>
  </si>
  <si>
    <t>TARRYTOWN</t>
  </si>
  <si>
    <t>TWIN CITY</t>
  </si>
  <si>
    <t>UVALDA</t>
  </si>
  <si>
    <t>HALL</t>
  </si>
  <si>
    <t>ALTO</t>
  </si>
  <si>
    <t>BLAIRSVILLE</t>
  </si>
  <si>
    <t>BLUE RIDGE</t>
  </si>
  <si>
    <t>BUFORD</t>
  </si>
  <si>
    <t>BOWERSVILLE</t>
  </si>
  <si>
    <t>BRASELTON</t>
  </si>
  <si>
    <t>CANON</t>
  </si>
  <si>
    <t>FANNIN</t>
  </si>
  <si>
    <t>RABUN</t>
  </si>
  <si>
    <t>LUMPKIN</t>
  </si>
  <si>
    <t>ILA</t>
  </si>
  <si>
    <t>CORNELIA</t>
  </si>
  <si>
    <t>DAHLONEGA</t>
  </si>
  <si>
    <t>CLARKESVILLE</t>
  </si>
  <si>
    <t>EAST ELLIJAY</t>
  </si>
  <si>
    <t>DILLARD</t>
  </si>
  <si>
    <t>TOCCOA</t>
  </si>
  <si>
    <t>MURRAY</t>
  </si>
  <si>
    <t>GILLSVILLE</t>
  </si>
  <si>
    <t>HELEN</t>
  </si>
  <si>
    <t>HIAWASSEE</t>
  </si>
  <si>
    <t>HOMER</t>
  </si>
  <si>
    <t>ARCADE</t>
  </si>
  <si>
    <t>TALLULAH FALLS</t>
  </si>
  <si>
    <t>LAVONIA</t>
  </si>
  <si>
    <t>MCCAYSVILLE</t>
  </si>
  <si>
    <t>MOUNTAIN CITY</t>
  </si>
  <si>
    <t>MOUNT AIRY</t>
  </si>
  <si>
    <t>TALMO</t>
  </si>
  <si>
    <t>HABERSHAM</t>
  </si>
  <si>
    <t>YOUNG HARRIS</t>
  </si>
  <si>
    <t>HULL</t>
  </si>
  <si>
    <t>ATHENS</t>
  </si>
  <si>
    <t>OGLETHORPE</t>
  </si>
  <si>
    <t>BETHLEHEM</t>
  </si>
  <si>
    <t>BOSTWICK</t>
  </si>
  <si>
    <t>BOWMAN</t>
  </si>
  <si>
    <t>BUCKHEAD</t>
  </si>
  <si>
    <t>CARLTON</t>
  </si>
  <si>
    <t>COLBERT</t>
  </si>
  <si>
    <t>COMER</t>
  </si>
  <si>
    <t>CRAWFORDVILLE</t>
  </si>
  <si>
    <t>DANIELSVILLE</t>
  </si>
  <si>
    <t>ELBERTON</t>
  </si>
  <si>
    <t>OCONEE</t>
  </si>
  <si>
    <t>FRANKLIN SPRINGS</t>
  </si>
  <si>
    <t>WHITE PLAINS</t>
  </si>
  <si>
    <t>HARTWELL</t>
  </si>
  <si>
    <t>NORTH HIGH SHOALS</t>
  </si>
  <si>
    <t>LEXINGTON  GA</t>
  </si>
  <si>
    <t>RAYLE</t>
  </si>
  <si>
    <t>RUTLEDGE</t>
  </si>
  <si>
    <t>SHARON</t>
  </si>
  <si>
    <t>SILOAM</t>
  </si>
  <si>
    <t>STATHAM</t>
  </si>
  <si>
    <t>MAXEYS</t>
  </si>
  <si>
    <t>TIGNALL</t>
  </si>
  <si>
    <t>HANCOCK CO TSPLOST TR</t>
  </si>
  <si>
    <t>CHICKAMAUGA</t>
  </si>
  <si>
    <t>COHUTTA</t>
  </si>
  <si>
    <t>DALTON</t>
  </si>
  <si>
    <t>ETON</t>
  </si>
  <si>
    <t>WALKER CO TSPLOST TR</t>
  </si>
  <si>
    <t>CATOOSA</t>
  </si>
  <si>
    <t>LYERLY</t>
  </si>
  <si>
    <t>GORDON</t>
  </si>
  <si>
    <t>PLAINVILLE</t>
  </si>
  <si>
    <t>RANGER</t>
  </si>
  <si>
    <t>FORT OGLETHORPE</t>
  </si>
  <si>
    <t>LOOKOUT MOUNTAIN</t>
  </si>
  <si>
    <t>TRENTON</t>
  </si>
  <si>
    <t>TUNNEL HILL</t>
  </si>
  <si>
    <t>VARNELL</t>
  </si>
  <si>
    <t>DADE</t>
  </si>
  <si>
    <t>COLUMBIA CO TSPLOST TR</t>
  </si>
  <si>
    <t>AVERA</t>
  </si>
  <si>
    <t>MCDUFFIE CO TSPLOST TR</t>
  </si>
  <si>
    <t>CAMAK</t>
  </si>
  <si>
    <t>DEARING</t>
  </si>
  <si>
    <t>EDGE HILL</t>
  </si>
  <si>
    <t>BURKE CO TSPLOST TR</t>
  </si>
  <si>
    <t>GROVETOWN</t>
  </si>
  <si>
    <t>HARLEM</t>
  </si>
  <si>
    <t>HEPHZIBAH</t>
  </si>
  <si>
    <t>JEFFERSON CO TSPLOST TR</t>
  </si>
  <si>
    <t>LINCOLNTON</t>
  </si>
  <si>
    <t>WARREN CO TSPLOST TR</t>
  </si>
  <si>
    <t>STAPLETON</t>
  </si>
  <si>
    <t>THOMSON</t>
  </si>
  <si>
    <t>WARRENTON</t>
  </si>
  <si>
    <t>WRENS</t>
  </si>
  <si>
    <t>ABBEVILLE</t>
  </si>
  <si>
    <t>ALLENTOWN</t>
  </si>
  <si>
    <t>WARNER ROBINS</t>
  </si>
  <si>
    <t>BUTLER</t>
  </si>
  <si>
    <t>DOOLING</t>
  </si>
  <si>
    <t>FORT VALLEY</t>
  </si>
  <si>
    <t>CADWELL</t>
  </si>
  <si>
    <t>CORDELE</t>
  </si>
  <si>
    <t>CHAUNCEY</t>
  </si>
  <si>
    <t>COCHRAN</t>
  </si>
  <si>
    <t>CULLODEN</t>
  </si>
  <si>
    <t>BLECKLEY CO TSPLOST TR</t>
  </si>
  <si>
    <t>DAVISBORO</t>
  </si>
  <si>
    <t>DEXTER</t>
  </si>
  <si>
    <t>BIBB</t>
  </si>
  <si>
    <t>DUDLEY</t>
  </si>
  <si>
    <t>EASTMAN</t>
  </si>
  <si>
    <t>EATONTON</t>
  </si>
  <si>
    <t>CENTERVILLE</t>
  </si>
  <si>
    <t>FORSYTH</t>
  </si>
  <si>
    <t>GRAY</t>
  </si>
  <si>
    <t>MCRAE-HELENA</t>
  </si>
  <si>
    <t>PUTNAM CO TSPLOST TR</t>
  </si>
  <si>
    <t>TAYLOR CO TSPLOST TR</t>
  </si>
  <si>
    <t>IDEAL</t>
  </si>
  <si>
    <t>IRWINTON</t>
  </si>
  <si>
    <t>JEFFERSONVILLE</t>
  </si>
  <si>
    <t>LILLY</t>
  </si>
  <si>
    <t>MCINTYRE</t>
  </si>
  <si>
    <t>LUMBER CITY</t>
  </si>
  <si>
    <t>MARSHALLVILLE</t>
  </si>
  <si>
    <t>MARION CO TSPLOST TR</t>
  </si>
  <si>
    <t>MILLEDGEVILLE</t>
  </si>
  <si>
    <t>MILAN</t>
  </si>
  <si>
    <t>PINEHURST</t>
  </si>
  <si>
    <t>PINEVIEW</t>
  </si>
  <si>
    <t>PITTS</t>
  </si>
  <si>
    <t>RENTZ</t>
  </si>
  <si>
    <t>REYNOLDS</t>
  </si>
  <si>
    <t>RHINE</t>
  </si>
  <si>
    <t>ROBERTA</t>
  </si>
  <si>
    <t>ROCHELLE</t>
  </si>
  <si>
    <t>MACON CO TSPLOST TR</t>
  </si>
  <si>
    <t>DEEPSTEP</t>
  </si>
  <si>
    <t>SCOTLAND</t>
  </si>
  <si>
    <t>WILCOX CO TSPLOST TR</t>
  </si>
  <si>
    <t>SPARTA</t>
  </si>
  <si>
    <t>TOOMSBORO</t>
  </si>
  <si>
    <t>UNADILLA</t>
  </si>
  <si>
    <t>VIENNA</t>
  </si>
  <si>
    <t>WASHINGTON CO TSPLOST TR</t>
  </si>
  <si>
    <t>YATESVILLE</t>
  </si>
  <si>
    <t>MACON</t>
  </si>
  <si>
    <t>ALLENHURST</t>
  </si>
  <si>
    <t>DARIEN</t>
  </si>
  <si>
    <t>BRYAN</t>
  </si>
  <si>
    <t>HINESVILLE</t>
  </si>
  <si>
    <t>GUYTON</t>
  </si>
  <si>
    <t>FLEMINGTON</t>
  </si>
  <si>
    <t>LUDOWICI</t>
  </si>
  <si>
    <t>PEMBROKE</t>
  </si>
  <si>
    <t>GARDEN CITY</t>
  </si>
  <si>
    <t>RICEBORO</t>
  </si>
  <si>
    <t>RICHMOND HILL</t>
  </si>
  <si>
    <t>RINCON</t>
  </si>
  <si>
    <t>TYBEE ISLAND</t>
  </si>
  <si>
    <t>WALTHOURVILLE</t>
  </si>
  <si>
    <t>SAVANNAH</t>
  </si>
  <si>
    <t>CHATHAM</t>
  </si>
  <si>
    <t>VERNONBURG</t>
  </si>
  <si>
    <t>SAVANNAH CONVENTION DIST</t>
  </si>
  <si>
    <t>WAYCROSS</t>
  </si>
  <si>
    <t>AMBROSE</t>
  </si>
  <si>
    <t>BACON</t>
  </si>
  <si>
    <t>BAXLEY</t>
  </si>
  <si>
    <t>BLACKSHEAR</t>
  </si>
  <si>
    <t>BROXTON</t>
  </si>
  <si>
    <t>BRUNSWICK</t>
  </si>
  <si>
    <t>GLYNN</t>
  </si>
  <si>
    <t>JEFF DAVIS CO TSPLOST TR</t>
  </si>
  <si>
    <t>FOLKSTON</t>
  </si>
  <si>
    <t>HOBOKEN</t>
  </si>
  <si>
    <t>BRANTLEY</t>
  </si>
  <si>
    <t>JESUP</t>
  </si>
  <si>
    <t>SAINT MARYS</t>
  </si>
  <si>
    <t>NICHOLLS</t>
  </si>
  <si>
    <t>NAHUNTA</t>
  </si>
  <si>
    <t>ODUM</t>
  </si>
  <si>
    <t>OFFERMAN</t>
  </si>
  <si>
    <t>CHARLTON</t>
  </si>
  <si>
    <t>SURRENCY</t>
  </si>
  <si>
    <t>WARE CO TSPLOST TR</t>
  </si>
  <si>
    <t>COFFEE</t>
  </si>
  <si>
    <t>WOODBINE</t>
  </si>
  <si>
    <t>DASHER</t>
  </si>
  <si>
    <t>VALDOSTA</t>
  </si>
  <si>
    <t>ADEL</t>
  </si>
  <si>
    <t>ALAPAHA</t>
  </si>
  <si>
    <t>ARGYLE</t>
  </si>
  <si>
    <t>MORVEN</t>
  </si>
  <si>
    <t>CECIL</t>
  </si>
  <si>
    <t>DU PONT</t>
  </si>
  <si>
    <t>FARGO</t>
  </si>
  <si>
    <t>LENOX</t>
  </si>
  <si>
    <t>LANIER</t>
  </si>
  <si>
    <t>PEARSON</t>
  </si>
  <si>
    <t>RAY CITY</t>
  </si>
  <si>
    <t>SPARKS</t>
  </si>
  <si>
    <t>ECHOLS</t>
  </si>
  <si>
    <t>CLINCH</t>
  </si>
  <si>
    <t>WILLACOOCHEE</t>
  </si>
  <si>
    <t>LOWNDES</t>
  </si>
  <si>
    <t>DOUGHERTY</t>
  </si>
  <si>
    <t>AMERICUS</t>
  </si>
  <si>
    <t>ANDERSONVILLE</t>
  </si>
  <si>
    <t>ARABI</t>
  </si>
  <si>
    <t>ASHBURN</t>
  </si>
  <si>
    <t>BACONTON</t>
  </si>
  <si>
    <t>BERLIN</t>
  </si>
  <si>
    <t>TIFT</t>
  </si>
  <si>
    <t>CAMILLA</t>
  </si>
  <si>
    <t>IRWIN</t>
  </si>
  <si>
    <t>SUMTER CO TSPLOST TR</t>
  </si>
  <si>
    <t>COLQUITT CO TSPLOST TR</t>
  </si>
  <si>
    <t>MITCHELL</t>
  </si>
  <si>
    <t>DOERUN</t>
  </si>
  <si>
    <t>ELLENTON</t>
  </si>
  <si>
    <t>ENIGMA</t>
  </si>
  <si>
    <t>FITZGERALD</t>
  </si>
  <si>
    <t>FUNSTON</t>
  </si>
  <si>
    <t>THOMASVILLE</t>
  </si>
  <si>
    <t>THOMAS</t>
  </si>
  <si>
    <t>MEIGS</t>
  </si>
  <si>
    <t>OCILLA</t>
  </si>
  <si>
    <t>OMEGA</t>
  </si>
  <si>
    <t>MOULTRIE</t>
  </si>
  <si>
    <t>PAVO</t>
  </si>
  <si>
    <t>PLAINS</t>
  </si>
  <si>
    <t>POULAN</t>
  </si>
  <si>
    <t>REBECCA</t>
  </si>
  <si>
    <t>SALE CITY</t>
  </si>
  <si>
    <t>SUMNER</t>
  </si>
  <si>
    <t>SYCAMORE</t>
  </si>
  <si>
    <t>SYLVESTER</t>
  </si>
  <si>
    <t>TIFTON</t>
  </si>
  <si>
    <t>TY TY</t>
  </si>
  <si>
    <t>WARWICK</t>
  </si>
  <si>
    <t>BEN HILL</t>
  </si>
  <si>
    <t>MUSCOGEE CO TSPLOST TR</t>
  </si>
  <si>
    <t>CHATTAHOOCHEE CO TSPLOST TR</t>
  </si>
  <si>
    <t>ELLAVILLE</t>
  </si>
  <si>
    <t>HARRIS CO TSPLOST TR</t>
  </si>
  <si>
    <t>GENEVA</t>
  </si>
  <si>
    <t>HAMILTON</t>
  </si>
  <si>
    <t>JUNCTION CITY</t>
  </si>
  <si>
    <t>STEWART CO TSPLOST TR</t>
  </si>
  <si>
    <t>QUITMAN CO TSPLOST TR</t>
  </si>
  <si>
    <t>MANCHESTER</t>
  </si>
  <si>
    <t>PINE MOUNTAIN</t>
  </si>
  <si>
    <t>SHILOH</t>
  </si>
  <si>
    <t>TALBOTTON</t>
  </si>
  <si>
    <t>WARM SPRINGS</t>
  </si>
  <si>
    <t>WAVERLY HALL</t>
  </si>
  <si>
    <t>PRESTON</t>
  </si>
  <si>
    <t>TROUP</t>
  </si>
  <si>
    <t>EARLY</t>
  </si>
  <si>
    <t>ATTAPULGUS</t>
  </si>
  <si>
    <t>BAINBRIDGE</t>
  </si>
  <si>
    <t>BLAKELY</t>
  </si>
  <si>
    <t>BLUFFTON</t>
  </si>
  <si>
    <t>BRINSON</t>
  </si>
  <si>
    <t>BRONWOOD</t>
  </si>
  <si>
    <t>CAIRO</t>
  </si>
  <si>
    <t>CLIMAX</t>
  </si>
  <si>
    <t>CLAY CO TSPLOST TR</t>
  </si>
  <si>
    <t>COLQUITT</t>
  </si>
  <si>
    <t>CUTHBERT</t>
  </si>
  <si>
    <t>DAMASCUS</t>
  </si>
  <si>
    <t>DONALSONVILLE</t>
  </si>
  <si>
    <t>FORT GAINES</t>
  </si>
  <si>
    <t>DECATUR CO TSPLOST TR</t>
  </si>
  <si>
    <t>IRON CITY</t>
  </si>
  <si>
    <t>JAKIN</t>
  </si>
  <si>
    <t>RANDOLPH CO TSPLOST TR</t>
  </si>
  <si>
    <t>PARROTT</t>
  </si>
  <si>
    <t>SASSER</t>
  </si>
  <si>
    <t>SHELLMAN</t>
  </si>
  <si>
    <t>WHIGHAM</t>
  </si>
  <si>
    <t>ARLINGTON HEIGHTS</t>
  </si>
  <si>
    <t>CHICAGO METRO PIER AND EXPOSITION AUTHORITY DISTRICT</t>
  </si>
  <si>
    <t>ELK GROVE VILLAGE</t>
  </si>
  <si>
    <t>DEER PARK</t>
  </si>
  <si>
    <t>BARRINGTON</t>
  </si>
  <si>
    <t>CRYSTAL LAKE</t>
  </si>
  <si>
    <t>ALGONQUIN</t>
  </si>
  <si>
    <t>DEERFIELD</t>
  </si>
  <si>
    <t>NILES</t>
  </si>
  <si>
    <t>DES PLAINES</t>
  </si>
  <si>
    <t>FOX LAKE CENTRAL BD SP</t>
  </si>
  <si>
    <t>FOX RIVER GROVE 1050 HWY SP</t>
  </si>
  <si>
    <t>REGIONAL TRANSPORT. AUTHORITY (RTA)</t>
  </si>
  <si>
    <t>GLENVIEW CHESTNUT-WAUKEGAN BUSINESS DISTRICT SP</t>
  </si>
  <si>
    <t>NORTHBROOK</t>
  </si>
  <si>
    <t>MORTON GROVE</t>
  </si>
  <si>
    <t>VOLO</t>
  </si>
  <si>
    <t>WAUKEGAN</t>
  </si>
  <si>
    <t>PALATINE</t>
  </si>
  <si>
    <t>HIGHWOOD</t>
  </si>
  <si>
    <t>FOX LAKE SOUTH BD SP</t>
  </si>
  <si>
    <t>WILMETTE</t>
  </si>
  <si>
    <t>LAKE BLUFF</t>
  </si>
  <si>
    <t>HIGHLAND PARK</t>
  </si>
  <si>
    <t>LAKE VILLA DOWNTOWN BD SP</t>
  </si>
  <si>
    <t>LONG GROVE RTE 83 BD SP</t>
  </si>
  <si>
    <t>MCHENRY</t>
  </si>
  <si>
    <t>MORTON GROVE DEMPSTER WAUKEGAN BUSINESS DISTRICT</t>
  </si>
  <si>
    <t>MOUNT PROSPECT BD SP</t>
  </si>
  <si>
    <t>LIBERTYVILLE</t>
  </si>
  <si>
    <t>MUNDELEIN</t>
  </si>
  <si>
    <t>NORTHFIELD</t>
  </si>
  <si>
    <t>HOFFMAN ESTATES</t>
  </si>
  <si>
    <t>CHICAGO</t>
  </si>
  <si>
    <t>BUFFALO GROVE</t>
  </si>
  <si>
    <t>SPRING GROVE</t>
  </si>
  <si>
    <t>SKOKIE</t>
  </si>
  <si>
    <t>NORTH CHICAGO</t>
  </si>
  <si>
    <t>ADDISON</t>
  </si>
  <si>
    <t>CARPENTERSVILLE</t>
  </si>
  <si>
    <t>ELGIN</t>
  </si>
  <si>
    <t>BENSENVILLE</t>
  </si>
  <si>
    <t>BARTLETT</t>
  </si>
  <si>
    <t>BLOOMINGDALE/INDIAN LAKES RESORT</t>
  </si>
  <si>
    <t>DEKALB</t>
  </si>
  <si>
    <t>CRESTON</t>
  </si>
  <si>
    <t>CAROL STREAM</t>
  </si>
  <si>
    <t>BLOOMINGDALE</t>
  </si>
  <si>
    <t>EAST DUNDEE</t>
  </si>
  <si>
    <t>ELBURN</t>
  </si>
  <si>
    <t>BERKELEY</t>
  </si>
  <si>
    <t>HANOVER PARK</t>
  </si>
  <si>
    <t>BATAVIA</t>
  </si>
  <si>
    <t>GLEN ELLYN</t>
  </si>
  <si>
    <t>GLENDALE HEIGHTS</t>
  </si>
  <si>
    <t>KANEVILLE</t>
  </si>
  <si>
    <t>LOMBARD</t>
  </si>
  <si>
    <t>BROADVIEW</t>
  </si>
  <si>
    <t>SCHAUMBURG</t>
  </si>
  <si>
    <t>RIVER GROVE</t>
  </si>
  <si>
    <t>MELROSE PARK</t>
  </si>
  <si>
    <t>FRANKLIN PARK</t>
  </si>
  <si>
    <t>OAKBROOK TERRACE SQ BD SP</t>
  </si>
  <si>
    <t>CAMPTON HILLS</t>
  </si>
  <si>
    <t>WARRENVILLE</t>
  </si>
  <si>
    <t>WEST CHICAGO</t>
  </si>
  <si>
    <t>WINFIELD</t>
  </si>
  <si>
    <t>EVANSTON</t>
  </si>
  <si>
    <t>OAK PARK</t>
  </si>
  <si>
    <t>ELMWOOD PARK</t>
  </si>
  <si>
    <t>WOOD DALE</t>
  </si>
  <si>
    <t>BEECHER</t>
  </si>
  <si>
    <t>BERWYN</t>
  </si>
  <si>
    <t>JOLIET</t>
  </si>
  <si>
    <t>BLUE ISLAND WESTERN AVENUE BDD SP</t>
  </si>
  <si>
    <t>CALUMET CITY SIBLEY/EAST END AVENUE BDD</t>
  </si>
  <si>
    <t>CHICAGO HEIGHTS</t>
  </si>
  <si>
    <t>CHICAGO RIDGE</t>
  </si>
  <si>
    <t>UNIVERSITY PARK</t>
  </si>
  <si>
    <t>CRESTWOOD</t>
  </si>
  <si>
    <t>DWIGHT</t>
  </si>
  <si>
    <t>COUNTRY CLUB HILLS</t>
  </si>
  <si>
    <t>MATTESON</t>
  </si>
  <si>
    <t>GRUNDY</t>
  </si>
  <si>
    <t>HARVEY</t>
  </si>
  <si>
    <t>NEW LENOX</t>
  </si>
  <si>
    <t>JOLIET RT53 LARAWAY BD SP</t>
  </si>
  <si>
    <t>LA SALLE</t>
  </si>
  <si>
    <t>LANSING</t>
  </si>
  <si>
    <t>LEMONT</t>
  </si>
  <si>
    <t>BOLINGBROOK</t>
  </si>
  <si>
    <t>RICHTON PARK SAUK TRAIL BD SP</t>
  </si>
  <si>
    <t>ORLAND PARK</t>
  </si>
  <si>
    <t>CHANNAHON</t>
  </si>
  <si>
    <t>MIDLOTHIAN</t>
  </si>
  <si>
    <t>OAK LAWN</t>
  </si>
  <si>
    <t>BRIDGEVIEW</t>
  </si>
  <si>
    <t>BEDFORD PARK</t>
  </si>
  <si>
    <t>OLYMPIA FIELDS</t>
  </si>
  <si>
    <t>OAK FOREST</t>
  </si>
  <si>
    <t>ALSIP</t>
  </si>
  <si>
    <t>WORTH</t>
  </si>
  <si>
    <t>ORLAND HILLS</t>
  </si>
  <si>
    <t>PEOTONE</t>
  </si>
  <si>
    <t>MARKHAM</t>
  </si>
  <si>
    <t>SOUTH CHICAGO HEIGHTS</t>
  </si>
  <si>
    <t>SOUTH HOLLAND</t>
  </si>
  <si>
    <t>WILLOW SPRINGS</t>
  </si>
  <si>
    <t>SUGAR GROVE</t>
  </si>
  <si>
    <t>BROOKFIELD</t>
  </si>
  <si>
    <t>WILLOWBROOK</t>
  </si>
  <si>
    <t>HINCKLEY</t>
  </si>
  <si>
    <t>WESTCHESTER</t>
  </si>
  <si>
    <t>LA GRANGE PARK 31ST ST BARNSDALE BD SP</t>
  </si>
  <si>
    <t>LA GRANGE PARK 31ST STREET MAPLE AVENUE BD SP</t>
  </si>
  <si>
    <t>BURR RIDGE</t>
  </si>
  <si>
    <t>WOODRIDGE</t>
  </si>
  <si>
    <t>KENDALL</t>
  </si>
  <si>
    <t>OSWEGO</t>
  </si>
  <si>
    <t>NAPERVILLE DOWNTOWN FOOD &amp; BEVERAGE DIST</t>
  </si>
  <si>
    <t>YORKVILLE</t>
  </si>
  <si>
    <t>PLAINFIELD</t>
  </si>
  <si>
    <t>SANDWICH</t>
  </si>
  <si>
    <t>SHABBONA</t>
  </si>
  <si>
    <t>WATERMAN</t>
  </si>
  <si>
    <t>YORKVILLE COUNTRYSIDE CENTER BUSINESS DISTRICT SP</t>
  </si>
  <si>
    <t>NAPERVILLE</t>
  </si>
  <si>
    <t>CICERO</t>
  </si>
  <si>
    <t>NORRIDGE</t>
  </si>
  <si>
    <t>ELMWOOD PARK HARLEM AVE NORTH AVE BUSINESS DISTRICT SP</t>
  </si>
  <si>
    <t>LINCOLNWOOD</t>
  </si>
  <si>
    <t>EVERGREEN PARK PLACE BUSINESS DISTRICT SP</t>
  </si>
  <si>
    <t>KANKAKEE</t>
  </si>
  <si>
    <t>IROQUOIS</t>
  </si>
  <si>
    <t>BRADLEY STATE ROUTE 50/LARRY POWER ROAD BUSINESS DISTRICT SP</t>
  </si>
  <si>
    <t>CHATSWORTH</t>
  </si>
  <si>
    <t>VERMILION</t>
  </si>
  <si>
    <t>FORD</t>
  </si>
  <si>
    <t>CHAMPAIGN</t>
  </si>
  <si>
    <t>HERSCHER</t>
  </si>
  <si>
    <t>HOPKINS PARK</t>
  </si>
  <si>
    <t>BOURBONAIS BD SP</t>
  </si>
  <si>
    <t>PAPINEAU</t>
  </si>
  <si>
    <t>WATSEKA</t>
  </si>
  <si>
    <t>JO DAVIESS</t>
  </si>
  <si>
    <t>STEPHENSON</t>
  </si>
  <si>
    <t>BYRON</t>
  </si>
  <si>
    <t>LOVES PARK</t>
  </si>
  <si>
    <t>WHITESIDE</t>
  </si>
  <si>
    <t>OGLE</t>
  </si>
  <si>
    <t>DAKOTA</t>
  </si>
  <si>
    <t>WINNEBAGO</t>
  </si>
  <si>
    <t>ROCKFORD</t>
  </si>
  <si>
    <t>DURAND</t>
  </si>
  <si>
    <t>EAST DUBUQUE</t>
  </si>
  <si>
    <t>ELIZABETH ROUTE 20 BUSINESS DISTRICT SP</t>
  </si>
  <si>
    <t>FORRESTON ROUTES 26 72 FORRESTON DOWNTOWN BD SP</t>
  </si>
  <si>
    <t>FREEPORT</t>
  </si>
  <si>
    <t>GALENA</t>
  </si>
  <si>
    <t>MOUNT CARROLL DNTN BD  SP</t>
  </si>
  <si>
    <t>NORA</t>
  </si>
  <si>
    <t>OREGON</t>
  </si>
  <si>
    <t>PECATONICA</t>
  </si>
  <si>
    <t>ROCK FALLS</t>
  </si>
  <si>
    <t>ROCKTON BLACKHAWK BOULEVARD AND MAIN STREET BUSINESS DISTRICT SP</t>
  </si>
  <si>
    <t>MACHESNEY PARK</t>
  </si>
  <si>
    <t>ROCKTON</t>
  </si>
  <si>
    <t>STERLING</t>
  </si>
  <si>
    <t>WARREN DOWNTOWN BUSINESS DEVELOPMENT DISTRICT SP</t>
  </si>
  <si>
    <t>LOVES PARK FRST HLS BD SP</t>
  </si>
  <si>
    <t>MACHESNEY PARK TOWN CENTER BUSINESS DISTRICT</t>
  </si>
  <si>
    <t>MOLINE</t>
  </si>
  <si>
    <t>ROCK ISLAND</t>
  </si>
  <si>
    <t>MERCER</t>
  </si>
  <si>
    <t>ANDOVER</t>
  </si>
  <si>
    <t>CARBON CLIFF</t>
  </si>
  <si>
    <t>COLONA</t>
  </si>
  <si>
    <t>EAST MOLINE BEND BD SP</t>
  </si>
  <si>
    <t>GENESEO</t>
  </si>
  <si>
    <t>EAST MOLINE</t>
  </si>
  <si>
    <t>HOOPPOLE</t>
  </si>
  <si>
    <t>MOLINE AVENUE OF THE CITIES 27TH STREET BD</t>
  </si>
  <si>
    <t>RAPIDS CITY</t>
  </si>
  <si>
    <t>BUREAU</t>
  </si>
  <si>
    <t>BUREAU JUNCTION</t>
  </si>
  <si>
    <t>CEDAR POINT</t>
  </si>
  <si>
    <t>PERU</t>
  </si>
  <si>
    <t>WOODFORD</t>
  </si>
  <si>
    <t>DEPUE</t>
  </si>
  <si>
    <t>GRANVILLE BD</t>
  </si>
  <si>
    <t>LEONORE</t>
  </si>
  <si>
    <t>MARK</t>
  </si>
  <si>
    <t>OTTAWA</t>
  </si>
  <si>
    <t>STARK</t>
  </si>
  <si>
    <t>OGLESBY</t>
  </si>
  <si>
    <t>SPRING VALLEY</t>
  </si>
  <si>
    <t>PRINCETON</t>
  </si>
  <si>
    <t>STANDARD</t>
  </si>
  <si>
    <t>STREATOR</t>
  </si>
  <si>
    <t>TROY GROVE</t>
  </si>
  <si>
    <t>GALESBURG NORTH SEMINARY STREET BUSINESS DISTRICT SP</t>
  </si>
  <si>
    <t>GALESBURG</t>
  </si>
  <si>
    <t>KNOX</t>
  </si>
  <si>
    <t>BARDOLPH</t>
  </si>
  <si>
    <t>WARREN</t>
  </si>
  <si>
    <t>HENDERSON</t>
  </si>
  <si>
    <t>KEWANEE</t>
  </si>
  <si>
    <t>MACOMB</t>
  </si>
  <si>
    <t>MONMOUTH</t>
  </si>
  <si>
    <t>PEORIA</t>
  </si>
  <si>
    <t>DUNFERMLINE</t>
  </si>
  <si>
    <t>MASON</t>
  </si>
  <si>
    <t>TAZEWELL</t>
  </si>
  <si>
    <t>HANNA CITY</t>
  </si>
  <si>
    <t>KINGSTON MINES</t>
  </si>
  <si>
    <t>LA ROSE</t>
  </si>
  <si>
    <t>LIVERPOOL</t>
  </si>
  <si>
    <t>BARTONVILLE</t>
  </si>
  <si>
    <t>GERMANTOWN CROSSING BD SP</t>
  </si>
  <si>
    <t>EAST PEORIA</t>
  </si>
  <si>
    <t>PEKIN</t>
  </si>
  <si>
    <t>SOUTH PEKIN</t>
  </si>
  <si>
    <t>PEORIA HOSP IMP ZON BD SP</t>
  </si>
  <si>
    <t>EAST PEORIA TARGET AREA BUSINESS DISTRICT SP</t>
  </si>
  <si>
    <t>PEORIA HEIGHTS BDD NO 1 SP</t>
  </si>
  <si>
    <t>BLOOMINGTON</t>
  </si>
  <si>
    <t>MCLEAN</t>
  </si>
  <si>
    <t>ATLANTA</t>
  </si>
  <si>
    <t>CHENOA</t>
  </si>
  <si>
    <t>DOWNS</t>
  </si>
  <si>
    <t>HEYWORTH BDD NO 1 SP</t>
  </si>
  <si>
    <t>LEROY</t>
  </si>
  <si>
    <t>LEXINGTON</t>
  </si>
  <si>
    <t>MACKINAW FIRST ST. INDUSTRIAL PARK</t>
  </si>
  <si>
    <t>MAROA BD SP</t>
  </si>
  <si>
    <t>STANFORD BUSINESS DIST SP</t>
  </si>
  <si>
    <t>NORMAL</t>
  </si>
  <si>
    <t>URBANA</t>
  </si>
  <si>
    <t>EDGAR</t>
  </si>
  <si>
    <t>PIATT</t>
  </si>
  <si>
    <t>BONDVILLE</t>
  </si>
  <si>
    <t>CERRO GORDO BUSINESS DISTRICT SP</t>
  </si>
  <si>
    <t>TILTON</t>
  </si>
  <si>
    <t>DE LAND</t>
  </si>
  <si>
    <t>FARMER CITY BUSINESS DISTRICT</t>
  </si>
  <si>
    <t>GEORGETOWN BD SP</t>
  </si>
  <si>
    <t>HENNING</t>
  </si>
  <si>
    <t>OAKWOOD</t>
  </si>
  <si>
    <t>RANTOUL</t>
  </si>
  <si>
    <t>SAINT JOSEPH</t>
  </si>
  <si>
    <t>SAVOY</t>
  </si>
  <si>
    <t>ARCOLA</t>
  </si>
  <si>
    <t>COLES</t>
  </si>
  <si>
    <t>ATWOOD BUSINESS DISTRICT SP</t>
  </si>
  <si>
    <t>MATTOON 1-57 EAST BUSINESS DISTRICT</t>
  </si>
  <si>
    <t>TUSCOLA</t>
  </si>
  <si>
    <t>VILLA GROVE</t>
  </si>
  <si>
    <t>SHELBY</t>
  </si>
  <si>
    <t>ALTON</t>
  </si>
  <si>
    <t>MACOUPIN</t>
  </si>
  <si>
    <t>BETHALTO PRAIRIE STREET DOWNTOWN BD SP</t>
  </si>
  <si>
    <t>BRIGHTON CENTRAL BD SP</t>
  </si>
  <si>
    <t>LITCHFIELD</t>
  </si>
  <si>
    <t>BOND</t>
  </si>
  <si>
    <t>BETHALTO ROUTE 140 CORRIDOR BD SP</t>
  </si>
  <si>
    <t>ELSAH</t>
  </si>
  <si>
    <t>EAGARVILLE</t>
  </si>
  <si>
    <t>EDWARDSVILLE MONTCLAIRE BD SP</t>
  </si>
  <si>
    <t>EDWARDSVILLE</t>
  </si>
  <si>
    <t>FIDELITY</t>
  </si>
  <si>
    <t>GLEN CARBON ILLINOIS ROUTE 157 BUSINESS DISTRICT SP</t>
  </si>
  <si>
    <t>GRAFTON</t>
  </si>
  <si>
    <t>GRANITE CITY BELLEMORE VILLAGE BUSINESS DISTRICT SP</t>
  </si>
  <si>
    <t>HAMEL</t>
  </si>
  <si>
    <t>HARTFORD BUSINESS DISTRICT SP</t>
  </si>
  <si>
    <t>HILLSBORO BD SP</t>
  </si>
  <si>
    <t>WILMINGTON</t>
  </si>
  <si>
    <t>JERSEYVILLE</t>
  </si>
  <si>
    <t>BROOKLYN</t>
  </si>
  <si>
    <t>GRANITE CITY</t>
  </si>
  <si>
    <t>GLEN CARBON</t>
  </si>
  <si>
    <t>METRO-EAST MASS TRANSIT DISTRICT</t>
  </si>
  <si>
    <t>EAST SAINT LOUIS</t>
  </si>
  <si>
    <t>NOKOMIS BD SP</t>
  </si>
  <si>
    <t>OHLMAN</t>
  </si>
  <si>
    <t>RAMSEY BD SP</t>
  </si>
  <si>
    <t>CHRISTIAN</t>
  </si>
  <si>
    <t>SOUTH ROXANA BUSINESS DISTRICT</t>
  </si>
  <si>
    <t>BENLD</t>
  </si>
  <si>
    <t>TAYLOR SPRINGS</t>
  </si>
  <si>
    <t>VENICE BUSINESS DIST SP</t>
  </si>
  <si>
    <t>WOOD RIVER RIVERBEND BD 1 SP</t>
  </si>
  <si>
    <t>EAST SAINT LOUIS STATE STREET BUSINESS DISTRICT SP</t>
  </si>
  <si>
    <t>CENTREVILLE</t>
  </si>
  <si>
    <t>FAIRVIEW HGHTS/ST. CLAIR SQ. BUS</t>
  </si>
  <si>
    <t>BELLEVILLE RT 51 GREEN SP</t>
  </si>
  <si>
    <t>BELLEVILLE/CARLYLE/GREEN MT BUS</t>
  </si>
  <si>
    <t>BELLEVILLE SHOPLAND PLAZA BD SP</t>
  </si>
  <si>
    <t>O FALLON</t>
  </si>
  <si>
    <t>BELLEVILLE/FRANK SCOTT PKY BUS</t>
  </si>
  <si>
    <t>BREESE</t>
  </si>
  <si>
    <t>COLLINSVILLE</t>
  </si>
  <si>
    <t>COLLINSVILLE SOUTHWEST CORRIDOR BD SP</t>
  </si>
  <si>
    <t>COLUMBIA MAIN STREET ABBEY BD SP</t>
  </si>
  <si>
    <t>DUPO BD SP</t>
  </si>
  <si>
    <t>HIGHLAND BD A SP</t>
  </si>
  <si>
    <t>HOFFMAN</t>
  </si>
  <si>
    <t>KEYESPORT</t>
  </si>
  <si>
    <t>SAINT CLAIR CO FLOOD PREVENTION SL</t>
  </si>
  <si>
    <t>MAEYSTOWN</t>
  </si>
  <si>
    <t>MASCOUTAH INSIDE MASCOUTAH BUSINESS DISTRICT SP</t>
  </si>
  <si>
    <t>MILLSTADT MKT PLACE BD SP</t>
  </si>
  <si>
    <t>NEW BADEN BUSINESS DISTRICT 11 SP</t>
  </si>
  <si>
    <t>PINCKNEYVILLE BUS DIST</t>
  </si>
  <si>
    <t>SAINT LIBORY</t>
  </si>
  <si>
    <t>TILDEN</t>
  </si>
  <si>
    <t>TROY</t>
  </si>
  <si>
    <t>WATERLOO</t>
  </si>
  <si>
    <t>SCHUYLER</t>
  </si>
  <si>
    <t>HANCOCK</t>
  </si>
  <si>
    <t>CARTHAGE</t>
  </si>
  <si>
    <t>BROWN</t>
  </si>
  <si>
    <t>FERRIS</t>
  </si>
  <si>
    <t>NAUVOO</t>
  </si>
  <si>
    <t>ALTAMONT BUSINESS DISTRICT SP</t>
  </si>
  <si>
    <t>RICHLAND</t>
  </si>
  <si>
    <t>GREENUP</t>
  </si>
  <si>
    <t>CUMBERLAND</t>
  </si>
  <si>
    <t>WAYNE</t>
  </si>
  <si>
    <t>SAINTE MARIE</t>
  </si>
  <si>
    <t>STOY</t>
  </si>
  <si>
    <t>TOLEDO</t>
  </si>
  <si>
    <t>VANDALIA</t>
  </si>
  <si>
    <t>ASSUMPTION</t>
  </si>
  <si>
    <t>SANGAMON</t>
  </si>
  <si>
    <t>BULPITT</t>
  </si>
  <si>
    <t>DIVERNON</t>
  </si>
  <si>
    <t>FINDLAY</t>
  </si>
  <si>
    <t>HARRISTOWN</t>
  </si>
  <si>
    <t>ILLIOPOLIS BD SP</t>
  </si>
  <si>
    <t>MACON INSIDE MACON BD SP</t>
  </si>
  <si>
    <t>MOUNT PULASKI INSIDE MOUNTAIN PULASKI BD SP</t>
  </si>
  <si>
    <t>MOWEAQUA BUSINESS DISTRICT SP</t>
  </si>
  <si>
    <t>TAYLORVILLE</t>
  </si>
  <si>
    <t>PANA INSIDE PANA DOWNTOWN BD SP</t>
  </si>
  <si>
    <t>RAYMOND BUSINESS DISTRICT SP</t>
  </si>
  <si>
    <t>SHELBYVILLE WEST MAIN STREET BD SP</t>
  </si>
  <si>
    <t>TAYLORVILLE BD 1</t>
  </si>
  <si>
    <t>ALSEY</t>
  </si>
  <si>
    <t>CASS</t>
  </si>
  <si>
    <t>MENARD</t>
  </si>
  <si>
    <t>CARLINVILLE</t>
  </si>
  <si>
    <t>NILWOOD</t>
  </si>
  <si>
    <t>PETERSBURG BD SP</t>
  </si>
  <si>
    <t>WILLIAMSVILLE</t>
  </si>
  <si>
    <t>SPRINGFIELD SOUTH CENTRAL BUSINESS DISTRICT</t>
  </si>
  <si>
    <t>EDWARDS</t>
  </si>
  <si>
    <t>WABASH</t>
  </si>
  <si>
    <t>CARMI</t>
  </si>
  <si>
    <t>CHRISTOPHER</t>
  </si>
  <si>
    <t>CLAY CITY</t>
  </si>
  <si>
    <t>NORTH CITY</t>
  </si>
  <si>
    <t>DIX</t>
  </si>
  <si>
    <t>DU QUOIN BUSINESS DISTRICT SP</t>
  </si>
  <si>
    <t>FLORA</t>
  </si>
  <si>
    <t>WEST FRANKFORT</t>
  </si>
  <si>
    <t>FREEMAN SPUR</t>
  </si>
  <si>
    <t>KEENSBURG</t>
  </si>
  <si>
    <t>HANAFORD</t>
  </si>
  <si>
    <t>MAUNIE</t>
  </si>
  <si>
    <t>MOUNT VERNON</t>
  </si>
  <si>
    <t>GALLATIN</t>
  </si>
  <si>
    <t>ORIENT</t>
  </si>
  <si>
    <t>RADOM</t>
  </si>
  <si>
    <t>SAILOR SPRINGS</t>
  </si>
  <si>
    <t>SALEM MAIN I57 BD SP</t>
  </si>
  <si>
    <t>SANDOVAL</t>
  </si>
  <si>
    <t>SESSER</t>
  </si>
  <si>
    <t>TAMAROA</t>
  </si>
  <si>
    <t>CARBONDALE</t>
  </si>
  <si>
    <t>MASSAC</t>
  </si>
  <si>
    <t>CAMBRIA</t>
  </si>
  <si>
    <t>SALINE</t>
  </si>
  <si>
    <t>HARDIN</t>
  </si>
  <si>
    <t>COLP</t>
  </si>
  <si>
    <t>HURST</t>
  </si>
  <si>
    <t>DONGOLA</t>
  </si>
  <si>
    <t>DOWELL</t>
  </si>
  <si>
    <t>POPE</t>
  </si>
  <si>
    <t>HERRIN</t>
  </si>
  <si>
    <t>JOHNSTON CITY</t>
  </si>
  <si>
    <t>JOPPA</t>
  </si>
  <si>
    <t>METROPOLIS INTERSTATE NORTH BUSINESS DISTRICT</t>
  </si>
  <si>
    <t>MILL CREEK</t>
  </si>
  <si>
    <t>MOUNDS</t>
  </si>
  <si>
    <t>PITTSBURG</t>
  </si>
  <si>
    <t>BARDSTOWN</t>
  </si>
  <si>
    <t>CASEY</t>
  </si>
  <si>
    <t>OLDHAM</t>
  </si>
  <si>
    <t>LEBANON</t>
  </si>
  <si>
    <t>SHELBYVILLE</t>
  </si>
  <si>
    <t>SIMPSONVILLE</t>
  </si>
  <si>
    <t>MEADE</t>
  </si>
  <si>
    <t>BULLITT</t>
  </si>
  <si>
    <t>BRECKINRIDGE</t>
  </si>
  <si>
    <t>HILLVIEW</t>
  </si>
  <si>
    <t>SHEPHERDSVILLE</t>
  </si>
  <si>
    <t>MULDRAUGH</t>
  </si>
  <si>
    <t>RADCLIFF</t>
  </si>
  <si>
    <t>FOX CHASE</t>
  </si>
  <si>
    <t>LYNDON</t>
  </si>
  <si>
    <t>MIDDLETOWN</t>
  </si>
  <si>
    <t>SAINT MATTHEWS</t>
  </si>
  <si>
    <t>JEFFERSONTOWN</t>
  </si>
  <si>
    <t>BURGIN</t>
  </si>
  <si>
    <t>MILLERSBURG</t>
  </si>
  <si>
    <t>ROWAN</t>
  </si>
  <si>
    <t>BOYLE</t>
  </si>
  <si>
    <t>BATH</t>
  </si>
  <si>
    <t>JESSAMINE</t>
  </si>
  <si>
    <t>NICHOLASVILLE</t>
  </si>
  <si>
    <t>NICHOLAS</t>
  </si>
  <si>
    <t>LAKEVIEW HEIGHTS</t>
  </si>
  <si>
    <t>OWEN</t>
  </si>
  <si>
    <t>NORTH MIDDLETOWN</t>
  </si>
  <si>
    <t>GRATZ</t>
  </si>
  <si>
    <t>OWINGSVILLE</t>
  </si>
  <si>
    <t>BOURBON</t>
  </si>
  <si>
    <t>POWELL</t>
  </si>
  <si>
    <t>STANTON</t>
  </si>
  <si>
    <t>VERSAILLES</t>
  </si>
  <si>
    <t>LAUREL</t>
  </si>
  <si>
    <t>BEREA</t>
  </si>
  <si>
    <t>GARRARD</t>
  </si>
  <si>
    <t>ROCKCASTLE</t>
  </si>
  <si>
    <t>RICHMOND</t>
  </si>
  <si>
    <t>FRANKFORT</t>
  </si>
  <si>
    <t>WHITLEY</t>
  </si>
  <si>
    <t>CORBIN</t>
  </si>
  <si>
    <t>WILLIAMSBURG</t>
  </si>
  <si>
    <t>HARLAN</t>
  </si>
  <si>
    <t>BENHAM</t>
  </si>
  <si>
    <t>LETCHER</t>
  </si>
  <si>
    <t>EVARTS</t>
  </si>
  <si>
    <t>LOYALL</t>
  </si>
  <si>
    <t>LYNCH</t>
  </si>
  <si>
    <t>PINEVILLE</t>
  </si>
  <si>
    <t>BRACKEN</t>
  </si>
  <si>
    <t>MENTOR</t>
  </si>
  <si>
    <t>PRESTONVILLE</t>
  </si>
  <si>
    <t>FORT WRIGHT</t>
  </si>
  <si>
    <t>LAKESIDE PARK</t>
  </si>
  <si>
    <t>ELSMERE</t>
  </si>
  <si>
    <t>ERLANGER</t>
  </si>
  <si>
    <t>KENTON</t>
  </si>
  <si>
    <t>WILLIAMSTOWN</t>
  </si>
  <si>
    <t>SARDIS</t>
  </si>
  <si>
    <t>SILVER GROVE</t>
  </si>
  <si>
    <t>BELLEVUE</t>
  </si>
  <si>
    <t>FORT THOMAS</t>
  </si>
  <si>
    <t>HIGHLAND HEIGHTS</t>
  </si>
  <si>
    <t>MAYSVILLE</t>
  </si>
  <si>
    <t>BOYD</t>
  </si>
  <si>
    <t>ASHLAND</t>
  </si>
  <si>
    <t>CARTER</t>
  </si>
  <si>
    <t>LEWIS</t>
  </si>
  <si>
    <t>WURTLAND</t>
  </si>
  <si>
    <t>ELLIOTT</t>
  </si>
  <si>
    <t>WORTHINGTON</t>
  </si>
  <si>
    <t>PRESTONSBURG</t>
  </si>
  <si>
    <t>PAINTSVILLE</t>
  </si>
  <si>
    <t>BREATHITT</t>
  </si>
  <si>
    <t>MAGOFFIN</t>
  </si>
  <si>
    <t>OWSLEY</t>
  </si>
  <si>
    <t>SALYERSVILLE</t>
  </si>
  <si>
    <t>WEST LIBERTY</t>
  </si>
  <si>
    <t>PIKEVILLE</t>
  </si>
  <si>
    <t>JENKINS</t>
  </si>
  <si>
    <t>HAZARD</t>
  </si>
  <si>
    <t>KNOTT</t>
  </si>
  <si>
    <t>BUCKHORN</t>
  </si>
  <si>
    <t>PADUCAH</t>
  </si>
  <si>
    <t>CALLOWAY</t>
  </si>
  <si>
    <t>BALLARD</t>
  </si>
  <si>
    <t>GRAVES</t>
  </si>
  <si>
    <t>MCCRACKEN</t>
  </si>
  <si>
    <t>HICKMAN</t>
  </si>
  <si>
    <t>CRITTENDEN</t>
  </si>
  <si>
    <t>EDDYVILLE</t>
  </si>
  <si>
    <t>GRAND RIVERS</t>
  </si>
  <si>
    <t>KEVIL</t>
  </si>
  <si>
    <t>CARRSVILLE</t>
  </si>
  <si>
    <t>BLANDVILLE</t>
  </si>
  <si>
    <t>ALLEN</t>
  </si>
  <si>
    <t>BARREN</t>
  </si>
  <si>
    <t>METCALFE</t>
  </si>
  <si>
    <t>CAVE CITY</t>
  </si>
  <si>
    <t>GLASGOW</t>
  </si>
  <si>
    <t>PARK CITY</t>
  </si>
  <si>
    <t>EDMONSON</t>
  </si>
  <si>
    <t>TODD</t>
  </si>
  <si>
    <t>CADIZ</t>
  </si>
  <si>
    <t>GREEN</t>
  </si>
  <si>
    <t>GUTHRIE</t>
  </si>
  <si>
    <t>HOPKINSVILLE</t>
  </si>
  <si>
    <t>OWENSBORO</t>
  </si>
  <si>
    <t>DAVIESS</t>
  </si>
  <si>
    <t>BEAVER DAM</t>
  </si>
  <si>
    <t>MUHLENBERG</t>
  </si>
  <si>
    <t>OHIO</t>
  </si>
  <si>
    <t>SOUTH CARROLLTON</t>
  </si>
  <si>
    <t>WEBSTER</t>
  </si>
  <si>
    <t>HOPKINS</t>
  </si>
  <si>
    <t>MORTONS GAP</t>
  </si>
  <si>
    <t>ROBARDS</t>
  </si>
  <si>
    <t>STURGIS</t>
  </si>
  <si>
    <t>WHEATCROFT</t>
  </si>
  <si>
    <t>SOMERSET</t>
  </si>
  <si>
    <t>BURNSIDE</t>
  </si>
  <si>
    <t>MCCREARY</t>
  </si>
  <si>
    <t>ELIZABETHTOWN</t>
  </si>
  <si>
    <t>MUNFORDVILLE</t>
  </si>
  <si>
    <t>CAMPBELLSVILLE</t>
  </si>
  <si>
    <t>ADAIR</t>
  </si>
  <si>
    <t>HART</t>
  </si>
  <si>
    <t>LEITCHFIELD</t>
  </si>
  <si>
    <t>LAFOURCHE PA REMAINDER SP</t>
  </si>
  <si>
    <t>ST. CHARLES</t>
  </si>
  <si>
    <t>ST. BERNARD</t>
  </si>
  <si>
    <t>ORLEANS</t>
  </si>
  <si>
    <t>PLAQUEMINES</t>
  </si>
  <si>
    <t>ST. JOHN THE BAPTIST</t>
  </si>
  <si>
    <t>LUTCHER</t>
  </si>
  <si>
    <t>KENNER</t>
  </si>
  <si>
    <t>IBERVILLE</t>
  </si>
  <si>
    <t>ST. JAMES</t>
  </si>
  <si>
    <t>FRENCH QUARTER EDD</t>
  </si>
  <si>
    <t>HARAHAN</t>
  </si>
  <si>
    <t>TERREBONNE</t>
  </si>
  <si>
    <t>THIBODAUX</t>
  </si>
  <si>
    <t>WARDS 6 AND 9 SP</t>
  </si>
  <si>
    <t>MORGAN CITY</t>
  </si>
  <si>
    <t>LAFOURCHE PA DIST2 SOU SP</t>
  </si>
  <si>
    <t>DONALDSONVILLE ANNEX SP</t>
  </si>
  <si>
    <t>GRAND ISLE</t>
  </si>
  <si>
    <t>NAPOLEONVILLE</t>
  </si>
  <si>
    <t>SAINT MARY PARISH WARDS 5 AND 8 SP</t>
  </si>
  <si>
    <t>HAMMOND</t>
  </si>
  <si>
    <t>ABITA SPRINGS</t>
  </si>
  <si>
    <t>TANGIPAHOA</t>
  </si>
  <si>
    <t>AMITE CITY</t>
  </si>
  <si>
    <t>BOGALUSA</t>
  </si>
  <si>
    <t>ST TAMMANY HWY 21 EDD SP</t>
  </si>
  <si>
    <t>ST. HELENA</t>
  </si>
  <si>
    <t>FOLSOM</t>
  </si>
  <si>
    <t>FRANKLINTON</t>
  </si>
  <si>
    <t>GREENSBURG</t>
  </si>
  <si>
    <t>KENTWOOD</t>
  </si>
  <si>
    <t>SAINT TAMMANY PA DST 3 SP</t>
  </si>
  <si>
    <t>MADISONVILLE</t>
  </si>
  <si>
    <t>MANDEVILLE</t>
  </si>
  <si>
    <t>LIVINGSTON PARISH SCHOOL #33</t>
  </si>
  <si>
    <t>PEARL RIVER ROOM TO GO SP</t>
  </si>
  <si>
    <t>SLIDELL SUMMIT FREMAUX SP</t>
  </si>
  <si>
    <t>SLIDELL</t>
  </si>
  <si>
    <t>SLIDELL NORTHSHORE EDD SP</t>
  </si>
  <si>
    <t>SLIDELL CAMELLIA SQUARE EDD SP</t>
  </si>
  <si>
    <t>SUN</t>
  </si>
  <si>
    <t>TICKFAW</t>
  </si>
  <si>
    <t>CARENCRO I 49 EDD SP</t>
  </si>
  <si>
    <t>BROUSSARD</t>
  </si>
  <si>
    <t>ST. LANDRY</t>
  </si>
  <si>
    <t>IBERIA</t>
  </si>
  <si>
    <t>WARDS 1 2 3 4 7 AND 10 SP</t>
  </si>
  <si>
    <t>EVANGELINE</t>
  </si>
  <si>
    <t>ACADIA</t>
  </si>
  <si>
    <t>BREAUX BRIDGE EC DEV 1 SP</t>
  </si>
  <si>
    <t>BROUSSARD LAFAYETTE PA SP</t>
  </si>
  <si>
    <t>SAINT MARTIN DIST 2 SP</t>
  </si>
  <si>
    <t>SAINT MARTIN PA DIST 1 SP</t>
  </si>
  <si>
    <t>CHATAIGNIER</t>
  </si>
  <si>
    <t>DELCAMBRE</t>
  </si>
  <si>
    <t>DUSON</t>
  </si>
  <si>
    <t>JEFFERSON DAVIS</t>
  </si>
  <si>
    <t>ESTHERWOOD</t>
  </si>
  <si>
    <t>GRAND COTEAU</t>
  </si>
  <si>
    <t>GUEYDAN</t>
  </si>
  <si>
    <t>IOTA</t>
  </si>
  <si>
    <t>JEANERETTE</t>
  </si>
  <si>
    <t>KAPLAN</t>
  </si>
  <si>
    <t>JEFF DAVIS SALES TAX 1 SP</t>
  </si>
  <si>
    <t>LEONVILLE</t>
  </si>
  <si>
    <t>LOREAUVILLE</t>
  </si>
  <si>
    <t>MAURICE</t>
  </si>
  <si>
    <t>MERMENTAU</t>
  </si>
  <si>
    <t>NEW IBERIA HWY 182 - EDD #1</t>
  </si>
  <si>
    <t>NEW IBERIA</t>
  </si>
  <si>
    <t>OPELOUSAS</t>
  </si>
  <si>
    <t>ABBEVILLE RUR HOS DT 2 SP</t>
  </si>
  <si>
    <t>PINE PRAIRIE</t>
  </si>
  <si>
    <t>PORT BARRE</t>
  </si>
  <si>
    <t>SAINT MARTINVILLE NORTH ANNEX SP</t>
  </si>
  <si>
    <t>SCOTT DESTINATION POINTE EDD</t>
  </si>
  <si>
    <t>TURKEY CREEK</t>
  </si>
  <si>
    <t>YOUNGSVILLE</t>
  </si>
  <si>
    <t>LAKEFRONT EDD SP</t>
  </si>
  <si>
    <t>LAKE CHARLES</t>
  </si>
  <si>
    <t>CALCASIEU PARISH PJ OUTSIDE WARD 1</t>
  </si>
  <si>
    <t>CALCASIEU PA INSIDE WARD 1 SP</t>
  </si>
  <si>
    <t>CAMERON</t>
  </si>
  <si>
    <t>ROSEPINE</t>
  </si>
  <si>
    <t>BEAUREGARD</t>
  </si>
  <si>
    <t>FENTON</t>
  </si>
  <si>
    <t>MORGANFIELD EDD SP</t>
  </si>
  <si>
    <t>KINDER</t>
  </si>
  <si>
    <t>MERRYVILLE</t>
  </si>
  <si>
    <t>REEVES</t>
  </si>
  <si>
    <t>HOPE EDD SP</t>
  </si>
  <si>
    <t>SULPHUR</t>
  </si>
  <si>
    <t>OPELRAM EDD SP</t>
  </si>
  <si>
    <t>LIVINGSTON PARISH SCHOOL #22</t>
  </si>
  <si>
    <t>WEST BATON ROUGE</t>
  </si>
  <si>
    <t>WEST FELICIANA</t>
  </si>
  <si>
    <t>BAKER IN EBRP SD</t>
  </si>
  <si>
    <t>POINTE COUPEE</t>
  </si>
  <si>
    <t>ASCENSION</t>
  </si>
  <si>
    <t>ST. GABRIEL</t>
  </si>
  <si>
    <t>E BATON ROUGE PA SCH DIST</t>
  </si>
  <si>
    <t>JUBAN CROSSING EDD SP</t>
  </si>
  <si>
    <t>DENHAM SPRINGS</t>
  </si>
  <si>
    <t>EAST FELICIANA</t>
  </si>
  <si>
    <t>FORDOCHE</t>
  </si>
  <si>
    <t>EAST ASCENSION WITHIN GONZALES CONWAY ANNEXED AREA SP</t>
  </si>
  <si>
    <t>CENTRAL</t>
  </si>
  <si>
    <t>MONTPELIER</t>
  </si>
  <si>
    <t>ZACHARY IN ERBP SD</t>
  </si>
  <si>
    <t>LIVONIA</t>
  </si>
  <si>
    <t>MORGANZA</t>
  </si>
  <si>
    <t>NEW ROADS</t>
  </si>
  <si>
    <t>WEST BATON ROUGE RIVERVIEW EDD SP</t>
  </si>
  <si>
    <t>ST. FRANCISVILLE</t>
  </si>
  <si>
    <t>SAINT GABRIEL UNIVERSITY CLUB CENTER EDD SP</t>
  </si>
  <si>
    <t>WALKER ANNEX SP</t>
  </si>
  <si>
    <t>ZACHARY</t>
  </si>
  <si>
    <t>BATON ROUGE</t>
  </si>
  <si>
    <t>CENTRAL IN EBRP SD</t>
  </si>
  <si>
    <t>NATCHITOCHES</t>
  </si>
  <si>
    <t>N CADDO HOSP DIST SP</t>
  </si>
  <si>
    <t>CADDO</t>
  </si>
  <si>
    <t>BIENVILLE</t>
  </si>
  <si>
    <t>BLANCHARD</t>
  </si>
  <si>
    <t>BOSSIER</t>
  </si>
  <si>
    <t>COUSHATTA</t>
  </si>
  <si>
    <t>CULLEN</t>
  </si>
  <si>
    <t>WEBSTER COUNTY SCHOOL DIST #6</t>
  </si>
  <si>
    <t>GIBSLAND</t>
  </si>
  <si>
    <t>GRAND CANE</t>
  </si>
  <si>
    <t>HALL SUMMIT</t>
  </si>
  <si>
    <t>HAUGHTON</t>
  </si>
  <si>
    <t>HAYNESVILLE</t>
  </si>
  <si>
    <t>HOSSTON</t>
  </si>
  <si>
    <t>IDA</t>
  </si>
  <si>
    <t>KEACHIE</t>
  </si>
  <si>
    <t>STONEWALL</t>
  </si>
  <si>
    <t>CLAIBORNE</t>
  </si>
  <si>
    <t>LOGANSPORT</t>
  </si>
  <si>
    <t>MINDEN EDD 2 SP</t>
  </si>
  <si>
    <t>MINDEN EDD 1 SP</t>
  </si>
  <si>
    <t>MOORINGSPORT</t>
  </si>
  <si>
    <t>OIL CITY</t>
  </si>
  <si>
    <t>SABINE PA SCHOOL DST 2 SD</t>
  </si>
  <si>
    <t>PLAIN DEALING</t>
  </si>
  <si>
    <t>RINGGOLD</t>
  </si>
  <si>
    <t>RODESSA</t>
  </si>
  <si>
    <t>MINDEN</t>
  </si>
  <si>
    <t>VIVIAN</t>
  </si>
  <si>
    <t>BOSSIER PA SHREVEPORT SP</t>
  </si>
  <si>
    <t>SHREVEPORT</t>
  </si>
  <si>
    <t>SHREVEPORT MALL EDD SP</t>
  </si>
  <si>
    <t>BOSSIER CITY</t>
  </si>
  <si>
    <t>BASKIN</t>
  </si>
  <si>
    <t>BASTROP IN TAX DIST 1 SP</t>
  </si>
  <si>
    <t>BERNICE</t>
  </si>
  <si>
    <t>BONITA</t>
  </si>
  <si>
    <t>OUACHITA PARISH WEST</t>
  </si>
  <si>
    <t>OUACHITA PARISH EAST</t>
  </si>
  <si>
    <t>DELHI</t>
  </si>
  <si>
    <t>EPPS</t>
  </si>
  <si>
    <t>FARMERVILLE</t>
  </si>
  <si>
    <t>WEST CARROLL</t>
  </si>
  <si>
    <t>GRAMBLING EDD SP</t>
  </si>
  <si>
    <t>HODGE</t>
  </si>
  <si>
    <t>MOREHOUSE</t>
  </si>
  <si>
    <t>KILBOURNE</t>
  </si>
  <si>
    <t>LAKE PROVIDENCE</t>
  </si>
  <si>
    <t>MANGHAM</t>
  </si>
  <si>
    <t>MER ROUGE</t>
  </si>
  <si>
    <t>EAST CARROLL</t>
  </si>
  <si>
    <t>EAST HODGE</t>
  </si>
  <si>
    <t>RAYVILLE</t>
  </si>
  <si>
    <t>RUSTON</t>
  </si>
  <si>
    <t>SIMSBORO</t>
  </si>
  <si>
    <t>TALLULAH</t>
  </si>
  <si>
    <t>WEST MONROE EDD</t>
  </si>
  <si>
    <t>WEST MONROE</t>
  </si>
  <si>
    <t>WINNSBORO</t>
  </si>
  <si>
    <t>ALEXANDRIA</t>
  </si>
  <si>
    <t>CATAHOULA</t>
  </si>
  <si>
    <t>AVOYELLES</t>
  </si>
  <si>
    <t>RAPIDES</t>
  </si>
  <si>
    <t>COTTONPORT</t>
  </si>
  <si>
    <t>TENSAS</t>
  </si>
  <si>
    <t>HESSMER</t>
  </si>
  <si>
    <t>JENA</t>
  </si>
  <si>
    <t>JONESVILLE</t>
  </si>
  <si>
    <t>LECOMPTE</t>
  </si>
  <si>
    <t>MANSURA</t>
  </si>
  <si>
    <t>MELVILLE</t>
  </si>
  <si>
    <t>MOREAUVILLE</t>
  </si>
  <si>
    <t>NEWELLTON</t>
  </si>
  <si>
    <t>ST. JOSEPH</t>
  </si>
  <si>
    <t>SIMMESPORT</t>
  </si>
  <si>
    <t>CONCORDIA</t>
  </si>
  <si>
    <t>WATERPROOF</t>
  </si>
  <si>
    <t>BALL</t>
  </si>
  <si>
    <t>POLLOCK</t>
  </si>
  <si>
    <t>BOYCE</t>
  </si>
  <si>
    <t>WINN</t>
  </si>
  <si>
    <t>CAMPTI</t>
  </si>
  <si>
    <t>CLARENCE</t>
  </si>
  <si>
    <t>CONVERSE</t>
  </si>
  <si>
    <t>DODSON</t>
  </si>
  <si>
    <t>CREOLA VILLAGE</t>
  </si>
  <si>
    <t>FLORIEN</t>
  </si>
  <si>
    <t>RAPIDES PA FIRE DISTRICT 17 SP</t>
  </si>
  <si>
    <t>GLENMORA</t>
  </si>
  <si>
    <t>HORNBECK</t>
  </si>
  <si>
    <t>LEESVILLE</t>
  </si>
  <si>
    <t>MANY</t>
  </si>
  <si>
    <t>NATCHEZ</t>
  </si>
  <si>
    <t>NEW LLANO</t>
  </si>
  <si>
    <t>TULLOS</t>
  </si>
  <si>
    <t>WINNFIELD</t>
  </si>
  <si>
    <t>WOODWORTH</t>
  </si>
  <si>
    <t>ZWOLLE</t>
  </si>
  <si>
    <t>AGAWAM</t>
  </si>
  <si>
    <t>BELCHERTOWN</t>
  </si>
  <si>
    <t>AMHERST</t>
  </si>
  <si>
    <t>BARRE</t>
  </si>
  <si>
    <t>BLANDFORD</t>
  </si>
  <si>
    <t>PALMER</t>
  </si>
  <si>
    <t>HOLLAND</t>
  </si>
  <si>
    <t>CHESTERFIELD</t>
  </si>
  <si>
    <t>CHICOPEE</t>
  </si>
  <si>
    <t>EASTHAMPTON</t>
  </si>
  <si>
    <t>HARDWICK</t>
  </si>
  <si>
    <t>ASHFIELD</t>
  </si>
  <si>
    <t>SOUTH HADLEY</t>
  </si>
  <si>
    <t>WILBRAHAM</t>
  </si>
  <si>
    <t>NORTHAMPTON</t>
  </si>
  <si>
    <t>LEVERETT</t>
  </si>
  <si>
    <t>MONSON</t>
  </si>
  <si>
    <t>NEW SALEM</t>
  </si>
  <si>
    <t>WARE</t>
  </si>
  <si>
    <t>WEST SPRINGFIELD</t>
  </si>
  <si>
    <t>WESTFIELD</t>
  </si>
  <si>
    <t>LONGMEADOW</t>
  </si>
  <si>
    <t>PITTSFIELD</t>
  </si>
  <si>
    <t>CHESHIRE</t>
  </si>
  <si>
    <t>NEW MARLBOROUGH</t>
  </si>
  <si>
    <t>BECKET</t>
  </si>
  <si>
    <t>GREAT BARRINGTON</t>
  </si>
  <si>
    <t>MIDDLEFIELD</t>
  </si>
  <si>
    <t>MONTEREY</t>
  </si>
  <si>
    <t>CLARKSBURG</t>
  </si>
  <si>
    <t>EGREMONT</t>
  </si>
  <si>
    <t>LEYDEN</t>
  </si>
  <si>
    <t>ATHOL</t>
  </si>
  <si>
    <t>BUCKLAND</t>
  </si>
  <si>
    <t>COLRAIN</t>
  </si>
  <si>
    <t>FLORIDA</t>
  </si>
  <si>
    <t>ERVING</t>
  </si>
  <si>
    <t>HEATH</t>
  </si>
  <si>
    <t>MONTAGUE</t>
  </si>
  <si>
    <t>WENDELL</t>
  </si>
  <si>
    <t>FITCHBURG</t>
  </si>
  <si>
    <t>ASHBURNHAM</t>
  </si>
  <si>
    <t>DEVENS</t>
  </si>
  <si>
    <t>WINCHENDON</t>
  </si>
  <si>
    <t>TEMPLETON</t>
  </si>
  <si>
    <t>GROTON</t>
  </si>
  <si>
    <t>HARVARD</t>
  </si>
  <si>
    <t>LANCASTER</t>
  </si>
  <si>
    <t>AYER</t>
  </si>
  <si>
    <t>SHIRLEY</t>
  </si>
  <si>
    <t>HUBBARDSTON</t>
  </si>
  <si>
    <t>PEPPERELL</t>
  </si>
  <si>
    <t>LUNENBURG</t>
  </si>
  <si>
    <t>WORCESTER</t>
  </si>
  <si>
    <t>BELLINGHAM</t>
  </si>
  <si>
    <t>BOYLSTON</t>
  </si>
  <si>
    <t>EAST BROOKFIELD</t>
  </si>
  <si>
    <t>HOLDEN</t>
  </si>
  <si>
    <t>LEICESTER</t>
  </si>
  <si>
    <t>NORTHBRIDGE</t>
  </si>
  <si>
    <t>SUTTON</t>
  </si>
  <si>
    <t>BLACKSTONE</t>
  </si>
  <si>
    <t>MARLBOROUGH</t>
  </si>
  <si>
    <t>UXBRIDGE</t>
  </si>
  <si>
    <t>SHREWSBURY</t>
  </si>
  <si>
    <t>MILLBURY</t>
  </si>
  <si>
    <t>WAYLAND</t>
  </si>
  <si>
    <t>FRAMINGHAM</t>
  </si>
  <si>
    <t>ACTON</t>
  </si>
  <si>
    <t>SOUTHBOROUGH</t>
  </si>
  <si>
    <t>HOPEDALE</t>
  </si>
  <si>
    <t>MAYNARD</t>
  </si>
  <si>
    <t>HOLLISTON</t>
  </si>
  <si>
    <t>HOPKINTON</t>
  </si>
  <si>
    <t>NORTH READING</t>
  </si>
  <si>
    <t>WOBURN</t>
  </si>
  <si>
    <t>BILLERICA</t>
  </si>
  <si>
    <t>DRACUT</t>
  </si>
  <si>
    <t>DUNSTABLE</t>
  </si>
  <si>
    <t>BOXFORD</t>
  </si>
  <si>
    <t>LOWELL</t>
  </si>
  <si>
    <t>MERRIMAC</t>
  </si>
  <si>
    <t>TEWKSBURY</t>
  </si>
  <si>
    <t>LYNNFIELD</t>
  </si>
  <si>
    <t>MELROSE</t>
  </si>
  <si>
    <t>MALDEN</t>
  </si>
  <si>
    <t>NAHANT</t>
  </si>
  <si>
    <t>MANCHESTER BY THE SEA</t>
  </si>
  <si>
    <t>NEWBURY</t>
  </si>
  <si>
    <t>WENHAM</t>
  </si>
  <si>
    <t>GLOUCESTER</t>
  </si>
  <si>
    <t>DANVERS</t>
  </si>
  <si>
    <t>MARBLEHEAD</t>
  </si>
  <si>
    <t>AMESBURY</t>
  </si>
  <si>
    <t>PEABODY</t>
  </si>
  <si>
    <t>BEVERLY</t>
  </si>
  <si>
    <t>NORWELL</t>
  </si>
  <si>
    <t>BRAINTREE</t>
  </si>
  <si>
    <t>COHASSET</t>
  </si>
  <si>
    <t>BOSTON</t>
  </si>
  <si>
    <t>DEDHAM</t>
  </si>
  <si>
    <t>NORFOLK</t>
  </si>
  <si>
    <t>SCITUATE</t>
  </si>
  <si>
    <t>MARSHFIELD</t>
  </si>
  <si>
    <t>HINGHAM</t>
  </si>
  <si>
    <t>EASTON</t>
  </si>
  <si>
    <t>DUXBURY</t>
  </si>
  <si>
    <t>HANOVER</t>
  </si>
  <si>
    <t>STOUGHTON</t>
  </si>
  <si>
    <t>FOXBOROUGH</t>
  </si>
  <si>
    <t>AVON</t>
  </si>
  <si>
    <t>CAMBRIDGE</t>
  </si>
  <si>
    <t>EVERETT</t>
  </si>
  <si>
    <t>MEDFORD</t>
  </si>
  <si>
    <t>HOLBROOK</t>
  </si>
  <si>
    <t>ABINGTON</t>
  </si>
  <si>
    <t>WEYMOUTH</t>
  </si>
  <si>
    <t>MEDFIELD</t>
  </si>
  <si>
    <t>BROCKTON</t>
  </si>
  <si>
    <t>BRIDGEWATER</t>
  </si>
  <si>
    <t>LAKEVILLE</t>
  </si>
  <si>
    <t>EAST BRIDGEWATER</t>
  </si>
  <si>
    <t>MIDDLEBOROUGH</t>
  </si>
  <si>
    <t>CARVER</t>
  </si>
  <si>
    <t>BERKLEY</t>
  </si>
  <si>
    <t>HALIFAX</t>
  </si>
  <si>
    <t>BROOKLINE</t>
  </si>
  <si>
    <t>WALTHAM</t>
  </si>
  <si>
    <t>NATICK</t>
  </si>
  <si>
    <t>WELLESLEY</t>
  </si>
  <si>
    <t>WATERTOWN</t>
  </si>
  <si>
    <t>ARLINGTON</t>
  </si>
  <si>
    <t>NEEDHAM</t>
  </si>
  <si>
    <t>BOURNE</t>
  </si>
  <si>
    <t>WEST TISBURY</t>
  </si>
  <si>
    <t>FALMOUTH</t>
  </si>
  <si>
    <t>BARNSTABLE</t>
  </si>
  <si>
    <t>CHILMARK</t>
  </si>
  <si>
    <t>NANTUCKET</t>
  </si>
  <si>
    <t>OAK BLUFFS</t>
  </si>
  <si>
    <t>WAREHAM</t>
  </si>
  <si>
    <t>BREWSTER</t>
  </si>
  <si>
    <t>DENNIS</t>
  </si>
  <si>
    <t>EASTHAM</t>
  </si>
  <si>
    <t>MASHPEE</t>
  </si>
  <si>
    <t>HARWICH</t>
  </si>
  <si>
    <t>TRURO</t>
  </si>
  <si>
    <t>PROVINCETOWN</t>
  </si>
  <si>
    <t>WELLFLEET</t>
  </si>
  <si>
    <t>YARMOUTH</t>
  </si>
  <si>
    <t>ATTLEBORO</t>
  </si>
  <si>
    <t>NORTON</t>
  </si>
  <si>
    <t>GOSNOLD</t>
  </si>
  <si>
    <t>DARTMOUTH</t>
  </si>
  <si>
    <t>DIGHTON</t>
  </si>
  <si>
    <t>ACUSHNET</t>
  </si>
  <si>
    <t>MATTAPOISETT</t>
  </si>
  <si>
    <t>FREETOWN</t>
  </si>
  <si>
    <t>FALL RIVER</t>
  </si>
  <si>
    <t>NEW BEDFORD</t>
  </si>
  <si>
    <t>NORTH ATTLEBOROUGH</t>
  </si>
  <si>
    <t>REHOBOTH</t>
  </si>
  <si>
    <t>RAYNHAM</t>
  </si>
  <si>
    <t>WESTPORT</t>
  </si>
  <si>
    <t>DORCHESTER</t>
  </si>
  <si>
    <t>PRINCE GEORGE'S</t>
  </si>
  <si>
    <t>CHARLES</t>
  </si>
  <si>
    <t>ST. MARY'S</t>
  </si>
  <si>
    <t>CALVERT</t>
  </si>
  <si>
    <t>ANNE ARUNDEL</t>
  </si>
  <si>
    <t>BOWIE</t>
  </si>
  <si>
    <t>CAPITOL HEIGHTS</t>
  </si>
  <si>
    <t>RIVERDALE PARK</t>
  </si>
  <si>
    <t>GREENBELT</t>
  </si>
  <si>
    <t>UPPER MARLBORO</t>
  </si>
  <si>
    <t>HYATTSVILLE</t>
  </si>
  <si>
    <t>CHEVY CHASE VILLAGE</t>
  </si>
  <si>
    <t>ROCKVILLE</t>
  </si>
  <si>
    <t>GAITHERSBURG</t>
  </si>
  <si>
    <t>TAKOMA PARK</t>
  </si>
  <si>
    <t>HARFORD</t>
  </si>
  <si>
    <t>BALTIMORE</t>
  </si>
  <si>
    <t>ANNAPOLIS</t>
  </si>
  <si>
    <t>ALLEGANY</t>
  </si>
  <si>
    <t>GARRETT</t>
  </si>
  <si>
    <t>TALBOT</t>
  </si>
  <si>
    <t>CAROLINE</t>
  </si>
  <si>
    <t>KENT</t>
  </si>
  <si>
    <t>QUEEN ANNE'S</t>
  </si>
  <si>
    <t>TEMPLEVILLE</t>
  </si>
  <si>
    <t>CHESTERTOWN</t>
  </si>
  <si>
    <t>HAGERSTOWN</t>
  </si>
  <si>
    <t>WICOMICO</t>
  </si>
  <si>
    <t>SALISBURY</t>
  </si>
  <si>
    <t>OCEAN CITY</t>
  </si>
  <si>
    <t>ELKTON</t>
  </si>
  <si>
    <t>SAINT CLAIR</t>
  </si>
  <si>
    <t>LAPEER</t>
  </si>
  <si>
    <t>BIRMINGHAM</t>
  </si>
  <si>
    <t>CENTER LINE</t>
  </si>
  <si>
    <t>CLAWSON</t>
  </si>
  <si>
    <t>EASTPOINTE</t>
  </si>
  <si>
    <t>SANILAC</t>
  </si>
  <si>
    <t>FARMINGTON HILLS</t>
  </si>
  <si>
    <t>BINGHAM FARMS</t>
  </si>
  <si>
    <t>SOUTHFIELD</t>
  </si>
  <si>
    <t>MOUNT CLEMENS</t>
  </si>
  <si>
    <t>NEW HAVEN</t>
  </si>
  <si>
    <t>MADISON HEIGHTS</t>
  </si>
  <si>
    <t>ROYAL OAK</t>
  </si>
  <si>
    <t>HUNTINGTON WOODS</t>
  </si>
  <si>
    <t>SAINT CLAIR SHORES</t>
  </si>
  <si>
    <t>FRASER</t>
  </si>
  <si>
    <t>WASHTENAW</t>
  </si>
  <si>
    <t>ANN ARBOR</t>
  </si>
  <si>
    <t>DEARBORN</t>
  </si>
  <si>
    <t>ALLEN PARK</t>
  </si>
  <si>
    <t>DEARBORN HEIGHTS</t>
  </si>
  <si>
    <t>ECORSE</t>
  </si>
  <si>
    <t>DETROIT</t>
  </si>
  <si>
    <t>GROSSE POINTE SHORES</t>
  </si>
  <si>
    <t>ROCHESTER</t>
  </si>
  <si>
    <t>AUBURN HILLS</t>
  </si>
  <si>
    <t>STERLING HEIGHTS</t>
  </si>
  <si>
    <t>FARMINGTON</t>
  </si>
  <si>
    <t>PONTIAC</t>
  </si>
  <si>
    <t>LAKE ORION</t>
  </si>
  <si>
    <t>NOVI</t>
  </si>
  <si>
    <t>GENESEE</t>
  </si>
  <si>
    <t>SHIAWASSEE</t>
  </si>
  <si>
    <t>SAGINAW</t>
  </si>
  <si>
    <t>GRAND BLANC</t>
  </si>
  <si>
    <t>FLINT</t>
  </si>
  <si>
    <t>OGEMAW</t>
  </si>
  <si>
    <t>CLARE</t>
  </si>
  <si>
    <t>GLADWIN</t>
  </si>
  <si>
    <t>GRATIOT</t>
  </si>
  <si>
    <t>MONTMORENCY</t>
  </si>
  <si>
    <t>OSCODA</t>
  </si>
  <si>
    <t>ISABELLA</t>
  </si>
  <si>
    <t>ROSCOMMON</t>
  </si>
  <si>
    <t>ARENAC</t>
  </si>
  <si>
    <t>ALCONA</t>
  </si>
  <si>
    <t>BAY CITY</t>
  </si>
  <si>
    <t>EAST TAWAS</t>
  </si>
  <si>
    <t>IOSCO</t>
  </si>
  <si>
    <t>TAWAS CITY</t>
  </si>
  <si>
    <t>FRANKENMUTH</t>
  </si>
  <si>
    <t>MOUNT PLEASANT</t>
  </si>
  <si>
    <t>INGHAM</t>
  </si>
  <si>
    <t>IONIA</t>
  </si>
  <si>
    <t>MONTCALM</t>
  </si>
  <si>
    <t>EAST LANSING</t>
  </si>
  <si>
    <t>HOWELL</t>
  </si>
  <si>
    <t>MCBRIDE</t>
  </si>
  <si>
    <t>MAPLE RAPIDS</t>
  </si>
  <si>
    <t>MUIR</t>
  </si>
  <si>
    <t>BARRY</t>
  </si>
  <si>
    <t>KALAMAZOO</t>
  </si>
  <si>
    <t>ALLEGAN</t>
  </si>
  <si>
    <t>BATTLE CREEK</t>
  </si>
  <si>
    <t>BERRIEN</t>
  </si>
  <si>
    <t>BENTON HARBOR</t>
  </si>
  <si>
    <t>BREEDSVILLE</t>
  </si>
  <si>
    <t>PORTAGE</t>
  </si>
  <si>
    <t>LENAWEE</t>
  </si>
  <si>
    <t>HILLSDALE</t>
  </si>
  <si>
    <t>NEWAYGO</t>
  </si>
  <si>
    <t>MECOSTA</t>
  </si>
  <si>
    <t>MUSKEGON</t>
  </si>
  <si>
    <t>SAUGATUCK</t>
  </si>
  <si>
    <t>FERRYSBURG</t>
  </si>
  <si>
    <t>OCEANA</t>
  </si>
  <si>
    <t>GRANDVILLE</t>
  </si>
  <si>
    <t>GRAND RAPIDS</t>
  </si>
  <si>
    <t>WALKER</t>
  </si>
  <si>
    <t>WYOMING</t>
  </si>
  <si>
    <t>WEXFORD</t>
  </si>
  <si>
    <t>GRAND TRAVERSE</t>
  </si>
  <si>
    <t>ANTRIM</t>
  </si>
  <si>
    <t>BENZIE</t>
  </si>
  <si>
    <t>MANISTEE</t>
  </si>
  <si>
    <t>BENZONIA</t>
  </si>
  <si>
    <t>LEELANAU</t>
  </si>
  <si>
    <t>EASTLAKE</t>
  </si>
  <si>
    <t>ELBERTA</t>
  </si>
  <si>
    <t>MISSAUKEE</t>
  </si>
  <si>
    <t>KALKASKA</t>
  </si>
  <si>
    <t>HONOR</t>
  </si>
  <si>
    <t>LAKE ANN</t>
  </si>
  <si>
    <t>THOMPSONVILLE</t>
  </si>
  <si>
    <t>CHEBOYGAN</t>
  </si>
  <si>
    <t>CHIPPEWA</t>
  </si>
  <si>
    <t>CHARLEVOIX</t>
  </si>
  <si>
    <t>GAYLORD</t>
  </si>
  <si>
    <t>OTSEGO</t>
  </si>
  <si>
    <t>PRESQUE ISLE</t>
  </si>
  <si>
    <t>MACKINAC</t>
  </si>
  <si>
    <t>MACKINAC ISLAND</t>
  </si>
  <si>
    <t>DICKINSON</t>
  </si>
  <si>
    <t>KEWEENAW</t>
  </si>
  <si>
    <t>ALGER</t>
  </si>
  <si>
    <t>MARQUETTE</t>
  </si>
  <si>
    <t>MENOMINEE</t>
  </si>
  <si>
    <t>SCHOOLCRAFT</t>
  </si>
  <si>
    <t>LUCE</t>
  </si>
  <si>
    <t>BARAGA</t>
  </si>
  <si>
    <t>ISHPEMING</t>
  </si>
  <si>
    <t>IRON</t>
  </si>
  <si>
    <t>AHMEEK</t>
  </si>
  <si>
    <t>ALPHA</t>
  </si>
  <si>
    <t>HOUGHTON</t>
  </si>
  <si>
    <t>GOGEBIC</t>
  </si>
  <si>
    <t>ONTONAGON</t>
  </si>
  <si>
    <t>CASPIAN</t>
  </si>
  <si>
    <t>CALUMET</t>
  </si>
  <si>
    <t>IRON RIVER</t>
  </si>
  <si>
    <t>BERMUDA RUN</t>
  </si>
  <si>
    <t>SURRY</t>
  </si>
  <si>
    <t>BETHANIA</t>
  </si>
  <si>
    <t>BOONVILLE</t>
  </si>
  <si>
    <t>CLEMMONS</t>
  </si>
  <si>
    <t>COOLEEMEE</t>
  </si>
  <si>
    <t>DANBURY</t>
  </si>
  <si>
    <t>EAST BEND</t>
  </si>
  <si>
    <t>WILKES</t>
  </si>
  <si>
    <t>KING</t>
  </si>
  <si>
    <t>STOKES</t>
  </si>
  <si>
    <t>PILOT MOUNTAIN</t>
  </si>
  <si>
    <t>ROCKINGHAM</t>
  </si>
  <si>
    <t>WINSTON-SALEM</t>
  </si>
  <si>
    <t>MAYODAN</t>
  </si>
  <si>
    <t>WALKERTOWN</t>
  </si>
  <si>
    <t>YADKINVILLE</t>
  </si>
  <si>
    <t>RURAL HALL</t>
  </si>
  <si>
    <t>ALAMANCE</t>
  </si>
  <si>
    <t>ASHEBORO</t>
  </si>
  <si>
    <t>BISCOE</t>
  </si>
  <si>
    <t>YANCEYVILLE</t>
  </si>
  <si>
    <t>ORANGE CO TR</t>
  </si>
  <si>
    <t>DENTON</t>
  </si>
  <si>
    <t>ROBBINS</t>
  </si>
  <si>
    <t>FRANKLINVILLE</t>
  </si>
  <si>
    <t>GOLDSTON</t>
  </si>
  <si>
    <t>MOORE</t>
  </si>
  <si>
    <t>HIGH POINT</t>
  </si>
  <si>
    <t>WALLBURG</t>
  </si>
  <si>
    <t>FOXFIRE</t>
  </si>
  <si>
    <t>KERNERSVILLE</t>
  </si>
  <si>
    <t>EDEN</t>
  </si>
  <si>
    <t>CASWELL</t>
  </si>
  <si>
    <t>MOUNT GILEAD</t>
  </si>
  <si>
    <t>WENTWORTH</t>
  </si>
  <si>
    <t>BROADWAY</t>
  </si>
  <si>
    <t>SEAGROVE</t>
  </si>
  <si>
    <t>SEDALIA</t>
  </si>
  <si>
    <t>SILER CITY</t>
  </si>
  <si>
    <t>DAVIDSON</t>
  </si>
  <si>
    <t>STALEY</t>
  </si>
  <si>
    <t>STAR</t>
  </si>
  <si>
    <t>STOKESDALE</t>
  </si>
  <si>
    <t>SWEPSONVILLE</t>
  </si>
  <si>
    <t>TRINITY</t>
  </si>
  <si>
    <t>TAYLORTOWN</t>
  </si>
  <si>
    <t>GUILFORD</t>
  </si>
  <si>
    <t>SUMMERFIELD</t>
  </si>
  <si>
    <t>ANGIER</t>
  </si>
  <si>
    <t>APEX</t>
  </si>
  <si>
    <t>DURHAM</t>
  </si>
  <si>
    <t>AVERASBORO</t>
  </si>
  <si>
    <t>HARNETT</t>
  </si>
  <si>
    <t>GRANVILLE</t>
  </si>
  <si>
    <t>BUNN</t>
  </si>
  <si>
    <t>BUTNER</t>
  </si>
  <si>
    <t>CARY</t>
  </si>
  <si>
    <t>CHAPEL HILL</t>
  </si>
  <si>
    <t>COATS</t>
  </si>
  <si>
    <t>WAKE CO TR</t>
  </si>
  <si>
    <t>BENSON</t>
  </si>
  <si>
    <t>FUQUAY-VARINA</t>
  </si>
  <si>
    <t>GOLDSBORO</t>
  </si>
  <si>
    <t>VANCE</t>
  </si>
  <si>
    <t>MIDDLEBURG</t>
  </si>
  <si>
    <t>KENLY</t>
  </si>
  <si>
    <t>KITTRELL</t>
  </si>
  <si>
    <t>KNIGHTDALE</t>
  </si>
  <si>
    <t>LILLINGTON</t>
  </si>
  <si>
    <t>LOUISBURG</t>
  </si>
  <si>
    <t>MICRO</t>
  </si>
  <si>
    <t>MIDDLESEX</t>
  </si>
  <si>
    <t>PITTSBORO</t>
  </si>
  <si>
    <t>RALEIGH</t>
  </si>
  <si>
    <t>NORLINA</t>
  </si>
  <si>
    <t>STONEVILLE</t>
  </si>
  <si>
    <t>ROLESVILLE</t>
  </si>
  <si>
    <t>ROXBORO</t>
  </si>
  <si>
    <t>WILSON'S MILL</t>
  </si>
  <si>
    <t>STEM</t>
  </si>
  <si>
    <t>STOVALL</t>
  </si>
  <si>
    <t>DURHAM CO TR</t>
  </si>
  <si>
    <t>WAKE FOREST</t>
  </si>
  <si>
    <t>ZEBULON</t>
  </si>
  <si>
    <t>ROCKY MOUNT</t>
  </si>
  <si>
    <t>AHOSKIE</t>
  </si>
  <si>
    <t>BAILEY</t>
  </si>
  <si>
    <t>PONZER</t>
  </si>
  <si>
    <t>PITT</t>
  </si>
  <si>
    <t>BETHEL</t>
  </si>
  <si>
    <t>BLACK CREEK</t>
  </si>
  <si>
    <t>BEAUFORT</t>
  </si>
  <si>
    <t>EDGECOMBE</t>
  </si>
  <si>
    <t>CASTALIA</t>
  </si>
  <si>
    <t>COMO</t>
  </si>
  <si>
    <t>CONETOE</t>
  </si>
  <si>
    <t>ENFIELD</t>
  </si>
  <si>
    <t>ENGELHARD</t>
  </si>
  <si>
    <t>EVERETTS</t>
  </si>
  <si>
    <t>FALKLAND</t>
  </si>
  <si>
    <t>FARMVILLE</t>
  </si>
  <si>
    <t>GARYSBURG</t>
  </si>
  <si>
    <t>GASTON</t>
  </si>
  <si>
    <t>GRIMESLAND</t>
  </si>
  <si>
    <t>HASSELL</t>
  </si>
  <si>
    <t>SPEED</t>
  </si>
  <si>
    <t>JAMESVILLE</t>
  </si>
  <si>
    <t>KELFORD</t>
  </si>
  <si>
    <t>LEWISTON WOODVILLE</t>
  </si>
  <si>
    <t>LUCAMA</t>
  </si>
  <si>
    <t>MACCLESFIELD</t>
  </si>
  <si>
    <t>MOMEYER</t>
  </si>
  <si>
    <t>OAK CITY</t>
  </si>
  <si>
    <t>PARMELE</t>
  </si>
  <si>
    <t>SEVERN</t>
  </si>
  <si>
    <t>PINETOPS</t>
  </si>
  <si>
    <t>RED OAK</t>
  </si>
  <si>
    <t>BERTIE</t>
  </si>
  <si>
    <t>WELDON</t>
  </si>
  <si>
    <t>ROBERSONVILLE</t>
  </si>
  <si>
    <t>SCOTLAND NECK</t>
  </si>
  <si>
    <t>SEABOARD</t>
  </si>
  <si>
    <t>SHARPSBURG</t>
  </si>
  <si>
    <t>SIMPSON</t>
  </si>
  <si>
    <t>WILSON</t>
  </si>
  <si>
    <t>SPRING HOPE</t>
  </si>
  <si>
    <t>LEGGETT</t>
  </si>
  <si>
    <t>WALSTONBURG</t>
  </si>
  <si>
    <t>WHITAKERS</t>
  </si>
  <si>
    <t>BEAR GRASS</t>
  </si>
  <si>
    <t>HERTFORD</t>
  </si>
  <si>
    <t>ELIZABETH CITY</t>
  </si>
  <si>
    <t>POWELLSVILLE</t>
  </si>
  <si>
    <t>MAINLAND</t>
  </si>
  <si>
    <t>PASQUOTANK</t>
  </si>
  <si>
    <t>BUXTON</t>
  </si>
  <si>
    <t>GATES</t>
  </si>
  <si>
    <t>OUTER BANKS</t>
  </si>
  <si>
    <t>CRESWELL</t>
  </si>
  <si>
    <t>EDENTON</t>
  </si>
  <si>
    <t>GATESVILLE</t>
  </si>
  <si>
    <t>HARRELLSVILLE</t>
  </si>
  <si>
    <t>HATTERAS</t>
  </si>
  <si>
    <t>CHOWAN</t>
  </si>
  <si>
    <t>COLINGTON</t>
  </si>
  <si>
    <t>DUCK</t>
  </si>
  <si>
    <t>EAST LAKE</t>
  </si>
  <si>
    <t>ROANOKE ISLAND MAINLAND UNINCORP</t>
  </si>
  <si>
    <t>NAGS HEAD</t>
  </si>
  <si>
    <t>OCRACOKE</t>
  </si>
  <si>
    <t>RODANTHE</t>
  </si>
  <si>
    <t>ROPER</t>
  </si>
  <si>
    <t>SALVO</t>
  </si>
  <si>
    <t>DARE</t>
  </si>
  <si>
    <t>WANCHESE</t>
  </si>
  <si>
    <t>WAVES</t>
  </si>
  <si>
    <t>WINFALL</t>
  </si>
  <si>
    <t>WINTON</t>
  </si>
  <si>
    <t>ALBEMARLE</t>
  </si>
  <si>
    <t>ANSONVILLE</t>
  </si>
  <si>
    <t>BADIN</t>
  </si>
  <si>
    <t>IREDELL</t>
  </si>
  <si>
    <t>BESSEMER CITY</t>
  </si>
  <si>
    <t>BOILING SPRINGS</t>
  </si>
  <si>
    <t>BOSTIC</t>
  </si>
  <si>
    <t>RUTHERFORD</t>
  </si>
  <si>
    <t>CHERRYVILLE</t>
  </si>
  <si>
    <t>CHINA GROVE</t>
  </si>
  <si>
    <t>HUNTERSVILLE</t>
  </si>
  <si>
    <t>CRAMERTON</t>
  </si>
  <si>
    <t>CATAWBA</t>
  </si>
  <si>
    <t>EARL</t>
  </si>
  <si>
    <t>EAST SPENCER</t>
  </si>
  <si>
    <t>ELLENBORO</t>
  </si>
  <si>
    <t>FAITH</t>
  </si>
  <si>
    <t>FALLSTON</t>
  </si>
  <si>
    <t>SPINDALE</t>
  </si>
  <si>
    <t>GASTONIA</t>
  </si>
  <si>
    <t>MISENHEIMER</t>
  </si>
  <si>
    <t>GRANITE QUARRY</t>
  </si>
  <si>
    <t>PATTERSON SPRINGS</t>
  </si>
  <si>
    <t>HIGH SHOALS</t>
  </si>
  <si>
    <t>MECKLENBURG COUNTY NASCAR HALL OF FAME TAX</t>
  </si>
  <si>
    <t>KANNAPOLIS</t>
  </si>
  <si>
    <t>LATTIMORE</t>
  </si>
  <si>
    <t>LILESVILLE</t>
  </si>
  <si>
    <t>LOCUST</t>
  </si>
  <si>
    <t>MCADENVILLE</t>
  </si>
  <si>
    <t>MCFARLAN</t>
  </si>
  <si>
    <t>ANSON</t>
  </si>
  <si>
    <t>MATTHEWS</t>
  </si>
  <si>
    <t>MINT HILL</t>
  </si>
  <si>
    <t>CABARRUS</t>
  </si>
  <si>
    <t>MOORESVILLE</t>
  </si>
  <si>
    <t>OAKBORO</t>
  </si>
  <si>
    <t>PEACHLAND</t>
  </si>
  <si>
    <t>POLKTON</t>
  </si>
  <si>
    <t>POLKVILLE</t>
  </si>
  <si>
    <t>ROCKWELL</t>
  </si>
  <si>
    <t>SPENCER</t>
  </si>
  <si>
    <t>STANLEY</t>
  </si>
  <si>
    <t>TROUTMAN</t>
  </si>
  <si>
    <t>WACO</t>
  </si>
  <si>
    <t>UNIONVILLE</t>
  </si>
  <si>
    <t>HOPE MILLS</t>
  </si>
  <si>
    <t>POPE AIR FORCE BASE SP</t>
  </si>
  <si>
    <t>PINEBLUFF</t>
  </si>
  <si>
    <t>AUTRYVILLE</t>
  </si>
  <si>
    <t>ROBESON</t>
  </si>
  <si>
    <t>CALYPSO</t>
  </si>
  <si>
    <t>DUNN</t>
  </si>
  <si>
    <t>WHITE LAKE</t>
  </si>
  <si>
    <t>FAIRMONT</t>
  </si>
  <si>
    <t>FALCON</t>
  </si>
  <si>
    <t>GIBSON</t>
  </si>
  <si>
    <t>DOBBINS HEIGHTS</t>
  </si>
  <si>
    <t>KENANSVILLE</t>
  </si>
  <si>
    <t>LAURINBURG</t>
  </si>
  <si>
    <t>LINDEN</t>
  </si>
  <si>
    <t>LUMBER BRIDGE</t>
  </si>
  <si>
    <t>LUMBERTON</t>
  </si>
  <si>
    <t>MAXTON</t>
  </si>
  <si>
    <t>NEWTON GROVE</t>
  </si>
  <si>
    <t>ORRUM</t>
  </si>
  <si>
    <t>PARKTON</t>
  </si>
  <si>
    <t>PROCTORVILLE</t>
  </si>
  <si>
    <t>CUMBERLAND CO OUTSIDE FORT BRAGG AND POPE AFB SP</t>
  </si>
  <si>
    <t>RED SPRINGS</t>
  </si>
  <si>
    <t>ROSEBORO</t>
  </si>
  <si>
    <t>SAINT PAULS</t>
  </si>
  <si>
    <t>SALEMBURG</t>
  </si>
  <si>
    <t>RENNERT</t>
  </si>
  <si>
    <t>ABERDEEN</t>
  </si>
  <si>
    <t>SOUTHERN PINES</t>
  </si>
  <si>
    <t>SPRING LAKE</t>
  </si>
  <si>
    <t>STEDMAN</t>
  </si>
  <si>
    <t>TAR HEEL</t>
  </si>
  <si>
    <t>TURKEY</t>
  </si>
  <si>
    <t>VASS</t>
  </si>
  <si>
    <t>WADE</t>
  </si>
  <si>
    <t>WAGRAM</t>
  </si>
  <si>
    <t>WARSAW</t>
  </si>
  <si>
    <t>WILMINGTON CONVENTION CENTER DISTRICT</t>
  </si>
  <si>
    <t>WRIGHTSVILLE BEACH</t>
  </si>
  <si>
    <t>NEW HANOVER</t>
  </si>
  <si>
    <t>SAMPSON</t>
  </si>
  <si>
    <t>OAK ISLAND</t>
  </si>
  <si>
    <t>BOLTON</t>
  </si>
  <si>
    <t>BURGAW</t>
  </si>
  <si>
    <t>CAROLINA BEACH</t>
  </si>
  <si>
    <t>CERRO GORDO</t>
  </si>
  <si>
    <t>CHADBOURN</t>
  </si>
  <si>
    <t>COLUMBUS</t>
  </si>
  <si>
    <t>CLARKTON</t>
  </si>
  <si>
    <t>BLADEN</t>
  </si>
  <si>
    <t>BOARDMAN</t>
  </si>
  <si>
    <t>FAIR BLUFF</t>
  </si>
  <si>
    <t>SURF CITY</t>
  </si>
  <si>
    <t>HARRELLS</t>
  </si>
  <si>
    <t>HOLLY RIDGE</t>
  </si>
  <si>
    <t>KURE BEACH</t>
  </si>
  <si>
    <t>LAKE WACCAMAW</t>
  </si>
  <si>
    <t>NORTHWEST</t>
  </si>
  <si>
    <t>ONSLOW</t>
  </si>
  <si>
    <t>SANDYFIELD</t>
  </si>
  <si>
    <t>PENDER</t>
  </si>
  <si>
    <t>GREENEVERS</t>
  </si>
  <si>
    <t>SHALLOTTE</t>
  </si>
  <si>
    <t>NORTH TOPSAIL BEACH</t>
  </si>
  <si>
    <t>VARNAMTOWN</t>
  </si>
  <si>
    <t>TABOR CITY</t>
  </si>
  <si>
    <t>TEACHEY</t>
  </si>
  <si>
    <t>WALLACE</t>
  </si>
  <si>
    <t>SUNSET BEACH</t>
  </si>
  <si>
    <t>OCEAN ISLE BEACH</t>
  </si>
  <si>
    <t>WHITEVILLE</t>
  </si>
  <si>
    <t>DUPLIN</t>
  </si>
  <si>
    <t>LELAND</t>
  </si>
  <si>
    <t>JONES</t>
  </si>
  <si>
    <t>KINSTON</t>
  </si>
  <si>
    <t>ALLIANCE</t>
  </si>
  <si>
    <t>ARAPAHOE</t>
  </si>
  <si>
    <t>ATLANTIC</t>
  </si>
  <si>
    <t>PINE KNOLL SHORES</t>
  </si>
  <si>
    <t>AYDEN</t>
  </si>
  <si>
    <t>MOREHEAD CITY</t>
  </si>
  <si>
    <t>BEULAVILLE</t>
  </si>
  <si>
    <t>BRIDGETON</t>
  </si>
  <si>
    <t>CARTERET</t>
  </si>
  <si>
    <t>COVE CITY</t>
  </si>
  <si>
    <t>CRAVEN</t>
  </si>
  <si>
    <t>HAVELOCK</t>
  </si>
  <si>
    <t>PAMLICO</t>
  </si>
  <si>
    <t>HOOKERTON</t>
  </si>
  <si>
    <t>SWANSBORO</t>
  </si>
  <si>
    <t>NEW BERN</t>
  </si>
  <si>
    <t>ORIENTAL</t>
  </si>
  <si>
    <t>POLLOCKSVILLE</t>
  </si>
  <si>
    <t>INDIAN BEACH</t>
  </si>
  <si>
    <t>SNOW HILL</t>
  </si>
  <si>
    <t>VANDEMERE</t>
  </si>
  <si>
    <t>CONOVER</t>
  </si>
  <si>
    <t>BROOKFORD</t>
  </si>
  <si>
    <t>HICKORY</t>
  </si>
  <si>
    <t>BANNER ELK</t>
  </si>
  <si>
    <t>BLOWING ROCK</t>
  </si>
  <si>
    <t>AVERY</t>
  </si>
  <si>
    <t>ASHE</t>
  </si>
  <si>
    <t>CROSSNORE</t>
  </si>
  <si>
    <t>DREXEL</t>
  </si>
  <si>
    <t>ELK PARK</t>
  </si>
  <si>
    <t>ALLEGHANY</t>
  </si>
  <si>
    <t>GLEN ALPINE</t>
  </si>
  <si>
    <t>LENOIR</t>
  </si>
  <si>
    <t>HARMONY</t>
  </si>
  <si>
    <t>CAJAH'S MOUNTAIN</t>
  </si>
  <si>
    <t>BURKE</t>
  </si>
  <si>
    <t>GRANDFATHER</t>
  </si>
  <si>
    <t>MAIDEN</t>
  </si>
  <si>
    <t>NORTH WILKESBORO</t>
  </si>
  <si>
    <t>WILKESBORO</t>
  </si>
  <si>
    <t>RONDA</t>
  </si>
  <si>
    <t>RUTHERFORD COLLEGE</t>
  </si>
  <si>
    <t>MORGANTON</t>
  </si>
  <si>
    <t>TAYLORSVILLE</t>
  </si>
  <si>
    <t>STATESVILLE</t>
  </si>
  <si>
    <t>WATAUGA</t>
  </si>
  <si>
    <t>WOODFIN</t>
  </si>
  <si>
    <t>GRAHAM</t>
  </si>
  <si>
    <t>BUNCOMBE</t>
  </si>
  <si>
    <t>BAKERSVILLE  NC</t>
  </si>
  <si>
    <t>TRANSYLVANIA</t>
  </si>
  <si>
    <t>MONTREAT</t>
  </si>
  <si>
    <t>SWAIN</t>
  </si>
  <si>
    <t>ASHEVILLE</t>
  </si>
  <si>
    <t>CHIMNEY ROCK</t>
  </si>
  <si>
    <t>CLYDE</t>
  </si>
  <si>
    <t>FOREST HILLS</t>
  </si>
  <si>
    <t>DILLSBORO</t>
  </si>
  <si>
    <t>FLAT ROCK</t>
  </si>
  <si>
    <t>FONTANA DAM</t>
  </si>
  <si>
    <t>MCDOWELL</t>
  </si>
  <si>
    <t>WAYNESVILLE</t>
  </si>
  <si>
    <t>MILLS RIVER</t>
  </si>
  <si>
    <t>HAYWOOD</t>
  </si>
  <si>
    <t>TRYON</t>
  </si>
  <si>
    <t>MARS HILL</t>
  </si>
  <si>
    <t>YANCEY</t>
  </si>
  <si>
    <t>LAKE LURE</t>
  </si>
  <si>
    <t>ROBBINSVILLE</t>
  </si>
  <si>
    <t>ROSMAN</t>
  </si>
  <si>
    <t>SALUDA</t>
  </si>
  <si>
    <t>SPRUCE PINE</t>
  </si>
  <si>
    <t>BLACK MOUNTAIN</t>
  </si>
  <si>
    <t>SYLVA</t>
  </si>
  <si>
    <t>MAGGIE VALLEY</t>
  </si>
  <si>
    <t>WEAVERVILLE</t>
  </si>
  <si>
    <t>HENDERSONVILLE</t>
  </si>
  <si>
    <t>HAYESVILLE</t>
  </si>
  <si>
    <t>BAYONNE</t>
  </si>
  <si>
    <t>EAST ORANGE</t>
  </si>
  <si>
    <t>NORTH CALDWELL</t>
  </si>
  <si>
    <t>ROCKAWAY TOWNSHIP</t>
  </si>
  <si>
    <t>ROSELAND</t>
  </si>
  <si>
    <t>WEST CALDWELL</t>
  </si>
  <si>
    <t>LITTLE FALLS</t>
  </si>
  <si>
    <t>RIDGEFIELD</t>
  </si>
  <si>
    <t>PASSAIC</t>
  </si>
  <si>
    <t>CLIFTON</t>
  </si>
  <si>
    <t>CRANFORD</t>
  </si>
  <si>
    <t>NORTH BERGEN</t>
  </si>
  <si>
    <t>SCOTCH PLAINS</t>
  </si>
  <si>
    <t>ENGLEWOOD CLIFFS</t>
  </si>
  <si>
    <t>SOUTH HACKENSACK</t>
  </si>
  <si>
    <t>BLOOMFIELD</t>
  </si>
  <si>
    <t>KEARNY</t>
  </si>
  <si>
    <t>JERSEY CITY</t>
  </si>
  <si>
    <t>LYNDHURST</t>
  </si>
  <si>
    <t>NORTH ARLINGTON</t>
  </si>
  <si>
    <t>ROSELLE PARK</t>
  </si>
  <si>
    <t>MONTVILLE</t>
  </si>
  <si>
    <t>KINNELON</t>
  </si>
  <si>
    <t>IRVINGTON</t>
  </si>
  <si>
    <t>MILLBURN</t>
  </si>
  <si>
    <t>WEST ORANGE</t>
  </si>
  <si>
    <t>BOONTON</t>
  </si>
  <si>
    <t>BOONTON TOWNSHIP</t>
  </si>
  <si>
    <t>GUTTENBERG</t>
  </si>
  <si>
    <t>MOUNTAIN LAKES</t>
  </si>
  <si>
    <t>BERNARDS TOWNSHIP</t>
  </si>
  <si>
    <t>RAHWAY</t>
  </si>
  <si>
    <t>BERKELEY HEIGHTS</t>
  </si>
  <si>
    <t>CARLSTADT</t>
  </si>
  <si>
    <t>WOODBRIDGE TOWNSHIP</t>
  </si>
  <si>
    <t>PISCATAWAY</t>
  </si>
  <si>
    <t>SECAUCUS</t>
  </si>
  <si>
    <t>PERTH AMBOY</t>
  </si>
  <si>
    <t>HILLSIDE</t>
  </si>
  <si>
    <t>ALLENDALE</t>
  </si>
  <si>
    <t>SADDLE BROOK</t>
  </si>
  <si>
    <t>MAHWAH</t>
  </si>
  <si>
    <t>VERNON TOWNSHIP</t>
  </si>
  <si>
    <t>WANTAGE TOWNSHIP</t>
  </si>
  <si>
    <t>SADDLE RIVER</t>
  </si>
  <si>
    <t>SUSSEX</t>
  </si>
  <si>
    <t>MIDLAND PARK</t>
  </si>
  <si>
    <t>JEFFERSON TOWNSHIP</t>
  </si>
  <si>
    <t>OGDENSBURG</t>
  </si>
  <si>
    <t>PEQUANNOCK TOWNSHIP</t>
  </si>
  <si>
    <t>HO HO KUS</t>
  </si>
  <si>
    <t>RIDGEWOOD</t>
  </si>
  <si>
    <t>FAIR LAWN</t>
  </si>
  <si>
    <t>HARDYSTON TOWNSHIP</t>
  </si>
  <si>
    <t>POMPTON LAKES</t>
  </si>
  <si>
    <t>RINGWOOD</t>
  </si>
  <si>
    <t>PATERSON</t>
  </si>
  <si>
    <t>PROSPECT PARK</t>
  </si>
  <si>
    <t>NORTH HALEDON</t>
  </si>
  <si>
    <t>TOTOWA</t>
  </si>
  <si>
    <t>HALEDON</t>
  </si>
  <si>
    <t>HACKENSACK</t>
  </si>
  <si>
    <t>BOGOTA</t>
  </si>
  <si>
    <t>TETERBORO</t>
  </si>
  <si>
    <t>FORT LEE</t>
  </si>
  <si>
    <t>LITTLE FERRY</t>
  </si>
  <si>
    <t>MAYWOOD</t>
  </si>
  <si>
    <t>BERGENFIELD</t>
  </si>
  <si>
    <t>CRESSKILL</t>
  </si>
  <si>
    <t>WESTWOOD</t>
  </si>
  <si>
    <t>CLOSTER</t>
  </si>
  <si>
    <t>RIVER VALE</t>
  </si>
  <si>
    <t>ROCKLEIGH</t>
  </si>
  <si>
    <t>NEW MILFORD</t>
  </si>
  <si>
    <t>WASHINGTON TOWNSHIP (BERGEN COUNTY)</t>
  </si>
  <si>
    <t>PARAMUS</t>
  </si>
  <si>
    <t>OCEANPORT</t>
  </si>
  <si>
    <t>RUMSON</t>
  </si>
  <si>
    <t>FREEHOLD TOWNSHIP</t>
  </si>
  <si>
    <t>ASBURY PARK</t>
  </si>
  <si>
    <t>BELMAR</t>
  </si>
  <si>
    <t>ATLANTIC HIGHLANDS</t>
  </si>
  <si>
    <t>AVON BY THE SEA</t>
  </si>
  <si>
    <t>MIDDLETOWN TOWNSHIP</t>
  </si>
  <si>
    <t>BRADLEY BEACH</t>
  </si>
  <si>
    <t>ABERDEEN TOWNSHIP</t>
  </si>
  <si>
    <t>HOLMDEL TOWNSHIP</t>
  </si>
  <si>
    <t>COLTS NECK TOWNSHIP</t>
  </si>
  <si>
    <t>MANALAPAN TOWNSHIP</t>
  </si>
  <si>
    <t>FARMINGDALE</t>
  </si>
  <si>
    <t>JACKSON TOWNSHIP</t>
  </si>
  <si>
    <t>BRICK TOWNSHIP</t>
  </si>
  <si>
    <t>KEANSBURG</t>
  </si>
  <si>
    <t>LONG BRANCH</t>
  </si>
  <si>
    <t>MONMOUTH BEACH</t>
  </si>
  <si>
    <t>NEPTUNE TOWNSHIP</t>
  </si>
  <si>
    <t>DEAL</t>
  </si>
  <si>
    <t>WEST LONG BRANCH</t>
  </si>
  <si>
    <t>WALL TOWNSHIP</t>
  </si>
  <si>
    <t>MARLBORO TOWNSHIP</t>
  </si>
  <si>
    <t>EATONTOWN</t>
  </si>
  <si>
    <t>MORRIS</t>
  </si>
  <si>
    <t>ALLAMUCHY TOWNSHIP</t>
  </si>
  <si>
    <t>BELVIDERE</t>
  </si>
  <si>
    <t>HOPE TOWNSHIP</t>
  </si>
  <si>
    <t>BRANCHVILLE</t>
  </si>
  <si>
    <t>MONTAGUE TOWNSHIP</t>
  </si>
  <si>
    <t>MOUNT OLIVE TOWNSHIP</t>
  </si>
  <si>
    <t>WHITE TOWNSHIP</t>
  </si>
  <si>
    <t>CALIFON</t>
  </si>
  <si>
    <t>WASHINGTON TOWNSHIP (WARREN COUNTY)</t>
  </si>
  <si>
    <t>KNOWLTON TOWNSHIP</t>
  </si>
  <si>
    <t>ROCKAWAY</t>
  </si>
  <si>
    <t>ROXBURY TOWNSHIP</t>
  </si>
  <si>
    <t>HOPATCONG</t>
  </si>
  <si>
    <t>GREEN TOWNSHIP</t>
  </si>
  <si>
    <t>FRELINGHUYSEN TOWNSHIP</t>
  </si>
  <si>
    <t>ANDOVER TOWNSHIP</t>
  </si>
  <si>
    <t>WALPACK TOWNSHIP</t>
  </si>
  <si>
    <t>STILLWATER TOWNSHIP</t>
  </si>
  <si>
    <t>MANSFIELD TOWNSHIP (WARREN COUNTY)</t>
  </si>
  <si>
    <t>MENDHAM TOWNSHIP</t>
  </si>
  <si>
    <t>WASHINGTON TOWNSHIP(MORRIS COUNTY)</t>
  </si>
  <si>
    <t>DENVILLE TOWNSHIP</t>
  </si>
  <si>
    <t>INDEPENDENCE TOWNSHIP</t>
  </si>
  <si>
    <t>MORRIS TOWNSHIP</t>
  </si>
  <si>
    <t>LONG HILL TOWNSHIP</t>
  </si>
  <si>
    <t>BEDMINSTER</t>
  </si>
  <si>
    <t>CHATHAM TOWNSHIP</t>
  </si>
  <si>
    <t>BERNARDSVILLE</t>
  </si>
  <si>
    <t>MORRIS PLAINS</t>
  </si>
  <si>
    <t>MORRISTOWN</t>
  </si>
  <si>
    <t>HARDING TOWNSHIP</t>
  </si>
  <si>
    <t>FAR HILLS</t>
  </si>
  <si>
    <t>HANOVER TOWNSHIP</t>
  </si>
  <si>
    <t>ALLOWAY TOWNSHIP</t>
  </si>
  <si>
    <t>MERCHANTVILLE</t>
  </si>
  <si>
    <t>EVESHAM TOWNSHIP</t>
  </si>
  <si>
    <t>CHESILHURST</t>
  </si>
  <si>
    <t>BARNEGAT TOWNSHIP</t>
  </si>
  <si>
    <t>OCEAN</t>
  </si>
  <si>
    <t>RUNNEMEDE</t>
  </si>
  <si>
    <t>BEACH HAVEN</t>
  </si>
  <si>
    <t>BERLIN BOROUGH</t>
  </si>
  <si>
    <t>PEMBERTON TOWNSHIP</t>
  </si>
  <si>
    <t>WASHINGTON TOWNSHIP(GLOUCESTER COUNTY)</t>
  </si>
  <si>
    <t>LOGAN TOWNSHIP</t>
  </si>
  <si>
    <t>FLORENCE TOWNSHIP</t>
  </si>
  <si>
    <t>WINSLOW TOWNSHIP</t>
  </si>
  <si>
    <t>WASHINGTON TOWNSHIP(BURLINGTON COUNTY)</t>
  </si>
  <si>
    <t>MANTUA TOWNSHIP</t>
  </si>
  <si>
    <t>BERLIN TOWNSHIP</t>
  </si>
  <si>
    <t>CARNEYS POINT TOWNSHIP</t>
  </si>
  <si>
    <t>HARRISON TOWNSHIP</t>
  </si>
  <si>
    <t>LINDENWOLD</t>
  </si>
  <si>
    <t xml:space="preserve">GREENWICH TOWNSHIP (GLOUCESTER COUNTY) NY </t>
  </si>
  <si>
    <t>GLOUCESTER CITY</t>
  </si>
  <si>
    <t>AUDUBON</t>
  </si>
  <si>
    <t>MAPLE SHADE TOWNSHIP</t>
  </si>
  <si>
    <t>LUMBERTON TOWNSHIP</t>
  </si>
  <si>
    <t>MULLICA TOWNSHIP</t>
  </si>
  <si>
    <t>LOWER ALLOWAYS CREEK TOWNSHIP</t>
  </si>
  <si>
    <t>SOUTH HARRISON TOWNSHIP</t>
  </si>
  <si>
    <t>SPRINGFIELD TOWNSHIP (BURLINGTON COUNTY)</t>
  </si>
  <si>
    <t>SOMERDALE</t>
  </si>
  <si>
    <t>BURLINGTON TOWNSHIP</t>
  </si>
  <si>
    <t>MOUNT HOLLY</t>
  </si>
  <si>
    <t>MOORESTOWN</t>
  </si>
  <si>
    <t>BELLMAWR</t>
  </si>
  <si>
    <t>NATIONAL PARK</t>
  </si>
  <si>
    <t>CINNAMINSON TOWNSHIP</t>
  </si>
  <si>
    <t>QUINTON TOWNSHIP</t>
  </si>
  <si>
    <t>WESTAMPTON TOWNSHIP</t>
  </si>
  <si>
    <t>RIVERTON</t>
  </si>
  <si>
    <t>BASS RIVER TOWNSHIP</t>
  </si>
  <si>
    <t>WENONAH</t>
  </si>
  <si>
    <t>LITTLE EGG HARBOR TOWNSHIP</t>
  </si>
  <si>
    <t>WEST DEPTFORD TOWNSHIP</t>
  </si>
  <si>
    <t>UPPER PITTSGROVE TOWNSHIP</t>
  </si>
  <si>
    <t>PLEASANTVILLE</t>
  </si>
  <si>
    <t>BRIGANTINE</t>
  </si>
  <si>
    <t>CAPE MAY</t>
  </si>
  <si>
    <t>ABSECON</t>
  </si>
  <si>
    <t>MIDDLE TOWNSHIP</t>
  </si>
  <si>
    <t>LOWER TOWNSHIP</t>
  </si>
  <si>
    <t>GALLOWAY TOWNSHIP</t>
  </si>
  <si>
    <t>DENNIS TOWNSHIP</t>
  </si>
  <si>
    <t>LINWOOD</t>
  </si>
  <si>
    <t>UPPER TOWNSHIP</t>
  </si>
  <si>
    <t>EGG HARBOR TOWNSHIP</t>
  </si>
  <si>
    <t>PORT REPUBLIC</t>
  </si>
  <si>
    <t>SEA ISLE CITY</t>
  </si>
  <si>
    <t>NORTH WILDWOOD</t>
  </si>
  <si>
    <t>MAURICE RIVER TOWNSHIP</t>
  </si>
  <si>
    <t>BUENA</t>
  </si>
  <si>
    <t>FAIRFIELD TOWNSHIP (CUMBERLAND COUNTY)</t>
  </si>
  <si>
    <t>UPPER DEERFIELD TOWNSHIP</t>
  </si>
  <si>
    <t>DOWNE TOWNSHIP</t>
  </si>
  <si>
    <t>ESTELL MANOR</t>
  </si>
  <si>
    <t>GREENWICH TOWNSHIP (CUMBERLAND COUNTY)</t>
  </si>
  <si>
    <t>FRANKLIN TOWNSHIP (GLOUCESTER COUNTY)</t>
  </si>
  <si>
    <t>COMMERCIAL TOWNSHIP</t>
  </si>
  <si>
    <t>HAMILTON TOWNSHIP (ATLANTIC COUNTY)</t>
  </si>
  <si>
    <t>MILLVILLE</t>
  </si>
  <si>
    <t>VINELAND</t>
  </si>
  <si>
    <t>BUENA VISTA TOWNSHIP</t>
  </si>
  <si>
    <t>PITTSGROVE TOWNSHIP</t>
  </si>
  <si>
    <t>DEERFIELD TOWNSHIP</t>
  </si>
  <si>
    <t>ATLANTIC CITY</t>
  </si>
  <si>
    <t>LONGPORT</t>
  </si>
  <si>
    <t>MARGATE CITY</t>
  </si>
  <si>
    <t>BORDENTOWN TOWNSHIP</t>
  </si>
  <si>
    <t>NEW HANOVER TOWNSHIP</t>
  </si>
  <si>
    <t>EAST WINDSOR TOWNSHIP</t>
  </si>
  <si>
    <t>HIGHTSTOWN</t>
  </si>
  <si>
    <t>HOPEWELL</t>
  </si>
  <si>
    <t>UPPER FREEHOLD TOWNSHIP</t>
  </si>
  <si>
    <t>SOUTH BRUNSWICK</t>
  </si>
  <si>
    <t>HOPEWELL TOWNSHIP (MERCER COUNTY)</t>
  </si>
  <si>
    <t>ROOSEVELT</t>
  </si>
  <si>
    <t>PLAINSBORO TOWNSHIP</t>
  </si>
  <si>
    <t>WEST WINDSOR TOWNSHIP</t>
  </si>
  <si>
    <t>WEST AMWELL TOWNSHIP</t>
  </si>
  <si>
    <t>DELAWARE TOWNSHIP</t>
  </si>
  <si>
    <t>ROBBINSVILLE TOWNSHIP</t>
  </si>
  <si>
    <t>LAWRENCE TOWNSHIP (MERCER COUNTY)</t>
  </si>
  <si>
    <t>HAMILTON TOWNSHIP (MERCER COUNTY)</t>
  </si>
  <si>
    <t>MILLSTONE TOWNSHIP</t>
  </si>
  <si>
    <t>LAKEWOOD TOWNSHIP</t>
  </si>
  <si>
    <t>BERKELEY TOWNSHIP</t>
  </si>
  <si>
    <t>BRIELLE</t>
  </si>
  <si>
    <t>ISLAND HEIGHTS</t>
  </si>
  <si>
    <t>MANCHESTER TOWNSHIP</t>
  </si>
  <si>
    <t>LACEY TOWNSHIP</t>
  </si>
  <si>
    <t>BAY HEAD</t>
  </si>
  <si>
    <t>SEA GIRT</t>
  </si>
  <si>
    <t>TOMS RIVER</t>
  </si>
  <si>
    <t>OCEAN TOWNSHIP (OCEAN COUNTY)</t>
  </si>
  <si>
    <t>ALEXANDRIA TOWNSHIP</t>
  </si>
  <si>
    <t>KINGWOOD TOWNSHIP</t>
  </si>
  <si>
    <t>HUNTERDON</t>
  </si>
  <si>
    <t>BOUND BROOK</t>
  </si>
  <si>
    <t>SOMERVILLE</t>
  </si>
  <si>
    <t>FRANKLIN TOWNSHIP (WARREN COUNTY)</t>
  </si>
  <si>
    <t>BETHLEHEM TOWNSHIP</t>
  </si>
  <si>
    <t>BRIDGEWATER TOWNSHIP</t>
  </si>
  <si>
    <t>MILLTOWN</t>
  </si>
  <si>
    <t>METUCHEN</t>
  </si>
  <si>
    <t>EDISON</t>
  </si>
  <si>
    <t>HILLSBOROUGH TOWNSHIP</t>
  </si>
  <si>
    <t>CLINTON TOWNSHIP</t>
  </si>
  <si>
    <t>FRANKLIN TOWNSHIP (SOMERSET COUNTY)</t>
  </si>
  <si>
    <t>MONROE TOWNSHIP (MIDDLESEX COUNTY)</t>
  </si>
  <si>
    <t>HIGH BRIDGE</t>
  </si>
  <si>
    <t>MANVILLE</t>
  </si>
  <si>
    <t>BRANCHBURG</t>
  </si>
  <si>
    <t>SAYREVILLE</t>
  </si>
  <si>
    <t>TEWKSBURY TOWNSHIP</t>
  </si>
  <si>
    <t>PHILLIPSBURG</t>
  </si>
  <si>
    <t>FRANKLIN TOWNSHIP (HUNTERDON COUNTY)</t>
  </si>
  <si>
    <t>READINGTON TOWNSHIP</t>
  </si>
  <si>
    <t>NEW BRUNSWICK</t>
  </si>
  <si>
    <t>SOUTH BOUND BROOK</t>
  </si>
  <si>
    <t>LOPATCONG TOWNSHIP</t>
  </si>
  <si>
    <t>WEST MILFORD</t>
  </si>
  <si>
    <t>NORTHVALE</t>
  </si>
  <si>
    <t>NYE</t>
  </si>
  <si>
    <t>BOULDER CITY</t>
  </si>
  <si>
    <t>ESMERALDA</t>
  </si>
  <si>
    <t>MESQUITE</t>
  </si>
  <si>
    <t>NORTH LAS VEGAS</t>
  </si>
  <si>
    <t>LAS VEGAS</t>
  </si>
  <si>
    <t>ELY</t>
  </si>
  <si>
    <t>LANDER</t>
  </si>
  <si>
    <t>WHITE PINE</t>
  </si>
  <si>
    <t>WASHOE</t>
  </si>
  <si>
    <t>STOREY</t>
  </si>
  <si>
    <t>HUMBOLDT</t>
  </si>
  <si>
    <t>FALLON</t>
  </si>
  <si>
    <t>CHURCHILL</t>
  </si>
  <si>
    <t>MINERAL</t>
  </si>
  <si>
    <t>PERSHING</t>
  </si>
  <si>
    <t>LOVELOCK</t>
  </si>
  <si>
    <t>LYON</t>
  </si>
  <si>
    <t>FERNLEY</t>
  </si>
  <si>
    <t>RENO</t>
  </si>
  <si>
    <t>WINNEMUCCA</t>
  </si>
  <si>
    <t>YERINGTON</t>
  </si>
  <si>
    <t>CARSON CITY</t>
  </si>
  <si>
    <t>ELKO</t>
  </si>
  <si>
    <t>CARLIN</t>
  </si>
  <si>
    <t>WELLS</t>
  </si>
  <si>
    <t>WEST WENDOVER</t>
  </si>
  <si>
    <t>DUBLIN COTA</t>
  </si>
  <si>
    <t>COSHOCTON</t>
  </si>
  <si>
    <t>BUCKEYE LAKE</t>
  </si>
  <si>
    <t>DELAWARE</t>
  </si>
  <si>
    <t>LICKING</t>
  </si>
  <si>
    <t>CHESTERVILLE</t>
  </si>
  <si>
    <t>GAMBIER</t>
  </si>
  <si>
    <t>KIRKERSVILLE</t>
  </si>
  <si>
    <t>MAGNETIC SPRINGS</t>
  </si>
  <si>
    <t>MARTINSBURG</t>
  </si>
  <si>
    <t>NEW ALBANY</t>
  </si>
  <si>
    <t>NORTH LEWISBURG</t>
  </si>
  <si>
    <t>OSTRANDER</t>
  </si>
  <si>
    <t>SAINT LOUISVILLE</t>
  </si>
  <si>
    <t>SAINT PARIS</t>
  </si>
  <si>
    <t>PATASKALA</t>
  </si>
  <si>
    <t>THORNVILLE</t>
  </si>
  <si>
    <t>UNIONVILLE CENTER</t>
  </si>
  <si>
    <t>WESTERVILLE COTA</t>
  </si>
  <si>
    <t>RIVERLEA</t>
  </si>
  <si>
    <t>ADELPHI</t>
  </si>
  <si>
    <t>HOCKING</t>
  </si>
  <si>
    <t>ASHVILLE</t>
  </si>
  <si>
    <t>BLOOMINGBURG</t>
  </si>
  <si>
    <t>PICKERINGTON</t>
  </si>
  <si>
    <t>CIRCLEVILLE</t>
  </si>
  <si>
    <t>COMMERCIAL POINT</t>
  </si>
  <si>
    <t>PICKAWAY</t>
  </si>
  <si>
    <t>OBETZ</t>
  </si>
  <si>
    <t>LITHOPOLIS</t>
  </si>
  <si>
    <t>MURRAY CITY</t>
  </si>
  <si>
    <t>TARLTON</t>
  </si>
  <si>
    <t>THURSTON</t>
  </si>
  <si>
    <t>WASHINGTON COURT HOUSE</t>
  </si>
  <si>
    <t>GROVEPORT</t>
  </si>
  <si>
    <t>GRANDVIEW HEIGHTS</t>
  </si>
  <si>
    <t>UPPER ARLINGTON</t>
  </si>
  <si>
    <t>MINERVA PARK</t>
  </si>
  <si>
    <t>BELLE CENTER</t>
  </si>
  <si>
    <t>BELLEFONTAINE</t>
  </si>
  <si>
    <t>CALEDONIA</t>
  </si>
  <si>
    <t>CAREY</t>
  </si>
  <si>
    <t>DE GRAFF</t>
  </si>
  <si>
    <t>AUGLAIZE</t>
  </si>
  <si>
    <t>GREEN CAMP</t>
  </si>
  <si>
    <t>HARPSTER</t>
  </si>
  <si>
    <t>KIRBY</t>
  </si>
  <si>
    <t>LARUE</t>
  </si>
  <si>
    <t>MOUNT VICTORY</t>
  </si>
  <si>
    <t>NEW BLOOMINGTON</t>
  </si>
  <si>
    <t>PROSPECT</t>
  </si>
  <si>
    <t>RIDGEWAY</t>
  </si>
  <si>
    <t>RUSHSYLVANIA</t>
  </si>
  <si>
    <t>RUSSELLS POINT</t>
  </si>
  <si>
    <t>WYANDOT</t>
  </si>
  <si>
    <t>WEST MANSFIELD</t>
  </si>
  <si>
    <t>WHARTON</t>
  </si>
  <si>
    <t>VALLEY HI</t>
  </si>
  <si>
    <t>WOOD</t>
  </si>
  <si>
    <t>SANDUSKY</t>
  </si>
  <si>
    <t>BURGOON</t>
  </si>
  <si>
    <t>CLAY CENTER</t>
  </si>
  <si>
    <t>LUCAS</t>
  </si>
  <si>
    <t>CYGNET</t>
  </si>
  <si>
    <t>GIBSONBURG</t>
  </si>
  <si>
    <t>ROCKY RIDGE</t>
  </si>
  <si>
    <t>HARBOR VIEW</t>
  </si>
  <si>
    <t>HELENA</t>
  </si>
  <si>
    <t>JERRY CITY</t>
  </si>
  <si>
    <t>KELLEYS ISLAND</t>
  </si>
  <si>
    <t>PORT CLINTON</t>
  </si>
  <si>
    <t>PUT IN BAY</t>
  </si>
  <si>
    <t>WALBRIDGE</t>
  </si>
  <si>
    <t>WOODVILLE</t>
  </si>
  <si>
    <t>ARCHBOLD</t>
  </si>
  <si>
    <t>BLAKESLEE</t>
  </si>
  <si>
    <t>DESHLER</t>
  </si>
  <si>
    <t>DEFIANCE</t>
  </si>
  <si>
    <t>HAMLER</t>
  </si>
  <si>
    <t>HASKINS</t>
  </si>
  <si>
    <t>PAULDING</t>
  </si>
  <si>
    <t>HOLGATE</t>
  </si>
  <si>
    <t>HOYTVILLE</t>
  </si>
  <si>
    <t>MCCLURE</t>
  </si>
  <si>
    <t>MALINTA</t>
  </si>
  <si>
    <t>MAUMEE</t>
  </si>
  <si>
    <t>METAMORA</t>
  </si>
  <si>
    <t>MILTON CENTER</t>
  </si>
  <si>
    <t>NEW BAVARIA</t>
  </si>
  <si>
    <t>NEY</t>
  </si>
  <si>
    <t>ROSSFORD</t>
  </si>
  <si>
    <t>PERRYSBURG</t>
  </si>
  <si>
    <t>TONTOGANY</t>
  </si>
  <si>
    <t>WHITEHOUSE</t>
  </si>
  <si>
    <t>OTTAWA HILLS</t>
  </si>
  <si>
    <t>NORTHWOOD</t>
  </si>
  <si>
    <t>MUSKINGUM</t>
  </si>
  <si>
    <t>ZANESVILLE</t>
  </si>
  <si>
    <t>NOBLE</t>
  </si>
  <si>
    <t>BELLE VALLEY</t>
  </si>
  <si>
    <t>GUERNSEY</t>
  </si>
  <si>
    <t>BYESVILLE</t>
  </si>
  <si>
    <t>CROOKSVILLE</t>
  </si>
  <si>
    <t>FAIRVIEW</t>
  </si>
  <si>
    <t>FULTONHAM</t>
  </si>
  <si>
    <t>GLENFORD</t>
  </si>
  <si>
    <t>MALTA</t>
  </si>
  <si>
    <t>NEW LEXINGTON</t>
  </si>
  <si>
    <t>OLD WASHINGTON</t>
  </si>
  <si>
    <t>PHILO</t>
  </si>
  <si>
    <t>PLEASANT CITY</t>
  </si>
  <si>
    <t>SARAHSVILLE</t>
  </si>
  <si>
    <t>LORE CITY</t>
  </si>
  <si>
    <t>SHAWNEE</t>
  </si>
  <si>
    <t>STAFFORD</t>
  </si>
  <si>
    <t>WOODSFIELD</t>
  </si>
  <si>
    <t>ADAMSVILLE</t>
  </si>
  <si>
    <t>CONESVILLE</t>
  </si>
  <si>
    <t>WEST LAFAYETTE</t>
  </si>
  <si>
    <t>ADENA</t>
  </si>
  <si>
    <t>AMSTERDAM</t>
  </si>
  <si>
    <t>BERGHOLZ</t>
  </si>
  <si>
    <t>CLARINGTON</t>
  </si>
  <si>
    <t>DILLONVALE</t>
  </si>
  <si>
    <t>COLUMBIANA</t>
  </si>
  <si>
    <t>IRONDALE</t>
  </si>
  <si>
    <t>MARTINS FERRY</t>
  </si>
  <si>
    <t>POWHATAN POINT</t>
  </si>
  <si>
    <t>WINTERSVILLE</t>
  </si>
  <si>
    <t>SUMMITVILLE</t>
  </si>
  <si>
    <t>SHADYSIDE</t>
  </si>
  <si>
    <t>SMITHFIELD</t>
  </si>
  <si>
    <t>STEUBENVILLE</t>
  </si>
  <si>
    <t>TILTONSVILLE</t>
  </si>
  <si>
    <t>TORONTO</t>
  </si>
  <si>
    <t>WELLSVILLE</t>
  </si>
  <si>
    <t>HARRISVILLE</t>
  </si>
  <si>
    <t>NEW ATHENS</t>
  </si>
  <si>
    <t>HOLLOWAY</t>
  </si>
  <si>
    <t>JEWETT</t>
  </si>
  <si>
    <t>SCIO</t>
  </si>
  <si>
    <t>ASHTABULA</t>
  </si>
  <si>
    <t>WESTLAKE</t>
  </si>
  <si>
    <t>SHEFFIELD LAKE</t>
  </si>
  <si>
    <t>STRONGSVILLE</t>
  </si>
  <si>
    <t>GEAUGA</t>
  </si>
  <si>
    <t>SOLON</t>
  </si>
  <si>
    <t>CONNEAUT</t>
  </si>
  <si>
    <t>ELYRIA</t>
  </si>
  <si>
    <t>NORTH RIDGEVILLE</t>
  </si>
  <si>
    <t>MAYFIELD</t>
  </si>
  <si>
    <t>MEDINA</t>
  </si>
  <si>
    <t>GRAND RIVER</t>
  </si>
  <si>
    <t>KIPTON</t>
  </si>
  <si>
    <t>LORAIN</t>
  </si>
  <si>
    <t>OAKWOOD VILLAGE</t>
  </si>
  <si>
    <t>WALTON HILLS</t>
  </si>
  <si>
    <t>NORTH KINGSVILLE</t>
  </si>
  <si>
    <t>ORWELL</t>
  </si>
  <si>
    <t>PAINESVILLE</t>
  </si>
  <si>
    <t>ROAMING SHORES</t>
  </si>
  <si>
    <t>GLENWILLOW</t>
  </si>
  <si>
    <t>RICHMOND HEIGHTS</t>
  </si>
  <si>
    <t>GATES MILLS</t>
  </si>
  <si>
    <t>WILLOUGHBY</t>
  </si>
  <si>
    <t>NEWBURGH HEIGHTS</t>
  </si>
  <si>
    <t>EAST CLEVELAND</t>
  </si>
  <si>
    <t>PARMA</t>
  </si>
  <si>
    <t>EUCLID</t>
  </si>
  <si>
    <t>LINNDALE</t>
  </si>
  <si>
    <t>UNIVERSITY HEIGHTS</t>
  </si>
  <si>
    <t>SHAKER HEIGHTS</t>
  </si>
  <si>
    <t>WOODMERE</t>
  </si>
  <si>
    <t>SOUTH EUCLID</t>
  </si>
  <si>
    <t>ROCKY RIVER</t>
  </si>
  <si>
    <t>WARRENSVILLE HEIGHTS</t>
  </si>
  <si>
    <t>PARMA HEIGHTS</t>
  </si>
  <si>
    <t>SEVEN HILLS</t>
  </si>
  <si>
    <t>OLMSTED FALLS</t>
  </si>
  <si>
    <t>BAY VILLAGE</t>
  </si>
  <si>
    <t>BROADVIEW HEIGHTS</t>
  </si>
  <si>
    <t>BRADY LAKE</t>
  </si>
  <si>
    <t>GLORIA GLENS PARK</t>
  </si>
  <si>
    <t>STOW</t>
  </si>
  <si>
    <t>CUYAHOGA FALLS</t>
  </si>
  <si>
    <t>GARRETTSVILLE</t>
  </si>
  <si>
    <t>NORTH ROYALTON</t>
  </si>
  <si>
    <t>STREETSBORO</t>
  </si>
  <si>
    <t>LAKEMORE</t>
  </si>
  <si>
    <t>WESTFIELD CENTER</t>
  </si>
  <si>
    <t>MANTUA</t>
  </si>
  <si>
    <t>TALLMADGE</t>
  </si>
  <si>
    <t>RITTMAN</t>
  </si>
  <si>
    <t>WADSWORTH</t>
  </si>
  <si>
    <t>WINDHAM</t>
  </si>
  <si>
    <t>BARBERTON</t>
  </si>
  <si>
    <t>FAIRLAWN</t>
  </si>
  <si>
    <t>MAHONING</t>
  </si>
  <si>
    <t>TRUMBULL</t>
  </si>
  <si>
    <t>YANKEE LAKE</t>
  </si>
  <si>
    <t>ORANGEVILLE</t>
  </si>
  <si>
    <t>YOUNGSTOWN</t>
  </si>
  <si>
    <t>CORTLAND</t>
  </si>
  <si>
    <t>HANOVERTON</t>
  </si>
  <si>
    <t>CRAIG BEACH</t>
  </si>
  <si>
    <t>LISBON</t>
  </si>
  <si>
    <t>STRUTHERS</t>
  </si>
  <si>
    <t>NEW MIDDLETOWN</t>
  </si>
  <si>
    <t>WASHINGTONVILLE</t>
  </si>
  <si>
    <t>MOUNT EATON</t>
  </si>
  <si>
    <t>TUSCARAWAS</t>
  </si>
  <si>
    <t>BELOIT</t>
  </si>
  <si>
    <t>HOLMES</t>
  </si>
  <si>
    <t>ZOAR</t>
  </si>
  <si>
    <t>DELLROY</t>
  </si>
  <si>
    <t>GNADENHUTTEN</t>
  </si>
  <si>
    <t>HOLMESVILLE</t>
  </si>
  <si>
    <t>LIMAVILLE</t>
  </si>
  <si>
    <t>MALVERN</t>
  </si>
  <si>
    <t>MASSILLON</t>
  </si>
  <si>
    <t>MIDVALE</t>
  </si>
  <si>
    <t>MINERAL CITY</t>
  </si>
  <si>
    <t>BARNHILL</t>
  </si>
  <si>
    <t>ORRVILLE</t>
  </si>
  <si>
    <t>DEERSVILLE</t>
  </si>
  <si>
    <t>BOWERSTON</t>
  </si>
  <si>
    <t>SENECA</t>
  </si>
  <si>
    <t>ATTICA</t>
  </si>
  <si>
    <t>FREDERICKTOWN</t>
  </si>
  <si>
    <t>BETTSVILLE</t>
  </si>
  <si>
    <t>BAIRDSTOWN</t>
  </si>
  <si>
    <t>CHATFIELD</t>
  </si>
  <si>
    <t>CRESTLINE</t>
  </si>
  <si>
    <t>GREEN SPRINGS</t>
  </si>
  <si>
    <t>GREENWICH</t>
  </si>
  <si>
    <t>MONROEVILLE</t>
  </si>
  <si>
    <t>NEW LONDON</t>
  </si>
  <si>
    <t>NEW WASHINGTON</t>
  </si>
  <si>
    <t>NORTH FAIRFIELD</t>
  </si>
  <si>
    <t>NORTH ROBINSON</t>
  </si>
  <si>
    <t>TIRO</t>
  </si>
  <si>
    <t>TIFFIN</t>
  </si>
  <si>
    <t>WILLARD</t>
  </si>
  <si>
    <t>WAKEMAN</t>
  </si>
  <si>
    <t>ADDYSTON</t>
  </si>
  <si>
    <t>COLLEGE CORNER</t>
  </si>
  <si>
    <t>HARVEYSBURG</t>
  </si>
  <si>
    <t>CLEVES</t>
  </si>
  <si>
    <t>PREBLE</t>
  </si>
  <si>
    <t>SEVEN MILE</t>
  </si>
  <si>
    <t>WEST ELKTON</t>
  </si>
  <si>
    <t>SPRINGBORO</t>
  </si>
  <si>
    <t>SHARONVILLE</t>
  </si>
  <si>
    <t>MOUNT ORAB</t>
  </si>
  <si>
    <t>INDIAN HILL</t>
  </si>
  <si>
    <t>CHILO</t>
  </si>
  <si>
    <t>HAMERSVILLE</t>
  </si>
  <si>
    <t>HIGGINSPORT</t>
  </si>
  <si>
    <t>HIGHLAND</t>
  </si>
  <si>
    <t>HILLSBORO</t>
  </si>
  <si>
    <t>LYNCHBURG</t>
  </si>
  <si>
    <t>MARTINSVILLE</t>
  </si>
  <si>
    <t>NEVILLE</t>
  </si>
  <si>
    <t>MOWRYSTOWN</t>
  </si>
  <si>
    <t>NEW RICHMOND</t>
  </si>
  <si>
    <t>NEWTONSVILLE</t>
  </si>
  <si>
    <t>NEW VIENNA</t>
  </si>
  <si>
    <t>OWENSVILLE</t>
  </si>
  <si>
    <t>BUTLERVILLE</t>
  </si>
  <si>
    <t>PORT WILLIAM</t>
  </si>
  <si>
    <t>RIPLEY</t>
  </si>
  <si>
    <t>SINKING SPRING</t>
  </si>
  <si>
    <t>CINCINNATI</t>
  </si>
  <si>
    <t>AMBERLEY</t>
  </si>
  <si>
    <t>GREENHILLS</t>
  </si>
  <si>
    <t>BLUE ASH</t>
  </si>
  <si>
    <t>NEWTOWN</t>
  </si>
  <si>
    <t>BOTKINS</t>
  </si>
  <si>
    <t>ANSONIA</t>
  </si>
  <si>
    <t>PITSBURG</t>
  </si>
  <si>
    <t>GETTYSBURG</t>
  </si>
  <si>
    <t>BURKETTSVILLE</t>
  </si>
  <si>
    <t>DARKE</t>
  </si>
  <si>
    <t>DONNELSVILLE</t>
  </si>
  <si>
    <t>ENON</t>
  </si>
  <si>
    <t>GRATIS</t>
  </si>
  <si>
    <t>WAYNES LAKES</t>
  </si>
  <si>
    <t>HOLLANSBURG</t>
  </si>
  <si>
    <t>JACKSON CENTER</t>
  </si>
  <si>
    <t>KETTLERSVILLE</t>
  </si>
  <si>
    <t>LUDLOW FALLS</t>
  </si>
  <si>
    <t>HUBER HEIGHTS</t>
  </si>
  <si>
    <t>MIAMISBURG</t>
  </si>
  <si>
    <t>TROTWOOD</t>
  </si>
  <si>
    <t>NEW PARIS</t>
  </si>
  <si>
    <t>NORTH STAR</t>
  </si>
  <si>
    <t>NORTH HAMPTON</t>
  </si>
  <si>
    <t>OSGOOD</t>
  </si>
  <si>
    <t>LOCKINGTON</t>
  </si>
  <si>
    <t>PORT JEFFERSON</t>
  </si>
  <si>
    <t>POTSDAM</t>
  </si>
  <si>
    <t>ROSSBURG</t>
  </si>
  <si>
    <t>RUSSIA</t>
  </si>
  <si>
    <t>TREMONT CITY</t>
  </si>
  <si>
    <t>TIPP CITY</t>
  </si>
  <si>
    <t>VERONA</t>
  </si>
  <si>
    <t>ELDORADO</t>
  </si>
  <si>
    <t>YORKSHIRE</t>
  </si>
  <si>
    <t>CHRISTIANSBURG</t>
  </si>
  <si>
    <t>DAYTON</t>
  </si>
  <si>
    <t>KETTERING</t>
  </si>
  <si>
    <t>WEST CARROLLTON</t>
  </si>
  <si>
    <t>MORAINE</t>
  </si>
  <si>
    <t>BEAVERCREEK</t>
  </si>
  <si>
    <t>CHILLICOTHE</t>
  </si>
  <si>
    <t>SCIOTO</t>
  </si>
  <si>
    <t>ROSS</t>
  </si>
  <si>
    <t>COALTON</t>
  </si>
  <si>
    <t>CROWN CITY</t>
  </si>
  <si>
    <t>GALLIPOLIS</t>
  </si>
  <si>
    <t>VINTON</t>
  </si>
  <si>
    <t>GALLIA</t>
  </si>
  <si>
    <t>OAK HILL</t>
  </si>
  <si>
    <t>PEEBLES</t>
  </si>
  <si>
    <t>PIKETON</t>
  </si>
  <si>
    <t>NEW BOSTON</t>
  </si>
  <si>
    <t>ATHALIA</t>
  </si>
  <si>
    <t>RARDEN</t>
  </si>
  <si>
    <t>SEAMAN</t>
  </si>
  <si>
    <t>SOUTH POINT</t>
  </si>
  <si>
    <t>SOUTH SALEM</t>
  </si>
  <si>
    <t>SOUTH WEBSTER</t>
  </si>
  <si>
    <t>CENTERVILLE VILLAGE</t>
  </si>
  <si>
    <t>WILKESVILLE</t>
  </si>
  <si>
    <t>WAVERLY</t>
  </si>
  <si>
    <t>WEST UNION</t>
  </si>
  <si>
    <t>ZALESKI</t>
  </si>
  <si>
    <t>BELPRE</t>
  </si>
  <si>
    <t>BUCHTEL</t>
  </si>
  <si>
    <t>COOLVILLE</t>
  </si>
  <si>
    <t>DEXTER CITY</t>
  </si>
  <si>
    <t>GRAYSVILLE</t>
  </si>
  <si>
    <t>LOWER SALEM</t>
  </si>
  <si>
    <t>MACKSBURG</t>
  </si>
  <si>
    <t>MIDDLEPORT</t>
  </si>
  <si>
    <t>MATAMORAS</t>
  </si>
  <si>
    <t>POMEROY</t>
  </si>
  <si>
    <t>SYRACUSE</t>
  </si>
  <si>
    <t>RUTLAND</t>
  </si>
  <si>
    <t>TRIMBLE</t>
  </si>
  <si>
    <t>LIMA</t>
  </si>
  <si>
    <t>CRIDERSVILLE</t>
  </si>
  <si>
    <t>BEAVERDAM</t>
  </si>
  <si>
    <t>ADA</t>
  </si>
  <si>
    <t>ANTWERP</t>
  </si>
  <si>
    <t>BELMORE</t>
  </si>
  <si>
    <t>BENTON RIDGE</t>
  </si>
  <si>
    <t>CELINA</t>
  </si>
  <si>
    <t>CHICKASAW</t>
  </si>
  <si>
    <t>COLDWATER</t>
  </si>
  <si>
    <t>COLUMBUS GROVE</t>
  </si>
  <si>
    <t>CONVOY</t>
  </si>
  <si>
    <t>DELPHOS</t>
  </si>
  <si>
    <t>DUNKIRK</t>
  </si>
  <si>
    <t>DUPONT</t>
  </si>
  <si>
    <t>FOREST</t>
  </si>
  <si>
    <t>VAN WERT</t>
  </si>
  <si>
    <t>FORT LORAMIE</t>
  </si>
  <si>
    <t>FORT RECOVERY</t>
  </si>
  <si>
    <t>GLANDORF</t>
  </si>
  <si>
    <t>GROVER HILL</t>
  </si>
  <si>
    <t>HAVILAND</t>
  </si>
  <si>
    <t>KALIDA</t>
  </si>
  <si>
    <t>LATTY</t>
  </si>
  <si>
    <t>MCGUFFEY</t>
  </si>
  <si>
    <t>MENDON</t>
  </si>
  <si>
    <t>MIDDLE POINT</t>
  </si>
  <si>
    <t>MILLER CITY</t>
  </si>
  <si>
    <t>MINSTER</t>
  </si>
  <si>
    <t>MONTEZUMA</t>
  </si>
  <si>
    <t>NEW BREMEN</t>
  </si>
  <si>
    <t>NEW KNOXVILLE</t>
  </si>
  <si>
    <t>WREN</t>
  </si>
  <si>
    <t>GILBOA</t>
  </si>
  <si>
    <t>OTTOVILLE</t>
  </si>
  <si>
    <t>PANDORA</t>
  </si>
  <si>
    <t>PAYNE</t>
  </si>
  <si>
    <t>SAINT HENRY</t>
  </si>
  <si>
    <t>WAPAKONETA</t>
  </si>
  <si>
    <t>WAYNESFIELD</t>
  </si>
  <si>
    <t>WILLSHIRE</t>
  </si>
  <si>
    <t>ALLEGHENY</t>
  </si>
  <si>
    <t>WESTMORELAND</t>
  </si>
  <si>
    <t>HUNTINGDON</t>
  </si>
  <si>
    <t>BEDFORD</t>
  </si>
  <si>
    <t>ARMSTRONG</t>
  </si>
  <si>
    <t>INDIANA</t>
  </si>
  <si>
    <t>CLEARFIELD</t>
  </si>
  <si>
    <t>ELK</t>
  </si>
  <si>
    <t>POTTER</t>
  </si>
  <si>
    <t>CLARION</t>
  </si>
  <si>
    <t>VENANGO</t>
  </si>
  <si>
    <t>MCKEAN</t>
  </si>
  <si>
    <t>BLAIR</t>
  </si>
  <si>
    <t>CENTRE</t>
  </si>
  <si>
    <t>TIOGA</t>
  </si>
  <si>
    <t>MIFFLIN</t>
  </si>
  <si>
    <t>DAUPHIN</t>
  </si>
  <si>
    <t>JUNIATA</t>
  </si>
  <si>
    <t>YORK</t>
  </si>
  <si>
    <t>LYCOMING</t>
  </si>
  <si>
    <t>NORTHUMBERLAND</t>
  </si>
  <si>
    <t>SULLIVAN</t>
  </si>
  <si>
    <t>SNYDER</t>
  </si>
  <si>
    <t>MONTOUR</t>
  </si>
  <si>
    <t>SCHUYLKILL</t>
  </si>
  <si>
    <t>LEHIGH</t>
  </si>
  <si>
    <t>BERKS</t>
  </si>
  <si>
    <t>CARBON</t>
  </si>
  <si>
    <t>BUCKS</t>
  </si>
  <si>
    <t>LUZERNE</t>
  </si>
  <si>
    <t>LACKAWANNA</t>
  </si>
  <si>
    <t>SUSQUEHANNA</t>
  </si>
  <si>
    <t>PHILADELPHIA</t>
  </si>
  <si>
    <t>LITTLE COMPTON</t>
  </si>
  <si>
    <t>NEW SHOREHAM</t>
  </si>
  <si>
    <t>CHARLESTOWN</t>
  </si>
  <si>
    <t>BURRILLVILLE</t>
  </si>
  <si>
    <t>FOSTER</t>
  </si>
  <si>
    <t>COVENTRY</t>
  </si>
  <si>
    <t>CRANSTON</t>
  </si>
  <si>
    <t>NORTH SMITHFIELD</t>
  </si>
  <si>
    <t>GLOCESTER</t>
  </si>
  <si>
    <t>JAMESTOWN</t>
  </si>
  <si>
    <t>CENTRAL FALLS</t>
  </si>
  <si>
    <t>EAST PROVIDENCE</t>
  </si>
  <si>
    <t>PAWTUCKET</t>
  </si>
  <si>
    <t>PORTSMOUTH</t>
  </si>
  <si>
    <t>NORTH KINGSTOWN</t>
  </si>
  <si>
    <t>SOUTH KINGSTOWN</t>
  </si>
  <si>
    <t>NARRAGANSETT</t>
  </si>
  <si>
    <t>PROVIDENCE</t>
  </si>
  <si>
    <t>NORTH PROVIDENCE</t>
  </si>
  <si>
    <t>JOHNSTON</t>
  </si>
  <si>
    <t>CLARENDON CO SD</t>
  </si>
  <si>
    <t>RICHLAND CO TR</t>
  </si>
  <si>
    <t>BAMBERG CO CAPITAL PROJECTS SP</t>
  </si>
  <si>
    <t>SALUDA CO CAPITAL PROJECTS TAX SP</t>
  </si>
  <si>
    <t>KERSHAW CO EDUCATION CAPITAL IMPROVEMENT TAX SP</t>
  </si>
  <si>
    <t>DARLINGTON CO EDUCATION CAPTIAL IMPROVEMENT TAX SP</t>
  </si>
  <si>
    <t>CHESTER CO CP</t>
  </si>
  <si>
    <t>DORCHESTER CO TT</t>
  </si>
  <si>
    <t>CALHOUN CO CAPITAL PROJECTS TAX SP</t>
  </si>
  <si>
    <t>LEXINGTON CO SD</t>
  </si>
  <si>
    <t>LAURENS</t>
  </si>
  <si>
    <t>CORDOVA</t>
  </si>
  <si>
    <t>LEE CO CAPITAL PROJECTS SP</t>
  </si>
  <si>
    <t>ORANGEBURG CO CP</t>
  </si>
  <si>
    <t>BERKELEY CO TR</t>
  </si>
  <si>
    <t>SUMTER CO CP</t>
  </si>
  <si>
    <t>JENKINSVILLE</t>
  </si>
  <si>
    <t>COLLETON CO SP</t>
  </si>
  <si>
    <t>SILVERSTREET</t>
  </si>
  <si>
    <t>NORWAY</t>
  </si>
  <si>
    <t>ORANGEBURG</t>
  </si>
  <si>
    <t>PEAK</t>
  </si>
  <si>
    <t>AIKEN CO CP</t>
  </si>
  <si>
    <t>LITTLE MOUNTAIN</t>
  </si>
  <si>
    <t>EDGEFIELD</t>
  </si>
  <si>
    <t>ROWESVILLE</t>
  </si>
  <si>
    <t>SUMTER</t>
  </si>
  <si>
    <t>WEST COLUMBIA</t>
  </si>
  <si>
    <t>FOREST ACRES</t>
  </si>
  <si>
    <t>SPARTANBURG CO CAPITAL PROJECTS TAX SP</t>
  </si>
  <si>
    <t>PACOLET</t>
  </si>
  <si>
    <t>SPARTANBURG</t>
  </si>
  <si>
    <t>CHEROKEE CO SD</t>
  </si>
  <si>
    <t>GAFFNEY</t>
  </si>
  <si>
    <t>LOCKHART</t>
  </si>
  <si>
    <t>REIDVILLE</t>
  </si>
  <si>
    <t>NORTH CHARLESTON</t>
  </si>
  <si>
    <t>CHARLESTON CO EDUCATIONAL CAPITAL IMPROVEMENTS TAX</t>
  </si>
  <si>
    <t>JAMES ISLAND</t>
  </si>
  <si>
    <t>FOLLY BEACH</t>
  </si>
  <si>
    <t>WILLIAMSBURG CO SL</t>
  </si>
  <si>
    <t>GOOSE CREEK</t>
  </si>
  <si>
    <t>SUMMERVILLE</t>
  </si>
  <si>
    <t>REEVESVILLE</t>
  </si>
  <si>
    <t>SULLIVANS ISLAND</t>
  </si>
  <si>
    <t>FLORENCE CO CP</t>
  </si>
  <si>
    <t>AYNOR</t>
  </si>
  <si>
    <t>MARLBORO CO SD</t>
  </si>
  <si>
    <t>MARION CO CAPITAL PROJECTS SP</t>
  </si>
  <si>
    <t>CHESTERFIELD CO SD</t>
  </si>
  <si>
    <t>COWARD</t>
  </si>
  <si>
    <t>DILLON CO SD</t>
  </si>
  <si>
    <t>HORRY CO CAPITAL PROJECTS TAX SL</t>
  </si>
  <si>
    <t>HARTSVILLE</t>
  </si>
  <si>
    <t>LORIS</t>
  </si>
  <si>
    <t>MYRTLE BEACH</t>
  </si>
  <si>
    <t>TATUM</t>
  </si>
  <si>
    <t>NORTH MYRTLE BEACH</t>
  </si>
  <si>
    <t>ANDERSON CO EDUCATION CAPITAL IMPROVEMENT TAX SD</t>
  </si>
  <si>
    <t>MCCORMICK</t>
  </si>
  <si>
    <t>CLEMSON</t>
  </si>
  <si>
    <t>GREENWOOD CO CAPITAL PROJECTS TAX SL</t>
  </si>
  <si>
    <t>EASLEY</t>
  </si>
  <si>
    <t>GRAY COURT</t>
  </si>
  <si>
    <t>WARE SHOALS</t>
  </si>
  <si>
    <t>LOWNDESVILLE</t>
  </si>
  <si>
    <t>NORRIS</t>
  </si>
  <si>
    <t>WEST PELZER</t>
  </si>
  <si>
    <t>FOUNTAIN INN</t>
  </si>
  <si>
    <t>BLACKSBURG</t>
  </si>
  <si>
    <t>YORK CO CP</t>
  </si>
  <si>
    <t>LANCASTER CO CP</t>
  </si>
  <si>
    <t>FORT MILL</t>
  </si>
  <si>
    <t>VAN WYCK</t>
  </si>
  <si>
    <t>ROCK HILL</t>
  </si>
  <si>
    <t>AIKEN</t>
  </si>
  <si>
    <t>NEW ELLENTON</t>
  </si>
  <si>
    <t>ALLENDALE CO CAPITAL PROJECTS TAX SL</t>
  </si>
  <si>
    <t>HILDA</t>
  </si>
  <si>
    <t>BARNWELL CO CAPITAL PROJECTS TAX SL</t>
  </si>
  <si>
    <t>NORTH AUGUSTA</t>
  </si>
  <si>
    <t>PARKSVILLE</t>
  </si>
  <si>
    <t>PORT ROYAL</t>
  </si>
  <si>
    <t>FURMAN</t>
  </si>
  <si>
    <t>GIFFORD</t>
  </si>
  <si>
    <t>HILTON HEAD ISLAND</t>
  </si>
  <si>
    <t>SCOTIA</t>
  </si>
  <si>
    <t>YEMASSEE</t>
  </si>
  <si>
    <t>ASHLAND CITY</t>
  </si>
  <si>
    <t>BELL BUCKLE</t>
  </si>
  <si>
    <t>STEWART</t>
  </si>
  <si>
    <t>DICKSON</t>
  </si>
  <si>
    <t>BRENTWOOD (WILLIAMSON)</t>
  </si>
  <si>
    <t>BURNS</t>
  </si>
  <si>
    <t>ROBERTSON</t>
  </si>
  <si>
    <t>EAGLEVILLE</t>
  </si>
  <si>
    <t>GILES</t>
  </si>
  <si>
    <t>CROSS PLAINS</t>
  </si>
  <si>
    <t>SLAYDEN</t>
  </si>
  <si>
    <t>DOWELLTOWN</t>
  </si>
  <si>
    <t>ERIN</t>
  </si>
  <si>
    <t>GOODLETTSVILLE</t>
  </si>
  <si>
    <t>RIDGETOP</t>
  </si>
  <si>
    <t>MOUNT JULIET</t>
  </si>
  <si>
    <t>KINGSTON SPRINGS</t>
  </si>
  <si>
    <t>LAVERGNE</t>
  </si>
  <si>
    <t>CENTERTOWN</t>
  </si>
  <si>
    <t>MCMINNVILLE</t>
  </si>
  <si>
    <t>MITCHELLVILLE</t>
  </si>
  <si>
    <t>HUMPHREYS</t>
  </si>
  <si>
    <t>ORLINDA</t>
  </si>
  <si>
    <t>PEGRAM</t>
  </si>
  <si>
    <t>COOPERTOWN</t>
  </si>
  <si>
    <t>RED BOILING SPRINGS</t>
  </si>
  <si>
    <t>SMITH</t>
  </si>
  <si>
    <t>TENNESSEE RIDGE</t>
  </si>
  <si>
    <t>SPRING HILL</t>
  </si>
  <si>
    <t>VANLEER</t>
  </si>
  <si>
    <t>WHITE BLUFF</t>
  </si>
  <si>
    <t>MILLERSVILLE</t>
  </si>
  <si>
    <t>BERRY HILL</t>
  </si>
  <si>
    <t>BELLE MEADE</t>
  </si>
  <si>
    <t>ALTAMONT</t>
  </si>
  <si>
    <t>COLLEGEDALE</t>
  </si>
  <si>
    <t>COPPERHILL</t>
  </si>
  <si>
    <t>COWAN</t>
  </si>
  <si>
    <t>MCMINN</t>
  </si>
  <si>
    <t>DECHERD</t>
  </si>
  <si>
    <t>DUCKTOWN</t>
  </si>
  <si>
    <t>DUNLAP</t>
  </si>
  <si>
    <t>RHEA</t>
  </si>
  <si>
    <t>GRUETLI LAAGER</t>
  </si>
  <si>
    <t>CHATTANOOGA</t>
  </si>
  <si>
    <t>HUNTLAND</t>
  </si>
  <si>
    <t>LYNCHBURG  MOORE COUNTY</t>
  </si>
  <si>
    <t>TULLAHOMA</t>
  </si>
  <si>
    <t>MONTEAGLE</t>
  </si>
  <si>
    <t>NORMANDY</t>
  </si>
  <si>
    <t>LAKESITE</t>
  </si>
  <si>
    <t>KIMBALL</t>
  </si>
  <si>
    <t>SPRING CITY</t>
  </si>
  <si>
    <t>SODDY DAISY</t>
  </si>
  <si>
    <t>POWELLS CROSSROADS</t>
  </si>
  <si>
    <t>MEMPHIS</t>
  </si>
  <si>
    <t>JOHNSON CITY</t>
  </si>
  <si>
    <t>GREENEVILLE</t>
  </si>
  <si>
    <t>KINGSPORT</t>
  </si>
  <si>
    <t>ELIZABETHTON</t>
  </si>
  <si>
    <t>ERWIN</t>
  </si>
  <si>
    <t>UNICOI</t>
  </si>
  <si>
    <t>BLOUNT</t>
  </si>
  <si>
    <t>BEAN STATION</t>
  </si>
  <si>
    <t>BLAINE</t>
  </si>
  <si>
    <t>BULLS GAP</t>
  </si>
  <si>
    <t>COCKE</t>
  </si>
  <si>
    <t>ROCKY TOP</t>
  </si>
  <si>
    <t>PLAINVIEW</t>
  </si>
  <si>
    <t>CRAB ORCHARD</t>
  </si>
  <si>
    <t>CUMBERLAND GAP</t>
  </si>
  <si>
    <t>DANDRIDGE</t>
  </si>
  <si>
    <t>FENTRESS</t>
  </si>
  <si>
    <t>HAWKINS</t>
  </si>
  <si>
    <t>FRIENDSVILLE</t>
  </si>
  <si>
    <t>GATLINBURG</t>
  </si>
  <si>
    <t>BAILEYTON</t>
  </si>
  <si>
    <t>OAK RIDGE</t>
  </si>
  <si>
    <t>JELLICO</t>
  </si>
  <si>
    <t>SEVIERVILLE</t>
  </si>
  <si>
    <t>LOUDON</t>
  </si>
  <si>
    <t>LUTTRELL</t>
  </si>
  <si>
    <t>ALCOA</t>
  </si>
  <si>
    <t>MARYVILLE</t>
  </si>
  <si>
    <t>GRAINGER</t>
  </si>
  <si>
    <t>MAYNARDVILLE</t>
  </si>
  <si>
    <t>MOSHEIM</t>
  </si>
  <si>
    <t>JEFFERSON CITY</t>
  </si>
  <si>
    <t>NEW TAZEWELL</t>
  </si>
  <si>
    <t>NIOTA</t>
  </si>
  <si>
    <t>OLIVER SPRINGS</t>
  </si>
  <si>
    <t>ONEIDA</t>
  </si>
  <si>
    <t>PARROTTSVILLE</t>
  </si>
  <si>
    <t>ROGERSVILLE</t>
  </si>
  <si>
    <t>PIGEON FORGE</t>
  </si>
  <si>
    <t>HARROGATE</t>
  </si>
  <si>
    <t>SUNBRIGHT</t>
  </si>
  <si>
    <t>CHURCH HILL</t>
  </si>
  <si>
    <t>TOWNSEND</t>
  </si>
  <si>
    <t>VONORE</t>
  </si>
  <si>
    <t>WARTBURG</t>
  </si>
  <si>
    <t>BANEBERRY</t>
  </si>
  <si>
    <t>HAMBLEN</t>
  </si>
  <si>
    <t>FARRAGUT</t>
  </si>
  <si>
    <t>ALAMO</t>
  </si>
  <si>
    <t>ATOKA</t>
  </si>
  <si>
    <t>BOLIVAR</t>
  </si>
  <si>
    <t>BROWNSVILLE</t>
  </si>
  <si>
    <t>BURLISON</t>
  </si>
  <si>
    <t>CROCKETT</t>
  </si>
  <si>
    <t>TIPTON</t>
  </si>
  <si>
    <t>DYERSBURG</t>
  </si>
  <si>
    <t>COLLIERVILLE</t>
  </si>
  <si>
    <t>GALLAWAY</t>
  </si>
  <si>
    <t>HALLS(LAUDERDALE)</t>
  </si>
  <si>
    <t>HICKORY VALLEY</t>
  </si>
  <si>
    <t>HORNSBY</t>
  </si>
  <si>
    <t>BRADEN</t>
  </si>
  <si>
    <t>MAURY CITY</t>
  </si>
  <si>
    <t>MIDDLETON</t>
  </si>
  <si>
    <t>MILLINGTON</t>
  </si>
  <si>
    <t>MUNFORD</t>
  </si>
  <si>
    <t>NEWBERN</t>
  </si>
  <si>
    <t>HARDEMAN</t>
  </si>
  <si>
    <t>ROSSVILLE</t>
  </si>
  <si>
    <t>SAULSBURY</t>
  </si>
  <si>
    <t>TIPTONVILLE</t>
  </si>
  <si>
    <t>RIDGELY</t>
  </si>
  <si>
    <t>GERMANTOWN</t>
  </si>
  <si>
    <t>MCKENZIE</t>
  </si>
  <si>
    <t>ATWOOD</t>
  </si>
  <si>
    <t>BIG SANDY</t>
  </si>
  <si>
    <t>COTTAGE GROVE</t>
  </si>
  <si>
    <t>DRESDEN</t>
  </si>
  <si>
    <t>WEAKLEY</t>
  </si>
  <si>
    <t>GLEASON</t>
  </si>
  <si>
    <t>HORNBEAK</t>
  </si>
  <si>
    <t>MCLEMORESVILLE</t>
  </si>
  <si>
    <t>OBION</t>
  </si>
  <si>
    <t>PURYEAR</t>
  </si>
  <si>
    <t>RIVES</t>
  </si>
  <si>
    <t>SAMBURG</t>
  </si>
  <si>
    <t>WOODLAND MILLS</t>
  </si>
  <si>
    <t>BRUCETON</t>
  </si>
  <si>
    <t>CRUMP</t>
  </si>
  <si>
    <t>ENVILLE</t>
  </si>
  <si>
    <t>GADSDEN</t>
  </si>
  <si>
    <t>EASTVIEW</t>
  </si>
  <si>
    <t>SILERTON</t>
  </si>
  <si>
    <t>MEDON</t>
  </si>
  <si>
    <t>SCOTTS HILL</t>
  </si>
  <si>
    <t>SALTILLO</t>
  </si>
  <si>
    <t>BETHEL SPRINGS</t>
  </si>
  <si>
    <t>TOONE</t>
  </si>
  <si>
    <t>MCNAIRY</t>
  </si>
  <si>
    <t>ARDMORE</t>
  </si>
  <si>
    <t>COLLINWOOD</t>
  </si>
  <si>
    <t>MAURY</t>
  </si>
  <si>
    <t>ETHRIDGE</t>
  </si>
  <si>
    <t>LAWRENCEBURG</t>
  </si>
  <si>
    <t>LORETTO</t>
  </si>
  <si>
    <t>WAYNESBORO</t>
  </si>
  <si>
    <t>ALGOOD</t>
  </si>
  <si>
    <t>COOKEVILLE</t>
  </si>
  <si>
    <t>ALLARDT</t>
  </si>
  <si>
    <t>OVERTON</t>
  </si>
  <si>
    <t>PICKETT</t>
  </si>
  <si>
    <t>GORDONSVILLE</t>
  </si>
  <si>
    <t>DE KALB</t>
  </si>
  <si>
    <t>BYRDSTOWN</t>
  </si>
  <si>
    <t>CROSSVILLE</t>
  </si>
  <si>
    <t>GAINESBORO</t>
  </si>
  <si>
    <t>TEXHOMA</t>
  </si>
  <si>
    <t>LEWISVILLE CRIME CONTROL DISTRICT SP</t>
  </si>
  <si>
    <t>IRVING</t>
  </si>
  <si>
    <t>DENISON</t>
  </si>
  <si>
    <t>BARTONVILLE CRIME DIST SP</t>
  </si>
  <si>
    <t>PLANO</t>
  </si>
  <si>
    <t>FLOWER MOUND</t>
  </si>
  <si>
    <t>ROWLETT</t>
  </si>
  <si>
    <t>ROCKWALL</t>
  </si>
  <si>
    <t>SACHSE</t>
  </si>
  <si>
    <t>GRAND PRAIRIE CRIME CONTROL</t>
  </si>
  <si>
    <t>CORINTH CRIME CONTROL</t>
  </si>
  <si>
    <t>POTTSBORO</t>
  </si>
  <si>
    <t>RICHARDSON</t>
  </si>
  <si>
    <t>SHERMAN</t>
  </si>
  <si>
    <t>HOWE</t>
  </si>
  <si>
    <t>MURPHY MUNICIPAL DEVELOPMENT DISTRICT SP</t>
  </si>
  <si>
    <t>COPPELL CRIME CONTROL</t>
  </si>
  <si>
    <t>BARDWELL</t>
  </si>
  <si>
    <t>CEDAR HILL</t>
  </si>
  <si>
    <t>NAVARRO</t>
  </si>
  <si>
    <t>ANGUS</t>
  </si>
  <si>
    <t>CRANDALL</t>
  </si>
  <si>
    <t>KAUFMAN</t>
  </si>
  <si>
    <t>ENNIS</t>
  </si>
  <si>
    <t>COLLIN</t>
  </si>
  <si>
    <t>DESOTO</t>
  </si>
  <si>
    <t>GUN BARREL CITY</t>
  </si>
  <si>
    <t>WILMER</t>
  </si>
  <si>
    <t>FRUITVALE</t>
  </si>
  <si>
    <t>FATE</t>
  </si>
  <si>
    <t>JOSEPHINE</t>
  </si>
  <si>
    <t>DUNCANVILLE</t>
  </si>
  <si>
    <t>HUTCHINS</t>
  </si>
  <si>
    <t>KERENS</t>
  </si>
  <si>
    <t>CANEY CITY</t>
  </si>
  <si>
    <t>CORSICANA</t>
  </si>
  <si>
    <t>RICE</t>
  </si>
  <si>
    <t>ROSSER</t>
  </si>
  <si>
    <t>SCURRY</t>
  </si>
  <si>
    <t>TERRELL</t>
  </si>
  <si>
    <t>MAYPEARL</t>
  </si>
  <si>
    <t>WAXAHACHIE</t>
  </si>
  <si>
    <t>WYLIE</t>
  </si>
  <si>
    <t>BALCH SPRINGS</t>
  </si>
  <si>
    <t>GRAPEVINE</t>
  </si>
  <si>
    <t>FARMERS BRANCH</t>
  </si>
  <si>
    <t>ANNA</t>
  </si>
  <si>
    <t>ALBA</t>
  </si>
  <si>
    <t>RED RIVER</t>
  </si>
  <si>
    <t>BELLS</t>
  </si>
  <si>
    <t>DELTA COUNTY EMERGENCY SERVICES</t>
  </si>
  <si>
    <t>BLOSSOM</t>
  </si>
  <si>
    <t>BOGATA CRIME CONTROL &amp; PREVENTION</t>
  </si>
  <si>
    <t>BONHAM</t>
  </si>
  <si>
    <t>TOCO</t>
  </si>
  <si>
    <t>LEONARD</t>
  </si>
  <si>
    <t>COOPER</t>
  </si>
  <si>
    <t>CUMBY</t>
  </si>
  <si>
    <t>DEPORT</t>
  </si>
  <si>
    <t>ECTOR</t>
  </si>
  <si>
    <t>EMORY</t>
  </si>
  <si>
    <t>HONEY GROVE</t>
  </si>
  <si>
    <t>LADONIA</t>
  </si>
  <si>
    <t>CAMP</t>
  </si>
  <si>
    <t>MELISSA</t>
  </si>
  <si>
    <t>HUNT</t>
  </si>
  <si>
    <t>GUNTER</t>
  </si>
  <si>
    <t>PECAN GAP</t>
  </si>
  <si>
    <t>EAST TAWAKONI</t>
  </si>
  <si>
    <t>QUINLAN</t>
  </si>
  <si>
    <t>RAVENNA</t>
  </si>
  <si>
    <t>ROXTON</t>
  </si>
  <si>
    <t>TALCO</t>
  </si>
  <si>
    <t>TOM BEAN</t>
  </si>
  <si>
    <t>WINDOM</t>
  </si>
  <si>
    <t>WOLFE CITY</t>
  </si>
  <si>
    <t>YANTIS</t>
  </si>
  <si>
    <t>NASH</t>
  </si>
  <si>
    <t>ANNONA</t>
  </si>
  <si>
    <t>BLOOMBURG</t>
  </si>
  <si>
    <t>DOUGLASSVILLE</t>
  </si>
  <si>
    <t>HOOKS</t>
  </si>
  <si>
    <t>MAUD</t>
  </si>
  <si>
    <t>REDWATER</t>
  </si>
  <si>
    <t>LONGVIEW</t>
  </si>
  <si>
    <t>BECKVILLE</t>
  </si>
  <si>
    <t>PANOLA</t>
  </si>
  <si>
    <t>DAINGERFIELD</t>
  </si>
  <si>
    <t>TIMPSON LIBRARY DISTRICT</t>
  </si>
  <si>
    <t>GILMER</t>
  </si>
  <si>
    <t>GREGG</t>
  </si>
  <si>
    <t>HALLSVILLE</t>
  </si>
  <si>
    <t>HUGHES SPRINGS</t>
  </si>
  <si>
    <t>RUSK</t>
  </si>
  <si>
    <t>UNCERTAIN</t>
  </si>
  <si>
    <t>KILGORE</t>
  </si>
  <si>
    <t>MOUNT ENTERPRISE</t>
  </si>
  <si>
    <t>SCOTTSVILLE</t>
  </si>
  <si>
    <t>WASKOM</t>
  </si>
  <si>
    <t>NOONDAY</t>
  </si>
  <si>
    <t>NEW CHAPEL HILL</t>
  </si>
  <si>
    <t>TYLER</t>
  </si>
  <si>
    <t>BIG SANDY MDD SP</t>
  </si>
  <si>
    <t>BROWNSBORO</t>
  </si>
  <si>
    <t>CUNEY</t>
  </si>
  <si>
    <t>CUSHING</t>
  </si>
  <si>
    <t>FRANKSTON</t>
  </si>
  <si>
    <t>HENDERSON CO ESD 6</t>
  </si>
  <si>
    <t>MURCHISON</t>
  </si>
  <si>
    <t>NEW SUMMERFIELD</t>
  </si>
  <si>
    <t>POYNOR</t>
  </si>
  <si>
    <t>REKLAW</t>
  </si>
  <si>
    <t>NACOGDOCHES COUNTY HOSPITAL</t>
  </si>
  <si>
    <t>WINONA</t>
  </si>
  <si>
    <t>BUFFALO</t>
  </si>
  <si>
    <t>FREESTONE</t>
  </si>
  <si>
    <t>ELKHART</t>
  </si>
  <si>
    <t>GRAPELAND</t>
  </si>
  <si>
    <t>GROVETON</t>
  </si>
  <si>
    <t>KENNARD</t>
  </si>
  <si>
    <t>LATEXO</t>
  </si>
  <si>
    <t>LEONA</t>
  </si>
  <si>
    <t>LOVELADY</t>
  </si>
  <si>
    <t>STREETMAN</t>
  </si>
  <si>
    <t>LUFKIN</t>
  </si>
  <si>
    <t>BROADDUS</t>
  </si>
  <si>
    <t>SABINE</t>
  </si>
  <si>
    <t>JASPER COUNTY DEV DISTRICT NO. 1</t>
  </si>
  <si>
    <t>KIRBYVILLE</t>
  </si>
  <si>
    <t>CHIRENO</t>
  </si>
  <si>
    <t>COLMESNEIL</t>
  </si>
  <si>
    <t>CORRIGAN</t>
  </si>
  <si>
    <t>DIBOLL</t>
  </si>
  <si>
    <t>APPLEBY</t>
  </si>
  <si>
    <t>HEMPHILL</t>
  </si>
  <si>
    <t>JOAQUIN</t>
  </si>
  <si>
    <t>NACOGDOCHES</t>
  </si>
  <si>
    <t>PINELAND</t>
  </si>
  <si>
    <t>ANGELINA</t>
  </si>
  <si>
    <t>SAN AUGUSTINE</t>
  </si>
  <si>
    <t>HUXLEY</t>
  </si>
  <si>
    <t>TENAHA</t>
  </si>
  <si>
    <t>TIMPSON</t>
  </si>
  <si>
    <t>TYLER CO EMER DIST 2 SP</t>
  </si>
  <si>
    <t>FORT WORTH</t>
  </si>
  <si>
    <t>BRIAROAKS</t>
  </si>
  <si>
    <t>SOMERVELL</t>
  </si>
  <si>
    <t>CRESSON</t>
  </si>
  <si>
    <t>ELLIS</t>
  </si>
  <si>
    <t>RICHLAND HILLS</t>
  </si>
  <si>
    <t>ITASCA</t>
  </si>
  <si>
    <t>BROCK</t>
  </si>
  <si>
    <t>PALO PINTO COUNTY ESD 1-A SP</t>
  </si>
  <si>
    <t>MINERAL WELLS</t>
  </si>
  <si>
    <t>NEWARK MDD SP</t>
  </si>
  <si>
    <t>WEATHERFORD</t>
  </si>
  <si>
    <t>TROPHY CLUB</t>
  </si>
  <si>
    <t>BURLESON</t>
  </si>
  <si>
    <t>AZLE</t>
  </si>
  <si>
    <t>BENBROOK LIBRARY DISTRICT</t>
  </si>
  <si>
    <t>EVERMAN CRIME CONTROL</t>
  </si>
  <si>
    <t>BLUE MOUND CRIME CONTROL</t>
  </si>
  <si>
    <t>HALTOM CITY CRIME CONTROL</t>
  </si>
  <si>
    <t>COLLEYVILLE CRIME CONTROL</t>
  </si>
  <si>
    <t>ALVORD</t>
  </si>
  <si>
    <t>COOKE</t>
  </si>
  <si>
    <t>WISE</t>
  </si>
  <si>
    <t>SOUTHLAKE CRIME CONTROL</t>
  </si>
  <si>
    <t>MUENSTER</t>
  </si>
  <si>
    <t>NOCONA</t>
  </si>
  <si>
    <t>PILOT POINT</t>
  </si>
  <si>
    <t>SADLER</t>
  </si>
  <si>
    <t>ST. JO</t>
  </si>
  <si>
    <t>SOUTHMAYD</t>
  </si>
  <si>
    <t>VALLEY VIEW</t>
  </si>
  <si>
    <t>WICHITA FALLS</t>
  </si>
  <si>
    <t>BURKBURNETT</t>
  </si>
  <si>
    <t>ARCHER CITY</t>
  </si>
  <si>
    <t>BYERS</t>
  </si>
  <si>
    <t>ELECTRA</t>
  </si>
  <si>
    <t>GOREE</t>
  </si>
  <si>
    <t>WILBARGER</t>
  </si>
  <si>
    <t>HENRIETTA</t>
  </si>
  <si>
    <t>HOLLIDAY</t>
  </si>
  <si>
    <t>IOWA PARK</t>
  </si>
  <si>
    <t>WICHITA</t>
  </si>
  <si>
    <t>MEGARGEL</t>
  </si>
  <si>
    <t>MUNDAY</t>
  </si>
  <si>
    <t>NEWCASTLE</t>
  </si>
  <si>
    <t>OLNEY</t>
  </si>
  <si>
    <t>PETROLIA</t>
  </si>
  <si>
    <t>SEYMOUR</t>
  </si>
  <si>
    <t>WEINERT</t>
  </si>
  <si>
    <t>STEPHENVILLE</t>
  </si>
  <si>
    <t>BRIDGEPORT</t>
  </si>
  <si>
    <t>BRYSON</t>
  </si>
  <si>
    <t>BLANKET</t>
  </si>
  <si>
    <t>COMANCHE</t>
  </si>
  <si>
    <t>CISCO</t>
  </si>
  <si>
    <t>DE LEON</t>
  </si>
  <si>
    <t>EASTLAND</t>
  </si>
  <si>
    <t>GORMAN</t>
  </si>
  <si>
    <t>HICO</t>
  </si>
  <si>
    <t>JACKSBORO</t>
  </si>
  <si>
    <t>JACK</t>
  </si>
  <si>
    <t>YOUNG</t>
  </si>
  <si>
    <t>ERATH</t>
  </si>
  <si>
    <t>MORAN</t>
  </si>
  <si>
    <t>EASTLAND MEMORIAL HOSPITAL</t>
  </si>
  <si>
    <t>HOOD</t>
  </si>
  <si>
    <t>RISING STAR</t>
  </si>
  <si>
    <t>THROCKMORTON</t>
  </si>
  <si>
    <t>PEASTER</t>
  </si>
  <si>
    <t>WOODSON</t>
  </si>
  <si>
    <t>TEMPLE</t>
  </si>
  <si>
    <t>MORGAN'S POINT RESORT</t>
  </si>
  <si>
    <t>BARTLETT (WILLIAMSON CO) MDD SP</t>
  </si>
  <si>
    <t>BELTON</t>
  </si>
  <si>
    <t>BUCKHOLTS</t>
  </si>
  <si>
    <t>COPPERAS COVE</t>
  </si>
  <si>
    <t>MILAM</t>
  </si>
  <si>
    <t>BRUCEVILLE-EDDY</t>
  </si>
  <si>
    <t>EVANT</t>
  </si>
  <si>
    <t>CORYELL</t>
  </si>
  <si>
    <t>WILLIAMSON</t>
  </si>
  <si>
    <t>WILLIAMSON CO ESD NO 5 SP</t>
  </si>
  <si>
    <t>JARRELL</t>
  </si>
  <si>
    <t>BURNET CO ESD NO 8 SP</t>
  </si>
  <si>
    <t>KILLEEN</t>
  </si>
  <si>
    <t>HARKER HEIGHTS</t>
  </si>
  <si>
    <t>LITTLE RIVER-ACADEMY</t>
  </si>
  <si>
    <t>MILANO</t>
  </si>
  <si>
    <t>MOODY</t>
  </si>
  <si>
    <t>ROCKDALE</t>
  </si>
  <si>
    <t>ROSEBUD</t>
  </si>
  <si>
    <t>WILLIAMSON CO ESD 3 SP</t>
  </si>
  <si>
    <t>THORNDALE</t>
  </si>
  <si>
    <t>THRALL</t>
  </si>
  <si>
    <t>ABBOTT</t>
  </si>
  <si>
    <t>AQUILLA</t>
  </si>
  <si>
    <t>HALLSBURG</t>
  </si>
  <si>
    <t>BLOOMING GROVE</t>
  </si>
  <si>
    <t>BLUM</t>
  </si>
  <si>
    <t>HILL CO ESD 2A SP</t>
  </si>
  <si>
    <t>BREMOND</t>
  </si>
  <si>
    <t>LORENA</t>
  </si>
  <si>
    <t>BYNUM</t>
  </si>
  <si>
    <t>GOLINDA</t>
  </si>
  <si>
    <t>COOLIDGE</t>
  </si>
  <si>
    <t>CRANFILLS GAP</t>
  </si>
  <si>
    <t>LACY-LAKEVIEW</t>
  </si>
  <si>
    <t>FROST</t>
  </si>
  <si>
    <t>LIMESTONE</t>
  </si>
  <si>
    <t>HEWITT</t>
  </si>
  <si>
    <t>BOSQUE</t>
  </si>
  <si>
    <t>CARL'S CORNER</t>
  </si>
  <si>
    <t>HUBBARD</t>
  </si>
  <si>
    <t>ITALY</t>
  </si>
  <si>
    <t>KOSSE</t>
  </si>
  <si>
    <t>LOTT</t>
  </si>
  <si>
    <t>MCGREGOR</t>
  </si>
  <si>
    <t>MALONE MDD SP</t>
  </si>
  <si>
    <t>MARLIN</t>
  </si>
  <si>
    <t>MERIDIAN</t>
  </si>
  <si>
    <t>MERTENS</t>
  </si>
  <si>
    <t>MEXIA</t>
  </si>
  <si>
    <t>MOUNT CALM</t>
  </si>
  <si>
    <t>PENELOPE</t>
  </si>
  <si>
    <t>FALLS</t>
  </si>
  <si>
    <t>RIESEL</t>
  </si>
  <si>
    <t>VALLEY MILLS</t>
  </si>
  <si>
    <t>GHOLSON</t>
  </si>
  <si>
    <t>WHITNEY</t>
  </si>
  <si>
    <t>WORTHAM</t>
  </si>
  <si>
    <t>BELLMEAD</t>
  </si>
  <si>
    <t>BROWNWOOD</t>
  </si>
  <si>
    <t>EARLY MDD SP</t>
  </si>
  <si>
    <t>MASON COUNTY HEALTH SERVICES</t>
  </si>
  <si>
    <t>BALLINGER</t>
  </si>
  <si>
    <t>BANGS</t>
  </si>
  <si>
    <t>SAN SABA</t>
  </si>
  <si>
    <t>BRADY</t>
  </si>
  <si>
    <t>LLANO</t>
  </si>
  <si>
    <t>MCCULLOCH</t>
  </si>
  <si>
    <t>SCHLEICHER COUNTY HEALTH SERVICES</t>
  </si>
  <si>
    <t>GOLDTHWAITE</t>
  </si>
  <si>
    <t>JUNCTION</t>
  </si>
  <si>
    <t>LOMETA</t>
  </si>
  <si>
    <t>KIMBLE</t>
  </si>
  <si>
    <t>CONCHO</t>
  </si>
  <si>
    <t>MELVIN</t>
  </si>
  <si>
    <t>MILES</t>
  </si>
  <si>
    <t>MULLIN</t>
  </si>
  <si>
    <t>RUNNELS</t>
  </si>
  <si>
    <t>PAINT ROCK</t>
  </si>
  <si>
    <t>MILLS</t>
  </si>
  <si>
    <t>RICHLAND SPRINGS</t>
  </si>
  <si>
    <t>SANTA ANNA</t>
  </si>
  <si>
    <t>TOM GREEN</t>
  </si>
  <si>
    <t>SAN ANGELO</t>
  </si>
  <si>
    <t>IRION</t>
  </si>
  <si>
    <t>BIG LAKE</t>
  </si>
  <si>
    <t>BRONTE</t>
  </si>
  <si>
    <t>MERTZON</t>
  </si>
  <si>
    <t>VAL VERDE</t>
  </si>
  <si>
    <t>ROBERT LEE</t>
  </si>
  <si>
    <t>COKE</t>
  </si>
  <si>
    <t>STERLING CITY</t>
  </si>
  <si>
    <t>HARRIS CO. ESD NO. 10</t>
  </si>
  <si>
    <t>JERSEY VILLAGE</t>
  </si>
  <si>
    <t>PEARLAND LOWER KIRBY MANAGEMENT DISTRICT SP</t>
  </si>
  <si>
    <t>HARRIS-FORT BEND ESD NO. 100</t>
  </si>
  <si>
    <t>FORT BEND CO ASSISTANCE DISTRICT NO 6 SP</t>
  </si>
  <si>
    <t>HARRIS COUNTY EAST ALDINE MANAGEMENT DISTRICT SPECIAL ZONE SP</t>
  </si>
  <si>
    <t>HARRIS CO EMERGENCY SERVICES DISTRICT NO 9 SP</t>
  </si>
  <si>
    <t>NASSAU BAY/NASA AREA MGMT</t>
  </si>
  <si>
    <t>HARRIS CO EMERGENCY SERVICES DISTRICT NO 17 SP</t>
  </si>
  <si>
    <t>HARRIS CO EMERGENCY SERVICES DISTRICT 28 SP</t>
  </si>
  <si>
    <t>CONROE</t>
  </si>
  <si>
    <t>WILLIS MONTGOMERY CO ESD 1 COMBINED AREA SP</t>
  </si>
  <si>
    <t>WALKER COUNTY ESD 1 SP</t>
  </si>
  <si>
    <t>MONTGOMERY CO EMERGENCY SVCS NO. 7</t>
  </si>
  <si>
    <t>COLDSPRING</t>
  </si>
  <si>
    <t>MONTGOMERY CO ESD 2 SP</t>
  </si>
  <si>
    <t>GOODRICH</t>
  </si>
  <si>
    <t>HUMBLE</t>
  </si>
  <si>
    <t>MONTGOMERY CO EMERGENCY SERVICES DISTRICT 10 SP</t>
  </si>
  <si>
    <t>MONTGOMERY COUNTY EMERGENCY SERVICES DISTRICT NO 1 SP</t>
  </si>
  <si>
    <t>ONALASKA</t>
  </si>
  <si>
    <t>PLANTERSVILLE</t>
  </si>
  <si>
    <t>POINT BLANK</t>
  </si>
  <si>
    <t>SHEPHERD</t>
  </si>
  <si>
    <t>HOUSTON MTA TRANSIT</t>
  </si>
  <si>
    <t>MONTGOMERY CO EMERGENCY SERVICES DISTRICT NO 8 SP</t>
  </si>
  <si>
    <t>SHENANDOAH</t>
  </si>
  <si>
    <t>THE WOODLANDS TOWNSHIP</t>
  </si>
  <si>
    <t>HARRIS CO EMERGENCY SERVICES DISTRICT NO 7 SP</t>
  </si>
  <si>
    <t>BELLAIRE</t>
  </si>
  <si>
    <t>FORT BEND COUNTY ASSISTANCE DISTRICT NO 2 SP</t>
  </si>
  <si>
    <t>RICE HOSPITAL DISTRICT</t>
  </si>
  <si>
    <t>MATAGORDA</t>
  </si>
  <si>
    <t>FORT BEND</t>
  </si>
  <si>
    <t>BELLVILLE</t>
  </si>
  <si>
    <t>BRAZORIA</t>
  </si>
  <si>
    <t>FORT BEND CO AD 7 SP</t>
  </si>
  <si>
    <t>LAS DAMAS MGMT DIST SP</t>
  </si>
  <si>
    <t>EL CAMPO</t>
  </si>
  <si>
    <t>FORT BEND CO ASSISTANCE DISTRICT 8 SP</t>
  </si>
  <si>
    <t>WALLER</t>
  </si>
  <si>
    <t>PRAIRIE VIEW CRIME&amp;PRE SP</t>
  </si>
  <si>
    <t>KENDLETON</t>
  </si>
  <si>
    <t>MISSOURI CITY</t>
  </si>
  <si>
    <t>ORCHARD</t>
  </si>
  <si>
    <t>PALACIOS</t>
  </si>
  <si>
    <t>PATTISON</t>
  </si>
  <si>
    <t>COLORADO</t>
  </si>
  <si>
    <t>SAN FELIPE</t>
  </si>
  <si>
    <t>SIMONTON</t>
  </si>
  <si>
    <t>SWEENY</t>
  </si>
  <si>
    <t>THOMPSONS</t>
  </si>
  <si>
    <t>SUGAR LAND</t>
  </si>
  <si>
    <t>KATY</t>
  </si>
  <si>
    <t>PASADENA</t>
  </si>
  <si>
    <t>DEER PARK CRIME CONTROL DISTRICT SP</t>
  </si>
  <si>
    <t>LA PORTE FIRE CONTROL PREVENTION AND EMS DISTRICT SP</t>
  </si>
  <si>
    <t>HITCHCOCK</t>
  </si>
  <si>
    <t>LEAGUE CITY</t>
  </si>
  <si>
    <t>ALVIN</t>
  </si>
  <si>
    <t>ANAHUAC MUNICIPAL DEVELOPMENT DIST.</t>
  </si>
  <si>
    <t>ANGLETON</t>
  </si>
  <si>
    <t>KEMAH</t>
  </si>
  <si>
    <t>BAYTOWN CRIME CONTROL</t>
  </si>
  <si>
    <t>BAYTOWN MUNICIPAL DEV DISTRICT</t>
  </si>
  <si>
    <t>HARRIS CO EMER DIST 50 SP</t>
  </si>
  <si>
    <t>CLUTE</t>
  </si>
  <si>
    <t>DAISETTA</t>
  </si>
  <si>
    <t>DEVERS</t>
  </si>
  <si>
    <t>FORT BEND COUNTY ASSISTANCE DISTRICT NO 4 SP</t>
  </si>
  <si>
    <t>FRIENDSWOOD</t>
  </si>
  <si>
    <t>GALVESTON</t>
  </si>
  <si>
    <t>CHAMBERS COUNTY HEALTH SERVICES</t>
  </si>
  <si>
    <t>LIBERTY CO ESD 7 SP</t>
  </si>
  <si>
    <t>CLEAR LAKE SHORES</t>
  </si>
  <si>
    <t>IOWA COLONY CCPD SP</t>
  </si>
  <si>
    <t>MONT BELVIEU</t>
  </si>
  <si>
    <t>MANVEL</t>
  </si>
  <si>
    <t>EL LAGO</t>
  </si>
  <si>
    <t>PEARLAND</t>
  </si>
  <si>
    <t>LA MARQUE</t>
  </si>
  <si>
    <t>TEXAS CITY</t>
  </si>
  <si>
    <t>BRIDGE CITY</t>
  </si>
  <si>
    <t>JASPER CO ESD 1 SP</t>
  </si>
  <si>
    <t>CHINA</t>
  </si>
  <si>
    <t>HARDIN CO ESD 6 SP</t>
  </si>
  <si>
    <t>GALVESTON CO ESD NO 2 SP</t>
  </si>
  <si>
    <t>GROVES</t>
  </si>
  <si>
    <t>HARDIN CO ESD 2 SP</t>
  </si>
  <si>
    <t>NOME</t>
  </si>
  <si>
    <t>PORT ARTHUR</t>
  </si>
  <si>
    <t>SOUR LAKE</t>
  </si>
  <si>
    <t>CHAMBERS CO EMERGENCY SERVICES DISTRICT 1</t>
  </si>
  <si>
    <t>PINE FOREST</t>
  </si>
  <si>
    <t>VIDOR</t>
  </si>
  <si>
    <t>BRAZOS</t>
  </si>
  <si>
    <t>BEDIAS</t>
  </si>
  <si>
    <t>BRENHAM</t>
  </si>
  <si>
    <t>BURTON</t>
  </si>
  <si>
    <t>COLLEGE STATION</t>
  </si>
  <si>
    <t>IOLA</t>
  </si>
  <si>
    <t>KURTEN</t>
  </si>
  <si>
    <t>MARQUEZ</t>
  </si>
  <si>
    <t>NORMANGEE</t>
  </si>
  <si>
    <t>GRIMES</t>
  </si>
  <si>
    <t>SNOOK</t>
  </si>
  <si>
    <t>VICTORIA</t>
  </si>
  <si>
    <t>AUSTWELL</t>
  </si>
  <si>
    <t>CUERO</t>
  </si>
  <si>
    <t>EDNA</t>
  </si>
  <si>
    <t>GOLIAD</t>
  </si>
  <si>
    <t>GANADO</t>
  </si>
  <si>
    <t>HALLETTSVILLE</t>
  </si>
  <si>
    <t>DEWITT</t>
  </si>
  <si>
    <t>LA WARD</t>
  </si>
  <si>
    <t>MOULTON</t>
  </si>
  <si>
    <t>POINT COMFORT</t>
  </si>
  <si>
    <t>CALHOUN CO PORT OCONNOR IMPROVEMENT DISTRICT SP</t>
  </si>
  <si>
    <t>SEADRIFT</t>
  </si>
  <si>
    <t>SHINER</t>
  </si>
  <si>
    <t>LAVACA</t>
  </si>
  <si>
    <t>YOAKUM</t>
  </si>
  <si>
    <t>BEXAR CO ESD 5 SP</t>
  </si>
  <si>
    <t>MEDINA CO ESD 6 SP</t>
  </si>
  <si>
    <t>ATASCOSA</t>
  </si>
  <si>
    <t>FAIR OAKS RANCH</t>
  </si>
  <si>
    <t>MCMULLEN</t>
  </si>
  <si>
    <t>BEXAR CO ESD 2 SP</t>
  </si>
  <si>
    <t>KERR</t>
  </si>
  <si>
    <t>COTULLA</t>
  </si>
  <si>
    <t>MEDINA CO ESD 1 SP</t>
  </si>
  <si>
    <t>DILLEY</t>
  </si>
  <si>
    <t>ENCINAL</t>
  </si>
  <si>
    <t>GEORGE WEST</t>
  </si>
  <si>
    <t>SAN ANTONIO MTA TRANSIT</t>
  </si>
  <si>
    <t>INGRAM</t>
  </si>
  <si>
    <t>JOURDANTON</t>
  </si>
  <si>
    <t>BLANCO COUNTY SOUTH LIBRARY DIST</t>
  </si>
  <si>
    <t>KERRVILLE</t>
  </si>
  <si>
    <t>LAREDO CITY CTD TRANSIT</t>
  </si>
  <si>
    <t>EL CENIZO</t>
  </si>
  <si>
    <t>BANDERA</t>
  </si>
  <si>
    <t>PEARSALL</t>
  </si>
  <si>
    <t>LEVELLAND</t>
  </si>
  <si>
    <t>ZAPATA COUNTY ASSISTANCE DISTRICT</t>
  </si>
  <si>
    <t>BULVERDE COMAL CO ESD 5 SP</t>
  </si>
  <si>
    <t>THREE RIVERS</t>
  </si>
  <si>
    <t>BEXAR</t>
  </si>
  <si>
    <t>TEXAS</t>
  </si>
  <si>
    <t>BEEVILLE</t>
  </si>
  <si>
    <t>SCHERTZ</t>
  </si>
  <si>
    <t>KARNES</t>
  </si>
  <si>
    <t>WILSON COUNTY EMERGENCY SERVICES DISTRICT NO 2 SP</t>
  </si>
  <si>
    <t>FALLS CITY</t>
  </si>
  <si>
    <t>SEGUIN</t>
  </si>
  <si>
    <t>KARNES CITY</t>
  </si>
  <si>
    <t>KENEDY</t>
  </si>
  <si>
    <t>BEXAR CO ESD 12 SP</t>
  </si>
  <si>
    <t>BEE</t>
  </si>
  <si>
    <t>COMAL</t>
  </si>
  <si>
    <t>NEW BRAUNFELS</t>
  </si>
  <si>
    <t>CANYON LAKE LIBRARY DISTRICT</t>
  </si>
  <si>
    <t>COMAL CO EMER DIST 4 SP</t>
  </si>
  <si>
    <t>NIXON</t>
  </si>
  <si>
    <t>NORDHEIM</t>
  </si>
  <si>
    <t>POTH</t>
  </si>
  <si>
    <t>RUNGE</t>
  </si>
  <si>
    <t>CIBOLO</t>
  </si>
  <si>
    <t>SMILEY</t>
  </si>
  <si>
    <t>BULVERDE</t>
  </si>
  <si>
    <t>YORKTOWN</t>
  </si>
  <si>
    <t>BALCONES HEIGHTS CRIME CONTROL</t>
  </si>
  <si>
    <t>ALAMO HEIGHTS</t>
  </si>
  <si>
    <t>OLMOS PARK</t>
  </si>
  <si>
    <t>KIRBY CRIME CONTROL AND PREVENTION DISTRICT</t>
  </si>
  <si>
    <t>CASTLE HILLS CRIME CONTROL</t>
  </si>
  <si>
    <t>HILL COUNTRY VILLAGE</t>
  </si>
  <si>
    <t>LEON VALLEY CRIME CONTROL AND PREVENTION DISTRICT SP</t>
  </si>
  <si>
    <t>BEXAR CO ESD 7 SP</t>
  </si>
  <si>
    <t>BEXAR CO ESD 3 SP</t>
  </si>
  <si>
    <t>AGUA DULCE</t>
  </si>
  <si>
    <t>SAN DIEGO MUNICIPAL DEV DIST</t>
  </si>
  <si>
    <t>ALICE</t>
  </si>
  <si>
    <t>ARANSAS PASS CRIME DIS SL</t>
  </si>
  <si>
    <t>NUECES</t>
  </si>
  <si>
    <t>BAYSIDE</t>
  </si>
  <si>
    <t>BENAVIDES</t>
  </si>
  <si>
    <t>JIM WELLS</t>
  </si>
  <si>
    <t>BISHOP</t>
  </si>
  <si>
    <t>DUVAL</t>
  </si>
  <si>
    <t>DRISCOLL</t>
  </si>
  <si>
    <t>SAN PATRICIO</t>
  </si>
  <si>
    <t>BROOKS COUNTY HEALTH SERVICES</t>
  </si>
  <si>
    <t>FALFURRIAS</t>
  </si>
  <si>
    <t>FREER</t>
  </si>
  <si>
    <t>GREGORY</t>
  </si>
  <si>
    <t>JIM HOGG COUNTY HEALTH SERVICES</t>
  </si>
  <si>
    <t>INGLESIDE</t>
  </si>
  <si>
    <t>KINGSVILLE</t>
  </si>
  <si>
    <t>MATHIS</t>
  </si>
  <si>
    <t>WEBB</t>
  </si>
  <si>
    <t>ODEM</t>
  </si>
  <si>
    <t>ORANGE GROVE</t>
  </si>
  <si>
    <t>CORPUS CHRISTI CRIME CONTROL</t>
  </si>
  <si>
    <t>PREMONT</t>
  </si>
  <si>
    <t>REFUGIO</t>
  </si>
  <si>
    <t>KLEBERG</t>
  </si>
  <si>
    <t>SINTON</t>
  </si>
  <si>
    <t>PORTLAND</t>
  </si>
  <si>
    <t>MCALLEN</t>
  </si>
  <si>
    <t>EDINBURG</t>
  </si>
  <si>
    <t>COMBES</t>
  </si>
  <si>
    <t>STARR</t>
  </si>
  <si>
    <t>ELSA</t>
  </si>
  <si>
    <t>LA GRULLA</t>
  </si>
  <si>
    <t>HIDALGO</t>
  </si>
  <si>
    <t>HARLINGEN</t>
  </si>
  <si>
    <t>LA FERIA</t>
  </si>
  <si>
    <t>LA JOYA</t>
  </si>
  <si>
    <t>WILLACY</t>
  </si>
  <si>
    <t>LA VILLA</t>
  </si>
  <si>
    <t>LOS INDIOS</t>
  </si>
  <si>
    <t>LYFORD</t>
  </si>
  <si>
    <t>MERCEDES</t>
  </si>
  <si>
    <t>PALMVIEW MDD SL</t>
  </si>
  <si>
    <t>PORT ISABEL</t>
  </si>
  <si>
    <t>PROGRESO</t>
  </si>
  <si>
    <t>RAYMONDVILLE</t>
  </si>
  <si>
    <t>SULLIVAN CITY CRIME CONTROL</t>
  </si>
  <si>
    <t>RIO HONDO MUNICIPAL DEVELOPMENT DISTRICT SP</t>
  </si>
  <si>
    <t>ESCOBARES</t>
  </si>
  <si>
    <t>SAN PERLITA</t>
  </si>
  <si>
    <t>DONNA</t>
  </si>
  <si>
    <t>SOUTH PADRE ISLAND</t>
  </si>
  <si>
    <t>BASTROP</t>
  </si>
  <si>
    <t>TRAVIS</t>
  </si>
  <si>
    <t>BURNET</t>
  </si>
  <si>
    <t>E TRAVIS CO GATEWY LIB SP</t>
  </si>
  <si>
    <t>AUSTIN MTA TRANSIT</t>
  </si>
  <si>
    <t>TRAVIS CO EMERGENCY SERVICES DISTRICT 2A SP</t>
  </si>
  <si>
    <t>DRIPPING SPRINGS LIBRARY DISTRICT</t>
  </si>
  <si>
    <t>TRAVIS CO EMERGENCY SERVICES DISTRICT 12-A SP</t>
  </si>
  <si>
    <t>HAYS CO ESD 4 SP</t>
  </si>
  <si>
    <t>BLANCO CO ESD 1 SP</t>
  </si>
  <si>
    <t>ROUND ROCK</t>
  </si>
  <si>
    <t>CEDAR PARK</t>
  </si>
  <si>
    <t>BLANCO CO ESD 2 SP</t>
  </si>
  <si>
    <t>BLANCO COUNTY NORTH LIBRARY DIST</t>
  </si>
  <si>
    <t>KINGSBURY</t>
  </si>
  <si>
    <t>HAYS</t>
  </si>
  <si>
    <t>HORSESHOE BAY</t>
  </si>
  <si>
    <t>LEANDER</t>
  </si>
  <si>
    <t>CALDWELL CO ESD 4 SP</t>
  </si>
  <si>
    <t>LAGO VISTA</t>
  </si>
  <si>
    <t>TRAVIS CO EMERGENCY SERVICE DISTRICT 5</t>
  </si>
  <si>
    <t>TRAVIS CO DIST 2 SP</t>
  </si>
  <si>
    <t>COTTONWOOD SHORES CRIME CONTROL</t>
  </si>
  <si>
    <t>BURNET CO ESD 6 SP</t>
  </si>
  <si>
    <t>LAKE TRAVIS COMMUNITY LIBRARY DISTRICT</t>
  </si>
  <si>
    <t>STAPLES</t>
  </si>
  <si>
    <t>WEIR</t>
  </si>
  <si>
    <t>GILLESPIE</t>
  </si>
  <si>
    <t>HAYS CO EMERGENCY SERVICES DISTRICT NO 3-A SP</t>
  </si>
  <si>
    <t>MUSTANG RIDGE</t>
  </si>
  <si>
    <t>UVALDE</t>
  </si>
  <si>
    <t>ASHERTON</t>
  </si>
  <si>
    <t>REAL</t>
  </si>
  <si>
    <t>ZAVALA CO ASSISTANCE DISTRICT SP</t>
  </si>
  <si>
    <t>BIG WELLS</t>
  </si>
  <si>
    <t>BRACKETTVILLE</t>
  </si>
  <si>
    <t>CAMP WOOD</t>
  </si>
  <si>
    <t>CARRIZO SPRINGS</t>
  </si>
  <si>
    <t>DIMMIT</t>
  </si>
  <si>
    <t>UVALDE COUNTY HEALTH SERVICES</t>
  </si>
  <si>
    <t>CRYSTAL CITY</t>
  </si>
  <si>
    <t>DEL RIO</t>
  </si>
  <si>
    <t>EAGLE PASS</t>
  </si>
  <si>
    <t>MAVERICK COUNTY LFW AND CDC</t>
  </si>
  <si>
    <t>HONDO MEDINA CO ESD 6 COMBINED AREA SP</t>
  </si>
  <si>
    <t>LEAKEY</t>
  </si>
  <si>
    <t>SPOFFORD</t>
  </si>
  <si>
    <t>ROCKSPRINGS</t>
  </si>
  <si>
    <t>SABINAL</t>
  </si>
  <si>
    <t>CARMINE</t>
  </si>
  <si>
    <t>FLATONIA</t>
  </si>
  <si>
    <t>GIDDINGS</t>
  </si>
  <si>
    <t>ROUND TOP</t>
  </si>
  <si>
    <t>SCHULENBURG</t>
  </si>
  <si>
    <t>WAELDER</t>
  </si>
  <si>
    <t>WEIMAR</t>
  </si>
  <si>
    <t>ADRIAN</t>
  </si>
  <si>
    <t>WHEELER</t>
  </si>
  <si>
    <t>BOOKER</t>
  </si>
  <si>
    <t>BORGER</t>
  </si>
  <si>
    <t>BOVINA</t>
  </si>
  <si>
    <t>POTTER COUNTY ASSISTANCE DISTRICT 1 SP</t>
  </si>
  <si>
    <t>CACTUS</t>
  </si>
  <si>
    <t>CANADIAN</t>
  </si>
  <si>
    <t>RANDALL</t>
  </si>
  <si>
    <t>CANYON</t>
  </si>
  <si>
    <t>CHANNING</t>
  </si>
  <si>
    <t>CLAUDE</t>
  </si>
  <si>
    <t>HALE</t>
  </si>
  <si>
    <t>DALHART</t>
  </si>
  <si>
    <t>DARROUZETT</t>
  </si>
  <si>
    <t>DEAF SMITH</t>
  </si>
  <si>
    <t>DIMMITT</t>
  </si>
  <si>
    <t>EARTH</t>
  </si>
  <si>
    <t>OCHILTREE</t>
  </si>
  <si>
    <t>FOLLETT</t>
  </si>
  <si>
    <t>FRIONA</t>
  </si>
  <si>
    <t>FRITCH</t>
  </si>
  <si>
    <t>GROOM</t>
  </si>
  <si>
    <t>GRUVER</t>
  </si>
  <si>
    <t>HALE CENTER</t>
  </si>
  <si>
    <t>HAPPY</t>
  </si>
  <si>
    <t>HARTLEY</t>
  </si>
  <si>
    <t>HIGGINS</t>
  </si>
  <si>
    <t>DALLAM</t>
  </si>
  <si>
    <t>KRESS</t>
  </si>
  <si>
    <t>PARMER</t>
  </si>
  <si>
    <t>LEFORS</t>
  </si>
  <si>
    <t>LIPSCOMB</t>
  </si>
  <si>
    <t>MOBEETIE</t>
  </si>
  <si>
    <t>HUTCHINSON</t>
  </si>
  <si>
    <t>NAZARETH</t>
  </si>
  <si>
    <t>OLTON</t>
  </si>
  <si>
    <t>PAMPA</t>
  </si>
  <si>
    <t>PANHANDLE</t>
  </si>
  <si>
    <t>PERRYTON</t>
  </si>
  <si>
    <t>COLLINGSWORTH</t>
  </si>
  <si>
    <t>SHAMROCK</t>
  </si>
  <si>
    <t>SKELLYTOWN</t>
  </si>
  <si>
    <t>SPEARMAN</t>
  </si>
  <si>
    <t>CASTRO</t>
  </si>
  <si>
    <t>STINNETT</t>
  </si>
  <si>
    <t>STRATFORD</t>
  </si>
  <si>
    <t>SUNRAY</t>
  </si>
  <si>
    <t>TEXLINE</t>
  </si>
  <si>
    <t>TULIA</t>
  </si>
  <si>
    <t>RANDALL COUNTY ASSISTANCE DISTRICT NO 1 SP</t>
  </si>
  <si>
    <t>VEGA</t>
  </si>
  <si>
    <t>WHITE DEER</t>
  </si>
  <si>
    <t>AMARILLO</t>
  </si>
  <si>
    <t>CHILDRESS</t>
  </si>
  <si>
    <t>DICKENS</t>
  </si>
  <si>
    <t>COTTLE</t>
  </si>
  <si>
    <t>CROWELL</t>
  </si>
  <si>
    <t>ESTELLINE</t>
  </si>
  <si>
    <t>FLOYDADA</t>
  </si>
  <si>
    <t>HEDLEY</t>
  </si>
  <si>
    <t>DONLEY</t>
  </si>
  <si>
    <t>LOCKNEY</t>
  </si>
  <si>
    <t>CROSBY</t>
  </si>
  <si>
    <t>MATADOR</t>
  </si>
  <si>
    <t>PADUCAH MUNICIPAL DEVELOPMENT DISTRICT SP</t>
  </si>
  <si>
    <t>PETERSBURG</t>
  </si>
  <si>
    <t>QUANAH</t>
  </si>
  <si>
    <t>QUITAQUE</t>
  </si>
  <si>
    <t>ROARING SPRINGS</t>
  </si>
  <si>
    <t>ABERNATHY</t>
  </si>
  <si>
    <t>ANTON</t>
  </si>
  <si>
    <t>BROWNFIELD</t>
  </si>
  <si>
    <t>CROSBYTON</t>
  </si>
  <si>
    <t>DENVER CITY</t>
  </si>
  <si>
    <t>FARWELL</t>
  </si>
  <si>
    <t>LAMB</t>
  </si>
  <si>
    <t>IDALOU</t>
  </si>
  <si>
    <t>GARZA</t>
  </si>
  <si>
    <t>LAMESA</t>
  </si>
  <si>
    <t>LITTLEFIELD</t>
  </si>
  <si>
    <t>GAINES</t>
  </si>
  <si>
    <t>LORENZO</t>
  </si>
  <si>
    <t>MEADOW</t>
  </si>
  <si>
    <t>MORTON</t>
  </si>
  <si>
    <t>SUDAN</t>
  </si>
  <si>
    <t>NEW DEAL</t>
  </si>
  <si>
    <t>O'DONNELL</t>
  </si>
  <si>
    <t>HOCKLEY</t>
  </si>
  <si>
    <t>POST</t>
  </si>
  <si>
    <t>RALLS</t>
  </si>
  <si>
    <t>ROPESVILLE</t>
  </si>
  <si>
    <t>SEAGRAVES</t>
  </si>
  <si>
    <t>SHALLOWATER</t>
  </si>
  <si>
    <t>SLATON</t>
  </si>
  <si>
    <t>BUFFALO SPRINGS</t>
  </si>
  <si>
    <t>SPUR</t>
  </si>
  <si>
    <t>SUNDOWN</t>
  </si>
  <si>
    <t>TAHOKA</t>
  </si>
  <si>
    <t>TERRY</t>
  </si>
  <si>
    <t>WELLMAN</t>
  </si>
  <si>
    <t>WHITEFACE</t>
  </si>
  <si>
    <t>LUBBOCK</t>
  </si>
  <si>
    <t>NEW HOME</t>
  </si>
  <si>
    <t>ASPERMONT</t>
  </si>
  <si>
    <t>HASKELL</t>
  </si>
  <si>
    <t>BAIRD</t>
  </si>
  <si>
    <t>BENJAMIN</t>
  </si>
  <si>
    <t>BLACKWELL</t>
  </si>
  <si>
    <t>BUFFALO GAP</t>
  </si>
  <si>
    <t>COAHOMA</t>
  </si>
  <si>
    <t>COLORADO CITY</t>
  </si>
  <si>
    <t>HAMLIN MUNICIPAL DEVELOPMENT DISTRICT SP</t>
  </si>
  <si>
    <t>HAWLEY</t>
  </si>
  <si>
    <t>JAYTON</t>
  </si>
  <si>
    <t>KNOX CITY</t>
  </si>
  <si>
    <t>LAWN</t>
  </si>
  <si>
    <t>LORAINE</t>
  </si>
  <si>
    <t>LUEDERS</t>
  </si>
  <si>
    <t>FISHER</t>
  </si>
  <si>
    <t>NOLAN</t>
  </si>
  <si>
    <t>MERKEL</t>
  </si>
  <si>
    <t>NOVICE</t>
  </si>
  <si>
    <t>O'BRIEN</t>
  </si>
  <si>
    <t>ROBY</t>
  </si>
  <si>
    <t>ROSCOE</t>
  </si>
  <si>
    <t>ROTAN</t>
  </si>
  <si>
    <t>RULE</t>
  </si>
  <si>
    <t>STAMFORD</t>
  </si>
  <si>
    <t>TRENT</t>
  </si>
  <si>
    <t>TUSCOLA CRIME CONTROL AND PREVENTION DISTRICT SL</t>
  </si>
  <si>
    <t>ABILENE</t>
  </si>
  <si>
    <t>WESTBROOK</t>
  </si>
  <si>
    <t>WINTERS</t>
  </si>
  <si>
    <t>ODESSA</t>
  </si>
  <si>
    <t>ACKERLY</t>
  </si>
  <si>
    <t>ANDREWS</t>
  </si>
  <si>
    <t>REEVES COUNTY HOSPITAL DISTRICT</t>
  </si>
  <si>
    <t>BIG SPRING</t>
  </si>
  <si>
    <t>PECOS</t>
  </si>
  <si>
    <t>CRANE</t>
  </si>
  <si>
    <t>FORSAN</t>
  </si>
  <si>
    <t>JEFF DAVIS CO EMERGENCY SVCS NO. 1</t>
  </si>
  <si>
    <t>FORT STOCKTON</t>
  </si>
  <si>
    <t>BORDEN</t>
  </si>
  <si>
    <t>REAGAN</t>
  </si>
  <si>
    <t>ECTOR CO AD</t>
  </si>
  <si>
    <t>GRANDFALLS</t>
  </si>
  <si>
    <t>IRAAN</t>
  </si>
  <si>
    <t>KERMIT</t>
  </si>
  <si>
    <t>MCCAMEY</t>
  </si>
  <si>
    <t>LOVING</t>
  </si>
  <si>
    <t>MONAHANS</t>
  </si>
  <si>
    <t>PYOTE</t>
  </si>
  <si>
    <t>RANKIN</t>
  </si>
  <si>
    <t>TOYAH</t>
  </si>
  <si>
    <t>WICKETT</t>
  </si>
  <si>
    <t>WINK</t>
  </si>
  <si>
    <t>ANTHONY</t>
  </si>
  <si>
    <t>BREWSTER COUNTY EMERGENCY SVCS NO. 1</t>
  </si>
  <si>
    <t>EL PASO CTD TRANSIT</t>
  </si>
  <si>
    <t>CLINT</t>
  </si>
  <si>
    <t>DELL CITY</t>
  </si>
  <si>
    <t>EL PASO COUNTY EMERGENCY SVCS NO. 2</t>
  </si>
  <si>
    <t>MARFA</t>
  </si>
  <si>
    <t>PRESIDIO</t>
  </si>
  <si>
    <t>CULBERSON</t>
  </si>
  <si>
    <t>SAN ELIZARIO</t>
  </si>
  <si>
    <t>HUDSPETH</t>
  </si>
  <si>
    <t>VAN HORN</t>
  </si>
  <si>
    <t>EL PASO</t>
  </si>
  <si>
    <t>SOCORRO</t>
  </si>
  <si>
    <t>LOUDOUN</t>
  </si>
  <si>
    <t>CULPEPER</t>
  </si>
  <si>
    <t>MANASSAS CITY CO SP</t>
  </si>
  <si>
    <t>PRINCE WILLIAM CO SP</t>
  </si>
  <si>
    <t>MANASSAS PARK CITY CO SP</t>
  </si>
  <si>
    <t>FAUQUIER</t>
  </si>
  <si>
    <t>CLARKE</t>
  </si>
  <si>
    <t>PURCELLVILLE</t>
  </si>
  <si>
    <t>ROUND HILL</t>
  </si>
  <si>
    <t>HAYMARKET</t>
  </si>
  <si>
    <t>HERNDON</t>
  </si>
  <si>
    <t>LOVETTSVILLE</t>
  </si>
  <si>
    <t>THE PLAINS</t>
  </si>
  <si>
    <t>DUMFRIES</t>
  </si>
  <si>
    <t>FAIRFAX CITY CO SP</t>
  </si>
  <si>
    <t>FALLS CHURCH CITY CO SP</t>
  </si>
  <si>
    <t>ARLINGTON CO SP</t>
  </si>
  <si>
    <t>OCCOQUAN</t>
  </si>
  <si>
    <t>QUANTICO</t>
  </si>
  <si>
    <t>ALEXANDRIA CITY CO SP</t>
  </si>
  <si>
    <t>FREDERICKSBURG</t>
  </si>
  <si>
    <t>ESSEX</t>
  </si>
  <si>
    <t>COLONIAL BEACH</t>
  </si>
  <si>
    <t>KING GEORGE</t>
  </si>
  <si>
    <t>KILMARNOCK</t>
  </si>
  <si>
    <t>MONTROSS</t>
  </si>
  <si>
    <t>SPOTSYLVANIA</t>
  </si>
  <si>
    <t>TAPPAHANNOCK</t>
  </si>
  <si>
    <t>WHITE STONE</t>
  </si>
  <si>
    <t>PAGE</t>
  </si>
  <si>
    <t>BOYCE CITY</t>
  </si>
  <si>
    <t>RAPPAHANNOCK</t>
  </si>
  <si>
    <t>FRONT ROYAL</t>
  </si>
  <si>
    <t>STEPHENS CITY</t>
  </si>
  <si>
    <t>STRASBURG</t>
  </si>
  <si>
    <t>TOMS BROOK</t>
  </si>
  <si>
    <t>REMINGTON</t>
  </si>
  <si>
    <t>HARRISONBURG</t>
  </si>
  <si>
    <t>LURAY</t>
  </si>
  <si>
    <t>MOUNT JACKSON</t>
  </si>
  <si>
    <t>NEW MARKET</t>
  </si>
  <si>
    <t>TIMBERVILLE</t>
  </si>
  <si>
    <t>CHARLOTTESVILLE</t>
  </si>
  <si>
    <t>FLUVANNA</t>
  </si>
  <si>
    <t>STANARDSVILLE</t>
  </si>
  <si>
    <t>AMELIA</t>
  </si>
  <si>
    <t>BUCKINGHAM</t>
  </si>
  <si>
    <t>KING WILLIAM</t>
  </si>
  <si>
    <t>JAMES CITY CO SP</t>
  </si>
  <si>
    <t>GOOCHLAND</t>
  </si>
  <si>
    <t>MATHEWS</t>
  </si>
  <si>
    <t>CHARLES CITY</t>
  </si>
  <si>
    <t>HENRICO</t>
  </si>
  <si>
    <t>KING AND QUEEN</t>
  </si>
  <si>
    <t>YORK CO SP</t>
  </si>
  <si>
    <t>NEW KENT</t>
  </si>
  <si>
    <t>LOUISA</t>
  </si>
  <si>
    <t>URBANNA</t>
  </si>
  <si>
    <t>WILLIAMSBURG CITY CO SP</t>
  </si>
  <si>
    <t>ACCOMACK</t>
  </si>
  <si>
    <t>ISLE OF WIGHT</t>
  </si>
  <si>
    <t>EXMORE</t>
  </si>
  <si>
    <t>BLOXOM</t>
  </si>
  <si>
    <t>CHERITON</t>
  </si>
  <si>
    <t>CHESAPEAKE CITY CO SP</t>
  </si>
  <si>
    <t>CHINCOTEAGUE</t>
  </si>
  <si>
    <t>EASTVILLE</t>
  </si>
  <si>
    <t>HALLWOOD</t>
  </si>
  <si>
    <t>KELLER</t>
  </si>
  <si>
    <t>NASSAWADOX</t>
  </si>
  <si>
    <t>ONANCOCK</t>
  </si>
  <si>
    <t>ONLEY</t>
  </si>
  <si>
    <t>PAINTER</t>
  </si>
  <si>
    <t>PARKSLEY</t>
  </si>
  <si>
    <t>SAXIS</t>
  </si>
  <si>
    <t>SUFFOLK CITY CO SP</t>
  </si>
  <si>
    <t>TANGIER</t>
  </si>
  <si>
    <t>VIRGINIA BEACH CITY CO SP</t>
  </si>
  <si>
    <t>NORFOLK CITY CO SP</t>
  </si>
  <si>
    <t>WACHAPREAGUE</t>
  </si>
  <si>
    <t>NEWPORT NEWS CITY CO SP</t>
  </si>
  <si>
    <t>HAMPTON CITY CO SP</t>
  </si>
  <si>
    <t>PORTSMOUTH CITY CO SP</t>
  </si>
  <si>
    <t>PRINCE GEORGE</t>
  </si>
  <si>
    <t>DINWIDDIE</t>
  </si>
  <si>
    <t>ALBERTA</t>
  </si>
  <si>
    <t>BOYKINS</t>
  </si>
  <si>
    <t>CAPRON</t>
  </si>
  <si>
    <t>COURTLAND</t>
  </si>
  <si>
    <t>DENDRON</t>
  </si>
  <si>
    <t>SOUTHAMPTON CO SP</t>
  </si>
  <si>
    <t>FRANKLIN CITY CO SP</t>
  </si>
  <si>
    <t>IVOR</t>
  </si>
  <si>
    <t>JARRATT</t>
  </si>
  <si>
    <t>GREENSVILLE</t>
  </si>
  <si>
    <t>MCKENNEY</t>
  </si>
  <si>
    <t>NEWSOMS</t>
  </si>
  <si>
    <t>CLAREMONT</t>
  </si>
  <si>
    <t>STONY CREEK</t>
  </si>
  <si>
    <t>MECKLENBURG</t>
  </si>
  <si>
    <t>BOYDTON</t>
  </si>
  <si>
    <t>BRODNAX</t>
  </si>
  <si>
    <t>BURKEVILLE</t>
  </si>
  <si>
    <t>CREWE</t>
  </si>
  <si>
    <t>DILLWYN</t>
  </si>
  <si>
    <t>APPOMATTOX</t>
  </si>
  <si>
    <t>PRINCE EDWARD</t>
  </si>
  <si>
    <t>KENBRIDGE</t>
  </si>
  <si>
    <t>NOTTOWAY</t>
  </si>
  <si>
    <t>SOUTH HILL</t>
  </si>
  <si>
    <t>ROANOKE</t>
  </si>
  <si>
    <t>PATRICK</t>
  </si>
  <si>
    <t>BOONES MILL</t>
  </si>
  <si>
    <t>PITTSYLVANIA</t>
  </si>
  <si>
    <t>BOTETOURT</t>
  </si>
  <si>
    <t>FINCASTLE</t>
  </si>
  <si>
    <t>GLEN LYN</t>
  </si>
  <si>
    <t>NARROWS</t>
  </si>
  <si>
    <t>NEW CASTLE</t>
  </si>
  <si>
    <t>PEARISBURG</t>
  </si>
  <si>
    <t>RADFORD</t>
  </si>
  <si>
    <t>TROUTVILLE</t>
  </si>
  <si>
    <t>ABINGDON</t>
  </si>
  <si>
    <t>APPALACHIA</t>
  </si>
  <si>
    <t>BIG STONE GAP</t>
  </si>
  <si>
    <t>DICKENSON</t>
  </si>
  <si>
    <t>CLINCHCO</t>
  </si>
  <si>
    <t>CLINTWOOD</t>
  </si>
  <si>
    <t>COEBURN</t>
  </si>
  <si>
    <t>CLINCHPORT</t>
  </si>
  <si>
    <t>DUNGANNON</t>
  </si>
  <si>
    <t>GATE CITY</t>
  </si>
  <si>
    <t>HAYSI</t>
  </si>
  <si>
    <t>HONAKER</t>
  </si>
  <si>
    <t>NICKELSVILLE</t>
  </si>
  <si>
    <t>PENNINGTON GAP</t>
  </si>
  <si>
    <t>POUND</t>
  </si>
  <si>
    <t>ST. PAUL</t>
  </si>
  <si>
    <t>SMYTH</t>
  </si>
  <si>
    <t>BLAND</t>
  </si>
  <si>
    <t>CHILHOWIE</t>
  </si>
  <si>
    <t>WYTHE</t>
  </si>
  <si>
    <t>FRIES</t>
  </si>
  <si>
    <t>GLADE SPRING</t>
  </si>
  <si>
    <t>RURAL RETREAT</t>
  </si>
  <si>
    <t>SALTVILLE</t>
  </si>
  <si>
    <t>TROUTDALE</t>
  </si>
  <si>
    <t>WYTHEVILLE</t>
  </si>
  <si>
    <t>STAUNTON</t>
  </si>
  <si>
    <t>ROCKBRIDGE</t>
  </si>
  <si>
    <t>CLIFTON FORGE</t>
  </si>
  <si>
    <t>CRAIGSVILLE</t>
  </si>
  <si>
    <t>GROTTOES</t>
  </si>
  <si>
    <t>IRON GATE</t>
  </si>
  <si>
    <t>ALTAVISTA</t>
  </si>
  <si>
    <t>HURT</t>
  </si>
  <si>
    <t>BLUEFIELD</t>
  </si>
  <si>
    <t>CEDAR BLUFF</t>
  </si>
  <si>
    <t>RICHLANDS</t>
  </si>
  <si>
    <t>PEND OREILLE</t>
  </si>
  <si>
    <t>AUBURN/KING SPECIAL TAX DIST</t>
  </si>
  <si>
    <t>KING CO TR</t>
  </si>
  <si>
    <t>KIRKLAND</t>
  </si>
  <si>
    <t>BLACK DIAMOND</t>
  </si>
  <si>
    <t>BOTHELL/SNOHOMISH SPECIAL TAX DIST</t>
  </si>
  <si>
    <t>CARNATION</t>
  </si>
  <si>
    <t>DUVALL</t>
  </si>
  <si>
    <t>EDMONDS</t>
  </si>
  <si>
    <t>ENUMCLAW</t>
  </si>
  <si>
    <t>TACOMA</t>
  </si>
  <si>
    <t>SNOQUALMIE</t>
  </si>
  <si>
    <t>LYNNWOOD</t>
  </si>
  <si>
    <t>ISSAQUAH</t>
  </si>
  <si>
    <t>MERCER ISLAND</t>
  </si>
  <si>
    <t>BOTHELL/KING SPECIAL TAX DIST</t>
  </si>
  <si>
    <t>SNOHOMISH-PTBA</t>
  </si>
  <si>
    <t>NORTH BEND</t>
  </si>
  <si>
    <t>KENT NON RTA SP</t>
  </si>
  <si>
    <t>REDMOND</t>
  </si>
  <si>
    <t>RENTON</t>
  </si>
  <si>
    <t>BAINBRIDGE ISLAND</t>
  </si>
  <si>
    <t>BURIEN</t>
  </si>
  <si>
    <t>FEDERAL WAY</t>
  </si>
  <si>
    <t>WOODINVILLE</t>
  </si>
  <si>
    <t>SEATTLE</t>
  </si>
  <si>
    <t>KITSAP</t>
  </si>
  <si>
    <t>SHORELINE</t>
  </si>
  <si>
    <t>TUKWILA</t>
  </si>
  <si>
    <t>SEATAC</t>
  </si>
  <si>
    <t>MOUNTLAKE TERRACE</t>
  </si>
  <si>
    <t>WHATCOM PTBA</t>
  </si>
  <si>
    <t>ANACORTES</t>
  </si>
  <si>
    <t>SKAGIT-PTBA</t>
  </si>
  <si>
    <t>ISLAND</t>
  </si>
  <si>
    <t>CONCRETE</t>
  </si>
  <si>
    <t>SKAGIT</t>
  </si>
  <si>
    <t>DARRINGTON</t>
  </si>
  <si>
    <t>NOOKSACK</t>
  </si>
  <si>
    <t>FRIDAY HARBOR</t>
  </si>
  <si>
    <t>GOLD BAR</t>
  </si>
  <si>
    <t>GRANITE FALLS</t>
  </si>
  <si>
    <t>INDEX</t>
  </si>
  <si>
    <t>LYMAN</t>
  </si>
  <si>
    <t>LYNDEN</t>
  </si>
  <si>
    <t>MUKILTEO</t>
  </si>
  <si>
    <t>OAK HARBOR</t>
  </si>
  <si>
    <t>SEDRO-WOOLLEY</t>
  </si>
  <si>
    <t>SNOHOMISH PTBA NON-RTA</t>
  </si>
  <si>
    <t>SNOHOMISH</t>
  </si>
  <si>
    <t>SULTAN</t>
  </si>
  <si>
    <t>SUMAS</t>
  </si>
  <si>
    <t>CLALLAM</t>
  </si>
  <si>
    <t>BREMERTON</t>
  </si>
  <si>
    <t>BONNEY LAKE</t>
  </si>
  <si>
    <t>CARBONADO</t>
  </si>
  <si>
    <t>PIERCE CO TR</t>
  </si>
  <si>
    <t>GIG HARBOR</t>
  </si>
  <si>
    <t>MILTON/KING SPECIAL TAX DIST</t>
  </si>
  <si>
    <t>PORT ANGELES</t>
  </si>
  <si>
    <t>PIERCE-PTBA</t>
  </si>
  <si>
    <t>AUBURN/PIERCE SPECIAL TAX DIST</t>
  </si>
  <si>
    <t>WILKESON</t>
  </si>
  <si>
    <t>UNIVERSITY PLACE</t>
  </si>
  <si>
    <t>TUMWATER</t>
  </si>
  <si>
    <t>OLYMPIA</t>
  </si>
  <si>
    <t>LACEY</t>
  </si>
  <si>
    <t>THURSTON PTBA</t>
  </si>
  <si>
    <t>GRAYS HARBOR</t>
  </si>
  <si>
    <t>PACIFIC</t>
  </si>
  <si>
    <t>BUCODA</t>
  </si>
  <si>
    <t>CENTRALIA</t>
  </si>
  <si>
    <t>CHEHALIS</t>
  </si>
  <si>
    <t>OCEAN SHORES</t>
  </si>
  <si>
    <t>NAPAVINE</t>
  </si>
  <si>
    <t>COWLITZ</t>
  </si>
  <si>
    <t>SHELTON</t>
  </si>
  <si>
    <t>YELM</t>
  </si>
  <si>
    <t>KLICKITAT</t>
  </si>
  <si>
    <t>BATTLE GROUND</t>
  </si>
  <si>
    <t>SKAMANIA</t>
  </si>
  <si>
    <t>VANCOUVER</t>
  </si>
  <si>
    <t>WAHKIAKUM</t>
  </si>
  <si>
    <t>KALAMA</t>
  </si>
  <si>
    <t>KELSO</t>
  </si>
  <si>
    <t>LA CENTER</t>
  </si>
  <si>
    <t>CAMAS</t>
  </si>
  <si>
    <t>YACOLT</t>
  </si>
  <si>
    <t>WENATCHEE</t>
  </si>
  <si>
    <t>CHELAN</t>
  </si>
  <si>
    <t>OKANOGAN CO UNINCORPORATED PTBA UN</t>
  </si>
  <si>
    <t>CONCONULLY</t>
  </si>
  <si>
    <t>EPHRATA</t>
  </si>
  <si>
    <t>GEORGE</t>
  </si>
  <si>
    <t>LEAVENWORTH</t>
  </si>
  <si>
    <t>MOSES LAKE</t>
  </si>
  <si>
    <t>OKANOGAN</t>
  </si>
  <si>
    <t>DOUGLAS PTBA</t>
  </si>
  <si>
    <t>PATEROS</t>
  </si>
  <si>
    <t>SOAP LAKE</t>
  </si>
  <si>
    <t>TONASKET</t>
  </si>
  <si>
    <t>TWISP</t>
  </si>
  <si>
    <t>WATERVILLE</t>
  </si>
  <si>
    <t>WILSON CREEK</t>
  </si>
  <si>
    <t>YAKIMA</t>
  </si>
  <si>
    <t>KITTITAS</t>
  </si>
  <si>
    <t>ELLENSBURG</t>
  </si>
  <si>
    <t>BENTON PTBA</t>
  </si>
  <si>
    <t>SUNNYSIDE</t>
  </si>
  <si>
    <t>SELAH</t>
  </si>
  <si>
    <t>AIRWAY HEIGHTS</t>
  </si>
  <si>
    <t>SPOKANE</t>
  </si>
  <si>
    <t>CHENEY</t>
  </si>
  <si>
    <t>SPOKANE PTBA</t>
  </si>
  <si>
    <t>LIBERTY LAKE</t>
  </si>
  <si>
    <t>SPOKANE VALLEY</t>
  </si>
  <si>
    <t>STEVENS</t>
  </si>
  <si>
    <t>ALBION</t>
  </si>
  <si>
    <t>WHITMAN</t>
  </si>
  <si>
    <t>FERRY</t>
  </si>
  <si>
    <t>GRAND COULEE</t>
  </si>
  <si>
    <t>PULLMAN</t>
  </si>
  <si>
    <t>DOWNTOWN SPOKANE TPA SP</t>
  </si>
  <si>
    <t>MILLWOOD</t>
  </si>
  <si>
    <t>BENTON CITY</t>
  </si>
  <si>
    <t>WALLA WALLA</t>
  </si>
  <si>
    <t>WALLA WALLA TPA ZONE A SP</t>
  </si>
  <si>
    <t>CONNELL</t>
  </si>
  <si>
    <t>KAHLOTUS</t>
  </si>
  <si>
    <t>KENNEWICK</t>
  </si>
  <si>
    <t>OTHELLO</t>
  </si>
  <si>
    <t>WALLA WALLA PTBA</t>
  </si>
  <si>
    <t>MATTAWA</t>
  </si>
  <si>
    <t>PROSSER</t>
  </si>
  <si>
    <t>WEST RICHLAND</t>
  </si>
  <si>
    <t>ASOTIN</t>
  </si>
  <si>
    <t>To clear any option button selection, right click on option, open Format Control, and choose "unchecked" from the Control tab</t>
  </si>
  <si>
    <t>Sell to Market Upcharge (Ref. Note 3):</t>
  </si>
  <si>
    <r>
      <t xml:space="preserve">Number of Landings
</t>
    </r>
    <r>
      <rPr>
        <i/>
        <sz val="8"/>
        <color rgb="FFFF0000"/>
        <rFont val="Calibri"/>
        <family val="2"/>
        <scheme val="minor"/>
      </rPr>
      <t>(Choose One)</t>
    </r>
  </si>
  <si>
    <r>
      <t xml:space="preserve">Unit Type
</t>
    </r>
    <r>
      <rPr>
        <i/>
        <sz val="8"/>
        <color rgb="FFFF0000"/>
        <rFont val="Calibri"/>
        <family val="2"/>
        <scheme val="minor"/>
      </rPr>
      <t>(Choose One)</t>
    </r>
  </si>
  <si>
    <r>
      <t xml:space="preserve">Cab Style
</t>
    </r>
    <r>
      <rPr>
        <i/>
        <sz val="8"/>
        <color rgb="FFFF0000"/>
        <rFont val="Calibri"/>
        <family val="2"/>
        <scheme val="minor"/>
      </rPr>
      <t>(Selection Optional, if not chosen by customer clear any option selected)</t>
    </r>
  </si>
  <si>
    <r>
      <t xml:space="preserve">Door Options
</t>
    </r>
    <r>
      <rPr>
        <i/>
        <sz val="8"/>
        <color rgb="FFFF0000"/>
        <rFont val="Calibri"/>
        <family val="2"/>
        <scheme val="minor"/>
      </rPr>
      <t>(Selection Optional, if not chosen by customer clear any option selected)</t>
    </r>
  </si>
  <si>
    <r>
      <t xml:space="preserve">Note1: Installation and Unit Price Autofills from Order Form and Selections above.
</t>
    </r>
    <r>
      <rPr>
        <b/>
        <i/>
        <sz val="8"/>
        <color rgb="FFFF0000"/>
        <rFont val="Calibri"/>
        <family val="2"/>
        <scheme val="minor"/>
      </rPr>
      <t>Type price in from DW/HW Price Sheet:</t>
    </r>
  </si>
  <si>
    <r>
      <t>Zip Code must be entered on Order Form.
For DW or HW,</t>
    </r>
    <r>
      <rPr>
        <b/>
        <i/>
        <sz val="8"/>
        <color rgb="FFFF0000"/>
        <rFont val="Calibri"/>
        <family val="2"/>
        <scheme val="minor"/>
      </rPr>
      <t xml:space="preserve"> Enter Zip Here:</t>
    </r>
  </si>
  <si>
    <t>No Keeper Brackets/Fasteners Needed</t>
  </si>
  <si>
    <t>OVERSEAS CRATING FEE (if applicable)</t>
  </si>
  <si>
    <t xml:space="preserve">                              Brushed Brass      Phone Supplied by Others (N/C)</t>
  </si>
  <si>
    <t xml:space="preserve">       Gold</t>
  </si>
  <si>
    <t>Brushed Brass      Phone Supplied by Others (N/C)</t>
  </si>
  <si>
    <t>70 Feet</t>
  </si>
  <si>
    <t>80 Feet</t>
  </si>
  <si>
    <t>90 Feet</t>
  </si>
  <si>
    <t>100 Feet</t>
  </si>
  <si>
    <t>Desired Motor Cable Length</t>
  </si>
  <si>
    <t>Custom - Enter Length</t>
  </si>
  <si>
    <t>10 Feet (included in base price)</t>
  </si>
  <si>
    <t>70 Fet</t>
  </si>
  <si>
    <t>250: Shaker Style 1 over 1 Panels</t>
  </si>
  <si>
    <t>1 over 1 panels in Paintable MDF</t>
  </si>
  <si>
    <t>Paintable MDF</t>
  </si>
  <si>
    <t>Hardwood Veneer (Paintable/Stainable)</t>
  </si>
  <si>
    <r>
      <t xml:space="preserve">250: Shaker Style Single Panels   </t>
    </r>
    <r>
      <rPr>
        <b/>
        <sz val="8"/>
        <color theme="1"/>
        <rFont val="Century Gothic"/>
        <family val="2"/>
      </rPr>
      <t xml:space="preserve"> Choose:</t>
    </r>
  </si>
  <si>
    <r>
      <t>Extended travel -</t>
    </r>
    <r>
      <rPr>
        <sz val="10"/>
        <color theme="1"/>
        <rFont val="Century Gothic"/>
        <family val="2"/>
      </rPr>
      <t xml:space="preserve"> </t>
    </r>
    <r>
      <rPr>
        <i/>
        <sz val="9"/>
        <color theme="1"/>
        <rFont val="Century Gothic"/>
        <family val="2"/>
      </rPr>
      <t>Additional Charge for travel &gt; 40' up to 50'</t>
    </r>
  </si>
  <si>
    <t>Choose Option</t>
  </si>
  <si>
    <t>Pricing based on 400 Options</t>
  </si>
  <si>
    <r>
      <t>250: Shaker Style Single Panels</t>
    </r>
    <r>
      <rPr>
        <b/>
        <sz val="8"/>
        <color theme="1"/>
        <rFont val="Century Gothic"/>
        <family val="2"/>
      </rPr>
      <t xml:space="preserve"> </t>
    </r>
    <r>
      <rPr>
        <sz val="7.5"/>
        <color theme="1"/>
        <rFont val="Century Gothic"/>
        <family val="2"/>
      </rPr>
      <t>Choose</t>
    </r>
  </si>
  <si>
    <r>
      <t xml:space="preserve">250: Shaker Style Single Panels </t>
    </r>
    <r>
      <rPr>
        <sz val="7.5"/>
        <color theme="1"/>
        <rFont val="Century Gothic"/>
        <family val="2"/>
      </rPr>
      <t>Choose:</t>
    </r>
  </si>
  <si>
    <t>L-3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</si>
</sst>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5">
    <numFmt numFmtId="6" formatCode="&quot;$&quot;#,##0_);[Red]\(&quot;$&quot;#,##0\)"/>
    <numFmt numFmtId="44" formatCode="_(&quot;$&quot;* #,##0.00_);_(&quot;$&quot;* \(#,##0.00\);_(&quot;$&quot;* &quot;-&quot;??_);_(@_)"/>
    <numFmt numFmtId="164" formatCode="&quot;$&quot;#,##0;[Red]\-&quot;$&quot;#,##0"/>
    <numFmt numFmtId="165" formatCode="_-* #,##0.00_-;\-* #,##0.00_-;_-* &quot;-&quot;??_-;_-@_-"/>
    <numFmt numFmtId="166" formatCode="0.0%"/>
    <numFmt numFmtId="167" formatCode="&quot;$&quot;#,##0"/>
    <numFmt numFmtId="168" formatCode="_-&quot;$&quot;* #,##0_-;\-&quot;$&quot;* #,##0_-;_-&quot;$&quot;* &quot;-&quot;??_-;_-@_-"/>
    <numFmt numFmtId="169" formatCode="0.0"/>
    <numFmt numFmtId="170" formatCode="&quot;$&quot;#,##0.00"/>
    <numFmt numFmtId="171" formatCode="m/d/yy;@"/>
    <numFmt numFmtId="172" formatCode="mm/dd/yy;@"/>
    <numFmt numFmtId="173" formatCode="_-* #,##0_-;\-* #,##0_-;_-* &quot;-&quot;??_-;_-@_-"/>
    <numFmt numFmtId="174" formatCode="mmmm\ dd\,\ yyyy"/>
    <numFmt numFmtId="175" formatCode="0.000%"/>
    <numFmt numFmtId="176" formatCode="_(&quot;$&quot;* #,##0_);_(&quot;$&quot;* \(#,##0\);_(&quot;$&quot;* &quot;-&quot;??_);_(@_)"/>
  </numFmts>
  <fonts count="123" x14ac:knownFonts="1">
    <font>
      <sz val="11"/>
      <color theme="1"/>
      <name val="Calibri"/>
      <family val="2"/>
      <scheme val="minor"/>
    </font>
    <font>
      <sz val="8"/>
      <color indexed="8"/>
      <name val="Century Gothic"/>
      <family val="2"/>
    </font>
    <font>
      <sz val="10"/>
      <color indexed="8"/>
      <name val="Century Gothic"/>
      <family val="2"/>
    </font>
    <font>
      <sz val="9"/>
      <color indexed="8"/>
      <name val="Century Gothic"/>
      <family val="2"/>
    </font>
    <font>
      <b/>
      <sz val="10"/>
      <name val="Century Gothic"/>
      <family val="2"/>
    </font>
    <font>
      <b/>
      <sz val="9"/>
      <color indexed="8"/>
      <name val="Century Gothic"/>
      <family val="2"/>
    </font>
    <font>
      <b/>
      <sz val="8"/>
      <color indexed="8"/>
      <name val="Century Gothic"/>
      <family val="2"/>
    </font>
    <font>
      <sz val="10"/>
      <name val="Century Gothic"/>
      <family val="2"/>
    </font>
    <font>
      <sz val="11"/>
      <name val="Century Gothic"/>
      <family val="2"/>
    </font>
    <font>
      <b/>
      <sz val="11"/>
      <name val="Century Gothic"/>
      <family val="2"/>
    </font>
    <font>
      <b/>
      <sz val="12"/>
      <name val="Century Gothic"/>
      <family val="2"/>
    </font>
    <font>
      <sz val="9"/>
      <name val="Century Gothic"/>
      <family val="2"/>
    </font>
    <font>
      <b/>
      <sz val="9"/>
      <name val="Century Gothic"/>
      <family val="2"/>
    </font>
    <font>
      <sz val="8"/>
      <name val="Century Gothic"/>
      <family val="2"/>
    </font>
    <font>
      <b/>
      <sz val="24"/>
      <color indexed="8"/>
      <name val="Century Gothic"/>
      <family val="2"/>
    </font>
    <font>
      <b/>
      <sz val="18"/>
      <color indexed="8"/>
      <name val="Century Gothic"/>
      <family val="2"/>
    </font>
    <font>
      <b/>
      <sz val="8"/>
      <name val="Century Gothic"/>
      <family val="2"/>
    </font>
    <font>
      <b/>
      <sz val="10"/>
      <color indexed="8"/>
      <name val="Century Gothic"/>
      <family val="2"/>
    </font>
    <font>
      <u/>
      <sz val="9"/>
      <color indexed="8"/>
      <name val="Century Gothic"/>
      <family val="2"/>
    </font>
    <font>
      <b/>
      <sz val="10"/>
      <color indexed="10"/>
      <name val="Century Gothic"/>
      <family val="2"/>
    </font>
    <font>
      <b/>
      <sz val="9"/>
      <color indexed="10"/>
      <name val="Century Gothic"/>
      <family val="2"/>
    </font>
    <font>
      <i/>
      <sz val="6"/>
      <color indexed="8"/>
      <name val="Century Gothic"/>
      <family val="2"/>
    </font>
    <font>
      <b/>
      <sz val="11"/>
      <color indexed="8"/>
      <name val="Calibri"/>
      <family val="2"/>
    </font>
    <font>
      <sz val="11"/>
      <color theme="1"/>
      <name val="Calibri"/>
      <family val="2"/>
      <scheme val="minor"/>
    </font>
    <font>
      <u/>
      <sz val="11"/>
      <color theme="10"/>
      <name val="Calibri"/>
      <family val="2"/>
      <scheme val="minor"/>
    </font>
    <font>
      <sz val="11"/>
      <color theme="1"/>
      <name val="Century Gothic"/>
      <family val="2"/>
    </font>
    <font>
      <b/>
      <sz val="22"/>
      <color theme="0"/>
      <name val="Century Gothic"/>
      <family val="2"/>
    </font>
    <font>
      <sz val="11"/>
      <color theme="0"/>
      <name val="Century Gothic"/>
      <family val="2"/>
    </font>
    <font>
      <b/>
      <sz val="12"/>
      <color rgb="FF0070C0"/>
      <name val="Century Gothic"/>
      <family val="2"/>
    </font>
    <font>
      <b/>
      <sz val="12"/>
      <color theme="1"/>
      <name val="Century Gothic"/>
      <family val="2"/>
    </font>
    <font>
      <sz val="8"/>
      <color theme="1"/>
      <name val="Century Gothic"/>
      <family val="2"/>
    </font>
    <font>
      <sz val="10"/>
      <color theme="1"/>
      <name val="Century Gothic"/>
      <family val="2"/>
    </font>
    <font>
      <b/>
      <sz val="10"/>
      <color theme="1"/>
      <name val="Century Gothic"/>
      <family val="2"/>
    </font>
    <font>
      <b/>
      <sz val="10"/>
      <color rgb="FF0070C0"/>
      <name val="Century Gothic"/>
      <family val="2"/>
    </font>
    <font>
      <sz val="10"/>
      <color theme="1"/>
      <name val="Calibri"/>
      <family val="2"/>
      <scheme val="minor"/>
    </font>
    <font>
      <b/>
      <sz val="10"/>
      <color theme="0"/>
      <name val="Century Gothic"/>
      <family val="2"/>
    </font>
    <font>
      <b/>
      <sz val="9"/>
      <color theme="1"/>
      <name val="Century Gothic"/>
      <family val="2"/>
    </font>
    <font>
      <sz val="9"/>
      <color theme="1"/>
      <name val="Century Gothic"/>
      <family val="2"/>
    </font>
    <font>
      <b/>
      <sz val="10"/>
      <color theme="1"/>
      <name val="Calibri"/>
      <family val="2"/>
      <scheme val="minor"/>
    </font>
    <font>
      <b/>
      <sz val="8"/>
      <color theme="1"/>
      <name val="Century Gothic"/>
      <family val="2"/>
    </font>
    <font>
      <sz val="10"/>
      <color rgb="FFFF0000"/>
      <name val="Century Gothic"/>
      <family val="2"/>
    </font>
    <font>
      <b/>
      <sz val="7"/>
      <color theme="1"/>
      <name val="Century Gothic"/>
      <family val="2"/>
    </font>
    <font>
      <b/>
      <sz val="16"/>
      <color theme="1"/>
      <name val="Century Gothic"/>
      <family val="2"/>
    </font>
    <font>
      <sz val="11"/>
      <color rgb="FFFF0000"/>
      <name val="Century Gothic"/>
      <family val="2"/>
    </font>
    <font>
      <sz val="24"/>
      <color theme="1"/>
      <name val="Century Gothic"/>
      <family val="2"/>
    </font>
    <font>
      <b/>
      <sz val="11"/>
      <color theme="1"/>
      <name val="Century Gothic"/>
      <family val="2"/>
    </font>
    <font>
      <sz val="20"/>
      <color theme="1"/>
      <name val="Century Gothic"/>
      <family val="2"/>
    </font>
    <font>
      <sz val="7"/>
      <color theme="1"/>
      <name val="Century Gothic"/>
      <family val="2"/>
    </font>
    <font>
      <i/>
      <sz val="8"/>
      <color theme="1"/>
      <name val="Century Gothic"/>
      <family val="2"/>
    </font>
    <font>
      <sz val="8"/>
      <color theme="1"/>
      <name val="Calibri"/>
      <family val="2"/>
      <scheme val="minor"/>
    </font>
    <font>
      <b/>
      <sz val="10"/>
      <color theme="3" tint="0.39997558519241921"/>
      <name val="Century Gothic"/>
      <family val="2"/>
    </font>
    <font>
      <b/>
      <sz val="10"/>
      <color rgb="FFFF0000"/>
      <name val="Century Gothic"/>
      <family val="2"/>
    </font>
    <font>
      <b/>
      <sz val="11"/>
      <color rgb="FFFF0000"/>
      <name val="Century Gothic"/>
      <family val="2"/>
    </font>
    <font>
      <b/>
      <sz val="10"/>
      <color theme="4"/>
      <name val="Century Gothic"/>
      <family val="2"/>
    </font>
    <font>
      <u/>
      <sz val="8"/>
      <color theme="10"/>
      <name val="Century Gothic"/>
      <family val="2"/>
    </font>
    <font>
      <b/>
      <sz val="11"/>
      <name val="Calibri"/>
      <family val="2"/>
      <scheme val="minor"/>
    </font>
    <font>
      <b/>
      <sz val="11"/>
      <color theme="1"/>
      <name val="Calibri"/>
      <family val="2"/>
      <scheme val="minor"/>
    </font>
    <font>
      <sz val="11"/>
      <name val="Calibri"/>
      <family val="2"/>
      <scheme val="minor"/>
    </font>
    <font>
      <sz val="9"/>
      <color theme="1"/>
      <name val="Calibri"/>
      <family val="2"/>
      <scheme val="minor"/>
    </font>
    <font>
      <b/>
      <u/>
      <sz val="10"/>
      <color theme="1"/>
      <name val="Century Gothic"/>
      <family val="2"/>
    </font>
    <font>
      <b/>
      <sz val="11"/>
      <color rgb="FFFF0000"/>
      <name val="Calibri"/>
      <family val="2"/>
      <scheme val="minor"/>
    </font>
    <font>
      <b/>
      <u/>
      <sz val="11"/>
      <color theme="1"/>
      <name val="Calibri"/>
      <family val="2"/>
      <scheme val="minor"/>
    </font>
    <font>
      <b/>
      <u/>
      <sz val="7"/>
      <color theme="1"/>
      <name val="Century Gothic"/>
      <family val="2"/>
    </font>
    <font>
      <b/>
      <sz val="11"/>
      <color theme="0" tint="-0.14999847407452621"/>
      <name val="Century Gothic"/>
      <family val="2"/>
    </font>
    <font>
      <sz val="11"/>
      <color theme="0" tint="-0.14999847407452621"/>
      <name val="Century Gothic"/>
      <family val="2"/>
    </font>
    <font>
      <b/>
      <sz val="8"/>
      <color rgb="FF1F497D"/>
      <name val="Century Gothic"/>
      <family val="2"/>
    </font>
    <font>
      <b/>
      <sz val="18"/>
      <color theme="1"/>
      <name val="Century Gothic"/>
      <family val="2"/>
    </font>
    <font>
      <sz val="11"/>
      <color rgb="FF00B050"/>
      <name val="Century Gothic"/>
      <family val="2"/>
    </font>
    <font>
      <sz val="11"/>
      <color theme="3" tint="0.39997558519241921"/>
      <name val="Calibri"/>
      <family val="2"/>
      <scheme val="minor"/>
    </font>
    <font>
      <sz val="9"/>
      <name val="Calibri"/>
      <family val="2"/>
      <scheme val="minor"/>
    </font>
    <font>
      <sz val="10"/>
      <name val="Calibri"/>
      <family val="2"/>
      <scheme val="minor"/>
    </font>
    <font>
      <i/>
      <sz val="11"/>
      <color theme="1"/>
      <name val="Century Gothic"/>
      <family val="2"/>
    </font>
    <font>
      <b/>
      <u/>
      <sz val="14"/>
      <color theme="1"/>
      <name val="Calibri"/>
      <family val="2"/>
      <scheme val="minor"/>
    </font>
    <font>
      <b/>
      <u/>
      <sz val="12"/>
      <color rgb="FF0000FF"/>
      <name val="Century Gothic"/>
      <family val="2"/>
    </font>
    <font>
      <b/>
      <sz val="24"/>
      <color theme="1"/>
      <name val="Century Gothic"/>
      <family val="2"/>
    </font>
    <font>
      <u/>
      <sz val="10"/>
      <color theme="1"/>
      <name val="Century Gothic"/>
      <family val="2"/>
    </font>
    <font>
      <b/>
      <sz val="8"/>
      <color theme="1"/>
      <name val="Calibri"/>
      <family val="2"/>
      <scheme val="minor"/>
    </font>
    <font>
      <i/>
      <sz val="10"/>
      <color theme="1"/>
      <name val="Calibri"/>
      <family val="2"/>
      <scheme val="minor"/>
    </font>
    <font>
      <b/>
      <sz val="12"/>
      <color theme="1"/>
      <name val="Calibri"/>
      <family val="2"/>
      <scheme val="minor"/>
    </font>
    <font>
      <b/>
      <sz val="20"/>
      <color theme="0"/>
      <name val="Century Gothic"/>
      <family val="2"/>
    </font>
    <font>
      <b/>
      <sz val="8"/>
      <color theme="4"/>
      <name val="Century Gothic"/>
      <family val="2"/>
    </font>
    <font>
      <b/>
      <sz val="14"/>
      <color theme="1"/>
      <name val="Century Gothic"/>
      <family val="2"/>
    </font>
    <font>
      <sz val="8"/>
      <color rgb="FF000000"/>
      <name val="Tahoma"/>
      <family val="2"/>
    </font>
    <font>
      <sz val="8"/>
      <color rgb="FF000000"/>
      <name val="Segoe UI"/>
      <family val="2"/>
    </font>
    <font>
      <b/>
      <sz val="10"/>
      <color rgb="FF969696"/>
      <name val="Century Gothic"/>
      <family val="2"/>
    </font>
    <font>
      <b/>
      <sz val="10"/>
      <color rgb="FF000000"/>
      <name val="Century Gothic"/>
      <family val="2"/>
    </font>
    <font>
      <i/>
      <sz val="9"/>
      <color theme="1"/>
      <name val="Century Gothic"/>
      <family val="2"/>
    </font>
    <font>
      <u/>
      <sz val="8"/>
      <color theme="1"/>
      <name val="Century Gothic"/>
      <family val="2"/>
    </font>
    <font>
      <i/>
      <u/>
      <sz val="9"/>
      <color rgb="FFFF0000"/>
      <name val="Century Gothic"/>
      <family val="2"/>
    </font>
    <font>
      <i/>
      <sz val="10"/>
      <color theme="1"/>
      <name val="Century Gothic"/>
      <family val="2"/>
    </font>
    <font>
      <b/>
      <i/>
      <u/>
      <sz val="10"/>
      <color theme="1"/>
      <name val="Century Gothic"/>
      <family val="2"/>
    </font>
    <font>
      <b/>
      <u/>
      <sz val="9"/>
      <color theme="1"/>
      <name val="Century Gothic"/>
      <family val="2"/>
    </font>
    <font>
      <i/>
      <sz val="9"/>
      <color rgb="FF000000"/>
      <name val="Century Gothic"/>
      <family val="2"/>
    </font>
    <font>
      <i/>
      <sz val="9"/>
      <color indexed="8"/>
      <name val="Century Gothic"/>
      <family val="2"/>
    </font>
    <font>
      <sz val="8"/>
      <name val="Calibri"/>
      <family val="2"/>
      <scheme val="minor"/>
    </font>
    <font>
      <i/>
      <sz val="8"/>
      <color rgb="FF000000"/>
      <name val="Century Gothic"/>
      <family val="2"/>
    </font>
    <font>
      <sz val="11"/>
      <color rgb="FFFF0000"/>
      <name val="Calibri"/>
      <family val="2"/>
      <scheme val="minor"/>
    </font>
    <font>
      <b/>
      <i/>
      <sz val="10"/>
      <color rgb="FFFF0000"/>
      <name val="Century Gothic"/>
      <family val="2"/>
    </font>
    <font>
      <b/>
      <sz val="9"/>
      <color rgb="FFFF0000"/>
      <name val="Century Gothic"/>
      <family val="2"/>
    </font>
    <font>
      <b/>
      <sz val="8.5"/>
      <color theme="1"/>
      <name val="Century Gothic"/>
      <family val="2"/>
    </font>
    <font>
      <b/>
      <i/>
      <sz val="9"/>
      <color rgb="FFFF0000"/>
      <name val="Century Gothic"/>
      <family val="2"/>
    </font>
    <font>
      <b/>
      <i/>
      <sz val="9"/>
      <color rgb="FF0070C0"/>
      <name val="Century Gothic"/>
      <family val="2"/>
    </font>
    <font>
      <b/>
      <i/>
      <u/>
      <sz val="8"/>
      <name val="Century Gothic"/>
      <family val="2"/>
    </font>
    <font>
      <i/>
      <sz val="9"/>
      <name val="Century Gothic"/>
      <family val="2"/>
    </font>
    <font>
      <i/>
      <sz val="8"/>
      <color theme="1"/>
      <name val="Calibri"/>
      <family val="2"/>
      <scheme val="minor"/>
    </font>
    <font>
      <i/>
      <sz val="11"/>
      <color theme="1"/>
      <name val="Calibri"/>
      <family val="2"/>
      <scheme val="minor"/>
    </font>
    <font>
      <b/>
      <sz val="10"/>
      <name val="Wingdings"/>
      <charset val="2"/>
    </font>
    <font>
      <sz val="9"/>
      <color theme="1"/>
      <name val="BrowalliaUPC"/>
      <family val="2"/>
    </font>
    <font>
      <u/>
      <sz val="9"/>
      <color theme="1"/>
      <name val="Century Gothic"/>
      <family val="2"/>
    </font>
    <font>
      <sz val="9"/>
      <color rgb="FF000000"/>
      <name val="Century Gothic"/>
      <family val="2"/>
    </font>
    <font>
      <i/>
      <u/>
      <sz val="10"/>
      <color theme="10"/>
      <name val="Century Gothic"/>
      <family val="2"/>
    </font>
    <font>
      <i/>
      <sz val="10"/>
      <color rgb="FF0000FF"/>
      <name val="Century Gothic"/>
      <family val="2"/>
    </font>
    <font>
      <b/>
      <i/>
      <sz val="10"/>
      <color theme="1"/>
      <name val="Century Gothic"/>
      <family val="2"/>
    </font>
    <font>
      <sz val="14"/>
      <color theme="1"/>
      <name val="Calibri"/>
      <family val="2"/>
      <scheme val="minor"/>
    </font>
    <font>
      <b/>
      <sz val="18"/>
      <color theme="1"/>
      <name val="Calibri"/>
      <family val="2"/>
      <scheme val="minor"/>
    </font>
    <font>
      <i/>
      <sz val="8"/>
      <color rgb="FFFF0000"/>
      <name val="Calibri"/>
      <family val="2"/>
      <scheme val="minor"/>
    </font>
    <font>
      <b/>
      <i/>
      <sz val="8"/>
      <color rgb="FFFF0000"/>
      <name val="Calibri"/>
      <family val="2"/>
      <scheme val="minor"/>
    </font>
    <font>
      <sz val="11"/>
      <color rgb="FF000000"/>
      <name val="Calibri"/>
      <family val="2"/>
    </font>
    <font>
      <sz val="11"/>
      <color theme="1"/>
      <name val="Wingdings"/>
      <charset val="2"/>
    </font>
    <font>
      <u/>
      <sz val="11"/>
      <color theme="1"/>
      <name val="Calibri"/>
      <family val="2"/>
      <scheme val="minor"/>
    </font>
    <font>
      <b/>
      <sz val="12"/>
      <color rgb="FFFF0000"/>
      <name val="Calibri"/>
      <family val="2"/>
      <scheme val="minor"/>
    </font>
    <font>
      <b/>
      <u/>
      <sz val="12"/>
      <color theme="1"/>
      <name val="Calibri"/>
      <family val="2"/>
      <scheme val="minor"/>
    </font>
    <font>
      <sz val="7.5"/>
      <color theme="1"/>
      <name val="Century Gothic"/>
      <family val="2"/>
    </font>
  </fonts>
  <fills count="17">
    <fill>
      <patternFill patternType="none"/>
    </fill>
    <fill>
      <patternFill patternType="gray125"/>
    </fill>
    <fill>
      <patternFill patternType="solid">
        <fgColor rgb="FF0070C0"/>
        <bgColor indexed="64"/>
      </patternFill>
    </fill>
    <fill>
      <patternFill patternType="solid">
        <fgColor theme="4" tint="0.79998168889431442"/>
        <bgColor indexed="64"/>
      </patternFill>
    </fill>
    <fill>
      <patternFill patternType="solid">
        <fgColor theme="0" tint="-4.9989318521683403E-2"/>
        <bgColor indexed="64"/>
      </patternFill>
    </fill>
    <fill>
      <patternFill patternType="solid">
        <fgColor theme="1"/>
        <bgColor indexed="64"/>
      </patternFill>
    </fill>
    <fill>
      <patternFill patternType="solid">
        <fgColor rgb="FFFFFFCC"/>
        <bgColor indexed="64"/>
      </patternFill>
    </fill>
    <fill>
      <patternFill patternType="solid">
        <fgColor theme="0"/>
        <bgColor indexed="64"/>
      </patternFill>
    </fill>
    <fill>
      <patternFill patternType="solid">
        <fgColor rgb="FFFFFFDD"/>
        <bgColor indexed="64"/>
      </patternFill>
    </fill>
    <fill>
      <patternFill patternType="solid">
        <fgColor rgb="FFFF0000"/>
        <bgColor indexed="64"/>
      </patternFill>
    </fill>
    <fill>
      <patternFill patternType="solid">
        <fgColor rgb="FFFFFF00"/>
        <bgColor indexed="64"/>
      </patternFill>
    </fill>
    <fill>
      <patternFill patternType="solid">
        <fgColor theme="0" tint="-0.14999847407452621"/>
        <bgColor indexed="64"/>
      </patternFill>
    </fill>
    <fill>
      <patternFill patternType="solid">
        <fgColor theme="0" tint="-0.14996795556505021"/>
        <bgColor indexed="64"/>
      </patternFill>
    </fill>
    <fill>
      <patternFill patternType="solid">
        <fgColor theme="0" tint="-0.249977111117893"/>
        <bgColor indexed="64"/>
      </patternFill>
    </fill>
    <fill>
      <patternFill patternType="solid">
        <fgColor rgb="FF92D050"/>
        <bgColor indexed="64"/>
      </patternFill>
    </fill>
    <fill>
      <patternFill patternType="solid">
        <fgColor theme="0" tint="-0.24994659260841701"/>
        <bgColor indexed="64"/>
      </patternFill>
    </fill>
    <fill>
      <patternFill patternType="solid">
        <fgColor theme="9" tint="0.59999389629810485"/>
        <bgColor indexed="64"/>
      </patternFill>
    </fill>
  </fills>
  <borders count="390">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top/>
      <bottom style="medium">
        <color indexed="64"/>
      </bottom>
      <diagonal/>
    </border>
    <border>
      <left/>
      <right style="medium">
        <color indexed="64"/>
      </right>
      <top/>
      <bottom style="medium">
        <color indexed="64"/>
      </bottom>
      <diagonal/>
    </border>
    <border>
      <left style="medium">
        <color indexed="64"/>
      </left>
      <right/>
      <top/>
      <bottom style="medium">
        <color indexed="64"/>
      </bottom>
      <diagonal/>
    </border>
    <border>
      <left style="medium">
        <color indexed="64"/>
      </left>
      <right/>
      <top/>
      <bottom/>
      <diagonal/>
    </border>
    <border>
      <left/>
      <right style="medium">
        <color indexed="64"/>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style="thin">
        <color indexed="64"/>
      </bottom>
      <diagonal/>
    </border>
    <border>
      <left style="thick">
        <color indexed="64"/>
      </left>
      <right/>
      <top style="thin">
        <color indexed="64"/>
      </top>
      <bottom/>
      <diagonal/>
    </border>
    <border>
      <left style="thick">
        <color indexed="64"/>
      </left>
      <right style="thin">
        <color indexed="64"/>
      </right>
      <top style="thin">
        <color indexed="64"/>
      </top>
      <bottom style="thin">
        <color indexed="64"/>
      </bottom>
      <diagonal/>
    </border>
    <border>
      <left style="thin">
        <color indexed="64"/>
      </left>
      <right style="thick">
        <color indexed="64"/>
      </right>
      <top style="thin">
        <color indexed="64"/>
      </top>
      <bottom style="thin">
        <color indexed="64"/>
      </bottom>
      <diagonal/>
    </border>
    <border>
      <left style="thick">
        <color indexed="64"/>
      </left>
      <right/>
      <top/>
      <bottom/>
      <diagonal/>
    </border>
    <border>
      <left style="thick">
        <color indexed="64"/>
      </left>
      <right/>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right/>
      <top style="thin">
        <color indexed="64"/>
      </top>
      <bottom style="thin">
        <color indexed="64"/>
      </bottom>
      <diagonal/>
    </border>
    <border>
      <left/>
      <right style="thin">
        <color theme="0" tint="-0.34998626667073579"/>
      </right>
      <top/>
      <bottom/>
      <diagonal/>
    </border>
    <border>
      <left/>
      <right style="thin">
        <color theme="0" tint="-0.34998626667073579"/>
      </right>
      <top style="thin">
        <color theme="0" tint="-0.34998626667073579"/>
      </top>
      <bottom/>
      <diagonal/>
    </border>
    <border>
      <left/>
      <right style="thin">
        <color theme="0" tint="-0.34998626667073579"/>
      </right>
      <top/>
      <bottom style="thin">
        <color theme="0" tint="-0.34998626667073579"/>
      </bottom>
      <diagonal/>
    </border>
    <border>
      <left style="thin">
        <color theme="0" tint="-0.34998626667073579"/>
      </left>
      <right/>
      <top style="thin">
        <color theme="0" tint="-0.34998626667073579"/>
      </top>
      <bottom/>
      <diagonal/>
    </border>
    <border>
      <left/>
      <right/>
      <top style="thin">
        <color theme="0" tint="-0.34998626667073579"/>
      </top>
      <bottom/>
      <diagonal/>
    </border>
    <border>
      <left style="thin">
        <color theme="0" tint="-0.34998626667073579"/>
      </left>
      <right/>
      <top/>
      <bottom style="thin">
        <color theme="0" tint="-0.34998626667073579"/>
      </bottom>
      <diagonal/>
    </border>
    <border>
      <left/>
      <right/>
      <top/>
      <bottom style="thin">
        <color theme="0" tint="-0.34998626667073579"/>
      </bottom>
      <diagonal/>
    </border>
    <border>
      <left style="thin">
        <color theme="0" tint="-0.14996795556505021"/>
      </left>
      <right/>
      <top style="thin">
        <color theme="0" tint="-0.14996795556505021"/>
      </top>
      <bottom style="thin">
        <color theme="0" tint="-0.14996795556505021"/>
      </bottom>
      <diagonal/>
    </border>
    <border>
      <left/>
      <right/>
      <top style="thin">
        <color theme="0" tint="-0.14996795556505021"/>
      </top>
      <bottom style="thin">
        <color theme="0" tint="-0.14996795556505021"/>
      </bottom>
      <diagonal/>
    </border>
    <border>
      <left/>
      <right/>
      <top style="thin">
        <color theme="0" tint="-0.14996795556505021"/>
      </top>
      <bottom/>
      <diagonal/>
    </border>
    <border>
      <left/>
      <right/>
      <top style="thin">
        <color theme="0" tint="-0.1498764000366222"/>
      </top>
      <bottom/>
      <diagonal/>
    </border>
    <border>
      <left/>
      <right/>
      <top style="thin">
        <color theme="0" tint="-0.14990691854609822"/>
      </top>
      <bottom style="thin">
        <color theme="0" tint="-0.1498764000366222"/>
      </bottom>
      <diagonal/>
    </border>
    <border>
      <left/>
      <right/>
      <top style="thin">
        <color theme="0" tint="-0.14993743705557422"/>
      </top>
      <bottom style="thin">
        <color theme="0" tint="-0.14996795556505021"/>
      </bottom>
      <diagonal/>
    </border>
    <border>
      <left/>
      <right/>
      <top style="thin">
        <color theme="0" tint="-0.14996795556505021"/>
      </top>
      <bottom style="thin">
        <color theme="0" tint="-0.14993743705557422"/>
      </bottom>
      <diagonal/>
    </border>
    <border>
      <left/>
      <right/>
      <top style="thin">
        <color theme="0" tint="-0.14996795556505021"/>
      </top>
      <bottom style="thin">
        <color theme="0" tint="-0.34998626667073579"/>
      </bottom>
      <diagonal/>
    </border>
    <border>
      <left style="thin">
        <color theme="0" tint="-0.14993743705557422"/>
      </left>
      <right/>
      <top style="thin">
        <color theme="0" tint="-0.14996795556505021"/>
      </top>
      <bottom/>
      <diagonal/>
    </border>
    <border>
      <left/>
      <right/>
      <top style="thin">
        <color theme="0" tint="-0.1498764000366222"/>
      </top>
      <bottom style="thin">
        <color theme="0" tint="-0.1498764000366222"/>
      </bottom>
      <diagonal/>
    </border>
    <border>
      <left/>
      <right/>
      <top/>
      <bottom style="thin">
        <color theme="0" tint="-0.14996795556505021"/>
      </bottom>
      <diagonal/>
    </border>
    <border>
      <left/>
      <right/>
      <top style="thin">
        <color theme="0" tint="-0.14993743705557422"/>
      </top>
      <bottom style="thin">
        <color theme="0" tint="-0.14993743705557422"/>
      </bottom>
      <diagonal/>
    </border>
    <border>
      <left/>
      <right style="thin">
        <color theme="0" tint="-0.34998626667073579"/>
      </right>
      <top style="thin">
        <color theme="0" tint="-0.34998626667073579"/>
      </top>
      <bottom style="thin">
        <color theme="0" tint="-0.34998626667073579"/>
      </bottom>
      <diagonal/>
    </border>
    <border>
      <left style="thin">
        <color theme="0" tint="-0.14993743705557422"/>
      </left>
      <right style="thin">
        <color theme="0" tint="-0.14993743705557422"/>
      </right>
      <top style="thin">
        <color theme="0" tint="-0.14993743705557422"/>
      </top>
      <bottom style="thin">
        <color theme="0" tint="-0.14993743705557422"/>
      </bottom>
      <diagonal/>
    </border>
    <border>
      <left style="thin">
        <color theme="0" tint="-0.14990691854609822"/>
      </left>
      <right style="thin">
        <color theme="0" tint="-0.14990691854609822"/>
      </right>
      <top style="thin">
        <color theme="0" tint="-0.14990691854609822"/>
      </top>
      <bottom style="thin">
        <color theme="0" tint="-0.14990691854609822"/>
      </bottom>
      <diagonal/>
    </border>
    <border>
      <left style="thin">
        <color theme="0" tint="-0.34998626667073579"/>
      </left>
      <right style="thin">
        <color theme="0" tint="-0.34998626667073579"/>
      </right>
      <top style="thin">
        <color theme="0" tint="-0.34998626667073579"/>
      </top>
      <bottom style="thin">
        <color theme="0" tint="-0.34998626667073579"/>
      </bottom>
      <diagonal/>
    </border>
    <border>
      <left style="thin">
        <color theme="0" tint="-0.14993743705557422"/>
      </left>
      <right/>
      <top style="thin">
        <color theme="0" tint="-0.14993743705557422"/>
      </top>
      <bottom style="thin">
        <color theme="0" tint="-0.14996795556505021"/>
      </bottom>
      <diagonal/>
    </border>
    <border>
      <left/>
      <right/>
      <top style="thin">
        <color theme="0" tint="-0.14993743705557422"/>
      </top>
      <bottom style="thin">
        <color theme="0" tint="-0.14990691854609822"/>
      </bottom>
      <diagonal/>
    </border>
    <border>
      <left style="thin">
        <color theme="0" tint="-0.14993743705557422"/>
      </left>
      <right/>
      <top style="thin">
        <color theme="0" tint="-0.14996795556505021"/>
      </top>
      <bottom style="thin">
        <color theme="0" tint="-0.14996795556505021"/>
      </bottom>
      <diagonal/>
    </border>
    <border>
      <left style="thin">
        <color theme="0" tint="-0.14993743705557422"/>
      </left>
      <right/>
      <top style="thin">
        <color theme="0" tint="-0.14996795556505021"/>
      </top>
      <bottom style="thin">
        <color theme="0" tint="-0.14993743705557422"/>
      </bottom>
      <diagonal/>
    </border>
    <border>
      <left/>
      <right style="thin">
        <color theme="0" tint="-0.14990691854609822"/>
      </right>
      <top style="thin">
        <color theme="0" tint="-0.14990691854609822"/>
      </top>
      <bottom style="thin">
        <color theme="0" tint="-0.1498764000366222"/>
      </bottom>
      <diagonal/>
    </border>
    <border>
      <left/>
      <right style="thin">
        <color theme="0" tint="-0.14996795556505021"/>
      </right>
      <top style="thin">
        <color theme="0" tint="-0.14996795556505021"/>
      </top>
      <bottom style="thin">
        <color theme="0" tint="-0.14996795556505021"/>
      </bottom>
      <diagonal/>
    </border>
    <border>
      <left/>
      <right/>
      <top/>
      <bottom style="thin">
        <color theme="0" tint="-0.14993743705557422"/>
      </bottom>
      <diagonal/>
    </border>
    <border>
      <left/>
      <right/>
      <top style="thin">
        <color theme="0" tint="-0.14993743705557422"/>
      </top>
      <bottom/>
      <diagonal/>
    </border>
    <border>
      <left style="thin">
        <color theme="0" tint="-0.14996795556505021"/>
      </left>
      <right/>
      <top style="thin">
        <color theme="0" tint="-0.14996795556505021"/>
      </top>
      <bottom/>
      <diagonal/>
    </border>
    <border>
      <left style="thin">
        <color theme="0" tint="-0.14990691854609822"/>
      </left>
      <right style="thin">
        <color theme="0" tint="-0.14990691854609822"/>
      </right>
      <top style="thin">
        <color theme="0" tint="-0.14990691854609822"/>
      </top>
      <bottom/>
      <diagonal/>
    </border>
    <border>
      <left/>
      <right/>
      <top/>
      <bottom style="thin">
        <color theme="0" tint="-0.1498764000366222"/>
      </bottom>
      <diagonal/>
    </border>
    <border>
      <left/>
      <right/>
      <top/>
      <bottom style="thin">
        <color theme="0" tint="-0.1498458815271462"/>
      </bottom>
      <diagonal/>
    </border>
    <border>
      <left style="thin">
        <color theme="0" tint="-0.1498764000366222"/>
      </left>
      <right/>
      <top style="thin">
        <color theme="0" tint="-0.1498764000366222"/>
      </top>
      <bottom/>
      <diagonal/>
    </border>
    <border>
      <left style="thin">
        <color theme="0" tint="-0.1498764000366222"/>
      </left>
      <right/>
      <top/>
      <bottom/>
      <diagonal/>
    </border>
    <border>
      <left style="thin">
        <color theme="0" tint="-0.1498764000366222"/>
      </left>
      <right/>
      <top style="thin">
        <color theme="0" tint="-0.14990691854609822"/>
      </top>
      <bottom style="thin">
        <color theme="0" tint="-0.1498764000366222"/>
      </bottom>
      <diagonal/>
    </border>
    <border>
      <left style="thin">
        <color theme="0" tint="-0.34998626667073579"/>
      </left>
      <right/>
      <top/>
      <bottom/>
      <diagonal/>
    </border>
    <border>
      <left/>
      <right/>
      <top style="thin">
        <color theme="0" tint="-0.14990691854609822"/>
      </top>
      <bottom style="thin">
        <color theme="0" tint="-0.14996795556505021"/>
      </bottom>
      <diagonal/>
    </border>
    <border>
      <left/>
      <right/>
      <top style="thin">
        <color theme="0" tint="-0.1498458815271462"/>
      </top>
      <bottom style="thin">
        <color theme="0" tint="-0.1498458815271462"/>
      </bottom>
      <diagonal/>
    </border>
    <border>
      <left style="thin">
        <color theme="0" tint="-0.14996795556505021"/>
      </left>
      <right style="thin">
        <color theme="0" tint="-0.14996795556505021"/>
      </right>
      <top style="thin">
        <color theme="0" tint="-0.14996795556505021"/>
      </top>
      <bottom style="thin">
        <color theme="0" tint="-0.14996795556505021"/>
      </bottom>
      <diagonal/>
    </border>
    <border>
      <left style="thin">
        <color theme="0" tint="-0.24994659260841701"/>
      </left>
      <right style="thin">
        <color theme="0" tint="-0.24994659260841701"/>
      </right>
      <top style="thin">
        <color theme="0" tint="-0.24994659260841701"/>
      </top>
      <bottom style="thin">
        <color theme="0" tint="-0.24994659260841701"/>
      </bottom>
      <diagonal/>
    </border>
    <border>
      <left style="thin">
        <color theme="0" tint="-0.24994659260841701"/>
      </left>
      <right/>
      <top/>
      <bottom/>
      <diagonal/>
    </border>
    <border>
      <left style="thin">
        <color theme="0" tint="-0.14990691854609822"/>
      </left>
      <right/>
      <top style="thin">
        <color theme="0" tint="-0.14993743705557422"/>
      </top>
      <bottom style="thin">
        <color theme="0" tint="-0.14993743705557422"/>
      </bottom>
      <diagonal/>
    </border>
    <border>
      <left/>
      <right style="thin">
        <color theme="0" tint="-0.14993743705557422"/>
      </right>
      <top style="thin">
        <color theme="0" tint="-0.14993743705557422"/>
      </top>
      <bottom style="thin">
        <color theme="0" tint="-0.14993743705557422"/>
      </bottom>
      <diagonal/>
    </border>
    <border>
      <left/>
      <right style="thin">
        <color theme="0" tint="-0.1498764000366222"/>
      </right>
      <top/>
      <bottom/>
      <diagonal/>
    </border>
    <border>
      <left/>
      <right style="thin">
        <color theme="0" tint="-0.14996795556505021"/>
      </right>
      <top style="thin">
        <color theme="0" tint="-0.14993743705557422"/>
      </top>
      <bottom style="thin">
        <color theme="0" tint="-0.14996795556505021"/>
      </bottom>
      <diagonal/>
    </border>
    <border>
      <left style="thin">
        <color theme="0" tint="-0.14993743705557422"/>
      </left>
      <right/>
      <top style="thin">
        <color theme="0" tint="-0.14993743705557422"/>
      </top>
      <bottom style="thin">
        <color theme="0" tint="-0.14993743705557422"/>
      </bottom>
      <diagonal/>
    </border>
    <border>
      <left style="thin">
        <color theme="0" tint="-0.24994659260841701"/>
      </left>
      <right style="thin">
        <color theme="0" tint="-0.24994659260841701"/>
      </right>
      <top/>
      <bottom/>
      <diagonal/>
    </border>
    <border>
      <left style="thin">
        <color theme="0" tint="-0.14990691854609822"/>
      </left>
      <right/>
      <top style="thin">
        <color theme="0" tint="-0.14993743705557422"/>
      </top>
      <bottom style="thin">
        <color theme="0" tint="-0.14996795556505021"/>
      </bottom>
      <diagonal/>
    </border>
    <border>
      <left style="thin">
        <color theme="0" tint="-0.14990691854609822"/>
      </left>
      <right/>
      <top/>
      <bottom/>
      <diagonal/>
    </border>
    <border>
      <left/>
      <right style="thin">
        <color theme="0" tint="-0.14990691854609822"/>
      </right>
      <top/>
      <bottom/>
      <diagonal/>
    </border>
    <border>
      <left/>
      <right/>
      <top style="thin">
        <color theme="0" tint="-0.14996795556505021"/>
      </top>
      <bottom style="thin">
        <color theme="0" tint="-0.1498764000366222"/>
      </bottom>
      <diagonal/>
    </border>
    <border>
      <left/>
      <right/>
      <top style="thin">
        <color theme="0" tint="-0.1498764000366222"/>
      </top>
      <bottom style="thin">
        <color theme="0" tint="-0.14996795556505021"/>
      </bottom>
      <diagonal/>
    </border>
    <border>
      <left/>
      <right/>
      <top style="thin">
        <color theme="0" tint="-0.1498764000366222"/>
      </top>
      <bottom style="thin">
        <color theme="0" tint="-0.14990691854609822"/>
      </bottom>
      <diagonal/>
    </border>
    <border>
      <left/>
      <right/>
      <top style="thin">
        <color theme="0" tint="-0.14990691854609822"/>
      </top>
      <bottom style="thin">
        <color theme="0" tint="-0.14990691854609822"/>
      </bottom>
      <diagonal/>
    </border>
    <border>
      <left/>
      <right/>
      <top/>
      <bottom style="thin">
        <color theme="3" tint="0.59999389629810485"/>
      </bottom>
      <diagonal/>
    </border>
    <border>
      <left/>
      <right/>
      <top style="thin">
        <color theme="0" tint="-0.24994659260841701"/>
      </top>
      <bottom style="thin">
        <color theme="0" tint="-0.24994659260841701"/>
      </bottom>
      <diagonal/>
    </border>
    <border>
      <left style="thin">
        <color theme="0" tint="-0.14996795556505021"/>
      </left>
      <right/>
      <top/>
      <bottom style="thin">
        <color theme="0" tint="-0.14996795556505021"/>
      </bottom>
      <diagonal/>
    </border>
    <border>
      <left style="thin">
        <color theme="0" tint="-0.24994659260841701"/>
      </left>
      <right/>
      <top style="thin">
        <color theme="0" tint="-0.24994659260841701"/>
      </top>
      <bottom style="thin">
        <color theme="0" tint="-0.24994659260841701"/>
      </bottom>
      <diagonal/>
    </border>
    <border>
      <left style="thin">
        <color theme="0" tint="-0.14996795556505021"/>
      </left>
      <right/>
      <top style="thin">
        <color theme="0" tint="-0.14996795556505021"/>
      </top>
      <bottom style="thin">
        <color theme="0" tint="-0.14993743705557422"/>
      </bottom>
      <diagonal/>
    </border>
    <border>
      <left/>
      <right style="thin">
        <color theme="0" tint="-0.24994659260841701"/>
      </right>
      <top style="thin">
        <color theme="0" tint="-0.24994659260841701"/>
      </top>
      <bottom style="thin">
        <color theme="0" tint="-0.24994659260841701"/>
      </bottom>
      <diagonal/>
    </border>
    <border>
      <left style="thin">
        <color theme="0" tint="-0.14996795556505021"/>
      </left>
      <right/>
      <top style="thin">
        <color theme="0" tint="-0.14993743705557422"/>
      </top>
      <bottom style="thin">
        <color theme="0" tint="-0.14993743705557422"/>
      </bottom>
      <diagonal/>
    </border>
    <border>
      <left style="thin">
        <color theme="4"/>
      </left>
      <right/>
      <top style="thin">
        <color theme="4"/>
      </top>
      <bottom/>
      <diagonal/>
    </border>
    <border>
      <left/>
      <right/>
      <top style="thin">
        <color theme="4"/>
      </top>
      <bottom/>
      <diagonal/>
    </border>
    <border>
      <left/>
      <right style="thin">
        <color theme="4"/>
      </right>
      <top style="thin">
        <color theme="4"/>
      </top>
      <bottom/>
      <diagonal/>
    </border>
    <border>
      <left style="thin">
        <color theme="4"/>
      </left>
      <right/>
      <top/>
      <bottom/>
      <diagonal/>
    </border>
    <border>
      <left/>
      <right style="thin">
        <color theme="4"/>
      </right>
      <top/>
      <bottom/>
      <diagonal/>
    </border>
    <border>
      <left style="thin">
        <color theme="4"/>
      </left>
      <right/>
      <top/>
      <bottom style="thin">
        <color theme="4"/>
      </bottom>
      <diagonal/>
    </border>
    <border>
      <left/>
      <right/>
      <top/>
      <bottom style="thin">
        <color theme="4"/>
      </bottom>
      <diagonal/>
    </border>
    <border>
      <left/>
      <right style="thin">
        <color theme="4"/>
      </right>
      <top/>
      <bottom style="thin">
        <color theme="4"/>
      </bottom>
      <diagonal/>
    </border>
    <border>
      <left style="medium">
        <color theme="0" tint="-0.34998626667073579"/>
      </left>
      <right/>
      <top style="medium">
        <color theme="0" tint="-0.34998626667073579"/>
      </top>
      <bottom/>
      <diagonal/>
    </border>
    <border>
      <left/>
      <right/>
      <top style="medium">
        <color theme="0" tint="-0.34998626667073579"/>
      </top>
      <bottom/>
      <diagonal/>
    </border>
    <border>
      <left/>
      <right style="medium">
        <color theme="0" tint="-0.34998626667073579"/>
      </right>
      <top style="medium">
        <color theme="0" tint="-0.34998626667073579"/>
      </top>
      <bottom/>
      <diagonal/>
    </border>
    <border>
      <left style="medium">
        <color theme="0" tint="-0.34998626667073579"/>
      </left>
      <right/>
      <top/>
      <bottom/>
      <diagonal/>
    </border>
    <border>
      <left style="medium">
        <color theme="0" tint="-0.34998626667073579"/>
      </left>
      <right/>
      <top/>
      <bottom style="medium">
        <color theme="0" tint="-0.34998626667073579"/>
      </bottom>
      <diagonal/>
    </border>
    <border>
      <left/>
      <right/>
      <top/>
      <bottom style="medium">
        <color theme="0" tint="-0.34998626667073579"/>
      </bottom>
      <diagonal/>
    </border>
    <border>
      <left/>
      <right style="medium">
        <color theme="0" tint="-0.34998626667073579"/>
      </right>
      <top/>
      <bottom/>
      <diagonal/>
    </border>
    <border>
      <left/>
      <right style="medium">
        <color theme="0" tint="-0.34998626667073579"/>
      </right>
      <top/>
      <bottom style="medium">
        <color theme="0" tint="-0.34998626667073579"/>
      </bottom>
      <diagonal/>
    </border>
    <border>
      <left/>
      <right/>
      <top style="thin">
        <color indexed="64"/>
      </top>
      <bottom style="medium">
        <color theme="0" tint="-0.34998626667073579"/>
      </bottom>
      <diagonal/>
    </border>
    <border>
      <left style="thin">
        <color theme="0" tint="-0.14993743705557422"/>
      </left>
      <right/>
      <top style="thin">
        <color theme="0" tint="-0.14993743705557422"/>
      </top>
      <bottom/>
      <diagonal/>
    </border>
    <border>
      <left/>
      <right style="thin">
        <color theme="0" tint="-0.14993743705557422"/>
      </right>
      <top style="thin">
        <color theme="0" tint="-0.14993743705557422"/>
      </top>
      <bottom/>
      <diagonal/>
    </border>
    <border>
      <left style="thin">
        <color theme="0" tint="-0.14993743705557422"/>
      </left>
      <right/>
      <top/>
      <bottom style="thin">
        <color theme="0" tint="-0.14993743705557422"/>
      </bottom>
      <diagonal/>
    </border>
    <border>
      <left/>
      <right style="thin">
        <color theme="0" tint="-0.14993743705557422"/>
      </right>
      <top/>
      <bottom style="thin">
        <color theme="0" tint="-0.14993743705557422"/>
      </bottom>
      <diagonal/>
    </border>
    <border>
      <left/>
      <right style="thin">
        <color indexed="64"/>
      </right>
      <top/>
      <bottom style="thin">
        <color theme="0" tint="-0.1498458815271462"/>
      </bottom>
      <diagonal/>
    </border>
    <border>
      <left style="thin">
        <color theme="0" tint="-0.14990691854609822"/>
      </left>
      <right style="thin">
        <color theme="0" tint="-0.14990691854609822"/>
      </right>
      <top/>
      <bottom style="thin">
        <color theme="0" tint="-0.14990691854609822"/>
      </bottom>
      <diagonal/>
    </border>
    <border>
      <left/>
      <right/>
      <top/>
      <bottom style="thin">
        <color theme="0" tint="-0.24994659260841701"/>
      </bottom>
      <diagonal/>
    </border>
    <border>
      <left style="thin">
        <color theme="0" tint="-0.34998626667073579"/>
      </left>
      <right/>
      <top style="thin">
        <color theme="0" tint="-0.34998626667073579"/>
      </top>
      <bottom style="thin">
        <color theme="0" tint="-0.34998626667073579"/>
      </bottom>
      <diagonal/>
    </border>
    <border>
      <left style="thin">
        <color theme="0" tint="-0.34998626667073579"/>
      </left>
      <right/>
      <top/>
      <bottom style="thin">
        <color theme="0" tint="-0.14996795556505021"/>
      </bottom>
      <diagonal/>
    </border>
    <border>
      <left style="thin">
        <color theme="0" tint="-0.34998626667073579"/>
      </left>
      <right/>
      <top style="thin">
        <color theme="0" tint="-0.14996795556505021"/>
      </top>
      <bottom style="thin">
        <color theme="0" tint="-0.14996795556505021"/>
      </bottom>
      <diagonal/>
    </border>
    <border>
      <left/>
      <right style="thin">
        <color theme="0" tint="-0.34998626667073579"/>
      </right>
      <top style="thin">
        <color theme="0" tint="-0.14993743705557422"/>
      </top>
      <bottom style="thin">
        <color theme="0" tint="-0.14996795556505021"/>
      </bottom>
      <diagonal/>
    </border>
    <border>
      <left/>
      <right style="thin">
        <color indexed="64"/>
      </right>
      <top/>
      <bottom style="thin">
        <color theme="0" tint="-0.14993743705557422"/>
      </bottom>
      <diagonal/>
    </border>
    <border>
      <left/>
      <right/>
      <top style="thin">
        <color theme="0" tint="-0.1498764000366222"/>
      </top>
      <bottom style="thin">
        <color theme="0" tint="-0.14993743705557422"/>
      </bottom>
      <diagonal/>
    </border>
    <border>
      <left style="thin">
        <color indexed="64"/>
      </left>
      <right/>
      <top/>
      <bottom style="thin">
        <color theme="0" tint="-0.1498458815271462"/>
      </bottom>
      <diagonal/>
    </border>
    <border>
      <left/>
      <right style="thin">
        <color theme="0" tint="-0.34998626667073579"/>
      </right>
      <top/>
      <bottom style="thin">
        <color theme="0" tint="-0.1498458815271462"/>
      </bottom>
      <diagonal/>
    </border>
    <border>
      <left/>
      <right/>
      <top style="thin">
        <color theme="0" tint="-0.14990691854609822"/>
      </top>
      <bottom style="thin">
        <color theme="0" tint="-0.14993743705557422"/>
      </bottom>
      <diagonal/>
    </border>
    <border>
      <left style="thin">
        <color indexed="64"/>
      </left>
      <right/>
      <top style="thin">
        <color theme="0" tint="-0.1498764000366222"/>
      </top>
      <bottom style="thin">
        <color theme="0" tint="-0.1498764000366222"/>
      </bottom>
      <diagonal/>
    </border>
    <border>
      <left/>
      <right style="thin">
        <color theme="0" tint="-0.1498764000366222"/>
      </right>
      <top style="thin">
        <color theme="0" tint="-0.1498764000366222"/>
      </top>
      <bottom style="thin">
        <color theme="0" tint="-0.1498764000366222"/>
      </bottom>
      <diagonal/>
    </border>
    <border>
      <left/>
      <right style="thin">
        <color indexed="64"/>
      </right>
      <top style="thin">
        <color theme="0" tint="-0.14993743705557422"/>
      </top>
      <bottom style="thin">
        <color theme="0" tint="-0.14993743705557422"/>
      </bottom>
      <diagonal/>
    </border>
    <border>
      <left/>
      <right style="thin">
        <color theme="0" tint="-0.34998626667073579"/>
      </right>
      <top/>
      <bottom style="thin">
        <color theme="0" tint="-0.14996795556505021"/>
      </bottom>
      <diagonal/>
    </border>
    <border>
      <left/>
      <right style="thin">
        <color theme="0" tint="-0.14990691854609822"/>
      </right>
      <top/>
      <bottom style="thin">
        <color theme="0" tint="-0.14996795556505021"/>
      </bottom>
      <diagonal/>
    </border>
    <border>
      <left style="thin">
        <color theme="0" tint="-0.14996795556505021"/>
      </left>
      <right/>
      <top/>
      <bottom/>
      <diagonal/>
    </border>
    <border>
      <left style="thin">
        <color theme="0" tint="-0.14990691854609822"/>
      </left>
      <right/>
      <top/>
      <bottom style="thin">
        <color theme="0" tint="-0.14996795556505021"/>
      </bottom>
      <diagonal/>
    </border>
    <border>
      <left/>
      <right style="thin">
        <color theme="0" tint="-0.24994659260841701"/>
      </right>
      <top/>
      <bottom/>
      <diagonal/>
    </border>
    <border>
      <left style="thin">
        <color theme="0" tint="-0.24994659260841701"/>
      </left>
      <right/>
      <top style="thin">
        <color theme="0" tint="-0.14996795556505021"/>
      </top>
      <bottom style="thin">
        <color theme="0" tint="-0.14996795556505021"/>
      </bottom>
      <diagonal/>
    </border>
    <border>
      <left style="thin">
        <color theme="0" tint="-0.24994659260841701"/>
      </left>
      <right/>
      <top/>
      <bottom style="thin">
        <color theme="0" tint="-0.14996795556505021"/>
      </bottom>
      <diagonal/>
    </border>
    <border>
      <left style="thin">
        <color theme="0" tint="-0.24994659260841701"/>
      </left>
      <right/>
      <top style="thin">
        <color theme="0" tint="-0.14996795556505021"/>
      </top>
      <bottom/>
      <diagonal/>
    </border>
    <border>
      <left/>
      <right/>
      <top style="thin">
        <color theme="0" tint="-0.14990691854609822"/>
      </top>
      <bottom/>
      <diagonal/>
    </border>
    <border>
      <left style="thin">
        <color theme="0" tint="-0.34998626667073579"/>
      </left>
      <right style="thin">
        <color theme="0" tint="-0.24994659260841701"/>
      </right>
      <top/>
      <bottom/>
      <diagonal/>
    </border>
    <border>
      <left style="thin">
        <color theme="0" tint="-0.24994659260841701"/>
      </left>
      <right style="thin">
        <color theme="0" tint="-0.34998626667073579"/>
      </right>
      <top/>
      <bottom/>
      <diagonal/>
    </border>
    <border>
      <left/>
      <right style="thin">
        <color theme="0" tint="-0.14996795556505021"/>
      </right>
      <top/>
      <bottom style="thin">
        <color theme="0" tint="-0.14996795556505021"/>
      </bottom>
      <diagonal/>
    </border>
    <border>
      <left/>
      <right style="thin">
        <color theme="0" tint="-0.14996795556505021"/>
      </right>
      <top style="thin">
        <color theme="0" tint="-0.14996795556505021"/>
      </top>
      <bottom/>
      <diagonal/>
    </border>
    <border>
      <left/>
      <right style="thin">
        <color theme="0" tint="-0.14996795556505021"/>
      </right>
      <top/>
      <bottom/>
      <diagonal/>
    </border>
    <border>
      <left style="thin">
        <color theme="0" tint="-0.14990691854609822"/>
      </left>
      <right/>
      <top style="thin">
        <color theme="0" tint="-0.14996795556505021"/>
      </top>
      <bottom style="thin">
        <color theme="0" tint="-0.14996795556505021"/>
      </bottom>
      <diagonal/>
    </border>
    <border>
      <left/>
      <right style="thin">
        <color theme="0" tint="-0.14990691854609822"/>
      </right>
      <top style="thin">
        <color theme="0" tint="-0.14993743705557422"/>
      </top>
      <bottom style="thin">
        <color theme="0" tint="-0.14996795556505021"/>
      </bottom>
      <diagonal/>
    </border>
    <border>
      <left/>
      <right style="thin">
        <color theme="0" tint="-0.14993743705557422"/>
      </right>
      <top style="thin">
        <color theme="0" tint="-0.14993743705557422"/>
      </top>
      <bottom style="thin">
        <color theme="0" tint="-0.14996795556505021"/>
      </bottom>
      <diagonal/>
    </border>
    <border>
      <left/>
      <right style="thin">
        <color theme="0" tint="-0.14990691854609822"/>
      </right>
      <top style="thin">
        <color theme="0" tint="-0.14993743705557422"/>
      </top>
      <bottom style="thin">
        <color theme="0" tint="-0.14993743705557422"/>
      </bottom>
      <diagonal/>
    </border>
    <border>
      <left style="thin">
        <color theme="0" tint="-0.14990691854609822"/>
      </left>
      <right/>
      <top style="thin">
        <color theme="0" tint="-0.14993743705557422"/>
      </top>
      <bottom/>
      <diagonal/>
    </border>
    <border>
      <left/>
      <right style="thin">
        <color theme="0" tint="-0.14996795556505021"/>
      </right>
      <top style="thin">
        <color theme="0" tint="-0.14993743705557422"/>
      </top>
      <bottom/>
      <diagonal/>
    </border>
    <border>
      <left/>
      <right style="thin">
        <color theme="0" tint="-0.24994659260841701"/>
      </right>
      <top style="thin">
        <color theme="0" tint="-0.14993743705557422"/>
      </top>
      <bottom style="thin">
        <color theme="0" tint="-0.14996795556505021"/>
      </bottom>
      <diagonal/>
    </border>
    <border>
      <left/>
      <right/>
      <top style="thin">
        <color theme="0" tint="-0.34998626667073579"/>
      </top>
      <bottom style="thin">
        <color theme="0" tint="-0.34998626667073579"/>
      </bottom>
      <diagonal/>
    </border>
    <border>
      <left style="thin">
        <color theme="0" tint="-0.14990691854609822"/>
      </left>
      <right/>
      <top style="thin">
        <color theme="0" tint="-0.14996795556505021"/>
      </top>
      <bottom style="thin">
        <color theme="0" tint="-0.14993743705557422"/>
      </bottom>
      <diagonal/>
    </border>
    <border>
      <left/>
      <right style="thin">
        <color theme="0" tint="-0.24994659260841701"/>
      </right>
      <top style="thin">
        <color theme="0" tint="-0.14996795556505021"/>
      </top>
      <bottom style="thin">
        <color theme="0" tint="-0.14993743705557422"/>
      </bottom>
      <diagonal/>
    </border>
    <border>
      <left/>
      <right style="thin">
        <color theme="0" tint="-0.14990691854609822"/>
      </right>
      <top style="thin">
        <color theme="0" tint="-0.14996795556505021"/>
      </top>
      <bottom style="thin">
        <color theme="0" tint="-0.14996795556505021"/>
      </bottom>
      <diagonal/>
    </border>
    <border>
      <left/>
      <right style="thin">
        <color theme="0" tint="-0.14993743705557422"/>
      </right>
      <top style="thin">
        <color theme="0" tint="-0.14996795556505021"/>
      </top>
      <bottom style="thin">
        <color theme="0" tint="-0.14996795556505021"/>
      </bottom>
      <diagonal/>
    </border>
    <border>
      <left/>
      <right style="thin">
        <color theme="0" tint="-0.14990691854609822"/>
      </right>
      <top style="thin">
        <color theme="0" tint="-0.14993743705557422"/>
      </top>
      <bottom/>
      <diagonal/>
    </border>
    <border>
      <left/>
      <right style="thin">
        <color theme="0" tint="-0.14990691854609822"/>
      </right>
      <top/>
      <bottom style="thin">
        <color theme="0" tint="-0.14993743705557422"/>
      </bottom>
      <diagonal/>
    </border>
    <border>
      <left style="thin">
        <color theme="0" tint="-0.14990691854609822"/>
      </left>
      <right/>
      <top/>
      <bottom style="thin">
        <color theme="0" tint="-0.14993743705557422"/>
      </bottom>
      <diagonal/>
    </border>
    <border>
      <left/>
      <right style="thin">
        <color theme="0" tint="-0.14996795556505021"/>
      </right>
      <top/>
      <bottom style="thin">
        <color theme="0" tint="-0.14993743705557422"/>
      </bottom>
      <diagonal/>
    </border>
    <border>
      <left style="thin">
        <color theme="0" tint="-0.14990691854609822"/>
      </left>
      <right/>
      <top style="thin">
        <color theme="0" tint="-0.14993743705557422"/>
      </top>
      <bottom style="thin">
        <color theme="0" tint="-0.14990691854609822"/>
      </bottom>
      <diagonal/>
    </border>
    <border>
      <left/>
      <right style="thin">
        <color theme="0" tint="-0.14990691854609822"/>
      </right>
      <top style="thin">
        <color theme="0" tint="-0.14993743705557422"/>
      </top>
      <bottom style="thin">
        <color theme="0" tint="-0.14990691854609822"/>
      </bottom>
      <diagonal/>
    </border>
    <border>
      <left style="thin">
        <color theme="0" tint="-0.14990691854609822"/>
      </left>
      <right/>
      <top style="thin">
        <color theme="0" tint="-0.14990691854609822"/>
      </top>
      <bottom style="thin">
        <color theme="0" tint="-0.14996795556505021"/>
      </bottom>
      <diagonal/>
    </border>
    <border>
      <left/>
      <right style="thin">
        <color theme="0" tint="-0.14990691854609822"/>
      </right>
      <top style="thin">
        <color theme="0" tint="-0.14990691854609822"/>
      </top>
      <bottom style="thin">
        <color theme="0" tint="-0.14996795556505021"/>
      </bottom>
      <diagonal/>
    </border>
    <border>
      <left/>
      <right style="thin">
        <color theme="0" tint="-0.14996795556505021"/>
      </right>
      <top style="thin">
        <color theme="0" tint="-0.14993743705557422"/>
      </top>
      <bottom style="thin">
        <color theme="0" tint="-0.14993743705557422"/>
      </bottom>
      <diagonal/>
    </border>
    <border>
      <left/>
      <right style="thin">
        <color theme="0" tint="-0.34998626667073579"/>
      </right>
      <top style="thin">
        <color theme="0" tint="-0.14993743705557422"/>
      </top>
      <bottom style="thin">
        <color theme="0" tint="-0.14993743705557422"/>
      </bottom>
      <diagonal/>
    </border>
    <border>
      <left/>
      <right style="thin">
        <color theme="0" tint="-0.14990691854609822"/>
      </right>
      <top style="thin">
        <color theme="0" tint="-0.14996795556505021"/>
      </top>
      <bottom style="thin">
        <color theme="0" tint="-0.14993743705557422"/>
      </bottom>
      <diagonal/>
    </border>
    <border>
      <left/>
      <right style="thin">
        <color theme="0" tint="-0.14996795556505021"/>
      </right>
      <top style="thin">
        <color theme="0" tint="-0.14996795556505021"/>
      </top>
      <bottom style="thin">
        <color theme="0" tint="-0.14993743705557422"/>
      </bottom>
      <diagonal/>
    </border>
    <border>
      <left/>
      <right style="thin">
        <color theme="0" tint="-0.1498458815271462"/>
      </right>
      <top style="thin">
        <color theme="0" tint="-0.1498458815271462"/>
      </top>
      <bottom style="thin">
        <color theme="0" tint="-0.1498458815271462"/>
      </bottom>
      <diagonal/>
    </border>
    <border>
      <left style="thin">
        <color theme="0" tint="-0.1498458815271462"/>
      </left>
      <right/>
      <top/>
      <bottom style="thin">
        <color theme="0" tint="-0.1498458815271462"/>
      </bottom>
      <diagonal/>
    </border>
    <border>
      <left/>
      <right style="thin">
        <color theme="0" tint="-0.1498458815271462"/>
      </right>
      <top/>
      <bottom style="thin">
        <color theme="0" tint="-0.1498458815271462"/>
      </bottom>
      <diagonal/>
    </border>
    <border>
      <left/>
      <right style="thin">
        <color theme="0" tint="-0.1498764000366222"/>
      </right>
      <top style="thin">
        <color theme="0" tint="-0.1498458815271462"/>
      </top>
      <bottom style="thin">
        <color theme="0" tint="-0.1498764000366222"/>
      </bottom>
      <diagonal/>
    </border>
    <border>
      <left style="thin">
        <color theme="0" tint="-0.1498458815271462"/>
      </left>
      <right/>
      <top style="thin">
        <color theme="0" tint="-0.1498458815271462"/>
      </top>
      <bottom/>
      <diagonal/>
    </border>
    <border>
      <left/>
      <right/>
      <top style="thin">
        <color theme="0" tint="-0.1498458815271462"/>
      </top>
      <bottom/>
      <diagonal/>
    </border>
    <border>
      <left style="thin">
        <color theme="0" tint="-0.1498764000366222"/>
      </left>
      <right/>
      <top style="thin">
        <color theme="0" tint="-0.1498764000366222"/>
      </top>
      <bottom style="thin">
        <color theme="0" tint="-0.1498764000366222"/>
      </bottom>
      <diagonal/>
    </border>
    <border>
      <left style="thin">
        <color indexed="64"/>
      </left>
      <right/>
      <top style="thin">
        <color theme="0" tint="-0.1498458815271462"/>
      </top>
      <bottom style="thin">
        <color theme="0" tint="-0.1498764000366222"/>
      </bottom>
      <diagonal/>
    </border>
    <border>
      <left style="thin">
        <color theme="0" tint="-0.1498764000366222"/>
      </left>
      <right/>
      <top style="thin">
        <color theme="0" tint="-0.1498458815271462"/>
      </top>
      <bottom style="thin">
        <color theme="0" tint="-0.14993743705557422"/>
      </bottom>
      <diagonal/>
    </border>
    <border>
      <left/>
      <right/>
      <top style="thin">
        <color theme="0" tint="-0.1498458815271462"/>
      </top>
      <bottom style="thin">
        <color theme="0" tint="-0.14993743705557422"/>
      </bottom>
      <diagonal/>
    </border>
    <border>
      <left/>
      <right style="thin">
        <color indexed="64"/>
      </right>
      <top style="thin">
        <color theme="0" tint="-0.1498458815271462"/>
      </top>
      <bottom style="thin">
        <color theme="0" tint="-0.14993743705557422"/>
      </bottom>
      <diagonal/>
    </border>
    <border>
      <left style="thin">
        <color indexed="64"/>
      </left>
      <right/>
      <top style="thin">
        <color theme="0" tint="-0.1498458815271462"/>
      </top>
      <bottom style="thin">
        <color indexed="64"/>
      </bottom>
      <diagonal/>
    </border>
    <border>
      <left/>
      <right style="thin">
        <color theme="0" tint="-0.1498764000366222"/>
      </right>
      <top style="thin">
        <color theme="0" tint="-0.1498458815271462"/>
      </top>
      <bottom style="thin">
        <color indexed="64"/>
      </bottom>
      <diagonal/>
    </border>
    <border>
      <left style="thin">
        <color theme="0" tint="-0.1498764000366222"/>
      </left>
      <right/>
      <top style="thin">
        <color theme="0" tint="-0.1498458815271462"/>
      </top>
      <bottom style="thin">
        <color indexed="64"/>
      </bottom>
      <diagonal/>
    </border>
    <border>
      <left/>
      <right/>
      <top style="thin">
        <color theme="0" tint="-0.1498458815271462"/>
      </top>
      <bottom style="thin">
        <color indexed="64"/>
      </bottom>
      <diagonal/>
    </border>
    <border>
      <left/>
      <right style="thin">
        <color indexed="64"/>
      </right>
      <top style="thin">
        <color theme="0" tint="-0.1498458815271462"/>
      </top>
      <bottom style="thin">
        <color indexed="64"/>
      </bottom>
      <diagonal/>
    </border>
    <border>
      <left/>
      <right style="thin">
        <color theme="0" tint="-0.34998626667073579"/>
      </right>
      <top/>
      <bottom style="thin">
        <color indexed="64"/>
      </bottom>
      <diagonal/>
    </border>
    <border>
      <left style="thin">
        <color theme="0" tint="-0.14990691854609822"/>
      </left>
      <right/>
      <top style="thin">
        <color theme="0" tint="-0.14996795556505021"/>
      </top>
      <bottom/>
      <diagonal/>
    </border>
    <border>
      <left style="thin">
        <color theme="0" tint="-0.14993743705557422"/>
      </left>
      <right/>
      <top/>
      <bottom/>
      <diagonal/>
    </border>
    <border>
      <left/>
      <right style="thin">
        <color theme="0" tint="-0.14990691854609822"/>
      </right>
      <top style="thin">
        <color theme="0" tint="-0.14996795556505021"/>
      </top>
      <bottom/>
      <diagonal/>
    </border>
    <border>
      <left/>
      <right style="thin">
        <color theme="0" tint="-0.34998626667073579"/>
      </right>
      <top style="thin">
        <color theme="0" tint="-0.1498458815271462"/>
      </top>
      <bottom style="thin">
        <color theme="0" tint="-0.14993743705557422"/>
      </bottom>
      <diagonal/>
    </border>
    <border>
      <left style="thin">
        <color theme="0" tint="-0.24994659260841701"/>
      </left>
      <right/>
      <top style="thin">
        <color theme="0" tint="-0.24994659260841701"/>
      </top>
      <bottom/>
      <diagonal/>
    </border>
    <border>
      <left/>
      <right/>
      <top style="thin">
        <color theme="0" tint="-0.24994659260841701"/>
      </top>
      <bottom/>
      <diagonal/>
    </border>
    <border>
      <left/>
      <right style="thin">
        <color theme="0" tint="-0.24994659260841701"/>
      </right>
      <top style="thin">
        <color theme="0" tint="-0.24994659260841701"/>
      </top>
      <bottom/>
      <diagonal/>
    </border>
    <border>
      <left style="thin">
        <color theme="0" tint="-0.24994659260841701"/>
      </left>
      <right/>
      <top/>
      <bottom style="thin">
        <color theme="0" tint="-0.24994659260841701"/>
      </bottom>
      <diagonal/>
    </border>
    <border>
      <left/>
      <right style="thin">
        <color theme="0" tint="-0.24994659260841701"/>
      </right>
      <top/>
      <bottom style="thin">
        <color theme="0" tint="-0.24994659260841701"/>
      </bottom>
      <diagonal/>
    </border>
    <border>
      <left/>
      <right/>
      <top style="thin">
        <color theme="0" tint="-0.14993743705557422"/>
      </top>
      <bottom style="thin">
        <color theme="0" tint="-0.1498764000366222"/>
      </bottom>
      <diagonal/>
    </border>
    <border>
      <left/>
      <right style="thin">
        <color theme="0" tint="-0.14996795556505021"/>
      </right>
      <top style="thin">
        <color theme="0" tint="-0.14993743705557422"/>
      </top>
      <bottom style="thin">
        <color theme="0" tint="-0.1498764000366222"/>
      </bottom>
      <diagonal/>
    </border>
    <border>
      <left style="thin">
        <color theme="0" tint="-0.14993743705557422"/>
      </left>
      <right style="thin">
        <color theme="0" tint="-0.14993743705557422"/>
      </right>
      <top style="thin">
        <color theme="0" tint="-0.14996795556505021"/>
      </top>
      <bottom style="thin">
        <color theme="0" tint="-0.14996795556505021"/>
      </bottom>
      <diagonal/>
    </border>
    <border>
      <left/>
      <right/>
      <top style="thin">
        <color theme="0" tint="-0.34998626667073579"/>
      </top>
      <bottom style="thin">
        <color theme="0" tint="-0.14996795556505021"/>
      </bottom>
      <diagonal/>
    </border>
    <border>
      <left/>
      <right style="thin">
        <color theme="0" tint="-0.14993743705557422"/>
      </right>
      <top style="thin">
        <color theme="0" tint="-0.14996795556505021"/>
      </top>
      <bottom style="thin">
        <color theme="0" tint="-0.14993743705557422"/>
      </bottom>
      <diagonal/>
    </border>
    <border>
      <left/>
      <right/>
      <top/>
      <bottom style="thin">
        <color theme="0" tint="-0.14990691854609822"/>
      </bottom>
      <diagonal/>
    </border>
    <border>
      <left style="thin">
        <color theme="0" tint="-0.14993743705557422"/>
      </left>
      <right/>
      <top style="thin">
        <color theme="0" tint="-0.14990691854609822"/>
      </top>
      <bottom style="thin">
        <color theme="0" tint="-0.14990691854609822"/>
      </bottom>
      <diagonal/>
    </border>
    <border>
      <left/>
      <right style="thin">
        <color theme="0" tint="-0.14990691854609822"/>
      </right>
      <top style="thin">
        <color theme="0" tint="-0.14990691854609822"/>
      </top>
      <bottom style="thin">
        <color theme="0" tint="-0.14990691854609822"/>
      </bottom>
      <diagonal/>
    </border>
    <border>
      <left/>
      <right style="thin">
        <color theme="0" tint="-0.14990691854609822"/>
      </right>
      <top style="thin">
        <color theme="0" tint="-0.14990691854609822"/>
      </top>
      <bottom style="thin">
        <color theme="0" tint="-0.14993743705557422"/>
      </bottom>
      <diagonal/>
    </border>
    <border>
      <left style="thin">
        <color theme="0" tint="-0.14990691854609822"/>
      </left>
      <right style="thin">
        <color theme="0" tint="-0.14990691854609822"/>
      </right>
      <top style="thin">
        <color theme="0" tint="-0.14996795556505021"/>
      </top>
      <bottom style="thin">
        <color theme="0" tint="-0.14996795556505021"/>
      </bottom>
      <diagonal/>
    </border>
    <border>
      <left style="thin">
        <color theme="0" tint="-0.14993743705557422"/>
      </left>
      <right/>
      <top/>
      <bottom style="thin">
        <color theme="0" tint="-0.14996795556505021"/>
      </bottom>
      <diagonal/>
    </border>
    <border>
      <left style="thin">
        <color theme="0" tint="-0.14993743705557422"/>
      </left>
      <right style="thin">
        <color theme="0" tint="-0.14996795556505021"/>
      </right>
      <top style="thin">
        <color theme="0" tint="-0.14996795556505021"/>
      </top>
      <bottom style="thin">
        <color theme="0" tint="-0.14996795556505021"/>
      </bottom>
      <diagonal/>
    </border>
    <border>
      <left style="thin">
        <color theme="0" tint="-0.14993743705557422"/>
      </left>
      <right style="thin">
        <color theme="0" tint="-0.14993743705557422"/>
      </right>
      <top/>
      <bottom style="thin">
        <color theme="0" tint="-0.14996795556505021"/>
      </bottom>
      <diagonal/>
    </border>
    <border>
      <left style="thin">
        <color theme="0" tint="-0.14993743705557422"/>
      </left>
      <right style="thin">
        <color theme="0" tint="-0.14996795556505021"/>
      </right>
      <top/>
      <bottom style="thin">
        <color theme="0" tint="-0.14996795556505021"/>
      </bottom>
      <diagonal/>
    </border>
    <border>
      <left style="thin">
        <color theme="0" tint="-0.14993743705557422"/>
      </left>
      <right style="thin">
        <color theme="0" tint="-0.14993743705557422"/>
      </right>
      <top style="thin">
        <color theme="0" tint="-0.14993743705557422"/>
      </top>
      <bottom style="thin">
        <color theme="0" tint="-0.14996795556505021"/>
      </bottom>
      <diagonal/>
    </border>
    <border>
      <left style="thin">
        <color theme="0" tint="-0.14993743705557422"/>
      </left>
      <right style="thin">
        <color theme="0" tint="-0.14993743705557422"/>
      </right>
      <top style="thin">
        <color theme="0" tint="-0.14996795556505021"/>
      </top>
      <bottom style="thin">
        <color theme="0" tint="-0.14993743705557422"/>
      </bottom>
      <diagonal/>
    </border>
    <border>
      <left/>
      <right style="thin">
        <color theme="0" tint="-0.14993743705557422"/>
      </right>
      <top style="thin">
        <color theme="0" tint="-0.14996795556505021"/>
      </top>
      <bottom/>
      <diagonal/>
    </border>
    <border>
      <left/>
      <right style="thin">
        <color theme="0" tint="-0.14993743705557422"/>
      </right>
      <top/>
      <bottom style="thin">
        <color theme="0" tint="-0.14990691854609822"/>
      </bottom>
      <diagonal/>
    </border>
    <border>
      <left style="thin">
        <color theme="0" tint="-0.14990691854609822"/>
      </left>
      <right/>
      <top style="thin">
        <color theme="0" tint="-0.14993743705557422"/>
      </top>
      <bottom style="thin">
        <color theme="0" tint="-0.1498764000366222"/>
      </bottom>
      <diagonal/>
    </border>
    <border>
      <left/>
      <right style="thin">
        <color theme="0" tint="-0.14990691854609822"/>
      </right>
      <top style="thin">
        <color theme="0" tint="-0.14993743705557422"/>
      </top>
      <bottom style="thin">
        <color theme="0" tint="-0.1498764000366222"/>
      </bottom>
      <diagonal/>
    </border>
    <border>
      <left/>
      <right style="thin">
        <color theme="0" tint="-0.14990691854609822"/>
      </right>
      <top style="thin">
        <color theme="0" tint="-0.1498764000366222"/>
      </top>
      <bottom style="thin">
        <color theme="0" tint="-0.1498764000366222"/>
      </bottom>
      <diagonal/>
    </border>
    <border>
      <left style="thin">
        <color theme="0" tint="-0.1498764000366222"/>
      </left>
      <right/>
      <top style="thin">
        <color theme="0" tint="-0.14993743705557422"/>
      </top>
      <bottom style="thin">
        <color theme="0" tint="-0.14993743705557422"/>
      </bottom>
      <diagonal/>
    </border>
    <border>
      <left/>
      <right/>
      <top style="thin">
        <color indexed="64"/>
      </top>
      <bottom style="thin">
        <color theme="0" tint="-0.1498458815271462"/>
      </bottom>
      <diagonal/>
    </border>
    <border>
      <left/>
      <right style="thin">
        <color theme="0" tint="-0.1498764000366222"/>
      </right>
      <top style="thin">
        <color theme="0" tint="-0.1498458815271462"/>
      </top>
      <bottom style="thin">
        <color theme="0" tint="-0.1498458815271462"/>
      </bottom>
      <diagonal/>
    </border>
    <border>
      <left style="thin">
        <color theme="0" tint="-0.34998626667073579"/>
      </left>
      <right/>
      <top style="thin">
        <color theme="0" tint="-0.34998626667073579"/>
      </top>
      <bottom style="thin">
        <color indexed="64"/>
      </bottom>
      <diagonal/>
    </border>
    <border>
      <left/>
      <right/>
      <top style="thin">
        <color theme="0" tint="-0.34998626667073579"/>
      </top>
      <bottom style="thin">
        <color indexed="64"/>
      </bottom>
      <diagonal/>
    </border>
    <border>
      <left/>
      <right style="thin">
        <color theme="0" tint="-0.34998626667073579"/>
      </right>
      <top style="thin">
        <color theme="0" tint="-0.34998626667073579"/>
      </top>
      <bottom style="thin">
        <color indexed="64"/>
      </bottom>
      <diagonal/>
    </border>
    <border>
      <left style="thin">
        <color theme="0" tint="-0.34998626667073579"/>
      </left>
      <right/>
      <top style="thin">
        <color indexed="64"/>
      </top>
      <bottom style="thin">
        <color theme="0" tint="-0.1498458815271462"/>
      </bottom>
      <diagonal/>
    </border>
    <border>
      <left/>
      <right style="thin">
        <color theme="0" tint="-0.34998626667073579"/>
      </right>
      <top style="thin">
        <color indexed="64"/>
      </top>
      <bottom style="thin">
        <color theme="0" tint="-0.1498458815271462"/>
      </bottom>
      <diagonal/>
    </border>
    <border>
      <left style="thin">
        <color theme="0" tint="-0.34998626667073579"/>
      </left>
      <right/>
      <top style="thin">
        <color theme="0" tint="-0.1498458815271462"/>
      </top>
      <bottom style="thin">
        <color theme="0" tint="-0.1498458815271462"/>
      </bottom>
      <diagonal/>
    </border>
    <border>
      <left style="thin">
        <color theme="0" tint="-0.14990691854609822"/>
      </left>
      <right/>
      <top style="thin">
        <color theme="0" tint="-0.1498764000366222"/>
      </top>
      <bottom style="thin">
        <color theme="0" tint="-0.1498764000366222"/>
      </bottom>
      <diagonal/>
    </border>
    <border>
      <left style="thin">
        <color theme="0" tint="-0.14990691854609822"/>
      </left>
      <right/>
      <top style="thin">
        <color theme="0" tint="-0.1498764000366222"/>
      </top>
      <bottom/>
      <diagonal/>
    </border>
    <border>
      <left/>
      <right style="thin">
        <color theme="0" tint="-0.1498764000366222"/>
      </right>
      <top style="thin">
        <color theme="0" tint="-0.1498764000366222"/>
      </top>
      <bottom/>
      <diagonal/>
    </border>
    <border>
      <left style="thin">
        <color theme="0" tint="-0.14993743705557422"/>
      </left>
      <right/>
      <top/>
      <bottom style="thin">
        <color theme="0" tint="-0.14990691854609822"/>
      </bottom>
      <diagonal/>
    </border>
    <border>
      <left style="thin">
        <color theme="0" tint="-0.1498764000366222"/>
      </left>
      <right style="thin">
        <color theme="0" tint="-0.14990691854609822"/>
      </right>
      <top style="thin">
        <color theme="0" tint="-0.1498764000366222"/>
      </top>
      <bottom style="thin">
        <color theme="0" tint="-0.1498764000366222"/>
      </bottom>
      <diagonal/>
    </border>
    <border>
      <left style="thin">
        <color theme="0" tint="-0.14990691854609822"/>
      </left>
      <right style="thin">
        <color theme="0" tint="-0.14990691854609822"/>
      </right>
      <top/>
      <bottom style="thin">
        <color theme="0" tint="-0.14996795556505021"/>
      </bottom>
      <diagonal/>
    </border>
    <border>
      <left/>
      <right style="thin">
        <color theme="0" tint="-0.14996795556505021"/>
      </right>
      <top/>
      <bottom style="thin">
        <color indexed="64"/>
      </bottom>
      <diagonal/>
    </border>
    <border>
      <left/>
      <right style="thin">
        <color theme="0" tint="-0.14996795556505021"/>
      </right>
      <top/>
      <bottom style="thin">
        <color theme="0" tint="-0.1498458815271462"/>
      </bottom>
      <diagonal/>
    </border>
    <border>
      <left style="thin">
        <color theme="0" tint="-0.34998626667073579"/>
      </left>
      <right/>
      <top style="thin">
        <color theme="0" tint="-0.1498458815271462"/>
      </top>
      <bottom style="thin">
        <color theme="0" tint="-0.14996795556505021"/>
      </bottom>
      <diagonal/>
    </border>
    <border>
      <left/>
      <right style="thin">
        <color theme="0" tint="-0.1498764000366222"/>
      </right>
      <top style="thin">
        <color theme="0" tint="-0.1498458815271462"/>
      </top>
      <bottom style="thin">
        <color theme="0" tint="-0.14996795556505021"/>
      </bottom>
      <diagonal/>
    </border>
    <border>
      <left style="thin">
        <color theme="0" tint="-0.1498764000366222"/>
      </left>
      <right/>
      <top style="thin">
        <color theme="0" tint="-0.14993743705557422"/>
      </top>
      <bottom style="thin">
        <color theme="0" tint="-0.14996795556505021"/>
      </bottom>
      <diagonal/>
    </border>
    <border>
      <left/>
      <right style="thin">
        <color theme="0" tint="-0.14990691854609822"/>
      </right>
      <top/>
      <bottom style="thin">
        <color theme="0" tint="-0.14990691854609822"/>
      </bottom>
      <diagonal/>
    </border>
    <border>
      <left/>
      <right/>
      <top/>
      <bottom style="thin">
        <color theme="0" tint="-0.14981536301767021"/>
      </bottom>
      <diagonal/>
    </border>
    <border>
      <left style="thin">
        <color theme="0" tint="-0.14990691854609822"/>
      </left>
      <right style="thin">
        <color theme="0" tint="-0.14990691854609822"/>
      </right>
      <top style="thin">
        <color theme="0" tint="-0.14993743705557422"/>
      </top>
      <bottom style="thin">
        <color theme="0" tint="-0.14993743705557422"/>
      </bottom>
      <diagonal/>
    </border>
    <border>
      <left style="thin">
        <color theme="0" tint="-0.14996795556505021"/>
      </left>
      <right/>
      <top style="thin">
        <color theme="0" tint="-0.14993743705557422"/>
      </top>
      <bottom/>
      <diagonal/>
    </border>
    <border>
      <left style="thin">
        <color theme="0" tint="-0.14990691854609822"/>
      </left>
      <right style="thin">
        <color theme="0" tint="-0.14990691854609822"/>
      </right>
      <top style="thin">
        <color theme="0" tint="-0.14993743705557422"/>
      </top>
      <bottom/>
      <diagonal/>
    </border>
    <border>
      <left style="thin">
        <color theme="0" tint="-0.14990691854609822"/>
      </left>
      <right/>
      <top style="thin">
        <color theme="0" tint="-0.14990691854609822"/>
      </top>
      <bottom style="thin">
        <color theme="0" tint="-0.14990691854609822"/>
      </bottom>
      <diagonal/>
    </border>
    <border>
      <left/>
      <right style="thin">
        <color theme="0" tint="-0.14993743705557422"/>
      </right>
      <top style="thin">
        <color theme="0" tint="-0.14990691854609822"/>
      </top>
      <bottom style="thin">
        <color theme="0" tint="-0.14990691854609822"/>
      </bottom>
      <diagonal/>
    </border>
    <border>
      <left style="thin">
        <color theme="0" tint="-0.14990691854609822"/>
      </left>
      <right/>
      <top style="thin">
        <color theme="0" tint="-0.24994659260841701"/>
      </top>
      <bottom style="thin">
        <color theme="0" tint="-0.24994659260841701"/>
      </bottom>
      <diagonal/>
    </border>
    <border>
      <left/>
      <right style="thin">
        <color theme="0" tint="-0.14990691854609822"/>
      </right>
      <top style="thin">
        <color theme="0" tint="-0.24994659260841701"/>
      </top>
      <bottom style="thin">
        <color theme="0" tint="-0.24994659260841701"/>
      </bottom>
      <diagonal/>
    </border>
    <border>
      <left style="thin">
        <color theme="0" tint="-0.14996795556505021"/>
      </left>
      <right/>
      <top/>
      <bottom style="thin">
        <color theme="0" tint="-0.14993743705557422"/>
      </bottom>
      <diagonal/>
    </border>
    <border>
      <left style="thin">
        <color theme="0" tint="-0.14990691854609822"/>
      </left>
      <right style="thin">
        <color theme="0" tint="-0.14993743705557422"/>
      </right>
      <top style="thin">
        <color theme="0" tint="-0.14993743705557422"/>
      </top>
      <bottom style="thin">
        <color theme="0" tint="-0.14993743705557422"/>
      </bottom>
      <diagonal/>
    </border>
    <border>
      <left style="thin">
        <color theme="0" tint="-0.14993743705557422"/>
      </left>
      <right style="thin">
        <color theme="0" tint="-0.14993743705557422"/>
      </right>
      <top style="thin">
        <color theme="0" tint="-0.14990691854609822"/>
      </top>
      <bottom style="thin">
        <color theme="0" tint="-0.14990691854609822"/>
      </bottom>
      <diagonal/>
    </border>
    <border>
      <left style="thin">
        <color theme="0" tint="-0.14993743705557422"/>
      </left>
      <right/>
      <top style="thin">
        <color theme="0" tint="-0.14990691854609822"/>
      </top>
      <bottom/>
      <diagonal/>
    </border>
    <border>
      <left/>
      <right style="thin">
        <color theme="0" tint="-0.14990691854609822"/>
      </right>
      <top style="thin">
        <color theme="0" tint="-0.14990691854609822"/>
      </top>
      <bottom/>
      <diagonal/>
    </border>
    <border>
      <left style="thin">
        <color theme="0" tint="-0.14990691854609822"/>
      </left>
      <right style="thin">
        <color theme="0" tint="-0.14996795556505021"/>
      </right>
      <top style="thin">
        <color theme="0" tint="-0.14993743705557422"/>
      </top>
      <bottom/>
      <diagonal/>
    </border>
    <border>
      <left style="thin">
        <color theme="0" tint="-0.14990691854609822"/>
      </left>
      <right style="thin">
        <color theme="0" tint="-0.14990691854609822"/>
      </right>
      <top/>
      <bottom/>
      <diagonal/>
    </border>
    <border>
      <left style="thin">
        <color theme="0" tint="-0.14990691854609822"/>
      </left>
      <right style="thin">
        <color theme="0" tint="-0.14996795556505021"/>
      </right>
      <top/>
      <bottom/>
      <diagonal/>
    </border>
    <border>
      <left style="thin">
        <color theme="0" tint="-0.14990691854609822"/>
      </left>
      <right style="thin">
        <color theme="0" tint="-0.14990691854609822"/>
      </right>
      <top style="thin">
        <color theme="0" tint="-0.14993743705557422"/>
      </top>
      <bottom style="thin">
        <color theme="0" tint="-0.14990691854609822"/>
      </bottom>
      <diagonal/>
    </border>
    <border>
      <left style="thin">
        <color theme="0" tint="-0.14990691854609822"/>
      </left>
      <right style="thin">
        <color theme="0" tint="-0.14996795556505021"/>
      </right>
      <top/>
      <bottom style="thin">
        <color theme="0" tint="-0.14990691854609822"/>
      </bottom>
      <diagonal/>
    </border>
    <border>
      <left style="thin">
        <color theme="0" tint="-0.1498764000366222"/>
      </left>
      <right/>
      <top/>
      <bottom style="thin">
        <color theme="0" tint="-0.14993743705557422"/>
      </bottom>
      <diagonal/>
    </border>
    <border>
      <left style="thin">
        <color theme="0" tint="-0.1498764000366222"/>
      </left>
      <right/>
      <top/>
      <bottom style="thin">
        <color theme="0" tint="-0.1498764000366222"/>
      </bottom>
      <diagonal/>
    </border>
    <border>
      <left/>
      <right style="thin">
        <color theme="0" tint="-0.1498764000366222"/>
      </right>
      <top/>
      <bottom style="thin">
        <color theme="0" tint="-0.1498764000366222"/>
      </bottom>
      <diagonal/>
    </border>
    <border>
      <left style="thin">
        <color theme="0" tint="-0.1498458815271462"/>
      </left>
      <right/>
      <top style="thin">
        <color theme="0" tint="-0.1498764000366222"/>
      </top>
      <bottom style="thin">
        <color theme="0" tint="-0.1498764000366222"/>
      </bottom>
      <diagonal/>
    </border>
    <border>
      <left/>
      <right style="thin">
        <color theme="0" tint="-0.1498458815271462"/>
      </right>
      <top style="thin">
        <color theme="0" tint="-0.1498764000366222"/>
      </top>
      <bottom style="thin">
        <color theme="0" tint="-0.1498764000366222"/>
      </bottom>
      <diagonal/>
    </border>
    <border>
      <left style="thin">
        <color theme="0" tint="-0.1498458815271462"/>
      </left>
      <right/>
      <top/>
      <bottom style="thin">
        <color theme="0" tint="-0.1498764000366222"/>
      </bottom>
      <diagonal/>
    </border>
    <border>
      <left/>
      <right style="thin">
        <color theme="0" tint="-0.1498458815271462"/>
      </right>
      <top/>
      <bottom style="thin">
        <color theme="0" tint="-0.1498764000366222"/>
      </bottom>
      <diagonal/>
    </border>
    <border>
      <left style="thin">
        <color theme="0" tint="-0.1498458815271462"/>
      </left>
      <right/>
      <top style="thin">
        <color theme="0" tint="-0.1498764000366222"/>
      </top>
      <bottom style="thin">
        <color theme="0" tint="-0.14981536301767021"/>
      </bottom>
      <diagonal/>
    </border>
    <border>
      <left/>
      <right/>
      <top style="thin">
        <color theme="0" tint="-0.1498764000366222"/>
      </top>
      <bottom style="thin">
        <color theme="0" tint="-0.14981536301767021"/>
      </bottom>
      <diagonal/>
    </border>
    <border>
      <left/>
      <right style="thin">
        <color theme="0" tint="-0.1498458815271462"/>
      </right>
      <top style="thin">
        <color theme="0" tint="-0.1498764000366222"/>
      </top>
      <bottom style="thin">
        <color theme="0" tint="-0.14981536301767021"/>
      </bottom>
      <diagonal/>
    </border>
    <border>
      <left/>
      <right style="thin">
        <color theme="0" tint="-0.24994659260841701"/>
      </right>
      <top style="thin">
        <color theme="0" tint="-0.14993743705557422"/>
      </top>
      <bottom/>
      <diagonal/>
    </border>
    <border>
      <left style="thin">
        <color theme="0" tint="-0.14996795556505021"/>
      </left>
      <right style="thin">
        <color theme="0" tint="-0.34998626667073579"/>
      </right>
      <top/>
      <bottom/>
      <diagonal/>
    </border>
    <border>
      <left style="thin">
        <color theme="0" tint="-0.14993743705557422"/>
      </left>
      <right style="thin">
        <color theme="0" tint="-0.14993743705557422"/>
      </right>
      <top style="thin">
        <color theme="0" tint="-0.14996795556505021"/>
      </top>
      <bottom/>
      <diagonal/>
    </border>
    <border>
      <left style="thin">
        <color theme="0" tint="-0.14996795556505021"/>
      </left>
      <right/>
      <top style="thin">
        <color theme="0" tint="-0.14993743705557422"/>
      </top>
      <bottom style="thin">
        <color theme="0" tint="-0.14996795556505021"/>
      </bottom>
      <diagonal/>
    </border>
    <border>
      <left/>
      <right style="thin">
        <color theme="0" tint="-0.14993743705557422"/>
      </right>
      <top/>
      <bottom style="thin">
        <color theme="0" tint="-0.14996795556505021"/>
      </bottom>
      <diagonal/>
    </border>
    <border>
      <left style="thin">
        <color theme="0" tint="-0.14993743705557422"/>
      </left>
      <right/>
      <top style="thin">
        <color theme="0" tint="-0.14996795556505021"/>
      </top>
      <bottom style="thin">
        <color theme="0" tint="-0.14990691854609822"/>
      </bottom>
      <diagonal/>
    </border>
    <border>
      <left/>
      <right/>
      <top style="thin">
        <color theme="0" tint="-0.14996795556505021"/>
      </top>
      <bottom style="thin">
        <color theme="0" tint="-0.14990691854609822"/>
      </bottom>
      <diagonal/>
    </border>
    <border>
      <left/>
      <right style="thin">
        <color theme="0" tint="-0.14993743705557422"/>
      </right>
      <top style="thin">
        <color theme="0" tint="-0.1498764000366222"/>
      </top>
      <bottom style="thin">
        <color theme="0" tint="-0.1498764000366222"/>
      </bottom>
      <diagonal/>
    </border>
    <border>
      <left style="thin">
        <color theme="0" tint="-0.14993743705557422"/>
      </left>
      <right/>
      <top style="thin">
        <color theme="0" tint="-0.1498764000366222"/>
      </top>
      <bottom style="thin">
        <color theme="0" tint="-0.1498764000366222"/>
      </bottom>
      <diagonal/>
    </border>
    <border>
      <left style="thin">
        <color theme="0" tint="-0.14990691854609822"/>
      </left>
      <right/>
      <top/>
      <bottom style="thin">
        <color theme="0" tint="-0.1498764000366222"/>
      </bottom>
      <diagonal/>
    </border>
    <border>
      <left/>
      <right style="thin">
        <color theme="0" tint="-0.14993743705557422"/>
      </right>
      <top/>
      <bottom/>
      <diagonal/>
    </border>
    <border>
      <left/>
      <right style="thin">
        <color theme="0" tint="-0.14996795556505021"/>
      </right>
      <top style="thin">
        <color theme="0" tint="-0.1498764000366222"/>
      </top>
      <bottom style="thin">
        <color theme="0" tint="-0.14996795556505021"/>
      </bottom>
      <diagonal/>
    </border>
    <border>
      <left/>
      <right style="thin">
        <color theme="0" tint="-0.14990691854609822"/>
      </right>
      <top style="thin">
        <color theme="0" tint="-0.1498764000366222"/>
      </top>
      <bottom style="thin">
        <color theme="0" tint="-0.14993743705557422"/>
      </bottom>
      <diagonal/>
    </border>
    <border>
      <left/>
      <right style="thin">
        <color theme="0" tint="-0.24994659260841701"/>
      </right>
      <top/>
      <bottom style="thin">
        <color theme="0" tint="-0.14993743705557422"/>
      </bottom>
      <diagonal/>
    </border>
    <border>
      <left style="thin">
        <color theme="0" tint="-0.14993743705557422"/>
      </left>
      <right style="thin">
        <color theme="0" tint="-0.14990691854609822"/>
      </right>
      <top style="thin">
        <color theme="0" tint="-0.14996795556505021"/>
      </top>
      <bottom style="thin">
        <color theme="0" tint="-0.14996795556505021"/>
      </bottom>
      <diagonal/>
    </border>
    <border>
      <left style="thin">
        <color theme="0" tint="-0.1498764000366222"/>
      </left>
      <right/>
      <top style="thin">
        <color theme="0" tint="-0.14990691854609822"/>
      </top>
      <bottom style="thin">
        <color theme="0" tint="-0.14996795556505021"/>
      </bottom>
      <diagonal/>
    </border>
    <border>
      <left style="thin">
        <color theme="0" tint="-0.14993743705557422"/>
      </left>
      <right style="thin">
        <color theme="0" tint="-0.14993743705557422"/>
      </right>
      <top/>
      <bottom/>
      <diagonal/>
    </border>
    <border>
      <left style="thin">
        <color theme="0" tint="-0.14993743705557422"/>
      </left>
      <right style="thin">
        <color theme="0" tint="-0.14993743705557422"/>
      </right>
      <top/>
      <bottom style="thin">
        <color theme="0" tint="-0.14993743705557422"/>
      </bottom>
      <diagonal/>
    </border>
    <border>
      <left style="thin">
        <color theme="0" tint="-0.34998626667073579"/>
      </left>
      <right/>
      <top style="thin">
        <color theme="0" tint="-0.14990691854609822"/>
      </top>
      <bottom style="thin">
        <color theme="0" tint="-0.34998626667073579"/>
      </bottom>
      <diagonal/>
    </border>
    <border>
      <left/>
      <right/>
      <top style="thin">
        <color theme="0" tint="-0.14990691854609822"/>
      </top>
      <bottom style="thin">
        <color theme="0" tint="-0.34998626667073579"/>
      </bottom>
      <diagonal/>
    </border>
    <border>
      <left/>
      <right style="thin">
        <color theme="0" tint="-0.14996795556505021"/>
      </right>
      <top style="thin">
        <color theme="0" tint="-0.14996795556505021"/>
      </top>
      <bottom style="thin">
        <color theme="0" tint="-0.34998626667073579"/>
      </bottom>
      <diagonal/>
    </border>
    <border>
      <left/>
      <right/>
      <top style="thin">
        <color theme="0" tint="-0.1498458815271462"/>
      </top>
      <bottom style="thin">
        <color theme="0" tint="-0.34998626667073579"/>
      </bottom>
      <diagonal/>
    </border>
    <border>
      <left/>
      <right style="thin">
        <color theme="0" tint="-0.34998626667073579"/>
      </right>
      <top style="thin">
        <color theme="0" tint="-0.1498458815271462"/>
      </top>
      <bottom style="thin">
        <color theme="0" tint="-0.34998626667073579"/>
      </bottom>
      <diagonal/>
    </border>
    <border>
      <left style="thin">
        <color theme="0" tint="-0.34998626667073579"/>
      </left>
      <right/>
      <top/>
      <bottom style="thin">
        <color theme="0" tint="-0.1498458815271462"/>
      </bottom>
      <diagonal/>
    </border>
    <border>
      <left/>
      <right style="thin">
        <color theme="0" tint="-0.14981536301767021"/>
      </right>
      <top/>
      <bottom style="thin">
        <color theme="0" tint="-0.1498458815271462"/>
      </bottom>
      <diagonal/>
    </border>
    <border>
      <left style="thin">
        <color theme="0" tint="-0.14981536301767021"/>
      </left>
      <right style="thin">
        <color theme="0" tint="-0.14981536301767021"/>
      </right>
      <top/>
      <bottom style="thin">
        <color theme="0" tint="-0.14978484450819421"/>
      </bottom>
      <diagonal/>
    </border>
    <border>
      <left style="thin">
        <color theme="0" tint="-0.14981536301767021"/>
      </left>
      <right/>
      <top/>
      <bottom style="thin">
        <color theme="0" tint="-0.14981536301767021"/>
      </bottom>
      <diagonal/>
    </border>
    <border>
      <left/>
      <right style="thin">
        <color theme="0" tint="-0.14981536301767021"/>
      </right>
      <top/>
      <bottom style="thin">
        <color theme="0" tint="-0.14981536301767021"/>
      </bottom>
      <diagonal/>
    </border>
    <border>
      <left style="thin">
        <color theme="0" tint="-0.14990691854609822"/>
      </left>
      <right/>
      <top style="thin">
        <color theme="0" tint="-0.14990691854609822"/>
      </top>
      <bottom/>
      <diagonal/>
    </border>
    <border>
      <left/>
      <right style="thin">
        <color theme="0" tint="-0.14996795556505021"/>
      </right>
      <top style="thin">
        <color theme="0" tint="-0.14990691854609822"/>
      </top>
      <bottom/>
      <diagonal/>
    </border>
    <border>
      <left/>
      <right style="thin">
        <color theme="0" tint="-0.14996795556505021"/>
      </right>
      <top/>
      <bottom style="thin">
        <color theme="0" tint="-0.1498764000366222"/>
      </bottom>
      <diagonal/>
    </border>
    <border>
      <left style="thin">
        <color theme="0" tint="-0.14993743705557422"/>
      </left>
      <right style="thin">
        <color theme="0" tint="-0.14996795556505021"/>
      </right>
      <top/>
      <bottom/>
      <diagonal/>
    </border>
    <border>
      <left/>
      <right style="thin">
        <color theme="0" tint="-0.14993743705557422"/>
      </right>
      <top style="thin">
        <color theme="0" tint="-0.14990691854609822"/>
      </top>
      <bottom/>
      <diagonal/>
    </border>
    <border>
      <left style="thin">
        <color theme="0" tint="-0.14990691854609822"/>
      </left>
      <right/>
      <top/>
      <bottom style="thin">
        <color theme="0" tint="-0.14990691854609822"/>
      </bottom>
      <diagonal/>
    </border>
    <border>
      <left/>
      <right style="thin">
        <color theme="0" tint="-0.14996795556505021"/>
      </right>
      <top/>
      <bottom style="thin">
        <color theme="0" tint="-0.14990691854609822"/>
      </bottom>
      <diagonal/>
    </border>
    <border>
      <left/>
      <right style="thin">
        <color theme="0" tint="-0.14996795556505021"/>
      </right>
      <top style="thin">
        <color theme="0" tint="-0.1498458815271462"/>
      </top>
      <bottom/>
      <diagonal/>
    </border>
    <border>
      <left style="thin">
        <color theme="0" tint="-0.1498458815271462"/>
      </left>
      <right/>
      <top/>
      <bottom/>
      <diagonal/>
    </border>
    <border>
      <left/>
      <right style="thin">
        <color theme="0" tint="-0.14996795556505021"/>
      </right>
      <top style="thin">
        <color theme="0" tint="-0.14996795556505021"/>
      </top>
      <bottom style="thin">
        <color theme="0" tint="-0.14990691854609822"/>
      </bottom>
      <diagonal/>
    </border>
    <border>
      <left style="thin">
        <color theme="0" tint="-0.14981536301767021"/>
      </left>
      <right style="thin">
        <color theme="0" tint="-0.14981536301767021"/>
      </right>
      <top style="thin">
        <color theme="0" tint="-0.14981536301767021"/>
      </top>
      <bottom style="thin">
        <color theme="0" tint="-0.14981536301767021"/>
      </bottom>
      <diagonal/>
    </border>
    <border>
      <left style="thin">
        <color theme="0" tint="-0.14981536301767021"/>
      </left>
      <right style="thin">
        <color theme="0" tint="-0.14981536301767021"/>
      </right>
      <top/>
      <bottom style="thin">
        <color theme="0" tint="-0.14981536301767021"/>
      </bottom>
      <diagonal/>
    </border>
    <border>
      <left style="thin">
        <color theme="0" tint="-0.14981536301767021"/>
      </left>
      <right/>
      <top style="thin">
        <color theme="0" tint="-0.14981536301767021"/>
      </top>
      <bottom style="thin">
        <color theme="0" tint="-0.14978484450819421"/>
      </bottom>
      <diagonal/>
    </border>
    <border>
      <left/>
      <right/>
      <top style="thin">
        <color theme="0" tint="-0.14981536301767021"/>
      </top>
      <bottom style="thin">
        <color theme="0" tint="-0.14978484450819421"/>
      </bottom>
      <diagonal/>
    </border>
    <border>
      <left/>
      <right/>
      <top style="thin">
        <color theme="0" tint="-0.14978484450819421"/>
      </top>
      <bottom/>
      <diagonal/>
    </border>
    <border>
      <left style="thin">
        <color theme="0" tint="-0.14981536301767021"/>
      </left>
      <right/>
      <top/>
      <bottom style="thin">
        <color theme="0" tint="-0.14978484450819421"/>
      </bottom>
      <diagonal/>
    </border>
    <border>
      <left/>
      <right style="thin">
        <color theme="0" tint="-0.14981536301767021"/>
      </right>
      <top/>
      <bottom style="thin">
        <color theme="0" tint="-0.14978484450819421"/>
      </bottom>
      <diagonal/>
    </border>
    <border>
      <left/>
      <right/>
      <top/>
      <bottom style="thin">
        <color theme="0" tint="-0.14978484450819421"/>
      </bottom>
      <diagonal/>
    </border>
    <border>
      <left style="thin">
        <color theme="0" tint="-0.14981536301767021"/>
      </left>
      <right style="thin">
        <color theme="0" tint="-0.14981536301767021"/>
      </right>
      <top style="thin">
        <color theme="0" tint="-0.1498458815271462"/>
      </top>
      <bottom/>
      <diagonal/>
    </border>
    <border>
      <left style="thin">
        <color theme="0" tint="-0.14993743705557422"/>
      </left>
      <right/>
      <top style="thin">
        <color theme="0" tint="-0.14990691854609822"/>
      </top>
      <bottom style="thin">
        <color theme="0" tint="-0.14996795556505021"/>
      </bottom>
      <diagonal/>
    </border>
    <border>
      <left style="thin">
        <color theme="0" tint="-0.14981536301767021"/>
      </left>
      <right/>
      <top/>
      <bottom style="thin">
        <color theme="0" tint="-0.1498764000366222"/>
      </bottom>
      <diagonal/>
    </border>
    <border>
      <left/>
      <right style="thin">
        <color theme="0" tint="-0.34998626667073579"/>
      </right>
      <top/>
      <bottom style="thin">
        <color theme="0" tint="-0.1498764000366222"/>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thin">
        <color theme="0" tint="-0.14990691854609822"/>
      </right>
      <top style="medium">
        <color indexed="64"/>
      </top>
      <bottom style="medium">
        <color indexed="64"/>
      </bottom>
      <diagonal/>
    </border>
    <border>
      <left style="thin">
        <color theme="0" tint="-0.14990691854609822"/>
      </left>
      <right/>
      <top style="medium">
        <color indexed="64"/>
      </top>
      <bottom style="medium">
        <color indexed="64"/>
      </bottom>
      <diagonal/>
    </border>
    <border>
      <left/>
      <right style="medium">
        <color indexed="64"/>
      </right>
      <top style="medium">
        <color indexed="64"/>
      </top>
      <bottom style="medium">
        <color indexed="64"/>
      </bottom>
      <diagonal/>
    </border>
    <border>
      <left/>
      <right style="thin">
        <color theme="0" tint="-0.14996795556505021"/>
      </right>
      <top style="thin">
        <color theme="0" tint="-0.1498764000366222"/>
      </top>
      <bottom style="thin">
        <color theme="0" tint="-0.1498764000366222"/>
      </bottom>
      <diagonal/>
    </border>
    <border>
      <left/>
      <right/>
      <top style="thin">
        <color theme="0" tint="-0.1498764000366222"/>
      </top>
      <bottom style="thin">
        <color rgb="FF0000FF"/>
      </bottom>
      <diagonal/>
    </border>
    <border>
      <left/>
      <right style="thin">
        <color theme="0" tint="-0.14993743705557422"/>
      </right>
      <top style="thin">
        <color theme="0" tint="-0.14990691854609822"/>
      </top>
      <bottom style="thin">
        <color theme="0" tint="-0.14996795556505021"/>
      </bottom>
      <diagonal/>
    </border>
    <border>
      <left style="thin">
        <color theme="0" tint="-0.1498764000366222"/>
      </left>
      <right/>
      <top style="thin">
        <color theme="0" tint="-0.14990691854609822"/>
      </top>
      <bottom/>
      <diagonal/>
    </border>
    <border>
      <left style="thin">
        <color theme="0" tint="-0.1498764000366222"/>
      </left>
      <right/>
      <top/>
      <bottom style="thin">
        <color theme="0" tint="-0.14990691854609822"/>
      </bottom>
      <diagonal/>
    </border>
    <border>
      <left style="thin">
        <color theme="0" tint="-0.14993743705557422"/>
      </left>
      <right style="thin">
        <color theme="0" tint="-0.14990691854609822"/>
      </right>
      <top style="thin">
        <color theme="0" tint="-0.14996795556505021"/>
      </top>
      <bottom style="thin">
        <color theme="0" tint="-0.14993743705557422"/>
      </bottom>
      <diagonal/>
    </border>
    <border>
      <left style="thin">
        <color theme="0" tint="-0.14993743705557422"/>
      </left>
      <right style="thin">
        <color theme="0" tint="-0.14990691854609822"/>
      </right>
      <top/>
      <bottom style="thin">
        <color theme="0" tint="-0.14996795556505021"/>
      </bottom>
      <diagonal/>
    </border>
    <border>
      <left style="thin">
        <color theme="0" tint="-0.1498764000366222"/>
      </left>
      <right style="thin">
        <color theme="0" tint="-0.34998626667073579"/>
      </right>
      <top/>
      <bottom/>
      <diagonal/>
    </border>
    <border>
      <left style="thin">
        <color theme="0" tint="-0.14990691854609822"/>
      </left>
      <right/>
      <top style="thin">
        <color theme="0" tint="-0.14990691854609822"/>
      </top>
      <bottom style="thin">
        <color theme="0" tint="-0.14993743705557422"/>
      </bottom>
      <diagonal/>
    </border>
    <border>
      <left style="thin">
        <color theme="0" tint="-0.14996795556505021"/>
      </left>
      <right/>
      <top style="thin">
        <color theme="0" tint="-0.14990691854609822"/>
      </top>
      <bottom style="thin">
        <color theme="0" tint="-0.14993743705557422"/>
      </bottom>
      <diagonal/>
    </border>
    <border>
      <left/>
      <right style="thin">
        <color theme="0" tint="-0.14981536301767021"/>
      </right>
      <top style="thin">
        <color theme="0" tint="-0.1498458815271462"/>
      </top>
      <bottom/>
      <diagonal/>
    </border>
    <border>
      <left/>
      <right style="thin">
        <color theme="0" tint="-0.14990691854609822"/>
      </right>
      <top style="thin">
        <color theme="0" tint="-0.1498764000366222"/>
      </top>
      <bottom/>
      <diagonal/>
    </border>
    <border>
      <left/>
      <right style="thin">
        <color theme="0" tint="-0.14990691854609822"/>
      </right>
      <top/>
      <bottom style="thin">
        <color theme="0" tint="-0.1498764000366222"/>
      </bottom>
      <diagonal/>
    </border>
    <border>
      <left style="thin">
        <color theme="0" tint="-0.14990691854609822"/>
      </left>
      <right/>
      <top style="thin">
        <color theme="0" tint="-0.1498458815271462"/>
      </top>
      <bottom style="thin">
        <color theme="0" tint="-0.1498458815271462"/>
      </bottom>
      <diagonal/>
    </border>
    <border>
      <left/>
      <right style="thin">
        <color theme="0" tint="-0.1498458815271462"/>
      </right>
      <top style="medium">
        <color indexed="64"/>
      </top>
      <bottom style="medium">
        <color indexed="64"/>
      </bottom>
      <diagonal/>
    </border>
    <border>
      <left style="thin">
        <color theme="0" tint="-0.1498458815271462"/>
      </left>
      <right/>
      <top style="medium">
        <color indexed="64"/>
      </top>
      <bottom style="medium">
        <color indexed="64"/>
      </bottom>
      <diagonal/>
    </border>
    <border>
      <left style="thin">
        <color theme="0" tint="-0.14981536301767021"/>
      </left>
      <right/>
      <top style="medium">
        <color indexed="64"/>
      </top>
      <bottom style="thin">
        <color theme="0" tint="-0.1498458815271462"/>
      </bottom>
      <diagonal/>
    </border>
    <border>
      <left/>
      <right/>
      <top style="medium">
        <color indexed="64"/>
      </top>
      <bottom style="thin">
        <color theme="0" tint="-0.1498458815271462"/>
      </bottom>
      <diagonal/>
    </border>
    <border>
      <left/>
      <right style="thin">
        <color theme="0" tint="-0.1498764000366222"/>
      </right>
      <top style="medium">
        <color indexed="64"/>
      </top>
      <bottom style="thin">
        <color theme="0" tint="-0.1498458815271462"/>
      </bottom>
      <diagonal/>
    </border>
    <border>
      <left style="thin">
        <color theme="0" tint="-0.1498458815271462"/>
      </left>
      <right/>
      <top style="thin">
        <color theme="0" tint="-0.1498764000366222"/>
      </top>
      <bottom/>
      <diagonal/>
    </border>
    <border>
      <left style="thin">
        <color theme="0" tint="-0.1498458815271462"/>
      </left>
      <right/>
      <top style="thin">
        <color theme="0" tint="-0.1498764000366222"/>
      </top>
      <bottom style="thin">
        <color theme="0" tint="-0.14996795556505021"/>
      </bottom>
      <diagonal/>
    </border>
    <border>
      <left/>
      <right style="thin">
        <color theme="0" tint="-0.1498458815271462"/>
      </right>
      <top style="thin">
        <color theme="0" tint="-0.1498764000366222"/>
      </top>
      <bottom/>
      <diagonal/>
    </border>
    <border>
      <left style="thin">
        <color theme="0" tint="-0.1498458815271462"/>
      </left>
      <right/>
      <top style="thin">
        <color theme="0" tint="-0.14996795556505021"/>
      </top>
      <bottom/>
      <diagonal/>
    </border>
    <border>
      <left style="thin">
        <color theme="0" tint="-0.14981536301767021"/>
      </left>
      <right style="thin">
        <color theme="0" tint="-0.1498458815271462"/>
      </right>
      <top style="thin">
        <color theme="0" tint="-0.1498458815271462"/>
      </top>
      <bottom/>
      <diagonal/>
    </border>
    <border>
      <left style="thin">
        <color theme="0" tint="-0.14981536301767021"/>
      </left>
      <right style="thin">
        <color theme="0" tint="-0.1498458815271462"/>
      </right>
      <top/>
      <bottom style="thin">
        <color theme="0" tint="-0.14981536301767021"/>
      </bottom>
      <diagonal/>
    </border>
    <border>
      <left/>
      <right style="thin">
        <color theme="0" tint="-0.1498458815271462"/>
      </right>
      <top/>
      <bottom style="thin">
        <color theme="0" tint="-0.14978484450819421"/>
      </bottom>
      <diagonal/>
    </border>
    <border>
      <left/>
      <right style="thin">
        <color theme="0" tint="-0.1498458815271462"/>
      </right>
      <top style="thin">
        <color theme="0" tint="-0.14978484450819421"/>
      </top>
      <bottom/>
      <diagonal/>
    </border>
    <border>
      <left/>
      <right style="thin">
        <color theme="0" tint="-0.1498458815271462"/>
      </right>
      <top/>
      <bottom style="thin">
        <color theme="0" tint="-0.14981536301767021"/>
      </bottom>
      <diagonal/>
    </border>
    <border>
      <left/>
      <right style="thin">
        <color theme="0" tint="-0.1498458815271462"/>
      </right>
      <top style="thin">
        <color theme="0" tint="-0.14981536301767021"/>
      </top>
      <bottom style="thin">
        <color theme="0" tint="-0.14978484450819421"/>
      </bottom>
      <diagonal/>
    </border>
    <border>
      <left style="thin">
        <color theme="0" tint="-0.14996795556505021"/>
      </left>
      <right style="thin">
        <color theme="0" tint="-0.14996795556505021"/>
      </right>
      <top style="thin">
        <color theme="0" tint="-0.14996795556505021"/>
      </top>
      <bottom style="thin">
        <color theme="0" tint="-0.1498458815271462"/>
      </bottom>
      <diagonal/>
    </border>
    <border>
      <left style="thin">
        <color theme="0" tint="-0.14996795556505021"/>
      </left>
      <right/>
      <top/>
      <bottom style="thin">
        <color theme="0" tint="-0.34998626667073579"/>
      </bottom>
      <diagonal/>
    </border>
    <border>
      <left/>
      <right style="thin">
        <color theme="0" tint="-0.14996795556505021"/>
      </right>
      <top style="thin">
        <color theme="0" tint="-0.1498764000366222"/>
      </top>
      <bottom/>
      <diagonal/>
    </border>
    <border>
      <left style="thin">
        <color theme="0" tint="-0.14996795556505021"/>
      </left>
      <right/>
      <top style="thin">
        <color theme="0" tint="-0.1498458815271462"/>
      </top>
      <bottom/>
      <diagonal/>
    </border>
    <border>
      <left style="thin">
        <color theme="0" tint="-0.14981536301767021"/>
      </left>
      <right style="thin">
        <color theme="0" tint="-0.14996795556505021"/>
      </right>
      <top style="thin">
        <color theme="0" tint="-0.1498458815271462"/>
      </top>
      <bottom/>
      <diagonal/>
    </border>
    <border>
      <left style="thin">
        <color theme="0" tint="-0.14981536301767021"/>
      </left>
      <right style="thin">
        <color theme="0" tint="-0.14996795556505021"/>
      </right>
      <top/>
      <bottom style="thin">
        <color theme="0" tint="-0.14981536301767021"/>
      </bottom>
      <diagonal/>
    </border>
    <border>
      <left style="thin">
        <color theme="0" tint="-0.14996795556505021"/>
      </left>
      <right/>
      <top/>
      <bottom style="thin">
        <color theme="0" tint="-0.1498458815271462"/>
      </bottom>
      <diagonal/>
    </border>
    <border>
      <left/>
      <right style="thin">
        <color theme="0" tint="-0.14996795556505021"/>
      </right>
      <top/>
      <bottom style="thin">
        <color theme="0" tint="-0.14978484450819421"/>
      </bottom>
      <diagonal/>
    </border>
    <border>
      <left/>
      <right style="thin">
        <color theme="0" tint="-0.14996795556505021"/>
      </right>
      <top style="thin">
        <color theme="0" tint="-0.14978484450819421"/>
      </top>
      <bottom/>
      <diagonal/>
    </border>
    <border>
      <left/>
      <right style="thin">
        <color theme="0" tint="-0.14996795556505021"/>
      </right>
      <top/>
      <bottom style="thin">
        <color theme="0" tint="-0.14981536301767021"/>
      </bottom>
      <diagonal/>
    </border>
    <border>
      <left/>
      <right style="thin">
        <color theme="0" tint="-0.14996795556505021"/>
      </right>
      <top style="thin">
        <color theme="0" tint="-0.14981536301767021"/>
      </top>
      <bottom style="thin">
        <color theme="0" tint="-0.14978484450819421"/>
      </bottom>
      <diagonal/>
    </border>
    <border>
      <left style="thin">
        <color theme="0" tint="-0.24994659260841701"/>
      </left>
      <right/>
      <top style="thin">
        <color theme="0" tint="-0.24994659260841701"/>
      </top>
      <bottom style="thin">
        <color theme="0" tint="-0.14996795556505021"/>
      </bottom>
      <diagonal/>
    </border>
    <border>
      <left/>
      <right/>
      <top style="thin">
        <color theme="0" tint="-0.24994659260841701"/>
      </top>
      <bottom style="thin">
        <color theme="0" tint="-0.14996795556505021"/>
      </bottom>
      <diagonal/>
    </border>
    <border>
      <left/>
      <right style="thin">
        <color theme="0" tint="-0.24994659260841701"/>
      </right>
      <top style="thin">
        <color theme="0" tint="-0.24994659260841701"/>
      </top>
      <bottom style="thin">
        <color theme="0" tint="-0.14996795556505021"/>
      </bottom>
      <diagonal/>
    </border>
    <border>
      <left/>
      <right style="thin">
        <color theme="0" tint="-0.24994659260841701"/>
      </right>
      <top style="thin">
        <color theme="0" tint="-0.14996795556505021"/>
      </top>
      <bottom style="thin">
        <color theme="0" tint="-0.14996795556505021"/>
      </bottom>
      <diagonal/>
    </border>
    <border>
      <left style="thin">
        <color theme="0" tint="-0.24994659260841701"/>
      </left>
      <right/>
      <top style="thin">
        <color theme="0" tint="-0.14996795556505021"/>
      </top>
      <bottom style="thin">
        <color theme="0" tint="-0.24994659260841701"/>
      </bottom>
      <diagonal/>
    </border>
    <border>
      <left/>
      <right/>
      <top style="thin">
        <color theme="0" tint="-0.14996795556505021"/>
      </top>
      <bottom style="thin">
        <color theme="0" tint="-0.24994659260841701"/>
      </bottom>
      <diagonal/>
    </border>
    <border>
      <left/>
      <right style="thin">
        <color theme="0" tint="-0.24994659260841701"/>
      </right>
      <top style="thin">
        <color theme="0" tint="-0.14996795556505021"/>
      </top>
      <bottom style="thin">
        <color theme="0" tint="-0.24994659260841701"/>
      </bottom>
      <diagonal/>
    </border>
    <border>
      <left style="thin">
        <color auto="1"/>
      </left>
      <right style="medium">
        <color auto="1"/>
      </right>
      <top style="thin">
        <color auto="1"/>
      </top>
      <bottom style="thin">
        <color auto="1"/>
      </bottom>
      <diagonal/>
    </border>
    <border>
      <left/>
      <right style="thin">
        <color indexed="64"/>
      </right>
      <top style="thin">
        <color indexed="64"/>
      </top>
      <bottom style="double">
        <color indexed="64"/>
      </bottom>
      <diagonal/>
    </border>
    <border>
      <left style="thin">
        <color theme="0" tint="-0.34998626667073579"/>
      </left>
      <right/>
      <top style="thin">
        <color theme="0" tint="-0.34998626667073579"/>
      </top>
      <bottom style="thin">
        <color theme="0" tint="-0.14996795556505021"/>
      </bottom>
      <diagonal/>
    </border>
    <border>
      <left style="thin">
        <color theme="0" tint="-0.1498458815271462"/>
      </left>
      <right/>
      <top style="thin">
        <color theme="0" tint="-0.34998626667073579"/>
      </top>
      <bottom style="thin">
        <color theme="0" tint="-0.14996795556505021"/>
      </bottom>
      <diagonal/>
    </border>
    <border>
      <left/>
      <right style="thin">
        <color theme="0" tint="-0.34998626667073579"/>
      </right>
      <top style="thin">
        <color theme="0" tint="-0.34998626667073579"/>
      </top>
      <bottom style="thin">
        <color theme="0" tint="-0.14996795556505021"/>
      </bottom>
      <diagonal/>
    </border>
    <border>
      <left style="thin">
        <color theme="0" tint="-0.1498764000366222"/>
      </left>
      <right/>
      <top style="thin">
        <color theme="0" tint="-0.14996795556505021"/>
      </top>
      <bottom style="thin">
        <color theme="0" tint="-0.14996795556505021"/>
      </bottom>
      <diagonal/>
    </border>
    <border>
      <left/>
      <right style="thin">
        <color theme="0" tint="-0.34998626667073579"/>
      </right>
      <top style="thin">
        <color theme="0" tint="-0.14996795556505021"/>
      </top>
      <bottom style="thin">
        <color theme="0" tint="-0.14996795556505021"/>
      </bottom>
      <diagonal/>
    </border>
    <border>
      <left style="thin">
        <color theme="0" tint="-0.1498458815271462"/>
      </left>
      <right/>
      <top style="thin">
        <color theme="0" tint="-0.14996795556505021"/>
      </top>
      <bottom style="thin">
        <color theme="0" tint="-0.14996795556505021"/>
      </bottom>
      <diagonal/>
    </border>
    <border>
      <left style="thin">
        <color theme="0" tint="-0.34998626667073579"/>
      </left>
      <right/>
      <top style="thin">
        <color theme="0" tint="-0.14996795556505021"/>
      </top>
      <bottom style="medium">
        <color indexed="64"/>
      </bottom>
      <diagonal/>
    </border>
    <border>
      <left/>
      <right/>
      <top style="thin">
        <color theme="0" tint="-0.14996795556505021"/>
      </top>
      <bottom style="medium">
        <color indexed="64"/>
      </bottom>
      <diagonal/>
    </border>
    <border>
      <left style="thin">
        <color theme="0" tint="-0.14990691854609822"/>
      </left>
      <right style="thin">
        <color theme="0" tint="-0.14990691854609822"/>
      </right>
      <top style="thin">
        <color theme="0" tint="-0.14996795556505021"/>
      </top>
      <bottom style="medium">
        <color indexed="64"/>
      </bottom>
      <diagonal/>
    </border>
    <border>
      <left/>
      <right style="thin">
        <color theme="0" tint="-0.34998626667073579"/>
      </right>
      <top style="thin">
        <color theme="0" tint="-0.14996795556505021"/>
      </top>
      <bottom style="medium">
        <color indexed="64"/>
      </bottom>
      <diagonal/>
    </border>
    <border>
      <left style="thin">
        <color theme="0" tint="-0.34998626667073579"/>
      </left>
      <right/>
      <top style="medium">
        <color indexed="64"/>
      </top>
      <bottom style="thin">
        <color theme="0" tint="-0.14996795556505021"/>
      </bottom>
      <diagonal/>
    </border>
    <border>
      <left/>
      <right style="thin">
        <color theme="0" tint="-0.14981536301767021"/>
      </right>
      <top style="medium">
        <color indexed="64"/>
      </top>
      <bottom style="thin">
        <color theme="0" tint="-0.14996795556505021"/>
      </bottom>
      <diagonal/>
    </border>
    <border>
      <left style="thin">
        <color theme="0" tint="-0.14981536301767021"/>
      </left>
      <right/>
      <top style="medium">
        <color indexed="64"/>
      </top>
      <bottom style="thin">
        <color theme="0" tint="-0.14996795556505021"/>
      </bottom>
      <diagonal/>
    </border>
    <border>
      <left/>
      <right/>
      <top style="medium">
        <color indexed="64"/>
      </top>
      <bottom style="thin">
        <color theme="0" tint="-0.14996795556505021"/>
      </bottom>
      <diagonal/>
    </border>
    <border>
      <left/>
      <right style="thin">
        <color theme="0" tint="-0.34998626667073579"/>
      </right>
      <top style="medium">
        <color indexed="64"/>
      </top>
      <bottom style="thin">
        <color theme="0" tint="-0.14996795556505021"/>
      </bottom>
      <diagonal/>
    </border>
    <border>
      <left style="thin">
        <color theme="0" tint="-0.34998626667073579"/>
      </left>
      <right/>
      <top style="thin">
        <color theme="0" tint="-0.14996795556505021"/>
      </top>
      <bottom style="thin">
        <color theme="0" tint="-0.34998626667073579"/>
      </bottom>
      <diagonal/>
    </border>
    <border>
      <left/>
      <right style="thin">
        <color theme="0" tint="-0.14990691854609822"/>
      </right>
      <top style="thin">
        <color theme="0" tint="-0.14996795556505021"/>
      </top>
      <bottom style="thin">
        <color theme="0" tint="-0.34998626667073579"/>
      </bottom>
      <diagonal/>
    </border>
    <border>
      <left style="thin">
        <color theme="0" tint="-0.14990691854609822"/>
      </left>
      <right/>
      <top style="thin">
        <color theme="0" tint="-0.14996795556505021"/>
      </top>
      <bottom style="thin">
        <color theme="0" tint="-0.34998626667073579"/>
      </bottom>
      <diagonal/>
    </border>
    <border>
      <left/>
      <right style="thin">
        <color theme="0" tint="-0.34998626667073579"/>
      </right>
      <top style="thin">
        <color theme="0" tint="-0.14996795556505021"/>
      </top>
      <bottom style="thin">
        <color theme="0" tint="-0.34998626667073579"/>
      </bottom>
      <diagonal/>
    </border>
    <border>
      <left style="thin">
        <color theme="0" tint="-0.14990691854609822"/>
      </left>
      <right/>
      <top style="thin">
        <color theme="0" tint="-0.14996795556505021"/>
      </top>
      <bottom style="medium">
        <color indexed="64"/>
      </bottom>
      <diagonal/>
    </border>
    <border>
      <left style="thin">
        <color theme="0" tint="-0.34998626667073579"/>
      </left>
      <right/>
      <top style="thin">
        <color theme="0" tint="-0.1498764000366222"/>
      </top>
      <bottom/>
      <diagonal/>
    </border>
    <border>
      <left style="thin">
        <color theme="0" tint="-0.14993743705557422"/>
      </left>
      <right/>
      <top style="thin">
        <color theme="0" tint="-0.14993743705557422"/>
      </top>
      <bottom style="thin">
        <color theme="0" tint="-0.14990691854609822"/>
      </bottom>
      <diagonal/>
    </border>
    <border>
      <left/>
      <right style="thin">
        <color theme="0" tint="-0.14993743705557422"/>
      </right>
      <top style="thin">
        <color theme="0" tint="-0.14993743705557422"/>
      </top>
      <bottom style="thin">
        <color theme="0" tint="-0.14990691854609822"/>
      </bottom>
      <diagonal/>
    </border>
  </borders>
  <cellStyleXfs count="6">
    <xf numFmtId="0" fontId="0" fillId="0" borderId="0"/>
    <xf numFmtId="165" fontId="23" fillId="0" borderId="0" applyFont="0" applyFill="0" applyBorder="0" applyAlignment="0" applyProtection="0"/>
    <xf numFmtId="44" fontId="23" fillId="0" borderId="0" applyFont="0" applyFill="0" applyBorder="0" applyAlignment="0" applyProtection="0"/>
    <xf numFmtId="0" fontId="24" fillId="0" borderId="0" applyNumberFormat="0" applyFill="0" applyBorder="0" applyAlignment="0" applyProtection="0"/>
    <xf numFmtId="9" fontId="23" fillId="0" borderId="0" applyFont="0" applyFill="0" applyBorder="0" applyAlignment="0" applyProtection="0"/>
    <xf numFmtId="0" fontId="23" fillId="0" borderId="0"/>
  </cellStyleXfs>
  <cellXfs count="2474">
    <xf numFmtId="0" fontId="0" fillId="0" borderId="0" xfId="0"/>
    <xf numFmtId="0" fontId="25" fillId="0" borderId="29" xfId="0" applyFont="1" applyBorder="1" applyAlignment="1" applyProtection="1">
      <alignment vertical="center"/>
      <protection locked="0"/>
    </xf>
    <xf numFmtId="0" fontId="25" fillId="0" borderId="30" xfId="0" applyFont="1" applyBorder="1" applyAlignment="1" applyProtection="1">
      <alignment vertical="center"/>
      <protection locked="0"/>
    </xf>
    <xf numFmtId="0" fontId="25" fillId="0" borderId="31" xfId="0" applyFont="1" applyBorder="1" applyAlignment="1" applyProtection="1">
      <alignment vertical="center"/>
      <protection locked="0"/>
    </xf>
    <xf numFmtId="0" fontId="25" fillId="0" borderId="0" xfId="0" applyFont="1" applyAlignment="1">
      <alignment vertical="center"/>
    </xf>
    <xf numFmtId="0" fontId="26" fillId="2" borderId="0" xfId="0" applyFont="1" applyFill="1" applyAlignment="1">
      <alignment vertical="center"/>
    </xf>
    <xf numFmtId="0" fontId="27" fillId="2" borderId="0" xfId="0" applyFont="1" applyFill="1" applyAlignment="1">
      <alignment vertical="center"/>
    </xf>
    <xf numFmtId="0" fontId="28" fillId="0" borderId="0" xfId="0" applyFont="1" applyAlignment="1">
      <alignment vertical="center"/>
    </xf>
    <xf numFmtId="0" fontId="29" fillId="0" borderId="0" xfId="0" applyFont="1" applyAlignment="1">
      <alignment vertical="center"/>
    </xf>
    <xf numFmtId="0" fontId="25" fillId="0" borderId="32" xfId="0" applyFont="1" applyBorder="1" applyAlignment="1">
      <alignment vertical="center"/>
    </xf>
    <xf numFmtId="0" fontId="25" fillId="0" borderId="33" xfId="0" applyFont="1" applyBorder="1" applyAlignment="1">
      <alignment vertical="center"/>
    </xf>
    <xf numFmtId="0" fontId="30" fillId="0" borderId="0" xfId="0" applyFont="1" applyAlignment="1">
      <alignment vertical="center"/>
    </xf>
    <xf numFmtId="0" fontId="31" fillId="0" borderId="0" xfId="0" applyFont="1" applyAlignment="1">
      <alignment vertical="center"/>
    </xf>
    <xf numFmtId="0" fontId="32" fillId="0" borderId="0" xfId="0" applyFont="1" applyAlignment="1">
      <alignment vertical="center"/>
    </xf>
    <xf numFmtId="0" fontId="31" fillId="0" borderId="34" xfId="0" applyFont="1" applyBorder="1" applyAlignment="1">
      <alignment vertical="center"/>
    </xf>
    <xf numFmtId="0" fontId="31" fillId="0" borderId="35" xfId="0" applyFont="1" applyBorder="1" applyAlignment="1">
      <alignment vertical="center"/>
    </xf>
    <xf numFmtId="0" fontId="32" fillId="0" borderId="36" xfId="0" applyFont="1" applyBorder="1" applyAlignment="1">
      <alignment vertical="center"/>
    </xf>
    <xf numFmtId="0" fontId="31" fillId="0" borderId="37" xfId="0" applyFont="1" applyBorder="1" applyAlignment="1">
      <alignment vertical="center"/>
    </xf>
    <xf numFmtId="0" fontId="25" fillId="0" borderId="37" xfId="0" applyFont="1" applyBorder="1" applyAlignment="1">
      <alignment vertical="center"/>
    </xf>
    <xf numFmtId="0" fontId="25" fillId="0" borderId="34" xfId="0" applyFont="1" applyBorder="1" applyAlignment="1">
      <alignment vertical="center"/>
    </xf>
    <xf numFmtId="0" fontId="25" fillId="0" borderId="35" xfId="0" applyFont="1" applyBorder="1" applyAlignment="1">
      <alignment vertical="center"/>
    </xf>
    <xf numFmtId="0" fontId="31" fillId="0" borderId="38" xfId="0" applyFont="1" applyBorder="1" applyAlignment="1">
      <alignment vertical="center"/>
    </xf>
    <xf numFmtId="0" fontId="27" fillId="0" borderId="0" xfId="0" applyFont="1" applyAlignment="1">
      <alignment vertical="center"/>
    </xf>
    <xf numFmtId="0" fontId="25" fillId="0" borderId="39" xfId="0" applyFont="1" applyBorder="1" applyAlignment="1">
      <alignment vertical="center"/>
    </xf>
    <xf numFmtId="0" fontId="25" fillId="0" borderId="40" xfId="0" applyFont="1" applyBorder="1" applyAlignment="1">
      <alignment vertical="center"/>
    </xf>
    <xf numFmtId="0" fontId="27" fillId="0" borderId="40" xfId="0" applyFont="1" applyBorder="1" applyAlignment="1">
      <alignment vertical="center"/>
    </xf>
    <xf numFmtId="0" fontId="32" fillId="3" borderId="0" xfId="0" applyFont="1" applyFill="1" applyAlignment="1">
      <alignment vertical="center"/>
    </xf>
    <xf numFmtId="0" fontId="25" fillId="3" borderId="0" xfId="0" applyFont="1" applyFill="1" applyAlignment="1">
      <alignment vertical="center"/>
    </xf>
    <xf numFmtId="0" fontId="33" fillId="0" borderId="40" xfId="0" applyFont="1" applyBorder="1" applyAlignment="1">
      <alignment vertical="center"/>
    </xf>
    <xf numFmtId="0" fontId="25" fillId="0" borderId="41" xfId="0" applyFont="1" applyBorder="1" applyAlignment="1">
      <alignment vertical="center"/>
    </xf>
    <xf numFmtId="0" fontId="25" fillId="0" borderId="0" xfId="0" applyFont="1" applyAlignment="1">
      <alignment horizontal="centerContinuous" vertical="center"/>
    </xf>
    <xf numFmtId="0" fontId="31" fillId="0" borderId="0" xfId="0" applyFont="1" applyAlignment="1">
      <alignment horizontal="left" vertical="center"/>
    </xf>
    <xf numFmtId="0" fontId="25" fillId="0" borderId="0" xfId="0" applyFont="1" applyAlignment="1">
      <alignment horizontal="right" vertical="center"/>
    </xf>
    <xf numFmtId="0" fontId="25" fillId="4" borderId="0" xfId="0" applyFont="1" applyFill="1" applyAlignment="1">
      <alignment vertical="center"/>
    </xf>
    <xf numFmtId="0" fontId="31" fillId="0" borderId="41" xfId="0" applyFont="1" applyBorder="1" applyAlignment="1">
      <alignment vertical="center"/>
    </xf>
    <xf numFmtId="0" fontId="34" fillId="0" borderId="0" xfId="0" applyFont="1" applyAlignment="1">
      <alignment vertical="center"/>
    </xf>
    <xf numFmtId="167" fontId="25" fillId="0" borderId="35" xfId="0" applyNumberFormat="1" applyFont="1" applyBorder="1" applyAlignment="1">
      <alignment vertical="center"/>
    </xf>
    <xf numFmtId="167" fontId="25" fillId="0" borderId="0" xfId="0" applyNumberFormat="1" applyFont="1" applyAlignment="1">
      <alignment vertical="center"/>
    </xf>
    <xf numFmtId="167" fontId="25" fillId="0" borderId="33" xfId="0" applyNumberFormat="1" applyFont="1" applyBorder="1" applyAlignment="1">
      <alignment vertical="center"/>
    </xf>
    <xf numFmtId="167" fontId="25" fillId="3" borderId="0" xfId="0" applyNumberFormat="1" applyFont="1" applyFill="1" applyAlignment="1">
      <alignment vertical="center"/>
    </xf>
    <xf numFmtId="0" fontId="32" fillId="0" borderId="0" xfId="0" applyFont="1" applyAlignment="1">
      <alignment horizontal="right" vertical="center"/>
    </xf>
    <xf numFmtId="0" fontId="35" fillId="5" borderId="0" xfId="0" applyFont="1" applyFill="1" applyAlignment="1">
      <alignment vertical="center"/>
    </xf>
    <xf numFmtId="0" fontId="35" fillId="5" borderId="0" xfId="0" applyFont="1" applyFill="1" applyAlignment="1">
      <alignment horizontal="right" vertical="center"/>
    </xf>
    <xf numFmtId="167" fontId="35" fillId="5" borderId="0" xfId="0" applyNumberFormat="1" applyFont="1" applyFill="1" applyAlignment="1">
      <alignment vertical="center"/>
    </xf>
    <xf numFmtId="0" fontId="32" fillId="0" borderId="37" xfId="0" applyFont="1" applyBorder="1" applyAlignment="1">
      <alignment horizontal="left" vertical="center"/>
    </xf>
    <xf numFmtId="0" fontId="32" fillId="0" borderId="0" xfId="0" applyFont="1" applyAlignment="1">
      <alignment horizontal="left" vertical="center"/>
    </xf>
    <xf numFmtId="0" fontId="31" fillId="0" borderId="42" xfId="0" applyFont="1" applyBorder="1" applyAlignment="1">
      <alignment vertical="center"/>
    </xf>
    <xf numFmtId="0" fontId="25" fillId="0" borderId="42" xfId="0" applyFont="1" applyBorder="1" applyAlignment="1">
      <alignment vertical="center"/>
    </xf>
    <xf numFmtId="0" fontId="32" fillId="0" borderId="43" xfId="0" applyFont="1" applyBorder="1" applyAlignment="1">
      <alignment horizontal="left" vertical="center"/>
    </xf>
    <xf numFmtId="0" fontId="25" fillId="0" borderId="38" xfId="0" applyFont="1" applyBorder="1" applyAlignment="1">
      <alignment vertical="center"/>
    </xf>
    <xf numFmtId="0" fontId="36" fillId="0" borderId="37" xfId="0" applyFont="1" applyBorder="1" applyAlignment="1">
      <alignment vertical="center"/>
    </xf>
    <xf numFmtId="0" fontId="32" fillId="0" borderId="35" xfId="0" applyFont="1" applyBorder="1" applyAlignment="1">
      <alignment horizontal="left" vertical="center"/>
    </xf>
    <xf numFmtId="0" fontId="25" fillId="0" borderId="35" xfId="0" applyFont="1" applyBorder="1" applyAlignment="1">
      <alignment horizontal="right" vertical="center"/>
    </xf>
    <xf numFmtId="0" fontId="25" fillId="0" borderId="33" xfId="0" applyFont="1" applyBorder="1" applyAlignment="1">
      <alignment horizontal="right" vertical="center"/>
    </xf>
    <xf numFmtId="0" fontId="25" fillId="3" borderId="0" xfId="0" applyFont="1" applyFill="1" applyAlignment="1">
      <alignment horizontal="right" vertical="center"/>
    </xf>
    <xf numFmtId="167" fontId="38" fillId="0" borderId="0" xfId="2" applyNumberFormat="1" applyFont="1" applyBorder="1" applyAlignment="1" applyProtection="1">
      <alignment horizontal="right" vertical="center"/>
    </xf>
    <xf numFmtId="167" fontId="25" fillId="0" borderId="33" xfId="0" applyNumberFormat="1" applyFont="1" applyBorder="1" applyAlignment="1">
      <alignment horizontal="right" vertical="center"/>
    </xf>
    <xf numFmtId="167" fontId="25" fillId="3" borderId="0" xfId="0" applyNumberFormat="1" applyFont="1" applyFill="1" applyAlignment="1">
      <alignment horizontal="right" vertical="center"/>
    </xf>
    <xf numFmtId="167" fontId="25" fillId="0" borderId="0" xfId="0" applyNumberFormat="1" applyFont="1" applyAlignment="1">
      <alignment horizontal="right" vertical="center"/>
    </xf>
    <xf numFmtId="167" fontId="25" fillId="0" borderId="35" xfId="0" applyNumberFormat="1" applyFont="1" applyBorder="1" applyAlignment="1">
      <alignment horizontal="right" vertical="center"/>
    </xf>
    <xf numFmtId="0" fontId="32" fillId="0" borderId="45" xfId="0" applyFont="1" applyBorder="1" applyAlignment="1">
      <alignment horizontal="center" vertical="center"/>
    </xf>
    <xf numFmtId="0" fontId="37" fillId="0" borderId="37" xfId="0" applyFont="1" applyBorder="1" applyAlignment="1">
      <alignment vertical="center"/>
    </xf>
    <xf numFmtId="0" fontId="37" fillId="0" borderId="38" xfId="0" applyFont="1" applyBorder="1" applyAlignment="1">
      <alignment vertical="center"/>
    </xf>
    <xf numFmtId="0" fontId="39" fillId="0" borderId="0" xfId="0" applyFont="1" applyAlignment="1">
      <alignment vertical="center"/>
    </xf>
    <xf numFmtId="0" fontId="31" fillId="0" borderId="46" xfId="0" applyFont="1" applyBorder="1" applyAlignment="1">
      <alignment vertical="center"/>
    </xf>
    <xf numFmtId="0" fontId="25" fillId="0" borderId="47" xfId="0" applyFont="1" applyBorder="1" applyAlignment="1">
      <alignment vertical="center"/>
    </xf>
    <xf numFmtId="0" fontId="32" fillId="0" borderId="42" xfId="0" applyFont="1" applyBorder="1" applyAlignment="1">
      <alignment vertical="center"/>
    </xf>
    <xf numFmtId="0" fontId="39" fillId="0" borderId="37" xfId="0" applyFont="1" applyBorder="1" applyAlignment="1">
      <alignment vertical="center"/>
    </xf>
    <xf numFmtId="0" fontId="39" fillId="0" borderId="41" xfId="0" applyFont="1" applyBorder="1" applyAlignment="1">
      <alignment vertical="center"/>
    </xf>
    <xf numFmtId="0" fontId="25" fillId="0" borderId="0" xfId="0" applyFont="1" applyAlignment="1" applyProtection="1">
      <alignment vertical="center"/>
      <protection locked="0"/>
    </xf>
    <xf numFmtId="0" fontId="35" fillId="5" borderId="0" xfId="0" applyFont="1" applyFill="1" applyAlignment="1" applyProtection="1">
      <alignment vertical="center"/>
      <protection locked="0"/>
    </xf>
    <xf numFmtId="0" fontId="31" fillId="0" borderId="0" xfId="0" applyFont="1" applyAlignment="1" applyProtection="1">
      <alignment vertical="center"/>
      <protection locked="0"/>
    </xf>
    <xf numFmtId="0" fontId="32" fillId="6" borderId="50" xfId="0" applyFont="1" applyFill="1" applyBorder="1" applyAlignment="1" applyProtection="1">
      <alignment horizontal="center" vertical="center"/>
      <protection locked="0"/>
    </xf>
    <xf numFmtId="0" fontId="39" fillId="0" borderId="51" xfId="0" applyFont="1" applyBorder="1" applyAlignment="1" applyProtection="1">
      <alignment horizontal="center" vertical="center"/>
      <protection locked="0"/>
    </xf>
    <xf numFmtId="0" fontId="39" fillId="0" borderId="48" xfId="0" applyFont="1" applyBorder="1" applyAlignment="1" applyProtection="1">
      <alignment horizontal="center" vertical="center"/>
      <protection locked="0"/>
    </xf>
    <xf numFmtId="0" fontId="25" fillId="0" borderId="46" xfId="0" applyFont="1" applyBorder="1" applyAlignment="1">
      <alignment vertical="center"/>
    </xf>
    <xf numFmtId="0" fontId="32" fillId="0" borderId="38" xfId="0" applyFont="1" applyBorder="1" applyAlignment="1">
      <alignment vertical="center"/>
    </xf>
    <xf numFmtId="0" fontId="32" fillId="0" borderId="41" xfId="0" applyFont="1" applyBorder="1" applyAlignment="1">
      <alignment vertical="center"/>
    </xf>
    <xf numFmtId="167" fontId="0" fillId="0" borderId="0" xfId="0" applyNumberFormat="1" applyAlignment="1" applyProtection="1">
      <alignment horizontal="right" vertical="center"/>
      <protection locked="0"/>
    </xf>
    <xf numFmtId="0" fontId="32" fillId="0" borderId="54" xfId="0" applyFont="1" applyBorder="1" applyAlignment="1">
      <alignment vertical="center"/>
    </xf>
    <xf numFmtId="0" fontId="32" fillId="0" borderId="55" xfId="0" applyFont="1" applyBorder="1" applyAlignment="1">
      <alignment vertical="center"/>
    </xf>
    <xf numFmtId="0" fontId="31" fillId="0" borderId="47" xfId="0" applyFont="1" applyBorder="1" applyAlignment="1">
      <alignment vertical="center"/>
    </xf>
    <xf numFmtId="0" fontId="25" fillId="0" borderId="56" xfId="0" applyFont="1" applyBorder="1" applyAlignment="1">
      <alignment vertical="center"/>
    </xf>
    <xf numFmtId="0" fontId="37" fillId="0" borderId="0" xfId="0" applyFont="1" applyAlignment="1">
      <alignment vertical="center"/>
    </xf>
    <xf numFmtId="0" fontId="29" fillId="4" borderId="36" xfId="0" applyFont="1" applyFill="1" applyBorder="1" applyAlignment="1">
      <alignment vertical="center"/>
    </xf>
    <xf numFmtId="0" fontId="25" fillId="4" borderId="37" xfId="0" applyFont="1" applyFill="1" applyBorder="1" applyAlignment="1">
      <alignment vertical="center"/>
    </xf>
    <xf numFmtId="167" fontId="25" fillId="4" borderId="37" xfId="0" applyNumberFormat="1" applyFont="1" applyFill="1" applyBorder="1" applyAlignment="1">
      <alignment horizontal="right" vertical="center"/>
    </xf>
    <xf numFmtId="0" fontId="25" fillId="4" borderId="37" xfId="0" applyFont="1" applyFill="1" applyBorder="1" applyAlignment="1">
      <alignment horizontal="right" vertical="center"/>
    </xf>
    <xf numFmtId="0" fontId="25" fillId="4" borderId="57" xfId="0" applyFont="1" applyFill="1" applyBorder="1" applyAlignment="1">
      <alignment horizontal="right" vertical="center"/>
    </xf>
    <xf numFmtId="0" fontId="37" fillId="0" borderId="36" xfId="0" applyFont="1" applyBorder="1" applyAlignment="1">
      <alignment vertical="center"/>
    </xf>
    <xf numFmtId="167" fontId="25" fillId="0" borderId="37" xfId="0" applyNumberFormat="1" applyFont="1" applyBorder="1" applyAlignment="1">
      <alignment horizontal="right" vertical="center"/>
    </xf>
    <xf numFmtId="0" fontId="25" fillId="0" borderId="37" xfId="0" applyFont="1" applyBorder="1" applyAlignment="1">
      <alignment horizontal="right" vertical="center"/>
    </xf>
    <xf numFmtId="0" fontId="25" fillId="0" borderId="57" xfId="0" applyFont="1" applyBorder="1" applyAlignment="1">
      <alignment horizontal="right" vertical="center"/>
    </xf>
    <xf numFmtId="167" fontId="25" fillId="7" borderId="0" xfId="0" applyNumberFormat="1" applyFont="1" applyFill="1" applyAlignment="1">
      <alignment horizontal="right" vertical="center"/>
    </xf>
    <xf numFmtId="0" fontId="25" fillId="7" borderId="0" xfId="0" applyFont="1" applyFill="1" applyAlignment="1">
      <alignment horizontal="right" vertical="center"/>
    </xf>
    <xf numFmtId="167" fontId="39" fillId="0" borderId="0" xfId="0" applyNumberFormat="1" applyFont="1" applyAlignment="1">
      <alignment horizontal="left" vertical="center" indent="1"/>
    </xf>
    <xf numFmtId="167" fontId="32" fillId="0" borderId="0" xfId="0" applyNumberFormat="1" applyFont="1" applyAlignment="1">
      <alignment horizontal="center" vertical="center"/>
    </xf>
    <xf numFmtId="167" fontId="32" fillId="0" borderId="0" xfId="0" applyNumberFormat="1" applyFont="1" applyAlignment="1">
      <alignment horizontal="centerContinuous" vertical="center"/>
    </xf>
    <xf numFmtId="0" fontId="40" fillId="0" borderId="0" xfId="0" applyFont="1" applyAlignment="1">
      <alignment horizontal="right" vertical="center" indent="3"/>
    </xf>
    <xf numFmtId="167" fontId="30" fillId="0" borderId="0" xfId="0" applyNumberFormat="1" applyFont="1" applyAlignment="1">
      <alignment horizontal="right" vertical="center"/>
    </xf>
    <xf numFmtId="167" fontId="39" fillId="0" borderId="0" xfId="0" applyNumberFormat="1" applyFont="1" applyAlignment="1">
      <alignment horizontal="center" vertical="center"/>
    </xf>
    <xf numFmtId="0" fontId="30" fillId="0" borderId="0" xfId="0" applyFont="1" applyAlignment="1">
      <alignment horizontal="right" vertical="center"/>
    </xf>
    <xf numFmtId="167" fontId="32" fillId="0" borderId="46" xfId="2" applyNumberFormat="1" applyFont="1" applyBorder="1" applyAlignment="1" applyProtection="1">
      <alignment horizontal="right" vertical="center"/>
    </xf>
    <xf numFmtId="0" fontId="31" fillId="0" borderId="58" xfId="0" applyFont="1" applyBorder="1" applyAlignment="1">
      <alignment vertical="center"/>
    </xf>
    <xf numFmtId="0" fontId="32" fillId="0" borderId="58" xfId="0" applyFont="1" applyBorder="1" applyAlignment="1">
      <alignment vertical="center"/>
    </xf>
    <xf numFmtId="0" fontId="39" fillId="0" borderId="58" xfId="0" applyFont="1" applyBorder="1" applyAlignment="1">
      <alignment vertical="center"/>
    </xf>
    <xf numFmtId="0" fontId="25" fillId="0" borderId="58" xfId="0" applyFont="1" applyBorder="1" applyAlignment="1">
      <alignment vertical="center"/>
    </xf>
    <xf numFmtId="0" fontId="32" fillId="0" borderId="37" xfId="0" applyFont="1" applyBorder="1" applyAlignment="1">
      <alignment vertical="center"/>
    </xf>
    <xf numFmtId="0" fontId="0" fillId="0" borderId="37" xfId="0" applyBorder="1" applyAlignment="1">
      <alignment vertical="center"/>
    </xf>
    <xf numFmtId="0" fontId="39" fillId="0" borderId="41" xfId="0" applyFont="1" applyBorder="1" applyAlignment="1">
      <alignment horizontal="left" vertical="center"/>
    </xf>
    <xf numFmtId="167" fontId="32" fillId="0" borderId="41" xfId="2" applyNumberFormat="1" applyFont="1" applyFill="1" applyBorder="1" applyAlignment="1" applyProtection="1">
      <alignment horizontal="right" vertical="center"/>
    </xf>
    <xf numFmtId="167" fontId="0" fillId="0" borderId="41" xfId="0" applyNumberFormat="1" applyBorder="1" applyAlignment="1">
      <alignment horizontal="right" vertical="center"/>
    </xf>
    <xf numFmtId="167" fontId="38" fillId="0" borderId="41" xfId="2" applyNumberFormat="1" applyFont="1" applyFill="1" applyBorder="1" applyAlignment="1" applyProtection="1">
      <alignment horizontal="right" vertical="center"/>
    </xf>
    <xf numFmtId="0" fontId="8" fillId="0" borderId="0" xfId="0" applyFont="1" applyAlignment="1">
      <alignment vertical="center"/>
    </xf>
    <xf numFmtId="0" fontId="4" fillId="0" borderId="0" xfId="0" applyFont="1" applyAlignment="1">
      <alignment horizontal="right" vertical="center" indent="1"/>
    </xf>
    <xf numFmtId="167" fontId="8" fillId="0" borderId="0" xfId="0" applyNumberFormat="1" applyFont="1" applyAlignment="1">
      <alignment horizontal="right" vertical="center"/>
    </xf>
    <xf numFmtId="0" fontId="10" fillId="0" borderId="0" xfId="0" applyFont="1" applyAlignment="1">
      <alignment horizontal="centerContinuous" vertical="center"/>
    </xf>
    <xf numFmtId="0" fontId="8" fillId="0" borderId="0" xfId="0" applyFont="1" applyAlignment="1">
      <alignment horizontal="centerContinuous" vertical="center"/>
    </xf>
    <xf numFmtId="0" fontId="11" fillId="0" borderId="0" xfId="0" applyFont="1" applyAlignment="1">
      <alignment vertical="center"/>
    </xf>
    <xf numFmtId="0" fontId="4" fillId="0" borderId="0" xfId="0" applyFont="1" applyAlignment="1">
      <alignment horizontal="centerContinuous" vertical="center"/>
    </xf>
    <xf numFmtId="0" fontId="4" fillId="0" borderId="0" xfId="0" applyFont="1" applyAlignment="1">
      <alignment vertical="center"/>
    </xf>
    <xf numFmtId="0" fontId="9" fillId="0" borderId="0" xfId="0" applyFont="1"/>
    <xf numFmtId="0" fontId="8" fillId="0" borderId="0" xfId="0" applyFont="1" applyAlignment="1">
      <alignment vertical="center" wrapText="1"/>
    </xf>
    <xf numFmtId="0" fontId="4" fillId="0" borderId="0" xfId="0" applyFont="1" applyAlignment="1">
      <alignment horizontal="left" vertical="center"/>
    </xf>
    <xf numFmtId="0" fontId="4" fillId="0" borderId="0" xfId="0" applyFont="1" applyAlignment="1">
      <alignment horizontal="right" vertical="center"/>
    </xf>
    <xf numFmtId="0" fontId="10" fillId="0" borderId="0" xfId="0" applyFont="1" applyAlignment="1">
      <alignment vertical="center"/>
    </xf>
    <xf numFmtId="0" fontId="4" fillId="0" borderId="0" xfId="0" applyFont="1"/>
    <xf numFmtId="0" fontId="7" fillId="0" borderId="0" xfId="0" applyFont="1" applyAlignment="1">
      <alignment horizontal="right" vertical="center" indent="3"/>
    </xf>
    <xf numFmtId="0" fontId="10" fillId="0" borderId="0" xfId="0" applyFont="1"/>
    <xf numFmtId="0" fontId="12" fillId="0" borderId="0" xfId="0" applyFont="1" applyAlignment="1">
      <alignment vertical="center"/>
    </xf>
    <xf numFmtId="0" fontId="12" fillId="0" borderId="0" xfId="0" applyFont="1" applyAlignment="1" applyProtection="1">
      <alignment horizontal="left" vertical="center"/>
      <protection locked="0"/>
    </xf>
    <xf numFmtId="0" fontId="7" fillId="0" borderId="0" xfId="0" applyFont="1" applyAlignment="1">
      <alignment horizontal="centerContinuous" vertical="center"/>
    </xf>
    <xf numFmtId="0" fontId="13" fillId="0" borderId="0" xfId="0" applyFont="1" applyAlignment="1">
      <alignment vertical="center"/>
    </xf>
    <xf numFmtId="0" fontId="32" fillId="0" borderId="0" xfId="0" applyFont="1" applyAlignment="1">
      <alignment horizontal="right" vertical="center" indent="1"/>
    </xf>
    <xf numFmtId="0" fontId="25" fillId="0" borderId="59" xfId="0" applyFont="1" applyBorder="1" applyAlignment="1">
      <alignment vertical="center"/>
    </xf>
    <xf numFmtId="0" fontId="30" fillId="0" borderId="37" xfId="0" applyFont="1" applyBorder="1" applyAlignment="1">
      <alignment vertical="center"/>
    </xf>
    <xf numFmtId="164" fontId="25" fillId="0" borderId="0" xfId="0" applyNumberFormat="1" applyFont="1" applyAlignment="1">
      <alignment vertical="center"/>
    </xf>
    <xf numFmtId="0" fontId="37" fillId="0" borderId="0" xfId="0" applyFont="1" applyAlignment="1" applyProtection="1">
      <alignment vertical="center"/>
      <protection locked="0"/>
    </xf>
    <xf numFmtId="0" fontId="32" fillId="0" borderId="60" xfId="0" applyFont="1" applyBorder="1" applyAlignment="1">
      <alignment vertical="center"/>
    </xf>
    <xf numFmtId="0" fontId="31" fillId="0" borderId="59" xfId="0" applyFont="1" applyBorder="1" applyAlignment="1">
      <alignment vertical="center"/>
    </xf>
    <xf numFmtId="0" fontId="32" fillId="6" borderId="61" xfId="0" applyFont="1" applyFill="1" applyBorder="1" applyAlignment="1" applyProtection="1">
      <alignment horizontal="center" vertical="center"/>
      <protection locked="0"/>
    </xf>
    <xf numFmtId="167" fontId="32" fillId="0" borderId="0" xfId="2" applyNumberFormat="1" applyFont="1" applyBorder="1" applyAlignment="1" applyProtection="1">
      <alignment horizontal="right" vertical="center"/>
      <protection locked="0"/>
    </xf>
    <xf numFmtId="0" fontId="25" fillId="0" borderId="35" xfId="0" applyFont="1" applyBorder="1" applyAlignment="1" applyProtection="1">
      <alignment vertical="center"/>
      <protection locked="0"/>
    </xf>
    <xf numFmtId="0" fontId="25" fillId="0" borderId="29" xfId="0" applyFont="1" applyBorder="1" applyAlignment="1">
      <alignment vertical="center"/>
    </xf>
    <xf numFmtId="0" fontId="32" fillId="0" borderId="59" xfId="0" applyFont="1" applyBorder="1" applyAlignment="1">
      <alignment vertical="center"/>
    </xf>
    <xf numFmtId="0" fontId="32" fillId="0" borderId="47" xfId="0" applyFont="1" applyBorder="1" applyAlignment="1">
      <alignment vertical="center"/>
    </xf>
    <xf numFmtId="170" fontId="25" fillId="0" borderId="0" xfId="0" applyNumberFormat="1" applyFont="1" applyAlignment="1" applyProtection="1">
      <alignment vertical="center"/>
      <protection locked="0"/>
    </xf>
    <xf numFmtId="0" fontId="25" fillId="0" borderId="0" xfId="0" applyFont="1"/>
    <xf numFmtId="0" fontId="42" fillId="4" borderId="0" xfId="0" applyFont="1" applyFill="1"/>
    <xf numFmtId="0" fontId="25" fillId="4" borderId="0" xfId="0" applyFont="1" applyFill="1"/>
    <xf numFmtId="0" fontId="25" fillId="0" borderId="67" xfId="0" applyFont="1" applyBorder="1" applyAlignment="1">
      <alignment vertical="center"/>
    </xf>
    <xf numFmtId="167" fontId="0" fillId="0" borderId="0" xfId="0" applyNumberFormat="1" applyAlignment="1">
      <alignment horizontal="right" vertical="center"/>
    </xf>
    <xf numFmtId="0" fontId="32" fillId="0" borderId="37" xfId="0" applyFont="1" applyBorder="1" applyAlignment="1">
      <alignment horizontal="right" vertical="center"/>
    </xf>
    <xf numFmtId="0" fontId="0" fillId="0" borderId="0" xfId="0" applyAlignment="1">
      <alignment horizontal="right" vertical="center"/>
    </xf>
    <xf numFmtId="0" fontId="29" fillId="4" borderId="0" xfId="0" applyFont="1" applyFill="1" applyAlignment="1">
      <alignment vertical="center"/>
    </xf>
    <xf numFmtId="167" fontId="25" fillId="4" borderId="0" xfId="0" applyNumberFormat="1" applyFont="1" applyFill="1" applyAlignment="1">
      <alignment horizontal="right" vertical="center"/>
    </xf>
    <xf numFmtId="0" fontId="25" fillId="4" borderId="0" xfId="0" applyFont="1" applyFill="1" applyAlignment="1">
      <alignment horizontal="right" vertical="center"/>
    </xf>
    <xf numFmtId="0" fontId="25" fillId="0" borderId="30" xfId="0" applyFont="1" applyBorder="1" applyAlignment="1">
      <alignment vertical="center"/>
    </xf>
    <xf numFmtId="0" fontId="25" fillId="0" borderId="31" xfId="0" applyFont="1" applyBorder="1" applyAlignment="1">
      <alignment vertical="center"/>
    </xf>
    <xf numFmtId="0" fontId="32" fillId="0" borderId="0" xfId="0" applyFont="1" applyAlignment="1" applyProtection="1">
      <alignment horizontal="left" vertical="center"/>
      <protection locked="0"/>
    </xf>
    <xf numFmtId="0" fontId="0" fillId="0" borderId="0" xfId="0" applyAlignment="1" applyProtection="1">
      <alignment vertical="center"/>
      <protection locked="0"/>
    </xf>
    <xf numFmtId="0" fontId="11" fillId="0" borderId="0" xfId="0" applyFont="1" applyAlignment="1" applyProtection="1">
      <alignment vertical="center"/>
      <protection locked="0"/>
    </xf>
    <xf numFmtId="0" fontId="4" fillId="0" borderId="0" xfId="0" applyFont="1" applyAlignment="1">
      <alignment horizontal="center" vertical="center"/>
    </xf>
    <xf numFmtId="0" fontId="24" fillId="0" borderId="0" xfId="3" applyAlignment="1" applyProtection="1">
      <alignment vertical="center"/>
    </xf>
    <xf numFmtId="0" fontId="25" fillId="0" borderId="69" xfId="0" applyFont="1" applyBorder="1" applyAlignment="1">
      <alignment vertical="center"/>
    </xf>
    <xf numFmtId="0" fontId="43" fillId="0" borderId="0" xfId="0" applyFont="1" applyAlignment="1">
      <alignment vertical="center"/>
    </xf>
    <xf numFmtId="0" fontId="32" fillId="0" borderId="43" xfId="0" applyFont="1" applyBorder="1" applyAlignment="1">
      <alignment vertical="center"/>
    </xf>
    <xf numFmtId="0" fontId="31" fillId="0" borderId="43" xfId="0" applyFont="1" applyBorder="1" applyAlignment="1">
      <alignment vertical="center"/>
    </xf>
    <xf numFmtId="0" fontId="25" fillId="0" borderId="43" xfId="0" applyFont="1" applyBorder="1" applyAlignment="1">
      <alignment vertical="center"/>
    </xf>
    <xf numFmtId="0" fontId="44" fillId="0" borderId="0" xfId="0" applyFont="1"/>
    <xf numFmtId="0" fontId="25" fillId="0" borderId="38" xfId="0" applyFont="1" applyBorder="1"/>
    <xf numFmtId="0" fontId="45" fillId="0" borderId="0" xfId="0" applyFont="1" applyAlignment="1">
      <alignment horizontal="left"/>
    </xf>
    <xf numFmtId="0" fontId="46" fillId="0" borderId="0" xfId="0" applyFont="1"/>
    <xf numFmtId="0" fontId="46" fillId="3" borderId="0" xfId="0" applyFont="1" applyFill="1"/>
    <xf numFmtId="0" fontId="25" fillId="3" borderId="0" xfId="0" applyFont="1" applyFill="1"/>
    <xf numFmtId="0" fontId="42" fillId="0" borderId="0" xfId="0" applyFont="1"/>
    <xf numFmtId="49" fontId="47" fillId="0" borderId="37" xfId="0" applyNumberFormat="1" applyFont="1" applyBorder="1" applyAlignment="1">
      <alignment horizontal="right" vertical="center"/>
    </xf>
    <xf numFmtId="167" fontId="38" fillId="0" borderId="57" xfId="2" applyNumberFormat="1" applyFont="1" applyBorder="1" applyAlignment="1" applyProtection="1">
      <alignment horizontal="right" vertical="center"/>
    </xf>
    <xf numFmtId="0" fontId="48" fillId="0" borderId="0" xfId="0" applyFont="1" applyAlignment="1">
      <alignment vertical="center"/>
    </xf>
    <xf numFmtId="0" fontId="32" fillId="0" borderId="35" xfId="0" applyFont="1" applyBorder="1" applyAlignment="1">
      <alignment vertical="center"/>
    </xf>
    <xf numFmtId="0" fontId="32" fillId="3" borderId="0" xfId="0" applyFont="1" applyFill="1" applyAlignment="1">
      <alignment horizontal="left" vertical="center"/>
    </xf>
    <xf numFmtId="167" fontId="32" fillId="0" borderId="0" xfId="2" applyNumberFormat="1" applyFont="1" applyFill="1" applyBorder="1" applyAlignment="1" applyProtection="1">
      <alignment horizontal="right" vertical="center"/>
    </xf>
    <xf numFmtId="167" fontId="38" fillId="0" borderId="0" xfId="2" applyNumberFormat="1" applyFont="1" applyFill="1" applyBorder="1" applyAlignment="1" applyProtection="1">
      <alignment horizontal="right" vertical="center"/>
    </xf>
    <xf numFmtId="0" fontId="0" fillId="0" borderId="35" xfId="0" applyBorder="1" applyAlignment="1">
      <alignment vertical="center"/>
    </xf>
    <xf numFmtId="167" fontId="32" fillId="0" borderId="35" xfId="2" applyNumberFormat="1" applyFont="1" applyFill="1" applyBorder="1" applyAlignment="1" applyProtection="1">
      <alignment horizontal="right" vertical="center"/>
    </xf>
    <xf numFmtId="167" fontId="38" fillId="0" borderId="35" xfId="2" applyNumberFormat="1" applyFont="1" applyFill="1" applyBorder="1" applyAlignment="1" applyProtection="1">
      <alignment horizontal="right" vertical="center"/>
    </xf>
    <xf numFmtId="0" fontId="30" fillId="0" borderId="0" xfId="0" applyFont="1" applyAlignment="1" applyProtection="1">
      <alignment vertical="center"/>
      <protection locked="0"/>
    </xf>
    <xf numFmtId="0" fontId="39" fillId="0" borderId="46" xfId="0" applyFont="1" applyBorder="1" applyAlignment="1">
      <alignment vertical="center"/>
    </xf>
    <xf numFmtId="0" fontId="49" fillId="0" borderId="0" xfId="0" applyFont="1" applyAlignment="1" applyProtection="1">
      <alignment vertical="center"/>
      <protection locked="0"/>
    </xf>
    <xf numFmtId="0" fontId="30" fillId="0" borderId="37" xfId="0" applyFont="1" applyBorder="1" applyAlignment="1" applyProtection="1">
      <alignment vertical="center"/>
      <protection locked="0"/>
    </xf>
    <xf numFmtId="0" fontId="31" fillId="6" borderId="70" xfId="0" applyFont="1" applyFill="1" applyBorder="1" applyAlignment="1" applyProtection="1">
      <alignment horizontal="center" vertical="center"/>
      <protection locked="0"/>
    </xf>
    <xf numFmtId="0" fontId="49" fillId="0" borderId="37" xfId="0" applyFont="1" applyBorder="1" applyAlignment="1" applyProtection="1">
      <alignment vertical="center"/>
      <protection locked="0"/>
    </xf>
    <xf numFmtId="0" fontId="49" fillId="0" borderId="0" xfId="0" applyFont="1" applyAlignment="1">
      <alignment vertical="center"/>
    </xf>
    <xf numFmtId="167" fontId="32" fillId="0" borderId="35" xfId="2" applyNumberFormat="1" applyFont="1" applyBorder="1" applyAlignment="1" applyProtection="1">
      <alignment horizontal="right" vertical="center"/>
    </xf>
    <xf numFmtId="167" fontId="0" fillId="0" borderId="35" xfId="0" applyNumberFormat="1" applyBorder="1" applyAlignment="1">
      <alignment horizontal="right" vertical="center"/>
    </xf>
    <xf numFmtId="167" fontId="38" fillId="0" borderId="35" xfId="2" applyNumberFormat="1" applyFont="1" applyBorder="1" applyAlignment="1" applyProtection="1">
      <alignment horizontal="right" vertical="center"/>
    </xf>
    <xf numFmtId="1" fontId="30" fillId="6" borderId="71" xfId="0" applyNumberFormat="1" applyFont="1" applyFill="1" applyBorder="1" applyAlignment="1" applyProtection="1">
      <alignment vertical="center"/>
      <protection locked="0"/>
    </xf>
    <xf numFmtId="0" fontId="30" fillId="0" borderId="72" xfId="0" applyFont="1" applyBorder="1" applyAlignment="1" applyProtection="1">
      <alignment vertical="center"/>
      <protection locked="0"/>
    </xf>
    <xf numFmtId="0" fontId="31" fillId="6" borderId="70" xfId="0" applyFont="1" applyFill="1" applyBorder="1" applyAlignment="1" applyProtection="1">
      <alignment vertical="center"/>
      <protection locked="0"/>
    </xf>
    <xf numFmtId="0" fontId="49" fillId="0" borderId="37" xfId="0" applyFont="1" applyBorder="1" applyAlignment="1">
      <alignment vertical="center"/>
    </xf>
    <xf numFmtId="0" fontId="0" fillId="0" borderId="46" xfId="0" applyBorder="1" applyAlignment="1">
      <alignment vertical="center"/>
    </xf>
    <xf numFmtId="0" fontId="39" fillId="0" borderId="46" xfId="0" applyFont="1" applyBorder="1" applyAlignment="1">
      <alignment horizontal="left" vertical="center"/>
    </xf>
    <xf numFmtId="167" fontId="32" fillId="0" borderId="46" xfId="2" applyNumberFormat="1" applyFont="1" applyFill="1" applyBorder="1" applyAlignment="1" applyProtection="1">
      <alignment horizontal="right" vertical="center"/>
    </xf>
    <xf numFmtId="167" fontId="0" fillId="0" borderId="46" xfId="0" applyNumberFormat="1" applyBorder="1" applyAlignment="1">
      <alignment horizontal="right" vertical="center"/>
    </xf>
    <xf numFmtId="167" fontId="38" fillId="0" borderId="46" xfId="2" applyNumberFormat="1" applyFont="1" applyFill="1" applyBorder="1" applyAlignment="1" applyProtection="1">
      <alignment horizontal="right" vertical="center"/>
    </xf>
    <xf numFmtId="0" fontId="32" fillId="0" borderId="46" xfId="0" applyFont="1" applyBorder="1" applyAlignment="1">
      <alignment vertical="center"/>
    </xf>
    <xf numFmtId="0" fontId="39" fillId="0" borderId="73" xfId="0" applyFont="1" applyBorder="1" applyAlignment="1">
      <alignment vertical="center"/>
    </xf>
    <xf numFmtId="0" fontId="49" fillId="0" borderId="47" xfId="0" applyFont="1" applyBorder="1" applyAlignment="1">
      <alignment vertical="center"/>
    </xf>
    <xf numFmtId="0" fontId="49" fillId="0" borderId="74" xfId="0" applyFont="1" applyBorder="1" applyAlignment="1">
      <alignment vertical="center"/>
    </xf>
    <xf numFmtId="0" fontId="30" fillId="0" borderId="38" xfId="0" applyFont="1" applyBorder="1" applyAlignment="1">
      <alignment vertical="center"/>
    </xf>
    <xf numFmtId="0" fontId="39" fillId="0" borderId="0" xfId="0" applyFont="1" applyAlignment="1">
      <alignment horizontal="left" vertical="center"/>
    </xf>
    <xf numFmtId="0" fontId="31" fillId="0" borderId="35" xfId="0" applyFont="1" applyBorder="1" applyAlignment="1">
      <alignment horizontal="center" vertical="center"/>
    </xf>
    <xf numFmtId="0" fontId="31" fillId="0" borderId="0" xfId="0" applyFont="1" applyAlignment="1">
      <alignment horizontal="center" vertical="center"/>
    </xf>
    <xf numFmtId="0" fontId="30" fillId="0" borderId="75" xfId="0" applyFont="1" applyBorder="1" applyAlignment="1">
      <alignment vertical="center"/>
    </xf>
    <xf numFmtId="167" fontId="38" fillId="0" borderId="0" xfId="2" applyNumberFormat="1" applyFont="1" applyBorder="1" applyAlignment="1" applyProtection="1">
      <alignment horizontal="right" vertical="center"/>
      <protection locked="0"/>
    </xf>
    <xf numFmtId="0" fontId="31" fillId="0" borderId="0" xfId="0" applyFont="1" applyAlignment="1" applyProtection="1">
      <alignment horizontal="right" vertical="center"/>
      <protection locked="0"/>
    </xf>
    <xf numFmtId="167" fontId="32" fillId="0" borderId="37" xfId="2" applyNumberFormat="1" applyFont="1" applyBorder="1" applyAlignment="1" applyProtection="1">
      <alignment horizontal="right" vertical="center"/>
    </xf>
    <xf numFmtId="0" fontId="0" fillId="0" borderId="0" xfId="0" applyAlignment="1">
      <alignment vertical="center"/>
    </xf>
    <xf numFmtId="167" fontId="32" fillId="0" borderId="0" xfId="2" applyNumberFormat="1" applyFont="1" applyBorder="1" applyAlignment="1" applyProtection="1">
      <alignment vertical="center"/>
    </xf>
    <xf numFmtId="167" fontId="38" fillId="0" borderId="0" xfId="2" applyNumberFormat="1" applyFont="1" applyBorder="1" applyAlignment="1" applyProtection="1">
      <alignment vertical="center"/>
    </xf>
    <xf numFmtId="0" fontId="50" fillId="0" borderId="0" xfId="0" applyFont="1" applyAlignment="1">
      <alignment horizontal="center" vertical="center"/>
    </xf>
    <xf numFmtId="0" fontId="51" fillId="0" borderId="0" xfId="0" applyFont="1" applyAlignment="1" applyProtection="1">
      <alignment horizontal="center" vertical="center"/>
      <protection locked="0"/>
    </xf>
    <xf numFmtId="0" fontId="50" fillId="0" borderId="0" xfId="0" applyFont="1" applyAlignment="1" applyProtection="1">
      <alignment horizontal="center" vertical="center"/>
      <protection locked="0"/>
    </xf>
    <xf numFmtId="0" fontId="51" fillId="0" borderId="0" xfId="0" applyFont="1" applyAlignment="1">
      <alignment horizontal="center" vertical="center"/>
    </xf>
    <xf numFmtId="167" fontId="32" fillId="0" borderId="0" xfId="2" applyNumberFormat="1" applyFont="1" applyBorder="1" applyAlignment="1" applyProtection="1">
      <alignment horizontal="right" vertical="center"/>
    </xf>
    <xf numFmtId="167" fontId="38" fillId="0" borderId="46" xfId="2" applyNumberFormat="1" applyFont="1" applyBorder="1" applyAlignment="1" applyProtection="1">
      <alignment horizontal="right" vertical="center"/>
    </xf>
    <xf numFmtId="0" fontId="32" fillId="0" borderId="77" xfId="0" applyFont="1" applyBorder="1" applyAlignment="1">
      <alignment vertical="center"/>
    </xf>
    <xf numFmtId="0" fontId="32" fillId="0" borderId="0" xfId="0" applyFont="1" applyAlignment="1">
      <alignment horizontal="center" vertical="center"/>
    </xf>
    <xf numFmtId="167" fontId="38" fillId="0" borderId="37" xfId="2" applyNumberFormat="1" applyFont="1" applyBorder="1" applyAlignment="1" applyProtection="1">
      <alignment horizontal="right" vertical="center"/>
    </xf>
    <xf numFmtId="0" fontId="32" fillId="0" borderId="44" xfId="0" applyFont="1" applyBorder="1" applyAlignment="1">
      <alignment vertical="center"/>
    </xf>
    <xf numFmtId="0" fontId="30" fillId="0" borderId="78" xfId="0" applyFont="1" applyBorder="1" applyAlignment="1">
      <alignment vertical="center"/>
    </xf>
    <xf numFmtId="169" fontId="25" fillId="0" borderId="0" xfId="0" applyNumberFormat="1" applyFont="1" applyAlignment="1">
      <alignment vertical="center"/>
    </xf>
    <xf numFmtId="0" fontId="45" fillId="0" borderId="0" xfId="0" applyFont="1" applyAlignment="1">
      <alignment vertical="center"/>
    </xf>
    <xf numFmtId="0" fontId="13" fillId="0" borderId="1" xfId="0" applyFont="1" applyBorder="1" applyAlignment="1">
      <alignment vertical="center"/>
    </xf>
    <xf numFmtId="0" fontId="0" fillId="0" borderId="2" xfId="0" applyBorder="1" applyAlignment="1">
      <alignment vertical="center"/>
    </xf>
    <xf numFmtId="0" fontId="13" fillId="0" borderId="2" xfId="0" applyFont="1" applyBorder="1" applyAlignment="1">
      <alignment vertical="center"/>
    </xf>
    <xf numFmtId="0" fontId="39" fillId="0" borderId="3" xfId="0" applyFont="1" applyBorder="1" applyAlignment="1">
      <alignment horizontal="left" vertical="center"/>
    </xf>
    <xf numFmtId="0" fontId="0" fillId="0" borderId="4" xfId="0" applyBorder="1" applyAlignment="1">
      <alignment vertical="center" wrapText="1"/>
    </xf>
    <xf numFmtId="0" fontId="13" fillId="0" borderId="4" xfId="0" applyFont="1" applyBorder="1" applyAlignment="1">
      <alignment vertical="center"/>
    </xf>
    <xf numFmtId="0" fontId="39" fillId="0" borderId="5" xfId="0" applyFont="1" applyBorder="1" applyAlignment="1">
      <alignment horizontal="left" vertical="center"/>
    </xf>
    <xf numFmtId="0" fontId="32" fillId="0" borderId="37" xfId="0" applyFont="1" applyBorder="1" applyAlignment="1" applyProtection="1">
      <alignment vertical="center"/>
      <protection locked="0"/>
    </xf>
    <xf numFmtId="0" fontId="25" fillId="0" borderId="41" xfId="0" applyFont="1" applyBorder="1" applyAlignment="1" applyProtection="1">
      <alignment vertical="center"/>
      <protection locked="0"/>
    </xf>
    <xf numFmtId="0" fontId="32" fillId="0" borderId="85" xfId="0" applyFont="1" applyBorder="1" applyAlignment="1" applyProtection="1">
      <alignment horizontal="center" vertical="center"/>
      <protection locked="0"/>
    </xf>
    <xf numFmtId="0" fontId="53" fillId="0" borderId="0" xfId="0" applyFont="1" applyAlignment="1">
      <alignment vertical="center"/>
    </xf>
    <xf numFmtId="0" fontId="31" fillId="0" borderId="86" xfId="0" applyFont="1" applyBorder="1" applyAlignment="1">
      <alignment vertical="center"/>
    </xf>
    <xf numFmtId="0" fontId="25" fillId="0" borderId="2" xfId="0" applyFont="1" applyBorder="1" applyAlignment="1">
      <alignment vertical="center"/>
    </xf>
    <xf numFmtId="0" fontId="25" fillId="0" borderId="4" xfId="0" applyFont="1" applyBorder="1" applyAlignment="1">
      <alignment vertical="center"/>
    </xf>
    <xf numFmtId="0" fontId="37" fillId="3" borderId="0" xfId="0" applyFont="1" applyFill="1" applyAlignment="1">
      <alignment vertical="center"/>
    </xf>
    <xf numFmtId="0" fontId="31" fillId="3" borderId="0" xfId="0" applyFont="1" applyFill="1" applyAlignment="1">
      <alignment vertical="center"/>
    </xf>
    <xf numFmtId="0" fontId="30" fillId="0" borderId="0" xfId="0" applyFont="1" applyAlignment="1">
      <alignment horizontal="right"/>
    </xf>
    <xf numFmtId="0" fontId="25" fillId="0" borderId="0" xfId="0" applyFont="1" applyAlignment="1">
      <alignment horizontal="right"/>
    </xf>
    <xf numFmtId="0" fontId="25" fillId="0" borderId="72" xfId="0" applyFont="1" applyBorder="1" applyAlignment="1">
      <alignment vertical="center"/>
    </xf>
    <xf numFmtId="0" fontId="39" fillId="0" borderId="36" xfId="0" applyFont="1" applyBorder="1" applyAlignment="1">
      <alignment vertical="center"/>
    </xf>
    <xf numFmtId="0" fontId="31" fillId="0" borderId="57" xfId="0" applyFont="1" applyBorder="1" applyAlignment="1">
      <alignment vertical="center"/>
    </xf>
    <xf numFmtId="0" fontId="39" fillId="0" borderId="36" xfId="0" applyFont="1" applyBorder="1" applyAlignment="1">
      <alignment horizontal="left" vertical="center"/>
    </xf>
    <xf numFmtId="0" fontId="25" fillId="0" borderId="57" xfId="0" applyFont="1" applyBorder="1" applyAlignment="1">
      <alignment vertical="center"/>
    </xf>
    <xf numFmtId="0" fontId="1" fillId="0" borderId="6" xfId="0" applyFont="1" applyBorder="1" applyAlignment="1">
      <alignment vertical="center"/>
    </xf>
    <xf numFmtId="0" fontId="37" fillId="0" borderId="59" xfId="0" applyFont="1" applyBorder="1" applyAlignment="1">
      <alignment horizontal="left" vertical="center"/>
    </xf>
    <xf numFmtId="0" fontId="32" fillId="0" borderId="92" xfId="0" applyFont="1" applyBorder="1" applyAlignment="1">
      <alignment vertical="center"/>
    </xf>
    <xf numFmtId="0" fontId="37" fillId="0" borderId="35" xfId="0" applyFont="1" applyBorder="1" applyAlignment="1">
      <alignment vertical="center"/>
    </xf>
    <xf numFmtId="0" fontId="32" fillId="0" borderId="62" xfId="0" applyFont="1" applyBorder="1" applyAlignment="1">
      <alignment horizontal="center" vertical="center"/>
    </xf>
    <xf numFmtId="0" fontId="39" fillId="0" borderId="0" xfId="0" applyFont="1" applyAlignment="1">
      <alignment horizontal="center" vertical="center"/>
    </xf>
    <xf numFmtId="170" fontId="25" fillId="0" borderId="0" xfId="0" applyNumberFormat="1" applyFont="1" applyAlignment="1">
      <alignment vertical="center"/>
    </xf>
    <xf numFmtId="0" fontId="32" fillId="0" borderId="36" xfId="0" applyFont="1" applyBorder="1" applyAlignment="1">
      <alignment horizontal="right"/>
    </xf>
    <xf numFmtId="0" fontId="0" fillId="0" borderId="37" xfId="0" applyBorder="1" applyAlignment="1">
      <alignment horizontal="right"/>
    </xf>
    <xf numFmtId="0" fontId="39" fillId="0" borderId="46" xfId="0" applyFont="1" applyBorder="1" applyAlignment="1">
      <alignment horizontal="center" vertical="center"/>
    </xf>
    <xf numFmtId="0" fontId="39" fillId="0" borderId="59" xfId="0" applyFont="1" applyBorder="1" applyAlignment="1">
      <alignment horizontal="center" vertical="center"/>
    </xf>
    <xf numFmtId="170" fontId="30" fillId="0" borderId="0" xfId="0" applyNumberFormat="1" applyFont="1" applyAlignment="1">
      <alignment vertical="center"/>
    </xf>
    <xf numFmtId="0" fontId="25" fillId="0" borderId="93" xfId="0" applyFont="1" applyBorder="1" applyAlignment="1">
      <alignment vertical="center"/>
    </xf>
    <xf numFmtId="0" fontId="25" fillId="0" borderId="94" xfId="0" applyFont="1" applyBorder="1" applyAlignment="1">
      <alignment vertical="center"/>
    </xf>
    <xf numFmtId="0" fontId="25" fillId="0" borderId="95" xfId="0" applyFont="1" applyBorder="1" applyAlignment="1">
      <alignment vertical="center"/>
    </xf>
    <xf numFmtId="0" fontId="25" fillId="0" borderId="96" xfId="0" applyFont="1" applyBorder="1" applyAlignment="1">
      <alignment vertical="center"/>
    </xf>
    <xf numFmtId="0" fontId="25" fillId="0" borderId="97" xfId="0" applyFont="1" applyBorder="1" applyAlignment="1">
      <alignment vertical="center"/>
    </xf>
    <xf numFmtId="0" fontId="25" fillId="0" borderId="98" xfId="0" applyFont="1" applyBorder="1" applyAlignment="1">
      <alignment vertical="center"/>
    </xf>
    <xf numFmtId="0" fontId="25" fillId="0" borderId="99" xfId="0" applyFont="1" applyBorder="1" applyAlignment="1">
      <alignment vertical="center"/>
    </xf>
    <xf numFmtId="0" fontId="25" fillId="0" borderId="100" xfId="0" applyFont="1" applyBorder="1" applyAlignment="1">
      <alignment vertical="center"/>
    </xf>
    <xf numFmtId="0" fontId="31" fillId="0" borderId="33" xfId="0" applyFont="1" applyBorder="1" applyAlignment="1" applyProtection="1">
      <alignment horizontal="center" vertical="center"/>
      <protection locked="0"/>
    </xf>
    <xf numFmtId="0" fontId="0" fillId="0" borderId="0" xfId="0" applyAlignment="1">
      <alignment horizontal="center" vertical="center"/>
    </xf>
    <xf numFmtId="0" fontId="55" fillId="0" borderId="0" xfId="0" applyFont="1" applyAlignment="1">
      <alignment horizontal="right"/>
    </xf>
    <xf numFmtId="0" fontId="0" fillId="0" borderId="0" xfId="0" applyAlignment="1">
      <alignment horizontal="right"/>
    </xf>
    <xf numFmtId="0" fontId="0" fillId="0" borderId="0" xfId="0" applyAlignment="1">
      <alignment horizontal="center"/>
    </xf>
    <xf numFmtId="0" fontId="56" fillId="0" borderId="0" xfId="0" applyFont="1" applyAlignment="1">
      <alignment horizontal="right"/>
    </xf>
    <xf numFmtId="0" fontId="0" fillId="0" borderId="7" xfId="0" applyBorder="1" applyAlignment="1">
      <alignment horizontal="center" vertical="center"/>
    </xf>
    <xf numFmtId="0" fontId="0" fillId="0" borderId="8" xfId="0" applyBorder="1" applyAlignment="1">
      <alignment horizontal="center"/>
    </xf>
    <xf numFmtId="0" fontId="0" fillId="0" borderId="0" xfId="0" applyAlignment="1">
      <alignment horizontal="center" wrapText="1"/>
    </xf>
    <xf numFmtId="0" fontId="0" fillId="0" borderId="8" xfId="0" applyBorder="1" applyAlignment="1">
      <alignment horizontal="center" wrapText="1"/>
    </xf>
    <xf numFmtId="0" fontId="56" fillId="0" borderId="7" xfId="0" applyFont="1" applyBorder="1" applyAlignment="1">
      <alignment horizontal="center" vertical="center" wrapText="1"/>
    </xf>
    <xf numFmtId="0" fontId="56" fillId="0" borderId="0" xfId="0" applyFont="1" applyAlignment="1">
      <alignment horizontal="center" vertical="center" wrapText="1"/>
    </xf>
    <xf numFmtId="0" fontId="0" fillId="9" borderId="0" xfId="0" applyFill="1" applyAlignment="1">
      <alignment horizontal="center"/>
    </xf>
    <xf numFmtId="0" fontId="0" fillId="9" borderId="8" xfId="0" applyFill="1" applyBorder="1" applyAlignment="1">
      <alignment horizontal="center"/>
    </xf>
    <xf numFmtId="0" fontId="57" fillId="0" borderId="0" xfId="0" applyFont="1" applyAlignment="1">
      <alignment horizontal="center"/>
    </xf>
    <xf numFmtId="0" fontId="57" fillId="0" borderId="8" xfId="0" applyFont="1" applyBorder="1" applyAlignment="1">
      <alignment horizontal="center"/>
    </xf>
    <xf numFmtId="0" fontId="0" fillId="10" borderId="0" xfId="0" applyFill="1" applyAlignment="1">
      <alignment horizontal="center" vertical="center"/>
    </xf>
    <xf numFmtId="0" fontId="55" fillId="0" borderId="4" xfId="0" applyFont="1" applyBorder="1" applyAlignment="1">
      <alignment horizontal="right"/>
    </xf>
    <xf numFmtId="0" fontId="0" fillId="0" borderId="4" xfId="0" applyBorder="1" applyAlignment="1">
      <alignment horizontal="right"/>
    </xf>
    <xf numFmtId="0" fontId="0" fillId="0" borderId="4" xfId="0" applyBorder="1" applyAlignment="1">
      <alignment horizontal="center"/>
    </xf>
    <xf numFmtId="0" fontId="57" fillId="0" borderId="4" xfId="0" applyFont="1" applyBorder="1" applyAlignment="1">
      <alignment horizontal="center"/>
    </xf>
    <xf numFmtId="0" fontId="57" fillId="0" borderId="5" xfId="0" applyFont="1" applyBorder="1" applyAlignment="1">
      <alignment horizontal="center"/>
    </xf>
    <xf numFmtId="0" fontId="55" fillId="0" borderId="0" xfId="0" applyFont="1" applyAlignment="1">
      <alignment horizontal="right" vertical="center"/>
    </xf>
    <xf numFmtId="16" fontId="0" fillId="0" borderId="0" xfId="0" applyNumberFormat="1" applyAlignment="1">
      <alignment horizontal="center"/>
    </xf>
    <xf numFmtId="0" fontId="31" fillId="0" borderId="9" xfId="0" applyFont="1" applyBorder="1" applyAlignment="1">
      <alignment horizontal="center" vertical="center"/>
    </xf>
    <xf numFmtId="0" fontId="58" fillId="0" borderId="0" xfId="0" applyFont="1" applyAlignment="1">
      <alignment horizontal="left"/>
    </xf>
    <xf numFmtId="0" fontId="45" fillId="0" borderId="0" xfId="0" applyFont="1" applyAlignment="1">
      <alignment horizontal="left" vertical="center"/>
    </xf>
    <xf numFmtId="0" fontId="31" fillId="0" borderId="9" xfId="0" applyFont="1" applyBorder="1" applyAlignment="1">
      <alignment horizontal="left" vertical="center"/>
    </xf>
    <xf numFmtId="0" fontId="31" fillId="0" borderId="10" xfId="0" applyFont="1" applyBorder="1" applyAlignment="1">
      <alignment horizontal="left" vertical="center"/>
    </xf>
    <xf numFmtId="0" fontId="31" fillId="0" borderId="11" xfId="0" applyFont="1" applyBorder="1" applyAlignment="1">
      <alignment horizontal="center" vertical="center"/>
    </xf>
    <xf numFmtId="0" fontId="0" fillId="0" borderId="9" xfId="0" applyBorder="1" applyAlignment="1">
      <alignment vertical="center"/>
    </xf>
    <xf numFmtId="0" fontId="30" fillId="0" borderId="9" xfId="0" applyFont="1" applyBorder="1" applyAlignment="1">
      <alignment horizontal="center" vertical="center"/>
    </xf>
    <xf numFmtId="0" fontId="0" fillId="0" borderId="9" xfId="0" applyBorder="1" applyAlignment="1">
      <alignment horizontal="center" vertical="center"/>
    </xf>
    <xf numFmtId="0" fontId="0" fillId="0" borderId="9" xfId="0" applyBorder="1"/>
    <xf numFmtId="0" fontId="55" fillId="0" borderId="9" xfId="0" applyFont="1" applyBorder="1" applyAlignment="1">
      <alignment horizontal="right"/>
    </xf>
    <xf numFmtId="0" fontId="0" fillId="0" borderId="9" xfId="0" applyBorder="1" applyAlignment="1">
      <alignment horizontal="center"/>
    </xf>
    <xf numFmtId="0" fontId="55" fillId="0" borderId="9" xfId="0" applyFont="1" applyBorder="1" applyAlignment="1">
      <alignment horizontal="left"/>
    </xf>
    <xf numFmtId="0" fontId="55" fillId="0" borderId="9" xfId="0" applyFont="1" applyBorder="1" applyAlignment="1">
      <alignment horizontal="center"/>
    </xf>
    <xf numFmtId="0" fontId="56" fillId="0" borderId="9" xfId="0" applyFont="1" applyBorder="1" applyAlignment="1">
      <alignment horizontal="left" vertical="center"/>
    </xf>
    <xf numFmtId="0" fontId="0" fillId="11" borderId="9" xfId="0" applyFill="1" applyBorder="1" applyAlignment="1">
      <alignment horizontal="center"/>
    </xf>
    <xf numFmtId="0" fontId="59" fillId="0" borderId="12" xfId="0" applyFont="1" applyBorder="1" applyAlignment="1">
      <alignment vertical="center"/>
    </xf>
    <xf numFmtId="0" fontId="60" fillId="0" borderId="9" xfId="0" applyFont="1" applyBorder="1" applyAlignment="1">
      <alignment horizontal="right"/>
    </xf>
    <xf numFmtId="0" fontId="31" fillId="11" borderId="9" xfId="0" applyFont="1" applyFill="1" applyBorder="1" applyAlignment="1">
      <alignment horizontal="center" vertical="center"/>
    </xf>
    <xf numFmtId="0" fontId="0" fillId="0" borderId="13" xfId="0" applyBorder="1" applyAlignment="1">
      <alignment vertical="center"/>
    </xf>
    <xf numFmtId="0" fontId="31" fillId="0" borderId="14" xfId="0" applyFont="1" applyBorder="1" applyAlignment="1">
      <alignment horizontal="center" vertical="center"/>
    </xf>
    <xf numFmtId="0" fontId="31" fillId="0" borderId="15" xfId="0" applyFont="1" applyBorder="1" applyAlignment="1">
      <alignment horizontal="center" vertical="center"/>
    </xf>
    <xf numFmtId="0" fontId="0" fillId="0" borderId="16" xfId="0" applyBorder="1" applyAlignment="1">
      <alignment vertical="center"/>
    </xf>
    <xf numFmtId="0" fontId="31" fillId="0" borderId="17" xfId="0" applyFont="1" applyBorder="1" applyAlignment="1">
      <alignment horizontal="center" vertical="center"/>
    </xf>
    <xf numFmtId="0" fontId="0" fillId="0" borderId="18" xfId="0" applyBorder="1" applyAlignment="1">
      <alignment vertical="center"/>
    </xf>
    <xf numFmtId="0" fontId="31" fillId="0" borderId="19" xfId="0" applyFont="1" applyBorder="1" applyAlignment="1">
      <alignment horizontal="center" vertical="center"/>
    </xf>
    <xf numFmtId="0" fontId="31" fillId="0" borderId="20" xfId="0" applyFont="1" applyBorder="1" applyAlignment="1">
      <alignment horizontal="center" vertical="center"/>
    </xf>
    <xf numFmtId="0" fontId="0" fillId="0" borderId="13" xfId="0" applyBorder="1"/>
    <xf numFmtId="0" fontId="0" fillId="11" borderId="9" xfId="0" applyFill="1" applyBorder="1" applyAlignment="1">
      <alignment horizontal="center" vertical="center"/>
    </xf>
    <xf numFmtId="0" fontId="0" fillId="0" borderId="18" xfId="0" applyBorder="1"/>
    <xf numFmtId="0" fontId="32" fillId="0" borderId="9" xfId="0" applyFont="1" applyBorder="1" applyAlignment="1">
      <alignment horizontal="left" vertical="center"/>
    </xf>
    <xf numFmtId="0" fontId="61" fillId="0" borderId="9" xfId="0" applyFont="1" applyBorder="1" applyAlignment="1">
      <alignment horizontal="center"/>
    </xf>
    <xf numFmtId="0" fontId="56" fillId="10" borderId="9" xfId="0" applyFont="1" applyFill="1" applyBorder="1" applyAlignment="1">
      <alignment horizontal="left" vertical="center"/>
    </xf>
    <xf numFmtId="0" fontId="0" fillId="11" borderId="13" xfId="0" applyFill="1" applyBorder="1" applyAlignment="1">
      <alignment horizontal="center"/>
    </xf>
    <xf numFmtId="0" fontId="57" fillId="0" borderId="9" xfId="0" applyFont="1" applyBorder="1" applyAlignment="1">
      <alignment horizontal="center"/>
    </xf>
    <xf numFmtId="0" fontId="57" fillId="0" borderId="9" xfId="0" applyFont="1" applyBorder="1" applyAlignment="1">
      <alignment horizontal="center" vertical="center"/>
    </xf>
    <xf numFmtId="0" fontId="0" fillId="0" borderId="21" xfId="0" applyBorder="1" applyAlignment="1">
      <alignment horizontal="center" vertical="center"/>
    </xf>
    <xf numFmtId="0" fontId="0" fillId="0" borderId="15" xfId="0" applyBorder="1" applyAlignment="1">
      <alignment horizontal="center" vertical="center"/>
    </xf>
    <xf numFmtId="0" fontId="57" fillId="0" borderId="22" xfId="0" applyFont="1" applyBorder="1" applyAlignment="1">
      <alignment horizontal="center"/>
    </xf>
    <xf numFmtId="0" fontId="60" fillId="11" borderId="23" xfId="0" applyFont="1" applyFill="1" applyBorder="1" applyAlignment="1">
      <alignment horizontal="center"/>
    </xf>
    <xf numFmtId="0" fontId="0" fillId="0" borderId="11" xfId="0" applyBorder="1" applyAlignment="1">
      <alignment horizontal="center"/>
    </xf>
    <xf numFmtId="0" fontId="60" fillId="0" borderId="23" xfId="0" applyFont="1" applyBorder="1" applyAlignment="1">
      <alignment horizontal="center"/>
    </xf>
    <xf numFmtId="0" fontId="0" fillId="0" borderId="22" xfId="0" applyBorder="1" applyAlignment="1">
      <alignment horizontal="center"/>
    </xf>
    <xf numFmtId="0" fontId="60" fillId="0" borderId="10" xfId="0" applyFont="1" applyBorder="1" applyAlignment="1">
      <alignment horizontal="center"/>
    </xf>
    <xf numFmtId="0" fontId="0" fillId="0" borderId="22" xfId="0" applyBorder="1"/>
    <xf numFmtId="0" fontId="57" fillId="0" borderId="24" xfId="0" applyFont="1" applyBorder="1" applyAlignment="1">
      <alignment horizontal="center"/>
    </xf>
    <xf numFmtId="0" fontId="0" fillId="0" borderId="17" xfId="0" applyBorder="1" applyAlignment="1">
      <alignment horizontal="center" vertical="center"/>
    </xf>
    <xf numFmtId="0" fontId="57" fillId="11" borderId="23" xfId="0" applyFont="1" applyFill="1" applyBorder="1" applyAlignment="1">
      <alignment horizontal="center"/>
    </xf>
    <xf numFmtId="0" fontId="0" fillId="0" borderId="23" xfId="0" applyBorder="1" applyAlignment="1">
      <alignment horizontal="center"/>
    </xf>
    <xf numFmtId="0" fontId="0" fillId="0" borderId="10" xfId="0" applyBorder="1" applyAlignment="1">
      <alignment horizontal="center"/>
    </xf>
    <xf numFmtId="0" fontId="0" fillId="0" borderId="10" xfId="0" applyBorder="1" applyAlignment="1">
      <alignment horizontal="center" vertical="center"/>
    </xf>
    <xf numFmtId="0" fontId="57" fillId="0" borderId="25" xfId="0" applyFont="1" applyBorder="1" applyAlignment="1">
      <alignment horizontal="center"/>
    </xf>
    <xf numFmtId="0" fontId="0" fillId="0" borderId="20" xfId="0" applyBorder="1" applyAlignment="1">
      <alignment horizontal="center" vertical="center"/>
    </xf>
    <xf numFmtId="0" fontId="0" fillId="0" borderId="22" xfId="0" applyBorder="1" applyAlignment="1">
      <alignment horizontal="center" shrinkToFit="1"/>
    </xf>
    <xf numFmtId="0" fontId="0" fillId="0" borderId="0" xfId="0" applyAlignment="1">
      <alignment horizontal="center" shrinkToFit="1"/>
    </xf>
    <xf numFmtId="0" fontId="56" fillId="0" borderId="22" xfId="0" applyFont="1" applyBorder="1" applyAlignment="1">
      <alignment horizontal="center"/>
    </xf>
    <xf numFmtId="0" fontId="60" fillId="11" borderId="10" xfId="0" applyFont="1" applyFill="1" applyBorder="1" applyAlignment="1">
      <alignment horizontal="center"/>
    </xf>
    <xf numFmtId="0" fontId="60" fillId="0" borderId="22" xfId="0" applyFont="1" applyBorder="1" applyAlignment="1">
      <alignment horizontal="center"/>
    </xf>
    <xf numFmtId="0" fontId="60" fillId="11" borderId="23" xfId="0" applyFont="1" applyFill="1" applyBorder="1" applyAlignment="1">
      <alignment horizontal="center" vertical="center"/>
    </xf>
    <xf numFmtId="0" fontId="57" fillId="11" borderId="10" xfId="0" applyFont="1" applyFill="1" applyBorder="1" applyAlignment="1">
      <alignment horizontal="center"/>
    </xf>
    <xf numFmtId="16" fontId="0" fillId="0" borderId="0" xfId="0" applyNumberFormat="1"/>
    <xf numFmtId="0" fontId="55" fillId="0" borderId="0" xfId="0" applyFont="1" applyAlignment="1">
      <alignment horizontal="center"/>
    </xf>
    <xf numFmtId="0" fontId="60" fillId="0" borderId="0" xfId="0" applyFont="1" applyAlignment="1">
      <alignment horizontal="right"/>
    </xf>
    <xf numFmtId="0" fontId="27" fillId="7" borderId="0" xfId="0" applyFont="1" applyFill="1" applyAlignment="1">
      <alignment vertical="center"/>
    </xf>
    <xf numFmtId="0" fontId="25" fillId="0" borderId="101" xfId="0" applyFont="1" applyBorder="1" applyAlignment="1">
      <alignment vertical="center"/>
    </xf>
    <xf numFmtId="0" fontId="25" fillId="0" borderId="102" xfId="0" applyFont="1" applyBorder="1" applyAlignment="1">
      <alignment vertical="center"/>
    </xf>
    <xf numFmtId="0" fontId="25" fillId="0" borderId="103" xfId="0" applyFont="1" applyBorder="1" applyAlignment="1">
      <alignment vertical="center"/>
    </xf>
    <xf numFmtId="0" fontId="25" fillId="0" borderId="104" xfId="0" applyFont="1" applyBorder="1" applyAlignment="1">
      <alignment vertical="center"/>
    </xf>
    <xf numFmtId="0" fontId="25" fillId="0" borderId="105" xfId="0" applyFont="1" applyBorder="1" applyAlignment="1">
      <alignment vertical="center"/>
    </xf>
    <xf numFmtId="0" fontId="25" fillId="0" borderId="106" xfId="0" applyFont="1" applyBorder="1" applyAlignment="1">
      <alignment vertical="center"/>
    </xf>
    <xf numFmtId="0" fontId="25" fillId="0" borderId="107" xfId="0" applyFont="1" applyBorder="1" applyAlignment="1">
      <alignment vertical="center"/>
    </xf>
    <xf numFmtId="171" fontId="25" fillId="0" borderId="0" xfId="0" applyNumberFormat="1" applyFont="1" applyAlignment="1">
      <alignment vertical="center"/>
    </xf>
    <xf numFmtId="0" fontId="8" fillId="0" borderId="0" xfId="0" applyFont="1" applyAlignment="1">
      <alignment horizontal="left" vertical="center"/>
    </xf>
    <xf numFmtId="0" fontId="31" fillId="0" borderId="106" xfId="0" applyFont="1" applyBorder="1" applyAlignment="1">
      <alignment vertical="center"/>
    </xf>
    <xf numFmtId="0" fontId="25" fillId="0" borderId="108" xfId="0" applyFont="1" applyBorder="1" applyAlignment="1">
      <alignment vertical="center"/>
    </xf>
    <xf numFmtId="0" fontId="32" fillId="0" borderId="102" xfId="0" applyFont="1" applyBorder="1" applyAlignment="1">
      <alignment horizontal="left" vertical="center"/>
    </xf>
    <xf numFmtId="0" fontId="25" fillId="0" borderId="0" xfId="0" applyFont="1" applyAlignment="1">
      <alignment horizontal="center" vertical="center"/>
    </xf>
    <xf numFmtId="0" fontId="59" fillId="0" borderId="0" xfId="0" applyFont="1" applyAlignment="1">
      <alignment horizontal="center" vertical="center"/>
    </xf>
    <xf numFmtId="0" fontId="62" fillId="0" borderId="0" xfId="0" applyFont="1" applyAlignment="1">
      <alignment horizontal="center" vertical="center"/>
    </xf>
    <xf numFmtId="0" fontId="25" fillId="0" borderId="0" xfId="0" applyFont="1" applyAlignment="1">
      <alignment horizontal="left" vertical="center"/>
    </xf>
    <xf numFmtId="0" fontId="25" fillId="0" borderId="0" xfId="0" applyFont="1" applyAlignment="1">
      <alignment horizontal="right" vertical="center" indent="1"/>
    </xf>
    <xf numFmtId="0" fontId="25" fillId="0" borderId="0" xfId="0" applyFont="1" applyAlignment="1">
      <alignment vertical="top"/>
    </xf>
    <xf numFmtId="0" fontId="63" fillId="0" borderId="0" xfId="0" applyFont="1" applyAlignment="1">
      <alignment horizontal="left" vertical="center"/>
    </xf>
    <xf numFmtId="0" fontId="64" fillId="0" borderId="0" xfId="0" applyFont="1" applyAlignment="1">
      <alignment vertical="center"/>
    </xf>
    <xf numFmtId="0" fontId="63" fillId="0" borderId="0" xfId="0" applyFont="1" applyAlignment="1">
      <alignment horizontal="center" vertical="center"/>
    </xf>
    <xf numFmtId="0" fontId="25" fillId="0" borderId="106" xfId="0" applyFont="1" applyBorder="1" applyAlignment="1">
      <alignment vertical="top"/>
    </xf>
    <xf numFmtId="0" fontId="25" fillId="0" borderId="109" xfId="0" applyFont="1" applyBorder="1" applyAlignment="1">
      <alignment vertical="top" wrapText="1"/>
    </xf>
    <xf numFmtId="0" fontId="25" fillId="0" borderId="0" xfId="0" applyFont="1" applyAlignment="1">
      <alignment vertical="top" wrapText="1"/>
    </xf>
    <xf numFmtId="49" fontId="25" fillId="0" borderId="0" xfId="0" applyNumberFormat="1" applyFont="1" applyAlignment="1">
      <alignment horizontal="center" vertical="center"/>
    </xf>
    <xf numFmtId="49" fontId="25" fillId="0" borderId="0" xfId="0" applyNumberFormat="1" applyFont="1" applyAlignment="1" applyProtection="1">
      <alignment horizontal="center" vertical="center"/>
      <protection locked="0"/>
    </xf>
    <xf numFmtId="0" fontId="59" fillId="0" borderId="0" xfId="0" applyFont="1" applyAlignment="1">
      <alignment horizontal="left" vertical="center"/>
    </xf>
    <xf numFmtId="0" fontId="30" fillId="0" borderId="0" xfId="0" applyFont="1" applyAlignment="1">
      <alignment horizontal="center" vertical="center"/>
    </xf>
    <xf numFmtId="0" fontId="8" fillId="0" borderId="0" xfId="0" applyFont="1" applyAlignment="1">
      <alignment horizontal="center" vertical="center"/>
    </xf>
    <xf numFmtId="0" fontId="32" fillId="0" borderId="58" xfId="0" applyFont="1" applyBorder="1" applyAlignment="1">
      <alignment horizontal="left" vertical="center"/>
    </xf>
    <xf numFmtId="0" fontId="32" fillId="0" borderId="110" xfId="0" applyFont="1" applyBorder="1" applyAlignment="1">
      <alignment vertical="center"/>
    </xf>
    <xf numFmtId="0" fontId="32" fillId="0" borderId="59" xfId="0" applyFont="1" applyBorder="1" applyAlignment="1">
      <alignment horizontal="left" vertical="center"/>
    </xf>
    <xf numFmtId="0" fontId="25" fillId="0" borderId="111" xfId="0" applyFont="1" applyBorder="1" applyAlignment="1">
      <alignment vertical="center"/>
    </xf>
    <xf numFmtId="0" fontId="25" fillId="0" borderId="113" xfId="0" applyFont="1" applyBorder="1" applyAlignment="1">
      <alignment vertical="center"/>
    </xf>
    <xf numFmtId="167" fontId="32" fillId="12" borderId="0" xfId="2" applyNumberFormat="1" applyFont="1" applyFill="1" applyBorder="1" applyAlignment="1" applyProtection="1">
      <alignment horizontal="right" vertical="center"/>
    </xf>
    <xf numFmtId="2" fontId="25" fillId="0" borderId="0" xfId="4" applyNumberFormat="1" applyFont="1" applyAlignment="1" applyProtection="1">
      <alignment vertical="center"/>
    </xf>
    <xf numFmtId="9" fontId="25" fillId="0" borderId="0" xfId="4" applyFont="1" applyAlignment="1" applyProtection="1">
      <alignment vertical="center"/>
    </xf>
    <xf numFmtId="173" fontId="25" fillId="0" borderId="0" xfId="1" applyNumberFormat="1" applyFont="1" applyAlignment="1" applyProtection="1">
      <alignment vertical="center"/>
    </xf>
    <xf numFmtId="9" fontId="25" fillId="0" borderId="0" xfId="4" applyFont="1" applyFill="1" applyAlignment="1" applyProtection="1">
      <alignment vertical="center"/>
    </xf>
    <xf numFmtId="14" fontId="0" fillId="0" borderId="0" xfId="0" applyNumberFormat="1" applyAlignment="1">
      <alignment horizontal="center"/>
    </xf>
    <xf numFmtId="14" fontId="0" fillId="0" borderId="8" xfId="0" applyNumberFormat="1" applyBorder="1" applyAlignment="1">
      <alignment horizontal="center"/>
    </xf>
    <xf numFmtId="0" fontId="49" fillId="0" borderId="63" xfId="0" applyFont="1" applyBorder="1" applyAlignment="1">
      <alignment vertical="center" wrapText="1"/>
    </xf>
    <xf numFmtId="0" fontId="39" fillId="0" borderId="114" xfId="0" applyFont="1" applyBorder="1" applyAlignment="1">
      <alignment vertical="center" wrapText="1"/>
    </xf>
    <xf numFmtId="0" fontId="62" fillId="0" borderId="0" xfId="0" applyFont="1" applyAlignment="1">
      <alignment horizontal="center"/>
    </xf>
    <xf numFmtId="0" fontId="31" fillId="0" borderId="102" xfId="0" applyFont="1" applyBorder="1" applyAlignment="1">
      <alignment horizontal="left" vertical="center"/>
    </xf>
    <xf numFmtId="0" fontId="65" fillId="0" borderId="102" xfId="0" applyFont="1" applyBorder="1" applyAlignment="1">
      <alignment horizontal="right" vertical="center"/>
    </xf>
    <xf numFmtId="0" fontId="25" fillId="0" borderId="102" xfId="0" applyFont="1" applyBorder="1" applyAlignment="1">
      <alignment horizontal="left" vertical="center"/>
    </xf>
    <xf numFmtId="0" fontId="25" fillId="0" borderId="10" xfId="0" applyFont="1" applyBorder="1" applyAlignment="1">
      <alignment vertical="center"/>
    </xf>
    <xf numFmtId="0" fontId="25" fillId="0" borderId="26" xfId="0" applyFont="1" applyBorder="1" applyAlignment="1">
      <alignment vertical="center"/>
    </xf>
    <xf numFmtId="0" fontId="25" fillId="0" borderId="109" xfId="0" applyFont="1" applyBorder="1" applyAlignment="1">
      <alignment vertical="center"/>
    </xf>
    <xf numFmtId="0" fontId="25" fillId="0" borderId="0" xfId="0" applyFont="1" applyAlignment="1">
      <alignment vertical="center" wrapText="1"/>
    </xf>
    <xf numFmtId="0" fontId="37" fillId="0" borderId="104" xfId="0" applyFont="1" applyBorder="1" applyAlignment="1">
      <alignment vertical="center"/>
    </xf>
    <xf numFmtId="172" fontId="37" fillId="0" borderId="104" xfId="0" applyNumberFormat="1" applyFont="1" applyBorder="1" applyAlignment="1">
      <alignment vertical="center"/>
    </xf>
    <xf numFmtId="0" fontId="36" fillId="0" borderId="0" xfId="0" applyFont="1" applyAlignment="1">
      <alignment vertical="center"/>
    </xf>
    <xf numFmtId="0" fontId="36" fillId="0" borderId="0" xfId="0" applyFont="1" applyAlignment="1">
      <alignment horizontal="left" vertical="center"/>
    </xf>
    <xf numFmtId="0" fontId="37" fillId="0" borderId="0" xfId="0" applyFont="1" applyAlignment="1">
      <alignment horizontal="left" vertical="center"/>
    </xf>
    <xf numFmtId="0" fontId="32" fillId="0" borderId="0" xfId="0" applyFont="1" applyAlignment="1">
      <alignment horizontal="centerContinuous"/>
    </xf>
    <xf numFmtId="0" fontId="25" fillId="0" borderId="0" xfId="0" applyFont="1" applyAlignment="1">
      <alignment horizontal="centerContinuous"/>
    </xf>
    <xf numFmtId="0" fontId="32" fillId="0" borderId="116" xfId="0" applyFont="1" applyBorder="1" applyAlignment="1">
      <alignment horizontal="centerContinuous"/>
    </xf>
    <xf numFmtId="0" fontId="0" fillId="0" borderId="116" xfId="0" applyBorder="1" applyAlignment="1">
      <alignment horizontal="centerContinuous"/>
    </xf>
    <xf numFmtId="0" fontId="8" fillId="0" borderId="71" xfId="0" applyFont="1" applyBorder="1" applyAlignment="1" applyProtection="1">
      <alignment horizontal="center" vertical="center"/>
      <protection locked="0"/>
    </xf>
    <xf numFmtId="0" fontId="37" fillId="0" borderId="71" xfId="0" applyFont="1" applyBorder="1" applyAlignment="1" applyProtection="1">
      <alignment horizontal="center" vertical="center"/>
      <protection locked="0"/>
    </xf>
    <xf numFmtId="0" fontId="37" fillId="0" borderId="11" xfId="0" applyFont="1" applyBorder="1" applyAlignment="1" applyProtection="1">
      <alignment horizontal="left" vertical="top" wrapText="1"/>
      <protection locked="0"/>
    </xf>
    <xf numFmtId="0" fontId="30" fillId="0" borderId="46" xfId="0" applyFont="1" applyBorder="1" applyAlignment="1">
      <alignment horizontal="right" vertical="center"/>
    </xf>
    <xf numFmtId="0" fontId="66" fillId="3" borderId="0" xfId="0" applyFont="1" applyFill="1" applyAlignment="1">
      <alignment vertical="center"/>
    </xf>
    <xf numFmtId="0" fontId="0" fillId="0" borderId="0" xfId="0" applyAlignment="1">
      <alignment wrapText="1"/>
    </xf>
    <xf numFmtId="0" fontId="56" fillId="0" borderId="0" xfId="0" applyFont="1" applyAlignment="1">
      <alignment horizontal="center" wrapText="1"/>
    </xf>
    <xf numFmtId="0" fontId="56" fillId="0" borderId="0" xfId="0" applyFont="1" applyAlignment="1">
      <alignment wrapText="1"/>
    </xf>
    <xf numFmtId="0" fontId="53" fillId="0" borderId="33" xfId="0" applyFont="1" applyBorder="1" applyAlignment="1">
      <alignment vertical="center"/>
    </xf>
    <xf numFmtId="0" fontId="32" fillId="0" borderId="33" xfId="0" applyFont="1" applyBorder="1" applyAlignment="1">
      <alignment vertical="center"/>
    </xf>
    <xf numFmtId="0" fontId="32" fillId="0" borderId="33" xfId="0" applyFont="1" applyBorder="1" applyAlignment="1">
      <alignment horizontal="right" vertical="center"/>
    </xf>
    <xf numFmtId="0" fontId="39" fillId="0" borderId="33" xfId="0" applyFont="1" applyBorder="1" applyAlignment="1">
      <alignment horizontal="right" vertical="center"/>
    </xf>
    <xf numFmtId="0" fontId="34" fillId="0" borderId="0" xfId="0" applyFont="1" applyAlignment="1" applyProtection="1">
      <alignment vertical="center"/>
      <protection locked="0"/>
    </xf>
    <xf numFmtId="0" fontId="39" fillId="0" borderId="0" xfId="0" applyFont="1" applyAlignment="1">
      <alignment horizontal="right" vertical="center"/>
    </xf>
    <xf numFmtId="0" fontId="50" fillId="0" borderId="0" xfId="0" applyFont="1" applyAlignment="1">
      <alignment vertical="center"/>
    </xf>
    <xf numFmtId="0" fontId="31" fillId="0" borderId="0" xfId="0" applyFont="1" applyAlignment="1">
      <alignment horizontal="right" vertical="center"/>
    </xf>
    <xf numFmtId="0" fontId="30" fillId="3" borderId="0" xfId="0" applyFont="1" applyFill="1" applyAlignment="1">
      <alignment horizontal="right" vertical="center"/>
    </xf>
    <xf numFmtId="0" fontId="32" fillId="0" borderId="0" xfId="0" applyFont="1" applyAlignment="1">
      <alignment horizontal="centerContinuous" vertical="center"/>
    </xf>
    <xf numFmtId="0" fontId="31" fillId="0" borderId="67" xfId="0" applyFont="1" applyBorder="1" applyAlignment="1">
      <alignment vertical="center"/>
    </xf>
    <xf numFmtId="0" fontId="56" fillId="0" borderId="0" xfId="0" applyFont="1" applyAlignment="1">
      <alignment vertical="center"/>
    </xf>
    <xf numFmtId="0" fontId="35" fillId="0" borderId="0" xfId="0" applyFont="1" applyAlignment="1">
      <alignment vertical="center"/>
    </xf>
    <xf numFmtId="0" fontId="32" fillId="0" borderId="0" xfId="0" applyFont="1" applyAlignment="1">
      <alignment vertical="top"/>
    </xf>
    <xf numFmtId="0" fontId="39" fillId="0" borderId="0" xfId="0" applyFont="1" applyAlignment="1">
      <alignment horizontal="left" vertical="top"/>
    </xf>
    <xf numFmtId="0" fontId="31" fillId="0" borderId="0" xfId="0" applyFont="1" applyAlignment="1" applyProtection="1">
      <alignment horizontal="center" vertical="center"/>
      <protection locked="0"/>
    </xf>
    <xf numFmtId="0" fontId="67" fillId="0" borderId="0" xfId="0" applyFont="1" applyAlignment="1">
      <alignment vertical="center"/>
    </xf>
    <xf numFmtId="169" fontId="31" fillId="0" borderId="0" xfId="0" applyNumberFormat="1" applyFont="1" applyAlignment="1" applyProtection="1">
      <alignment horizontal="center" vertical="center"/>
      <protection locked="0"/>
    </xf>
    <xf numFmtId="0" fontId="31" fillId="0" borderId="0" xfId="0" applyFont="1" applyAlignment="1">
      <alignment wrapText="1"/>
    </xf>
    <xf numFmtId="0" fontId="37" fillId="0" borderId="37" xfId="0" applyFont="1" applyBorder="1" applyAlignment="1">
      <alignment horizontal="left" vertical="center"/>
    </xf>
    <xf numFmtId="0" fontId="31" fillId="0" borderId="53" xfId="0" applyFont="1" applyBorder="1" applyAlignment="1">
      <alignment vertical="center"/>
    </xf>
    <xf numFmtId="0" fontId="37" fillId="0" borderId="47" xfId="0" applyFont="1" applyBorder="1" applyAlignment="1">
      <alignment horizontal="left" vertical="center"/>
    </xf>
    <xf numFmtId="0" fontId="52" fillId="3" borderId="0" xfId="0" applyFont="1" applyFill="1" applyAlignment="1">
      <alignment vertical="center"/>
    </xf>
    <xf numFmtId="0" fontId="39" fillId="0" borderId="42" xfId="0" applyFont="1" applyBorder="1" applyAlignment="1">
      <alignment horizontal="left" vertical="center"/>
    </xf>
    <xf numFmtId="0" fontId="31" fillId="0" borderId="68" xfId="0" applyFont="1" applyBorder="1" applyAlignment="1">
      <alignment horizontal="center" vertical="center"/>
    </xf>
    <xf numFmtId="0" fontId="31" fillId="0" borderId="82" xfId="0" applyFont="1" applyBorder="1" applyAlignment="1">
      <alignment horizontal="center" vertical="center"/>
    </xf>
    <xf numFmtId="0" fontId="25" fillId="0" borderId="82" xfId="0" applyFont="1" applyBorder="1" applyAlignment="1">
      <alignment vertical="center"/>
    </xf>
    <xf numFmtId="0" fontId="31" fillId="0" borderId="45" xfId="0" applyFont="1" applyBorder="1" applyAlignment="1">
      <alignment horizontal="center" vertical="center"/>
    </xf>
    <xf numFmtId="0" fontId="25" fillId="0" borderId="45" xfId="0" applyFont="1" applyBorder="1" applyAlignment="1">
      <alignment vertical="center"/>
    </xf>
    <xf numFmtId="0" fontId="31" fillId="0" borderId="84" xfId="0" applyFont="1" applyBorder="1" applyAlignment="1">
      <alignment horizontal="center" vertical="center"/>
    </xf>
    <xf numFmtId="0" fontId="25" fillId="0" borderId="83" xfId="0" applyFont="1" applyBorder="1" applyAlignment="1">
      <alignment vertical="center"/>
    </xf>
    <xf numFmtId="0" fontId="32" fillId="0" borderId="35" xfId="0" applyFont="1" applyBorder="1" applyAlignment="1">
      <alignment horizontal="right" vertical="center"/>
    </xf>
    <xf numFmtId="0" fontId="32" fillId="7" borderId="67" xfId="0" applyFont="1" applyFill="1" applyBorder="1" applyAlignment="1">
      <alignment horizontal="left" vertical="center" wrapText="1"/>
    </xf>
    <xf numFmtId="167" fontId="38" fillId="7" borderId="29" xfId="2" applyNumberFormat="1" applyFont="1" applyFill="1" applyBorder="1" applyAlignment="1" applyProtection="1">
      <alignment horizontal="right" vertical="center"/>
    </xf>
    <xf numFmtId="0" fontId="32" fillId="0" borderId="29" xfId="0" applyFont="1" applyBorder="1" applyAlignment="1">
      <alignment vertical="center"/>
    </xf>
    <xf numFmtId="0" fontId="39" fillId="0" borderId="67" xfId="0" applyFont="1" applyBorder="1" applyAlignment="1">
      <alignment vertical="center"/>
    </xf>
    <xf numFmtId="0" fontId="25" fillId="0" borderId="29" xfId="0" applyFont="1" applyBorder="1" applyAlignment="1">
      <alignment horizontal="right" vertical="center"/>
    </xf>
    <xf numFmtId="0" fontId="30" fillId="0" borderId="67" xfId="0" applyFont="1" applyBorder="1" applyAlignment="1">
      <alignment vertical="center"/>
    </xf>
    <xf numFmtId="0" fontId="25" fillId="0" borderId="12" xfId="0" applyFont="1" applyBorder="1" applyAlignment="1">
      <alignment vertical="center"/>
    </xf>
    <xf numFmtId="2" fontId="31" fillId="0" borderId="0" xfId="0" applyNumberFormat="1" applyFont="1" applyAlignment="1">
      <alignment vertical="center"/>
    </xf>
    <xf numFmtId="0" fontId="25" fillId="10" borderId="12" xfId="0" applyFont="1" applyFill="1" applyBorder="1" applyAlignment="1">
      <alignment vertical="center"/>
    </xf>
    <xf numFmtId="0" fontId="31" fillId="10" borderId="0" xfId="0" applyFont="1" applyFill="1" applyAlignment="1">
      <alignment horizontal="right" vertical="center"/>
    </xf>
    <xf numFmtId="2" fontId="31" fillId="10" borderId="0" xfId="0" applyNumberFormat="1" applyFont="1" applyFill="1" applyAlignment="1">
      <alignment vertical="center"/>
    </xf>
    <xf numFmtId="0" fontId="25" fillId="0" borderId="27" xfId="0" applyFont="1" applyBorder="1" applyAlignment="1">
      <alignment vertical="center"/>
    </xf>
    <xf numFmtId="0" fontId="31" fillId="0" borderId="19" xfId="0" applyFont="1" applyBorder="1" applyAlignment="1">
      <alignment horizontal="right" vertical="center"/>
    </xf>
    <xf numFmtId="2" fontId="31" fillId="0" borderId="19" xfId="0" applyNumberFormat="1" applyFont="1" applyBorder="1" applyAlignment="1">
      <alignment vertical="center"/>
    </xf>
    <xf numFmtId="0" fontId="32" fillId="0" borderId="67" xfId="0" applyFont="1" applyBorder="1" applyAlignment="1">
      <alignment vertical="center"/>
    </xf>
    <xf numFmtId="167" fontId="38" fillId="0" borderId="29" xfId="2" applyNumberFormat="1" applyFont="1" applyFill="1" applyBorder="1" applyAlignment="1" applyProtection="1">
      <alignment horizontal="right" vertical="center"/>
    </xf>
    <xf numFmtId="0" fontId="32" fillId="0" borderId="118" xfId="0" applyFont="1" applyBorder="1" applyAlignment="1">
      <alignment vertical="center"/>
    </xf>
    <xf numFmtId="0" fontId="36" fillId="0" borderId="46" xfId="0" applyFont="1" applyBorder="1" applyAlignment="1">
      <alignment horizontal="left" vertical="center"/>
    </xf>
    <xf numFmtId="0" fontId="37" fillId="0" borderId="46" xfId="0" applyFont="1" applyBorder="1" applyAlignment="1">
      <alignment vertical="center"/>
    </xf>
    <xf numFmtId="0" fontId="37" fillId="0" borderId="58" xfId="0" applyFont="1" applyBorder="1" applyAlignment="1">
      <alignment vertical="center"/>
    </xf>
    <xf numFmtId="0" fontId="37" fillId="0" borderId="58" xfId="0" applyFont="1" applyBorder="1" applyAlignment="1">
      <alignment horizontal="right" vertical="center"/>
    </xf>
    <xf numFmtId="0" fontId="30" fillId="0" borderId="121" xfId="0" applyFont="1" applyBorder="1" applyAlignment="1">
      <alignment horizontal="right" vertical="center"/>
    </xf>
    <xf numFmtId="0" fontId="32" fillId="0" borderId="119" xfId="0" applyFont="1" applyBorder="1" applyAlignment="1">
      <alignment vertical="center"/>
    </xf>
    <xf numFmtId="0" fontId="36" fillId="0" borderId="37" xfId="0" applyFont="1" applyBorder="1" applyAlignment="1">
      <alignment horizontal="left" vertical="center"/>
    </xf>
    <xf numFmtId="0" fontId="30" fillId="0" borderId="122" xfId="0" applyFont="1" applyBorder="1" applyAlignment="1">
      <alignment horizontal="right" vertical="center"/>
    </xf>
    <xf numFmtId="0" fontId="6" fillId="0" borderId="123" xfId="0" applyFont="1" applyBorder="1" applyAlignment="1">
      <alignment horizontal="right" vertical="center" wrapText="1"/>
    </xf>
    <xf numFmtId="0" fontId="30" fillId="0" borderId="63" xfId="0" applyFont="1" applyBorder="1" applyAlignment="1">
      <alignment vertical="center" wrapText="1"/>
    </xf>
    <xf numFmtId="0" fontId="49" fillId="0" borderId="124" xfId="0" applyFont="1" applyBorder="1" applyAlignment="1">
      <alignment vertical="center" wrapText="1"/>
    </xf>
    <xf numFmtId="0" fontId="37" fillId="0" borderId="125" xfId="0" applyFont="1" applyBorder="1" applyAlignment="1">
      <alignment horizontal="center" vertical="center"/>
    </xf>
    <xf numFmtId="0" fontId="37" fillId="0" borderId="85" xfId="0" applyFont="1" applyBorder="1" applyAlignment="1">
      <alignment horizontal="center" vertical="center"/>
    </xf>
    <xf numFmtId="0" fontId="37" fillId="0" borderId="85" xfId="0" applyFont="1" applyBorder="1" applyAlignment="1">
      <alignment vertical="center"/>
    </xf>
    <xf numFmtId="0" fontId="25" fillId="0" borderId="126" xfId="0" applyFont="1" applyBorder="1" applyAlignment="1">
      <alignment vertical="center"/>
    </xf>
    <xf numFmtId="0" fontId="25" fillId="0" borderId="127" xfId="0" applyFont="1" applyBorder="1" applyAlignment="1">
      <alignment vertical="center"/>
    </xf>
    <xf numFmtId="167" fontId="0" fillId="0" borderId="128" xfId="0" applyNumberFormat="1" applyBorder="1" applyAlignment="1">
      <alignment horizontal="right" vertical="center"/>
    </xf>
    <xf numFmtId="167" fontId="38" fillId="0" borderId="129" xfId="2" applyNumberFormat="1" applyFont="1" applyBorder="1" applyAlignment="1" applyProtection="1">
      <alignment horizontal="right" vertical="center"/>
    </xf>
    <xf numFmtId="0" fontId="32" fillId="0" borderId="40" xfId="0" applyFont="1" applyBorder="1" applyAlignment="1">
      <alignment horizontal="center" vertical="center"/>
    </xf>
    <xf numFmtId="0" fontId="36" fillId="0" borderId="41" xfId="0" applyFont="1" applyBorder="1" applyAlignment="1">
      <alignment vertical="center"/>
    </xf>
    <xf numFmtId="0" fontId="37" fillId="0" borderId="41" xfId="0" applyFont="1" applyBorder="1" applyAlignment="1">
      <alignment vertical="center"/>
    </xf>
    <xf numFmtId="0" fontId="36" fillId="0" borderId="0" xfId="0" applyFont="1" applyAlignment="1">
      <alignment horizontal="center" vertical="center"/>
    </xf>
    <xf numFmtId="0" fontId="37" fillId="0" borderId="38" xfId="0" applyFont="1" applyBorder="1" applyAlignment="1">
      <alignment horizontal="left" vertical="center"/>
    </xf>
    <xf numFmtId="0" fontId="25" fillId="0" borderId="88" xfId="0" applyFont="1" applyBorder="1" applyAlignment="1">
      <alignment vertical="center"/>
    </xf>
    <xf numFmtId="0" fontId="32" fillId="0" borderId="46" xfId="0" applyFont="1" applyBorder="1" applyAlignment="1">
      <alignment horizontal="right" vertical="center"/>
    </xf>
    <xf numFmtId="167" fontId="25" fillId="0" borderId="46" xfId="0" applyNumberFormat="1" applyFont="1" applyBorder="1" applyAlignment="1">
      <alignment horizontal="right" vertical="center"/>
    </xf>
    <xf numFmtId="0" fontId="30" fillId="0" borderId="41" xfId="0" applyFont="1" applyBorder="1" applyAlignment="1">
      <alignment horizontal="right" vertical="center"/>
    </xf>
    <xf numFmtId="0" fontId="27" fillId="0" borderId="0" xfId="0" applyFont="1" applyAlignment="1" applyProtection="1">
      <alignment vertical="center"/>
      <protection locked="0"/>
    </xf>
    <xf numFmtId="0" fontId="25" fillId="0" borderId="60" xfId="0" applyFont="1" applyBorder="1" applyAlignment="1">
      <alignment vertical="center"/>
    </xf>
    <xf numFmtId="0" fontId="32" fillId="0" borderId="38" xfId="0" applyFont="1" applyBorder="1" applyAlignment="1">
      <alignment horizontal="right" vertical="center"/>
    </xf>
    <xf numFmtId="167" fontId="25" fillId="0" borderId="38" xfId="0" applyNumberFormat="1" applyFont="1" applyBorder="1" applyAlignment="1">
      <alignment horizontal="right" vertical="center"/>
    </xf>
    <xf numFmtId="0" fontId="25" fillId="0" borderId="131" xfId="0" applyFont="1" applyBorder="1" applyAlignment="1">
      <alignment vertical="center"/>
    </xf>
    <xf numFmtId="0" fontId="32" fillId="3" borderId="0" xfId="0" applyFont="1" applyFill="1" applyAlignment="1">
      <alignment horizontal="left" vertical="center" indent="1"/>
    </xf>
    <xf numFmtId="0" fontId="0" fillId="0" borderId="0" xfId="0" applyAlignment="1">
      <alignment vertical="center" wrapText="1"/>
    </xf>
    <xf numFmtId="0" fontId="39" fillId="0" borderId="0" xfId="0" applyFont="1" applyAlignment="1">
      <alignment horizontal="left" vertical="center" wrapText="1"/>
    </xf>
    <xf numFmtId="0" fontId="68" fillId="0" borderId="0" xfId="0" applyFont="1" applyAlignment="1">
      <alignment horizontal="center" vertical="center"/>
    </xf>
    <xf numFmtId="0" fontId="30" fillId="0" borderId="0" xfId="0" applyFont="1" applyAlignment="1">
      <alignment horizontal="left" vertical="center" indent="1"/>
    </xf>
    <xf numFmtId="0" fontId="49" fillId="0" borderId="0" xfId="0" applyFont="1" applyAlignment="1">
      <alignment horizontal="left" vertical="center" indent="1"/>
    </xf>
    <xf numFmtId="0" fontId="69" fillId="0" borderId="0" xfId="0" applyFont="1" applyAlignment="1" applyProtection="1">
      <alignment vertical="center"/>
      <protection locked="0"/>
    </xf>
    <xf numFmtId="0" fontId="7" fillId="0" borderId="0" xfId="0" applyFont="1" applyAlignment="1">
      <alignment horizontal="center" vertical="center" textRotation="90"/>
    </xf>
    <xf numFmtId="0" fontId="70" fillId="0" borderId="0" xfId="0" applyFont="1" applyAlignment="1">
      <alignment horizontal="center" vertical="center" textRotation="90"/>
    </xf>
    <xf numFmtId="0" fontId="0" fillId="0" borderId="0" xfId="0" applyAlignment="1" applyProtection="1">
      <alignment horizontal="center" vertical="center"/>
      <protection locked="0"/>
    </xf>
    <xf numFmtId="0" fontId="68" fillId="0" borderId="0" xfId="0" applyFont="1" applyAlignment="1" applyProtection="1">
      <alignment horizontal="center" vertical="center"/>
      <protection locked="0"/>
    </xf>
    <xf numFmtId="0" fontId="57" fillId="0" borderId="0" xfId="0" applyFont="1" applyAlignment="1">
      <alignment horizontal="center" vertical="center"/>
    </xf>
    <xf numFmtId="0" fontId="32" fillId="0" borderId="134" xfId="0" applyFont="1" applyBorder="1" applyAlignment="1">
      <alignment vertical="center"/>
    </xf>
    <xf numFmtId="6" fontId="25" fillId="0" borderId="0" xfId="0" applyNumberFormat="1" applyFont="1" applyAlignment="1">
      <alignment vertical="center"/>
    </xf>
    <xf numFmtId="0" fontId="32" fillId="12" borderId="72" xfId="0" applyFont="1" applyFill="1" applyBorder="1" applyAlignment="1">
      <alignment vertical="center"/>
    </xf>
    <xf numFmtId="0" fontId="32" fillId="12" borderId="0" xfId="0" applyFont="1" applyFill="1" applyAlignment="1">
      <alignment horizontal="left" vertical="center"/>
    </xf>
    <xf numFmtId="0" fontId="31" fillId="12" borderId="0" xfId="0" applyFont="1" applyFill="1" applyAlignment="1">
      <alignment vertical="center"/>
    </xf>
    <xf numFmtId="0" fontId="25" fillId="12" borderId="0" xfId="0" applyFont="1" applyFill="1" applyAlignment="1">
      <alignment vertical="center"/>
    </xf>
    <xf numFmtId="0" fontId="36" fillId="12" borderId="0" xfId="0" applyFont="1" applyFill="1" applyAlignment="1">
      <alignment vertical="center"/>
    </xf>
    <xf numFmtId="167" fontId="32" fillId="12" borderId="133" xfId="2" applyNumberFormat="1" applyFont="1" applyFill="1" applyBorder="1" applyAlignment="1" applyProtection="1">
      <alignment horizontal="right" vertical="center"/>
    </xf>
    <xf numFmtId="0" fontId="32" fillId="0" borderId="136" xfId="0" applyFont="1" applyBorder="1" applyAlignment="1">
      <alignment vertical="center"/>
    </xf>
    <xf numFmtId="0" fontId="39" fillId="0" borderId="72" xfId="0" applyFont="1" applyBorder="1" applyAlignment="1">
      <alignment horizontal="left" vertical="top"/>
    </xf>
    <xf numFmtId="0" fontId="36" fillId="0" borderId="0" xfId="0" applyFont="1" applyAlignment="1">
      <alignment horizontal="left" vertical="top"/>
    </xf>
    <xf numFmtId="0" fontId="37" fillId="0" borderId="0" xfId="0" applyFont="1" applyAlignment="1">
      <alignment vertical="top"/>
    </xf>
    <xf numFmtId="0" fontId="0" fillId="0" borderId="133" xfId="0" applyBorder="1" applyAlignment="1">
      <alignment horizontal="right" vertical="center"/>
    </xf>
    <xf numFmtId="0" fontId="37" fillId="0" borderId="116" xfId="0" applyFont="1" applyBorder="1" applyAlignment="1">
      <alignment vertical="center"/>
    </xf>
    <xf numFmtId="0" fontId="25" fillId="0" borderId="138" xfId="0" applyFont="1" applyBorder="1" applyAlignment="1">
      <alignment vertical="center"/>
    </xf>
    <xf numFmtId="0" fontId="8" fillId="0" borderId="30" xfId="0" applyFont="1" applyBorder="1" applyAlignment="1">
      <alignment vertical="center"/>
    </xf>
    <xf numFmtId="0" fontId="8" fillId="0" borderId="29" xfId="0" applyFont="1" applyBorder="1" applyAlignment="1">
      <alignment vertical="center"/>
    </xf>
    <xf numFmtId="0" fontId="7" fillId="0" borderId="29" xfId="0" applyFont="1" applyBorder="1" applyAlignment="1">
      <alignment vertical="center"/>
    </xf>
    <xf numFmtId="0" fontId="8" fillId="0" borderId="29" xfId="0" applyFont="1" applyBorder="1" applyAlignment="1" applyProtection="1">
      <alignment vertical="center"/>
      <protection locked="0"/>
    </xf>
    <xf numFmtId="0" fontId="7" fillId="0" borderId="31" xfId="0" applyFont="1" applyBorder="1" applyAlignment="1">
      <alignment vertical="center"/>
    </xf>
    <xf numFmtId="0" fontId="8" fillId="0" borderId="95" xfId="0" applyFont="1" applyBorder="1" applyAlignment="1">
      <alignment vertical="center"/>
    </xf>
    <xf numFmtId="0" fontId="8" fillId="0" borderId="97" xfId="0" applyFont="1" applyBorder="1" applyAlignment="1">
      <alignment vertical="center"/>
    </xf>
    <xf numFmtId="0" fontId="8" fillId="0" borderId="100" xfId="0" applyFont="1" applyBorder="1" applyAlignment="1">
      <alignment vertical="center"/>
    </xf>
    <xf numFmtId="0" fontId="8" fillId="0" borderId="31" xfId="0" applyFont="1" applyBorder="1" applyAlignment="1" applyProtection="1">
      <alignment vertical="center"/>
      <protection locked="0"/>
    </xf>
    <xf numFmtId="0" fontId="8" fillId="0" borderId="0" xfId="0" applyFont="1" applyAlignment="1" applyProtection="1">
      <alignment vertical="center"/>
      <protection locked="0"/>
    </xf>
    <xf numFmtId="0" fontId="8" fillId="0" borderId="31" xfId="0" applyFont="1" applyBorder="1" applyAlignment="1">
      <alignment vertical="center"/>
    </xf>
    <xf numFmtId="0" fontId="8" fillId="0" borderId="30" xfId="0" applyFont="1" applyBorder="1" applyAlignment="1" applyProtection="1">
      <alignment vertical="center"/>
      <protection locked="0"/>
    </xf>
    <xf numFmtId="0" fontId="4" fillId="5" borderId="0" xfId="0" applyFont="1" applyFill="1" applyAlignment="1" applyProtection="1">
      <alignment vertical="center"/>
      <protection locked="0"/>
    </xf>
    <xf numFmtId="0" fontId="16" fillId="0" borderId="29" xfId="0" applyFont="1" applyBorder="1" applyAlignment="1">
      <alignment vertical="center" wrapText="1"/>
    </xf>
    <xf numFmtId="0" fontId="8" fillId="0" borderId="139" xfId="0" applyFont="1" applyBorder="1" applyAlignment="1" applyProtection="1">
      <alignment vertical="center"/>
      <protection locked="0"/>
    </xf>
    <xf numFmtId="0" fontId="8" fillId="0" borderId="140" xfId="0" applyFont="1" applyBorder="1" applyAlignment="1" applyProtection="1">
      <alignment vertical="center"/>
      <protection locked="0"/>
    </xf>
    <xf numFmtId="0" fontId="8" fillId="0" borderId="141" xfId="0" applyFont="1" applyBorder="1" applyAlignment="1" applyProtection="1">
      <alignment vertical="center"/>
      <protection locked="0"/>
    </xf>
    <xf numFmtId="0" fontId="8" fillId="0" borderId="142" xfId="0" applyFont="1" applyBorder="1" applyAlignment="1" applyProtection="1">
      <alignment vertical="center"/>
      <protection locked="0"/>
    </xf>
    <xf numFmtId="0" fontId="7" fillId="0" borderId="0" xfId="0" applyFont="1" applyAlignment="1">
      <alignment horizontal="center" vertical="center"/>
    </xf>
    <xf numFmtId="0" fontId="10" fillId="0" borderId="0" xfId="0" applyFont="1" applyAlignment="1">
      <alignment horizontal="center" vertical="center"/>
    </xf>
    <xf numFmtId="169" fontId="31" fillId="0" borderId="67" xfId="0" applyNumberFormat="1" applyFont="1" applyBorder="1" applyAlignment="1" applyProtection="1">
      <alignment horizontal="center" vertical="center"/>
      <protection locked="0"/>
    </xf>
    <xf numFmtId="167" fontId="31" fillId="0" borderId="0" xfId="0" applyNumberFormat="1" applyFont="1" applyAlignment="1" applyProtection="1">
      <alignment vertical="center"/>
      <protection locked="0"/>
    </xf>
    <xf numFmtId="167" fontId="34" fillId="0" borderId="0" xfId="0" applyNumberFormat="1" applyFont="1" applyAlignment="1" applyProtection="1">
      <alignment vertical="center"/>
      <protection locked="0"/>
    </xf>
    <xf numFmtId="0" fontId="71" fillId="0" borderId="0" xfId="0" applyFont="1" applyAlignment="1">
      <alignment horizontal="center" vertical="center"/>
    </xf>
    <xf numFmtId="167" fontId="32" fillId="0" borderId="47" xfId="2" applyNumberFormat="1" applyFont="1" applyBorder="1" applyAlignment="1" applyProtection="1">
      <alignment horizontal="right" vertical="center"/>
    </xf>
    <xf numFmtId="167" fontId="0" fillId="0" borderId="47" xfId="0" applyNumberFormat="1" applyBorder="1" applyAlignment="1">
      <alignment horizontal="right" vertical="center"/>
    </xf>
    <xf numFmtId="0" fontId="31" fillId="0" borderId="14" xfId="0" applyFont="1" applyBorder="1" applyAlignment="1">
      <alignment horizontal="right" vertical="center"/>
    </xf>
    <xf numFmtId="0" fontId="31" fillId="7" borderId="0" xfId="0" applyFont="1" applyFill="1" applyAlignment="1">
      <alignment vertical="center"/>
    </xf>
    <xf numFmtId="0" fontId="25" fillId="7" borderId="0" xfId="0" applyFont="1" applyFill="1" applyAlignment="1">
      <alignment vertical="center"/>
    </xf>
    <xf numFmtId="0" fontId="25" fillId="7" borderId="0" xfId="0" applyFont="1" applyFill="1" applyAlignment="1" applyProtection="1">
      <alignment vertical="center"/>
      <protection locked="0"/>
    </xf>
    <xf numFmtId="170" fontId="25" fillId="7" borderId="0" xfId="0" applyNumberFormat="1" applyFont="1" applyFill="1" applyAlignment="1">
      <alignment vertical="center"/>
    </xf>
    <xf numFmtId="0" fontId="25" fillId="7" borderId="34" xfId="0" applyFont="1" applyFill="1" applyBorder="1" applyAlignment="1">
      <alignment vertical="center"/>
    </xf>
    <xf numFmtId="0" fontId="25" fillId="7" borderId="35" xfId="0" applyFont="1" applyFill="1" applyBorder="1" applyAlignment="1">
      <alignment vertical="center"/>
    </xf>
    <xf numFmtId="167" fontId="25" fillId="7" borderId="35" xfId="0" applyNumberFormat="1" applyFont="1" applyFill="1" applyBorder="1" applyAlignment="1">
      <alignment horizontal="right" vertical="center"/>
    </xf>
    <xf numFmtId="0" fontId="25" fillId="7" borderId="35" xfId="0" applyFont="1" applyFill="1" applyBorder="1" applyAlignment="1">
      <alignment horizontal="right" vertical="center"/>
    </xf>
    <xf numFmtId="0" fontId="25" fillId="7" borderId="31" xfId="0" applyFont="1" applyFill="1" applyBorder="1" applyAlignment="1" applyProtection="1">
      <alignment vertical="center"/>
      <protection locked="0"/>
    </xf>
    <xf numFmtId="0" fontId="65" fillId="0" borderId="35" xfId="0" applyFont="1" applyBorder="1" applyAlignment="1">
      <alignment horizontal="center"/>
    </xf>
    <xf numFmtId="0" fontId="37" fillId="0" borderId="58" xfId="0" applyFont="1" applyBorder="1" applyAlignment="1">
      <alignment horizontal="left" vertical="center"/>
    </xf>
    <xf numFmtId="0" fontId="31" fillId="7" borderId="0" xfId="0" applyFont="1" applyFill="1" applyAlignment="1" applyProtection="1">
      <alignment vertical="center"/>
      <protection locked="0"/>
    </xf>
    <xf numFmtId="2" fontId="25" fillId="0" borderId="0" xfId="0" applyNumberFormat="1" applyFont="1" applyAlignment="1" applyProtection="1">
      <alignment vertical="center"/>
      <protection locked="0"/>
    </xf>
    <xf numFmtId="170" fontId="0" fillId="0" borderId="0" xfId="0" applyNumberFormat="1"/>
    <xf numFmtId="170" fontId="67" fillId="0" borderId="0" xfId="0" applyNumberFormat="1" applyFont="1" applyAlignment="1">
      <alignment vertical="center"/>
    </xf>
    <xf numFmtId="167" fontId="25" fillId="0" borderId="0" xfId="0" applyNumberFormat="1" applyFont="1" applyAlignment="1">
      <alignment horizontal="center" vertical="center" wrapText="1"/>
    </xf>
    <xf numFmtId="170" fontId="25" fillId="0" borderId="0" xfId="0" applyNumberFormat="1" applyFont="1" applyAlignment="1">
      <alignment horizontal="center" vertical="center" wrapText="1"/>
    </xf>
    <xf numFmtId="175" fontId="23" fillId="0" borderId="0" xfId="4" applyNumberFormat="1" applyFont="1"/>
    <xf numFmtId="0" fontId="14" fillId="0" borderId="0" xfId="0" applyFont="1" applyAlignment="1">
      <alignment horizontal="left" vertical="top"/>
    </xf>
    <xf numFmtId="0" fontId="74" fillId="0" borderId="0" xfId="0" applyFont="1" applyAlignment="1">
      <alignment horizontal="left" vertical="top"/>
    </xf>
    <xf numFmtId="49" fontId="39" fillId="0" borderId="0" xfId="0" applyNumberFormat="1" applyFont="1" applyAlignment="1">
      <alignment horizontal="center" vertical="center"/>
    </xf>
    <xf numFmtId="14" fontId="39" fillId="0" borderId="0" xfId="0" applyNumberFormat="1" applyFont="1" applyAlignment="1">
      <alignment horizontal="left" vertical="center"/>
    </xf>
    <xf numFmtId="0" fontId="65" fillId="0" borderId="0" xfId="0" applyFont="1" applyAlignment="1">
      <alignment horizontal="right" vertical="center"/>
    </xf>
    <xf numFmtId="0" fontId="30" fillId="0" borderId="0" xfId="0" applyFont="1" applyAlignment="1">
      <alignment horizontal="right" vertical="center" wrapText="1"/>
    </xf>
    <xf numFmtId="0" fontId="72" fillId="0" borderId="0" xfId="5" applyFont="1"/>
    <xf numFmtId="0" fontId="23" fillId="0" borderId="0" xfId="5"/>
    <xf numFmtId="175" fontId="0" fillId="0" borderId="0" xfId="4" applyNumberFormat="1" applyFont="1"/>
    <xf numFmtId="0" fontId="51" fillId="0" borderId="0" xfId="0" applyFont="1" applyAlignment="1">
      <alignment vertical="center"/>
    </xf>
    <xf numFmtId="0" fontId="88" fillId="0" borderId="0" xfId="0" applyFont="1" applyAlignment="1">
      <alignment vertical="center"/>
    </xf>
    <xf numFmtId="0" fontId="51" fillId="0" borderId="0" xfId="0" applyFont="1" applyAlignment="1">
      <alignment horizontal="right" vertical="center"/>
    </xf>
    <xf numFmtId="0" fontId="8" fillId="7" borderId="29" xfId="0" applyFont="1" applyFill="1" applyBorder="1" applyAlignment="1" applyProtection="1">
      <alignment vertical="center"/>
      <protection locked="0"/>
    </xf>
    <xf numFmtId="0" fontId="36" fillId="0" borderId="37" xfId="0" applyFont="1" applyBorder="1" applyAlignment="1">
      <alignment horizontal="right" vertical="center"/>
    </xf>
    <xf numFmtId="49" fontId="0" fillId="6" borderId="195" xfId="0" applyNumberFormat="1" applyFill="1" applyBorder="1" applyAlignment="1" applyProtection="1">
      <alignment vertical="center"/>
      <protection locked="0"/>
    </xf>
    <xf numFmtId="49" fontId="32" fillId="7" borderId="37" xfId="0" applyNumberFormat="1" applyFont="1" applyFill="1" applyBorder="1" applyAlignment="1" applyProtection="1">
      <alignment horizontal="right" vertical="center"/>
      <protection locked="0"/>
    </xf>
    <xf numFmtId="0" fontId="37" fillId="0" borderId="0" xfId="0" applyFont="1" applyAlignment="1">
      <alignment horizontal="right" vertical="center"/>
    </xf>
    <xf numFmtId="167" fontId="25" fillId="0" borderId="0" xfId="0" applyNumberFormat="1" applyFont="1" applyAlignment="1" applyProtection="1">
      <alignment vertical="center"/>
      <protection locked="0"/>
    </xf>
    <xf numFmtId="0" fontId="86" fillId="3" borderId="0" xfId="0" applyFont="1" applyFill="1" applyAlignment="1">
      <alignment vertical="top"/>
    </xf>
    <xf numFmtId="0" fontId="25" fillId="0" borderId="35" xfId="0" applyFont="1" applyBorder="1" applyAlignment="1">
      <alignment vertical="center" wrapText="1"/>
    </xf>
    <xf numFmtId="0" fontId="0" fillId="0" borderId="35" xfId="0" applyBorder="1" applyAlignment="1">
      <alignment vertical="center" wrapText="1"/>
    </xf>
    <xf numFmtId="0" fontId="0" fillId="3" borderId="0" xfId="0" applyFill="1" applyAlignment="1">
      <alignment vertical="center" wrapText="1"/>
    </xf>
    <xf numFmtId="0" fontId="32" fillId="7" borderId="35" xfId="0" applyFont="1" applyFill="1" applyBorder="1" applyAlignment="1" applyProtection="1">
      <alignment horizontal="center" vertical="center"/>
      <protection locked="0"/>
    </xf>
    <xf numFmtId="0" fontId="25" fillId="0" borderId="36" xfId="0" applyFont="1" applyBorder="1" applyAlignment="1">
      <alignment vertical="center"/>
    </xf>
    <xf numFmtId="0" fontId="25" fillId="0" borderId="37" xfId="0" applyFont="1" applyBorder="1" applyAlignment="1">
      <alignment vertical="center" wrapText="1"/>
    </xf>
    <xf numFmtId="0" fontId="0" fillId="0" borderId="37" xfId="0" applyBorder="1" applyAlignment="1">
      <alignment vertical="center" wrapText="1"/>
    </xf>
    <xf numFmtId="0" fontId="25" fillId="0" borderId="154" xfId="0" applyFont="1" applyBorder="1" applyAlignment="1">
      <alignment vertical="center"/>
    </xf>
    <xf numFmtId="0" fontId="32" fillId="0" borderId="47" xfId="0" applyFont="1" applyBorder="1" applyAlignment="1">
      <alignment horizontal="center" vertical="center"/>
    </xf>
    <xf numFmtId="0" fontId="30" fillId="0" borderId="46" xfId="0" applyFont="1" applyBorder="1" applyAlignment="1">
      <alignment horizontal="left" vertical="center"/>
    </xf>
    <xf numFmtId="0" fontId="0" fillId="0" borderId="46" xfId="0" applyBorder="1" applyAlignment="1">
      <alignment vertical="top" wrapText="1"/>
    </xf>
    <xf numFmtId="0" fontId="32" fillId="0" borderId="46" xfId="0" applyFont="1" applyBorder="1" applyAlignment="1" applyProtection="1">
      <alignment horizontal="center" vertical="center"/>
      <protection locked="0"/>
    </xf>
    <xf numFmtId="0" fontId="32" fillId="0" borderId="67" xfId="0" applyFont="1" applyBorder="1" applyAlignment="1">
      <alignment horizontal="right" vertical="center"/>
    </xf>
    <xf numFmtId="0" fontId="0" fillId="0" borderId="29" xfId="0" applyBorder="1" applyAlignment="1">
      <alignment vertical="center"/>
    </xf>
    <xf numFmtId="2" fontId="31" fillId="0" borderId="19" xfId="0" applyNumberFormat="1" applyFont="1" applyBorder="1" applyAlignment="1">
      <alignment horizontal="right" vertical="center"/>
    </xf>
    <xf numFmtId="2" fontId="31" fillId="0" borderId="20" xfId="0" applyNumberFormat="1" applyFont="1" applyBorder="1" applyAlignment="1">
      <alignment horizontal="right" vertical="center"/>
    </xf>
    <xf numFmtId="2" fontId="31" fillId="0" borderId="17" xfId="0" applyNumberFormat="1" applyFont="1" applyBorder="1" applyAlignment="1">
      <alignment horizontal="right" vertical="center"/>
    </xf>
    <xf numFmtId="2" fontId="31" fillId="10" borderId="17" xfId="0" applyNumberFormat="1" applyFont="1" applyFill="1" applyBorder="1" applyAlignment="1">
      <alignment horizontal="right" vertical="center"/>
    </xf>
    <xf numFmtId="167" fontId="32" fillId="0" borderId="47" xfId="2" applyNumberFormat="1" applyFont="1" applyFill="1" applyBorder="1" applyAlignment="1" applyProtection="1">
      <alignment horizontal="right" vertical="center"/>
    </xf>
    <xf numFmtId="167" fontId="38" fillId="0" borderId="140" xfId="2" applyNumberFormat="1" applyFont="1" applyBorder="1" applyAlignment="1" applyProtection="1">
      <alignment horizontal="right" vertical="center"/>
    </xf>
    <xf numFmtId="0" fontId="88" fillId="0" borderId="0" xfId="0" applyFont="1" applyAlignment="1">
      <alignment horizontal="left" vertical="center" indent="1"/>
    </xf>
    <xf numFmtId="0" fontId="39" fillId="0" borderId="0" xfId="0" applyFont="1" applyAlignment="1">
      <alignment horizontal="right" vertical="top" indent="2"/>
    </xf>
    <xf numFmtId="0" fontId="31" fillId="6" borderId="51" xfId="0" applyFont="1" applyFill="1" applyBorder="1" applyAlignment="1" applyProtection="1">
      <alignment horizontal="center" vertical="center"/>
      <protection locked="0"/>
    </xf>
    <xf numFmtId="0" fontId="76" fillId="0" borderId="0" xfId="0" applyFont="1" applyAlignment="1">
      <alignment vertical="center"/>
    </xf>
    <xf numFmtId="0" fontId="30" fillId="0" borderId="0" xfId="0" applyFont="1" applyAlignment="1">
      <alignment horizontal="left" vertical="center"/>
    </xf>
    <xf numFmtId="0" fontId="30" fillId="7" borderId="0" xfId="0" applyFont="1" applyFill="1" applyAlignment="1">
      <alignment vertical="center"/>
    </xf>
    <xf numFmtId="0" fontId="8" fillId="7" borderId="29" xfId="0" applyFont="1" applyFill="1" applyBorder="1" applyAlignment="1">
      <alignment vertical="center"/>
    </xf>
    <xf numFmtId="0" fontId="39" fillId="7" borderId="0" xfId="0" applyFont="1" applyFill="1" applyAlignment="1">
      <alignment horizontal="right" vertical="center"/>
    </xf>
    <xf numFmtId="0" fontId="32" fillId="0" borderId="0" xfId="0" applyFont="1" applyAlignment="1">
      <alignment horizontal="left" vertical="center" indent="1"/>
    </xf>
    <xf numFmtId="0" fontId="32" fillId="0" borderId="92" xfId="0" applyFont="1" applyBorder="1" applyAlignment="1">
      <alignment horizontal="right"/>
    </xf>
    <xf numFmtId="0" fontId="0" fillId="0" borderId="47" xfId="0" applyBorder="1" applyAlignment="1">
      <alignment horizontal="right"/>
    </xf>
    <xf numFmtId="0" fontId="32" fillId="0" borderId="47" xfId="0" applyFont="1" applyBorder="1" applyAlignment="1">
      <alignment horizontal="right" vertical="center"/>
    </xf>
    <xf numFmtId="0" fontId="30" fillId="4" borderId="0" xfId="0" applyFont="1" applyFill="1" applyAlignment="1">
      <alignment vertical="center"/>
    </xf>
    <xf numFmtId="0" fontId="31" fillId="4" borderId="0" xfId="0" applyFont="1" applyFill="1" applyAlignment="1">
      <alignment vertical="center"/>
    </xf>
    <xf numFmtId="0" fontId="41" fillId="4" borderId="0" xfId="0" applyFont="1" applyFill="1" applyAlignment="1">
      <alignment horizontal="centerContinuous" vertical="center"/>
    </xf>
    <xf numFmtId="0" fontId="41" fillId="4" borderId="0" xfId="0" applyFont="1" applyFill="1" applyAlignment="1">
      <alignment horizontal="center" vertical="center"/>
    </xf>
    <xf numFmtId="0" fontId="39" fillId="4" borderId="0" xfId="0" applyFont="1" applyFill="1" applyAlignment="1">
      <alignment horizontal="left" vertical="top" indent="1"/>
    </xf>
    <xf numFmtId="0" fontId="39" fillId="4" borderId="0" xfId="0" applyFont="1" applyFill="1" applyAlignment="1">
      <alignment horizontal="left" vertical="center" indent="1"/>
    </xf>
    <xf numFmtId="0" fontId="30" fillId="4" borderId="0" xfId="0" applyFont="1" applyFill="1" applyAlignment="1">
      <alignment horizontal="right" vertical="center"/>
    </xf>
    <xf numFmtId="0" fontId="25" fillId="0" borderId="201" xfId="0" applyFont="1" applyBorder="1" applyAlignment="1">
      <alignment vertical="center"/>
    </xf>
    <xf numFmtId="0" fontId="32" fillId="0" borderId="37" xfId="0" applyFont="1" applyBorder="1" applyAlignment="1">
      <alignment horizontal="left" vertical="center" indent="3"/>
    </xf>
    <xf numFmtId="0" fontId="32" fillId="0" borderId="54" xfId="0" applyFont="1" applyBorder="1" applyAlignment="1">
      <alignment horizontal="left" vertical="center" indent="3"/>
    </xf>
    <xf numFmtId="0" fontId="32" fillId="0" borderId="55" xfId="0" applyFont="1" applyBorder="1" applyAlignment="1">
      <alignment horizontal="left" vertical="center" indent="3"/>
    </xf>
    <xf numFmtId="0" fontId="32" fillId="6" borderId="202" xfId="0" applyFont="1" applyFill="1" applyBorder="1" applyAlignment="1" applyProtection="1">
      <alignment horizontal="center" vertical="center"/>
      <protection locked="0"/>
    </xf>
    <xf numFmtId="0" fontId="25" fillId="13" borderId="37" xfId="0" applyFont="1" applyFill="1" applyBorder="1" applyAlignment="1">
      <alignment vertical="center"/>
    </xf>
    <xf numFmtId="0" fontId="31" fillId="13" borderId="37" xfId="0" applyFont="1" applyFill="1" applyBorder="1" applyAlignment="1">
      <alignment vertical="center"/>
    </xf>
    <xf numFmtId="0" fontId="31" fillId="13" borderId="42" xfId="0" applyFont="1" applyFill="1" applyBorder="1" applyAlignment="1">
      <alignment vertical="center"/>
    </xf>
    <xf numFmtId="0" fontId="25" fillId="13" borderId="0" xfId="0" applyFont="1" applyFill="1" applyAlignment="1">
      <alignment vertical="center"/>
    </xf>
    <xf numFmtId="0" fontId="32" fillId="13" borderId="37" xfId="0" applyFont="1" applyFill="1" applyBorder="1" applyAlignment="1">
      <alignment horizontal="left" vertical="center"/>
    </xf>
    <xf numFmtId="0" fontId="36" fillId="13" borderId="37" xfId="0" applyFont="1" applyFill="1" applyBorder="1" applyAlignment="1">
      <alignment vertical="center"/>
    </xf>
    <xf numFmtId="0" fontId="32" fillId="13" borderId="72" xfId="0" applyFont="1" applyFill="1" applyBorder="1" applyAlignment="1">
      <alignment vertical="center"/>
    </xf>
    <xf numFmtId="0" fontId="32" fillId="13" borderId="0" xfId="0" applyFont="1" applyFill="1" applyAlignment="1">
      <alignment horizontal="left" vertical="center"/>
    </xf>
    <xf numFmtId="0" fontId="31" fillId="13" borderId="0" xfId="0" applyFont="1" applyFill="1" applyAlignment="1">
      <alignment vertical="center"/>
    </xf>
    <xf numFmtId="0" fontId="36" fillId="13" borderId="0" xfId="0" applyFont="1" applyFill="1" applyAlignment="1">
      <alignment vertical="center"/>
    </xf>
    <xf numFmtId="167" fontId="32" fillId="13" borderId="0" xfId="2" applyNumberFormat="1" applyFont="1" applyFill="1" applyBorder="1" applyAlignment="1" applyProtection="1">
      <alignment horizontal="right" vertical="center"/>
    </xf>
    <xf numFmtId="167" fontId="32" fillId="13" borderId="133" xfId="2" applyNumberFormat="1" applyFont="1" applyFill="1" applyBorder="1" applyAlignment="1" applyProtection="1">
      <alignment horizontal="right" vertical="center"/>
    </xf>
    <xf numFmtId="0" fontId="0" fillId="13" borderId="0" xfId="0" applyFill="1"/>
    <xf numFmtId="0" fontId="30" fillId="13" borderId="0" xfId="0" applyFont="1" applyFill="1" applyAlignment="1">
      <alignment vertical="center"/>
    </xf>
    <xf numFmtId="167" fontId="0" fillId="13" borderId="0" xfId="0" applyNumberFormat="1" applyFill="1" applyAlignment="1" applyProtection="1">
      <alignment horizontal="right" vertical="center"/>
      <protection locked="0"/>
    </xf>
    <xf numFmtId="167" fontId="38" fillId="13" borderId="0" xfId="2" applyNumberFormat="1" applyFont="1" applyFill="1" applyBorder="1" applyAlignment="1" applyProtection="1">
      <alignment horizontal="right" vertical="center"/>
    </xf>
    <xf numFmtId="0" fontId="39" fillId="13" borderId="0" xfId="0" applyFont="1" applyFill="1" applyAlignment="1">
      <alignment horizontal="center"/>
    </xf>
    <xf numFmtId="0" fontId="31" fillId="13" borderId="0" xfId="0" applyFont="1" applyFill="1"/>
    <xf numFmtId="167" fontId="32" fillId="0" borderId="41" xfId="2" applyNumberFormat="1" applyFont="1" applyBorder="1" applyAlignment="1" applyProtection="1">
      <alignment vertical="center"/>
    </xf>
    <xf numFmtId="167" fontId="32" fillId="0" borderId="144" xfId="2" applyNumberFormat="1" applyFont="1" applyBorder="1" applyAlignment="1" applyProtection="1">
      <alignment vertical="center"/>
    </xf>
    <xf numFmtId="167" fontId="32" fillId="0" borderId="145" xfId="2" applyNumberFormat="1" applyFont="1" applyBorder="1" applyAlignment="1" applyProtection="1">
      <alignment vertical="center"/>
    </xf>
    <xf numFmtId="0" fontId="25" fillId="0" borderId="198" xfId="0" applyFont="1" applyBorder="1" applyAlignment="1">
      <alignment vertical="center"/>
    </xf>
    <xf numFmtId="0" fontId="48" fillId="7" borderId="198" xfId="0" applyFont="1" applyFill="1" applyBorder="1" applyAlignment="1">
      <alignment vertical="center"/>
    </xf>
    <xf numFmtId="0" fontId="32" fillId="7" borderId="198" xfId="0" applyFont="1" applyFill="1" applyBorder="1" applyAlignment="1">
      <alignment horizontal="left" vertical="center"/>
    </xf>
    <xf numFmtId="0" fontId="32" fillId="7" borderId="198" xfId="0" applyFont="1" applyFill="1" applyBorder="1" applyAlignment="1">
      <alignment vertical="center"/>
    </xf>
    <xf numFmtId="0" fontId="25" fillId="7" borderId="198" xfId="0" applyFont="1" applyFill="1" applyBorder="1" applyAlignment="1">
      <alignment vertical="center"/>
    </xf>
    <xf numFmtId="0" fontId="25" fillId="0" borderId="210" xfId="0" applyFont="1" applyBorder="1" applyAlignment="1">
      <alignment vertical="center"/>
    </xf>
    <xf numFmtId="0" fontId="25" fillId="0" borderId="140" xfId="0" applyFont="1" applyBorder="1" applyAlignment="1">
      <alignment vertical="center"/>
    </xf>
    <xf numFmtId="0" fontId="25" fillId="0" borderId="62" xfId="0" applyFont="1" applyBorder="1" applyAlignment="1">
      <alignment vertical="center"/>
    </xf>
    <xf numFmtId="0" fontId="32" fillId="0" borderId="193" xfId="0" applyFont="1" applyBorder="1" applyAlignment="1">
      <alignment vertical="center"/>
    </xf>
    <xf numFmtId="0" fontId="32" fillId="0" borderId="193" xfId="0" applyFont="1" applyBorder="1" applyAlignment="1">
      <alignment horizontal="left" vertical="center"/>
    </xf>
    <xf numFmtId="0" fontId="25" fillId="0" borderId="213" xfId="0" applyFont="1" applyBorder="1" applyAlignment="1">
      <alignment vertical="center"/>
    </xf>
    <xf numFmtId="0" fontId="32" fillId="0" borderId="36" xfId="0" applyFont="1" applyBorder="1" applyAlignment="1">
      <alignment horizontal="left" vertical="center" indent="3"/>
    </xf>
    <xf numFmtId="0" fontId="32" fillId="0" borderId="41" xfId="0" applyFont="1" applyBorder="1" applyAlignment="1">
      <alignment horizontal="center" vertical="center"/>
    </xf>
    <xf numFmtId="0" fontId="32" fillId="0" borderId="41" xfId="0" applyFont="1" applyBorder="1" applyAlignment="1">
      <alignment horizontal="right" vertical="center"/>
    </xf>
    <xf numFmtId="0" fontId="32" fillId="0" borderId="42" xfId="0" applyFont="1" applyBorder="1" applyAlignment="1">
      <alignment horizontal="right" vertical="center"/>
    </xf>
    <xf numFmtId="0" fontId="25" fillId="0" borderId="85" xfId="0" applyFont="1" applyBorder="1" applyAlignment="1">
      <alignment vertical="center"/>
    </xf>
    <xf numFmtId="0" fontId="25" fillId="0" borderId="137" xfId="0" applyFont="1" applyBorder="1" applyAlignment="1">
      <alignment vertical="center"/>
    </xf>
    <xf numFmtId="0" fontId="89" fillId="0" borderId="36" xfId="0" applyFont="1" applyBorder="1" applyAlignment="1">
      <alignment vertical="center"/>
    </xf>
    <xf numFmtId="0" fontId="89" fillId="0" borderId="37" xfId="0" applyFont="1" applyBorder="1" applyAlignment="1">
      <alignment vertical="center"/>
    </xf>
    <xf numFmtId="0" fontId="37" fillId="0" borderId="47" xfId="0" applyFont="1" applyBorder="1" applyAlignment="1">
      <alignment vertical="center"/>
    </xf>
    <xf numFmtId="0" fontId="30" fillId="0" borderId="45" xfId="0" applyFont="1" applyBorder="1" applyAlignment="1">
      <alignment horizontal="right" vertical="center"/>
    </xf>
    <xf numFmtId="0" fontId="37" fillId="0" borderId="45" xfId="0" applyFont="1" applyBorder="1" applyAlignment="1">
      <alignment horizontal="center" vertical="center"/>
    </xf>
    <xf numFmtId="0" fontId="37" fillId="0" borderId="45" xfId="0" applyFont="1" applyBorder="1" applyAlignment="1">
      <alignment vertical="center"/>
    </xf>
    <xf numFmtId="0" fontId="25" fillId="0" borderId="222" xfId="0" applyFont="1" applyBorder="1" applyAlignment="1">
      <alignment vertical="center"/>
    </xf>
    <xf numFmtId="167" fontId="0" fillId="0" borderId="164" xfId="0" applyNumberFormat="1" applyBorder="1" applyAlignment="1">
      <alignment horizontal="right" vertical="center"/>
    </xf>
    <xf numFmtId="0" fontId="37" fillId="0" borderId="59" xfId="0" applyFont="1" applyBorder="1" applyAlignment="1">
      <alignment vertical="center"/>
    </xf>
    <xf numFmtId="0" fontId="25" fillId="0" borderId="165" xfId="0" applyFont="1" applyBorder="1" applyAlignment="1">
      <alignment vertical="center"/>
    </xf>
    <xf numFmtId="0" fontId="25" fillId="0" borderId="146" xfId="0" applyFont="1" applyBorder="1" applyAlignment="1">
      <alignment vertical="center"/>
    </xf>
    <xf numFmtId="0" fontId="25" fillId="7" borderId="67" xfId="0" applyFont="1" applyFill="1" applyBorder="1" applyAlignment="1">
      <alignment vertical="center"/>
    </xf>
    <xf numFmtId="167" fontId="25" fillId="7" borderId="0" xfId="0" applyNumberFormat="1" applyFont="1" applyFill="1" applyAlignment="1">
      <alignment vertical="center"/>
    </xf>
    <xf numFmtId="170" fontId="30" fillId="7" borderId="0" xfId="0" applyNumberFormat="1" applyFont="1" applyFill="1" applyAlignment="1">
      <alignment vertical="center"/>
    </xf>
    <xf numFmtId="0" fontId="32" fillId="7" borderId="37" xfId="0" applyFont="1" applyFill="1" applyBorder="1" applyAlignment="1">
      <alignment vertical="center"/>
    </xf>
    <xf numFmtId="0" fontId="31" fillId="7" borderId="37" xfId="0" applyFont="1" applyFill="1" applyBorder="1" applyAlignment="1">
      <alignment vertical="center"/>
    </xf>
    <xf numFmtId="0" fontId="31" fillId="7" borderId="38" xfId="0" applyFont="1" applyFill="1" applyBorder="1" applyAlignment="1">
      <alignment vertical="center"/>
    </xf>
    <xf numFmtId="0" fontId="25" fillId="7" borderId="38" xfId="0" applyFont="1" applyFill="1" applyBorder="1" applyAlignment="1">
      <alignment vertical="center"/>
    </xf>
    <xf numFmtId="0" fontId="25" fillId="7" borderId="37" xfId="0" applyFont="1" applyFill="1" applyBorder="1" applyAlignment="1">
      <alignment vertical="center"/>
    </xf>
    <xf numFmtId="0" fontId="25" fillId="7" borderId="141" xfId="0" applyFont="1" applyFill="1" applyBorder="1" applyAlignment="1">
      <alignment vertical="center"/>
    </xf>
    <xf numFmtId="0" fontId="45" fillId="0" borderId="35" xfId="0" applyFont="1" applyBorder="1" applyAlignment="1">
      <alignment horizontal="right" vertical="center"/>
    </xf>
    <xf numFmtId="0" fontId="36" fillId="3" borderId="0" xfId="0" applyFont="1" applyFill="1" applyAlignment="1">
      <alignment horizontal="center" vertical="center"/>
    </xf>
    <xf numFmtId="0" fontId="25" fillId="7" borderId="35" xfId="0" applyFont="1" applyFill="1" applyBorder="1" applyAlignment="1" applyProtection="1">
      <alignment vertical="center"/>
      <protection locked="0"/>
    </xf>
    <xf numFmtId="0" fontId="32" fillId="0" borderId="88" xfId="0" applyFont="1" applyBorder="1" applyAlignment="1">
      <alignment vertical="center"/>
    </xf>
    <xf numFmtId="0" fontId="45" fillId="0" borderId="46" xfId="0" applyFont="1" applyBorder="1" applyAlignment="1">
      <alignment horizontal="right" vertical="center"/>
    </xf>
    <xf numFmtId="0" fontId="25" fillId="7" borderId="46" xfId="0" applyFont="1" applyFill="1" applyBorder="1" applyAlignment="1">
      <alignment vertical="center"/>
    </xf>
    <xf numFmtId="0" fontId="32" fillId="6" borderId="228" xfId="0" applyFont="1" applyFill="1" applyBorder="1" applyAlignment="1" applyProtection="1">
      <alignment horizontal="center" vertical="center"/>
      <protection locked="0"/>
    </xf>
    <xf numFmtId="0" fontId="32" fillId="0" borderId="88" xfId="0" applyFont="1" applyBorder="1" applyAlignment="1">
      <alignment horizontal="left" vertical="center" indent="2"/>
    </xf>
    <xf numFmtId="0" fontId="36" fillId="3" borderId="0" xfId="0" applyFont="1" applyFill="1" applyAlignment="1">
      <alignment vertical="center"/>
    </xf>
    <xf numFmtId="167" fontId="32" fillId="3" borderId="0" xfId="2" applyNumberFormat="1" applyFont="1" applyFill="1" applyBorder="1" applyAlignment="1" applyProtection="1">
      <alignment horizontal="right" vertical="center"/>
    </xf>
    <xf numFmtId="167" fontId="0" fillId="3" borderId="0" xfId="0" applyNumberFormat="1" applyFill="1" applyAlignment="1">
      <alignment horizontal="right" vertical="center"/>
    </xf>
    <xf numFmtId="167" fontId="38" fillId="3" borderId="0" xfId="2" applyNumberFormat="1" applyFont="1" applyFill="1" applyBorder="1" applyAlignment="1" applyProtection="1">
      <alignment horizontal="right" vertical="center"/>
    </xf>
    <xf numFmtId="0" fontId="32" fillId="0" borderId="141" xfId="0" applyFont="1" applyBorder="1" applyAlignment="1">
      <alignment vertical="center"/>
    </xf>
    <xf numFmtId="0" fontId="39" fillId="0" borderId="131" xfId="0" applyFont="1" applyBorder="1" applyAlignment="1">
      <alignment vertical="center"/>
    </xf>
    <xf numFmtId="0" fontId="25" fillId="0" borderId="142" xfId="0" applyFont="1" applyBorder="1" applyAlignment="1">
      <alignment horizontal="right" vertical="center"/>
    </xf>
    <xf numFmtId="0" fontId="30" fillId="0" borderId="131" xfId="0" applyFont="1" applyBorder="1" applyAlignment="1">
      <alignment vertical="center"/>
    </xf>
    <xf numFmtId="2" fontId="31" fillId="0" borderId="0" xfId="0" applyNumberFormat="1" applyFont="1" applyAlignment="1">
      <alignment horizontal="right" vertical="center"/>
    </xf>
    <xf numFmtId="2" fontId="31" fillId="10" borderId="0" xfId="0" applyNumberFormat="1" applyFont="1" applyFill="1" applyAlignment="1">
      <alignment horizontal="right" vertical="center"/>
    </xf>
    <xf numFmtId="0" fontId="32" fillId="0" borderId="131" xfId="0" applyFont="1" applyBorder="1" applyAlignment="1">
      <alignment vertical="center"/>
    </xf>
    <xf numFmtId="167" fontId="38" fillId="0" borderId="142" xfId="2" applyNumberFormat="1" applyFont="1" applyFill="1" applyBorder="1" applyAlignment="1" applyProtection="1">
      <alignment horizontal="right" vertical="center"/>
    </xf>
    <xf numFmtId="0" fontId="49" fillId="0" borderId="230" xfId="0" applyFont="1" applyBorder="1" applyAlignment="1">
      <alignment vertical="center" wrapText="1"/>
    </xf>
    <xf numFmtId="0" fontId="25" fillId="0" borderId="68" xfId="0" applyFont="1" applyBorder="1" applyAlignment="1">
      <alignment vertical="center"/>
    </xf>
    <xf numFmtId="0" fontId="37" fillId="0" borderId="83" xfId="0" applyFont="1" applyBorder="1" applyAlignment="1">
      <alignment horizontal="center" vertical="center"/>
    </xf>
    <xf numFmtId="0" fontId="32" fillId="13" borderId="36" xfId="0" applyFont="1" applyFill="1" applyBorder="1" applyAlignment="1">
      <alignment vertical="center"/>
    </xf>
    <xf numFmtId="0" fontId="32" fillId="13" borderId="37" xfId="0" applyFont="1" applyFill="1" applyBorder="1" applyAlignment="1" applyProtection="1">
      <alignment horizontal="center" vertical="center"/>
      <protection locked="0"/>
    </xf>
    <xf numFmtId="0" fontId="36" fillId="13" borderId="37" xfId="0" applyFont="1" applyFill="1" applyBorder="1" applyAlignment="1">
      <alignment horizontal="center" vertical="center"/>
    </xf>
    <xf numFmtId="0" fontId="32" fillId="13" borderId="195" xfId="0" applyFont="1" applyFill="1" applyBorder="1" applyAlignment="1">
      <alignment horizontal="center" vertical="center"/>
    </xf>
    <xf numFmtId="0" fontId="32" fillId="0" borderId="196" xfId="0" applyFont="1" applyBorder="1" applyAlignment="1">
      <alignment vertical="center"/>
    </xf>
    <xf numFmtId="0" fontId="32" fillId="7" borderId="85" xfId="0" applyFont="1" applyFill="1" applyBorder="1" applyAlignment="1" applyProtection="1">
      <alignment horizontal="center" vertical="center"/>
      <protection locked="0"/>
    </xf>
    <xf numFmtId="0" fontId="32" fillId="6" borderId="236" xfId="0" applyFont="1" applyFill="1" applyBorder="1" applyAlignment="1" applyProtection="1">
      <alignment horizontal="center" vertical="center"/>
      <protection locked="0"/>
    </xf>
    <xf numFmtId="0" fontId="32" fillId="0" borderId="47" xfId="0" applyFont="1" applyBorder="1" applyAlignment="1">
      <alignment horizontal="left" vertical="center" indent="3"/>
    </xf>
    <xf numFmtId="0" fontId="32" fillId="0" borderId="73" xfId="0" applyFont="1" applyBorder="1" applyAlignment="1">
      <alignment horizontal="left" vertical="center" indent="3"/>
    </xf>
    <xf numFmtId="0" fontId="32" fillId="0" borderId="53" xfId="0" applyFont="1" applyBorder="1" applyAlignment="1">
      <alignment vertical="center"/>
    </xf>
    <xf numFmtId="0" fontId="30" fillId="0" borderId="59" xfId="0" applyFont="1" applyBorder="1" applyAlignment="1">
      <alignment vertical="top"/>
    </xf>
    <xf numFmtId="0" fontId="30" fillId="0" borderId="0" xfId="0" applyFont="1" applyAlignment="1">
      <alignment vertical="top"/>
    </xf>
    <xf numFmtId="0" fontId="30" fillId="0" borderId="35" xfId="0" applyFont="1" applyBorder="1" applyAlignment="1">
      <alignment vertical="top"/>
    </xf>
    <xf numFmtId="0" fontId="32" fillId="7" borderId="237" xfId="0" applyFont="1" applyFill="1" applyBorder="1" applyAlignment="1">
      <alignment horizontal="left" vertical="center" wrapText="1"/>
    </xf>
    <xf numFmtId="0" fontId="32" fillId="7" borderId="59" xfId="0" applyFont="1" applyFill="1" applyBorder="1" applyAlignment="1">
      <alignment horizontal="left" vertical="center" wrapText="1"/>
    </xf>
    <xf numFmtId="1" fontId="35" fillId="0" borderId="92" xfId="0" applyNumberFormat="1" applyFont="1" applyBorder="1" applyAlignment="1" applyProtection="1">
      <alignment vertical="center"/>
      <protection locked="0" hidden="1"/>
    </xf>
    <xf numFmtId="0" fontId="27" fillId="0" borderId="47" xfId="0" applyFont="1" applyBorder="1" applyAlignment="1" applyProtection="1">
      <alignment vertical="center"/>
      <protection hidden="1"/>
    </xf>
    <xf numFmtId="0" fontId="31" fillId="0" borderId="47" xfId="0" applyFont="1" applyBorder="1" applyAlignment="1">
      <alignment horizontal="left" vertical="center"/>
    </xf>
    <xf numFmtId="167" fontId="32" fillId="0" borderId="142" xfId="2" applyNumberFormat="1" applyFont="1" applyFill="1" applyBorder="1" applyAlignment="1" applyProtection="1">
      <alignment horizontal="right" vertical="center"/>
    </xf>
    <xf numFmtId="0" fontId="32" fillId="7" borderId="0" xfId="0" applyFont="1" applyFill="1" applyAlignment="1" applyProtection="1">
      <alignment vertical="center"/>
      <protection locked="0"/>
    </xf>
    <xf numFmtId="0" fontId="39" fillId="0" borderId="203" xfId="0" applyFont="1" applyBorder="1" applyAlignment="1">
      <alignment horizontal="left" vertical="center"/>
    </xf>
    <xf numFmtId="0" fontId="32" fillId="6" borderId="208" xfId="0" applyFont="1" applyFill="1" applyBorder="1" applyAlignment="1" applyProtection="1">
      <alignment vertical="center"/>
      <protection locked="0"/>
    </xf>
    <xf numFmtId="0" fontId="32" fillId="0" borderId="77" xfId="0" applyFont="1" applyBorder="1" applyAlignment="1">
      <alignment horizontal="left" vertical="center" indent="3"/>
    </xf>
    <xf numFmtId="0" fontId="32" fillId="0" borderId="37" xfId="0" applyFont="1" applyBorder="1" applyAlignment="1">
      <alignment horizontal="center" vertical="center"/>
    </xf>
    <xf numFmtId="0" fontId="32" fillId="0" borderId="159" xfId="0" applyFont="1" applyBorder="1" applyAlignment="1">
      <alignment horizontal="left" vertical="center" indent="3"/>
    </xf>
    <xf numFmtId="0" fontId="25" fillId="0" borderId="53" xfId="0" applyFont="1" applyBorder="1" applyAlignment="1">
      <alignment vertical="center"/>
    </xf>
    <xf numFmtId="0" fontId="30" fillId="0" borderId="53" xfId="0" applyFont="1" applyBorder="1" applyAlignment="1">
      <alignment vertical="center"/>
    </xf>
    <xf numFmtId="0" fontId="39" fillId="0" borderId="53" xfId="0" applyFont="1" applyBorder="1" applyAlignment="1">
      <alignment vertical="center"/>
    </xf>
    <xf numFmtId="167" fontId="32" fillId="0" borderId="53" xfId="2" applyNumberFormat="1" applyFont="1" applyBorder="1" applyAlignment="1" applyProtection="1">
      <alignment vertical="center"/>
    </xf>
    <xf numFmtId="0" fontId="32" fillId="0" borderId="239" xfId="0" applyFont="1" applyBorder="1" applyAlignment="1">
      <alignment horizontal="left" vertical="center" indent="3"/>
    </xf>
    <xf numFmtId="0" fontId="30" fillId="0" borderId="85" xfId="0" applyFont="1" applyBorder="1" applyAlignment="1">
      <alignment vertical="center"/>
    </xf>
    <xf numFmtId="0" fontId="31" fillId="0" borderId="85" xfId="0" applyFont="1" applyBorder="1" applyAlignment="1">
      <alignment vertical="center"/>
    </xf>
    <xf numFmtId="167" fontId="32" fillId="0" borderId="85" xfId="2" applyNumberFormat="1" applyFont="1" applyBorder="1" applyAlignment="1" applyProtection="1">
      <alignment vertical="center"/>
    </xf>
    <xf numFmtId="0" fontId="32" fillId="0" borderId="85" xfId="0" applyFont="1" applyBorder="1" applyAlignment="1">
      <alignment horizontal="left" vertical="center" indent="1"/>
    </xf>
    <xf numFmtId="0" fontId="32" fillId="0" borderId="85" xfId="0" applyFont="1" applyBorder="1" applyAlignment="1">
      <alignment horizontal="center" vertical="center"/>
    </xf>
    <xf numFmtId="0" fontId="32" fillId="0" borderId="85" xfId="0" applyFont="1" applyBorder="1" applyAlignment="1">
      <alignment vertical="center"/>
    </xf>
    <xf numFmtId="0" fontId="32" fillId="0" borderId="173" xfId="0" applyFont="1" applyBorder="1" applyAlignment="1">
      <alignment horizontal="left" vertical="center" indent="3"/>
    </xf>
    <xf numFmtId="0" fontId="31" fillId="0" borderId="45" xfId="0" applyFont="1" applyBorder="1" applyAlignment="1">
      <alignment vertical="center"/>
    </xf>
    <xf numFmtId="0" fontId="32" fillId="0" borderId="45" xfId="0" applyFont="1" applyBorder="1" applyAlignment="1">
      <alignment horizontal="left" vertical="center" indent="4"/>
    </xf>
    <xf numFmtId="0" fontId="32" fillId="0" borderId="45" xfId="0" applyFont="1" applyBorder="1" applyAlignment="1">
      <alignment horizontal="left" vertical="center"/>
    </xf>
    <xf numFmtId="0" fontId="36" fillId="0" borderId="45" xfId="0" applyFont="1" applyBorder="1" applyAlignment="1">
      <alignment vertical="center"/>
    </xf>
    <xf numFmtId="0" fontId="39" fillId="0" borderId="45" xfId="0" applyFont="1" applyBorder="1" applyAlignment="1">
      <alignment horizontal="center" vertical="center"/>
    </xf>
    <xf numFmtId="0" fontId="36" fillId="0" borderId="47" xfId="0" applyFont="1" applyBorder="1" applyAlignment="1">
      <alignment vertical="center"/>
    </xf>
    <xf numFmtId="0" fontId="25" fillId="0" borderId="38" xfId="0" applyFont="1" applyBorder="1" applyAlignment="1">
      <alignment horizontal="right" vertical="center"/>
    </xf>
    <xf numFmtId="0" fontId="25" fillId="0" borderId="46" xfId="0" applyFont="1" applyBorder="1" applyAlignment="1">
      <alignment horizontal="right" vertical="center"/>
    </xf>
    <xf numFmtId="0" fontId="31" fillId="0" borderId="154" xfId="0" applyFont="1" applyBorder="1" applyAlignment="1">
      <alignment vertical="center"/>
    </xf>
    <xf numFmtId="0" fontId="31" fillId="13" borderId="38" xfId="0" applyFont="1" applyFill="1" applyBorder="1" applyAlignment="1">
      <alignment vertical="center"/>
    </xf>
    <xf numFmtId="0" fontId="32" fillId="13" borderId="236" xfId="0" applyFont="1" applyFill="1" applyBorder="1" applyAlignment="1">
      <alignment horizontal="center" vertical="center"/>
    </xf>
    <xf numFmtId="167" fontId="38" fillId="0" borderId="38" xfId="2" applyNumberFormat="1" applyFont="1" applyBorder="1" applyAlignment="1" applyProtection="1">
      <alignment horizontal="right" vertical="center"/>
    </xf>
    <xf numFmtId="0" fontId="49" fillId="0" borderId="38" xfId="0" applyFont="1" applyBorder="1"/>
    <xf numFmtId="0" fontId="31" fillId="6" borderId="48" xfId="0" applyFont="1" applyFill="1" applyBorder="1" applyAlignment="1" applyProtection="1">
      <alignment horizontal="center" vertical="center"/>
      <protection locked="0"/>
    </xf>
    <xf numFmtId="0" fontId="0" fillId="0" borderId="7" xfId="0" applyBorder="1" applyAlignment="1">
      <alignment vertical="center"/>
    </xf>
    <xf numFmtId="0" fontId="0" fillId="0" borderId="7" xfId="0" applyBorder="1" applyAlignment="1">
      <alignment vertical="center" wrapText="1"/>
    </xf>
    <xf numFmtId="0" fontId="0" fillId="13" borderId="0" xfId="0" applyFill="1" applyAlignment="1">
      <alignment horizontal="right" vertical="center"/>
    </xf>
    <xf numFmtId="0" fontId="0" fillId="13" borderId="133" xfId="0" applyFill="1" applyBorder="1" applyAlignment="1">
      <alignment horizontal="right" vertical="center"/>
    </xf>
    <xf numFmtId="0" fontId="31" fillId="0" borderId="0" xfId="0" applyFont="1" applyAlignment="1">
      <alignment horizontal="left" vertical="center" indent="1"/>
    </xf>
    <xf numFmtId="0" fontId="31" fillId="0" borderId="0" xfId="0" applyFont="1" applyAlignment="1">
      <alignment horizontal="left" vertical="center" indent="3"/>
    </xf>
    <xf numFmtId="167" fontId="32" fillId="0" borderId="0" xfId="0" applyNumberFormat="1" applyFont="1" applyAlignment="1">
      <alignment horizontal="right" vertical="center"/>
    </xf>
    <xf numFmtId="0" fontId="32" fillId="13" borderId="37" xfId="0" applyFont="1" applyFill="1" applyBorder="1" applyAlignment="1">
      <alignment horizontal="left" vertical="center" indent="3"/>
    </xf>
    <xf numFmtId="0" fontId="32" fillId="13" borderId="72" xfId="0" applyFont="1" applyFill="1" applyBorder="1" applyAlignment="1">
      <alignment horizontal="left" vertical="center" indent="3"/>
    </xf>
    <xf numFmtId="0" fontId="32" fillId="6" borderId="195" xfId="0" applyFont="1" applyFill="1" applyBorder="1" applyAlignment="1" applyProtection="1">
      <alignment horizontal="center" vertical="center"/>
      <protection locked="0"/>
    </xf>
    <xf numFmtId="0" fontId="32" fillId="0" borderId="0" xfId="0" applyFont="1" applyAlignment="1">
      <alignment horizontal="left" vertical="center" indent="4"/>
    </xf>
    <xf numFmtId="0" fontId="86" fillId="0" borderId="47" xfId="0" applyFont="1" applyBorder="1" applyAlignment="1">
      <alignment vertical="center"/>
    </xf>
    <xf numFmtId="0" fontId="30" fillId="0" borderId="0" xfId="0" applyFont="1" applyAlignment="1">
      <alignment vertical="center" wrapText="1"/>
    </xf>
    <xf numFmtId="0" fontId="32" fillId="7" borderId="0" xfId="0" applyFont="1" applyFill="1" applyAlignment="1">
      <alignment horizontal="left" vertical="center" wrapText="1"/>
    </xf>
    <xf numFmtId="167" fontId="43" fillId="0" borderId="0" xfId="0" applyNumberFormat="1" applyFont="1" applyAlignment="1">
      <alignment horizontal="left" vertical="center"/>
    </xf>
    <xf numFmtId="0" fontId="7" fillId="0" borderId="37" xfId="0" applyFont="1" applyBorder="1" applyAlignment="1" applyProtection="1">
      <alignment horizontal="left" vertical="center" wrapText="1"/>
      <protection locked="0" hidden="1"/>
    </xf>
    <xf numFmtId="167" fontId="43" fillId="0" borderId="0" xfId="0" applyNumberFormat="1" applyFont="1" applyAlignment="1">
      <alignment vertical="center"/>
    </xf>
    <xf numFmtId="0" fontId="43" fillId="0" borderId="0" xfId="0" applyFont="1" applyAlignment="1" applyProtection="1">
      <alignment vertical="center"/>
      <protection locked="0"/>
    </xf>
    <xf numFmtId="10" fontId="0" fillId="0" borderId="0" xfId="0" applyNumberFormat="1" applyAlignment="1">
      <alignment horizontal="center"/>
    </xf>
    <xf numFmtId="1" fontId="0" fillId="0" borderId="0" xfId="0" applyNumberFormat="1" applyAlignment="1">
      <alignment horizontal="center"/>
    </xf>
    <xf numFmtId="9" fontId="0" fillId="0" borderId="0" xfId="0" applyNumberFormat="1" applyAlignment="1">
      <alignment horizontal="center"/>
    </xf>
    <xf numFmtId="1" fontId="0" fillId="0" borderId="0" xfId="0" applyNumberFormat="1" applyAlignment="1">
      <alignment horizontal="left"/>
    </xf>
    <xf numFmtId="9" fontId="0" fillId="0" borderId="0" xfId="0" applyNumberFormat="1" applyAlignment="1">
      <alignment horizontal="left"/>
    </xf>
    <xf numFmtId="1" fontId="0" fillId="0" borderId="26" xfId="0" applyNumberFormat="1" applyBorder="1" applyAlignment="1">
      <alignment horizontal="center" wrapText="1"/>
    </xf>
    <xf numFmtId="9" fontId="0" fillId="0" borderId="15" xfId="0" applyNumberFormat="1" applyBorder="1" applyAlignment="1">
      <alignment horizontal="center"/>
    </xf>
    <xf numFmtId="1" fontId="0" fillId="0" borderId="12" xfId="0" applyNumberFormat="1" applyBorder="1" applyAlignment="1">
      <alignment horizontal="center"/>
    </xf>
    <xf numFmtId="9" fontId="0" fillId="0" borderId="17" xfId="0" applyNumberFormat="1" applyBorder="1" applyAlignment="1">
      <alignment horizontal="center"/>
    </xf>
    <xf numFmtId="0" fontId="96" fillId="6" borderId="0" xfId="0" applyFont="1" applyFill="1" applyAlignment="1">
      <alignment horizontal="center"/>
    </xf>
    <xf numFmtId="0" fontId="0" fillId="6" borderId="0" xfId="0" applyFill="1" applyAlignment="1">
      <alignment horizontal="center"/>
    </xf>
    <xf numFmtId="1" fontId="0" fillId="0" borderId="27" xfId="0" applyNumberFormat="1" applyBorder="1" applyAlignment="1">
      <alignment horizontal="center"/>
    </xf>
    <xf numFmtId="9" fontId="0" fillId="0" borderId="20" xfId="0" applyNumberFormat="1" applyBorder="1" applyAlignment="1">
      <alignment horizontal="center"/>
    </xf>
    <xf numFmtId="0" fontId="35" fillId="0" borderId="37" xfId="0" applyFont="1" applyBorder="1" applyAlignment="1" applyProtection="1">
      <alignment vertical="center"/>
      <protection locked="0" hidden="1"/>
    </xf>
    <xf numFmtId="0" fontId="39" fillId="13" borderId="0" xfId="0" applyFont="1" applyFill="1" applyAlignment="1">
      <alignment horizontal="center" vertical="center"/>
    </xf>
    <xf numFmtId="0" fontId="1" fillId="13" borderId="0" xfId="0" applyFont="1" applyFill="1" applyAlignment="1">
      <alignment vertical="center"/>
    </xf>
    <xf numFmtId="167" fontId="32" fillId="13" borderId="0" xfId="2" applyNumberFormat="1" applyFont="1" applyFill="1" applyBorder="1" applyAlignment="1" applyProtection="1">
      <alignment horizontal="right" vertical="center"/>
      <protection locked="0"/>
    </xf>
    <xf numFmtId="0" fontId="25" fillId="13" borderId="41" xfId="0" applyFont="1" applyFill="1" applyBorder="1" applyAlignment="1">
      <alignment vertical="center"/>
    </xf>
    <xf numFmtId="0" fontId="32" fillId="3" borderId="33" xfId="0" applyFont="1" applyFill="1" applyBorder="1" applyAlignment="1">
      <alignment horizontal="left" vertical="center"/>
    </xf>
    <xf numFmtId="0" fontId="31" fillId="3" borderId="33" xfId="0" applyFont="1" applyFill="1" applyBorder="1" applyAlignment="1">
      <alignment vertical="center"/>
    </xf>
    <xf numFmtId="0" fontId="25" fillId="3" borderId="33" xfId="0" applyFont="1" applyFill="1" applyBorder="1" applyAlignment="1">
      <alignment vertical="center"/>
    </xf>
    <xf numFmtId="0" fontId="36" fillId="3" borderId="33" xfId="0" applyFont="1" applyFill="1" applyBorder="1" applyAlignment="1">
      <alignment vertical="center"/>
    </xf>
    <xf numFmtId="167" fontId="32" fillId="3" borderId="33" xfId="2" applyNumberFormat="1" applyFont="1" applyFill="1" applyBorder="1" applyAlignment="1" applyProtection="1">
      <alignment horizontal="right" vertical="center"/>
    </xf>
    <xf numFmtId="167" fontId="0" fillId="3" borderId="33" xfId="0" applyNumberFormat="1" applyFill="1" applyBorder="1" applyAlignment="1">
      <alignment horizontal="right" vertical="center"/>
    </xf>
    <xf numFmtId="167" fontId="38" fillId="3" borderId="33" xfId="2" applyNumberFormat="1" applyFont="1" applyFill="1" applyBorder="1" applyAlignment="1" applyProtection="1">
      <alignment horizontal="right" vertical="center"/>
    </xf>
    <xf numFmtId="167" fontId="38" fillId="3" borderId="30" xfId="2" applyNumberFormat="1" applyFont="1" applyFill="1" applyBorder="1" applyAlignment="1" applyProtection="1">
      <alignment horizontal="right" vertical="center"/>
    </xf>
    <xf numFmtId="0" fontId="25" fillId="0" borderId="0" xfId="0" applyFont="1" applyAlignment="1" applyProtection="1">
      <alignment horizontal="center" vertical="center"/>
      <protection locked="0"/>
    </xf>
    <xf numFmtId="0" fontId="54" fillId="13" borderId="0" xfId="3" applyFont="1" applyFill="1" applyBorder="1" applyAlignment="1" applyProtection="1">
      <alignment vertical="center"/>
    </xf>
    <xf numFmtId="0" fontId="30" fillId="13" borderId="0" xfId="0" applyFont="1" applyFill="1" applyAlignment="1">
      <alignment horizontal="right" vertical="center"/>
    </xf>
    <xf numFmtId="0" fontId="54" fillId="13" borderId="0" xfId="3" applyFont="1" applyFill="1" applyBorder="1" applyAlignment="1" applyProtection="1">
      <alignment horizontal="left" vertical="center"/>
    </xf>
    <xf numFmtId="0" fontId="54" fillId="13" borderId="133" xfId="3" applyFont="1" applyFill="1" applyBorder="1" applyAlignment="1" applyProtection="1">
      <alignment horizontal="left" vertical="center"/>
    </xf>
    <xf numFmtId="0" fontId="32" fillId="13" borderId="89" xfId="0" applyFont="1" applyFill="1" applyBorder="1" applyAlignment="1">
      <alignment vertical="center"/>
    </xf>
    <xf numFmtId="0" fontId="32" fillId="13" borderId="87" xfId="0" applyFont="1" applyFill="1" applyBorder="1" applyAlignment="1">
      <alignment horizontal="left" vertical="center"/>
    </xf>
    <xf numFmtId="0" fontId="31" fillId="13" borderId="87" xfId="0" applyFont="1" applyFill="1" applyBorder="1" applyAlignment="1">
      <alignment vertical="center"/>
    </xf>
    <xf numFmtId="0" fontId="25" fillId="13" borderId="87" xfId="0" applyFont="1" applyFill="1" applyBorder="1" applyAlignment="1">
      <alignment vertical="center"/>
    </xf>
    <xf numFmtId="0" fontId="36" fillId="13" borderId="87" xfId="0" applyFont="1" applyFill="1" applyBorder="1" applyAlignment="1">
      <alignment vertical="center"/>
    </xf>
    <xf numFmtId="0" fontId="32" fillId="0" borderId="89" xfId="0" applyFont="1" applyBorder="1" applyAlignment="1">
      <alignment vertical="center"/>
    </xf>
    <xf numFmtId="0" fontId="32" fillId="0" borderId="87" xfId="0" applyFont="1" applyBorder="1" applyAlignment="1">
      <alignment horizontal="left" vertical="center"/>
    </xf>
    <xf numFmtId="0" fontId="31" fillId="0" borderId="87" xfId="0" applyFont="1" applyBorder="1" applyAlignment="1">
      <alignment vertical="center"/>
    </xf>
    <xf numFmtId="0" fontId="25" fillId="0" borderId="87" xfId="0" applyFont="1" applyBorder="1" applyAlignment="1">
      <alignment vertical="center"/>
    </xf>
    <xf numFmtId="0" fontId="32" fillId="0" borderId="87" xfId="0" applyFont="1" applyBorder="1" applyAlignment="1">
      <alignment horizontal="center" vertical="center"/>
    </xf>
    <xf numFmtId="0" fontId="37" fillId="0" borderId="87" xfId="0" applyFont="1" applyBorder="1" applyAlignment="1">
      <alignment horizontal="left" vertical="center"/>
    </xf>
    <xf numFmtId="0" fontId="37" fillId="0" borderId="87" xfId="0" applyFont="1" applyBorder="1" applyAlignment="1">
      <alignment vertical="center"/>
    </xf>
    <xf numFmtId="0" fontId="36" fillId="0" borderId="87" xfId="0" applyFont="1" applyBorder="1" applyAlignment="1">
      <alignment vertical="center"/>
    </xf>
    <xf numFmtId="0" fontId="36" fillId="0" borderId="87" xfId="0" applyFont="1" applyBorder="1" applyAlignment="1">
      <alignment horizontal="center" vertical="center"/>
    </xf>
    <xf numFmtId="0" fontId="32" fillId="7" borderId="60" xfId="0" applyFont="1" applyFill="1" applyBorder="1" applyAlignment="1">
      <alignment horizontal="left" vertical="center"/>
    </xf>
    <xf numFmtId="0" fontId="32" fillId="7" borderId="38" xfId="0" applyFont="1" applyFill="1" applyBorder="1" applyAlignment="1">
      <alignment horizontal="left" vertical="center"/>
    </xf>
    <xf numFmtId="0" fontId="36" fillId="7" borderId="38" xfId="0" applyFont="1" applyFill="1" applyBorder="1" applyAlignment="1">
      <alignment vertical="center"/>
    </xf>
    <xf numFmtId="167" fontId="32" fillId="7" borderId="38" xfId="2" applyNumberFormat="1" applyFont="1" applyFill="1" applyBorder="1" applyAlignment="1" applyProtection="1">
      <alignment horizontal="right" vertical="center"/>
    </xf>
    <xf numFmtId="0" fontId="32" fillId="7" borderId="243" xfId="0" applyFont="1" applyFill="1" applyBorder="1" applyAlignment="1">
      <alignment vertical="center"/>
    </xf>
    <xf numFmtId="0" fontId="32" fillId="7" borderId="58" xfId="0" applyFont="1" applyFill="1" applyBorder="1" applyAlignment="1">
      <alignment vertical="center"/>
    </xf>
    <xf numFmtId="0" fontId="31" fillId="7" borderId="58" xfId="0" applyFont="1" applyFill="1" applyBorder="1" applyAlignment="1">
      <alignment vertical="center"/>
    </xf>
    <xf numFmtId="0" fontId="25" fillId="7" borderId="58" xfId="0" applyFont="1" applyFill="1" applyBorder="1" applyAlignment="1">
      <alignment vertical="center"/>
    </xf>
    <xf numFmtId="0" fontId="36" fillId="7" borderId="58" xfId="0" applyFont="1" applyFill="1" applyBorder="1" applyAlignment="1">
      <alignment vertical="center"/>
    </xf>
    <xf numFmtId="167" fontId="32" fillId="7" borderId="58" xfId="2" applyNumberFormat="1" applyFont="1" applyFill="1" applyBorder="1" applyAlignment="1" applyProtection="1">
      <alignment horizontal="right" vertical="center"/>
    </xf>
    <xf numFmtId="167" fontId="32" fillId="7" borderId="113" xfId="2" applyNumberFormat="1" applyFont="1" applyFill="1" applyBorder="1" applyAlignment="1" applyProtection="1">
      <alignment horizontal="right" vertical="center"/>
    </xf>
    <xf numFmtId="0" fontId="32" fillId="0" borderId="0" xfId="0" applyFont="1" applyAlignment="1">
      <alignment horizontal="left" vertical="center" indent="6"/>
    </xf>
    <xf numFmtId="0" fontId="31" fillId="0" borderId="0" xfId="0" applyFont="1" applyAlignment="1">
      <alignment horizontal="left" vertical="center" indent="7"/>
    </xf>
    <xf numFmtId="0" fontId="31" fillId="0" borderId="0" xfId="0" applyFont="1" applyAlignment="1">
      <alignment horizontal="left" vertical="center" indent="8"/>
    </xf>
    <xf numFmtId="0" fontId="32" fillId="13" borderId="0" xfId="0" applyFont="1" applyFill="1" applyAlignment="1">
      <alignment horizontal="left" vertical="center" indent="6"/>
    </xf>
    <xf numFmtId="0" fontId="31" fillId="0" borderId="0" xfId="0" applyFont="1" applyAlignment="1">
      <alignment horizontal="left" vertical="center" indent="2"/>
    </xf>
    <xf numFmtId="0" fontId="32" fillId="6" borderId="207" xfId="0" applyFont="1" applyFill="1" applyBorder="1" applyAlignment="1" applyProtection="1">
      <alignment horizontal="center" vertical="center"/>
      <protection locked="0"/>
    </xf>
    <xf numFmtId="0" fontId="25" fillId="7" borderId="42" xfId="0" applyFont="1" applyFill="1" applyBorder="1" applyAlignment="1">
      <alignment vertical="center"/>
    </xf>
    <xf numFmtId="0" fontId="39" fillId="0" borderId="131" xfId="0" applyFont="1" applyBorder="1" applyAlignment="1">
      <alignment horizontal="left" vertical="top"/>
    </xf>
    <xf numFmtId="0" fontId="0" fillId="13" borderId="142" xfId="0" applyFill="1" applyBorder="1" applyAlignment="1">
      <alignment horizontal="right" vertical="center"/>
    </xf>
    <xf numFmtId="0" fontId="0" fillId="0" borderId="142" xfId="0" applyBorder="1" applyAlignment="1">
      <alignment horizontal="right" vertical="center"/>
    </xf>
    <xf numFmtId="0" fontId="31" fillId="0" borderId="142" xfId="0" applyFont="1" applyBorder="1" applyAlignment="1">
      <alignment vertical="center"/>
    </xf>
    <xf numFmtId="167" fontId="32" fillId="0" borderId="142" xfId="0" applyNumberFormat="1" applyFont="1" applyBorder="1" applyAlignment="1">
      <alignment horizontal="right" vertical="center"/>
    </xf>
    <xf numFmtId="0" fontId="99" fillId="0" borderId="131" xfId="0" applyFont="1" applyBorder="1" applyAlignment="1">
      <alignment horizontal="left" vertical="center" indent="2"/>
    </xf>
    <xf numFmtId="0" fontId="99" fillId="0" borderId="88" xfId="0" applyFont="1" applyBorder="1" applyAlignment="1">
      <alignment horizontal="left" vertical="center" indent="2"/>
    </xf>
    <xf numFmtId="0" fontId="37" fillId="0" borderId="46" xfId="0" applyFont="1" applyBorder="1" applyAlignment="1">
      <alignment vertical="top"/>
    </xf>
    <xf numFmtId="0" fontId="39" fillId="0" borderId="0" xfId="0" applyFont="1" applyAlignment="1">
      <alignment horizontal="center"/>
    </xf>
    <xf numFmtId="0" fontId="32" fillId="13" borderId="236" xfId="0" applyFont="1" applyFill="1" applyBorder="1" applyAlignment="1">
      <alignment vertical="center"/>
    </xf>
    <xf numFmtId="0" fontId="32" fillId="0" borderId="60" xfId="0" applyFont="1" applyBorder="1" applyAlignment="1">
      <alignment horizontal="left" vertical="center" indent="10"/>
    </xf>
    <xf numFmtId="0" fontId="32" fillId="3" borderId="60" xfId="0" applyFont="1" applyFill="1" applyBorder="1" applyAlignment="1">
      <alignment vertical="center"/>
    </xf>
    <xf numFmtId="0" fontId="25" fillId="3" borderId="38" xfId="0" applyFont="1" applyFill="1" applyBorder="1" applyAlignment="1">
      <alignment vertical="center"/>
    </xf>
    <xf numFmtId="0" fontId="36" fillId="3" borderId="38" xfId="0" applyFont="1" applyFill="1" applyBorder="1" applyAlignment="1">
      <alignment horizontal="center" vertical="center"/>
    </xf>
    <xf numFmtId="0" fontId="25" fillId="3" borderId="38" xfId="0" applyFont="1" applyFill="1" applyBorder="1" applyAlignment="1">
      <alignment horizontal="right" vertical="center"/>
    </xf>
    <xf numFmtId="0" fontId="25" fillId="3" borderId="141" xfId="0" applyFont="1" applyFill="1" applyBorder="1" applyAlignment="1">
      <alignment horizontal="right" vertical="center"/>
    </xf>
    <xf numFmtId="0" fontId="32" fillId="13" borderId="88" xfId="0" applyFont="1" applyFill="1" applyBorder="1" applyAlignment="1">
      <alignment vertical="center"/>
    </xf>
    <xf numFmtId="0" fontId="32" fillId="13" borderId="46" xfId="0" applyFont="1" applyFill="1" applyBorder="1" applyAlignment="1">
      <alignment horizontal="left" vertical="center"/>
    </xf>
    <xf numFmtId="0" fontId="31" fillId="13" borderId="46" xfId="0" applyFont="1" applyFill="1" applyBorder="1" applyAlignment="1">
      <alignment vertical="center"/>
    </xf>
    <xf numFmtId="0" fontId="25" fillId="13" borderId="46" xfId="0" applyFont="1" applyFill="1" applyBorder="1" applyAlignment="1">
      <alignment vertical="center"/>
    </xf>
    <xf numFmtId="0" fontId="32" fillId="13" borderId="46" xfId="0" applyFont="1" applyFill="1" applyBorder="1" applyAlignment="1" applyProtection="1">
      <alignment horizontal="center" vertical="center"/>
      <protection locked="0"/>
    </xf>
    <xf numFmtId="0" fontId="36" fillId="13" borderId="46" xfId="0" applyFont="1" applyFill="1" applyBorder="1" applyAlignment="1">
      <alignment horizontal="center" vertical="center"/>
    </xf>
    <xf numFmtId="0" fontId="32" fillId="0" borderId="189" xfId="0" applyFont="1" applyBorder="1" applyAlignment="1">
      <alignment vertical="center"/>
    </xf>
    <xf numFmtId="0" fontId="36" fillId="0" borderId="189" xfId="0" applyFont="1" applyBorder="1" applyAlignment="1">
      <alignment horizontal="left" vertical="center"/>
    </xf>
    <xf numFmtId="0" fontId="37" fillId="0" borderId="189" xfId="0" applyFont="1" applyBorder="1" applyAlignment="1">
      <alignment vertical="center"/>
    </xf>
    <xf numFmtId="0" fontId="37" fillId="0" borderId="189" xfId="0" applyFont="1" applyBorder="1" applyAlignment="1">
      <alignment horizontal="left" vertical="center" indent="3"/>
    </xf>
    <xf numFmtId="0" fontId="37" fillId="0" borderId="189" xfId="0" applyFont="1" applyBorder="1" applyAlignment="1">
      <alignment horizontal="center" vertical="center"/>
    </xf>
    <xf numFmtId="0" fontId="25" fillId="0" borderId="189" xfId="0" applyFont="1" applyBorder="1" applyAlignment="1">
      <alignment vertical="center"/>
    </xf>
    <xf numFmtId="167" fontId="32" fillId="0" borderId="189" xfId="2" applyNumberFormat="1" applyFont="1" applyBorder="1" applyAlignment="1" applyProtection="1">
      <alignment horizontal="right" vertical="center"/>
    </xf>
    <xf numFmtId="0" fontId="32" fillId="0" borderId="37" xfId="0" applyFont="1" applyBorder="1" applyAlignment="1">
      <alignment horizontal="left" vertical="center" indent="4"/>
    </xf>
    <xf numFmtId="0" fontId="39" fillId="0" borderId="37" xfId="0" applyFont="1" applyBorder="1" applyAlignment="1">
      <alignment horizontal="center" vertical="center"/>
    </xf>
    <xf numFmtId="167" fontId="38" fillId="0" borderId="58" xfId="2" applyNumberFormat="1" applyFont="1" applyFill="1" applyBorder="1" applyAlignment="1" applyProtection="1">
      <alignment horizontal="right" vertical="center"/>
    </xf>
    <xf numFmtId="0" fontId="25" fillId="0" borderId="125" xfId="0" applyFont="1" applyBorder="1" applyAlignment="1">
      <alignment vertical="center"/>
    </xf>
    <xf numFmtId="0" fontId="39" fillId="0" borderId="226" xfId="0" applyFont="1" applyBorder="1" applyAlignment="1">
      <alignment horizontal="left" vertical="center"/>
    </xf>
    <xf numFmtId="0" fontId="30" fillId="0" borderId="198" xfId="0" applyFont="1" applyBorder="1" applyAlignment="1">
      <alignment horizontal="left" vertical="center"/>
    </xf>
    <xf numFmtId="0" fontId="0" fillId="0" borderId="198" xfId="0" applyBorder="1" applyAlignment="1">
      <alignment vertical="top" wrapText="1"/>
    </xf>
    <xf numFmtId="0" fontId="32" fillId="0" borderId="198" xfId="0" applyFont="1" applyBorder="1" applyAlignment="1" applyProtection="1">
      <alignment horizontal="center" vertical="center"/>
      <protection locked="0"/>
    </xf>
    <xf numFmtId="167" fontId="32" fillId="0" borderId="198" xfId="2" applyNumberFormat="1" applyFont="1" applyFill="1" applyBorder="1" applyAlignment="1" applyProtection="1">
      <alignment horizontal="right" vertical="center"/>
    </xf>
    <xf numFmtId="167" fontId="0" fillId="0" borderId="198" xfId="0" applyNumberFormat="1" applyBorder="1" applyAlignment="1">
      <alignment horizontal="right" vertical="center"/>
    </xf>
    <xf numFmtId="0" fontId="32" fillId="6" borderId="245" xfId="0" applyFont="1" applyFill="1" applyBorder="1" applyAlignment="1" applyProtection="1">
      <alignment horizontal="center" vertical="center"/>
      <protection locked="0"/>
    </xf>
    <xf numFmtId="0" fontId="30" fillId="0" borderId="59" xfId="0" applyFont="1" applyBorder="1" applyAlignment="1" applyProtection="1">
      <alignment vertical="center"/>
      <protection locked="0"/>
    </xf>
    <xf numFmtId="0" fontId="39" fillId="0" borderId="110" xfId="0" applyFont="1" applyBorder="1" applyAlignment="1" applyProtection="1">
      <alignment vertical="center"/>
      <protection locked="0"/>
    </xf>
    <xf numFmtId="0" fontId="39" fillId="4" borderId="32" xfId="0" applyFont="1" applyFill="1" applyBorder="1" applyAlignment="1">
      <alignment horizontal="right" vertical="center"/>
    </xf>
    <xf numFmtId="0" fontId="30" fillId="4" borderId="33" xfId="0" applyFont="1" applyFill="1" applyBorder="1" applyAlignment="1">
      <alignment vertical="center"/>
    </xf>
    <xf numFmtId="0" fontId="41" fillId="4" borderId="33" xfId="0" applyFont="1" applyFill="1" applyBorder="1" applyAlignment="1">
      <alignment horizontal="centerContinuous" vertical="center"/>
    </xf>
    <xf numFmtId="0" fontId="41" fillId="4" borderId="30" xfId="0" applyFont="1" applyFill="1" applyBorder="1" applyAlignment="1">
      <alignment horizontal="centerContinuous" vertical="center"/>
    </xf>
    <xf numFmtId="0" fontId="39" fillId="4" borderId="34" xfId="0" applyFont="1" applyFill="1" applyBorder="1" applyAlignment="1">
      <alignment horizontal="right" vertical="center"/>
    </xf>
    <xf numFmtId="0" fontId="30" fillId="4" borderId="35" xfId="0" applyFont="1" applyFill="1" applyBorder="1" applyAlignment="1">
      <alignment vertical="center"/>
    </xf>
    <xf numFmtId="0" fontId="25" fillId="4" borderId="35" xfId="0" applyFont="1" applyFill="1" applyBorder="1" applyAlignment="1">
      <alignment vertical="center"/>
    </xf>
    <xf numFmtId="0" fontId="25" fillId="4" borderId="31" xfId="0" applyFont="1" applyFill="1" applyBorder="1" applyAlignment="1">
      <alignment vertical="center"/>
    </xf>
    <xf numFmtId="0" fontId="49" fillId="0" borderId="0" xfId="0" applyFont="1"/>
    <xf numFmtId="167" fontId="32" fillId="0" borderId="38" xfId="2" applyNumberFormat="1" applyFont="1" applyBorder="1" applyAlignment="1" applyProtection="1">
      <alignment horizontal="right" vertical="center"/>
    </xf>
    <xf numFmtId="0" fontId="32" fillId="0" borderId="38" xfId="0" applyFont="1" applyBorder="1" applyAlignment="1">
      <alignment horizontal="center" vertical="center"/>
    </xf>
    <xf numFmtId="167" fontId="32" fillId="7" borderId="46" xfId="2" applyNumberFormat="1" applyFont="1" applyFill="1" applyBorder="1" applyAlignment="1" applyProtection="1">
      <alignment horizontal="right" vertical="center"/>
    </xf>
    <xf numFmtId="0" fontId="37" fillId="0" borderId="87" xfId="0" applyFont="1" applyBorder="1" applyAlignment="1">
      <alignment horizontal="center" vertical="center"/>
    </xf>
    <xf numFmtId="0" fontId="32" fillId="0" borderId="45" xfId="0" applyFont="1" applyBorder="1" applyAlignment="1">
      <alignment vertical="center"/>
    </xf>
    <xf numFmtId="0" fontId="32" fillId="7" borderId="253" xfId="0" applyFont="1" applyFill="1" applyBorder="1" applyAlignment="1">
      <alignment horizontal="left" vertical="center" indent="3"/>
    </xf>
    <xf numFmtId="0" fontId="32" fillId="0" borderId="254" xfId="0" applyFont="1" applyBorder="1" applyAlignment="1">
      <alignment horizontal="left" vertical="center" indent="3"/>
    </xf>
    <xf numFmtId="0" fontId="32" fillId="0" borderId="62" xfId="0" applyFont="1" applyBorder="1" applyAlignment="1">
      <alignment vertical="center"/>
    </xf>
    <xf numFmtId="0" fontId="25" fillId="0" borderId="92" xfId="0" applyFont="1" applyBorder="1" applyAlignment="1">
      <alignment vertical="center"/>
    </xf>
    <xf numFmtId="49" fontId="32" fillId="7" borderId="47" xfId="0" applyNumberFormat="1" applyFont="1" applyFill="1" applyBorder="1" applyAlignment="1" applyProtection="1">
      <alignment horizontal="right" vertical="center"/>
      <protection locked="0"/>
    </xf>
    <xf numFmtId="49" fontId="0" fillId="6" borderId="49" xfId="0" applyNumberFormat="1" applyFill="1" applyBorder="1" applyAlignment="1" applyProtection="1">
      <alignment vertical="center"/>
      <protection locked="0"/>
    </xf>
    <xf numFmtId="49" fontId="38" fillId="7" borderId="77" xfId="0" applyNumberFormat="1" applyFont="1" applyFill="1" applyBorder="1" applyAlignment="1" applyProtection="1">
      <alignment vertical="center"/>
      <protection locked="0"/>
    </xf>
    <xf numFmtId="0" fontId="39" fillId="0" borderId="47" xfId="0" applyFont="1" applyBorder="1" applyAlignment="1">
      <alignment horizontal="left" vertical="center"/>
    </xf>
    <xf numFmtId="0" fontId="31" fillId="0" borderId="58" xfId="0" applyFont="1" applyBorder="1" applyAlignment="1">
      <alignment horizontal="left" vertical="center" indent="6"/>
    </xf>
    <xf numFmtId="0" fontId="31" fillId="0" borderId="58" xfId="0" applyFont="1" applyBorder="1" applyAlignment="1">
      <alignment horizontal="left" vertical="center" indent="3"/>
    </xf>
    <xf numFmtId="0" fontId="31" fillId="0" borderId="58" xfId="0" applyFont="1" applyBorder="1" applyAlignment="1">
      <alignment horizontal="left" vertical="center" indent="8"/>
    </xf>
    <xf numFmtId="0" fontId="31" fillId="0" borderId="158" xfId="0" applyFont="1" applyBorder="1" applyAlignment="1">
      <alignment vertical="center"/>
    </xf>
    <xf numFmtId="0" fontId="31" fillId="0" borderId="58" xfId="0" applyFont="1" applyBorder="1" applyAlignment="1">
      <alignment horizontal="left" vertical="center" indent="7"/>
    </xf>
    <xf numFmtId="0" fontId="31" fillId="0" borderId="58" xfId="0" applyFont="1" applyBorder="1" applyAlignment="1">
      <alignment horizontal="left" vertical="center" indent="1"/>
    </xf>
    <xf numFmtId="0" fontId="25" fillId="0" borderId="243" xfId="0" applyFont="1" applyBorder="1" applyAlignment="1">
      <alignment vertical="center"/>
    </xf>
    <xf numFmtId="167" fontId="48" fillId="13" borderId="0" xfId="2" applyNumberFormat="1" applyFont="1" applyFill="1" applyBorder="1" applyAlignment="1" applyProtection="1">
      <alignment horizontal="left" vertical="center"/>
      <protection locked="0"/>
    </xf>
    <xf numFmtId="0" fontId="65" fillId="0" borderId="0" xfId="0" applyFont="1" applyAlignment="1">
      <alignment horizontal="center"/>
    </xf>
    <xf numFmtId="0" fontId="8" fillId="0" borderId="33" xfId="0" applyFont="1" applyBorder="1" applyAlignment="1">
      <alignment vertical="center"/>
    </xf>
    <xf numFmtId="0" fontId="27" fillId="2" borderId="29" xfId="0" applyFont="1" applyFill="1" applyBorder="1" applyAlignment="1">
      <alignment vertical="center"/>
    </xf>
    <xf numFmtId="0" fontId="37" fillId="0" borderId="60" xfId="0" applyFont="1" applyBorder="1" applyAlignment="1">
      <alignment vertical="center"/>
    </xf>
    <xf numFmtId="0" fontId="37" fillId="0" borderId="131" xfId="0" applyFont="1" applyBorder="1" applyAlignment="1">
      <alignment vertical="center"/>
    </xf>
    <xf numFmtId="167" fontId="38" fillId="0" borderId="142" xfId="2" applyNumberFormat="1" applyFont="1" applyBorder="1" applyAlignment="1" applyProtection="1">
      <alignment horizontal="right" vertical="center"/>
    </xf>
    <xf numFmtId="167" fontId="38" fillId="0" borderId="142" xfId="2" applyNumberFormat="1" applyFont="1" applyBorder="1" applyAlignment="1" applyProtection="1">
      <alignment horizontal="right" vertical="center"/>
      <protection locked="0"/>
    </xf>
    <xf numFmtId="0" fontId="37" fillId="0" borderId="88" xfId="0" applyFont="1" applyBorder="1" applyAlignment="1">
      <alignment vertical="center"/>
    </xf>
    <xf numFmtId="0" fontId="30" fillId="0" borderId="46" xfId="0" applyFont="1" applyBorder="1" applyAlignment="1">
      <alignment vertical="center"/>
    </xf>
    <xf numFmtId="0" fontId="49" fillId="0" borderId="46" xfId="0" applyFont="1" applyBorder="1" applyAlignment="1">
      <alignment vertical="center"/>
    </xf>
    <xf numFmtId="167" fontId="38" fillId="0" borderId="141" xfId="2" applyNumberFormat="1" applyFont="1" applyBorder="1" applyAlignment="1" applyProtection="1">
      <alignment horizontal="right" vertical="center"/>
    </xf>
    <xf numFmtId="0" fontId="37" fillId="0" borderId="32" xfId="0" applyFont="1" applyBorder="1" applyAlignment="1">
      <alignment vertical="center"/>
    </xf>
    <xf numFmtId="0" fontId="31" fillId="0" borderId="33" xfId="0" applyFont="1" applyBorder="1" applyAlignment="1">
      <alignment vertical="center"/>
    </xf>
    <xf numFmtId="0" fontId="30" fillId="0" borderId="33" xfId="0" applyFont="1" applyBorder="1" applyAlignment="1">
      <alignment vertical="center"/>
    </xf>
    <xf numFmtId="167" fontId="32" fillId="0" borderId="33" xfId="2" applyNumberFormat="1" applyFont="1" applyBorder="1" applyAlignment="1" applyProtection="1">
      <alignment horizontal="right" vertical="center"/>
    </xf>
    <xf numFmtId="167" fontId="38" fillId="0" borderId="33" xfId="2" applyNumberFormat="1" applyFont="1" applyBorder="1" applyAlignment="1" applyProtection="1">
      <alignment horizontal="right" vertical="center"/>
    </xf>
    <xf numFmtId="167" fontId="38" fillId="0" borderId="30" xfId="2" applyNumberFormat="1" applyFont="1" applyBorder="1" applyAlignment="1" applyProtection="1">
      <alignment horizontal="right" vertical="center"/>
    </xf>
    <xf numFmtId="0" fontId="37" fillId="0" borderId="67" xfId="0" applyFont="1" applyBorder="1" applyAlignment="1">
      <alignment vertical="center"/>
    </xf>
    <xf numFmtId="167" fontId="38" fillId="0" borderId="29" xfId="2" applyNumberFormat="1" applyFont="1" applyBorder="1" applyAlignment="1" applyProtection="1">
      <alignment horizontal="right" vertical="center"/>
    </xf>
    <xf numFmtId="0" fontId="25" fillId="0" borderId="31" xfId="0" applyFont="1" applyBorder="1" applyAlignment="1">
      <alignment horizontal="right" vertical="center"/>
    </xf>
    <xf numFmtId="0" fontId="32" fillId="13" borderId="47" xfId="0" applyFont="1" applyFill="1" applyBorder="1" applyAlignment="1">
      <alignment horizontal="left" vertical="center"/>
    </xf>
    <xf numFmtId="0" fontId="31" fillId="13" borderId="47" xfId="0" applyFont="1" applyFill="1" applyBorder="1" applyAlignment="1">
      <alignment vertical="center"/>
    </xf>
    <xf numFmtId="0" fontId="25" fillId="13" borderId="47" xfId="0" applyFont="1" applyFill="1" applyBorder="1" applyAlignment="1">
      <alignment vertical="center"/>
    </xf>
    <xf numFmtId="0" fontId="32" fillId="13" borderId="38" xfId="0" applyFont="1" applyFill="1" applyBorder="1" applyAlignment="1">
      <alignment horizontal="left" vertical="center"/>
    </xf>
    <xf numFmtId="0" fontId="25" fillId="13" borderId="38" xfId="0" applyFont="1" applyFill="1" applyBorder="1" applyAlignment="1">
      <alignment vertical="center"/>
    </xf>
    <xf numFmtId="0" fontId="37" fillId="0" borderId="198" xfId="0" applyFont="1" applyBorder="1" applyAlignment="1">
      <alignment horizontal="left" vertical="center"/>
    </xf>
    <xf numFmtId="0" fontId="32" fillId="0" borderId="188" xfId="0" applyFont="1" applyBorder="1" applyAlignment="1">
      <alignment vertical="center"/>
    </xf>
    <xf numFmtId="0" fontId="31" fillId="0" borderId="189" xfId="0" applyFont="1" applyBorder="1" applyAlignment="1">
      <alignment vertical="center"/>
    </xf>
    <xf numFmtId="0" fontId="32" fillId="0" borderId="72" xfId="0" applyFont="1" applyBorder="1" applyAlignment="1">
      <alignment vertical="center"/>
    </xf>
    <xf numFmtId="0" fontId="32" fillId="12" borderId="0" xfId="0" applyFont="1" applyFill="1" applyAlignment="1">
      <alignment horizontal="left" vertical="center" indent="3"/>
    </xf>
    <xf numFmtId="0" fontId="32" fillId="0" borderId="191" xfId="0" applyFont="1" applyBorder="1" applyAlignment="1">
      <alignment vertical="center"/>
    </xf>
    <xf numFmtId="0" fontId="25" fillId="0" borderId="116" xfId="0" applyFont="1" applyBorder="1" applyAlignment="1">
      <alignment vertical="center"/>
    </xf>
    <xf numFmtId="0" fontId="25" fillId="0" borderId="91" xfId="0" applyFont="1" applyBorder="1" applyAlignment="1">
      <alignment vertical="center"/>
    </xf>
    <xf numFmtId="0" fontId="37" fillId="0" borderId="189" xfId="0" applyFont="1" applyBorder="1" applyAlignment="1">
      <alignment horizontal="left" vertical="center"/>
    </xf>
    <xf numFmtId="0" fontId="37" fillId="0" borderId="116" xfId="0" applyFont="1" applyBorder="1" applyAlignment="1">
      <alignment horizontal="left" vertical="center"/>
    </xf>
    <xf numFmtId="0" fontId="11" fillId="0" borderId="0" xfId="0" applyFont="1" applyAlignment="1">
      <alignment horizontal="left" vertical="center"/>
    </xf>
    <xf numFmtId="0" fontId="31" fillId="0" borderId="116" xfId="0" applyFont="1" applyBorder="1" applyAlignment="1">
      <alignment vertical="center"/>
    </xf>
    <xf numFmtId="0" fontId="32" fillId="7" borderId="110" xfId="0" applyFont="1" applyFill="1" applyBorder="1" applyAlignment="1">
      <alignment horizontal="left" vertical="center"/>
    </xf>
    <xf numFmtId="0" fontId="32" fillId="7" borderId="59" xfId="0" applyFont="1" applyFill="1" applyBorder="1" applyAlignment="1">
      <alignment horizontal="left" vertical="center"/>
    </xf>
    <xf numFmtId="0" fontId="31" fillId="7" borderId="59" xfId="0" applyFont="1" applyFill="1" applyBorder="1" applyAlignment="1">
      <alignment vertical="center"/>
    </xf>
    <xf numFmtId="0" fontId="25" fillId="7" borderId="59" xfId="0" applyFont="1" applyFill="1" applyBorder="1" applyAlignment="1">
      <alignment vertical="center"/>
    </xf>
    <xf numFmtId="0" fontId="45" fillId="0" borderId="59" xfId="0" applyFont="1" applyBorder="1" applyAlignment="1">
      <alignment horizontal="right" vertical="center"/>
    </xf>
    <xf numFmtId="0" fontId="32" fillId="7" borderId="112" xfId="0" applyFont="1" applyFill="1" applyBorder="1" applyAlignment="1">
      <alignment vertical="center"/>
    </xf>
    <xf numFmtId="0" fontId="8" fillId="0" borderId="264" xfId="0" applyFont="1" applyBorder="1" applyAlignment="1" applyProtection="1">
      <alignment vertical="center"/>
      <protection locked="0"/>
    </xf>
    <xf numFmtId="0" fontId="25" fillId="0" borderId="264" xfId="0" applyFont="1" applyBorder="1" applyAlignment="1">
      <alignment vertical="center"/>
    </xf>
    <xf numFmtId="0" fontId="31" fillId="0" borderId="58" xfId="0" applyFont="1" applyBorder="1" applyAlignment="1">
      <alignment horizontal="left" vertical="center" indent="2"/>
    </xf>
    <xf numFmtId="0" fontId="36" fillId="0" borderId="58" xfId="0" applyFont="1" applyBorder="1" applyAlignment="1">
      <alignment horizontal="left" vertical="top"/>
    </xf>
    <xf numFmtId="0" fontId="0" fillId="0" borderId="58" xfId="0" applyBorder="1" applyAlignment="1">
      <alignment horizontal="right" vertical="center"/>
    </xf>
    <xf numFmtId="0" fontId="0" fillId="0" borderId="158" xfId="0" applyBorder="1" applyAlignment="1">
      <alignment horizontal="right" vertical="center"/>
    </xf>
    <xf numFmtId="0" fontId="37" fillId="0" borderId="185" xfId="0" applyFont="1" applyBorder="1" applyAlignment="1">
      <alignment horizontal="left" vertical="center" indent="3"/>
    </xf>
    <xf numFmtId="0" fontId="37" fillId="0" borderId="198" xfId="0" applyFont="1" applyBorder="1" applyAlignment="1">
      <alignment vertical="center"/>
    </xf>
    <xf numFmtId="0" fontId="32" fillId="0" borderId="38" xfId="0" applyFont="1" applyBorder="1" applyAlignment="1">
      <alignment horizontal="left" vertical="center"/>
    </xf>
    <xf numFmtId="0" fontId="0" fillId="0" borderId="38" xfId="0" applyBorder="1" applyAlignment="1">
      <alignment horizontal="right" vertical="center"/>
    </xf>
    <xf numFmtId="0" fontId="31" fillId="0" borderId="46" xfId="0" applyFont="1" applyBorder="1" applyAlignment="1">
      <alignment horizontal="left" vertical="center" indent="3"/>
    </xf>
    <xf numFmtId="0" fontId="32" fillId="0" borderId="44" xfId="0" applyFont="1" applyBorder="1" applyAlignment="1">
      <alignment horizontal="left" vertical="center"/>
    </xf>
    <xf numFmtId="0" fontId="0" fillId="0" borderId="209" xfId="0" applyBorder="1" applyAlignment="1">
      <alignment horizontal="right" vertical="center"/>
    </xf>
    <xf numFmtId="0" fontId="31" fillId="0" borderId="203" xfId="0" applyFont="1" applyBorder="1" applyAlignment="1">
      <alignment horizontal="left" vertical="center" indent="2"/>
    </xf>
    <xf numFmtId="0" fontId="31" fillId="0" borderId="267" xfId="0" applyFont="1" applyBorder="1" applyAlignment="1">
      <alignment vertical="center"/>
    </xf>
    <xf numFmtId="0" fontId="31" fillId="0" borderId="185" xfId="0" applyFont="1" applyBorder="1" applyAlignment="1">
      <alignment horizontal="left" vertical="center" indent="2"/>
    </xf>
    <xf numFmtId="0" fontId="32" fillId="0" borderId="110" xfId="0" applyFont="1" applyBorder="1" applyAlignment="1">
      <alignment horizontal="left" vertical="center"/>
    </xf>
    <xf numFmtId="0" fontId="0" fillId="0" borderId="59" xfId="0" applyBorder="1" applyAlignment="1">
      <alignment horizontal="right" vertical="center"/>
    </xf>
    <xf numFmtId="1" fontId="32" fillId="6" borderId="54" xfId="0" applyNumberFormat="1" applyFont="1" applyFill="1" applyBorder="1" applyAlignment="1" applyProtection="1">
      <alignment horizontal="center" vertical="center"/>
      <protection locked="0"/>
    </xf>
    <xf numFmtId="0" fontId="32" fillId="6" borderId="227" xfId="0" applyFont="1" applyFill="1" applyBorder="1" applyAlignment="1" applyProtection="1">
      <alignment horizontal="center" vertical="center"/>
      <protection locked="0"/>
    </xf>
    <xf numFmtId="0" fontId="32" fillId="13" borderId="54" xfId="0" applyFont="1" applyFill="1" applyBorder="1" applyAlignment="1">
      <alignment horizontal="left" vertical="center" indent="3"/>
    </xf>
    <xf numFmtId="0" fontId="32" fillId="13" borderId="44" xfId="0" applyFont="1" applyFill="1" applyBorder="1" applyAlignment="1">
      <alignment horizontal="left" vertical="center" indent="3"/>
    </xf>
    <xf numFmtId="0" fontId="32" fillId="13" borderId="203" xfId="0" applyFont="1" applyFill="1" applyBorder="1" applyAlignment="1">
      <alignment horizontal="left" vertical="center" indent="3"/>
    </xf>
    <xf numFmtId="0" fontId="32" fillId="0" borderId="268" xfId="0" applyFont="1" applyBorder="1" applyAlignment="1">
      <alignment vertical="center"/>
    </xf>
    <xf numFmtId="0" fontId="25" fillId="0" borderId="270" xfId="0" applyFont="1" applyBorder="1" applyAlignment="1">
      <alignment vertical="center"/>
    </xf>
    <xf numFmtId="0" fontId="32" fillId="0" borderId="52" xfId="0" applyFont="1" applyBorder="1" applyAlignment="1">
      <alignment horizontal="left" vertical="center" indent="3"/>
    </xf>
    <xf numFmtId="0" fontId="25" fillId="0" borderId="266" xfId="0" applyFont="1" applyBorder="1" applyAlignment="1">
      <alignment vertical="center"/>
    </xf>
    <xf numFmtId="0" fontId="25" fillId="0" borderId="194" xfId="0" applyFont="1" applyBorder="1" applyAlignment="1">
      <alignment vertical="center"/>
    </xf>
    <xf numFmtId="0" fontId="25" fillId="0" borderId="90" xfId="0" applyFont="1" applyBorder="1" applyAlignment="1">
      <alignment vertical="center"/>
    </xf>
    <xf numFmtId="0" fontId="25" fillId="7" borderId="83" xfId="0" applyFont="1" applyFill="1" applyBorder="1" applyAlignment="1">
      <alignment vertical="center"/>
    </xf>
    <xf numFmtId="0" fontId="32" fillId="7" borderId="83" xfId="0" applyFont="1" applyFill="1" applyBorder="1" applyAlignment="1">
      <alignment vertical="center"/>
    </xf>
    <xf numFmtId="0" fontId="25" fillId="7" borderId="274" xfId="0" applyFont="1" applyFill="1" applyBorder="1" applyAlignment="1">
      <alignment vertical="center"/>
    </xf>
    <xf numFmtId="0" fontId="32" fillId="13" borderId="46" xfId="0" applyFont="1" applyFill="1" applyBorder="1" applyAlignment="1">
      <alignment horizontal="left" vertical="center" indent="3"/>
    </xf>
    <xf numFmtId="0" fontId="31" fillId="13" borderId="58" xfId="0" applyFont="1" applyFill="1" applyBorder="1" applyAlignment="1">
      <alignment vertical="center"/>
    </xf>
    <xf numFmtId="0" fontId="36" fillId="13" borderId="46" xfId="0" applyFont="1" applyFill="1" applyBorder="1" applyAlignment="1">
      <alignment vertical="center"/>
    </xf>
    <xf numFmtId="0" fontId="36" fillId="0" borderId="59" xfId="0" applyFont="1" applyBorder="1" applyAlignment="1">
      <alignment vertical="center"/>
    </xf>
    <xf numFmtId="0" fontId="25" fillId="0" borderId="155" xfId="0" applyFont="1" applyBorder="1" applyAlignment="1">
      <alignment vertical="center"/>
    </xf>
    <xf numFmtId="0" fontId="31" fillId="0" borderId="137" xfId="0" applyFont="1" applyBorder="1" applyAlignment="1">
      <alignment vertical="center"/>
    </xf>
    <xf numFmtId="0" fontId="36" fillId="0" borderId="87" xfId="0" applyFont="1" applyBorder="1" applyAlignment="1">
      <alignment horizontal="left" vertical="center" indent="1"/>
    </xf>
    <xf numFmtId="0" fontId="37" fillId="0" borderId="87" xfId="0" applyFont="1" applyBorder="1" applyAlignment="1">
      <alignment horizontal="left" vertical="center" indent="2"/>
    </xf>
    <xf numFmtId="0" fontId="32" fillId="7" borderId="44" xfId="0" applyFont="1" applyFill="1" applyBorder="1" applyAlignment="1">
      <alignment horizontal="left" vertical="center"/>
    </xf>
    <xf numFmtId="0" fontId="32" fillId="7" borderId="203" xfId="0" applyFont="1" applyFill="1" applyBorder="1" applyAlignment="1">
      <alignment vertical="center"/>
    </xf>
    <xf numFmtId="0" fontId="32" fillId="7" borderId="46" xfId="0" applyFont="1" applyFill="1" applyBorder="1" applyAlignment="1">
      <alignment vertical="center"/>
    </xf>
    <xf numFmtId="0" fontId="31" fillId="7" borderId="46" xfId="0" applyFont="1" applyFill="1" applyBorder="1" applyAlignment="1">
      <alignment vertical="center"/>
    </xf>
    <xf numFmtId="0" fontId="36" fillId="7" borderId="46" xfId="0" applyFont="1" applyFill="1" applyBorder="1" applyAlignment="1">
      <alignment vertical="center"/>
    </xf>
    <xf numFmtId="167" fontId="32" fillId="7" borderId="267" xfId="2" applyNumberFormat="1" applyFont="1" applyFill="1" applyBorder="1" applyAlignment="1" applyProtection="1">
      <alignment horizontal="right" vertical="center"/>
    </xf>
    <xf numFmtId="0" fontId="31" fillId="0" borderId="203" xfId="0" applyFont="1" applyBorder="1" applyAlignment="1">
      <alignment horizontal="left" vertical="center" indent="1"/>
    </xf>
    <xf numFmtId="0" fontId="0" fillId="0" borderId="111" xfId="0" applyBorder="1" applyAlignment="1">
      <alignment horizontal="right" vertical="center"/>
    </xf>
    <xf numFmtId="0" fontId="31" fillId="0" borderId="112" xfId="0" applyFont="1" applyBorder="1" applyAlignment="1">
      <alignment horizontal="left" vertical="center" indent="1"/>
    </xf>
    <xf numFmtId="0" fontId="0" fillId="0" borderId="273" xfId="0" applyBorder="1" applyAlignment="1">
      <alignment horizontal="right" vertical="center"/>
    </xf>
    <xf numFmtId="167" fontId="32" fillId="0" borderId="153" xfId="2" applyNumberFormat="1" applyFont="1" applyBorder="1" applyAlignment="1" applyProtection="1">
      <alignment vertical="center"/>
    </xf>
    <xf numFmtId="0" fontId="37" fillId="0" borderId="0" xfId="0" applyFont="1" applyAlignment="1">
      <alignment horizontal="center" vertical="center"/>
    </xf>
    <xf numFmtId="0" fontId="25" fillId="0" borderId="0" xfId="0" applyFont="1" applyAlignment="1">
      <alignment horizontal="center" vertical="center" wrapText="1"/>
    </xf>
    <xf numFmtId="0" fontId="41" fillId="4" borderId="33" xfId="0" applyFont="1" applyFill="1" applyBorder="1" applyAlignment="1">
      <alignment horizontal="center" vertical="center"/>
    </xf>
    <xf numFmtId="0" fontId="25" fillId="4" borderId="30" xfId="0" applyFont="1" applyFill="1" applyBorder="1" applyAlignment="1">
      <alignment vertical="center"/>
    </xf>
    <xf numFmtId="0" fontId="37" fillId="0" borderId="46" xfId="0" applyFont="1" applyBorder="1" applyAlignment="1">
      <alignment horizontal="left" vertical="center" indent="3"/>
    </xf>
    <xf numFmtId="0" fontId="13" fillId="0" borderId="32" xfId="0" applyFont="1" applyBorder="1" applyAlignment="1">
      <alignment vertical="center"/>
    </xf>
    <xf numFmtId="0" fontId="0" fillId="0" borderId="33" xfId="0" applyBorder="1" applyAlignment="1">
      <alignment vertical="center"/>
    </xf>
    <xf numFmtId="0" fontId="13" fillId="0" borderId="33" xfId="0" applyFont="1" applyBorder="1" applyAlignment="1">
      <alignment vertical="center"/>
    </xf>
    <xf numFmtId="0" fontId="39" fillId="0" borderId="30" xfId="0" applyFont="1" applyBorder="1" applyAlignment="1">
      <alignment horizontal="left" vertical="center"/>
    </xf>
    <xf numFmtId="0" fontId="1" fillId="0" borderId="34" xfId="0" applyFont="1" applyBorder="1" applyAlignment="1">
      <alignment vertical="center"/>
    </xf>
    <xf numFmtId="0" fontId="13" fillId="0" borderId="35" xfId="0" applyFont="1" applyBorder="1" applyAlignment="1">
      <alignment vertical="center"/>
    </xf>
    <xf numFmtId="0" fontId="39" fillId="0" borderId="31" xfId="0" applyFont="1" applyBorder="1" applyAlignment="1">
      <alignment horizontal="left" vertical="center"/>
    </xf>
    <xf numFmtId="0" fontId="39" fillId="0" borderId="0" xfId="0" applyFont="1" applyAlignment="1">
      <alignment vertical="center" wrapText="1"/>
    </xf>
    <xf numFmtId="0" fontId="32" fillId="0" borderId="59" xfId="0" applyFont="1" applyBorder="1" applyAlignment="1">
      <alignment horizontal="right" vertical="center"/>
    </xf>
    <xf numFmtId="49" fontId="38" fillId="6" borderId="277" xfId="0" applyNumberFormat="1" applyFont="1" applyFill="1" applyBorder="1" applyAlignment="1" applyProtection="1">
      <alignment vertical="center"/>
      <protection locked="0"/>
    </xf>
    <xf numFmtId="0" fontId="35" fillId="7" borderId="36" xfId="0" applyFont="1" applyFill="1" applyBorder="1" applyAlignment="1" applyProtection="1">
      <alignment vertical="center"/>
      <protection locked="0" hidden="1"/>
    </xf>
    <xf numFmtId="0" fontId="37" fillId="7" borderId="37" xfId="0" applyFont="1" applyFill="1" applyBorder="1" applyAlignment="1">
      <alignment horizontal="left" vertical="center"/>
    </xf>
    <xf numFmtId="0" fontId="32" fillId="7" borderId="0" xfId="0" applyFont="1" applyFill="1" applyAlignment="1">
      <alignment vertical="center"/>
    </xf>
    <xf numFmtId="0" fontId="35" fillId="7" borderId="0" xfId="0" applyFont="1" applyFill="1" applyAlignment="1" applyProtection="1">
      <alignment vertical="center"/>
      <protection locked="0" hidden="1"/>
    </xf>
    <xf numFmtId="0" fontId="37" fillId="7" borderId="0" xfId="0" applyFont="1" applyFill="1" applyAlignment="1">
      <alignment horizontal="left" vertical="center"/>
    </xf>
    <xf numFmtId="0" fontId="32" fillId="0" borderId="30" xfId="0" applyFont="1" applyBorder="1" applyAlignment="1">
      <alignment vertical="center"/>
    </xf>
    <xf numFmtId="0" fontId="30" fillId="6" borderId="30" xfId="0" applyFont="1" applyFill="1" applyBorder="1" applyAlignment="1" applyProtection="1">
      <alignment vertical="center" wrapText="1"/>
      <protection locked="0"/>
    </xf>
    <xf numFmtId="0" fontId="30" fillId="6" borderId="29" xfId="0" applyFont="1" applyFill="1" applyBorder="1" applyAlignment="1" applyProtection="1">
      <alignment vertical="center" wrapText="1"/>
      <protection locked="0"/>
    </xf>
    <xf numFmtId="0" fontId="30" fillId="6" borderId="31" xfId="0" applyFont="1" applyFill="1" applyBorder="1" applyAlignment="1" applyProtection="1">
      <alignment vertical="center" wrapText="1"/>
      <protection locked="0"/>
    </xf>
    <xf numFmtId="167" fontId="32" fillId="0" borderId="59" xfId="2" applyNumberFormat="1" applyFont="1" applyBorder="1" applyAlignment="1" applyProtection="1">
      <alignment horizontal="right" vertical="center"/>
    </xf>
    <xf numFmtId="167" fontId="38" fillId="0" borderId="59" xfId="2" applyNumberFormat="1" applyFont="1" applyBorder="1" applyAlignment="1" applyProtection="1">
      <alignment horizontal="right" vertical="center"/>
    </xf>
    <xf numFmtId="49" fontId="0" fillId="14" borderId="0" xfId="0" applyNumberFormat="1" applyFill="1"/>
    <xf numFmtId="167" fontId="0" fillId="14" borderId="0" xfId="2" applyNumberFormat="1" applyFont="1" applyFill="1"/>
    <xf numFmtId="167" fontId="32" fillId="0" borderId="0" xfId="0" applyNumberFormat="1" applyFont="1" applyAlignment="1">
      <alignment vertical="center"/>
    </xf>
    <xf numFmtId="167" fontId="56" fillId="0" borderId="0" xfId="0" applyNumberFormat="1" applyFont="1" applyAlignment="1">
      <alignment vertical="center"/>
    </xf>
    <xf numFmtId="0" fontId="39" fillId="0" borderId="33" xfId="0" applyFont="1" applyBorder="1" applyAlignment="1">
      <alignment vertical="center"/>
    </xf>
    <xf numFmtId="0" fontId="32" fillId="0" borderId="33" xfId="0" applyFont="1" applyBorder="1" applyAlignment="1">
      <alignment horizontal="left" vertical="center"/>
    </xf>
    <xf numFmtId="0" fontId="39" fillId="0" borderId="33" xfId="0" applyFont="1" applyBorder="1" applyAlignment="1">
      <alignment horizontal="center"/>
    </xf>
    <xf numFmtId="0" fontId="36" fillId="0" borderId="33" xfId="0" applyFont="1" applyBorder="1" applyAlignment="1">
      <alignment vertical="center"/>
    </xf>
    <xf numFmtId="167" fontId="32" fillId="0" borderId="33" xfId="2" applyNumberFormat="1" applyFont="1" applyFill="1" applyBorder="1" applyAlignment="1" applyProtection="1">
      <alignment horizontal="right" vertical="center"/>
    </xf>
    <xf numFmtId="167" fontId="0" fillId="0" borderId="33" xfId="0" applyNumberFormat="1" applyBorder="1" applyAlignment="1">
      <alignment horizontal="right" vertical="center"/>
    </xf>
    <xf numFmtId="167" fontId="38" fillId="0" borderId="33" xfId="2" applyNumberFormat="1" applyFont="1" applyFill="1" applyBorder="1" applyAlignment="1" applyProtection="1">
      <alignment horizontal="right" vertical="center"/>
    </xf>
    <xf numFmtId="0" fontId="32" fillId="13" borderId="134" xfId="0" applyFont="1" applyFill="1" applyBorder="1" applyAlignment="1">
      <alignment vertical="center"/>
    </xf>
    <xf numFmtId="0" fontId="32" fillId="13" borderId="135" xfId="0" applyFont="1" applyFill="1" applyBorder="1" applyAlignment="1">
      <alignment vertical="center"/>
    </xf>
    <xf numFmtId="0" fontId="25" fillId="0" borderId="87" xfId="0" applyFont="1" applyBorder="1" applyAlignment="1">
      <alignment horizontal="right" vertical="center"/>
    </xf>
    <xf numFmtId="0" fontId="31" fillId="12" borderId="0" xfId="0" applyFont="1" applyFill="1" applyAlignment="1">
      <alignment horizontal="right" vertical="center"/>
    </xf>
    <xf numFmtId="0" fontId="37" fillId="0" borderId="87" xfId="0" applyFont="1" applyBorder="1" applyAlignment="1">
      <alignment horizontal="right" vertical="center"/>
    </xf>
    <xf numFmtId="0" fontId="31" fillId="12" borderId="0" xfId="0" applyFont="1" applyFill="1" applyAlignment="1">
      <alignment horizontal="center" vertical="center"/>
    </xf>
    <xf numFmtId="0" fontId="37" fillId="0" borderId="87" xfId="0" applyFont="1" applyBorder="1" applyAlignment="1">
      <alignment horizontal="left" vertical="center" indent="1"/>
    </xf>
    <xf numFmtId="0" fontId="25" fillId="12" borderId="0" xfId="0" applyFont="1" applyFill="1" applyAlignment="1">
      <alignment horizontal="left" vertical="center" indent="1"/>
    </xf>
    <xf numFmtId="0" fontId="25" fillId="12" borderId="0" xfId="0" applyFont="1" applyFill="1" applyAlignment="1">
      <alignment horizontal="left" vertical="center"/>
    </xf>
    <xf numFmtId="0" fontId="32" fillId="0" borderId="137" xfId="0" applyFont="1" applyBorder="1" applyAlignment="1">
      <alignment horizontal="center" vertical="center"/>
    </xf>
    <xf numFmtId="0" fontId="32" fillId="7" borderId="189" xfId="0" applyFont="1" applyFill="1" applyBorder="1" applyAlignment="1">
      <alignment vertical="center"/>
    </xf>
    <xf numFmtId="0" fontId="36" fillId="7" borderId="189" xfId="0" applyFont="1" applyFill="1" applyBorder="1" applyAlignment="1">
      <alignment horizontal="left" vertical="center" indent="1"/>
    </xf>
    <xf numFmtId="0" fontId="37" fillId="7" borderId="189" xfId="0" applyFont="1" applyFill="1" applyBorder="1" applyAlignment="1">
      <alignment vertical="center"/>
    </xf>
    <xf numFmtId="0" fontId="25" fillId="7" borderId="189" xfId="0" applyFont="1" applyFill="1" applyBorder="1" applyAlignment="1">
      <alignment vertical="center"/>
    </xf>
    <xf numFmtId="0" fontId="37" fillId="7" borderId="189" xfId="0" applyFont="1" applyFill="1" applyBorder="1" applyAlignment="1">
      <alignment horizontal="center" vertical="center"/>
    </xf>
    <xf numFmtId="0" fontId="37" fillId="7" borderId="189" xfId="0" applyFont="1" applyFill="1" applyBorder="1" applyAlignment="1">
      <alignment horizontal="right" vertical="center"/>
    </xf>
    <xf numFmtId="0" fontId="37" fillId="7" borderId="189" xfId="0" applyFont="1" applyFill="1" applyBorder="1" applyAlignment="1">
      <alignment horizontal="left" vertical="center" indent="1"/>
    </xf>
    <xf numFmtId="167" fontId="32" fillId="7" borderId="189" xfId="2" applyNumberFormat="1" applyFont="1" applyFill="1" applyBorder="1" applyAlignment="1" applyProtection="1">
      <alignment horizontal="right" vertical="center"/>
    </xf>
    <xf numFmtId="1" fontId="32" fillId="6" borderId="207" xfId="0" applyNumberFormat="1" applyFont="1" applyFill="1" applyBorder="1" applyAlignment="1" applyProtection="1">
      <alignment horizontal="center" vertical="center"/>
      <protection locked="0"/>
    </xf>
    <xf numFmtId="0" fontId="25" fillId="0" borderId="160" xfId="0" applyFont="1" applyBorder="1" applyAlignment="1">
      <alignment vertical="center"/>
    </xf>
    <xf numFmtId="0" fontId="32" fillId="0" borderId="59" xfId="0" applyFont="1" applyBorder="1" applyAlignment="1">
      <alignment horizontal="center" vertical="center"/>
    </xf>
    <xf numFmtId="167" fontId="32" fillId="0" borderId="62" xfId="2" applyNumberFormat="1" applyFont="1" applyBorder="1" applyAlignment="1" applyProtection="1">
      <alignment horizontal="right" vertical="center"/>
    </xf>
    <xf numFmtId="0" fontId="97" fillId="0" borderId="0" xfId="0" applyFont="1" applyAlignment="1">
      <alignment horizontal="center" vertical="center" wrapText="1"/>
    </xf>
    <xf numFmtId="167" fontId="32" fillId="7" borderId="0" xfId="2" applyNumberFormat="1" applyFont="1" applyFill="1" applyBorder="1" applyAlignment="1" applyProtection="1">
      <alignment horizontal="right" vertical="center"/>
    </xf>
    <xf numFmtId="167" fontId="38" fillId="7" borderId="0" xfId="2" applyNumberFormat="1" applyFont="1" applyFill="1" applyBorder="1" applyAlignment="1" applyProtection="1">
      <alignment horizontal="right" vertical="center"/>
    </xf>
    <xf numFmtId="0" fontId="39" fillId="0" borderId="0" xfId="0" applyFont="1" applyAlignment="1">
      <alignment horizontal="left" vertical="top" indent="3"/>
    </xf>
    <xf numFmtId="0" fontId="43" fillId="0" borderId="37" xfId="0" applyFont="1" applyBorder="1" applyAlignment="1">
      <alignment vertical="center"/>
    </xf>
    <xf numFmtId="166" fontId="33" fillId="8" borderId="235" xfId="0" applyNumberFormat="1" applyFont="1" applyFill="1" applyBorder="1" applyAlignment="1">
      <alignment vertical="center"/>
    </xf>
    <xf numFmtId="0" fontId="102" fillId="0" borderId="0" xfId="0" applyFont="1" applyAlignment="1">
      <alignment horizontal="left" vertical="center"/>
    </xf>
    <xf numFmtId="0" fontId="25" fillId="0" borderId="196" xfId="0" applyFont="1" applyBorder="1" applyAlignment="1">
      <alignment vertical="center"/>
    </xf>
    <xf numFmtId="10" fontId="4" fillId="0" borderId="286" xfId="0" applyNumberFormat="1" applyFont="1" applyBorder="1" applyAlignment="1">
      <alignment horizontal="left" vertical="center" indent="1"/>
    </xf>
    <xf numFmtId="10" fontId="4" fillId="0" borderId="287" xfId="0" applyNumberFormat="1" applyFont="1" applyBorder="1" applyAlignment="1">
      <alignment horizontal="left" vertical="center" indent="1"/>
    </xf>
    <xf numFmtId="0" fontId="8" fillId="0" borderId="288" xfId="0" applyFont="1" applyBorder="1" applyAlignment="1">
      <alignment vertical="center"/>
    </xf>
    <xf numFmtId="166" fontId="33" fillId="8" borderId="289" xfId="0" applyNumberFormat="1" applyFont="1" applyFill="1" applyBorder="1" applyAlignment="1">
      <alignment horizontal="left" vertical="center" indent="3"/>
    </xf>
    <xf numFmtId="166" fontId="33" fillId="8" borderId="290" xfId="0" applyNumberFormat="1" applyFont="1" applyFill="1" applyBorder="1" applyAlignment="1">
      <alignment vertical="center"/>
    </xf>
    <xf numFmtId="0" fontId="37" fillId="0" borderId="0" xfId="0" applyFont="1" applyAlignment="1">
      <alignment horizontal="left" vertical="center" indent="2"/>
    </xf>
    <xf numFmtId="0" fontId="25" fillId="0" borderId="0" xfId="0" applyFont="1" applyAlignment="1">
      <alignment horizontal="center"/>
    </xf>
    <xf numFmtId="0" fontId="25" fillId="0" borderId="67" xfId="0" applyFont="1" applyBorder="1" applyAlignment="1">
      <alignment horizontal="center"/>
    </xf>
    <xf numFmtId="0" fontId="25" fillId="0" borderId="29" xfId="0" applyFont="1" applyBorder="1" applyAlignment="1" applyProtection="1">
      <alignment horizontal="center"/>
      <protection locked="0"/>
    </xf>
    <xf numFmtId="0" fontId="25" fillId="0" borderId="0" xfId="0" applyFont="1" applyAlignment="1" applyProtection="1">
      <alignment horizontal="center"/>
      <protection locked="0"/>
    </xf>
    <xf numFmtId="170" fontId="30" fillId="0" borderId="0" xfId="0" applyNumberFormat="1" applyFont="1" applyAlignment="1">
      <alignment horizontal="center"/>
    </xf>
    <xf numFmtId="0" fontId="86" fillId="7" borderId="0" xfId="0" applyFont="1" applyFill="1" applyAlignment="1">
      <alignment horizontal="left" vertical="center"/>
    </xf>
    <xf numFmtId="167" fontId="32" fillId="7" borderId="0" xfId="2" applyNumberFormat="1" applyFont="1" applyFill="1" applyBorder="1" applyAlignment="1" applyProtection="1">
      <alignment vertical="center"/>
    </xf>
    <xf numFmtId="167" fontId="32" fillId="0" borderId="54" xfId="2" applyNumberFormat="1" applyFont="1" applyBorder="1" applyAlignment="1" applyProtection="1">
      <alignment vertical="center"/>
    </xf>
    <xf numFmtId="0" fontId="37" fillId="0" borderId="46" xfId="0" applyFont="1" applyBorder="1" applyAlignment="1">
      <alignment horizontal="left" vertical="center" indent="1"/>
    </xf>
    <xf numFmtId="0" fontId="37" fillId="0" borderId="46" xfId="0" applyFont="1" applyBorder="1" applyAlignment="1">
      <alignment horizontal="left" vertical="center" indent="2"/>
    </xf>
    <xf numFmtId="0" fontId="37" fillId="0" borderId="203" xfId="0" applyFont="1" applyBorder="1" applyAlignment="1">
      <alignment horizontal="left" vertical="center" indent="3"/>
    </xf>
    <xf numFmtId="0" fontId="25" fillId="7" borderId="62" xfId="0" applyFont="1" applyFill="1" applyBorder="1" applyAlignment="1">
      <alignment horizontal="center"/>
    </xf>
    <xf numFmtId="0" fontId="25" fillId="0" borderId="62" xfId="0" applyFont="1" applyBorder="1" applyAlignment="1">
      <alignment horizontal="center"/>
    </xf>
    <xf numFmtId="0" fontId="30" fillId="7" borderId="62" xfId="0" applyFont="1" applyFill="1" applyBorder="1" applyAlignment="1">
      <alignment horizontal="center"/>
    </xf>
    <xf numFmtId="0" fontId="86" fillId="0" borderId="62" xfId="3" applyFont="1" applyFill="1" applyBorder="1" applyAlignment="1">
      <alignment horizontal="right"/>
    </xf>
    <xf numFmtId="0" fontId="86" fillId="0" borderId="62" xfId="0" applyFont="1" applyBorder="1" applyAlignment="1">
      <alignment horizontal="center"/>
    </xf>
    <xf numFmtId="0" fontId="103" fillId="0" borderId="62" xfId="3" applyFont="1" applyFill="1" applyBorder="1"/>
    <xf numFmtId="0" fontId="0" fillId="0" borderId="62" xfId="0" applyBorder="1"/>
    <xf numFmtId="167" fontId="38" fillId="0" borderId="62" xfId="2" applyNumberFormat="1" applyFont="1" applyBorder="1" applyAlignment="1" applyProtection="1">
      <alignment horizontal="right" vertical="center"/>
    </xf>
    <xf numFmtId="167" fontId="38" fillId="0" borderId="293" xfId="2" applyNumberFormat="1" applyFont="1" applyBorder="1" applyAlignment="1" applyProtection="1">
      <alignment horizontal="right" vertical="center"/>
    </xf>
    <xf numFmtId="0" fontId="25" fillId="0" borderId="273" xfId="0" applyFont="1" applyBorder="1" applyAlignment="1">
      <alignment vertical="center"/>
    </xf>
    <xf numFmtId="0" fontId="37" fillId="0" borderId="0" xfId="0" applyFont="1" applyAlignment="1">
      <alignment horizontal="left" vertical="center" indent="1"/>
    </xf>
    <xf numFmtId="0" fontId="37" fillId="0" borderId="291" xfId="0" applyFont="1" applyBorder="1" applyAlignment="1">
      <alignment horizontal="left" vertical="center" indent="3"/>
    </xf>
    <xf numFmtId="0" fontId="37" fillId="0" borderId="296" xfId="0" applyFont="1" applyBorder="1" applyAlignment="1">
      <alignment horizontal="left" vertical="center" indent="3"/>
    </xf>
    <xf numFmtId="0" fontId="86" fillId="0" borderId="198" xfId="0" applyFont="1" applyBorder="1" applyAlignment="1">
      <alignment vertical="center"/>
    </xf>
    <xf numFmtId="0" fontId="37" fillId="0" borderId="198" xfId="0" applyFont="1" applyBorder="1" applyAlignment="1">
      <alignment horizontal="left" vertical="center" indent="1"/>
    </xf>
    <xf numFmtId="0" fontId="31" fillId="0" borderId="198" xfId="0" applyFont="1" applyBorder="1" applyAlignment="1">
      <alignment vertical="center"/>
    </xf>
    <xf numFmtId="0" fontId="37" fillId="0" borderId="198" xfId="0" applyFont="1" applyBorder="1" applyAlignment="1">
      <alignment horizontal="left" vertical="center" indent="2"/>
    </xf>
    <xf numFmtId="0" fontId="37" fillId="0" borderId="246" xfId="0" applyFont="1" applyBorder="1" applyAlignment="1">
      <alignment horizontal="left" vertical="center" indent="3"/>
    </xf>
    <xf numFmtId="0" fontId="37" fillId="0" borderId="137" xfId="0" applyFont="1" applyBorder="1" applyAlignment="1">
      <alignment vertical="center"/>
    </xf>
    <xf numFmtId="0" fontId="25" fillId="0" borderId="295" xfId="0" applyFont="1" applyBorder="1" applyAlignment="1">
      <alignment vertical="center"/>
    </xf>
    <xf numFmtId="0" fontId="37" fillId="0" borderId="226" xfId="0" applyFont="1" applyBorder="1" applyAlignment="1">
      <alignment horizontal="left" vertical="center" indent="6"/>
    </xf>
    <xf numFmtId="0" fontId="86" fillId="7" borderId="198" xfId="0" applyFont="1" applyFill="1" applyBorder="1" applyAlignment="1">
      <alignment horizontal="left" vertical="center"/>
    </xf>
    <xf numFmtId="0" fontId="37" fillId="0" borderId="198" xfId="0" applyFont="1" applyBorder="1" applyAlignment="1">
      <alignment horizontal="center" vertical="center"/>
    </xf>
    <xf numFmtId="0" fontId="32" fillId="13" borderId="185" xfId="0" applyFont="1" applyFill="1" applyBorder="1" applyAlignment="1">
      <alignment horizontal="left" vertical="center" indent="3"/>
    </xf>
    <xf numFmtId="0" fontId="25" fillId="13" borderId="273" xfId="0" applyFont="1" applyFill="1" applyBorder="1" applyAlignment="1">
      <alignment vertical="center"/>
    </xf>
    <xf numFmtId="0" fontId="37" fillId="0" borderId="171" xfId="0" applyFont="1" applyBorder="1" applyAlignment="1">
      <alignment horizontal="left" vertical="center" indent="3"/>
    </xf>
    <xf numFmtId="0" fontId="25" fillId="0" borderId="172" xfId="0" applyFont="1" applyBorder="1" applyAlignment="1">
      <alignment vertical="center"/>
    </xf>
    <xf numFmtId="0" fontId="31" fillId="0" borderId="172" xfId="0" applyFont="1" applyBorder="1" applyAlignment="1">
      <alignment vertical="center"/>
    </xf>
    <xf numFmtId="0" fontId="32" fillId="0" borderId="299" xfId="0" applyFont="1" applyBorder="1" applyAlignment="1">
      <alignment vertical="center"/>
    </xf>
    <xf numFmtId="0" fontId="37" fillId="0" borderId="299" xfId="0" applyFont="1" applyBorder="1" applyAlignment="1">
      <alignment horizontal="left" vertical="center" indent="3"/>
    </xf>
    <xf numFmtId="0" fontId="25" fillId="7" borderId="258" xfId="0" applyFont="1" applyFill="1" applyBorder="1" applyAlignment="1">
      <alignment horizontal="center"/>
    </xf>
    <xf numFmtId="0" fontId="13" fillId="0" borderId="0" xfId="0" applyFont="1" applyAlignment="1">
      <alignment horizontal="left" vertical="center" wrapText="1" indent="2"/>
    </xf>
    <xf numFmtId="0" fontId="32" fillId="0" borderId="45" xfId="0" applyFont="1" applyBorder="1" applyAlignment="1">
      <alignment horizontal="left" vertical="center" indent="1"/>
    </xf>
    <xf numFmtId="0" fontId="32" fillId="0" borderId="193" xfId="0" applyFont="1" applyBorder="1" applyAlignment="1">
      <alignment horizontal="left" vertical="center" indent="1"/>
    </xf>
    <xf numFmtId="0" fontId="32" fillId="0" borderId="193" xfId="0" applyFont="1" applyBorder="1" applyAlignment="1">
      <alignment horizontal="left" vertical="center" indent="2"/>
    </xf>
    <xf numFmtId="0" fontId="32" fillId="0" borderId="193" xfId="0" applyFont="1" applyBorder="1" applyAlignment="1">
      <alignment horizontal="center" vertical="center"/>
    </xf>
    <xf numFmtId="49" fontId="31" fillId="7" borderId="37" xfId="0" applyNumberFormat="1" applyFont="1" applyFill="1" applyBorder="1" applyAlignment="1" applyProtection="1">
      <alignment horizontal="right" vertical="center"/>
      <protection locked="0"/>
    </xf>
    <xf numFmtId="49" fontId="0" fillId="7" borderId="37" xfId="0" applyNumberFormat="1" applyFill="1" applyBorder="1" applyAlignment="1" applyProtection="1">
      <alignment horizontal="right" vertical="center"/>
      <protection locked="0"/>
    </xf>
    <xf numFmtId="49" fontId="36" fillId="7" borderId="37" xfId="0" applyNumberFormat="1" applyFont="1" applyFill="1" applyBorder="1" applyAlignment="1" applyProtection="1">
      <alignment horizontal="right" vertical="center"/>
      <protection locked="0"/>
    </xf>
    <xf numFmtId="49" fontId="36" fillId="7" borderId="54" xfId="0" applyNumberFormat="1" applyFont="1" applyFill="1" applyBorder="1" applyAlignment="1" applyProtection="1">
      <alignment vertical="center"/>
      <protection locked="0"/>
    </xf>
    <xf numFmtId="0" fontId="37" fillId="7" borderId="0" xfId="0" applyFont="1" applyFill="1" applyAlignment="1" applyProtection="1">
      <alignment vertical="center"/>
      <protection locked="0"/>
    </xf>
    <xf numFmtId="0" fontId="25" fillId="7" borderId="172" xfId="0" applyFont="1" applyFill="1" applyBorder="1" applyAlignment="1">
      <alignment vertical="center"/>
    </xf>
    <xf numFmtId="0" fontId="31" fillId="7" borderId="172" xfId="0" applyFont="1" applyFill="1" applyBorder="1" applyAlignment="1">
      <alignment vertical="center"/>
    </xf>
    <xf numFmtId="0" fontId="32" fillId="7" borderId="172" xfId="0" applyFont="1" applyFill="1" applyBorder="1" applyAlignment="1">
      <alignment horizontal="left" vertical="center" indent="3"/>
    </xf>
    <xf numFmtId="0" fontId="25" fillId="7" borderId="63" xfId="0" applyFont="1" applyFill="1" applyBorder="1" applyAlignment="1">
      <alignment vertical="center"/>
    </xf>
    <xf numFmtId="0" fontId="31" fillId="7" borderId="63" xfId="0" applyFont="1" applyFill="1" applyBorder="1" applyAlignment="1">
      <alignment vertical="center"/>
    </xf>
    <xf numFmtId="0" fontId="37" fillId="7" borderId="63" xfId="0" applyFont="1" applyFill="1" applyBorder="1" applyAlignment="1">
      <alignment vertical="center"/>
    </xf>
    <xf numFmtId="167" fontId="32" fillId="7" borderId="63" xfId="2" applyNumberFormat="1" applyFont="1" applyFill="1" applyBorder="1" applyAlignment="1" applyProtection="1">
      <alignment horizontal="right" vertical="top"/>
    </xf>
    <xf numFmtId="167" fontId="0" fillId="7" borderId="63" xfId="0" applyNumberFormat="1" applyFill="1" applyBorder="1" applyAlignment="1">
      <alignment horizontal="right" vertical="top"/>
    </xf>
    <xf numFmtId="0" fontId="37" fillId="7" borderId="0" xfId="0" applyFont="1" applyFill="1" applyAlignment="1" applyProtection="1">
      <alignment horizontal="right" vertical="center" indent="1"/>
      <protection locked="0"/>
    </xf>
    <xf numFmtId="0" fontId="37" fillId="7" borderId="63" xfId="0" applyFont="1" applyFill="1" applyBorder="1" applyAlignment="1">
      <alignment horizontal="right" vertical="center" indent="1"/>
    </xf>
    <xf numFmtId="0" fontId="48" fillId="7" borderId="235" xfId="0" applyFont="1" applyFill="1" applyBorder="1" applyAlignment="1" applyProtection="1">
      <alignment vertical="center"/>
      <protection locked="0"/>
    </xf>
    <xf numFmtId="167" fontId="32" fillId="7" borderId="63" xfId="2" applyNumberFormat="1" applyFont="1" applyFill="1" applyBorder="1" applyAlignment="1" applyProtection="1">
      <alignment vertical="top"/>
    </xf>
    <xf numFmtId="167" fontId="32" fillId="7" borderId="305" xfId="2" applyNumberFormat="1" applyFont="1" applyFill="1" applyBorder="1" applyAlignment="1" applyProtection="1">
      <alignment vertical="top"/>
    </xf>
    <xf numFmtId="0" fontId="32" fillId="7" borderId="38" xfId="0" applyFont="1" applyFill="1" applyBorder="1" applyAlignment="1">
      <alignment horizontal="left" vertical="center" indent="3"/>
    </xf>
    <xf numFmtId="0" fontId="32" fillId="7" borderId="38" xfId="0" applyFont="1" applyFill="1" applyBorder="1" applyAlignment="1">
      <alignment vertical="center"/>
    </xf>
    <xf numFmtId="0" fontId="32" fillId="7" borderId="0" xfId="0" applyFont="1" applyFill="1" applyAlignment="1">
      <alignment horizontal="left" vertical="center" indent="3"/>
    </xf>
    <xf numFmtId="167" fontId="32" fillId="7" borderId="172" xfId="2" applyNumberFormat="1" applyFont="1" applyFill="1" applyBorder="1" applyAlignment="1" applyProtection="1">
      <alignment vertical="center"/>
    </xf>
    <xf numFmtId="0" fontId="32" fillId="0" borderId="41" xfId="0" applyFont="1" applyBorder="1" applyAlignment="1">
      <alignment horizontal="left" vertical="center"/>
    </xf>
    <xf numFmtId="0" fontId="32" fillId="0" borderId="310" xfId="0" applyFont="1" applyBorder="1" applyAlignment="1">
      <alignment horizontal="left" vertical="center" indent="3"/>
    </xf>
    <xf numFmtId="0" fontId="32" fillId="0" borderId="68" xfId="0" applyFont="1" applyBorder="1" applyAlignment="1">
      <alignment vertical="center"/>
    </xf>
    <xf numFmtId="0" fontId="31" fillId="0" borderId="68" xfId="0" applyFont="1" applyBorder="1" applyAlignment="1">
      <alignment vertical="center"/>
    </xf>
    <xf numFmtId="0" fontId="32" fillId="0" borderId="68" xfId="0" applyFont="1" applyBorder="1" applyAlignment="1">
      <alignment horizontal="left" vertical="center" indent="3"/>
    </xf>
    <xf numFmtId="167" fontId="32" fillId="0" borderId="68" xfId="2" applyNumberFormat="1" applyFont="1" applyBorder="1" applyAlignment="1" applyProtection="1">
      <alignment vertical="center"/>
    </xf>
    <xf numFmtId="167" fontId="0" fillId="0" borderId="68" xfId="0" applyNumberFormat="1" applyBorder="1" applyAlignment="1">
      <alignment vertical="center"/>
    </xf>
    <xf numFmtId="0" fontId="32" fillId="0" borderId="0" xfId="0" applyFont="1" applyAlignment="1">
      <alignment horizontal="left" vertical="center" indent="3"/>
    </xf>
    <xf numFmtId="167" fontId="0" fillId="0" borderId="0" xfId="0" applyNumberFormat="1" applyAlignment="1">
      <alignment vertical="center"/>
    </xf>
    <xf numFmtId="0" fontId="8" fillId="0" borderId="33" xfId="0" applyFont="1" applyBorder="1" applyAlignment="1" applyProtection="1">
      <alignment vertical="center"/>
      <protection locked="0"/>
    </xf>
    <xf numFmtId="167" fontId="25" fillId="0" borderId="0" xfId="0" applyNumberFormat="1" applyFont="1" applyAlignment="1">
      <alignment horizontal="left" vertical="center" indent="1"/>
    </xf>
    <xf numFmtId="0" fontId="108" fillId="7" borderId="38" xfId="0" applyFont="1" applyFill="1" applyBorder="1" applyAlignment="1">
      <alignment horizontal="left" vertical="center" indent="3"/>
    </xf>
    <xf numFmtId="0" fontId="108" fillId="7" borderId="60" xfId="0" applyFont="1" applyFill="1" applyBorder="1" applyAlignment="1">
      <alignment horizontal="left" vertical="center" indent="2"/>
    </xf>
    <xf numFmtId="0" fontId="108" fillId="7" borderId="38" xfId="0" applyFont="1" applyFill="1" applyBorder="1" applyAlignment="1">
      <alignment horizontal="left" vertical="center" indent="2"/>
    </xf>
    <xf numFmtId="0" fontId="108" fillId="7" borderId="38" xfId="0" applyFont="1" applyFill="1" applyBorder="1" applyAlignment="1">
      <alignment horizontal="left" vertical="center" indent="1"/>
    </xf>
    <xf numFmtId="0" fontId="91" fillId="7" borderId="38" xfId="0" applyFont="1" applyFill="1" applyBorder="1" applyAlignment="1">
      <alignment horizontal="left" vertical="center" indent="3"/>
    </xf>
    <xf numFmtId="0" fontId="32" fillId="7" borderId="46" xfId="0" applyFont="1" applyFill="1" applyBorder="1" applyAlignment="1">
      <alignment horizontal="left" vertical="center" indent="3"/>
    </xf>
    <xf numFmtId="0" fontId="32" fillId="7" borderId="140" xfId="0" applyFont="1" applyFill="1" applyBorder="1" applyAlignment="1">
      <alignment horizontal="left" vertical="center" indent="3"/>
    </xf>
    <xf numFmtId="0" fontId="32" fillId="7" borderId="0" xfId="0" applyFont="1" applyFill="1" applyAlignment="1" applyProtection="1">
      <alignment horizontal="center" vertical="center"/>
      <protection locked="0" hidden="1"/>
    </xf>
    <xf numFmtId="0" fontId="32" fillId="7" borderId="36" xfId="0" applyFont="1" applyFill="1" applyBorder="1" applyAlignment="1" applyProtection="1">
      <alignment horizontal="center" vertical="center"/>
      <protection locked="0" hidden="1"/>
    </xf>
    <xf numFmtId="0" fontId="32" fillId="7" borderId="37" xfId="0" applyFont="1" applyFill="1" applyBorder="1" applyAlignment="1" applyProtection="1">
      <alignment horizontal="center" vertical="center"/>
      <protection locked="0" hidden="1"/>
    </xf>
    <xf numFmtId="0" fontId="32" fillId="7" borderId="37" xfId="0" applyFont="1" applyFill="1" applyBorder="1" applyAlignment="1">
      <alignment horizontal="center" vertical="center"/>
    </xf>
    <xf numFmtId="0" fontId="32" fillId="7" borderId="0" xfId="0" applyFont="1" applyFill="1" applyAlignment="1">
      <alignment horizontal="center" vertical="center"/>
    </xf>
    <xf numFmtId="0" fontId="32" fillId="7" borderId="47" xfId="0" applyFont="1" applyFill="1" applyBorder="1" applyAlignment="1">
      <alignment horizontal="left" vertical="center" indent="3"/>
    </xf>
    <xf numFmtId="0" fontId="35" fillId="7" borderId="77" xfId="0" applyFont="1" applyFill="1" applyBorder="1" applyAlignment="1" applyProtection="1">
      <alignment vertical="center"/>
      <protection locked="0" hidden="1"/>
    </xf>
    <xf numFmtId="0" fontId="37" fillId="7" borderId="47" xfId="0" applyFont="1" applyFill="1" applyBorder="1" applyAlignment="1">
      <alignment horizontal="left" vertical="center"/>
    </xf>
    <xf numFmtId="0" fontId="31" fillId="7" borderId="47" xfId="0" applyFont="1" applyFill="1" applyBorder="1" applyAlignment="1">
      <alignment vertical="center"/>
    </xf>
    <xf numFmtId="0" fontId="31" fillId="7" borderId="47" xfId="0" applyFont="1" applyFill="1" applyBorder="1" applyAlignment="1">
      <alignment horizontal="center" vertical="center"/>
    </xf>
    <xf numFmtId="0" fontId="32" fillId="7" borderId="112" xfId="0" applyFont="1" applyFill="1" applyBorder="1" applyAlignment="1" applyProtection="1">
      <alignment horizontal="center" vertical="center"/>
      <protection locked="0" hidden="1"/>
    </xf>
    <xf numFmtId="0" fontId="32" fillId="7" borderId="58" xfId="0" applyFont="1" applyFill="1" applyBorder="1" applyAlignment="1" applyProtection="1">
      <alignment horizontal="center" vertical="center"/>
      <protection locked="0" hidden="1"/>
    </xf>
    <xf numFmtId="0" fontId="32" fillId="7" borderId="58" xfId="0" applyFont="1" applyFill="1" applyBorder="1" applyAlignment="1">
      <alignment horizontal="center" vertical="center"/>
    </xf>
    <xf numFmtId="0" fontId="32" fillId="7" borderId="131" xfId="0" applyFont="1" applyFill="1" applyBorder="1" applyAlignment="1" applyProtection="1">
      <alignment horizontal="center" vertical="center"/>
      <protection locked="0" hidden="1"/>
    </xf>
    <xf numFmtId="0" fontId="35" fillId="7" borderId="199" xfId="0" applyFont="1" applyFill="1" applyBorder="1" applyAlignment="1" applyProtection="1">
      <alignment vertical="center"/>
      <protection locked="0" hidden="1"/>
    </xf>
    <xf numFmtId="0" fontId="37" fillId="7" borderId="85" xfId="0" applyFont="1" applyFill="1" applyBorder="1" applyAlignment="1">
      <alignment horizontal="left" vertical="center"/>
    </xf>
    <xf numFmtId="0" fontId="31" fillId="7" borderId="85" xfId="0" applyFont="1" applyFill="1" applyBorder="1" applyAlignment="1">
      <alignment vertical="center"/>
    </xf>
    <xf numFmtId="167" fontId="25" fillId="0" borderId="0" xfId="0" applyNumberFormat="1" applyFont="1" applyAlignment="1" applyProtection="1">
      <alignment horizontal="left" vertical="center" indent="1"/>
      <protection locked="0"/>
    </xf>
    <xf numFmtId="167" fontId="25" fillId="7" borderId="0" xfId="0" applyNumberFormat="1" applyFont="1" applyFill="1" applyAlignment="1" applyProtection="1">
      <alignment horizontal="left" vertical="center" indent="1"/>
      <protection locked="0"/>
    </xf>
    <xf numFmtId="167" fontId="32" fillId="0" borderId="45" xfId="2" applyNumberFormat="1" applyFont="1" applyBorder="1" applyAlignment="1" applyProtection="1">
      <alignment horizontal="right" vertical="center"/>
    </xf>
    <xf numFmtId="0" fontId="45" fillId="7" borderId="67" xfId="0" applyFont="1" applyFill="1" applyBorder="1" applyAlignment="1">
      <alignment vertical="center"/>
    </xf>
    <xf numFmtId="0" fontId="91" fillId="7" borderId="60" xfId="0" applyFont="1" applyFill="1" applyBorder="1" applyAlignment="1">
      <alignment horizontal="left" vertical="center" indent="2"/>
    </xf>
    <xf numFmtId="0" fontId="91" fillId="7" borderId="38" xfId="0" applyFont="1" applyFill="1" applyBorder="1" applyAlignment="1">
      <alignment horizontal="left" vertical="center" indent="2"/>
    </xf>
    <xf numFmtId="0" fontId="91" fillId="7" borderId="38" xfId="0" applyFont="1" applyFill="1" applyBorder="1" applyAlignment="1">
      <alignment horizontal="left" vertical="center" indent="1"/>
    </xf>
    <xf numFmtId="0" fontId="91" fillId="7" borderId="46" xfId="0" applyFont="1" applyFill="1" applyBorder="1" applyAlignment="1">
      <alignment horizontal="left" vertical="center" indent="3"/>
    </xf>
    <xf numFmtId="0" fontId="91" fillId="7" borderId="46" xfId="0" applyFont="1" applyFill="1" applyBorder="1" applyAlignment="1">
      <alignment horizontal="center" vertical="center"/>
    </xf>
    <xf numFmtId="0" fontId="45" fillId="7" borderId="0" xfId="0" applyFont="1" applyFill="1" applyAlignment="1" applyProtection="1">
      <alignment vertical="center"/>
      <protection locked="0"/>
    </xf>
    <xf numFmtId="170" fontId="45" fillId="7" borderId="0" xfId="0" applyNumberFormat="1" applyFont="1" applyFill="1" applyAlignment="1">
      <alignment vertical="center"/>
    </xf>
    <xf numFmtId="0" fontId="45" fillId="7" borderId="0" xfId="0" applyFont="1" applyFill="1" applyAlignment="1">
      <alignment vertical="center"/>
    </xf>
    <xf numFmtId="170" fontId="39" fillId="7" borderId="0" xfId="0" applyNumberFormat="1" applyFont="1" applyFill="1" applyAlignment="1">
      <alignment vertical="center"/>
    </xf>
    <xf numFmtId="0" fontId="33" fillId="7" borderId="281" xfId="0" applyFont="1" applyFill="1" applyBorder="1" applyAlignment="1">
      <alignment vertical="center"/>
    </xf>
    <xf numFmtId="0" fontId="33" fillId="7" borderId="282" xfId="0" applyFont="1" applyFill="1" applyBorder="1" applyAlignment="1">
      <alignment vertical="center"/>
    </xf>
    <xf numFmtId="0" fontId="25" fillId="7" borderId="282" xfId="0" applyFont="1" applyFill="1" applyBorder="1" applyAlignment="1">
      <alignment vertical="center"/>
    </xf>
    <xf numFmtId="0" fontId="27" fillId="7" borderId="282" xfId="0" applyFont="1" applyFill="1" applyBorder="1" applyAlignment="1">
      <alignment vertical="center"/>
    </xf>
    <xf numFmtId="0" fontId="25" fillId="7" borderId="283" xfId="0" applyFont="1" applyFill="1" applyBorder="1" applyAlignment="1">
      <alignment vertical="center"/>
    </xf>
    <xf numFmtId="0" fontId="37" fillId="6" borderId="277" xfId="0" applyFont="1" applyFill="1" applyBorder="1" applyAlignment="1" applyProtection="1">
      <alignment horizontal="center" vertical="center"/>
      <protection locked="0"/>
    </xf>
    <xf numFmtId="0" fontId="9" fillId="7" borderId="29" xfId="0" applyFont="1" applyFill="1" applyBorder="1" applyAlignment="1" applyProtection="1">
      <alignment vertical="center"/>
      <protection locked="0"/>
    </xf>
    <xf numFmtId="0" fontId="25" fillId="7" borderId="29" xfId="0" applyFont="1" applyFill="1" applyBorder="1" applyAlignment="1" applyProtection="1">
      <alignment vertical="center"/>
      <protection locked="0"/>
    </xf>
    <xf numFmtId="0" fontId="25" fillId="7" borderId="223" xfId="0" applyFont="1" applyFill="1" applyBorder="1" applyAlignment="1">
      <alignment horizontal="center" vertical="center"/>
    </xf>
    <xf numFmtId="0" fontId="25" fillId="7" borderId="45" xfId="0" applyFont="1" applyFill="1" applyBorder="1" applyAlignment="1">
      <alignment horizontal="center" vertical="center"/>
    </xf>
    <xf numFmtId="0" fontId="25" fillId="0" borderId="45" xfId="0" applyFont="1" applyBorder="1" applyAlignment="1">
      <alignment horizontal="center" vertical="center"/>
    </xf>
    <xf numFmtId="0" fontId="30" fillId="7" borderId="45" xfId="0" applyFont="1" applyFill="1" applyBorder="1" applyAlignment="1">
      <alignment horizontal="center" vertical="center"/>
    </xf>
    <xf numFmtId="0" fontId="0" fillId="0" borderId="45" xfId="0" applyBorder="1" applyAlignment="1">
      <alignment vertical="center"/>
    </xf>
    <xf numFmtId="167" fontId="38" fillId="0" borderId="45" xfId="2" applyNumberFormat="1" applyFont="1" applyBorder="1" applyAlignment="1" applyProtection="1">
      <alignment horizontal="right" vertical="center"/>
    </xf>
    <xf numFmtId="167" fontId="38" fillId="0" borderId="318" xfId="2" applyNumberFormat="1" applyFont="1" applyBorder="1" applyAlignment="1" applyProtection="1">
      <alignment horizontal="right" vertical="center"/>
    </xf>
    <xf numFmtId="0" fontId="25" fillId="0" borderId="67" xfId="0" applyFont="1" applyBorder="1" applyAlignment="1">
      <alignment horizontal="left" vertical="center"/>
    </xf>
    <xf numFmtId="0" fontId="0" fillId="0" borderId="0" xfId="0" applyAlignment="1">
      <alignment horizontal="left" vertical="center" wrapText="1"/>
    </xf>
    <xf numFmtId="0" fontId="8" fillId="0" borderId="29" xfId="0" applyFont="1" applyBorder="1" applyAlignment="1" applyProtection="1">
      <alignment horizontal="left" vertical="center"/>
      <protection locked="0"/>
    </xf>
    <xf numFmtId="0" fontId="25" fillId="0" borderId="0" xfId="0" applyFont="1" applyAlignment="1" applyProtection="1">
      <alignment horizontal="left" vertical="center"/>
      <protection locked="0"/>
    </xf>
    <xf numFmtId="167" fontId="25" fillId="0" borderId="0" xfId="0" applyNumberFormat="1" applyFont="1" applyAlignment="1">
      <alignment horizontal="left" vertical="center"/>
    </xf>
    <xf numFmtId="170" fontId="25" fillId="0" borderId="0" xfId="0" applyNumberFormat="1" applyFont="1" applyAlignment="1">
      <alignment horizontal="left" vertical="center"/>
    </xf>
    <xf numFmtId="169" fontId="25" fillId="0" borderId="0" xfId="0" applyNumberFormat="1" applyFont="1" applyAlignment="1">
      <alignment horizontal="left" vertical="center"/>
    </xf>
    <xf numFmtId="170" fontId="30" fillId="0" borderId="0" xfId="0" applyNumberFormat="1" applyFont="1" applyAlignment="1">
      <alignment horizontal="left" vertical="center"/>
    </xf>
    <xf numFmtId="0" fontId="13" fillId="0" borderId="0" xfId="0" applyFont="1" applyAlignment="1">
      <alignment vertical="center" wrapText="1"/>
    </xf>
    <xf numFmtId="167" fontId="32" fillId="0" borderId="142" xfId="2" applyNumberFormat="1" applyFont="1" applyBorder="1" applyAlignment="1" applyProtection="1">
      <alignment horizontal="right" vertical="center"/>
    </xf>
    <xf numFmtId="167" fontId="32" fillId="7" borderId="142" xfId="2" applyNumberFormat="1" applyFont="1" applyFill="1" applyBorder="1" applyAlignment="1" applyProtection="1">
      <alignment horizontal="right" vertical="center"/>
    </xf>
    <xf numFmtId="167" fontId="32" fillId="0" borderId="140" xfId="2" applyNumberFormat="1" applyFont="1" applyBorder="1" applyAlignment="1" applyProtection="1">
      <alignment horizontal="right" vertical="center"/>
    </xf>
    <xf numFmtId="167" fontId="32" fillId="7" borderId="273" xfId="2" applyNumberFormat="1" applyFont="1" applyFill="1" applyBorder="1" applyAlignment="1" applyProtection="1">
      <alignment horizontal="right" vertical="center"/>
    </xf>
    <xf numFmtId="0" fontId="31" fillId="7" borderId="0" xfId="0" applyFont="1" applyFill="1" applyAlignment="1">
      <alignment horizontal="center" vertical="center"/>
    </xf>
    <xf numFmtId="0" fontId="0" fillId="0" borderId="37" xfId="0" applyBorder="1" applyAlignment="1">
      <alignment horizontal="right" vertical="center"/>
    </xf>
    <xf numFmtId="0" fontId="37" fillId="0" borderId="26" xfId="0" applyFont="1" applyBorder="1" applyAlignment="1">
      <alignment vertical="center"/>
    </xf>
    <xf numFmtId="0" fontId="37" fillId="0" borderId="14" xfId="0" applyFont="1" applyBorder="1" applyAlignment="1">
      <alignment vertical="center"/>
    </xf>
    <xf numFmtId="0" fontId="37" fillId="0" borderId="14" xfId="0" applyFont="1" applyBorder="1" applyAlignment="1">
      <alignment horizontal="right" vertical="center"/>
    </xf>
    <xf numFmtId="0" fontId="37" fillId="0" borderId="15" xfId="0" applyFont="1" applyBorder="1" applyAlignment="1">
      <alignment horizontal="right" vertical="center"/>
    </xf>
    <xf numFmtId="0" fontId="37" fillId="0" borderId="26" xfId="0" applyFont="1" applyBorder="1" applyAlignment="1">
      <alignment horizontal="right" vertical="center"/>
    </xf>
    <xf numFmtId="0" fontId="37" fillId="0" borderId="14" xfId="0" applyFont="1" applyBorder="1" applyAlignment="1">
      <alignment horizontal="left" vertical="center" indent="1"/>
    </xf>
    <xf numFmtId="0" fontId="110" fillId="0" borderId="45" xfId="3" applyFont="1" applyFill="1" applyBorder="1" applyAlignment="1">
      <alignment horizontal="right" vertical="center"/>
    </xf>
    <xf numFmtId="0" fontId="111" fillId="0" borderId="319" xfId="0" applyFont="1" applyBorder="1" applyAlignment="1">
      <alignment horizontal="center" vertical="center"/>
    </xf>
    <xf numFmtId="0" fontId="110" fillId="0" borderId="45" xfId="3" applyFont="1" applyFill="1" applyBorder="1" applyAlignment="1">
      <alignment vertical="center"/>
    </xf>
    <xf numFmtId="0" fontId="89" fillId="0" borderId="0" xfId="0" applyFont="1" applyAlignment="1">
      <alignment vertical="center"/>
    </xf>
    <xf numFmtId="0" fontId="89" fillId="0" borderId="67" xfId="0" applyFont="1" applyBorder="1" applyAlignment="1">
      <alignment vertical="center"/>
    </xf>
    <xf numFmtId="0" fontId="89" fillId="7" borderId="223" xfId="0" applyFont="1" applyFill="1" applyBorder="1" applyAlignment="1">
      <alignment horizontal="center" vertical="center"/>
    </xf>
    <xf numFmtId="0" fontId="89" fillId="7" borderId="45" xfId="0" applyFont="1" applyFill="1" applyBorder="1" applyAlignment="1">
      <alignment horizontal="center" vertical="center"/>
    </xf>
    <xf numFmtId="0" fontId="89" fillId="0" borderId="45" xfId="0" applyFont="1" applyBorder="1" applyAlignment="1">
      <alignment horizontal="center" vertical="center"/>
    </xf>
    <xf numFmtId="0" fontId="89" fillId="0" borderId="45" xfId="0" applyFont="1" applyBorder="1" applyAlignment="1">
      <alignment vertical="center"/>
    </xf>
    <xf numFmtId="167" fontId="112" fillId="0" borderId="45" xfId="2" applyNumberFormat="1" applyFont="1" applyBorder="1" applyAlignment="1" applyProtection="1">
      <alignment horizontal="right" vertical="center"/>
    </xf>
    <xf numFmtId="167" fontId="112" fillId="0" borderId="318" xfId="2" applyNumberFormat="1" applyFont="1" applyBorder="1" applyAlignment="1" applyProtection="1">
      <alignment horizontal="right" vertical="center"/>
    </xf>
    <xf numFmtId="0" fontId="89" fillId="0" borderId="29" xfId="0" applyFont="1" applyBorder="1" applyAlignment="1" applyProtection="1">
      <alignment vertical="center"/>
      <protection locked="0"/>
    </xf>
    <xf numFmtId="0" fontId="89" fillId="0" borderId="0" xfId="0" applyFont="1" applyAlignment="1" applyProtection="1">
      <alignment vertical="center"/>
      <protection locked="0"/>
    </xf>
    <xf numFmtId="167" fontId="89" fillId="0" borderId="0" xfId="0" applyNumberFormat="1" applyFont="1" applyAlignment="1">
      <alignment vertical="center"/>
    </xf>
    <xf numFmtId="170" fontId="89" fillId="0" borderId="0" xfId="0" applyNumberFormat="1" applyFont="1" applyAlignment="1">
      <alignment vertical="center"/>
    </xf>
    <xf numFmtId="0" fontId="37" fillId="0" borderId="142" xfId="0" applyFont="1" applyBorder="1" applyAlignment="1">
      <alignment vertical="center"/>
    </xf>
    <xf numFmtId="0" fontId="37" fillId="0" borderId="46" xfId="0" applyFont="1" applyBorder="1" applyAlignment="1">
      <alignment horizontal="left" vertical="center"/>
    </xf>
    <xf numFmtId="0" fontId="51" fillId="3" borderId="0" xfId="0" applyFont="1" applyFill="1" applyAlignment="1">
      <alignment vertical="center"/>
    </xf>
    <xf numFmtId="0" fontId="32" fillId="0" borderId="52" xfId="0" applyFont="1" applyBorder="1" applyAlignment="1">
      <alignment vertical="center"/>
    </xf>
    <xf numFmtId="0" fontId="36" fillId="0" borderId="42" xfId="0" applyFont="1" applyBorder="1" applyAlignment="1">
      <alignment horizontal="right" vertical="center"/>
    </xf>
    <xf numFmtId="0" fontId="37" fillId="6" borderId="323" xfId="0" applyFont="1" applyFill="1" applyBorder="1" applyAlignment="1" applyProtection="1">
      <alignment horizontal="center" vertical="center"/>
      <protection locked="0"/>
    </xf>
    <xf numFmtId="0" fontId="32" fillId="13" borderId="73" xfId="0" applyFont="1" applyFill="1" applyBorder="1" applyAlignment="1">
      <alignment vertical="center"/>
    </xf>
    <xf numFmtId="0" fontId="32" fillId="13" borderId="143" xfId="0" applyFont="1" applyFill="1" applyBorder="1" applyAlignment="1">
      <alignment vertical="center"/>
    </xf>
    <xf numFmtId="0" fontId="32" fillId="13" borderId="184" xfId="0" applyFont="1" applyFill="1" applyBorder="1" applyAlignment="1">
      <alignment vertical="center"/>
    </xf>
    <xf numFmtId="0" fontId="37" fillId="0" borderId="80" xfId="0" applyFont="1" applyBorder="1" applyAlignment="1">
      <alignment horizontal="left" vertical="center" indent="3"/>
    </xf>
    <xf numFmtId="0" fontId="37" fillId="0" borderId="296" xfId="0" applyFont="1" applyBorder="1" applyAlignment="1">
      <alignment horizontal="left" vertical="center" indent="6"/>
    </xf>
    <xf numFmtId="0" fontId="37" fillId="0" borderId="132" xfId="0" applyFont="1" applyBorder="1" applyAlignment="1">
      <alignment horizontal="left" vertical="center" indent="3"/>
    </xf>
    <xf numFmtId="0" fontId="32" fillId="0" borderId="143" xfId="0" applyFont="1" applyBorder="1" applyAlignment="1">
      <alignment vertical="center"/>
    </xf>
    <xf numFmtId="167" fontId="38" fillId="0" borderId="144" xfId="2" applyNumberFormat="1" applyFont="1" applyBorder="1" applyAlignment="1" applyProtection="1">
      <alignment horizontal="right" vertical="center"/>
    </xf>
    <xf numFmtId="0" fontId="32" fillId="0" borderId="147" xfId="0" applyFont="1" applyBorder="1" applyAlignment="1">
      <alignment vertical="center"/>
    </xf>
    <xf numFmtId="0" fontId="32" fillId="0" borderId="80" xfId="0" applyFont="1" applyBorder="1" applyAlignment="1">
      <alignment vertical="center"/>
    </xf>
    <xf numFmtId="0" fontId="32" fillId="0" borderId="157" xfId="0" applyFont="1" applyBorder="1" applyAlignment="1">
      <alignment vertical="center"/>
    </xf>
    <xf numFmtId="0" fontId="25" fillId="0" borderId="325" xfId="0" applyFont="1" applyBorder="1" applyAlignment="1">
      <alignment vertical="center"/>
    </xf>
    <xf numFmtId="0" fontId="25" fillId="0" borderId="325" xfId="0" applyFont="1" applyBorder="1" applyAlignment="1" applyProtection="1">
      <alignment vertical="center"/>
      <protection locked="0"/>
    </xf>
    <xf numFmtId="0" fontId="37" fillId="0" borderId="58" xfId="0" applyFont="1" applyBorder="1" applyAlignment="1">
      <alignment horizontal="left" vertical="center" indent="2"/>
    </xf>
    <xf numFmtId="0" fontId="32" fillId="0" borderId="41" xfId="0" applyFont="1" applyBorder="1" applyAlignment="1">
      <alignment horizontal="left" vertical="center" indent="1"/>
    </xf>
    <xf numFmtId="0" fontId="32" fillId="7" borderId="239" xfId="0" applyFont="1" applyFill="1" applyBorder="1" applyAlignment="1">
      <alignment horizontal="left" vertical="center" indent="3"/>
    </xf>
    <xf numFmtId="0" fontId="32" fillId="7" borderId="85" xfId="0" applyFont="1" applyFill="1" applyBorder="1" applyAlignment="1">
      <alignment vertical="center"/>
    </xf>
    <xf numFmtId="0" fontId="32" fillId="7" borderId="85" xfId="0" applyFont="1" applyFill="1" applyBorder="1" applyAlignment="1">
      <alignment horizontal="left" vertical="center"/>
    </xf>
    <xf numFmtId="0" fontId="32" fillId="7" borderId="85" xfId="0" applyFont="1" applyFill="1" applyBorder="1" applyAlignment="1">
      <alignment horizontal="left" vertical="center" indent="2"/>
    </xf>
    <xf numFmtId="0" fontId="32" fillId="7" borderId="85" xfId="0" applyFont="1" applyFill="1" applyBorder="1" applyAlignment="1">
      <alignment horizontal="right" vertical="center"/>
    </xf>
    <xf numFmtId="0" fontId="32" fillId="7" borderId="200" xfId="0" applyFont="1" applyFill="1" applyBorder="1" applyAlignment="1">
      <alignment horizontal="left" vertical="center"/>
    </xf>
    <xf numFmtId="0" fontId="25" fillId="7" borderId="85" xfId="0" applyFont="1" applyFill="1" applyBorder="1" applyAlignment="1">
      <alignment vertical="center"/>
    </xf>
    <xf numFmtId="0" fontId="25" fillId="7" borderId="200" xfId="0" applyFont="1" applyFill="1" applyBorder="1" applyAlignment="1">
      <alignment vertical="center"/>
    </xf>
    <xf numFmtId="0" fontId="32" fillId="7" borderId="326" xfId="0" applyFont="1" applyFill="1" applyBorder="1" applyAlignment="1">
      <alignment horizontal="left" vertical="center" indent="3"/>
    </xf>
    <xf numFmtId="0" fontId="25" fillId="7" borderId="125" xfId="0" applyFont="1" applyFill="1" applyBorder="1" applyAlignment="1">
      <alignment vertical="center"/>
    </xf>
    <xf numFmtId="0" fontId="32" fillId="7" borderId="125" xfId="0" applyFont="1" applyFill="1" applyBorder="1" applyAlignment="1">
      <alignment vertical="center"/>
    </xf>
    <xf numFmtId="0" fontId="25" fillId="7" borderId="201" xfId="0" applyFont="1" applyFill="1" applyBorder="1" applyAlignment="1">
      <alignment vertical="center"/>
    </xf>
    <xf numFmtId="0" fontId="32" fillId="7" borderId="85" xfId="0" applyFont="1" applyFill="1" applyBorder="1" applyAlignment="1">
      <alignment horizontal="left" vertical="center" indent="3"/>
    </xf>
    <xf numFmtId="0" fontId="32" fillId="0" borderId="291" xfId="0" applyFont="1" applyBorder="1" applyAlignment="1">
      <alignment horizontal="left" vertical="center" indent="3"/>
    </xf>
    <xf numFmtId="0" fontId="32" fillId="0" borderId="137" xfId="0" applyFont="1" applyBorder="1" applyAlignment="1">
      <alignment vertical="center"/>
    </xf>
    <xf numFmtId="0" fontId="32" fillId="0" borderId="137" xfId="0" applyFont="1" applyBorder="1" applyAlignment="1">
      <alignment horizontal="left" vertical="center" indent="1"/>
    </xf>
    <xf numFmtId="0" fontId="32" fillId="0" borderId="137" xfId="0" applyFont="1" applyBorder="1" applyAlignment="1">
      <alignment horizontal="left" vertical="center"/>
    </xf>
    <xf numFmtId="0" fontId="32" fillId="0" borderId="137" xfId="0" applyFont="1" applyBorder="1" applyAlignment="1">
      <alignment horizontal="right" vertical="center"/>
    </xf>
    <xf numFmtId="0" fontId="32" fillId="0" borderId="137" xfId="0" applyFont="1" applyBorder="1" applyAlignment="1">
      <alignment horizontal="left" vertical="center" indent="2"/>
    </xf>
    <xf numFmtId="0" fontId="32" fillId="0" borderId="296" xfId="0" applyFont="1" applyBorder="1" applyAlignment="1">
      <alignment vertical="center"/>
    </xf>
    <xf numFmtId="0" fontId="32" fillId="0" borderId="198" xfId="0" applyFont="1" applyBorder="1" applyAlignment="1">
      <alignment horizontal="left" vertical="center"/>
    </xf>
    <xf numFmtId="0" fontId="32" fillId="0" borderId="198" xfId="0" applyFont="1" applyBorder="1" applyAlignment="1">
      <alignment vertical="center"/>
    </xf>
    <xf numFmtId="0" fontId="32" fillId="0" borderId="327" xfId="0" applyFont="1" applyBorder="1" applyAlignment="1">
      <alignment vertical="center"/>
    </xf>
    <xf numFmtId="0" fontId="32" fillId="0" borderId="125" xfId="0" applyFont="1" applyBorder="1" applyAlignment="1">
      <alignment horizontal="left" vertical="center"/>
    </xf>
    <xf numFmtId="0" fontId="32" fillId="0" borderId="125" xfId="0" applyFont="1" applyBorder="1" applyAlignment="1">
      <alignment vertical="center"/>
    </xf>
    <xf numFmtId="0" fontId="37" fillId="6" borderId="70" xfId="0" applyFont="1" applyFill="1" applyBorder="1" applyAlignment="1" applyProtection="1">
      <alignment vertical="center"/>
      <protection locked="0"/>
    </xf>
    <xf numFmtId="167" fontId="32" fillId="7" borderId="0" xfId="2" applyNumberFormat="1" applyFont="1" applyFill="1" applyBorder="1" applyAlignment="1" applyProtection="1">
      <alignment vertical="top"/>
    </xf>
    <xf numFmtId="0" fontId="32" fillId="0" borderId="90" xfId="0" applyFont="1" applyBorder="1" applyAlignment="1">
      <alignment vertical="center"/>
    </xf>
    <xf numFmtId="0" fontId="31" fillId="0" borderId="122" xfId="0" applyFont="1" applyBorder="1" applyAlignment="1">
      <alignment horizontal="center" vertical="center"/>
    </xf>
    <xf numFmtId="0" fontId="25" fillId="0" borderId="122" xfId="0" applyFont="1" applyBorder="1" applyAlignment="1">
      <alignment vertical="center"/>
    </xf>
    <xf numFmtId="0" fontId="32" fillId="7" borderId="141" xfId="0" applyFont="1" applyFill="1" applyBorder="1" applyAlignment="1">
      <alignment horizontal="left" vertical="center" indent="3"/>
    </xf>
    <xf numFmtId="0" fontId="32" fillId="7" borderId="59" xfId="0" applyFont="1" applyFill="1" applyBorder="1" applyAlignment="1">
      <alignment horizontal="left" vertical="center" indent="3"/>
    </xf>
    <xf numFmtId="0" fontId="32" fillId="7" borderId="111" xfId="0" applyFont="1" applyFill="1" applyBorder="1" applyAlignment="1">
      <alignment horizontal="left" vertical="center" indent="3"/>
    </xf>
    <xf numFmtId="0" fontId="32" fillId="7" borderId="58" xfId="0" applyFont="1" applyFill="1" applyBorder="1" applyAlignment="1" applyProtection="1">
      <alignment vertical="center"/>
      <protection locked="0"/>
    </xf>
    <xf numFmtId="0" fontId="32" fillId="7" borderId="46" xfId="0" applyFont="1" applyFill="1" applyBorder="1" applyAlignment="1" applyProtection="1">
      <alignment vertical="center"/>
      <protection locked="0"/>
    </xf>
    <xf numFmtId="167" fontId="32" fillId="7" borderId="140" xfId="2" applyNumberFormat="1" applyFont="1" applyFill="1" applyBorder="1" applyAlignment="1" applyProtection="1">
      <alignment horizontal="right" vertical="center"/>
    </xf>
    <xf numFmtId="0" fontId="32" fillId="6" borderId="70" xfId="0" applyFont="1" applyFill="1" applyBorder="1" applyAlignment="1" applyProtection="1">
      <alignment horizontal="center" vertical="center"/>
      <protection locked="0"/>
    </xf>
    <xf numFmtId="167" fontId="32" fillId="7" borderId="70" xfId="2" applyNumberFormat="1" applyFont="1" applyFill="1" applyBorder="1" applyAlignment="1" applyProtection="1">
      <alignment horizontal="right" vertical="center"/>
    </xf>
    <xf numFmtId="0" fontId="32" fillId="6" borderId="70" xfId="0" applyFont="1" applyFill="1" applyBorder="1" applyAlignment="1" applyProtection="1">
      <alignment vertical="center"/>
      <protection locked="0"/>
    </xf>
    <xf numFmtId="0" fontId="112" fillId="7" borderId="64" xfId="0" applyFont="1" applyFill="1" applyBorder="1" applyAlignment="1">
      <alignment horizontal="left" vertical="center" indent="1"/>
    </xf>
    <xf numFmtId="0" fontId="112" fillId="7" borderId="39" xfId="0" applyFont="1" applyFill="1" applyBorder="1" applyAlignment="1">
      <alignment horizontal="left" vertical="center" indent="1"/>
    </xf>
    <xf numFmtId="0" fontId="37" fillId="0" borderId="39" xfId="0" applyFont="1" applyBorder="1" applyAlignment="1">
      <alignment horizontal="right" vertical="center"/>
    </xf>
    <xf numFmtId="0" fontId="37" fillId="0" borderId="39" xfId="0" applyFont="1" applyBorder="1" applyAlignment="1">
      <alignment vertical="center"/>
    </xf>
    <xf numFmtId="0" fontId="31" fillId="0" borderId="39" xfId="0" applyFont="1" applyBorder="1" applyAlignment="1">
      <alignment horizontal="right" vertical="center" indent="1"/>
    </xf>
    <xf numFmtId="0" fontId="112" fillId="7" borderId="65" xfId="0" applyFont="1" applyFill="1" applyBorder="1" applyAlignment="1">
      <alignment horizontal="left" vertical="center" indent="1"/>
    </xf>
    <xf numFmtId="0" fontId="32" fillId="0" borderId="65" xfId="0" applyFont="1" applyBorder="1" applyAlignment="1">
      <alignment horizontal="left" vertical="center" indent="3"/>
    </xf>
    <xf numFmtId="0" fontId="31" fillId="0" borderId="0" xfId="0" applyFont="1" applyAlignment="1">
      <alignment horizontal="right" vertical="center" indent="1"/>
    </xf>
    <xf numFmtId="0" fontId="30" fillId="0" borderId="254" xfId="0" applyFont="1" applyBorder="1" applyAlignment="1">
      <alignment horizontal="left" vertical="center" indent="1"/>
    </xf>
    <xf numFmtId="0" fontId="31" fillId="0" borderId="62" xfId="0" applyFont="1" applyBorder="1" applyAlignment="1">
      <alignment vertical="center"/>
    </xf>
    <xf numFmtId="0" fontId="37" fillId="15" borderId="51" xfId="0" applyFont="1" applyFill="1" applyBorder="1" applyAlignment="1">
      <alignment horizontal="center" vertical="center"/>
    </xf>
    <xf numFmtId="10" fontId="4" fillId="0" borderId="168" xfId="0" applyNumberFormat="1" applyFont="1" applyBorder="1" applyAlignment="1">
      <alignment horizontal="left" vertical="center" indent="1"/>
    </xf>
    <xf numFmtId="166" fontId="32" fillId="8" borderId="289" xfId="0" applyNumberFormat="1" applyFont="1" applyFill="1" applyBorder="1" applyAlignment="1">
      <alignment horizontal="left" vertical="center" indent="3"/>
    </xf>
    <xf numFmtId="166" fontId="32" fillId="8" borderId="235" xfId="0" applyNumberFormat="1" applyFont="1" applyFill="1" applyBorder="1" applyAlignment="1">
      <alignment vertical="center"/>
    </xf>
    <xf numFmtId="166" fontId="32" fillId="8" borderId="290" xfId="0" applyNumberFormat="1" applyFont="1" applyFill="1" applyBorder="1" applyAlignment="1">
      <alignment vertical="center"/>
    </xf>
    <xf numFmtId="0" fontId="33" fillId="0" borderId="66" xfId="0" applyFont="1" applyBorder="1" applyAlignment="1">
      <alignment vertical="center"/>
    </xf>
    <xf numFmtId="0" fontId="32" fillId="13" borderId="117" xfId="0" applyFont="1" applyFill="1" applyBorder="1" applyAlignment="1">
      <alignment horizontal="center" vertical="center"/>
    </xf>
    <xf numFmtId="0" fontId="37" fillId="0" borderId="0" xfId="0" applyFont="1" applyAlignment="1" applyProtection="1">
      <alignment horizontal="right" vertical="center"/>
      <protection locked="0"/>
    </xf>
    <xf numFmtId="167" fontId="32" fillId="0" borderId="62" xfId="2" applyNumberFormat="1" applyFont="1" applyBorder="1" applyAlignment="1" applyProtection="1">
      <alignment vertical="center"/>
    </xf>
    <xf numFmtId="0" fontId="32" fillId="0" borderId="0" xfId="0" applyFont="1"/>
    <xf numFmtId="0" fontId="38" fillId="0" borderId="0" xfId="0" applyFont="1"/>
    <xf numFmtId="0" fontId="0" fillId="0" borderId="0" xfId="0" applyAlignment="1">
      <alignment vertical="top" wrapText="1"/>
    </xf>
    <xf numFmtId="0" fontId="73" fillId="0" borderId="0" xfId="3" applyFont="1" applyAlignment="1" applyProtection="1">
      <protection locked="0"/>
    </xf>
    <xf numFmtId="0" fontId="39" fillId="0" borderId="46" xfId="0" applyFont="1" applyBorder="1" applyAlignment="1">
      <alignment horizontal="center"/>
    </xf>
    <xf numFmtId="0" fontId="32" fillId="0" borderId="73" xfId="0" applyFont="1" applyBorder="1" applyAlignment="1">
      <alignment horizontal="left" vertical="center" indent="2"/>
    </xf>
    <xf numFmtId="0" fontId="32" fillId="7" borderId="338" xfId="0" applyFont="1" applyFill="1" applyBorder="1" applyAlignment="1">
      <alignment horizontal="left" vertical="center" indent="3"/>
    </xf>
    <xf numFmtId="0" fontId="32" fillId="7" borderId="340" xfId="0" applyFont="1" applyFill="1" applyBorder="1" applyAlignment="1">
      <alignment horizontal="left" vertical="center" indent="3"/>
    </xf>
    <xf numFmtId="0" fontId="32" fillId="7" borderId="171" xfId="0" applyFont="1" applyFill="1" applyBorder="1" applyAlignment="1">
      <alignment horizontal="left" vertical="center" indent="3"/>
    </xf>
    <xf numFmtId="0" fontId="32" fillId="7" borderId="299" xfId="0" applyFont="1" applyFill="1" applyBorder="1" applyAlignment="1">
      <alignment horizontal="left" vertical="center" indent="3"/>
    </xf>
    <xf numFmtId="167" fontId="32" fillId="7" borderId="344" xfId="2" applyNumberFormat="1" applyFont="1" applyFill="1" applyBorder="1" applyAlignment="1" applyProtection="1">
      <alignment vertical="top"/>
    </xf>
    <xf numFmtId="0" fontId="48" fillId="7" borderId="345" xfId="0" applyFont="1" applyFill="1" applyBorder="1" applyAlignment="1" applyProtection="1">
      <alignment vertical="center"/>
      <protection locked="0"/>
    </xf>
    <xf numFmtId="0" fontId="32" fillId="7" borderId="168" xfId="0" applyFont="1" applyFill="1" applyBorder="1" applyAlignment="1">
      <alignment horizontal="left" vertical="center" indent="3"/>
    </xf>
    <xf numFmtId="0" fontId="37" fillId="6" borderId="347" xfId="0" applyFont="1" applyFill="1" applyBorder="1" applyAlignment="1" applyProtection="1">
      <alignment vertical="center"/>
      <protection locked="0"/>
    </xf>
    <xf numFmtId="167" fontId="32" fillId="7" borderId="169" xfId="2" applyNumberFormat="1" applyFont="1" applyFill="1" applyBorder="1" applyAlignment="1" applyProtection="1">
      <alignment vertical="top"/>
    </xf>
    <xf numFmtId="0" fontId="32" fillId="7" borderId="185" xfId="0" applyFont="1" applyFill="1" applyBorder="1" applyAlignment="1" applyProtection="1">
      <alignment horizontal="center" vertical="center"/>
      <protection locked="0" hidden="1"/>
    </xf>
    <xf numFmtId="0" fontId="35" fillId="7" borderId="185" xfId="0" applyFont="1" applyFill="1" applyBorder="1" applyAlignment="1" applyProtection="1">
      <alignment vertical="center"/>
      <protection locked="0" hidden="1"/>
    </xf>
    <xf numFmtId="0" fontId="35" fillId="7" borderId="88" xfId="0" applyFont="1" applyFill="1" applyBorder="1" applyAlignment="1" applyProtection="1">
      <alignment vertical="center"/>
      <protection locked="0" hidden="1"/>
    </xf>
    <xf numFmtId="0" fontId="37" fillId="7" borderId="46" xfId="0" applyFont="1" applyFill="1" applyBorder="1" applyAlignment="1">
      <alignment horizontal="left" vertical="center"/>
    </xf>
    <xf numFmtId="0" fontId="35" fillId="7" borderId="348" xfId="0" applyFont="1" applyFill="1" applyBorder="1" applyAlignment="1" applyProtection="1">
      <alignment vertical="center"/>
      <protection locked="0" hidden="1"/>
    </xf>
    <xf numFmtId="0" fontId="37" fillId="7" borderId="35" xfId="0" applyFont="1" applyFill="1" applyBorder="1" applyAlignment="1">
      <alignment horizontal="left" vertical="center"/>
    </xf>
    <xf numFmtId="0" fontId="31" fillId="7" borderId="35" xfId="0" applyFont="1" applyFill="1" applyBorder="1" applyAlignment="1">
      <alignment vertical="center"/>
    </xf>
    <xf numFmtId="0" fontId="32" fillId="7" borderId="88" xfId="0" applyFont="1" applyFill="1" applyBorder="1" applyAlignment="1" applyProtection="1">
      <alignment horizontal="center" vertical="center"/>
      <protection locked="0" hidden="1"/>
    </xf>
    <xf numFmtId="0" fontId="32" fillId="7" borderId="46" xfId="0" applyFont="1" applyFill="1" applyBorder="1" applyAlignment="1" applyProtection="1">
      <alignment horizontal="center" vertical="center"/>
      <protection locked="0" hidden="1"/>
    </xf>
    <xf numFmtId="0" fontId="32" fillId="7" borderId="46" xfId="0" applyFont="1" applyFill="1" applyBorder="1" applyAlignment="1">
      <alignment horizontal="center" vertical="center"/>
    </xf>
    <xf numFmtId="0" fontId="35" fillId="7" borderId="70" xfId="0" applyFont="1" applyFill="1" applyBorder="1" applyAlignment="1" applyProtection="1">
      <alignment vertical="center"/>
      <protection locked="0" hidden="1"/>
    </xf>
    <xf numFmtId="0" fontId="37" fillId="7" borderId="70" xfId="0" applyFont="1" applyFill="1" applyBorder="1" applyAlignment="1">
      <alignment horizontal="left" vertical="center"/>
    </xf>
    <xf numFmtId="0" fontId="31" fillId="7" borderId="70" xfId="0" applyFont="1" applyFill="1" applyBorder="1" applyAlignment="1">
      <alignment vertical="center"/>
    </xf>
    <xf numFmtId="0" fontId="31" fillId="0" borderId="70" xfId="0" applyFont="1" applyBorder="1" applyAlignment="1">
      <alignment vertical="center"/>
    </xf>
    <xf numFmtId="0" fontId="25" fillId="0" borderId="70" xfId="0" applyFont="1" applyBorder="1" applyAlignment="1">
      <alignment vertical="center"/>
    </xf>
    <xf numFmtId="0" fontId="32" fillId="13" borderId="36" xfId="0" applyFont="1" applyFill="1" applyBorder="1" applyAlignment="1">
      <alignment horizontal="left" vertical="center"/>
    </xf>
    <xf numFmtId="0" fontId="45" fillId="0" borderId="209" xfId="0" applyFont="1" applyBorder="1" applyAlignment="1">
      <alignment horizontal="right" vertical="center"/>
    </xf>
    <xf numFmtId="0" fontId="32" fillId="0" borderId="90" xfId="0" applyFont="1" applyBorder="1" applyAlignment="1">
      <alignment horizontal="left" vertical="center" indent="3"/>
    </xf>
    <xf numFmtId="0" fontId="30" fillId="0" borderId="42" xfId="0" applyFont="1" applyBorder="1" applyAlignment="1">
      <alignment vertical="center"/>
    </xf>
    <xf numFmtId="0" fontId="30" fillId="0" borderId="42" xfId="0" applyFont="1" applyBorder="1" applyAlignment="1">
      <alignment horizontal="right" vertical="center"/>
    </xf>
    <xf numFmtId="0" fontId="32" fillId="0" borderId="92" xfId="0" applyFont="1" applyBorder="1" applyAlignment="1">
      <alignment horizontal="left" vertical="center" indent="3"/>
    </xf>
    <xf numFmtId="0" fontId="30" fillId="0" borderId="47" xfId="0" applyFont="1" applyBorder="1" applyAlignment="1">
      <alignment vertical="center"/>
    </xf>
    <xf numFmtId="0" fontId="30" fillId="0" borderId="47" xfId="0" applyFont="1" applyBorder="1" applyAlignment="1">
      <alignment horizontal="right" vertical="center"/>
    </xf>
    <xf numFmtId="0" fontId="32" fillId="0" borderId="266" xfId="0" applyFont="1" applyBorder="1" applyAlignment="1">
      <alignment horizontal="left" vertical="center" indent="3"/>
    </xf>
    <xf numFmtId="0" fontId="30" fillId="0" borderId="41" xfId="0" applyFont="1" applyBorder="1" applyAlignment="1">
      <alignment vertical="center"/>
    </xf>
    <xf numFmtId="49" fontId="31" fillId="6" borderId="70" xfId="0" applyNumberFormat="1" applyFont="1" applyFill="1" applyBorder="1" applyAlignment="1" applyProtection="1">
      <alignment vertical="center" wrapText="1"/>
      <protection locked="0"/>
    </xf>
    <xf numFmtId="0" fontId="32" fillId="7" borderId="36" xfId="0" applyFont="1" applyFill="1" applyBorder="1" applyAlignment="1">
      <alignment horizontal="left" vertical="center" indent="3"/>
    </xf>
    <xf numFmtId="0" fontId="32" fillId="7" borderId="60" xfId="0" applyFont="1" applyFill="1" applyBorder="1" applyAlignment="1">
      <alignment horizontal="left" vertical="center" indent="3"/>
    </xf>
    <xf numFmtId="0" fontId="32" fillId="7" borderId="350" xfId="0" applyFont="1" applyFill="1" applyBorder="1" applyAlignment="1">
      <alignment horizontal="left" vertical="center" indent="3"/>
    </xf>
    <xf numFmtId="0" fontId="32" fillId="7" borderId="131" xfId="0" applyFont="1" applyFill="1" applyBorder="1" applyAlignment="1">
      <alignment horizontal="left" vertical="center" indent="3"/>
    </xf>
    <xf numFmtId="167" fontId="32" fillId="7" borderId="355" xfId="2" applyNumberFormat="1" applyFont="1" applyFill="1" applyBorder="1" applyAlignment="1" applyProtection="1">
      <alignment vertical="top"/>
    </xf>
    <xf numFmtId="0" fontId="48" fillId="7" borderId="356" xfId="0" applyFont="1" applyFill="1" applyBorder="1" applyAlignment="1" applyProtection="1">
      <alignment vertical="center"/>
      <protection locked="0"/>
    </xf>
    <xf numFmtId="0" fontId="32" fillId="7" borderId="88" xfId="0" applyFont="1" applyFill="1" applyBorder="1" applyAlignment="1">
      <alignment horizontal="left" vertical="center" indent="3"/>
    </xf>
    <xf numFmtId="0" fontId="37" fillId="7" borderId="46" xfId="0" applyFont="1" applyFill="1" applyBorder="1" applyAlignment="1">
      <alignment vertical="center"/>
    </xf>
    <xf numFmtId="0" fontId="37" fillId="7" borderId="46" xfId="0" applyFont="1" applyFill="1" applyBorder="1" applyAlignment="1">
      <alignment horizontal="right" vertical="center" indent="1"/>
    </xf>
    <xf numFmtId="0" fontId="37" fillId="7" borderId="46" xfId="0" applyFont="1" applyFill="1" applyBorder="1" applyAlignment="1">
      <alignment horizontal="left" vertical="center" indent="1"/>
    </xf>
    <xf numFmtId="167" fontId="32" fillId="7" borderId="46" xfId="2" applyNumberFormat="1" applyFont="1" applyFill="1" applyBorder="1" applyAlignment="1" applyProtection="1">
      <alignment horizontal="right" vertical="top"/>
    </xf>
    <xf numFmtId="167" fontId="0" fillId="7" borderId="46" xfId="0" applyNumberFormat="1" applyFill="1" applyBorder="1" applyAlignment="1">
      <alignment horizontal="right" vertical="top"/>
    </xf>
    <xf numFmtId="167" fontId="32" fillId="7" borderId="46" xfId="2" applyNumberFormat="1" applyFont="1" applyFill="1" applyBorder="1" applyAlignment="1" applyProtection="1">
      <alignment vertical="top"/>
    </xf>
    <xf numFmtId="167" fontId="32" fillId="7" borderId="140" xfId="2" applyNumberFormat="1" applyFont="1" applyFill="1" applyBorder="1" applyAlignment="1" applyProtection="1">
      <alignment vertical="top"/>
    </xf>
    <xf numFmtId="0" fontId="32" fillId="0" borderId="47" xfId="0" applyFont="1" applyBorder="1" applyAlignment="1">
      <alignment horizontal="left" vertical="center" indent="1"/>
    </xf>
    <xf numFmtId="0" fontId="32" fillId="3" borderId="32" xfId="0" applyFont="1" applyFill="1" applyBorder="1" applyAlignment="1">
      <alignment vertical="center"/>
    </xf>
    <xf numFmtId="0" fontId="32" fillId="0" borderId="358" xfId="0" applyFont="1" applyBorder="1" applyAlignment="1">
      <alignment vertical="center"/>
    </xf>
    <xf numFmtId="0" fontId="36" fillId="0" borderId="359" xfId="0" applyFont="1" applyBorder="1" applyAlignment="1">
      <alignment horizontal="left" vertical="center"/>
    </xf>
    <xf numFmtId="0" fontId="25" fillId="0" borderId="359" xfId="0" applyFont="1" applyBorder="1" applyAlignment="1">
      <alignment vertical="center"/>
    </xf>
    <xf numFmtId="0" fontId="37" fillId="0" borderId="359" xfId="0" applyFont="1" applyBorder="1" applyAlignment="1">
      <alignment vertical="center"/>
    </xf>
    <xf numFmtId="0" fontId="37" fillId="0" borderId="359" xfId="0" applyFont="1" applyBorder="1" applyAlignment="1">
      <alignment horizontal="left" vertical="center"/>
    </xf>
    <xf numFmtId="0" fontId="37" fillId="0" borderId="359" xfId="0" applyFont="1" applyBorder="1" applyAlignment="1">
      <alignment horizontal="center" vertical="center"/>
    </xf>
    <xf numFmtId="0" fontId="36" fillId="0" borderId="359" xfId="0" applyFont="1" applyBorder="1" applyAlignment="1">
      <alignment horizontal="center" vertical="center"/>
    </xf>
    <xf numFmtId="0" fontId="32" fillId="12" borderId="134" xfId="0" applyFont="1" applyFill="1" applyBorder="1" applyAlignment="1">
      <alignment vertical="center"/>
    </xf>
    <xf numFmtId="0" fontId="32" fillId="12" borderId="37" xfId="0" applyFont="1" applyFill="1" applyBorder="1" applyAlignment="1">
      <alignment horizontal="left" vertical="center" indent="3"/>
    </xf>
    <xf numFmtId="0" fontId="31" fillId="12" borderId="37" xfId="0" applyFont="1" applyFill="1" applyBorder="1" applyAlignment="1">
      <alignment vertical="center"/>
    </xf>
    <xf numFmtId="0" fontId="25" fillId="12" borderId="37" xfId="0" applyFont="1" applyFill="1" applyBorder="1" applyAlignment="1">
      <alignment vertical="center"/>
    </xf>
    <xf numFmtId="0" fontId="36" fillId="12" borderId="37" xfId="0" applyFont="1" applyFill="1" applyBorder="1" applyAlignment="1">
      <alignment vertical="center"/>
    </xf>
    <xf numFmtId="0" fontId="37" fillId="0" borderId="37" xfId="0" applyFont="1" applyBorder="1" applyAlignment="1">
      <alignment horizontal="left" vertical="center" indent="3"/>
    </xf>
    <xf numFmtId="0" fontId="32" fillId="0" borderId="362" xfId="0" applyFont="1" applyBorder="1" applyAlignment="1">
      <alignment vertical="center"/>
    </xf>
    <xf numFmtId="0" fontId="36" fillId="0" borderId="363" xfId="0" applyFont="1" applyBorder="1" applyAlignment="1">
      <alignment horizontal="left" vertical="center"/>
    </xf>
    <xf numFmtId="0" fontId="37" fillId="0" borderId="363" xfId="0" applyFont="1" applyBorder="1" applyAlignment="1">
      <alignment vertical="center"/>
    </xf>
    <xf numFmtId="0" fontId="37" fillId="0" borderId="363" xfId="0" applyFont="1" applyBorder="1" applyAlignment="1">
      <alignment horizontal="left" vertical="center" indent="3"/>
    </xf>
    <xf numFmtId="0" fontId="25" fillId="0" borderId="363" xfId="0" applyFont="1" applyBorder="1" applyAlignment="1">
      <alignment vertical="center"/>
    </xf>
    <xf numFmtId="0" fontId="37" fillId="0" borderId="359" xfId="0" applyFont="1" applyBorder="1" applyAlignment="1">
      <alignment horizontal="left" vertical="center" indent="5"/>
    </xf>
    <xf numFmtId="0" fontId="32" fillId="0" borderId="70" xfId="0" applyFont="1" applyBorder="1" applyAlignment="1">
      <alignment vertical="center"/>
    </xf>
    <xf numFmtId="0" fontId="32" fillId="7" borderId="70" xfId="0" applyFont="1" applyFill="1" applyBorder="1" applyAlignment="1" applyProtection="1">
      <alignment horizontal="center" vertical="center"/>
      <protection locked="0" hidden="1"/>
    </xf>
    <xf numFmtId="0" fontId="32" fillId="7" borderId="70" xfId="0" applyFont="1" applyFill="1" applyBorder="1" applyAlignment="1">
      <alignment horizontal="center" vertical="center"/>
    </xf>
    <xf numFmtId="0" fontId="32" fillId="7" borderId="70" xfId="0" applyFont="1" applyFill="1" applyBorder="1" applyAlignment="1">
      <alignment vertical="center"/>
    </xf>
    <xf numFmtId="0" fontId="32" fillId="0" borderId="203" xfId="0" applyFont="1" applyBorder="1" applyAlignment="1">
      <alignment vertical="center"/>
    </xf>
    <xf numFmtId="0" fontId="32" fillId="0" borderId="112" xfId="0" applyFont="1" applyBorder="1" applyAlignment="1">
      <alignment vertical="center"/>
    </xf>
    <xf numFmtId="0" fontId="0" fillId="7" borderId="0" xfId="0" applyFill="1"/>
    <xf numFmtId="0" fontId="114" fillId="7" borderId="0" xfId="0" applyFont="1" applyFill="1" applyAlignment="1">
      <alignment horizontal="center" vertical="center"/>
    </xf>
    <xf numFmtId="0" fontId="58" fillId="7" borderId="0" xfId="0" applyFont="1" applyFill="1" applyAlignment="1">
      <alignment horizontal="right" vertical="center"/>
    </xf>
    <xf numFmtId="0" fontId="56" fillId="7" borderId="0" xfId="0" applyFont="1" applyFill="1"/>
    <xf numFmtId="0" fontId="0" fillId="7" borderId="0" xfId="0" applyFill="1" applyAlignment="1">
      <alignment vertical="center"/>
    </xf>
    <xf numFmtId="167" fontId="56" fillId="0" borderId="16" xfId="0" applyNumberFormat="1" applyFont="1" applyBorder="1" applyAlignment="1">
      <alignment horizontal="center" vertical="center" wrapText="1"/>
    </xf>
    <xf numFmtId="167" fontId="0" fillId="0" borderId="9" xfId="0" applyNumberFormat="1" applyBorder="1" applyAlignment="1">
      <alignment horizontal="center" vertical="center" wrapText="1"/>
    </xf>
    <xf numFmtId="167" fontId="0" fillId="0" borderId="365" xfId="0" applyNumberFormat="1" applyBorder="1" applyAlignment="1">
      <alignment horizontal="center" vertical="center" wrapText="1"/>
    </xf>
    <xf numFmtId="167" fontId="0" fillId="7" borderId="0" xfId="0" applyNumberFormat="1" applyFill="1" applyAlignment="1">
      <alignment vertical="center"/>
    </xf>
    <xf numFmtId="167" fontId="61" fillId="7" borderId="0" xfId="0" applyNumberFormat="1" applyFont="1" applyFill="1" applyAlignment="1">
      <alignment horizontal="center" vertical="center" wrapText="1"/>
    </xf>
    <xf numFmtId="0" fontId="0" fillId="7" borderId="0" xfId="0" applyFill="1" applyAlignment="1">
      <alignment horizontal="left" indent="5"/>
    </xf>
    <xf numFmtId="0" fontId="0" fillId="7" borderId="0" xfId="0" applyFill="1" applyAlignment="1">
      <alignment horizontal="left" vertical="center" indent="5"/>
    </xf>
    <xf numFmtId="170" fontId="0" fillId="7" borderId="0" xfId="0" applyNumberFormat="1" applyFill="1" applyAlignment="1">
      <alignment horizontal="left" indent="5"/>
    </xf>
    <xf numFmtId="0" fontId="0" fillId="0" borderId="0" xfId="0" applyAlignment="1">
      <alignment horizontal="left" indent="5"/>
    </xf>
    <xf numFmtId="0" fontId="61" fillId="7" borderId="0" xfId="0" applyFont="1" applyFill="1" applyAlignment="1">
      <alignment horizontal="center" vertical="center"/>
    </xf>
    <xf numFmtId="0" fontId="56" fillId="7" borderId="0" xfId="0" applyFont="1" applyFill="1" applyAlignment="1">
      <alignment horizontal="center" vertical="center" wrapText="1"/>
    </xf>
    <xf numFmtId="175" fontId="8" fillId="0" borderId="0" xfId="4" applyNumberFormat="1" applyFont="1" applyAlignment="1">
      <alignment vertical="center"/>
    </xf>
    <xf numFmtId="167" fontId="0" fillId="7" borderId="0" xfId="0" applyNumberFormat="1" applyFill="1"/>
    <xf numFmtId="0" fontId="115" fillId="7" borderId="0" xfId="0" applyFont="1" applyFill="1"/>
    <xf numFmtId="0" fontId="56" fillId="7" borderId="0" xfId="0" applyFont="1" applyFill="1" applyAlignment="1">
      <alignment vertical="center" wrapText="1"/>
    </xf>
    <xf numFmtId="167" fontId="61" fillId="7" borderId="28" xfId="0" applyNumberFormat="1" applyFont="1" applyFill="1" applyBorder="1" applyAlignment="1">
      <alignment horizontal="center" vertical="center" wrapText="1"/>
    </xf>
    <xf numFmtId="170" fontId="34" fillId="7" borderId="0" xfId="0" applyNumberFormat="1" applyFont="1" applyFill="1" applyAlignment="1">
      <alignment vertical="center"/>
    </xf>
    <xf numFmtId="167" fontId="0" fillId="6" borderId="9" xfId="0" applyNumberFormat="1" applyFill="1" applyBorder="1" applyAlignment="1">
      <alignment vertical="center"/>
    </xf>
    <xf numFmtId="0" fontId="0" fillId="7" borderId="0" xfId="0" applyFill="1" applyAlignment="1">
      <alignment horizontal="right" vertical="center"/>
    </xf>
    <xf numFmtId="0" fontId="34" fillId="16" borderId="9" xfId="0" applyFont="1" applyFill="1" applyBorder="1" applyAlignment="1" applyProtection="1">
      <alignment horizontal="center" vertical="center"/>
      <protection locked="0"/>
    </xf>
    <xf numFmtId="167" fontId="34" fillId="7" borderId="9" xfId="0" applyNumberFormat="1" applyFont="1" applyFill="1" applyBorder="1" applyAlignment="1">
      <alignment vertical="center"/>
    </xf>
    <xf numFmtId="0" fontId="34" fillId="7" borderId="0" xfId="0" applyFont="1" applyFill="1" applyAlignment="1">
      <alignment vertical="center"/>
    </xf>
    <xf numFmtId="167" fontId="34" fillId="7" borderId="0" xfId="0" applyNumberFormat="1" applyFont="1" applyFill="1" applyAlignment="1">
      <alignment vertical="center"/>
    </xf>
    <xf numFmtId="167" fontId="56" fillId="6" borderId="11" xfId="0" applyNumberFormat="1" applyFont="1" applyFill="1" applyBorder="1" applyAlignment="1">
      <alignment horizontal="center" vertical="center"/>
    </xf>
    <xf numFmtId="170" fontId="56" fillId="6" borderId="11" xfId="0" applyNumberFormat="1" applyFont="1" applyFill="1" applyBorder="1" applyAlignment="1">
      <alignment horizontal="center" vertical="center"/>
    </xf>
    <xf numFmtId="167" fontId="56" fillId="6" borderId="366" xfId="0" applyNumberFormat="1" applyFont="1" applyFill="1" applyBorder="1" applyAlignment="1">
      <alignment horizontal="center" vertical="center"/>
    </xf>
    <xf numFmtId="167" fontId="56" fillId="7" borderId="0" xfId="0" applyNumberFormat="1" applyFont="1" applyFill="1" applyAlignment="1">
      <alignment horizontal="center" vertical="center"/>
    </xf>
    <xf numFmtId="0" fontId="0" fillId="7" borderId="10" xfId="0" applyFill="1" applyBorder="1"/>
    <xf numFmtId="0" fontId="0" fillId="7" borderId="28" xfId="0" applyFill="1" applyBorder="1"/>
    <xf numFmtId="0" fontId="56" fillId="7" borderId="28" xfId="0" applyFont="1" applyFill="1" applyBorder="1" applyAlignment="1">
      <alignment horizontal="right" vertical="center" indent="1"/>
    </xf>
    <xf numFmtId="167" fontId="56" fillId="3" borderId="366" xfId="0" applyNumberFormat="1" applyFont="1" applyFill="1" applyBorder="1" applyAlignment="1">
      <alignment horizontal="center" vertical="center"/>
    </xf>
    <xf numFmtId="0" fontId="115" fillId="7" borderId="0" xfId="0" applyFont="1" applyFill="1" applyAlignment="1">
      <alignment vertical="center" wrapText="1"/>
    </xf>
    <xf numFmtId="167" fontId="56" fillId="6" borderId="11" xfId="0" applyNumberFormat="1" applyFont="1" applyFill="1" applyBorder="1" applyAlignment="1">
      <alignment horizontal="center" vertical="center" wrapText="1"/>
    </xf>
    <xf numFmtId="167" fontId="56" fillId="16" borderId="20" xfId="0" applyNumberFormat="1" applyFont="1" applyFill="1" applyBorder="1" applyAlignment="1" applyProtection="1">
      <alignment horizontal="center" vertical="center"/>
      <protection locked="0"/>
    </xf>
    <xf numFmtId="167" fontId="56" fillId="16" borderId="9" xfId="2" applyNumberFormat="1" applyFont="1" applyFill="1" applyBorder="1" applyAlignment="1" applyProtection="1">
      <alignment horizontal="center" vertical="center" wrapText="1"/>
      <protection locked="0"/>
    </xf>
    <xf numFmtId="0" fontId="56" fillId="16" borderId="9" xfId="0" applyFont="1" applyFill="1" applyBorder="1" applyAlignment="1" applyProtection="1">
      <alignment horizontal="center" vertical="center" wrapText="1"/>
      <protection locked="0"/>
    </xf>
    <xf numFmtId="167" fontId="56" fillId="6" borderId="9" xfId="0" applyNumberFormat="1" applyFont="1" applyFill="1" applyBorder="1" applyAlignment="1">
      <alignment horizontal="center" vertical="center"/>
    </xf>
    <xf numFmtId="0" fontId="4" fillId="0" borderId="367" xfId="0" applyFont="1" applyBorder="1" applyAlignment="1">
      <alignment vertical="center"/>
    </xf>
    <xf numFmtId="0" fontId="4" fillId="0" borderId="196" xfId="0" applyFont="1" applyBorder="1" applyAlignment="1">
      <alignment vertical="center"/>
    </xf>
    <xf numFmtId="0" fontId="27" fillId="0" borderId="196" xfId="0" applyFont="1" applyBorder="1" applyAlignment="1">
      <alignment vertical="center"/>
    </xf>
    <xf numFmtId="0" fontId="51" fillId="0" borderId="119" xfId="0" applyFont="1" applyBorder="1" applyAlignment="1">
      <alignment horizontal="left" vertical="center" indent="1"/>
    </xf>
    <xf numFmtId="0" fontId="51" fillId="0" borderId="37" xfId="0" applyFont="1" applyBorder="1" applyAlignment="1">
      <alignment vertical="center"/>
    </xf>
    <xf numFmtId="0" fontId="4" fillId="0" borderId="119" xfId="0" applyFont="1" applyBorder="1" applyAlignment="1">
      <alignment horizontal="left" vertical="center"/>
    </xf>
    <xf numFmtId="0" fontId="4" fillId="0" borderId="37" xfId="0" applyFont="1" applyBorder="1" applyAlignment="1">
      <alignment vertical="center"/>
    </xf>
    <xf numFmtId="0" fontId="27" fillId="0" borderId="37" xfId="0" applyFont="1" applyBorder="1" applyAlignment="1">
      <alignment vertical="center"/>
    </xf>
    <xf numFmtId="0" fontId="43" fillId="0" borderId="57" xfId="0" applyFont="1" applyBorder="1" applyAlignment="1">
      <alignment vertical="center"/>
    </xf>
    <xf numFmtId="166" fontId="98" fillId="8" borderId="153" xfId="0" applyNumberFormat="1" applyFont="1" applyFill="1" applyBorder="1" applyAlignment="1" applyProtection="1">
      <alignment horizontal="center" vertical="center"/>
      <protection locked="0"/>
    </xf>
    <xf numFmtId="0" fontId="32" fillId="0" borderId="373" xfId="0" applyFont="1" applyBorder="1" applyAlignment="1">
      <alignment horizontal="left" vertical="center" indent="3"/>
    </xf>
    <xf numFmtId="0" fontId="32" fillId="0" borderId="374" xfId="0" applyFont="1" applyBorder="1" applyAlignment="1">
      <alignment vertical="center"/>
    </xf>
    <xf numFmtId="0" fontId="25" fillId="0" borderId="374" xfId="0" applyFont="1" applyBorder="1" applyAlignment="1">
      <alignment vertical="center"/>
    </xf>
    <xf numFmtId="10" fontId="4" fillId="0" borderId="377" xfId="0" applyNumberFormat="1" applyFont="1" applyBorder="1" applyAlignment="1">
      <alignment horizontal="left" vertical="center" indent="1"/>
    </xf>
    <xf numFmtId="10" fontId="4" fillId="0" borderId="378" xfId="0" applyNumberFormat="1" applyFont="1" applyBorder="1" applyAlignment="1">
      <alignment horizontal="left" vertical="center" indent="1"/>
    </xf>
    <xf numFmtId="166" fontId="32" fillId="8" borderId="379" xfId="0" applyNumberFormat="1" applyFont="1" applyFill="1" applyBorder="1" applyAlignment="1">
      <alignment horizontal="left" vertical="center" indent="3"/>
    </xf>
    <xf numFmtId="166" fontId="32" fillId="8" borderId="380" xfId="0" applyNumberFormat="1" applyFont="1" applyFill="1" applyBorder="1" applyAlignment="1">
      <alignment vertical="center"/>
    </xf>
    <xf numFmtId="166" fontId="32" fillId="8" borderId="378" xfId="0" applyNumberFormat="1" applyFont="1" applyFill="1" applyBorder="1" applyAlignment="1">
      <alignment vertical="center"/>
    </xf>
    <xf numFmtId="0" fontId="33" fillId="0" borderId="382" xfId="0" applyFont="1" applyBorder="1" applyAlignment="1">
      <alignment vertical="center"/>
    </xf>
    <xf numFmtId="0" fontId="33" fillId="0" borderId="43" xfId="0" applyFont="1" applyBorder="1" applyAlignment="1">
      <alignment vertical="center"/>
    </xf>
    <xf numFmtId="0" fontId="27" fillId="0" borderId="43" xfId="0" applyFont="1" applyBorder="1" applyAlignment="1">
      <alignment vertical="center"/>
    </xf>
    <xf numFmtId="0" fontId="25" fillId="0" borderId="383" xfId="0" applyFont="1" applyBorder="1" applyAlignment="1">
      <alignment vertical="center"/>
    </xf>
    <xf numFmtId="166" fontId="98" fillId="8" borderId="202" xfId="0" applyNumberFormat="1" applyFont="1" applyFill="1" applyBorder="1" applyAlignment="1" applyProtection="1">
      <alignment horizontal="center" vertical="center"/>
      <protection locked="0"/>
    </xf>
    <xf numFmtId="167" fontId="34" fillId="0" borderId="9" xfId="0" applyNumberFormat="1" applyFont="1" applyBorder="1" applyAlignment="1">
      <alignment vertical="center"/>
    </xf>
    <xf numFmtId="176" fontId="36" fillId="11" borderId="375" xfId="2" applyNumberFormat="1" applyFont="1" applyFill="1" applyBorder="1" applyAlignment="1" applyProtection="1">
      <alignment horizontal="center" vertical="center"/>
      <protection locked="0"/>
    </xf>
    <xf numFmtId="0" fontId="30" fillId="7" borderId="42" xfId="0" applyFont="1" applyFill="1" applyBorder="1" applyAlignment="1">
      <alignment vertical="center"/>
    </xf>
    <xf numFmtId="0" fontId="118" fillId="0" borderId="0" xfId="0" applyFont="1" applyAlignment="1" applyProtection="1">
      <alignment vertical="center"/>
      <protection locked="0"/>
    </xf>
    <xf numFmtId="0" fontId="39" fillId="7" borderId="0" xfId="0" applyFont="1" applyFill="1" applyAlignment="1">
      <alignment horizontal="center" vertical="center"/>
    </xf>
    <xf numFmtId="0" fontId="39" fillId="6" borderId="251" xfId="0" applyFont="1" applyFill="1" applyBorder="1" applyAlignment="1" applyProtection="1">
      <alignment horizontal="center" vertical="center"/>
      <protection locked="0"/>
    </xf>
    <xf numFmtId="0" fontId="39" fillId="7" borderId="223" xfId="0" applyFont="1" applyFill="1" applyBorder="1" applyAlignment="1" applyProtection="1">
      <alignment vertical="center"/>
      <protection locked="0"/>
    </xf>
    <xf numFmtId="167" fontId="32" fillId="0" borderId="146" xfId="2" applyNumberFormat="1" applyFont="1" applyBorder="1" applyAlignment="1" applyProtection="1">
      <alignment vertical="center"/>
    </xf>
    <xf numFmtId="0" fontId="48" fillId="0" borderId="39" xfId="0" applyFont="1" applyBorder="1" applyAlignment="1">
      <alignment horizontal="right" vertical="center" indent="1"/>
    </xf>
    <xf numFmtId="0" fontId="119" fillId="0" borderId="0" xfId="3" applyFont="1"/>
    <xf numFmtId="0" fontId="120" fillId="7" borderId="39" xfId="3" applyFont="1" applyFill="1" applyBorder="1" applyAlignment="1">
      <alignment horizontal="left" vertical="center" indent="1"/>
    </xf>
    <xf numFmtId="0" fontId="24" fillId="7" borderId="39" xfId="3" applyFill="1" applyBorder="1" applyAlignment="1">
      <alignment vertical="center"/>
    </xf>
    <xf numFmtId="0" fontId="120" fillId="7" borderId="387" xfId="3" applyFont="1" applyFill="1" applyBorder="1" applyAlignment="1">
      <alignment vertical="center"/>
    </xf>
    <xf numFmtId="0" fontId="121" fillId="0" borderId="0" xfId="3" applyFont="1"/>
    <xf numFmtId="0" fontId="0" fillId="0" borderId="0" xfId="0" applyProtection="1">
      <protection locked="0"/>
    </xf>
    <xf numFmtId="0" fontId="37" fillId="13" borderId="38" xfId="0" applyFont="1" applyFill="1" applyBorder="1" applyAlignment="1">
      <alignment vertical="center"/>
    </xf>
    <xf numFmtId="0" fontId="37" fillId="13" borderId="38" xfId="0" applyFont="1" applyFill="1" applyBorder="1" applyAlignment="1">
      <alignment horizontal="right" vertical="center"/>
    </xf>
    <xf numFmtId="0" fontId="37" fillId="13" borderId="38" xfId="0" applyFont="1" applyFill="1" applyBorder="1" applyAlignment="1">
      <alignment horizontal="left" vertical="center" indent="4"/>
    </xf>
    <xf numFmtId="0" fontId="32" fillId="13" borderId="268" xfId="0" applyFont="1" applyFill="1" applyBorder="1" applyAlignment="1">
      <alignment horizontal="left" vertical="center" indent="3"/>
    </xf>
    <xf numFmtId="0" fontId="25" fillId="13" borderId="269" xfId="0" applyFont="1" applyFill="1" applyBorder="1" applyAlignment="1">
      <alignment vertical="center"/>
    </xf>
    <xf numFmtId="0" fontId="31" fillId="13" borderId="269" xfId="0" applyFont="1" applyFill="1" applyBorder="1" applyAlignment="1">
      <alignment vertical="center"/>
    </xf>
    <xf numFmtId="0" fontId="37" fillId="13" borderId="269" xfId="0" applyFont="1" applyFill="1" applyBorder="1" applyAlignment="1">
      <alignment vertical="center"/>
    </xf>
    <xf numFmtId="0" fontId="32" fillId="0" borderId="54" xfId="0" applyFont="1" applyBorder="1" applyAlignment="1">
      <alignment horizontal="left" vertical="center" indent="4"/>
    </xf>
    <xf numFmtId="0" fontId="32" fillId="0" borderId="54" xfId="0" applyFont="1" applyBorder="1" applyAlignment="1">
      <alignment horizontal="left" vertical="center" indent="2"/>
    </xf>
    <xf numFmtId="0" fontId="32" fillId="7" borderId="47" xfId="0" applyFont="1" applyFill="1" applyBorder="1" applyAlignment="1">
      <alignment horizontal="center" vertical="center"/>
    </xf>
    <xf numFmtId="0" fontId="25" fillId="0" borderId="0" xfId="0" quotePrefix="1" applyFont="1" applyAlignment="1">
      <alignment vertical="center"/>
    </xf>
    <xf numFmtId="0" fontId="32" fillId="13" borderId="226" xfId="0" applyFont="1" applyFill="1" applyBorder="1" applyAlignment="1">
      <alignment horizontal="left" vertical="center" indent="3"/>
    </xf>
    <xf numFmtId="0" fontId="25" fillId="13" borderId="198" xfId="0" applyFont="1" applyFill="1" applyBorder="1" applyAlignment="1">
      <alignment vertical="center"/>
    </xf>
    <xf numFmtId="0" fontId="31" fillId="13" borderId="198" xfId="0" applyFont="1" applyFill="1" applyBorder="1" applyAlignment="1">
      <alignment vertical="center"/>
    </xf>
    <xf numFmtId="0" fontId="37" fillId="13" borderId="198" xfId="0" applyFont="1" applyFill="1" applyBorder="1" applyAlignment="1">
      <alignment vertical="center"/>
    </xf>
    <xf numFmtId="0" fontId="32" fillId="13" borderId="388" xfId="0" applyFont="1" applyFill="1" applyBorder="1" applyAlignment="1">
      <alignment horizontal="left" vertical="center" indent="3"/>
    </xf>
    <xf numFmtId="0" fontId="25" fillId="13" borderId="53" xfId="0" applyFont="1" applyFill="1" applyBorder="1" applyAlignment="1">
      <alignment vertical="center"/>
    </xf>
    <xf numFmtId="0" fontId="31" fillId="13" borderId="53" xfId="0" applyFont="1" applyFill="1" applyBorder="1" applyAlignment="1">
      <alignment vertical="center"/>
    </xf>
    <xf numFmtId="0" fontId="37" fillId="13" borderId="53" xfId="0" applyFont="1" applyFill="1" applyBorder="1" applyAlignment="1">
      <alignment horizontal="right" vertical="center"/>
    </xf>
    <xf numFmtId="0" fontId="37" fillId="13" borderId="53" xfId="0" applyFont="1" applyFill="1" applyBorder="1" applyAlignment="1">
      <alignment horizontal="left" vertical="center" indent="4"/>
    </xf>
    <xf numFmtId="0" fontId="37" fillId="13" borderId="53" xfId="0" applyFont="1" applyFill="1" applyBorder="1" applyAlignment="1">
      <alignment vertical="center"/>
    </xf>
    <xf numFmtId="14" fontId="39" fillId="0" borderId="0" xfId="0" applyNumberFormat="1" applyFont="1" applyAlignment="1">
      <alignment horizontal="center" vertical="center"/>
    </xf>
    <xf numFmtId="0" fontId="32" fillId="6" borderId="238" xfId="0" applyFont="1" applyFill="1" applyBorder="1" applyAlignment="1" applyProtection="1">
      <alignment horizontal="center" vertical="center"/>
      <protection locked="0"/>
    </xf>
    <xf numFmtId="0" fontId="32" fillId="13" borderId="236" xfId="0" applyFont="1" applyFill="1" applyBorder="1" applyAlignment="1" applyProtection="1">
      <alignment horizontal="center" vertical="center"/>
      <protection locked="0"/>
    </xf>
    <xf numFmtId="0" fontId="37" fillId="0" borderId="0" xfId="0" applyFont="1" applyAlignment="1">
      <alignment horizontal="left" vertical="top" wrapText="1"/>
    </xf>
    <xf numFmtId="0" fontId="32" fillId="0" borderId="0" xfId="0" applyFont="1"/>
    <xf numFmtId="0" fontId="38" fillId="0" borderId="0" xfId="0" applyFont="1"/>
    <xf numFmtId="0" fontId="37" fillId="0" borderId="0" xfId="0" applyFont="1" applyAlignment="1">
      <alignment vertical="top" wrapText="1"/>
    </xf>
    <xf numFmtId="0" fontId="0" fillId="0" borderId="0" xfId="0" applyAlignment="1">
      <alignment vertical="top" wrapText="1"/>
    </xf>
    <xf numFmtId="0" fontId="73" fillId="0" borderId="0" xfId="3" applyFont="1" applyAlignment="1"/>
    <xf numFmtId="0" fontId="73" fillId="0" borderId="0" xfId="3" applyFont="1" applyAlignment="1" applyProtection="1">
      <protection locked="0"/>
    </xf>
    <xf numFmtId="0" fontId="55" fillId="0" borderId="0" xfId="0" applyFont="1" applyAlignment="1">
      <alignment horizontal="center"/>
    </xf>
    <xf numFmtId="0" fontId="56" fillId="0" borderId="0" xfId="0" applyFont="1" applyAlignment="1">
      <alignment horizontal="center"/>
    </xf>
    <xf numFmtId="0" fontId="56" fillId="0" borderId="0" xfId="0" applyFont="1" applyAlignment="1">
      <alignment horizontal="center" vertical="center"/>
    </xf>
    <xf numFmtId="0" fontId="56" fillId="0" borderId="22" xfId="0" applyFont="1" applyBorder="1" applyAlignment="1">
      <alignment horizontal="center"/>
    </xf>
    <xf numFmtId="0" fontId="0" fillId="0" borderId="23" xfId="0" applyBorder="1" applyAlignment="1">
      <alignment horizontal="center"/>
    </xf>
    <xf numFmtId="0" fontId="0" fillId="0" borderId="10" xfId="0" applyBorder="1" applyAlignment="1">
      <alignment horizontal="center"/>
    </xf>
    <xf numFmtId="0" fontId="59" fillId="0" borderId="9" xfId="0" applyFont="1" applyBorder="1" applyAlignment="1">
      <alignment horizontal="center" vertical="center"/>
    </xf>
    <xf numFmtId="0" fontId="0" fillId="0" borderId="9" xfId="0" applyBorder="1" applyAlignment="1">
      <alignment horizontal="center" vertical="center"/>
    </xf>
    <xf numFmtId="0" fontId="55" fillId="0" borderId="11" xfId="0" applyFont="1" applyBorder="1" applyAlignment="1">
      <alignment horizontal="center"/>
    </xf>
    <xf numFmtId="0" fontId="55" fillId="0" borderId="22" xfId="0" applyFont="1" applyBorder="1" applyAlignment="1">
      <alignment horizontal="center"/>
    </xf>
    <xf numFmtId="0" fontId="56" fillId="0" borderId="11" xfId="0" applyFont="1" applyBorder="1" applyAlignment="1">
      <alignment horizontal="center"/>
    </xf>
    <xf numFmtId="0" fontId="75" fillId="0" borderId="10" xfId="0" applyFont="1" applyBorder="1" applyAlignment="1">
      <alignment horizontal="center" vertical="center"/>
    </xf>
    <xf numFmtId="0" fontId="0" fillId="0" borderId="11" xfId="0" applyBorder="1" applyAlignment="1">
      <alignment horizontal="center" vertical="center"/>
    </xf>
    <xf numFmtId="0" fontId="30" fillId="11" borderId="9" xfId="0" applyFont="1" applyFill="1" applyBorder="1" applyAlignment="1">
      <alignment horizontal="center" vertical="center"/>
    </xf>
    <xf numFmtId="0" fontId="31" fillId="11" borderId="9" xfId="0" applyFont="1" applyFill="1" applyBorder="1" applyAlignment="1">
      <alignment horizontal="center" vertical="center"/>
    </xf>
    <xf numFmtId="0" fontId="55" fillId="0" borderId="0" xfId="0" applyFont="1" applyAlignment="1">
      <alignment horizontal="right" vertical="center"/>
    </xf>
    <xf numFmtId="0" fontId="55" fillId="0" borderId="0" xfId="0" applyFont="1" applyAlignment="1">
      <alignment horizontal="right" vertical="center" wrapText="1"/>
    </xf>
    <xf numFmtId="0" fontId="0" fillId="0" borderId="0" xfId="0" applyAlignment="1">
      <alignment horizontal="right" vertical="center" wrapText="1"/>
    </xf>
    <xf numFmtId="0" fontId="56" fillId="0" borderId="0" xfId="0" applyFont="1" applyAlignment="1">
      <alignment horizontal="right" vertical="center" wrapText="1"/>
    </xf>
    <xf numFmtId="0" fontId="31" fillId="0" borderId="0" xfId="0" applyFont="1" applyAlignment="1">
      <alignment horizontal="center" vertical="center" wrapText="1"/>
    </xf>
    <xf numFmtId="0" fontId="119" fillId="0" borderId="185" xfId="3" applyFont="1" applyBorder="1" applyAlignment="1">
      <alignment horizontal="left"/>
    </xf>
    <xf numFmtId="0" fontId="119" fillId="0" borderId="0" xfId="3" applyFont="1" applyAlignment="1">
      <alignment horizontal="left"/>
    </xf>
    <xf numFmtId="0" fontId="37" fillId="13" borderId="117" xfId="0" applyFont="1" applyFill="1" applyBorder="1" applyAlignment="1">
      <alignment horizontal="center" vertical="center"/>
    </xf>
    <xf numFmtId="0" fontId="37" fillId="13" borderId="48" xfId="0" applyFont="1" applyFill="1" applyBorder="1" applyAlignment="1">
      <alignment horizontal="center" vertical="center"/>
    </xf>
    <xf numFmtId="167" fontId="32" fillId="0" borderId="224" xfId="2" applyNumberFormat="1" applyFont="1" applyBorder="1" applyAlignment="1" applyProtection="1">
      <alignment horizontal="right" vertical="center" wrapText="1"/>
    </xf>
    <xf numFmtId="167" fontId="32" fillId="0" borderId="39" xfId="2" applyNumberFormat="1" applyFont="1" applyBorder="1" applyAlignment="1" applyProtection="1">
      <alignment horizontal="right" vertical="center" wrapText="1"/>
    </xf>
    <xf numFmtId="167" fontId="32" fillId="0" borderId="225" xfId="2" applyNumberFormat="1" applyFont="1" applyBorder="1" applyAlignment="1" applyProtection="1">
      <alignment horizontal="right" vertical="center" wrapText="1"/>
    </xf>
    <xf numFmtId="167" fontId="32" fillId="0" borderId="80" xfId="2" applyNumberFormat="1" applyFont="1" applyBorder="1" applyAlignment="1" applyProtection="1">
      <alignment horizontal="right" vertical="center" wrapText="1"/>
    </xf>
    <xf numFmtId="167" fontId="32" fillId="0" borderId="0" xfId="2" applyNumberFormat="1" applyFont="1" applyBorder="1" applyAlignment="1" applyProtection="1">
      <alignment horizontal="right" vertical="center" wrapText="1"/>
    </xf>
    <xf numFmtId="167" fontId="32" fillId="0" borderId="75" xfId="2" applyNumberFormat="1" applyFont="1" applyBorder="1" applyAlignment="1" applyProtection="1">
      <alignment horizontal="right" vertical="center" wrapText="1"/>
    </xf>
    <xf numFmtId="167" fontId="32" fillId="0" borderId="272" xfId="2" applyNumberFormat="1" applyFont="1" applyBorder="1" applyAlignment="1" applyProtection="1">
      <alignment horizontal="right" vertical="center" wrapText="1"/>
    </xf>
    <xf numFmtId="167" fontId="32" fillId="0" borderId="62" xfId="2" applyNumberFormat="1" applyFont="1" applyBorder="1" applyAlignment="1" applyProtection="1">
      <alignment horizontal="right" vertical="center" wrapText="1"/>
    </xf>
    <xf numFmtId="167" fontId="32" fillId="0" borderId="255" xfId="2" applyNumberFormat="1" applyFont="1" applyBorder="1" applyAlignment="1" applyProtection="1">
      <alignment horizontal="right" vertical="center" wrapText="1"/>
    </xf>
    <xf numFmtId="0" fontId="32" fillId="6" borderId="117" xfId="0" applyFont="1" applyFill="1" applyBorder="1" applyAlignment="1" applyProtection="1">
      <alignment horizontal="center" vertical="center"/>
      <protection locked="0"/>
    </xf>
    <xf numFmtId="0" fontId="32" fillId="6" borderId="48" xfId="0" applyFont="1" applyFill="1" applyBorder="1" applyAlignment="1" applyProtection="1">
      <alignment horizontal="center" vertical="center"/>
      <protection locked="0"/>
    </xf>
    <xf numFmtId="167" fontId="32" fillId="0" borderId="337" xfId="2" applyNumberFormat="1" applyFont="1" applyBorder="1" applyAlignment="1" applyProtection="1">
      <alignment horizontal="right" vertical="center"/>
    </xf>
    <xf numFmtId="167" fontId="32" fillId="0" borderId="329" xfId="2" applyNumberFormat="1" applyFont="1" applyBorder="1" applyAlignment="1" applyProtection="1">
      <alignment horizontal="right" vertical="center"/>
    </xf>
    <xf numFmtId="167" fontId="32" fillId="0" borderId="299" xfId="2" applyNumberFormat="1" applyFont="1" applyBorder="1" applyAlignment="1" applyProtection="1">
      <alignment horizontal="right" vertical="center"/>
    </xf>
    <xf numFmtId="167" fontId="32" fillId="0" borderId="81" xfId="2" applyNumberFormat="1" applyFont="1" applyBorder="1" applyAlignment="1" applyProtection="1">
      <alignment horizontal="right" vertical="center"/>
    </xf>
    <xf numFmtId="167" fontId="32" fillId="0" borderId="258" xfId="2" applyNumberFormat="1" applyFont="1" applyBorder="1" applyAlignment="1" applyProtection="1">
      <alignment horizontal="right" vertical="center"/>
    </xf>
    <xf numFmtId="167" fontId="32" fillId="0" borderId="330" xfId="2" applyNumberFormat="1" applyFont="1" applyBorder="1" applyAlignment="1" applyProtection="1">
      <alignment horizontal="right" vertical="center"/>
    </xf>
    <xf numFmtId="0" fontId="32" fillId="0" borderId="0" xfId="0" applyFont="1" applyAlignment="1">
      <alignment horizontal="right" vertical="center"/>
    </xf>
    <xf numFmtId="0" fontId="32" fillId="6" borderId="70" xfId="0" applyFont="1" applyFill="1" applyBorder="1" applyAlignment="1" applyProtection="1">
      <alignment horizontal="center" vertical="center"/>
      <protection locked="0"/>
    </xf>
    <xf numFmtId="0" fontId="32" fillId="6" borderId="70" xfId="0" applyFont="1" applyFill="1" applyBorder="1" applyAlignment="1">
      <alignment horizontal="center" vertical="center"/>
    </xf>
    <xf numFmtId="0" fontId="101" fillId="0" borderId="0" xfId="0" applyFont="1" applyAlignment="1">
      <alignment horizontal="left" vertical="center" wrapText="1"/>
    </xf>
    <xf numFmtId="0" fontId="48" fillId="0" borderId="77" xfId="0" applyFont="1" applyBorder="1" applyAlignment="1" applyProtection="1">
      <alignment horizontal="left" vertical="center" wrapText="1" indent="1"/>
      <protection locked="0"/>
    </xf>
    <xf numFmtId="0" fontId="104" fillId="0" borderId="47" xfId="0" applyFont="1" applyBorder="1" applyAlignment="1" applyProtection="1">
      <alignment horizontal="left" vertical="center" wrapText="1" indent="1"/>
      <protection locked="0"/>
    </xf>
    <xf numFmtId="0" fontId="105" fillId="0" borderId="47" xfId="0" applyFont="1" applyBorder="1" applyAlignment="1">
      <alignment horizontal="left" vertical="center" indent="1"/>
    </xf>
    <xf numFmtId="0" fontId="105" fillId="0" borderId="163" xfId="0" applyFont="1" applyBorder="1" applyAlignment="1">
      <alignment horizontal="left" vertical="center" indent="1"/>
    </xf>
    <xf numFmtId="167" fontId="4" fillId="0" borderId="246" xfId="2" applyNumberFormat="1" applyFont="1" applyBorder="1" applyAlignment="1" applyProtection="1">
      <alignment horizontal="right" vertical="center" wrapText="1"/>
    </xf>
    <xf numFmtId="167" fontId="4" fillId="0" borderId="295" xfId="2" applyNumberFormat="1" applyFont="1" applyBorder="1" applyAlignment="1" applyProtection="1">
      <alignment horizontal="right" vertical="center" wrapText="1"/>
    </xf>
    <xf numFmtId="167" fontId="4" fillId="0" borderId="185" xfId="2" applyNumberFormat="1" applyFont="1" applyBorder="1" applyAlignment="1" applyProtection="1">
      <alignment horizontal="right" vertical="center" wrapText="1"/>
    </xf>
    <xf numFmtId="167" fontId="4" fillId="0" borderId="273" xfId="2" applyNumberFormat="1" applyFont="1" applyBorder="1" applyAlignment="1" applyProtection="1">
      <alignment horizontal="right" vertical="center" wrapText="1"/>
    </xf>
    <xf numFmtId="167" fontId="4" fillId="0" borderId="226" xfId="2" applyNumberFormat="1" applyFont="1" applyBorder="1" applyAlignment="1" applyProtection="1">
      <alignment horizontal="right" vertical="center" wrapText="1"/>
    </xf>
    <xf numFmtId="167" fontId="4" fillId="0" borderId="210" xfId="2" applyNumberFormat="1" applyFont="1" applyBorder="1" applyAlignment="1" applyProtection="1">
      <alignment horizontal="right" vertical="center" wrapText="1"/>
    </xf>
    <xf numFmtId="167" fontId="32" fillId="0" borderId="246" xfId="2" applyNumberFormat="1" applyFont="1" applyBorder="1" applyAlignment="1" applyProtection="1">
      <alignment horizontal="right" vertical="center"/>
    </xf>
    <xf numFmtId="167" fontId="32" fillId="0" borderId="137" xfId="2" applyNumberFormat="1" applyFont="1" applyBorder="1" applyAlignment="1" applyProtection="1">
      <alignment horizontal="right" vertical="center"/>
    </xf>
    <xf numFmtId="167" fontId="32" fillId="0" borderId="292" xfId="2" applyNumberFormat="1" applyFont="1" applyBorder="1" applyAlignment="1" applyProtection="1">
      <alignment horizontal="right" vertical="center"/>
    </xf>
    <xf numFmtId="167" fontId="32" fillId="0" borderId="185" xfId="2" applyNumberFormat="1" applyFont="1" applyBorder="1" applyAlignment="1" applyProtection="1">
      <alignment horizontal="right" vertical="center"/>
    </xf>
    <xf numFmtId="167" fontId="32" fillId="0" borderId="0" xfId="2" applyNumberFormat="1" applyFont="1" applyBorder="1" applyAlignment="1" applyProtection="1">
      <alignment horizontal="right" vertical="center"/>
    </xf>
    <xf numFmtId="167" fontId="32" fillId="0" borderId="142" xfId="2" applyNumberFormat="1" applyFont="1" applyBorder="1" applyAlignment="1" applyProtection="1">
      <alignment horizontal="right" vertical="center"/>
    </xf>
    <xf numFmtId="167" fontId="32" fillId="0" borderId="226" xfId="2" applyNumberFormat="1" applyFont="1" applyBorder="1" applyAlignment="1" applyProtection="1">
      <alignment horizontal="right" vertical="center"/>
    </xf>
    <xf numFmtId="167" fontId="32" fillId="0" borderId="198" xfId="2" applyNumberFormat="1" applyFont="1" applyBorder="1" applyAlignment="1" applyProtection="1">
      <alignment horizontal="right" vertical="center"/>
    </xf>
    <xf numFmtId="167" fontId="32" fillId="0" borderId="297" xfId="2" applyNumberFormat="1" applyFont="1" applyBorder="1" applyAlignment="1" applyProtection="1">
      <alignment horizontal="right" vertical="center"/>
    </xf>
    <xf numFmtId="167" fontId="4" fillId="0" borderId="291" xfId="2" applyNumberFormat="1" applyFont="1" applyFill="1" applyBorder="1" applyAlignment="1" applyProtection="1">
      <alignment horizontal="right" vertical="center" wrapText="1"/>
    </xf>
    <xf numFmtId="167" fontId="4" fillId="0" borderId="295" xfId="2" applyNumberFormat="1" applyFont="1" applyFill="1" applyBorder="1" applyAlignment="1" applyProtection="1">
      <alignment horizontal="right" vertical="center" wrapText="1"/>
    </xf>
    <xf numFmtId="167" fontId="4" fillId="0" borderId="296" xfId="2" applyNumberFormat="1" applyFont="1" applyFill="1" applyBorder="1" applyAlignment="1" applyProtection="1">
      <alignment horizontal="right" vertical="center" wrapText="1"/>
    </xf>
    <xf numFmtId="167" fontId="4" fillId="0" borderId="210" xfId="2" applyNumberFormat="1" applyFont="1" applyFill="1" applyBorder="1" applyAlignment="1" applyProtection="1">
      <alignment horizontal="right" vertical="center" wrapText="1"/>
    </xf>
    <xf numFmtId="0" fontId="4" fillId="6" borderId="265" xfId="0" applyFont="1" applyFill="1" applyBorder="1" applyAlignment="1" applyProtection="1">
      <alignment horizontal="center" vertical="center"/>
      <protection locked="0"/>
    </xf>
    <xf numFmtId="0" fontId="4" fillId="6" borderId="280" xfId="0" applyFont="1" applyFill="1" applyBorder="1" applyAlignment="1" applyProtection="1">
      <alignment horizontal="center" vertical="center"/>
      <protection locked="0"/>
    </xf>
    <xf numFmtId="0" fontId="48" fillId="7" borderId="168" xfId="0" applyFont="1" applyFill="1" applyBorder="1" applyAlignment="1" applyProtection="1">
      <alignment horizontal="center" vertical="center"/>
      <protection locked="0"/>
    </xf>
    <xf numFmtId="0" fontId="48" fillId="7" borderId="63" xfId="0" applyFont="1" applyFill="1" applyBorder="1" applyAlignment="1" applyProtection="1">
      <alignment horizontal="center" vertical="center"/>
      <protection locked="0"/>
    </xf>
    <xf numFmtId="167" fontId="32" fillId="7" borderId="309" xfId="2" applyNumberFormat="1" applyFont="1" applyFill="1" applyBorder="1" applyAlignment="1" applyProtection="1">
      <alignment horizontal="right" vertical="center"/>
    </xf>
    <xf numFmtId="167" fontId="32" fillId="7" borderId="302" xfId="2" applyNumberFormat="1" applyFont="1" applyFill="1" applyBorder="1" applyAlignment="1" applyProtection="1">
      <alignment horizontal="right" vertical="center"/>
    </xf>
    <xf numFmtId="167" fontId="32" fillId="7" borderId="341" xfId="2" applyNumberFormat="1" applyFont="1" applyFill="1" applyBorder="1" applyAlignment="1" applyProtection="1">
      <alignment horizontal="right" vertical="center"/>
    </xf>
    <xf numFmtId="167" fontId="32" fillId="7" borderId="342" xfId="2" applyNumberFormat="1" applyFont="1" applyFill="1" applyBorder="1" applyAlignment="1" applyProtection="1">
      <alignment horizontal="right" vertical="center"/>
    </xf>
    <xf numFmtId="0" fontId="25" fillId="0" borderId="47" xfId="0" applyFont="1" applyBorder="1" applyAlignment="1">
      <alignment horizontal="center" vertical="center"/>
    </xf>
    <xf numFmtId="0" fontId="25" fillId="0" borderId="146" xfId="0" applyFont="1" applyBorder="1" applyAlignment="1">
      <alignment horizontal="center" vertical="center"/>
    </xf>
    <xf numFmtId="167" fontId="32" fillId="0" borderId="143" xfId="2" applyNumberFormat="1" applyFont="1" applyFill="1" applyBorder="1" applyAlignment="1" applyProtection="1">
      <alignment horizontal="right" vertical="center"/>
    </xf>
    <xf numFmtId="167" fontId="32" fillId="0" borderId="153" xfId="2" applyNumberFormat="1" applyFont="1" applyFill="1" applyBorder="1" applyAlignment="1" applyProtection="1">
      <alignment horizontal="right" vertical="center"/>
    </xf>
    <xf numFmtId="167" fontId="32" fillId="0" borderId="143" xfId="2" applyNumberFormat="1" applyFont="1" applyBorder="1" applyAlignment="1" applyProtection="1">
      <alignment horizontal="right" vertical="center"/>
    </xf>
    <xf numFmtId="167" fontId="32" fillId="0" borderId="37" xfId="2" applyNumberFormat="1" applyFont="1" applyBorder="1" applyAlignment="1" applyProtection="1">
      <alignment horizontal="right" vertical="center"/>
    </xf>
    <xf numFmtId="167" fontId="32" fillId="0" borderId="57" xfId="2" applyNumberFormat="1" applyFont="1" applyBorder="1" applyAlignment="1" applyProtection="1">
      <alignment horizontal="right" vertical="center"/>
    </xf>
    <xf numFmtId="0" fontId="31" fillId="0" borderId="85" xfId="0" applyFont="1" applyBorder="1" applyAlignment="1" applyProtection="1">
      <alignment horizontal="center" vertical="center" wrapText="1"/>
      <protection locked="0"/>
    </xf>
    <xf numFmtId="0" fontId="31" fillId="0" borderId="200" xfId="0" applyFont="1" applyBorder="1" applyAlignment="1" applyProtection="1">
      <alignment horizontal="center" vertical="center" wrapText="1"/>
      <protection locked="0"/>
    </xf>
    <xf numFmtId="0" fontId="100" fillId="0" borderId="0" xfId="0" applyFont="1" applyAlignment="1">
      <alignment horizontal="left" vertical="center" wrapText="1"/>
    </xf>
    <xf numFmtId="0" fontId="103" fillId="0" borderId="0" xfId="0" applyFont="1" applyAlignment="1">
      <alignment horizontal="left" vertical="center" wrapText="1"/>
    </xf>
    <xf numFmtId="167" fontId="32" fillId="0" borderId="73" xfId="2" applyNumberFormat="1" applyFont="1" applyBorder="1" applyAlignment="1" applyProtection="1">
      <alignment horizontal="right" vertical="center"/>
    </xf>
    <xf numFmtId="167" fontId="38" fillId="0" borderId="47" xfId="2" applyNumberFormat="1" applyFont="1" applyBorder="1" applyAlignment="1" applyProtection="1">
      <alignment horizontal="right" vertical="center"/>
    </xf>
    <xf numFmtId="167" fontId="38" fillId="0" borderId="163" xfId="2" applyNumberFormat="1" applyFont="1" applyBorder="1" applyAlignment="1" applyProtection="1">
      <alignment horizontal="right" vertical="center"/>
    </xf>
    <xf numFmtId="167" fontId="32" fillId="0" borderId="147" xfId="2" applyNumberFormat="1" applyFont="1" applyBorder="1" applyAlignment="1" applyProtection="1">
      <alignment horizontal="right" vertical="center"/>
    </xf>
    <xf numFmtId="167" fontId="32" fillId="0" borderId="59" xfId="2" applyNumberFormat="1" applyFont="1" applyBorder="1" applyAlignment="1" applyProtection="1">
      <alignment horizontal="right" vertical="center"/>
    </xf>
    <xf numFmtId="167" fontId="32" fillId="0" borderId="148" xfId="2" applyNumberFormat="1" applyFont="1" applyBorder="1" applyAlignment="1" applyProtection="1">
      <alignment horizontal="right" vertical="center"/>
    </xf>
    <xf numFmtId="167" fontId="32" fillId="0" borderId="80" xfId="2" applyNumberFormat="1" applyFont="1" applyBorder="1" applyAlignment="1" applyProtection="1">
      <alignment horizontal="right" vertical="center"/>
    </xf>
    <xf numFmtId="167" fontId="32" fillId="0" borderId="132" xfId="2" applyNumberFormat="1" applyFont="1" applyBorder="1" applyAlignment="1" applyProtection="1">
      <alignment horizontal="right" vertical="center"/>
    </xf>
    <xf numFmtId="167" fontId="32" fillId="0" borderId="46" xfId="2" applyNumberFormat="1" applyFont="1" applyBorder="1" applyAlignment="1" applyProtection="1">
      <alignment horizontal="right" vertical="center"/>
    </xf>
    <xf numFmtId="167" fontId="32" fillId="0" borderId="140" xfId="2" applyNumberFormat="1" applyFont="1" applyBorder="1" applyAlignment="1" applyProtection="1">
      <alignment horizontal="right" vertical="center"/>
    </xf>
    <xf numFmtId="167" fontId="32" fillId="0" borderId="79" xfId="2" applyNumberFormat="1" applyFont="1" applyBorder="1" applyAlignment="1" applyProtection="1">
      <alignment horizontal="right" vertical="center"/>
    </xf>
    <xf numFmtId="167" fontId="38" fillId="0" borderId="41" xfId="2" applyNumberFormat="1" applyFont="1" applyBorder="1" applyAlignment="1" applyProtection="1">
      <alignment horizontal="right" vertical="center"/>
    </xf>
    <xf numFmtId="167" fontId="38" fillId="0" borderId="76" xfId="2" applyNumberFormat="1" applyFont="1" applyBorder="1" applyAlignment="1" applyProtection="1">
      <alignment horizontal="right" vertical="center"/>
    </xf>
    <xf numFmtId="167" fontId="32" fillId="7" borderId="306" xfId="2" applyNumberFormat="1" applyFont="1" applyFill="1" applyBorder="1" applyAlignment="1" applyProtection="1">
      <alignment horizontal="right" vertical="center"/>
    </xf>
    <xf numFmtId="167" fontId="32" fillId="7" borderId="308" xfId="2" applyNumberFormat="1" applyFont="1" applyFill="1" applyBorder="1" applyAlignment="1" applyProtection="1">
      <alignment horizontal="right" vertical="center"/>
    </xf>
    <xf numFmtId="167" fontId="32" fillId="7" borderId="343" xfId="2" applyNumberFormat="1" applyFont="1" applyFill="1" applyBorder="1" applyAlignment="1" applyProtection="1">
      <alignment horizontal="right" vertical="center"/>
    </xf>
    <xf numFmtId="0" fontId="32" fillId="0" borderId="70" xfId="0" applyFont="1" applyBorder="1" applyAlignment="1">
      <alignment horizontal="center" vertical="center"/>
    </xf>
    <xf numFmtId="0" fontId="42" fillId="4" borderId="32" xfId="0" applyFont="1" applyFill="1" applyBorder="1" applyAlignment="1">
      <alignment horizontal="center" vertical="center" wrapText="1"/>
    </xf>
    <xf numFmtId="0" fontId="42" fillId="4" borderId="30" xfId="0" applyFont="1" applyFill="1" applyBorder="1" applyAlignment="1">
      <alignment horizontal="center" vertical="center" wrapText="1"/>
    </xf>
    <xf numFmtId="0" fontId="42" fillId="4" borderId="34" xfId="0" applyFont="1" applyFill="1" applyBorder="1" applyAlignment="1">
      <alignment horizontal="center" vertical="center" wrapText="1"/>
    </xf>
    <xf numFmtId="0" fontId="42" fillId="4" borderId="31" xfId="0" applyFont="1" applyFill="1" applyBorder="1" applyAlignment="1">
      <alignment horizontal="center" vertical="center" wrapText="1"/>
    </xf>
    <xf numFmtId="0" fontId="32" fillId="3" borderId="313" xfId="0" applyFont="1" applyFill="1" applyBorder="1" applyAlignment="1">
      <alignment horizontal="left" vertical="center"/>
    </xf>
    <xf numFmtId="0" fontId="32" fillId="3" borderId="314" xfId="0" applyFont="1" applyFill="1" applyBorder="1" applyAlignment="1">
      <alignment horizontal="left" vertical="center"/>
    </xf>
    <xf numFmtId="0" fontId="32" fillId="3" borderId="315" xfId="0" applyFont="1" applyFill="1" applyBorder="1" applyAlignment="1">
      <alignment horizontal="left" vertical="center"/>
    </xf>
    <xf numFmtId="0" fontId="4" fillId="15" borderId="117" xfId="0" applyFont="1" applyFill="1" applyBorder="1" applyAlignment="1" applyProtection="1">
      <alignment horizontal="left" vertical="center" wrapText="1" indent="1"/>
      <protection locked="0" hidden="1"/>
    </xf>
    <xf numFmtId="0" fontId="4" fillId="15" borderId="150" xfId="0" applyFont="1" applyFill="1" applyBorder="1" applyAlignment="1" applyProtection="1">
      <alignment horizontal="left" vertical="center" wrapText="1" indent="1"/>
      <protection locked="0" hidden="1"/>
    </xf>
    <xf numFmtId="0" fontId="4" fillId="15" borderId="48" xfId="0" applyFont="1" applyFill="1" applyBorder="1" applyAlignment="1" applyProtection="1">
      <alignment horizontal="left" vertical="center" wrapText="1" indent="1"/>
      <protection locked="0" hidden="1"/>
    </xf>
    <xf numFmtId="0" fontId="30" fillId="6" borderId="54" xfId="0" applyFont="1" applyFill="1" applyBorder="1" applyAlignment="1" applyProtection="1">
      <alignment horizontal="left" vertical="center"/>
      <protection locked="0"/>
    </xf>
    <xf numFmtId="0" fontId="30" fillId="6" borderId="37" xfId="0" applyFont="1" applyFill="1" applyBorder="1" applyAlignment="1" applyProtection="1">
      <alignment horizontal="left" vertical="center"/>
      <protection locked="0"/>
    </xf>
    <xf numFmtId="0" fontId="30" fillId="6" borderId="57" xfId="0" applyFont="1" applyFill="1" applyBorder="1" applyAlignment="1" applyProtection="1">
      <alignment horizontal="left" vertical="center"/>
      <protection locked="0"/>
    </xf>
    <xf numFmtId="14" fontId="25" fillId="6" borderId="36" xfId="0" applyNumberFormat="1" applyFont="1" applyFill="1" applyBorder="1" applyAlignment="1" applyProtection="1">
      <alignment horizontal="center" vertical="center"/>
      <protection locked="0"/>
    </xf>
    <xf numFmtId="14" fontId="25" fillId="6" borderId="57" xfId="0" applyNumberFormat="1" applyFont="1" applyFill="1" applyBorder="1" applyAlignment="1" applyProtection="1">
      <alignment horizontal="center" vertical="center"/>
      <protection locked="0"/>
    </xf>
    <xf numFmtId="167" fontId="32" fillId="0" borderId="153" xfId="2" applyNumberFormat="1" applyFont="1" applyBorder="1" applyAlignment="1" applyProtection="1">
      <alignment horizontal="right" vertical="center"/>
    </xf>
    <xf numFmtId="167" fontId="32" fillId="6" borderId="173" xfId="2" applyNumberFormat="1" applyFont="1" applyFill="1" applyBorder="1" applyAlignment="1" applyProtection="1">
      <alignment horizontal="center" vertical="center"/>
      <protection locked="0"/>
    </xf>
    <xf numFmtId="167" fontId="32" fillId="6" borderId="45" xfId="2" applyNumberFormat="1" applyFont="1" applyFill="1" applyBorder="1" applyAlignment="1" applyProtection="1">
      <alignment horizontal="center" vertical="center"/>
      <protection locked="0"/>
    </xf>
    <xf numFmtId="167" fontId="32" fillId="6" borderId="127" xfId="2" applyNumberFormat="1" applyFont="1" applyFill="1" applyBorder="1" applyAlignment="1" applyProtection="1">
      <alignment horizontal="center" vertical="center"/>
      <protection locked="0"/>
    </xf>
    <xf numFmtId="167" fontId="38" fillId="0" borderId="0" xfId="2" applyNumberFormat="1" applyFont="1" applyBorder="1" applyAlignment="1" applyProtection="1">
      <alignment horizontal="right" vertical="center"/>
    </xf>
    <xf numFmtId="167" fontId="38" fillId="0" borderId="142" xfId="2" applyNumberFormat="1" applyFont="1" applyBorder="1" applyAlignment="1" applyProtection="1">
      <alignment horizontal="right" vertical="center"/>
    </xf>
    <xf numFmtId="167" fontId="25" fillId="0" borderId="33" xfId="0" applyNumberFormat="1" applyFont="1" applyBorder="1" applyAlignment="1">
      <alignment horizontal="right" vertical="center"/>
    </xf>
    <xf numFmtId="0" fontId="32" fillId="7" borderId="70" xfId="0" applyFont="1" applyFill="1" applyBorder="1" applyAlignment="1">
      <alignment vertical="center"/>
    </xf>
    <xf numFmtId="167" fontId="32" fillId="7" borderId="70" xfId="2" applyNumberFormat="1" applyFont="1" applyFill="1" applyBorder="1" applyAlignment="1" applyProtection="1">
      <alignment horizontal="right" vertical="center"/>
    </xf>
    <xf numFmtId="167" fontId="32" fillId="0" borderId="147" xfId="2" applyNumberFormat="1" applyFont="1" applyFill="1" applyBorder="1" applyAlignment="1" applyProtection="1">
      <alignment horizontal="right" vertical="center"/>
    </xf>
    <xf numFmtId="167" fontId="32" fillId="0" borderId="59" xfId="2" applyNumberFormat="1" applyFont="1" applyFill="1" applyBorder="1" applyAlignment="1" applyProtection="1">
      <alignment horizontal="right" vertical="center"/>
    </xf>
    <xf numFmtId="167" fontId="32" fillId="0" borderId="111" xfId="2" applyNumberFormat="1" applyFont="1" applyFill="1" applyBorder="1" applyAlignment="1" applyProtection="1">
      <alignment horizontal="right" vertical="center"/>
    </xf>
    <xf numFmtId="167" fontId="32" fillId="0" borderId="80" xfId="2" applyNumberFormat="1" applyFont="1" applyFill="1" applyBorder="1" applyAlignment="1" applyProtection="1">
      <alignment horizontal="right" vertical="center"/>
    </xf>
    <xf numFmtId="167" fontId="32" fillId="0" borderId="0" xfId="2" applyNumberFormat="1" applyFont="1" applyFill="1" applyBorder="1" applyAlignment="1" applyProtection="1">
      <alignment horizontal="right" vertical="center"/>
    </xf>
    <xf numFmtId="167" fontId="32" fillId="0" borderId="273" xfId="2" applyNumberFormat="1" applyFont="1" applyFill="1" applyBorder="1" applyAlignment="1" applyProtection="1">
      <alignment horizontal="right" vertical="center"/>
    </xf>
    <xf numFmtId="167" fontId="32" fillId="0" borderId="157" xfId="2" applyNumberFormat="1" applyFont="1" applyFill="1" applyBorder="1" applyAlignment="1" applyProtection="1">
      <alignment horizontal="right" vertical="center"/>
    </xf>
    <xf numFmtId="167" fontId="32" fillId="0" borderId="58" xfId="2" applyNumberFormat="1" applyFont="1" applyFill="1" applyBorder="1" applyAlignment="1" applyProtection="1">
      <alignment horizontal="right" vertical="center"/>
    </xf>
    <xf numFmtId="167" fontId="32" fillId="0" borderId="113" xfId="2" applyNumberFormat="1" applyFont="1" applyFill="1" applyBorder="1" applyAlignment="1" applyProtection="1">
      <alignment horizontal="right" vertical="center"/>
    </xf>
    <xf numFmtId="167" fontId="32" fillId="0" borderId="224" xfId="2" applyNumberFormat="1" applyFont="1" applyBorder="1" applyAlignment="1" applyProtection="1">
      <alignment horizontal="right" vertical="center"/>
    </xf>
    <xf numFmtId="167" fontId="32" fillId="0" borderId="39" xfId="2" applyNumberFormat="1" applyFont="1" applyBorder="1" applyAlignment="1" applyProtection="1">
      <alignment horizontal="right" vertical="center"/>
    </xf>
    <xf numFmtId="167" fontId="32" fillId="0" borderId="225" xfId="2" applyNumberFormat="1" applyFont="1" applyBorder="1" applyAlignment="1" applyProtection="1">
      <alignment horizontal="right" vertical="center"/>
    </xf>
    <xf numFmtId="167" fontId="32" fillId="0" borderId="75" xfId="2" applyNumberFormat="1" applyFont="1" applyBorder="1" applyAlignment="1" applyProtection="1">
      <alignment horizontal="right" vertical="center"/>
    </xf>
    <xf numFmtId="167" fontId="32" fillId="0" borderId="272" xfId="2" applyNumberFormat="1" applyFont="1" applyBorder="1" applyAlignment="1" applyProtection="1">
      <alignment horizontal="right" vertical="center"/>
    </xf>
    <xf numFmtId="167" fontId="32" fillId="0" borderId="62" xfId="2" applyNumberFormat="1" applyFont="1" applyBorder="1" applyAlignment="1" applyProtection="1">
      <alignment horizontal="right" vertical="center"/>
    </xf>
    <xf numFmtId="167" fontId="32" fillId="0" borderId="255" xfId="2" applyNumberFormat="1" applyFont="1" applyBorder="1" applyAlignment="1" applyProtection="1">
      <alignment horizontal="right" vertical="center"/>
    </xf>
    <xf numFmtId="167" fontId="32" fillId="0" borderId="193" xfId="2" applyNumberFormat="1" applyFont="1" applyBorder="1" applyAlignment="1" applyProtection="1">
      <alignment horizontal="right" vertical="center"/>
    </xf>
    <xf numFmtId="167" fontId="32" fillId="0" borderId="212" xfId="2" applyNumberFormat="1" applyFont="1" applyBorder="1" applyAlignment="1" applyProtection="1">
      <alignment horizontal="right" vertical="center"/>
    </xf>
    <xf numFmtId="167" fontId="56" fillId="0" borderId="58" xfId="2" applyNumberFormat="1" applyFont="1" applyBorder="1" applyAlignment="1">
      <alignment horizontal="right" vertical="center"/>
    </xf>
    <xf numFmtId="167" fontId="56" fillId="0" borderId="156" xfId="2" applyNumberFormat="1" applyFont="1" applyBorder="1" applyAlignment="1">
      <alignment horizontal="right" vertical="center"/>
    </xf>
    <xf numFmtId="167" fontId="32" fillId="0" borderId="146" xfId="2" applyNumberFormat="1" applyFont="1" applyBorder="1" applyAlignment="1" applyProtection="1">
      <alignment horizontal="right" vertical="center"/>
    </xf>
    <xf numFmtId="0" fontId="13" fillId="0" borderId="185" xfId="0" applyFont="1" applyBorder="1" applyAlignment="1">
      <alignment horizontal="left" vertical="center" wrapText="1" indent="3"/>
    </xf>
    <xf numFmtId="0" fontId="13" fillId="0" borderId="0" xfId="0" applyFont="1" applyAlignment="1">
      <alignment horizontal="left" vertical="center" wrapText="1" indent="3"/>
    </xf>
    <xf numFmtId="167" fontId="32" fillId="0" borderId="0" xfId="2" applyNumberFormat="1" applyFont="1" applyBorder="1" applyAlignment="1" applyProtection="1">
      <alignment vertical="center"/>
    </xf>
    <xf numFmtId="167" fontId="38" fillId="0" borderId="0" xfId="2" applyNumberFormat="1" applyFont="1" applyBorder="1" applyAlignment="1" applyProtection="1">
      <alignment vertical="center"/>
    </xf>
    <xf numFmtId="0" fontId="31" fillId="6" borderId="36" xfId="0" applyFont="1" applyFill="1" applyBorder="1" applyAlignment="1" applyProtection="1">
      <alignment horizontal="center" vertical="center"/>
      <protection locked="0"/>
    </xf>
    <xf numFmtId="0" fontId="31" fillId="6" borderId="37" xfId="0" applyFont="1" applyFill="1" applyBorder="1" applyAlignment="1" applyProtection="1">
      <alignment horizontal="center" vertical="center"/>
      <protection locked="0"/>
    </xf>
    <xf numFmtId="0" fontId="31" fillId="6" borderId="57" xfId="0" applyFont="1" applyFill="1" applyBorder="1" applyAlignment="1" applyProtection="1">
      <alignment horizontal="center" vertical="center"/>
      <protection locked="0"/>
    </xf>
    <xf numFmtId="167" fontId="32" fillId="0" borderId="79" xfId="2" applyNumberFormat="1" applyFont="1" applyFill="1" applyBorder="1" applyAlignment="1" applyProtection="1">
      <alignment vertical="center"/>
    </xf>
    <xf numFmtId="167" fontId="38" fillId="0" borderId="41" xfId="2" applyNumberFormat="1" applyFont="1" applyFill="1" applyBorder="1" applyAlignment="1" applyProtection="1">
      <alignment vertical="center"/>
    </xf>
    <xf numFmtId="167" fontId="38" fillId="0" borderId="76" xfId="2" applyNumberFormat="1" applyFont="1" applyFill="1" applyBorder="1" applyAlignment="1" applyProtection="1">
      <alignment vertical="center"/>
    </xf>
    <xf numFmtId="167" fontId="32" fillId="0" borderId="41" xfId="2" applyNumberFormat="1" applyFont="1" applyBorder="1" applyAlignment="1" applyProtection="1">
      <alignment vertical="center"/>
    </xf>
    <xf numFmtId="167" fontId="0" fillId="0" borderId="41" xfId="0" applyNumberFormat="1" applyBorder="1" applyAlignment="1">
      <alignment vertical="center"/>
    </xf>
    <xf numFmtId="167" fontId="0" fillId="0" borderId="144" xfId="0" applyNumberFormat="1" applyBorder="1" applyAlignment="1">
      <alignment vertical="center"/>
    </xf>
    <xf numFmtId="0" fontId="31" fillId="6" borderId="36" xfId="0" applyFont="1" applyFill="1" applyBorder="1" applyAlignment="1" applyProtection="1">
      <alignment vertical="center"/>
      <protection locked="0"/>
    </xf>
    <xf numFmtId="0" fontId="31" fillId="6" borderId="37" xfId="0" applyFont="1" applyFill="1" applyBorder="1" applyAlignment="1" applyProtection="1">
      <alignment vertical="center"/>
      <protection locked="0"/>
    </xf>
    <xf numFmtId="0" fontId="31" fillId="6" borderId="57" xfId="0" applyFont="1" applyFill="1" applyBorder="1" applyAlignment="1" applyProtection="1">
      <alignment vertical="center"/>
      <protection locked="0"/>
    </xf>
    <xf numFmtId="0" fontId="80" fillId="0" borderId="0" xfId="0" applyFont="1" applyAlignment="1">
      <alignment horizontal="center" vertical="center" wrapText="1"/>
    </xf>
    <xf numFmtId="0" fontId="32" fillId="0" borderId="0" xfId="0" applyFont="1" applyAlignment="1">
      <alignment horizontal="left" vertical="center"/>
    </xf>
    <xf numFmtId="0" fontId="0" fillId="0" borderId="0" xfId="0" applyAlignment="1">
      <alignment horizontal="left" vertical="center"/>
    </xf>
    <xf numFmtId="14" fontId="31" fillId="6" borderId="36" xfId="0" applyNumberFormat="1" applyFont="1" applyFill="1" applyBorder="1" applyAlignment="1" applyProtection="1">
      <alignment horizontal="center" vertical="center"/>
      <protection locked="0"/>
    </xf>
    <xf numFmtId="0" fontId="31" fillId="10" borderId="117" xfId="0" applyFont="1" applyFill="1" applyBorder="1" applyAlignment="1" applyProtection="1">
      <alignment horizontal="center" vertical="center"/>
      <protection locked="0"/>
    </xf>
    <xf numFmtId="0" fontId="31" fillId="10" borderId="48" xfId="0" applyFont="1" applyFill="1" applyBorder="1" applyAlignment="1" applyProtection="1">
      <alignment horizontal="center" vertical="center"/>
      <protection locked="0"/>
    </xf>
    <xf numFmtId="0" fontId="31" fillId="6" borderId="77" xfId="0" applyFont="1" applyFill="1" applyBorder="1" applyAlignment="1" applyProtection="1">
      <alignment horizontal="center" vertical="center"/>
      <protection locked="0"/>
    </xf>
    <xf numFmtId="0" fontId="31" fillId="6" borderId="47" xfId="0" applyFont="1" applyFill="1" applyBorder="1" applyAlignment="1" applyProtection="1">
      <alignment horizontal="center" vertical="center"/>
      <protection locked="0"/>
    </xf>
    <xf numFmtId="0" fontId="31" fillId="6" borderId="74" xfId="0" applyFont="1" applyFill="1" applyBorder="1" applyAlignment="1" applyProtection="1">
      <alignment horizontal="center" vertical="center"/>
      <protection locked="0"/>
    </xf>
    <xf numFmtId="168" fontId="29" fillId="0" borderId="117" xfId="0" applyNumberFormat="1" applyFont="1" applyBorder="1" applyAlignment="1">
      <alignment vertical="center"/>
    </xf>
    <xf numFmtId="168" fontId="78" fillId="0" borderId="48" xfId="0" applyNumberFormat="1" applyFont="1" applyBorder="1" applyAlignment="1">
      <alignment vertical="center"/>
    </xf>
    <xf numFmtId="0" fontId="65" fillId="0" borderId="0" xfId="0" applyFont="1" applyAlignment="1">
      <alignment horizontal="center" vertical="center"/>
    </xf>
    <xf numFmtId="0" fontId="65" fillId="0" borderId="35" xfId="0" applyFont="1" applyBorder="1" applyAlignment="1">
      <alignment horizontal="center" vertical="center"/>
    </xf>
    <xf numFmtId="0" fontId="65" fillId="0" borderId="0" xfId="0" applyFont="1" applyAlignment="1">
      <alignment horizontal="right" vertical="center"/>
    </xf>
    <xf numFmtId="0" fontId="65" fillId="0" borderId="35" xfId="0" applyFont="1" applyBorder="1" applyAlignment="1">
      <alignment horizontal="right" vertical="center"/>
    </xf>
    <xf numFmtId="14" fontId="39" fillId="0" borderId="0" xfId="0" applyNumberFormat="1" applyFont="1" applyAlignment="1">
      <alignment horizontal="left" vertical="center"/>
    </xf>
    <xf numFmtId="14" fontId="39" fillId="0" borderId="35" xfId="0" applyNumberFormat="1" applyFont="1" applyBorder="1" applyAlignment="1">
      <alignment horizontal="left" vertical="center"/>
    </xf>
    <xf numFmtId="14" fontId="39" fillId="0" borderId="0" xfId="0" applyNumberFormat="1" applyFont="1" applyAlignment="1">
      <alignment horizontal="center" vertical="center"/>
    </xf>
    <xf numFmtId="0" fontId="80" fillId="0" borderId="33" xfId="0" applyFont="1" applyBorder="1" applyAlignment="1">
      <alignment horizontal="center" vertical="center" wrapText="1"/>
    </xf>
    <xf numFmtId="0" fontId="26" fillId="2" borderId="67" xfId="0" applyFont="1" applyFill="1" applyBorder="1" applyAlignment="1">
      <alignment horizontal="center" vertical="center"/>
    </xf>
    <xf numFmtId="0" fontId="26" fillId="2" borderId="0" xfId="0" applyFont="1" applyFill="1" applyAlignment="1">
      <alignment horizontal="center" vertical="center"/>
    </xf>
    <xf numFmtId="0" fontId="26" fillId="2" borderId="29" xfId="0" applyFont="1" applyFill="1" applyBorder="1" applyAlignment="1">
      <alignment horizontal="center" vertical="center"/>
    </xf>
    <xf numFmtId="14" fontId="31" fillId="6" borderId="57" xfId="0" applyNumberFormat="1" applyFont="1" applyFill="1" applyBorder="1" applyAlignment="1" applyProtection="1">
      <alignment horizontal="center" vertical="center"/>
      <protection locked="0"/>
    </xf>
    <xf numFmtId="0" fontId="32" fillId="6" borderId="36" xfId="0" applyFont="1" applyFill="1" applyBorder="1" applyAlignment="1" applyProtection="1">
      <alignment horizontal="center" vertical="center"/>
      <protection locked="0"/>
    </xf>
    <xf numFmtId="0" fontId="32" fillId="6" borderId="37" xfId="0" applyFont="1" applyFill="1" applyBorder="1" applyAlignment="1" applyProtection="1">
      <alignment horizontal="center" vertical="center"/>
      <protection locked="0"/>
    </xf>
    <xf numFmtId="0" fontId="32" fillId="6" borderId="57" xfId="0" applyFont="1" applyFill="1" applyBorder="1" applyAlignment="1" applyProtection="1">
      <alignment horizontal="center" vertical="center"/>
      <protection locked="0"/>
    </xf>
    <xf numFmtId="0" fontId="39" fillId="0" borderId="0" xfId="0" applyFont="1" applyAlignment="1">
      <alignment horizontal="left" vertical="top" wrapText="1"/>
    </xf>
    <xf numFmtId="169" fontId="31" fillId="0" borderId="67" xfId="0" applyNumberFormat="1" applyFont="1" applyBorder="1" applyAlignment="1" applyProtection="1">
      <alignment horizontal="center" vertical="center"/>
      <protection locked="0"/>
    </xf>
    <xf numFmtId="169" fontId="31" fillId="0" borderId="0" xfId="0" applyNumberFormat="1" applyFont="1" applyAlignment="1" applyProtection="1">
      <alignment horizontal="center" vertical="center"/>
      <protection locked="0"/>
    </xf>
    <xf numFmtId="167" fontId="31" fillId="0" borderId="0" xfId="0" applyNumberFormat="1" applyFont="1" applyAlignment="1" applyProtection="1">
      <alignment vertical="center"/>
      <protection locked="0"/>
    </xf>
    <xf numFmtId="167" fontId="34" fillId="0" borderId="0" xfId="0" applyNumberFormat="1" applyFont="1" applyAlignment="1" applyProtection="1">
      <alignment vertical="center"/>
      <protection locked="0"/>
    </xf>
    <xf numFmtId="167" fontId="32" fillId="0" borderId="151" xfId="2" applyNumberFormat="1" applyFont="1" applyFill="1" applyBorder="1" applyAlignment="1" applyProtection="1">
      <alignment horizontal="right" vertical="center"/>
    </xf>
    <xf numFmtId="167" fontId="32" fillId="0" borderId="165" xfId="2" applyNumberFormat="1" applyFont="1" applyFill="1" applyBorder="1" applyAlignment="1" applyProtection="1">
      <alignment horizontal="right" vertical="center"/>
    </xf>
    <xf numFmtId="167" fontId="32" fillId="0" borderId="144" xfId="2" applyNumberFormat="1" applyFont="1" applyBorder="1" applyAlignment="1" applyProtection="1">
      <alignment horizontal="right" vertical="center"/>
    </xf>
    <xf numFmtId="0" fontId="31" fillId="13" borderId="0" xfId="0" applyFont="1" applyFill="1" applyAlignment="1">
      <alignment wrapText="1"/>
    </xf>
    <xf numFmtId="167" fontId="38" fillId="0" borderId="145" xfId="2" applyNumberFormat="1" applyFont="1" applyBorder="1" applyAlignment="1" applyProtection="1">
      <alignment horizontal="right" vertical="center"/>
    </xf>
    <xf numFmtId="0" fontId="30" fillId="6" borderId="199" xfId="0" applyFont="1" applyFill="1" applyBorder="1" applyAlignment="1" applyProtection="1">
      <alignment horizontal="center" vertical="center"/>
      <protection locked="0"/>
    </xf>
    <xf numFmtId="0" fontId="30" fillId="6" borderId="85" xfId="0" applyFont="1" applyFill="1" applyBorder="1" applyAlignment="1" applyProtection="1">
      <alignment horizontal="center" vertical="center"/>
      <protection locked="0"/>
    </xf>
    <xf numFmtId="0" fontId="30" fillId="6" borderId="200" xfId="0" applyFont="1" applyFill="1" applyBorder="1" applyAlignment="1" applyProtection="1">
      <alignment horizontal="center" vertical="center"/>
      <protection locked="0"/>
    </xf>
    <xf numFmtId="0" fontId="32" fillId="0" borderId="46" xfId="0" applyFont="1" applyBorder="1" applyAlignment="1">
      <alignment vertical="center"/>
    </xf>
    <xf numFmtId="0" fontId="0" fillId="0" borderId="46" xfId="0" applyBorder="1" applyAlignment="1">
      <alignment vertical="center"/>
    </xf>
    <xf numFmtId="0" fontId="31" fillId="13" borderId="38" xfId="0" applyFont="1" applyFill="1" applyBorder="1" applyAlignment="1">
      <alignment wrapText="1"/>
    </xf>
    <xf numFmtId="167" fontId="32" fillId="0" borderId="47" xfId="2" applyNumberFormat="1" applyFont="1" applyBorder="1" applyAlignment="1" applyProtection="1">
      <alignment horizontal="right" vertical="center"/>
    </xf>
    <xf numFmtId="167" fontId="32" fillId="0" borderId="163" xfId="2" applyNumberFormat="1" applyFont="1" applyBorder="1" applyAlignment="1" applyProtection="1">
      <alignment horizontal="right" vertical="center"/>
    </xf>
    <xf numFmtId="167" fontId="32" fillId="0" borderId="151" xfId="2" applyNumberFormat="1" applyFont="1" applyBorder="1" applyAlignment="1" applyProtection="1">
      <alignment horizontal="right" vertical="center"/>
    </xf>
    <xf numFmtId="167" fontId="32" fillId="0" borderId="42" xfId="2" applyNumberFormat="1" applyFont="1" applyBorder="1" applyAlignment="1" applyProtection="1">
      <alignment horizontal="right" vertical="center"/>
    </xf>
    <xf numFmtId="167" fontId="32" fillId="0" borderId="166" xfId="2" applyNumberFormat="1" applyFont="1" applyBorder="1" applyAlignment="1" applyProtection="1">
      <alignment horizontal="right" vertical="center"/>
    </xf>
    <xf numFmtId="167" fontId="32" fillId="0" borderId="41" xfId="2" applyNumberFormat="1" applyFont="1" applyBorder="1" applyAlignment="1" applyProtection="1">
      <alignment horizontal="right" vertical="center"/>
    </xf>
    <xf numFmtId="0" fontId="31" fillId="13" borderId="0" xfId="0" applyFont="1" applyFill="1" applyAlignment="1">
      <alignment horizontal="left" vertical="center" wrapText="1"/>
    </xf>
    <xf numFmtId="167" fontId="32" fillId="0" borderId="79" xfId="2" applyNumberFormat="1" applyFont="1" applyBorder="1" applyAlignment="1" applyProtection="1">
      <alignment horizontal="right" vertical="center"/>
      <protection locked="0"/>
    </xf>
    <xf numFmtId="167" fontId="38" fillId="0" borderId="41" xfId="2" applyNumberFormat="1" applyFont="1" applyBorder="1" applyAlignment="1" applyProtection="1">
      <alignment horizontal="right" vertical="center"/>
      <protection locked="0"/>
    </xf>
    <xf numFmtId="167" fontId="38" fillId="0" borderId="145" xfId="2" applyNumberFormat="1" applyFont="1" applyBorder="1" applyAlignment="1" applyProtection="1">
      <alignment horizontal="right" vertical="center"/>
      <protection locked="0"/>
    </xf>
    <xf numFmtId="167" fontId="32" fillId="0" borderId="165" xfId="2" applyNumberFormat="1" applyFont="1" applyBorder="1" applyAlignment="1" applyProtection="1">
      <alignment horizontal="right" vertical="center"/>
    </xf>
    <xf numFmtId="0" fontId="39" fillId="6" borderId="45" xfId="0" applyFont="1" applyFill="1" applyBorder="1" applyAlignment="1" applyProtection="1">
      <alignment horizontal="center" vertical="center"/>
      <protection locked="0"/>
    </xf>
    <xf numFmtId="0" fontId="39" fillId="6" borderId="127" xfId="0" applyFont="1" applyFill="1" applyBorder="1" applyAlignment="1" applyProtection="1">
      <alignment horizontal="center" vertical="center"/>
      <protection locked="0"/>
    </xf>
    <xf numFmtId="167" fontId="32" fillId="13" borderId="195" xfId="2" applyNumberFormat="1" applyFont="1" applyFill="1" applyBorder="1" applyAlignment="1" applyProtection="1">
      <alignment horizontal="right" vertical="center"/>
    </xf>
    <xf numFmtId="167" fontId="38" fillId="13" borderId="195" xfId="2" applyNumberFormat="1" applyFont="1" applyFill="1" applyBorder="1" applyAlignment="1" applyProtection="1">
      <alignment horizontal="right" vertical="center"/>
    </xf>
    <xf numFmtId="167" fontId="38" fillId="13" borderId="204" xfId="2" applyNumberFormat="1" applyFont="1" applyFill="1" applyBorder="1" applyAlignment="1" applyProtection="1">
      <alignment horizontal="right" vertical="center"/>
    </xf>
    <xf numFmtId="0" fontId="31" fillId="0" borderId="0" xfId="0" applyFont="1" applyAlignment="1">
      <alignment wrapText="1"/>
    </xf>
    <xf numFmtId="0" fontId="0" fillId="0" borderId="0" xfId="0"/>
    <xf numFmtId="167" fontId="32" fillId="0" borderId="205" xfId="2" applyNumberFormat="1" applyFont="1" applyBorder="1" applyAlignment="1">
      <alignment horizontal="right" vertical="center"/>
    </xf>
    <xf numFmtId="167" fontId="32" fillId="0" borderId="206" xfId="2" applyNumberFormat="1" applyFont="1" applyBorder="1" applyAlignment="1">
      <alignment horizontal="right" vertical="center"/>
    </xf>
    <xf numFmtId="167" fontId="32" fillId="13" borderId="205" xfId="2" applyNumberFormat="1" applyFont="1" applyFill="1" applyBorder="1" applyAlignment="1" applyProtection="1">
      <alignment horizontal="right" vertical="center"/>
    </xf>
    <xf numFmtId="167" fontId="32" fillId="0" borderId="73" xfId="2" applyNumberFormat="1" applyFont="1" applyFill="1" applyBorder="1" applyAlignment="1" applyProtection="1">
      <alignment horizontal="right" vertical="center"/>
    </xf>
    <xf numFmtId="167" fontId="32" fillId="0" borderId="146" xfId="2" applyNumberFormat="1" applyFont="1" applyFill="1" applyBorder="1" applyAlignment="1" applyProtection="1">
      <alignment horizontal="right" vertical="center"/>
    </xf>
    <xf numFmtId="167" fontId="32" fillId="0" borderId="271" xfId="2" applyNumberFormat="1" applyFont="1" applyBorder="1" applyAlignment="1" applyProtection="1">
      <alignment horizontal="right" vertical="center"/>
    </xf>
    <xf numFmtId="167" fontId="32" fillId="0" borderId="213" xfId="2" applyNumberFormat="1" applyFont="1" applyBorder="1" applyAlignment="1" applyProtection="1">
      <alignment horizontal="right" vertical="center"/>
    </xf>
    <xf numFmtId="167" fontId="56" fillId="0" borderId="112" xfId="2" applyNumberFormat="1" applyFont="1" applyBorder="1" applyAlignment="1">
      <alignment horizontal="right" vertical="center"/>
    </xf>
    <xf numFmtId="167" fontId="32" fillId="0" borderId="211" xfId="2" applyNumberFormat="1" applyFont="1" applyFill="1" applyBorder="1" applyAlignment="1" applyProtection="1">
      <alignment horizontal="right" vertical="center"/>
    </xf>
    <xf numFmtId="167" fontId="32" fillId="0" borderId="212" xfId="2" applyNumberFormat="1" applyFont="1" applyFill="1" applyBorder="1" applyAlignment="1" applyProtection="1">
      <alignment horizontal="right" vertical="center"/>
    </xf>
    <xf numFmtId="167" fontId="32" fillId="0" borderId="269" xfId="2" applyNumberFormat="1" applyFont="1" applyFill="1" applyBorder="1" applyAlignment="1" applyProtection="1">
      <alignment horizontal="right" vertical="center"/>
    </xf>
    <xf numFmtId="167" fontId="32" fillId="0" borderId="172" xfId="2" applyNumberFormat="1" applyFont="1" applyBorder="1" applyAlignment="1" applyProtection="1">
      <alignment horizontal="right" vertical="center"/>
    </xf>
    <xf numFmtId="167" fontId="32" fillId="7" borderId="303" xfId="2" applyNumberFormat="1" applyFont="1" applyFill="1" applyBorder="1" applyAlignment="1" applyProtection="1">
      <alignment horizontal="right" vertical="center"/>
    </xf>
    <xf numFmtId="167" fontId="32" fillId="7" borderId="304" xfId="2" applyNumberFormat="1" applyFont="1" applyFill="1" applyBorder="1" applyAlignment="1" applyProtection="1">
      <alignment horizontal="right" vertical="center"/>
    </xf>
    <xf numFmtId="167" fontId="32" fillId="7" borderId="346" xfId="2" applyNumberFormat="1" applyFont="1" applyFill="1" applyBorder="1" applyAlignment="1" applyProtection="1">
      <alignment horizontal="right" vertical="center"/>
    </xf>
    <xf numFmtId="167" fontId="32" fillId="7" borderId="63" xfId="2" applyNumberFormat="1" applyFont="1" applyFill="1" applyBorder="1" applyAlignment="1" applyProtection="1">
      <alignment horizontal="center" vertical="center"/>
    </xf>
    <xf numFmtId="167" fontId="32" fillId="7" borderId="169" xfId="2" applyNumberFormat="1" applyFont="1" applyFill="1" applyBorder="1" applyAlignment="1" applyProtection="1">
      <alignment horizontal="center" vertical="center"/>
    </xf>
    <xf numFmtId="0" fontId="25" fillId="0" borderId="43" xfId="0" applyFont="1" applyBorder="1" applyAlignment="1" applyProtection="1">
      <alignment vertical="center"/>
      <protection locked="0"/>
    </xf>
    <xf numFmtId="0" fontId="0" fillId="0" borderId="43" xfId="0" applyBorder="1" applyAlignment="1">
      <alignment vertical="center"/>
    </xf>
    <xf numFmtId="167" fontId="32" fillId="0" borderId="159" xfId="2" applyNumberFormat="1" applyFont="1" applyFill="1" applyBorder="1" applyAlignment="1" applyProtection="1">
      <alignment horizontal="right" vertical="center"/>
    </xf>
    <xf numFmtId="167" fontId="32" fillId="0" borderId="160" xfId="2" applyNumberFormat="1" applyFont="1" applyFill="1" applyBorder="1" applyAlignment="1" applyProtection="1">
      <alignment horizontal="right" vertical="center"/>
    </xf>
    <xf numFmtId="167" fontId="32" fillId="0" borderId="161" xfId="2" applyNumberFormat="1" applyFont="1" applyFill="1" applyBorder="1" applyAlignment="1" applyProtection="1">
      <alignment horizontal="right" vertical="center"/>
    </xf>
    <xf numFmtId="167" fontId="32" fillId="0" borderId="162" xfId="2" applyNumberFormat="1" applyFont="1" applyFill="1" applyBorder="1" applyAlignment="1" applyProtection="1">
      <alignment horizontal="right" vertical="center"/>
    </xf>
    <xf numFmtId="0" fontId="48" fillId="7" borderId="168" xfId="0" applyFont="1" applyFill="1" applyBorder="1" applyAlignment="1">
      <alignment horizontal="center" vertical="center"/>
    </xf>
    <xf numFmtId="0" fontId="48" fillId="7" borderId="63" xfId="0" applyFont="1" applyFill="1" applyBorder="1" applyAlignment="1">
      <alignment horizontal="center" vertical="center"/>
    </xf>
    <xf numFmtId="167" fontId="32" fillId="7" borderId="301" xfId="2" applyNumberFormat="1" applyFont="1" applyFill="1" applyBorder="1" applyAlignment="1" applyProtection="1">
      <alignment horizontal="right" vertical="center"/>
    </xf>
    <xf numFmtId="167" fontId="32" fillId="7" borderId="307" xfId="2" applyNumberFormat="1" applyFont="1" applyFill="1" applyBorder="1" applyAlignment="1" applyProtection="1">
      <alignment horizontal="right" vertical="center"/>
    </xf>
    <xf numFmtId="167" fontId="32" fillId="7" borderId="59" xfId="2" applyNumberFormat="1" applyFont="1" applyFill="1" applyBorder="1" applyAlignment="1" applyProtection="1">
      <alignment horizontal="right" vertical="center"/>
    </xf>
    <xf numFmtId="167" fontId="32" fillId="7" borderId="155" xfId="2" applyNumberFormat="1" applyFont="1" applyFill="1" applyBorder="1" applyAlignment="1" applyProtection="1">
      <alignment horizontal="right" vertical="center"/>
    </xf>
    <xf numFmtId="0" fontId="32" fillId="7" borderId="122" xfId="0" applyFont="1" applyFill="1" applyBorder="1" applyAlignment="1">
      <alignment horizontal="right" vertical="center"/>
    </xf>
    <xf numFmtId="0" fontId="32" fillId="7" borderId="275" xfId="0" applyFont="1" applyFill="1" applyBorder="1" applyAlignment="1">
      <alignment horizontal="right" vertical="center"/>
    </xf>
    <xf numFmtId="167" fontId="32" fillId="7" borderId="63" xfId="2" applyNumberFormat="1" applyFont="1" applyFill="1" applyBorder="1" applyAlignment="1" applyProtection="1">
      <alignment horizontal="right" vertical="center"/>
    </xf>
    <xf numFmtId="167" fontId="32" fillId="7" borderId="224" xfId="2" applyNumberFormat="1" applyFont="1" applyFill="1" applyBorder="1" applyAlignment="1" applyProtection="1">
      <alignment horizontal="right" vertical="center"/>
    </xf>
    <xf numFmtId="167" fontId="38" fillId="7" borderId="39" xfId="2" applyNumberFormat="1" applyFont="1" applyFill="1" applyBorder="1" applyAlignment="1" applyProtection="1">
      <alignment horizontal="right" vertical="center"/>
    </xf>
    <xf numFmtId="167" fontId="38" fillId="7" borderId="339" xfId="2" applyNumberFormat="1" applyFont="1" applyFill="1" applyBorder="1" applyAlignment="1" applyProtection="1">
      <alignment horizontal="right" vertical="center"/>
    </xf>
    <xf numFmtId="167" fontId="32" fillId="0" borderId="214" xfId="2" applyNumberFormat="1" applyFont="1" applyFill="1" applyBorder="1" applyAlignment="1" applyProtection="1">
      <alignment horizontal="right" vertical="center"/>
    </xf>
    <xf numFmtId="167" fontId="32" fillId="0" borderId="164" xfId="2" applyNumberFormat="1" applyFont="1" applyFill="1" applyBorder="1" applyAlignment="1" applyProtection="1">
      <alignment horizontal="right" vertical="center"/>
    </xf>
    <xf numFmtId="0" fontId="6" fillId="0" borderId="19" xfId="0" applyFont="1" applyBorder="1" applyAlignment="1">
      <alignment horizontal="center" vertical="center" wrapText="1"/>
    </xf>
    <xf numFmtId="0" fontId="6" fillId="0" borderId="229" xfId="0" applyFont="1" applyBorder="1" applyAlignment="1">
      <alignment horizontal="center" vertical="center" wrapText="1"/>
    </xf>
    <xf numFmtId="167" fontId="32" fillId="0" borderId="222" xfId="0" applyNumberFormat="1" applyFont="1" applyBorder="1" applyAlignment="1">
      <alignment horizontal="right" vertical="center"/>
    </xf>
    <xf numFmtId="167" fontId="32" fillId="0" borderId="216" xfId="0" applyNumberFormat="1" applyFont="1" applyBorder="1" applyAlignment="1">
      <alignment horizontal="right" vertical="center"/>
    </xf>
    <xf numFmtId="0" fontId="6" fillId="0" borderId="220" xfId="0" applyFont="1" applyBorder="1" applyAlignment="1">
      <alignment horizontal="right" vertical="center" wrapText="1"/>
    </xf>
    <xf numFmtId="0" fontId="6" fillId="0" borderId="215" xfId="0" applyFont="1" applyBorder="1" applyAlignment="1">
      <alignment horizontal="right" vertical="center" wrapText="1"/>
    </xf>
    <xf numFmtId="0" fontId="6" fillId="0" borderId="217" xfId="0" applyFont="1" applyBorder="1" applyAlignment="1">
      <alignment horizontal="center" vertical="center" wrapText="1"/>
    </xf>
    <xf numFmtId="0" fontId="6" fillId="0" borderId="218" xfId="0" applyFont="1" applyBorder="1" applyAlignment="1">
      <alignment horizontal="center" vertical="center" wrapText="1"/>
    </xf>
    <xf numFmtId="0" fontId="6" fillId="0" borderId="219" xfId="0" applyFont="1" applyBorder="1" applyAlignment="1">
      <alignment horizontal="center" vertical="center" wrapText="1"/>
    </xf>
    <xf numFmtId="0" fontId="32" fillId="13" borderId="32" xfId="0" applyFont="1" applyFill="1" applyBorder="1" applyAlignment="1">
      <alignment horizontal="left" vertical="center" wrapText="1"/>
    </xf>
    <xf numFmtId="0" fontId="32" fillId="13" borderId="33" xfId="0" applyFont="1" applyFill="1" applyBorder="1" applyAlignment="1">
      <alignment horizontal="left" vertical="center" wrapText="1"/>
    </xf>
    <xf numFmtId="0" fontId="32" fillId="13" borderId="30" xfId="0" applyFont="1" applyFill="1" applyBorder="1" applyAlignment="1">
      <alignment horizontal="left" vertical="center" wrapText="1"/>
    </xf>
    <xf numFmtId="167" fontId="32" fillId="0" borderId="68" xfId="2" applyNumberFormat="1" applyFont="1" applyBorder="1" applyAlignment="1" applyProtection="1">
      <alignment horizontal="right" vertical="center"/>
    </xf>
    <xf numFmtId="167" fontId="38" fillId="0" borderId="68" xfId="2" applyNumberFormat="1" applyFont="1" applyBorder="1" applyAlignment="1" applyProtection="1">
      <alignment horizontal="right" vertical="center"/>
    </xf>
    <xf numFmtId="167" fontId="38" fillId="0" borderId="162" xfId="2" applyNumberFormat="1" applyFont="1" applyBorder="1" applyAlignment="1" applyProtection="1">
      <alignment horizontal="right" vertical="center"/>
    </xf>
    <xf numFmtId="167" fontId="32" fillId="0" borderId="79" xfId="2" applyNumberFormat="1" applyFont="1" applyFill="1" applyBorder="1" applyAlignment="1" applyProtection="1">
      <alignment horizontal="right" vertical="center"/>
    </xf>
    <xf numFmtId="167" fontId="32" fillId="0" borderId="144" xfId="2" applyNumberFormat="1" applyFont="1" applyFill="1" applyBorder="1" applyAlignment="1" applyProtection="1">
      <alignment horizontal="right" vertical="center"/>
    </xf>
    <xf numFmtId="167" fontId="32" fillId="0" borderId="175" xfId="2" applyNumberFormat="1" applyFont="1" applyFill="1" applyBorder="1" applyAlignment="1" applyProtection="1">
      <alignment horizontal="right" vertical="center"/>
    </xf>
    <xf numFmtId="167" fontId="32" fillId="0" borderId="187" xfId="2" applyNumberFormat="1" applyFont="1" applyFill="1" applyBorder="1" applyAlignment="1" applyProtection="1">
      <alignment horizontal="right" vertical="center"/>
    </xf>
    <xf numFmtId="0" fontId="39" fillId="0" borderId="215" xfId="0" applyFont="1" applyBorder="1" applyAlignment="1">
      <alignment horizontal="right" vertical="center" wrapText="1"/>
    </xf>
    <xf numFmtId="0" fontId="39" fillId="0" borderId="221" xfId="0" applyFont="1" applyBorder="1" applyAlignment="1">
      <alignment horizontal="right" vertical="center" wrapText="1"/>
    </xf>
    <xf numFmtId="167" fontId="32" fillId="0" borderId="70" xfId="2" applyNumberFormat="1" applyFont="1" applyBorder="1" applyAlignment="1" applyProtection="1">
      <alignment horizontal="right" vertical="center"/>
    </xf>
    <xf numFmtId="167" fontId="32" fillId="0" borderId="231" xfId="0" applyNumberFormat="1" applyFont="1" applyBorder="1" applyAlignment="1">
      <alignment horizontal="right" vertical="center"/>
    </xf>
    <xf numFmtId="167" fontId="32" fillId="0" borderId="232" xfId="0" applyNumberFormat="1" applyFont="1" applyBorder="1" applyAlignment="1">
      <alignment horizontal="right" vertical="center"/>
    </xf>
    <xf numFmtId="167" fontId="25" fillId="0" borderId="35" xfId="0" applyNumberFormat="1" applyFont="1" applyBorder="1" applyAlignment="1">
      <alignment vertical="center"/>
    </xf>
    <xf numFmtId="167" fontId="32" fillId="0" borderId="116" xfId="2" applyNumberFormat="1" applyFont="1" applyBorder="1" applyAlignment="1" applyProtection="1">
      <alignment horizontal="right" vertical="center"/>
    </xf>
    <xf numFmtId="167" fontId="38" fillId="0" borderId="116" xfId="2" applyNumberFormat="1" applyFont="1" applyBorder="1" applyAlignment="1" applyProtection="1">
      <alignment horizontal="right" vertical="center"/>
    </xf>
    <xf numFmtId="167" fontId="38" fillId="0" borderId="192" xfId="2" applyNumberFormat="1" applyFont="1" applyBorder="1" applyAlignment="1" applyProtection="1">
      <alignment horizontal="right" vertical="center"/>
    </xf>
    <xf numFmtId="167" fontId="32" fillId="13" borderId="46" xfId="2" applyNumberFormat="1" applyFont="1" applyFill="1" applyBorder="1" applyAlignment="1" applyProtection="1">
      <alignment vertical="center"/>
    </xf>
    <xf numFmtId="167" fontId="0" fillId="13" borderId="46" xfId="0" applyNumberFormat="1" applyFill="1" applyBorder="1" applyAlignment="1">
      <alignment vertical="center"/>
    </xf>
    <xf numFmtId="167" fontId="38" fillId="0" borderId="149" xfId="2" applyNumberFormat="1" applyFont="1" applyBorder="1" applyAlignment="1" applyProtection="1">
      <alignment horizontal="right" vertical="center"/>
    </xf>
    <xf numFmtId="167" fontId="32" fillId="13" borderId="37" xfId="2" applyNumberFormat="1" applyFont="1" applyFill="1" applyBorder="1" applyAlignment="1" applyProtection="1">
      <alignment horizontal="right" vertical="center"/>
    </xf>
    <xf numFmtId="167" fontId="0" fillId="13" borderId="37" xfId="0" applyNumberFormat="1" applyFill="1" applyBorder="1" applyAlignment="1">
      <alignment horizontal="right" vertical="center"/>
    </xf>
    <xf numFmtId="167" fontId="32" fillId="13" borderId="42" xfId="2" applyNumberFormat="1" applyFont="1" applyFill="1" applyBorder="1" applyAlignment="1" applyProtection="1">
      <alignment horizontal="right" vertical="center"/>
    </xf>
    <xf numFmtId="167" fontId="38" fillId="13" borderId="42" xfId="2" applyNumberFormat="1" applyFont="1" applyFill="1" applyBorder="1" applyAlignment="1" applyProtection="1">
      <alignment horizontal="right" vertical="center"/>
    </xf>
    <xf numFmtId="167" fontId="38" fillId="13" borderId="152" xfId="2" applyNumberFormat="1" applyFont="1" applyFill="1" applyBorder="1" applyAlignment="1" applyProtection="1">
      <alignment horizontal="right" vertical="center"/>
    </xf>
    <xf numFmtId="167" fontId="32" fillId="0" borderId="87" xfId="2" applyNumberFormat="1" applyFont="1" applyFill="1" applyBorder="1" applyAlignment="1" applyProtection="1">
      <alignment horizontal="right" vertical="center"/>
    </xf>
    <xf numFmtId="167" fontId="32" fillId="0" borderId="155" xfId="2" applyNumberFormat="1" applyFont="1" applyFill="1" applyBorder="1" applyAlignment="1" applyProtection="1">
      <alignment horizontal="right" vertical="center"/>
    </xf>
    <xf numFmtId="167" fontId="32" fillId="0" borderId="189" xfId="2" applyNumberFormat="1" applyFont="1" applyBorder="1" applyAlignment="1" applyProtection="1">
      <alignment horizontal="right" vertical="center"/>
    </xf>
    <xf numFmtId="167" fontId="32" fillId="0" borderId="190" xfId="2" applyNumberFormat="1" applyFont="1" applyBorder="1" applyAlignment="1" applyProtection="1">
      <alignment horizontal="right" vertical="center"/>
    </xf>
    <xf numFmtId="167" fontId="38" fillId="0" borderId="59" xfId="2" applyNumberFormat="1" applyFont="1" applyBorder="1" applyAlignment="1" applyProtection="1">
      <alignment horizontal="right" vertical="center"/>
    </xf>
    <xf numFmtId="167" fontId="38" fillId="0" borderId="263" xfId="2" applyNumberFormat="1" applyFont="1" applyBorder="1" applyAlignment="1" applyProtection="1">
      <alignment horizontal="right" vertical="center"/>
    </xf>
    <xf numFmtId="167" fontId="32" fillId="13" borderId="58" xfId="2" applyNumberFormat="1" applyFont="1" applyFill="1" applyBorder="1" applyAlignment="1" applyProtection="1">
      <alignment horizontal="right" vertical="center"/>
    </xf>
    <xf numFmtId="167" fontId="38" fillId="13" borderId="58" xfId="2" applyNumberFormat="1" applyFont="1" applyFill="1" applyBorder="1" applyAlignment="1" applyProtection="1">
      <alignment horizontal="right" vertical="center"/>
    </xf>
    <xf numFmtId="167" fontId="38" fillId="13" borderId="276" xfId="2" applyNumberFormat="1" applyFont="1" applyFill="1" applyBorder="1" applyAlignment="1" applyProtection="1">
      <alignment horizontal="right" vertical="center"/>
    </xf>
    <xf numFmtId="0" fontId="37" fillId="0" borderId="87" xfId="0" applyFont="1" applyBorder="1" applyAlignment="1">
      <alignment vertical="center"/>
    </xf>
    <xf numFmtId="0" fontId="37" fillId="0" borderId="87" xfId="0" applyFont="1" applyBorder="1" applyAlignment="1">
      <alignment horizontal="center" vertical="center"/>
    </xf>
    <xf numFmtId="167" fontId="32" fillId="12" borderId="80" xfId="2" applyNumberFormat="1" applyFont="1" applyFill="1" applyBorder="1" applyAlignment="1" applyProtection="1">
      <alignment vertical="center"/>
    </xf>
    <xf numFmtId="167" fontId="32" fillId="12" borderId="0" xfId="2" applyNumberFormat="1" applyFont="1" applyFill="1" applyBorder="1" applyAlignment="1" applyProtection="1">
      <alignment vertical="center"/>
    </xf>
    <xf numFmtId="167" fontId="32" fillId="12" borderId="81" xfId="2" applyNumberFormat="1" applyFont="1" applyFill="1" applyBorder="1" applyAlignment="1" applyProtection="1">
      <alignment vertical="center"/>
    </xf>
    <xf numFmtId="167" fontId="32" fillId="0" borderId="87" xfId="2" applyNumberFormat="1" applyFont="1" applyBorder="1" applyAlignment="1" applyProtection="1">
      <alignment horizontal="right" vertical="center"/>
    </xf>
    <xf numFmtId="0" fontId="25" fillId="7" borderId="37" xfId="0" applyFont="1" applyFill="1" applyBorder="1" applyAlignment="1">
      <alignment horizontal="center" vertical="center"/>
    </xf>
    <xf numFmtId="0" fontId="25" fillId="7" borderId="154" xfId="0" applyFont="1" applyFill="1" applyBorder="1" applyAlignment="1">
      <alignment horizontal="center" vertical="center"/>
    </xf>
    <xf numFmtId="0" fontId="32" fillId="3" borderId="0" xfId="0" applyFont="1" applyFill="1" applyAlignment="1">
      <alignment horizontal="left" vertical="top" wrapText="1"/>
    </xf>
    <xf numFmtId="167" fontId="32" fillId="0" borderId="132" xfId="2" applyNumberFormat="1" applyFont="1" applyFill="1" applyBorder="1" applyAlignment="1" applyProtection="1">
      <alignment horizontal="right" vertical="center"/>
    </xf>
    <xf numFmtId="167" fontId="32" fillId="0" borderId="130" xfId="2" applyNumberFormat="1" applyFont="1" applyFill="1" applyBorder="1" applyAlignment="1" applyProtection="1">
      <alignment horizontal="right" vertical="center"/>
    </xf>
    <xf numFmtId="167" fontId="38" fillId="0" borderId="46" xfId="2" applyNumberFormat="1" applyFont="1" applyBorder="1" applyAlignment="1" applyProtection="1">
      <alignment horizontal="right" vertical="center"/>
    </xf>
    <xf numFmtId="167" fontId="38" fillId="0" borderId="140" xfId="2" applyNumberFormat="1" applyFont="1" applyBorder="1" applyAlignment="1" applyProtection="1">
      <alignment horizontal="right" vertical="center"/>
    </xf>
    <xf numFmtId="167" fontId="32" fillId="12" borderId="80" xfId="2" applyNumberFormat="1" applyFont="1" applyFill="1" applyBorder="1" applyAlignment="1" applyProtection="1">
      <alignment horizontal="right" vertical="center"/>
    </xf>
    <xf numFmtId="167" fontId="32" fillId="12" borderId="0" xfId="2" applyNumberFormat="1" applyFont="1" applyFill="1" applyBorder="1" applyAlignment="1" applyProtection="1">
      <alignment horizontal="right" vertical="center"/>
    </xf>
    <xf numFmtId="167" fontId="32" fillId="12" borderId="133" xfId="2" applyNumberFormat="1" applyFont="1" applyFill="1" applyBorder="1" applyAlignment="1" applyProtection="1">
      <alignment horizontal="right" vertical="center"/>
    </xf>
    <xf numFmtId="167" fontId="38" fillId="0" borderId="87" xfId="2" applyNumberFormat="1" applyFont="1" applyBorder="1" applyAlignment="1" applyProtection="1">
      <alignment horizontal="right" vertical="center"/>
    </xf>
    <xf numFmtId="167" fontId="38" fillId="0" borderId="91" xfId="2" applyNumberFormat="1" applyFont="1" applyBorder="1" applyAlignment="1" applyProtection="1">
      <alignment horizontal="right" vertical="center"/>
    </xf>
    <xf numFmtId="167" fontId="32" fillId="0" borderId="91" xfId="2" applyNumberFormat="1" applyFont="1" applyBorder="1" applyAlignment="1" applyProtection="1">
      <alignment horizontal="right" vertical="center"/>
    </xf>
    <xf numFmtId="0" fontId="32" fillId="3" borderId="0" xfId="0" applyFont="1" applyFill="1" applyAlignment="1">
      <alignment horizontal="left" vertical="center" wrapText="1"/>
    </xf>
    <xf numFmtId="170" fontId="32" fillId="7" borderId="284" xfId="0" applyNumberFormat="1" applyFont="1" applyFill="1" applyBorder="1" applyAlignment="1">
      <alignment horizontal="right" vertical="center"/>
    </xf>
    <xf numFmtId="170" fontId="32" fillId="7" borderId="285" xfId="0" applyNumberFormat="1" applyFont="1" applyFill="1" applyBorder="1" applyAlignment="1">
      <alignment horizontal="right" vertical="center"/>
    </xf>
    <xf numFmtId="170" fontId="33" fillId="0" borderId="311" xfId="0" applyNumberFormat="1" applyFont="1" applyBorder="1" applyAlignment="1">
      <alignment horizontal="right" vertical="center"/>
    </xf>
    <xf numFmtId="170" fontId="33" fillId="0" borderId="62" xfId="0" applyNumberFormat="1" applyFont="1" applyBorder="1" applyAlignment="1">
      <alignment horizontal="right" vertical="center"/>
    </xf>
    <xf numFmtId="170" fontId="33" fillId="0" borderId="312" xfId="0" applyNumberFormat="1" applyFont="1" applyBorder="1" applyAlignment="1">
      <alignment horizontal="right" vertical="center"/>
    </xf>
    <xf numFmtId="170" fontId="4" fillId="3" borderId="316" xfId="0" applyNumberFormat="1" applyFont="1" applyFill="1" applyBorder="1" applyAlignment="1">
      <alignment horizontal="right" vertical="center"/>
    </xf>
    <xf numFmtId="170" fontId="4" fillId="3" borderId="314" xfId="0" applyNumberFormat="1" applyFont="1" applyFill="1" applyBorder="1" applyAlignment="1">
      <alignment horizontal="right" vertical="center"/>
    </xf>
    <xf numFmtId="170" fontId="4" fillId="3" borderId="317" xfId="0" applyNumberFormat="1" applyFont="1" applyFill="1" applyBorder="1" applyAlignment="1">
      <alignment horizontal="right" vertical="center"/>
    </xf>
    <xf numFmtId="170" fontId="51" fillId="0" borderId="143" xfId="0" applyNumberFormat="1" applyFont="1" applyBorder="1" applyAlignment="1">
      <alignment horizontal="right" vertical="center"/>
    </xf>
    <xf numFmtId="170" fontId="51" fillId="0" borderId="37" xfId="0" applyNumberFormat="1" applyFont="1" applyBorder="1" applyAlignment="1">
      <alignment horizontal="right" vertical="center"/>
    </xf>
    <xf numFmtId="170" fontId="51" fillId="0" borderId="371" xfId="0" applyNumberFormat="1" applyFont="1" applyBorder="1" applyAlignment="1">
      <alignment horizontal="right" vertical="center"/>
    </xf>
    <xf numFmtId="170" fontId="4" fillId="0" borderId="372" xfId="0" applyNumberFormat="1" applyFont="1" applyBorder="1" applyAlignment="1">
      <alignment horizontal="right" vertical="center"/>
    </xf>
    <xf numFmtId="170" fontId="4" fillId="0" borderId="37" xfId="0" applyNumberFormat="1" applyFont="1" applyBorder="1" applyAlignment="1">
      <alignment horizontal="right" vertical="center"/>
    </xf>
    <xf numFmtId="170" fontId="4" fillId="0" borderId="371" xfId="0" applyNumberFormat="1" applyFont="1" applyBorder="1" applyAlignment="1">
      <alignment horizontal="right" vertical="center"/>
    </xf>
    <xf numFmtId="167" fontId="0" fillId="0" borderId="47" xfId="0" applyNumberFormat="1" applyBorder="1" applyAlignment="1">
      <alignment horizontal="right" vertical="center"/>
    </xf>
    <xf numFmtId="167" fontId="0" fillId="0" borderId="74" xfId="0" applyNumberFormat="1" applyBorder="1" applyAlignment="1">
      <alignment horizontal="right" vertical="center"/>
    </xf>
    <xf numFmtId="167" fontId="32" fillId="0" borderId="147" xfId="2" applyNumberFormat="1" applyFont="1" applyBorder="1" applyAlignment="1" applyProtection="1">
      <alignment horizontal="right" vertical="center" wrapText="1"/>
    </xf>
    <xf numFmtId="167" fontId="32" fillId="0" borderId="59" xfId="2" applyNumberFormat="1" applyFont="1" applyBorder="1" applyAlignment="1" applyProtection="1">
      <alignment horizontal="right" vertical="center" wrapText="1"/>
    </xf>
    <xf numFmtId="167" fontId="32" fillId="0" borderId="111" xfId="2" applyNumberFormat="1" applyFont="1" applyBorder="1" applyAlignment="1" applyProtection="1">
      <alignment horizontal="right" vertical="center" wrapText="1"/>
    </xf>
    <xf numFmtId="167" fontId="38" fillId="0" borderId="74" xfId="2" applyNumberFormat="1" applyFont="1" applyBorder="1" applyAlignment="1" applyProtection="1">
      <alignment horizontal="right" vertical="center"/>
    </xf>
    <xf numFmtId="167" fontId="32" fillId="0" borderId="74" xfId="2" applyNumberFormat="1" applyFont="1" applyBorder="1" applyAlignment="1" applyProtection="1">
      <alignment horizontal="right" vertical="center"/>
    </xf>
    <xf numFmtId="167" fontId="25" fillId="0" borderId="150" xfId="0" applyNumberFormat="1" applyFont="1" applyBorder="1" applyAlignment="1">
      <alignment vertical="center"/>
    </xf>
    <xf numFmtId="0" fontId="30" fillId="0" borderId="185" xfId="0" applyFont="1" applyBorder="1" applyAlignment="1" applyProtection="1">
      <alignment horizontal="left" vertical="top" wrapText="1" indent="1"/>
      <protection locked="0"/>
    </xf>
    <xf numFmtId="0" fontId="49" fillId="0" borderId="0" xfId="0" applyFont="1" applyAlignment="1" applyProtection="1">
      <alignment horizontal="left" vertical="top" wrapText="1" indent="1"/>
      <protection locked="0"/>
    </xf>
    <xf numFmtId="0" fontId="0" fillId="0" borderId="0" xfId="0" applyAlignment="1">
      <alignment horizontal="left" wrapText="1" indent="1"/>
    </xf>
    <xf numFmtId="0" fontId="0" fillId="0" borderId="142" xfId="0" applyBorder="1" applyAlignment="1">
      <alignment horizontal="left" wrapText="1" indent="1"/>
    </xf>
    <xf numFmtId="167" fontId="32" fillId="0" borderId="239" xfId="2" applyNumberFormat="1" applyFont="1" applyBorder="1" applyAlignment="1" applyProtection="1">
      <alignment horizontal="right" vertical="center"/>
    </xf>
    <xf numFmtId="167" fontId="38" fillId="0" borderId="85" xfId="2" applyNumberFormat="1" applyFont="1" applyBorder="1" applyAlignment="1" applyProtection="1">
      <alignment horizontal="right" vertical="center"/>
    </xf>
    <xf numFmtId="167" fontId="38" fillId="0" borderId="240" xfId="2" applyNumberFormat="1" applyFont="1" applyBorder="1" applyAlignment="1" applyProtection="1">
      <alignment horizontal="right" vertical="center"/>
    </xf>
    <xf numFmtId="167" fontId="38" fillId="0" borderId="133" xfId="2" applyNumberFormat="1" applyFont="1" applyBorder="1" applyAlignment="1" applyProtection="1">
      <alignment horizontal="right" vertical="center"/>
    </xf>
    <xf numFmtId="0" fontId="0" fillId="0" borderId="37" xfId="0" applyBorder="1" applyAlignment="1">
      <alignment vertical="center" wrapText="1"/>
    </xf>
    <xf numFmtId="0" fontId="0" fillId="0" borderId="57" xfId="0" applyBorder="1" applyAlignment="1">
      <alignment vertical="center" wrapText="1"/>
    </xf>
    <xf numFmtId="167" fontId="32" fillId="7" borderId="54" xfId="2" applyNumberFormat="1" applyFont="1" applyFill="1" applyBorder="1" applyAlignment="1" applyProtection="1">
      <alignment horizontal="right" vertical="center"/>
    </xf>
    <xf numFmtId="167" fontId="38" fillId="7" borderId="37" xfId="2" applyNumberFormat="1" applyFont="1" applyFill="1" applyBorder="1" applyAlignment="1" applyProtection="1">
      <alignment horizontal="right" vertical="center"/>
    </xf>
    <xf numFmtId="167" fontId="38" fillId="7" borderId="57" xfId="2" applyNumberFormat="1" applyFont="1" applyFill="1" applyBorder="1" applyAlignment="1" applyProtection="1">
      <alignment horizontal="right" vertical="center"/>
    </xf>
    <xf numFmtId="0" fontId="32" fillId="0" borderId="196" xfId="0" applyFont="1" applyBorder="1" applyAlignment="1">
      <alignment horizontal="center" vertical="center"/>
    </xf>
    <xf numFmtId="167" fontId="32" fillId="7" borderId="38" xfId="2" applyNumberFormat="1" applyFont="1" applyFill="1" applyBorder="1" applyAlignment="1" applyProtection="1">
      <alignment horizontal="center" vertical="center"/>
    </xf>
    <xf numFmtId="0" fontId="32" fillId="13" borderId="88" xfId="0" applyFont="1" applyFill="1" applyBorder="1" applyAlignment="1">
      <alignment horizontal="left" vertical="center" indent="3"/>
    </xf>
    <xf numFmtId="0" fontId="32" fillId="13" borderId="46" xfId="0" applyFont="1" applyFill="1" applyBorder="1" applyAlignment="1">
      <alignment horizontal="left" vertical="center" indent="3"/>
    </xf>
    <xf numFmtId="0" fontId="32" fillId="13" borderId="140" xfId="0" applyFont="1" applyFill="1" applyBorder="1" applyAlignment="1">
      <alignment horizontal="left" vertical="center" indent="3"/>
    </xf>
    <xf numFmtId="0" fontId="32" fillId="13" borderId="36" xfId="0" applyFont="1" applyFill="1" applyBorder="1" applyAlignment="1">
      <alignment horizontal="left" vertical="center" indent="3"/>
    </xf>
    <xf numFmtId="0" fontId="32" fillId="13" borderId="37" xfId="0" applyFont="1" applyFill="1" applyBorder="1" applyAlignment="1">
      <alignment horizontal="left" vertical="center" indent="3"/>
    </xf>
    <xf numFmtId="0" fontId="32" fillId="13" borderId="57" xfId="0" applyFont="1" applyFill="1" applyBorder="1" applyAlignment="1">
      <alignment horizontal="left" vertical="center" indent="3"/>
    </xf>
    <xf numFmtId="167" fontId="32" fillId="0" borderId="233" xfId="2" applyNumberFormat="1" applyFont="1" applyFill="1" applyBorder="1" applyAlignment="1" applyProtection="1">
      <alignment horizontal="right" vertical="center"/>
    </xf>
    <xf numFmtId="167" fontId="32" fillId="0" borderId="120" xfId="2" applyNumberFormat="1" applyFont="1" applyFill="1" applyBorder="1" applyAlignment="1" applyProtection="1">
      <alignment horizontal="right" vertical="center"/>
    </xf>
    <xf numFmtId="167" fontId="32" fillId="7" borderId="209" xfId="2" applyNumberFormat="1" applyFont="1" applyFill="1" applyBorder="1" applyAlignment="1" applyProtection="1">
      <alignment horizontal="center" vertical="center"/>
    </xf>
    <xf numFmtId="0" fontId="32" fillId="0" borderId="38" xfId="0" applyFont="1" applyBorder="1" applyAlignment="1">
      <alignment horizontal="center" vertical="center"/>
    </xf>
    <xf numFmtId="0" fontId="32" fillId="0" borderId="205" xfId="0" applyFont="1" applyBorder="1" applyAlignment="1">
      <alignment horizontal="right" vertical="center"/>
    </xf>
    <xf numFmtId="167" fontId="32" fillId="13" borderId="279" xfId="2" applyNumberFormat="1" applyFont="1" applyFill="1" applyBorder="1" applyAlignment="1" applyProtection="1">
      <alignment horizontal="right" vertical="center"/>
    </xf>
    <xf numFmtId="167" fontId="38" fillId="13" borderId="279" xfId="2" applyNumberFormat="1" applyFont="1" applyFill="1" applyBorder="1" applyAlignment="1" applyProtection="1">
      <alignment horizontal="right" vertical="center"/>
    </xf>
    <xf numFmtId="167" fontId="38" fillId="13" borderId="294" xfId="2" applyNumberFormat="1" applyFont="1" applyFill="1" applyBorder="1" applyAlignment="1" applyProtection="1">
      <alignment horizontal="right" vertical="center"/>
    </xf>
    <xf numFmtId="167" fontId="38" fillId="0" borderId="172" xfId="2" applyNumberFormat="1" applyFont="1" applyBorder="1" applyAlignment="1" applyProtection="1">
      <alignment horizontal="right" vertical="center"/>
    </xf>
    <xf numFmtId="167" fontId="38" fillId="0" borderId="298" xfId="2" applyNumberFormat="1" applyFont="1" applyBorder="1" applyAlignment="1" applyProtection="1">
      <alignment horizontal="right" vertical="center"/>
    </xf>
    <xf numFmtId="0" fontId="31" fillId="0" borderId="47" xfId="0" applyFont="1" applyBorder="1" applyAlignment="1">
      <alignment horizontal="center" vertical="top"/>
    </xf>
    <xf numFmtId="0" fontId="31" fillId="0" borderId="146" xfId="0" applyFont="1" applyBorder="1" applyAlignment="1">
      <alignment horizontal="center" vertical="top"/>
    </xf>
    <xf numFmtId="0" fontId="90" fillId="0" borderId="37" xfId="0" applyFont="1" applyBorder="1" applyAlignment="1">
      <alignment horizontal="right" vertical="center"/>
    </xf>
    <xf numFmtId="167" fontId="32" fillId="0" borderId="38" xfId="2" applyNumberFormat="1" applyFont="1" applyBorder="1" applyAlignment="1" applyProtection="1">
      <alignment horizontal="right" vertical="center"/>
    </xf>
    <xf numFmtId="0" fontId="32" fillId="3" borderId="0" xfId="0" applyFont="1" applyFill="1" applyAlignment="1">
      <alignment vertical="center" wrapText="1"/>
    </xf>
    <xf numFmtId="167" fontId="32" fillId="0" borderId="195" xfId="2" applyNumberFormat="1" applyFont="1" applyBorder="1" applyAlignment="1" applyProtection="1">
      <alignment horizontal="right" vertical="center"/>
    </xf>
    <xf numFmtId="167" fontId="32" fillId="0" borderId="204" xfId="2" applyNumberFormat="1" applyFont="1" applyBorder="1" applyAlignment="1" applyProtection="1">
      <alignment horizontal="right" vertical="center"/>
    </xf>
    <xf numFmtId="167" fontId="32" fillId="7" borderId="54" xfId="0" applyNumberFormat="1" applyFont="1" applyFill="1" applyBorder="1" applyAlignment="1">
      <alignment horizontal="right" vertical="center"/>
    </xf>
    <xf numFmtId="167" fontId="32" fillId="7" borderId="37" xfId="0" applyNumberFormat="1" applyFont="1" applyFill="1" applyBorder="1" applyAlignment="1">
      <alignment horizontal="right" vertical="center"/>
    </xf>
    <xf numFmtId="167" fontId="32" fillId="0" borderId="46" xfId="2" applyNumberFormat="1" applyFont="1" applyFill="1" applyBorder="1" applyAlignment="1" applyProtection="1">
      <alignment horizontal="right" vertical="center"/>
    </xf>
    <xf numFmtId="167" fontId="32" fillId="0" borderId="140" xfId="2" applyNumberFormat="1" applyFont="1" applyFill="1" applyBorder="1" applyAlignment="1" applyProtection="1">
      <alignment horizontal="right" vertical="center"/>
    </xf>
    <xf numFmtId="167" fontId="32" fillId="0" borderId="42" xfId="2" applyNumberFormat="1" applyFont="1" applyFill="1" applyBorder="1" applyAlignment="1" applyProtection="1">
      <alignment horizontal="right" vertical="center"/>
    </xf>
    <xf numFmtId="167" fontId="32" fillId="0" borderId="166" xfId="2" applyNumberFormat="1" applyFont="1" applyFill="1" applyBorder="1" applyAlignment="1" applyProtection="1">
      <alignment horizontal="right" vertical="center"/>
    </xf>
    <xf numFmtId="167" fontId="32" fillId="0" borderId="58" xfId="2" applyNumberFormat="1" applyFont="1" applyBorder="1" applyAlignment="1" applyProtection="1">
      <alignment horizontal="right" vertical="center"/>
      <protection locked="0"/>
    </xf>
    <xf numFmtId="167" fontId="0" fillId="0" borderId="58" xfId="0" applyNumberFormat="1" applyBorder="1" applyAlignment="1" applyProtection="1">
      <alignment horizontal="right" vertical="center"/>
      <protection locked="0"/>
    </xf>
    <xf numFmtId="167" fontId="32" fillId="0" borderId="58" xfId="2" applyNumberFormat="1" applyFont="1" applyBorder="1" applyAlignment="1" applyProtection="1">
      <alignment horizontal="right" vertical="center"/>
    </xf>
    <xf numFmtId="167" fontId="38" fillId="0" borderId="58" xfId="2" applyNumberFormat="1" applyFont="1" applyBorder="1" applyAlignment="1" applyProtection="1">
      <alignment horizontal="right" vertical="center"/>
    </xf>
    <xf numFmtId="167" fontId="38" fillId="0" borderId="37" xfId="2" applyNumberFormat="1" applyFont="1" applyBorder="1" applyAlignment="1" applyProtection="1">
      <alignment horizontal="right" vertical="center"/>
    </xf>
    <xf numFmtId="167" fontId="38" fillId="0" borderId="57" xfId="2" applyNumberFormat="1" applyFont="1" applyBorder="1" applyAlignment="1" applyProtection="1">
      <alignment horizontal="right" vertical="center"/>
    </xf>
    <xf numFmtId="167" fontId="38" fillId="0" borderId="42" xfId="2" applyNumberFormat="1" applyFont="1" applyBorder="1" applyAlignment="1" applyProtection="1">
      <alignment horizontal="right" vertical="center"/>
    </xf>
    <xf numFmtId="167" fontId="38" fillId="0" borderId="166" xfId="2" applyNumberFormat="1" applyFont="1" applyBorder="1" applyAlignment="1" applyProtection="1">
      <alignment horizontal="right" vertical="center"/>
    </xf>
    <xf numFmtId="167" fontId="32" fillId="0" borderId="55" xfId="2" applyNumberFormat="1" applyFont="1" applyFill="1" applyBorder="1" applyAlignment="1" applyProtection="1">
      <alignment horizontal="right" vertical="center"/>
    </xf>
    <xf numFmtId="167" fontId="32" fillId="0" borderId="197" xfId="2" applyNumberFormat="1" applyFont="1" applyFill="1" applyBorder="1" applyAlignment="1" applyProtection="1">
      <alignment horizontal="right" vertical="center"/>
    </xf>
    <xf numFmtId="167" fontId="32" fillId="7" borderId="223" xfId="2" applyNumberFormat="1" applyFont="1" applyFill="1" applyBorder="1" applyAlignment="1" applyProtection="1">
      <alignment horizontal="right" vertical="center"/>
    </xf>
    <xf numFmtId="167" fontId="32" fillId="7" borderId="127" xfId="2" applyNumberFormat="1" applyFont="1" applyFill="1" applyBorder="1" applyAlignment="1" applyProtection="1">
      <alignment horizontal="right" vertical="center"/>
    </xf>
    <xf numFmtId="167" fontId="32" fillId="0" borderId="200" xfId="2" applyNumberFormat="1" applyFont="1" applyBorder="1" applyAlignment="1" applyProtection="1">
      <alignment horizontal="right" vertical="center"/>
    </xf>
    <xf numFmtId="167" fontId="0" fillId="0" borderId="0" xfId="0" applyNumberFormat="1" applyAlignment="1">
      <alignment horizontal="right" vertical="center"/>
    </xf>
    <xf numFmtId="167" fontId="32" fillId="0" borderId="85" xfId="0" applyNumberFormat="1" applyFont="1" applyBorder="1" applyAlignment="1">
      <alignment horizontal="right" vertical="center"/>
    </xf>
    <xf numFmtId="167" fontId="32" fillId="0" borderId="200" xfId="0" applyNumberFormat="1" applyFont="1" applyBorder="1" applyAlignment="1">
      <alignment horizontal="right" vertical="center"/>
    </xf>
    <xf numFmtId="167" fontId="32" fillId="0" borderId="53" xfId="0" applyNumberFormat="1" applyFont="1" applyBorder="1" applyAlignment="1">
      <alignment horizontal="right" vertical="center"/>
    </xf>
    <xf numFmtId="167" fontId="32" fillId="0" borderId="160" xfId="0" applyNumberFormat="1" applyFont="1" applyBorder="1" applyAlignment="1">
      <alignment horizontal="right" vertical="center"/>
    </xf>
    <xf numFmtId="167" fontId="32" fillId="0" borderId="158" xfId="2" applyNumberFormat="1" applyFont="1" applyBorder="1" applyAlignment="1" applyProtection="1">
      <alignment horizontal="right" vertical="center"/>
    </xf>
    <xf numFmtId="0" fontId="32" fillId="0" borderId="0" xfId="0" applyFont="1" applyAlignment="1">
      <alignment horizontal="center" vertical="center"/>
    </xf>
    <xf numFmtId="0" fontId="0" fillId="0" borderId="0" xfId="0" applyAlignment="1">
      <alignment horizontal="center" vertical="center"/>
    </xf>
    <xf numFmtId="170" fontId="51" fillId="8" borderId="370" xfId="0" applyNumberFormat="1" applyFont="1" applyFill="1" applyBorder="1" applyAlignment="1" applyProtection="1">
      <alignment horizontal="right" vertical="center"/>
      <protection locked="0"/>
    </xf>
    <xf numFmtId="170" fontId="51" fillId="8" borderId="37" xfId="0" applyNumberFormat="1" applyFont="1" applyFill="1" applyBorder="1" applyAlignment="1" applyProtection="1">
      <alignment horizontal="right" vertical="center"/>
      <protection locked="0"/>
    </xf>
    <xf numFmtId="170" fontId="51" fillId="8" borderId="371" xfId="0" applyNumberFormat="1" applyFont="1" applyFill="1" applyBorder="1" applyAlignment="1" applyProtection="1">
      <alignment horizontal="right" vertical="center"/>
      <protection locked="0"/>
    </xf>
    <xf numFmtId="170" fontId="4" fillId="0" borderId="368" xfId="0" applyNumberFormat="1" applyFont="1" applyBorder="1" applyAlignment="1">
      <alignment horizontal="right" vertical="center"/>
    </xf>
    <xf numFmtId="170" fontId="4" fillId="0" borderId="196" xfId="0" applyNumberFormat="1" applyFont="1" applyBorder="1" applyAlignment="1">
      <alignment horizontal="right" vertical="center"/>
    </xf>
    <xf numFmtId="170" fontId="4" fillId="0" borderId="369" xfId="0" applyNumberFormat="1" applyFont="1" applyBorder="1" applyAlignment="1">
      <alignment horizontal="right" vertical="center"/>
    </xf>
    <xf numFmtId="0" fontId="30" fillId="6" borderId="32" xfId="0" applyFont="1" applyFill="1" applyBorder="1" applyAlignment="1" applyProtection="1">
      <alignment vertical="center" wrapText="1"/>
      <protection locked="0"/>
    </xf>
    <xf numFmtId="0" fontId="30" fillId="6" borderId="33" xfId="0" applyFont="1" applyFill="1" applyBorder="1" applyAlignment="1" applyProtection="1">
      <alignment vertical="center" wrapText="1"/>
      <protection locked="0"/>
    </xf>
    <xf numFmtId="0" fontId="30" fillId="6" borderId="30" xfId="0" applyFont="1" applyFill="1" applyBorder="1" applyAlignment="1" applyProtection="1">
      <alignment vertical="center" wrapText="1"/>
      <protection locked="0"/>
    </xf>
    <xf numFmtId="0" fontId="30" fillId="6" borderId="67" xfId="0" applyFont="1" applyFill="1" applyBorder="1" applyAlignment="1" applyProtection="1">
      <alignment vertical="center" wrapText="1"/>
      <protection locked="0"/>
    </xf>
    <xf numFmtId="0" fontId="30" fillId="6" borderId="0" xfId="0" applyFont="1" applyFill="1" applyAlignment="1" applyProtection="1">
      <alignment vertical="center" wrapText="1"/>
      <protection locked="0"/>
    </xf>
    <xf numFmtId="0" fontId="30" fillId="6" borderId="29" xfId="0" applyFont="1" applyFill="1" applyBorder="1" applyAlignment="1" applyProtection="1">
      <alignment vertical="center" wrapText="1"/>
      <protection locked="0"/>
    </xf>
    <xf numFmtId="0" fontId="30" fillId="6" borderId="34" xfId="0" applyFont="1" applyFill="1" applyBorder="1" applyAlignment="1" applyProtection="1">
      <alignment vertical="center" wrapText="1"/>
      <protection locked="0"/>
    </xf>
    <xf numFmtId="0" fontId="30" fillId="6" borderId="35" xfId="0" applyFont="1" applyFill="1" applyBorder="1" applyAlignment="1" applyProtection="1">
      <alignment vertical="center" wrapText="1"/>
      <protection locked="0"/>
    </xf>
    <xf numFmtId="0" fontId="30" fillId="6" borderId="31" xfId="0" applyFont="1" applyFill="1" applyBorder="1" applyAlignment="1" applyProtection="1">
      <alignment vertical="center" wrapText="1"/>
      <protection locked="0"/>
    </xf>
    <xf numFmtId="0" fontId="79" fillId="2" borderId="0" xfId="0" applyFont="1" applyFill="1" applyAlignment="1">
      <alignment horizontal="center" vertical="center" wrapText="1"/>
    </xf>
    <xf numFmtId="0" fontId="0" fillId="0" borderId="0" xfId="0" applyAlignment="1">
      <alignment horizontal="center" vertical="center" wrapText="1"/>
    </xf>
    <xf numFmtId="0" fontId="30" fillId="6" borderId="173" xfId="0" applyFont="1" applyFill="1" applyBorder="1" applyAlignment="1" applyProtection="1">
      <alignment horizontal="center" vertical="center"/>
      <protection locked="0"/>
    </xf>
    <xf numFmtId="0" fontId="30" fillId="6" borderId="45" xfId="0" applyFont="1" applyFill="1" applyBorder="1" applyAlignment="1" applyProtection="1">
      <alignment horizontal="center" vertical="center"/>
      <protection locked="0"/>
    </xf>
    <xf numFmtId="0" fontId="30" fillId="6" borderId="127" xfId="0" applyFont="1" applyFill="1" applyBorder="1" applyAlignment="1" applyProtection="1">
      <alignment horizontal="center" vertical="center"/>
      <protection locked="0"/>
    </xf>
    <xf numFmtId="0" fontId="30" fillId="0" borderId="110" xfId="0" applyFont="1" applyBorder="1" applyAlignment="1" applyProtection="1">
      <alignment horizontal="left" vertical="center"/>
      <protection locked="0"/>
    </xf>
    <xf numFmtId="0" fontId="30" fillId="0" borderId="59" xfId="0" applyFont="1" applyBorder="1" applyAlignment="1" applyProtection="1">
      <alignment horizontal="left" vertical="center"/>
      <protection locked="0"/>
    </xf>
    <xf numFmtId="0" fontId="30" fillId="0" borderId="148" xfId="0" applyFont="1" applyBorder="1" applyAlignment="1" applyProtection="1">
      <alignment horizontal="left" vertical="center"/>
      <protection locked="0"/>
    </xf>
    <xf numFmtId="0" fontId="31" fillId="7" borderId="0" xfId="0" applyFont="1" applyFill="1" applyAlignment="1">
      <alignment horizontal="center" vertical="center"/>
    </xf>
    <xf numFmtId="0" fontId="31" fillId="7" borderId="142" xfId="0" applyFont="1" applyFill="1" applyBorder="1" applyAlignment="1">
      <alignment horizontal="center" vertical="center"/>
    </xf>
    <xf numFmtId="0" fontId="97" fillId="0" borderId="0" xfId="0" applyFont="1" applyAlignment="1">
      <alignment horizontal="center" vertical="center" wrapText="1"/>
    </xf>
    <xf numFmtId="0" fontId="35" fillId="0" borderId="119" xfId="0" applyFont="1" applyBorder="1" applyAlignment="1" applyProtection="1">
      <alignment horizontal="center" vertical="center"/>
      <protection locked="0" hidden="1"/>
    </xf>
    <xf numFmtId="0" fontId="35" fillId="0" borderId="37" xfId="0" applyFont="1" applyBorder="1" applyAlignment="1" applyProtection="1">
      <alignment horizontal="center" vertical="center"/>
      <protection locked="0" hidden="1"/>
    </xf>
    <xf numFmtId="0" fontId="86" fillId="0" borderId="185" xfId="0" applyFont="1" applyBorder="1" applyAlignment="1">
      <alignment horizontal="left" vertical="top" wrapText="1" indent="2"/>
    </xf>
    <xf numFmtId="0" fontId="86" fillId="0" borderId="0" xfId="0" applyFont="1" applyAlignment="1">
      <alignment horizontal="left" vertical="top" wrapText="1" indent="2"/>
    </xf>
    <xf numFmtId="0" fontId="32" fillId="0" borderId="110" xfId="0" applyFont="1" applyBorder="1" applyAlignment="1">
      <alignment horizontal="left" vertical="center" wrapText="1"/>
    </xf>
    <xf numFmtId="0" fontId="32" fillId="0" borderId="59" xfId="0" applyFont="1" applyBorder="1" applyAlignment="1">
      <alignment horizontal="left" vertical="center" wrapText="1"/>
    </xf>
    <xf numFmtId="167" fontId="32" fillId="0" borderId="54" xfId="0" applyNumberFormat="1" applyFont="1" applyBorder="1" applyAlignment="1">
      <alignment horizontal="right" vertical="center"/>
    </xf>
    <xf numFmtId="167" fontId="32" fillId="0" borderId="37" xfId="0" applyNumberFormat="1" applyFont="1" applyBorder="1" applyAlignment="1">
      <alignment horizontal="right" vertical="center"/>
    </xf>
    <xf numFmtId="167" fontId="32" fillId="0" borderId="154" xfId="0" applyNumberFormat="1" applyFont="1" applyBorder="1" applyAlignment="1">
      <alignment horizontal="right" vertical="center"/>
    </xf>
    <xf numFmtId="167" fontId="32" fillId="0" borderId="55" xfId="0" applyNumberFormat="1" applyFont="1" applyBorder="1" applyAlignment="1">
      <alignment horizontal="right" vertical="center"/>
    </xf>
    <xf numFmtId="167" fontId="32" fillId="0" borderId="197" xfId="0" applyNumberFormat="1" applyFont="1" applyBorder="1" applyAlignment="1">
      <alignment horizontal="right" vertical="center"/>
    </xf>
    <xf numFmtId="167" fontId="32" fillId="0" borderId="42" xfId="0" applyNumberFormat="1" applyFont="1" applyBorder="1" applyAlignment="1">
      <alignment horizontal="right" vertical="center"/>
    </xf>
    <xf numFmtId="167" fontId="32" fillId="0" borderId="55" xfId="2" applyNumberFormat="1" applyFont="1" applyBorder="1" applyAlignment="1" applyProtection="1">
      <alignment horizontal="right" vertical="center"/>
    </xf>
    <xf numFmtId="167" fontId="32" fillId="0" borderId="77" xfId="2" applyNumberFormat="1" applyFont="1" applyBorder="1" applyAlignment="1" applyProtection="1">
      <alignment horizontal="right" vertical="center"/>
    </xf>
    <xf numFmtId="167" fontId="32" fillId="0" borderId="52" xfId="2" applyNumberFormat="1" applyFont="1" applyBorder="1" applyAlignment="1" applyProtection="1">
      <alignment horizontal="right" vertical="center"/>
    </xf>
    <xf numFmtId="0" fontId="36" fillId="13" borderId="37" xfId="0" applyFont="1" applyFill="1" applyBorder="1" applyAlignment="1">
      <alignment horizontal="center" vertical="center"/>
    </xf>
    <xf numFmtId="0" fontId="32" fillId="13" borderId="131" xfId="0" applyFont="1" applyFill="1" applyBorder="1" applyAlignment="1">
      <alignment horizontal="left" vertical="center" indent="3"/>
    </xf>
    <xf numFmtId="0" fontId="32" fillId="13" borderId="0" xfId="0" applyFont="1" applyFill="1" applyAlignment="1">
      <alignment horizontal="left" vertical="center" indent="3"/>
    </xf>
    <xf numFmtId="0" fontId="32" fillId="13" borderId="142" xfId="0" applyFont="1" applyFill="1" applyBorder="1" applyAlignment="1">
      <alignment horizontal="left" vertical="center" indent="3"/>
    </xf>
    <xf numFmtId="0" fontId="32" fillId="0" borderId="70" xfId="0" applyFont="1" applyBorder="1" applyAlignment="1">
      <alignment vertical="center"/>
    </xf>
    <xf numFmtId="0" fontId="25" fillId="0" borderId="33" xfId="0" applyFont="1" applyBorder="1" applyAlignment="1">
      <alignment horizontal="center" vertical="center"/>
    </xf>
    <xf numFmtId="0" fontId="86" fillId="7" borderId="47" xfId="0" applyFont="1" applyFill="1" applyBorder="1" applyAlignment="1" applyProtection="1">
      <alignment horizontal="center" vertical="center" wrapText="1"/>
      <protection locked="0"/>
    </xf>
    <xf numFmtId="0" fontId="32" fillId="13" borderId="36" xfId="0" applyFont="1" applyFill="1" applyBorder="1" applyAlignment="1">
      <alignment horizontal="left" vertical="center" wrapText="1" indent="3"/>
    </xf>
    <xf numFmtId="0" fontId="32" fillId="13" borderId="37" xfId="0" applyFont="1" applyFill="1" applyBorder="1" applyAlignment="1">
      <alignment horizontal="left" vertical="center" wrapText="1" indent="3"/>
    </xf>
    <xf numFmtId="0" fontId="31" fillId="13" borderId="0" xfId="0" applyFont="1" applyFill="1" applyAlignment="1">
      <alignment vertical="center" wrapText="1"/>
    </xf>
    <xf numFmtId="167" fontId="32" fillId="13" borderId="388" xfId="2" applyNumberFormat="1" applyFont="1" applyFill="1" applyBorder="1" applyAlignment="1" applyProtection="1">
      <alignment horizontal="right" vertical="center"/>
    </xf>
    <xf numFmtId="167" fontId="32" fillId="13" borderId="389" xfId="2" applyNumberFormat="1" applyFont="1" applyFill="1" applyBorder="1" applyAlignment="1" applyProtection="1">
      <alignment horizontal="right" vertical="center"/>
    </xf>
    <xf numFmtId="167" fontId="38" fillId="13" borderId="205" xfId="2" applyNumberFormat="1" applyFont="1" applyFill="1" applyBorder="1" applyAlignment="1" applyProtection="1">
      <alignment horizontal="right" vertical="center"/>
    </xf>
    <xf numFmtId="167" fontId="38" fillId="13" borderId="206" xfId="2" applyNumberFormat="1" applyFont="1" applyFill="1" applyBorder="1" applyAlignment="1" applyProtection="1">
      <alignment horizontal="right" vertical="center"/>
    </xf>
    <xf numFmtId="167" fontId="32" fillId="13" borderId="38" xfId="2" applyNumberFormat="1" applyFont="1" applyFill="1" applyBorder="1" applyAlignment="1" applyProtection="1">
      <alignment horizontal="center" vertical="center"/>
    </xf>
    <xf numFmtId="167" fontId="32" fillId="13" borderId="141" xfId="2" applyNumberFormat="1" applyFont="1" applyFill="1" applyBorder="1" applyAlignment="1" applyProtection="1">
      <alignment horizontal="center" vertical="center"/>
    </xf>
    <xf numFmtId="0" fontId="77" fillId="0" borderId="269" xfId="0" applyFont="1" applyBorder="1" applyAlignment="1">
      <alignment horizontal="left" vertical="center" wrapText="1"/>
    </xf>
    <xf numFmtId="167" fontId="32" fillId="0" borderId="269" xfId="2" applyNumberFormat="1" applyFont="1" applyBorder="1" applyAlignment="1" applyProtection="1">
      <alignment horizontal="center" vertical="center"/>
    </xf>
    <xf numFmtId="167" fontId="32" fillId="0" borderId="300" xfId="2" applyNumberFormat="1" applyFont="1" applyBorder="1" applyAlignment="1" applyProtection="1">
      <alignment horizontal="center" vertical="center"/>
    </xf>
    <xf numFmtId="167" fontId="32" fillId="13" borderId="185" xfId="2" applyNumberFormat="1" applyFont="1" applyFill="1" applyBorder="1" applyAlignment="1" applyProtection="1">
      <alignment horizontal="right" vertical="center"/>
    </xf>
    <xf numFmtId="167" fontId="32" fillId="13" borderId="273" xfId="2" applyNumberFormat="1" applyFont="1" applyFill="1" applyBorder="1" applyAlignment="1" applyProtection="1">
      <alignment horizontal="right" vertical="center"/>
    </xf>
    <xf numFmtId="0" fontId="25" fillId="13" borderId="37" xfId="0" applyFont="1" applyFill="1" applyBorder="1" applyAlignment="1">
      <alignment horizontal="center" vertical="center"/>
    </xf>
    <xf numFmtId="167" fontId="32" fillId="13" borderId="55" xfId="2" applyNumberFormat="1" applyFont="1" applyFill="1" applyBorder="1" applyAlignment="1" applyProtection="1">
      <alignment horizontal="right" vertical="center"/>
    </xf>
    <xf numFmtId="167" fontId="32" fillId="13" borderId="197" xfId="2" applyNumberFormat="1" applyFont="1" applyFill="1" applyBorder="1" applyAlignment="1" applyProtection="1">
      <alignment horizontal="right" vertical="center"/>
    </xf>
    <xf numFmtId="0" fontId="48" fillId="0" borderId="0" xfId="0" applyFont="1" applyAlignment="1">
      <alignment horizontal="center" vertical="center" wrapText="1"/>
    </xf>
    <xf numFmtId="170" fontId="4" fillId="0" borderId="386" xfId="0" applyNumberFormat="1" applyFont="1" applyBorder="1" applyAlignment="1">
      <alignment horizontal="right" vertical="center"/>
    </xf>
    <xf numFmtId="170" fontId="4" fillId="0" borderId="374" xfId="0" applyNumberFormat="1" applyFont="1" applyBorder="1" applyAlignment="1">
      <alignment horizontal="right" vertical="center"/>
    </xf>
    <xf numFmtId="170" fontId="4" fillId="0" borderId="376" xfId="0" applyNumberFormat="1" applyFont="1" applyBorder="1" applyAlignment="1">
      <alignment horizontal="right" vertical="center"/>
    </xf>
    <xf numFmtId="167" fontId="32" fillId="13" borderId="54" xfId="2" applyNumberFormat="1" applyFont="1" applyFill="1" applyBorder="1" applyAlignment="1" applyProtection="1">
      <alignment horizontal="right" vertical="center"/>
    </xf>
    <xf numFmtId="167" fontId="32" fillId="13" borderId="154" xfId="2" applyNumberFormat="1" applyFont="1" applyFill="1" applyBorder="1" applyAlignment="1" applyProtection="1">
      <alignment horizontal="right" vertical="center"/>
    </xf>
    <xf numFmtId="167" fontId="32" fillId="13" borderId="57" xfId="2" applyNumberFormat="1" applyFont="1" applyFill="1" applyBorder="1" applyAlignment="1" applyProtection="1">
      <alignment horizontal="right" vertical="center"/>
    </xf>
    <xf numFmtId="0" fontId="25" fillId="0" borderId="39" xfId="0" applyFont="1" applyBorder="1" applyAlignment="1">
      <alignment horizontal="center" vertical="center"/>
    </xf>
    <xf numFmtId="0" fontId="25" fillId="0" borderId="0" xfId="0" applyFont="1" applyAlignment="1">
      <alignment horizontal="center" vertical="center"/>
    </xf>
    <xf numFmtId="0" fontId="37" fillId="6" borderId="36" xfId="0" applyFont="1" applyFill="1" applyBorder="1" applyAlignment="1">
      <alignment horizontal="center" vertical="center"/>
    </xf>
    <xf numFmtId="0" fontId="37" fillId="6" borderId="57" xfId="0" applyFont="1" applyFill="1" applyBorder="1" applyAlignment="1">
      <alignment horizontal="center" vertical="center"/>
    </xf>
    <xf numFmtId="0" fontId="37" fillId="6" borderId="36" xfId="0" applyFont="1" applyFill="1" applyBorder="1" applyAlignment="1" applyProtection="1">
      <alignment horizontal="center" vertical="center"/>
      <protection locked="0"/>
    </xf>
    <xf numFmtId="0" fontId="37" fillId="6" borderId="57" xfId="0" applyFont="1" applyFill="1" applyBorder="1" applyAlignment="1" applyProtection="1">
      <alignment horizontal="center" vertical="center"/>
      <protection locked="0"/>
    </xf>
    <xf numFmtId="0" fontId="0" fillId="0" borderId="0" xfId="0" applyAlignment="1">
      <alignment vertical="center" wrapText="1"/>
    </xf>
    <xf numFmtId="167" fontId="0" fillId="0" borderId="146" xfId="0" applyNumberFormat="1" applyBorder="1" applyAlignment="1">
      <alignment horizontal="right" vertical="center"/>
    </xf>
    <xf numFmtId="167" fontId="32" fillId="7" borderId="55" xfId="2" applyNumberFormat="1" applyFont="1" applyFill="1" applyBorder="1" applyAlignment="1" applyProtection="1">
      <alignment horizontal="right" vertical="center"/>
    </xf>
    <xf numFmtId="167" fontId="32" fillId="7" borderId="42" xfId="2" applyNumberFormat="1" applyFont="1" applyFill="1" applyBorder="1" applyAlignment="1" applyProtection="1">
      <alignment horizontal="right" vertical="center"/>
    </xf>
    <xf numFmtId="167" fontId="32" fillId="7" borderId="166" xfId="2" applyNumberFormat="1" applyFont="1" applyFill="1" applyBorder="1" applyAlignment="1" applyProtection="1">
      <alignment horizontal="right" vertical="center"/>
    </xf>
    <xf numFmtId="167" fontId="32" fillId="13" borderId="236" xfId="2" applyNumberFormat="1" applyFont="1" applyFill="1" applyBorder="1" applyAlignment="1" applyProtection="1">
      <alignment horizontal="right" vertical="center"/>
    </xf>
    <xf numFmtId="167" fontId="32" fillId="0" borderId="166" xfId="0" applyNumberFormat="1" applyFont="1" applyBorder="1" applyAlignment="1">
      <alignment horizontal="right" vertical="center"/>
    </xf>
    <xf numFmtId="167" fontId="32" fillId="0" borderId="92" xfId="0" applyNumberFormat="1" applyFont="1" applyBorder="1" applyAlignment="1">
      <alignment horizontal="right" vertical="center"/>
    </xf>
    <xf numFmtId="167" fontId="32" fillId="0" borderId="47" xfId="0" applyNumberFormat="1" applyFont="1" applyBorder="1" applyAlignment="1">
      <alignment horizontal="right" vertical="center"/>
    </xf>
    <xf numFmtId="167" fontId="32" fillId="0" borderId="163" xfId="0" applyNumberFormat="1" applyFont="1" applyBorder="1" applyAlignment="1">
      <alignment horizontal="right" vertical="center"/>
    </xf>
    <xf numFmtId="167" fontId="32" fillId="12" borderId="37" xfId="2" applyNumberFormat="1" applyFont="1" applyFill="1" applyBorder="1" applyAlignment="1" applyProtection="1">
      <alignment horizontal="right" vertical="center"/>
    </xf>
    <xf numFmtId="167" fontId="32" fillId="12" borderId="361" xfId="2" applyNumberFormat="1" applyFont="1" applyFill="1" applyBorder="1" applyAlignment="1" applyProtection="1">
      <alignment horizontal="right" vertical="center"/>
    </xf>
    <xf numFmtId="167" fontId="32" fillId="7" borderId="36" xfId="2" applyNumberFormat="1" applyFont="1" applyFill="1" applyBorder="1" applyAlignment="1" applyProtection="1">
      <alignment horizontal="right" vertical="center"/>
    </xf>
    <xf numFmtId="167" fontId="32" fillId="7" borderId="37" xfId="2" applyNumberFormat="1" applyFont="1" applyFill="1" applyBorder="1" applyAlignment="1" applyProtection="1">
      <alignment horizontal="right" vertical="center"/>
    </xf>
    <xf numFmtId="167" fontId="32" fillId="7" borderId="57" xfId="2" applyNumberFormat="1" applyFont="1" applyFill="1" applyBorder="1" applyAlignment="1" applyProtection="1">
      <alignment horizontal="right" vertical="center"/>
    </xf>
    <xf numFmtId="167" fontId="32" fillId="7" borderId="60" xfId="2" applyNumberFormat="1" applyFont="1" applyFill="1" applyBorder="1" applyAlignment="1" applyProtection="1">
      <alignment horizontal="right" vertical="center"/>
    </xf>
    <xf numFmtId="167" fontId="32" fillId="7" borderId="38" xfId="2" applyNumberFormat="1" applyFont="1" applyFill="1" applyBorder="1" applyAlignment="1" applyProtection="1">
      <alignment horizontal="right" vertical="center"/>
    </xf>
    <xf numFmtId="167" fontId="32" fillId="7" borderId="141" xfId="2" applyNumberFormat="1" applyFont="1" applyFill="1" applyBorder="1" applyAlignment="1" applyProtection="1">
      <alignment horizontal="right" vertical="center"/>
    </xf>
    <xf numFmtId="167" fontId="32" fillId="7" borderId="88" xfId="2" applyNumberFormat="1" applyFont="1" applyFill="1" applyBorder="1" applyAlignment="1" applyProtection="1">
      <alignment horizontal="right" vertical="center"/>
    </xf>
    <xf numFmtId="167" fontId="32" fillId="7" borderId="46" xfId="2" applyNumberFormat="1" applyFont="1" applyFill="1" applyBorder="1" applyAlignment="1" applyProtection="1">
      <alignment horizontal="right" vertical="center"/>
    </xf>
    <xf numFmtId="167" fontId="32" fillId="7" borderId="140" xfId="2" applyNumberFormat="1" applyFont="1" applyFill="1" applyBorder="1" applyAlignment="1" applyProtection="1">
      <alignment horizontal="right" vertical="center"/>
    </xf>
    <xf numFmtId="0" fontId="32" fillId="3" borderId="332" xfId="0" applyFont="1" applyFill="1" applyBorder="1" applyAlignment="1">
      <alignment horizontal="left" vertical="center"/>
    </xf>
    <xf numFmtId="0" fontId="24" fillId="0" borderId="35" xfId="3" applyBorder="1" applyAlignment="1" applyProtection="1">
      <alignment horizontal="left" vertical="center"/>
    </xf>
    <xf numFmtId="167" fontId="0" fillId="0" borderId="37" xfId="0" applyNumberFormat="1" applyBorder="1" applyAlignment="1">
      <alignment horizontal="right" vertical="center"/>
    </xf>
    <xf numFmtId="167" fontId="32" fillId="7" borderId="52" xfId="0" applyNumberFormat="1" applyFont="1" applyFill="1" applyBorder="1" applyAlignment="1">
      <alignment horizontal="right" vertical="center"/>
    </xf>
    <xf numFmtId="167" fontId="32" fillId="7" borderId="41" xfId="0" applyNumberFormat="1" applyFont="1" applyFill="1" applyBorder="1" applyAlignment="1">
      <alignment horizontal="right" vertical="center"/>
    </xf>
    <xf numFmtId="167" fontId="32" fillId="7" borderId="145" xfId="0" applyNumberFormat="1" applyFont="1" applyFill="1" applyBorder="1" applyAlignment="1">
      <alignment horizontal="right" vertical="center"/>
    </xf>
    <xf numFmtId="167" fontId="32" fillId="7" borderId="52" xfId="2" applyNumberFormat="1" applyFont="1" applyFill="1" applyBorder="1" applyAlignment="1" applyProtection="1">
      <alignment horizontal="right" vertical="center"/>
    </xf>
    <xf numFmtId="167" fontId="38" fillId="7" borderId="41" xfId="2" applyNumberFormat="1" applyFont="1" applyFill="1" applyBorder="1" applyAlignment="1" applyProtection="1">
      <alignment horizontal="right" vertical="center"/>
    </xf>
    <xf numFmtId="167" fontId="38" fillId="7" borderId="145" xfId="2" applyNumberFormat="1" applyFont="1" applyFill="1" applyBorder="1" applyAlignment="1" applyProtection="1">
      <alignment horizontal="right" vertical="center"/>
    </xf>
    <xf numFmtId="167" fontId="32" fillId="0" borderId="241" xfId="2" applyNumberFormat="1" applyFont="1" applyBorder="1" applyAlignment="1" applyProtection="1">
      <alignment horizontal="right" vertical="center"/>
    </xf>
    <xf numFmtId="167" fontId="0" fillId="0" borderId="87" xfId="0" applyNumberFormat="1" applyBorder="1" applyAlignment="1">
      <alignment horizontal="right" vertical="center"/>
    </xf>
    <xf numFmtId="167" fontId="0" fillId="0" borderId="242" xfId="0" applyNumberFormat="1" applyBorder="1" applyAlignment="1">
      <alignment horizontal="right" vertical="center"/>
    </xf>
    <xf numFmtId="167" fontId="32" fillId="13" borderId="87" xfId="2" applyNumberFormat="1" applyFont="1" applyFill="1" applyBorder="1" applyAlignment="1" applyProtection="1">
      <alignment horizontal="right" vertical="center"/>
    </xf>
    <xf numFmtId="167" fontId="0" fillId="13" borderId="87" xfId="0" applyNumberFormat="1" applyFill="1" applyBorder="1" applyAlignment="1">
      <alignment horizontal="right" vertical="center"/>
    </xf>
    <xf numFmtId="167" fontId="38" fillId="13" borderId="87" xfId="2" applyNumberFormat="1" applyFont="1" applyFill="1" applyBorder="1" applyAlignment="1" applyProtection="1">
      <alignment horizontal="right" vertical="center"/>
    </xf>
    <xf numFmtId="167" fontId="38" fillId="13" borderId="91" xfId="2" applyNumberFormat="1" applyFont="1" applyFill="1" applyBorder="1" applyAlignment="1" applyProtection="1">
      <alignment horizontal="right" vertical="center"/>
    </xf>
    <xf numFmtId="167" fontId="0" fillId="0" borderId="116" xfId="0" applyNumberFormat="1" applyBorder="1" applyAlignment="1">
      <alignment horizontal="right" vertical="center"/>
    </xf>
    <xf numFmtId="167" fontId="0" fillId="0" borderId="41" xfId="0" applyNumberFormat="1" applyBorder="1" applyAlignment="1">
      <alignment horizontal="right" vertical="center"/>
    </xf>
    <xf numFmtId="167" fontId="0" fillId="0" borderId="144" xfId="0" applyNumberFormat="1" applyBorder="1" applyAlignment="1">
      <alignment horizontal="right" vertical="center"/>
    </xf>
    <xf numFmtId="167" fontId="0" fillId="0" borderId="153" xfId="0" applyNumberFormat="1" applyBorder="1" applyAlignment="1">
      <alignment horizontal="right" vertical="center"/>
    </xf>
    <xf numFmtId="0" fontId="48" fillId="7" borderId="353" xfId="0" applyFont="1" applyFill="1" applyBorder="1" applyAlignment="1">
      <alignment horizontal="center" vertical="center"/>
    </xf>
    <xf numFmtId="0" fontId="48" fillId="7" borderId="353" xfId="0" applyFont="1" applyFill="1" applyBorder="1" applyAlignment="1" applyProtection="1">
      <alignment horizontal="center" vertical="center"/>
      <protection locked="0"/>
    </xf>
    <xf numFmtId="167" fontId="32" fillId="7" borderId="357" xfId="2" applyNumberFormat="1" applyFont="1" applyFill="1" applyBorder="1" applyAlignment="1" applyProtection="1">
      <alignment horizontal="right" vertical="center"/>
    </xf>
    <xf numFmtId="167" fontId="0" fillId="0" borderId="59" xfId="0" applyNumberFormat="1" applyBorder="1" applyAlignment="1">
      <alignment horizontal="right" vertical="center"/>
    </xf>
    <xf numFmtId="167" fontId="0" fillId="0" borderId="155" xfId="0" applyNumberFormat="1" applyBorder="1" applyAlignment="1">
      <alignment horizontal="right" vertical="center"/>
    </xf>
    <xf numFmtId="0" fontId="25" fillId="7" borderId="42" xfId="0" applyFont="1" applyFill="1" applyBorder="1" applyAlignment="1">
      <alignment horizontal="center" vertical="center"/>
    </xf>
    <xf numFmtId="167" fontId="0" fillId="0" borderId="189" xfId="0" applyNumberFormat="1" applyBorder="1" applyAlignment="1">
      <alignment horizontal="right" vertical="center"/>
    </xf>
    <xf numFmtId="167" fontId="38" fillId="0" borderId="189" xfId="2" applyNumberFormat="1" applyFont="1" applyBorder="1" applyAlignment="1" applyProtection="1">
      <alignment horizontal="right" vertical="center"/>
    </xf>
    <xf numFmtId="167" fontId="38" fillId="0" borderId="190" xfId="2" applyNumberFormat="1" applyFont="1" applyBorder="1" applyAlignment="1" applyProtection="1">
      <alignment horizontal="right" vertical="center"/>
    </xf>
    <xf numFmtId="167" fontId="32" fillId="0" borderId="71" xfId="2" applyNumberFormat="1" applyFont="1" applyBorder="1" applyAlignment="1" applyProtection="1">
      <alignment horizontal="right" vertical="center"/>
    </xf>
    <xf numFmtId="167" fontId="0" fillId="0" borderId="71" xfId="0" applyNumberFormat="1" applyBorder="1" applyAlignment="1">
      <alignment horizontal="right" vertical="center"/>
    </xf>
    <xf numFmtId="167" fontId="38" fillId="0" borderId="71" xfId="2" applyNumberFormat="1" applyFont="1" applyBorder="1" applyAlignment="1" applyProtection="1">
      <alignment horizontal="right" vertical="center"/>
    </xf>
    <xf numFmtId="167" fontId="32" fillId="0" borderId="359" xfId="2" applyNumberFormat="1" applyFont="1" applyBorder="1" applyAlignment="1" applyProtection="1">
      <alignment horizontal="right" vertical="center"/>
    </xf>
    <xf numFmtId="167" fontId="32" fillId="0" borderId="360" xfId="2" applyNumberFormat="1" applyFont="1" applyBorder="1" applyAlignment="1" applyProtection="1">
      <alignment horizontal="right" vertical="center"/>
    </xf>
    <xf numFmtId="167" fontId="32" fillId="7" borderId="230" xfId="2" applyNumberFormat="1" applyFont="1" applyFill="1" applyBorder="1" applyAlignment="1" applyProtection="1">
      <alignment horizontal="center" vertical="center"/>
    </xf>
    <xf numFmtId="167" fontId="32" fillId="7" borderId="354" xfId="2" applyNumberFormat="1" applyFont="1" applyFill="1" applyBorder="1" applyAlignment="1" applyProtection="1">
      <alignment horizontal="right" vertical="center"/>
    </xf>
    <xf numFmtId="167" fontId="32" fillId="0" borderId="76" xfId="2" applyNumberFormat="1" applyFont="1" applyBorder="1" applyAlignment="1" applyProtection="1">
      <alignment horizontal="right" vertical="center"/>
    </xf>
    <xf numFmtId="167" fontId="32" fillId="0" borderId="239" xfId="2" applyNumberFormat="1" applyFont="1" applyFill="1" applyBorder="1" applyAlignment="1" applyProtection="1">
      <alignment horizontal="right" vertical="center"/>
    </xf>
    <xf numFmtId="167" fontId="32" fillId="0" borderId="85" xfId="2" applyNumberFormat="1" applyFont="1" applyFill="1" applyBorder="1" applyAlignment="1" applyProtection="1">
      <alignment horizontal="right" vertical="center"/>
    </xf>
    <xf numFmtId="167" fontId="32" fillId="0" borderId="200" xfId="2" applyNumberFormat="1" applyFont="1" applyFill="1" applyBorder="1" applyAlignment="1" applyProtection="1">
      <alignment horizontal="right" vertical="center"/>
    </xf>
    <xf numFmtId="167" fontId="32" fillId="0" borderId="137" xfId="2" applyNumberFormat="1" applyFont="1" applyFill="1" applyBorder="1" applyAlignment="1" applyProtection="1">
      <alignment horizontal="right" vertical="center"/>
    </xf>
    <xf numFmtId="167" fontId="32" fillId="0" borderId="247" xfId="2" applyNumberFormat="1" applyFont="1" applyFill="1" applyBorder="1" applyAlignment="1" applyProtection="1">
      <alignment horizontal="right" vertical="center"/>
    </xf>
    <xf numFmtId="167" fontId="32" fillId="0" borderId="198" xfId="2" applyNumberFormat="1" applyFont="1" applyFill="1" applyBorder="1" applyAlignment="1" applyProtection="1">
      <alignment horizontal="right" vertical="center"/>
    </xf>
    <xf numFmtId="167" fontId="32" fillId="0" borderId="234" xfId="2" applyNumberFormat="1" applyFont="1" applyFill="1" applyBorder="1" applyAlignment="1" applyProtection="1">
      <alignment horizontal="right" vertical="center"/>
    </xf>
    <xf numFmtId="167" fontId="0" fillId="0" borderId="85" xfId="0" applyNumberFormat="1" applyBorder="1" applyAlignment="1">
      <alignment horizontal="right" vertical="center"/>
    </xf>
    <xf numFmtId="167" fontId="0" fillId="0" borderId="200" xfId="0" applyNumberFormat="1" applyBorder="1" applyAlignment="1">
      <alignment horizontal="right" vertical="center"/>
    </xf>
    <xf numFmtId="170" fontId="32" fillId="3" borderId="331" xfId="0" applyNumberFormat="1" applyFont="1" applyFill="1" applyBorder="1" applyAlignment="1">
      <alignment horizontal="right" vertical="center"/>
    </xf>
    <xf numFmtId="170" fontId="32" fillId="3" borderId="69" xfId="0" applyNumberFormat="1" applyFont="1" applyFill="1" applyBorder="1" applyAlignment="1">
      <alignment horizontal="right" vertical="center"/>
    </xf>
    <xf numFmtId="170" fontId="32" fillId="3" borderId="167" xfId="0" applyNumberFormat="1" applyFont="1" applyFill="1" applyBorder="1" applyAlignment="1">
      <alignment horizontal="right" vertical="center"/>
    </xf>
    <xf numFmtId="170" fontId="32" fillId="0" borderId="334" xfId="0" applyNumberFormat="1" applyFont="1" applyBorder="1" applyAlignment="1">
      <alignment horizontal="right" vertical="center"/>
    </xf>
    <xf numFmtId="170" fontId="32" fillId="0" borderId="335" xfId="0" applyNumberFormat="1" applyFont="1" applyBorder="1" applyAlignment="1">
      <alignment horizontal="right" vertical="center"/>
    </xf>
    <xf numFmtId="170" fontId="32" fillId="0" borderId="336" xfId="0" applyNumberFormat="1" applyFont="1" applyBorder="1" applyAlignment="1">
      <alignment horizontal="right" vertical="center"/>
    </xf>
    <xf numFmtId="0" fontId="30" fillId="0" borderId="77" xfId="0" applyFont="1" applyBorder="1" applyAlignment="1" applyProtection="1">
      <alignment horizontal="left" vertical="center" wrapText="1" indent="1"/>
      <protection locked="0"/>
    </xf>
    <xf numFmtId="0" fontId="49" fillId="0" borderId="47" xfId="0" applyFont="1" applyBorder="1" applyAlignment="1" applyProtection="1">
      <alignment horizontal="left" vertical="center" wrapText="1" indent="1"/>
      <protection locked="0"/>
    </xf>
    <xf numFmtId="0" fontId="0" fillId="0" borderId="47" xfId="0" applyBorder="1" applyAlignment="1">
      <alignment horizontal="left" vertical="center" indent="1"/>
    </xf>
    <xf numFmtId="0" fontId="0" fillId="0" borderId="163" xfId="0" applyBorder="1" applyAlignment="1">
      <alignment horizontal="left" vertical="center" indent="1"/>
    </xf>
    <xf numFmtId="0" fontId="30" fillId="6" borderId="32" xfId="0" applyFont="1" applyFill="1" applyBorder="1" applyAlignment="1" applyProtection="1">
      <alignment horizontal="left" vertical="center" wrapText="1"/>
      <protection locked="0"/>
    </xf>
    <xf numFmtId="0" fontId="30" fillId="6" borderId="33" xfId="0" applyFont="1" applyFill="1" applyBorder="1" applyAlignment="1" applyProtection="1">
      <alignment horizontal="left" vertical="center" wrapText="1"/>
      <protection locked="0"/>
    </xf>
    <xf numFmtId="0" fontId="30" fillId="6" borderId="30" xfId="0" applyFont="1" applyFill="1" applyBorder="1" applyAlignment="1" applyProtection="1">
      <alignment horizontal="left" vertical="center" wrapText="1"/>
      <protection locked="0"/>
    </xf>
    <xf numFmtId="0" fontId="30" fillId="6" borderId="67" xfId="0" applyFont="1" applyFill="1" applyBorder="1" applyAlignment="1" applyProtection="1">
      <alignment horizontal="left" vertical="center" wrapText="1"/>
      <protection locked="0"/>
    </xf>
    <xf numFmtId="0" fontId="30" fillId="6" borderId="0" xfId="0" applyFont="1" applyFill="1" applyAlignment="1" applyProtection="1">
      <alignment horizontal="left" vertical="center" wrapText="1"/>
      <protection locked="0"/>
    </xf>
    <xf numFmtId="0" fontId="30" fillId="6" borderId="29" xfId="0" applyFont="1" applyFill="1" applyBorder="1" applyAlignment="1" applyProtection="1">
      <alignment horizontal="left" vertical="center" wrapText="1"/>
      <protection locked="0"/>
    </xf>
    <xf numFmtId="0" fontId="30" fillId="6" borderId="34" xfId="0" applyFont="1" applyFill="1" applyBorder="1" applyAlignment="1" applyProtection="1">
      <alignment horizontal="left" vertical="center" wrapText="1"/>
      <protection locked="0"/>
    </xf>
    <xf numFmtId="0" fontId="30" fillId="6" borderId="35" xfId="0" applyFont="1" applyFill="1" applyBorder="1" applyAlignment="1" applyProtection="1">
      <alignment horizontal="left" vertical="center" wrapText="1"/>
      <protection locked="0"/>
    </xf>
    <xf numFmtId="0" fontId="30" fillId="6" borderId="31" xfId="0" applyFont="1" applyFill="1" applyBorder="1" applyAlignment="1" applyProtection="1">
      <alignment horizontal="left" vertical="center" wrapText="1"/>
      <protection locked="0"/>
    </xf>
    <xf numFmtId="0" fontId="39" fillId="0" borderId="193" xfId="0" applyFont="1" applyBorder="1" applyAlignment="1" applyProtection="1">
      <alignment horizontal="center" vertical="center"/>
      <protection locked="0"/>
    </xf>
    <xf numFmtId="0" fontId="39" fillId="0" borderId="194" xfId="0" applyFont="1" applyBorder="1" applyAlignment="1" applyProtection="1">
      <alignment horizontal="center" vertical="center"/>
      <protection locked="0"/>
    </xf>
    <xf numFmtId="170" fontId="4" fillId="3" borderId="333" xfId="0" applyNumberFormat="1" applyFont="1" applyFill="1" applyBorder="1" applyAlignment="1">
      <alignment horizontal="right" vertical="center"/>
    </xf>
    <xf numFmtId="170" fontId="32" fillId="8" borderId="370" xfId="0" applyNumberFormat="1" applyFont="1" applyFill="1" applyBorder="1" applyAlignment="1" applyProtection="1">
      <alignment horizontal="right" vertical="center"/>
      <protection locked="0"/>
    </xf>
    <xf numFmtId="170" fontId="0" fillId="0" borderId="37" xfId="0" applyNumberFormat="1" applyBorder="1" applyAlignment="1" applyProtection="1">
      <alignment horizontal="right" vertical="center"/>
      <protection locked="0"/>
    </xf>
    <xf numFmtId="170" fontId="0" fillId="0" borderId="371" xfId="0" applyNumberFormat="1" applyBorder="1" applyAlignment="1" applyProtection="1">
      <alignment horizontal="right" vertical="center"/>
      <protection locked="0"/>
    </xf>
    <xf numFmtId="0" fontId="30" fillId="0" borderId="0" xfId="0" applyFont="1" applyAlignment="1">
      <alignment horizontal="center" vertical="center" wrapText="1"/>
    </xf>
    <xf numFmtId="0" fontId="30" fillId="6" borderId="37" xfId="0" applyFont="1" applyFill="1" applyBorder="1" applyAlignment="1" applyProtection="1">
      <alignment vertical="center"/>
      <protection locked="0"/>
    </xf>
    <xf numFmtId="0" fontId="30" fillId="6" borderId="57" xfId="0" applyFont="1" applyFill="1" applyBorder="1" applyAlignment="1" applyProtection="1">
      <alignment vertical="center"/>
      <protection locked="0"/>
    </xf>
    <xf numFmtId="0" fontId="25" fillId="0" borderId="46" xfId="0" applyFont="1" applyBorder="1" applyAlignment="1">
      <alignment vertical="center" wrapText="1"/>
    </xf>
    <xf numFmtId="0" fontId="0" fillId="0" borderId="46" xfId="0" applyBorder="1" applyAlignment="1">
      <alignment vertical="center" wrapText="1"/>
    </xf>
    <xf numFmtId="0" fontId="0" fillId="0" borderId="140" xfId="0" applyBorder="1" applyAlignment="1">
      <alignment vertical="center" wrapText="1"/>
    </xf>
    <xf numFmtId="167" fontId="32" fillId="13" borderId="244" xfId="2" applyNumberFormat="1" applyFont="1" applyFill="1" applyBorder="1" applyAlignment="1" applyProtection="1">
      <alignment horizontal="right" vertical="center"/>
    </xf>
    <xf numFmtId="167" fontId="32" fillId="0" borderId="207" xfId="2" applyNumberFormat="1" applyFont="1" applyBorder="1" applyAlignment="1" applyProtection="1">
      <alignment horizontal="right" vertical="center"/>
    </xf>
    <xf numFmtId="0" fontId="25" fillId="7" borderId="197" xfId="0" applyFont="1" applyFill="1" applyBorder="1" applyAlignment="1">
      <alignment horizontal="center" vertical="center"/>
    </xf>
    <xf numFmtId="167" fontId="32" fillId="7" borderId="41" xfId="2" applyNumberFormat="1" applyFont="1" applyFill="1" applyBorder="1" applyAlignment="1" applyProtection="1">
      <alignment horizontal="right" vertical="center"/>
    </xf>
    <xf numFmtId="167" fontId="32" fillId="7" borderId="76" xfId="2" applyNumberFormat="1" applyFont="1" applyFill="1" applyBorder="1" applyAlignment="1" applyProtection="1">
      <alignment horizontal="right" vertical="center"/>
    </xf>
    <xf numFmtId="167" fontId="32" fillId="0" borderId="361" xfId="2" applyNumberFormat="1" applyFont="1" applyBorder="1" applyAlignment="1" applyProtection="1">
      <alignment horizontal="right" vertical="center"/>
    </xf>
    <xf numFmtId="167" fontId="32" fillId="0" borderId="52" xfId="2" applyNumberFormat="1" applyFont="1" applyBorder="1" applyAlignment="1" applyProtection="1">
      <alignment horizontal="center" vertical="center"/>
    </xf>
    <xf numFmtId="167" fontId="32" fillId="0" borderId="41" xfId="2" applyNumberFormat="1" applyFont="1" applyBorder="1" applyAlignment="1" applyProtection="1">
      <alignment horizontal="center" vertical="center"/>
    </xf>
    <xf numFmtId="167" fontId="32" fillId="0" borderId="145" xfId="2" applyNumberFormat="1" applyFont="1" applyBorder="1" applyAlignment="1" applyProtection="1">
      <alignment horizontal="center" vertical="center"/>
    </xf>
    <xf numFmtId="0" fontId="37" fillId="0" borderId="363" xfId="0" applyFont="1" applyBorder="1" applyAlignment="1">
      <alignment horizontal="center" vertical="center"/>
    </xf>
    <xf numFmtId="167" fontId="32" fillId="0" borderId="363" xfId="2" applyNumberFormat="1" applyFont="1" applyBorder="1" applyAlignment="1" applyProtection="1">
      <alignment horizontal="right" vertical="center"/>
    </xf>
    <xf numFmtId="167" fontId="32" fillId="0" borderId="364" xfId="2" applyNumberFormat="1" applyFont="1" applyBorder="1" applyAlignment="1" applyProtection="1">
      <alignment horizontal="right" vertical="center"/>
    </xf>
    <xf numFmtId="167" fontId="32" fillId="0" borderId="237" xfId="0" applyNumberFormat="1" applyFont="1" applyBorder="1" applyAlignment="1">
      <alignment horizontal="right" vertical="center"/>
    </xf>
    <xf numFmtId="167" fontId="32" fillId="0" borderId="59" xfId="0" applyNumberFormat="1" applyFont="1" applyBorder="1" applyAlignment="1">
      <alignment horizontal="right" vertical="center"/>
    </xf>
    <xf numFmtId="167" fontId="32" fillId="0" borderId="148" xfId="0" applyNumberFormat="1" applyFont="1" applyBorder="1" applyAlignment="1">
      <alignment horizontal="right" vertical="center"/>
    </xf>
    <xf numFmtId="167" fontId="32" fillId="0" borderId="223" xfId="2" applyNumberFormat="1" applyFont="1" applyFill="1" applyBorder="1" applyAlignment="1" applyProtection="1">
      <alignment horizontal="right" vertical="center"/>
    </xf>
    <xf numFmtId="167" fontId="32" fillId="0" borderId="45" xfId="2" applyNumberFormat="1" applyFont="1" applyFill="1" applyBorder="1" applyAlignment="1" applyProtection="1">
      <alignment horizontal="right" vertical="center"/>
    </xf>
    <xf numFmtId="167" fontId="32" fillId="0" borderId="213" xfId="2" applyNumberFormat="1" applyFont="1" applyFill="1" applyBorder="1" applyAlignment="1" applyProtection="1">
      <alignment horizontal="right" vertical="center"/>
    </xf>
    <xf numFmtId="0" fontId="32" fillId="13" borderId="77" xfId="0" applyFont="1" applyFill="1" applyBorder="1" applyAlignment="1">
      <alignment horizontal="left" vertical="center" wrapText="1" indent="2"/>
    </xf>
    <xf numFmtId="0" fontId="32" fillId="13" borderId="47" xfId="0" applyFont="1" applyFill="1" applyBorder="1" applyAlignment="1">
      <alignment horizontal="left" vertical="center" wrapText="1" indent="2"/>
    </xf>
    <xf numFmtId="167" fontId="32" fillId="0" borderId="258" xfId="2" applyNumberFormat="1" applyFont="1" applyFill="1" applyBorder="1" applyAlignment="1" applyProtection="1">
      <alignment horizontal="right" vertical="center"/>
    </xf>
    <xf numFmtId="167" fontId="32" fillId="0" borderId="62" xfId="2" applyNumberFormat="1" applyFont="1" applyFill="1" applyBorder="1" applyAlignment="1" applyProtection="1">
      <alignment horizontal="right" vertical="center"/>
    </xf>
    <xf numFmtId="167" fontId="32" fillId="0" borderId="259" xfId="2" applyNumberFormat="1" applyFont="1" applyFill="1" applyBorder="1" applyAlignment="1" applyProtection="1">
      <alignment horizontal="right" vertical="center"/>
    </xf>
    <xf numFmtId="167" fontId="32" fillId="7" borderId="251" xfId="2" applyNumberFormat="1" applyFont="1" applyFill="1" applyBorder="1" applyAlignment="1" applyProtection="1">
      <alignment horizontal="right" vertical="center"/>
    </xf>
    <xf numFmtId="0" fontId="25" fillId="0" borderId="35" xfId="0" applyFont="1" applyBorder="1" applyAlignment="1" applyProtection="1">
      <alignment vertical="center"/>
      <protection locked="0"/>
    </xf>
    <xf numFmtId="0" fontId="0" fillId="0" borderId="35" xfId="0" applyBorder="1" applyAlignment="1">
      <alignment vertical="center"/>
    </xf>
    <xf numFmtId="0" fontId="32" fillId="7" borderId="36" xfId="0" applyFont="1" applyFill="1" applyBorder="1" applyAlignment="1">
      <alignment horizontal="right" vertical="center"/>
    </xf>
    <xf numFmtId="0" fontId="32" fillId="7" borderId="37" xfId="0" applyFont="1" applyFill="1" applyBorder="1" applyAlignment="1">
      <alignment horizontal="right" vertical="center"/>
    </xf>
    <xf numFmtId="0" fontId="32" fillId="7" borderId="57" xfId="0" applyFont="1" applyFill="1" applyBorder="1" applyAlignment="1">
      <alignment horizontal="right" vertical="center"/>
    </xf>
    <xf numFmtId="167" fontId="38" fillId="7" borderId="38" xfId="2" applyNumberFormat="1" applyFont="1" applyFill="1" applyBorder="1" applyAlignment="1" applyProtection="1">
      <alignment horizontal="right" vertical="center"/>
    </xf>
    <xf numFmtId="167" fontId="38" fillId="7" borderId="141" xfId="2" applyNumberFormat="1" applyFont="1" applyFill="1" applyBorder="1" applyAlignment="1" applyProtection="1">
      <alignment horizontal="right" vertical="center"/>
    </xf>
    <xf numFmtId="167" fontId="32" fillId="7" borderId="39" xfId="2" applyNumberFormat="1" applyFont="1" applyFill="1" applyBorder="1" applyAlignment="1" applyProtection="1">
      <alignment horizontal="right" vertical="center"/>
    </xf>
    <xf numFmtId="167" fontId="38" fillId="7" borderId="349" xfId="2" applyNumberFormat="1" applyFont="1" applyFill="1" applyBorder="1" applyAlignment="1" applyProtection="1">
      <alignment horizontal="right" vertical="center"/>
    </xf>
    <xf numFmtId="167" fontId="32" fillId="0" borderId="236" xfId="2" applyNumberFormat="1" applyFont="1" applyBorder="1" applyAlignment="1" applyProtection="1">
      <alignment horizontal="right" vertical="center"/>
    </xf>
    <xf numFmtId="49" fontId="31" fillId="7" borderId="47" xfId="0" applyNumberFormat="1" applyFont="1" applyFill="1" applyBorder="1" applyAlignment="1" applyProtection="1">
      <alignment horizontal="center" vertical="center"/>
      <protection locked="0"/>
    </xf>
    <xf numFmtId="49" fontId="0" fillId="7" borderId="47" xfId="0" applyNumberFormat="1" applyFill="1" applyBorder="1" applyAlignment="1" applyProtection="1">
      <alignment horizontal="center" vertical="center"/>
      <protection locked="0"/>
    </xf>
    <xf numFmtId="167" fontId="32" fillId="0" borderId="244" xfId="2" applyNumberFormat="1" applyFont="1" applyBorder="1" applyAlignment="1" applyProtection="1">
      <alignment horizontal="right" vertical="center"/>
    </xf>
    <xf numFmtId="167" fontId="32" fillId="0" borderId="256" xfId="2" applyNumberFormat="1" applyFont="1" applyBorder="1" applyAlignment="1" applyProtection="1">
      <alignment horizontal="right" vertical="center"/>
    </xf>
    <xf numFmtId="167" fontId="32" fillId="0" borderId="45" xfId="2" applyNumberFormat="1" applyFont="1" applyBorder="1" applyAlignment="1" applyProtection="1">
      <alignment horizontal="right" vertical="center"/>
    </xf>
    <xf numFmtId="167" fontId="32" fillId="0" borderId="257" xfId="2" applyNumberFormat="1" applyFont="1" applyBorder="1" applyAlignment="1" applyProtection="1">
      <alignment horizontal="right" vertical="center"/>
    </xf>
    <xf numFmtId="167" fontId="32" fillId="0" borderId="260" xfId="2" applyNumberFormat="1" applyFont="1" applyBorder="1" applyAlignment="1">
      <alignment horizontal="right" vertical="center"/>
    </xf>
    <xf numFmtId="167" fontId="32" fillId="0" borderId="261" xfId="2" applyNumberFormat="1" applyFont="1" applyBorder="1" applyAlignment="1">
      <alignment horizontal="right" vertical="center"/>
    </xf>
    <xf numFmtId="167" fontId="32" fillId="0" borderId="262" xfId="2" applyNumberFormat="1" applyFont="1" applyBorder="1" applyAlignment="1">
      <alignment horizontal="right" vertical="center"/>
    </xf>
    <xf numFmtId="167" fontId="32" fillId="7" borderId="238" xfId="2" applyNumberFormat="1" applyFont="1" applyFill="1" applyBorder="1" applyAlignment="1" applyProtection="1">
      <alignment horizontal="right" vertical="center" wrapText="1"/>
    </xf>
    <xf numFmtId="167" fontId="32" fillId="7" borderId="248" xfId="2" applyNumberFormat="1" applyFont="1" applyFill="1" applyBorder="1" applyAlignment="1" applyProtection="1">
      <alignment horizontal="right" vertical="center" wrapText="1"/>
    </xf>
    <xf numFmtId="167" fontId="32" fillId="7" borderId="249" xfId="2" applyNumberFormat="1" applyFont="1" applyFill="1" applyBorder="1" applyAlignment="1" applyProtection="1">
      <alignment horizontal="right" vertical="center" wrapText="1"/>
    </xf>
    <xf numFmtId="167" fontId="32" fillId="7" borderId="250" xfId="2" applyNumberFormat="1" applyFont="1" applyFill="1" applyBorder="1" applyAlignment="1" applyProtection="1">
      <alignment horizontal="right" vertical="center" wrapText="1"/>
    </xf>
    <xf numFmtId="167" fontId="32" fillId="7" borderId="115" xfId="2" applyNumberFormat="1" applyFont="1" applyFill="1" applyBorder="1" applyAlignment="1" applyProtection="1">
      <alignment horizontal="right" vertical="center" wrapText="1"/>
    </xf>
    <xf numFmtId="167" fontId="32" fillId="7" borderId="252" xfId="2" applyNumberFormat="1" applyFont="1" applyFill="1" applyBorder="1" applyAlignment="1" applyProtection="1">
      <alignment horizontal="right" vertical="center" wrapText="1"/>
    </xf>
    <xf numFmtId="167" fontId="32" fillId="7" borderId="236" xfId="2" applyNumberFormat="1" applyFont="1" applyFill="1" applyBorder="1" applyAlignment="1" applyProtection="1">
      <alignment horizontal="right" vertical="center"/>
    </xf>
    <xf numFmtId="167" fontId="32" fillId="7" borderId="236" xfId="2" applyNumberFormat="1" applyFont="1" applyFill="1" applyBorder="1" applyAlignment="1">
      <alignment horizontal="right" vertical="center"/>
    </xf>
    <xf numFmtId="167" fontId="32" fillId="7" borderId="328" xfId="2" applyNumberFormat="1" applyFont="1" applyFill="1" applyBorder="1" applyAlignment="1" applyProtection="1">
      <alignment horizontal="right" vertical="center"/>
    </xf>
    <xf numFmtId="167" fontId="32" fillId="7" borderId="351" xfId="2" applyNumberFormat="1" applyFont="1" applyFill="1" applyBorder="1" applyAlignment="1" applyProtection="1">
      <alignment horizontal="right" vertical="center"/>
    </xf>
    <xf numFmtId="167" fontId="32" fillId="7" borderId="290" xfId="2" applyNumberFormat="1" applyFont="1" applyFill="1" applyBorder="1" applyAlignment="1" applyProtection="1">
      <alignment horizontal="right" vertical="center"/>
    </xf>
    <xf numFmtId="167" fontId="32" fillId="7" borderId="352" xfId="2" applyNumberFormat="1" applyFont="1" applyFill="1" applyBorder="1" applyAlignment="1" applyProtection="1">
      <alignment horizontal="right" vertical="center"/>
    </xf>
    <xf numFmtId="0" fontId="39" fillId="0" borderId="0" xfId="0" applyFont="1" applyAlignment="1">
      <alignment horizontal="left" vertical="center" wrapText="1"/>
    </xf>
    <xf numFmtId="0" fontId="0" fillId="0" borderId="0" xfId="0" applyAlignment="1">
      <alignment vertical="center"/>
    </xf>
    <xf numFmtId="0" fontId="0" fillId="0" borderId="58" xfId="0" applyBorder="1" applyAlignment="1">
      <alignment horizontal="right" vertical="center"/>
    </xf>
    <xf numFmtId="0" fontId="0" fillId="0" borderId="0" xfId="0" applyAlignment="1">
      <alignment horizontal="right" vertical="center"/>
    </xf>
    <xf numFmtId="0" fontId="32" fillId="0" borderId="278" xfId="0" applyFont="1" applyBorder="1" applyAlignment="1">
      <alignment horizontal="right" vertical="center"/>
    </xf>
    <xf numFmtId="0" fontId="32" fillId="0" borderId="68" xfId="0" applyFont="1" applyBorder="1" applyAlignment="1">
      <alignment horizontal="right" vertical="center"/>
    </xf>
    <xf numFmtId="0" fontId="32" fillId="0" borderId="320" xfId="0" applyFont="1" applyBorder="1" applyAlignment="1">
      <alignment horizontal="right" vertical="center"/>
    </xf>
    <xf numFmtId="167" fontId="32" fillId="0" borderId="324" xfId="2" applyNumberFormat="1" applyFont="1" applyBorder="1" applyAlignment="1">
      <alignment horizontal="right" vertical="center"/>
    </xf>
    <xf numFmtId="0" fontId="51" fillId="0" borderId="0" xfId="0" applyFont="1" applyAlignment="1" applyProtection="1">
      <alignment horizontal="center" vertical="center"/>
      <protection locked="0"/>
    </xf>
    <xf numFmtId="0" fontId="0" fillId="0" borderId="0" xfId="0" applyAlignment="1" applyProtection="1">
      <alignment horizontal="center" vertical="center"/>
      <protection locked="0"/>
    </xf>
    <xf numFmtId="0" fontId="30" fillId="0" borderId="0" xfId="0" applyFont="1" applyAlignment="1">
      <alignment horizontal="left" vertical="center" indent="1"/>
    </xf>
    <xf numFmtId="0" fontId="49" fillId="0" borderId="0" xfId="0" applyFont="1" applyAlignment="1">
      <alignment horizontal="left" vertical="center" indent="1"/>
    </xf>
    <xf numFmtId="0" fontId="50" fillId="0" borderId="0" xfId="0" applyFont="1" applyAlignment="1" applyProtection="1">
      <alignment horizontal="center" vertical="center"/>
      <protection locked="0"/>
    </xf>
    <xf numFmtId="0" fontId="68" fillId="0" borderId="0" xfId="0" applyFont="1" applyAlignment="1" applyProtection="1">
      <alignment horizontal="center" vertical="center"/>
      <protection locked="0"/>
    </xf>
    <xf numFmtId="0" fontId="51" fillId="0" borderId="0" xfId="0" applyFont="1" applyAlignment="1">
      <alignment horizontal="center" vertical="center"/>
    </xf>
    <xf numFmtId="0" fontId="50" fillId="0" borderId="0" xfId="0" applyFont="1" applyAlignment="1">
      <alignment horizontal="center" vertical="center"/>
    </xf>
    <xf numFmtId="0" fontId="68" fillId="0" borderId="0" xfId="0" applyFont="1" applyAlignment="1">
      <alignment horizontal="center" vertical="center"/>
    </xf>
    <xf numFmtId="0" fontId="13" fillId="0" borderId="185" xfId="0" applyFont="1" applyBorder="1" applyAlignment="1">
      <alignment horizontal="center" vertical="center" wrapText="1"/>
    </xf>
    <xf numFmtId="0" fontId="13" fillId="0" borderId="0" xfId="0" applyFont="1" applyAlignment="1">
      <alignment horizontal="center" vertical="center" wrapText="1"/>
    </xf>
    <xf numFmtId="167" fontId="32" fillId="13" borderId="73" xfId="2" applyNumberFormat="1" applyFont="1" applyFill="1" applyBorder="1" applyAlignment="1" applyProtection="1">
      <alignment horizontal="right" vertical="center"/>
    </xf>
    <xf numFmtId="167" fontId="0" fillId="13" borderId="47" xfId="0" applyNumberFormat="1" applyFill="1" applyBorder="1" applyAlignment="1">
      <alignment horizontal="right" vertical="center"/>
    </xf>
    <xf numFmtId="167" fontId="0" fillId="13" borderId="146" xfId="0" applyNumberFormat="1" applyFill="1" applyBorder="1" applyAlignment="1">
      <alignment horizontal="right" vertical="center"/>
    </xf>
    <xf numFmtId="167" fontId="38" fillId="13" borderId="47" xfId="2" applyNumberFormat="1" applyFont="1" applyFill="1" applyBorder="1" applyAlignment="1" applyProtection="1">
      <alignment horizontal="right" vertical="center"/>
    </xf>
    <xf numFmtId="167" fontId="38" fillId="13" borderId="146" xfId="2" applyNumberFormat="1" applyFont="1" applyFill="1" applyBorder="1" applyAlignment="1" applyProtection="1">
      <alignment horizontal="right" vertical="center"/>
    </xf>
    <xf numFmtId="0" fontId="0" fillId="13" borderId="0" xfId="0" applyFill="1"/>
    <xf numFmtId="0" fontId="31" fillId="13" borderId="0" xfId="0" applyFont="1" applyFill="1"/>
    <xf numFmtId="0" fontId="39" fillId="6" borderId="223" xfId="0" applyFont="1" applyFill="1" applyBorder="1" applyAlignment="1" applyProtection="1">
      <alignment horizontal="center" vertical="center"/>
      <protection locked="0"/>
    </xf>
    <xf numFmtId="167" fontId="32" fillId="0" borderId="79" xfId="2" applyNumberFormat="1" applyFont="1" applyBorder="1" applyAlignment="1" applyProtection="1">
      <alignment vertical="center"/>
    </xf>
    <xf numFmtId="167" fontId="38" fillId="0" borderId="41" xfId="2" applyNumberFormat="1" applyFont="1" applyBorder="1" applyAlignment="1" applyProtection="1">
      <alignment vertical="center"/>
    </xf>
    <xf numFmtId="167" fontId="38" fillId="0" borderId="76" xfId="2" applyNumberFormat="1" applyFont="1" applyBorder="1" applyAlignment="1" applyProtection="1">
      <alignment vertical="center"/>
    </xf>
    <xf numFmtId="0" fontId="30" fillId="6" borderId="77" xfId="0" applyFont="1" applyFill="1" applyBorder="1" applyAlignment="1" applyProtection="1">
      <alignment horizontal="left" vertical="center"/>
      <protection locked="0"/>
    </xf>
    <xf numFmtId="0" fontId="30" fillId="0" borderId="47" xfId="0" applyFont="1" applyBorder="1" applyAlignment="1" applyProtection="1">
      <alignment horizontal="left" vertical="center"/>
      <protection locked="0"/>
    </xf>
    <xf numFmtId="0" fontId="30" fillId="0" borderId="74" xfId="0" applyFont="1" applyBorder="1" applyAlignment="1" applyProtection="1">
      <alignment horizontal="left" vertical="center"/>
      <protection locked="0"/>
    </xf>
    <xf numFmtId="167" fontId="38" fillId="0" borderId="120" xfId="2" applyNumberFormat="1" applyFont="1" applyBorder="1" applyAlignment="1" applyProtection="1">
      <alignment horizontal="right" vertical="center"/>
    </xf>
    <xf numFmtId="0" fontId="30" fillId="6" borderId="36" xfId="0" applyFont="1" applyFill="1" applyBorder="1" applyAlignment="1" applyProtection="1">
      <alignment vertical="center"/>
      <protection locked="0"/>
    </xf>
    <xf numFmtId="0" fontId="0" fillId="6" borderId="57" xfId="0" applyFill="1" applyBorder="1" applyAlignment="1" applyProtection="1">
      <alignment vertical="center"/>
      <protection locked="0"/>
    </xf>
    <xf numFmtId="167" fontId="32" fillId="0" borderId="120" xfId="2" applyNumberFormat="1" applyFont="1" applyBorder="1" applyAlignment="1" applyProtection="1">
      <alignment horizontal="right" vertical="center"/>
    </xf>
    <xf numFmtId="167" fontId="32" fillId="0" borderId="184" xfId="2" applyNumberFormat="1" applyFont="1" applyBorder="1" applyAlignment="1" applyProtection="1">
      <alignment horizontal="right" vertical="center"/>
    </xf>
    <xf numFmtId="167" fontId="32" fillId="0" borderId="186" xfId="2" applyNumberFormat="1" applyFont="1" applyBorder="1" applyAlignment="1" applyProtection="1">
      <alignment horizontal="right" vertical="center"/>
    </xf>
    <xf numFmtId="167" fontId="32" fillId="0" borderId="141" xfId="2" applyNumberFormat="1" applyFont="1" applyBorder="1" applyAlignment="1" applyProtection="1">
      <alignment horizontal="right" vertical="center"/>
    </xf>
    <xf numFmtId="167" fontId="32" fillId="0" borderId="33" xfId="2" applyNumberFormat="1" applyFont="1" applyBorder="1" applyAlignment="1" applyProtection="1">
      <alignment horizontal="right" vertical="center"/>
    </xf>
    <xf numFmtId="0" fontId="0" fillId="0" borderId="38" xfId="0" applyBorder="1" applyAlignment="1">
      <alignment horizontal="right" vertical="center"/>
    </xf>
    <xf numFmtId="0" fontId="0" fillId="0" borderId="141" xfId="0" applyBorder="1" applyAlignment="1">
      <alignment horizontal="right" vertical="center"/>
    </xf>
    <xf numFmtId="167" fontId="0" fillId="0" borderId="38" xfId="0" applyNumberFormat="1" applyBorder="1" applyAlignment="1">
      <alignment horizontal="right" vertical="center"/>
    </xf>
    <xf numFmtId="0" fontId="0" fillId="0" borderId="42" xfId="0" applyBorder="1" applyAlignment="1">
      <alignment horizontal="right" vertical="center"/>
    </xf>
    <xf numFmtId="0" fontId="0" fillId="0" borderId="166" xfId="0" applyBorder="1" applyAlignment="1">
      <alignment horizontal="right" vertical="center"/>
    </xf>
    <xf numFmtId="14" fontId="39" fillId="0" borderId="33" xfId="0" applyNumberFormat="1" applyFont="1" applyBorder="1" applyAlignment="1">
      <alignment horizontal="center" vertical="center"/>
    </xf>
    <xf numFmtId="0" fontId="65" fillId="0" borderId="33" xfId="0" applyFont="1" applyBorder="1" applyAlignment="1">
      <alignment horizontal="right" vertical="center"/>
    </xf>
    <xf numFmtId="14" fontId="39" fillId="0" borderId="33" xfId="0" applyNumberFormat="1" applyFont="1" applyBorder="1" applyAlignment="1">
      <alignment horizontal="left" vertical="center"/>
    </xf>
    <xf numFmtId="0" fontId="34" fillId="6" borderId="37" xfId="0" applyFont="1" applyFill="1" applyBorder="1" applyAlignment="1" applyProtection="1">
      <alignment horizontal="center" vertical="center"/>
      <protection locked="0"/>
    </xf>
    <xf numFmtId="0" fontId="34" fillId="6" borderId="57" xfId="0" applyFont="1" applyFill="1" applyBorder="1" applyAlignment="1" applyProtection="1">
      <alignment horizontal="center" vertical="center"/>
      <protection locked="0"/>
    </xf>
    <xf numFmtId="0" fontId="34" fillId="6" borderId="37" xfId="0" applyFont="1" applyFill="1" applyBorder="1" applyAlignment="1" applyProtection="1">
      <alignment vertical="center"/>
      <protection locked="0"/>
    </xf>
    <xf numFmtId="0" fontId="34" fillId="6" borderId="57" xfId="0" applyFont="1" applyFill="1" applyBorder="1" applyAlignment="1" applyProtection="1">
      <alignment vertical="center"/>
      <protection locked="0"/>
    </xf>
    <xf numFmtId="0" fontId="0" fillId="6" borderId="37" xfId="0" applyFill="1" applyBorder="1" applyAlignment="1" applyProtection="1">
      <alignment vertical="center"/>
      <protection locked="0"/>
    </xf>
    <xf numFmtId="0" fontId="80" fillId="0" borderId="0" xfId="0" applyFont="1" applyAlignment="1">
      <alignment horizontal="left" vertical="center" wrapText="1"/>
    </xf>
    <xf numFmtId="2" fontId="31" fillId="0" borderId="0" xfId="0" applyNumberFormat="1" applyFont="1" applyAlignment="1">
      <alignment horizontal="right" vertical="center"/>
    </xf>
    <xf numFmtId="2" fontId="31" fillId="0" borderId="17" xfId="0" applyNumberFormat="1" applyFont="1" applyBorder="1" applyAlignment="1">
      <alignment horizontal="right" vertical="center"/>
    </xf>
    <xf numFmtId="0" fontId="31" fillId="10" borderId="36" xfId="0" applyFont="1" applyFill="1" applyBorder="1" applyAlignment="1" applyProtection="1">
      <alignment horizontal="center" vertical="center"/>
      <protection locked="0"/>
    </xf>
    <xf numFmtId="0" fontId="31" fillId="10" borderId="37" xfId="0" applyFont="1" applyFill="1" applyBorder="1" applyAlignment="1" applyProtection="1">
      <alignment horizontal="center" vertical="center"/>
      <protection locked="0"/>
    </xf>
    <xf numFmtId="0" fontId="31" fillId="10" borderId="57" xfId="0" applyFont="1" applyFill="1" applyBorder="1" applyAlignment="1" applyProtection="1">
      <alignment horizontal="center" vertical="center"/>
      <protection locked="0"/>
    </xf>
    <xf numFmtId="167" fontId="32" fillId="0" borderId="161" xfId="2" applyNumberFormat="1" applyFont="1" applyBorder="1" applyAlignment="1" applyProtection="1">
      <alignment horizontal="right" vertical="center"/>
    </xf>
    <xf numFmtId="167" fontId="0" fillId="0" borderId="68" xfId="0" applyNumberFormat="1" applyBorder="1" applyAlignment="1">
      <alignment horizontal="right" vertical="center"/>
    </xf>
    <xf numFmtId="167" fontId="0" fillId="0" borderId="162" xfId="0" applyNumberFormat="1" applyBorder="1" applyAlignment="1">
      <alignment horizontal="right" vertical="center"/>
    </xf>
    <xf numFmtId="14" fontId="31" fillId="6" borderId="37" xfId="0" applyNumberFormat="1" applyFont="1" applyFill="1" applyBorder="1" applyAlignment="1" applyProtection="1">
      <alignment horizontal="center" vertical="center"/>
      <protection locked="0"/>
    </xf>
    <xf numFmtId="0" fontId="31" fillId="0" borderId="26" xfId="0" applyFont="1" applyBorder="1" applyAlignment="1">
      <alignment horizontal="center" vertical="center"/>
    </xf>
    <xf numFmtId="0" fontId="31" fillId="0" borderId="14" xfId="0" applyFont="1" applyBorder="1" applyAlignment="1">
      <alignment horizontal="center" vertical="center"/>
    </xf>
    <xf numFmtId="0" fontId="31" fillId="0" borderId="14" xfId="0" applyFont="1" applyBorder="1" applyAlignment="1">
      <alignment horizontal="right" vertical="center"/>
    </xf>
    <xf numFmtId="0" fontId="31" fillId="0" borderId="15" xfId="0" applyFont="1" applyBorder="1" applyAlignment="1">
      <alignment horizontal="right" vertical="center"/>
    </xf>
    <xf numFmtId="2" fontId="31" fillId="10" borderId="0" xfId="0" applyNumberFormat="1" applyFont="1" applyFill="1" applyAlignment="1">
      <alignment horizontal="right" vertical="center"/>
    </xf>
    <xf numFmtId="0" fontId="39" fillId="0" borderId="67" xfId="0" applyFont="1" applyBorder="1" applyAlignment="1">
      <alignment horizontal="center" vertical="center"/>
    </xf>
    <xf numFmtId="0" fontId="76" fillId="0" borderId="0" xfId="0" applyFont="1" applyAlignment="1">
      <alignment horizontal="center" vertical="center"/>
    </xf>
    <xf numFmtId="0" fontId="39" fillId="0" borderId="0" xfId="0" applyFont="1" applyAlignment="1">
      <alignment horizontal="center" vertical="center"/>
    </xf>
    <xf numFmtId="0" fontId="32" fillId="0" borderId="0" xfId="0" applyFont="1" applyAlignment="1">
      <alignment horizontal="right" vertical="center" wrapText="1"/>
    </xf>
    <xf numFmtId="0" fontId="81" fillId="4" borderId="32" xfId="0" applyFont="1" applyFill="1" applyBorder="1" applyAlignment="1">
      <alignment horizontal="right" vertical="center" wrapText="1"/>
    </xf>
    <xf numFmtId="0" fontId="113" fillId="4" borderId="34" xfId="0" applyFont="1" applyFill="1" applyBorder="1" applyAlignment="1">
      <alignment horizontal="right" vertical="center" wrapText="1"/>
    </xf>
    <xf numFmtId="0" fontId="81" fillId="4" borderId="30" xfId="0" applyFont="1" applyFill="1" applyBorder="1" applyAlignment="1">
      <alignment horizontal="left" vertical="center" wrapText="1"/>
    </xf>
    <xf numFmtId="0" fontId="113" fillId="4" borderId="31" xfId="0" applyFont="1" applyFill="1" applyBorder="1" applyAlignment="1">
      <alignment horizontal="left" vertical="center" wrapText="1"/>
    </xf>
    <xf numFmtId="2" fontId="31" fillId="10" borderId="17" xfId="0" applyNumberFormat="1" applyFont="1" applyFill="1" applyBorder="1" applyAlignment="1">
      <alignment horizontal="right" vertical="center"/>
    </xf>
    <xf numFmtId="0" fontId="32" fillId="0" borderId="19" xfId="0" applyFont="1" applyBorder="1" applyAlignment="1">
      <alignment horizontal="center" vertical="center"/>
    </xf>
    <xf numFmtId="167" fontId="32" fillId="0" borderId="175" xfId="2" applyNumberFormat="1" applyFont="1" applyBorder="1" applyAlignment="1" applyProtection="1">
      <alignment horizontal="right" vertical="center"/>
    </xf>
    <xf numFmtId="0" fontId="0" fillId="0" borderId="176" xfId="0" applyBorder="1" applyAlignment="1">
      <alignment vertical="center"/>
    </xf>
    <xf numFmtId="0" fontId="0" fillId="0" borderId="177" xfId="0" applyBorder="1" applyAlignment="1">
      <alignment vertical="center"/>
    </xf>
    <xf numFmtId="167" fontId="32" fillId="0" borderId="174" xfId="0" applyNumberFormat="1" applyFont="1" applyBorder="1" applyAlignment="1">
      <alignment vertical="center"/>
    </xf>
    <xf numFmtId="167" fontId="56" fillId="0" borderId="170" xfId="0" applyNumberFormat="1" applyFont="1" applyBorder="1" applyAlignment="1">
      <alignment vertical="center"/>
    </xf>
    <xf numFmtId="0" fontId="25" fillId="0" borderId="0" xfId="0" applyFont="1" applyAlignment="1">
      <alignment horizontal="center" vertical="center" wrapText="1"/>
    </xf>
    <xf numFmtId="14" fontId="25" fillId="6" borderId="77" xfId="0" applyNumberFormat="1" applyFont="1" applyFill="1" applyBorder="1" applyAlignment="1" applyProtection="1">
      <alignment horizontal="center" vertical="center"/>
      <protection locked="0"/>
    </xf>
    <xf numFmtId="14" fontId="25" fillId="6" borderId="74" xfId="0" applyNumberFormat="1" applyFont="1" applyFill="1" applyBorder="1" applyAlignment="1" applyProtection="1">
      <alignment horizontal="center" vertical="center"/>
      <protection locked="0"/>
    </xf>
    <xf numFmtId="0" fontId="30" fillId="6" borderId="173" xfId="0" applyFont="1" applyFill="1" applyBorder="1" applyAlignment="1" applyProtection="1">
      <alignment horizontal="left" vertical="center"/>
      <protection locked="0"/>
    </xf>
    <xf numFmtId="0" fontId="30" fillId="6" borderId="45" xfId="0" applyFont="1" applyFill="1" applyBorder="1" applyAlignment="1" applyProtection="1">
      <alignment horizontal="left" vertical="center"/>
      <protection locked="0"/>
    </xf>
    <xf numFmtId="0" fontId="30" fillId="6" borderId="127" xfId="0" applyFont="1" applyFill="1" applyBorder="1" applyAlignment="1" applyProtection="1">
      <alignment horizontal="left" vertical="center"/>
      <protection locked="0"/>
    </xf>
    <xf numFmtId="2" fontId="31" fillId="0" borderId="19" xfId="0" applyNumberFormat="1" applyFont="1" applyBorder="1" applyAlignment="1">
      <alignment horizontal="right" vertical="center"/>
    </xf>
    <xf numFmtId="2" fontId="31" fillId="0" borderId="20" xfId="0" applyNumberFormat="1" applyFont="1" applyBorder="1" applyAlignment="1">
      <alignment horizontal="right" vertical="center"/>
    </xf>
    <xf numFmtId="0" fontId="6" fillId="0" borderId="10" xfId="0" applyFont="1" applyBorder="1" applyAlignment="1">
      <alignment horizontal="center" vertical="center" wrapText="1"/>
    </xf>
    <xf numFmtId="0" fontId="6" fillId="0" borderId="28" xfId="0" applyFont="1" applyBorder="1" applyAlignment="1">
      <alignment horizontal="center" vertical="center" wrapText="1"/>
    </xf>
    <xf numFmtId="0" fontId="6" fillId="0" borderId="11" xfId="0" applyFont="1" applyBorder="1" applyAlignment="1">
      <alignment horizontal="center" vertical="center" wrapText="1"/>
    </xf>
    <xf numFmtId="0" fontId="6" fillId="0" borderId="27" xfId="0" applyFont="1" applyBorder="1" applyAlignment="1">
      <alignment horizontal="center" vertical="center" wrapText="1"/>
    </xf>
    <xf numFmtId="0" fontId="6" fillId="0" borderId="183" xfId="0" applyFont="1" applyBorder="1" applyAlignment="1">
      <alignment horizontal="center" vertical="center" wrapText="1"/>
    </xf>
    <xf numFmtId="0" fontId="39" fillId="0" borderId="63" xfId="0" applyFont="1" applyBorder="1" applyAlignment="1">
      <alignment horizontal="right" vertical="center" wrapText="1"/>
    </xf>
    <xf numFmtId="167" fontId="32" fillId="0" borderId="178" xfId="0" applyNumberFormat="1" applyFont="1" applyBorder="1" applyAlignment="1">
      <alignment vertical="center"/>
    </xf>
    <xf numFmtId="167" fontId="56" fillId="0" borderId="179" xfId="0" applyNumberFormat="1" applyFont="1" applyBorder="1" applyAlignment="1">
      <alignment vertical="center"/>
    </xf>
    <xf numFmtId="167" fontId="32" fillId="0" borderId="180" xfId="2" applyNumberFormat="1" applyFont="1" applyBorder="1" applyAlignment="1" applyProtection="1">
      <alignment horizontal="right" vertical="center"/>
    </xf>
    <xf numFmtId="0" fontId="0" fillId="0" borderId="181" xfId="0" applyBorder="1" applyAlignment="1">
      <alignment vertical="center"/>
    </xf>
    <xf numFmtId="0" fontId="0" fillId="0" borderId="182" xfId="0" applyBorder="1" applyAlignment="1">
      <alignment vertical="center"/>
    </xf>
    <xf numFmtId="167" fontId="32" fillId="0" borderId="44" xfId="0" applyNumberFormat="1" applyFont="1" applyBorder="1" applyAlignment="1">
      <alignment horizontal="right" vertical="center"/>
    </xf>
    <xf numFmtId="167" fontId="32" fillId="0" borderId="141" xfId="0" applyNumberFormat="1" applyFont="1" applyBorder="1" applyAlignment="1">
      <alignment horizontal="right" vertical="center"/>
    </xf>
    <xf numFmtId="0" fontId="37" fillId="0" borderId="37" xfId="0" applyFont="1" applyBorder="1" applyAlignment="1">
      <alignment horizontal="center" vertical="center"/>
    </xf>
    <xf numFmtId="167" fontId="32" fillId="13" borderId="53" xfId="2" applyNumberFormat="1" applyFont="1" applyFill="1" applyBorder="1" applyAlignment="1" applyProtection="1">
      <alignment horizontal="center" vertical="center"/>
    </xf>
    <xf numFmtId="167" fontId="32" fillId="13" borderId="389" xfId="2" applyNumberFormat="1" applyFont="1" applyFill="1" applyBorder="1" applyAlignment="1" applyProtection="1">
      <alignment horizontal="center" vertical="center"/>
    </xf>
    <xf numFmtId="0" fontId="7" fillId="0" borderId="0" xfId="0" applyFont="1" applyAlignment="1">
      <alignment horizontal="center" vertical="center" textRotation="90"/>
    </xf>
    <xf numFmtId="0" fontId="70" fillId="0" borderId="0" xfId="0" applyFont="1" applyAlignment="1">
      <alignment horizontal="center" vertical="center" textRotation="90"/>
    </xf>
    <xf numFmtId="0" fontId="4" fillId="0" borderId="0" xfId="0" applyFont="1" applyAlignment="1">
      <alignment horizontal="center" vertical="center"/>
    </xf>
    <xf numFmtId="0" fontId="57" fillId="0" borderId="0" xfId="0" applyFont="1" applyAlignment="1">
      <alignment horizontal="center" vertical="center"/>
    </xf>
    <xf numFmtId="0" fontId="11" fillId="0" borderId="0" xfId="0" applyFont="1" applyAlignment="1" applyProtection="1">
      <alignment vertical="center"/>
      <protection locked="0"/>
    </xf>
    <xf numFmtId="0" fontId="69" fillId="0" borderId="0" xfId="0" applyFont="1" applyAlignment="1" applyProtection="1">
      <alignment vertical="center"/>
      <protection locked="0"/>
    </xf>
    <xf numFmtId="0" fontId="48" fillId="0" borderId="73" xfId="0" applyFont="1" applyBorder="1" applyAlignment="1" applyProtection="1">
      <alignment horizontal="center" vertical="center" wrapText="1"/>
      <protection locked="0"/>
    </xf>
    <xf numFmtId="0" fontId="104" fillId="0" borderId="47" xfId="0" applyFont="1" applyBorder="1" applyAlignment="1" applyProtection="1">
      <alignment horizontal="center" vertical="center" wrapText="1"/>
      <protection locked="0"/>
    </xf>
    <xf numFmtId="0" fontId="105" fillId="0" borderId="47" xfId="0" applyFont="1" applyBorder="1" applyAlignment="1">
      <alignment horizontal="center" vertical="center"/>
    </xf>
    <xf numFmtId="0" fontId="105" fillId="0" borderId="146" xfId="0" applyFont="1" applyBorder="1" applyAlignment="1">
      <alignment horizontal="center" vertical="center"/>
    </xf>
    <xf numFmtId="167" fontId="32" fillId="0" borderId="247" xfId="2" applyNumberFormat="1" applyFont="1" applyBorder="1" applyAlignment="1" applyProtection="1">
      <alignment horizontal="right" vertical="center"/>
    </xf>
    <xf numFmtId="167" fontId="32" fillId="0" borderId="234" xfId="2" applyNumberFormat="1" applyFont="1" applyBorder="1" applyAlignment="1" applyProtection="1">
      <alignment horizontal="right" vertical="center"/>
    </xf>
    <xf numFmtId="167" fontId="32" fillId="13" borderId="113" xfId="2" applyNumberFormat="1" applyFont="1" applyFill="1" applyBorder="1" applyAlignment="1" applyProtection="1">
      <alignment horizontal="right" vertical="center"/>
    </xf>
    <xf numFmtId="167" fontId="4" fillId="0" borderId="321" xfId="2" applyNumberFormat="1" applyFont="1" applyBorder="1" applyAlignment="1" applyProtection="1">
      <alignment horizontal="right" vertical="center" wrapText="1"/>
    </xf>
    <xf numFmtId="167" fontId="4" fillId="0" borderId="137" xfId="2" applyNumberFormat="1" applyFont="1" applyBorder="1" applyAlignment="1" applyProtection="1">
      <alignment horizontal="right" vertical="center" wrapText="1"/>
    </xf>
    <xf numFmtId="167" fontId="4" fillId="0" borderId="65" xfId="2" applyNumberFormat="1" applyFont="1" applyBorder="1" applyAlignment="1" applyProtection="1">
      <alignment horizontal="right" vertical="center" wrapText="1"/>
    </xf>
    <xf numFmtId="167" fontId="4" fillId="0" borderId="0" xfId="2" applyNumberFormat="1" applyFont="1" applyBorder="1" applyAlignment="1" applyProtection="1">
      <alignment horizontal="right" vertical="center" wrapText="1"/>
    </xf>
    <xf numFmtId="167" fontId="4" fillId="0" borderId="322" xfId="2" applyNumberFormat="1" applyFont="1" applyBorder="1" applyAlignment="1" applyProtection="1">
      <alignment horizontal="right" vertical="center" wrapText="1"/>
    </xf>
    <xf numFmtId="167" fontId="4" fillId="0" borderId="198" xfId="2" applyNumberFormat="1" applyFont="1" applyBorder="1" applyAlignment="1" applyProtection="1">
      <alignment horizontal="right" vertical="center" wrapText="1"/>
    </xf>
    <xf numFmtId="167" fontId="4" fillId="0" borderId="321" xfId="2" applyNumberFormat="1" applyFont="1" applyFill="1" applyBorder="1" applyAlignment="1" applyProtection="1">
      <alignment horizontal="right" vertical="center" wrapText="1"/>
    </xf>
    <xf numFmtId="167" fontId="4" fillId="0" borderId="137" xfId="2" applyNumberFormat="1" applyFont="1" applyFill="1" applyBorder="1" applyAlignment="1" applyProtection="1">
      <alignment horizontal="right" vertical="center" wrapText="1"/>
    </xf>
    <xf numFmtId="167" fontId="4" fillId="0" borderId="322" xfId="2" applyNumberFormat="1" applyFont="1" applyFill="1" applyBorder="1" applyAlignment="1" applyProtection="1">
      <alignment horizontal="right" vertical="center" wrapText="1"/>
    </xf>
    <xf numFmtId="167" fontId="4" fillId="0" borderId="198" xfId="2" applyNumberFormat="1" applyFont="1" applyFill="1" applyBorder="1" applyAlignment="1" applyProtection="1">
      <alignment horizontal="right" vertical="center" wrapText="1"/>
    </xf>
    <xf numFmtId="167" fontId="32" fillId="13" borderId="80" xfId="2" applyNumberFormat="1" applyFont="1" applyFill="1" applyBorder="1" applyAlignment="1" applyProtection="1">
      <alignment horizontal="right" vertical="center"/>
    </xf>
    <xf numFmtId="167" fontId="0" fillId="13" borderId="0" xfId="0" applyNumberFormat="1" applyFill="1" applyAlignment="1">
      <alignment horizontal="right" vertical="center"/>
    </xf>
    <xf numFmtId="167" fontId="0" fillId="13" borderId="81" xfId="0" applyNumberFormat="1" applyFill="1" applyBorder="1" applyAlignment="1">
      <alignment horizontal="right" vertical="center"/>
    </xf>
    <xf numFmtId="167" fontId="38" fillId="13" borderId="0" xfId="2" applyNumberFormat="1" applyFont="1" applyFill="1" applyBorder="1" applyAlignment="1" applyProtection="1">
      <alignment horizontal="right" vertical="center"/>
    </xf>
    <xf numFmtId="167" fontId="38" fillId="13" borderId="155" xfId="2" applyNumberFormat="1" applyFont="1" applyFill="1" applyBorder="1" applyAlignment="1" applyProtection="1">
      <alignment horizontal="right" vertical="center"/>
    </xf>
    <xf numFmtId="167" fontId="32" fillId="13" borderId="79" xfId="2" applyNumberFormat="1" applyFont="1" applyFill="1" applyBorder="1" applyAlignment="1" applyProtection="1">
      <alignment horizontal="right" vertical="center"/>
    </xf>
    <xf numFmtId="167" fontId="0" fillId="13" borderId="41" xfId="0" applyNumberFormat="1" applyFill="1" applyBorder="1" applyAlignment="1">
      <alignment horizontal="right" vertical="center"/>
    </xf>
    <xf numFmtId="167" fontId="0" fillId="13" borderId="144" xfId="0" applyNumberFormat="1" applyFill="1" applyBorder="1" applyAlignment="1">
      <alignment horizontal="right" vertical="center"/>
    </xf>
    <xf numFmtId="167" fontId="38" fillId="13" borderId="41" xfId="2" applyNumberFormat="1" applyFont="1" applyFill="1" applyBorder="1" applyAlignment="1" applyProtection="1">
      <alignment horizontal="right" vertical="center"/>
    </xf>
    <xf numFmtId="167" fontId="38" fillId="13" borderId="144" xfId="2" applyNumberFormat="1" applyFont="1" applyFill="1" applyBorder="1" applyAlignment="1" applyProtection="1">
      <alignment horizontal="right" vertical="center"/>
    </xf>
    <xf numFmtId="167" fontId="0" fillId="13" borderId="38" xfId="0" applyNumberFormat="1" applyFill="1" applyBorder="1" applyAlignment="1">
      <alignment horizontal="center" vertical="center"/>
    </xf>
    <xf numFmtId="0" fontId="0" fillId="13" borderId="38" xfId="0" applyFill="1" applyBorder="1" applyAlignment="1">
      <alignment horizontal="center" vertical="center"/>
    </xf>
    <xf numFmtId="0" fontId="0" fillId="13" borderId="186" xfId="0" applyFill="1" applyBorder="1" applyAlignment="1">
      <alignment horizontal="center" vertical="center"/>
    </xf>
    <xf numFmtId="167" fontId="98" fillId="0" borderId="59" xfId="2" applyNumberFormat="1" applyFont="1" applyBorder="1" applyAlignment="1" applyProtection="1">
      <alignment horizontal="center" vertical="center"/>
    </xf>
    <xf numFmtId="167" fontId="32" fillId="0" borderId="272" xfId="2" applyNumberFormat="1" applyFont="1" applyFill="1" applyBorder="1" applyAlignment="1" applyProtection="1">
      <alignment horizontal="right" vertical="center"/>
    </xf>
    <xf numFmtId="167" fontId="32" fillId="0" borderId="330" xfId="2" applyNumberFormat="1" applyFont="1" applyFill="1" applyBorder="1" applyAlignment="1" applyProtection="1">
      <alignment horizontal="right" vertical="center"/>
    </xf>
    <xf numFmtId="167" fontId="32" fillId="13" borderId="0" xfId="2" applyNumberFormat="1" applyFont="1" applyFill="1" applyBorder="1" applyAlignment="1" applyProtection="1">
      <alignment horizontal="right" vertical="center"/>
    </xf>
    <xf numFmtId="0" fontId="32" fillId="13" borderId="36" xfId="0" applyFont="1" applyFill="1" applyBorder="1" applyAlignment="1">
      <alignment horizontal="left" vertical="center" wrapText="1"/>
    </xf>
    <xf numFmtId="0" fontId="32" fillId="13" borderId="37" xfId="0" applyFont="1" applyFill="1" applyBorder="1" applyAlignment="1">
      <alignment horizontal="left" vertical="center" wrapText="1"/>
    </xf>
    <xf numFmtId="167" fontId="38" fillId="0" borderId="148" xfId="2" applyNumberFormat="1" applyFont="1" applyBorder="1" applyAlignment="1" applyProtection="1">
      <alignment horizontal="right" vertical="center"/>
    </xf>
    <xf numFmtId="49" fontId="31" fillId="7" borderId="37" xfId="0" applyNumberFormat="1" applyFont="1" applyFill="1" applyBorder="1" applyAlignment="1" applyProtection="1">
      <alignment horizontal="center" vertical="center"/>
      <protection locked="0"/>
    </xf>
    <xf numFmtId="49" fontId="0" fillId="7" borderId="37" xfId="0" applyNumberFormat="1" applyFill="1" applyBorder="1" applyAlignment="1" applyProtection="1">
      <alignment horizontal="center" vertical="center"/>
      <protection locked="0"/>
    </xf>
    <xf numFmtId="0" fontId="31" fillId="0" borderId="0" xfId="0" applyFont="1" applyAlignment="1" applyProtection="1">
      <alignment horizontal="center" vertical="center" wrapText="1"/>
      <protection locked="0"/>
    </xf>
    <xf numFmtId="0" fontId="31" fillId="0" borderId="81" xfId="0" applyFont="1" applyBorder="1" applyAlignment="1" applyProtection="1">
      <alignment horizontal="center" vertical="center" wrapText="1"/>
      <protection locked="0"/>
    </xf>
    <xf numFmtId="0" fontId="4" fillId="15" borderId="117" xfId="0" applyFont="1" applyFill="1" applyBorder="1" applyAlignment="1" applyProtection="1">
      <alignment horizontal="left" vertical="center" wrapText="1"/>
      <protection locked="0" hidden="1"/>
    </xf>
    <xf numFmtId="0" fontId="4" fillId="15" borderId="150" xfId="0" applyFont="1" applyFill="1" applyBorder="1" applyAlignment="1" applyProtection="1">
      <alignment horizontal="left" vertical="center" wrapText="1"/>
      <protection locked="0" hidden="1"/>
    </xf>
    <xf numFmtId="0" fontId="37" fillId="6" borderId="37" xfId="0" applyFont="1" applyFill="1" applyBorder="1" applyAlignment="1" applyProtection="1">
      <alignment horizontal="center" vertical="center"/>
      <protection locked="0"/>
    </xf>
    <xf numFmtId="0" fontId="30" fillId="0" borderId="112" xfId="0" applyFont="1" applyBorder="1" applyAlignment="1" applyProtection="1">
      <alignment horizontal="left" vertical="top" wrapText="1" indent="1"/>
      <protection locked="0"/>
    </xf>
    <xf numFmtId="0" fontId="30" fillId="0" borderId="58" xfId="0" applyFont="1" applyBorder="1" applyAlignment="1" applyProtection="1">
      <alignment horizontal="left" vertical="top" wrapText="1" indent="1"/>
      <protection locked="0"/>
    </xf>
    <xf numFmtId="0" fontId="30" fillId="0" borderId="158" xfId="0" applyFont="1" applyBorder="1" applyAlignment="1" applyProtection="1">
      <alignment horizontal="left" vertical="top" wrapText="1" indent="1"/>
      <protection locked="0"/>
    </xf>
    <xf numFmtId="167" fontId="32" fillId="12" borderId="81" xfId="2" applyNumberFormat="1" applyFont="1" applyFill="1" applyBorder="1" applyAlignment="1" applyProtection="1">
      <alignment horizontal="right" vertical="center"/>
    </xf>
    <xf numFmtId="167" fontId="32" fillId="13" borderId="132" xfId="2" applyNumberFormat="1" applyFont="1" applyFill="1" applyBorder="1" applyAlignment="1" applyProtection="1">
      <alignment horizontal="right" vertical="center"/>
    </xf>
    <xf numFmtId="167" fontId="0" fillId="13" borderId="46" xfId="0" applyNumberFormat="1" applyFill="1" applyBorder="1" applyAlignment="1">
      <alignment horizontal="right" vertical="center"/>
    </xf>
    <xf numFmtId="167" fontId="0" fillId="13" borderId="130" xfId="0" applyNumberFormat="1" applyFill="1" applyBorder="1" applyAlignment="1">
      <alignment horizontal="right" vertical="center"/>
    </xf>
    <xf numFmtId="167" fontId="32" fillId="13" borderId="157" xfId="2" applyNumberFormat="1" applyFont="1" applyFill="1" applyBorder="1" applyAlignment="1" applyProtection="1">
      <alignment horizontal="right" vertical="center"/>
    </xf>
    <xf numFmtId="0" fontId="37" fillId="0" borderId="116" xfId="0" applyFont="1" applyBorder="1" applyAlignment="1">
      <alignment horizontal="left" vertical="center"/>
    </xf>
    <xf numFmtId="0" fontId="37" fillId="0" borderId="0" xfId="0" applyFont="1" applyAlignment="1">
      <alignment horizontal="left" vertical="center"/>
    </xf>
    <xf numFmtId="167" fontId="32" fillId="0" borderId="133" xfId="2" applyNumberFormat="1" applyFont="1" applyBorder="1" applyAlignment="1" applyProtection="1">
      <alignment horizontal="right" vertical="center"/>
    </xf>
    <xf numFmtId="167" fontId="38" fillId="13" borderId="133" xfId="2" applyNumberFormat="1" applyFont="1" applyFill="1" applyBorder="1" applyAlignment="1" applyProtection="1">
      <alignment horizontal="right" vertical="center"/>
    </xf>
    <xf numFmtId="0" fontId="25" fillId="0" borderId="37" xfId="0" applyFont="1" applyBorder="1" applyAlignment="1">
      <alignment vertical="center" wrapText="1"/>
    </xf>
    <xf numFmtId="0" fontId="25" fillId="0" borderId="57" xfId="0" applyFont="1" applyBorder="1" applyAlignment="1">
      <alignment vertical="center" wrapText="1"/>
    </xf>
    <xf numFmtId="0" fontId="32" fillId="0" borderId="218" xfId="0" applyFont="1" applyBorder="1" applyAlignment="1">
      <alignment horizontal="center" vertical="center"/>
    </xf>
    <xf numFmtId="167" fontId="32" fillId="0" borderId="159" xfId="2" applyNumberFormat="1" applyFont="1" applyBorder="1" applyAlignment="1" applyProtection="1">
      <alignment horizontal="right" vertical="center"/>
    </xf>
    <xf numFmtId="167" fontId="0" fillId="0" borderId="53" xfId="0" applyNumberFormat="1" applyBorder="1" applyAlignment="1">
      <alignment horizontal="right" vertical="center"/>
    </xf>
    <xf numFmtId="167" fontId="0" fillId="0" borderId="160" xfId="0" applyNumberFormat="1" applyBorder="1" applyAlignment="1">
      <alignment horizontal="right" vertical="center"/>
    </xf>
    <xf numFmtId="167" fontId="32" fillId="0" borderId="147" xfId="2" applyNumberFormat="1" applyFont="1" applyBorder="1" applyAlignment="1" applyProtection="1">
      <alignment horizontal="center" vertical="center"/>
    </xf>
    <xf numFmtId="167" fontId="32" fillId="0" borderId="59" xfId="2" applyNumberFormat="1" applyFont="1" applyBorder="1" applyAlignment="1" applyProtection="1">
      <alignment horizontal="center" vertical="center"/>
    </xf>
    <xf numFmtId="167" fontId="32" fillId="0" borderId="111" xfId="2" applyNumberFormat="1" applyFont="1" applyBorder="1" applyAlignment="1" applyProtection="1">
      <alignment horizontal="center" vertical="center"/>
    </xf>
    <xf numFmtId="167" fontId="32" fillId="0" borderId="80" xfId="2" applyNumberFormat="1" applyFont="1" applyBorder="1" applyAlignment="1" applyProtection="1">
      <alignment horizontal="center" vertical="center"/>
    </xf>
    <xf numFmtId="167" fontId="32" fillId="0" borderId="0" xfId="2" applyNumberFormat="1" applyFont="1" applyBorder="1" applyAlignment="1" applyProtection="1">
      <alignment horizontal="center" vertical="center"/>
    </xf>
    <xf numFmtId="167" fontId="32" fillId="0" borderId="273" xfId="2" applyNumberFormat="1" applyFont="1" applyBorder="1" applyAlignment="1" applyProtection="1">
      <alignment horizontal="center" vertical="center"/>
    </xf>
    <xf numFmtId="167" fontId="32" fillId="0" borderId="157" xfId="2" applyNumberFormat="1" applyFont="1" applyBorder="1" applyAlignment="1" applyProtection="1">
      <alignment horizontal="center" vertical="center"/>
    </xf>
    <xf numFmtId="167" fontId="32" fillId="0" borderId="58" xfId="2" applyNumberFormat="1" applyFont="1" applyBorder="1" applyAlignment="1" applyProtection="1">
      <alignment horizontal="center" vertical="center"/>
    </xf>
    <xf numFmtId="167" fontId="32" fillId="0" borderId="113" xfId="2" applyNumberFormat="1" applyFont="1" applyBorder="1" applyAlignment="1" applyProtection="1">
      <alignment horizontal="center" vertical="center"/>
    </xf>
    <xf numFmtId="167" fontId="32" fillId="0" borderId="110" xfId="2" applyNumberFormat="1" applyFont="1" applyBorder="1" applyAlignment="1" applyProtection="1">
      <alignment horizontal="right" vertical="center"/>
    </xf>
    <xf numFmtId="167" fontId="32" fillId="0" borderId="155" xfId="2" applyNumberFormat="1" applyFont="1" applyBorder="1" applyAlignment="1" applyProtection="1">
      <alignment horizontal="right" vertical="center"/>
    </xf>
    <xf numFmtId="167" fontId="32" fillId="0" borderId="112" xfId="0" applyNumberFormat="1" applyFont="1" applyBorder="1" applyAlignment="1">
      <alignment horizontal="right" vertical="center"/>
    </xf>
    <xf numFmtId="167" fontId="32" fillId="0" borderId="58" xfId="0" applyNumberFormat="1" applyFont="1" applyBorder="1" applyAlignment="1">
      <alignment horizontal="right" vertical="center"/>
    </xf>
    <xf numFmtId="167" fontId="32" fillId="0" borderId="156" xfId="0" applyNumberFormat="1" applyFont="1" applyBorder="1" applyAlignment="1">
      <alignment horizontal="right" vertical="center"/>
    </xf>
    <xf numFmtId="167" fontId="32" fillId="0" borderId="148" xfId="2" applyNumberFormat="1" applyFont="1" applyBorder="1" applyAlignment="1" applyProtection="1">
      <alignment horizontal="center" vertical="center"/>
    </xf>
    <xf numFmtId="167" fontId="32" fillId="0" borderId="142" xfId="2" applyNumberFormat="1" applyFont="1" applyBorder="1" applyAlignment="1" applyProtection="1">
      <alignment horizontal="center" vertical="center"/>
    </xf>
    <xf numFmtId="167" fontId="32" fillId="0" borderId="132" xfId="2" applyNumberFormat="1" applyFont="1" applyBorder="1" applyAlignment="1" applyProtection="1">
      <alignment horizontal="center" vertical="center"/>
    </xf>
    <xf numFmtId="167" fontId="32" fillId="0" borderId="46" xfId="2" applyNumberFormat="1" applyFont="1" applyBorder="1" applyAlignment="1" applyProtection="1">
      <alignment horizontal="center" vertical="center"/>
    </xf>
    <xf numFmtId="167" fontId="32" fillId="0" borderId="140" xfId="2" applyNumberFormat="1" applyFont="1" applyBorder="1" applyAlignment="1" applyProtection="1">
      <alignment horizontal="center" vertical="center"/>
    </xf>
    <xf numFmtId="167" fontId="32" fillId="13" borderId="143" xfId="2" applyNumberFormat="1" applyFont="1" applyFill="1" applyBorder="1" applyAlignment="1" applyProtection="1">
      <alignment horizontal="right" vertical="center"/>
    </xf>
    <xf numFmtId="167" fontId="0" fillId="13" borderId="153" xfId="0" applyNumberFormat="1" applyFill="1" applyBorder="1" applyAlignment="1">
      <alignment horizontal="right" vertical="center"/>
    </xf>
    <xf numFmtId="167" fontId="32" fillId="13" borderId="151" xfId="2" applyNumberFormat="1" applyFont="1" applyFill="1" applyBorder="1" applyAlignment="1" applyProtection="1">
      <alignment horizontal="right" vertical="center"/>
    </xf>
    <xf numFmtId="170" fontId="32" fillId="3" borderId="384" xfId="0" applyNumberFormat="1" applyFont="1" applyFill="1" applyBorder="1" applyAlignment="1">
      <alignment horizontal="right" vertical="center"/>
    </xf>
    <xf numFmtId="170" fontId="32" fillId="3" borderId="43" xfId="0" applyNumberFormat="1" applyFont="1" applyFill="1" applyBorder="1" applyAlignment="1">
      <alignment horizontal="right" vertical="center"/>
    </xf>
    <xf numFmtId="170" fontId="32" fillId="3" borderId="385" xfId="0" applyNumberFormat="1" applyFont="1" applyFill="1" applyBorder="1" applyAlignment="1">
      <alignment horizontal="right" vertical="center"/>
    </xf>
    <xf numFmtId="170" fontId="32" fillId="0" borderId="379" xfId="0" applyNumberFormat="1" applyFont="1" applyBorder="1" applyAlignment="1">
      <alignment horizontal="right" vertical="center"/>
    </xf>
    <xf numFmtId="170" fontId="32" fillId="0" borderId="380" xfId="0" applyNumberFormat="1" applyFont="1" applyBorder="1" applyAlignment="1">
      <alignment horizontal="right" vertical="center"/>
    </xf>
    <xf numFmtId="170" fontId="32" fillId="0" borderId="381" xfId="0" applyNumberFormat="1" applyFont="1" applyBorder="1" applyAlignment="1">
      <alignment horizontal="right" vertical="center"/>
    </xf>
    <xf numFmtId="167" fontId="32" fillId="0" borderId="79" xfId="2" applyNumberFormat="1" applyFont="1" applyBorder="1" applyAlignment="1" applyProtection="1">
      <alignment horizontal="right" vertical="center" wrapText="1"/>
    </xf>
    <xf numFmtId="167" fontId="38" fillId="0" borderId="41" xfId="2" applyNumberFormat="1" applyFont="1" applyBorder="1" applyAlignment="1" applyProtection="1">
      <alignment horizontal="right" vertical="center" wrapText="1"/>
    </xf>
    <xf numFmtId="167" fontId="38" fillId="0" borderId="76" xfId="2" applyNumberFormat="1" applyFont="1" applyBorder="1" applyAlignment="1" applyProtection="1">
      <alignment horizontal="right" vertical="center" wrapText="1"/>
    </xf>
    <xf numFmtId="167" fontId="32" fillId="0" borderId="43" xfId="2" applyNumberFormat="1" applyFont="1" applyBorder="1" applyAlignment="1" applyProtection="1">
      <alignment horizontal="right" vertical="center"/>
    </xf>
    <xf numFmtId="167" fontId="0" fillId="0" borderId="43" xfId="0" applyNumberFormat="1" applyBorder="1" applyAlignment="1">
      <alignment horizontal="right" vertical="center"/>
    </xf>
    <xf numFmtId="167" fontId="38" fillId="0" borderId="43" xfId="2" applyNumberFormat="1" applyFont="1" applyBorder="1" applyAlignment="1" applyProtection="1">
      <alignment horizontal="right" vertical="center"/>
    </xf>
    <xf numFmtId="167" fontId="38" fillId="0" borderId="154" xfId="2" applyNumberFormat="1" applyFont="1" applyBorder="1" applyAlignment="1" applyProtection="1">
      <alignment horizontal="right" vertical="center"/>
    </xf>
    <xf numFmtId="0" fontId="42" fillId="4" borderId="30" xfId="0" applyFont="1" applyFill="1" applyBorder="1" applyAlignment="1">
      <alignment horizontal="left" vertical="center" wrapText="1"/>
    </xf>
    <xf numFmtId="0" fontId="0" fillId="4" borderId="31" xfId="0" applyFill="1" applyBorder="1" applyAlignment="1">
      <alignment horizontal="left" vertical="center" wrapText="1"/>
    </xf>
    <xf numFmtId="0" fontId="42" fillId="4" borderId="32" xfId="0" applyFont="1" applyFill="1" applyBorder="1" applyAlignment="1">
      <alignment horizontal="right" vertical="center" wrapText="1"/>
    </xf>
    <xf numFmtId="0" fontId="0" fillId="4" borderId="34" xfId="0" applyFill="1" applyBorder="1" applyAlignment="1">
      <alignment horizontal="right" vertical="center" wrapText="1"/>
    </xf>
    <xf numFmtId="167" fontId="32" fillId="7" borderId="203" xfId="0" applyNumberFormat="1" applyFont="1" applyFill="1" applyBorder="1" applyAlignment="1">
      <alignment horizontal="right" vertical="center"/>
    </xf>
    <xf numFmtId="167" fontId="32" fillId="7" borderId="46" xfId="0" applyNumberFormat="1" applyFont="1" applyFill="1" applyBorder="1" applyAlignment="1">
      <alignment horizontal="right" vertical="center"/>
    </xf>
    <xf numFmtId="167" fontId="32" fillId="7" borderId="130" xfId="0" applyNumberFormat="1" applyFont="1" applyFill="1" applyBorder="1" applyAlignment="1">
      <alignment horizontal="right" vertical="center"/>
    </xf>
    <xf numFmtId="167" fontId="38" fillId="7" borderId="46" xfId="2" applyNumberFormat="1" applyFont="1" applyFill="1" applyBorder="1" applyAlignment="1" applyProtection="1">
      <alignment horizontal="right" vertical="center"/>
    </xf>
    <xf numFmtId="167" fontId="38" fillId="7" borderId="140" xfId="2" applyNumberFormat="1" applyFont="1" applyFill="1" applyBorder="1" applyAlignment="1" applyProtection="1">
      <alignment horizontal="right" vertical="center"/>
    </xf>
    <xf numFmtId="0" fontId="30" fillId="6" borderId="32" xfId="0" applyFont="1" applyFill="1" applyBorder="1" applyAlignment="1" applyProtection="1">
      <alignment horizontal="center" vertical="center" wrapText="1"/>
      <protection locked="0"/>
    </xf>
    <xf numFmtId="0" fontId="30" fillId="6" borderId="33" xfId="0" applyFont="1" applyFill="1" applyBorder="1" applyAlignment="1" applyProtection="1">
      <alignment horizontal="center" vertical="center" wrapText="1"/>
      <protection locked="0"/>
    </xf>
    <xf numFmtId="0" fontId="30" fillId="6" borderId="67" xfId="0" applyFont="1" applyFill="1" applyBorder="1" applyAlignment="1" applyProtection="1">
      <alignment horizontal="center" vertical="center" wrapText="1"/>
      <protection locked="0"/>
    </xf>
    <xf numFmtId="0" fontId="30" fillId="6" borderId="0" xfId="0" applyFont="1" applyFill="1" applyAlignment="1" applyProtection="1">
      <alignment horizontal="center" vertical="center" wrapText="1"/>
      <protection locked="0"/>
    </xf>
    <xf numFmtId="0" fontId="30" fillId="6" borderId="34" xfId="0" applyFont="1" applyFill="1" applyBorder="1" applyAlignment="1" applyProtection="1">
      <alignment horizontal="center" vertical="center" wrapText="1"/>
      <protection locked="0"/>
    </xf>
    <xf numFmtId="0" fontId="30" fillId="6" borderId="35" xfId="0" applyFont="1" applyFill="1" applyBorder="1" applyAlignment="1" applyProtection="1">
      <alignment horizontal="center" vertical="center" wrapText="1"/>
      <protection locked="0"/>
    </xf>
    <xf numFmtId="167" fontId="32" fillId="13" borderId="159" xfId="2" applyNumberFormat="1" applyFont="1" applyFill="1" applyBorder="1" applyAlignment="1" applyProtection="1">
      <alignment horizontal="right" vertical="center"/>
    </xf>
    <xf numFmtId="167" fontId="32" fillId="13" borderId="53" xfId="2" applyNumberFormat="1" applyFont="1" applyFill="1" applyBorder="1" applyAlignment="1" applyProtection="1">
      <alignment horizontal="right" vertical="center"/>
    </xf>
    <xf numFmtId="0" fontId="32" fillId="13" borderId="36" xfId="0" applyFont="1" applyFill="1" applyBorder="1" applyAlignment="1">
      <alignment horizontal="left" vertical="center"/>
    </xf>
    <xf numFmtId="0" fontId="32" fillId="13" borderId="37" xfId="0" applyFont="1" applyFill="1" applyBorder="1" applyAlignment="1">
      <alignment horizontal="left" vertical="center"/>
    </xf>
    <xf numFmtId="170" fontId="115" fillId="7" borderId="0" xfId="0" applyNumberFormat="1" applyFont="1" applyFill="1" applyAlignment="1">
      <alignment horizontal="right" vertical="center" wrapText="1"/>
    </xf>
    <xf numFmtId="0" fontId="56" fillId="7" borderId="0" xfId="0" applyFont="1" applyFill="1" applyAlignment="1">
      <alignment horizontal="center" vertical="center" wrapText="1"/>
    </xf>
    <xf numFmtId="0" fontId="115" fillId="7" borderId="0" xfId="0" applyFont="1" applyFill="1" applyAlignment="1">
      <alignment horizontal="right" vertical="center" wrapText="1"/>
    </xf>
    <xf numFmtId="0" fontId="115" fillId="7" borderId="0" xfId="0" applyFont="1" applyFill="1" applyAlignment="1">
      <alignment horizontal="center" vertical="center" wrapText="1"/>
    </xf>
    <xf numFmtId="167" fontId="61" fillId="3" borderId="10" xfId="0" applyNumberFormat="1" applyFont="1" applyFill="1" applyBorder="1" applyAlignment="1">
      <alignment horizontal="center" vertical="center" wrapText="1"/>
    </xf>
    <xf numFmtId="167" fontId="61" fillId="3" borderId="28" xfId="0" applyNumberFormat="1" applyFont="1" applyFill="1" applyBorder="1" applyAlignment="1">
      <alignment horizontal="center" vertical="center" wrapText="1"/>
    </xf>
    <xf numFmtId="167" fontId="61" fillId="3" borderId="11" xfId="0" applyNumberFormat="1" applyFont="1" applyFill="1" applyBorder="1" applyAlignment="1">
      <alignment horizontal="center" vertical="center" wrapText="1"/>
    </xf>
    <xf numFmtId="0" fontId="114" fillId="7" borderId="0" xfId="0" applyFont="1" applyFill="1" applyAlignment="1">
      <alignment horizontal="center" vertical="center"/>
    </xf>
    <xf numFmtId="0" fontId="61" fillId="3" borderId="10" xfId="0" applyFont="1" applyFill="1" applyBorder="1" applyAlignment="1">
      <alignment horizontal="center" vertical="center" wrapText="1"/>
    </xf>
    <xf numFmtId="0" fontId="61" fillId="3" borderId="28" xfId="0" applyFont="1" applyFill="1" applyBorder="1" applyAlignment="1">
      <alignment horizontal="center" vertical="center" wrapText="1"/>
    </xf>
    <xf numFmtId="0" fontId="61" fillId="3" borderId="28" xfId="0" applyFont="1" applyFill="1" applyBorder="1" applyAlignment="1">
      <alignment horizontal="center" vertical="center"/>
    </xf>
    <xf numFmtId="0" fontId="61" fillId="3" borderId="11" xfId="0" applyFont="1" applyFill="1" applyBorder="1" applyAlignment="1">
      <alignment horizontal="center" vertical="center"/>
    </xf>
    <xf numFmtId="0" fontId="25" fillId="0" borderId="0" xfId="0" applyFont="1" applyAlignment="1">
      <alignment horizontal="left" vertical="center"/>
    </xf>
    <xf numFmtId="0" fontId="25" fillId="0" borderId="109" xfId="0" applyFont="1" applyBorder="1" applyAlignment="1">
      <alignment horizontal="left" vertical="center"/>
    </xf>
    <xf numFmtId="0" fontId="37" fillId="0" borderId="89" xfId="0" applyFont="1" applyBorder="1" applyAlignment="1" applyProtection="1">
      <alignment horizontal="center" vertical="center"/>
      <protection locked="0"/>
    </xf>
    <xf numFmtId="0" fontId="37" fillId="0" borderId="91" xfId="0" applyFont="1" applyBorder="1" applyAlignment="1" applyProtection="1">
      <alignment horizontal="center" vertical="center"/>
      <protection locked="0"/>
    </xf>
    <xf numFmtId="0" fontId="37" fillId="0" borderId="9" xfId="0" applyFont="1" applyBorder="1" applyAlignment="1">
      <alignment horizontal="left" vertical="center" indent="1"/>
    </xf>
    <xf numFmtId="0" fontId="25" fillId="0" borderId="188" xfId="0" applyFont="1" applyBorder="1" applyAlignment="1" applyProtection="1">
      <alignment horizontal="center" vertical="top"/>
      <protection locked="0"/>
    </xf>
    <xf numFmtId="0" fontId="25" fillId="0" borderId="189" xfId="0" applyFont="1" applyBorder="1" applyAlignment="1" applyProtection="1">
      <alignment horizontal="center" vertical="top"/>
      <protection locked="0"/>
    </xf>
    <xf numFmtId="0" fontId="25" fillId="0" borderId="190" xfId="0" applyFont="1" applyBorder="1" applyAlignment="1" applyProtection="1">
      <alignment horizontal="center" vertical="top"/>
      <protection locked="0"/>
    </xf>
    <xf numFmtId="0" fontId="25" fillId="0" borderId="72" xfId="0" applyFont="1" applyBorder="1" applyAlignment="1" applyProtection="1">
      <alignment horizontal="center" vertical="top"/>
      <protection locked="0"/>
    </xf>
    <xf numFmtId="0" fontId="25" fillId="0" borderId="0" xfId="0" applyFont="1" applyAlignment="1" applyProtection="1">
      <alignment horizontal="center" vertical="top"/>
      <protection locked="0"/>
    </xf>
    <xf numFmtId="0" fontId="25" fillId="0" borderId="133" xfId="0" applyFont="1" applyBorder="1" applyAlignment="1" applyProtection="1">
      <alignment horizontal="center" vertical="top"/>
      <protection locked="0"/>
    </xf>
    <xf numFmtId="0" fontId="25" fillId="0" borderId="191" xfId="0" applyFont="1" applyBorder="1" applyAlignment="1" applyProtection="1">
      <alignment horizontal="center" vertical="top"/>
      <protection locked="0"/>
    </xf>
    <xf numFmtId="0" fontId="25" fillId="0" borderId="116" xfId="0" applyFont="1" applyBorder="1" applyAlignment="1" applyProtection="1">
      <alignment horizontal="center" vertical="top"/>
      <protection locked="0"/>
    </xf>
    <xf numFmtId="0" fontId="25" fillId="0" borderId="192" xfId="0" applyFont="1" applyBorder="1" applyAlignment="1" applyProtection="1">
      <alignment horizontal="center" vertical="top"/>
      <protection locked="0"/>
    </xf>
    <xf numFmtId="0" fontId="62" fillId="0" borderId="0" xfId="0" applyFont="1" applyAlignment="1">
      <alignment horizontal="center"/>
    </xf>
    <xf numFmtId="0" fontId="47" fillId="0" borderId="0" xfId="0" applyFont="1" applyAlignment="1">
      <alignment horizontal="center"/>
    </xf>
    <xf numFmtId="0" fontId="32" fillId="0" borderId="0" xfId="0" applyFont="1" applyAlignment="1">
      <alignment horizontal="center" vertical="center" wrapText="1"/>
    </xf>
    <xf numFmtId="0" fontId="38" fillId="0" borderId="0" xfId="0" applyFont="1" applyAlignment="1">
      <alignment horizontal="center" vertical="center" wrapText="1"/>
    </xf>
    <xf numFmtId="0" fontId="37" fillId="4" borderId="89" xfId="0" applyFont="1" applyFill="1" applyBorder="1" applyAlignment="1">
      <alignment horizontal="center" vertical="center"/>
    </xf>
    <xf numFmtId="0" fontId="37" fillId="4" borderId="91" xfId="0" applyFont="1" applyFill="1" applyBorder="1" applyAlignment="1">
      <alignment horizontal="center" vertical="center"/>
    </xf>
    <xf numFmtId="0" fontId="30" fillId="0" borderId="0" xfId="0" applyFont="1" applyAlignment="1">
      <alignment horizontal="left" vertical="center" wrapText="1"/>
    </xf>
    <xf numFmtId="0" fontId="30" fillId="0" borderId="102" xfId="0" applyFont="1" applyBorder="1" applyAlignment="1">
      <alignment horizontal="left" wrapText="1"/>
    </xf>
    <xf numFmtId="0" fontId="49" fillId="0" borderId="102" xfId="0" applyFont="1" applyBorder="1" applyAlignment="1">
      <alignment horizontal="left" wrapText="1"/>
    </xf>
    <xf numFmtId="0" fontId="49" fillId="0" borderId="0" xfId="0" applyFont="1" applyAlignment="1">
      <alignment horizontal="left" wrapText="1"/>
    </xf>
    <xf numFmtId="0" fontId="37" fillId="0" borderId="87" xfId="0" applyFont="1" applyBorder="1" applyAlignment="1" applyProtection="1">
      <alignment horizontal="center" vertical="center"/>
      <protection locked="0"/>
    </xf>
    <xf numFmtId="0" fontId="36" fillId="0" borderId="0" xfId="0" applyFont="1" applyAlignment="1">
      <alignment horizontal="right" vertical="center" wrapText="1" indent="1"/>
    </xf>
    <xf numFmtId="0" fontId="37" fillId="0" borderId="29" xfId="0" applyFont="1" applyBorder="1" applyAlignment="1">
      <alignment horizontal="right" vertical="center" indent="1"/>
    </xf>
    <xf numFmtId="0" fontId="37" fillId="0" borderId="117" xfId="0" applyFont="1" applyBorder="1" applyAlignment="1" applyProtection="1">
      <alignment horizontal="left" vertical="center" indent="1"/>
      <protection locked="0"/>
    </xf>
    <xf numFmtId="0" fontId="37" fillId="0" borderId="150" xfId="0" applyFont="1" applyBorder="1" applyAlignment="1" applyProtection="1">
      <alignment horizontal="left" vertical="center" indent="1"/>
      <protection locked="0"/>
    </xf>
    <xf numFmtId="0" fontId="37" fillId="0" borderId="48" xfId="0" applyFont="1" applyBorder="1" applyAlignment="1" applyProtection="1">
      <alignment horizontal="left" vertical="center" indent="1"/>
      <protection locked="0"/>
    </xf>
    <xf numFmtId="0" fontId="37" fillId="0" borderId="89" xfId="0" applyFont="1" applyBorder="1" applyAlignment="1" applyProtection="1">
      <alignment horizontal="left" vertical="center" indent="1"/>
      <protection locked="0"/>
    </xf>
    <xf numFmtId="0" fontId="37" fillId="0" borderId="87" xfId="0" applyFont="1" applyBorder="1" applyAlignment="1" applyProtection="1">
      <alignment horizontal="left" vertical="center" indent="1"/>
      <protection locked="0"/>
    </xf>
    <xf numFmtId="0" fontId="37" fillId="0" borderId="91" xfId="0" applyFont="1" applyBorder="1" applyAlignment="1" applyProtection="1">
      <alignment horizontal="left" vertical="center" indent="1"/>
      <protection locked="0"/>
    </xf>
    <xf numFmtId="0" fontId="11" fillId="0" borderId="89" xfId="0" applyFont="1" applyBorder="1" applyAlignment="1" applyProtection="1">
      <alignment horizontal="left" vertical="center" indent="1"/>
      <protection locked="0"/>
    </xf>
    <xf numFmtId="0" fontId="11" fillId="0" borderId="87" xfId="0" applyFont="1" applyBorder="1" applyAlignment="1" applyProtection="1">
      <alignment horizontal="left" vertical="center" indent="1"/>
      <protection locked="0"/>
    </xf>
    <xf numFmtId="0" fontId="11" fillId="0" borderId="91" xfId="0" applyFont="1" applyBorder="1" applyAlignment="1" applyProtection="1">
      <alignment horizontal="left" vertical="center" indent="1"/>
      <protection locked="0"/>
    </xf>
    <xf numFmtId="174" fontId="37" fillId="0" borderId="89" xfId="0" applyNumberFormat="1" applyFont="1" applyBorder="1" applyAlignment="1" applyProtection="1">
      <alignment horizontal="left" vertical="center" indent="1"/>
      <protection locked="0"/>
    </xf>
    <xf numFmtId="174" fontId="37" fillId="0" borderId="87" xfId="0" applyNumberFormat="1" applyFont="1" applyBorder="1" applyAlignment="1" applyProtection="1">
      <alignment horizontal="left" vertical="center" indent="1"/>
      <protection locked="0"/>
    </xf>
    <xf numFmtId="174" fontId="37" fillId="0" borderId="91" xfId="0" applyNumberFormat="1" applyFont="1" applyBorder="1" applyAlignment="1" applyProtection="1">
      <alignment horizontal="left" vertical="center" indent="1"/>
      <protection locked="0"/>
    </xf>
    <xf numFmtId="0" fontId="51" fillId="0" borderId="0" xfId="0" applyFont="1" applyAlignment="1">
      <alignment horizontal="left" vertical="center"/>
    </xf>
    <xf numFmtId="171" fontId="37" fillId="0" borderId="89" xfId="0" applyNumberFormat="1" applyFont="1" applyBorder="1" applyAlignment="1" applyProtection="1">
      <alignment horizontal="left" vertical="center" indent="1"/>
      <protection locked="0"/>
    </xf>
    <xf numFmtId="171" fontId="31" fillId="0" borderId="0" xfId="0" applyNumberFormat="1" applyFont="1" applyAlignment="1">
      <alignment horizontal="left" vertical="center"/>
    </xf>
    <xf numFmtId="0" fontId="31" fillId="0" borderId="0" xfId="0" applyFont="1" applyAlignment="1">
      <alignment horizontal="left" vertical="center"/>
    </xf>
    <xf numFmtId="0" fontId="81" fillId="4" borderId="0" xfId="0" applyFont="1" applyFill="1" applyAlignment="1">
      <alignment horizontal="left"/>
    </xf>
    <xf numFmtId="0" fontId="96" fillId="6" borderId="0" xfId="0" applyFont="1" applyFill="1" applyAlignment="1">
      <alignment horizontal="left"/>
    </xf>
    <xf numFmtId="0" fontId="0" fillId="6" borderId="0" xfId="0" applyFill="1" applyAlignment="1">
      <alignment horizontal="left"/>
    </xf>
    <xf numFmtId="14" fontId="39" fillId="0" borderId="35" xfId="0" applyNumberFormat="1" applyFont="1" applyBorder="1" applyAlignment="1">
      <alignment horizontal="center" vertical="center"/>
    </xf>
  </cellXfs>
  <cellStyles count="6">
    <cellStyle name="Comma" xfId="1" builtinId="3"/>
    <cellStyle name="Currency" xfId="2" builtinId="4"/>
    <cellStyle name="Hyperlink" xfId="3" builtinId="8"/>
    <cellStyle name="Normal" xfId="0" builtinId="0"/>
    <cellStyle name="Normal 3" xfId="5" xr:uid="{FB975E90-BA95-4747-8C69-61429C00882F}"/>
    <cellStyle name="Percent" xfId="4" builtinId="5"/>
  </cellStyles>
  <dxfs count="20">
    <dxf>
      <font>
        <color rgb="FF9C0006"/>
      </font>
      <fill>
        <patternFill>
          <bgColor rgb="FFFFC7CE"/>
        </patternFill>
      </fill>
    </dxf>
    <dxf>
      <font>
        <b/>
        <i val="0"/>
        <color theme="6" tint="-0.24994659260841701"/>
      </font>
      <fill>
        <patternFill patternType="none">
          <bgColor auto="1"/>
        </patternFill>
      </fill>
    </dxf>
    <dxf>
      <font>
        <b/>
        <i val="0"/>
        <color theme="6" tint="-0.24994659260841701"/>
      </font>
      <fill>
        <patternFill patternType="none">
          <bgColor auto="1"/>
        </patternFill>
      </fill>
    </dxf>
    <dxf>
      <font>
        <b/>
        <i val="0"/>
        <color theme="6" tint="-0.24994659260841701"/>
      </font>
      <fill>
        <patternFill patternType="none">
          <bgColor auto="1"/>
        </patternFill>
      </fill>
    </dxf>
    <dxf>
      <font>
        <b/>
        <i val="0"/>
        <color theme="6" tint="-0.24994659260841701"/>
      </font>
      <fill>
        <patternFill patternType="none">
          <bgColor auto="1"/>
        </patternFill>
      </fill>
    </dxf>
    <dxf>
      <font>
        <b/>
        <i val="0"/>
        <color theme="6" tint="-0.24994659260841701"/>
      </font>
      <fill>
        <patternFill patternType="none">
          <bgColor auto="1"/>
        </patternFill>
      </fill>
    </dxf>
    <dxf>
      <font>
        <color rgb="FF9C0006"/>
      </font>
      <fill>
        <patternFill>
          <bgColor rgb="FFFFC7CE"/>
        </patternFill>
      </fill>
    </dxf>
    <dxf>
      <font>
        <b/>
        <i val="0"/>
        <color theme="6" tint="-0.24994659260841701"/>
      </font>
      <fill>
        <patternFill patternType="none">
          <bgColor auto="1"/>
        </patternFill>
      </fill>
    </dxf>
    <dxf>
      <font>
        <b/>
        <i val="0"/>
        <color theme="6" tint="-0.24994659260841701"/>
      </font>
      <fill>
        <patternFill patternType="none">
          <bgColor auto="1"/>
        </patternFill>
      </fill>
    </dxf>
    <dxf>
      <font>
        <b/>
        <i val="0"/>
        <color theme="6" tint="-0.24994659260841701"/>
      </font>
      <fill>
        <patternFill patternType="none">
          <bgColor auto="1"/>
        </patternFill>
      </fill>
    </dxf>
    <dxf>
      <font>
        <b/>
        <i val="0"/>
        <color theme="6" tint="-0.24994659260841701"/>
      </font>
      <fill>
        <patternFill patternType="none">
          <bgColor auto="1"/>
        </patternFill>
      </fill>
    </dxf>
    <dxf>
      <font>
        <b/>
        <i val="0"/>
        <color theme="6" tint="-0.24994659260841701"/>
      </font>
      <fill>
        <patternFill patternType="none">
          <bgColor auto="1"/>
        </patternFill>
      </fill>
    </dxf>
    <dxf>
      <font>
        <color rgb="FF9C0006"/>
      </font>
      <fill>
        <patternFill>
          <bgColor rgb="FFFFC7CE"/>
        </patternFill>
      </fill>
    </dxf>
    <dxf>
      <font>
        <b/>
        <i val="0"/>
        <color theme="6" tint="-0.24994659260841701"/>
      </font>
      <fill>
        <patternFill patternType="none">
          <bgColor auto="1"/>
        </patternFill>
      </fill>
    </dxf>
    <dxf>
      <font>
        <b/>
        <i val="0"/>
        <color theme="6" tint="-0.24994659260841701"/>
      </font>
      <fill>
        <patternFill patternType="none">
          <bgColor auto="1"/>
        </patternFill>
      </fill>
    </dxf>
    <dxf>
      <font>
        <b/>
        <i val="0"/>
        <color theme="6" tint="-0.24994659260841701"/>
      </font>
      <fill>
        <patternFill patternType="none">
          <bgColor auto="1"/>
        </patternFill>
      </fill>
    </dxf>
    <dxf>
      <font>
        <color rgb="FF9C0006"/>
      </font>
      <fill>
        <patternFill>
          <bgColor rgb="FFFFC7CE"/>
        </patternFill>
      </fill>
    </dxf>
    <dxf>
      <font>
        <color auto="1"/>
      </font>
    </dxf>
    <dxf>
      <font>
        <color auto="1"/>
      </font>
    </dxf>
    <dxf>
      <font>
        <color auto="1"/>
      </font>
    </dxf>
  </dxfs>
  <tableStyles count="0" defaultTableStyle="TableStyleMedium9" defaultPivotStyle="PivotStyleLight16"/>
  <colors>
    <mruColors>
      <color rgb="FFFFFFCC"/>
      <color rgb="FFF8EFAE"/>
      <color rgb="FFFFF5CD"/>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1.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eetMetadata" Target="metadata.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ctrlProps/ctrlProp1.xml><?xml version="1.0" encoding="utf-8"?>
<formControlPr xmlns="http://schemas.microsoft.com/office/spreadsheetml/2009/9/main" objectType="Radio" firstButton="1" fmlaLink="#REF!" lockText="1" noThreeD="1"/>
</file>

<file path=xl/ctrlProps/ctrlProp2.xml><?xml version="1.0" encoding="utf-8"?>
<formControlPr xmlns="http://schemas.microsoft.com/office/spreadsheetml/2009/9/main" objectType="Radio" lockText="1" noThreeD="1"/>
</file>

<file path=xl/ctrlProps/ctrlProp3.xml><?xml version="1.0" encoding="utf-8"?>
<formControlPr xmlns="http://schemas.microsoft.com/office/spreadsheetml/2009/9/main" objectType="Radio" firstButton="1" fmlaLink="$U$76" lockText="1" noThreeD="1"/>
</file>

<file path=xl/ctrlProps/ctrlProp4.xml><?xml version="1.0" encoding="utf-8"?>
<formControlPr xmlns="http://schemas.microsoft.com/office/spreadsheetml/2009/9/main" objectType="Radio" lockText="1" noThreeD="1"/>
</file>

<file path=xl/ctrlProps/ctrlProp5.xml><?xml version="1.0" encoding="utf-8"?>
<formControlPr xmlns="http://schemas.microsoft.com/office/spreadsheetml/2009/9/main" objectType="Radio" lockText="1" noThreeD="1"/>
</file>

<file path=xl/ctrlProps/ctrlProp6.xml><?xml version="1.0" encoding="utf-8"?>
<formControlPr xmlns="http://schemas.microsoft.com/office/spreadsheetml/2009/9/main" objectType="Radio" lockText="1" noThreeD="1"/>
</file>

<file path=xl/ctrlProps/ctrlProp7.xml><?xml version="1.0" encoding="utf-8"?>
<formControlPr xmlns="http://schemas.microsoft.com/office/spreadsheetml/2009/9/main" objectType="GBox" noThreeD="1"/>
</file>

<file path=xl/ctrlProps/ctrlProp8.xml><?xml version="1.0" encoding="utf-8"?>
<formControlPr xmlns="http://schemas.microsoft.com/office/spreadsheetml/2009/9/main" objectType="GBox" noThreeD="1"/>
</file>

<file path=xl/ctrlProps/ctrlProp9.xml><?xml version="1.0" encoding="utf-8"?>
<formControlPr xmlns="http://schemas.microsoft.com/office/spreadsheetml/2009/9/main" objectType="Radio" firstButton="1" fmlaLink="$U$142" lockText="1" noThreeD="1"/>
</file>

<file path=xl/ctrlProps/ctrlProp10.xml><?xml version="1.0" encoding="utf-8"?>
<formControlPr xmlns="http://schemas.microsoft.com/office/spreadsheetml/2009/9/main" objectType="Radio" lockText="1" noThreeD="1"/>
</file>

<file path=xl/ctrlProps/ctrlProp11.xml><?xml version="1.0" encoding="utf-8"?>
<formControlPr xmlns="http://schemas.microsoft.com/office/spreadsheetml/2009/9/main" objectType="Radio" lockText="1" noThreeD="1"/>
</file>

<file path=xl/ctrlProps/ctrlProp12.xml><?xml version="1.0" encoding="utf-8"?>
<formControlPr xmlns="http://schemas.microsoft.com/office/spreadsheetml/2009/9/main" objectType="GBox" noThreeD="1"/>
</file>

<file path=xl/ctrlProps/ctrlProp13.xml><?xml version="1.0" encoding="utf-8"?>
<formControlPr xmlns="http://schemas.microsoft.com/office/spreadsheetml/2009/9/main" objectType="Radio" firstButton="1" fmlaLink="$U$234" lockText="1" noThreeD="1"/>
</file>

<file path=xl/ctrlProps/ctrlProp14.xml><?xml version="1.0" encoding="utf-8"?>
<formControlPr xmlns="http://schemas.microsoft.com/office/spreadsheetml/2009/9/main" objectType="Radio" lockText="1" noThreeD="1"/>
</file>

<file path=xl/ctrlProps/ctrlProp15.xml><?xml version="1.0" encoding="utf-8"?>
<formControlPr xmlns="http://schemas.microsoft.com/office/spreadsheetml/2009/9/main" objectType="Radio" lockText="1" noThreeD="1"/>
</file>

<file path=xl/ctrlProps/ctrlProp16.xml><?xml version="1.0" encoding="utf-8"?>
<formControlPr xmlns="http://schemas.microsoft.com/office/spreadsheetml/2009/9/main" objectType="Radio" lockText="1" noThreeD="1"/>
</file>

<file path=xl/ctrlProps/ctrlProp17.xml><?xml version="1.0" encoding="utf-8"?>
<formControlPr xmlns="http://schemas.microsoft.com/office/spreadsheetml/2009/9/main" objectType="GBox" noThreeD="1"/>
</file>

<file path=xl/ctrlProps/ctrlProp18.xml><?xml version="1.0" encoding="utf-8"?>
<formControlPr xmlns="http://schemas.microsoft.com/office/spreadsheetml/2009/9/main" objectType="Radio" lockText="1" noThreeD="1"/>
</file>

<file path=xl/ctrlProps/ctrlProp19.xml><?xml version="1.0" encoding="utf-8"?>
<formControlPr xmlns="http://schemas.microsoft.com/office/spreadsheetml/2009/9/main" objectType="Radio" firstButton="1" fmlaLink="$U$210" lockText="1" noThreeD="1"/>
</file>

<file path=xl/ctrlProps/ctrlProp20.xml><?xml version="1.0" encoding="utf-8"?>
<formControlPr xmlns="http://schemas.microsoft.com/office/spreadsheetml/2009/9/main" objectType="Radio" lockText="1" noThreeD="1"/>
</file>

<file path=xl/ctrlProps/ctrlProp21.xml><?xml version="1.0" encoding="utf-8"?>
<formControlPr xmlns="http://schemas.microsoft.com/office/spreadsheetml/2009/9/main" objectType="Radio" lockText="1" noThreeD="1"/>
</file>

<file path=xl/ctrlProps/ctrlProp22.xml><?xml version="1.0" encoding="utf-8"?>
<formControlPr xmlns="http://schemas.microsoft.com/office/spreadsheetml/2009/9/main" objectType="Radio" lockText="1" noThreeD="1"/>
</file>

<file path=xl/ctrlProps/ctrlProp23.xml><?xml version="1.0" encoding="utf-8"?>
<formControlPr xmlns="http://schemas.microsoft.com/office/spreadsheetml/2009/9/main" objectType="GBox" noThreeD="1"/>
</file>

<file path=xl/ctrlProps/ctrlProp24.xml><?xml version="1.0" encoding="utf-8"?>
<formControlPr xmlns="http://schemas.microsoft.com/office/spreadsheetml/2009/9/main" objectType="Radio" lockText="1" noThreeD="1"/>
</file>

<file path=xl/ctrlProps/ctrlProp25.xml><?xml version="1.0" encoding="utf-8"?>
<formControlPr xmlns="http://schemas.microsoft.com/office/spreadsheetml/2009/9/main" objectType="Radio" firstButton="1" fmlaLink="$U$218" lockText="1" noThreeD="1"/>
</file>

<file path=xl/ctrlProps/ctrlProp26.xml><?xml version="1.0" encoding="utf-8"?>
<formControlPr xmlns="http://schemas.microsoft.com/office/spreadsheetml/2009/9/main" objectType="Radio" lockText="1" noThreeD="1"/>
</file>

<file path=xl/ctrlProps/ctrlProp27.xml><?xml version="1.0" encoding="utf-8"?>
<formControlPr xmlns="http://schemas.microsoft.com/office/spreadsheetml/2009/9/main" objectType="Radio" lockText="1" noThreeD="1"/>
</file>

<file path=xl/ctrlProps/ctrlProp28.xml><?xml version="1.0" encoding="utf-8"?>
<formControlPr xmlns="http://schemas.microsoft.com/office/spreadsheetml/2009/9/main" objectType="Radio" lockText="1" noThreeD="1"/>
</file>

<file path=xl/ctrlProps/ctrlProp29.xml><?xml version="1.0" encoding="utf-8"?>
<formControlPr xmlns="http://schemas.microsoft.com/office/spreadsheetml/2009/9/main" objectType="Radio" lockText="1" noThreeD="1"/>
</file>

<file path=xl/ctrlProps/ctrlProp30.xml><?xml version="1.0" encoding="utf-8"?>
<formControlPr xmlns="http://schemas.microsoft.com/office/spreadsheetml/2009/9/main" objectType="Radio" lockText="1" noThreeD="1"/>
</file>

<file path=xl/ctrlProps/ctrlProp31.xml><?xml version="1.0" encoding="utf-8"?>
<formControlPr xmlns="http://schemas.microsoft.com/office/spreadsheetml/2009/9/main" objectType="Radio" firstButton="1" fmlaLink="$U$495" lockText="1" noThreeD="1"/>
</file>

<file path=xl/ctrlProps/ctrlProp32.xml><?xml version="1.0" encoding="utf-8"?>
<formControlPr xmlns="http://schemas.microsoft.com/office/spreadsheetml/2009/9/main" objectType="GBox" noThreeD="1"/>
</file>

<file path=xl/ctrlProps/ctrlProp33.xml><?xml version="1.0" encoding="utf-8"?>
<formControlPr xmlns="http://schemas.microsoft.com/office/spreadsheetml/2009/9/main" objectType="GBox" noThreeD="1"/>
</file>

<file path=xl/ctrlProps/ctrlProp34.xml><?xml version="1.0" encoding="utf-8"?>
<formControlPr xmlns="http://schemas.microsoft.com/office/spreadsheetml/2009/9/main" objectType="Radio" firstButton="1" fmlaLink="$U$226" lockText="1" noThreeD="1"/>
</file>

<file path=xl/ctrlProps/ctrlProp35.xml><?xml version="1.0" encoding="utf-8"?>
<formControlPr xmlns="http://schemas.microsoft.com/office/spreadsheetml/2009/9/main" objectType="Radio" lockText="1" noThreeD="1"/>
</file>

<file path=xl/ctrlProps/ctrlProp36.xml><?xml version="1.0" encoding="utf-8"?>
<formControlPr xmlns="http://schemas.microsoft.com/office/spreadsheetml/2009/9/main" objectType="Radio" lockText="1" noThreeD="1"/>
</file>

<file path=xl/ctrlProps/ctrlProp37.xml><?xml version="1.0" encoding="utf-8"?>
<formControlPr xmlns="http://schemas.microsoft.com/office/spreadsheetml/2009/9/main" objectType="GBox" noThreeD="1"/>
</file>

<file path=xl/ctrlProps/ctrlProp38.xml><?xml version="1.0" encoding="utf-8"?>
<formControlPr xmlns="http://schemas.microsoft.com/office/spreadsheetml/2009/9/main" objectType="Radio" firstButton="1" fmlaLink="U523" lockText="1" noThreeD="1"/>
</file>

<file path=xl/ctrlProps/ctrlProp39.xml><?xml version="1.0" encoding="utf-8"?>
<formControlPr xmlns="http://schemas.microsoft.com/office/spreadsheetml/2009/9/main" objectType="GBox" noThreeD="1"/>
</file>

<file path=xl/ctrlProps/ctrlProp40.xml><?xml version="1.0" encoding="utf-8"?>
<formControlPr xmlns="http://schemas.microsoft.com/office/spreadsheetml/2009/9/main" objectType="GBox" noThreeD="1"/>
</file>

<file path=xl/ctrlProps/ctrlProp41.xml><?xml version="1.0" encoding="utf-8"?>
<formControlPr xmlns="http://schemas.microsoft.com/office/spreadsheetml/2009/9/main" objectType="Radio" firstButton="1" fmlaLink="$U$506" lockText="1" noThreeD="1"/>
</file>

<file path=xl/ctrlProps/ctrlProp42.xml><?xml version="1.0" encoding="utf-8"?>
<formControlPr xmlns="http://schemas.microsoft.com/office/spreadsheetml/2009/9/main" objectType="Radio" lockText="1" noThreeD="1"/>
</file>

<file path=xl/ctrlProps/ctrlProp43.xml><?xml version="1.0" encoding="utf-8"?>
<formControlPr xmlns="http://schemas.microsoft.com/office/spreadsheetml/2009/9/main" objectType="GBox" noThreeD="1"/>
</file>

<file path=xl/ctrlProps/ctrlProp44.xml><?xml version="1.0" encoding="utf-8"?>
<formControlPr xmlns="http://schemas.microsoft.com/office/spreadsheetml/2009/9/main" objectType="Radio" firstButton="1" fmlaLink="$U$259" lockText="1" noThreeD="1"/>
</file>

<file path=xl/ctrlProps/ctrlProp45.xml><?xml version="1.0" encoding="utf-8"?>
<formControlPr xmlns="http://schemas.microsoft.com/office/spreadsheetml/2009/9/main" objectType="GBox" noThreeD="1"/>
</file>

<file path=xl/ctrlProps/ctrlProp46.xml><?xml version="1.0" encoding="utf-8"?>
<formControlPr xmlns="http://schemas.microsoft.com/office/spreadsheetml/2009/9/main" objectType="Radio" firstButton="1" fmlaLink="$U$504" lockText="1" noThreeD="1"/>
</file>

<file path=xl/ctrlProps/ctrlProp47.xml><?xml version="1.0" encoding="utf-8"?>
<formControlPr xmlns="http://schemas.microsoft.com/office/spreadsheetml/2009/9/main" objectType="Radio" lockText="1" noThreeD="1"/>
</file>

<file path=xl/ctrlProps/ctrlProp48.xml><?xml version="1.0" encoding="utf-8"?>
<formControlPr xmlns="http://schemas.microsoft.com/office/spreadsheetml/2009/9/main" objectType="CheckBox" fmlaLink="$U$557" lockText="1" noThreeD="1"/>
</file>

<file path=xl/ctrlProps/ctrlProp49.xml><?xml version="1.0" encoding="utf-8"?>
<formControlPr xmlns="http://schemas.microsoft.com/office/spreadsheetml/2009/9/main" objectType="CheckBox" fmlaLink="$U$561" lockText="1" noThreeD="1"/>
</file>

<file path=xl/ctrlProps/ctrlProp50.xml><?xml version="1.0" encoding="utf-8"?>
<formControlPr xmlns="http://schemas.microsoft.com/office/spreadsheetml/2009/9/main" objectType="GBox" noThreeD="1"/>
</file>

<file path=xl/ctrlProps/ctrlProp51.xml><?xml version="1.0" encoding="utf-8"?>
<formControlPr xmlns="http://schemas.microsoft.com/office/spreadsheetml/2009/9/main" objectType="Radio" firstButton="1" fmlaLink="$U$554" lockText="1" noThreeD="1"/>
</file>

<file path=xl/ctrlProps/ctrlProp52.xml><?xml version="1.0" encoding="utf-8"?>
<formControlPr xmlns="http://schemas.microsoft.com/office/spreadsheetml/2009/9/main" objectType="CheckBox" fmlaLink="$U$562" lockText="1" noThreeD="1"/>
</file>

<file path=xl/ctrlProps/ctrlProp53.xml><?xml version="1.0" encoding="utf-8"?>
<formControlPr xmlns="http://schemas.microsoft.com/office/spreadsheetml/2009/9/main" objectType="Radio" lockText="1" noThreeD="1"/>
</file>

<file path=xl/ctrlProps/ctrlProp54.xml><?xml version="1.0" encoding="utf-8"?>
<formControlPr xmlns="http://schemas.microsoft.com/office/spreadsheetml/2009/9/main" objectType="CheckBox" fmlaLink="U560" lockText="1" noThreeD="1"/>
</file>

<file path=xl/ctrlProps/ctrlProp55.xml><?xml version="1.0" encoding="utf-8"?>
<formControlPr xmlns="http://schemas.microsoft.com/office/spreadsheetml/2009/9/main" objectType="Radio" lockText="1" noThreeD="1"/>
</file>

<file path=xl/ctrlProps/ctrlProp56.xml><?xml version="1.0" encoding="utf-8"?>
<formControlPr xmlns="http://schemas.microsoft.com/office/spreadsheetml/2009/9/main" objectType="GBox" noThreeD="1"/>
</file>

<file path=xl/ctrlProps/ctrlProp57.xml><?xml version="1.0" encoding="utf-8"?>
<formControlPr xmlns="http://schemas.microsoft.com/office/spreadsheetml/2009/9/main" objectType="Radio" firstButton="1" fmlaLink="$U$249" lockText="1" noThreeD="1"/>
</file>

<file path=xl/ctrlProps/ctrlProp58.xml><?xml version="1.0" encoding="utf-8"?>
<formControlPr xmlns="http://schemas.microsoft.com/office/spreadsheetml/2009/9/main" objectType="Radio" lockText="1" noThreeD="1"/>
</file>

<file path=xl/ctrlProps/ctrlProp59.xml><?xml version="1.0" encoding="utf-8"?>
<formControlPr xmlns="http://schemas.microsoft.com/office/spreadsheetml/2009/9/main" objectType="Radio" lockText="1" noThreeD="1"/>
</file>

<file path=xl/ctrlProps/ctrlProp60.xml><?xml version="1.0" encoding="utf-8"?>
<formControlPr xmlns="http://schemas.microsoft.com/office/spreadsheetml/2009/9/main" objectType="Radio" lockText="1" noThreeD="1"/>
</file>

<file path=xl/ctrlProps/ctrlProp61.xml><?xml version="1.0" encoding="utf-8"?>
<formControlPr xmlns="http://schemas.microsoft.com/office/spreadsheetml/2009/9/main" objectType="Radio" lockText="1" noThreeD="1"/>
</file>

<file path=xl/ctrlProps/ctrlProp62.xml><?xml version="1.0" encoding="utf-8"?>
<formControlPr xmlns="http://schemas.microsoft.com/office/spreadsheetml/2009/9/main" objectType="Radio" lockText="1" noThreeD="1"/>
</file>

<file path=xl/ctrlProps/ctrlProp63.xml><?xml version="1.0" encoding="utf-8"?>
<formControlPr xmlns="http://schemas.microsoft.com/office/spreadsheetml/2009/9/main" objectType="GBox" noThreeD="1"/>
</file>

<file path=xl/ctrlProps/ctrlProp64.xml><?xml version="1.0" encoding="utf-8"?>
<formControlPr xmlns="http://schemas.microsoft.com/office/spreadsheetml/2009/9/main" objectType="Radio" firstButton="1" fmlaLink="$U$103" lockText="1" noThreeD="1"/>
</file>

<file path=xl/ctrlProps/ctrlProp65.xml><?xml version="1.0" encoding="utf-8"?>
<formControlPr xmlns="http://schemas.microsoft.com/office/spreadsheetml/2009/9/main" objectType="Radio" lockText="1" noThreeD="1"/>
</file>

<file path=xl/ctrlProps/ctrlProp66.xml><?xml version="1.0" encoding="utf-8"?>
<formControlPr xmlns="http://schemas.microsoft.com/office/spreadsheetml/2009/9/main" objectType="Radio" lockText="1" noThreeD="1"/>
</file>

<file path=xl/ctrlProps/ctrlProp67.xml><?xml version="1.0" encoding="utf-8"?>
<formControlPr xmlns="http://schemas.microsoft.com/office/spreadsheetml/2009/9/main" objectType="Radio" lockText="1" noThreeD="1"/>
</file>

<file path=xl/ctrlProps/ctrlProp68.xml><?xml version="1.0" encoding="utf-8"?>
<formControlPr xmlns="http://schemas.microsoft.com/office/spreadsheetml/2009/9/main" objectType="Radio" lockText="1" noThreeD="1"/>
</file>

<file path=xl/ctrlProps/ctrlProp69.xml><?xml version="1.0" encoding="utf-8"?>
<formControlPr xmlns="http://schemas.microsoft.com/office/spreadsheetml/2009/9/main" objectType="GBox" noThreeD="1"/>
</file>

<file path=xl/ctrlProps/ctrlProp70.xml><?xml version="1.0" encoding="utf-8"?>
<formControlPr xmlns="http://schemas.microsoft.com/office/spreadsheetml/2009/9/main" objectType="CheckBox" fmlaLink="U123" lockText="1" noThreeD="1"/>
</file>

<file path=xl/ctrlProps/ctrlProp71.xml><?xml version="1.0" encoding="utf-8"?>
<formControlPr xmlns="http://schemas.microsoft.com/office/spreadsheetml/2009/9/main" objectType="GBox" noThreeD="1"/>
</file>

<file path=xl/ctrlProps/ctrlProp72.xml><?xml version="1.0" encoding="utf-8"?>
<formControlPr xmlns="http://schemas.microsoft.com/office/spreadsheetml/2009/9/main" objectType="Radio" firstButton="1" fmlaLink="U194" lockText="1" noThreeD="1"/>
</file>

<file path=xl/ctrlProps/ctrlProp73.xml><?xml version="1.0" encoding="utf-8"?>
<formControlPr xmlns="http://schemas.microsoft.com/office/spreadsheetml/2009/9/main" objectType="Radio" lockText="1" noThreeD="1"/>
</file>

<file path=xl/ctrlProps/ctrlProp74.xml><?xml version="1.0" encoding="utf-8"?>
<formControlPr xmlns="http://schemas.microsoft.com/office/spreadsheetml/2009/9/main" objectType="GBox" noThreeD="1"/>
</file>

<file path=xl/ctrlProps/ctrlProp75.xml><?xml version="1.0" encoding="utf-8"?>
<formControlPr xmlns="http://schemas.microsoft.com/office/spreadsheetml/2009/9/main" objectType="Radio" firstButton="1" fmlaLink="U497" lockText="1" noThreeD="1"/>
</file>

<file path=xl/ctrlProps/ctrlProp76.xml><?xml version="1.0" encoding="utf-8"?>
<formControlPr xmlns="http://schemas.microsoft.com/office/spreadsheetml/2009/9/main" objectType="Radio" lockText="1" noThreeD="1"/>
</file>

<file path=xl/ctrlProps/ctrlProp77.xml><?xml version="1.0" encoding="utf-8"?>
<formControlPr xmlns="http://schemas.microsoft.com/office/spreadsheetml/2009/9/main" objectType="GBox" noThreeD="1"/>
</file>

<file path=xl/ctrlProps/ctrlProp78.xml><?xml version="1.0" encoding="utf-8"?>
<formControlPr xmlns="http://schemas.microsoft.com/office/spreadsheetml/2009/9/main" objectType="Radio" firstButton="1" fmlaLink="U261" lockText="1" noThreeD="1"/>
</file>

<file path=xl/ctrlProps/ctrlProp79.xml><?xml version="1.0" encoding="utf-8"?>
<formControlPr xmlns="http://schemas.microsoft.com/office/spreadsheetml/2009/9/main" objectType="Radio" lockText="1" noThreeD="1"/>
</file>

<file path=xl/ctrlProps/ctrlProp80.xml><?xml version="1.0" encoding="utf-8"?>
<formControlPr xmlns="http://schemas.microsoft.com/office/spreadsheetml/2009/9/main" objectType="CheckBox" fmlaLink="W519" lockText="1" noThreeD="1"/>
</file>

<file path=xl/ctrlProps/ctrlProp81.xml><?xml version="1.0" encoding="utf-8"?>
<formControlPr xmlns="http://schemas.microsoft.com/office/spreadsheetml/2009/9/main" objectType="CheckBox" fmlaLink="W518" lockText="1" noThreeD="1"/>
</file>

<file path=xl/ctrlProps/ctrlProp82.xml><?xml version="1.0" encoding="utf-8"?>
<formControlPr xmlns="http://schemas.microsoft.com/office/spreadsheetml/2009/9/main" objectType="CheckBox" fmlaLink="W520" lockText="1" noThreeD="1"/>
</file>

<file path=xl/ctrlProps/ctrlProp83.xml><?xml version="1.0" encoding="utf-8"?>
<formControlPr xmlns="http://schemas.microsoft.com/office/spreadsheetml/2009/9/main" objectType="CheckBox" fmlaLink="W521" lockText="1" noThreeD="1"/>
</file>

<file path=xl/ctrlProps/ctrlProp84.xml><?xml version="1.0" encoding="utf-8"?>
<formControlPr xmlns="http://schemas.microsoft.com/office/spreadsheetml/2009/9/main" objectType="CheckBox" fmlaLink="W522" lockText="1" noThreeD="1"/>
</file>

<file path=xl/ctrlProps/ctrlProp85.xml><?xml version="1.0" encoding="utf-8"?>
<formControlPr xmlns="http://schemas.microsoft.com/office/spreadsheetml/2009/9/main" objectType="CheckBox" fmlaLink="W523" lockText="1" noThreeD="1"/>
</file>

<file path=xl/ctrlProps/ctrlProp86.xml><?xml version="1.0" encoding="utf-8"?>
<formControlPr xmlns="http://schemas.microsoft.com/office/spreadsheetml/2009/9/main" objectType="CheckBox" fmlaLink="W517" lockText="1" noThreeD="1"/>
</file>

<file path=xl/ctrlProps/ctrlProp87.xml><?xml version="1.0" encoding="utf-8"?>
<formControlPr xmlns="http://schemas.microsoft.com/office/spreadsheetml/2009/9/main" objectType="CheckBox" fmlaLink="X519" lockText="1" noThreeD="1"/>
</file>

<file path=xl/ctrlProps/ctrlProp88.xml><?xml version="1.0" encoding="utf-8"?>
<formControlPr xmlns="http://schemas.microsoft.com/office/spreadsheetml/2009/9/main" objectType="CheckBox" fmlaLink="X518" lockText="1" noThreeD="1"/>
</file>

<file path=xl/ctrlProps/ctrlProp89.xml><?xml version="1.0" encoding="utf-8"?>
<formControlPr xmlns="http://schemas.microsoft.com/office/spreadsheetml/2009/9/main" objectType="CheckBox" fmlaLink="X520" lockText="1" noThreeD="1"/>
</file>

<file path=xl/ctrlProps/ctrlProp90.xml><?xml version="1.0" encoding="utf-8"?>
<formControlPr xmlns="http://schemas.microsoft.com/office/spreadsheetml/2009/9/main" objectType="CheckBox" fmlaLink="X521" lockText="1" noThreeD="1"/>
</file>

<file path=xl/ctrlProps/ctrlProp91.xml><?xml version="1.0" encoding="utf-8"?>
<formControlPr xmlns="http://schemas.microsoft.com/office/spreadsheetml/2009/9/main" objectType="CheckBox" fmlaLink="X522" lockText="1" noThreeD="1"/>
</file>

<file path=xl/ctrlProps/ctrlProp92.xml><?xml version="1.0" encoding="utf-8"?>
<formControlPr xmlns="http://schemas.microsoft.com/office/spreadsheetml/2009/9/main" objectType="CheckBox" fmlaLink="X523" lockText="1" noThreeD="1"/>
</file>

<file path=xl/ctrlProps/ctrlProp93.xml><?xml version="1.0" encoding="utf-8"?>
<formControlPr xmlns="http://schemas.microsoft.com/office/spreadsheetml/2009/9/main" objectType="CheckBox" fmlaLink="X517" lockText="1" noThreeD="1"/>
</file>

<file path=xl/ctrlProps/ctrlProp94.xml><?xml version="1.0" encoding="utf-8"?>
<formControlPr xmlns="http://schemas.microsoft.com/office/spreadsheetml/2009/9/main" objectType="CheckBox" fmlaLink="$U$520" lockText="1" noThreeD="1"/>
</file>

<file path=xl/ctrlProps/ctrlProp95.xml><?xml version="1.0" encoding="utf-8"?>
<formControlPr xmlns="http://schemas.microsoft.com/office/spreadsheetml/2009/9/main" objectType="CheckBox" fmlaLink="$U$521" lockText="1" noThreeD="1"/>
</file>

<file path=xl/ctrlProps/ctrlProp96.xml><?xml version="1.0" encoding="utf-8"?>
<formControlPr xmlns="http://schemas.microsoft.com/office/spreadsheetml/2009/9/main" objectType="CheckBox" fmlaLink="U171" lockText="1" noThreeD="1"/>
</file>

<file path=xl/ctrlProps/ctrlProp97.xml><?xml version="1.0" encoding="utf-8"?>
<formControlPr xmlns="http://schemas.microsoft.com/office/spreadsheetml/2009/9/main" objectType="CheckBox" fmlaLink="U176" lockText="1" noThreeD="1"/>
</file>

<file path=xl/ctrlProps/ctrlProp98.xml><?xml version="1.0" encoding="utf-8"?>
<formControlPr xmlns="http://schemas.microsoft.com/office/spreadsheetml/2009/9/main" objectType="CheckBox" fmlaLink="U175" lockText="1" noThreeD="1"/>
</file>

<file path=xl/ctrlProps/ctrlProp99.xml><?xml version="1.0" encoding="utf-8"?>
<formControlPr xmlns="http://schemas.microsoft.com/office/spreadsheetml/2009/9/main" objectType="CheckBox" fmlaLink="U174" lockText="1" noThreeD="1"/>
</file>

<file path=xl/ctrlProps/ctrlProp100.xml><?xml version="1.0" encoding="utf-8"?>
<formControlPr xmlns="http://schemas.microsoft.com/office/spreadsheetml/2009/9/main" objectType="CheckBox" fmlaLink="U173" lockText="1" noThreeD="1"/>
</file>

<file path=xl/ctrlProps/ctrlProp101.xml><?xml version="1.0" encoding="utf-8"?>
<formControlPr xmlns="http://schemas.microsoft.com/office/spreadsheetml/2009/9/main" objectType="CheckBox" fmlaLink="U172" lockText="1" noThreeD="1"/>
</file>

<file path=xl/ctrlProps/ctrlProp102.xml><?xml version="1.0" encoding="utf-8"?>
<formControlPr xmlns="http://schemas.microsoft.com/office/spreadsheetml/2009/9/main" objectType="Radio" lockText="1" noThreeD="1"/>
</file>

<file path=xl/ctrlProps/ctrlProp103.xml><?xml version="1.0" encoding="utf-8"?>
<formControlPr xmlns="http://schemas.microsoft.com/office/spreadsheetml/2009/9/main" objectType="CheckBox" fmlaLink="$U$556" lockText="1" noThreeD="1"/>
</file>

<file path=xl/ctrlProps/ctrlProp104.xml><?xml version="1.0" encoding="utf-8"?>
<formControlPr xmlns="http://schemas.microsoft.com/office/spreadsheetml/2009/9/main" objectType="CheckBox" fmlaLink="U118" lockText="1" noThreeD="1"/>
</file>

<file path=xl/ctrlProps/ctrlProp105.xml><?xml version="1.0" encoding="utf-8"?>
<formControlPr xmlns="http://schemas.microsoft.com/office/spreadsheetml/2009/9/main" objectType="Radio" lockText="1" noThreeD="1"/>
</file>

<file path=xl/ctrlProps/ctrlProp106.xml><?xml version="1.0" encoding="utf-8"?>
<formControlPr xmlns="http://schemas.microsoft.com/office/spreadsheetml/2009/9/main" objectType="CheckBox" lockText="1" noThreeD="1"/>
</file>

<file path=xl/ctrlProps/ctrlProp107.xml><?xml version="1.0" encoding="utf-8"?>
<formControlPr xmlns="http://schemas.microsoft.com/office/spreadsheetml/2009/9/main" objectType="CheckBox" lockText="1" noThreeD="1"/>
</file>

<file path=xl/ctrlProps/ctrlProp108.xml><?xml version="1.0" encoding="utf-8"?>
<formControlPr xmlns="http://schemas.microsoft.com/office/spreadsheetml/2009/9/main" objectType="CheckBox" lockText="1" noThreeD="1"/>
</file>

<file path=xl/ctrlProps/ctrlProp109.xml><?xml version="1.0" encoding="utf-8"?>
<formControlPr xmlns="http://schemas.microsoft.com/office/spreadsheetml/2009/9/main" objectType="CheckBox" lockText="1" noThreeD="1"/>
</file>

<file path=xl/ctrlProps/ctrlProp110.xml><?xml version="1.0" encoding="utf-8"?>
<formControlPr xmlns="http://schemas.microsoft.com/office/spreadsheetml/2009/9/main" objectType="CheckBox" lockText="1" noThreeD="1"/>
</file>

<file path=xl/ctrlProps/ctrlProp111.xml><?xml version="1.0" encoding="utf-8"?>
<formControlPr xmlns="http://schemas.microsoft.com/office/spreadsheetml/2009/9/main" objectType="CheckBox" lockText="1" noThreeD="1"/>
</file>

<file path=xl/ctrlProps/ctrlProp112.xml><?xml version="1.0" encoding="utf-8"?>
<formControlPr xmlns="http://schemas.microsoft.com/office/spreadsheetml/2009/9/main" objectType="CheckBox" lockText="1" noThreeD="1"/>
</file>

<file path=xl/ctrlProps/ctrlProp113.xml><?xml version="1.0" encoding="utf-8"?>
<formControlPr xmlns="http://schemas.microsoft.com/office/spreadsheetml/2009/9/main" objectType="CheckBox" lockText="1" noThreeD="1"/>
</file>

<file path=xl/ctrlProps/ctrlProp114.xml><?xml version="1.0" encoding="utf-8"?>
<formControlPr xmlns="http://schemas.microsoft.com/office/spreadsheetml/2009/9/main" objectType="CheckBox" lockText="1" noThreeD="1"/>
</file>

<file path=xl/ctrlProps/ctrlProp115.xml><?xml version="1.0" encoding="utf-8"?>
<formControlPr xmlns="http://schemas.microsoft.com/office/spreadsheetml/2009/9/main" objectType="CheckBox" lockText="1" noThreeD="1"/>
</file>

<file path=xl/ctrlProps/ctrlProp116.xml><?xml version="1.0" encoding="utf-8"?>
<formControlPr xmlns="http://schemas.microsoft.com/office/spreadsheetml/2009/9/main" objectType="CheckBox" lockText="1" noThreeD="1"/>
</file>

<file path=xl/ctrlProps/ctrlProp117.xml><?xml version="1.0" encoding="utf-8"?>
<formControlPr xmlns="http://schemas.microsoft.com/office/spreadsheetml/2009/9/main" objectType="CheckBox" lockText="1" noThreeD="1"/>
</file>

<file path=xl/ctrlProps/ctrlProp118.xml><?xml version="1.0" encoding="utf-8"?>
<formControlPr xmlns="http://schemas.microsoft.com/office/spreadsheetml/2009/9/main" objectType="CheckBox" lockText="1" noThreeD="1"/>
</file>

<file path=xl/ctrlProps/ctrlProp119.xml><?xml version="1.0" encoding="utf-8"?>
<formControlPr xmlns="http://schemas.microsoft.com/office/spreadsheetml/2009/9/main" objectType="CheckBox" lockText="1" noThreeD="1"/>
</file>

<file path=xl/ctrlProps/ctrlProp120.xml><?xml version="1.0" encoding="utf-8"?>
<formControlPr xmlns="http://schemas.microsoft.com/office/spreadsheetml/2009/9/main" objectType="CheckBox" lockText="1" noThreeD="1"/>
</file>

<file path=xl/ctrlProps/ctrlProp121.xml><?xml version="1.0" encoding="utf-8"?>
<formControlPr xmlns="http://schemas.microsoft.com/office/spreadsheetml/2009/9/main" objectType="CheckBox" lockText="1" noThreeD="1"/>
</file>

<file path=xl/ctrlProps/ctrlProp122.xml><?xml version="1.0" encoding="utf-8"?>
<formControlPr xmlns="http://schemas.microsoft.com/office/spreadsheetml/2009/9/main" objectType="CheckBox" lockText="1" noThreeD="1"/>
</file>

<file path=xl/ctrlProps/ctrlProp123.xml><?xml version="1.0" encoding="utf-8"?>
<formControlPr xmlns="http://schemas.microsoft.com/office/spreadsheetml/2009/9/main" objectType="CheckBox" lockText="1" noThreeD="1"/>
</file>

<file path=xl/ctrlProps/ctrlProp124.xml><?xml version="1.0" encoding="utf-8"?>
<formControlPr xmlns="http://schemas.microsoft.com/office/spreadsheetml/2009/9/main" objectType="CheckBox" lockText="1" noThreeD="1"/>
</file>

<file path=xl/ctrlProps/ctrlProp125.xml><?xml version="1.0" encoding="utf-8"?>
<formControlPr xmlns="http://schemas.microsoft.com/office/spreadsheetml/2009/9/main" objectType="CheckBox" lockText="1" noThreeD="1"/>
</file>

<file path=xl/ctrlProps/ctrlProp126.xml><?xml version="1.0" encoding="utf-8"?>
<formControlPr xmlns="http://schemas.microsoft.com/office/spreadsheetml/2009/9/main" objectType="CheckBox" fmlaLink="U127" lockText="1" noThreeD="1"/>
</file>

<file path=xl/ctrlProps/ctrlProp127.xml><?xml version="1.0" encoding="utf-8"?>
<formControlPr xmlns="http://schemas.microsoft.com/office/spreadsheetml/2009/9/main" objectType="Radio" lockText="1" noThreeD="1"/>
</file>

<file path=xl/ctrlProps/ctrlProp128.xml><?xml version="1.0" encoding="utf-8"?>
<formControlPr xmlns="http://schemas.microsoft.com/office/spreadsheetml/2009/9/main" objectType="GBox" noThreeD="1"/>
</file>

<file path=xl/ctrlProps/ctrlProp129.xml><?xml version="1.0" encoding="utf-8"?>
<formControlPr xmlns="http://schemas.microsoft.com/office/spreadsheetml/2009/9/main" objectType="GBox" noThreeD="1"/>
</file>

<file path=xl/ctrlProps/ctrlProp130.xml><?xml version="1.0" encoding="utf-8"?>
<formControlPr xmlns="http://schemas.microsoft.com/office/spreadsheetml/2009/9/main" objectType="GBox" noThreeD="1"/>
</file>

<file path=xl/ctrlProps/ctrlProp131.xml><?xml version="1.0" encoding="utf-8"?>
<formControlPr xmlns="http://schemas.microsoft.com/office/spreadsheetml/2009/9/main" objectType="GBox" noThreeD="1"/>
</file>

<file path=xl/ctrlProps/ctrlProp132.xml><?xml version="1.0" encoding="utf-8"?>
<formControlPr xmlns="http://schemas.microsoft.com/office/spreadsheetml/2009/9/main" objectType="GBox" noThreeD="1"/>
</file>

<file path=xl/ctrlProps/ctrlProp133.xml><?xml version="1.0" encoding="utf-8"?>
<formControlPr xmlns="http://schemas.microsoft.com/office/spreadsheetml/2009/9/main" objectType="Radio" lockText="1" noThreeD="1"/>
</file>

<file path=xl/ctrlProps/ctrlProp134.xml><?xml version="1.0" encoding="utf-8"?>
<formControlPr xmlns="http://schemas.microsoft.com/office/spreadsheetml/2009/9/main" objectType="Radio" lockText="1" noThreeD="1"/>
</file>

<file path=xl/ctrlProps/ctrlProp135.xml><?xml version="1.0" encoding="utf-8"?>
<formControlPr xmlns="http://schemas.microsoft.com/office/spreadsheetml/2009/9/main" objectType="Radio" lockText="1" noThreeD="1"/>
</file>

<file path=xl/ctrlProps/ctrlProp136.xml><?xml version="1.0" encoding="utf-8"?>
<formControlPr xmlns="http://schemas.microsoft.com/office/spreadsheetml/2009/9/main" objectType="Radio" lockText="1" noThreeD="1"/>
</file>

<file path=xl/ctrlProps/ctrlProp137.xml><?xml version="1.0" encoding="utf-8"?>
<formControlPr xmlns="http://schemas.microsoft.com/office/spreadsheetml/2009/9/main" objectType="Radio" lockText="1" noThreeD="1"/>
</file>

<file path=xl/ctrlProps/ctrlProp138.xml><?xml version="1.0" encoding="utf-8"?>
<formControlPr xmlns="http://schemas.microsoft.com/office/spreadsheetml/2009/9/main" objectType="GBox" noThreeD="1"/>
</file>

<file path=xl/ctrlProps/ctrlProp139.xml><?xml version="1.0" encoding="utf-8"?>
<formControlPr xmlns="http://schemas.microsoft.com/office/spreadsheetml/2009/9/main" objectType="GBox" noThreeD="1"/>
</file>

<file path=xl/ctrlProps/ctrlProp140.xml><?xml version="1.0" encoding="utf-8"?>
<formControlPr xmlns="http://schemas.microsoft.com/office/spreadsheetml/2009/9/main" objectType="Radio" firstButton="1" fmlaLink="$U$99" lockText="1" noThreeD="1"/>
</file>

<file path=xl/ctrlProps/ctrlProp141.xml><?xml version="1.0" encoding="utf-8"?>
<formControlPr xmlns="http://schemas.microsoft.com/office/spreadsheetml/2009/9/main" objectType="Radio" lockText="1" noThreeD="1"/>
</file>

<file path=xl/ctrlProps/ctrlProp142.xml><?xml version="1.0" encoding="utf-8"?>
<formControlPr xmlns="http://schemas.microsoft.com/office/spreadsheetml/2009/9/main" objectType="CheckBox" fmlaLink="U124" lockText="1" noThreeD="1"/>
</file>

<file path=xl/ctrlProps/ctrlProp143.xml><?xml version="1.0" encoding="utf-8"?>
<formControlPr xmlns="http://schemas.microsoft.com/office/spreadsheetml/2009/9/main" objectType="GBox" noThreeD="1"/>
</file>

<file path=xl/ctrlProps/ctrlProp144.xml><?xml version="1.0" encoding="utf-8"?>
<formControlPr xmlns="http://schemas.microsoft.com/office/spreadsheetml/2009/9/main" objectType="Radio" firstButton="1" fmlaLink="U101" lockText="1" noThreeD="1"/>
</file>

<file path=xl/ctrlProps/ctrlProp145.xml><?xml version="1.0" encoding="utf-8"?>
<formControlPr xmlns="http://schemas.microsoft.com/office/spreadsheetml/2009/9/main" objectType="Radio" lockText="1" noThreeD="1"/>
</file>

<file path=xl/ctrlProps/ctrlProp146.xml><?xml version="1.0" encoding="utf-8"?>
<formControlPr xmlns="http://schemas.microsoft.com/office/spreadsheetml/2009/9/main" objectType="Radio" lockText="1" noThreeD="1"/>
</file>

<file path=xl/ctrlProps/ctrlProp147.xml><?xml version="1.0" encoding="utf-8"?>
<formControlPr xmlns="http://schemas.microsoft.com/office/spreadsheetml/2009/9/main" objectType="Radio" lockText="1" noThreeD="1"/>
</file>

<file path=xl/ctrlProps/ctrlProp148.xml><?xml version="1.0" encoding="utf-8"?>
<formControlPr xmlns="http://schemas.microsoft.com/office/spreadsheetml/2009/9/main" objectType="Radio" lockText="1" noThreeD="1"/>
</file>

<file path=xl/ctrlProps/ctrlProp149.xml><?xml version="1.0" encoding="utf-8"?>
<formControlPr xmlns="http://schemas.microsoft.com/office/spreadsheetml/2009/9/main" objectType="Radio" lockText="1" noThreeD="1"/>
</file>

<file path=xl/ctrlProps/ctrlProp150.xml><?xml version="1.0" encoding="utf-8"?>
<formControlPr xmlns="http://schemas.microsoft.com/office/spreadsheetml/2009/9/main" objectType="Radio" lockText="1" noThreeD="1"/>
</file>

<file path=xl/ctrlProps/ctrlProp151.xml><?xml version="1.0" encoding="utf-8"?>
<formControlPr xmlns="http://schemas.microsoft.com/office/spreadsheetml/2009/9/main" objectType="Radio" firstButton="1" fmlaLink="$U$87" lockText="1" noThreeD="1"/>
</file>

<file path=xl/ctrlProps/ctrlProp152.xml><?xml version="1.0" encoding="utf-8"?>
<formControlPr xmlns="http://schemas.microsoft.com/office/spreadsheetml/2009/9/main" objectType="Radio" lockText="1" noThreeD="1"/>
</file>

<file path=xl/ctrlProps/ctrlProp153.xml><?xml version="1.0" encoding="utf-8"?>
<formControlPr xmlns="http://schemas.microsoft.com/office/spreadsheetml/2009/9/main" objectType="Radio" lockText="1" noThreeD="1"/>
</file>

<file path=xl/ctrlProps/ctrlProp154.xml><?xml version="1.0" encoding="utf-8"?>
<formControlPr xmlns="http://schemas.microsoft.com/office/spreadsheetml/2009/9/main" objectType="Radio" lockText="1" noThreeD="1"/>
</file>

<file path=xl/ctrlProps/ctrlProp155.xml><?xml version="1.0" encoding="utf-8"?>
<formControlPr xmlns="http://schemas.microsoft.com/office/spreadsheetml/2009/9/main" objectType="Radio" lockText="1" noThreeD="1"/>
</file>

<file path=xl/ctrlProps/ctrlProp156.xml><?xml version="1.0" encoding="utf-8"?>
<formControlPr xmlns="http://schemas.microsoft.com/office/spreadsheetml/2009/9/main" objectType="GBox" noThreeD="1"/>
</file>

<file path=xl/ctrlProps/ctrlProp157.xml><?xml version="1.0" encoding="utf-8"?>
<formControlPr xmlns="http://schemas.microsoft.com/office/spreadsheetml/2009/9/main" objectType="CheckBox" fmlaLink="U92" lockText="1" noThreeD="1"/>
</file>

<file path=xl/ctrlProps/ctrlProp158.xml><?xml version="1.0" encoding="utf-8"?>
<formControlPr xmlns="http://schemas.microsoft.com/office/spreadsheetml/2009/9/main" objectType="CheckBox" fmlaLink="U93" lockText="1" noThreeD="1"/>
</file>

<file path=xl/ctrlProps/ctrlProp159.xml><?xml version="1.0" encoding="utf-8"?>
<formControlPr xmlns="http://schemas.microsoft.com/office/spreadsheetml/2009/9/main" objectType="Radio" lockText="1" noThreeD="1"/>
</file>

<file path=xl/ctrlProps/ctrlProp160.xml><?xml version="1.0" encoding="utf-8"?>
<formControlPr xmlns="http://schemas.microsoft.com/office/spreadsheetml/2009/9/main" objectType="CheckBox" fmlaLink="$U$563" lockText="1" noThreeD="1"/>
</file>

<file path=xl/ctrlProps/ctrlProp161.xml><?xml version="1.0" encoding="utf-8"?>
<formControlPr xmlns="http://schemas.microsoft.com/office/spreadsheetml/2009/9/main" objectType="CheckBox" fmlaLink="U117" lockText="1" noThreeD="1"/>
</file>

<file path=xl/ctrlProps/ctrlProp162.xml><?xml version="1.0" encoding="utf-8"?>
<formControlPr xmlns="http://schemas.microsoft.com/office/spreadsheetml/2009/9/main" objectType="CheckBox" fmlaLink="U122" lockText="1" noThreeD="1"/>
</file>

<file path=xl/ctrlProps/ctrlProp163.xml><?xml version="1.0" encoding="utf-8"?>
<formControlPr xmlns="http://schemas.microsoft.com/office/spreadsheetml/2009/9/main" objectType="CheckBox" fmlaLink="U126" lockText="1" noThreeD="1"/>
</file>

<file path=xl/ctrlProps/ctrlProp164.xml><?xml version="1.0" encoding="utf-8"?>
<formControlPr xmlns="http://schemas.microsoft.com/office/spreadsheetml/2009/9/main" objectType="CheckBox" fmlaLink="$U$558" lockText="1" noThreeD="1"/>
</file>

<file path=xl/ctrlProps/ctrlProp165.xml><?xml version="1.0" encoding="utf-8"?>
<formControlPr xmlns="http://schemas.microsoft.com/office/spreadsheetml/2009/9/main" objectType="CheckBox" fmlaLink="$U$559" lockText="1" noThreeD="1"/>
</file>

<file path=xl/ctrlProps/ctrlProp166.xml><?xml version="1.0" encoding="utf-8"?>
<formControlPr xmlns="http://schemas.microsoft.com/office/spreadsheetml/2009/9/main" objectType="CheckBox" fmlaLink="$U$555" lockText="1" noThreeD="1"/>
</file>

<file path=xl/ctrlProps/ctrlProp167.xml><?xml version="1.0" encoding="utf-8"?>
<formControlPr xmlns="http://schemas.microsoft.com/office/spreadsheetml/2009/9/main" objectType="CheckBox" fmlaLink="$U$562" lockText="1" noThreeD="1"/>
</file>

<file path=xl/ctrlProps/ctrlProp168.xml><?xml version="1.0" encoding="utf-8"?>
<formControlPr xmlns="http://schemas.microsoft.com/office/spreadsheetml/2009/9/main" objectType="CheckBox" fmlaLink="U119" lockText="1" noThreeD="1"/>
</file>

<file path=xl/ctrlProps/ctrlProp169.xml><?xml version="1.0" encoding="utf-8"?>
<formControlPr xmlns="http://schemas.microsoft.com/office/spreadsheetml/2009/9/main" objectType="CheckBox" fmlaLink="U467" lockText="1" noThreeD="1"/>
</file>

<file path=xl/ctrlProps/ctrlProp170.xml><?xml version="1.0" encoding="utf-8"?>
<formControlPr xmlns="http://schemas.microsoft.com/office/spreadsheetml/2009/9/main" objectType="CheckBox" fmlaLink="U486" lockText="1" noThreeD="1"/>
</file>

<file path=xl/ctrlProps/ctrlProp171.xml><?xml version="1.0" encoding="utf-8"?>
<formControlPr xmlns="http://schemas.microsoft.com/office/spreadsheetml/2009/9/main" objectType="CheckBox" fmlaLink="U488" lockText="1" noThreeD="1"/>
</file>

<file path=xl/ctrlProps/ctrlProp172.xml><?xml version="1.0" encoding="utf-8"?>
<formControlPr xmlns="http://schemas.microsoft.com/office/spreadsheetml/2009/9/main" objectType="CheckBox" fmlaLink="U472" lockText="1" noThreeD="1"/>
</file>

<file path=xl/ctrlProps/ctrlProp173.xml><?xml version="1.0" encoding="utf-8"?>
<formControlPr xmlns="http://schemas.microsoft.com/office/spreadsheetml/2009/9/main" objectType="CheckBox" fmlaLink="U474" lockText="1" noThreeD="1"/>
</file>

<file path=xl/ctrlProps/ctrlProp174.xml><?xml version="1.0" encoding="utf-8"?>
<formControlPr xmlns="http://schemas.microsoft.com/office/spreadsheetml/2009/9/main" objectType="CheckBox" fmlaLink="U476" lockText="1" noThreeD="1"/>
</file>

<file path=xl/ctrlProps/ctrlProp175.xml><?xml version="1.0" encoding="utf-8"?>
<formControlPr xmlns="http://schemas.microsoft.com/office/spreadsheetml/2009/9/main" objectType="CheckBox" fmlaLink="U567" lockText="1" noThreeD="1"/>
</file>

<file path=xl/ctrlProps/ctrlProp176.xml><?xml version="1.0" encoding="utf-8"?>
<formControlPr xmlns="http://schemas.microsoft.com/office/spreadsheetml/2009/9/main" objectType="GBox" noThreeD="1"/>
</file>

<file path=xl/ctrlProps/ctrlProp177.xml><?xml version="1.0" encoding="utf-8"?>
<formControlPr xmlns="http://schemas.microsoft.com/office/spreadsheetml/2009/9/main" objectType="Radio" firstButton="1" fmlaLink="U65" lockText="1" noThreeD="1"/>
</file>

<file path=xl/ctrlProps/ctrlProp178.xml><?xml version="1.0" encoding="utf-8"?>
<formControlPr xmlns="http://schemas.microsoft.com/office/spreadsheetml/2009/9/main" objectType="Radio" lockText="1" noThreeD="1"/>
</file>

<file path=xl/ctrlProps/ctrlProp179.xml><?xml version="1.0" encoding="utf-8"?>
<formControlPr xmlns="http://schemas.microsoft.com/office/spreadsheetml/2009/9/main" objectType="CheckBox" lockText="1" noThreeD="1"/>
</file>

<file path=xl/ctrlProps/ctrlProp180.xml><?xml version="1.0" encoding="utf-8"?>
<formControlPr xmlns="http://schemas.microsoft.com/office/spreadsheetml/2009/9/main" objectType="CheckBox" lockText="1" noThreeD="1"/>
</file>

<file path=xl/ctrlProps/ctrlProp181.xml><?xml version="1.0" encoding="utf-8"?>
<formControlPr xmlns="http://schemas.microsoft.com/office/spreadsheetml/2009/9/main" objectType="GBox" noThreeD="1"/>
</file>

<file path=xl/ctrlProps/ctrlProp182.xml><?xml version="1.0" encoding="utf-8"?>
<formControlPr xmlns="http://schemas.microsoft.com/office/spreadsheetml/2009/9/main" objectType="Radio" firstButton="1" fmlaLink="X486" lockText="1" noThreeD="1"/>
</file>

<file path=xl/ctrlProps/ctrlProp183.xml><?xml version="1.0" encoding="utf-8"?>
<formControlPr xmlns="http://schemas.microsoft.com/office/spreadsheetml/2009/9/main" objectType="Radio" lockText="1" noThreeD="1"/>
</file>

<file path=xl/ctrlProps/ctrlProp184.xml><?xml version="1.0" encoding="utf-8"?>
<formControlPr xmlns="http://schemas.microsoft.com/office/spreadsheetml/2009/9/main" objectType="Radio" lockText="1" noThreeD="1"/>
</file>

<file path=xl/ctrlProps/ctrlProp185.xml><?xml version="1.0" encoding="utf-8"?>
<formControlPr xmlns="http://schemas.microsoft.com/office/spreadsheetml/2009/9/main" objectType="GBox" noThreeD="1"/>
</file>

<file path=xl/ctrlProps/ctrlProp186.xml><?xml version="1.0" encoding="utf-8"?>
<formControlPr xmlns="http://schemas.microsoft.com/office/spreadsheetml/2009/9/main" objectType="Radio" firstButton="1" fmlaLink="X488" lockText="1" noThreeD="1"/>
</file>

<file path=xl/ctrlProps/ctrlProp187.xml><?xml version="1.0" encoding="utf-8"?>
<formControlPr xmlns="http://schemas.microsoft.com/office/spreadsheetml/2009/9/main" objectType="Radio" lockText="1" noThreeD="1"/>
</file>

<file path=xl/ctrlProps/ctrlProp188.xml><?xml version="1.0" encoding="utf-8"?>
<formControlPr xmlns="http://schemas.microsoft.com/office/spreadsheetml/2009/9/main" objectType="Radio" lockText="1" noThreeD="1"/>
</file>

<file path=xl/ctrlProps/ctrlProp189.xml><?xml version="1.0" encoding="utf-8"?>
<formControlPr xmlns="http://schemas.microsoft.com/office/spreadsheetml/2009/9/main" objectType="GBox" noThreeD="1"/>
</file>

<file path=xl/ctrlProps/ctrlProp190.xml><?xml version="1.0" encoding="utf-8"?>
<formControlPr xmlns="http://schemas.microsoft.com/office/spreadsheetml/2009/9/main" objectType="GBox" noThreeD="1"/>
</file>

<file path=xl/ctrlProps/ctrlProp191.xml><?xml version="1.0" encoding="utf-8"?>
<formControlPr xmlns="http://schemas.microsoft.com/office/spreadsheetml/2009/9/main" objectType="CheckBox" fmlaLink="U487" lockText="1" noThreeD="1"/>
</file>

<file path=xl/ctrlProps/ctrlProp192.xml><?xml version="1.0" encoding="utf-8"?>
<formControlPr xmlns="http://schemas.microsoft.com/office/spreadsheetml/2009/9/main" objectType="CheckBox" fmlaLink="U489" lockText="1" noThreeD="1"/>
</file>

<file path=xl/ctrlProps/ctrlProp193.xml><?xml version="1.0" encoding="utf-8"?>
<formControlPr xmlns="http://schemas.microsoft.com/office/spreadsheetml/2009/9/main" objectType="Radio" firstButton="1" fmlaLink="X487" lockText="1" noThreeD="1"/>
</file>

<file path=xl/ctrlProps/ctrlProp194.xml><?xml version="1.0" encoding="utf-8"?>
<formControlPr xmlns="http://schemas.microsoft.com/office/spreadsheetml/2009/9/main" objectType="Radio" lockText="1" noThreeD="1"/>
</file>

<file path=xl/ctrlProps/ctrlProp195.xml><?xml version="1.0" encoding="utf-8"?>
<formControlPr xmlns="http://schemas.microsoft.com/office/spreadsheetml/2009/9/main" objectType="Radio" lockText="1" noThreeD="1"/>
</file>

<file path=xl/ctrlProps/ctrlProp196.xml><?xml version="1.0" encoding="utf-8"?>
<formControlPr xmlns="http://schemas.microsoft.com/office/spreadsheetml/2009/9/main" objectType="Radio" firstButton="1" fmlaLink="X489" lockText="1" noThreeD="1"/>
</file>

<file path=xl/ctrlProps/ctrlProp197.xml><?xml version="1.0" encoding="utf-8"?>
<formControlPr xmlns="http://schemas.microsoft.com/office/spreadsheetml/2009/9/main" objectType="Radio" lockText="1" noThreeD="1"/>
</file>

<file path=xl/ctrlProps/ctrlProp198.xml><?xml version="1.0" encoding="utf-8"?>
<formControlPr xmlns="http://schemas.microsoft.com/office/spreadsheetml/2009/9/main" objectType="Radio" lockText="1" noThreeD="1"/>
</file>

<file path=xl/ctrlProps/ctrlProp199.xml><?xml version="1.0" encoding="utf-8"?>
<formControlPr xmlns="http://schemas.microsoft.com/office/spreadsheetml/2009/9/main" objectType="CheckBox" lockText="1" noThreeD="1"/>
</file>

<file path=xl/ctrlProps/ctrlProp200.xml><?xml version="1.0" encoding="utf-8"?>
<formControlPr xmlns="http://schemas.microsoft.com/office/spreadsheetml/2009/9/main" objectType="CheckBox" lockText="1" noThreeD="1"/>
</file>

<file path=xl/ctrlProps/ctrlProp201.xml><?xml version="1.0" encoding="utf-8"?>
<formControlPr xmlns="http://schemas.microsoft.com/office/spreadsheetml/2009/9/main" objectType="CheckBox" fmlaLink="U473" lockText="1" noThreeD="1"/>
</file>

<file path=xl/ctrlProps/ctrlProp202.xml><?xml version="1.0" encoding="utf-8"?>
<formControlPr xmlns="http://schemas.microsoft.com/office/spreadsheetml/2009/9/main" objectType="CheckBox" fmlaLink="U475" lockText="1" noThreeD="1"/>
</file>

<file path=xl/ctrlProps/ctrlProp203.xml><?xml version="1.0" encoding="utf-8"?>
<formControlPr xmlns="http://schemas.microsoft.com/office/spreadsheetml/2009/9/main" objectType="CheckBox" fmlaLink="U477" lockText="1" noThreeD="1"/>
</file>

<file path=xl/ctrlProps/ctrlProp204.xml><?xml version="1.0" encoding="utf-8"?>
<formControlPr xmlns="http://schemas.microsoft.com/office/spreadsheetml/2009/9/main" objectType="Radio" firstButton="1" fmlaLink="$U$509" lockText="1" noThreeD="1"/>
</file>

<file path=xl/ctrlProps/ctrlProp205.xml><?xml version="1.0" encoding="utf-8"?>
<formControlPr xmlns="http://schemas.microsoft.com/office/spreadsheetml/2009/9/main" objectType="Radio" firstButton="1" fmlaLink="U510" lockText="1" noThreeD="1"/>
</file>

<file path=xl/ctrlProps/ctrlProp206.xml><?xml version="1.0" encoding="utf-8"?>
<formControlPr xmlns="http://schemas.microsoft.com/office/spreadsheetml/2009/9/main" objectType="Radio" firstButton="1" fmlaLink="U511" lockText="1" noThreeD="1"/>
</file>

<file path=xl/ctrlProps/ctrlProp207.xml><?xml version="1.0" encoding="utf-8"?>
<formControlPr xmlns="http://schemas.microsoft.com/office/spreadsheetml/2009/9/main" objectType="Radio" firstButton="1" fmlaLink="$U$512" lockText="1" noThreeD="1"/>
</file>

<file path=xl/ctrlProps/ctrlProp208.xml><?xml version="1.0" encoding="utf-8"?>
<formControlPr xmlns="http://schemas.microsoft.com/office/spreadsheetml/2009/9/main" objectType="Radio" firstButton="1" fmlaLink="U513" lockText="1" noThreeD="1"/>
</file>

<file path=xl/ctrlProps/ctrlProp209.xml><?xml version="1.0" encoding="utf-8"?>
<formControlPr xmlns="http://schemas.microsoft.com/office/spreadsheetml/2009/9/main" objectType="Radio" firstButton="1" fmlaLink="U514" lockText="1" noThreeD="1"/>
</file>

<file path=xl/ctrlProps/ctrlProp210.xml><?xml version="1.0" encoding="utf-8"?>
<formControlPr xmlns="http://schemas.microsoft.com/office/spreadsheetml/2009/9/main" objectType="CheckBox" fmlaLink="$U$445" lockText="1" noThreeD="1"/>
</file>

<file path=xl/ctrlProps/ctrlProp211.xml><?xml version="1.0" encoding="utf-8"?>
<formControlPr xmlns="http://schemas.microsoft.com/office/spreadsheetml/2009/9/main" objectType="Radio" lockText="1" noThreeD="1"/>
</file>

<file path=xl/ctrlProps/ctrlProp212.xml><?xml version="1.0" encoding="utf-8"?>
<formControlPr xmlns="http://schemas.microsoft.com/office/spreadsheetml/2009/9/main" objectType="GBox" noThreeD="1"/>
</file>

<file path=xl/ctrlProps/ctrlProp213.xml><?xml version="1.0" encoding="utf-8"?>
<formControlPr xmlns="http://schemas.microsoft.com/office/spreadsheetml/2009/9/main" objectType="Radio" firstButton="1" fmlaLink="U374" lockText="1" noThreeD="1"/>
</file>

<file path=xl/ctrlProps/ctrlProp214.xml><?xml version="1.0" encoding="utf-8"?>
<formControlPr xmlns="http://schemas.microsoft.com/office/spreadsheetml/2009/9/main" objectType="GBox" noThreeD="1"/>
</file>

<file path=xl/ctrlProps/ctrlProp215.xml><?xml version="1.0" encoding="utf-8"?>
<formControlPr xmlns="http://schemas.microsoft.com/office/spreadsheetml/2009/9/main" objectType="GBox" noThreeD="1"/>
</file>

<file path=xl/ctrlProps/ctrlProp216.xml><?xml version="1.0" encoding="utf-8"?>
<formControlPr xmlns="http://schemas.microsoft.com/office/spreadsheetml/2009/9/main" objectType="GBox" noThreeD="1"/>
</file>

<file path=xl/ctrlProps/ctrlProp217.xml><?xml version="1.0" encoding="utf-8"?>
<formControlPr xmlns="http://schemas.microsoft.com/office/spreadsheetml/2009/9/main" objectType="Radio" firstButton="1" fmlaLink="U376" lockText="1" noThreeD="1"/>
</file>

<file path=xl/ctrlProps/ctrlProp218.xml><?xml version="1.0" encoding="utf-8"?>
<formControlPr xmlns="http://schemas.microsoft.com/office/spreadsheetml/2009/9/main" objectType="Radio" lockText="1" noThreeD="1"/>
</file>

<file path=xl/ctrlProps/ctrlProp219.xml><?xml version="1.0" encoding="utf-8"?>
<formControlPr xmlns="http://schemas.microsoft.com/office/spreadsheetml/2009/9/main" objectType="Radio" firstButton="1" fmlaLink="U382" lockText="1" noThreeD="1"/>
</file>

<file path=xl/ctrlProps/ctrlProp220.xml><?xml version="1.0" encoding="utf-8"?>
<formControlPr xmlns="http://schemas.microsoft.com/office/spreadsheetml/2009/9/main" objectType="Radio" lockText="1" noThreeD="1"/>
</file>

<file path=xl/ctrlProps/ctrlProp221.xml><?xml version="1.0" encoding="utf-8"?>
<formControlPr xmlns="http://schemas.microsoft.com/office/spreadsheetml/2009/9/main" objectType="Radio" firstButton="1" fmlaLink="U384" lockText="1" noThreeD="1"/>
</file>

<file path=xl/ctrlProps/ctrlProp222.xml><?xml version="1.0" encoding="utf-8"?>
<formControlPr xmlns="http://schemas.microsoft.com/office/spreadsheetml/2009/9/main" objectType="Radio" lockText="1" noThreeD="1"/>
</file>

<file path=xl/ctrlProps/ctrlProp223.xml><?xml version="1.0" encoding="utf-8"?>
<formControlPr xmlns="http://schemas.microsoft.com/office/spreadsheetml/2009/9/main" objectType="CheckBox" fmlaLink="$U$547" lockText="1" noThreeD="1"/>
</file>

<file path=xl/ctrlProps/ctrlProp224.xml><?xml version="1.0" encoding="utf-8"?>
<formControlPr xmlns="http://schemas.microsoft.com/office/spreadsheetml/2009/9/main" objectType="GBox" noThreeD="1"/>
</file>

<file path=xl/ctrlProps/ctrlProp225.xml><?xml version="1.0" encoding="utf-8"?>
<formControlPr xmlns="http://schemas.microsoft.com/office/spreadsheetml/2009/9/main" objectType="Radio" firstButton="1" fmlaLink="W26" lockText="1" noThreeD="1"/>
</file>

<file path=xl/ctrlProps/ctrlProp226.xml><?xml version="1.0" encoding="utf-8"?>
<formControlPr xmlns="http://schemas.microsoft.com/office/spreadsheetml/2009/9/main" objectType="GBox" noThreeD="1"/>
</file>

<file path=xl/ctrlProps/ctrlProp227.xml><?xml version="1.0" encoding="utf-8"?>
<formControlPr xmlns="http://schemas.microsoft.com/office/spreadsheetml/2009/9/main" objectType="Radio" firstButton="1" lockText="1" noThreeD="1"/>
</file>

<file path=xl/ctrlProps/ctrlProp228.xml><?xml version="1.0" encoding="utf-8"?>
<formControlPr xmlns="http://schemas.microsoft.com/office/spreadsheetml/2009/9/main" objectType="Radio" lockText="1" noThreeD="1"/>
</file>

<file path=xl/ctrlProps/ctrlProp229.xml><?xml version="1.0" encoding="utf-8"?>
<formControlPr xmlns="http://schemas.microsoft.com/office/spreadsheetml/2009/9/main" objectType="Radio" lockText="1" noThreeD="1"/>
</file>

<file path=xl/ctrlProps/ctrlProp230.xml><?xml version="1.0" encoding="utf-8"?>
<formControlPr xmlns="http://schemas.microsoft.com/office/spreadsheetml/2009/9/main" objectType="Radio" lockText="1" noThreeD="1"/>
</file>

<file path=xl/ctrlProps/ctrlProp231.xml><?xml version="1.0" encoding="utf-8"?>
<formControlPr xmlns="http://schemas.microsoft.com/office/spreadsheetml/2009/9/main" objectType="CheckBox" fmlaLink="W29" lockText="1" noThreeD="1"/>
</file>

<file path=xl/ctrlProps/ctrlProp232.xml><?xml version="1.0" encoding="utf-8"?>
<formControlPr xmlns="http://schemas.microsoft.com/office/spreadsheetml/2009/9/main" objectType="GBox" noThreeD="1"/>
</file>

<file path=xl/ctrlProps/ctrlProp233.xml><?xml version="1.0" encoding="utf-8"?>
<formControlPr xmlns="http://schemas.microsoft.com/office/spreadsheetml/2009/9/main" objectType="Radio" lockText="1" noThreeD="1"/>
</file>

<file path=xl/ctrlProps/ctrlProp234.xml><?xml version="1.0" encoding="utf-8"?>
<formControlPr xmlns="http://schemas.microsoft.com/office/spreadsheetml/2009/9/main" objectType="Radio" firstButton="1" fmlaLink="$U$392" lockText="1" noThreeD="1"/>
</file>

<file path=xl/ctrlProps/ctrlProp235.xml><?xml version="1.0" encoding="utf-8"?>
<formControlPr xmlns="http://schemas.microsoft.com/office/spreadsheetml/2009/9/main" objectType="Radio" lockText="1" noThreeD="1"/>
</file>

<file path=xl/ctrlProps/ctrlProp236.xml><?xml version="1.0" encoding="utf-8"?>
<formControlPr xmlns="http://schemas.microsoft.com/office/spreadsheetml/2009/9/main" objectType="Radio" lockText="1" noThreeD="1"/>
</file>

<file path=xl/ctrlProps/ctrlProp237.xml><?xml version="1.0" encoding="utf-8"?>
<formControlPr xmlns="http://schemas.microsoft.com/office/spreadsheetml/2009/9/main" objectType="Radio" lockText="1" noThreeD="1"/>
</file>

<file path=xl/ctrlProps/ctrlProp238.xml><?xml version="1.0" encoding="utf-8"?>
<formControlPr xmlns="http://schemas.microsoft.com/office/spreadsheetml/2009/9/main" objectType="CheckBox" lockText="1" noThreeD="1"/>
</file>

<file path=xl/ctrlProps/ctrlProp239.xml><?xml version="1.0" encoding="utf-8"?>
<formControlPr xmlns="http://schemas.microsoft.com/office/spreadsheetml/2009/9/main" objectType="CheckBox" lockText="1" noThreeD="1"/>
</file>

<file path=xl/ctrlProps/ctrlProp240.xml><?xml version="1.0" encoding="utf-8"?>
<formControlPr xmlns="http://schemas.microsoft.com/office/spreadsheetml/2009/9/main" objectType="CheckBox" lockText="1" noThreeD="1"/>
</file>

<file path=xl/ctrlProps/ctrlProp241.xml><?xml version="1.0" encoding="utf-8"?>
<formControlPr xmlns="http://schemas.microsoft.com/office/spreadsheetml/2009/9/main" objectType="CheckBox" lockText="1" noThreeD="1"/>
</file>

<file path=xl/ctrlProps/ctrlProp242.xml><?xml version="1.0" encoding="utf-8"?>
<formControlPr xmlns="http://schemas.microsoft.com/office/spreadsheetml/2009/9/main" objectType="CheckBox" lockText="1" noThreeD="1"/>
</file>

<file path=xl/ctrlProps/ctrlProp243.xml><?xml version="1.0" encoding="utf-8"?>
<formControlPr xmlns="http://schemas.microsoft.com/office/spreadsheetml/2009/9/main" objectType="CheckBox" lockText="1" noThreeD="1"/>
</file>

<file path=xl/ctrlProps/ctrlProp244.xml><?xml version="1.0" encoding="utf-8"?>
<formControlPr xmlns="http://schemas.microsoft.com/office/spreadsheetml/2009/9/main" objectType="CheckBox" lockText="1" noThreeD="1"/>
</file>

<file path=xl/ctrlProps/ctrlProp245.xml><?xml version="1.0" encoding="utf-8"?>
<formControlPr xmlns="http://schemas.microsoft.com/office/spreadsheetml/2009/9/main" objectType="CheckBox" lockText="1" noThreeD="1"/>
</file>

<file path=xl/ctrlProps/ctrlProp246.xml><?xml version="1.0" encoding="utf-8"?>
<formControlPr xmlns="http://schemas.microsoft.com/office/spreadsheetml/2009/9/main" objectType="CheckBox" fmlaLink="U394" lockText="1" noThreeD="1"/>
</file>

<file path=xl/ctrlProps/ctrlProp247.xml><?xml version="1.0" encoding="utf-8"?>
<formControlPr xmlns="http://schemas.microsoft.com/office/spreadsheetml/2009/9/main" objectType="CheckBox" fmlaLink="U400" lockText="1" noThreeD="1"/>
</file>

<file path=xl/ctrlProps/ctrlProp248.xml><?xml version="1.0" encoding="utf-8"?>
<formControlPr xmlns="http://schemas.microsoft.com/office/spreadsheetml/2009/9/main" objectType="CheckBox" fmlaLink="U405" lockText="1" noThreeD="1"/>
</file>

<file path=xl/ctrlProps/ctrlProp249.xml><?xml version="1.0" encoding="utf-8"?>
<formControlPr xmlns="http://schemas.microsoft.com/office/spreadsheetml/2009/9/main" objectType="CheckBox" lockText="1" noThreeD="1"/>
</file>

<file path=xl/ctrlProps/ctrlProp250.xml><?xml version="1.0" encoding="utf-8"?>
<formControlPr xmlns="http://schemas.microsoft.com/office/spreadsheetml/2009/9/main" objectType="CheckBox" fmlaLink="U393" lockText="1" noThreeD="1"/>
</file>

<file path=xl/ctrlProps/ctrlProp251.xml><?xml version="1.0" encoding="utf-8"?>
<formControlPr xmlns="http://schemas.microsoft.com/office/spreadsheetml/2009/9/main" objectType="CheckBox" fmlaLink="U399" lockText="1" noThreeD="1"/>
</file>

<file path=xl/ctrlProps/ctrlProp252.xml><?xml version="1.0" encoding="utf-8"?>
<formControlPr xmlns="http://schemas.microsoft.com/office/spreadsheetml/2009/9/main" objectType="CheckBox" fmlaLink="U404" lockText="1" noThreeD="1"/>
</file>

<file path=xl/ctrlProps/ctrlProp253.xml><?xml version="1.0" encoding="utf-8"?>
<formControlPr xmlns="http://schemas.microsoft.com/office/spreadsheetml/2009/9/main" objectType="CheckBox" fmlaLink="U409" lockText="1" noThreeD="1"/>
</file>

<file path=xl/ctrlProps/ctrlProp254.xml><?xml version="1.0" encoding="utf-8"?>
<formControlPr xmlns="http://schemas.microsoft.com/office/spreadsheetml/2009/9/main" objectType="CheckBox" fmlaLink="U408" lockText="1" noThreeD="1"/>
</file>

<file path=xl/ctrlProps/ctrlProp255.xml><?xml version="1.0" encoding="utf-8"?>
<formControlPr xmlns="http://schemas.microsoft.com/office/spreadsheetml/2009/9/main" objectType="CheckBox" lockText="1" noThreeD="1"/>
</file>

<file path=xl/ctrlProps/ctrlProp256.xml><?xml version="1.0" encoding="utf-8"?>
<formControlPr xmlns="http://schemas.microsoft.com/office/spreadsheetml/2009/9/main" objectType="CheckBox" lockText="1" noThreeD="1"/>
</file>

<file path=xl/ctrlProps/ctrlProp257.xml><?xml version="1.0" encoding="utf-8"?>
<formControlPr xmlns="http://schemas.microsoft.com/office/spreadsheetml/2009/9/main" objectType="CheckBox" lockText="1" noThreeD="1"/>
</file>

<file path=xl/ctrlProps/ctrlProp258.xml><?xml version="1.0" encoding="utf-8"?>
<formControlPr xmlns="http://schemas.microsoft.com/office/spreadsheetml/2009/9/main" objectType="CheckBox" lockText="1" noThreeD="1"/>
</file>

<file path=xl/ctrlProps/ctrlProp259.xml><?xml version="1.0" encoding="utf-8"?>
<formControlPr xmlns="http://schemas.microsoft.com/office/spreadsheetml/2009/9/main" objectType="CheckBox" lockText="1" noThreeD="1"/>
</file>

<file path=xl/ctrlProps/ctrlProp260.xml><?xml version="1.0" encoding="utf-8"?>
<formControlPr xmlns="http://schemas.microsoft.com/office/spreadsheetml/2009/9/main" objectType="CheckBox" lockText="1" noThreeD="1"/>
</file>

<file path=xl/ctrlProps/ctrlProp261.xml><?xml version="1.0" encoding="utf-8"?>
<formControlPr xmlns="http://schemas.microsoft.com/office/spreadsheetml/2009/9/main" objectType="CheckBox" lockText="1" noThreeD="1"/>
</file>

<file path=xl/ctrlProps/ctrlProp262.xml><?xml version="1.0" encoding="utf-8"?>
<formControlPr xmlns="http://schemas.microsoft.com/office/spreadsheetml/2009/9/main" objectType="CheckBox" lockText="1" noThreeD="1"/>
</file>

<file path=xl/ctrlProps/ctrlProp263.xml><?xml version="1.0" encoding="utf-8"?>
<formControlPr xmlns="http://schemas.microsoft.com/office/spreadsheetml/2009/9/main" objectType="CheckBox" lockText="1" noThreeD="1"/>
</file>

<file path=xl/ctrlProps/ctrlProp264.xml><?xml version="1.0" encoding="utf-8"?>
<formControlPr xmlns="http://schemas.microsoft.com/office/spreadsheetml/2009/9/main" objectType="CheckBox" lockText="1" noThreeD="1"/>
</file>

<file path=xl/ctrlProps/ctrlProp265.xml><?xml version="1.0" encoding="utf-8"?>
<formControlPr xmlns="http://schemas.microsoft.com/office/spreadsheetml/2009/9/main" objectType="CheckBox" lockText="1" noThreeD="1"/>
</file>

<file path=xl/ctrlProps/ctrlProp266.xml><?xml version="1.0" encoding="utf-8"?>
<formControlPr xmlns="http://schemas.microsoft.com/office/spreadsheetml/2009/9/main" objectType="CheckBox" lockText="1" noThreeD="1"/>
</file>

<file path=xl/ctrlProps/ctrlProp267.xml><?xml version="1.0" encoding="utf-8"?>
<formControlPr xmlns="http://schemas.microsoft.com/office/spreadsheetml/2009/9/main" objectType="CheckBox" lockText="1" noThreeD="1"/>
</file>

<file path=xl/ctrlProps/ctrlProp268.xml><?xml version="1.0" encoding="utf-8"?>
<formControlPr xmlns="http://schemas.microsoft.com/office/spreadsheetml/2009/9/main" objectType="CheckBox" lockText="1" noThreeD="1"/>
</file>

<file path=xl/ctrlProps/ctrlProp269.xml><?xml version="1.0" encoding="utf-8"?>
<formControlPr xmlns="http://schemas.microsoft.com/office/spreadsheetml/2009/9/main" objectType="CheckBox" lockText="1" noThreeD="1"/>
</file>

<file path=xl/ctrlProps/ctrlProp270.xml><?xml version="1.0" encoding="utf-8"?>
<formControlPr xmlns="http://schemas.microsoft.com/office/spreadsheetml/2009/9/main" objectType="CheckBox" lockText="1" noThreeD="1"/>
</file>

<file path=xl/ctrlProps/ctrlProp271.xml><?xml version="1.0" encoding="utf-8"?>
<formControlPr xmlns="http://schemas.microsoft.com/office/spreadsheetml/2009/9/main" objectType="CheckBox" lockText="1" noThreeD="1"/>
</file>

<file path=xl/ctrlProps/ctrlProp272.xml><?xml version="1.0" encoding="utf-8"?>
<formControlPr xmlns="http://schemas.microsoft.com/office/spreadsheetml/2009/9/main" objectType="CheckBox" lockText="1" noThreeD="1"/>
</file>

<file path=xl/ctrlProps/ctrlProp273.xml><?xml version="1.0" encoding="utf-8"?>
<formControlPr xmlns="http://schemas.microsoft.com/office/spreadsheetml/2009/9/main" objectType="CheckBox" lockText="1" noThreeD="1"/>
</file>

<file path=xl/ctrlProps/ctrlProp274.xml><?xml version="1.0" encoding="utf-8"?>
<formControlPr xmlns="http://schemas.microsoft.com/office/spreadsheetml/2009/9/main" objectType="CheckBox" lockText="1" noThreeD="1"/>
</file>

<file path=xl/ctrlProps/ctrlProp275.xml><?xml version="1.0" encoding="utf-8"?>
<formControlPr xmlns="http://schemas.microsoft.com/office/spreadsheetml/2009/9/main" objectType="CheckBox" lockText="1" noThreeD="1"/>
</file>

<file path=xl/ctrlProps/ctrlProp276.xml><?xml version="1.0" encoding="utf-8"?>
<formControlPr xmlns="http://schemas.microsoft.com/office/spreadsheetml/2009/9/main" objectType="CheckBox" lockText="1" noThreeD="1"/>
</file>

<file path=xl/ctrlProps/ctrlProp277.xml><?xml version="1.0" encoding="utf-8"?>
<formControlPr xmlns="http://schemas.microsoft.com/office/spreadsheetml/2009/9/main" objectType="Radio" lockText="1" noThreeD="1"/>
</file>

<file path=xl/ctrlProps/ctrlProp278.xml><?xml version="1.0" encoding="utf-8"?>
<formControlPr xmlns="http://schemas.microsoft.com/office/spreadsheetml/2009/9/main" objectType="Radio" lockText="1" noThreeD="1"/>
</file>

<file path=xl/ctrlProps/ctrlProp279.xml><?xml version="1.0" encoding="utf-8"?>
<formControlPr xmlns="http://schemas.microsoft.com/office/spreadsheetml/2009/9/main" objectType="CheckBox" fmlaLink="U566" lockText="1" noThreeD="1"/>
</file>

<file path=xl/ctrlProps/ctrlProp280.xml><?xml version="1.0" encoding="utf-8"?>
<formControlPr xmlns="http://schemas.microsoft.com/office/spreadsheetml/2009/9/main" objectType="Radio" firstButton="1" fmlaLink="$U$416" lockText="1" noThreeD="1"/>
</file>

<file path=xl/ctrlProps/ctrlProp281.xml><?xml version="1.0" encoding="utf-8"?>
<formControlPr xmlns="http://schemas.microsoft.com/office/spreadsheetml/2009/9/main" objectType="Radio" lockText="1" noThreeD="1"/>
</file>

<file path=xl/ctrlProps/ctrlProp282.xml><?xml version="1.0" encoding="utf-8"?>
<formControlPr xmlns="http://schemas.microsoft.com/office/spreadsheetml/2009/9/main" objectType="Radio" lockText="1" noThreeD="1"/>
</file>

<file path=xl/ctrlProps/ctrlProp283.xml><?xml version="1.0" encoding="utf-8"?>
<formControlPr xmlns="http://schemas.microsoft.com/office/spreadsheetml/2009/9/main" objectType="Radio" lockText="1" noThreeD="1"/>
</file>

<file path=xl/ctrlProps/ctrlProp284.xml><?xml version="1.0" encoding="utf-8"?>
<formControlPr xmlns="http://schemas.microsoft.com/office/spreadsheetml/2009/9/main" objectType="CheckBox" lockText="1" noThreeD="1"/>
</file>

<file path=xl/ctrlProps/ctrlProp285.xml><?xml version="1.0" encoding="utf-8"?>
<formControlPr xmlns="http://schemas.microsoft.com/office/spreadsheetml/2009/9/main" objectType="CheckBox" lockText="1" noThreeD="1"/>
</file>

<file path=xl/ctrlProps/ctrlProp286.xml><?xml version="1.0" encoding="utf-8"?>
<formControlPr xmlns="http://schemas.microsoft.com/office/spreadsheetml/2009/9/main" objectType="CheckBox" lockText="1" noThreeD="1"/>
</file>

<file path=xl/ctrlProps/ctrlProp287.xml><?xml version="1.0" encoding="utf-8"?>
<formControlPr xmlns="http://schemas.microsoft.com/office/spreadsheetml/2009/9/main" objectType="CheckBox" lockText="1" noThreeD="1"/>
</file>

<file path=xl/ctrlProps/ctrlProp288.xml><?xml version="1.0" encoding="utf-8"?>
<formControlPr xmlns="http://schemas.microsoft.com/office/spreadsheetml/2009/9/main" objectType="CheckBox" lockText="1" noThreeD="1"/>
</file>

<file path=xl/ctrlProps/ctrlProp289.xml><?xml version="1.0" encoding="utf-8"?>
<formControlPr xmlns="http://schemas.microsoft.com/office/spreadsheetml/2009/9/main" objectType="CheckBox" lockText="1" noThreeD="1"/>
</file>

<file path=xl/ctrlProps/ctrlProp290.xml><?xml version="1.0" encoding="utf-8"?>
<formControlPr xmlns="http://schemas.microsoft.com/office/spreadsheetml/2009/9/main" objectType="CheckBox" lockText="1" noThreeD="1"/>
</file>

<file path=xl/ctrlProps/ctrlProp291.xml><?xml version="1.0" encoding="utf-8"?>
<formControlPr xmlns="http://schemas.microsoft.com/office/spreadsheetml/2009/9/main" objectType="CheckBox" lockText="1" noThreeD="1"/>
</file>

<file path=xl/ctrlProps/ctrlProp292.xml><?xml version="1.0" encoding="utf-8"?>
<formControlPr xmlns="http://schemas.microsoft.com/office/spreadsheetml/2009/9/main" objectType="CheckBox" lockText="1" noThreeD="1"/>
</file>

<file path=xl/ctrlProps/ctrlProp293.xml><?xml version="1.0" encoding="utf-8"?>
<formControlPr xmlns="http://schemas.microsoft.com/office/spreadsheetml/2009/9/main" objectType="CheckBox" lockText="1" noThreeD="1"/>
</file>

<file path=xl/ctrlProps/ctrlProp294.xml><?xml version="1.0" encoding="utf-8"?>
<formControlPr xmlns="http://schemas.microsoft.com/office/spreadsheetml/2009/9/main" objectType="CheckBox" lockText="1" noThreeD="1"/>
</file>

<file path=xl/ctrlProps/ctrlProp295.xml><?xml version="1.0" encoding="utf-8"?>
<formControlPr xmlns="http://schemas.microsoft.com/office/spreadsheetml/2009/9/main" objectType="CheckBox" lockText="1" noThreeD="1"/>
</file>

<file path=xl/ctrlProps/ctrlProp296.xml><?xml version="1.0" encoding="utf-8"?>
<formControlPr xmlns="http://schemas.microsoft.com/office/spreadsheetml/2009/9/main" objectType="CheckBox" lockText="1" noThreeD="1"/>
</file>

<file path=xl/ctrlProps/ctrlProp297.xml><?xml version="1.0" encoding="utf-8"?>
<formControlPr xmlns="http://schemas.microsoft.com/office/spreadsheetml/2009/9/main" objectType="CheckBox" lockText="1" noThreeD="1"/>
</file>

<file path=xl/ctrlProps/ctrlProp298.xml><?xml version="1.0" encoding="utf-8"?>
<formControlPr xmlns="http://schemas.microsoft.com/office/spreadsheetml/2009/9/main" objectType="CheckBox" lockText="1" noThreeD="1"/>
</file>

<file path=xl/ctrlProps/ctrlProp299.xml><?xml version="1.0" encoding="utf-8"?>
<formControlPr xmlns="http://schemas.microsoft.com/office/spreadsheetml/2009/9/main" objectType="CheckBox" lockText="1" noThreeD="1"/>
</file>

<file path=xl/ctrlProps/ctrlProp300.xml><?xml version="1.0" encoding="utf-8"?>
<formControlPr xmlns="http://schemas.microsoft.com/office/spreadsheetml/2009/9/main" objectType="CheckBox" lockText="1" noThreeD="1"/>
</file>

<file path=xl/ctrlProps/ctrlProp301.xml><?xml version="1.0" encoding="utf-8"?>
<formControlPr xmlns="http://schemas.microsoft.com/office/spreadsheetml/2009/9/main" objectType="CheckBox" lockText="1" noThreeD="1"/>
</file>

<file path=xl/ctrlProps/ctrlProp302.xml><?xml version="1.0" encoding="utf-8"?>
<formControlPr xmlns="http://schemas.microsoft.com/office/spreadsheetml/2009/9/main" objectType="CheckBox" lockText="1" noThreeD="1"/>
</file>

<file path=xl/ctrlProps/ctrlProp303.xml><?xml version="1.0" encoding="utf-8"?>
<formControlPr xmlns="http://schemas.microsoft.com/office/spreadsheetml/2009/9/main" objectType="CheckBox" lockText="1" noThreeD="1"/>
</file>

<file path=xl/ctrlProps/ctrlProp304.xml><?xml version="1.0" encoding="utf-8"?>
<formControlPr xmlns="http://schemas.microsoft.com/office/spreadsheetml/2009/9/main" objectType="CheckBox" fmlaLink="U590" lockText="1" noThreeD="1"/>
</file>

<file path=xl/ctrlProps/ctrlProp305.xml><?xml version="1.0" encoding="utf-8"?>
<formControlPr xmlns="http://schemas.microsoft.com/office/spreadsheetml/2009/9/main" objectType="CheckBox" lockText="1" noThreeD="1"/>
</file>

<file path=xl/ctrlProps/ctrlProp306.xml><?xml version="1.0" encoding="utf-8"?>
<formControlPr xmlns="http://schemas.microsoft.com/office/spreadsheetml/2009/9/main" objectType="CheckBox" lockText="1" noThreeD="1"/>
</file>

<file path=xl/ctrlProps/ctrlProp307.xml><?xml version="1.0" encoding="utf-8"?>
<formControlPr xmlns="http://schemas.microsoft.com/office/spreadsheetml/2009/9/main" objectType="CheckBox" lockText="1" noThreeD="1"/>
</file>

<file path=xl/ctrlProps/ctrlProp308.xml><?xml version="1.0" encoding="utf-8"?>
<formControlPr xmlns="http://schemas.microsoft.com/office/spreadsheetml/2009/9/main" objectType="CheckBox" lockText="1" noThreeD="1"/>
</file>

<file path=xl/ctrlProps/ctrlProp309.xml><?xml version="1.0" encoding="utf-8"?>
<formControlPr xmlns="http://schemas.microsoft.com/office/spreadsheetml/2009/9/main" objectType="CheckBox" lockText="1" noThreeD="1"/>
</file>

<file path=xl/ctrlProps/ctrlProp310.xml><?xml version="1.0" encoding="utf-8"?>
<formControlPr xmlns="http://schemas.microsoft.com/office/spreadsheetml/2009/9/main" objectType="CheckBox" lockText="1" noThreeD="1"/>
</file>

<file path=xl/ctrlProps/ctrlProp311.xml><?xml version="1.0" encoding="utf-8"?>
<formControlPr xmlns="http://schemas.microsoft.com/office/spreadsheetml/2009/9/main" objectType="CheckBox" lockText="1" noThreeD="1"/>
</file>

<file path=xl/ctrlProps/ctrlProp312.xml><?xml version="1.0" encoding="utf-8"?>
<formControlPr xmlns="http://schemas.microsoft.com/office/spreadsheetml/2009/9/main" objectType="CheckBox" lockText="1" noThreeD="1"/>
</file>

<file path=xl/ctrlProps/ctrlProp313.xml><?xml version="1.0" encoding="utf-8"?>
<formControlPr xmlns="http://schemas.microsoft.com/office/spreadsheetml/2009/9/main" objectType="CheckBox" lockText="1" noThreeD="1"/>
</file>

<file path=xl/ctrlProps/ctrlProp314.xml><?xml version="1.0" encoding="utf-8"?>
<formControlPr xmlns="http://schemas.microsoft.com/office/spreadsheetml/2009/9/main" objectType="CheckBox" lockText="1" noThreeD="1"/>
</file>

<file path=xl/ctrlProps/ctrlProp315.xml><?xml version="1.0" encoding="utf-8"?>
<formControlPr xmlns="http://schemas.microsoft.com/office/spreadsheetml/2009/9/main" objectType="CheckBox" lockText="1" noThreeD="1"/>
</file>

<file path=xl/ctrlProps/ctrlProp316.xml><?xml version="1.0" encoding="utf-8"?>
<formControlPr xmlns="http://schemas.microsoft.com/office/spreadsheetml/2009/9/main" objectType="CheckBox" lockText="1" noThreeD="1"/>
</file>

<file path=xl/ctrlProps/ctrlProp317.xml><?xml version="1.0" encoding="utf-8"?>
<formControlPr xmlns="http://schemas.microsoft.com/office/spreadsheetml/2009/9/main" objectType="CheckBox" lockText="1" noThreeD="1"/>
</file>

<file path=xl/ctrlProps/ctrlProp318.xml><?xml version="1.0" encoding="utf-8"?>
<formControlPr xmlns="http://schemas.microsoft.com/office/spreadsheetml/2009/9/main" objectType="CheckBox" lockText="1" noThreeD="1"/>
</file>

<file path=xl/ctrlProps/ctrlProp319.xml><?xml version="1.0" encoding="utf-8"?>
<formControlPr xmlns="http://schemas.microsoft.com/office/spreadsheetml/2009/9/main" objectType="CheckBox" lockText="1" noThreeD="1"/>
</file>

<file path=xl/ctrlProps/ctrlProp320.xml><?xml version="1.0" encoding="utf-8"?>
<formControlPr xmlns="http://schemas.microsoft.com/office/spreadsheetml/2009/9/main" objectType="CheckBox" lockText="1" noThreeD="1"/>
</file>

<file path=xl/ctrlProps/ctrlProp321.xml><?xml version="1.0" encoding="utf-8"?>
<formControlPr xmlns="http://schemas.microsoft.com/office/spreadsheetml/2009/9/main" objectType="CheckBox" lockText="1" noThreeD="1"/>
</file>

<file path=xl/ctrlProps/ctrlProp322.xml><?xml version="1.0" encoding="utf-8"?>
<formControlPr xmlns="http://schemas.microsoft.com/office/spreadsheetml/2009/9/main" objectType="CheckBox" lockText="1" noThreeD="1"/>
</file>

<file path=xl/ctrlProps/ctrlProp323.xml><?xml version="1.0" encoding="utf-8"?>
<formControlPr xmlns="http://schemas.microsoft.com/office/spreadsheetml/2009/9/main" objectType="CheckBox" lockText="1" noThreeD="1"/>
</file>

<file path=xl/ctrlProps/ctrlProp324.xml><?xml version="1.0" encoding="utf-8"?>
<formControlPr xmlns="http://schemas.microsoft.com/office/spreadsheetml/2009/9/main" objectType="CheckBox" lockText="1" noThreeD="1"/>
</file>

<file path=xl/ctrlProps/ctrlProp325.xml><?xml version="1.0" encoding="utf-8"?>
<formControlPr xmlns="http://schemas.microsoft.com/office/spreadsheetml/2009/9/main" objectType="CheckBox" lockText="1" noThreeD="1"/>
</file>

<file path=xl/ctrlProps/ctrlProp326.xml><?xml version="1.0" encoding="utf-8"?>
<formControlPr xmlns="http://schemas.microsoft.com/office/spreadsheetml/2009/9/main" objectType="CheckBox" lockText="1" noThreeD="1"/>
</file>

<file path=xl/ctrlProps/ctrlProp327.xml><?xml version="1.0" encoding="utf-8"?>
<formControlPr xmlns="http://schemas.microsoft.com/office/spreadsheetml/2009/9/main" objectType="CheckBox" lockText="1" noThreeD="1"/>
</file>

<file path=xl/ctrlProps/ctrlProp328.xml><?xml version="1.0" encoding="utf-8"?>
<formControlPr xmlns="http://schemas.microsoft.com/office/spreadsheetml/2009/9/main" objectType="CheckBox" lockText="1" noThreeD="1"/>
</file>

<file path=xl/ctrlProps/ctrlProp329.xml><?xml version="1.0" encoding="utf-8"?>
<formControlPr xmlns="http://schemas.microsoft.com/office/spreadsheetml/2009/9/main" objectType="CheckBox" lockText="1" noThreeD="1"/>
</file>

<file path=xl/ctrlProps/ctrlProp330.xml><?xml version="1.0" encoding="utf-8"?>
<formControlPr xmlns="http://schemas.microsoft.com/office/spreadsheetml/2009/9/main" objectType="CheckBox" lockText="1" noThreeD="1"/>
</file>

<file path=xl/ctrlProps/ctrlProp331.xml><?xml version="1.0" encoding="utf-8"?>
<formControlPr xmlns="http://schemas.microsoft.com/office/spreadsheetml/2009/9/main" objectType="CheckBox" lockText="1" noThreeD="1"/>
</file>

<file path=xl/ctrlProps/ctrlProp332.xml><?xml version="1.0" encoding="utf-8"?>
<formControlPr xmlns="http://schemas.microsoft.com/office/spreadsheetml/2009/9/main" objectType="CheckBox" lockText="1" noThreeD="1"/>
</file>

<file path=xl/ctrlProps/ctrlProp333.xml><?xml version="1.0" encoding="utf-8"?>
<formControlPr xmlns="http://schemas.microsoft.com/office/spreadsheetml/2009/9/main" objectType="CheckBox" lockText="1" noThreeD="1"/>
</file>

<file path=xl/ctrlProps/ctrlProp334.xml><?xml version="1.0" encoding="utf-8"?>
<formControlPr xmlns="http://schemas.microsoft.com/office/spreadsheetml/2009/9/main" objectType="CheckBox" lockText="1" noThreeD="1"/>
</file>

<file path=xl/ctrlProps/ctrlProp335.xml><?xml version="1.0" encoding="utf-8"?>
<formControlPr xmlns="http://schemas.microsoft.com/office/spreadsheetml/2009/9/main" objectType="CheckBox" lockText="1" noThreeD="1"/>
</file>

<file path=xl/ctrlProps/ctrlProp336.xml><?xml version="1.0" encoding="utf-8"?>
<formControlPr xmlns="http://schemas.microsoft.com/office/spreadsheetml/2009/9/main" objectType="CheckBox" lockText="1" noThreeD="1"/>
</file>

<file path=xl/ctrlProps/ctrlProp337.xml><?xml version="1.0" encoding="utf-8"?>
<formControlPr xmlns="http://schemas.microsoft.com/office/spreadsheetml/2009/9/main" objectType="CheckBox" lockText="1" noThreeD="1"/>
</file>

<file path=xl/ctrlProps/ctrlProp338.xml><?xml version="1.0" encoding="utf-8"?>
<formControlPr xmlns="http://schemas.microsoft.com/office/spreadsheetml/2009/9/main" objectType="CheckBox" lockText="1" noThreeD="1"/>
</file>

<file path=xl/ctrlProps/ctrlProp339.xml><?xml version="1.0" encoding="utf-8"?>
<formControlPr xmlns="http://schemas.microsoft.com/office/spreadsheetml/2009/9/main" objectType="CheckBox" lockText="1" noThreeD="1"/>
</file>

<file path=xl/ctrlProps/ctrlProp340.xml><?xml version="1.0" encoding="utf-8"?>
<formControlPr xmlns="http://schemas.microsoft.com/office/spreadsheetml/2009/9/main" objectType="CheckBox" lockText="1" noThreeD="1"/>
</file>

<file path=xl/ctrlProps/ctrlProp341.xml><?xml version="1.0" encoding="utf-8"?>
<formControlPr xmlns="http://schemas.microsoft.com/office/spreadsheetml/2009/9/main" objectType="CheckBox" lockText="1" noThreeD="1"/>
</file>

<file path=xl/ctrlProps/ctrlProp342.xml><?xml version="1.0" encoding="utf-8"?>
<formControlPr xmlns="http://schemas.microsoft.com/office/spreadsheetml/2009/9/main" objectType="CheckBox" lockText="1" noThreeD="1"/>
</file>

<file path=xl/ctrlProps/ctrlProp343.xml><?xml version="1.0" encoding="utf-8"?>
<formControlPr xmlns="http://schemas.microsoft.com/office/spreadsheetml/2009/9/main" objectType="CheckBox" lockText="1" noThreeD="1"/>
</file>

<file path=xl/ctrlProps/ctrlProp344.xml><?xml version="1.0" encoding="utf-8"?>
<formControlPr xmlns="http://schemas.microsoft.com/office/spreadsheetml/2009/9/main" objectType="CheckBox" lockText="1" noThreeD="1"/>
</file>

<file path=xl/ctrlProps/ctrlProp345.xml><?xml version="1.0" encoding="utf-8"?>
<formControlPr xmlns="http://schemas.microsoft.com/office/spreadsheetml/2009/9/main" objectType="Radio" lockText="1" noThreeD="1"/>
</file>

<file path=xl/ctrlProps/ctrlProp346.xml><?xml version="1.0" encoding="utf-8"?>
<formControlPr xmlns="http://schemas.microsoft.com/office/spreadsheetml/2009/9/main" objectType="Radio" lockText="1" noThreeD="1"/>
</file>

<file path=xl/ctrlProps/ctrlProp347.xml><?xml version="1.0" encoding="utf-8"?>
<formControlPr xmlns="http://schemas.microsoft.com/office/spreadsheetml/2009/9/main" objectType="Radio" lockText="1" noThreeD="1"/>
</file>

<file path=xl/ctrlProps/ctrlProp348.xml><?xml version="1.0" encoding="utf-8"?>
<formControlPr xmlns="http://schemas.microsoft.com/office/spreadsheetml/2009/9/main" objectType="GBox" noThreeD="1"/>
</file>

<file path=xl/ctrlProps/ctrlProp349.xml><?xml version="1.0" encoding="utf-8"?>
<formControlPr xmlns="http://schemas.microsoft.com/office/spreadsheetml/2009/9/main" objectType="Radio" firstButton="1" fmlaLink="$U$371" lockText="1" noThreeD="1"/>
</file>

<file path=xl/ctrlProps/ctrlProp350.xml><?xml version="1.0" encoding="utf-8"?>
<formControlPr xmlns="http://schemas.microsoft.com/office/spreadsheetml/2009/9/main" objectType="Radio" lockText="1" noThreeD="1"/>
</file>

<file path=xl/ctrlProps/ctrlProp351.xml><?xml version="1.0" encoding="utf-8"?>
<formControlPr xmlns="http://schemas.microsoft.com/office/spreadsheetml/2009/9/main" objectType="Radio" lockText="1" noThreeD="1"/>
</file>

<file path=xl/ctrlProps/ctrlProp352.xml><?xml version="1.0" encoding="utf-8"?>
<formControlPr xmlns="http://schemas.microsoft.com/office/spreadsheetml/2009/9/main" objectType="Radio" lockText="1" noThreeD="1"/>
</file>

<file path=xl/ctrlProps/ctrlProp353.xml><?xml version="1.0" encoding="utf-8"?>
<formControlPr xmlns="http://schemas.microsoft.com/office/spreadsheetml/2009/9/main" objectType="Radio" lockText="1" noThreeD="1"/>
</file>

<file path=xl/ctrlProps/ctrlProp354.xml><?xml version="1.0" encoding="utf-8"?>
<formControlPr xmlns="http://schemas.microsoft.com/office/spreadsheetml/2009/9/main" objectType="Radio" lockText="1" noThreeD="1"/>
</file>

<file path=xl/ctrlProps/ctrlProp355.xml><?xml version="1.0" encoding="utf-8"?>
<formControlPr xmlns="http://schemas.microsoft.com/office/spreadsheetml/2009/9/main" objectType="Radio" lockText="1" noThreeD="1"/>
</file>

<file path=xl/ctrlProps/ctrlProp356.xml><?xml version="1.0" encoding="utf-8"?>
<formControlPr xmlns="http://schemas.microsoft.com/office/spreadsheetml/2009/9/main" objectType="Radio" firstButton="1" fmlaLink="$U$379" lockText="1" noThreeD="1"/>
</file>

<file path=xl/ctrlProps/ctrlProp357.xml><?xml version="1.0" encoding="utf-8"?>
<formControlPr xmlns="http://schemas.microsoft.com/office/spreadsheetml/2009/9/main" objectType="Radio" lockText="1" noThreeD="1"/>
</file>

<file path=xl/ctrlProps/ctrlProp358.xml><?xml version="1.0" encoding="utf-8"?>
<formControlPr xmlns="http://schemas.microsoft.com/office/spreadsheetml/2009/9/main" objectType="Radio" lockText="1" noThreeD="1"/>
</file>

<file path=xl/ctrlProps/ctrlProp359.xml><?xml version="1.0" encoding="utf-8"?>
<formControlPr xmlns="http://schemas.microsoft.com/office/spreadsheetml/2009/9/main" objectType="Radio" lockText="1" noThreeD="1"/>
</file>

<file path=xl/ctrlProps/ctrlProp360.xml><?xml version="1.0" encoding="utf-8"?>
<formControlPr xmlns="http://schemas.microsoft.com/office/spreadsheetml/2009/9/main" objectType="Radio" lockText="1" noThreeD="1"/>
</file>

<file path=xl/ctrlProps/ctrlProp361.xml><?xml version="1.0" encoding="utf-8"?>
<formControlPr xmlns="http://schemas.microsoft.com/office/spreadsheetml/2009/9/main" objectType="Radio" lockText="1" noThreeD="1"/>
</file>

<file path=xl/ctrlProps/ctrlProp362.xml><?xml version="1.0" encoding="utf-8"?>
<formControlPr xmlns="http://schemas.microsoft.com/office/spreadsheetml/2009/9/main" objectType="Radio" lockText="1" noThreeD="1"/>
</file>

<file path=xl/ctrlProps/ctrlProp363.xml><?xml version="1.0" encoding="utf-8"?>
<formControlPr xmlns="http://schemas.microsoft.com/office/spreadsheetml/2009/9/main" objectType="GBox" noThreeD="1"/>
</file>

<file path=xl/ctrlProps/ctrlProp364.xml><?xml version="1.0" encoding="utf-8"?>
<formControlPr xmlns="http://schemas.microsoft.com/office/spreadsheetml/2009/9/main" objectType="GBox" noThreeD="1"/>
</file>

<file path=xl/ctrlProps/ctrlProp365.xml><?xml version="1.0" encoding="utf-8"?>
<formControlPr xmlns="http://schemas.microsoft.com/office/spreadsheetml/2009/9/main" objectType="Radio" lockText="1" noThreeD="1"/>
</file>

<file path=xl/ctrlProps/ctrlProp366.xml><?xml version="1.0" encoding="utf-8"?>
<formControlPr xmlns="http://schemas.microsoft.com/office/spreadsheetml/2009/9/main" objectType="Radio" lockText="1" noThreeD="1"/>
</file>

<file path=xl/ctrlProps/ctrlProp367.xml><?xml version="1.0" encoding="utf-8"?>
<formControlPr xmlns="http://schemas.microsoft.com/office/spreadsheetml/2009/9/main" objectType="Radio" lockText="1" noThreeD="1"/>
</file>

<file path=xl/ctrlProps/ctrlProp368.xml><?xml version="1.0" encoding="utf-8"?>
<formControlPr xmlns="http://schemas.microsoft.com/office/spreadsheetml/2009/9/main" objectType="Radio" lockText="1" noThreeD="1"/>
</file>

<file path=xl/ctrlProps/ctrlProp369.xml><?xml version="1.0" encoding="utf-8"?>
<formControlPr xmlns="http://schemas.microsoft.com/office/spreadsheetml/2009/9/main" objectType="Radio" firstButton="1" fmlaLink="$U$546" lockText="1" noThreeD="1"/>
</file>

<file path=xl/ctrlProps/ctrlProp370.xml><?xml version="1.0" encoding="utf-8"?>
<formControlPr xmlns="http://schemas.microsoft.com/office/spreadsheetml/2009/9/main" objectType="Radio" lockText="1" noThreeD="1"/>
</file>

<file path=xl/ctrlProps/ctrlProp371.xml><?xml version="1.0" encoding="utf-8"?>
<formControlPr xmlns="http://schemas.microsoft.com/office/spreadsheetml/2009/9/main" objectType="Radio" lockText="1" noThreeD="1"/>
</file>

<file path=xl/ctrlProps/ctrlProp372.xml><?xml version="1.0" encoding="utf-8"?>
<formControlPr xmlns="http://schemas.microsoft.com/office/spreadsheetml/2009/9/main" objectType="GBox" noThreeD="1"/>
</file>

<file path=xl/ctrlProps/ctrlProp373.xml><?xml version="1.0" encoding="utf-8"?>
<formControlPr xmlns="http://schemas.microsoft.com/office/spreadsheetml/2009/9/main" objectType="Radio" lockText="1" noThreeD="1"/>
</file>

<file path=xl/ctrlProps/ctrlProp374.xml><?xml version="1.0" encoding="utf-8"?>
<formControlPr xmlns="http://schemas.microsoft.com/office/spreadsheetml/2009/9/main" objectType="Radio" lockText="1" noThreeD="1"/>
</file>

<file path=xl/ctrlProps/ctrlProp375.xml><?xml version="1.0" encoding="utf-8"?>
<formControlPr xmlns="http://schemas.microsoft.com/office/spreadsheetml/2009/9/main" objectType="GBox" noThreeD="1"/>
</file>

<file path=xl/ctrlProps/ctrlProp376.xml><?xml version="1.0" encoding="utf-8"?>
<formControlPr xmlns="http://schemas.microsoft.com/office/spreadsheetml/2009/9/main" objectType="GBox" noThreeD="1"/>
</file>

<file path=xl/ctrlProps/ctrlProp377.xml><?xml version="1.0" encoding="utf-8"?>
<formControlPr xmlns="http://schemas.microsoft.com/office/spreadsheetml/2009/9/main" objectType="Radio" lockText="1" noThreeD="1"/>
</file>

<file path=xl/ctrlProps/ctrlProp378.xml><?xml version="1.0" encoding="utf-8"?>
<formControlPr xmlns="http://schemas.microsoft.com/office/spreadsheetml/2009/9/main" objectType="Radio" lockText="1" noThreeD="1"/>
</file>

<file path=xl/ctrlProps/ctrlProp379.xml><?xml version="1.0" encoding="utf-8"?>
<formControlPr xmlns="http://schemas.microsoft.com/office/spreadsheetml/2009/9/main" objectType="Radio" lockText="1" noThreeD="1"/>
</file>

<file path=xl/ctrlProps/ctrlProp380.xml><?xml version="1.0" encoding="utf-8"?>
<formControlPr xmlns="http://schemas.microsoft.com/office/spreadsheetml/2009/9/main" objectType="Radio" lockText="1" noThreeD="1"/>
</file>

<file path=xl/ctrlProps/ctrlProp381.xml><?xml version="1.0" encoding="utf-8"?>
<formControlPr xmlns="http://schemas.microsoft.com/office/spreadsheetml/2009/9/main" objectType="Radio" lockText="1" noThreeD="1"/>
</file>

<file path=xl/ctrlProps/ctrlProp382.xml><?xml version="1.0" encoding="utf-8"?>
<formControlPr xmlns="http://schemas.microsoft.com/office/spreadsheetml/2009/9/main" objectType="Radio" lockText="1" noThreeD="1"/>
</file>

<file path=xl/ctrlProps/ctrlProp383.xml><?xml version="1.0" encoding="utf-8"?>
<formControlPr xmlns="http://schemas.microsoft.com/office/spreadsheetml/2009/9/main" objectType="Radio" lockText="1" noThreeD="1"/>
</file>

<file path=xl/ctrlProps/ctrlProp384.xml><?xml version="1.0" encoding="utf-8"?>
<formControlPr xmlns="http://schemas.microsoft.com/office/spreadsheetml/2009/9/main" objectType="Radio" lockText="1" noThreeD="1"/>
</file>

<file path=xl/ctrlProps/ctrlProp385.xml><?xml version="1.0" encoding="utf-8"?>
<formControlPr xmlns="http://schemas.microsoft.com/office/spreadsheetml/2009/9/main" objectType="Radio" lockText="1" noThreeD="1"/>
</file>

<file path=xl/ctrlProps/ctrlProp386.xml><?xml version="1.0" encoding="utf-8"?>
<formControlPr xmlns="http://schemas.microsoft.com/office/spreadsheetml/2009/9/main" objectType="Radio" lockText="1" noThreeD="1"/>
</file>

<file path=xl/ctrlProps/ctrlProp387.xml><?xml version="1.0" encoding="utf-8"?>
<formControlPr xmlns="http://schemas.microsoft.com/office/spreadsheetml/2009/9/main" objectType="Radio" lockText="1" noThreeD="1"/>
</file>

<file path=xl/ctrlProps/ctrlProp388.xml><?xml version="1.0" encoding="utf-8"?>
<formControlPr xmlns="http://schemas.microsoft.com/office/spreadsheetml/2009/9/main" objectType="Radio" lockText="1" noThreeD="1"/>
</file>

<file path=xl/ctrlProps/ctrlProp389.xml><?xml version="1.0" encoding="utf-8"?>
<formControlPr xmlns="http://schemas.microsoft.com/office/spreadsheetml/2009/9/main" objectType="Radio" lockText="1" noThreeD="1"/>
</file>

<file path=xl/ctrlProps/ctrlProp390.xml><?xml version="1.0" encoding="utf-8"?>
<formControlPr xmlns="http://schemas.microsoft.com/office/spreadsheetml/2009/9/main" objectType="Radio" lockText="1" noThreeD="1"/>
</file>

<file path=xl/ctrlProps/ctrlProp391.xml><?xml version="1.0" encoding="utf-8"?>
<formControlPr xmlns="http://schemas.microsoft.com/office/spreadsheetml/2009/9/main" objectType="Radio" lockText="1" noThreeD="1"/>
</file>

<file path=xl/ctrlProps/ctrlProp392.xml><?xml version="1.0" encoding="utf-8"?>
<formControlPr xmlns="http://schemas.microsoft.com/office/spreadsheetml/2009/9/main" objectType="Radio" lockText="1" noThreeD="1"/>
</file>

<file path=xl/ctrlProps/ctrlProp393.xml><?xml version="1.0" encoding="utf-8"?>
<formControlPr xmlns="http://schemas.microsoft.com/office/spreadsheetml/2009/9/main" objectType="Radio" lockText="1" noThreeD="1"/>
</file>

<file path=xl/ctrlProps/ctrlProp394.xml><?xml version="1.0" encoding="utf-8"?>
<formControlPr xmlns="http://schemas.microsoft.com/office/spreadsheetml/2009/9/main" objectType="Radio" lockText="1" noThreeD="1"/>
</file>

<file path=xl/ctrlProps/ctrlProp395.xml><?xml version="1.0" encoding="utf-8"?>
<formControlPr xmlns="http://schemas.microsoft.com/office/spreadsheetml/2009/9/main" objectType="Radio" lockText="1" noThreeD="1"/>
</file>

<file path=xl/ctrlProps/ctrlProp396.xml><?xml version="1.0" encoding="utf-8"?>
<formControlPr xmlns="http://schemas.microsoft.com/office/spreadsheetml/2009/9/main" objectType="Radio" lockText="1" noThreeD="1"/>
</file>

<file path=xl/ctrlProps/ctrlProp397.xml><?xml version="1.0" encoding="utf-8"?>
<formControlPr xmlns="http://schemas.microsoft.com/office/spreadsheetml/2009/9/main" objectType="Radio" lockText="1" noThreeD="1"/>
</file>

<file path=xl/ctrlProps/ctrlProp398.xml><?xml version="1.0" encoding="utf-8"?>
<formControlPr xmlns="http://schemas.microsoft.com/office/spreadsheetml/2009/9/main" objectType="Radio" lockText="1" noThreeD="1"/>
</file>

<file path=xl/ctrlProps/ctrlProp399.xml><?xml version="1.0" encoding="utf-8"?>
<formControlPr xmlns="http://schemas.microsoft.com/office/spreadsheetml/2009/9/main" objectType="Radio" lockText="1" noThreeD="1"/>
</file>

<file path=xl/ctrlProps/ctrlProp400.xml><?xml version="1.0" encoding="utf-8"?>
<formControlPr xmlns="http://schemas.microsoft.com/office/spreadsheetml/2009/9/main" objectType="Radio" lockText="1" noThreeD="1"/>
</file>

<file path=xl/ctrlProps/ctrlProp401.xml><?xml version="1.0" encoding="utf-8"?>
<formControlPr xmlns="http://schemas.microsoft.com/office/spreadsheetml/2009/9/main" objectType="Radio" lockText="1" noThreeD="1"/>
</file>

<file path=xl/ctrlProps/ctrlProp402.xml><?xml version="1.0" encoding="utf-8"?>
<formControlPr xmlns="http://schemas.microsoft.com/office/spreadsheetml/2009/9/main" objectType="Radio" lockText="1" noThreeD="1"/>
</file>

<file path=xl/ctrlProps/ctrlProp403.xml><?xml version="1.0" encoding="utf-8"?>
<formControlPr xmlns="http://schemas.microsoft.com/office/spreadsheetml/2009/9/main" objectType="Radio" lockText="1" noThreeD="1"/>
</file>

<file path=xl/ctrlProps/ctrlProp404.xml><?xml version="1.0" encoding="utf-8"?>
<formControlPr xmlns="http://schemas.microsoft.com/office/spreadsheetml/2009/9/main" objectType="Radio" lockText="1" noThreeD="1"/>
</file>

<file path=xl/ctrlProps/ctrlProp405.xml><?xml version="1.0" encoding="utf-8"?>
<formControlPr xmlns="http://schemas.microsoft.com/office/spreadsheetml/2009/9/main" objectType="Radio" lockText="1" noThreeD="1"/>
</file>

<file path=xl/ctrlProps/ctrlProp406.xml><?xml version="1.0" encoding="utf-8"?>
<formControlPr xmlns="http://schemas.microsoft.com/office/spreadsheetml/2009/9/main" objectType="Radio" lockText="1" noThreeD="1"/>
</file>

<file path=xl/ctrlProps/ctrlProp407.xml><?xml version="1.0" encoding="utf-8"?>
<formControlPr xmlns="http://schemas.microsoft.com/office/spreadsheetml/2009/9/main" objectType="Radio" lockText="1" noThreeD="1"/>
</file>

<file path=xl/ctrlProps/ctrlProp408.xml><?xml version="1.0" encoding="utf-8"?>
<formControlPr xmlns="http://schemas.microsoft.com/office/spreadsheetml/2009/9/main" objectType="Radio" lockText="1" noThreeD="1"/>
</file>

<file path=xl/ctrlProps/ctrlProp409.xml><?xml version="1.0" encoding="utf-8"?>
<formControlPr xmlns="http://schemas.microsoft.com/office/spreadsheetml/2009/9/main" objectType="Radio" lockText="1" noThreeD="1"/>
</file>

<file path=xl/ctrlProps/ctrlProp410.xml><?xml version="1.0" encoding="utf-8"?>
<formControlPr xmlns="http://schemas.microsoft.com/office/spreadsheetml/2009/9/main" objectType="Radio" lockText="1" noThreeD="1"/>
</file>

<file path=xl/ctrlProps/ctrlProp411.xml><?xml version="1.0" encoding="utf-8"?>
<formControlPr xmlns="http://schemas.microsoft.com/office/spreadsheetml/2009/9/main" objectType="Radio" lockText="1" noThreeD="1"/>
</file>

<file path=xl/ctrlProps/ctrlProp412.xml><?xml version="1.0" encoding="utf-8"?>
<formControlPr xmlns="http://schemas.microsoft.com/office/spreadsheetml/2009/9/main" objectType="Radio" lockText="1" noThreeD="1"/>
</file>

<file path=xl/ctrlProps/ctrlProp413.xml><?xml version="1.0" encoding="utf-8"?>
<formControlPr xmlns="http://schemas.microsoft.com/office/spreadsheetml/2009/9/main" objectType="Radio" lockText="1" noThreeD="1"/>
</file>

<file path=xl/ctrlProps/ctrlProp414.xml><?xml version="1.0" encoding="utf-8"?>
<formControlPr xmlns="http://schemas.microsoft.com/office/spreadsheetml/2009/9/main" objectType="Radio" lockText="1" noThreeD="1"/>
</file>

<file path=xl/ctrlProps/ctrlProp415.xml><?xml version="1.0" encoding="utf-8"?>
<formControlPr xmlns="http://schemas.microsoft.com/office/spreadsheetml/2009/9/main" objectType="Radio" lockText="1" noThreeD="1"/>
</file>

<file path=xl/ctrlProps/ctrlProp416.xml><?xml version="1.0" encoding="utf-8"?>
<formControlPr xmlns="http://schemas.microsoft.com/office/spreadsheetml/2009/9/main" objectType="Radio" lockText="1" noThreeD="1"/>
</file>

<file path=xl/ctrlProps/ctrlProp417.xml><?xml version="1.0" encoding="utf-8"?>
<formControlPr xmlns="http://schemas.microsoft.com/office/spreadsheetml/2009/9/main" objectType="Radio" lockText="1" noThreeD="1"/>
</file>

<file path=xl/ctrlProps/ctrlProp418.xml><?xml version="1.0" encoding="utf-8"?>
<formControlPr xmlns="http://schemas.microsoft.com/office/spreadsheetml/2009/9/main" objectType="Radio" lockText="1" noThreeD="1"/>
</file>

<file path=xl/ctrlProps/ctrlProp419.xml><?xml version="1.0" encoding="utf-8"?>
<formControlPr xmlns="http://schemas.microsoft.com/office/spreadsheetml/2009/9/main" objectType="Radio" lockText="1" noThreeD="1"/>
</file>

<file path=xl/ctrlProps/ctrlProp420.xml><?xml version="1.0" encoding="utf-8"?>
<formControlPr xmlns="http://schemas.microsoft.com/office/spreadsheetml/2009/9/main" objectType="Radio" lockText="1" noThreeD="1"/>
</file>

<file path=xl/ctrlProps/ctrlProp421.xml><?xml version="1.0" encoding="utf-8"?>
<formControlPr xmlns="http://schemas.microsoft.com/office/spreadsheetml/2009/9/main" objectType="Radio" lockText="1" noThreeD="1"/>
</file>

<file path=xl/ctrlProps/ctrlProp422.xml><?xml version="1.0" encoding="utf-8"?>
<formControlPr xmlns="http://schemas.microsoft.com/office/spreadsheetml/2009/9/main" objectType="Radio" lockText="1" noThreeD="1"/>
</file>

<file path=xl/ctrlProps/ctrlProp423.xml><?xml version="1.0" encoding="utf-8"?>
<formControlPr xmlns="http://schemas.microsoft.com/office/spreadsheetml/2009/9/main" objectType="Radio" lockText="1" noThreeD="1"/>
</file>

<file path=xl/ctrlProps/ctrlProp424.xml><?xml version="1.0" encoding="utf-8"?>
<formControlPr xmlns="http://schemas.microsoft.com/office/spreadsheetml/2009/9/main" objectType="Radio" lockText="1" noThreeD="1"/>
</file>

<file path=xl/ctrlProps/ctrlProp425.xml><?xml version="1.0" encoding="utf-8"?>
<formControlPr xmlns="http://schemas.microsoft.com/office/spreadsheetml/2009/9/main" objectType="Radio" lockText="1" noThreeD="1"/>
</file>

<file path=xl/ctrlProps/ctrlProp426.xml><?xml version="1.0" encoding="utf-8"?>
<formControlPr xmlns="http://schemas.microsoft.com/office/spreadsheetml/2009/9/main" objectType="Radio" lockText="1" noThreeD="1"/>
</file>

<file path=xl/ctrlProps/ctrlProp427.xml><?xml version="1.0" encoding="utf-8"?>
<formControlPr xmlns="http://schemas.microsoft.com/office/spreadsheetml/2009/9/main" objectType="Radio" lockText="1" noThreeD="1"/>
</file>

<file path=xl/ctrlProps/ctrlProp428.xml><?xml version="1.0" encoding="utf-8"?>
<formControlPr xmlns="http://schemas.microsoft.com/office/spreadsheetml/2009/9/main" objectType="Radio" lockText="1" noThreeD="1"/>
</file>

<file path=xl/ctrlProps/ctrlProp429.xml><?xml version="1.0" encoding="utf-8"?>
<formControlPr xmlns="http://schemas.microsoft.com/office/spreadsheetml/2009/9/main" objectType="Radio" lockText="1" noThreeD="1"/>
</file>

<file path=xl/ctrlProps/ctrlProp430.xml><?xml version="1.0" encoding="utf-8"?>
<formControlPr xmlns="http://schemas.microsoft.com/office/spreadsheetml/2009/9/main" objectType="Radio" lockText="1" noThreeD="1"/>
</file>

<file path=xl/ctrlProps/ctrlProp431.xml><?xml version="1.0" encoding="utf-8"?>
<formControlPr xmlns="http://schemas.microsoft.com/office/spreadsheetml/2009/9/main" objectType="Radio" lockText="1" noThreeD="1"/>
</file>

<file path=xl/ctrlProps/ctrlProp432.xml><?xml version="1.0" encoding="utf-8"?>
<formControlPr xmlns="http://schemas.microsoft.com/office/spreadsheetml/2009/9/main" objectType="Radio" lockText="1" noThreeD="1"/>
</file>

<file path=xl/ctrlProps/ctrlProp433.xml><?xml version="1.0" encoding="utf-8"?>
<formControlPr xmlns="http://schemas.microsoft.com/office/spreadsheetml/2009/9/main" objectType="Radio" lockText="1" noThreeD="1"/>
</file>

<file path=xl/ctrlProps/ctrlProp434.xml><?xml version="1.0" encoding="utf-8"?>
<formControlPr xmlns="http://schemas.microsoft.com/office/spreadsheetml/2009/9/main" objectType="Radio" lockText="1" noThreeD="1"/>
</file>

<file path=xl/ctrlProps/ctrlProp435.xml><?xml version="1.0" encoding="utf-8"?>
<formControlPr xmlns="http://schemas.microsoft.com/office/spreadsheetml/2009/9/main" objectType="Radio" lockText="1" noThreeD="1"/>
</file>

<file path=xl/ctrlProps/ctrlProp436.xml><?xml version="1.0" encoding="utf-8"?>
<formControlPr xmlns="http://schemas.microsoft.com/office/spreadsheetml/2009/9/main" objectType="Radio" lockText="1" noThreeD="1"/>
</file>

<file path=xl/ctrlProps/ctrlProp437.xml><?xml version="1.0" encoding="utf-8"?>
<formControlPr xmlns="http://schemas.microsoft.com/office/spreadsheetml/2009/9/main" objectType="Radio" lockText="1" noThreeD="1"/>
</file>

<file path=xl/ctrlProps/ctrlProp438.xml><?xml version="1.0" encoding="utf-8"?>
<formControlPr xmlns="http://schemas.microsoft.com/office/spreadsheetml/2009/9/main" objectType="Radio" lockText="1" noThreeD="1"/>
</file>

<file path=xl/ctrlProps/ctrlProp439.xml><?xml version="1.0" encoding="utf-8"?>
<formControlPr xmlns="http://schemas.microsoft.com/office/spreadsheetml/2009/9/main" objectType="Radio" lockText="1" noThreeD="1"/>
</file>

<file path=xl/ctrlProps/ctrlProp440.xml><?xml version="1.0" encoding="utf-8"?>
<formControlPr xmlns="http://schemas.microsoft.com/office/spreadsheetml/2009/9/main" objectType="Radio" lockText="1" noThreeD="1"/>
</file>

<file path=xl/ctrlProps/ctrlProp441.xml><?xml version="1.0" encoding="utf-8"?>
<formControlPr xmlns="http://schemas.microsoft.com/office/spreadsheetml/2009/9/main" objectType="Radio" lockText="1" noThreeD="1"/>
</file>

<file path=xl/ctrlProps/ctrlProp442.xml><?xml version="1.0" encoding="utf-8"?>
<formControlPr xmlns="http://schemas.microsoft.com/office/spreadsheetml/2009/9/main" objectType="Radio" lockText="1" noThreeD="1"/>
</file>

<file path=xl/ctrlProps/ctrlProp443.xml><?xml version="1.0" encoding="utf-8"?>
<formControlPr xmlns="http://schemas.microsoft.com/office/spreadsheetml/2009/9/main" objectType="GBox" noThreeD="1"/>
</file>

<file path=xl/ctrlProps/ctrlProp444.xml><?xml version="1.0" encoding="utf-8"?>
<formControlPr xmlns="http://schemas.microsoft.com/office/spreadsheetml/2009/9/main" objectType="Radio" firstButton="1" fmlaLink="$U$424" lockText="1" noThreeD="1"/>
</file>

<file path=xl/ctrlProps/ctrlProp445.xml><?xml version="1.0" encoding="utf-8"?>
<formControlPr xmlns="http://schemas.microsoft.com/office/spreadsheetml/2009/9/main" objectType="Radio" lockText="1" noThreeD="1"/>
</file>

<file path=xl/ctrlProps/ctrlProp446.xml><?xml version="1.0" encoding="utf-8"?>
<formControlPr xmlns="http://schemas.microsoft.com/office/spreadsheetml/2009/9/main" objectType="Radio" lockText="1" noThreeD="1"/>
</file>

<file path=xl/ctrlProps/ctrlProp447.xml><?xml version="1.0" encoding="utf-8"?>
<formControlPr xmlns="http://schemas.microsoft.com/office/spreadsheetml/2009/9/main" objectType="GBox" noThreeD="1"/>
</file>

<file path=xl/ctrlProps/ctrlProp448.xml><?xml version="1.0" encoding="utf-8"?>
<formControlPr xmlns="http://schemas.microsoft.com/office/spreadsheetml/2009/9/main" objectType="Radio" firstButton="1" fmlaLink="$U$426" lockText="1" noThreeD="1"/>
</file>

<file path=xl/ctrlProps/ctrlProp449.xml><?xml version="1.0" encoding="utf-8"?>
<formControlPr xmlns="http://schemas.microsoft.com/office/spreadsheetml/2009/9/main" objectType="Radio" lockText="1" noThreeD="1"/>
</file>

<file path=xl/ctrlProps/ctrlProp450.xml><?xml version="1.0" encoding="utf-8"?>
<formControlPr xmlns="http://schemas.microsoft.com/office/spreadsheetml/2009/9/main" objectType="Radio" lockText="1" noThreeD="1"/>
</file>

<file path=xl/ctrlProps/ctrlProp451.xml><?xml version="1.0" encoding="utf-8"?>
<formControlPr xmlns="http://schemas.microsoft.com/office/spreadsheetml/2009/9/main" objectType="Radio" lockText="1" noThreeD="1"/>
</file>

<file path=xl/ctrlProps/ctrlProp452.xml><?xml version="1.0" encoding="utf-8"?>
<formControlPr xmlns="http://schemas.microsoft.com/office/spreadsheetml/2009/9/main" objectType="GBox" noThreeD="1"/>
</file>

<file path=xl/ctrlProps/ctrlProp453.xml><?xml version="1.0" encoding="utf-8"?>
<formControlPr xmlns="http://schemas.microsoft.com/office/spreadsheetml/2009/9/main" objectType="Radio" firstButton="1" fmlaLink="$U$428" lockText="1" noThreeD="1"/>
</file>

<file path=xl/ctrlProps/ctrlProp454.xml><?xml version="1.0" encoding="utf-8"?>
<formControlPr xmlns="http://schemas.microsoft.com/office/spreadsheetml/2009/9/main" objectType="Radio" lockText="1" noThreeD="1"/>
</file>

<file path=xl/ctrlProps/ctrlProp455.xml><?xml version="1.0" encoding="utf-8"?>
<formControlPr xmlns="http://schemas.microsoft.com/office/spreadsheetml/2009/9/main" objectType="Radio" lockText="1" noThreeD="1"/>
</file>

<file path=xl/ctrlProps/ctrlProp456.xml><?xml version="1.0" encoding="utf-8"?>
<formControlPr xmlns="http://schemas.microsoft.com/office/spreadsheetml/2009/9/main" objectType="GBox" noThreeD="1"/>
</file>

<file path=xl/ctrlProps/ctrlProp457.xml><?xml version="1.0" encoding="utf-8"?>
<formControlPr xmlns="http://schemas.microsoft.com/office/spreadsheetml/2009/9/main" objectType="Radio" firstButton="1" fmlaLink="$U$433" lockText="1" noThreeD="1"/>
</file>

<file path=xl/ctrlProps/ctrlProp458.xml><?xml version="1.0" encoding="utf-8"?>
<formControlPr xmlns="http://schemas.microsoft.com/office/spreadsheetml/2009/9/main" objectType="Radio" lockText="1" noThreeD="1"/>
</file>

<file path=xl/ctrlProps/ctrlProp459.xml><?xml version="1.0" encoding="utf-8"?>
<formControlPr xmlns="http://schemas.microsoft.com/office/spreadsheetml/2009/9/main" objectType="Radio" lockText="1" noThreeD="1"/>
</file>

<file path=xl/ctrlProps/ctrlProp460.xml><?xml version="1.0" encoding="utf-8"?>
<formControlPr xmlns="http://schemas.microsoft.com/office/spreadsheetml/2009/9/main" objectType="GBox" noThreeD="1"/>
</file>

<file path=xl/ctrlProps/ctrlProp461.xml><?xml version="1.0" encoding="utf-8"?>
<formControlPr xmlns="http://schemas.microsoft.com/office/spreadsheetml/2009/9/main" objectType="Radio" firstButton="1" fmlaLink="$U$437" lockText="1" noThreeD="1"/>
</file>

<file path=xl/ctrlProps/ctrlProp462.xml><?xml version="1.0" encoding="utf-8"?>
<formControlPr xmlns="http://schemas.microsoft.com/office/spreadsheetml/2009/9/main" objectType="Radio" lockText="1" noThreeD="1"/>
</file>

<file path=xl/ctrlProps/ctrlProp463.xml><?xml version="1.0" encoding="utf-8"?>
<formControlPr xmlns="http://schemas.microsoft.com/office/spreadsheetml/2009/9/main" objectType="Radio" lockText="1" noThreeD="1"/>
</file>

<file path=xl/ctrlProps/ctrlProp464.xml><?xml version="1.0" encoding="utf-8"?>
<formControlPr xmlns="http://schemas.microsoft.com/office/spreadsheetml/2009/9/main" objectType="Radio" lockText="1" noThreeD="1"/>
</file>

<file path=xl/ctrlProps/ctrlProp465.xml><?xml version="1.0" encoding="utf-8"?>
<formControlPr xmlns="http://schemas.microsoft.com/office/spreadsheetml/2009/9/main" objectType="GBox" noThreeD="1"/>
</file>

<file path=xl/ctrlProps/ctrlProp466.xml><?xml version="1.0" encoding="utf-8"?>
<formControlPr xmlns="http://schemas.microsoft.com/office/spreadsheetml/2009/9/main" objectType="Radio" firstButton="1" fmlaLink="$U$439" lockText="1" noThreeD="1"/>
</file>

<file path=xl/ctrlProps/ctrlProp467.xml><?xml version="1.0" encoding="utf-8"?>
<formControlPr xmlns="http://schemas.microsoft.com/office/spreadsheetml/2009/9/main" objectType="Radio" lockText="1" noThreeD="1"/>
</file>

<file path=xl/ctrlProps/ctrlProp468.xml><?xml version="1.0" encoding="utf-8"?>
<formControlPr xmlns="http://schemas.microsoft.com/office/spreadsheetml/2009/9/main" objectType="Radio" lockText="1" noThreeD="1"/>
</file>

<file path=xl/ctrlProps/ctrlProp469.xml><?xml version="1.0" encoding="utf-8"?>
<formControlPr xmlns="http://schemas.microsoft.com/office/spreadsheetml/2009/9/main" objectType="GBox" noThreeD="1"/>
</file>

<file path=xl/ctrlProps/ctrlProp470.xml><?xml version="1.0" encoding="utf-8"?>
<formControlPr xmlns="http://schemas.microsoft.com/office/spreadsheetml/2009/9/main" objectType="Radio" firstButton="1" fmlaLink="$U$435" lockText="1" noThreeD="1"/>
</file>

<file path=xl/ctrlProps/ctrlProp471.xml><?xml version="1.0" encoding="utf-8"?>
<formControlPr xmlns="http://schemas.microsoft.com/office/spreadsheetml/2009/9/main" objectType="Radio" lockText="1" noThreeD="1"/>
</file>

<file path=xl/ctrlProps/ctrlProp472.xml><?xml version="1.0" encoding="utf-8"?>
<formControlPr xmlns="http://schemas.microsoft.com/office/spreadsheetml/2009/9/main" objectType="GBox" noThreeD="1"/>
</file>

<file path=xl/ctrlProps/ctrlProp473.xml><?xml version="1.0" encoding="utf-8"?>
<formControlPr xmlns="http://schemas.microsoft.com/office/spreadsheetml/2009/9/main" objectType="GBox" noThreeD="1"/>
</file>

<file path=xl/ctrlProps/ctrlProp474.xml><?xml version="1.0" encoding="utf-8"?>
<formControlPr xmlns="http://schemas.microsoft.com/office/spreadsheetml/2009/9/main" objectType="Radio" firstButton="1" fmlaLink="U417" lockText="1" noThreeD="1"/>
</file>

<file path=xl/ctrlProps/ctrlProp475.xml><?xml version="1.0" encoding="utf-8"?>
<formControlPr xmlns="http://schemas.microsoft.com/office/spreadsheetml/2009/9/main" objectType="Radio" lockText="1" noThreeD="1"/>
</file>

<file path=xl/ctrlProps/ctrlProp476.xml><?xml version="1.0" encoding="utf-8"?>
<formControlPr xmlns="http://schemas.microsoft.com/office/spreadsheetml/2009/9/main" objectType="CheckBox" fmlaLink="U274" lockText="1" noThreeD="1"/>
</file>

<file path=xl/ctrlProps/ctrlProp477.xml><?xml version="1.0" encoding="utf-8"?>
<formControlPr xmlns="http://schemas.microsoft.com/office/spreadsheetml/2009/9/main" objectType="CheckBox" fmlaLink="U280" lockText="1" noThreeD="1"/>
</file>

<file path=xl/ctrlProps/ctrlProp478.xml><?xml version="1.0" encoding="utf-8"?>
<formControlPr xmlns="http://schemas.microsoft.com/office/spreadsheetml/2009/9/main" objectType="CheckBox" fmlaLink="U286" lockText="1" noThreeD="1"/>
</file>

<file path=xl/ctrlProps/ctrlProp479.xml><?xml version="1.0" encoding="utf-8"?>
<formControlPr xmlns="http://schemas.microsoft.com/office/spreadsheetml/2009/9/main" objectType="Radio" firstButton="1" fmlaLink="$U$157" lockText="1" noThreeD="1"/>
</file>

<file path=xl/ctrlProps/ctrlProp480.xml><?xml version="1.0" encoding="utf-8"?>
<formControlPr xmlns="http://schemas.microsoft.com/office/spreadsheetml/2009/9/main" objectType="Radio" lockText="1" noThreeD="1"/>
</file>

<file path=xl/ctrlProps/ctrlProp481.xml><?xml version="1.0" encoding="utf-8"?>
<formControlPr xmlns="http://schemas.microsoft.com/office/spreadsheetml/2009/9/main" objectType="GBox" noThreeD="1"/>
</file>

<file path=xl/ctrlProps/ctrlProp482.xml><?xml version="1.0" encoding="utf-8"?>
<formControlPr xmlns="http://schemas.microsoft.com/office/spreadsheetml/2009/9/main" objectType="Radio" lockText="1" noThreeD="1"/>
</file>

<file path=xl/ctrlProps/ctrlProp483.xml><?xml version="1.0" encoding="utf-8"?>
<formControlPr xmlns="http://schemas.microsoft.com/office/spreadsheetml/2009/9/main" objectType="Radio" firstButton="1" fmlaLink="$U$159" lockText="1" noThreeD="1"/>
</file>

<file path=xl/ctrlProps/ctrlProp484.xml><?xml version="1.0" encoding="utf-8"?>
<formControlPr xmlns="http://schemas.microsoft.com/office/spreadsheetml/2009/9/main" objectType="GBox" noThreeD="1"/>
</file>

<file path=xl/ctrlProps/ctrlProp485.xml><?xml version="1.0" encoding="utf-8"?>
<formControlPr xmlns="http://schemas.microsoft.com/office/spreadsheetml/2009/9/main" objectType="Radio" lockText="1" noThreeD="1"/>
</file>

<file path=xl/ctrlProps/ctrlProp486.xml><?xml version="1.0" encoding="utf-8"?>
<formControlPr xmlns="http://schemas.microsoft.com/office/spreadsheetml/2009/9/main" objectType="Radio" lockText="1" noThreeD="1"/>
</file>

<file path=xl/ctrlProps/ctrlProp487.xml><?xml version="1.0" encoding="utf-8"?>
<formControlPr xmlns="http://schemas.microsoft.com/office/spreadsheetml/2009/9/main" objectType="Radio" firstButton="1" lockText="1" noThreeD="1"/>
</file>

<file path=xl/ctrlProps/ctrlProp488.xml><?xml version="1.0" encoding="utf-8"?>
<formControlPr xmlns="http://schemas.microsoft.com/office/spreadsheetml/2009/9/main" objectType="GBox" noThreeD="1"/>
</file>

<file path=xl/ctrlProps/ctrlProp489.xml><?xml version="1.0" encoding="utf-8"?>
<formControlPr xmlns="http://schemas.microsoft.com/office/spreadsheetml/2009/9/main" objectType="Radio" lockText="1" noThreeD="1"/>
</file>

<file path=xl/ctrlProps/ctrlProp490.xml><?xml version="1.0" encoding="utf-8"?>
<formControlPr xmlns="http://schemas.microsoft.com/office/spreadsheetml/2009/9/main" objectType="GBox" noThreeD="1"/>
</file>

<file path=xl/ctrlProps/ctrlProp491.xml><?xml version="1.0" encoding="utf-8"?>
<formControlPr xmlns="http://schemas.microsoft.com/office/spreadsheetml/2009/9/main" objectType="CheckBox" fmlaLink="U292" lockText="1" noThreeD="1"/>
</file>

<file path=xl/ctrlProps/ctrlProp492.xml><?xml version="1.0" encoding="utf-8"?>
<formControlPr xmlns="http://schemas.microsoft.com/office/spreadsheetml/2009/9/main" objectType="CheckBox" fmlaLink="U298" lockText="1" noThreeD="1"/>
</file>

<file path=xl/ctrlProps/ctrlProp493.xml><?xml version="1.0" encoding="utf-8"?>
<formControlPr xmlns="http://schemas.microsoft.com/office/spreadsheetml/2009/9/main" objectType="CheckBox" fmlaLink="U307" lockText="1" noThreeD="1"/>
</file>

<file path=xl/ctrlProps/ctrlProp494.xml><?xml version="1.0" encoding="utf-8"?>
<formControlPr xmlns="http://schemas.microsoft.com/office/spreadsheetml/2009/9/main" objectType="CheckBox" fmlaLink="U313" lockText="1" noThreeD="1"/>
</file>

<file path=xl/ctrlProps/ctrlProp495.xml><?xml version="1.0" encoding="utf-8"?>
<formControlPr xmlns="http://schemas.microsoft.com/office/spreadsheetml/2009/9/main" objectType="CheckBox" fmlaLink="U319" lockText="1" noThreeD="1"/>
</file>

<file path=xl/ctrlProps/ctrlProp496.xml><?xml version="1.0" encoding="utf-8"?>
<formControlPr xmlns="http://schemas.microsoft.com/office/spreadsheetml/2009/9/main" objectType="CheckBox" fmlaLink="U325" lockText="1" noThreeD="1"/>
</file>

<file path=xl/ctrlProps/ctrlProp497.xml><?xml version="1.0" encoding="utf-8"?>
<formControlPr xmlns="http://schemas.microsoft.com/office/spreadsheetml/2009/9/main" objectType="CheckBox" fmlaLink="U331" lockText="1" noThreeD="1"/>
</file>

<file path=xl/ctrlProps/ctrlProp498.xml><?xml version="1.0" encoding="utf-8"?>
<formControlPr xmlns="http://schemas.microsoft.com/office/spreadsheetml/2009/9/main" objectType="CheckBox" lockText="1" noThreeD="1"/>
</file>

<file path=xl/ctrlProps/ctrlProp499.xml><?xml version="1.0" encoding="utf-8"?>
<formControlPr xmlns="http://schemas.microsoft.com/office/spreadsheetml/2009/9/main" objectType="Radio" firstButton="1" fmlaLink="$U$130" lockText="1" noThreeD="1"/>
</file>

<file path=xl/ctrlProps/ctrlProp500.xml><?xml version="1.0" encoding="utf-8"?>
<formControlPr xmlns="http://schemas.microsoft.com/office/spreadsheetml/2009/9/main" objectType="Radio" lockText="1" noThreeD="1"/>
</file>

<file path=xl/ctrlProps/ctrlProp501.xml><?xml version="1.0" encoding="utf-8"?>
<formControlPr xmlns="http://schemas.microsoft.com/office/spreadsheetml/2009/9/main" objectType="Radio" lockText="1" noThreeD="1"/>
</file>

<file path=xl/ctrlProps/ctrlProp502.xml><?xml version="1.0" encoding="utf-8"?>
<formControlPr xmlns="http://schemas.microsoft.com/office/spreadsheetml/2009/9/main" objectType="GBox" noThreeD="1"/>
</file>

<file path=xl/ctrlProps/ctrlProp503.xml><?xml version="1.0" encoding="utf-8"?>
<formControlPr xmlns="http://schemas.microsoft.com/office/spreadsheetml/2009/9/main" objectType="GBox" noThreeD="1"/>
</file>

<file path=xl/ctrlProps/ctrlProp504.xml><?xml version="1.0" encoding="utf-8"?>
<formControlPr xmlns="http://schemas.microsoft.com/office/spreadsheetml/2009/9/main" objectType="Radio" firstButton="1" fmlaLink="$U$144" lockText="1" noThreeD="1"/>
</file>

<file path=xl/ctrlProps/ctrlProp505.xml><?xml version="1.0" encoding="utf-8"?>
<formControlPr xmlns="http://schemas.microsoft.com/office/spreadsheetml/2009/9/main" objectType="Radio" lockText="1" noThreeD="1"/>
</file>

<file path=xl/ctrlProps/ctrlProp506.xml><?xml version="1.0" encoding="utf-8"?>
<formControlPr xmlns="http://schemas.microsoft.com/office/spreadsheetml/2009/9/main" objectType="Radio" firstButton="1" fmlaLink="U149" lockText="1" noThreeD="1"/>
</file>

<file path=xl/ctrlProps/ctrlProp507.xml><?xml version="1.0" encoding="utf-8"?>
<formControlPr xmlns="http://schemas.microsoft.com/office/spreadsheetml/2009/9/main" objectType="Radio" lockText="1" noThreeD="1"/>
</file>

<file path=xl/ctrlProps/ctrlProp508.xml><?xml version="1.0" encoding="utf-8"?>
<formControlPr xmlns="http://schemas.microsoft.com/office/spreadsheetml/2009/9/main" objectType="Radio" firstButton="1" fmlaLink="U150" lockText="1" noThreeD="1"/>
</file>

<file path=xl/ctrlProps/ctrlProp509.xml><?xml version="1.0" encoding="utf-8"?>
<formControlPr xmlns="http://schemas.microsoft.com/office/spreadsheetml/2009/9/main" objectType="Radio" lockText="1" noThreeD="1"/>
</file>

<file path=xl/ctrlProps/ctrlProp510.xml><?xml version="1.0" encoding="utf-8"?>
<formControlPr xmlns="http://schemas.microsoft.com/office/spreadsheetml/2009/9/main" objectType="Radio" firstButton="1" fmlaLink="U152" lockText="1" noThreeD="1"/>
</file>

<file path=xl/ctrlProps/ctrlProp511.xml><?xml version="1.0" encoding="utf-8"?>
<formControlPr xmlns="http://schemas.microsoft.com/office/spreadsheetml/2009/9/main" objectType="Radio" lockText="1" noThreeD="1"/>
</file>

<file path=xl/ctrlProps/ctrlProp512.xml><?xml version="1.0" encoding="utf-8"?>
<formControlPr xmlns="http://schemas.microsoft.com/office/spreadsheetml/2009/9/main" objectType="Radio" firstButton="1" fmlaLink="$U$153" lockText="1" noThreeD="1"/>
</file>

<file path=xl/ctrlProps/ctrlProp513.xml><?xml version="1.0" encoding="utf-8"?>
<formControlPr xmlns="http://schemas.microsoft.com/office/spreadsheetml/2009/9/main" objectType="Radio" lockText="1" noThreeD="1"/>
</file>

<file path=xl/ctrlProps/ctrlProp514.xml><?xml version="1.0" encoding="utf-8"?>
<formControlPr xmlns="http://schemas.microsoft.com/office/spreadsheetml/2009/9/main" objectType="Radio" lockText="1" noThreeD="1"/>
</file>

<file path=xl/ctrlProps/ctrlProp515.xml><?xml version="1.0" encoding="utf-8"?>
<formControlPr xmlns="http://schemas.microsoft.com/office/spreadsheetml/2009/9/main" objectType="Radio" firstButton="1" fmlaLink="$U$203" lockText="1" noThreeD="1"/>
</file>

<file path=xl/ctrlProps/ctrlProp516.xml><?xml version="1.0" encoding="utf-8"?>
<formControlPr xmlns="http://schemas.microsoft.com/office/spreadsheetml/2009/9/main" objectType="Radio" lockText="1" noThreeD="1"/>
</file>

<file path=xl/ctrlProps/ctrlProp517.xml><?xml version="1.0" encoding="utf-8"?>
<formControlPr xmlns="http://schemas.microsoft.com/office/spreadsheetml/2009/9/main" objectType="Radio" lockText="1" noThreeD="1"/>
</file>

<file path=xl/ctrlProps/ctrlProp518.xml><?xml version="1.0" encoding="utf-8"?>
<formControlPr xmlns="http://schemas.microsoft.com/office/spreadsheetml/2009/9/main" objectType="Radio" lockText="1" noThreeD="1"/>
</file>

<file path=xl/ctrlProps/ctrlProp519.xml><?xml version="1.0" encoding="utf-8"?>
<formControlPr xmlns="http://schemas.microsoft.com/office/spreadsheetml/2009/9/main" objectType="Radio" lockText="1" noThreeD="1"/>
</file>

<file path=xl/ctrlProps/ctrlProp520.xml><?xml version="1.0" encoding="utf-8"?>
<formControlPr xmlns="http://schemas.microsoft.com/office/spreadsheetml/2009/9/main" objectType="Radio" lockText="1" noThreeD="1"/>
</file>

<file path=xl/ctrlProps/ctrlProp521.xml><?xml version="1.0" encoding="utf-8"?>
<formControlPr xmlns="http://schemas.microsoft.com/office/spreadsheetml/2009/9/main" objectType="Radio" lockText="1" noThreeD="1"/>
</file>

<file path=xl/ctrlProps/ctrlProp522.xml><?xml version="1.0" encoding="utf-8"?>
<formControlPr xmlns="http://schemas.microsoft.com/office/spreadsheetml/2009/9/main" objectType="CheckBox" fmlaLink="U565" lockText="1" noThreeD="1"/>
</file>

<file path=xl/ctrlProps/ctrlProp523.xml><?xml version="1.0" encoding="utf-8"?>
<formControlPr xmlns="http://schemas.microsoft.com/office/spreadsheetml/2009/9/main" objectType="CheckBox" lockText="1" noThreeD="1"/>
</file>

<file path=xl/ctrlProps/ctrlProp524.xml><?xml version="1.0" encoding="utf-8"?>
<formControlPr xmlns="http://schemas.microsoft.com/office/spreadsheetml/2009/9/main" objectType="CheckBox" fmlaLink="#REF!" lockText="1" noThreeD="1"/>
</file>

<file path=xl/ctrlProps/ctrlProp525.xml><?xml version="1.0" encoding="utf-8"?>
<formControlPr xmlns="http://schemas.microsoft.com/office/spreadsheetml/2009/9/main" objectType="GBox" noThreeD="1"/>
</file>

<file path=xl/ctrlProps/ctrlProp526.xml><?xml version="1.0" encoding="utf-8"?>
<formControlPr xmlns="http://schemas.microsoft.com/office/spreadsheetml/2009/9/main" objectType="CheckBox" fmlaLink="#REF!" lockText="1" noThreeD="1"/>
</file>

<file path=xl/ctrlProps/ctrlProp527.xml><?xml version="1.0" encoding="utf-8"?>
<formControlPr xmlns="http://schemas.microsoft.com/office/spreadsheetml/2009/9/main" objectType="CheckBox" fmlaLink="#REF!" lockText="1" noThreeD="1"/>
</file>

<file path=xl/ctrlProps/ctrlProp528.xml><?xml version="1.0" encoding="utf-8"?>
<formControlPr xmlns="http://schemas.microsoft.com/office/spreadsheetml/2009/9/main" objectType="CheckBox" fmlaLink="AD527" lockText="1" noThreeD="1"/>
</file>

<file path=xl/ctrlProps/ctrlProp529.xml><?xml version="1.0" encoding="utf-8"?>
<formControlPr xmlns="http://schemas.microsoft.com/office/spreadsheetml/2009/9/main" objectType="CheckBox" fmlaLink="AD526" lockText="1" noThreeD="1"/>
</file>

<file path=xl/ctrlProps/ctrlProp530.xml><?xml version="1.0" encoding="utf-8"?>
<formControlPr xmlns="http://schemas.microsoft.com/office/spreadsheetml/2009/9/main" objectType="CheckBox" fmlaLink="AD528" lockText="1" noThreeD="1"/>
</file>

<file path=xl/ctrlProps/ctrlProp531.xml><?xml version="1.0" encoding="utf-8"?>
<formControlPr xmlns="http://schemas.microsoft.com/office/spreadsheetml/2009/9/main" objectType="CheckBox" fmlaLink="AD529" lockText="1" noThreeD="1"/>
</file>

<file path=xl/ctrlProps/ctrlProp532.xml><?xml version="1.0" encoding="utf-8"?>
<formControlPr xmlns="http://schemas.microsoft.com/office/spreadsheetml/2009/9/main" objectType="CheckBox" fmlaLink="AD530" lockText="1" noThreeD="1"/>
</file>

<file path=xl/ctrlProps/ctrlProp533.xml><?xml version="1.0" encoding="utf-8"?>
<formControlPr xmlns="http://schemas.microsoft.com/office/spreadsheetml/2009/9/main" objectType="CheckBox" fmlaLink="AD531" lockText="1" noThreeD="1"/>
</file>

<file path=xl/ctrlProps/ctrlProp534.xml><?xml version="1.0" encoding="utf-8"?>
<formControlPr xmlns="http://schemas.microsoft.com/office/spreadsheetml/2009/9/main" objectType="CheckBox" fmlaLink="V529" lockText="1" noThreeD="1"/>
</file>

<file path=xl/ctrlProps/ctrlProp535.xml><?xml version="1.0" encoding="utf-8"?>
<formControlPr xmlns="http://schemas.microsoft.com/office/spreadsheetml/2009/9/main" objectType="CheckBox" fmlaLink="AF527" lockText="1" noThreeD="1"/>
</file>

<file path=xl/ctrlProps/ctrlProp536.xml><?xml version="1.0" encoding="utf-8"?>
<formControlPr xmlns="http://schemas.microsoft.com/office/spreadsheetml/2009/9/main" objectType="CheckBox" fmlaLink="AF526" lockText="1" noThreeD="1"/>
</file>

<file path=xl/ctrlProps/ctrlProp537.xml><?xml version="1.0" encoding="utf-8"?>
<formControlPr xmlns="http://schemas.microsoft.com/office/spreadsheetml/2009/9/main" objectType="CheckBox" fmlaLink="AF528" lockText="1" noThreeD="1"/>
</file>

<file path=xl/ctrlProps/ctrlProp538.xml><?xml version="1.0" encoding="utf-8"?>
<formControlPr xmlns="http://schemas.microsoft.com/office/spreadsheetml/2009/9/main" objectType="CheckBox" fmlaLink="AF529" lockText="1" noThreeD="1"/>
</file>

<file path=xl/ctrlProps/ctrlProp539.xml><?xml version="1.0" encoding="utf-8"?>
<formControlPr xmlns="http://schemas.microsoft.com/office/spreadsheetml/2009/9/main" objectType="CheckBox" fmlaLink="AF530" lockText="1" noThreeD="1"/>
</file>

<file path=xl/ctrlProps/ctrlProp540.xml><?xml version="1.0" encoding="utf-8"?>
<formControlPr xmlns="http://schemas.microsoft.com/office/spreadsheetml/2009/9/main" objectType="CheckBox" fmlaLink="AF531" lockText="1" noThreeD="1"/>
</file>

<file path=xl/ctrlProps/ctrlProp541.xml><?xml version="1.0" encoding="utf-8"?>
<formControlPr xmlns="http://schemas.microsoft.com/office/spreadsheetml/2009/9/main" objectType="CheckBox" fmlaLink="V530" lockText="1" noThreeD="1"/>
</file>

<file path=xl/ctrlProps/ctrlProp542.xml><?xml version="1.0" encoding="utf-8"?>
<formControlPr xmlns="http://schemas.microsoft.com/office/spreadsheetml/2009/9/main" objectType="CheckBox" fmlaLink="AB527" lockText="1" noThreeD="1"/>
</file>

<file path=xl/ctrlProps/ctrlProp543.xml><?xml version="1.0" encoding="utf-8"?>
<formControlPr xmlns="http://schemas.microsoft.com/office/spreadsheetml/2009/9/main" objectType="CheckBox" fmlaLink="AB526" lockText="1" noThreeD="1"/>
</file>

<file path=xl/ctrlProps/ctrlProp544.xml><?xml version="1.0" encoding="utf-8"?>
<formControlPr xmlns="http://schemas.microsoft.com/office/spreadsheetml/2009/9/main" objectType="CheckBox" fmlaLink="AB528" lockText="1" noThreeD="1"/>
</file>

<file path=xl/ctrlProps/ctrlProp545.xml><?xml version="1.0" encoding="utf-8"?>
<formControlPr xmlns="http://schemas.microsoft.com/office/spreadsheetml/2009/9/main" objectType="CheckBox" fmlaLink="AB529" lockText="1" noThreeD="1"/>
</file>

<file path=xl/ctrlProps/ctrlProp546.xml><?xml version="1.0" encoding="utf-8"?>
<formControlPr xmlns="http://schemas.microsoft.com/office/spreadsheetml/2009/9/main" objectType="CheckBox" fmlaLink="AB530" lockText="1" noThreeD="1"/>
</file>

<file path=xl/ctrlProps/ctrlProp547.xml><?xml version="1.0" encoding="utf-8"?>
<formControlPr xmlns="http://schemas.microsoft.com/office/spreadsheetml/2009/9/main" objectType="CheckBox" fmlaLink="AB531" lockText="1" noThreeD="1"/>
</file>

<file path=xl/ctrlProps/ctrlProp548.xml><?xml version="1.0" encoding="utf-8"?>
<formControlPr xmlns="http://schemas.microsoft.com/office/spreadsheetml/2009/9/main" objectType="CheckBox" fmlaLink="V528" lockText="1" noThreeD="1"/>
</file>

<file path=xl/ctrlProps/ctrlProp549.xml><?xml version="1.0" encoding="utf-8"?>
<formControlPr xmlns="http://schemas.microsoft.com/office/spreadsheetml/2009/9/main" objectType="CheckBox" fmlaLink="U528" lockText="1" noThreeD="1"/>
</file>

<file path=xl/ctrlProps/ctrlProp550.xml><?xml version="1.0" encoding="utf-8"?>
<formControlPr xmlns="http://schemas.microsoft.com/office/spreadsheetml/2009/9/main" objectType="CheckBox" fmlaLink="U529" lockText="1" noThreeD="1"/>
</file>

<file path=xl/ctrlProps/ctrlProp551.xml><?xml version="1.0" encoding="utf-8"?>
<formControlPr xmlns="http://schemas.microsoft.com/office/spreadsheetml/2009/9/main" objectType="CheckBox" fmlaLink="U530" lockText="1" noThreeD="1"/>
</file>

<file path=xl/ctrlProps/ctrlProp552.xml><?xml version="1.0" encoding="utf-8"?>
<formControlPr xmlns="http://schemas.microsoft.com/office/spreadsheetml/2009/9/main" objectType="CheckBox" lockText="1" noThreeD="1"/>
</file>

<file path=xl/ctrlProps/ctrlProp553.xml><?xml version="1.0" encoding="utf-8"?>
<formControlPr xmlns="http://schemas.microsoft.com/office/spreadsheetml/2009/9/main" objectType="CheckBox" lockText="1" noThreeD="1"/>
</file>

<file path=xl/ctrlProps/ctrlProp554.xml><?xml version="1.0" encoding="utf-8"?>
<formControlPr xmlns="http://schemas.microsoft.com/office/spreadsheetml/2009/9/main" objectType="CheckBox" lockText="1" noThreeD="1"/>
</file>

<file path=xl/ctrlProps/ctrlProp555.xml><?xml version="1.0" encoding="utf-8"?>
<formControlPr xmlns="http://schemas.microsoft.com/office/spreadsheetml/2009/9/main" objectType="CheckBox" lockText="1" noThreeD="1"/>
</file>

<file path=xl/ctrlProps/ctrlProp556.xml><?xml version="1.0" encoding="utf-8"?>
<formControlPr xmlns="http://schemas.microsoft.com/office/spreadsheetml/2009/9/main" objectType="CheckBox" fmlaLink="$U$528" lockText="1" noThreeD="1"/>
</file>

<file path=xl/ctrlProps/ctrlProp557.xml><?xml version="1.0" encoding="utf-8"?>
<formControlPr xmlns="http://schemas.microsoft.com/office/spreadsheetml/2009/9/main" objectType="CheckBox" checked="Checked" fmlaLink="U527" lockText="1" noThreeD="1"/>
</file>

<file path=xl/ctrlProps/ctrlProp558.xml><?xml version="1.0" encoding="utf-8"?>
<formControlPr xmlns="http://schemas.microsoft.com/office/spreadsheetml/2009/9/main" objectType="CheckBox" fmlaLink="U564" lockText="1" noThreeD="1"/>
</file>

<file path=xl/ctrlProps/ctrlProp559.xml><?xml version="1.0" encoding="utf-8"?>
<formControlPr xmlns="http://schemas.microsoft.com/office/spreadsheetml/2009/9/main" objectType="CheckBox" lockText="1" noThreeD="1"/>
</file>

<file path=xl/ctrlProps/ctrlProp560.xml><?xml version="1.0" encoding="utf-8"?>
<formControlPr xmlns="http://schemas.microsoft.com/office/spreadsheetml/2009/9/main" objectType="CheckBox" fmlaLink="$U$563" lockText="1" noThreeD="1"/>
</file>

<file path=xl/ctrlProps/ctrlProp561.xml><?xml version="1.0" encoding="utf-8"?>
<formControlPr xmlns="http://schemas.microsoft.com/office/spreadsheetml/2009/9/main" objectType="Radio" firstButton="1" fmlaLink="$AB$564" lockText="1" noThreeD="1"/>
</file>

<file path=xl/ctrlProps/ctrlProp562.xml><?xml version="1.0" encoding="utf-8"?>
<formControlPr xmlns="http://schemas.microsoft.com/office/spreadsheetml/2009/9/main" objectType="Radio" lockText="1" noThreeD="1"/>
</file>

<file path=xl/ctrlProps/ctrlProp563.xml><?xml version="1.0" encoding="utf-8"?>
<formControlPr xmlns="http://schemas.microsoft.com/office/spreadsheetml/2009/9/main" objectType="Radio" lockText="1" noThreeD="1"/>
</file>

<file path=xl/ctrlProps/ctrlProp564.xml><?xml version="1.0" encoding="utf-8"?>
<formControlPr xmlns="http://schemas.microsoft.com/office/spreadsheetml/2009/9/main" objectType="GBox" noThreeD="1"/>
</file>

<file path=xl/ctrlProps/ctrlProp565.xml><?xml version="1.0" encoding="utf-8"?>
<formControlPr xmlns="http://schemas.microsoft.com/office/spreadsheetml/2009/9/main" objectType="CheckBox" fmlaLink="U471" lockText="1" noThreeD="1"/>
</file>

<file path=xl/ctrlProps/ctrlProp566.xml><?xml version="1.0" encoding="utf-8"?>
<formControlPr xmlns="http://schemas.microsoft.com/office/spreadsheetml/2009/9/main" objectType="CheckBox" fmlaLink="$U$588" lockText="1" noThreeD="1"/>
</file>

<file path=xl/ctrlProps/ctrlProp567.xml><?xml version="1.0" encoding="utf-8"?>
<formControlPr xmlns="http://schemas.microsoft.com/office/spreadsheetml/2009/9/main" objectType="GBox" noThreeD="1"/>
</file>

<file path=xl/ctrlProps/ctrlProp568.xml><?xml version="1.0" encoding="utf-8"?>
<formControlPr xmlns="http://schemas.microsoft.com/office/spreadsheetml/2009/9/main" objectType="Radio" firstButton="1" fmlaLink="$U$109" lockText="1" noThreeD="1"/>
</file>

<file path=xl/ctrlProps/ctrlProp569.xml><?xml version="1.0" encoding="utf-8"?>
<formControlPr xmlns="http://schemas.microsoft.com/office/spreadsheetml/2009/9/main" objectType="Radio" lockText="1" noThreeD="1"/>
</file>

<file path=xl/ctrlProps/ctrlProp570.xml><?xml version="1.0" encoding="utf-8"?>
<formControlPr xmlns="http://schemas.microsoft.com/office/spreadsheetml/2009/9/main" objectType="Radio" lockText="1" noThreeD="1"/>
</file>

<file path=xl/ctrlProps/ctrlProp571.xml><?xml version="1.0" encoding="utf-8"?>
<formControlPr xmlns="http://schemas.microsoft.com/office/spreadsheetml/2009/9/main" objectType="Radio" lockText="1" noThreeD="1"/>
</file>

<file path=xl/ctrlProps/ctrlProp572.xml><?xml version="1.0" encoding="utf-8"?>
<formControlPr xmlns="http://schemas.microsoft.com/office/spreadsheetml/2009/9/main" objectType="Radio" lockText="1" noThreeD="1"/>
</file>

<file path=xl/ctrlProps/ctrlProp573.xml><?xml version="1.0" encoding="utf-8"?>
<formControlPr xmlns="http://schemas.microsoft.com/office/spreadsheetml/2009/9/main" objectType="Radio" lockText="1" noThreeD="1"/>
</file>

<file path=xl/ctrlProps/ctrlProp574.xml><?xml version="1.0" encoding="utf-8"?>
<formControlPr xmlns="http://schemas.microsoft.com/office/spreadsheetml/2009/9/main" objectType="CheckBox" lockText="1" noThreeD="1"/>
</file>

<file path=xl/ctrlProps/ctrlProp575.xml><?xml version="1.0" encoding="utf-8"?>
<formControlPr xmlns="http://schemas.microsoft.com/office/spreadsheetml/2009/9/main" objectType="Radio" lockText="1" noThreeD="1"/>
</file>

<file path=xl/ctrlProps/ctrlProp576.xml><?xml version="1.0" encoding="utf-8"?>
<formControlPr xmlns="http://schemas.microsoft.com/office/spreadsheetml/2009/9/main" objectType="GBox" noThreeD="1"/>
</file>

<file path=xl/ctrlProps/ctrlProp577.xml><?xml version="1.0" encoding="utf-8"?>
<formControlPr xmlns="http://schemas.microsoft.com/office/spreadsheetml/2009/9/main" objectType="Radio" firstButton="1" fmlaLink="$V$546" lockText="1" noThreeD="1"/>
</file>

<file path=xl/ctrlProps/ctrlProp578.xml><?xml version="1.0" encoding="utf-8"?>
<formControlPr xmlns="http://schemas.microsoft.com/office/spreadsheetml/2009/9/main" objectType="Radio" lockText="1" noThreeD="1"/>
</file>

<file path=xl/ctrlProps/ctrlProp579.xml><?xml version="1.0" encoding="utf-8"?>
<formControlPr xmlns="http://schemas.microsoft.com/office/spreadsheetml/2009/9/main" objectType="Radio" lockText="1" noThreeD="1"/>
</file>

<file path=xl/ctrlProps/ctrlProp580.xml><?xml version="1.0" encoding="utf-8"?>
<formControlPr xmlns="http://schemas.microsoft.com/office/spreadsheetml/2009/9/main" objectType="GBox" noThreeD="1"/>
</file>

<file path=xl/ctrlProps/ctrlProp581.xml><?xml version="1.0" encoding="utf-8"?>
<formControlPr xmlns="http://schemas.microsoft.com/office/spreadsheetml/2009/9/main" objectType="GBox" noThreeD="1"/>
</file>

<file path=xl/ctrlProps/ctrlProp582.xml><?xml version="1.0" encoding="utf-8"?>
<formControlPr xmlns="http://schemas.microsoft.com/office/spreadsheetml/2009/9/main" objectType="Radio" firstButton="1" fmlaLink="$U$51" lockText="1" noThreeD="1"/>
</file>

<file path=xl/ctrlProps/ctrlProp583.xml><?xml version="1.0" encoding="utf-8"?>
<formControlPr xmlns="http://schemas.microsoft.com/office/spreadsheetml/2009/9/main" objectType="Radio" lockText="1" noThreeD="1"/>
</file>

<file path=xl/ctrlProps/ctrlProp584.xml><?xml version="1.0" encoding="utf-8"?>
<formControlPr xmlns="http://schemas.microsoft.com/office/spreadsheetml/2009/9/main" objectType="Radio" firstButton="1" fmlaLink="$U$74" lockText="1" noThreeD="1"/>
</file>

<file path=xl/ctrlProps/ctrlProp585.xml><?xml version="1.0" encoding="utf-8"?>
<formControlPr xmlns="http://schemas.microsoft.com/office/spreadsheetml/2009/9/main" objectType="Radio" lockText="1" noThreeD="1"/>
</file>

<file path=xl/ctrlProps/ctrlProp586.xml><?xml version="1.0" encoding="utf-8"?>
<formControlPr xmlns="http://schemas.microsoft.com/office/spreadsheetml/2009/9/main" objectType="Radio" lockText="1" noThreeD="1"/>
</file>

<file path=xl/ctrlProps/ctrlProp587.xml><?xml version="1.0" encoding="utf-8"?>
<formControlPr xmlns="http://schemas.microsoft.com/office/spreadsheetml/2009/9/main" objectType="Radio" lockText="1" noThreeD="1"/>
</file>

<file path=xl/ctrlProps/ctrlProp588.xml><?xml version="1.0" encoding="utf-8"?>
<formControlPr xmlns="http://schemas.microsoft.com/office/spreadsheetml/2009/9/main" objectType="GBox" noThreeD="1"/>
</file>

<file path=xl/ctrlProps/ctrlProp589.xml><?xml version="1.0" encoding="utf-8"?>
<formControlPr xmlns="http://schemas.microsoft.com/office/spreadsheetml/2009/9/main" objectType="GBox" noThreeD="1"/>
</file>

<file path=xl/ctrlProps/ctrlProp590.xml><?xml version="1.0" encoding="utf-8"?>
<formControlPr xmlns="http://schemas.microsoft.com/office/spreadsheetml/2009/9/main" objectType="Radio" firstButton="1" fmlaLink="$U$202" lockText="1" noThreeD="1"/>
</file>

<file path=xl/ctrlProps/ctrlProp591.xml><?xml version="1.0" encoding="utf-8"?>
<formControlPr xmlns="http://schemas.microsoft.com/office/spreadsheetml/2009/9/main" objectType="Radio" lockText="1" noThreeD="1"/>
</file>

<file path=xl/ctrlProps/ctrlProp592.xml><?xml version="1.0" encoding="utf-8"?>
<formControlPr xmlns="http://schemas.microsoft.com/office/spreadsheetml/2009/9/main" objectType="Radio" lockText="1" noThreeD="1"/>
</file>

<file path=xl/ctrlProps/ctrlProp593.xml><?xml version="1.0" encoding="utf-8"?>
<formControlPr xmlns="http://schemas.microsoft.com/office/spreadsheetml/2009/9/main" objectType="GBox" noThreeD="1"/>
</file>

<file path=xl/ctrlProps/ctrlProp594.xml><?xml version="1.0" encoding="utf-8"?>
<formControlPr xmlns="http://schemas.microsoft.com/office/spreadsheetml/2009/9/main" objectType="Radio" firstButton="1" fmlaLink="$U$261" lockText="1" noThreeD="1"/>
</file>

<file path=xl/ctrlProps/ctrlProp595.xml><?xml version="1.0" encoding="utf-8"?>
<formControlPr xmlns="http://schemas.microsoft.com/office/spreadsheetml/2009/9/main" objectType="Radio" lockText="1" noThreeD="1"/>
</file>

<file path=xl/ctrlProps/ctrlProp596.xml><?xml version="1.0" encoding="utf-8"?>
<formControlPr xmlns="http://schemas.microsoft.com/office/spreadsheetml/2009/9/main" objectType="Radio" lockText="1" noThreeD="1"/>
</file>

<file path=xl/ctrlProps/ctrlProp597.xml><?xml version="1.0" encoding="utf-8"?>
<formControlPr xmlns="http://schemas.microsoft.com/office/spreadsheetml/2009/9/main" objectType="GBox" noThreeD="1"/>
</file>

<file path=xl/ctrlProps/ctrlProp598.xml><?xml version="1.0" encoding="utf-8"?>
<formControlPr xmlns="http://schemas.microsoft.com/office/spreadsheetml/2009/9/main" objectType="GBox" noThreeD="1"/>
</file>

<file path=xl/ctrlProps/ctrlProp599.xml><?xml version="1.0" encoding="utf-8"?>
<formControlPr xmlns="http://schemas.microsoft.com/office/spreadsheetml/2009/9/main" objectType="Radio" firstButton="1" fmlaLink="$U$145" lockText="1" noThreeD="1"/>
</file>

<file path=xl/ctrlProps/ctrlProp600.xml><?xml version="1.0" encoding="utf-8"?>
<formControlPr xmlns="http://schemas.microsoft.com/office/spreadsheetml/2009/9/main" objectType="GBox" noThreeD="1"/>
</file>

<file path=xl/ctrlProps/ctrlProp601.xml><?xml version="1.0" encoding="utf-8"?>
<formControlPr xmlns="http://schemas.microsoft.com/office/spreadsheetml/2009/9/main" objectType="CheckBox" fmlaLink="U152" lockText="1" noThreeD="1"/>
</file>

<file path=xl/ctrlProps/ctrlProp602.xml><?xml version="1.0" encoding="utf-8"?>
<formControlPr xmlns="http://schemas.microsoft.com/office/spreadsheetml/2009/9/main" objectType="GBox" noThreeD="1"/>
</file>

<file path=xl/ctrlProps/ctrlProp603.xml><?xml version="1.0" encoding="utf-8"?>
<formControlPr xmlns="http://schemas.microsoft.com/office/spreadsheetml/2009/9/main" objectType="Radio" firstButton="1" fmlaLink="$U$524" lockText="1" noThreeD="1"/>
</file>

<file path=xl/ctrlProps/ctrlProp604.xml><?xml version="1.0" encoding="utf-8"?>
<formControlPr xmlns="http://schemas.microsoft.com/office/spreadsheetml/2009/9/main" objectType="Radio" lockText="1" noThreeD="1"/>
</file>

<file path=xl/ctrlProps/ctrlProp605.xml><?xml version="1.0" encoding="utf-8"?>
<formControlPr xmlns="http://schemas.microsoft.com/office/spreadsheetml/2009/9/main" objectType="CheckBox" fmlaLink="U529" lockText="1" noThreeD="1"/>
</file>

<file path=xl/ctrlProps/ctrlProp606.xml><?xml version="1.0" encoding="utf-8"?>
<formControlPr xmlns="http://schemas.microsoft.com/office/spreadsheetml/2009/9/main" objectType="CheckBox" fmlaLink="$U$531" lockText="1" noThreeD="1"/>
</file>

<file path=xl/ctrlProps/ctrlProp607.xml><?xml version="1.0" encoding="utf-8"?>
<formControlPr xmlns="http://schemas.microsoft.com/office/spreadsheetml/2009/9/main" objectType="CheckBox" fmlaLink="U150" lockText="1" noThreeD="1"/>
</file>

<file path=xl/ctrlProps/ctrlProp608.xml><?xml version="1.0" encoding="utf-8"?>
<formControlPr xmlns="http://schemas.microsoft.com/office/spreadsheetml/2009/9/main" objectType="CheckBox" fmlaLink="U151" lockText="1" noThreeD="1"/>
</file>

<file path=xl/ctrlProps/ctrlProp609.xml><?xml version="1.0" encoding="utf-8"?>
<formControlPr xmlns="http://schemas.microsoft.com/office/spreadsheetml/2009/9/main" objectType="Radio" lockText="1" noThreeD="1"/>
</file>

<file path=xl/ctrlProps/ctrlProp610.xml><?xml version="1.0" encoding="utf-8"?>
<formControlPr xmlns="http://schemas.microsoft.com/office/spreadsheetml/2009/9/main" objectType="GBox" noThreeD="1"/>
</file>

<file path=xl/ctrlProps/ctrlProp611.xml><?xml version="1.0" encoding="utf-8"?>
<formControlPr xmlns="http://schemas.microsoft.com/office/spreadsheetml/2009/9/main" objectType="Radio" firstButton="1" fmlaLink="$U$162" lockText="1" noThreeD="1"/>
</file>

<file path=xl/ctrlProps/ctrlProp612.xml><?xml version="1.0" encoding="utf-8"?>
<formControlPr xmlns="http://schemas.microsoft.com/office/spreadsheetml/2009/9/main" objectType="Radio" lockText="1" noThreeD="1"/>
</file>

<file path=xl/ctrlProps/ctrlProp613.xml><?xml version="1.0" encoding="utf-8"?>
<formControlPr xmlns="http://schemas.microsoft.com/office/spreadsheetml/2009/9/main" objectType="Radio" firstButton="1" fmlaLink="$U$86" lockText="1" noThreeD="1"/>
</file>

<file path=xl/ctrlProps/ctrlProp614.xml><?xml version="1.0" encoding="utf-8"?>
<formControlPr xmlns="http://schemas.microsoft.com/office/spreadsheetml/2009/9/main" objectType="GBox" noThreeD="1"/>
</file>

<file path=xl/ctrlProps/ctrlProp615.xml><?xml version="1.0" encoding="utf-8"?>
<formControlPr xmlns="http://schemas.microsoft.com/office/spreadsheetml/2009/9/main" objectType="Radio" lockText="1" noThreeD="1"/>
</file>

<file path=xl/ctrlProps/ctrlProp616.xml><?xml version="1.0" encoding="utf-8"?>
<formControlPr xmlns="http://schemas.microsoft.com/office/spreadsheetml/2009/9/main" objectType="GBox" noThreeD="1"/>
</file>

<file path=xl/ctrlProps/ctrlProp617.xml><?xml version="1.0" encoding="utf-8"?>
<formControlPr xmlns="http://schemas.microsoft.com/office/spreadsheetml/2009/9/main" objectType="GBox" noThreeD="1"/>
</file>

<file path=xl/ctrlProps/ctrlProp618.xml><?xml version="1.0" encoding="utf-8"?>
<formControlPr xmlns="http://schemas.microsoft.com/office/spreadsheetml/2009/9/main" objectType="Radio" firstButton="1" fmlaLink="$U$168" lockText="1" noThreeD="1"/>
</file>

<file path=xl/ctrlProps/ctrlProp619.xml><?xml version="1.0" encoding="utf-8"?>
<formControlPr xmlns="http://schemas.microsoft.com/office/spreadsheetml/2009/9/main" objectType="Radio" lockText="1" noThreeD="1"/>
</file>

<file path=xl/ctrlProps/ctrlProp620.xml><?xml version="1.0" encoding="utf-8"?>
<formControlPr xmlns="http://schemas.microsoft.com/office/spreadsheetml/2009/9/main" objectType="Radio" lockText="1" noThreeD="1"/>
</file>

<file path=xl/ctrlProps/ctrlProp621.xml><?xml version="1.0" encoding="utf-8"?>
<formControlPr xmlns="http://schemas.microsoft.com/office/spreadsheetml/2009/9/main" objectType="Radio" lockText="1" noThreeD="1"/>
</file>

<file path=xl/ctrlProps/ctrlProp622.xml><?xml version="1.0" encoding="utf-8"?>
<formControlPr xmlns="http://schemas.microsoft.com/office/spreadsheetml/2009/9/main" objectType="Radio" lockText="1" noThreeD="1"/>
</file>

<file path=xl/ctrlProps/ctrlProp623.xml><?xml version="1.0" encoding="utf-8"?>
<formControlPr xmlns="http://schemas.microsoft.com/office/spreadsheetml/2009/9/main" objectType="GBox" noThreeD="1"/>
</file>

<file path=xl/ctrlProps/ctrlProp624.xml><?xml version="1.0" encoding="utf-8"?>
<formControlPr xmlns="http://schemas.microsoft.com/office/spreadsheetml/2009/9/main" objectType="GBox" noThreeD="1"/>
</file>

<file path=xl/ctrlProps/ctrlProp625.xml><?xml version="1.0" encoding="utf-8"?>
<formControlPr xmlns="http://schemas.microsoft.com/office/spreadsheetml/2009/9/main" objectType="GBox" noThreeD="1"/>
</file>

<file path=xl/ctrlProps/ctrlProp626.xml><?xml version="1.0" encoding="utf-8"?>
<formControlPr xmlns="http://schemas.microsoft.com/office/spreadsheetml/2009/9/main" objectType="GBox" noThreeD="1"/>
</file>

<file path=xl/ctrlProps/ctrlProp627.xml><?xml version="1.0" encoding="utf-8"?>
<formControlPr xmlns="http://schemas.microsoft.com/office/spreadsheetml/2009/9/main" objectType="GBox" noThreeD="1"/>
</file>

<file path=xl/ctrlProps/ctrlProp628.xml><?xml version="1.0" encoding="utf-8"?>
<formControlPr xmlns="http://schemas.microsoft.com/office/spreadsheetml/2009/9/main" objectType="GBox" noThreeD="1"/>
</file>

<file path=xl/ctrlProps/ctrlProp629.xml><?xml version="1.0" encoding="utf-8"?>
<formControlPr xmlns="http://schemas.microsoft.com/office/spreadsheetml/2009/9/main" objectType="GBox" noThreeD="1"/>
</file>

<file path=xl/ctrlProps/ctrlProp630.xml><?xml version="1.0" encoding="utf-8"?>
<formControlPr xmlns="http://schemas.microsoft.com/office/spreadsheetml/2009/9/main" objectType="CheckBox" fmlaLink="U180" lockText="1" noThreeD="1"/>
</file>

<file path=xl/ctrlProps/ctrlProp631.xml><?xml version="1.0" encoding="utf-8"?>
<formControlPr xmlns="http://schemas.microsoft.com/office/spreadsheetml/2009/9/main" objectType="GBox" noThreeD="1"/>
</file>

<file path=xl/ctrlProps/ctrlProp632.xml><?xml version="1.0" encoding="utf-8"?>
<formControlPr xmlns="http://schemas.microsoft.com/office/spreadsheetml/2009/9/main" objectType="Radio" firstButton="1" fmlaLink="U252" lockText="1" noThreeD="1"/>
</file>

<file path=xl/ctrlProps/ctrlProp633.xml><?xml version="1.0" encoding="utf-8"?>
<formControlPr xmlns="http://schemas.microsoft.com/office/spreadsheetml/2009/9/main" objectType="Radio" lockText="1" noThreeD="1"/>
</file>

<file path=xl/ctrlProps/ctrlProp634.xml><?xml version="1.0" encoding="utf-8"?>
<formControlPr xmlns="http://schemas.microsoft.com/office/spreadsheetml/2009/9/main" objectType="Radio" firstButton="1" fmlaLink="$U$317" lockText="1" noThreeD="1"/>
</file>

<file path=xl/ctrlProps/ctrlProp635.xml><?xml version="1.0" encoding="utf-8"?>
<formControlPr xmlns="http://schemas.microsoft.com/office/spreadsheetml/2009/9/main" objectType="CheckBox" fmlaLink="W496" lockText="1" noThreeD="1"/>
</file>

<file path=xl/ctrlProps/ctrlProp636.xml><?xml version="1.0" encoding="utf-8"?>
<formControlPr xmlns="http://schemas.microsoft.com/office/spreadsheetml/2009/9/main" objectType="CheckBox" fmlaLink="W495" lockText="1" noThreeD="1"/>
</file>

<file path=xl/ctrlProps/ctrlProp637.xml><?xml version="1.0" encoding="utf-8"?>
<formControlPr xmlns="http://schemas.microsoft.com/office/spreadsheetml/2009/9/main" objectType="CheckBox" fmlaLink="W497" lockText="1" noThreeD="1"/>
</file>

<file path=xl/ctrlProps/ctrlProp638.xml><?xml version="1.0" encoding="utf-8"?>
<formControlPr xmlns="http://schemas.microsoft.com/office/spreadsheetml/2009/9/main" objectType="CheckBox" fmlaLink="W498" lockText="1" noThreeD="1"/>
</file>

<file path=xl/ctrlProps/ctrlProp639.xml><?xml version="1.0" encoding="utf-8"?>
<formControlPr xmlns="http://schemas.microsoft.com/office/spreadsheetml/2009/9/main" objectType="CheckBox" fmlaLink="W499" lockText="1" noThreeD="1"/>
</file>

<file path=xl/ctrlProps/ctrlProp640.xml><?xml version="1.0" encoding="utf-8"?>
<formControlPr xmlns="http://schemas.microsoft.com/office/spreadsheetml/2009/9/main" objectType="CheckBox" fmlaLink="W500" lockText="1" noThreeD="1"/>
</file>

<file path=xl/ctrlProps/ctrlProp641.xml><?xml version="1.0" encoding="utf-8"?>
<formControlPr xmlns="http://schemas.microsoft.com/office/spreadsheetml/2009/9/main" objectType="CheckBox" fmlaLink="W494" lockText="1" noThreeD="1"/>
</file>

<file path=xl/ctrlProps/ctrlProp642.xml><?xml version="1.0" encoding="utf-8"?>
<formControlPr xmlns="http://schemas.microsoft.com/office/spreadsheetml/2009/9/main" objectType="CheckBox" fmlaLink="X496" lockText="1" noThreeD="1"/>
</file>

<file path=xl/ctrlProps/ctrlProp643.xml><?xml version="1.0" encoding="utf-8"?>
<formControlPr xmlns="http://schemas.microsoft.com/office/spreadsheetml/2009/9/main" objectType="CheckBox" fmlaLink="X495" lockText="1" noThreeD="1"/>
</file>

<file path=xl/ctrlProps/ctrlProp644.xml><?xml version="1.0" encoding="utf-8"?>
<formControlPr xmlns="http://schemas.microsoft.com/office/spreadsheetml/2009/9/main" objectType="CheckBox" fmlaLink="X497" lockText="1" noThreeD="1"/>
</file>

<file path=xl/ctrlProps/ctrlProp645.xml><?xml version="1.0" encoding="utf-8"?>
<formControlPr xmlns="http://schemas.microsoft.com/office/spreadsheetml/2009/9/main" objectType="CheckBox" fmlaLink="X498" lockText="1" noThreeD="1"/>
</file>

<file path=xl/ctrlProps/ctrlProp646.xml><?xml version="1.0" encoding="utf-8"?>
<formControlPr xmlns="http://schemas.microsoft.com/office/spreadsheetml/2009/9/main" objectType="CheckBox" fmlaLink="X499" lockText="1" noThreeD="1"/>
</file>

<file path=xl/ctrlProps/ctrlProp647.xml><?xml version="1.0" encoding="utf-8"?>
<formControlPr xmlns="http://schemas.microsoft.com/office/spreadsheetml/2009/9/main" objectType="CheckBox" fmlaLink="X500" lockText="1" noThreeD="1"/>
</file>

<file path=xl/ctrlProps/ctrlProp648.xml><?xml version="1.0" encoding="utf-8"?>
<formControlPr xmlns="http://schemas.microsoft.com/office/spreadsheetml/2009/9/main" objectType="CheckBox" fmlaLink="X494" lockText="1" noThreeD="1"/>
</file>

<file path=xl/ctrlProps/ctrlProp649.xml><?xml version="1.0" encoding="utf-8"?>
<formControlPr xmlns="http://schemas.microsoft.com/office/spreadsheetml/2009/9/main" objectType="CheckBox" fmlaLink="$U$497" lockText="1" noThreeD="1"/>
</file>

<file path=xl/ctrlProps/ctrlProp650.xml><?xml version="1.0" encoding="utf-8"?>
<formControlPr xmlns="http://schemas.microsoft.com/office/spreadsheetml/2009/9/main" objectType="CheckBox" fmlaLink="U498" lockText="1" noThreeD="1"/>
</file>

<file path=xl/ctrlProps/ctrlProp651.xml><?xml version="1.0" encoding="utf-8"?>
<formControlPr xmlns="http://schemas.microsoft.com/office/spreadsheetml/2009/9/main" objectType="CheckBox" fmlaLink="U230" lockText="1" noThreeD="1"/>
</file>

<file path=xl/ctrlProps/ctrlProp652.xml><?xml version="1.0" encoding="utf-8"?>
<formControlPr xmlns="http://schemas.microsoft.com/office/spreadsheetml/2009/9/main" objectType="CheckBox" lockText="1" noThreeD="1"/>
</file>

<file path=xl/ctrlProps/ctrlProp653.xml><?xml version="1.0" encoding="utf-8"?>
<formControlPr xmlns="http://schemas.microsoft.com/office/spreadsheetml/2009/9/main" objectType="CheckBox" fmlaLink="U234" lockText="1" noThreeD="1"/>
</file>

<file path=xl/ctrlProps/ctrlProp654.xml><?xml version="1.0" encoding="utf-8"?>
<formControlPr xmlns="http://schemas.microsoft.com/office/spreadsheetml/2009/9/main" objectType="CheckBox" fmlaLink="U233" lockText="1" noThreeD="1"/>
</file>

<file path=xl/ctrlProps/ctrlProp655.xml><?xml version="1.0" encoding="utf-8"?>
<formControlPr xmlns="http://schemas.microsoft.com/office/spreadsheetml/2009/9/main" objectType="CheckBox" fmlaLink="U232" lockText="1" noThreeD="1"/>
</file>

<file path=xl/ctrlProps/ctrlProp656.xml><?xml version="1.0" encoding="utf-8"?>
<formControlPr xmlns="http://schemas.microsoft.com/office/spreadsheetml/2009/9/main" objectType="CheckBox" fmlaLink="#REF!" lockText="1" noThreeD="1"/>
</file>

<file path=xl/ctrlProps/ctrlProp657.xml><?xml version="1.0" encoding="utf-8"?>
<formControlPr xmlns="http://schemas.microsoft.com/office/spreadsheetml/2009/9/main" objectType="CheckBox" fmlaLink="U176" lockText="1" noThreeD="1"/>
</file>

<file path=xl/ctrlProps/ctrlProp658.xml><?xml version="1.0" encoding="utf-8"?>
<formControlPr xmlns="http://schemas.microsoft.com/office/spreadsheetml/2009/9/main" objectType="CheckBox" fmlaLink="U184" lockText="1" noThreeD="1"/>
</file>

<file path=xl/ctrlProps/ctrlProp659.xml><?xml version="1.0" encoding="utf-8"?>
<formControlPr xmlns="http://schemas.microsoft.com/office/spreadsheetml/2009/9/main" objectType="GBox" noThreeD="1"/>
</file>

<file path=xl/ctrlProps/ctrlProp660.xml><?xml version="1.0" encoding="utf-8"?>
<formControlPr xmlns="http://schemas.microsoft.com/office/spreadsheetml/2009/9/main" objectType="Radio" firstButton="1" fmlaLink="U486" lockText="1" noThreeD="1"/>
</file>

<file path=xl/ctrlProps/ctrlProp661.xml><?xml version="1.0" encoding="utf-8"?>
<formControlPr xmlns="http://schemas.microsoft.com/office/spreadsheetml/2009/9/main" objectType="Radio" lockText="1" noThreeD="1"/>
</file>

<file path=xl/ctrlProps/ctrlProp662.xml><?xml version="1.0" encoding="utf-8"?>
<formControlPr xmlns="http://schemas.microsoft.com/office/spreadsheetml/2009/9/main" objectType="Radio" lockText="1" noThreeD="1"/>
</file>

<file path=xl/ctrlProps/ctrlProp663.xml><?xml version="1.0" encoding="utf-8"?>
<formControlPr xmlns="http://schemas.microsoft.com/office/spreadsheetml/2009/9/main" objectType="Radio" lockText="1" noThreeD="1"/>
</file>

<file path=xl/ctrlProps/ctrlProp664.xml><?xml version="1.0" encoding="utf-8"?>
<formControlPr xmlns="http://schemas.microsoft.com/office/spreadsheetml/2009/9/main" objectType="Radio" lockText="1" noThreeD="1"/>
</file>

<file path=xl/ctrlProps/ctrlProp665.xml><?xml version="1.0" encoding="utf-8"?>
<formControlPr xmlns="http://schemas.microsoft.com/office/spreadsheetml/2009/9/main" objectType="Radio" lockText="1" noThreeD="1"/>
</file>

<file path=xl/ctrlProps/ctrlProp666.xml><?xml version="1.0" encoding="utf-8"?>
<formControlPr xmlns="http://schemas.microsoft.com/office/spreadsheetml/2009/9/main" objectType="Radio" lockText="1" noThreeD="1"/>
</file>

<file path=xl/ctrlProps/ctrlProp667.xml><?xml version="1.0" encoding="utf-8"?>
<formControlPr xmlns="http://schemas.microsoft.com/office/spreadsheetml/2009/9/main" objectType="Radio" lockText="1" noThreeD="1"/>
</file>

<file path=xl/ctrlProps/ctrlProp668.xml><?xml version="1.0" encoding="utf-8"?>
<formControlPr xmlns="http://schemas.microsoft.com/office/spreadsheetml/2009/9/main" objectType="Radio" lockText="1" noThreeD="1"/>
</file>

<file path=xl/ctrlProps/ctrlProp669.xml><?xml version="1.0" encoding="utf-8"?>
<formControlPr xmlns="http://schemas.microsoft.com/office/spreadsheetml/2009/9/main" objectType="GBox" noThreeD="1"/>
</file>

<file path=xl/ctrlProps/ctrlProp670.xml><?xml version="1.0" encoding="utf-8"?>
<formControlPr xmlns="http://schemas.microsoft.com/office/spreadsheetml/2009/9/main" objectType="GBox" noThreeD="1"/>
</file>

<file path=xl/ctrlProps/ctrlProp671.xml><?xml version="1.0" encoding="utf-8"?>
<formControlPr xmlns="http://schemas.microsoft.com/office/spreadsheetml/2009/9/main" objectType="GBox" noThreeD="1"/>
</file>

<file path=xl/ctrlProps/ctrlProp672.xml><?xml version="1.0" encoding="utf-8"?>
<formControlPr xmlns="http://schemas.microsoft.com/office/spreadsheetml/2009/9/main" objectType="Radio" lockText="1" noThreeD="1"/>
</file>

<file path=xl/ctrlProps/ctrlProp673.xml><?xml version="1.0" encoding="utf-8"?>
<formControlPr xmlns="http://schemas.microsoft.com/office/spreadsheetml/2009/9/main" objectType="GBox" noThreeD="1"/>
</file>

<file path=xl/ctrlProps/ctrlProp674.xml><?xml version="1.0" encoding="utf-8"?>
<formControlPr xmlns="http://schemas.microsoft.com/office/spreadsheetml/2009/9/main" objectType="CheckBox" lockText="1" noThreeD="1"/>
</file>

<file path=xl/ctrlProps/ctrlProp675.xml><?xml version="1.0" encoding="utf-8"?>
<formControlPr xmlns="http://schemas.microsoft.com/office/spreadsheetml/2009/9/main" objectType="CheckBox" lockText="1" noThreeD="1"/>
</file>

<file path=xl/ctrlProps/ctrlProp676.xml><?xml version="1.0" encoding="utf-8"?>
<formControlPr xmlns="http://schemas.microsoft.com/office/spreadsheetml/2009/9/main" objectType="CheckBox" lockText="1" noThreeD="1"/>
</file>

<file path=xl/ctrlProps/ctrlProp677.xml><?xml version="1.0" encoding="utf-8"?>
<formControlPr xmlns="http://schemas.microsoft.com/office/spreadsheetml/2009/9/main" objectType="CheckBox" lockText="1" noThreeD="1"/>
</file>

<file path=xl/ctrlProps/ctrlProp678.xml><?xml version="1.0" encoding="utf-8"?>
<formControlPr xmlns="http://schemas.microsoft.com/office/spreadsheetml/2009/9/main" objectType="CheckBox" lockText="1" noThreeD="1"/>
</file>

<file path=xl/ctrlProps/ctrlProp679.xml><?xml version="1.0" encoding="utf-8"?>
<formControlPr xmlns="http://schemas.microsoft.com/office/spreadsheetml/2009/9/main" objectType="CheckBox" lockText="1" noThreeD="1"/>
</file>

<file path=xl/ctrlProps/ctrlProp680.xml><?xml version="1.0" encoding="utf-8"?>
<formControlPr xmlns="http://schemas.microsoft.com/office/spreadsheetml/2009/9/main" objectType="CheckBox" lockText="1" noThreeD="1"/>
</file>

<file path=xl/ctrlProps/ctrlProp681.xml><?xml version="1.0" encoding="utf-8"?>
<formControlPr xmlns="http://schemas.microsoft.com/office/spreadsheetml/2009/9/main" objectType="CheckBox" fmlaLink="U89" lockText="1" noThreeD="1"/>
</file>

<file path=xl/ctrlProps/ctrlProp682.xml><?xml version="1.0" encoding="utf-8"?>
<formControlPr xmlns="http://schemas.microsoft.com/office/spreadsheetml/2009/9/main" objectType="CheckBox" fmlaLink="U90" lockText="1" noThreeD="1"/>
</file>

<file path=xl/ctrlProps/ctrlProp683.xml><?xml version="1.0" encoding="utf-8"?>
<formControlPr xmlns="http://schemas.microsoft.com/office/spreadsheetml/2009/9/main" objectType="CheckBox" lockText="1" noThreeD="1"/>
</file>

<file path=xl/ctrlProps/ctrlProp684.xml><?xml version="1.0" encoding="utf-8"?>
<formControlPr xmlns="http://schemas.microsoft.com/office/spreadsheetml/2009/9/main" objectType="CheckBox" lockText="1" noThreeD="1"/>
</file>

<file path=xl/ctrlProps/ctrlProp685.xml><?xml version="1.0" encoding="utf-8"?>
<formControlPr xmlns="http://schemas.microsoft.com/office/spreadsheetml/2009/9/main" objectType="CheckBox" fmlaLink="U92" lockText="1" noThreeD="1"/>
</file>

<file path=xl/ctrlProps/ctrlProp686.xml><?xml version="1.0" encoding="utf-8"?>
<formControlPr xmlns="http://schemas.microsoft.com/office/spreadsheetml/2009/9/main" objectType="CheckBox" fmlaLink="U93" lockText="1" noThreeD="1"/>
</file>

<file path=xl/ctrlProps/ctrlProp687.xml><?xml version="1.0" encoding="utf-8"?>
<formControlPr xmlns="http://schemas.microsoft.com/office/spreadsheetml/2009/9/main" objectType="CheckBox" fmlaLink="U95" lockText="1" noThreeD="1"/>
</file>

<file path=xl/ctrlProps/ctrlProp688.xml><?xml version="1.0" encoding="utf-8"?>
<formControlPr xmlns="http://schemas.microsoft.com/office/spreadsheetml/2009/9/main" objectType="CheckBox" fmlaLink="U96" lockText="1" noThreeD="1"/>
</file>

<file path=xl/ctrlProps/ctrlProp689.xml><?xml version="1.0" encoding="utf-8"?>
<formControlPr xmlns="http://schemas.microsoft.com/office/spreadsheetml/2009/9/main" objectType="CheckBox" fmlaLink="U99" lockText="1" noThreeD="1"/>
</file>

<file path=xl/ctrlProps/ctrlProp690.xml><?xml version="1.0" encoding="utf-8"?>
<formControlPr xmlns="http://schemas.microsoft.com/office/spreadsheetml/2009/9/main" objectType="CheckBox" fmlaLink="U98" lockText="1" noThreeD="1"/>
</file>

<file path=xl/ctrlProps/ctrlProp691.xml><?xml version="1.0" encoding="utf-8"?>
<formControlPr xmlns="http://schemas.microsoft.com/office/spreadsheetml/2009/9/main" objectType="CheckBox" fmlaLink="U120" lockText="1" noThreeD="1"/>
</file>

<file path=xl/ctrlProps/ctrlProp692.xml><?xml version="1.0" encoding="utf-8"?>
<formControlPr xmlns="http://schemas.microsoft.com/office/spreadsheetml/2009/9/main" objectType="CheckBox" fmlaLink="U121" lockText="1" noThreeD="1"/>
</file>

<file path=xl/ctrlProps/ctrlProp693.xml><?xml version="1.0" encoding="utf-8"?>
<formControlPr xmlns="http://schemas.microsoft.com/office/spreadsheetml/2009/9/main" objectType="CheckBox" fmlaLink="U122" lockText="1" noThreeD="1"/>
</file>

<file path=xl/ctrlProps/ctrlProp694.xml><?xml version="1.0" encoding="utf-8"?>
<formControlPr xmlns="http://schemas.microsoft.com/office/spreadsheetml/2009/9/main" objectType="CheckBox" fmlaLink="U123" lockText="1" noThreeD="1"/>
</file>

<file path=xl/ctrlProps/ctrlProp695.xml><?xml version="1.0" encoding="utf-8"?>
<formControlPr xmlns="http://schemas.microsoft.com/office/spreadsheetml/2009/9/main" objectType="CheckBox" lockText="1" noThreeD="1"/>
</file>

<file path=xl/ctrlProps/ctrlProp696.xml><?xml version="1.0" encoding="utf-8"?>
<formControlPr xmlns="http://schemas.microsoft.com/office/spreadsheetml/2009/9/main" objectType="CheckBox" lockText="1" noThreeD="1"/>
</file>

<file path=xl/ctrlProps/ctrlProp697.xml><?xml version="1.0" encoding="utf-8"?>
<formControlPr xmlns="http://schemas.microsoft.com/office/spreadsheetml/2009/9/main" objectType="CheckBox" lockText="1" noThreeD="1"/>
</file>

<file path=xl/ctrlProps/ctrlProp698.xml><?xml version="1.0" encoding="utf-8"?>
<formControlPr xmlns="http://schemas.microsoft.com/office/spreadsheetml/2009/9/main" objectType="CheckBox" lockText="1" noThreeD="1"/>
</file>

<file path=xl/ctrlProps/ctrlProp699.xml><?xml version="1.0" encoding="utf-8"?>
<formControlPr xmlns="http://schemas.microsoft.com/office/spreadsheetml/2009/9/main" objectType="CheckBox" lockText="1" noThreeD="1"/>
</file>

<file path=xl/ctrlProps/ctrlProp700.xml><?xml version="1.0" encoding="utf-8"?>
<formControlPr xmlns="http://schemas.microsoft.com/office/spreadsheetml/2009/9/main" objectType="Radio" lockText="1" noThreeD="1"/>
</file>

<file path=xl/ctrlProps/ctrlProp701.xml><?xml version="1.0" encoding="utf-8"?>
<formControlPr xmlns="http://schemas.microsoft.com/office/spreadsheetml/2009/9/main" objectType="Radio" lockText="1" noThreeD="1"/>
</file>

<file path=xl/ctrlProps/ctrlProp702.xml><?xml version="1.0" encoding="utf-8"?>
<formControlPr xmlns="http://schemas.microsoft.com/office/spreadsheetml/2009/9/main" objectType="Radio" lockText="1" noThreeD="1"/>
</file>

<file path=xl/ctrlProps/ctrlProp703.xml><?xml version="1.0" encoding="utf-8"?>
<formControlPr xmlns="http://schemas.microsoft.com/office/spreadsheetml/2009/9/main" objectType="Radio" firstButton="1" fmlaLink="U186" lockText="1" noThreeD="1"/>
</file>

<file path=xl/ctrlProps/ctrlProp704.xml><?xml version="1.0" encoding="utf-8"?>
<formControlPr xmlns="http://schemas.microsoft.com/office/spreadsheetml/2009/9/main" objectType="Radio" lockText="1" noThreeD="1"/>
</file>

<file path=xl/ctrlProps/ctrlProp705.xml><?xml version="1.0" encoding="utf-8"?>
<formControlPr xmlns="http://schemas.microsoft.com/office/spreadsheetml/2009/9/main" objectType="GBox" noThreeD="1"/>
</file>

<file path=xl/ctrlProps/ctrlProp706.xml><?xml version="1.0" encoding="utf-8"?>
<formControlPr xmlns="http://schemas.microsoft.com/office/spreadsheetml/2009/9/main" objectType="Radio" firstButton="1" fmlaLink="U190" lockText="1" noThreeD="1"/>
</file>

<file path=xl/ctrlProps/ctrlProp707.xml><?xml version="1.0" encoding="utf-8"?>
<formControlPr xmlns="http://schemas.microsoft.com/office/spreadsheetml/2009/9/main" objectType="Radio" lockText="1" noThreeD="1"/>
</file>

<file path=xl/ctrlProps/ctrlProp708.xml><?xml version="1.0" encoding="utf-8"?>
<formControlPr xmlns="http://schemas.microsoft.com/office/spreadsheetml/2009/9/main" objectType="Radio" lockText="1" noThreeD="1"/>
</file>

<file path=xl/ctrlProps/ctrlProp709.xml><?xml version="1.0" encoding="utf-8"?>
<formControlPr xmlns="http://schemas.microsoft.com/office/spreadsheetml/2009/9/main" objectType="GBox" noThreeD="1"/>
</file>

<file path=xl/ctrlProps/ctrlProp710.xml><?xml version="1.0" encoding="utf-8"?>
<formControlPr xmlns="http://schemas.microsoft.com/office/spreadsheetml/2009/9/main" objectType="Radio" lockText="1" noThreeD="1"/>
</file>

<file path=xl/ctrlProps/ctrlProp711.xml><?xml version="1.0" encoding="utf-8"?>
<formControlPr xmlns="http://schemas.microsoft.com/office/spreadsheetml/2009/9/main" objectType="GBox" noThreeD="1"/>
</file>

<file path=xl/ctrlProps/ctrlProp712.xml><?xml version="1.0" encoding="utf-8"?>
<formControlPr xmlns="http://schemas.microsoft.com/office/spreadsheetml/2009/9/main" objectType="Radio" firstButton="1" fmlaLink="$U$158" lockText="1" noThreeD="1"/>
</file>

<file path=xl/ctrlProps/ctrlProp713.xml><?xml version="1.0" encoding="utf-8"?>
<formControlPr xmlns="http://schemas.microsoft.com/office/spreadsheetml/2009/9/main" objectType="Radio" lockText="1" noThreeD="1"/>
</file>

<file path=xl/ctrlProps/ctrlProp714.xml><?xml version="1.0" encoding="utf-8"?>
<formControlPr xmlns="http://schemas.microsoft.com/office/spreadsheetml/2009/9/main" objectType="CheckBox" fmlaLink="U181" lockText="1" noThreeD="1"/>
</file>

<file path=xl/ctrlProps/ctrlProp715.xml><?xml version="1.0" encoding="utf-8"?>
<formControlPr xmlns="http://schemas.microsoft.com/office/spreadsheetml/2009/9/main" objectType="Radio" lockText="1" noThreeD="1"/>
</file>

<file path=xl/ctrlProps/ctrlProp716.xml><?xml version="1.0" encoding="utf-8"?>
<formControlPr xmlns="http://schemas.microsoft.com/office/spreadsheetml/2009/9/main" objectType="GBox" noThreeD="1"/>
</file>

<file path=xl/ctrlProps/ctrlProp717.xml><?xml version="1.0" encoding="utf-8"?>
<formControlPr xmlns="http://schemas.microsoft.com/office/spreadsheetml/2009/9/main" objectType="Radio" firstButton="1" fmlaLink="U160" lockText="1" noThreeD="1"/>
</file>

<file path=xl/ctrlProps/ctrlProp718.xml><?xml version="1.0" encoding="utf-8"?>
<formControlPr xmlns="http://schemas.microsoft.com/office/spreadsheetml/2009/9/main" objectType="Radio" lockText="1" noThreeD="1"/>
</file>

<file path=xl/ctrlProps/ctrlProp719.xml><?xml version="1.0" encoding="utf-8"?>
<formControlPr xmlns="http://schemas.microsoft.com/office/spreadsheetml/2009/9/main" objectType="Radio" lockText="1" noThreeD="1"/>
</file>

<file path=xl/ctrlProps/ctrlProp720.xml><?xml version="1.0" encoding="utf-8"?>
<formControlPr xmlns="http://schemas.microsoft.com/office/spreadsheetml/2009/9/main" objectType="Radio" lockText="1" noThreeD="1"/>
</file>

<file path=xl/ctrlProps/ctrlProp721.xml><?xml version="1.0" encoding="utf-8"?>
<formControlPr xmlns="http://schemas.microsoft.com/office/spreadsheetml/2009/9/main" objectType="Radio" lockText="1" noThreeD="1"/>
</file>

<file path=xl/ctrlProps/ctrlProp722.xml><?xml version="1.0" encoding="utf-8"?>
<formControlPr xmlns="http://schemas.microsoft.com/office/spreadsheetml/2009/9/main" objectType="Radio" lockText="1" noThreeD="1"/>
</file>

<file path=xl/ctrlProps/ctrlProp723.xml><?xml version="1.0" encoding="utf-8"?>
<formControlPr xmlns="http://schemas.microsoft.com/office/spreadsheetml/2009/9/main" objectType="Radio" lockText="1" noThreeD="1"/>
</file>

<file path=xl/ctrlProps/ctrlProp724.xml><?xml version="1.0" encoding="utf-8"?>
<formControlPr xmlns="http://schemas.microsoft.com/office/spreadsheetml/2009/9/main" objectType="CheckBox" fmlaLink="U127" lockText="1" noThreeD="1"/>
</file>

<file path=xl/ctrlProps/ctrlProp725.xml><?xml version="1.0" encoding="utf-8"?>
<formControlPr xmlns="http://schemas.microsoft.com/office/spreadsheetml/2009/9/main" objectType="CheckBox" fmlaLink="U129" lockText="1" noThreeD="1"/>
</file>

<file path=xl/ctrlProps/ctrlProp726.xml><?xml version="1.0" encoding="utf-8"?>
<formControlPr xmlns="http://schemas.microsoft.com/office/spreadsheetml/2009/9/main" objectType="CheckBox" fmlaLink="U131" lockText="1" noThreeD="1"/>
</file>

<file path=xl/ctrlProps/ctrlProp727.xml><?xml version="1.0" encoding="utf-8"?>
<formControlPr xmlns="http://schemas.microsoft.com/office/spreadsheetml/2009/9/main" objectType="CheckBox" fmlaLink="U133" lockText="1" noThreeD="1"/>
</file>

<file path=xl/ctrlProps/ctrlProp728.xml><?xml version="1.0" encoding="utf-8"?>
<formControlPr xmlns="http://schemas.microsoft.com/office/spreadsheetml/2009/9/main" objectType="CheckBox" fmlaLink="U135" lockText="1" noThreeD="1"/>
</file>

<file path=xl/ctrlProps/ctrlProp729.xml><?xml version="1.0" encoding="utf-8"?>
<formControlPr xmlns="http://schemas.microsoft.com/office/spreadsheetml/2009/9/main" objectType="CheckBox" fmlaLink="U137" lockText="1" noThreeD="1"/>
</file>

<file path=xl/ctrlProps/ctrlProp730.xml><?xml version="1.0" encoding="utf-8"?>
<formControlPr xmlns="http://schemas.microsoft.com/office/spreadsheetml/2009/9/main" objectType="CheckBox" lockText="1" noThreeD="1"/>
</file>

<file path=xl/ctrlProps/ctrlProp731.xml><?xml version="1.0" encoding="utf-8"?>
<formControlPr xmlns="http://schemas.microsoft.com/office/spreadsheetml/2009/9/main" objectType="CheckBox" fmlaLink="U103" lockText="1" noThreeD="1"/>
</file>

<file path=xl/ctrlProps/ctrlProp732.xml><?xml version="1.0" encoding="utf-8"?>
<formControlPr xmlns="http://schemas.microsoft.com/office/spreadsheetml/2009/9/main" objectType="CheckBox" fmlaLink="U105" lockText="1" noThreeD="1"/>
</file>

<file path=xl/ctrlProps/ctrlProp733.xml><?xml version="1.0" encoding="utf-8"?>
<formControlPr xmlns="http://schemas.microsoft.com/office/spreadsheetml/2009/9/main" objectType="CheckBox" fmlaLink="U107" lockText="1" noThreeD="1"/>
</file>

<file path=xl/ctrlProps/ctrlProp734.xml><?xml version="1.0" encoding="utf-8"?>
<formControlPr xmlns="http://schemas.microsoft.com/office/spreadsheetml/2009/9/main" objectType="CheckBox" fmlaLink="U109" lockText="1" noThreeD="1"/>
</file>

<file path=xl/ctrlProps/ctrlProp735.xml><?xml version="1.0" encoding="utf-8"?>
<formControlPr xmlns="http://schemas.microsoft.com/office/spreadsheetml/2009/9/main" objectType="CheckBox" fmlaLink="U111" lockText="1" noThreeD="1"/>
</file>

<file path=xl/ctrlProps/ctrlProp736.xml><?xml version="1.0" encoding="utf-8"?>
<formControlPr xmlns="http://schemas.microsoft.com/office/spreadsheetml/2009/9/main" objectType="CheckBox" fmlaLink="U113" lockText="1" noThreeD="1"/>
</file>

<file path=xl/ctrlProps/ctrlProp737.xml><?xml version="1.0" encoding="utf-8"?>
<formControlPr xmlns="http://schemas.microsoft.com/office/spreadsheetml/2009/9/main" objectType="CheckBox" lockText="1" noThreeD="1"/>
</file>

<file path=xl/ctrlProps/ctrlProp738.xml><?xml version="1.0" encoding="utf-8"?>
<formControlPr xmlns="http://schemas.microsoft.com/office/spreadsheetml/2009/9/main" objectType="CheckBox" lockText="1" noThreeD="1"/>
</file>

<file path=xl/ctrlProps/ctrlProp739.xml><?xml version="1.0" encoding="utf-8"?>
<formControlPr xmlns="http://schemas.microsoft.com/office/spreadsheetml/2009/9/main" objectType="CheckBox" lockText="1" noThreeD="1"/>
</file>

<file path=xl/ctrlProps/ctrlProp740.xml><?xml version="1.0" encoding="utf-8"?>
<formControlPr xmlns="http://schemas.microsoft.com/office/spreadsheetml/2009/9/main" objectType="CheckBox" lockText="1" noThreeD="1"/>
</file>

<file path=xl/ctrlProps/ctrlProp741.xml><?xml version="1.0" encoding="utf-8"?>
<formControlPr xmlns="http://schemas.microsoft.com/office/spreadsheetml/2009/9/main" objectType="Radio" lockText="1" noThreeD="1"/>
</file>

<file path=xl/ctrlProps/ctrlProp742.xml><?xml version="1.0" encoding="utf-8"?>
<formControlPr xmlns="http://schemas.microsoft.com/office/spreadsheetml/2009/9/main" objectType="Radio" lockText="1" noThreeD="1"/>
</file>

<file path=xl/ctrlProps/ctrlProp743.xml><?xml version="1.0" encoding="utf-8"?>
<formControlPr xmlns="http://schemas.microsoft.com/office/spreadsheetml/2009/9/main" objectType="CheckBox" fmlaLink="U175" lockText="1" noThreeD="1"/>
</file>

<file path=xl/ctrlProps/ctrlProp744.xml><?xml version="1.0" encoding="utf-8"?>
<formControlPr xmlns="http://schemas.microsoft.com/office/spreadsheetml/2009/9/main" objectType="CheckBox" fmlaLink="U183" lockText="1" noThreeD="1"/>
</file>

<file path=xl/ctrlProps/ctrlProp745.xml><?xml version="1.0" encoding="utf-8"?>
<formControlPr xmlns="http://schemas.microsoft.com/office/spreadsheetml/2009/9/main" objectType="CheckBox" fmlaLink="$U$527" lockText="1" noThreeD="1"/>
</file>

<file path=xl/ctrlProps/ctrlProp746.xml><?xml version="1.0" encoding="utf-8"?>
<formControlPr xmlns="http://schemas.microsoft.com/office/spreadsheetml/2009/9/main" objectType="CheckBox" fmlaLink="$U$528" lockText="1" noThreeD="1"/>
</file>

<file path=xl/ctrlProps/ctrlProp747.xml><?xml version="1.0" encoding="utf-8"?>
<formControlPr xmlns="http://schemas.microsoft.com/office/spreadsheetml/2009/9/main" objectType="CheckBox" fmlaLink="U177" lockText="1" noThreeD="1"/>
</file>

<file path=xl/ctrlProps/ctrlProp748.xml><?xml version="1.0" encoding="utf-8"?>
<formControlPr xmlns="http://schemas.microsoft.com/office/spreadsheetml/2009/9/main" objectType="CheckBox" fmlaLink="U446" lockText="1" noThreeD="1"/>
</file>

<file path=xl/ctrlProps/ctrlProp749.xml><?xml version="1.0" encoding="utf-8"?>
<formControlPr xmlns="http://schemas.microsoft.com/office/spreadsheetml/2009/9/main" objectType="CheckBox" fmlaLink="U536" lockText="1" noThreeD="1"/>
</file>

<file path=xl/ctrlProps/ctrlProp750.xml><?xml version="1.0" encoding="utf-8"?>
<formControlPr xmlns="http://schemas.microsoft.com/office/spreadsheetml/2009/9/main" objectType="CheckBox" lockText="1" noThreeD="1"/>
</file>

<file path=xl/ctrlProps/ctrlProp751.xml><?xml version="1.0" encoding="utf-8"?>
<formControlPr xmlns="http://schemas.microsoft.com/office/spreadsheetml/2009/9/main" objectType="CheckBox" lockText="1" noThreeD="1"/>
</file>

<file path=xl/ctrlProps/ctrlProp752.xml><?xml version="1.0" encoding="utf-8"?>
<formControlPr xmlns="http://schemas.microsoft.com/office/spreadsheetml/2009/9/main" objectType="CheckBox" lockText="1" noThreeD="1"/>
</file>

<file path=xl/ctrlProps/ctrlProp753.xml><?xml version="1.0" encoding="utf-8"?>
<formControlPr xmlns="http://schemas.microsoft.com/office/spreadsheetml/2009/9/main" objectType="CheckBox" lockText="1" noThreeD="1"/>
</file>

<file path=xl/ctrlProps/ctrlProp754.xml><?xml version="1.0" encoding="utf-8"?>
<formControlPr xmlns="http://schemas.microsoft.com/office/spreadsheetml/2009/9/main" objectType="CheckBox" lockText="1" noThreeD="1"/>
</file>

<file path=xl/ctrlProps/ctrlProp755.xml><?xml version="1.0" encoding="utf-8"?>
<formControlPr xmlns="http://schemas.microsoft.com/office/spreadsheetml/2009/9/main" objectType="CheckBox" fmlaLink="U463" lockText="1" noThreeD="1"/>
</file>

<file path=xl/ctrlProps/ctrlProp756.xml><?xml version="1.0" encoding="utf-8"?>
<formControlPr xmlns="http://schemas.microsoft.com/office/spreadsheetml/2009/9/main" objectType="CheckBox" fmlaLink="U465" lockText="1" noThreeD="1"/>
</file>

<file path=xl/ctrlProps/ctrlProp757.xml><?xml version="1.0" encoding="utf-8"?>
<formControlPr xmlns="http://schemas.microsoft.com/office/spreadsheetml/2009/9/main" objectType="CheckBox" fmlaLink="U464" lockText="1" noThreeD="1"/>
</file>

<file path=xl/ctrlProps/ctrlProp758.xml><?xml version="1.0" encoding="utf-8"?>
<formControlPr xmlns="http://schemas.microsoft.com/office/spreadsheetml/2009/9/main" objectType="CheckBox" fmlaLink="U466" lockText="1" noThreeD="1"/>
</file>

<file path=xl/ctrlProps/ctrlProp759.xml><?xml version="1.0" encoding="utf-8"?>
<formControlPr xmlns="http://schemas.microsoft.com/office/spreadsheetml/2009/9/main" objectType="Radio" firstButton="1" fmlaLink="V463" lockText="1" noThreeD="1"/>
</file>

<file path=xl/ctrlProps/ctrlProp760.xml><?xml version="1.0" encoding="utf-8"?>
<formControlPr xmlns="http://schemas.microsoft.com/office/spreadsheetml/2009/9/main" objectType="Radio" firstButton="1" fmlaLink="$V$465" lockText="1" noThreeD="1"/>
</file>

<file path=xl/ctrlProps/ctrlProp761.xml><?xml version="1.0" encoding="utf-8"?>
<formControlPr xmlns="http://schemas.microsoft.com/office/spreadsheetml/2009/9/main" objectType="Radio" lockText="1" noThreeD="1"/>
</file>

<file path=xl/ctrlProps/ctrlProp762.xml><?xml version="1.0" encoding="utf-8"?>
<formControlPr xmlns="http://schemas.microsoft.com/office/spreadsheetml/2009/9/main" objectType="GBox" noThreeD="1"/>
</file>

<file path=xl/ctrlProps/ctrlProp763.xml><?xml version="1.0" encoding="utf-8"?>
<formControlPr xmlns="http://schemas.microsoft.com/office/spreadsheetml/2009/9/main" objectType="Radio" lockText="1" noThreeD="1"/>
</file>

<file path=xl/ctrlProps/ctrlProp764.xml><?xml version="1.0" encoding="utf-8"?>
<formControlPr xmlns="http://schemas.microsoft.com/office/spreadsheetml/2009/9/main" objectType="Radio" lockText="1" noThreeD="1"/>
</file>

<file path=xl/ctrlProps/ctrlProp765.xml><?xml version="1.0" encoding="utf-8"?>
<formControlPr xmlns="http://schemas.microsoft.com/office/spreadsheetml/2009/9/main" objectType="Radio" lockText="1" noThreeD="1"/>
</file>

<file path=xl/ctrlProps/ctrlProp766.xml><?xml version="1.0" encoding="utf-8"?>
<formControlPr xmlns="http://schemas.microsoft.com/office/spreadsheetml/2009/9/main" objectType="GBox" noThreeD="1"/>
</file>

<file path=xl/ctrlProps/ctrlProp767.xml><?xml version="1.0" encoding="utf-8"?>
<formControlPr xmlns="http://schemas.microsoft.com/office/spreadsheetml/2009/9/main" objectType="Radio" firstButton="1" fmlaLink="V464" lockText="1" noThreeD="1"/>
</file>

<file path=xl/ctrlProps/ctrlProp768.xml><?xml version="1.0" encoding="utf-8"?>
<formControlPr xmlns="http://schemas.microsoft.com/office/spreadsheetml/2009/9/main" objectType="Radio" lockText="1" noThreeD="1"/>
</file>

<file path=xl/ctrlProps/ctrlProp769.xml><?xml version="1.0" encoding="utf-8"?>
<formControlPr xmlns="http://schemas.microsoft.com/office/spreadsheetml/2009/9/main" objectType="Radio" lockText="1" noThreeD="1"/>
</file>

<file path=xl/ctrlProps/ctrlProp770.xml><?xml version="1.0" encoding="utf-8"?>
<formControlPr xmlns="http://schemas.microsoft.com/office/spreadsheetml/2009/9/main" objectType="Radio" firstButton="1" fmlaLink="V466" lockText="1" noThreeD="1"/>
</file>

<file path=xl/ctrlProps/ctrlProp771.xml><?xml version="1.0" encoding="utf-8"?>
<formControlPr xmlns="http://schemas.microsoft.com/office/spreadsheetml/2009/9/main" objectType="Radio" lockText="1" noThreeD="1"/>
</file>

<file path=xl/ctrlProps/ctrlProp772.xml><?xml version="1.0" encoding="utf-8"?>
<formControlPr xmlns="http://schemas.microsoft.com/office/spreadsheetml/2009/9/main" objectType="Radio" lockText="1" noThreeD="1"/>
</file>

<file path=xl/ctrlProps/ctrlProp773.xml><?xml version="1.0" encoding="utf-8"?>
<formControlPr xmlns="http://schemas.microsoft.com/office/spreadsheetml/2009/9/main" objectType="CheckBox" fmlaLink="U451" lockText="1" noThreeD="1"/>
</file>

<file path=xl/ctrlProps/ctrlProp774.xml><?xml version="1.0" encoding="utf-8"?>
<formControlPr xmlns="http://schemas.microsoft.com/office/spreadsheetml/2009/9/main" objectType="CheckBox" fmlaLink="U453" lockText="1" noThreeD="1"/>
</file>

<file path=xl/ctrlProps/ctrlProp775.xml><?xml version="1.0" encoding="utf-8"?>
<formControlPr xmlns="http://schemas.microsoft.com/office/spreadsheetml/2009/9/main" objectType="CheckBox" fmlaLink="U455" lockText="1" noThreeD="1"/>
</file>

<file path=xl/ctrlProps/ctrlProp776.xml><?xml version="1.0" encoding="utf-8"?>
<formControlPr xmlns="http://schemas.microsoft.com/office/spreadsheetml/2009/9/main" objectType="CheckBox" fmlaLink="U452" lockText="1" noThreeD="1"/>
</file>

<file path=xl/ctrlProps/ctrlProp777.xml><?xml version="1.0" encoding="utf-8"?>
<formControlPr xmlns="http://schemas.microsoft.com/office/spreadsheetml/2009/9/main" objectType="CheckBox" fmlaLink="U454" lockText="1" noThreeD="1"/>
</file>

<file path=xl/ctrlProps/ctrlProp778.xml><?xml version="1.0" encoding="utf-8"?>
<formControlPr xmlns="http://schemas.microsoft.com/office/spreadsheetml/2009/9/main" objectType="CheckBox" fmlaLink="U456" lockText="1" noThreeD="1"/>
</file>

<file path=xl/ctrlProps/ctrlProp779.xml><?xml version="1.0" encoding="utf-8"?>
<formControlPr xmlns="http://schemas.microsoft.com/office/spreadsheetml/2009/9/main" objectType="GBox" noThreeD="1"/>
</file>

<file path=xl/ctrlProps/ctrlProp780.xml><?xml version="1.0" encoding="utf-8"?>
<formControlPr xmlns="http://schemas.microsoft.com/office/spreadsheetml/2009/9/main" objectType="GBox" noThreeD="1"/>
</file>

<file path=xl/ctrlProps/ctrlProp781.xml><?xml version="1.0" encoding="utf-8"?>
<formControlPr xmlns="http://schemas.microsoft.com/office/spreadsheetml/2009/9/main" objectType="Radio" firstButton="1" fmlaLink="U487" lockText="1" noThreeD="1"/>
</file>

<file path=xl/ctrlProps/ctrlProp782.xml><?xml version="1.0" encoding="utf-8"?>
<formControlPr xmlns="http://schemas.microsoft.com/office/spreadsheetml/2009/9/main" objectType="Radio" lockText="1" noThreeD="1"/>
</file>

<file path=xl/ctrlProps/ctrlProp783.xml><?xml version="1.0" encoding="utf-8"?>
<formControlPr xmlns="http://schemas.microsoft.com/office/spreadsheetml/2009/9/main" objectType="Radio" lockText="1" noThreeD="1"/>
</file>

<file path=xl/ctrlProps/ctrlProp784.xml><?xml version="1.0" encoding="utf-8"?>
<formControlPr xmlns="http://schemas.microsoft.com/office/spreadsheetml/2009/9/main" objectType="Radio" lockText="1" noThreeD="1"/>
</file>

<file path=xl/ctrlProps/ctrlProp785.xml><?xml version="1.0" encoding="utf-8"?>
<formControlPr xmlns="http://schemas.microsoft.com/office/spreadsheetml/2009/9/main" objectType="Radio" lockText="1" noThreeD="1"/>
</file>

<file path=xl/ctrlProps/ctrlProp786.xml><?xml version="1.0" encoding="utf-8"?>
<formControlPr xmlns="http://schemas.microsoft.com/office/spreadsheetml/2009/9/main" objectType="Radio" lockText="1" noThreeD="1"/>
</file>

<file path=xl/ctrlProps/ctrlProp787.xml><?xml version="1.0" encoding="utf-8"?>
<formControlPr xmlns="http://schemas.microsoft.com/office/spreadsheetml/2009/9/main" objectType="Radio" lockText="1" noThreeD="1"/>
</file>

<file path=xl/ctrlProps/ctrlProp788.xml><?xml version="1.0" encoding="utf-8"?>
<formControlPr xmlns="http://schemas.microsoft.com/office/spreadsheetml/2009/9/main" objectType="Radio" lockText="1" noThreeD="1"/>
</file>

<file path=xl/ctrlProps/ctrlProp789.xml><?xml version="1.0" encoding="utf-8"?>
<formControlPr xmlns="http://schemas.microsoft.com/office/spreadsheetml/2009/9/main" objectType="Radio" lockText="1" noThreeD="1"/>
</file>

<file path=xl/ctrlProps/ctrlProp790.xml><?xml version="1.0" encoding="utf-8"?>
<formControlPr xmlns="http://schemas.microsoft.com/office/spreadsheetml/2009/9/main" objectType="Radio" lockText="1" noThreeD="1"/>
</file>

<file path=xl/ctrlProps/ctrlProp791.xml><?xml version="1.0" encoding="utf-8"?>
<formControlPr xmlns="http://schemas.microsoft.com/office/spreadsheetml/2009/9/main" objectType="Radio" firstButton="1" fmlaLink="U488" lockText="1" noThreeD="1"/>
</file>

<file path=xl/ctrlProps/ctrlProp792.xml><?xml version="1.0" encoding="utf-8"?>
<formControlPr xmlns="http://schemas.microsoft.com/office/spreadsheetml/2009/9/main" objectType="Radio" lockText="1" noThreeD="1"/>
</file>

<file path=xl/ctrlProps/ctrlProp793.xml><?xml version="1.0" encoding="utf-8"?>
<formControlPr xmlns="http://schemas.microsoft.com/office/spreadsheetml/2009/9/main" objectType="Radio" lockText="1" noThreeD="1"/>
</file>

<file path=xl/ctrlProps/ctrlProp794.xml><?xml version="1.0" encoding="utf-8"?>
<formControlPr xmlns="http://schemas.microsoft.com/office/spreadsheetml/2009/9/main" objectType="Radio" lockText="1" noThreeD="1"/>
</file>

<file path=xl/ctrlProps/ctrlProp795.xml><?xml version="1.0" encoding="utf-8"?>
<formControlPr xmlns="http://schemas.microsoft.com/office/spreadsheetml/2009/9/main" objectType="Radio" lockText="1" noThreeD="1"/>
</file>

<file path=xl/ctrlProps/ctrlProp796.xml><?xml version="1.0" encoding="utf-8"?>
<formControlPr xmlns="http://schemas.microsoft.com/office/spreadsheetml/2009/9/main" objectType="Radio" lockText="1" noThreeD="1"/>
</file>

<file path=xl/ctrlProps/ctrlProp797.xml><?xml version="1.0" encoding="utf-8"?>
<formControlPr xmlns="http://schemas.microsoft.com/office/spreadsheetml/2009/9/main" objectType="Radio" lockText="1" noThreeD="1"/>
</file>

<file path=xl/ctrlProps/ctrlProp798.xml><?xml version="1.0" encoding="utf-8"?>
<formControlPr xmlns="http://schemas.microsoft.com/office/spreadsheetml/2009/9/main" objectType="Radio" lockText="1" noThreeD="1"/>
</file>

<file path=xl/ctrlProps/ctrlProp799.xml><?xml version="1.0" encoding="utf-8"?>
<formControlPr xmlns="http://schemas.microsoft.com/office/spreadsheetml/2009/9/main" objectType="Radio" lockText="1" noThreeD="1"/>
</file>

<file path=xl/ctrlProps/ctrlProp800.xml><?xml version="1.0" encoding="utf-8"?>
<formControlPr xmlns="http://schemas.microsoft.com/office/spreadsheetml/2009/9/main" objectType="Radio" lockText="1" noThreeD="1"/>
</file>

<file path=xl/ctrlProps/ctrlProp801.xml><?xml version="1.0" encoding="utf-8"?>
<formControlPr xmlns="http://schemas.microsoft.com/office/spreadsheetml/2009/9/main" objectType="Radio" firstButton="1" fmlaLink="U489" lockText="1" noThreeD="1"/>
</file>

<file path=xl/ctrlProps/ctrlProp802.xml><?xml version="1.0" encoding="utf-8"?>
<formControlPr xmlns="http://schemas.microsoft.com/office/spreadsheetml/2009/9/main" objectType="Radio" lockText="1" noThreeD="1"/>
</file>

<file path=xl/ctrlProps/ctrlProp803.xml><?xml version="1.0" encoding="utf-8"?>
<formControlPr xmlns="http://schemas.microsoft.com/office/spreadsheetml/2009/9/main" objectType="Radio" lockText="1" noThreeD="1"/>
</file>

<file path=xl/ctrlProps/ctrlProp804.xml><?xml version="1.0" encoding="utf-8"?>
<formControlPr xmlns="http://schemas.microsoft.com/office/spreadsheetml/2009/9/main" objectType="Radio" lockText="1" noThreeD="1"/>
</file>

<file path=xl/ctrlProps/ctrlProp805.xml><?xml version="1.0" encoding="utf-8"?>
<formControlPr xmlns="http://schemas.microsoft.com/office/spreadsheetml/2009/9/main" objectType="Radio" lockText="1" noThreeD="1"/>
</file>

<file path=xl/ctrlProps/ctrlProp806.xml><?xml version="1.0" encoding="utf-8"?>
<formControlPr xmlns="http://schemas.microsoft.com/office/spreadsheetml/2009/9/main" objectType="Radio" lockText="1" noThreeD="1"/>
</file>

<file path=xl/ctrlProps/ctrlProp807.xml><?xml version="1.0" encoding="utf-8"?>
<formControlPr xmlns="http://schemas.microsoft.com/office/spreadsheetml/2009/9/main" objectType="Radio" lockText="1" noThreeD="1"/>
</file>

<file path=xl/ctrlProps/ctrlProp808.xml><?xml version="1.0" encoding="utf-8"?>
<formControlPr xmlns="http://schemas.microsoft.com/office/spreadsheetml/2009/9/main" objectType="Radio" lockText="1" noThreeD="1"/>
</file>

<file path=xl/ctrlProps/ctrlProp809.xml><?xml version="1.0" encoding="utf-8"?>
<formControlPr xmlns="http://schemas.microsoft.com/office/spreadsheetml/2009/9/main" objectType="Radio" lockText="1" noThreeD="1"/>
</file>

<file path=xl/ctrlProps/ctrlProp810.xml><?xml version="1.0" encoding="utf-8"?>
<formControlPr xmlns="http://schemas.microsoft.com/office/spreadsheetml/2009/9/main" objectType="Radio" lockText="1" noThreeD="1"/>
</file>

<file path=xl/ctrlProps/ctrlProp811.xml><?xml version="1.0" encoding="utf-8"?>
<formControlPr xmlns="http://schemas.microsoft.com/office/spreadsheetml/2009/9/main" objectType="Radio" firstButton="1" fmlaLink="U490" lockText="1" noThreeD="1"/>
</file>

<file path=xl/ctrlProps/ctrlProp812.xml><?xml version="1.0" encoding="utf-8"?>
<formControlPr xmlns="http://schemas.microsoft.com/office/spreadsheetml/2009/9/main" objectType="Radio" lockText="1" noThreeD="1"/>
</file>

<file path=xl/ctrlProps/ctrlProp813.xml><?xml version="1.0" encoding="utf-8"?>
<formControlPr xmlns="http://schemas.microsoft.com/office/spreadsheetml/2009/9/main" objectType="Radio" lockText="1" noThreeD="1"/>
</file>

<file path=xl/ctrlProps/ctrlProp814.xml><?xml version="1.0" encoding="utf-8"?>
<formControlPr xmlns="http://schemas.microsoft.com/office/spreadsheetml/2009/9/main" objectType="Radio" lockText="1" noThreeD="1"/>
</file>

<file path=xl/ctrlProps/ctrlProp815.xml><?xml version="1.0" encoding="utf-8"?>
<formControlPr xmlns="http://schemas.microsoft.com/office/spreadsheetml/2009/9/main" objectType="Radio" lockText="1" noThreeD="1"/>
</file>

<file path=xl/ctrlProps/ctrlProp816.xml><?xml version="1.0" encoding="utf-8"?>
<formControlPr xmlns="http://schemas.microsoft.com/office/spreadsheetml/2009/9/main" objectType="Radio" lockText="1" noThreeD="1"/>
</file>

<file path=xl/ctrlProps/ctrlProp817.xml><?xml version="1.0" encoding="utf-8"?>
<formControlPr xmlns="http://schemas.microsoft.com/office/spreadsheetml/2009/9/main" objectType="Radio" lockText="1" noThreeD="1"/>
</file>

<file path=xl/ctrlProps/ctrlProp818.xml><?xml version="1.0" encoding="utf-8"?>
<formControlPr xmlns="http://schemas.microsoft.com/office/spreadsheetml/2009/9/main" objectType="Radio" lockText="1" noThreeD="1"/>
</file>

<file path=xl/ctrlProps/ctrlProp819.xml><?xml version="1.0" encoding="utf-8"?>
<formControlPr xmlns="http://schemas.microsoft.com/office/spreadsheetml/2009/9/main" objectType="Radio" lockText="1" noThreeD="1"/>
</file>

<file path=xl/ctrlProps/ctrlProp820.xml><?xml version="1.0" encoding="utf-8"?>
<formControlPr xmlns="http://schemas.microsoft.com/office/spreadsheetml/2009/9/main" objectType="Radio" lockText="1" noThreeD="1"/>
</file>

<file path=xl/ctrlProps/ctrlProp821.xml><?xml version="1.0" encoding="utf-8"?>
<formControlPr xmlns="http://schemas.microsoft.com/office/spreadsheetml/2009/9/main" objectType="Radio" firstButton="1" fmlaLink="U491" lockText="1" noThreeD="1"/>
</file>

<file path=xl/ctrlProps/ctrlProp822.xml><?xml version="1.0" encoding="utf-8"?>
<formControlPr xmlns="http://schemas.microsoft.com/office/spreadsheetml/2009/9/main" objectType="Radio" lockText="1" noThreeD="1"/>
</file>

<file path=xl/ctrlProps/ctrlProp823.xml><?xml version="1.0" encoding="utf-8"?>
<formControlPr xmlns="http://schemas.microsoft.com/office/spreadsheetml/2009/9/main" objectType="Radio" lockText="1" noThreeD="1"/>
</file>

<file path=xl/ctrlProps/ctrlProp824.xml><?xml version="1.0" encoding="utf-8"?>
<formControlPr xmlns="http://schemas.microsoft.com/office/spreadsheetml/2009/9/main" objectType="Radio" lockText="1" noThreeD="1"/>
</file>

<file path=xl/ctrlProps/ctrlProp825.xml><?xml version="1.0" encoding="utf-8"?>
<formControlPr xmlns="http://schemas.microsoft.com/office/spreadsheetml/2009/9/main" objectType="Radio" lockText="1" noThreeD="1"/>
</file>

<file path=xl/ctrlProps/ctrlProp826.xml><?xml version="1.0" encoding="utf-8"?>
<formControlPr xmlns="http://schemas.microsoft.com/office/spreadsheetml/2009/9/main" objectType="Radio" lockText="1" noThreeD="1"/>
</file>

<file path=xl/ctrlProps/ctrlProp827.xml><?xml version="1.0" encoding="utf-8"?>
<formControlPr xmlns="http://schemas.microsoft.com/office/spreadsheetml/2009/9/main" objectType="Radio" lockText="1" noThreeD="1"/>
</file>

<file path=xl/ctrlProps/ctrlProp828.xml><?xml version="1.0" encoding="utf-8"?>
<formControlPr xmlns="http://schemas.microsoft.com/office/spreadsheetml/2009/9/main" objectType="Radio" lockText="1" noThreeD="1"/>
</file>

<file path=xl/ctrlProps/ctrlProp829.xml><?xml version="1.0" encoding="utf-8"?>
<formControlPr xmlns="http://schemas.microsoft.com/office/spreadsheetml/2009/9/main" objectType="Radio" lockText="1" noThreeD="1"/>
</file>

<file path=xl/ctrlProps/ctrlProp830.xml><?xml version="1.0" encoding="utf-8"?>
<formControlPr xmlns="http://schemas.microsoft.com/office/spreadsheetml/2009/9/main" objectType="Radio" lockText="1" noThreeD="1"/>
</file>

<file path=xl/ctrlProps/ctrlProp831.xml><?xml version="1.0" encoding="utf-8"?>
<formControlPr xmlns="http://schemas.microsoft.com/office/spreadsheetml/2009/9/main" objectType="Radio" lockText="1" noThreeD="1"/>
</file>

<file path=xl/ctrlProps/ctrlProp832.xml><?xml version="1.0" encoding="utf-8"?>
<formControlPr xmlns="http://schemas.microsoft.com/office/spreadsheetml/2009/9/main" objectType="GBox" noThreeD="1"/>
</file>

<file path=xl/ctrlProps/ctrlProp833.xml><?xml version="1.0" encoding="utf-8"?>
<formControlPr xmlns="http://schemas.microsoft.com/office/spreadsheetml/2009/9/main" objectType="Radio" firstButton="1" fmlaLink="W26" lockText="1" noThreeD="1"/>
</file>

<file path=xl/ctrlProps/ctrlProp834.xml><?xml version="1.0" encoding="utf-8"?>
<formControlPr xmlns="http://schemas.microsoft.com/office/spreadsheetml/2009/9/main" objectType="GBox" noThreeD="1"/>
</file>

<file path=xl/ctrlProps/ctrlProp835.xml><?xml version="1.0" encoding="utf-8"?>
<formControlPr xmlns="http://schemas.microsoft.com/office/spreadsheetml/2009/9/main" objectType="Radio" firstButton="1" lockText="1" noThreeD="1"/>
</file>

<file path=xl/ctrlProps/ctrlProp836.xml><?xml version="1.0" encoding="utf-8"?>
<formControlPr xmlns="http://schemas.microsoft.com/office/spreadsheetml/2009/9/main" objectType="Radio" lockText="1" noThreeD="1"/>
</file>

<file path=xl/ctrlProps/ctrlProp837.xml><?xml version="1.0" encoding="utf-8"?>
<formControlPr xmlns="http://schemas.microsoft.com/office/spreadsheetml/2009/9/main" objectType="Radio" lockText="1" noThreeD="1"/>
</file>

<file path=xl/ctrlProps/ctrlProp838.xml><?xml version="1.0" encoding="utf-8"?>
<formControlPr xmlns="http://schemas.microsoft.com/office/spreadsheetml/2009/9/main" objectType="Radio" lockText="1" noThreeD="1"/>
</file>

<file path=xl/ctrlProps/ctrlProp839.xml><?xml version="1.0" encoding="utf-8"?>
<formControlPr xmlns="http://schemas.microsoft.com/office/spreadsheetml/2009/9/main" objectType="CheckBox" fmlaLink="W29" lockText="1" noThreeD="1"/>
</file>

<file path=xl/ctrlProps/ctrlProp840.xml><?xml version="1.0" encoding="utf-8"?>
<formControlPr xmlns="http://schemas.microsoft.com/office/spreadsheetml/2009/9/main" objectType="Radio" lockText="1" noThreeD="1"/>
</file>

<file path=xl/ctrlProps/ctrlProp841.xml><?xml version="1.0" encoding="utf-8"?>
<formControlPr xmlns="http://schemas.microsoft.com/office/spreadsheetml/2009/9/main" objectType="GBox" noThreeD="1"/>
</file>

<file path=xl/ctrlProps/ctrlProp842.xml><?xml version="1.0" encoding="utf-8"?>
<formControlPr xmlns="http://schemas.microsoft.com/office/spreadsheetml/2009/9/main" objectType="Radio" firstButton="1" fmlaLink="U353" lockText="1" noThreeD="1"/>
</file>

<file path=xl/ctrlProps/ctrlProp843.xml><?xml version="1.0" encoding="utf-8"?>
<formControlPr xmlns="http://schemas.microsoft.com/office/spreadsheetml/2009/9/main" objectType="GBox" noThreeD="1"/>
</file>

<file path=xl/ctrlProps/ctrlProp844.xml><?xml version="1.0" encoding="utf-8"?>
<formControlPr xmlns="http://schemas.microsoft.com/office/spreadsheetml/2009/9/main" objectType="GBox" noThreeD="1"/>
</file>

<file path=xl/ctrlProps/ctrlProp845.xml><?xml version="1.0" encoding="utf-8"?>
<formControlPr xmlns="http://schemas.microsoft.com/office/spreadsheetml/2009/9/main" objectType="GBox" noThreeD="1"/>
</file>

<file path=xl/ctrlProps/ctrlProp846.xml><?xml version="1.0" encoding="utf-8"?>
<formControlPr xmlns="http://schemas.microsoft.com/office/spreadsheetml/2009/9/main" objectType="Radio" firstButton="1" fmlaLink="U355" lockText="1" noThreeD="1"/>
</file>

<file path=xl/ctrlProps/ctrlProp847.xml><?xml version="1.0" encoding="utf-8"?>
<formControlPr xmlns="http://schemas.microsoft.com/office/spreadsheetml/2009/9/main" objectType="Radio" lockText="1" noThreeD="1"/>
</file>

<file path=xl/ctrlProps/ctrlProp848.xml><?xml version="1.0" encoding="utf-8"?>
<formControlPr xmlns="http://schemas.microsoft.com/office/spreadsheetml/2009/9/main" objectType="Radio" firstButton="1" fmlaLink="U361" lockText="1" noThreeD="1"/>
</file>

<file path=xl/ctrlProps/ctrlProp849.xml><?xml version="1.0" encoding="utf-8"?>
<formControlPr xmlns="http://schemas.microsoft.com/office/spreadsheetml/2009/9/main" objectType="Radio" lockText="1" noThreeD="1"/>
</file>

<file path=xl/ctrlProps/ctrlProp850.xml><?xml version="1.0" encoding="utf-8"?>
<formControlPr xmlns="http://schemas.microsoft.com/office/spreadsheetml/2009/9/main" objectType="Radio" firstButton="1" fmlaLink="U363" lockText="1" noThreeD="1"/>
</file>

<file path=xl/ctrlProps/ctrlProp851.xml><?xml version="1.0" encoding="utf-8"?>
<formControlPr xmlns="http://schemas.microsoft.com/office/spreadsheetml/2009/9/main" objectType="Radio" lockText="1" noThreeD="1"/>
</file>

<file path=xl/ctrlProps/ctrlProp852.xml><?xml version="1.0" encoding="utf-8"?>
<formControlPr xmlns="http://schemas.microsoft.com/office/spreadsheetml/2009/9/main" objectType="Radio" lockText="1" noThreeD="1"/>
</file>

<file path=xl/ctrlProps/ctrlProp853.xml><?xml version="1.0" encoding="utf-8"?>
<formControlPr xmlns="http://schemas.microsoft.com/office/spreadsheetml/2009/9/main" objectType="Radio" firstButton="1" fmlaLink="$U$371" lockText="1" noThreeD="1"/>
</file>

<file path=xl/ctrlProps/ctrlProp854.xml><?xml version="1.0" encoding="utf-8"?>
<formControlPr xmlns="http://schemas.microsoft.com/office/spreadsheetml/2009/9/main" objectType="Radio" lockText="1" noThreeD="1"/>
</file>

<file path=xl/ctrlProps/ctrlProp855.xml><?xml version="1.0" encoding="utf-8"?>
<formControlPr xmlns="http://schemas.microsoft.com/office/spreadsheetml/2009/9/main" objectType="Radio" lockText="1" noThreeD="1"/>
</file>

<file path=xl/ctrlProps/ctrlProp856.xml><?xml version="1.0" encoding="utf-8"?>
<formControlPr xmlns="http://schemas.microsoft.com/office/spreadsheetml/2009/9/main" objectType="Radio" lockText="1" noThreeD="1"/>
</file>

<file path=xl/ctrlProps/ctrlProp857.xml><?xml version="1.0" encoding="utf-8"?>
<formControlPr xmlns="http://schemas.microsoft.com/office/spreadsheetml/2009/9/main" objectType="CheckBox" lockText="1" noThreeD="1"/>
</file>

<file path=xl/ctrlProps/ctrlProp858.xml><?xml version="1.0" encoding="utf-8"?>
<formControlPr xmlns="http://schemas.microsoft.com/office/spreadsheetml/2009/9/main" objectType="CheckBox" lockText="1" noThreeD="1"/>
</file>

<file path=xl/ctrlProps/ctrlProp859.xml><?xml version="1.0" encoding="utf-8"?>
<formControlPr xmlns="http://schemas.microsoft.com/office/spreadsheetml/2009/9/main" objectType="CheckBox" lockText="1" noThreeD="1"/>
</file>

<file path=xl/ctrlProps/ctrlProp860.xml><?xml version="1.0" encoding="utf-8"?>
<formControlPr xmlns="http://schemas.microsoft.com/office/spreadsheetml/2009/9/main" objectType="CheckBox" lockText="1" noThreeD="1"/>
</file>

<file path=xl/ctrlProps/ctrlProp861.xml><?xml version="1.0" encoding="utf-8"?>
<formControlPr xmlns="http://schemas.microsoft.com/office/spreadsheetml/2009/9/main" objectType="CheckBox" lockText="1" noThreeD="1"/>
</file>

<file path=xl/ctrlProps/ctrlProp862.xml><?xml version="1.0" encoding="utf-8"?>
<formControlPr xmlns="http://schemas.microsoft.com/office/spreadsheetml/2009/9/main" objectType="CheckBox" lockText="1" noThreeD="1"/>
</file>

<file path=xl/ctrlProps/ctrlProp863.xml><?xml version="1.0" encoding="utf-8"?>
<formControlPr xmlns="http://schemas.microsoft.com/office/spreadsheetml/2009/9/main" objectType="CheckBox" lockText="1" noThreeD="1"/>
</file>

<file path=xl/ctrlProps/ctrlProp864.xml><?xml version="1.0" encoding="utf-8"?>
<formControlPr xmlns="http://schemas.microsoft.com/office/spreadsheetml/2009/9/main" objectType="CheckBox" lockText="1" noThreeD="1"/>
</file>

<file path=xl/ctrlProps/ctrlProp865.xml><?xml version="1.0" encoding="utf-8"?>
<formControlPr xmlns="http://schemas.microsoft.com/office/spreadsheetml/2009/9/main" objectType="CheckBox" fmlaLink="U373" lockText="1" noThreeD="1"/>
</file>

<file path=xl/ctrlProps/ctrlProp866.xml><?xml version="1.0" encoding="utf-8"?>
<formControlPr xmlns="http://schemas.microsoft.com/office/spreadsheetml/2009/9/main" objectType="CheckBox" fmlaLink="U379" lockText="1" noThreeD="1"/>
</file>

<file path=xl/ctrlProps/ctrlProp867.xml><?xml version="1.0" encoding="utf-8"?>
<formControlPr xmlns="http://schemas.microsoft.com/office/spreadsheetml/2009/9/main" objectType="CheckBox" fmlaLink="U384" lockText="1" noThreeD="1"/>
</file>

<file path=xl/ctrlProps/ctrlProp868.xml><?xml version="1.0" encoding="utf-8"?>
<formControlPr xmlns="http://schemas.microsoft.com/office/spreadsheetml/2009/9/main" objectType="CheckBox" lockText="1" noThreeD="1"/>
</file>

<file path=xl/ctrlProps/ctrlProp869.xml><?xml version="1.0" encoding="utf-8"?>
<formControlPr xmlns="http://schemas.microsoft.com/office/spreadsheetml/2009/9/main" objectType="CheckBox" fmlaLink="U372" lockText="1" noThreeD="1"/>
</file>

<file path=xl/ctrlProps/ctrlProp870.xml><?xml version="1.0" encoding="utf-8"?>
<formControlPr xmlns="http://schemas.microsoft.com/office/spreadsheetml/2009/9/main" objectType="CheckBox" fmlaLink="U378" lockText="1" noThreeD="1"/>
</file>

<file path=xl/ctrlProps/ctrlProp871.xml><?xml version="1.0" encoding="utf-8"?>
<formControlPr xmlns="http://schemas.microsoft.com/office/spreadsheetml/2009/9/main" objectType="CheckBox" fmlaLink="U383" lockText="1" noThreeD="1"/>
</file>

<file path=xl/ctrlProps/ctrlProp872.xml><?xml version="1.0" encoding="utf-8"?>
<formControlPr xmlns="http://schemas.microsoft.com/office/spreadsheetml/2009/9/main" objectType="CheckBox" fmlaLink="U388" lockText="1" noThreeD="1"/>
</file>

<file path=xl/ctrlProps/ctrlProp873.xml><?xml version="1.0" encoding="utf-8"?>
<formControlPr xmlns="http://schemas.microsoft.com/office/spreadsheetml/2009/9/main" objectType="CheckBox" fmlaLink="U387" lockText="1" noThreeD="1"/>
</file>

<file path=xl/ctrlProps/ctrlProp874.xml><?xml version="1.0" encoding="utf-8"?>
<formControlPr xmlns="http://schemas.microsoft.com/office/spreadsheetml/2009/9/main" objectType="CheckBox" lockText="1" noThreeD="1"/>
</file>

<file path=xl/ctrlProps/ctrlProp875.xml><?xml version="1.0" encoding="utf-8"?>
<formControlPr xmlns="http://schemas.microsoft.com/office/spreadsheetml/2009/9/main" objectType="CheckBox" lockText="1" noThreeD="1"/>
</file>

<file path=xl/ctrlProps/ctrlProp876.xml><?xml version="1.0" encoding="utf-8"?>
<formControlPr xmlns="http://schemas.microsoft.com/office/spreadsheetml/2009/9/main" objectType="CheckBox" lockText="1" noThreeD="1"/>
</file>

<file path=xl/ctrlProps/ctrlProp877.xml><?xml version="1.0" encoding="utf-8"?>
<formControlPr xmlns="http://schemas.microsoft.com/office/spreadsheetml/2009/9/main" objectType="CheckBox" lockText="1" noThreeD="1"/>
</file>

<file path=xl/ctrlProps/ctrlProp878.xml><?xml version="1.0" encoding="utf-8"?>
<formControlPr xmlns="http://schemas.microsoft.com/office/spreadsheetml/2009/9/main" objectType="CheckBox" lockText="1" noThreeD="1"/>
</file>

<file path=xl/ctrlProps/ctrlProp879.xml><?xml version="1.0" encoding="utf-8"?>
<formControlPr xmlns="http://schemas.microsoft.com/office/spreadsheetml/2009/9/main" objectType="CheckBox" lockText="1" noThreeD="1"/>
</file>

<file path=xl/ctrlProps/ctrlProp880.xml><?xml version="1.0" encoding="utf-8"?>
<formControlPr xmlns="http://schemas.microsoft.com/office/spreadsheetml/2009/9/main" objectType="CheckBox" lockText="1" noThreeD="1"/>
</file>

<file path=xl/ctrlProps/ctrlProp881.xml><?xml version="1.0" encoding="utf-8"?>
<formControlPr xmlns="http://schemas.microsoft.com/office/spreadsheetml/2009/9/main" objectType="CheckBox" lockText="1" noThreeD="1"/>
</file>

<file path=xl/ctrlProps/ctrlProp882.xml><?xml version="1.0" encoding="utf-8"?>
<formControlPr xmlns="http://schemas.microsoft.com/office/spreadsheetml/2009/9/main" objectType="CheckBox" lockText="1" noThreeD="1"/>
</file>

<file path=xl/ctrlProps/ctrlProp883.xml><?xml version="1.0" encoding="utf-8"?>
<formControlPr xmlns="http://schemas.microsoft.com/office/spreadsheetml/2009/9/main" objectType="CheckBox" lockText="1" noThreeD="1"/>
</file>

<file path=xl/ctrlProps/ctrlProp884.xml><?xml version="1.0" encoding="utf-8"?>
<formControlPr xmlns="http://schemas.microsoft.com/office/spreadsheetml/2009/9/main" objectType="CheckBox" lockText="1" noThreeD="1"/>
</file>

<file path=xl/ctrlProps/ctrlProp885.xml><?xml version="1.0" encoding="utf-8"?>
<formControlPr xmlns="http://schemas.microsoft.com/office/spreadsheetml/2009/9/main" objectType="CheckBox" lockText="1" noThreeD="1"/>
</file>

<file path=xl/ctrlProps/ctrlProp886.xml><?xml version="1.0" encoding="utf-8"?>
<formControlPr xmlns="http://schemas.microsoft.com/office/spreadsheetml/2009/9/main" objectType="CheckBox" lockText="1" noThreeD="1"/>
</file>

<file path=xl/ctrlProps/ctrlProp887.xml><?xml version="1.0" encoding="utf-8"?>
<formControlPr xmlns="http://schemas.microsoft.com/office/spreadsheetml/2009/9/main" objectType="CheckBox" lockText="1" noThreeD="1"/>
</file>

<file path=xl/ctrlProps/ctrlProp888.xml><?xml version="1.0" encoding="utf-8"?>
<formControlPr xmlns="http://schemas.microsoft.com/office/spreadsheetml/2009/9/main" objectType="CheckBox" lockText="1" noThreeD="1"/>
</file>

<file path=xl/ctrlProps/ctrlProp889.xml><?xml version="1.0" encoding="utf-8"?>
<formControlPr xmlns="http://schemas.microsoft.com/office/spreadsheetml/2009/9/main" objectType="CheckBox" lockText="1" noThreeD="1"/>
</file>

<file path=xl/ctrlProps/ctrlProp890.xml><?xml version="1.0" encoding="utf-8"?>
<formControlPr xmlns="http://schemas.microsoft.com/office/spreadsheetml/2009/9/main" objectType="CheckBox" lockText="1" noThreeD="1"/>
</file>

<file path=xl/ctrlProps/ctrlProp891.xml><?xml version="1.0" encoding="utf-8"?>
<formControlPr xmlns="http://schemas.microsoft.com/office/spreadsheetml/2009/9/main" objectType="CheckBox" lockText="1" noThreeD="1"/>
</file>

<file path=xl/ctrlProps/ctrlProp892.xml><?xml version="1.0" encoding="utf-8"?>
<formControlPr xmlns="http://schemas.microsoft.com/office/spreadsheetml/2009/9/main" objectType="CheckBox" lockText="1" noThreeD="1"/>
</file>

<file path=xl/ctrlProps/ctrlProp893.xml><?xml version="1.0" encoding="utf-8"?>
<formControlPr xmlns="http://schemas.microsoft.com/office/spreadsheetml/2009/9/main" objectType="CheckBox" lockText="1" noThreeD="1"/>
</file>

<file path=xl/ctrlProps/ctrlProp894.xml><?xml version="1.0" encoding="utf-8"?>
<formControlPr xmlns="http://schemas.microsoft.com/office/spreadsheetml/2009/9/main" objectType="CheckBox" lockText="1" noThreeD="1"/>
</file>

<file path=xl/ctrlProps/ctrlProp895.xml><?xml version="1.0" encoding="utf-8"?>
<formControlPr xmlns="http://schemas.microsoft.com/office/spreadsheetml/2009/9/main" objectType="CheckBox" lockText="1" noThreeD="1"/>
</file>

<file path=xl/ctrlProps/ctrlProp896.xml><?xml version="1.0" encoding="utf-8"?>
<formControlPr xmlns="http://schemas.microsoft.com/office/spreadsheetml/2009/9/main" objectType="CheckBox" lockText="1" noThreeD="1"/>
</file>

<file path=xl/ctrlProps/ctrlProp897.xml><?xml version="1.0" encoding="utf-8"?>
<formControlPr xmlns="http://schemas.microsoft.com/office/spreadsheetml/2009/9/main" objectType="CheckBox" lockText="1" noThreeD="1"/>
</file>

<file path=xl/ctrlProps/ctrlProp898.xml><?xml version="1.0" encoding="utf-8"?>
<formControlPr xmlns="http://schemas.microsoft.com/office/spreadsheetml/2009/9/main" objectType="GBox" noThreeD="1"/>
</file>

<file path=xl/ctrlProps/ctrlProp899.xml><?xml version="1.0" encoding="utf-8"?>
<formControlPr xmlns="http://schemas.microsoft.com/office/spreadsheetml/2009/9/main" objectType="Radio" firstButton="1" fmlaLink="U306" lockText="1" noThreeD="1"/>
</file>

<file path=xl/ctrlProps/ctrlProp900.xml><?xml version="1.0" encoding="utf-8"?>
<formControlPr xmlns="http://schemas.microsoft.com/office/spreadsheetml/2009/9/main" objectType="Radio" lockText="1" noThreeD="1"/>
</file>

<file path=xl/ctrlProps/ctrlProp901.xml><?xml version="1.0" encoding="utf-8"?>
<formControlPr xmlns="http://schemas.microsoft.com/office/spreadsheetml/2009/9/main" objectType="Radio" lockText="1" noThreeD="1"/>
</file>

<file path=xl/ctrlProps/ctrlProp902.xml><?xml version="1.0" encoding="utf-8"?>
<formControlPr xmlns="http://schemas.microsoft.com/office/spreadsheetml/2009/9/main" objectType="Radio" lockText="1" noThreeD="1"/>
</file>

<file path=xl/ctrlProps/ctrlProp903.xml><?xml version="1.0" encoding="utf-8"?>
<formControlPr xmlns="http://schemas.microsoft.com/office/spreadsheetml/2009/9/main" objectType="Radio" lockText="1" noThreeD="1"/>
</file>

<file path=xl/ctrlProps/ctrlProp904.xml><?xml version="1.0" encoding="utf-8"?>
<formControlPr xmlns="http://schemas.microsoft.com/office/spreadsheetml/2009/9/main" objectType="CheckBox" lockText="1" noThreeD="1"/>
</file>

<file path=xl/ctrlProps/ctrlProp905.xml><?xml version="1.0" encoding="utf-8"?>
<formControlPr xmlns="http://schemas.microsoft.com/office/spreadsheetml/2009/9/main" objectType="CheckBox" lockText="1" noThreeD="1"/>
</file>

<file path=xl/ctrlProps/ctrlProp906.xml><?xml version="1.0" encoding="utf-8"?>
<formControlPr xmlns="http://schemas.microsoft.com/office/spreadsheetml/2009/9/main" objectType="CheckBox" lockText="1" noThreeD="1"/>
</file>

<file path=xl/ctrlProps/ctrlProp907.xml><?xml version="1.0" encoding="utf-8"?>
<formControlPr xmlns="http://schemas.microsoft.com/office/spreadsheetml/2009/9/main" objectType="CheckBox" lockText="1" noThreeD="1"/>
</file>

<file path=xl/ctrlProps/ctrlProp908.xml><?xml version="1.0" encoding="utf-8"?>
<formControlPr xmlns="http://schemas.microsoft.com/office/spreadsheetml/2009/9/main" objectType="CheckBox" lockText="1" noThreeD="1"/>
</file>

<file path=xl/ctrlProps/ctrlProp909.xml><?xml version="1.0" encoding="utf-8"?>
<formControlPr xmlns="http://schemas.microsoft.com/office/spreadsheetml/2009/9/main" objectType="CheckBox" lockText="1" noThreeD="1"/>
</file>

<file path=xl/ctrlProps/ctrlProp910.xml><?xml version="1.0" encoding="utf-8"?>
<formControlPr xmlns="http://schemas.microsoft.com/office/spreadsheetml/2009/9/main" objectType="CheckBox" lockText="1" noThreeD="1"/>
</file>

<file path=xl/ctrlProps/ctrlProp911.xml><?xml version="1.0" encoding="utf-8"?>
<formControlPr xmlns="http://schemas.microsoft.com/office/spreadsheetml/2009/9/main" objectType="CheckBox" lockText="1" noThreeD="1"/>
</file>

<file path=xl/ctrlProps/ctrlProp912.xml><?xml version="1.0" encoding="utf-8"?>
<formControlPr xmlns="http://schemas.microsoft.com/office/spreadsheetml/2009/9/main" objectType="CheckBox" lockText="1" noThreeD="1"/>
</file>

<file path=xl/ctrlProps/ctrlProp913.xml><?xml version="1.0" encoding="utf-8"?>
<formControlPr xmlns="http://schemas.microsoft.com/office/spreadsheetml/2009/9/main" objectType="CheckBox" lockText="1" noThreeD="1"/>
</file>

<file path=xl/ctrlProps/ctrlProp914.xml><?xml version="1.0" encoding="utf-8"?>
<formControlPr xmlns="http://schemas.microsoft.com/office/spreadsheetml/2009/9/main" objectType="CheckBox" lockText="1" noThreeD="1"/>
</file>

<file path=xl/ctrlProps/ctrlProp915.xml><?xml version="1.0" encoding="utf-8"?>
<formControlPr xmlns="http://schemas.microsoft.com/office/spreadsheetml/2009/9/main" objectType="CheckBox" lockText="1" noThreeD="1"/>
</file>

<file path=xl/ctrlProps/ctrlProp916.xml><?xml version="1.0" encoding="utf-8"?>
<formControlPr xmlns="http://schemas.microsoft.com/office/spreadsheetml/2009/9/main" objectType="CheckBox" lockText="1" noThreeD="1"/>
</file>

<file path=xl/ctrlProps/ctrlProp917.xml><?xml version="1.0" encoding="utf-8"?>
<formControlPr xmlns="http://schemas.microsoft.com/office/spreadsheetml/2009/9/main" objectType="CheckBox" lockText="1" noThreeD="1"/>
</file>

<file path=xl/ctrlProps/ctrlProp918.xml><?xml version="1.0" encoding="utf-8"?>
<formControlPr xmlns="http://schemas.microsoft.com/office/spreadsheetml/2009/9/main" objectType="CheckBox" lockText="1" noThreeD="1"/>
</file>

<file path=xl/ctrlProps/ctrlProp919.xml><?xml version="1.0" encoding="utf-8"?>
<formControlPr xmlns="http://schemas.microsoft.com/office/spreadsheetml/2009/9/main" objectType="CheckBox" lockText="1" noThreeD="1"/>
</file>

<file path=xl/ctrlProps/ctrlProp920.xml><?xml version="1.0" encoding="utf-8"?>
<formControlPr xmlns="http://schemas.microsoft.com/office/spreadsheetml/2009/9/main" objectType="CheckBox" lockText="1" noThreeD="1"/>
</file>

<file path=xl/ctrlProps/ctrlProp921.xml><?xml version="1.0" encoding="utf-8"?>
<formControlPr xmlns="http://schemas.microsoft.com/office/spreadsheetml/2009/9/main" objectType="CheckBox" lockText="1" noThreeD="1"/>
</file>

<file path=xl/ctrlProps/ctrlProp922.xml><?xml version="1.0" encoding="utf-8"?>
<formControlPr xmlns="http://schemas.microsoft.com/office/spreadsheetml/2009/9/main" objectType="CheckBox" lockText="1" noThreeD="1"/>
</file>

<file path=xl/ctrlProps/ctrlProp923.xml><?xml version="1.0" encoding="utf-8"?>
<formControlPr xmlns="http://schemas.microsoft.com/office/spreadsheetml/2009/9/main" objectType="CheckBox" lockText="1" noThreeD="1"/>
</file>

<file path=xl/ctrlProps/ctrlProp924.xml><?xml version="1.0" encoding="utf-8"?>
<formControlPr xmlns="http://schemas.microsoft.com/office/spreadsheetml/2009/9/main" objectType="Radio" lockText="1" noThreeD="1"/>
</file>

<file path=xl/ctrlProps/ctrlProp925.xml><?xml version="1.0" encoding="utf-8"?>
<formControlPr xmlns="http://schemas.microsoft.com/office/spreadsheetml/2009/9/main" objectType="GBox" noThreeD="1"/>
</file>

<file path=xl/ctrlProps/ctrlProp926.xml><?xml version="1.0" encoding="utf-8"?>
<formControlPr xmlns="http://schemas.microsoft.com/office/spreadsheetml/2009/9/main" objectType="CheckBox" fmlaLink="#REF!" lockText="1" noThreeD="1"/>
</file>

<file path=xl/ctrlProps/ctrlProp927.xml><?xml version="1.0" encoding="utf-8"?>
<formControlPr xmlns="http://schemas.microsoft.com/office/spreadsheetml/2009/9/main" objectType="GBox" noThreeD="1"/>
</file>

<file path=xl/ctrlProps/ctrlProp928.xml><?xml version="1.0" encoding="utf-8"?>
<formControlPr xmlns="http://schemas.microsoft.com/office/spreadsheetml/2009/9/main" objectType="CheckBox" fmlaLink="#REF!" lockText="1" noThreeD="1"/>
</file>

<file path=xl/ctrlProps/ctrlProp929.xml><?xml version="1.0" encoding="utf-8"?>
<formControlPr xmlns="http://schemas.microsoft.com/office/spreadsheetml/2009/9/main" objectType="CheckBox" fmlaLink="#REF!" lockText="1" noThreeD="1"/>
</file>

<file path=xl/ctrlProps/ctrlProp930.xml><?xml version="1.0" encoding="utf-8"?>
<formControlPr xmlns="http://schemas.microsoft.com/office/spreadsheetml/2009/9/main" objectType="CheckBox" fmlaLink="AD504" lockText="1" noThreeD="1"/>
</file>

<file path=xl/ctrlProps/ctrlProp931.xml><?xml version="1.0" encoding="utf-8"?>
<formControlPr xmlns="http://schemas.microsoft.com/office/spreadsheetml/2009/9/main" objectType="CheckBox" fmlaLink="AD503" lockText="1" noThreeD="1"/>
</file>

<file path=xl/ctrlProps/ctrlProp932.xml><?xml version="1.0" encoding="utf-8"?>
<formControlPr xmlns="http://schemas.microsoft.com/office/spreadsheetml/2009/9/main" objectType="CheckBox" fmlaLink="AD505" lockText="1" noThreeD="1"/>
</file>

<file path=xl/ctrlProps/ctrlProp933.xml><?xml version="1.0" encoding="utf-8"?>
<formControlPr xmlns="http://schemas.microsoft.com/office/spreadsheetml/2009/9/main" objectType="CheckBox" fmlaLink="AD506" lockText="1" noThreeD="1"/>
</file>

<file path=xl/ctrlProps/ctrlProp934.xml><?xml version="1.0" encoding="utf-8"?>
<formControlPr xmlns="http://schemas.microsoft.com/office/spreadsheetml/2009/9/main" objectType="CheckBox" fmlaLink="AD507" lockText="1" noThreeD="1"/>
</file>

<file path=xl/ctrlProps/ctrlProp935.xml><?xml version="1.0" encoding="utf-8"?>
<formControlPr xmlns="http://schemas.microsoft.com/office/spreadsheetml/2009/9/main" objectType="CheckBox" fmlaLink="AD508" lockText="1" noThreeD="1"/>
</file>

<file path=xl/ctrlProps/ctrlProp936.xml><?xml version="1.0" encoding="utf-8"?>
<formControlPr xmlns="http://schemas.microsoft.com/office/spreadsheetml/2009/9/main" objectType="CheckBox" fmlaLink="V506" lockText="1" noThreeD="1"/>
</file>

<file path=xl/ctrlProps/ctrlProp937.xml><?xml version="1.0" encoding="utf-8"?>
<formControlPr xmlns="http://schemas.microsoft.com/office/spreadsheetml/2009/9/main" objectType="CheckBox" fmlaLink="AF504" lockText="1" noThreeD="1"/>
</file>

<file path=xl/ctrlProps/ctrlProp938.xml><?xml version="1.0" encoding="utf-8"?>
<formControlPr xmlns="http://schemas.microsoft.com/office/spreadsheetml/2009/9/main" objectType="CheckBox" fmlaLink="AF503" lockText="1" noThreeD="1"/>
</file>

<file path=xl/ctrlProps/ctrlProp939.xml><?xml version="1.0" encoding="utf-8"?>
<formControlPr xmlns="http://schemas.microsoft.com/office/spreadsheetml/2009/9/main" objectType="CheckBox" fmlaLink="AF505" lockText="1" noThreeD="1"/>
</file>

<file path=xl/ctrlProps/ctrlProp940.xml><?xml version="1.0" encoding="utf-8"?>
<formControlPr xmlns="http://schemas.microsoft.com/office/spreadsheetml/2009/9/main" objectType="CheckBox" fmlaLink="AF506" lockText="1" noThreeD="1"/>
</file>

<file path=xl/ctrlProps/ctrlProp941.xml><?xml version="1.0" encoding="utf-8"?>
<formControlPr xmlns="http://schemas.microsoft.com/office/spreadsheetml/2009/9/main" objectType="CheckBox" fmlaLink="AF507" lockText="1" noThreeD="1"/>
</file>

<file path=xl/ctrlProps/ctrlProp942.xml><?xml version="1.0" encoding="utf-8"?>
<formControlPr xmlns="http://schemas.microsoft.com/office/spreadsheetml/2009/9/main" objectType="CheckBox" fmlaLink="AF508" lockText="1" noThreeD="1"/>
</file>

<file path=xl/ctrlProps/ctrlProp943.xml><?xml version="1.0" encoding="utf-8"?>
<formControlPr xmlns="http://schemas.microsoft.com/office/spreadsheetml/2009/9/main" objectType="CheckBox" fmlaLink="V507" lockText="1" noThreeD="1"/>
</file>

<file path=xl/ctrlProps/ctrlProp944.xml><?xml version="1.0" encoding="utf-8"?>
<formControlPr xmlns="http://schemas.microsoft.com/office/spreadsheetml/2009/9/main" objectType="CheckBox" fmlaLink="AB504" lockText="1" noThreeD="1"/>
</file>

<file path=xl/ctrlProps/ctrlProp945.xml><?xml version="1.0" encoding="utf-8"?>
<formControlPr xmlns="http://schemas.microsoft.com/office/spreadsheetml/2009/9/main" objectType="CheckBox" fmlaLink="AB503" lockText="1" noThreeD="1"/>
</file>

<file path=xl/ctrlProps/ctrlProp946.xml><?xml version="1.0" encoding="utf-8"?>
<formControlPr xmlns="http://schemas.microsoft.com/office/spreadsheetml/2009/9/main" objectType="CheckBox" fmlaLink="AB505" lockText="1" noThreeD="1"/>
</file>

<file path=xl/ctrlProps/ctrlProp947.xml><?xml version="1.0" encoding="utf-8"?>
<formControlPr xmlns="http://schemas.microsoft.com/office/spreadsheetml/2009/9/main" objectType="CheckBox" fmlaLink="AB506" lockText="1" noThreeD="1"/>
</file>

<file path=xl/ctrlProps/ctrlProp948.xml><?xml version="1.0" encoding="utf-8"?>
<formControlPr xmlns="http://schemas.microsoft.com/office/spreadsheetml/2009/9/main" objectType="CheckBox" fmlaLink="AB507" lockText="1" noThreeD="1"/>
</file>

<file path=xl/ctrlProps/ctrlProp949.xml><?xml version="1.0" encoding="utf-8"?>
<formControlPr xmlns="http://schemas.microsoft.com/office/spreadsheetml/2009/9/main" objectType="CheckBox" fmlaLink="AB508" lockText="1" noThreeD="1"/>
</file>

<file path=xl/ctrlProps/ctrlProp950.xml><?xml version="1.0" encoding="utf-8"?>
<formControlPr xmlns="http://schemas.microsoft.com/office/spreadsheetml/2009/9/main" objectType="CheckBox" fmlaLink="V505" lockText="1" noThreeD="1"/>
</file>

<file path=xl/ctrlProps/ctrlProp951.xml><?xml version="1.0" encoding="utf-8"?>
<formControlPr xmlns="http://schemas.microsoft.com/office/spreadsheetml/2009/9/main" objectType="CheckBox" fmlaLink="U505" lockText="1" noThreeD="1"/>
</file>

<file path=xl/ctrlProps/ctrlProp952.xml><?xml version="1.0" encoding="utf-8"?>
<formControlPr xmlns="http://schemas.microsoft.com/office/spreadsheetml/2009/9/main" objectType="CheckBox" fmlaLink="U506" lockText="1" noThreeD="1"/>
</file>

<file path=xl/ctrlProps/ctrlProp953.xml><?xml version="1.0" encoding="utf-8"?>
<formControlPr xmlns="http://schemas.microsoft.com/office/spreadsheetml/2009/9/main" objectType="CheckBox" fmlaLink="U507" lockText="1" noThreeD="1"/>
</file>

<file path=xl/ctrlProps/ctrlProp954.xml><?xml version="1.0" encoding="utf-8"?>
<formControlPr xmlns="http://schemas.microsoft.com/office/spreadsheetml/2009/9/main" objectType="CheckBox" lockText="1" noThreeD="1"/>
</file>

<file path=xl/ctrlProps/ctrlProp955.xml><?xml version="1.0" encoding="utf-8"?>
<formControlPr xmlns="http://schemas.microsoft.com/office/spreadsheetml/2009/9/main" objectType="CheckBox" lockText="1" noThreeD="1"/>
</file>

<file path=xl/ctrlProps/ctrlProp956.xml><?xml version="1.0" encoding="utf-8"?>
<formControlPr xmlns="http://schemas.microsoft.com/office/spreadsheetml/2009/9/main" objectType="CheckBox" lockText="1" noThreeD="1"/>
</file>

<file path=xl/ctrlProps/ctrlProp957.xml><?xml version="1.0" encoding="utf-8"?>
<formControlPr xmlns="http://schemas.microsoft.com/office/spreadsheetml/2009/9/main" objectType="CheckBox" lockText="1" noThreeD="1"/>
</file>

<file path=xl/ctrlProps/ctrlProp958.xml><?xml version="1.0" encoding="utf-8"?>
<formControlPr xmlns="http://schemas.microsoft.com/office/spreadsheetml/2009/9/main" objectType="CheckBox" lockText="1" noThreeD="1"/>
</file>

<file path=xl/ctrlProps/ctrlProp959.xml><?xml version="1.0" encoding="utf-8"?>
<formControlPr xmlns="http://schemas.microsoft.com/office/spreadsheetml/2009/9/main" objectType="CheckBox" lockText="1" noThreeD="1"/>
</file>

<file path=xl/ctrlProps/ctrlProp960.xml><?xml version="1.0" encoding="utf-8"?>
<formControlPr xmlns="http://schemas.microsoft.com/office/spreadsheetml/2009/9/main" objectType="CheckBox" lockText="1" noThreeD="1"/>
</file>

<file path=xl/ctrlProps/ctrlProp961.xml><?xml version="1.0" encoding="utf-8"?>
<formControlPr xmlns="http://schemas.microsoft.com/office/spreadsheetml/2009/9/main" objectType="CheckBox" lockText="1" noThreeD="1"/>
</file>

<file path=xl/ctrlProps/ctrlProp962.xml><?xml version="1.0" encoding="utf-8"?>
<formControlPr xmlns="http://schemas.microsoft.com/office/spreadsheetml/2009/9/main" objectType="CheckBox" lockText="1" noThreeD="1"/>
</file>

<file path=xl/ctrlProps/ctrlProp963.xml><?xml version="1.0" encoding="utf-8"?>
<formControlPr xmlns="http://schemas.microsoft.com/office/spreadsheetml/2009/9/main" objectType="CheckBox" lockText="1" noThreeD="1"/>
</file>

<file path=xl/ctrlProps/ctrlProp964.xml><?xml version="1.0" encoding="utf-8"?>
<formControlPr xmlns="http://schemas.microsoft.com/office/spreadsheetml/2009/9/main" objectType="CheckBox" lockText="1" noThreeD="1"/>
</file>

<file path=xl/ctrlProps/ctrlProp965.xml><?xml version="1.0" encoding="utf-8"?>
<formControlPr xmlns="http://schemas.microsoft.com/office/spreadsheetml/2009/9/main" objectType="CheckBox" lockText="1" noThreeD="1"/>
</file>

<file path=xl/ctrlProps/ctrlProp966.xml><?xml version="1.0" encoding="utf-8"?>
<formControlPr xmlns="http://schemas.microsoft.com/office/spreadsheetml/2009/9/main" objectType="CheckBox" lockText="1" noThreeD="1"/>
</file>

<file path=xl/ctrlProps/ctrlProp967.xml><?xml version="1.0" encoding="utf-8"?>
<formControlPr xmlns="http://schemas.microsoft.com/office/spreadsheetml/2009/9/main" objectType="CheckBox" lockText="1" noThreeD="1"/>
</file>

<file path=xl/ctrlProps/ctrlProp968.xml><?xml version="1.0" encoding="utf-8"?>
<formControlPr xmlns="http://schemas.microsoft.com/office/spreadsheetml/2009/9/main" objectType="CheckBox" lockText="1" noThreeD="1"/>
</file>

<file path=xl/ctrlProps/ctrlProp969.xml><?xml version="1.0" encoding="utf-8"?>
<formControlPr xmlns="http://schemas.microsoft.com/office/spreadsheetml/2009/9/main" objectType="CheckBox" lockText="1" noThreeD="1"/>
</file>

<file path=xl/ctrlProps/ctrlProp970.xml><?xml version="1.0" encoding="utf-8"?>
<formControlPr xmlns="http://schemas.microsoft.com/office/spreadsheetml/2009/9/main" objectType="CheckBox" lockText="1" noThreeD="1"/>
</file>

<file path=xl/ctrlProps/ctrlProp971.xml><?xml version="1.0" encoding="utf-8"?>
<formControlPr xmlns="http://schemas.microsoft.com/office/spreadsheetml/2009/9/main" objectType="CheckBox" lockText="1" noThreeD="1"/>
</file>

<file path=xl/ctrlProps/ctrlProp972.xml><?xml version="1.0" encoding="utf-8"?>
<formControlPr xmlns="http://schemas.microsoft.com/office/spreadsheetml/2009/9/main" objectType="CheckBox" lockText="1" noThreeD="1"/>
</file>

<file path=xl/ctrlProps/ctrlProp973.xml><?xml version="1.0" encoding="utf-8"?>
<formControlPr xmlns="http://schemas.microsoft.com/office/spreadsheetml/2009/9/main" objectType="CheckBox" lockText="1" noThreeD="1"/>
</file>

<file path=xl/ctrlProps/ctrlProp974.xml><?xml version="1.0" encoding="utf-8"?>
<formControlPr xmlns="http://schemas.microsoft.com/office/spreadsheetml/2009/9/main" objectType="CheckBox" fmlaLink="U560" lockText="1" noThreeD="1"/>
</file>

<file path=xl/ctrlProps/ctrlProp975.xml><?xml version="1.0" encoding="utf-8"?>
<formControlPr xmlns="http://schemas.microsoft.com/office/spreadsheetml/2009/9/main" objectType="Radio" lockText="1" noThreeD="1"/>
</file>

<file path=xl/ctrlProps/ctrlProp976.xml><?xml version="1.0" encoding="utf-8"?>
<formControlPr xmlns="http://schemas.microsoft.com/office/spreadsheetml/2009/9/main" objectType="CheckBox" lockText="1" noThreeD="1"/>
</file>

<file path=xl/ctrlProps/ctrlProp977.xml><?xml version="1.0" encoding="utf-8"?>
<formControlPr xmlns="http://schemas.microsoft.com/office/spreadsheetml/2009/9/main" objectType="CheckBox" lockText="1" noThreeD="1"/>
</file>

<file path=xl/ctrlProps/ctrlProp978.xml><?xml version="1.0" encoding="utf-8"?>
<formControlPr xmlns="http://schemas.microsoft.com/office/spreadsheetml/2009/9/main" objectType="CheckBox" lockText="1" noThreeD="1"/>
</file>

<file path=xl/ctrlProps/ctrlProp979.xml><?xml version="1.0" encoding="utf-8"?>
<formControlPr xmlns="http://schemas.microsoft.com/office/spreadsheetml/2009/9/main" objectType="CheckBox" lockText="1" noThreeD="1"/>
</file>

<file path=xl/ctrlProps/ctrlProp980.xml><?xml version="1.0" encoding="utf-8"?>
<formControlPr xmlns="http://schemas.microsoft.com/office/spreadsheetml/2009/9/main" objectType="CheckBox" lockText="1" noThreeD="1"/>
</file>

<file path=xl/ctrlProps/ctrlProp981.xml><?xml version="1.0" encoding="utf-8"?>
<formControlPr xmlns="http://schemas.microsoft.com/office/spreadsheetml/2009/9/main" objectType="CheckBox" lockText="1" noThreeD="1"/>
</file>

<file path=xl/ctrlProps/ctrlProp982.xml><?xml version="1.0" encoding="utf-8"?>
<formControlPr xmlns="http://schemas.microsoft.com/office/spreadsheetml/2009/9/main" objectType="CheckBox" lockText="1" noThreeD="1"/>
</file>

<file path=xl/ctrlProps/ctrlProp983.xml><?xml version="1.0" encoding="utf-8"?>
<formControlPr xmlns="http://schemas.microsoft.com/office/spreadsheetml/2009/9/main" objectType="CheckBox" lockText="1" noThreeD="1"/>
</file>

<file path=xl/ctrlProps/ctrlProp984.xml><?xml version="1.0" encoding="utf-8"?>
<formControlPr xmlns="http://schemas.microsoft.com/office/spreadsheetml/2009/9/main" objectType="CheckBox" lockText="1" noThreeD="1"/>
</file>

<file path=xl/ctrlProps/ctrlProp985.xml><?xml version="1.0" encoding="utf-8"?>
<formControlPr xmlns="http://schemas.microsoft.com/office/spreadsheetml/2009/9/main" objectType="CheckBox" lockText="1" noThreeD="1"/>
</file>

<file path=xl/ctrlProps/ctrlProp986.xml><?xml version="1.0" encoding="utf-8"?>
<formControlPr xmlns="http://schemas.microsoft.com/office/spreadsheetml/2009/9/main" objectType="CheckBox" lockText="1" noThreeD="1"/>
</file>

<file path=xl/ctrlProps/ctrlProp987.xml><?xml version="1.0" encoding="utf-8"?>
<formControlPr xmlns="http://schemas.microsoft.com/office/spreadsheetml/2009/9/main" objectType="CheckBox" lockText="1" noThreeD="1"/>
</file>

<file path=xl/ctrlProps/ctrlProp988.xml><?xml version="1.0" encoding="utf-8"?>
<formControlPr xmlns="http://schemas.microsoft.com/office/spreadsheetml/2009/9/main" objectType="CheckBox" lockText="1" noThreeD="1"/>
</file>

<file path=xl/ctrlProps/ctrlProp989.xml><?xml version="1.0" encoding="utf-8"?>
<formControlPr xmlns="http://schemas.microsoft.com/office/spreadsheetml/2009/9/main" objectType="CheckBox" lockText="1" noThreeD="1"/>
</file>

<file path=xl/ctrlProps/ctrlProp990.xml><?xml version="1.0" encoding="utf-8"?>
<formControlPr xmlns="http://schemas.microsoft.com/office/spreadsheetml/2009/9/main" objectType="CheckBox" lockText="1" noThreeD="1"/>
</file>

<file path=xl/ctrlProps/ctrlProp991.xml><?xml version="1.0" encoding="utf-8"?>
<formControlPr xmlns="http://schemas.microsoft.com/office/spreadsheetml/2009/9/main" objectType="CheckBox" lockText="1" noThreeD="1"/>
</file>

<file path=xl/ctrlProps/ctrlProp992.xml><?xml version="1.0" encoding="utf-8"?>
<formControlPr xmlns="http://schemas.microsoft.com/office/spreadsheetml/2009/9/main" objectType="CheckBox" lockText="1" noThreeD="1"/>
</file>

<file path=xl/ctrlProps/ctrlProp993.xml><?xml version="1.0" encoding="utf-8"?>
<formControlPr xmlns="http://schemas.microsoft.com/office/spreadsheetml/2009/9/main" objectType="CheckBox" lockText="1" noThreeD="1"/>
</file>

<file path=xl/ctrlProps/ctrlProp994.xml><?xml version="1.0" encoding="utf-8"?>
<formControlPr xmlns="http://schemas.microsoft.com/office/spreadsheetml/2009/9/main" objectType="CheckBox" lockText="1" noThreeD="1"/>
</file>

<file path=xl/ctrlProps/ctrlProp995.xml><?xml version="1.0" encoding="utf-8"?>
<formControlPr xmlns="http://schemas.microsoft.com/office/spreadsheetml/2009/9/main" objectType="CheckBox" lockText="1" noThreeD="1"/>
</file>

<file path=xl/ctrlProps/ctrlProp996.xml><?xml version="1.0" encoding="utf-8"?>
<formControlPr xmlns="http://schemas.microsoft.com/office/spreadsheetml/2009/9/main" objectType="CheckBox" lockText="1" noThreeD="1"/>
</file>

<file path=xl/ctrlProps/ctrlProp997.xml><?xml version="1.0" encoding="utf-8"?>
<formControlPr xmlns="http://schemas.microsoft.com/office/spreadsheetml/2009/9/main" objectType="CheckBox" lockText="1" noThreeD="1"/>
</file>

<file path=xl/ctrlProps/ctrlProp998.xml><?xml version="1.0" encoding="utf-8"?>
<formControlPr xmlns="http://schemas.microsoft.com/office/spreadsheetml/2009/9/main" objectType="CheckBox" lockText="1" noThreeD="1"/>
</file>

<file path=xl/ctrlProps/ctrlProp999.xml><?xml version="1.0" encoding="utf-8"?>
<formControlPr xmlns="http://schemas.microsoft.com/office/spreadsheetml/2009/9/main" objectType="CheckBox" lockText="1" noThreeD="1"/>
</file>

<file path=xl/ctrlProps/ctrlProp1000.xml><?xml version="1.0" encoding="utf-8"?>
<formControlPr xmlns="http://schemas.microsoft.com/office/spreadsheetml/2009/9/main" objectType="CheckBox" lockText="1" noThreeD="1"/>
</file>

<file path=xl/ctrlProps/ctrlProp1001.xml><?xml version="1.0" encoding="utf-8"?>
<formControlPr xmlns="http://schemas.microsoft.com/office/spreadsheetml/2009/9/main" objectType="CheckBox" lockText="1" noThreeD="1"/>
</file>

<file path=xl/ctrlProps/ctrlProp1002.xml><?xml version="1.0" encoding="utf-8"?>
<formControlPr xmlns="http://schemas.microsoft.com/office/spreadsheetml/2009/9/main" objectType="CheckBox" lockText="1" noThreeD="1"/>
</file>

<file path=xl/ctrlProps/ctrlProp1003.xml><?xml version="1.0" encoding="utf-8"?>
<formControlPr xmlns="http://schemas.microsoft.com/office/spreadsheetml/2009/9/main" objectType="CheckBox" lockText="1" noThreeD="1"/>
</file>

<file path=xl/ctrlProps/ctrlProp1004.xml><?xml version="1.0" encoding="utf-8"?>
<formControlPr xmlns="http://schemas.microsoft.com/office/spreadsheetml/2009/9/main" objectType="CheckBox" lockText="1" noThreeD="1"/>
</file>

<file path=xl/ctrlProps/ctrlProp1005.xml><?xml version="1.0" encoding="utf-8"?>
<formControlPr xmlns="http://schemas.microsoft.com/office/spreadsheetml/2009/9/main" objectType="CheckBox" lockText="1" noThreeD="1"/>
</file>

<file path=xl/ctrlProps/ctrlProp1006.xml><?xml version="1.0" encoding="utf-8"?>
<formControlPr xmlns="http://schemas.microsoft.com/office/spreadsheetml/2009/9/main" objectType="CheckBox" lockText="1" noThreeD="1"/>
</file>

<file path=xl/ctrlProps/ctrlProp1007.xml><?xml version="1.0" encoding="utf-8"?>
<formControlPr xmlns="http://schemas.microsoft.com/office/spreadsheetml/2009/9/main" objectType="CheckBox" lockText="1" noThreeD="1"/>
</file>

<file path=xl/ctrlProps/ctrlProp1008.xml><?xml version="1.0" encoding="utf-8"?>
<formControlPr xmlns="http://schemas.microsoft.com/office/spreadsheetml/2009/9/main" objectType="CheckBox" lockText="1" noThreeD="1"/>
</file>

<file path=xl/ctrlProps/ctrlProp1009.xml><?xml version="1.0" encoding="utf-8"?>
<formControlPr xmlns="http://schemas.microsoft.com/office/spreadsheetml/2009/9/main" objectType="CheckBox" lockText="1" noThreeD="1"/>
</file>

<file path=xl/ctrlProps/ctrlProp1010.xml><?xml version="1.0" encoding="utf-8"?>
<formControlPr xmlns="http://schemas.microsoft.com/office/spreadsheetml/2009/9/main" objectType="CheckBox" lockText="1" noThreeD="1"/>
</file>

<file path=xl/ctrlProps/ctrlProp1011.xml><?xml version="1.0" encoding="utf-8"?>
<formControlPr xmlns="http://schemas.microsoft.com/office/spreadsheetml/2009/9/main" objectType="CheckBox" lockText="1" noThreeD="1"/>
</file>

<file path=xl/ctrlProps/ctrlProp1012.xml><?xml version="1.0" encoding="utf-8"?>
<formControlPr xmlns="http://schemas.microsoft.com/office/spreadsheetml/2009/9/main" objectType="CheckBox" lockText="1" noThreeD="1"/>
</file>

<file path=xl/ctrlProps/ctrlProp1013.xml><?xml version="1.0" encoding="utf-8"?>
<formControlPr xmlns="http://schemas.microsoft.com/office/spreadsheetml/2009/9/main" objectType="CheckBox" lockText="1" noThreeD="1"/>
</file>

<file path=xl/ctrlProps/ctrlProp1014.xml><?xml version="1.0" encoding="utf-8"?>
<formControlPr xmlns="http://schemas.microsoft.com/office/spreadsheetml/2009/9/main" objectType="CheckBox" lockText="1" noThreeD="1"/>
</file>

<file path=xl/ctrlProps/ctrlProp1015.xml><?xml version="1.0" encoding="utf-8"?>
<formControlPr xmlns="http://schemas.microsoft.com/office/spreadsheetml/2009/9/main" objectType="CheckBox" lockText="1" noThreeD="1"/>
</file>

<file path=xl/ctrlProps/ctrlProp1016.xml><?xml version="1.0" encoding="utf-8"?>
<formControlPr xmlns="http://schemas.microsoft.com/office/spreadsheetml/2009/9/main" objectType="CheckBox" lockText="1" noThreeD="1"/>
</file>

<file path=xl/ctrlProps/ctrlProp1017.xml><?xml version="1.0" encoding="utf-8"?>
<formControlPr xmlns="http://schemas.microsoft.com/office/spreadsheetml/2009/9/main" objectType="CheckBox" lockText="1" noThreeD="1"/>
</file>

<file path=xl/ctrlProps/ctrlProp1018.xml><?xml version="1.0" encoding="utf-8"?>
<formControlPr xmlns="http://schemas.microsoft.com/office/spreadsheetml/2009/9/main" objectType="CheckBox" lockText="1" noThreeD="1"/>
</file>

<file path=xl/ctrlProps/ctrlProp1019.xml><?xml version="1.0" encoding="utf-8"?>
<formControlPr xmlns="http://schemas.microsoft.com/office/spreadsheetml/2009/9/main" objectType="CheckBox" fmlaLink="$U$524" lockText="1" noThreeD="1"/>
</file>

<file path=xl/ctrlProps/ctrlProp1020.xml><?xml version="1.0" encoding="utf-8"?>
<formControlPr xmlns="http://schemas.microsoft.com/office/spreadsheetml/2009/9/main" objectType="CheckBox" fmlaLink="$U$533" lockText="1" noThreeD="1"/>
</file>

<file path=xl/ctrlProps/ctrlProp1021.xml><?xml version="1.0" encoding="utf-8"?>
<formControlPr xmlns="http://schemas.microsoft.com/office/spreadsheetml/2009/9/main" objectType="CheckBox" fmlaLink="#REF!" lockText="1" noThreeD="1"/>
</file>

<file path=xl/ctrlProps/ctrlProp1022.xml><?xml version="1.0" encoding="utf-8"?>
<formControlPr xmlns="http://schemas.microsoft.com/office/spreadsheetml/2009/9/main" objectType="CheckBox" fmlaLink="$U$532" lockText="1" noThreeD="1"/>
</file>

<file path=xl/ctrlProps/ctrlProp1023.xml><?xml version="1.0" encoding="utf-8"?>
<formControlPr xmlns="http://schemas.microsoft.com/office/spreadsheetml/2009/9/main" objectType="CheckBox" fmlaLink="U535" lockText="1" noThreeD="1"/>
</file>

<file path=xl/ctrlProps/ctrlProp1024.xml><?xml version="1.0" encoding="utf-8"?>
<formControlPr xmlns="http://schemas.microsoft.com/office/spreadsheetml/2009/9/main" objectType="CheckBox" lockText="1" noThreeD="1"/>
</file>

<file path=xl/ctrlProps/ctrlProp1025.xml><?xml version="1.0" encoding="utf-8"?>
<formControlPr xmlns="http://schemas.microsoft.com/office/spreadsheetml/2009/9/main" objectType="Radio" firstButton="1" fmlaLink="$U$217" lockText="1" noThreeD="1"/>
</file>

<file path=xl/ctrlProps/ctrlProp1026.xml><?xml version="1.0" encoding="utf-8"?>
<formControlPr xmlns="http://schemas.microsoft.com/office/spreadsheetml/2009/9/main" objectType="Radio" lockText="1" noThreeD="1"/>
</file>

<file path=xl/ctrlProps/ctrlProp1027.xml><?xml version="1.0" encoding="utf-8"?>
<formControlPr xmlns="http://schemas.microsoft.com/office/spreadsheetml/2009/9/main" objectType="Radio" firstButton="1" fmlaLink="$U$219" lockText="1" noThreeD="1"/>
</file>

<file path=xl/ctrlProps/ctrlProp1028.xml><?xml version="1.0" encoding="utf-8"?>
<formControlPr xmlns="http://schemas.microsoft.com/office/spreadsheetml/2009/9/main" objectType="Radio" firstButton="1" fmlaLink="$U$221" lockText="1" noThreeD="1"/>
</file>

<file path=xl/ctrlProps/ctrlProp1029.xml><?xml version="1.0" encoding="utf-8"?>
<formControlPr xmlns="http://schemas.microsoft.com/office/spreadsheetml/2009/9/main" objectType="Radio" lockText="1" noThreeD="1"/>
</file>

<file path=xl/ctrlProps/ctrlProp1030.xml><?xml version="1.0" encoding="utf-8"?>
<formControlPr xmlns="http://schemas.microsoft.com/office/spreadsheetml/2009/9/main" objectType="GBox" noThreeD="1"/>
</file>

<file path=xl/ctrlProps/ctrlProp1031.xml><?xml version="1.0" encoding="utf-8"?>
<formControlPr xmlns="http://schemas.microsoft.com/office/spreadsheetml/2009/9/main" objectType="GBox" noThreeD="1"/>
</file>

<file path=xl/ctrlProps/ctrlProp1032.xml><?xml version="1.0" encoding="utf-8"?>
<formControlPr xmlns="http://schemas.microsoft.com/office/spreadsheetml/2009/9/main" objectType="Radio" lockText="1" noThreeD="1"/>
</file>

<file path=xl/ctrlProps/ctrlProp1033.xml><?xml version="1.0" encoding="utf-8"?>
<formControlPr xmlns="http://schemas.microsoft.com/office/spreadsheetml/2009/9/main" objectType="Radio" lockText="1" noThreeD="1"/>
</file>

<file path=xl/ctrlProps/ctrlProp1034.xml><?xml version="1.0" encoding="utf-8"?>
<formControlPr xmlns="http://schemas.microsoft.com/office/spreadsheetml/2009/9/main" objectType="Radio" lockText="1" noThreeD="1"/>
</file>

<file path=xl/ctrlProps/ctrlProp1035.xml><?xml version="1.0" encoding="utf-8"?>
<formControlPr xmlns="http://schemas.microsoft.com/office/spreadsheetml/2009/9/main" objectType="GBox" noThreeD="1"/>
</file>

<file path=xl/ctrlProps/ctrlProp1036.xml><?xml version="1.0" encoding="utf-8"?>
<formControlPr xmlns="http://schemas.microsoft.com/office/spreadsheetml/2009/9/main" objectType="GBox" noThreeD="1"/>
</file>

<file path=xl/ctrlProps/ctrlProp1037.xml><?xml version="1.0" encoding="utf-8"?>
<formControlPr xmlns="http://schemas.microsoft.com/office/spreadsheetml/2009/9/main" objectType="CheckBox" fmlaLink="$U$424" lockText="1" noThreeD="1"/>
</file>

<file path=xl/ctrlProps/ctrlProp1038.xml><?xml version="1.0" encoding="utf-8"?>
<formControlPr xmlns="http://schemas.microsoft.com/office/spreadsheetml/2009/9/main" objectType="CheckBox" lockText="1" noThreeD="1"/>
</file>

<file path=xl/ctrlProps/ctrlProp1039.xml><?xml version="1.0" encoding="utf-8"?>
<formControlPr xmlns="http://schemas.microsoft.com/office/spreadsheetml/2009/9/main" objectType="Radio" firstButton="1" fmlaLink="$U$397" lockText="1" noThreeD="1"/>
</file>

<file path=xl/ctrlProps/ctrlProp1040.xml><?xml version="1.0" encoding="utf-8"?>
<formControlPr xmlns="http://schemas.microsoft.com/office/spreadsheetml/2009/9/main" objectType="Radio" lockText="1" noThreeD="1"/>
</file>

<file path=xl/ctrlProps/ctrlProp1041.xml><?xml version="1.0" encoding="utf-8"?>
<formControlPr xmlns="http://schemas.microsoft.com/office/spreadsheetml/2009/9/main" objectType="Radio" lockText="1" noThreeD="1"/>
</file>

<file path=xl/ctrlProps/ctrlProp1042.xml><?xml version="1.0" encoding="utf-8"?>
<formControlPr xmlns="http://schemas.microsoft.com/office/spreadsheetml/2009/9/main" objectType="Radio" lockText="1" noThreeD="1"/>
</file>

<file path=xl/ctrlProps/ctrlProp1043.xml><?xml version="1.0" encoding="utf-8"?>
<formControlPr xmlns="http://schemas.microsoft.com/office/spreadsheetml/2009/9/main" objectType="GBox" noThreeD="1"/>
</file>

<file path=xl/ctrlProps/ctrlProp1044.xml><?xml version="1.0" encoding="utf-8"?>
<formControlPr xmlns="http://schemas.microsoft.com/office/spreadsheetml/2009/9/main" objectType="GBox" noThreeD="1"/>
</file>

<file path=xl/ctrlProps/ctrlProp1045.xml><?xml version="1.0" encoding="utf-8"?>
<formControlPr xmlns="http://schemas.microsoft.com/office/spreadsheetml/2009/9/main" objectType="Radio" firstButton="1" fmlaLink="$U$398" lockText="1" noThreeD="1"/>
</file>

<file path=xl/ctrlProps/ctrlProp1046.xml><?xml version="1.0" encoding="utf-8"?>
<formControlPr xmlns="http://schemas.microsoft.com/office/spreadsheetml/2009/9/main" objectType="Radio" lockText="1" noThreeD="1"/>
</file>

<file path=xl/ctrlProps/ctrlProp1047.xml><?xml version="1.0" encoding="utf-8"?>
<formControlPr xmlns="http://schemas.microsoft.com/office/spreadsheetml/2009/9/main" objectType="Radio" firstButton="1" fmlaLink="$U$403" lockText="1" noThreeD="1"/>
</file>

<file path=xl/ctrlProps/ctrlProp1048.xml><?xml version="1.0" encoding="utf-8"?>
<formControlPr xmlns="http://schemas.microsoft.com/office/spreadsheetml/2009/9/main" objectType="Radio" lockText="1" noThreeD="1"/>
</file>

<file path=xl/ctrlProps/ctrlProp1049.xml><?xml version="1.0" encoding="utf-8"?>
<formControlPr xmlns="http://schemas.microsoft.com/office/spreadsheetml/2009/9/main" objectType="Radio" lockText="1" noThreeD="1"/>
</file>

<file path=xl/ctrlProps/ctrlProp1050.xml><?xml version="1.0" encoding="utf-8"?>
<formControlPr xmlns="http://schemas.microsoft.com/office/spreadsheetml/2009/9/main" objectType="GBox" noThreeD="1"/>
</file>

<file path=xl/ctrlProps/ctrlProp1051.xml><?xml version="1.0" encoding="utf-8"?>
<formControlPr xmlns="http://schemas.microsoft.com/office/spreadsheetml/2009/9/main" objectType="Radio" firstButton="1" fmlaLink="$U$405" lockText="1" noThreeD="1"/>
</file>

<file path=xl/ctrlProps/ctrlProp1052.xml><?xml version="1.0" encoding="utf-8"?>
<formControlPr xmlns="http://schemas.microsoft.com/office/spreadsheetml/2009/9/main" objectType="Radio" lockText="1" noThreeD="1"/>
</file>

<file path=xl/ctrlProps/ctrlProp1053.xml><?xml version="1.0" encoding="utf-8"?>
<formControlPr xmlns="http://schemas.microsoft.com/office/spreadsheetml/2009/9/main" objectType="Radio" lockText="1" noThreeD="1"/>
</file>

<file path=xl/ctrlProps/ctrlProp1054.xml><?xml version="1.0" encoding="utf-8"?>
<formControlPr xmlns="http://schemas.microsoft.com/office/spreadsheetml/2009/9/main" objectType="Radio" lockText="1" noThreeD="1"/>
</file>

<file path=xl/ctrlProps/ctrlProp1055.xml><?xml version="1.0" encoding="utf-8"?>
<formControlPr xmlns="http://schemas.microsoft.com/office/spreadsheetml/2009/9/main" objectType="GBox" noThreeD="1"/>
</file>

<file path=xl/ctrlProps/ctrlProp1056.xml><?xml version="1.0" encoding="utf-8"?>
<formControlPr xmlns="http://schemas.microsoft.com/office/spreadsheetml/2009/9/main" objectType="Radio" firstButton="1" fmlaLink="$U$407" lockText="1" noThreeD="1"/>
</file>

<file path=xl/ctrlProps/ctrlProp1057.xml><?xml version="1.0" encoding="utf-8"?>
<formControlPr xmlns="http://schemas.microsoft.com/office/spreadsheetml/2009/9/main" objectType="Radio" lockText="1" noThreeD="1"/>
</file>

<file path=xl/ctrlProps/ctrlProp1058.xml><?xml version="1.0" encoding="utf-8"?>
<formControlPr xmlns="http://schemas.microsoft.com/office/spreadsheetml/2009/9/main" objectType="Radio" lockText="1" noThreeD="1"/>
</file>

<file path=xl/ctrlProps/ctrlProp1059.xml><?xml version="1.0" encoding="utf-8"?>
<formControlPr xmlns="http://schemas.microsoft.com/office/spreadsheetml/2009/9/main" objectType="GBox" noThreeD="1"/>
</file>

<file path=xl/ctrlProps/ctrlProp1060.xml><?xml version="1.0" encoding="utf-8"?>
<formControlPr xmlns="http://schemas.microsoft.com/office/spreadsheetml/2009/9/main" objectType="GBox" noThreeD="1"/>
</file>

<file path=xl/ctrlProps/ctrlProp1061.xml><?xml version="1.0" encoding="utf-8"?>
<formControlPr xmlns="http://schemas.microsoft.com/office/spreadsheetml/2009/9/main" objectType="Radio" firstButton="1" fmlaLink="$U$416" lockText="1" noThreeD="1"/>
</file>

<file path=xl/ctrlProps/ctrlProp1062.xml><?xml version="1.0" encoding="utf-8"?>
<formControlPr xmlns="http://schemas.microsoft.com/office/spreadsheetml/2009/9/main" objectType="Radio" lockText="1" noThreeD="1"/>
</file>

<file path=xl/ctrlProps/ctrlProp1063.xml><?xml version="1.0" encoding="utf-8"?>
<formControlPr xmlns="http://schemas.microsoft.com/office/spreadsheetml/2009/9/main" objectType="Radio" lockText="1" noThreeD="1"/>
</file>

<file path=xl/ctrlProps/ctrlProp1064.xml><?xml version="1.0" encoding="utf-8"?>
<formControlPr xmlns="http://schemas.microsoft.com/office/spreadsheetml/2009/9/main" objectType="Radio" lockText="1" noThreeD="1"/>
</file>

<file path=xl/ctrlProps/ctrlProp1065.xml><?xml version="1.0" encoding="utf-8"?>
<formControlPr xmlns="http://schemas.microsoft.com/office/spreadsheetml/2009/9/main" objectType="GBox" noThreeD="1"/>
</file>

<file path=xl/ctrlProps/ctrlProp1066.xml><?xml version="1.0" encoding="utf-8"?>
<formControlPr xmlns="http://schemas.microsoft.com/office/spreadsheetml/2009/9/main" objectType="Radio" firstButton="1" fmlaLink="$U$418" lockText="1" noThreeD="1"/>
</file>

<file path=xl/ctrlProps/ctrlProp1067.xml><?xml version="1.0" encoding="utf-8"?>
<formControlPr xmlns="http://schemas.microsoft.com/office/spreadsheetml/2009/9/main" objectType="Radio" lockText="1" noThreeD="1"/>
</file>

<file path=xl/ctrlProps/ctrlProp1068.xml><?xml version="1.0" encoding="utf-8"?>
<formControlPr xmlns="http://schemas.microsoft.com/office/spreadsheetml/2009/9/main" objectType="Radio" lockText="1" noThreeD="1"/>
</file>

<file path=xl/ctrlProps/ctrlProp1069.xml><?xml version="1.0" encoding="utf-8"?>
<formControlPr xmlns="http://schemas.microsoft.com/office/spreadsheetml/2009/9/main" objectType="GBox" noThreeD="1"/>
</file>

<file path=xl/ctrlProps/ctrlProp1070.xml><?xml version="1.0" encoding="utf-8"?>
<formControlPr xmlns="http://schemas.microsoft.com/office/spreadsheetml/2009/9/main" objectType="Radio" firstButton="1" fmlaLink="$U$414" lockText="1" noThreeD="1"/>
</file>

<file path=xl/ctrlProps/ctrlProp1071.xml><?xml version="1.0" encoding="utf-8"?>
<formControlPr xmlns="http://schemas.microsoft.com/office/spreadsheetml/2009/9/main" objectType="Radio" lockText="1" noThreeD="1"/>
</file>

<file path=xl/ctrlProps/ctrlProp1072.xml><?xml version="1.0" encoding="utf-8"?>
<formControlPr xmlns="http://schemas.microsoft.com/office/spreadsheetml/2009/9/main" objectType="Radio" firstButton="1" fmlaLink="$U$412" lockText="1" noThreeD="1"/>
</file>

<file path=xl/ctrlProps/ctrlProp1073.xml><?xml version="1.0" encoding="utf-8"?>
<formControlPr xmlns="http://schemas.microsoft.com/office/spreadsheetml/2009/9/main" objectType="Radio" lockText="1" noThreeD="1"/>
</file>

<file path=xl/ctrlProps/ctrlProp1074.xml><?xml version="1.0" encoding="utf-8"?>
<formControlPr xmlns="http://schemas.microsoft.com/office/spreadsheetml/2009/9/main" objectType="Radio" lockText="1" noThreeD="1"/>
</file>

<file path=xl/ctrlProps/ctrlProp1075.xml><?xml version="1.0" encoding="utf-8"?>
<formControlPr xmlns="http://schemas.microsoft.com/office/spreadsheetml/2009/9/main" objectType="Radio" firstButton="1" fmlaLink="$U$472" lockText="1" noThreeD="1"/>
</file>

<file path=xl/ctrlProps/ctrlProp1076.xml><?xml version="1.0" encoding="utf-8"?>
<formControlPr xmlns="http://schemas.microsoft.com/office/spreadsheetml/2009/9/main" objectType="GBox" noThreeD="1"/>
</file>

<file path=xl/ctrlProps/ctrlProp1077.xml><?xml version="1.0" encoding="utf-8"?>
<formControlPr xmlns="http://schemas.microsoft.com/office/spreadsheetml/2009/9/main" objectType="GBox" noThreeD="1"/>
</file>

<file path=xl/ctrlProps/ctrlProp1078.xml><?xml version="1.0" encoding="utf-8"?>
<formControlPr xmlns="http://schemas.microsoft.com/office/spreadsheetml/2009/9/main" objectType="Radio" firstButton="1" fmlaLink="$U$483" lockText="1" noThreeD="1"/>
</file>

<file path=xl/ctrlProps/ctrlProp1079.xml><?xml version="1.0" encoding="utf-8"?>
<formControlPr xmlns="http://schemas.microsoft.com/office/spreadsheetml/2009/9/main" objectType="Radio" lockText="1" noThreeD="1"/>
</file>

<file path=xl/ctrlProps/ctrlProp1080.xml><?xml version="1.0" encoding="utf-8"?>
<formControlPr xmlns="http://schemas.microsoft.com/office/spreadsheetml/2009/9/main" objectType="GBox" noThreeD="1"/>
</file>

<file path=xl/ctrlProps/ctrlProp1081.xml><?xml version="1.0" encoding="utf-8"?>
<formControlPr xmlns="http://schemas.microsoft.com/office/spreadsheetml/2009/9/main" objectType="Radio" firstButton="1" fmlaLink="$U$481" lockText="1" noThreeD="1"/>
</file>

<file path=xl/ctrlProps/ctrlProp1082.xml><?xml version="1.0" encoding="utf-8"?>
<formControlPr xmlns="http://schemas.microsoft.com/office/spreadsheetml/2009/9/main" objectType="Radio" lockText="1" noThreeD="1"/>
</file>

<file path=xl/ctrlProps/ctrlProp1083.xml><?xml version="1.0" encoding="utf-8"?>
<formControlPr xmlns="http://schemas.microsoft.com/office/spreadsheetml/2009/9/main" objectType="Radio" lockText="1" noThreeD="1"/>
</file>

<file path=xl/ctrlProps/ctrlProp1084.xml><?xml version="1.0" encoding="utf-8"?>
<formControlPr xmlns="http://schemas.microsoft.com/office/spreadsheetml/2009/9/main" objectType="GBox" noThreeD="1"/>
</file>

<file path=xl/ctrlProps/ctrlProp1085.xml><?xml version="1.0" encoding="utf-8"?>
<formControlPr xmlns="http://schemas.microsoft.com/office/spreadsheetml/2009/9/main" objectType="Radio" firstButton="1" fmlaLink="U474" lockText="1" noThreeD="1"/>
</file>

<file path=xl/ctrlProps/ctrlProp1086.xml><?xml version="1.0" encoding="utf-8"?>
<formControlPr xmlns="http://schemas.microsoft.com/office/spreadsheetml/2009/9/main" objectType="Radio" lockText="1" noThreeD="1"/>
</file>

<file path=xl/ctrlProps/ctrlProp1087.xml><?xml version="1.0" encoding="utf-8"?>
<formControlPr xmlns="http://schemas.microsoft.com/office/spreadsheetml/2009/9/main" objectType="Radio" lockText="1" noThreeD="1"/>
</file>

<file path=xl/ctrlProps/ctrlProp1088.xml><?xml version="1.0" encoding="utf-8"?>
<formControlPr xmlns="http://schemas.microsoft.com/office/spreadsheetml/2009/9/main" objectType="Radio" lockText="1" noThreeD="1"/>
</file>

<file path=xl/ctrlProps/ctrlProp1089.xml><?xml version="1.0" encoding="utf-8"?>
<formControlPr xmlns="http://schemas.microsoft.com/office/spreadsheetml/2009/9/main" objectType="Radio" lockText="1" noThreeD="1"/>
</file>

<file path=xl/ctrlProps/ctrlProp1090.xml><?xml version="1.0" encoding="utf-8"?>
<formControlPr xmlns="http://schemas.microsoft.com/office/spreadsheetml/2009/9/main" objectType="Radio" lockText="1" noThreeD="1"/>
</file>

<file path=xl/ctrlProps/ctrlProp1091.xml><?xml version="1.0" encoding="utf-8"?>
<formControlPr xmlns="http://schemas.microsoft.com/office/spreadsheetml/2009/9/main" objectType="GBox" noThreeD="1"/>
</file>

<file path=xl/ctrlProps/ctrlProp1092.xml><?xml version="1.0" encoding="utf-8"?>
<formControlPr xmlns="http://schemas.microsoft.com/office/spreadsheetml/2009/9/main" objectType="CheckBox" lockText="1" noThreeD="1"/>
</file>

<file path=xl/ctrlProps/ctrlProp1093.xml><?xml version="1.0" encoding="utf-8"?>
<formControlPr xmlns="http://schemas.microsoft.com/office/spreadsheetml/2009/9/main" objectType="Radio" lockText="1" noThreeD="1"/>
</file>

<file path=xl/ctrlProps/ctrlProp1094.xml><?xml version="1.0" encoding="utf-8"?>
<formControlPr xmlns="http://schemas.microsoft.com/office/spreadsheetml/2009/9/main" objectType="Radio" lockText="1" noThreeD="1"/>
</file>

<file path=xl/ctrlProps/ctrlProp1095.xml><?xml version="1.0" encoding="utf-8"?>
<formControlPr xmlns="http://schemas.microsoft.com/office/spreadsheetml/2009/9/main" objectType="Radio" lockText="1" noThreeD="1"/>
</file>

<file path=xl/ctrlProps/ctrlProp1096.xml><?xml version="1.0" encoding="utf-8"?>
<formControlPr xmlns="http://schemas.microsoft.com/office/spreadsheetml/2009/9/main" objectType="Radio" lockText="1" noThreeD="1"/>
</file>

<file path=xl/ctrlProps/ctrlProp1097.xml><?xml version="1.0" encoding="utf-8"?>
<formControlPr xmlns="http://schemas.microsoft.com/office/spreadsheetml/2009/9/main" objectType="CheckBox" fmlaLink="U152" lockText="1" noThreeD="1"/>
</file>

<file path=xl/ctrlProps/ctrlProp1098.xml><?xml version="1.0" encoding="utf-8"?>
<formControlPr xmlns="http://schemas.microsoft.com/office/spreadsheetml/2009/9/main" objectType="Radio" lockText="1" noThreeD="1"/>
</file>

<file path=xl/ctrlProps/ctrlProp1099.xml><?xml version="1.0" encoding="utf-8"?>
<formControlPr xmlns="http://schemas.microsoft.com/office/spreadsheetml/2009/9/main" objectType="Radio" lockText="1" noThreeD="1"/>
</file>

<file path=xl/ctrlProps/ctrlProp1100.xml><?xml version="1.0" encoding="utf-8"?>
<formControlPr xmlns="http://schemas.microsoft.com/office/spreadsheetml/2009/9/main" objectType="GBox" noThreeD="1"/>
</file>

<file path=xl/ctrlProps/ctrlProp1101.xml><?xml version="1.0" encoding="utf-8"?>
<formControlPr xmlns="http://schemas.microsoft.com/office/spreadsheetml/2009/9/main" objectType="GBox" noThreeD="1"/>
</file>

<file path=xl/ctrlProps/ctrlProp1102.xml><?xml version="1.0" encoding="utf-8"?>
<formControlPr xmlns="http://schemas.microsoft.com/office/spreadsheetml/2009/9/main" objectType="Radio" firstButton="1" fmlaLink="$U$350" lockText="1" noThreeD="1"/>
</file>

<file path=xl/ctrlProps/ctrlProp1103.xml><?xml version="1.0" encoding="utf-8"?>
<formControlPr xmlns="http://schemas.microsoft.com/office/spreadsheetml/2009/9/main" objectType="Radio" lockText="1" noThreeD="1"/>
</file>

<file path=xl/ctrlProps/ctrlProp1104.xml><?xml version="1.0" encoding="utf-8"?>
<formControlPr xmlns="http://schemas.microsoft.com/office/spreadsheetml/2009/9/main" objectType="Radio" lockText="1" noThreeD="1"/>
</file>

<file path=xl/ctrlProps/ctrlProp1105.xml><?xml version="1.0" encoding="utf-8"?>
<formControlPr xmlns="http://schemas.microsoft.com/office/spreadsheetml/2009/9/main" objectType="Radio" lockText="1" noThreeD="1"/>
</file>

<file path=xl/ctrlProps/ctrlProp1106.xml><?xml version="1.0" encoding="utf-8"?>
<formControlPr xmlns="http://schemas.microsoft.com/office/spreadsheetml/2009/9/main" objectType="Radio" lockText="1" noThreeD="1"/>
</file>

<file path=xl/ctrlProps/ctrlProp1107.xml><?xml version="1.0" encoding="utf-8"?>
<formControlPr xmlns="http://schemas.microsoft.com/office/spreadsheetml/2009/9/main" objectType="Radio" lockText="1" noThreeD="1"/>
</file>

<file path=xl/ctrlProps/ctrlProp1108.xml><?xml version="1.0" encoding="utf-8"?>
<formControlPr xmlns="http://schemas.microsoft.com/office/spreadsheetml/2009/9/main" objectType="Radio" lockText="1" noThreeD="1"/>
</file>

<file path=xl/ctrlProps/ctrlProp1109.xml><?xml version="1.0" encoding="utf-8"?>
<formControlPr xmlns="http://schemas.microsoft.com/office/spreadsheetml/2009/9/main" objectType="Radio" firstButton="1" fmlaLink="$U$359" lockText="1" noThreeD="1"/>
</file>

<file path=xl/ctrlProps/ctrlProp1110.xml><?xml version="1.0" encoding="utf-8"?>
<formControlPr xmlns="http://schemas.microsoft.com/office/spreadsheetml/2009/9/main" objectType="Radio" lockText="1" noThreeD="1"/>
</file>

<file path=xl/ctrlProps/ctrlProp1111.xml><?xml version="1.0" encoding="utf-8"?>
<formControlPr xmlns="http://schemas.microsoft.com/office/spreadsheetml/2009/9/main" objectType="Radio" lockText="1" noThreeD="1"/>
</file>

<file path=xl/ctrlProps/ctrlProp1112.xml><?xml version="1.0" encoding="utf-8"?>
<formControlPr xmlns="http://schemas.microsoft.com/office/spreadsheetml/2009/9/main" objectType="Radio" lockText="1" noThreeD="1"/>
</file>

<file path=xl/ctrlProps/ctrlProp1113.xml><?xml version="1.0" encoding="utf-8"?>
<formControlPr xmlns="http://schemas.microsoft.com/office/spreadsheetml/2009/9/main" objectType="Radio" lockText="1" noThreeD="1"/>
</file>

<file path=xl/ctrlProps/ctrlProp1114.xml><?xml version="1.0" encoding="utf-8"?>
<formControlPr xmlns="http://schemas.microsoft.com/office/spreadsheetml/2009/9/main" objectType="Radio" lockText="1" noThreeD="1"/>
</file>

<file path=xl/ctrlProps/ctrlProp1115.xml><?xml version="1.0" encoding="utf-8"?>
<formControlPr xmlns="http://schemas.microsoft.com/office/spreadsheetml/2009/9/main" objectType="Radio" lockText="1" noThreeD="1"/>
</file>

<file path=xl/ctrlProps/ctrlProp1116.xml><?xml version="1.0" encoding="utf-8"?>
<formControlPr xmlns="http://schemas.microsoft.com/office/spreadsheetml/2009/9/main" objectType="Radio" firstButton="1" fmlaLink="$U$268" lockText="1" noThreeD="1"/>
</file>

<file path=xl/ctrlProps/ctrlProp1117.xml><?xml version="1.0" encoding="utf-8"?>
<formControlPr xmlns="http://schemas.microsoft.com/office/spreadsheetml/2009/9/main" objectType="Radio" lockText="1" noThreeD="1"/>
</file>

<file path=xl/ctrlProps/ctrlProp1118.xml><?xml version="1.0" encoding="utf-8"?>
<formControlPr xmlns="http://schemas.microsoft.com/office/spreadsheetml/2009/9/main" objectType="Radio" lockText="1" noThreeD="1"/>
</file>

<file path=xl/ctrlProps/ctrlProp1119.xml><?xml version="1.0" encoding="utf-8"?>
<formControlPr xmlns="http://schemas.microsoft.com/office/spreadsheetml/2009/9/main" objectType="Radio" lockText="1" noThreeD="1"/>
</file>

<file path=xl/ctrlProps/ctrlProp1120.xml><?xml version="1.0" encoding="utf-8"?>
<formControlPr xmlns="http://schemas.microsoft.com/office/spreadsheetml/2009/9/main" objectType="GBox" noThreeD="1"/>
</file>

<file path=xl/ctrlProps/ctrlProp1121.xml><?xml version="1.0" encoding="utf-8"?>
<formControlPr xmlns="http://schemas.microsoft.com/office/spreadsheetml/2009/9/main" objectType="Radio" lockText="1" noThreeD="1"/>
</file>

<file path=xl/ctrlProps/ctrlProp1122.xml><?xml version="1.0" encoding="utf-8"?>
<formControlPr xmlns="http://schemas.microsoft.com/office/spreadsheetml/2009/9/main" objectType="Radio" firstButton="1" fmlaLink="$U$276" lockText="1" noThreeD="1"/>
</file>

<file path=xl/ctrlProps/ctrlProp1123.xml><?xml version="1.0" encoding="utf-8"?>
<formControlPr xmlns="http://schemas.microsoft.com/office/spreadsheetml/2009/9/main" objectType="Radio" lockText="1" noThreeD="1"/>
</file>

<file path=xl/ctrlProps/ctrlProp1124.xml><?xml version="1.0" encoding="utf-8"?>
<formControlPr xmlns="http://schemas.microsoft.com/office/spreadsheetml/2009/9/main" objectType="Radio" lockText="1" noThreeD="1"/>
</file>

<file path=xl/ctrlProps/ctrlProp1125.xml><?xml version="1.0" encoding="utf-8"?>
<formControlPr xmlns="http://schemas.microsoft.com/office/spreadsheetml/2009/9/main" objectType="Radio" lockText="1" noThreeD="1"/>
</file>

<file path=xl/ctrlProps/ctrlProp1126.xml><?xml version="1.0" encoding="utf-8"?>
<formControlPr xmlns="http://schemas.microsoft.com/office/spreadsheetml/2009/9/main" objectType="Radio" lockText="1" noThreeD="1"/>
</file>

<file path=xl/ctrlProps/ctrlProp1127.xml><?xml version="1.0" encoding="utf-8"?>
<formControlPr xmlns="http://schemas.microsoft.com/office/spreadsheetml/2009/9/main" objectType="GBox" noThreeD="1"/>
</file>

<file path=xl/ctrlProps/ctrlProp1128.xml><?xml version="1.0" encoding="utf-8"?>
<formControlPr xmlns="http://schemas.microsoft.com/office/spreadsheetml/2009/9/main" objectType="Radio" firstButton="1" fmlaLink="$U$284" lockText="1" noThreeD="1"/>
</file>

<file path=xl/ctrlProps/ctrlProp1129.xml><?xml version="1.0" encoding="utf-8"?>
<formControlPr xmlns="http://schemas.microsoft.com/office/spreadsheetml/2009/9/main" objectType="Radio" lockText="1" noThreeD="1"/>
</file>

<file path=xl/ctrlProps/ctrlProp1130.xml><?xml version="1.0" encoding="utf-8"?>
<formControlPr xmlns="http://schemas.microsoft.com/office/spreadsheetml/2009/9/main" objectType="Radio" lockText="1" noThreeD="1"/>
</file>

<file path=xl/ctrlProps/ctrlProp1131.xml><?xml version="1.0" encoding="utf-8"?>
<formControlPr xmlns="http://schemas.microsoft.com/office/spreadsheetml/2009/9/main" objectType="Radio" lockText="1" noThreeD="1"/>
</file>

<file path=xl/ctrlProps/ctrlProp1132.xml><?xml version="1.0" encoding="utf-8"?>
<formControlPr xmlns="http://schemas.microsoft.com/office/spreadsheetml/2009/9/main" objectType="Radio" lockText="1" noThreeD="1"/>
</file>

<file path=xl/ctrlProps/ctrlProp1133.xml><?xml version="1.0" encoding="utf-8"?>
<formControlPr xmlns="http://schemas.microsoft.com/office/spreadsheetml/2009/9/main" objectType="Radio" lockText="1" noThreeD="1"/>
</file>

<file path=xl/ctrlProps/ctrlProp1134.xml><?xml version="1.0" encoding="utf-8"?>
<formControlPr xmlns="http://schemas.microsoft.com/office/spreadsheetml/2009/9/main" objectType="GBox" noThreeD="1"/>
</file>

<file path=xl/ctrlProps/ctrlProp1135.xml><?xml version="1.0" encoding="utf-8"?>
<formControlPr xmlns="http://schemas.microsoft.com/office/spreadsheetml/2009/9/main" objectType="Radio" lockText="1" noThreeD="1"/>
</file>

<file path=xl/ctrlProps/ctrlProp1136.xml><?xml version="1.0" encoding="utf-8"?>
<formControlPr xmlns="http://schemas.microsoft.com/office/spreadsheetml/2009/9/main" objectType="Radio" lockText="1" noThreeD="1"/>
</file>

<file path=xl/ctrlProps/ctrlProp1137.xml><?xml version="1.0" encoding="utf-8"?>
<formControlPr xmlns="http://schemas.microsoft.com/office/spreadsheetml/2009/9/main" objectType="Radio" lockText="1" noThreeD="1"/>
</file>

<file path=xl/ctrlProps/ctrlProp1138.xml><?xml version="1.0" encoding="utf-8"?>
<formControlPr xmlns="http://schemas.microsoft.com/office/spreadsheetml/2009/9/main" objectType="Radio" lockText="1" noThreeD="1"/>
</file>

<file path=xl/ctrlProps/ctrlProp1139.xml><?xml version="1.0" encoding="utf-8"?>
<formControlPr xmlns="http://schemas.microsoft.com/office/spreadsheetml/2009/9/main" objectType="Radio" lockText="1" noThreeD="1"/>
</file>

<file path=xl/ctrlProps/ctrlProp1140.xml><?xml version="1.0" encoding="utf-8"?>
<formControlPr xmlns="http://schemas.microsoft.com/office/spreadsheetml/2009/9/main" objectType="Radio" firstButton="1" fmlaLink="$U$500" lockText="1" noThreeD="1"/>
</file>

<file path=xl/ctrlProps/ctrlProp1141.xml><?xml version="1.0" encoding="utf-8"?>
<formControlPr xmlns="http://schemas.microsoft.com/office/spreadsheetml/2009/9/main" objectType="Radio" lockText="1" noThreeD="1"/>
</file>

<file path=xl/ctrlProps/ctrlProp1142.xml><?xml version="1.0" encoding="utf-8"?>
<formControlPr xmlns="http://schemas.microsoft.com/office/spreadsheetml/2009/9/main" objectType="Radio" lockText="1" noThreeD="1"/>
</file>

<file path=xl/ctrlProps/ctrlProp1143.xml><?xml version="1.0" encoding="utf-8"?>
<formControlPr xmlns="http://schemas.microsoft.com/office/spreadsheetml/2009/9/main" objectType="Radio" lockText="1" noThreeD="1"/>
</file>

<file path=xl/ctrlProps/ctrlProp1144.xml><?xml version="1.0" encoding="utf-8"?>
<formControlPr xmlns="http://schemas.microsoft.com/office/spreadsheetml/2009/9/main" objectType="CheckBox" lockText="1" noThreeD="1"/>
</file>

<file path=xl/ctrlProps/ctrlProp1145.xml><?xml version="1.0" encoding="utf-8"?>
<formControlPr xmlns="http://schemas.microsoft.com/office/spreadsheetml/2009/9/main" objectType="GBox" noThreeD="1"/>
</file>

<file path=xl/ctrlProps/ctrlProp1146.xml><?xml version="1.0" encoding="utf-8"?>
<formControlPr xmlns="http://schemas.microsoft.com/office/spreadsheetml/2009/9/main" objectType="GBox" noThreeD="1"/>
</file>

<file path=xl/ctrlProps/ctrlProp1147.xml><?xml version="1.0" encoding="utf-8"?>
<formControlPr xmlns="http://schemas.microsoft.com/office/spreadsheetml/2009/9/main" objectType="GBox" noThreeD="1"/>
</file>

<file path=xl/ctrlProps/ctrlProp1148.xml><?xml version="1.0" encoding="utf-8"?>
<formControlPr xmlns="http://schemas.microsoft.com/office/spreadsheetml/2009/9/main" objectType="CheckBox" fmlaLink="U530" lockText="1" noThreeD="1"/>
</file>

<file path=xl/ctrlProps/ctrlProp1149.xml><?xml version="1.0" encoding="utf-8"?>
<formControlPr xmlns="http://schemas.microsoft.com/office/spreadsheetml/2009/9/main" objectType="CheckBox" fmlaLink="U179" lockText="1" noThreeD="1"/>
</file>

<file path=xl/ctrlProps/ctrlProp1150.xml><?xml version="1.0" encoding="utf-8"?>
<formControlPr xmlns="http://schemas.microsoft.com/office/spreadsheetml/2009/9/main" objectType="GBox" noThreeD="1"/>
</file>

<file path=xl/ctrlProps/ctrlProp1151.xml><?xml version="1.0" encoding="utf-8"?>
<formControlPr xmlns="http://schemas.microsoft.com/office/spreadsheetml/2009/9/main" objectType="GBox" noThreeD="1"/>
</file>

<file path=xl/ctrlProps/ctrlProp1152.xml><?xml version="1.0" encoding="utf-8"?>
<formControlPr xmlns="http://schemas.microsoft.com/office/spreadsheetml/2009/9/main" objectType="GBox" noThreeD="1"/>
</file>

<file path=xl/ctrlProps/ctrlProp1153.xml><?xml version="1.0" encoding="utf-8"?>
<formControlPr xmlns="http://schemas.microsoft.com/office/spreadsheetml/2009/9/main" objectType="GBox" noThreeD="1"/>
</file>

<file path=xl/ctrlProps/ctrlProp1154.xml><?xml version="1.0" encoding="utf-8"?>
<formControlPr xmlns="http://schemas.microsoft.com/office/spreadsheetml/2009/9/main" objectType="Radio" firstButton="1" fmlaLink="U209" lockText="1" noThreeD="1"/>
</file>

<file path=xl/ctrlProps/ctrlProp1155.xml><?xml version="1.0" encoding="utf-8"?>
<formControlPr xmlns="http://schemas.microsoft.com/office/spreadsheetml/2009/9/main" objectType="Radio" lockText="1" noThreeD="1"/>
</file>

<file path=xl/ctrlProps/ctrlProp1156.xml><?xml version="1.0" encoding="utf-8"?>
<formControlPr xmlns="http://schemas.microsoft.com/office/spreadsheetml/2009/9/main" objectType="Radio" firstButton="1" fmlaLink="U210" lockText="1" noThreeD="1"/>
</file>

<file path=xl/ctrlProps/ctrlProp1157.xml><?xml version="1.0" encoding="utf-8"?>
<formControlPr xmlns="http://schemas.microsoft.com/office/spreadsheetml/2009/9/main" objectType="Radio" lockText="1" noThreeD="1"/>
</file>

<file path=xl/ctrlProps/ctrlProp1158.xml><?xml version="1.0" encoding="utf-8"?>
<formControlPr xmlns="http://schemas.microsoft.com/office/spreadsheetml/2009/9/main" objectType="Radio" firstButton="1" fmlaLink="U212" lockText="1" noThreeD="1"/>
</file>

<file path=xl/ctrlProps/ctrlProp1159.xml><?xml version="1.0" encoding="utf-8"?>
<formControlPr xmlns="http://schemas.microsoft.com/office/spreadsheetml/2009/9/main" objectType="Radio" lockText="1" noThreeD="1"/>
</file>

<file path=xl/ctrlProps/ctrlProp1160.xml><?xml version="1.0" encoding="utf-8"?>
<formControlPr xmlns="http://schemas.microsoft.com/office/spreadsheetml/2009/9/main" objectType="Radio" firstButton="1" fmlaLink="$U$213" lockText="1" noThreeD="1"/>
</file>

<file path=xl/ctrlProps/ctrlProp1161.xml><?xml version="1.0" encoding="utf-8"?>
<formControlPr xmlns="http://schemas.microsoft.com/office/spreadsheetml/2009/9/main" objectType="Radio" lockText="1" noThreeD="1"/>
</file>

<file path=xl/ctrlProps/ctrlProp1162.xml><?xml version="1.0" encoding="utf-8"?>
<formControlPr xmlns="http://schemas.microsoft.com/office/spreadsheetml/2009/9/main" objectType="Radio" lockText="1" noThreeD="1"/>
</file>

<file path=xl/ctrlProps/ctrlProp1163.xml><?xml version="1.0" encoding="utf-8"?>
<formControlPr xmlns="http://schemas.microsoft.com/office/spreadsheetml/2009/9/main" objectType="CheckBox" fmlaLink="U235" lockText="1" noThreeD="1"/>
</file>

<file path=xl/ctrlProps/ctrlProp1164.xml><?xml version="1.0" encoding="utf-8"?>
<formControlPr xmlns="http://schemas.microsoft.com/office/spreadsheetml/2009/9/main" objectType="Radio" lockText="1" noThreeD="1"/>
</file>

<file path=xl/ctrlProps/ctrlProp1165.xml><?xml version="1.0" encoding="utf-8"?>
<formControlPr xmlns="http://schemas.microsoft.com/office/spreadsheetml/2009/9/main" objectType="Radio" firstButton="1" fmlaLink="$U$292" lockText="1" noThreeD="1"/>
</file>

<file path=xl/ctrlProps/ctrlProp1166.xml><?xml version="1.0" encoding="utf-8"?>
<formControlPr xmlns="http://schemas.microsoft.com/office/spreadsheetml/2009/9/main" objectType="Radio" lockText="1" noThreeD="1"/>
</file>

<file path=xl/ctrlProps/ctrlProp1167.xml><?xml version="1.0" encoding="utf-8"?>
<formControlPr xmlns="http://schemas.microsoft.com/office/spreadsheetml/2009/9/main" objectType="Radio" lockText="1" noThreeD="1"/>
</file>

<file path=xl/ctrlProps/ctrlProp1168.xml><?xml version="1.0" encoding="utf-8"?>
<formControlPr xmlns="http://schemas.microsoft.com/office/spreadsheetml/2009/9/main" objectType="Radio" lockText="1" noThreeD="1"/>
</file>

<file path=xl/ctrlProps/ctrlProp1169.xml><?xml version="1.0" encoding="utf-8"?>
<formControlPr xmlns="http://schemas.microsoft.com/office/spreadsheetml/2009/9/main" objectType="GBox" noThreeD="1"/>
</file>

<file path=xl/ctrlProps/ctrlProp1170.xml><?xml version="1.0" encoding="utf-8"?>
<formControlPr xmlns="http://schemas.microsoft.com/office/spreadsheetml/2009/9/main" objectType="Radio" lockText="1" noThreeD="1"/>
</file>

<file path=xl/ctrlProps/ctrlProp1171.xml><?xml version="1.0" encoding="utf-8"?>
<formControlPr xmlns="http://schemas.microsoft.com/office/spreadsheetml/2009/9/main" objectType="Radio" lockText="1" noThreeD="1"/>
</file>

<file path=xl/ctrlProps/ctrlProp1172.xml><?xml version="1.0" encoding="utf-8"?>
<formControlPr xmlns="http://schemas.microsoft.com/office/spreadsheetml/2009/9/main" objectType="Radio" lockText="1" noThreeD="1"/>
</file>

<file path=xl/ctrlProps/ctrlProp1173.xml><?xml version="1.0" encoding="utf-8"?>
<formControlPr xmlns="http://schemas.microsoft.com/office/spreadsheetml/2009/9/main" objectType="Radio" lockText="1" noThreeD="1"/>
</file>

<file path=xl/ctrlProps/ctrlProp1174.xml><?xml version="1.0" encoding="utf-8"?>
<formControlPr xmlns="http://schemas.microsoft.com/office/spreadsheetml/2009/9/main" objectType="Radio" lockText="1" noThreeD="1"/>
</file>

<file path=xl/ctrlProps/ctrlProp1175.xml><?xml version="1.0" encoding="utf-8"?>
<formControlPr xmlns="http://schemas.microsoft.com/office/spreadsheetml/2009/9/main" objectType="Radio" lockText="1" noThreeD="1"/>
</file>

<file path=xl/ctrlProps/ctrlProp1176.xml><?xml version="1.0" encoding="utf-8"?>
<formControlPr xmlns="http://schemas.microsoft.com/office/spreadsheetml/2009/9/main" objectType="Radio" lockText="1" noThreeD="1"/>
</file>

<file path=xl/ctrlProps/ctrlProp1177.xml><?xml version="1.0" encoding="utf-8"?>
<formControlPr xmlns="http://schemas.microsoft.com/office/spreadsheetml/2009/9/main" objectType="Radio" lockText="1" noThreeD="1"/>
</file>

<file path=xl/ctrlProps/ctrlProp1178.xml><?xml version="1.0" encoding="utf-8"?>
<formControlPr xmlns="http://schemas.microsoft.com/office/spreadsheetml/2009/9/main" objectType="GBox" noThreeD="1"/>
</file>

<file path=xl/ctrlProps/ctrlProp1179.xml><?xml version="1.0" encoding="utf-8"?>
<formControlPr xmlns="http://schemas.microsoft.com/office/spreadsheetml/2009/9/main" objectType="Radio" firstButton="1" fmlaLink="U319" lockText="1" noThreeD="1"/>
</file>

<file path=xl/ctrlProps/ctrlProp1180.xml><?xml version="1.0" encoding="utf-8"?>
<formControlPr xmlns="http://schemas.microsoft.com/office/spreadsheetml/2009/9/main" objectType="Radio" lockText="1" noThreeD="1"/>
</file>

<file path=xl/ctrlProps/ctrlProp1181.xml><?xml version="1.0" encoding="utf-8"?>
<formControlPr xmlns="http://schemas.microsoft.com/office/spreadsheetml/2009/9/main" objectType="Radio" lockText="1" noThreeD="1"/>
</file>

<file path=xl/ctrlProps/ctrlProp1182.xml><?xml version="1.0" encoding="utf-8"?>
<formControlPr xmlns="http://schemas.microsoft.com/office/spreadsheetml/2009/9/main" objectType="CheckBox" fmlaLink="U560" lockText="1" noThreeD="1"/>
</file>

<file path=xl/ctrlProps/ctrlProp1183.xml><?xml version="1.0" encoding="utf-8"?>
<formControlPr xmlns="http://schemas.microsoft.com/office/spreadsheetml/2009/9/main" objectType="CheckBox" lockText="1" noThreeD="1"/>
</file>

<file path=xl/ctrlProps/ctrlProp1184.xml><?xml version="1.0" encoding="utf-8"?>
<formControlPr xmlns="http://schemas.microsoft.com/office/spreadsheetml/2009/9/main" objectType="CheckBox" fmlaLink="$U$527" lockText="1" noThreeD="1"/>
</file>

<file path=xl/ctrlProps/ctrlProp1185.xml><?xml version="1.0" encoding="utf-8"?>
<formControlPr xmlns="http://schemas.microsoft.com/office/spreadsheetml/2009/9/main" objectType="CheckBox" fmlaLink="U526" lockText="1" noThreeD="1"/>
</file>

<file path=xl/ctrlProps/ctrlProp1186.xml><?xml version="1.0" encoding="utf-8"?>
<formControlPr xmlns="http://schemas.microsoft.com/office/spreadsheetml/2009/9/main" objectType="CheckBox" fmlaLink="U534" lockText="1" noThreeD="1"/>
</file>

<file path=xl/ctrlProps/ctrlProp1187.xml><?xml version="1.0" encoding="utf-8"?>
<formControlPr xmlns="http://schemas.microsoft.com/office/spreadsheetml/2009/9/main" objectType="CheckBox" lockText="1" noThreeD="1"/>
</file>

<file path=xl/ctrlProps/ctrlProp1188.xml><?xml version="1.0" encoding="utf-8"?>
<formControlPr xmlns="http://schemas.microsoft.com/office/spreadsheetml/2009/9/main" objectType="CheckBox" fmlaLink="$U$533" lockText="1" noThreeD="1"/>
</file>

<file path=xl/ctrlProps/ctrlProp1189.xml><?xml version="1.0" encoding="utf-8"?>
<formControlPr xmlns="http://schemas.microsoft.com/office/spreadsheetml/2009/9/main" objectType="Radio" firstButton="1" fmlaLink="$AB$534" lockText="1" noThreeD="1"/>
</file>

<file path=xl/ctrlProps/ctrlProp1190.xml><?xml version="1.0" encoding="utf-8"?>
<formControlPr xmlns="http://schemas.microsoft.com/office/spreadsheetml/2009/9/main" objectType="Radio" lockText="1" noThreeD="1"/>
</file>

<file path=xl/ctrlProps/ctrlProp1191.xml><?xml version="1.0" encoding="utf-8"?>
<formControlPr xmlns="http://schemas.microsoft.com/office/spreadsheetml/2009/9/main" objectType="Radio" lockText="1" noThreeD="1"/>
</file>

<file path=xl/ctrlProps/ctrlProp1192.xml><?xml version="1.0" encoding="utf-8"?>
<formControlPr xmlns="http://schemas.microsoft.com/office/spreadsheetml/2009/9/main" objectType="GBox" noThreeD="1"/>
</file>

<file path=xl/ctrlProps/ctrlProp1193.xml><?xml version="1.0" encoding="utf-8"?>
<formControlPr xmlns="http://schemas.microsoft.com/office/spreadsheetml/2009/9/main" objectType="CheckBox" fmlaLink="U450" lockText="1" noThreeD="1"/>
</file>

<file path=xl/ctrlProps/ctrlProp1194.xml><?xml version="1.0" encoding="utf-8"?>
<formControlPr xmlns="http://schemas.microsoft.com/office/spreadsheetml/2009/9/main" objectType="CheckBox" fmlaLink="$U$558" lockText="1" noThreeD="1"/>
</file>

<file path=xl/ctrlProps/ctrlProp1195.xml><?xml version="1.0" encoding="utf-8"?>
<formControlPr xmlns="http://schemas.microsoft.com/office/spreadsheetml/2009/9/main" objectType="CheckBox" lockText="1" noThreeD="1"/>
</file>

<file path=xl/ctrlProps/ctrlProp1196.xml><?xml version="1.0" encoding="utf-8"?>
<formControlPr xmlns="http://schemas.microsoft.com/office/spreadsheetml/2009/9/main" objectType="Radio" lockText="1" noThreeD="1"/>
</file>

<file path=xl/ctrlProps/ctrlProp1197.xml><?xml version="1.0" encoding="utf-8"?>
<formControlPr xmlns="http://schemas.microsoft.com/office/spreadsheetml/2009/9/main" objectType="Radio" lockText="1" noThreeD="1"/>
</file>

<file path=xl/ctrlProps/ctrlProp1198.xml><?xml version="1.0" encoding="utf-8"?>
<formControlPr xmlns="http://schemas.microsoft.com/office/spreadsheetml/2009/9/main" objectType="GBox" noThreeD="1"/>
</file>

<file path=xl/ctrlProps/ctrlProp1199.xml><?xml version="1.0" encoding="utf-8"?>
<formControlPr xmlns="http://schemas.microsoft.com/office/spreadsheetml/2009/9/main" objectType="Radio" checked="Checked" firstButton="1" fmlaLink="$U$204" lockText="1" noThreeD="1"/>
</file>

<file path=xl/ctrlProps/ctrlProp1200.xml><?xml version="1.0" encoding="utf-8"?>
<formControlPr xmlns="http://schemas.microsoft.com/office/spreadsheetml/2009/9/main" objectType="Radio" lockText="1" noThreeD="1"/>
</file>

<file path=xl/ctrlProps/ctrlProp1201.xml><?xml version="1.0" encoding="utf-8"?>
<formControlPr xmlns="http://schemas.microsoft.com/office/spreadsheetml/2009/9/main" objectType="Radio" lockText="1" noThreeD="1"/>
</file>

<file path=xl/ctrlProps/ctrlProp1202.xml><?xml version="1.0" encoding="utf-8"?>
<formControlPr xmlns="http://schemas.microsoft.com/office/spreadsheetml/2009/9/main" objectType="Radio" firstButton="1" fmlaLink="$U$74" lockText="1" noThreeD="1"/>
</file>

<file path=xl/ctrlProps/ctrlProp1203.xml><?xml version="1.0" encoding="utf-8"?>
<formControlPr xmlns="http://schemas.microsoft.com/office/spreadsheetml/2009/9/main" objectType="Radio" lockText="1" noThreeD="1"/>
</file>

<file path=xl/ctrlProps/ctrlProp1204.xml><?xml version="1.0" encoding="utf-8"?>
<formControlPr xmlns="http://schemas.microsoft.com/office/spreadsheetml/2009/9/main" objectType="Radio" lockText="1" noThreeD="1"/>
</file>

<file path=xl/ctrlProps/ctrlProp1205.xml><?xml version="1.0" encoding="utf-8"?>
<formControlPr xmlns="http://schemas.microsoft.com/office/spreadsheetml/2009/9/main" objectType="Radio" lockText="1" noThreeD="1"/>
</file>

<file path=xl/ctrlProps/ctrlProp1206.xml><?xml version="1.0" encoding="utf-8"?>
<formControlPr xmlns="http://schemas.microsoft.com/office/spreadsheetml/2009/9/main" objectType="GBox" noThreeD="1"/>
</file>

<file path=xl/ctrlProps/ctrlProp1207.xml><?xml version="1.0" encoding="utf-8"?>
<formControlPr xmlns="http://schemas.microsoft.com/office/spreadsheetml/2009/9/main" objectType="Radio" firstButton="1" fmlaLink="$U$216" lockText="1" noThreeD="1"/>
</file>

<file path=xl/ctrlProps/ctrlProp1208.xml><?xml version="1.0" encoding="utf-8"?>
<formControlPr xmlns="http://schemas.microsoft.com/office/spreadsheetml/2009/9/main" objectType="Radio" lockText="1" noThreeD="1"/>
</file>

<file path=xl/ctrlProps/ctrlProp1209.xml><?xml version="1.0" encoding="utf-8"?>
<formControlPr xmlns="http://schemas.microsoft.com/office/spreadsheetml/2009/9/main" objectType="Radio" lockText="1" noThreeD="1"/>
</file>

<file path=xl/ctrlProps/ctrlProp1210.xml><?xml version="1.0" encoding="utf-8"?>
<formControlPr xmlns="http://schemas.microsoft.com/office/spreadsheetml/2009/9/main" objectType="Radio" lockText="1" noThreeD="1"/>
</file>

<file path=xl/ctrlProps/ctrlProp1211.xml><?xml version="1.0" encoding="utf-8"?>
<formControlPr xmlns="http://schemas.microsoft.com/office/spreadsheetml/2009/9/main" objectType="GBox" noThreeD="1"/>
</file>

<file path=xl/ctrlProps/ctrlProp1212.xml><?xml version="1.0" encoding="utf-8"?>
<formControlPr xmlns="http://schemas.microsoft.com/office/spreadsheetml/2009/9/main" objectType="Radio" lockText="1" noThreeD="1"/>
</file>

<file path=xl/ctrlProps/ctrlProp1213.xml><?xml version="1.0" encoding="utf-8"?>
<formControlPr xmlns="http://schemas.microsoft.com/office/spreadsheetml/2009/9/main" objectType="Radio" firstButton="1" fmlaLink="$U$224" lockText="1" noThreeD="1"/>
</file>

<file path=xl/ctrlProps/ctrlProp1214.xml><?xml version="1.0" encoding="utf-8"?>
<formControlPr xmlns="http://schemas.microsoft.com/office/spreadsheetml/2009/9/main" objectType="Radio" lockText="1" noThreeD="1"/>
</file>

<file path=xl/ctrlProps/ctrlProp1215.xml><?xml version="1.0" encoding="utf-8"?>
<formControlPr xmlns="http://schemas.microsoft.com/office/spreadsheetml/2009/9/main" objectType="Radio" lockText="1" noThreeD="1"/>
</file>

<file path=xl/ctrlProps/ctrlProp1216.xml><?xml version="1.0" encoding="utf-8"?>
<formControlPr xmlns="http://schemas.microsoft.com/office/spreadsheetml/2009/9/main" objectType="Radio" lockText="1" noThreeD="1"/>
</file>

<file path=xl/ctrlProps/ctrlProp1217.xml><?xml version="1.0" encoding="utf-8"?>
<formControlPr xmlns="http://schemas.microsoft.com/office/spreadsheetml/2009/9/main" objectType="GBox" noThreeD="1"/>
</file>

<file path=xl/ctrlProps/ctrlProp1218.xml><?xml version="1.0" encoding="utf-8"?>
<formControlPr xmlns="http://schemas.microsoft.com/office/spreadsheetml/2009/9/main" objectType="Radio" lockText="1" noThreeD="1"/>
</file>

<file path=xl/ctrlProps/ctrlProp1219.xml><?xml version="1.0" encoding="utf-8"?>
<formControlPr xmlns="http://schemas.microsoft.com/office/spreadsheetml/2009/9/main" objectType="Radio" lockText="1" noThreeD="1"/>
</file>

<file path=xl/ctrlProps/ctrlProp1220.xml><?xml version="1.0" encoding="utf-8"?>
<formControlPr xmlns="http://schemas.microsoft.com/office/spreadsheetml/2009/9/main" objectType="Radio" lockText="1" noThreeD="1"/>
</file>

<file path=xl/ctrlProps/ctrlProp1221.xml><?xml version="1.0" encoding="utf-8"?>
<formControlPr xmlns="http://schemas.microsoft.com/office/spreadsheetml/2009/9/main" objectType="Radio" lockText="1" noThreeD="1"/>
</file>

<file path=xl/ctrlProps/ctrlProp1222.xml><?xml version="1.0" encoding="utf-8"?>
<formControlPr xmlns="http://schemas.microsoft.com/office/spreadsheetml/2009/9/main" objectType="Radio" firstButton="1" fmlaLink="$U$465" lockText="1" noThreeD="1"/>
</file>

<file path=xl/ctrlProps/ctrlProp1223.xml><?xml version="1.0" encoding="utf-8"?>
<formControlPr xmlns="http://schemas.microsoft.com/office/spreadsheetml/2009/9/main" objectType="GBox" noThreeD="1"/>
</file>

<file path=xl/ctrlProps/ctrlProp1224.xml><?xml version="1.0" encoding="utf-8"?>
<formControlPr xmlns="http://schemas.microsoft.com/office/spreadsheetml/2009/9/main" objectType="GBox" noThreeD="1"/>
</file>

<file path=xl/ctrlProps/ctrlProp1225.xml><?xml version="1.0" encoding="utf-8"?>
<formControlPr xmlns="http://schemas.microsoft.com/office/spreadsheetml/2009/9/main" objectType="Radio" firstButton="1" fmlaLink="$U$232" lockText="1" noThreeD="1"/>
</file>

<file path=xl/ctrlProps/ctrlProp1226.xml><?xml version="1.0" encoding="utf-8"?>
<formControlPr xmlns="http://schemas.microsoft.com/office/spreadsheetml/2009/9/main" objectType="Radio" lockText="1" noThreeD="1"/>
</file>

<file path=xl/ctrlProps/ctrlProp1227.xml><?xml version="1.0" encoding="utf-8"?>
<formControlPr xmlns="http://schemas.microsoft.com/office/spreadsheetml/2009/9/main" objectType="Radio" lockText="1" noThreeD="1"/>
</file>

<file path=xl/ctrlProps/ctrlProp1228.xml><?xml version="1.0" encoding="utf-8"?>
<formControlPr xmlns="http://schemas.microsoft.com/office/spreadsheetml/2009/9/main" objectType="GBox" noThreeD="1"/>
</file>

<file path=xl/ctrlProps/ctrlProp1229.xml><?xml version="1.0" encoding="utf-8"?>
<formControlPr xmlns="http://schemas.microsoft.com/office/spreadsheetml/2009/9/main" objectType="Radio" firstButton="1" fmlaLink="$U$493" lockText="1" noThreeD="1"/>
</file>

<file path=xl/ctrlProps/ctrlProp1230.xml><?xml version="1.0" encoding="utf-8"?>
<formControlPr xmlns="http://schemas.microsoft.com/office/spreadsheetml/2009/9/main" objectType="GBox" noThreeD="1"/>
</file>

<file path=xl/ctrlProps/ctrlProp1231.xml><?xml version="1.0" encoding="utf-8"?>
<formControlPr xmlns="http://schemas.microsoft.com/office/spreadsheetml/2009/9/main" objectType="GBox" noThreeD="1"/>
</file>

<file path=xl/ctrlProps/ctrlProp1232.xml><?xml version="1.0" encoding="utf-8"?>
<formControlPr xmlns="http://schemas.microsoft.com/office/spreadsheetml/2009/9/main" objectType="Radio" firstButton="1" fmlaLink="$U$476" lockText="1" noThreeD="1"/>
</file>

<file path=xl/ctrlProps/ctrlProp1233.xml><?xml version="1.0" encoding="utf-8"?>
<formControlPr xmlns="http://schemas.microsoft.com/office/spreadsheetml/2009/9/main" objectType="Radio" lockText="1" noThreeD="1"/>
</file>

<file path=xl/ctrlProps/ctrlProp1234.xml><?xml version="1.0" encoding="utf-8"?>
<formControlPr xmlns="http://schemas.microsoft.com/office/spreadsheetml/2009/9/main" objectType="Radio" lockText="1" noThreeD="1"/>
</file>

<file path=xl/ctrlProps/ctrlProp1235.xml><?xml version="1.0" encoding="utf-8"?>
<formControlPr xmlns="http://schemas.microsoft.com/office/spreadsheetml/2009/9/main" objectType="GBox" noThreeD="1"/>
</file>

<file path=xl/ctrlProps/ctrlProp1236.xml><?xml version="1.0" encoding="utf-8"?>
<formControlPr xmlns="http://schemas.microsoft.com/office/spreadsheetml/2009/9/main" objectType="Radio" firstButton="1" fmlaLink="$U$266" lockText="1" noThreeD="1"/>
</file>

<file path=xl/ctrlProps/ctrlProp1237.xml><?xml version="1.0" encoding="utf-8"?>
<formControlPr xmlns="http://schemas.microsoft.com/office/spreadsheetml/2009/9/main" objectType="Radio" firstButton="1" fmlaLink="U102" lockText="1" noThreeD="1"/>
</file>

<file path=xl/ctrlProps/ctrlProp1238.xml><?xml version="1.0" encoding="utf-8"?>
<formControlPr xmlns="http://schemas.microsoft.com/office/spreadsheetml/2009/9/main" objectType="Radio" lockText="1" noThreeD="1"/>
</file>

<file path=xl/ctrlProps/ctrlProp1239.xml><?xml version="1.0" encoding="utf-8"?>
<formControlPr xmlns="http://schemas.microsoft.com/office/spreadsheetml/2009/9/main" objectType="Radio" lockText="1" noThreeD="1"/>
</file>

<file path=xl/ctrlProps/ctrlProp1240.xml><?xml version="1.0" encoding="utf-8"?>
<formControlPr xmlns="http://schemas.microsoft.com/office/spreadsheetml/2009/9/main" objectType="Radio" lockText="1" noThreeD="1"/>
</file>

<file path=xl/ctrlProps/ctrlProp1241.xml><?xml version="1.0" encoding="utf-8"?>
<formControlPr xmlns="http://schemas.microsoft.com/office/spreadsheetml/2009/9/main" objectType="Radio" lockText="1" noThreeD="1"/>
</file>

<file path=xl/ctrlProps/ctrlProp1242.xml><?xml version="1.0" encoding="utf-8"?>
<formControlPr xmlns="http://schemas.microsoft.com/office/spreadsheetml/2009/9/main" objectType="GBox" noThreeD="1"/>
</file>

<file path=xl/ctrlProps/ctrlProp1243.xml><?xml version="1.0" encoding="utf-8"?>
<formControlPr xmlns="http://schemas.microsoft.com/office/spreadsheetml/2009/9/main" objectType="CheckBox" fmlaLink="#REF!" lockText="1" noThreeD="1"/>
</file>

<file path=xl/ctrlProps/ctrlProp1244.xml><?xml version="1.0" encoding="utf-8"?>
<formControlPr xmlns="http://schemas.microsoft.com/office/spreadsheetml/2009/9/main" objectType="GBox" noThreeD="1"/>
</file>

<file path=xl/ctrlProps/ctrlProp1245.xml><?xml version="1.0" encoding="utf-8"?>
<formControlPr xmlns="http://schemas.microsoft.com/office/spreadsheetml/2009/9/main" objectType="Radio" firstButton="1" fmlaLink="$U$474" lockText="1" noThreeD="1"/>
</file>

<file path=xl/ctrlProps/ctrlProp1246.xml><?xml version="1.0" encoding="utf-8"?>
<formControlPr xmlns="http://schemas.microsoft.com/office/spreadsheetml/2009/9/main" objectType="Radio" lockText="1" noThreeD="1"/>
</file>

<file path=xl/ctrlProps/ctrlProp1247.xml><?xml version="1.0" encoding="utf-8"?>
<formControlPr xmlns="http://schemas.microsoft.com/office/spreadsheetml/2009/9/main" objectType="CheckBox" fmlaLink="$U$519" lockText="1" noThreeD="1"/>
</file>

<file path=xl/ctrlProps/ctrlProp1248.xml><?xml version="1.0" encoding="utf-8"?>
<formControlPr xmlns="http://schemas.microsoft.com/office/spreadsheetml/2009/9/main" objectType="CheckBox" fmlaLink="$U$523" lockText="1" noThreeD="1"/>
</file>

<file path=xl/ctrlProps/ctrlProp1249.xml><?xml version="1.0" encoding="utf-8"?>
<formControlPr xmlns="http://schemas.microsoft.com/office/spreadsheetml/2009/9/main" objectType="GBox" noThreeD="1"/>
</file>

<file path=xl/ctrlProps/ctrlProp1250.xml><?xml version="1.0" encoding="utf-8"?>
<formControlPr xmlns="http://schemas.microsoft.com/office/spreadsheetml/2009/9/main" objectType="Radio" firstButton="1" fmlaLink="$U$517" lockText="1" noThreeD="1"/>
</file>

<file path=xl/ctrlProps/ctrlProp1251.xml><?xml version="1.0" encoding="utf-8"?>
<formControlPr xmlns="http://schemas.microsoft.com/office/spreadsheetml/2009/9/main" objectType="CheckBox" fmlaLink="$U$524" lockText="1" noThreeD="1"/>
</file>

<file path=xl/ctrlProps/ctrlProp1252.xml><?xml version="1.0" encoding="utf-8"?>
<formControlPr xmlns="http://schemas.microsoft.com/office/spreadsheetml/2009/9/main" objectType="Radio" lockText="1" noThreeD="1"/>
</file>

<file path=xl/ctrlProps/ctrlProp1253.xml><?xml version="1.0" encoding="utf-8"?>
<formControlPr xmlns="http://schemas.microsoft.com/office/spreadsheetml/2009/9/main" objectType="CheckBox" fmlaLink="U522" lockText="1" noThreeD="1"/>
</file>

<file path=xl/ctrlProps/ctrlProp1254.xml><?xml version="1.0" encoding="utf-8"?>
<formControlPr xmlns="http://schemas.microsoft.com/office/spreadsheetml/2009/9/main" objectType="CheckBox" fmlaLink="U107" lockText="1" noThreeD="1"/>
</file>

<file path=xl/ctrlProps/ctrlProp1255.xml><?xml version="1.0" encoding="utf-8"?>
<formControlPr xmlns="http://schemas.microsoft.com/office/spreadsheetml/2009/9/main" objectType="CheckBox" fmlaLink="U108" lockText="1" noThreeD="1"/>
</file>

<file path=xl/ctrlProps/ctrlProp1256.xml><?xml version="1.0" encoding="utf-8"?>
<formControlPr xmlns="http://schemas.microsoft.com/office/spreadsheetml/2009/9/main" objectType="Radio" lockText="1" noThreeD="1"/>
</file>

<file path=xl/ctrlProps/ctrlProp1257.xml><?xml version="1.0" encoding="utf-8"?>
<formControlPr xmlns="http://schemas.microsoft.com/office/spreadsheetml/2009/9/main" objectType="Radio" lockText="1" noThreeD="1"/>
</file>

<file path=xl/ctrlProps/ctrlProp1258.xml><?xml version="1.0" encoding="utf-8"?>
<formControlPr xmlns="http://schemas.microsoft.com/office/spreadsheetml/2009/9/main" objectType="Radio" lockText="1" noThreeD="1"/>
</file>

<file path=xl/ctrlProps/ctrlProp1259.xml><?xml version="1.0" encoding="utf-8"?>
<formControlPr xmlns="http://schemas.microsoft.com/office/spreadsheetml/2009/9/main" objectType="GBox" noThreeD="1"/>
</file>

<file path=xl/ctrlProps/ctrlProp1260.xml><?xml version="1.0" encoding="utf-8"?>
<formControlPr xmlns="http://schemas.microsoft.com/office/spreadsheetml/2009/9/main" objectType="Radio" firstButton="1" fmlaLink="$U$118" lockText="1" noThreeD="1"/>
</file>

<file path=xl/ctrlProps/ctrlProp1261.xml><?xml version="1.0" encoding="utf-8"?>
<formControlPr xmlns="http://schemas.microsoft.com/office/spreadsheetml/2009/9/main" objectType="Radio" lockText="1" noThreeD="1"/>
</file>

<file path=xl/ctrlProps/ctrlProp1262.xml><?xml version="1.0" encoding="utf-8"?>
<formControlPr xmlns="http://schemas.microsoft.com/office/spreadsheetml/2009/9/main" objectType="GBox" noThreeD="1"/>
</file>

<file path=xl/ctrlProps/ctrlProp1263.xml><?xml version="1.0" encoding="utf-8"?>
<formControlPr xmlns="http://schemas.microsoft.com/office/spreadsheetml/2009/9/main" objectType="CheckBox" fmlaLink="U129" lockText="1" noThreeD="1"/>
</file>

<file path=xl/ctrlProps/ctrlProp1264.xml><?xml version="1.0" encoding="utf-8"?>
<formControlPr xmlns="http://schemas.microsoft.com/office/spreadsheetml/2009/9/main" objectType="GBox" noThreeD="1"/>
</file>

<file path=xl/ctrlProps/ctrlProp1265.xml><?xml version="1.0" encoding="utf-8"?>
<formControlPr xmlns="http://schemas.microsoft.com/office/spreadsheetml/2009/9/main" objectType="Radio" firstButton="1" fmlaLink="U200" lockText="1" noThreeD="1"/>
</file>

<file path=xl/ctrlProps/ctrlProp1266.xml><?xml version="1.0" encoding="utf-8"?>
<formControlPr xmlns="http://schemas.microsoft.com/office/spreadsheetml/2009/9/main" objectType="Radio" lockText="1" noThreeD="1"/>
</file>

<file path=xl/ctrlProps/ctrlProp1267.xml><?xml version="1.0" encoding="utf-8"?>
<formControlPr xmlns="http://schemas.microsoft.com/office/spreadsheetml/2009/9/main" objectType="CheckBox" fmlaLink="W489" lockText="1" noThreeD="1"/>
</file>

<file path=xl/ctrlProps/ctrlProp1268.xml><?xml version="1.0" encoding="utf-8"?>
<formControlPr xmlns="http://schemas.microsoft.com/office/spreadsheetml/2009/9/main" objectType="CheckBox" fmlaLink="$W$488" lockText="1" noThreeD="1"/>
</file>

<file path=xl/ctrlProps/ctrlProp1269.xml><?xml version="1.0" encoding="utf-8"?>
<formControlPr xmlns="http://schemas.microsoft.com/office/spreadsheetml/2009/9/main" objectType="CheckBox" fmlaLink="W490" lockText="1" noThreeD="1"/>
</file>

<file path=xl/ctrlProps/ctrlProp1270.xml><?xml version="1.0" encoding="utf-8"?>
<formControlPr xmlns="http://schemas.microsoft.com/office/spreadsheetml/2009/9/main" objectType="CheckBox" fmlaLink="W491" lockText="1" noThreeD="1"/>
</file>

<file path=xl/ctrlProps/ctrlProp1271.xml><?xml version="1.0" encoding="utf-8"?>
<formControlPr xmlns="http://schemas.microsoft.com/office/spreadsheetml/2009/9/main" objectType="CheckBox" fmlaLink="W492" lockText="1" noThreeD="1"/>
</file>

<file path=xl/ctrlProps/ctrlProp1272.xml><?xml version="1.0" encoding="utf-8"?>
<formControlPr xmlns="http://schemas.microsoft.com/office/spreadsheetml/2009/9/main" objectType="CheckBox" fmlaLink="W493" lockText="1" noThreeD="1"/>
</file>

<file path=xl/ctrlProps/ctrlProp1273.xml><?xml version="1.0" encoding="utf-8"?>
<formControlPr xmlns="http://schemas.microsoft.com/office/spreadsheetml/2009/9/main" objectType="CheckBox" fmlaLink="W487" lockText="1" noThreeD="1"/>
</file>

<file path=xl/ctrlProps/ctrlProp1274.xml><?xml version="1.0" encoding="utf-8"?>
<formControlPr xmlns="http://schemas.microsoft.com/office/spreadsheetml/2009/9/main" objectType="CheckBox" fmlaLink="X489" lockText="1" noThreeD="1"/>
</file>

<file path=xl/ctrlProps/ctrlProp1275.xml><?xml version="1.0" encoding="utf-8"?>
<formControlPr xmlns="http://schemas.microsoft.com/office/spreadsheetml/2009/9/main" objectType="CheckBox" fmlaLink="$X$488" lockText="1" noThreeD="1"/>
</file>

<file path=xl/ctrlProps/ctrlProp1276.xml><?xml version="1.0" encoding="utf-8"?>
<formControlPr xmlns="http://schemas.microsoft.com/office/spreadsheetml/2009/9/main" objectType="CheckBox" fmlaLink="X490" lockText="1" noThreeD="1"/>
</file>

<file path=xl/ctrlProps/ctrlProp1277.xml><?xml version="1.0" encoding="utf-8"?>
<formControlPr xmlns="http://schemas.microsoft.com/office/spreadsheetml/2009/9/main" objectType="CheckBox" fmlaLink="X491" lockText="1" noThreeD="1"/>
</file>

<file path=xl/ctrlProps/ctrlProp1278.xml><?xml version="1.0" encoding="utf-8"?>
<formControlPr xmlns="http://schemas.microsoft.com/office/spreadsheetml/2009/9/main" objectType="CheckBox" fmlaLink="X492" lockText="1" noThreeD="1"/>
</file>

<file path=xl/ctrlProps/ctrlProp1279.xml><?xml version="1.0" encoding="utf-8"?>
<formControlPr xmlns="http://schemas.microsoft.com/office/spreadsheetml/2009/9/main" objectType="CheckBox" fmlaLink="X493" lockText="1" noThreeD="1"/>
</file>

<file path=xl/ctrlProps/ctrlProp1280.xml><?xml version="1.0" encoding="utf-8"?>
<formControlPr xmlns="http://schemas.microsoft.com/office/spreadsheetml/2009/9/main" objectType="CheckBox" fmlaLink="X487" lockText="1" noThreeD="1"/>
</file>

<file path=xl/ctrlProps/ctrlProp1281.xml><?xml version="1.0" encoding="utf-8"?>
<formControlPr xmlns="http://schemas.microsoft.com/office/spreadsheetml/2009/9/main" objectType="CheckBox" fmlaLink="$U$490" lockText="1" noThreeD="1"/>
</file>

<file path=xl/ctrlProps/ctrlProp1282.xml><?xml version="1.0" encoding="utf-8"?>
<formControlPr xmlns="http://schemas.microsoft.com/office/spreadsheetml/2009/9/main" objectType="CheckBox" fmlaLink="$U$491" lockText="1" noThreeD="1"/>
</file>

<file path=xl/ctrlProps/ctrlProp1283.xml><?xml version="1.0" encoding="utf-8"?>
<formControlPr xmlns="http://schemas.microsoft.com/office/spreadsheetml/2009/9/main" objectType="CheckBox" fmlaLink="#REF!" lockText="1" noThreeD="1"/>
</file>

<file path=xl/ctrlProps/ctrlProp1284.xml><?xml version="1.0" encoding="utf-8"?>
<formControlPr xmlns="http://schemas.microsoft.com/office/spreadsheetml/2009/9/main" objectType="CheckBox" fmlaLink="#REF!" lockText="1" noThreeD="1"/>
</file>

<file path=xl/ctrlProps/ctrlProp1285.xml><?xml version="1.0" encoding="utf-8"?>
<formControlPr xmlns="http://schemas.microsoft.com/office/spreadsheetml/2009/9/main" objectType="CheckBox" fmlaLink="AD497" lockText="1" noThreeD="1"/>
</file>

<file path=xl/ctrlProps/ctrlProp1286.xml><?xml version="1.0" encoding="utf-8"?>
<formControlPr xmlns="http://schemas.microsoft.com/office/spreadsheetml/2009/9/main" objectType="CheckBox" fmlaLink="AD496" lockText="1" noThreeD="1"/>
</file>

<file path=xl/ctrlProps/ctrlProp1287.xml><?xml version="1.0" encoding="utf-8"?>
<formControlPr xmlns="http://schemas.microsoft.com/office/spreadsheetml/2009/9/main" objectType="CheckBox" fmlaLink="AD498" lockText="1" noThreeD="1"/>
</file>

<file path=xl/ctrlProps/ctrlProp1288.xml><?xml version="1.0" encoding="utf-8"?>
<formControlPr xmlns="http://schemas.microsoft.com/office/spreadsheetml/2009/9/main" objectType="CheckBox" fmlaLink="AD499" lockText="1" noThreeD="1"/>
</file>

<file path=xl/ctrlProps/ctrlProp1289.xml><?xml version="1.0" encoding="utf-8"?>
<formControlPr xmlns="http://schemas.microsoft.com/office/spreadsheetml/2009/9/main" objectType="CheckBox" fmlaLink="AD500" lockText="1" noThreeD="1"/>
</file>

<file path=xl/ctrlProps/ctrlProp1290.xml><?xml version="1.0" encoding="utf-8"?>
<formControlPr xmlns="http://schemas.microsoft.com/office/spreadsheetml/2009/9/main" objectType="CheckBox" fmlaLink="AD501" lockText="1" noThreeD="1"/>
</file>

<file path=xl/ctrlProps/ctrlProp1291.xml><?xml version="1.0" encoding="utf-8"?>
<formControlPr xmlns="http://schemas.microsoft.com/office/spreadsheetml/2009/9/main" objectType="CheckBox" fmlaLink="V499" lockText="1" noThreeD="1"/>
</file>

<file path=xl/ctrlProps/ctrlProp1292.xml><?xml version="1.0" encoding="utf-8"?>
<formControlPr xmlns="http://schemas.microsoft.com/office/spreadsheetml/2009/9/main" objectType="CheckBox" fmlaLink="AF497" lockText="1" noThreeD="1"/>
</file>

<file path=xl/ctrlProps/ctrlProp1293.xml><?xml version="1.0" encoding="utf-8"?>
<formControlPr xmlns="http://schemas.microsoft.com/office/spreadsheetml/2009/9/main" objectType="CheckBox" fmlaLink="AF496" lockText="1" noThreeD="1"/>
</file>

<file path=xl/ctrlProps/ctrlProp1294.xml><?xml version="1.0" encoding="utf-8"?>
<formControlPr xmlns="http://schemas.microsoft.com/office/spreadsheetml/2009/9/main" objectType="CheckBox" fmlaLink="AF498" lockText="1" noThreeD="1"/>
</file>

<file path=xl/ctrlProps/ctrlProp1295.xml><?xml version="1.0" encoding="utf-8"?>
<formControlPr xmlns="http://schemas.microsoft.com/office/spreadsheetml/2009/9/main" objectType="CheckBox" fmlaLink="AF499" lockText="1" noThreeD="1"/>
</file>

<file path=xl/ctrlProps/ctrlProp1296.xml><?xml version="1.0" encoding="utf-8"?>
<formControlPr xmlns="http://schemas.microsoft.com/office/spreadsheetml/2009/9/main" objectType="CheckBox" fmlaLink="AF500" lockText="1" noThreeD="1"/>
</file>

<file path=xl/ctrlProps/ctrlProp1297.xml><?xml version="1.0" encoding="utf-8"?>
<formControlPr xmlns="http://schemas.microsoft.com/office/spreadsheetml/2009/9/main" objectType="CheckBox" fmlaLink="AF501" lockText="1" noThreeD="1"/>
</file>

<file path=xl/ctrlProps/ctrlProp1298.xml><?xml version="1.0" encoding="utf-8"?>
<formControlPr xmlns="http://schemas.microsoft.com/office/spreadsheetml/2009/9/main" objectType="CheckBox" fmlaLink="V500" lockText="1" noThreeD="1"/>
</file>

<file path=xl/ctrlProps/ctrlProp1299.xml><?xml version="1.0" encoding="utf-8"?>
<formControlPr xmlns="http://schemas.microsoft.com/office/spreadsheetml/2009/9/main" objectType="CheckBox" fmlaLink="U179" lockText="1" noThreeD="1"/>
</file>

<file path=xl/ctrlProps/ctrlProp1300.xml><?xml version="1.0" encoding="utf-8"?>
<formControlPr xmlns="http://schemas.microsoft.com/office/spreadsheetml/2009/9/main" objectType="CheckBox" fmlaLink="U184" lockText="1" noThreeD="1"/>
</file>

<file path=xl/ctrlProps/ctrlProp1301.xml><?xml version="1.0" encoding="utf-8"?>
<formControlPr xmlns="http://schemas.microsoft.com/office/spreadsheetml/2009/9/main" objectType="CheckBox" fmlaLink="U183" lockText="1" noThreeD="1"/>
</file>

<file path=xl/ctrlProps/ctrlProp1302.xml><?xml version="1.0" encoding="utf-8"?>
<formControlPr xmlns="http://schemas.microsoft.com/office/spreadsheetml/2009/9/main" objectType="CheckBox" fmlaLink="U182" lockText="1" noThreeD="1"/>
</file>

<file path=xl/ctrlProps/ctrlProp1303.xml><?xml version="1.0" encoding="utf-8"?>
<formControlPr xmlns="http://schemas.microsoft.com/office/spreadsheetml/2009/9/main" objectType="CheckBox" fmlaLink="U181" lockText="1" noThreeD="1"/>
</file>

<file path=xl/ctrlProps/ctrlProp1304.xml><?xml version="1.0" encoding="utf-8"?>
<formControlPr xmlns="http://schemas.microsoft.com/office/spreadsheetml/2009/9/main" objectType="CheckBox" fmlaLink="U180" lockText="1" noThreeD="1"/>
</file>

<file path=xl/ctrlProps/ctrlProp1305.xml><?xml version="1.0" encoding="utf-8"?>
<formControlPr xmlns="http://schemas.microsoft.com/office/spreadsheetml/2009/9/main" objectType="CheckBox" fmlaLink="U125" lockText="1" noThreeD="1"/>
</file>

<file path=xl/ctrlProps/ctrlProp1306.xml><?xml version="1.0" encoding="utf-8"?>
<formControlPr xmlns="http://schemas.microsoft.com/office/spreadsheetml/2009/9/main" objectType="CheckBox" fmlaLink="U133" lockText="1" noThreeD="1"/>
</file>

<file path=xl/ctrlProps/ctrlProp1307.xml><?xml version="1.0" encoding="utf-8"?>
<formControlPr xmlns="http://schemas.microsoft.com/office/spreadsheetml/2009/9/main" objectType="CheckBox" fmlaLink="AB497" lockText="1" noThreeD="1"/>
</file>

<file path=xl/ctrlProps/ctrlProp1308.xml><?xml version="1.0" encoding="utf-8"?>
<formControlPr xmlns="http://schemas.microsoft.com/office/spreadsheetml/2009/9/main" objectType="CheckBox" fmlaLink="AB496" lockText="1" noThreeD="1"/>
</file>

<file path=xl/ctrlProps/ctrlProp1309.xml><?xml version="1.0" encoding="utf-8"?>
<formControlPr xmlns="http://schemas.microsoft.com/office/spreadsheetml/2009/9/main" objectType="CheckBox" fmlaLink="AB498" lockText="1" noThreeD="1"/>
</file>

<file path=xl/ctrlProps/ctrlProp1310.xml><?xml version="1.0" encoding="utf-8"?>
<formControlPr xmlns="http://schemas.microsoft.com/office/spreadsheetml/2009/9/main" objectType="CheckBox" fmlaLink="AB499" lockText="1" noThreeD="1"/>
</file>

<file path=xl/ctrlProps/ctrlProp1311.xml><?xml version="1.0" encoding="utf-8"?>
<formControlPr xmlns="http://schemas.microsoft.com/office/spreadsheetml/2009/9/main" objectType="CheckBox" fmlaLink="AB500" lockText="1" noThreeD="1"/>
</file>

<file path=xl/ctrlProps/ctrlProp1312.xml><?xml version="1.0" encoding="utf-8"?>
<formControlPr xmlns="http://schemas.microsoft.com/office/spreadsheetml/2009/9/main" objectType="CheckBox" fmlaLink="AB501" lockText="1" noThreeD="1"/>
</file>

<file path=xl/ctrlProps/ctrlProp1313.xml><?xml version="1.0" encoding="utf-8"?>
<formControlPr xmlns="http://schemas.microsoft.com/office/spreadsheetml/2009/9/main" objectType="CheckBox" fmlaLink="$V$498" lockText="1" noThreeD="1"/>
</file>

<file path=xl/ctrlProps/ctrlProp1314.xml><?xml version="1.0" encoding="utf-8"?>
<formControlPr xmlns="http://schemas.microsoft.com/office/spreadsheetml/2009/9/main" objectType="GBox" noThreeD="1"/>
</file>

<file path=xl/ctrlProps/ctrlProp1315.xml><?xml version="1.0" encoding="utf-8"?>
<formControlPr xmlns="http://schemas.microsoft.com/office/spreadsheetml/2009/9/main" objectType="GBox" noThreeD="1"/>
</file>

<file path=xl/ctrlProps/ctrlProp1316.xml><?xml version="1.0" encoding="utf-8"?>
<formControlPr xmlns="http://schemas.microsoft.com/office/spreadsheetml/2009/9/main" objectType="GBox" noThreeD="1"/>
</file>

<file path=xl/ctrlProps/ctrlProp1317.xml><?xml version="1.0" encoding="utf-8"?>
<formControlPr xmlns="http://schemas.microsoft.com/office/spreadsheetml/2009/9/main" objectType="GBox" noThreeD="1"/>
</file>

<file path=xl/ctrlProps/ctrlProp1318.xml><?xml version="1.0" encoding="utf-8"?>
<formControlPr xmlns="http://schemas.microsoft.com/office/spreadsheetml/2009/9/main" objectType="GBox" noThreeD="1"/>
</file>

<file path=xl/ctrlProps/ctrlProp1319.xml><?xml version="1.0" encoding="utf-8"?>
<formControlPr xmlns="http://schemas.microsoft.com/office/spreadsheetml/2009/9/main" objectType="GBox" noThreeD="1"/>
</file>

<file path=xl/ctrlProps/ctrlProp1320.xml><?xml version="1.0" encoding="utf-8"?>
<formControlPr xmlns="http://schemas.microsoft.com/office/spreadsheetml/2009/9/main" objectType="Radio" lockText="1" noThreeD="1"/>
</file>

<file path=xl/ctrlProps/ctrlProp1321.xml><?xml version="1.0" encoding="utf-8"?>
<formControlPr xmlns="http://schemas.microsoft.com/office/spreadsheetml/2009/9/main" objectType="Radio" lockText="1" noThreeD="1"/>
</file>

<file path=xl/ctrlProps/ctrlProp1322.xml><?xml version="1.0" encoding="utf-8"?>
<formControlPr xmlns="http://schemas.microsoft.com/office/spreadsheetml/2009/9/main" objectType="Radio" firstButton="1" fmlaLink="U135" lockText="1" noThreeD="1"/>
</file>

<file path=xl/ctrlProps/ctrlProp1323.xml><?xml version="1.0" encoding="utf-8"?>
<formControlPr xmlns="http://schemas.microsoft.com/office/spreadsheetml/2009/9/main" objectType="Radio" lockText="1" noThreeD="1"/>
</file>

<file path=xl/ctrlProps/ctrlProp1324.xml><?xml version="1.0" encoding="utf-8"?>
<formControlPr xmlns="http://schemas.microsoft.com/office/spreadsheetml/2009/9/main" objectType="GBox" noThreeD="1"/>
</file>

<file path=xl/ctrlProps/ctrlProp1325.xml><?xml version="1.0" encoding="utf-8"?>
<formControlPr xmlns="http://schemas.microsoft.com/office/spreadsheetml/2009/9/main" objectType="Radio" firstButton="1" fmlaLink="U139" lockText="1" noThreeD="1"/>
</file>

<file path=xl/ctrlProps/ctrlProp1326.xml><?xml version="1.0" encoding="utf-8"?>
<formControlPr xmlns="http://schemas.microsoft.com/office/spreadsheetml/2009/9/main" objectType="Radio" lockText="1" noThreeD="1"/>
</file>

<file path=xl/ctrlProps/ctrlProp1327.xml><?xml version="1.0" encoding="utf-8"?>
<formControlPr xmlns="http://schemas.microsoft.com/office/spreadsheetml/2009/9/main" objectType="Radio" lockText="1" noThreeD="1"/>
</file>

<file path=xl/ctrlProps/ctrlProp1328.xml><?xml version="1.0" encoding="utf-8"?>
<formControlPr xmlns="http://schemas.microsoft.com/office/spreadsheetml/2009/9/main" objectType="GBox" noThreeD="1"/>
</file>

<file path=xl/ctrlProps/ctrlProp1329.xml><?xml version="1.0" encoding="utf-8"?>
<formControlPr xmlns="http://schemas.microsoft.com/office/spreadsheetml/2009/9/main" objectType="Radio" lockText="1" noThreeD="1"/>
</file>

<file path=xl/ctrlProps/ctrlProp1330.xml><?xml version="1.0" encoding="utf-8"?>
<formControlPr xmlns="http://schemas.microsoft.com/office/spreadsheetml/2009/9/main" objectType="GBox" noThreeD="1"/>
</file>

<file path=xl/ctrlProps/ctrlProp1331.xml><?xml version="1.0" encoding="utf-8"?>
<formControlPr xmlns="http://schemas.microsoft.com/office/spreadsheetml/2009/9/main" objectType="Radio" firstButton="1" fmlaLink="$U$114" lockText="1" noThreeD="1"/>
</file>

<file path=xl/ctrlProps/ctrlProp1332.xml><?xml version="1.0" encoding="utf-8"?>
<formControlPr xmlns="http://schemas.microsoft.com/office/spreadsheetml/2009/9/main" objectType="Radio" lockText="1" noThreeD="1"/>
</file>

<file path=xl/ctrlProps/ctrlProp1333.xml><?xml version="1.0" encoding="utf-8"?>
<formControlPr xmlns="http://schemas.microsoft.com/office/spreadsheetml/2009/9/main" objectType="CheckBox" fmlaLink="U130" lockText="1" noThreeD="1"/>
</file>

<file path=xl/ctrlProps/ctrlProp1334.xml><?xml version="1.0" encoding="utf-8"?>
<formControlPr xmlns="http://schemas.microsoft.com/office/spreadsheetml/2009/9/main" objectType="GBox" noThreeD="1"/>
</file>

<file path=xl/ctrlProps/ctrlProp1335.xml><?xml version="1.0" encoding="utf-8"?>
<formControlPr xmlns="http://schemas.microsoft.com/office/spreadsheetml/2009/9/main" objectType="Radio" firstButton="1" fmlaLink="U116" lockText="1" noThreeD="1"/>
</file>

<file path=xl/ctrlProps/ctrlProp1336.xml><?xml version="1.0" encoding="utf-8"?>
<formControlPr xmlns="http://schemas.microsoft.com/office/spreadsheetml/2009/9/main" objectType="Radio" lockText="1" noThreeD="1"/>
</file>

<file path=xl/ctrlProps/ctrlProp1337.xml><?xml version="1.0" encoding="utf-8"?>
<formControlPr xmlns="http://schemas.microsoft.com/office/spreadsheetml/2009/9/main" objectType="Radio" lockText="1" noThreeD="1"/>
</file>

<file path=xl/ctrlProps/ctrlProp1338.xml><?xml version="1.0" encoding="utf-8"?>
<formControlPr xmlns="http://schemas.microsoft.com/office/spreadsheetml/2009/9/main" objectType="Radio" lockText="1" noThreeD="1"/>
</file>

<file path=xl/ctrlProps/ctrlProp1339.xml><?xml version="1.0" encoding="utf-8"?>
<formControlPr xmlns="http://schemas.microsoft.com/office/spreadsheetml/2009/9/main" objectType="Radio" lockText="1" noThreeD="1"/>
</file>

<file path=xl/ctrlProps/ctrlProp1340.xml><?xml version="1.0" encoding="utf-8"?>
<formControlPr xmlns="http://schemas.microsoft.com/office/spreadsheetml/2009/9/main" objectType="Radio" lockText="1" noThreeD="1"/>
</file>

<file path=xl/ctrlProps/ctrlProp1341.xml><?xml version="1.0" encoding="utf-8"?>
<formControlPr xmlns="http://schemas.microsoft.com/office/spreadsheetml/2009/9/main" objectType="Radio" lockText="1" noThreeD="1"/>
</file>

<file path=xl/ctrlProps/ctrlProp1342.xml><?xml version="1.0" encoding="utf-8"?>
<formControlPr xmlns="http://schemas.microsoft.com/office/spreadsheetml/2009/9/main" objectType="GBox" noThreeD="1"/>
</file>

<file path=xl/ctrlProps/ctrlProp1343.xml><?xml version="1.0" encoding="utf-8"?>
<formControlPr xmlns="http://schemas.microsoft.com/office/spreadsheetml/2009/9/main" objectType="Radio" firstButton="1" fmlaLink="$U$86" lockText="1" noThreeD="1"/>
</file>

<file path=xl/ctrlProps/ctrlProp1344.xml><?xml version="1.0" encoding="utf-8"?>
<formControlPr xmlns="http://schemas.microsoft.com/office/spreadsheetml/2009/9/main" objectType="Radio" lockText="1" noThreeD="1"/>
</file>

<file path=xl/ctrlProps/ctrlProp1345.xml><?xml version="1.0" encoding="utf-8"?>
<formControlPr xmlns="http://schemas.microsoft.com/office/spreadsheetml/2009/9/main" objectType="Radio" lockText="1" noThreeD="1"/>
</file>

<file path=xl/ctrlProps/ctrlProp1346.xml><?xml version="1.0" encoding="utf-8"?>
<formControlPr xmlns="http://schemas.microsoft.com/office/spreadsheetml/2009/9/main" objectType="Radio" lockText="1" noThreeD="1"/>
</file>

<file path=xl/ctrlProps/ctrlProp1347.xml><?xml version="1.0" encoding="utf-8"?>
<formControlPr xmlns="http://schemas.microsoft.com/office/spreadsheetml/2009/9/main" objectType="Radio" lockText="1" noThreeD="1"/>
</file>

<file path=xl/ctrlProps/ctrlProp1348.xml><?xml version="1.0" encoding="utf-8"?>
<formControlPr xmlns="http://schemas.microsoft.com/office/spreadsheetml/2009/9/main" objectType="Radio" lockText="1" noThreeD="1"/>
</file>

<file path=xl/ctrlProps/ctrlProp1349.xml><?xml version="1.0" encoding="utf-8"?>
<formControlPr xmlns="http://schemas.microsoft.com/office/spreadsheetml/2009/9/main" objectType="Radio" lockText="1" noThreeD="1"/>
</file>

<file path=xl/ctrlProps/ctrlProp1350.xml><?xml version="1.0" encoding="utf-8"?>
<formControlPr xmlns="http://schemas.microsoft.com/office/spreadsheetml/2009/9/main" objectType="Radio" lockText="1" noThreeD="1"/>
</file>

<file path=xl/ctrlProps/ctrlProp1351.xml><?xml version="1.0" encoding="utf-8"?>
<formControlPr xmlns="http://schemas.microsoft.com/office/spreadsheetml/2009/9/main" objectType="CheckBox" fmlaLink="$U$95" lockText="1" noThreeD="1"/>
</file>

<file path=xl/ctrlProps/ctrlProp1352.xml><?xml version="1.0" encoding="utf-8"?>
<formControlPr xmlns="http://schemas.microsoft.com/office/spreadsheetml/2009/9/main" objectType="Radio" lockText="1" noThreeD="1"/>
</file>

<file path=xl/ctrlProps/ctrlProp1353.xml><?xml version="1.0" encoding="utf-8"?>
<formControlPr xmlns="http://schemas.microsoft.com/office/spreadsheetml/2009/9/main" objectType="CheckBox" fmlaLink="$U$96" lockText="1" noThreeD="1"/>
</file>

<file path=xl/ctrlProps/ctrlProp1354.xml><?xml version="1.0" encoding="utf-8"?>
<formControlPr xmlns="http://schemas.microsoft.com/office/spreadsheetml/2009/9/main" objectType="Radio" lockText="1" noThreeD="1"/>
</file>

<file path=xl/ctrlProps/ctrlProp1355.xml><?xml version="1.0" encoding="utf-8"?>
<formControlPr xmlns="http://schemas.microsoft.com/office/spreadsheetml/2009/9/main" objectType="Radio" lockText="1" noThreeD="1"/>
</file>

<file path=xl/ctrlProps/ctrlProp1356.xml><?xml version="1.0" encoding="utf-8"?>
<formControlPr xmlns="http://schemas.microsoft.com/office/spreadsheetml/2009/9/main" objectType="CheckBox" fmlaLink="$U$526" lockText="1" noThreeD="1"/>
</file>

<file path=xl/ctrlProps/ctrlProp1357.xml><?xml version="1.0" encoding="utf-8"?>
<formControlPr xmlns="http://schemas.microsoft.com/office/spreadsheetml/2009/9/main" objectType="CheckBox" fmlaLink="U124" lockText="1" noThreeD="1"/>
</file>

<file path=xl/ctrlProps/ctrlProp1358.xml><?xml version="1.0" encoding="utf-8"?>
<formControlPr xmlns="http://schemas.microsoft.com/office/spreadsheetml/2009/9/main" objectType="CheckBox" fmlaLink="U128" lockText="1" noThreeD="1"/>
</file>

<file path=xl/ctrlProps/ctrlProp1359.xml><?xml version="1.0" encoding="utf-8"?>
<formControlPr xmlns="http://schemas.microsoft.com/office/spreadsheetml/2009/9/main" objectType="CheckBox" fmlaLink="U132" lockText="1" noThreeD="1"/>
</file>

<file path=xl/ctrlProps/ctrlProp1360.xml><?xml version="1.0" encoding="utf-8"?>
<formControlPr xmlns="http://schemas.microsoft.com/office/spreadsheetml/2009/9/main" objectType="CheckBox" fmlaLink="$U$520" lockText="1" noThreeD="1"/>
</file>

<file path=xl/ctrlProps/ctrlProp1361.xml><?xml version="1.0" encoding="utf-8"?>
<formControlPr xmlns="http://schemas.microsoft.com/office/spreadsheetml/2009/9/main" objectType="CheckBox" fmlaLink="$U$521" lockText="1" noThreeD="1"/>
</file>

<file path=xl/ctrlProps/ctrlProp1362.xml><?xml version="1.0" encoding="utf-8"?>
<formControlPr xmlns="http://schemas.microsoft.com/office/spreadsheetml/2009/9/main" objectType="CheckBox" fmlaLink="U107" lockText="1" noThreeD="1"/>
</file>

<file path=xl/ctrlProps/ctrlProp1363.xml><?xml version="1.0" encoding="utf-8"?>
<formControlPr xmlns="http://schemas.microsoft.com/office/spreadsheetml/2009/9/main" objectType="CheckBox" fmlaLink="U108" lockText="1" noThreeD="1"/>
</file>

<file path=xl/ctrlProps/ctrlProp1364.xml><?xml version="1.0" encoding="utf-8"?>
<formControlPr xmlns="http://schemas.microsoft.com/office/spreadsheetml/2009/9/main" objectType="Radio" lockText="1" noThreeD="1"/>
</file>

<file path=xl/ctrlProps/ctrlProp1365.xml><?xml version="1.0" encoding="utf-8"?>
<formControlPr xmlns="http://schemas.microsoft.com/office/spreadsheetml/2009/9/main" objectType="Radio" lockText="1" noThreeD="1"/>
</file>

<file path=xl/ctrlProps/ctrlProp1366.xml><?xml version="1.0" encoding="utf-8"?>
<formControlPr xmlns="http://schemas.microsoft.com/office/spreadsheetml/2009/9/main" objectType="Radio" lockText="1" noThreeD="1"/>
</file>

<file path=xl/ctrlProps/ctrlProp1367.xml><?xml version="1.0" encoding="utf-8"?>
<formControlPr xmlns="http://schemas.microsoft.com/office/spreadsheetml/2009/9/main" objectType="Radio" lockText="1" noThreeD="1"/>
</file>

<file path=xl/ctrlProps/ctrlProp1368.xml><?xml version="1.0" encoding="utf-8"?>
<formControlPr xmlns="http://schemas.microsoft.com/office/spreadsheetml/2009/9/main" objectType="Radio" lockText="1" noThreeD="1"/>
</file>

<file path=xl/ctrlProps/ctrlProp1369.xml><?xml version="1.0" encoding="utf-8"?>
<formControlPr xmlns="http://schemas.microsoft.com/office/spreadsheetml/2009/9/main" objectType="Radio" lockText="1" noThreeD="1"/>
</file>

<file path=xl/ctrlProps/ctrlProp1370.xml><?xml version="1.0" encoding="utf-8"?>
<formControlPr xmlns="http://schemas.microsoft.com/office/spreadsheetml/2009/9/main" objectType="CheckBox" fmlaLink="$U$514" lockText="1" noThreeD="1"/>
</file>

<file path=xl/ctrlProps/ctrlProp1371.xml><?xml version="1.0" encoding="utf-8"?>
<formControlPr xmlns="http://schemas.microsoft.com/office/spreadsheetml/2009/9/main" objectType="CheckBox" fmlaLink="#REF!" lockText="1" noThreeD="1"/>
</file>

<file path=xl/ctrlProps/ctrlProp1372.xml><?xml version="1.0" encoding="utf-8"?>
<formControlPr xmlns="http://schemas.microsoft.com/office/spreadsheetml/2009/9/main" objectType="CheckBox" fmlaLink="$U$524" lockText="1" noThreeD="1"/>
</file>

<file path=xl/ctrlProps/ctrlProp1373.xml><?xml version="1.0" encoding="utf-8"?>
<formControlPr xmlns="http://schemas.microsoft.com/office/spreadsheetml/2009/9/main" objectType="CheckBox" fmlaLink="U126" lockText="1" noThreeD="1"/>
</file>

<file path=xl/ctrlProps/ctrlProp1374.xml><?xml version="1.0" encoding="utf-8"?>
<formControlPr xmlns="http://schemas.microsoft.com/office/spreadsheetml/2009/9/main" objectType="CheckBox" fmlaLink="U439" lockText="1" noThreeD="1"/>
</file>

<file path=xl/ctrlProps/ctrlProp1375.xml><?xml version="1.0" encoding="utf-8"?>
<formControlPr xmlns="http://schemas.microsoft.com/office/spreadsheetml/2009/9/main" objectType="CheckBox" fmlaLink="U528" lockText="1" noThreeD="1"/>
</file>

<file path=xl/ctrlProps/ctrlProp1376.xml><?xml version="1.0" encoding="utf-8"?>
<formControlPr xmlns="http://schemas.microsoft.com/office/spreadsheetml/2009/9/main" objectType="CheckBox" lockText="1" noThreeD="1"/>
</file>

<file path=xl/ctrlProps/ctrlProp1377.xml><?xml version="1.0" encoding="utf-8"?>
<formControlPr xmlns="http://schemas.microsoft.com/office/spreadsheetml/2009/9/main" objectType="CheckBox" lockText="1" noThreeD="1"/>
</file>

<file path=xl/ctrlProps/ctrlProp1378.xml><?xml version="1.0" encoding="utf-8"?>
<formControlPr xmlns="http://schemas.microsoft.com/office/spreadsheetml/2009/9/main" objectType="CheckBox" lockText="1" noThreeD="1"/>
</file>

<file path=xl/ctrlProps/ctrlProp1379.xml><?xml version="1.0" encoding="utf-8"?>
<formControlPr xmlns="http://schemas.microsoft.com/office/spreadsheetml/2009/9/main" objectType="CheckBox" lockText="1" noThreeD="1"/>
</file>

<file path=xl/ctrlProps/ctrlProp1380.xml><?xml version="1.0" encoding="utf-8"?>
<formControlPr xmlns="http://schemas.microsoft.com/office/spreadsheetml/2009/9/main" objectType="CheckBox" lockText="1" noThreeD="1"/>
</file>

<file path=xl/ctrlProps/ctrlProp1381.xml><?xml version="1.0" encoding="utf-8"?>
<formControlPr xmlns="http://schemas.microsoft.com/office/spreadsheetml/2009/9/main" objectType="CheckBox" fmlaLink="U456" lockText="1" noThreeD="1"/>
</file>

<file path=xl/ctrlProps/ctrlProp1382.xml><?xml version="1.0" encoding="utf-8"?>
<formControlPr xmlns="http://schemas.microsoft.com/office/spreadsheetml/2009/9/main" objectType="CheckBox" fmlaLink="U458" lockText="1" noThreeD="1"/>
</file>

<file path=xl/ctrlProps/ctrlProp1383.xml><?xml version="1.0" encoding="utf-8"?>
<formControlPr xmlns="http://schemas.microsoft.com/office/spreadsheetml/2009/9/main" objectType="CheckBox" fmlaLink="#REF!" lockText="1" noThreeD="1"/>
</file>

<file path=xl/ctrlProps/ctrlProp1384.xml><?xml version="1.0" encoding="utf-8"?>
<formControlPr xmlns="http://schemas.microsoft.com/office/spreadsheetml/2009/9/main" objectType="CheckBox" fmlaLink="#REF!" lockText="1" noThreeD="1"/>
</file>

<file path=xl/ctrlProps/ctrlProp1385.xml><?xml version="1.0" encoding="utf-8"?>
<formControlPr xmlns="http://schemas.microsoft.com/office/spreadsheetml/2009/9/main" objectType="CheckBox" fmlaLink="U457" lockText="1" noThreeD="1"/>
</file>

<file path=xl/ctrlProps/ctrlProp1386.xml><?xml version="1.0" encoding="utf-8"?>
<formControlPr xmlns="http://schemas.microsoft.com/office/spreadsheetml/2009/9/main" objectType="CheckBox" fmlaLink="U459" lockText="1" noThreeD="1"/>
</file>

<file path=xl/ctrlProps/ctrlProp1387.xml><?xml version="1.0" encoding="utf-8"?>
<formControlPr xmlns="http://schemas.microsoft.com/office/spreadsheetml/2009/9/main" objectType="GBox" noThreeD="1"/>
</file>

<file path=xl/ctrlProps/ctrlProp1388.xml><?xml version="1.0" encoding="utf-8"?>
<formControlPr xmlns="http://schemas.microsoft.com/office/spreadsheetml/2009/9/main" objectType="Radio" firstButton="1" fmlaLink="X456" lockText="1" noThreeD="1"/>
</file>

<file path=xl/ctrlProps/ctrlProp1389.xml><?xml version="1.0" encoding="utf-8"?>
<formControlPr xmlns="http://schemas.microsoft.com/office/spreadsheetml/2009/9/main" objectType="Radio" lockText="1" noThreeD="1"/>
</file>

<file path=xl/ctrlProps/ctrlProp1390.xml><?xml version="1.0" encoding="utf-8"?>
<formControlPr xmlns="http://schemas.microsoft.com/office/spreadsheetml/2009/9/main" objectType="Radio" lockText="1" noThreeD="1"/>
</file>

<file path=xl/ctrlProps/ctrlProp1391.xml><?xml version="1.0" encoding="utf-8"?>
<formControlPr xmlns="http://schemas.microsoft.com/office/spreadsheetml/2009/9/main" objectType="GBox" noThreeD="1"/>
</file>

<file path=xl/ctrlProps/ctrlProp1392.xml><?xml version="1.0" encoding="utf-8"?>
<formControlPr xmlns="http://schemas.microsoft.com/office/spreadsheetml/2009/9/main" objectType="Radio" firstButton="1" fmlaLink="X458" lockText="1" noThreeD="1"/>
</file>

<file path=xl/ctrlProps/ctrlProp1393.xml><?xml version="1.0" encoding="utf-8"?>
<formControlPr xmlns="http://schemas.microsoft.com/office/spreadsheetml/2009/9/main" objectType="Radio" lockText="1" noThreeD="1"/>
</file>

<file path=xl/ctrlProps/ctrlProp1394.xml><?xml version="1.0" encoding="utf-8"?>
<formControlPr xmlns="http://schemas.microsoft.com/office/spreadsheetml/2009/9/main" objectType="Radio" lockText="1" noThreeD="1"/>
</file>

<file path=xl/ctrlProps/ctrlProp1395.xml><?xml version="1.0" encoding="utf-8"?>
<formControlPr xmlns="http://schemas.microsoft.com/office/spreadsheetml/2009/9/main" objectType="GBox" noThreeD="1"/>
</file>

<file path=xl/ctrlProps/ctrlProp1396.xml><?xml version="1.0" encoding="utf-8"?>
<formControlPr xmlns="http://schemas.microsoft.com/office/spreadsheetml/2009/9/main" objectType="GBox" noThreeD="1"/>
</file>

<file path=xl/ctrlProps/ctrlProp1397.xml><?xml version="1.0" encoding="utf-8"?>
<formControlPr xmlns="http://schemas.microsoft.com/office/spreadsheetml/2009/9/main" objectType="Radio" firstButton="1" fmlaLink="X457" lockText="1" noThreeD="1"/>
</file>

<file path=xl/ctrlProps/ctrlProp1398.xml><?xml version="1.0" encoding="utf-8"?>
<formControlPr xmlns="http://schemas.microsoft.com/office/spreadsheetml/2009/9/main" objectType="Radio" lockText="1" noThreeD="1"/>
</file>

<file path=xl/ctrlProps/ctrlProp1399.xml><?xml version="1.0" encoding="utf-8"?>
<formControlPr xmlns="http://schemas.microsoft.com/office/spreadsheetml/2009/9/main" objectType="Radio" lockText="1" noThreeD="1"/>
</file>

<file path=xl/ctrlProps/ctrlProp1400.xml><?xml version="1.0" encoding="utf-8"?>
<formControlPr xmlns="http://schemas.microsoft.com/office/spreadsheetml/2009/9/main" objectType="Radio" firstButton="1" fmlaLink="X459" lockText="1" noThreeD="1"/>
</file>

<file path=xl/ctrlProps/ctrlProp1401.xml><?xml version="1.0" encoding="utf-8"?>
<formControlPr xmlns="http://schemas.microsoft.com/office/spreadsheetml/2009/9/main" objectType="Radio" lockText="1" noThreeD="1"/>
</file>

<file path=xl/ctrlProps/ctrlProp1402.xml><?xml version="1.0" encoding="utf-8"?>
<formControlPr xmlns="http://schemas.microsoft.com/office/spreadsheetml/2009/9/main" objectType="Radio" lockText="1" noThreeD="1"/>
</file>

<file path=xl/ctrlProps/ctrlProp1403.xml><?xml version="1.0" encoding="utf-8"?>
<formControlPr xmlns="http://schemas.microsoft.com/office/spreadsheetml/2009/9/main" objectType="CheckBox" fmlaLink="U444" lockText="1" noThreeD="1"/>
</file>

<file path=xl/ctrlProps/ctrlProp1404.xml><?xml version="1.0" encoding="utf-8"?>
<formControlPr xmlns="http://schemas.microsoft.com/office/spreadsheetml/2009/9/main" objectType="CheckBox" fmlaLink="U446" lockText="1" noThreeD="1"/>
</file>

<file path=xl/ctrlProps/ctrlProp1405.xml><?xml version="1.0" encoding="utf-8"?>
<formControlPr xmlns="http://schemas.microsoft.com/office/spreadsheetml/2009/9/main" objectType="CheckBox" fmlaLink="U448" lockText="1" noThreeD="1"/>
</file>

<file path=xl/ctrlProps/ctrlProp1406.xml><?xml version="1.0" encoding="utf-8"?>
<formControlPr xmlns="http://schemas.microsoft.com/office/spreadsheetml/2009/9/main" objectType="CheckBox" fmlaLink="U445" lockText="1" noThreeD="1"/>
</file>

<file path=xl/ctrlProps/ctrlProp1407.xml><?xml version="1.0" encoding="utf-8"?>
<formControlPr xmlns="http://schemas.microsoft.com/office/spreadsheetml/2009/9/main" objectType="CheckBox" fmlaLink="U447" lockText="1" noThreeD="1"/>
</file>

<file path=xl/ctrlProps/ctrlProp1408.xml><?xml version="1.0" encoding="utf-8"?>
<formControlPr xmlns="http://schemas.microsoft.com/office/spreadsheetml/2009/9/main" objectType="CheckBox" fmlaLink="U449" lockText="1" noThreeD="1"/>
</file>

<file path=xl/ctrlProps/ctrlProp1409.xml><?xml version="1.0" encoding="utf-8"?>
<formControlPr xmlns="http://schemas.microsoft.com/office/spreadsheetml/2009/9/main" objectType="Radio" firstButton="1" fmlaLink="U481" lockText="1" noThreeD="1"/>
</file>

<file path=xl/ctrlProps/ctrlProp1410.xml><?xml version="1.0" encoding="utf-8"?>
<formControlPr xmlns="http://schemas.microsoft.com/office/spreadsheetml/2009/9/main" objectType="Radio" lockText="1" noThreeD="1"/>
</file>

<file path=xl/ctrlProps/ctrlProp1411.xml><?xml version="1.0" encoding="utf-8"?>
<formControlPr xmlns="http://schemas.microsoft.com/office/spreadsheetml/2009/9/main" objectType="Radio" lockText="1" noThreeD="1"/>
</file>

<file path=xl/ctrlProps/ctrlProp1412.xml><?xml version="1.0" encoding="utf-8"?>
<formControlPr xmlns="http://schemas.microsoft.com/office/spreadsheetml/2009/9/main" objectType="Radio" lockText="1" noThreeD="1"/>
</file>

<file path=xl/ctrlProps/ctrlProp1413.xml><?xml version="1.0" encoding="utf-8"?>
<formControlPr xmlns="http://schemas.microsoft.com/office/spreadsheetml/2009/9/main" objectType="Radio" lockText="1" noThreeD="1"/>
</file>

<file path=xl/ctrlProps/ctrlProp1414.xml><?xml version="1.0" encoding="utf-8"?>
<formControlPr xmlns="http://schemas.microsoft.com/office/spreadsheetml/2009/9/main" objectType="Radio" lockText="1" noThreeD="1"/>
</file>

<file path=xl/ctrlProps/ctrlProp1415.xml><?xml version="1.0" encoding="utf-8"?>
<formControlPr xmlns="http://schemas.microsoft.com/office/spreadsheetml/2009/9/main" objectType="Radio" lockText="1" noThreeD="1"/>
</file>

<file path=xl/ctrlProps/ctrlProp1416.xml><?xml version="1.0" encoding="utf-8"?>
<formControlPr xmlns="http://schemas.microsoft.com/office/spreadsheetml/2009/9/main" objectType="Radio" lockText="1" noThreeD="1"/>
</file>

<file path=xl/ctrlProps/ctrlProp1417.xml><?xml version="1.0" encoding="utf-8"?>
<formControlPr xmlns="http://schemas.microsoft.com/office/spreadsheetml/2009/9/main" objectType="Radio" lockText="1" noThreeD="1"/>
</file>

<file path=xl/ctrlProps/ctrlProp1418.xml><?xml version="1.0" encoding="utf-8"?>
<formControlPr xmlns="http://schemas.microsoft.com/office/spreadsheetml/2009/9/main" objectType="Radio" firstButton="1" lockText="1" noThreeD="1"/>
</file>

<file path=xl/ctrlProps/ctrlProp1419.xml><?xml version="1.0" encoding="utf-8"?>
<formControlPr xmlns="http://schemas.microsoft.com/office/spreadsheetml/2009/9/main" objectType="Radio" firstButton="1" fmlaLink="U480" lockText="1" noThreeD="1"/>
</file>

<file path=xl/ctrlProps/ctrlProp1420.xml><?xml version="1.0" encoding="utf-8"?>
<formControlPr xmlns="http://schemas.microsoft.com/office/spreadsheetml/2009/9/main" objectType="Radio" lockText="1" noThreeD="1"/>
</file>

<file path=xl/ctrlProps/ctrlProp1421.xml><?xml version="1.0" encoding="utf-8"?>
<formControlPr xmlns="http://schemas.microsoft.com/office/spreadsheetml/2009/9/main" objectType="Radio" lockText="1" noThreeD="1"/>
</file>

<file path=xl/ctrlProps/ctrlProp1422.xml><?xml version="1.0" encoding="utf-8"?>
<formControlPr xmlns="http://schemas.microsoft.com/office/spreadsheetml/2009/9/main" objectType="Radio" lockText="1" noThreeD="1"/>
</file>

<file path=xl/ctrlProps/ctrlProp1423.xml><?xml version="1.0" encoding="utf-8"?>
<formControlPr xmlns="http://schemas.microsoft.com/office/spreadsheetml/2009/9/main" objectType="Radio" lockText="1" noThreeD="1"/>
</file>

<file path=xl/ctrlProps/ctrlProp1424.xml><?xml version="1.0" encoding="utf-8"?>
<formControlPr xmlns="http://schemas.microsoft.com/office/spreadsheetml/2009/9/main" objectType="Radio" lockText="1" noThreeD="1"/>
</file>

<file path=xl/ctrlProps/ctrlProp1425.xml><?xml version="1.0" encoding="utf-8"?>
<formControlPr xmlns="http://schemas.microsoft.com/office/spreadsheetml/2009/9/main" objectType="Radio" lockText="1" noThreeD="1"/>
</file>

<file path=xl/ctrlProps/ctrlProp1426.xml><?xml version="1.0" encoding="utf-8"?>
<formControlPr xmlns="http://schemas.microsoft.com/office/spreadsheetml/2009/9/main" objectType="Radio" lockText="1" noThreeD="1"/>
</file>

<file path=xl/ctrlProps/ctrlProp1427.xml><?xml version="1.0" encoding="utf-8"?>
<formControlPr xmlns="http://schemas.microsoft.com/office/spreadsheetml/2009/9/main" objectType="Radio" lockText="1" noThreeD="1"/>
</file>

<file path=xl/ctrlProps/ctrlProp1428.xml><?xml version="1.0" encoding="utf-8"?>
<formControlPr xmlns="http://schemas.microsoft.com/office/spreadsheetml/2009/9/main" objectType="Radio" lockText="1" noThreeD="1"/>
</file>

<file path=xl/ctrlProps/ctrlProp1429.xml><?xml version="1.0" encoding="utf-8"?>
<formControlPr xmlns="http://schemas.microsoft.com/office/spreadsheetml/2009/9/main" objectType="Radio" firstButton="1" fmlaLink="U479" lockText="1" noThreeD="1"/>
</file>

<file path=xl/ctrlProps/ctrlProp1430.xml><?xml version="1.0" encoding="utf-8"?>
<formControlPr xmlns="http://schemas.microsoft.com/office/spreadsheetml/2009/9/main" objectType="Radio" lockText="1" noThreeD="1"/>
</file>

<file path=xl/ctrlProps/ctrlProp1431.xml><?xml version="1.0" encoding="utf-8"?>
<formControlPr xmlns="http://schemas.microsoft.com/office/spreadsheetml/2009/9/main" objectType="Radio" lockText="1" noThreeD="1"/>
</file>

<file path=xl/ctrlProps/ctrlProp1432.xml><?xml version="1.0" encoding="utf-8"?>
<formControlPr xmlns="http://schemas.microsoft.com/office/spreadsheetml/2009/9/main" objectType="Radio" lockText="1" noThreeD="1"/>
</file>

<file path=xl/ctrlProps/ctrlProp1433.xml><?xml version="1.0" encoding="utf-8"?>
<formControlPr xmlns="http://schemas.microsoft.com/office/spreadsheetml/2009/9/main" objectType="Radio" lockText="1" noThreeD="1"/>
</file>

<file path=xl/ctrlProps/ctrlProp1434.xml><?xml version="1.0" encoding="utf-8"?>
<formControlPr xmlns="http://schemas.microsoft.com/office/spreadsheetml/2009/9/main" objectType="Radio" lockText="1" noThreeD="1"/>
</file>

<file path=xl/ctrlProps/ctrlProp1435.xml><?xml version="1.0" encoding="utf-8"?>
<formControlPr xmlns="http://schemas.microsoft.com/office/spreadsheetml/2009/9/main" objectType="Radio" lockText="1" noThreeD="1"/>
</file>

<file path=xl/ctrlProps/ctrlProp1436.xml><?xml version="1.0" encoding="utf-8"?>
<formControlPr xmlns="http://schemas.microsoft.com/office/spreadsheetml/2009/9/main" objectType="Radio" lockText="1" noThreeD="1"/>
</file>

<file path=xl/ctrlProps/ctrlProp1437.xml><?xml version="1.0" encoding="utf-8"?>
<formControlPr xmlns="http://schemas.microsoft.com/office/spreadsheetml/2009/9/main" objectType="Radio" lockText="1" noThreeD="1"/>
</file>

<file path=xl/ctrlProps/ctrlProp1438.xml><?xml version="1.0" encoding="utf-8"?>
<formControlPr xmlns="http://schemas.microsoft.com/office/spreadsheetml/2009/9/main" objectType="Radio" lockText="1" noThreeD="1"/>
</file>

<file path=xl/ctrlProps/ctrlProp1439.xml><?xml version="1.0" encoding="utf-8"?>
<formControlPr xmlns="http://schemas.microsoft.com/office/spreadsheetml/2009/9/main" objectType="Radio" firstButton="1" fmlaLink="U482" lockText="1" noThreeD="1"/>
</file>

<file path=xl/ctrlProps/ctrlProp1440.xml><?xml version="1.0" encoding="utf-8"?>
<formControlPr xmlns="http://schemas.microsoft.com/office/spreadsheetml/2009/9/main" objectType="Radio" lockText="1" noThreeD="1"/>
</file>

<file path=xl/ctrlProps/ctrlProp1441.xml><?xml version="1.0" encoding="utf-8"?>
<formControlPr xmlns="http://schemas.microsoft.com/office/spreadsheetml/2009/9/main" objectType="Radio" lockText="1" noThreeD="1"/>
</file>

<file path=xl/ctrlProps/ctrlProp1442.xml><?xml version="1.0" encoding="utf-8"?>
<formControlPr xmlns="http://schemas.microsoft.com/office/spreadsheetml/2009/9/main" objectType="Radio" lockText="1" noThreeD="1"/>
</file>

<file path=xl/ctrlProps/ctrlProp1443.xml><?xml version="1.0" encoding="utf-8"?>
<formControlPr xmlns="http://schemas.microsoft.com/office/spreadsheetml/2009/9/main" objectType="Radio" lockText="1" noThreeD="1"/>
</file>

<file path=xl/ctrlProps/ctrlProp1444.xml><?xml version="1.0" encoding="utf-8"?>
<formControlPr xmlns="http://schemas.microsoft.com/office/spreadsheetml/2009/9/main" objectType="Radio" lockText="1" noThreeD="1"/>
</file>

<file path=xl/ctrlProps/ctrlProp1445.xml><?xml version="1.0" encoding="utf-8"?>
<formControlPr xmlns="http://schemas.microsoft.com/office/spreadsheetml/2009/9/main" objectType="Radio" lockText="1" noThreeD="1"/>
</file>

<file path=xl/ctrlProps/ctrlProp1446.xml><?xml version="1.0" encoding="utf-8"?>
<formControlPr xmlns="http://schemas.microsoft.com/office/spreadsheetml/2009/9/main" objectType="Radio" lockText="1" noThreeD="1"/>
</file>

<file path=xl/ctrlProps/ctrlProp1447.xml><?xml version="1.0" encoding="utf-8"?>
<formControlPr xmlns="http://schemas.microsoft.com/office/spreadsheetml/2009/9/main" objectType="Radio" lockText="1" noThreeD="1"/>
</file>

<file path=xl/ctrlProps/ctrlProp1448.xml><?xml version="1.0" encoding="utf-8"?>
<formControlPr xmlns="http://schemas.microsoft.com/office/spreadsheetml/2009/9/main" objectType="Radio" lockText="1" noThreeD="1"/>
</file>

<file path=xl/ctrlProps/ctrlProp1449.xml><?xml version="1.0" encoding="utf-8"?>
<formControlPr xmlns="http://schemas.microsoft.com/office/spreadsheetml/2009/9/main" objectType="Radio" firstButton="1" fmlaLink="U483" lockText="1" noThreeD="1"/>
</file>

<file path=xl/ctrlProps/ctrlProp1450.xml><?xml version="1.0" encoding="utf-8"?>
<formControlPr xmlns="http://schemas.microsoft.com/office/spreadsheetml/2009/9/main" objectType="Radio" lockText="1" noThreeD="1"/>
</file>

<file path=xl/ctrlProps/ctrlProp1451.xml><?xml version="1.0" encoding="utf-8"?>
<formControlPr xmlns="http://schemas.microsoft.com/office/spreadsheetml/2009/9/main" objectType="Radio" lockText="1" noThreeD="1"/>
</file>

<file path=xl/ctrlProps/ctrlProp1452.xml><?xml version="1.0" encoding="utf-8"?>
<formControlPr xmlns="http://schemas.microsoft.com/office/spreadsheetml/2009/9/main" objectType="Radio" lockText="1" noThreeD="1"/>
</file>

<file path=xl/ctrlProps/ctrlProp1453.xml><?xml version="1.0" encoding="utf-8"?>
<formControlPr xmlns="http://schemas.microsoft.com/office/spreadsheetml/2009/9/main" objectType="Radio" lockText="1" noThreeD="1"/>
</file>

<file path=xl/ctrlProps/ctrlProp1454.xml><?xml version="1.0" encoding="utf-8"?>
<formControlPr xmlns="http://schemas.microsoft.com/office/spreadsheetml/2009/9/main" objectType="Radio" lockText="1" noThreeD="1"/>
</file>

<file path=xl/ctrlProps/ctrlProp1455.xml><?xml version="1.0" encoding="utf-8"?>
<formControlPr xmlns="http://schemas.microsoft.com/office/spreadsheetml/2009/9/main" objectType="Radio" lockText="1" noThreeD="1"/>
</file>

<file path=xl/ctrlProps/ctrlProp1456.xml><?xml version="1.0" encoding="utf-8"?>
<formControlPr xmlns="http://schemas.microsoft.com/office/spreadsheetml/2009/9/main" objectType="Radio" lockText="1" noThreeD="1"/>
</file>

<file path=xl/ctrlProps/ctrlProp1457.xml><?xml version="1.0" encoding="utf-8"?>
<formControlPr xmlns="http://schemas.microsoft.com/office/spreadsheetml/2009/9/main" objectType="Radio" lockText="1" noThreeD="1"/>
</file>

<file path=xl/ctrlProps/ctrlProp1458.xml><?xml version="1.0" encoding="utf-8"?>
<formControlPr xmlns="http://schemas.microsoft.com/office/spreadsheetml/2009/9/main" objectType="Radio" lockText="1" noThreeD="1"/>
</file>

<file path=xl/ctrlProps/ctrlProp1459.xml><?xml version="1.0" encoding="utf-8"?>
<formControlPr xmlns="http://schemas.microsoft.com/office/spreadsheetml/2009/9/main" objectType="Radio" firstButton="1" fmlaLink="U484" lockText="1" noThreeD="1"/>
</file>

<file path=xl/ctrlProps/ctrlProp1460.xml><?xml version="1.0" encoding="utf-8"?>
<formControlPr xmlns="http://schemas.microsoft.com/office/spreadsheetml/2009/9/main" objectType="Radio" lockText="1" noThreeD="1"/>
</file>

<file path=xl/ctrlProps/ctrlProp1461.xml><?xml version="1.0" encoding="utf-8"?>
<formControlPr xmlns="http://schemas.microsoft.com/office/spreadsheetml/2009/9/main" objectType="Radio" lockText="1" noThreeD="1"/>
</file>

<file path=xl/ctrlProps/ctrlProp1462.xml><?xml version="1.0" encoding="utf-8"?>
<formControlPr xmlns="http://schemas.microsoft.com/office/spreadsheetml/2009/9/main" objectType="Radio" lockText="1" noThreeD="1"/>
</file>

<file path=xl/ctrlProps/ctrlProp1463.xml><?xml version="1.0" encoding="utf-8"?>
<formControlPr xmlns="http://schemas.microsoft.com/office/spreadsheetml/2009/9/main" objectType="Radio" lockText="1" noThreeD="1"/>
</file>

<file path=xl/ctrlProps/ctrlProp1464.xml><?xml version="1.0" encoding="utf-8"?>
<formControlPr xmlns="http://schemas.microsoft.com/office/spreadsheetml/2009/9/main" objectType="Radio" lockText="1" noThreeD="1"/>
</file>

<file path=xl/ctrlProps/ctrlProp1465.xml><?xml version="1.0" encoding="utf-8"?>
<formControlPr xmlns="http://schemas.microsoft.com/office/spreadsheetml/2009/9/main" objectType="Radio" lockText="1" noThreeD="1"/>
</file>

<file path=xl/ctrlProps/ctrlProp1466.xml><?xml version="1.0" encoding="utf-8"?>
<formControlPr xmlns="http://schemas.microsoft.com/office/spreadsheetml/2009/9/main" objectType="Radio" lockText="1" noThreeD="1"/>
</file>

<file path=xl/ctrlProps/ctrlProp1467.xml><?xml version="1.0" encoding="utf-8"?>
<formControlPr xmlns="http://schemas.microsoft.com/office/spreadsheetml/2009/9/main" objectType="Radio" lockText="1" noThreeD="1"/>
</file>

<file path=xl/ctrlProps/ctrlProp1468.xml><?xml version="1.0" encoding="utf-8"?>
<formControlPr xmlns="http://schemas.microsoft.com/office/spreadsheetml/2009/9/main" objectType="Radio" lockText="1" noThreeD="1"/>
</file>

<file path=xl/ctrlProps/ctrlProp1469.xml><?xml version="1.0" encoding="utf-8"?>
<formControlPr xmlns="http://schemas.microsoft.com/office/spreadsheetml/2009/9/main" objectType="CheckBox" fmlaLink="#REF!" lockText="1" noThreeD="1"/>
</file>

<file path=xl/ctrlProps/ctrlProp1470.xml><?xml version="1.0" encoding="utf-8"?>
<formControlPr xmlns="http://schemas.microsoft.com/office/spreadsheetml/2009/9/main" objectType="CheckBox" fmlaLink="#REF!" lockText="1" noThreeD="1"/>
</file>

<file path=xl/ctrlProps/ctrlProp1471.xml><?xml version="1.0" encoding="utf-8"?>
<formControlPr xmlns="http://schemas.microsoft.com/office/spreadsheetml/2009/9/main" objectType="CheckBox" fmlaLink="#REF!" lockText="1" noThreeD="1"/>
</file>

<file path=xl/ctrlProps/ctrlProp1472.xml><?xml version="1.0" encoding="utf-8"?>
<formControlPr xmlns="http://schemas.microsoft.com/office/spreadsheetml/2009/9/main" objectType="CheckBox" fmlaLink="U498" lockText="1" noThreeD="1"/>
</file>

<file path=xl/ctrlProps/ctrlProp1473.xml><?xml version="1.0" encoding="utf-8"?>
<formControlPr xmlns="http://schemas.microsoft.com/office/spreadsheetml/2009/9/main" objectType="CheckBox" fmlaLink="U499" lockText="1" noThreeD="1"/>
</file>

<file path=xl/ctrlProps/ctrlProp1474.xml><?xml version="1.0" encoding="utf-8"?>
<formControlPr xmlns="http://schemas.microsoft.com/office/spreadsheetml/2009/9/main" objectType="CheckBox" fmlaLink="U500" lockText="1" noThreeD="1"/>
</file>

<file path=xl/ctrlProps/ctrlProp1475.xml><?xml version="1.0" encoding="utf-8"?>
<formControlPr xmlns="http://schemas.microsoft.com/office/spreadsheetml/2009/9/main" objectType="Radio" lockText="1" noThreeD="1"/>
</file>

<file path=xl/ctrlProps/ctrlProp1476.xml><?xml version="1.0" encoding="utf-8"?>
<formControlPr xmlns="http://schemas.microsoft.com/office/spreadsheetml/2009/9/main" objectType="GBox" noThreeD="1"/>
</file>

<file path=xl/ctrlProps/ctrlProp1477.xml><?xml version="1.0" encoding="utf-8"?>
<formControlPr xmlns="http://schemas.microsoft.com/office/spreadsheetml/2009/9/main" objectType="Radio" firstButton="1" fmlaLink="W26" lockText="1" noThreeD="1"/>
</file>

<file path=xl/ctrlProps/ctrlProp1478.xml><?xml version="1.0" encoding="utf-8"?>
<formControlPr xmlns="http://schemas.microsoft.com/office/spreadsheetml/2009/9/main" objectType="GBox" noThreeD="1"/>
</file>

<file path=xl/ctrlProps/ctrlProp1479.xml><?xml version="1.0" encoding="utf-8"?>
<formControlPr xmlns="http://schemas.microsoft.com/office/spreadsheetml/2009/9/main" objectType="Radio" firstButton="1" lockText="1" noThreeD="1"/>
</file>

<file path=xl/ctrlProps/ctrlProp1480.xml><?xml version="1.0" encoding="utf-8"?>
<formControlPr xmlns="http://schemas.microsoft.com/office/spreadsheetml/2009/9/main" objectType="Radio" lockText="1" noThreeD="1"/>
</file>

<file path=xl/ctrlProps/ctrlProp1481.xml><?xml version="1.0" encoding="utf-8"?>
<formControlPr xmlns="http://schemas.microsoft.com/office/spreadsheetml/2009/9/main" objectType="Radio" lockText="1" noThreeD="1"/>
</file>

<file path=xl/ctrlProps/ctrlProp1482.xml><?xml version="1.0" encoding="utf-8"?>
<formControlPr xmlns="http://schemas.microsoft.com/office/spreadsheetml/2009/9/main" objectType="Radio" lockText="1" noThreeD="1"/>
</file>

<file path=xl/ctrlProps/ctrlProp1483.xml><?xml version="1.0" encoding="utf-8"?>
<formControlPr xmlns="http://schemas.microsoft.com/office/spreadsheetml/2009/9/main" objectType="CheckBox" fmlaLink="W29" lockText="1" noThreeD="1"/>
</file>

<file path=xl/ctrlProps/ctrlProp1484.xml><?xml version="1.0" encoding="utf-8"?>
<formControlPr xmlns="http://schemas.microsoft.com/office/spreadsheetml/2009/9/main" objectType="Radio" lockText="1" noThreeD="1"/>
</file>

<file path=xl/ctrlProps/ctrlProp1485.xml><?xml version="1.0" encoding="utf-8"?>
<formControlPr xmlns="http://schemas.microsoft.com/office/spreadsheetml/2009/9/main" objectType="GBox" noThreeD="1"/>
</file>

<file path=xl/ctrlProps/ctrlProp1486.xml><?xml version="1.0" encoding="utf-8"?>
<formControlPr xmlns="http://schemas.microsoft.com/office/spreadsheetml/2009/9/main" objectType="Radio" firstButton="1" fmlaLink="U255" lockText="1" noThreeD="1"/>
</file>

<file path=xl/ctrlProps/ctrlProp1487.xml><?xml version="1.0" encoding="utf-8"?>
<formControlPr xmlns="http://schemas.microsoft.com/office/spreadsheetml/2009/9/main" objectType="Radio" lockText="1" noThreeD="1"/>
</file>

<file path=xl/ctrlProps/ctrlProp1488.xml><?xml version="1.0" encoding="utf-8"?>
<formControlPr xmlns="http://schemas.microsoft.com/office/spreadsheetml/2009/9/main" objectType="Radio" lockText="1" noThreeD="1"/>
</file>

<file path=xl/ctrlProps/ctrlProp1489.xml><?xml version="1.0" encoding="utf-8"?>
<formControlPr xmlns="http://schemas.microsoft.com/office/spreadsheetml/2009/9/main" objectType="Radio" lockText="1" noThreeD="1"/>
</file>

<file path=xl/ctrlProps/ctrlProp1490.xml><?xml version="1.0" encoding="utf-8"?>
<formControlPr xmlns="http://schemas.microsoft.com/office/spreadsheetml/2009/9/main" objectType="Radio" lockText="1" noThreeD="1"/>
</file>

<file path=xl/ctrlProps/ctrlProp1491.xml><?xml version="1.0" encoding="utf-8"?>
<formControlPr xmlns="http://schemas.microsoft.com/office/spreadsheetml/2009/9/main" objectType="CheckBox" lockText="1" noThreeD="1"/>
</file>

<file path=xl/ctrlProps/ctrlProp1492.xml><?xml version="1.0" encoding="utf-8"?>
<formControlPr xmlns="http://schemas.microsoft.com/office/spreadsheetml/2009/9/main" objectType="CheckBox" lockText="1" noThreeD="1"/>
</file>

<file path=xl/ctrlProps/ctrlProp1493.xml><?xml version="1.0" encoding="utf-8"?>
<formControlPr xmlns="http://schemas.microsoft.com/office/spreadsheetml/2009/9/main" objectType="CheckBox" lockText="1" noThreeD="1"/>
</file>

<file path=xl/ctrlProps/ctrlProp1494.xml><?xml version="1.0" encoding="utf-8"?>
<formControlPr xmlns="http://schemas.microsoft.com/office/spreadsheetml/2009/9/main" objectType="CheckBox" lockText="1" noThreeD="1"/>
</file>

<file path=xl/ctrlProps/ctrlProp1495.xml><?xml version="1.0" encoding="utf-8"?>
<formControlPr xmlns="http://schemas.microsoft.com/office/spreadsheetml/2009/9/main" objectType="CheckBox" lockText="1" noThreeD="1"/>
</file>

<file path=xl/ctrlProps/ctrlProp1496.xml><?xml version="1.0" encoding="utf-8"?>
<formControlPr xmlns="http://schemas.microsoft.com/office/spreadsheetml/2009/9/main" objectType="CheckBox" lockText="1" noThreeD="1"/>
</file>

<file path=xl/ctrlProps/ctrlProp1497.xml><?xml version="1.0" encoding="utf-8"?>
<formControlPr xmlns="http://schemas.microsoft.com/office/spreadsheetml/2009/9/main" objectType="CheckBox" lockText="1" noThreeD="1"/>
</file>

<file path=xl/ctrlProps/ctrlProp1498.xml><?xml version="1.0" encoding="utf-8"?>
<formControlPr xmlns="http://schemas.microsoft.com/office/spreadsheetml/2009/9/main" objectType="CheckBox" lockText="1" noThreeD="1"/>
</file>

<file path=xl/ctrlProps/ctrlProp1499.xml><?xml version="1.0" encoding="utf-8"?>
<formControlPr xmlns="http://schemas.microsoft.com/office/spreadsheetml/2009/9/main" objectType="CheckBox" lockText="1" noThreeD="1"/>
</file>

<file path=xl/ctrlProps/ctrlProp1500.xml><?xml version="1.0" encoding="utf-8"?>
<formControlPr xmlns="http://schemas.microsoft.com/office/spreadsheetml/2009/9/main" objectType="CheckBox" lockText="1" noThreeD="1"/>
</file>

<file path=xl/ctrlProps/ctrlProp1501.xml><?xml version="1.0" encoding="utf-8"?>
<formControlPr xmlns="http://schemas.microsoft.com/office/spreadsheetml/2009/9/main" objectType="CheckBox" lockText="1" noThreeD="1"/>
</file>

<file path=xl/ctrlProps/ctrlProp1502.xml><?xml version="1.0" encoding="utf-8"?>
<formControlPr xmlns="http://schemas.microsoft.com/office/spreadsheetml/2009/9/main" objectType="CheckBox" lockText="1" noThreeD="1"/>
</file>

<file path=xl/ctrlProps/ctrlProp1503.xml><?xml version="1.0" encoding="utf-8"?>
<formControlPr xmlns="http://schemas.microsoft.com/office/spreadsheetml/2009/9/main" objectType="CheckBox" lockText="1" noThreeD="1"/>
</file>

<file path=xl/ctrlProps/ctrlProp1504.xml><?xml version="1.0" encoding="utf-8"?>
<formControlPr xmlns="http://schemas.microsoft.com/office/spreadsheetml/2009/9/main" objectType="CheckBox" lockText="1" noThreeD="1"/>
</file>

<file path=xl/ctrlProps/ctrlProp1505.xml><?xml version="1.0" encoding="utf-8"?>
<formControlPr xmlns="http://schemas.microsoft.com/office/spreadsheetml/2009/9/main" objectType="CheckBox" lockText="1" noThreeD="1"/>
</file>

<file path=xl/ctrlProps/ctrlProp1506.xml><?xml version="1.0" encoding="utf-8"?>
<formControlPr xmlns="http://schemas.microsoft.com/office/spreadsheetml/2009/9/main" objectType="CheckBox" lockText="1" noThreeD="1"/>
</file>

<file path=xl/ctrlProps/ctrlProp1507.xml><?xml version="1.0" encoding="utf-8"?>
<formControlPr xmlns="http://schemas.microsoft.com/office/spreadsheetml/2009/9/main" objectType="CheckBox" lockText="1" noThreeD="1"/>
</file>

<file path=xl/ctrlProps/ctrlProp1508.xml><?xml version="1.0" encoding="utf-8"?>
<formControlPr xmlns="http://schemas.microsoft.com/office/spreadsheetml/2009/9/main" objectType="CheckBox" lockText="1" noThreeD="1"/>
</file>

<file path=xl/ctrlProps/ctrlProp1509.xml><?xml version="1.0" encoding="utf-8"?>
<formControlPr xmlns="http://schemas.microsoft.com/office/spreadsheetml/2009/9/main" objectType="CheckBox" lockText="1" noThreeD="1"/>
</file>

<file path=xl/ctrlProps/ctrlProp1510.xml><?xml version="1.0" encoding="utf-8"?>
<formControlPr xmlns="http://schemas.microsoft.com/office/spreadsheetml/2009/9/main" objectType="CheckBox" lockText="1" noThreeD="1"/>
</file>

<file path=xl/ctrlProps/ctrlProp1511.xml><?xml version="1.0" encoding="utf-8"?>
<formControlPr xmlns="http://schemas.microsoft.com/office/spreadsheetml/2009/9/main" objectType="Radio" lockText="1" noThreeD="1"/>
</file>

<file path=xl/ctrlProps/ctrlProp1512.xml><?xml version="1.0" encoding="utf-8"?>
<formControlPr xmlns="http://schemas.microsoft.com/office/spreadsheetml/2009/9/main" objectType="GBox" noThreeD="1"/>
</file>

<file path=xl/ctrlProps/ctrlProp1513.xml><?xml version="1.0" encoding="utf-8"?>
<formControlPr xmlns="http://schemas.microsoft.com/office/spreadsheetml/2009/9/main" objectType="Radio" firstButton="1" fmlaLink="U346" lockText="1" noThreeD="1"/>
</file>

<file path=xl/ctrlProps/ctrlProp1514.xml><?xml version="1.0" encoding="utf-8"?>
<formControlPr xmlns="http://schemas.microsoft.com/office/spreadsheetml/2009/9/main" objectType="GBox" noThreeD="1"/>
</file>

<file path=xl/ctrlProps/ctrlProp1515.xml><?xml version="1.0" encoding="utf-8"?>
<formControlPr xmlns="http://schemas.microsoft.com/office/spreadsheetml/2009/9/main" objectType="GBox" noThreeD="1"/>
</file>

<file path=xl/ctrlProps/ctrlProp1516.xml><?xml version="1.0" encoding="utf-8"?>
<formControlPr xmlns="http://schemas.microsoft.com/office/spreadsheetml/2009/9/main" objectType="GBox" noThreeD="1"/>
</file>

<file path=xl/ctrlProps/ctrlProp1517.xml><?xml version="1.0" encoding="utf-8"?>
<formControlPr xmlns="http://schemas.microsoft.com/office/spreadsheetml/2009/9/main" objectType="Radio" firstButton="1" fmlaLink="U348" lockText="1" noThreeD="1"/>
</file>

<file path=xl/ctrlProps/ctrlProp1518.xml><?xml version="1.0" encoding="utf-8"?>
<formControlPr xmlns="http://schemas.microsoft.com/office/spreadsheetml/2009/9/main" objectType="Radio" lockText="1" noThreeD="1"/>
</file>

<file path=xl/ctrlProps/ctrlProp1519.xml><?xml version="1.0" encoding="utf-8"?>
<formControlPr xmlns="http://schemas.microsoft.com/office/spreadsheetml/2009/9/main" objectType="Radio" firstButton="1" fmlaLink="U354" lockText="1" noThreeD="1"/>
</file>

<file path=xl/ctrlProps/ctrlProp1520.xml><?xml version="1.0" encoding="utf-8"?>
<formControlPr xmlns="http://schemas.microsoft.com/office/spreadsheetml/2009/9/main" objectType="Radio" lockText="1" noThreeD="1"/>
</file>

<file path=xl/ctrlProps/ctrlProp1521.xml><?xml version="1.0" encoding="utf-8"?>
<formControlPr xmlns="http://schemas.microsoft.com/office/spreadsheetml/2009/9/main" objectType="Radio" firstButton="1" fmlaLink="U356" lockText="1" noThreeD="1"/>
</file>

<file path=xl/ctrlProps/ctrlProp1522.xml><?xml version="1.0" encoding="utf-8"?>
<formControlPr xmlns="http://schemas.microsoft.com/office/spreadsheetml/2009/9/main" objectType="Radio" firstButton="1" fmlaLink="$U$364" lockText="1" noThreeD="1"/>
</file>

<file path=xl/ctrlProps/ctrlProp1523.xml><?xml version="1.0" encoding="utf-8"?>
<formControlPr xmlns="http://schemas.microsoft.com/office/spreadsheetml/2009/9/main" objectType="Radio" lockText="1" noThreeD="1"/>
</file>

<file path=xl/ctrlProps/ctrlProp1524.xml><?xml version="1.0" encoding="utf-8"?>
<formControlPr xmlns="http://schemas.microsoft.com/office/spreadsheetml/2009/9/main" objectType="Radio" lockText="1" noThreeD="1"/>
</file>

<file path=xl/ctrlProps/ctrlProp1525.xml><?xml version="1.0" encoding="utf-8"?>
<formControlPr xmlns="http://schemas.microsoft.com/office/spreadsheetml/2009/9/main" objectType="Radio" lockText="1" noThreeD="1"/>
</file>

<file path=xl/ctrlProps/ctrlProp1526.xml><?xml version="1.0" encoding="utf-8"?>
<formControlPr xmlns="http://schemas.microsoft.com/office/spreadsheetml/2009/9/main" objectType="CheckBox" lockText="1" noThreeD="1"/>
</file>

<file path=xl/ctrlProps/ctrlProp1527.xml><?xml version="1.0" encoding="utf-8"?>
<formControlPr xmlns="http://schemas.microsoft.com/office/spreadsheetml/2009/9/main" objectType="CheckBox" lockText="1" noThreeD="1"/>
</file>

<file path=xl/ctrlProps/ctrlProp1528.xml><?xml version="1.0" encoding="utf-8"?>
<formControlPr xmlns="http://schemas.microsoft.com/office/spreadsheetml/2009/9/main" objectType="CheckBox" lockText="1" noThreeD="1"/>
</file>

<file path=xl/ctrlProps/ctrlProp1529.xml><?xml version="1.0" encoding="utf-8"?>
<formControlPr xmlns="http://schemas.microsoft.com/office/spreadsheetml/2009/9/main" objectType="CheckBox" lockText="1" noThreeD="1"/>
</file>

<file path=xl/ctrlProps/ctrlProp1530.xml><?xml version="1.0" encoding="utf-8"?>
<formControlPr xmlns="http://schemas.microsoft.com/office/spreadsheetml/2009/9/main" objectType="CheckBox" lockText="1" noThreeD="1"/>
</file>

<file path=xl/ctrlProps/ctrlProp1531.xml><?xml version="1.0" encoding="utf-8"?>
<formControlPr xmlns="http://schemas.microsoft.com/office/spreadsheetml/2009/9/main" objectType="CheckBox" lockText="1" noThreeD="1"/>
</file>

<file path=xl/ctrlProps/ctrlProp1532.xml><?xml version="1.0" encoding="utf-8"?>
<formControlPr xmlns="http://schemas.microsoft.com/office/spreadsheetml/2009/9/main" objectType="CheckBox" lockText="1" noThreeD="1"/>
</file>

<file path=xl/ctrlProps/ctrlProp1533.xml><?xml version="1.0" encoding="utf-8"?>
<formControlPr xmlns="http://schemas.microsoft.com/office/spreadsheetml/2009/9/main" objectType="CheckBox" fmlaLink="U366" lockText="1" noThreeD="1"/>
</file>

<file path=xl/ctrlProps/ctrlProp1534.xml><?xml version="1.0" encoding="utf-8"?>
<formControlPr xmlns="http://schemas.microsoft.com/office/spreadsheetml/2009/9/main" objectType="CheckBox" fmlaLink="U372" lockText="1" noThreeD="1"/>
</file>

<file path=xl/ctrlProps/ctrlProp1535.xml><?xml version="1.0" encoding="utf-8"?>
<formControlPr xmlns="http://schemas.microsoft.com/office/spreadsheetml/2009/9/main" objectType="CheckBox" fmlaLink="U377" lockText="1" noThreeD="1"/>
</file>

<file path=xl/ctrlProps/ctrlProp1536.xml><?xml version="1.0" encoding="utf-8"?>
<formControlPr xmlns="http://schemas.microsoft.com/office/spreadsheetml/2009/9/main" objectType="CheckBox" lockText="1" noThreeD="1"/>
</file>

<file path=xl/ctrlProps/ctrlProp1537.xml><?xml version="1.0" encoding="utf-8"?>
<formControlPr xmlns="http://schemas.microsoft.com/office/spreadsheetml/2009/9/main" objectType="CheckBox" fmlaLink="U365" lockText="1" noThreeD="1"/>
</file>

<file path=xl/ctrlProps/ctrlProp1538.xml><?xml version="1.0" encoding="utf-8"?>
<formControlPr xmlns="http://schemas.microsoft.com/office/spreadsheetml/2009/9/main" objectType="CheckBox" fmlaLink="U371" lockText="1" noThreeD="1"/>
</file>

<file path=xl/ctrlProps/ctrlProp1539.xml><?xml version="1.0" encoding="utf-8"?>
<formControlPr xmlns="http://schemas.microsoft.com/office/spreadsheetml/2009/9/main" objectType="CheckBox" fmlaLink="U376" lockText="1" noThreeD="1"/>
</file>

<file path=xl/ctrlProps/ctrlProp1540.xml><?xml version="1.0" encoding="utf-8"?>
<formControlPr xmlns="http://schemas.microsoft.com/office/spreadsheetml/2009/9/main" objectType="CheckBox" fmlaLink="U381" lockText="1" noThreeD="1"/>
</file>

<file path=xl/ctrlProps/ctrlProp1541.xml><?xml version="1.0" encoding="utf-8"?>
<formControlPr xmlns="http://schemas.microsoft.com/office/spreadsheetml/2009/9/main" objectType="CheckBox" fmlaLink="U380" lockText="1" noThreeD="1"/>
</file>

<file path=xl/ctrlProps/ctrlProp1542.xml><?xml version="1.0" encoding="utf-8"?>
<formControlPr xmlns="http://schemas.microsoft.com/office/spreadsheetml/2009/9/main" objectType="CheckBox" lockText="1" noThreeD="1"/>
</file>

<file path=xl/ctrlProps/ctrlProp1543.xml><?xml version="1.0" encoding="utf-8"?>
<formControlPr xmlns="http://schemas.microsoft.com/office/spreadsheetml/2009/9/main" objectType="CheckBox" lockText="1" noThreeD="1"/>
</file>

<file path=xl/ctrlProps/ctrlProp1544.xml><?xml version="1.0" encoding="utf-8"?>
<formControlPr xmlns="http://schemas.microsoft.com/office/spreadsheetml/2009/9/main" objectType="CheckBox" lockText="1" noThreeD="1"/>
</file>

<file path=xl/ctrlProps/ctrlProp1545.xml><?xml version="1.0" encoding="utf-8"?>
<formControlPr xmlns="http://schemas.microsoft.com/office/spreadsheetml/2009/9/main" objectType="CheckBox" lockText="1" noThreeD="1"/>
</file>

<file path=xl/ctrlProps/ctrlProp1546.xml><?xml version="1.0" encoding="utf-8"?>
<formControlPr xmlns="http://schemas.microsoft.com/office/spreadsheetml/2009/9/main" objectType="CheckBox" lockText="1" noThreeD="1"/>
</file>

<file path=xl/ctrlProps/ctrlProp1547.xml><?xml version="1.0" encoding="utf-8"?>
<formControlPr xmlns="http://schemas.microsoft.com/office/spreadsheetml/2009/9/main" objectType="CheckBox" lockText="1" noThreeD="1"/>
</file>

<file path=xl/ctrlProps/ctrlProp1548.xml><?xml version="1.0" encoding="utf-8"?>
<formControlPr xmlns="http://schemas.microsoft.com/office/spreadsheetml/2009/9/main" objectType="CheckBox" lockText="1" noThreeD="1"/>
</file>

<file path=xl/ctrlProps/ctrlProp1549.xml><?xml version="1.0" encoding="utf-8"?>
<formControlPr xmlns="http://schemas.microsoft.com/office/spreadsheetml/2009/9/main" objectType="CheckBox" lockText="1" noThreeD="1"/>
</file>

<file path=xl/ctrlProps/ctrlProp1550.xml><?xml version="1.0" encoding="utf-8"?>
<formControlPr xmlns="http://schemas.microsoft.com/office/spreadsheetml/2009/9/main" objectType="CheckBox" lockText="1" noThreeD="1"/>
</file>

<file path=xl/ctrlProps/ctrlProp1551.xml><?xml version="1.0" encoding="utf-8"?>
<formControlPr xmlns="http://schemas.microsoft.com/office/spreadsheetml/2009/9/main" objectType="Radio" lockText="1" noThreeD="1"/>
</file>

<file path=xl/ctrlProps/ctrlProp1552.xml><?xml version="1.0" encoding="utf-8"?>
<formControlPr xmlns="http://schemas.microsoft.com/office/spreadsheetml/2009/9/main" objectType="Radio" lockText="1" noThreeD="1"/>
</file>

<file path=xl/ctrlProps/ctrlProp1553.xml><?xml version="1.0" encoding="utf-8"?>
<formControlPr xmlns="http://schemas.microsoft.com/office/spreadsheetml/2009/9/main" objectType="CheckBox" fmlaLink="U525" lockText="1" noThreeD="1"/>
</file>

<file path=xl/ctrlProps/ctrlProp1554.xml><?xml version="1.0" encoding="utf-8"?>
<formControlPr xmlns="http://schemas.microsoft.com/office/spreadsheetml/2009/9/main" objectType="CheckBox" fmlaLink="U526" lockText="1" noThreeD="1"/>
</file>

<file path=xl/ctrlProps/ctrlProp1555.xml><?xml version="1.0" encoding="utf-8"?>
<formControlPr xmlns="http://schemas.microsoft.com/office/spreadsheetml/2009/9/main" objectType="CheckBox" fmlaLink="U527" lockText="1" noThreeD="1"/>
</file>

<file path=xl/ctrlProps/ctrlProp1556.xml><?xml version="1.0" encoding="utf-8"?>
<formControlPr xmlns="http://schemas.microsoft.com/office/spreadsheetml/2009/9/main" objectType="CheckBox" lockText="1" noThreeD="1"/>
</file>

<file path=xl/ctrlProps/ctrlProp1557.xml><?xml version="1.0" encoding="utf-8"?>
<formControlPr xmlns="http://schemas.microsoft.com/office/spreadsheetml/2009/9/main" objectType="CheckBox" lockText="1" noThreeD="1"/>
</file>

<file path=xl/ctrlProps/ctrlProp1558.xml><?xml version="1.0" encoding="utf-8"?>
<formControlPr xmlns="http://schemas.microsoft.com/office/spreadsheetml/2009/9/main" objectType="CheckBox" lockText="1" noThreeD="1"/>
</file>

<file path=xl/ctrlProps/ctrlProp1559.xml><?xml version="1.0" encoding="utf-8"?>
<formControlPr xmlns="http://schemas.microsoft.com/office/spreadsheetml/2009/9/main" objectType="CheckBox" lockText="1" noThreeD="1"/>
</file>

<file path=xl/ctrlProps/ctrlProp1560.xml><?xml version="1.0" encoding="utf-8"?>
<formControlPr xmlns="http://schemas.microsoft.com/office/spreadsheetml/2009/9/main" objectType="CheckBox" lockText="1" noThreeD="1"/>
</file>

<file path=xl/ctrlProps/ctrlProp1561.xml><?xml version="1.0" encoding="utf-8"?>
<formControlPr xmlns="http://schemas.microsoft.com/office/spreadsheetml/2009/9/main" objectType="CheckBox" lockText="1" noThreeD="1"/>
</file>

<file path=xl/ctrlProps/ctrlProp1562.xml><?xml version="1.0" encoding="utf-8"?>
<formControlPr xmlns="http://schemas.microsoft.com/office/spreadsheetml/2009/9/main" objectType="CheckBox" lockText="1" noThreeD="1"/>
</file>

<file path=xl/ctrlProps/ctrlProp1563.xml><?xml version="1.0" encoding="utf-8"?>
<formControlPr xmlns="http://schemas.microsoft.com/office/spreadsheetml/2009/9/main" objectType="CheckBox" lockText="1" noThreeD="1"/>
</file>

<file path=xl/ctrlProps/ctrlProp1564.xml><?xml version="1.0" encoding="utf-8"?>
<formControlPr xmlns="http://schemas.microsoft.com/office/spreadsheetml/2009/9/main" objectType="CheckBox" lockText="1" noThreeD="1"/>
</file>

<file path=xl/ctrlProps/ctrlProp1565.xml><?xml version="1.0" encoding="utf-8"?>
<formControlPr xmlns="http://schemas.microsoft.com/office/spreadsheetml/2009/9/main" objectType="CheckBox" lockText="1" noThreeD="1"/>
</file>

<file path=xl/ctrlProps/ctrlProp1566.xml><?xml version="1.0" encoding="utf-8"?>
<formControlPr xmlns="http://schemas.microsoft.com/office/spreadsheetml/2009/9/main" objectType="CheckBox" lockText="1" noThreeD="1"/>
</file>

<file path=xl/ctrlProps/ctrlProp1567.xml><?xml version="1.0" encoding="utf-8"?>
<formControlPr xmlns="http://schemas.microsoft.com/office/spreadsheetml/2009/9/main" objectType="CheckBox" lockText="1" noThreeD="1"/>
</file>

<file path=xl/ctrlProps/ctrlProp1568.xml><?xml version="1.0" encoding="utf-8"?>
<formControlPr xmlns="http://schemas.microsoft.com/office/spreadsheetml/2009/9/main" objectType="CheckBox" lockText="1" noThreeD="1"/>
</file>

<file path=xl/ctrlProps/ctrlProp1569.xml><?xml version="1.0" encoding="utf-8"?>
<formControlPr xmlns="http://schemas.microsoft.com/office/spreadsheetml/2009/9/main" objectType="CheckBox" lockText="1" noThreeD="1"/>
</file>

<file path=xl/ctrlProps/ctrlProp1570.xml><?xml version="1.0" encoding="utf-8"?>
<formControlPr xmlns="http://schemas.microsoft.com/office/spreadsheetml/2009/9/main" objectType="CheckBox" lockText="1" noThreeD="1"/>
</file>

<file path=xl/ctrlProps/ctrlProp1571.xml><?xml version="1.0" encoding="utf-8"?>
<formControlPr xmlns="http://schemas.microsoft.com/office/spreadsheetml/2009/9/main" objectType="CheckBox" lockText="1" noThreeD="1"/>
</file>

<file path=xl/ctrlProps/ctrlProp1572.xml><?xml version="1.0" encoding="utf-8"?>
<formControlPr xmlns="http://schemas.microsoft.com/office/spreadsheetml/2009/9/main" objectType="CheckBox" lockText="1" noThreeD="1"/>
</file>

<file path=xl/ctrlProps/ctrlProp1573.xml><?xml version="1.0" encoding="utf-8"?>
<formControlPr xmlns="http://schemas.microsoft.com/office/spreadsheetml/2009/9/main" objectType="CheckBox" lockText="1" noThreeD="1"/>
</file>

<file path=xl/ctrlProps/ctrlProp1574.xml><?xml version="1.0" encoding="utf-8"?>
<formControlPr xmlns="http://schemas.microsoft.com/office/spreadsheetml/2009/9/main" objectType="CheckBox" lockText="1" noThreeD="1"/>
</file>

<file path=xl/ctrlProps/ctrlProp1575.xml><?xml version="1.0" encoding="utf-8"?>
<formControlPr xmlns="http://schemas.microsoft.com/office/spreadsheetml/2009/9/main" objectType="CheckBox" lockText="1" noThreeD="1"/>
</file>

<file path=xl/ctrlProps/ctrlProp1576.xml><?xml version="1.0" encoding="utf-8"?>
<formControlPr xmlns="http://schemas.microsoft.com/office/spreadsheetml/2009/9/main" objectType="Radio" lockText="1" noThreeD="1"/>
</file>

<file path=xl/ctrlProps/ctrlProp1577.xml><?xml version="1.0" encoding="utf-8"?>
<formControlPr xmlns="http://schemas.microsoft.com/office/spreadsheetml/2009/9/main" objectType="CheckBox" fmlaLink="U551" lockText="1" noThreeD="1"/>
</file>

<file path=xl/ctrlProps/ctrlProp1578.xml><?xml version="1.0" encoding="utf-8"?>
<formControlPr xmlns="http://schemas.microsoft.com/office/spreadsheetml/2009/9/main" objectType="CheckBox" lockText="1" noThreeD="1"/>
</file>

<file path=xl/ctrlProps/ctrlProp1579.xml><?xml version="1.0" encoding="utf-8"?>
<formControlPr xmlns="http://schemas.microsoft.com/office/spreadsheetml/2009/9/main" objectType="CheckBox" lockText="1" noThreeD="1"/>
</file>

<file path=xl/ctrlProps/ctrlProp1580.xml><?xml version="1.0" encoding="utf-8"?>
<formControlPr xmlns="http://schemas.microsoft.com/office/spreadsheetml/2009/9/main" objectType="CheckBox" lockText="1" noThreeD="1"/>
</file>

<file path=xl/ctrlProps/ctrlProp1581.xml><?xml version="1.0" encoding="utf-8"?>
<formControlPr xmlns="http://schemas.microsoft.com/office/spreadsheetml/2009/9/main" objectType="CheckBox" lockText="1" noThreeD="1"/>
</file>

<file path=xl/ctrlProps/ctrlProp1582.xml><?xml version="1.0" encoding="utf-8"?>
<formControlPr xmlns="http://schemas.microsoft.com/office/spreadsheetml/2009/9/main" objectType="CheckBox" lockText="1" noThreeD="1"/>
</file>

<file path=xl/ctrlProps/ctrlProp1583.xml><?xml version="1.0" encoding="utf-8"?>
<formControlPr xmlns="http://schemas.microsoft.com/office/spreadsheetml/2009/9/main" objectType="CheckBox" lockText="1" noThreeD="1"/>
</file>

<file path=xl/ctrlProps/ctrlProp1584.xml><?xml version="1.0" encoding="utf-8"?>
<formControlPr xmlns="http://schemas.microsoft.com/office/spreadsheetml/2009/9/main" objectType="CheckBox" lockText="1" noThreeD="1"/>
</file>

<file path=xl/ctrlProps/ctrlProp1585.xml><?xml version="1.0" encoding="utf-8"?>
<formControlPr xmlns="http://schemas.microsoft.com/office/spreadsheetml/2009/9/main" objectType="CheckBox" lockText="1" noThreeD="1"/>
</file>

<file path=xl/ctrlProps/ctrlProp1586.xml><?xml version="1.0" encoding="utf-8"?>
<formControlPr xmlns="http://schemas.microsoft.com/office/spreadsheetml/2009/9/main" objectType="CheckBox" lockText="1" noThreeD="1"/>
</file>

<file path=xl/ctrlProps/ctrlProp1587.xml><?xml version="1.0" encoding="utf-8"?>
<formControlPr xmlns="http://schemas.microsoft.com/office/spreadsheetml/2009/9/main" objectType="CheckBox" lockText="1" noThreeD="1"/>
</file>

<file path=xl/ctrlProps/ctrlProp1588.xml><?xml version="1.0" encoding="utf-8"?>
<formControlPr xmlns="http://schemas.microsoft.com/office/spreadsheetml/2009/9/main" objectType="CheckBox" lockText="1" noThreeD="1"/>
</file>

<file path=xl/ctrlProps/ctrlProp1589.xml><?xml version="1.0" encoding="utf-8"?>
<formControlPr xmlns="http://schemas.microsoft.com/office/spreadsheetml/2009/9/main" objectType="CheckBox" lockText="1" noThreeD="1"/>
</file>

<file path=xl/ctrlProps/ctrlProp1590.xml><?xml version="1.0" encoding="utf-8"?>
<formControlPr xmlns="http://schemas.microsoft.com/office/spreadsheetml/2009/9/main" objectType="CheckBox" lockText="1" noThreeD="1"/>
</file>

<file path=xl/ctrlProps/ctrlProp1591.xml><?xml version="1.0" encoding="utf-8"?>
<formControlPr xmlns="http://schemas.microsoft.com/office/spreadsheetml/2009/9/main" objectType="CheckBox" lockText="1" noThreeD="1"/>
</file>

<file path=xl/ctrlProps/ctrlProp1592.xml><?xml version="1.0" encoding="utf-8"?>
<formControlPr xmlns="http://schemas.microsoft.com/office/spreadsheetml/2009/9/main" objectType="CheckBox" lockText="1" noThreeD="1"/>
</file>

<file path=xl/ctrlProps/ctrlProp1593.xml><?xml version="1.0" encoding="utf-8"?>
<formControlPr xmlns="http://schemas.microsoft.com/office/spreadsheetml/2009/9/main" objectType="CheckBox" lockText="1" noThreeD="1"/>
</file>

<file path=xl/ctrlProps/ctrlProp1594.xml><?xml version="1.0" encoding="utf-8"?>
<formControlPr xmlns="http://schemas.microsoft.com/office/spreadsheetml/2009/9/main" objectType="CheckBox" lockText="1" noThreeD="1"/>
</file>

<file path=xl/ctrlProps/ctrlProp1595.xml><?xml version="1.0" encoding="utf-8"?>
<formControlPr xmlns="http://schemas.microsoft.com/office/spreadsheetml/2009/9/main" objectType="CheckBox" lockText="1" noThreeD="1"/>
</file>

<file path=xl/ctrlProps/ctrlProp1596.xml><?xml version="1.0" encoding="utf-8"?>
<formControlPr xmlns="http://schemas.microsoft.com/office/spreadsheetml/2009/9/main" objectType="CheckBox" lockText="1" noThreeD="1"/>
</file>

<file path=xl/ctrlProps/ctrlProp1597.xml><?xml version="1.0" encoding="utf-8"?>
<formControlPr xmlns="http://schemas.microsoft.com/office/spreadsheetml/2009/9/main" objectType="CheckBox" lockText="1" noThreeD="1"/>
</file>

<file path=xl/ctrlProps/ctrlProp1598.xml><?xml version="1.0" encoding="utf-8"?>
<formControlPr xmlns="http://schemas.microsoft.com/office/spreadsheetml/2009/9/main" objectType="CheckBox" lockText="1" noThreeD="1"/>
</file>

<file path=xl/ctrlProps/ctrlProp1599.xml><?xml version="1.0" encoding="utf-8"?>
<formControlPr xmlns="http://schemas.microsoft.com/office/spreadsheetml/2009/9/main" objectType="CheckBox" lockText="1" noThreeD="1"/>
</file>

<file path=xl/ctrlProps/ctrlProp1600.xml><?xml version="1.0" encoding="utf-8"?>
<formControlPr xmlns="http://schemas.microsoft.com/office/spreadsheetml/2009/9/main" objectType="CheckBox" lockText="1" noThreeD="1"/>
</file>

<file path=xl/ctrlProps/ctrlProp1601.xml><?xml version="1.0" encoding="utf-8"?>
<formControlPr xmlns="http://schemas.microsoft.com/office/spreadsheetml/2009/9/main" objectType="CheckBox" lockText="1" noThreeD="1"/>
</file>

<file path=xl/ctrlProps/ctrlProp1602.xml><?xml version="1.0" encoding="utf-8"?>
<formControlPr xmlns="http://schemas.microsoft.com/office/spreadsheetml/2009/9/main" objectType="CheckBox" lockText="1" noThreeD="1"/>
</file>

<file path=xl/ctrlProps/ctrlProp1603.xml><?xml version="1.0" encoding="utf-8"?>
<formControlPr xmlns="http://schemas.microsoft.com/office/spreadsheetml/2009/9/main" objectType="CheckBox" lockText="1" noThreeD="1"/>
</file>

<file path=xl/ctrlProps/ctrlProp1604.xml><?xml version="1.0" encoding="utf-8"?>
<formControlPr xmlns="http://schemas.microsoft.com/office/spreadsheetml/2009/9/main" objectType="CheckBox" lockText="1" noThreeD="1"/>
</file>

<file path=xl/ctrlProps/ctrlProp1605.xml><?xml version="1.0" encoding="utf-8"?>
<formControlPr xmlns="http://schemas.microsoft.com/office/spreadsheetml/2009/9/main" objectType="CheckBox" lockText="1" noThreeD="1"/>
</file>

<file path=xl/ctrlProps/ctrlProp1606.xml><?xml version="1.0" encoding="utf-8"?>
<formControlPr xmlns="http://schemas.microsoft.com/office/spreadsheetml/2009/9/main" objectType="CheckBox" lockText="1" noThreeD="1"/>
</file>

<file path=xl/ctrlProps/ctrlProp1607.xml><?xml version="1.0" encoding="utf-8"?>
<formControlPr xmlns="http://schemas.microsoft.com/office/spreadsheetml/2009/9/main" objectType="CheckBox" lockText="1" noThreeD="1"/>
</file>

<file path=xl/ctrlProps/ctrlProp1608.xml><?xml version="1.0" encoding="utf-8"?>
<formControlPr xmlns="http://schemas.microsoft.com/office/spreadsheetml/2009/9/main" objectType="CheckBox" lockText="1" noThreeD="1"/>
</file>

<file path=xl/ctrlProps/ctrlProp1609.xml><?xml version="1.0" encoding="utf-8"?>
<formControlPr xmlns="http://schemas.microsoft.com/office/spreadsheetml/2009/9/main" objectType="CheckBox" lockText="1" noThreeD="1"/>
</file>

<file path=xl/ctrlProps/ctrlProp1610.xml><?xml version="1.0" encoding="utf-8"?>
<formControlPr xmlns="http://schemas.microsoft.com/office/spreadsheetml/2009/9/main" objectType="CheckBox" lockText="1" noThreeD="1"/>
</file>

<file path=xl/ctrlProps/ctrlProp1611.xml><?xml version="1.0" encoding="utf-8"?>
<formControlPr xmlns="http://schemas.microsoft.com/office/spreadsheetml/2009/9/main" objectType="CheckBox" lockText="1" noThreeD="1"/>
</file>

<file path=xl/ctrlProps/ctrlProp1612.xml><?xml version="1.0" encoding="utf-8"?>
<formControlPr xmlns="http://schemas.microsoft.com/office/spreadsheetml/2009/9/main" objectType="CheckBox" lockText="1" noThreeD="1"/>
</file>

<file path=xl/ctrlProps/ctrlProp1613.xml><?xml version="1.0" encoding="utf-8"?>
<formControlPr xmlns="http://schemas.microsoft.com/office/spreadsheetml/2009/9/main" objectType="CheckBox" lockText="1" noThreeD="1"/>
</file>

<file path=xl/ctrlProps/ctrlProp1614.xml><?xml version="1.0" encoding="utf-8"?>
<formControlPr xmlns="http://schemas.microsoft.com/office/spreadsheetml/2009/9/main" objectType="CheckBox" lockText="1" noThreeD="1"/>
</file>

<file path=xl/ctrlProps/ctrlProp1615.xml><?xml version="1.0" encoding="utf-8"?>
<formControlPr xmlns="http://schemas.microsoft.com/office/spreadsheetml/2009/9/main" objectType="CheckBox" lockText="1" noThreeD="1"/>
</file>

<file path=xl/ctrlProps/ctrlProp1616.xml><?xml version="1.0" encoding="utf-8"?>
<formControlPr xmlns="http://schemas.microsoft.com/office/spreadsheetml/2009/9/main" objectType="CheckBox" lockText="1" noThreeD="1"/>
</file>

<file path=xl/ctrlProps/ctrlProp1617.xml><?xml version="1.0" encoding="utf-8"?>
<formControlPr xmlns="http://schemas.microsoft.com/office/spreadsheetml/2009/9/main" objectType="CheckBox" lockText="1" noThreeD="1"/>
</file>

<file path=xl/ctrlProps/ctrlProp1618.xml><?xml version="1.0" encoding="utf-8"?>
<formControlPr xmlns="http://schemas.microsoft.com/office/spreadsheetml/2009/9/main" objectType="CheckBox" lockText="1" noThreeD="1"/>
</file>

<file path=xl/ctrlProps/ctrlProp1619.xml><?xml version="1.0" encoding="utf-8"?>
<formControlPr xmlns="http://schemas.microsoft.com/office/spreadsheetml/2009/9/main" objectType="CheckBox" lockText="1" noThreeD="1"/>
</file>

<file path=xl/ctrlProps/ctrlProp1620.xml><?xml version="1.0" encoding="utf-8"?>
<formControlPr xmlns="http://schemas.microsoft.com/office/spreadsheetml/2009/9/main" objectType="CheckBox" lockText="1" noThreeD="1"/>
</file>

<file path=xl/ctrlProps/ctrlProp1621.xml><?xml version="1.0" encoding="utf-8"?>
<formControlPr xmlns="http://schemas.microsoft.com/office/spreadsheetml/2009/9/main" objectType="CheckBox" lockText="1" noThreeD="1"/>
</file>

<file path=xl/ctrlProps/ctrlProp1622.xml><?xml version="1.0" encoding="utf-8"?>
<formControlPr xmlns="http://schemas.microsoft.com/office/spreadsheetml/2009/9/main" objectType="CheckBox" lockText="1" noThreeD="1"/>
</file>

<file path=xl/ctrlProps/ctrlProp1623.xml><?xml version="1.0" encoding="utf-8"?>
<formControlPr xmlns="http://schemas.microsoft.com/office/spreadsheetml/2009/9/main" objectType="CheckBox" lockText="1" noThreeD="1"/>
</file>

<file path=xl/ctrlProps/ctrlProp1624.xml><?xml version="1.0" encoding="utf-8"?>
<formControlPr xmlns="http://schemas.microsoft.com/office/spreadsheetml/2009/9/main" objectType="CheckBox" lockText="1" noThreeD="1"/>
</file>

<file path=xl/ctrlProps/ctrlProp1625.xml><?xml version="1.0" encoding="utf-8"?>
<formControlPr xmlns="http://schemas.microsoft.com/office/spreadsheetml/2009/9/main" objectType="CheckBox" lockText="1" noThreeD="1"/>
</file>

<file path=xl/ctrlProps/ctrlProp1626.xml><?xml version="1.0" encoding="utf-8"?>
<formControlPr xmlns="http://schemas.microsoft.com/office/spreadsheetml/2009/9/main" objectType="CheckBox" lockText="1" noThreeD="1"/>
</file>

<file path=xl/ctrlProps/ctrlProp1627.xml><?xml version="1.0" encoding="utf-8"?>
<formControlPr xmlns="http://schemas.microsoft.com/office/spreadsheetml/2009/9/main" objectType="CheckBox" lockText="1" noThreeD="1"/>
</file>

<file path=xl/ctrlProps/ctrlProp1628.xml><?xml version="1.0" encoding="utf-8"?>
<formControlPr xmlns="http://schemas.microsoft.com/office/spreadsheetml/2009/9/main" objectType="CheckBox" lockText="1" noThreeD="1"/>
</file>

<file path=xl/ctrlProps/ctrlProp1629.xml><?xml version="1.0" encoding="utf-8"?>
<formControlPr xmlns="http://schemas.microsoft.com/office/spreadsheetml/2009/9/main" objectType="Radio" lockText="1" noThreeD="1"/>
</file>

<file path=xl/ctrlProps/ctrlProp1630.xml><?xml version="1.0" encoding="utf-8"?>
<formControlPr xmlns="http://schemas.microsoft.com/office/spreadsheetml/2009/9/main" objectType="Radio" checked="Checked" lockText="1" noThreeD="1"/>
</file>

<file path=xl/ctrlProps/ctrlProp1631.xml><?xml version="1.0" encoding="utf-8"?>
<formControlPr xmlns="http://schemas.microsoft.com/office/spreadsheetml/2009/9/main" objectType="Radio" firstButton="1" fmlaLink="$U$168" lockText="1" noThreeD="1"/>
</file>

<file path=xl/ctrlProps/ctrlProp1632.xml><?xml version="1.0" encoding="utf-8"?>
<formControlPr xmlns="http://schemas.microsoft.com/office/spreadsheetml/2009/9/main" objectType="Radio" lockText="1" noThreeD="1"/>
</file>

<file path=xl/ctrlProps/ctrlProp1633.xml><?xml version="1.0" encoding="utf-8"?>
<formControlPr xmlns="http://schemas.microsoft.com/office/spreadsheetml/2009/9/main" objectType="Radio" lockText="1" noThreeD="1"/>
</file>

<file path=xl/ctrlProps/ctrlProp1634.xml><?xml version="1.0" encoding="utf-8"?>
<formControlPr xmlns="http://schemas.microsoft.com/office/spreadsheetml/2009/9/main" objectType="Radio" lockText="1" noThreeD="1"/>
</file>

<file path=xl/ctrlProps/ctrlProp1635.xml><?xml version="1.0" encoding="utf-8"?>
<formControlPr xmlns="http://schemas.microsoft.com/office/spreadsheetml/2009/9/main" objectType="GBox" noThreeD="1"/>
</file>

<file path=xl/ctrlProps/ctrlProp1636.xml><?xml version="1.0" encoding="utf-8"?>
<formControlPr xmlns="http://schemas.microsoft.com/office/spreadsheetml/2009/9/main" objectType="GBox" noThreeD="1"/>
</file>

<file path=xl/ctrlProps/ctrlProp1637.xml><?xml version="1.0" encoding="utf-8"?>
<formControlPr xmlns="http://schemas.microsoft.com/office/spreadsheetml/2009/9/main" objectType="Radio" firstButton="1" fmlaLink="$U$344" lockText="1" noThreeD="1"/>
</file>

<file path=xl/ctrlProps/ctrlProp1638.xml><?xml version="1.0" encoding="utf-8"?>
<formControlPr xmlns="http://schemas.microsoft.com/office/spreadsheetml/2009/9/main" objectType="Radio" lockText="1" noThreeD="1"/>
</file>

<file path=xl/ctrlProps/ctrlProp1639.xml><?xml version="1.0" encoding="utf-8"?>
<formControlPr xmlns="http://schemas.microsoft.com/office/spreadsheetml/2009/9/main" objectType="Radio" lockText="1" noThreeD="1"/>
</file>

<file path=xl/ctrlProps/ctrlProp1640.xml><?xml version="1.0" encoding="utf-8"?>
<formControlPr xmlns="http://schemas.microsoft.com/office/spreadsheetml/2009/9/main" objectType="Radio" lockText="1" noThreeD="1"/>
</file>

<file path=xl/ctrlProps/ctrlProp1641.xml><?xml version="1.0" encoding="utf-8"?>
<formControlPr xmlns="http://schemas.microsoft.com/office/spreadsheetml/2009/9/main" objectType="Radio" lockText="1" noThreeD="1"/>
</file>

<file path=xl/ctrlProps/ctrlProp1642.xml><?xml version="1.0" encoding="utf-8"?>
<formControlPr xmlns="http://schemas.microsoft.com/office/spreadsheetml/2009/9/main" objectType="Radio" lockText="1" noThreeD="1"/>
</file>

<file path=xl/ctrlProps/ctrlProp1643.xml><?xml version="1.0" encoding="utf-8"?>
<formControlPr xmlns="http://schemas.microsoft.com/office/spreadsheetml/2009/9/main" objectType="Radio" lockText="1" noThreeD="1"/>
</file>

<file path=xl/ctrlProps/ctrlProp1644.xml><?xml version="1.0" encoding="utf-8"?>
<formControlPr xmlns="http://schemas.microsoft.com/office/spreadsheetml/2009/9/main" objectType="Radio" firstButton="1" fmlaLink="$U$352" lockText="1" noThreeD="1"/>
</file>

<file path=xl/ctrlProps/ctrlProp1645.xml><?xml version="1.0" encoding="utf-8"?>
<formControlPr xmlns="http://schemas.microsoft.com/office/spreadsheetml/2009/9/main" objectType="Radio" lockText="1" noThreeD="1"/>
</file>

<file path=xl/ctrlProps/ctrlProp1646.xml><?xml version="1.0" encoding="utf-8"?>
<formControlPr xmlns="http://schemas.microsoft.com/office/spreadsheetml/2009/9/main" objectType="Radio" lockText="1" noThreeD="1"/>
</file>

<file path=xl/ctrlProps/ctrlProp1647.xml><?xml version="1.0" encoding="utf-8"?>
<formControlPr xmlns="http://schemas.microsoft.com/office/spreadsheetml/2009/9/main" objectType="Radio" lockText="1" noThreeD="1"/>
</file>

<file path=xl/ctrlProps/ctrlProp1648.xml><?xml version="1.0" encoding="utf-8"?>
<formControlPr xmlns="http://schemas.microsoft.com/office/spreadsheetml/2009/9/main" objectType="Radio" lockText="1" noThreeD="1"/>
</file>

<file path=xl/ctrlProps/ctrlProp1649.xml><?xml version="1.0" encoding="utf-8"?>
<formControlPr xmlns="http://schemas.microsoft.com/office/spreadsheetml/2009/9/main" objectType="Radio" lockText="1" noThreeD="1"/>
</file>

<file path=xl/ctrlProps/ctrlProp1650.xml><?xml version="1.0" encoding="utf-8"?>
<formControlPr xmlns="http://schemas.microsoft.com/office/spreadsheetml/2009/9/main" objectType="Radio" lockText="1" noThreeD="1"/>
</file>

<file path=xl/ctrlProps/ctrlProp1651.xml><?xml version="1.0" encoding="utf-8"?>
<formControlPr xmlns="http://schemas.microsoft.com/office/spreadsheetml/2009/9/main" objectType="CheckBox" lockText="1" noThreeD="1"/>
</file>

<file path=xl/ctrlProps/ctrlProp1652.xml><?xml version="1.0" encoding="utf-8"?>
<formControlPr xmlns="http://schemas.microsoft.com/office/spreadsheetml/2009/9/main" objectType="CheckBox" lockText="1" noThreeD="1"/>
</file>

<file path=xl/ctrlProps/ctrlProp1653.xml><?xml version="1.0" encoding="utf-8"?>
<formControlPr xmlns="http://schemas.microsoft.com/office/spreadsheetml/2009/9/main" objectType="CheckBox" lockText="1" noThreeD="1"/>
</file>

<file path=xl/ctrlProps/ctrlProp1654.xml><?xml version="1.0" encoding="utf-8"?>
<formControlPr xmlns="http://schemas.microsoft.com/office/spreadsheetml/2009/9/main" objectType="CheckBox" lockText="1" noThreeD="1"/>
</file>

<file path=xl/ctrlProps/ctrlProp1655.xml><?xml version="1.0" encoding="utf-8"?>
<formControlPr xmlns="http://schemas.microsoft.com/office/spreadsheetml/2009/9/main" objectType="CheckBox" lockText="1" noThreeD="1"/>
</file>

<file path=xl/ctrlProps/ctrlProp1656.xml><?xml version="1.0" encoding="utf-8"?>
<formControlPr xmlns="http://schemas.microsoft.com/office/spreadsheetml/2009/9/main" objectType="CheckBox" lockText="1" noThreeD="1"/>
</file>

<file path=xl/ctrlProps/ctrlProp1657.xml><?xml version="1.0" encoding="utf-8"?>
<formControlPr xmlns="http://schemas.microsoft.com/office/spreadsheetml/2009/9/main" objectType="CheckBox" fmlaLink="U381" lockText="1" noThreeD="1"/>
</file>

<file path=xl/ctrlProps/ctrlProp1658.xml><?xml version="1.0" encoding="utf-8"?>
<formControlPr xmlns="http://schemas.microsoft.com/office/spreadsheetml/2009/9/main" objectType="CheckBox" lockText="1" noThreeD="1"/>
</file>

<file path=xl/ctrlProps/ctrlProp1659.xml><?xml version="1.0" encoding="utf-8"?>
<formControlPr xmlns="http://schemas.microsoft.com/office/spreadsheetml/2009/9/main" objectType="CheckBox" lockText="1" noThreeD="1"/>
</file>

<file path=xl/ctrlProps/ctrlProp1660.xml><?xml version="1.0" encoding="utf-8"?>
<formControlPr xmlns="http://schemas.microsoft.com/office/spreadsheetml/2009/9/main" objectType="CheckBox" lockText="1" noThreeD="1"/>
</file>

<file path=xl/ctrlProps/ctrlProp1661.xml><?xml version="1.0" encoding="utf-8"?>
<formControlPr xmlns="http://schemas.microsoft.com/office/spreadsheetml/2009/9/main" objectType="CheckBox" lockText="1" noThreeD="1"/>
</file>

<file path=xl/ctrlProps/ctrlProp1662.xml><?xml version="1.0" encoding="utf-8"?>
<formControlPr xmlns="http://schemas.microsoft.com/office/spreadsheetml/2009/9/main" objectType="CheckBox" lockText="1" noThreeD="1"/>
</file>

<file path=xl/ctrlProps/ctrlProp1663.xml><?xml version="1.0" encoding="utf-8"?>
<formControlPr xmlns="http://schemas.microsoft.com/office/spreadsheetml/2009/9/main" objectType="CheckBox" lockText="1" noThreeD="1"/>
</file>

<file path=xl/ctrlProps/ctrlProp1664.xml><?xml version="1.0" encoding="utf-8"?>
<formControlPr xmlns="http://schemas.microsoft.com/office/spreadsheetml/2009/9/main" objectType="CheckBox" lockText="1" noThreeD="1"/>
</file>

<file path=xl/ctrlProps/ctrlProp1665.xml><?xml version="1.0" encoding="utf-8"?>
<formControlPr xmlns="http://schemas.microsoft.com/office/spreadsheetml/2009/9/main" objectType="CheckBox" lockText="1" noThreeD="1"/>
</file>

<file path=xl/ctrlProps/ctrlProp1666.xml><?xml version="1.0" encoding="utf-8"?>
<formControlPr xmlns="http://schemas.microsoft.com/office/spreadsheetml/2009/9/main" objectType="Radio" firstButton="1" fmlaLink="$U$389" lockText="1" noThreeD="1"/>
</file>

<file path=xl/ctrlProps/ctrlProp1667.xml><?xml version="1.0" encoding="utf-8"?>
<formControlPr xmlns="http://schemas.microsoft.com/office/spreadsheetml/2009/9/main" objectType="Radio" lockText="1" noThreeD="1"/>
</file>

<file path=xl/ctrlProps/ctrlProp1668.xml><?xml version="1.0" encoding="utf-8"?>
<formControlPr xmlns="http://schemas.microsoft.com/office/spreadsheetml/2009/9/main" objectType="Radio" lockText="1" noThreeD="1"/>
</file>

<file path=xl/ctrlProps/ctrlProp1669.xml><?xml version="1.0" encoding="utf-8"?>
<formControlPr xmlns="http://schemas.microsoft.com/office/spreadsheetml/2009/9/main" objectType="Radio" lockText="1" noThreeD="1"/>
</file>

<file path=xl/ctrlProps/ctrlProp1670.xml><?xml version="1.0" encoding="utf-8"?>
<formControlPr xmlns="http://schemas.microsoft.com/office/spreadsheetml/2009/9/main" objectType="GBox" noThreeD="1"/>
</file>

<file path=xl/ctrlProps/ctrlProp1671.xml><?xml version="1.0" encoding="utf-8"?>
<formControlPr xmlns="http://schemas.microsoft.com/office/spreadsheetml/2009/9/main" objectType="GBox" noThreeD="1"/>
</file>

<file path=xl/ctrlProps/ctrlProp1672.xml><?xml version="1.0" encoding="utf-8"?>
<formControlPr xmlns="http://schemas.microsoft.com/office/spreadsheetml/2009/9/main" objectType="Radio" firstButton="1" fmlaLink="$U$391" lockText="1" noThreeD="1"/>
</file>

<file path=xl/ctrlProps/ctrlProp1673.xml><?xml version="1.0" encoding="utf-8"?>
<formControlPr xmlns="http://schemas.microsoft.com/office/spreadsheetml/2009/9/main" objectType="Radio" lockText="1" noThreeD="1"/>
</file>

<file path=xl/ctrlProps/ctrlProp1674.xml><?xml version="1.0" encoding="utf-8"?>
<formControlPr xmlns="http://schemas.microsoft.com/office/spreadsheetml/2009/9/main" objectType="Radio" firstButton="1" fmlaLink="$U$396" lockText="1" noThreeD="1"/>
</file>

<file path=xl/ctrlProps/ctrlProp1675.xml><?xml version="1.0" encoding="utf-8"?>
<formControlPr xmlns="http://schemas.microsoft.com/office/spreadsheetml/2009/9/main" objectType="Radio" lockText="1" noThreeD="1"/>
</file>

<file path=xl/ctrlProps/ctrlProp1676.xml><?xml version="1.0" encoding="utf-8"?>
<formControlPr xmlns="http://schemas.microsoft.com/office/spreadsheetml/2009/9/main" objectType="GBox" noThreeD="1"/>
</file>

<file path=xl/ctrlProps/ctrlProp1677.xml><?xml version="1.0" encoding="utf-8"?>
<formControlPr xmlns="http://schemas.microsoft.com/office/spreadsheetml/2009/9/main" objectType="Radio" firstButton="1" fmlaLink="$U$398" lockText="1" noThreeD="1"/>
</file>

<file path=xl/ctrlProps/ctrlProp1678.xml><?xml version="1.0" encoding="utf-8"?>
<formControlPr xmlns="http://schemas.microsoft.com/office/spreadsheetml/2009/9/main" objectType="Radio" lockText="1" noThreeD="1"/>
</file>

<file path=xl/ctrlProps/ctrlProp1679.xml><?xml version="1.0" encoding="utf-8"?>
<formControlPr xmlns="http://schemas.microsoft.com/office/spreadsheetml/2009/9/main" objectType="Radio" lockText="1" noThreeD="1"/>
</file>

<file path=xl/ctrlProps/ctrlProp1680.xml><?xml version="1.0" encoding="utf-8"?>
<formControlPr xmlns="http://schemas.microsoft.com/office/spreadsheetml/2009/9/main" objectType="Radio" lockText="1" noThreeD="1"/>
</file>

<file path=xl/ctrlProps/ctrlProp1681.xml><?xml version="1.0" encoding="utf-8"?>
<formControlPr xmlns="http://schemas.microsoft.com/office/spreadsheetml/2009/9/main" objectType="GBox" noThreeD="1"/>
</file>

<file path=xl/ctrlProps/ctrlProp1682.xml><?xml version="1.0" encoding="utf-8"?>
<formControlPr xmlns="http://schemas.microsoft.com/office/spreadsheetml/2009/9/main" objectType="Radio" firstButton="1" fmlaLink="$U$400" lockText="1" noThreeD="1"/>
</file>

<file path=xl/ctrlProps/ctrlProp1683.xml><?xml version="1.0" encoding="utf-8"?>
<formControlPr xmlns="http://schemas.microsoft.com/office/spreadsheetml/2009/9/main" objectType="Radio" lockText="1" noThreeD="1"/>
</file>

<file path=xl/ctrlProps/ctrlProp1684.xml><?xml version="1.0" encoding="utf-8"?>
<formControlPr xmlns="http://schemas.microsoft.com/office/spreadsheetml/2009/9/main" objectType="Radio" lockText="1" noThreeD="1"/>
</file>

<file path=xl/ctrlProps/ctrlProp1685.xml><?xml version="1.0" encoding="utf-8"?>
<formControlPr xmlns="http://schemas.microsoft.com/office/spreadsheetml/2009/9/main" objectType="GBox" noThreeD="1"/>
</file>

<file path=xl/ctrlProps/ctrlProp1686.xml><?xml version="1.0" encoding="utf-8"?>
<formControlPr xmlns="http://schemas.microsoft.com/office/spreadsheetml/2009/9/main" objectType="GBox" noThreeD="1"/>
</file>

<file path=xl/ctrlProps/ctrlProp1687.xml><?xml version="1.0" encoding="utf-8"?>
<formControlPr xmlns="http://schemas.microsoft.com/office/spreadsheetml/2009/9/main" objectType="Radio" firstButton="1" fmlaLink="$U$409" lockText="1" noThreeD="1"/>
</file>

<file path=xl/ctrlProps/ctrlProp1688.xml><?xml version="1.0" encoding="utf-8"?>
<formControlPr xmlns="http://schemas.microsoft.com/office/spreadsheetml/2009/9/main" objectType="Radio" lockText="1" noThreeD="1"/>
</file>

<file path=xl/ctrlProps/ctrlProp1689.xml><?xml version="1.0" encoding="utf-8"?>
<formControlPr xmlns="http://schemas.microsoft.com/office/spreadsheetml/2009/9/main" objectType="Radio" lockText="1" noThreeD="1"/>
</file>

<file path=xl/ctrlProps/ctrlProp1690.xml><?xml version="1.0" encoding="utf-8"?>
<formControlPr xmlns="http://schemas.microsoft.com/office/spreadsheetml/2009/9/main" objectType="Radio" lockText="1" noThreeD="1"/>
</file>

<file path=xl/ctrlProps/ctrlProp1691.xml><?xml version="1.0" encoding="utf-8"?>
<formControlPr xmlns="http://schemas.microsoft.com/office/spreadsheetml/2009/9/main" objectType="GBox" noThreeD="1"/>
</file>

<file path=xl/ctrlProps/ctrlProp1692.xml><?xml version="1.0" encoding="utf-8"?>
<formControlPr xmlns="http://schemas.microsoft.com/office/spreadsheetml/2009/9/main" objectType="Radio" firstButton="1" fmlaLink="$U$411" lockText="1" noThreeD="1"/>
</file>

<file path=xl/ctrlProps/ctrlProp1693.xml><?xml version="1.0" encoding="utf-8"?>
<formControlPr xmlns="http://schemas.microsoft.com/office/spreadsheetml/2009/9/main" objectType="Radio" lockText="1" noThreeD="1"/>
</file>

<file path=xl/ctrlProps/ctrlProp1694.xml><?xml version="1.0" encoding="utf-8"?>
<formControlPr xmlns="http://schemas.microsoft.com/office/spreadsheetml/2009/9/main" objectType="Radio" lockText="1" noThreeD="1"/>
</file>

<file path=xl/ctrlProps/ctrlProp1695.xml><?xml version="1.0" encoding="utf-8"?>
<formControlPr xmlns="http://schemas.microsoft.com/office/spreadsheetml/2009/9/main" objectType="GBox" noThreeD="1"/>
</file>

<file path=xl/ctrlProps/ctrlProp1696.xml><?xml version="1.0" encoding="utf-8"?>
<formControlPr xmlns="http://schemas.microsoft.com/office/spreadsheetml/2009/9/main" objectType="Radio" firstButton="1" fmlaLink="$U$407" lockText="1" noThreeD="1"/>
</file>

<file path=xl/ctrlProps/ctrlProp1697.xml><?xml version="1.0" encoding="utf-8"?>
<formControlPr xmlns="http://schemas.microsoft.com/office/spreadsheetml/2009/9/main" objectType="Radio" lockText="1" noThreeD="1"/>
</file>

<file path=xl/ctrlProps/ctrlProp1698.xml><?xml version="1.0" encoding="utf-8"?>
<formControlPr xmlns="http://schemas.microsoft.com/office/spreadsheetml/2009/9/main" objectType="Radio" firstButton="1" fmlaLink="$U$405" lockText="1" noThreeD="1"/>
</file>

<file path=xl/ctrlProps/ctrlProp1699.xml><?xml version="1.0" encoding="utf-8"?>
<formControlPr xmlns="http://schemas.microsoft.com/office/spreadsheetml/2009/9/main" objectType="Radio" lockText="1" noThreeD="1"/>
</file>

<file path=xl/ctrlProps/ctrlProp1700.xml><?xml version="1.0" encoding="utf-8"?>
<formControlPr xmlns="http://schemas.microsoft.com/office/spreadsheetml/2009/9/main" objectType="Radio" lockText="1" noThreeD="1"/>
</file>

<file path=xl/ctrlProps/ctrlProp1701.xml><?xml version="1.0" encoding="utf-8"?>
<formControlPr xmlns="http://schemas.microsoft.com/office/spreadsheetml/2009/9/main" objectType="GBox" noThreeD="1"/>
</file>

<file path=xl/ctrlProps/ctrlProp1702.xml><?xml version="1.0" encoding="utf-8"?>
<formControlPr xmlns="http://schemas.microsoft.com/office/spreadsheetml/2009/9/main" objectType="GBox" noThreeD="1"/>
</file>

<file path=xl/ctrlProps/ctrlProp1703.xml><?xml version="1.0" encoding="utf-8"?>
<formControlPr xmlns="http://schemas.microsoft.com/office/spreadsheetml/2009/9/main" objectType="CheckBox" fmlaLink="$U$417" lockText="1" noThreeD="1"/>
</file>

<file path=xl/ctrlProps/ctrlProp1704.xml><?xml version="1.0" encoding="utf-8"?>
<formControlPr xmlns="http://schemas.microsoft.com/office/spreadsheetml/2009/9/main" objectType="GBox" noThreeD="1"/>
</file>

<file path=xl/ctrlProps/ctrlProp1705.xml><?xml version="1.0" encoding="utf-8"?>
<formControlPr xmlns="http://schemas.microsoft.com/office/spreadsheetml/2009/9/main" objectType="Radio" firstButton="1" fmlaLink="U467" lockText="1" noThreeD="1"/>
</file>

<file path=xl/ctrlProps/ctrlProp1706.xml><?xml version="1.0" encoding="utf-8"?>
<formControlPr xmlns="http://schemas.microsoft.com/office/spreadsheetml/2009/9/main" objectType="Radio" lockText="1" noThreeD="1"/>
</file>

<file path=xl/ctrlProps/ctrlProp1707.xml><?xml version="1.0" encoding="utf-8"?>
<formControlPr xmlns="http://schemas.microsoft.com/office/spreadsheetml/2009/9/main" objectType="Radio" lockText="1" noThreeD="1"/>
</file>

<file path=xl/ctrlProps/ctrlProp1708.xml><?xml version="1.0" encoding="utf-8"?>
<formControlPr xmlns="http://schemas.microsoft.com/office/spreadsheetml/2009/9/main" objectType="Radio" lockText="1" noThreeD="1"/>
</file>

<file path=xl/ctrlProps/ctrlProp1709.xml><?xml version="1.0" encoding="utf-8"?>
<formControlPr xmlns="http://schemas.microsoft.com/office/spreadsheetml/2009/9/main" objectType="Radio" lockText="1" noThreeD="1"/>
</file>

<file path=xl/ctrlProps/ctrlProp1710.xml><?xml version="1.0" encoding="utf-8"?>
<formControlPr xmlns="http://schemas.microsoft.com/office/spreadsheetml/2009/9/main" objectType="Radio" lockText="1" noThreeD="1"/>
</file>

<file path=xl/ctrlProps/ctrlProp1711.xml><?xml version="1.0" encoding="utf-8"?>
<formControlPr xmlns="http://schemas.microsoft.com/office/spreadsheetml/2009/9/main" objectType="CheckBox" fmlaLink="$U$525" lockText="1" noThreeD="1"/>
</file>

<file path=xl/ctrlProps/ctrlProp1712.xml><?xml version="1.0" encoding="utf-8"?>
<formControlPr xmlns="http://schemas.microsoft.com/office/spreadsheetml/2009/9/main" objectType="GBox" noThreeD="1"/>
</file>

<file path=xl/ctrlProps/ctrlProp1713.xml><?xml version="1.0" encoding="utf-8"?>
<formControlPr xmlns="http://schemas.microsoft.com/office/spreadsheetml/2009/9/main" objectType="Radio" firstButton="1" fmlaLink="$U$151" lockText="1" noThreeD="1"/>
</file>

<file path=xl/ctrlProps/ctrlProp1714.xml><?xml version="1.0" encoding="utf-8"?>
<formControlPr xmlns="http://schemas.microsoft.com/office/spreadsheetml/2009/9/main" objectType="Radio" lockText="1" noThreeD="1"/>
</file>

<file path=xl/ctrlProps/ctrlProp1715.xml><?xml version="1.0" encoding="utf-8"?>
<formControlPr xmlns="http://schemas.microsoft.com/office/spreadsheetml/2009/9/main" objectType="Radio" lockText="1" noThreeD="1"/>
</file>

<file path=xl/ctrlProps/ctrlProp1716.xml><?xml version="1.0" encoding="utf-8"?>
<formControlPr xmlns="http://schemas.microsoft.com/office/spreadsheetml/2009/9/main" objectType="Radio" lockText="1" noThreeD="1"/>
</file>

<file path=xl/ctrlProps/ctrlProp1717.xml><?xml version="1.0" encoding="utf-8"?>
<formControlPr xmlns="http://schemas.microsoft.com/office/spreadsheetml/2009/9/main" objectType="Radio" lockText="1" noThreeD="1"/>
</file>

<file path=xl/ctrlProps/ctrlProp1718.xml><?xml version="1.0" encoding="utf-8"?>
<formControlPr xmlns="http://schemas.microsoft.com/office/spreadsheetml/2009/9/main" objectType="Radio" lockText="1" noThreeD="1"/>
</file>

<file path=xl/ctrlProps/ctrlProp1719.xml><?xml version="1.0" encoding="utf-8"?>
<formControlPr xmlns="http://schemas.microsoft.com/office/spreadsheetml/2009/9/main" objectType="Radio" lockText="1" noThreeD="1"/>
</file>

<file path=xl/ctrlProps/ctrlProp1720.xml><?xml version="1.0" encoding="utf-8"?>
<formControlPr xmlns="http://schemas.microsoft.com/office/spreadsheetml/2009/9/main" objectType="Radio" firstButton="1" fmlaLink="$U$166" lockText="1" noThreeD="1"/>
</file>

<file path=xl/ctrlProps/ctrlProp1721.xml><?xml version="1.0" encoding="utf-8"?>
<formControlPr xmlns="http://schemas.microsoft.com/office/spreadsheetml/2009/9/main" objectType="Radio" lockText="1" noThreeD="1"/>
</file>

<file path=xl/ctrlProps/ctrlProp1722.xml><?xml version="1.0" encoding="utf-8"?>
<formControlPr xmlns="http://schemas.microsoft.com/office/spreadsheetml/2009/9/main" objectType="Radio" lockText="1" noThreeD="1"/>
</file>

<file path=xl/ctrlProps/ctrlProp1723.xml><?xml version="1.0" encoding="utf-8"?>
<formControlPr xmlns="http://schemas.microsoft.com/office/spreadsheetml/2009/9/main" objectType="Radio" firstButton="1" fmlaLink="$U$170" lockText="1" noThreeD="1"/>
</file>

<file path=xl/ctrlProps/ctrlProp1724.xml><?xml version="1.0" encoding="utf-8"?>
<formControlPr xmlns="http://schemas.microsoft.com/office/spreadsheetml/2009/9/main" objectType="Radio" lockText="1" noThreeD="1"/>
</file>

<file path=xl/ctrlProps/ctrlProp1725.xml><?xml version="1.0" encoding="utf-8"?>
<formControlPr xmlns="http://schemas.microsoft.com/office/spreadsheetml/2009/9/main" objectType="GBox" noThreeD="1"/>
</file>

<file path=xl/ctrlProps/ctrlProp1726.xml><?xml version="1.0" encoding="utf-8"?>
<formControlPr xmlns="http://schemas.microsoft.com/office/spreadsheetml/2009/9/main" objectType="GBox" noThreeD="1"/>
</file>

<file path=xl/ctrlProps/ctrlProp1727.xml><?xml version="1.0" encoding="utf-8"?>
<formControlPr xmlns="http://schemas.microsoft.com/office/spreadsheetml/2009/9/main" objectType="Radio" lockText="1" noThreeD="1"/>
</file>

<file path=xl/ctrlProps/ctrlProp1728.xml><?xml version="1.0" encoding="utf-8"?>
<formControlPr xmlns="http://schemas.microsoft.com/office/spreadsheetml/2009/9/main" objectType="Radio" lockText="1" noThreeD="1"/>
</file>

<file path=xl/ctrlProps/ctrlProp1729.xml><?xml version="1.0" encoding="utf-8"?>
<formControlPr xmlns="http://schemas.microsoft.com/office/spreadsheetml/2009/9/main" objectType="GBox" noThreeD="1"/>
</file>

<file path=xl/ctrlProps/ctrlProp1730.xml><?xml version="1.0" encoding="utf-8"?>
<formControlPr xmlns="http://schemas.microsoft.com/office/spreadsheetml/2009/9/main" objectType="GBox" noThreeD="1"/>
</file>

<file path=xl/ctrlProps/ctrlProp1731.xml><?xml version="1.0" encoding="utf-8"?>
<formControlPr xmlns="http://schemas.microsoft.com/office/spreadsheetml/2009/9/main" objectType="GBox" noThreeD="1"/>
</file>

<file path=xl/ctrlProps/ctrlProp1732.xml><?xml version="1.0" encoding="utf-8"?>
<formControlPr xmlns="http://schemas.microsoft.com/office/spreadsheetml/2009/9/main" objectType="GBox" noThreeD="1"/>
</file>

<file path=xl/ctrlProps/ctrlProp1733.xml><?xml version="1.0" encoding="utf-8"?>
<formControlPr xmlns="http://schemas.microsoft.com/office/spreadsheetml/2009/9/main" objectType="GBox" noThreeD="1"/>
</file>

<file path=xl/ctrlProps/ctrlProp1734.xml><?xml version="1.0" encoding="utf-8"?>
<formControlPr xmlns="http://schemas.microsoft.com/office/spreadsheetml/2009/9/main" objectType="Radio" firstButton="1" fmlaLink="U158" lockText="1" noThreeD="1"/>
</file>

<file path=xl/ctrlProps/ctrlProp1735.xml><?xml version="1.0" encoding="utf-8"?>
<formControlPr xmlns="http://schemas.microsoft.com/office/spreadsheetml/2009/9/main" objectType="Radio" lockText="1" noThreeD="1"/>
</file>

<file path=xl/ctrlProps/ctrlProp1736.xml><?xml version="1.0" encoding="utf-8"?>
<formControlPr xmlns="http://schemas.microsoft.com/office/spreadsheetml/2009/9/main" objectType="Radio" firstButton="1" fmlaLink="U159" lockText="1" noThreeD="1"/>
</file>

<file path=xl/ctrlProps/ctrlProp1737.xml><?xml version="1.0" encoding="utf-8"?>
<formControlPr xmlns="http://schemas.microsoft.com/office/spreadsheetml/2009/9/main" objectType="Radio" lockText="1" noThreeD="1"/>
</file>

<file path=xl/ctrlProps/ctrlProp1738.xml><?xml version="1.0" encoding="utf-8"?>
<formControlPr xmlns="http://schemas.microsoft.com/office/spreadsheetml/2009/9/main" objectType="Radio" firstButton="1" fmlaLink="U161" lockText="1" noThreeD="1"/>
</file>

<file path=xl/ctrlProps/ctrlProp1739.xml><?xml version="1.0" encoding="utf-8"?>
<formControlPr xmlns="http://schemas.microsoft.com/office/spreadsheetml/2009/9/main" objectType="Radio" lockText="1" noThreeD="1"/>
</file>

<file path=xl/ctrlProps/ctrlProp1740.xml><?xml version="1.0" encoding="utf-8"?>
<formControlPr xmlns="http://schemas.microsoft.com/office/spreadsheetml/2009/9/main" objectType="Radio" firstButton="1" fmlaLink="$U$162" lockText="1" noThreeD="1"/>
</file>

<file path=xl/ctrlProps/ctrlProp1741.xml><?xml version="1.0" encoding="utf-8"?>
<formControlPr xmlns="http://schemas.microsoft.com/office/spreadsheetml/2009/9/main" objectType="Radio" lockText="1" noThreeD="1"/>
</file>

<file path=xl/ctrlProps/ctrlProp1742.xml><?xml version="1.0" encoding="utf-8"?>
<formControlPr xmlns="http://schemas.microsoft.com/office/spreadsheetml/2009/9/main" objectType="Radio" lockText="1" noThreeD="1"/>
</file>

<file path=xl/ctrlProps/ctrlProp1743.xml><?xml version="1.0" encoding="utf-8"?>
<formControlPr xmlns="http://schemas.microsoft.com/office/spreadsheetml/2009/9/main" objectType="GBox" noThreeD="1"/>
</file>

<file path=xl/ctrlProps/ctrlProp1744.xml><?xml version="1.0" encoding="utf-8"?>
<formControlPr xmlns="http://schemas.microsoft.com/office/spreadsheetml/2009/9/main" objectType="Radio" firstButton="1" fmlaLink="$U$209" lockText="1" noThreeD="1"/>
</file>

<file path=xl/ctrlProps/ctrlProp1745.xml><?xml version="1.0" encoding="utf-8"?>
<formControlPr xmlns="http://schemas.microsoft.com/office/spreadsheetml/2009/9/main" objectType="Radio" lockText="1" noThreeD="1"/>
</file>

<file path=xl/ctrlProps/ctrlProp1746.xml><?xml version="1.0" encoding="utf-8"?>
<formControlPr xmlns="http://schemas.microsoft.com/office/spreadsheetml/2009/9/main" objectType="Radio" lockText="1" noThreeD="1"/>
</file>

<file path=xl/ctrlProps/ctrlProp1747.xml><?xml version="1.0" encoding="utf-8"?>
<formControlPr xmlns="http://schemas.microsoft.com/office/spreadsheetml/2009/9/main" objectType="Radio" lockText="1" noThreeD="1"/>
</file>

<file path=xl/ctrlProps/ctrlProp1748.xml><?xml version="1.0" encoding="utf-8"?>
<formControlPr xmlns="http://schemas.microsoft.com/office/spreadsheetml/2009/9/main" objectType="Radio" lockText="1" noThreeD="1"/>
</file>

<file path=xl/ctrlProps/ctrlProp1749.xml><?xml version="1.0" encoding="utf-8"?>
<formControlPr xmlns="http://schemas.microsoft.com/office/spreadsheetml/2009/9/main" objectType="Radio" lockText="1" noThreeD="1"/>
</file>

<file path=xl/ctrlProps/ctrlProp1750.xml><?xml version="1.0" encoding="utf-8"?>
<formControlPr xmlns="http://schemas.microsoft.com/office/spreadsheetml/2009/9/main" objectType="Radio" firstButton="1" fmlaLink="$U$240" lockText="1" noThreeD="1"/>
</file>

<file path=xl/ctrlProps/ctrlProp1751.xml><?xml version="1.0" encoding="utf-8"?>
<formControlPr xmlns="http://schemas.microsoft.com/office/spreadsheetml/2009/9/main" objectType="Radio" lockText="1" noThreeD="1"/>
</file>

<file path=xl/ctrlProps/ctrlProp1752.xml><?xml version="1.0" encoding="utf-8"?>
<formControlPr xmlns="http://schemas.microsoft.com/office/spreadsheetml/2009/9/main" objectType="Radio" lockText="1" noThreeD="1"/>
</file>

<file path=xl/ctrlProps/ctrlProp1753.xml><?xml version="1.0" encoding="utf-8"?>
<formControlPr xmlns="http://schemas.microsoft.com/office/spreadsheetml/2009/9/main" objectType="Radio" lockText="1" noThreeD="1"/>
</file>

<file path=xl/ctrlProps/ctrlProp1754.xml><?xml version="1.0" encoding="utf-8"?>
<formControlPr xmlns="http://schemas.microsoft.com/office/spreadsheetml/2009/9/main" objectType="GBox" noThreeD="1"/>
</file>

<file path=xl/ctrlProps/ctrlProp1755.xml><?xml version="1.0" encoding="utf-8"?>
<formControlPr xmlns="http://schemas.microsoft.com/office/spreadsheetml/2009/9/main" objectType="Radio" lockText="1" noThreeD="1"/>
</file>

<file path=xl/ctrlProps/ctrlProp1756.xml><?xml version="1.0" encoding="utf-8"?>
<formControlPr xmlns="http://schemas.microsoft.com/office/spreadsheetml/2009/9/main" objectType="Radio" lockText="1" noThreeD="1"/>
</file>

<file path=xl/ctrlProps/ctrlProp1757.xml><?xml version="1.0" encoding="utf-8"?>
<formControlPr xmlns="http://schemas.microsoft.com/office/spreadsheetml/2009/9/main" objectType="Radio" lockText="1" noThreeD="1"/>
</file>

<file path=xl/ctrlProps/ctrlProp1758.xml><?xml version="1.0" encoding="utf-8"?>
<formControlPr xmlns="http://schemas.microsoft.com/office/spreadsheetml/2009/9/main" objectType="Radio" lockText="1" noThreeD="1"/>
</file>

<file path=xl/ctrlProps/ctrlProp1759.xml><?xml version="1.0" encoding="utf-8"?>
<formControlPr xmlns="http://schemas.microsoft.com/office/spreadsheetml/2009/9/main" objectType="Radio" lockText="1" noThreeD="1"/>
</file>

<file path=xl/ctrlProps/ctrlProp1760.xml><?xml version="1.0" encoding="utf-8"?>
<formControlPr xmlns="http://schemas.microsoft.com/office/spreadsheetml/2009/9/main" objectType="Radio" lockText="1" noThreeD="1"/>
</file>

<file path=xl/ctrlProps/ctrlProp1761.xml><?xml version="1.0" encoding="utf-8"?>
<formControlPr xmlns="http://schemas.microsoft.com/office/spreadsheetml/2009/9/main" objectType="Radio" lockText="1" noThreeD="1"/>
</file>

<file path=xl/ctrlProps/ctrlProp1762.xml><?xml version="1.0" encoding="utf-8"?>
<formControlPr xmlns="http://schemas.microsoft.com/office/spreadsheetml/2009/9/main" objectType="GBox" noThreeD="1"/>
</file>

<file path=xl/ctrlProps/ctrlProp1763.xml><?xml version="1.0" encoding="utf-8"?>
<formControlPr xmlns="http://schemas.microsoft.com/office/spreadsheetml/2009/9/main" objectType="Radio" firstButton="1" fmlaLink="U268" lockText="1" noThreeD="1"/>
</file>

<file path=xl/ctrlProps/ctrlProp1764.xml><?xml version="1.0" encoding="utf-8"?>
<formControlPr xmlns="http://schemas.microsoft.com/office/spreadsheetml/2009/9/main" objectType="Radio" lockText="1" noThreeD="1"/>
</file>

<file path=xl/ctrlProps/ctrlProp1765.xml><?xml version="1.0" encoding="utf-8"?>
<formControlPr xmlns="http://schemas.microsoft.com/office/spreadsheetml/2009/9/main" objectType="Radio" lockText="1" noThreeD="1"/>
</file>

<file path=xl/ctrlProps/ctrlProp1766.xml><?xml version="1.0" encoding="utf-8"?>
<formControlPr xmlns="http://schemas.microsoft.com/office/spreadsheetml/2009/9/main" objectType="CheckBox" fmlaLink="U280" lockText="1" noThreeD="1"/>
</file>

<file path=xl/ctrlProps/ctrlProp1767.xml><?xml version="1.0" encoding="utf-8"?>
<formControlPr xmlns="http://schemas.microsoft.com/office/spreadsheetml/2009/9/main" objectType="CheckBox" fmlaLink="U284" lockText="1" noThreeD="1"/>
</file>

<file path=xl/ctrlProps/ctrlProp1768.xml><?xml version="1.0" encoding="utf-8"?>
<formControlPr xmlns="http://schemas.microsoft.com/office/spreadsheetml/2009/9/main" objectType="CheckBox" fmlaLink="U290" lockText="1" noThreeD="1"/>
</file>

<file path=xl/ctrlProps/ctrlProp1769.xml><?xml version="1.0" encoding="utf-8"?>
<formControlPr xmlns="http://schemas.microsoft.com/office/spreadsheetml/2009/9/main" objectType="CheckBox" fmlaLink="U296" lockText="1" noThreeD="1"/>
</file>

<file path=xl/ctrlProps/ctrlProp1770.xml><?xml version="1.0" encoding="utf-8"?>
<formControlPr xmlns="http://schemas.microsoft.com/office/spreadsheetml/2009/9/main" objectType="CheckBox" fmlaLink="U302" lockText="1" noThreeD="1"/>
</file>

<file path=xl/ctrlProps/ctrlProp1771.xml><?xml version="1.0" encoding="utf-8"?>
<formControlPr xmlns="http://schemas.microsoft.com/office/spreadsheetml/2009/9/main" objectType="CheckBox" lockText="1" noThreeD="1"/>
</file>

<file path=xl/ctrlProps/ctrlProp1772.xml><?xml version="1.0" encoding="utf-8"?>
<formControlPr xmlns="http://schemas.microsoft.com/office/spreadsheetml/2009/9/main" objectType="Radio" lockText="1" noThreeD="1"/>
</file>

<file path=xl/ctrlProps/ctrlProp1773.xml><?xml version="1.0" encoding="utf-8"?>
<formControlPr xmlns="http://schemas.microsoft.com/office/spreadsheetml/2009/9/main" objectType="Radio" firstButton="1" fmlaLink="$AB$526" lockText="1" noThreeD="1"/>
</file>

<file path=xl/ctrlProps/ctrlProp1774.xml><?xml version="1.0" encoding="utf-8"?>
<formControlPr xmlns="http://schemas.microsoft.com/office/spreadsheetml/2009/9/main" objectType="Radio" lockText="1" noThreeD="1"/>
</file>

<file path=xl/ctrlProps/ctrlProp1775.xml><?xml version="1.0" encoding="utf-8"?>
<formControlPr xmlns="http://schemas.microsoft.com/office/spreadsheetml/2009/9/main" objectType="Radio" lockText="1" noThreeD="1"/>
</file>

<file path=xl/ctrlProps/ctrlProp1776.xml><?xml version="1.0" encoding="utf-8"?>
<formControlPr xmlns="http://schemas.microsoft.com/office/spreadsheetml/2009/9/main" objectType="GBox" noThreeD="1"/>
</file>

<file path=xl/ctrlProps/ctrlProp1777.xml><?xml version="1.0" encoding="utf-8"?>
<formControlPr xmlns="http://schemas.microsoft.com/office/spreadsheetml/2009/9/main" objectType="CheckBox" fmlaLink="$U$443" lockText="1" noThreeD="1"/>
</file>

<file path=xl/ctrlProps/ctrlProp1778.xml><?xml version="1.0" encoding="utf-8"?>
<formControlPr xmlns="http://schemas.microsoft.com/office/spreadsheetml/2009/9/main" objectType="CheckBox" fmlaLink="U443" lockText="1" noThreeD="1"/>
</file>

<file path=xl/ctrlProps/ctrlProp1779.xml><?xml version="1.0" encoding="utf-8"?>
<formControlPr xmlns="http://schemas.microsoft.com/office/spreadsheetml/2009/9/main" objectType="CheckBox" fmlaLink="$U$549" lockText="1" noThreeD="1"/>
</file>

<file path=xl/ctrlProps/ctrlProp1780.xml><?xml version="1.0" encoding="utf-8"?>
<formControlPr xmlns="http://schemas.microsoft.com/office/spreadsheetml/2009/9/main" objectType="GBox" noThreeD="1"/>
</file>

<file path=xl/ctrlProps/ctrlProp1781.xml><?xml version="1.0" encoding="utf-8"?>
<formControlPr xmlns="http://schemas.microsoft.com/office/spreadsheetml/2009/9/main" objectType="Radio" firstButton="1" fmlaLink="$U$153" lockText="1" noThreeD="1"/>
</file>

<file path=xl/ctrlProps/ctrlProp1782.xml><?xml version="1.0" encoding="utf-8"?>
<formControlPr xmlns="http://schemas.microsoft.com/office/spreadsheetml/2009/9/main" objectType="Radio" lockText="1" noThreeD="1"/>
</file>

<file path=xl/ctrlProps/ctrlProp1783.xml><?xml version="1.0" encoding="utf-8"?>
<formControlPr xmlns="http://schemas.microsoft.com/office/spreadsheetml/2009/9/main" objectType="Radio" lockText="1" noThreeD="1"/>
</file>

<file path=xl/ctrlProps/ctrlProp1784.xml><?xml version="1.0" encoding="utf-8"?>
<formControlPr xmlns="http://schemas.microsoft.com/office/spreadsheetml/2009/9/main" objectType="Radio" firstButton="1" fmlaLink="$M$8" lockText="1" noThreeD="1"/>
</file>

<file path=xl/ctrlProps/ctrlProp1785.xml><?xml version="1.0" encoding="utf-8"?>
<formControlPr xmlns="http://schemas.microsoft.com/office/spreadsheetml/2009/9/main" objectType="Radio" lockText="1" noThreeD="1"/>
</file>

<file path=xl/ctrlProps/ctrlProp1786.xml><?xml version="1.0" encoding="utf-8"?>
<formControlPr xmlns="http://schemas.microsoft.com/office/spreadsheetml/2009/9/main" objectType="Radio" lockText="1" noThreeD="1"/>
</file>

<file path=xl/ctrlProps/ctrlProp1787.xml><?xml version="1.0" encoding="utf-8"?>
<formControlPr xmlns="http://schemas.microsoft.com/office/spreadsheetml/2009/9/main" objectType="Radio" lockText="1" noThreeD="1"/>
</file>

<file path=xl/ctrlProps/ctrlProp1788.xml><?xml version="1.0" encoding="utf-8"?>
<formControlPr xmlns="http://schemas.microsoft.com/office/spreadsheetml/2009/9/main" objectType="Radio" lockText="1" noThreeD="1"/>
</file>

<file path=xl/ctrlProps/ctrlProp1789.xml><?xml version="1.0" encoding="utf-8"?>
<formControlPr xmlns="http://schemas.microsoft.com/office/spreadsheetml/2009/9/main" objectType="Radio" firstButton="1" fmlaLink="$M$17" lockText="1" noThreeD="1"/>
</file>

<file path=xl/ctrlProps/ctrlProp1790.xml><?xml version="1.0" encoding="utf-8"?>
<formControlPr xmlns="http://schemas.microsoft.com/office/spreadsheetml/2009/9/main" objectType="Radio" lockText="1" noThreeD="1"/>
</file>

<file path=xl/ctrlProps/ctrlProp1791.xml><?xml version="1.0" encoding="utf-8"?>
<formControlPr xmlns="http://schemas.microsoft.com/office/spreadsheetml/2009/9/main" objectType="Radio" lockText="1" noThreeD="1"/>
</file>

<file path=xl/ctrlProps/ctrlProp1792.xml><?xml version="1.0" encoding="utf-8"?>
<formControlPr xmlns="http://schemas.microsoft.com/office/spreadsheetml/2009/9/main" objectType="Radio" lockText="1" noThreeD="1"/>
</file>

<file path=xl/ctrlProps/ctrlProp1793.xml><?xml version="1.0" encoding="utf-8"?>
<formControlPr xmlns="http://schemas.microsoft.com/office/spreadsheetml/2009/9/main" objectType="Radio" firstButton="1" fmlaLink="$M$27" lockText="1" noThreeD="1"/>
</file>

<file path=xl/ctrlProps/ctrlProp1794.xml><?xml version="1.0" encoding="utf-8"?>
<formControlPr xmlns="http://schemas.microsoft.com/office/spreadsheetml/2009/9/main" objectType="Radio" lockText="1" noThreeD="1"/>
</file>

<file path=xl/ctrlProps/ctrlProp1795.xml><?xml version="1.0" encoding="utf-8"?>
<formControlPr xmlns="http://schemas.microsoft.com/office/spreadsheetml/2009/9/main" objectType="GBox" noThreeD="1"/>
</file>

<file path=xl/ctrlProps/ctrlProp1796.xml><?xml version="1.0" encoding="utf-8"?>
<formControlPr xmlns="http://schemas.microsoft.com/office/spreadsheetml/2009/9/main" objectType="Radio" firstButton="1" fmlaLink="$M$4" lockText="1" noThreeD="1"/>
</file>

<file path=xl/ctrlProps/ctrlProp1797.xml><?xml version="1.0" encoding="utf-8"?>
<formControlPr xmlns="http://schemas.microsoft.com/office/spreadsheetml/2009/9/main" objectType="Radio" lockText="1" noThreeD="1"/>
</file>

<file path=xl/ctrlProps/ctrlProp1798.xml><?xml version="1.0" encoding="utf-8"?>
<formControlPr xmlns="http://schemas.microsoft.com/office/spreadsheetml/2009/9/main" objectType="Radio" lockText="1" noThreeD="1"/>
</file>

<file path=xl/ctrlProps/ctrlProp1799.xml><?xml version="1.0" encoding="utf-8"?>
<formControlPr xmlns="http://schemas.microsoft.com/office/spreadsheetml/2009/9/main" objectType="Radio" lockText="1" noThreeD="1"/>
</file>

<file path=xl/ctrlProps/ctrlProp1800.xml><?xml version="1.0" encoding="utf-8"?>
<formControlPr xmlns="http://schemas.microsoft.com/office/spreadsheetml/2009/9/main" objectType="Radio" lockText="1" noThreeD="1"/>
</file>

<file path=xl/ctrlProps/ctrlProp1801.xml><?xml version="1.0" encoding="utf-8"?>
<formControlPr xmlns="http://schemas.microsoft.com/office/spreadsheetml/2009/9/main" objectType="GBox" noThreeD="1"/>
</file>

<file path=xl/ctrlProps/ctrlProp1802.xml><?xml version="1.0" encoding="utf-8"?>
<formControlPr xmlns="http://schemas.microsoft.com/office/spreadsheetml/2009/9/main" objectType="GBox" noThreeD="1"/>
</file>

<file path=xl/ctrlProps/ctrlProp1803.xml><?xml version="1.0" encoding="utf-8"?>
<formControlPr xmlns="http://schemas.microsoft.com/office/spreadsheetml/2009/9/main" objectType="GBox" noThreeD="1"/>
</file>

<file path=xl/ctrlProps/ctrlProp1804.xml><?xml version="1.0" encoding="utf-8"?>
<formControlPr xmlns="http://schemas.microsoft.com/office/spreadsheetml/2009/9/main" objectType="Radio" lockText="1" noThreeD="1"/>
</file>

<file path=xl/ctrlProps/ctrlProp1805.xml><?xml version="1.0" encoding="utf-8"?>
<formControlPr xmlns="http://schemas.microsoft.com/office/spreadsheetml/2009/9/main" objectType="CheckBox" fmlaLink="'Backend Data'!B125" lockText="1" noThreeD="1"/>
</file>

<file path=xl/ctrlProps/ctrlProp1806.xml><?xml version="1.0" encoding="utf-8"?>
<formControlPr xmlns="http://schemas.microsoft.com/office/spreadsheetml/2009/9/main" objectType="CheckBox" fmlaLink="'Backend Data'!B124" lockText="1" noThreeD="1"/>
</file>

<file path=xl/ctrlProps/ctrlProp1807.xml><?xml version="1.0" encoding="utf-8"?>
<formControlPr xmlns="http://schemas.microsoft.com/office/spreadsheetml/2009/9/main" objectType="CheckBox" fmlaLink="'Backend Data'!B123" lockText="1" noThreeD="1"/>
</file>

<file path=xl/ctrlProps/ctrlProp1808.xml><?xml version="1.0" encoding="utf-8"?>
<formControlPr xmlns="http://schemas.microsoft.com/office/spreadsheetml/2009/9/main" objectType="CheckBox" fmlaLink="'Backend Data'!B121" lockText="1" noThreeD="1"/>
</file>

<file path=xl/ctrlProps/ctrlProp1809.xml><?xml version="1.0" encoding="utf-8"?>
<formControlPr xmlns="http://schemas.microsoft.com/office/spreadsheetml/2009/9/main" objectType="CheckBox" fmlaLink="'Backend Data'!B122" lockText="1" noThreeD="1"/>
</file>

<file path=xl/ctrlProps/ctrlProp1810.xml><?xml version="1.0" encoding="utf-8"?>
<formControlPr xmlns="http://schemas.microsoft.com/office/spreadsheetml/2009/9/main" objectType="CheckBox" fmlaLink="'Backend Data'!B126" lockText="1" noThreeD="1"/>
</file>

<file path=xl/ctrlProps/ctrlProp1811.xml><?xml version="1.0" encoding="utf-8"?>
<formControlPr xmlns="http://schemas.microsoft.com/office/spreadsheetml/2009/9/main" objectType="CheckBox" fmlaLink="'Backend Data'!$K$119" lockText="1" noThreeD="1"/>
</file>

<file path=xl/ctrlProps/ctrlProp1812.xml><?xml version="1.0" encoding="utf-8"?>
<formControlPr xmlns="http://schemas.microsoft.com/office/spreadsheetml/2009/9/main" objectType="CheckBox" fmlaLink="'Backend Data'!$K$120" lockText="1" noThreeD="1"/>
</file>

<file path=xl/ctrlProps/ctrlProp1813.xml><?xml version="1.0" encoding="utf-8"?>
<formControlPr xmlns="http://schemas.microsoft.com/office/spreadsheetml/2009/9/main" objectType="CheckBox" fmlaLink="'Backend Data'!$K$121" lockText="1" noThreeD="1"/>
</file>

<file path=xl/ctrlProps/ctrlProp1814.xml><?xml version="1.0" encoding="utf-8"?>
<formControlPr xmlns="http://schemas.microsoft.com/office/spreadsheetml/2009/9/main" objectType="CheckBox" fmlaLink="'Backend Data'!$K$122" lockText="1" noThreeD="1"/>
</file>

<file path=xl/ctrlProps/ctrlProp1815.xml><?xml version="1.0" encoding="utf-8"?>
<formControlPr xmlns="http://schemas.microsoft.com/office/spreadsheetml/2009/9/main" objectType="CheckBox" fmlaLink="'Backend Data'!$K$123" lockText="1" noThreeD="1"/>
</file>

<file path=xl/ctrlProps/ctrlProp1816.xml><?xml version="1.0" encoding="utf-8"?>
<formControlPr xmlns="http://schemas.microsoft.com/office/spreadsheetml/2009/9/main" objectType="CheckBox" fmlaLink="'Backend Data'!$K$124" lockText="1" noThreeD="1"/>
</file>

<file path=xl/ctrlProps/ctrlProp1817.xml><?xml version="1.0" encoding="utf-8"?>
<formControlPr xmlns="http://schemas.microsoft.com/office/spreadsheetml/2009/9/main" objectType="CheckBox" fmlaLink="'Backend Data'!$K$125" lockText="1" noThreeD="1"/>
</file>

<file path=xl/ctrlProps/ctrlProp1818.xml><?xml version="1.0" encoding="utf-8"?>
<formControlPr xmlns="http://schemas.microsoft.com/office/spreadsheetml/2009/9/main" objectType="CheckBox" fmlaLink="'Backend Data'!$K$128" lockText="1" noThreeD="1"/>
</file>

<file path=xl/ctrlProps/ctrlProp1819.xml><?xml version="1.0" encoding="utf-8"?>
<formControlPr xmlns="http://schemas.microsoft.com/office/spreadsheetml/2009/9/main" objectType="CheckBox" fmlaLink="'Backend Data'!$K$129" lockText="1" noThreeD="1"/>
</file>

<file path=xl/ctrlProps/ctrlProp1820.xml><?xml version="1.0" encoding="utf-8"?>
<formControlPr xmlns="http://schemas.microsoft.com/office/spreadsheetml/2009/9/main" objectType="CheckBox" fmlaLink="'Backend Data'!$K$130" lockText="1" noThreeD="1"/>
</file>

<file path=xl/ctrlProps/ctrlProp1821.xml><?xml version="1.0" encoding="utf-8"?>
<formControlPr xmlns="http://schemas.microsoft.com/office/spreadsheetml/2009/9/main" objectType="CheckBox" fmlaLink="'Backend Data'!$K$131" lockText="1" noThreeD="1"/>
</file>

<file path=xl/ctrlProps/ctrlProp1822.xml><?xml version="1.0" encoding="utf-8"?>
<formControlPr xmlns="http://schemas.microsoft.com/office/spreadsheetml/2009/9/main" objectType="CheckBox" fmlaLink="'Backend Data'!$K$132" lockText="1" noThreeD="1"/>
</file>

<file path=xl/ctrlProps/ctrlProp1823.xml><?xml version="1.0" encoding="utf-8"?>
<formControlPr xmlns="http://schemas.microsoft.com/office/spreadsheetml/2009/9/main" objectType="CheckBox" fmlaLink="'Backend Data'!$K$133" lockText="1" noThreeD="1"/>
</file>

<file path=xl/ctrlProps/ctrlProp1824.xml><?xml version="1.0" encoding="utf-8"?>
<formControlPr xmlns="http://schemas.microsoft.com/office/spreadsheetml/2009/9/main" objectType="CheckBox" fmlaLink="'Backend Data'!$K$134" lockText="1" noThreeD="1"/>
</file>

<file path=xl/ctrlProps/ctrlProp1825.xml><?xml version="1.0" encoding="utf-8"?>
<formControlPr xmlns="http://schemas.microsoft.com/office/spreadsheetml/2009/9/main" objectType="CheckBox" fmlaLink="'Backend Data'!$K$135" lockText="1" noThreeD="1"/>
</file>

<file path=xl/ctrlProps/ctrlProp1826.xml><?xml version="1.0" encoding="utf-8"?>
<formControlPr xmlns="http://schemas.microsoft.com/office/spreadsheetml/2009/9/main" objectType="CheckBox" fmlaLink="'Backend Data'!$K$136" lockText="1" noThreeD="1"/>
</file>

<file path=xl/ctrlProps/ctrlProp1827.xml><?xml version="1.0" encoding="utf-8"?>
<formControlPr xmlns="http://schemas.microsoft.com/office/spreadsheetml/2009/9/main" objectType="CheckBox" fmlaLink="'Backend Data'!$K$137" lockText="1" noThreeD="1"/>
</file>

<file path=xl/ctrlProps/ctrlProp1828.xml><?xml version="1.0" encoding="utf-8"?>
<formControlPr xmlns="http://schemas.microsoft.com/office/spreadsheetml/2009/9/main" objectType="CheckBox" fmlaLink="'Backend Data'!$K$138" lockText="1" noThreeD="1"/>
</file>

<file path=xl/ctrlProps/ctrlProp1829.xml><?xml version="1.0" encoding="utf-8"?>
<formControlPr xmlns="http://schemas.microsoft.com/office/spreadsheetml/2009/9/main" objectType="GBox" noThreeD="1"/>
</file>

<file path=xl/ctrlProps/ctrlProp1830.xml><?xml version="1.0" encoding="utf-8"?>
<formControlPr xmlns="http://schemas.microsoft.com/office/spreadsheetml/2009/9/main" objectType="Radio" firstButton="1" fmlaLink="'Backend Data'!S126" lockText="1" noThreeD="1"/>
</file>

<file path=xl/ctrlProps/ctrlProp1831.xml><?xml version="1.0" encoding="utf-8"?>
<formControlPr xmlns="http://schemas.microsoft.com/office/spreadsheetml/2009/9/main" objectType="Radio" lockText="1" noThreeD="1"/>
</file>

<file path=xl/ctrlProps/ctrlProp1832.xml><?xml version="1.0" encoding="utf-8"?>
<formControlPr xmlns="http://schemas.microsoft.com/office/spreadsheetml/2009/9/main" objectType="Button" lockText="1"/>
</file>

<file path=xl/ctrlProps/ctrlProp1833.xml><?xml version="1.0" encoding="utf-8"?>
<formControlPr xmlns="http://schemas.microsoft.com/office/spreadsheetml/2009/9/main" objectType="Button" lockText="1"/>
</file>

<file path=xl/ctrlProps/ctrlProp1834.xml><?xml version="1.0" encoding="utf-8"?>
<formControlPr xmlns="http://schemas.microsoft.com/office/spreadsheetml/2009/9/main" objectType="Button" lockText="1"/>
</file>

<file path=xl/ctrlProps/ctrlProp1835.xml><?xml version="1.0" encoding="utf-8"?>
<formControlPr xmlns="http://schemas.microsoft.com/office/spreadsheetml/2009/9/main" objectType="Button" lockText="1"/>
</file>

<file path=xl/drawings/_rels/drawing1.xml.rels><?xml version="1.0" encoding="UTF-8" standalone="yes"?>
<Relationships xmlns="http://schemas.openxmlformats.org/package/2006/relationships"><Relationship Id="rId3" Type="http://schemas.openxmlformats.org/officeDocument/2006/relationships/image" Target="../media/image3.jpeg"/><Relationship Id="rId2" Type="http://schemas.openxmlformats.org/officeDocument/2006/relationships/image" Target="../media/image2.jpeg"/><Relationship Id="rId1" Type="http://schemas.openxmlformats.org/officeDocument/2006/relationships/image" Target="../media/image1.jpeg"/><Relationship Id="rId6" Type="http://schemas.openxmlformats.org/officeDocument/2006/relationships/hyperlink" Target="#Instructions!A1"/><Relationship Id="rId5" Type="http://schemas.openxmlformats.org/officeDocument/2006/relationships/hyperlink" Target="#'Terms and Conditions'!A1"/><Relationship Id="rId4" Type="http://schemas.openxmlformats.org/officeDocument/2006/relationships/image" Target="../media/image4.jpeg"/></Relationships>
</file>

<file path=xl/drawings/_rels/drawing3.xml.rels><?xml version="1.0" encoding="UTF-8" standalone="yes"?>
<Relationships xmlns="http://schemas.openxmlformats.org/package/2006/relationships"><Relationship Id="rId8" Type="http://schemas.openxmlformats.org/officeDocument/2006/relationships/image" Target="../media/image8.png"/><Relationship Id="rId13" Type="http://schemas.openxmlformats.org/officeDocument/2006/relationships/image" Target="../media/image12.png"/><Relationship Id="rId3" Type="http://schemas.openxmlformats.org/officeDocument/2006/relationships/image" Target="../media/image7.png"/><Relationship Id="rId7" Type="http://schemas.openxmlformats.org/officeDocument/2006/relationships/hyperlink" Target="#Instructions!A1"/><Relationship Id="rId12" Type="http://schemas.openxmlformats.org/officeDocument/2006/relationships/image" Target="../media/image1.jpeg"/><Relationship Id="rId17" Type="http://schemas.openxmlformats.org/officeDocument/2006/relationships/image" Target="../media/image16.png"/><Relationship Id="rId2" Type="http://schemas.openxmlformats.org/officeDocument/2006/relationships/image" Target="../media/image6.png"/><Relationship Id="rId16" Type="http://schemas.openxmlformats.org/officeDocument/2006/relationships/image" Target="../media/image15.png"/><Relationship Id="rId1" Type="http://schemas.openxmlformats.org/officeDocument/2006/relationships/image" Target="../media/image5.png"/><Relationship Id="rId6" Type="http://schemas.openxmlformats.org/officeDocument/2006/relationships/hyperlink" Target="#'Terms and Conditions'!A1"/><Relationship Id="rId11" Type="http://schemas.openxmlformats.org/officeDocument/2006/relationships/image" Target="../media/image11.emf"/><Relationship Id="rId5" Type="http://schemas.openxmlformats.org/officeDocument/2006/relationships/hyperlink" Target="#'Main Menu'!A1"/><Relationship Id="rId15" Type="http://schemas.openxmlformats.org/officeDocument/2006/relationships/image" Target="../media/image14.png"/><Relationship Id="rId10" Type="http://schemas.openxmlformats.org/officeDocument/2006/relationships/image" Target="../media/image10.png"/><Relationship Id="rId4" Type="http://schemas.openxmlformats.org/officeDocument/2006/relationships/hyperlink" Target="http://www.sherwin-williams.com/homeowners/color/find-and-explore-colors/paint-colors-by-family/" TargetMode="External"/><Relationship Id="rId9" Type="http://schemas.openxmlformats.org/officeDocument/2006/relationships/image" Target="../media/image9.png"/><Relationship Id="rId14" Type="http://schemas.openxmlformats.org/officeDocument/2006/relationships/image" Target="../media/image13.emf"/></Relationships>
</file>

<file path=xl/drawings/_rels/drawing4.xml.rels><?xml version="1.0" encoding="UTF-8" standalone="yes"?>
<Relationships xmlns="http://schemas.openxmlformats.org/package/2006/relationships"><Relationship Id="rId8" Type="http://schemas.openxmlformats.org/officeDocument/2006/relationships/image" Target="../media/image18.png"/><Relationship Id="rId13" Type="http://schemas.openxmlformats.org/officeDocument/2006/relationships/image" Target="../media/image23.png"/><Relationship Id="rId18" Type="http://schemas.openxmlformats.org/officeDocument/2006/relationships/image" Target="../media/image10.png"/><Relationship Id="rId3" Type="http://schemas.openxmlformats.org/officeDocument/2006/relationships/image" Target="../media/image1.jpeg"/><Relationship Id="rId21" Type="http://schemas.openxmlformats.org/officeDocument/2006/relationships/image" Target="../media/image13.emf"/><Relationship Id="rId7" Type="http://schemas.openxmlformats.org/officeDocument/2006/relationships/image" Target="../media/image17.png"/><Relationship Id="rId12" Type="http://schemas.openxmlformats.org/officeDocument/2006/relationships/image" Target="../media/image22.png"/><Relationship Id="rId17" Type="http://schemas.openxmlformats.org/officeDocument/2006/relationships/image" Target="../media/image9.png"/><Relationship Id="rId2" Type="http://schemas.openxmlformats.org/officeDocument/2006/relationships/image" Target="../media/image6.png"/><Relationship Id="rId16" Type="http://schemas.openxmlformats.org/officeDocument/2006/relationships/image" Target="../media/image26.png"/><Relationship Id="rId20" Type="http://schemas.openxmlformats.org/officeDocument/2006/relationships/image" Target="../media/image12.png"/><Relationship Id="rId1" Type="http://schemas.openxmlformats.org/officeDocument/2006/relationships/image" Target="../media/image5.png"/><Relationship Id="rId6" Type="http://schemas.openxmlformats.org/officeDocument/2006/relationships/hyperlink" Target="#Instructions!A1"/><Relationship Id="rId11" Type="http://schemas.openxmlformats.org/officeDocument/2006/relationships/image" Target="../media/image21.png"/><Relationship Id="rId5" Type="http://schemas.openxmlformats.org/officeDocument/2006/relationships/hyperlink" Target="#'Terms and Conditions'!A1"/><Relationship Id="rId15" Type="http://schemas.openxmlformats.org/officeDocument/2006/relationships/image" Target="../media/image25.png"/><Relationship Id="rId23" Type="http://schemas.openxmlformats.org/officeDocument/2006/relationships/hyperlink" Target="http://www.sherwin-williams.com/homeowners/color/find-and-explore-colors/paint-colors-by-family/" TargetMode="External"/><Relationship Id="rId10" Type="http://schemas.openxmlformats.org/officeDocument/2006/relationships/image" Target="../media/image20.png"/><Relationship Id="rId19" Type="http://schemas.openxmlformats.org/officeDocument/2006/relationships/image" Target="../media/image11.emf"/><Relationship Id="rId4" Type="http://schemas.openxmlformats.org/officeDocument/2006/relationships/hyperlink" Target="#'Main Menu'!A1"/><Relationship Id="rId9" Type="http://schemas.openxmlformats.org/officeDocument/2006/relationships/image" Target="../media/image19.png"/><Relationship Id="rId14" Type="http://schemas.openxmlformats.org/officeDocument/2006/relationships/image" Target="../media/image24.png"/><Relationship Id="rId22" Type="http://schemas.openxmlformats.org/officeDocument/2006/relationships/image" Target="../media/image14.png"/></Relationships>
</file>

<file path=xl/drawings/_rels/drawing5.xml.rels><?xml version="1.0" encoding="UTF-8" standalone="yes"?>
<Relationships xmlns="http://schemas.openxmlformats.org/package/2006/relationships"><Relationship Id="rId8" Type="http://schemas.openxmlformats.org/officeDocument/2006/relationships/image" Target="../media/image10.png"/><Relationship Id="rId13" Type="http://schemas.openxmlformats.org/officeDocument/2006/relationships/hyperlink" Target="http://www.sherwin-williams.com/homeowners/color/find-and-explore-colors/paint-colors-by-family/" TargetMode="External"/><Relationship Id="rId3" Type="http://schemas.openxmlformats.org/officeDocument/2006/relationships/image" Target="../media/image1.jpeg"/><Relationship Id="rId7" Type="http://schemas.openxmlformats.org/officeDocument/2006/relationships/image" Target="../media/image9.png"/><Relationship Id="rId12" Type="http://schemas.openxmlformats.org/officeDocument/2006/relationships/image" Target="../media/image14.png"/><Relationship Id="rId2" Type="http://schemas.openxmlformats.org/officeDocument/2006/relationships/image" Target="../media/image6.png"/><Relationship Id="rId1" Type="http://schemas.openxmlformats.org/officeDocument/2006/relationships/image" Target="../media/image5.png"/><Relationship Id="rId6" Type="http://schemas.openxmlformats.org/officeDocument/2006/relationships/hyperlink" Target="#Instructions!A1"/><Relationship Id="rId11" Type="http://schemas.openxmlformats.org/officeDocument/2006/relationships/image" Target="../media/image13.emf"/><Relationship Id="rId5" Type="http://schemas.openxmlformats.org/officeDocument/2006/relationships/hyperlink" Target="#'Terms and Conditions'!A1"/><Relationship Id="rId15" Type="http://schemas.openxmlformats.org/officeDocument/2006/relationships/image" Target="../media/image16.png"/><Relationship Id="rId10" Type="http://schemas.openxmlformats.org/officeDocument/2006/relationships/image" Target="../media/image12.png"/><Relationship Id="rId4" Type="http://schemas.openxmlformats.org/officeDocument/2006/relationships/hyperlink" Target="#'Main Menu'!A1"/><Relationship Id="rId9" Type="http://schemas.openxmlformats.org/officeDocument/2006/relationships/image" Target="../media/image11.emf"/><Relationship Id="rId14" Type="http://schemas.openxmlformats.org/officeDocument/2006/relationships/image" Target="../media/image15.png"/></Relationships>
</file>

<file path=xl/drawings/_rels/drawing7.xml.rels><?xml version="1.0" encoding="UTF-8" standalone="yes"?>
<Relationships xmlns="http://schemas.openxmlformats.org/package/2006/relationships"><Relationship Id="rId2" Type="http://schemas.openxmlformats.org/officeDocument/2006/relationships/image" Target="../media/image6.png"/><Relationship Id="rId1" Type="http://schemas.openxmlformats.org/officeDocument/2006/relationships/image" Target="../media/image1.jpeg"/></Relationships>
</file>

<file path=xl/drawings/_rels/drawing8.xml.rels><?xml version="1.0" encoding="UTF-8" standalone="yes"?>
<Relationships xmlns="http://schemas.openxmlformats.org/package/2006/relationships"><Relationship Id="rId2" Type="http://schemas.openxmlformats.org/officeDocument/2006/relationships/hyperlink" Target="#'Terms and Conditions'!A1"/><Relationship Id="rId1" Type="http://schemas.openxmlformats.org/officeDocument/2006/relationships/hyperlink" Target="#'Main Menu'!A1"/></Relationships>
</file>

<file path=xl/drawings/_rels/drawing9.xml.rels><?xml version="1.0" encoding="UTF-8" standalone="yes"?>
<Relationships xmlns="http://schemas.openxmlformats.org/package/2006/relationships"><Relationship Id="rId2" Type="http://schemas.openxmlformats.org/officeDocument/2006/relationships/hyperlink" Target="#Instructions!A1"/><Relationship Id="rId1" Type="http://schemas.openxmlformats.org/officeDocument/2006/relationships/hyperlink" Target="#'Main Menu'!A1"/></Relationships>
</file>

<file path=xl/drawings/drawing1.xml><?xml version="1.0" encoding="utf-8"?>
<xdr:wsDr xmlns:xdr="http://schemas.openxmlformats.org/drawingml/2006/spreadsheetDrawing" xmlns:a="http://schemas.openxmlformats.org/drawingml/2006/main">
  <xdr:twoCellAnchor editAs="oneCell">
    <xdr:from>
      <xdr:col>10</xdr:col>
      <xdr:colOff>257175</xdr:colOff>
      <xdr:row>0</xdr:row>
      <xdr:rowOff>209550</xdr:rowOff>
    </xdr:from>
    <xdr:to>
      <xdr:col>13</xdr:col>
      <xdr:colOff>38100</xdr:colOff>
      <xdr:row>3</xdr:row>
      <xdr:rowOff>66675</xdr:rowOff>
    </xdr:to>
    <xdr:pic>
      <xdr:nvPicPr>
        <xdr:cNvPr id="1025" name="Picture 1">
          <a:extLst>
            <a:ext uri="{FF2B5EF4-FFF2-40B4-BE49-F238E27FC236}">
              <a16:creationId xmlns:a16="http://schemas.microsoft.com/office/drawing/2014/main" id="{00000000-0008-0000-0000-00000104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762625" y="209550"/>
          <a:ext cx="1733550" cy="676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533400</xdr:colOff>
      <xdr:row>9</xdr:row>
      <xdr:rowOff>0</xdr:rowOff>
    </xdr:from>
    <xdr:to>
      <xdr:col>3</xdr:col>
      <xdr:colOff>57150</xdr:colOff>
      <xdr:row>17</xdr:row>
      <xdr:rowOff>76200</xdr:rowOff>
    </xdr:to>
    <xdr:pic>
      <xdr:nvPicPr>
        <xdr:cNvPr id="1026" name="Picture 2">
          <a:extLst>
            <a:ext uri="{FF2B5EF4-FFF2-40B4-BE49-F238E27FC236}">
              <a16:creationId xmlns:a16="http://schemas.microsoft.com/office/drawing/2014/main" id="{00000000-0008-0000-0000-00000204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819150" y="5791200"/>
          <a:ext cx="866775" cy="1752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495300</xdr:colOff>
      <xdr:row>28</xdr:row>
      <xdr:rowOff>0</xdr:rowOff>
    </xdr:from>
    <xdr:to>
      <xdr:col>3</xdr:col>
      <xdr:colOff>104775</xdr:colOff>
      <xdr:row>36</xdr:row>
      <xdr:rowOff>47625</xdr:rowOff>
    </xdr:to>
    <xdr:pic>
      <xdr:nvPicPr>
        <xdr:cNvPr id="1028" name="Picture 4">
          <a:extLst>
            <a:ext uri="{FF2B5EF4-FFF2-40B4-BE49-F238E27FC236}">
              <a16:creationId xmlns:a16="http://schemas.microsoft.com/office/drawing/2014/main" id="{00000000-0008-0000-0000-000004040000}"/>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rcRect l="21756" r="19823"/>
        <a:stretch>
          <a:fillRect/>
        </a:stretch>
      </xdr:blipFill>
      <xdr:spPr bwMode="auto">
        <a:xfrm>
          <a:off x="781050" y="7696200"/>
          <a:ext cx="952500" cy="1724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466725</xdr:colOff>
      <xdr:row>19</xdr:row>
      <xdr:rowOff>9525</xdr:rowOff>
    </xdr:from>
    <xdr:to>
      <xdr:col>3</xdr:col>
      <xdr:colOff>247650</xdr:colOff>
      <xdr:row>27</xdr:row>
      <xdr:rowOff>47625</xdr:rowOff>
    </xdr:to>
    <xdr:pic>
      <xdr:nvPicPr>
        <xdr:cNvPr id="1029" name="Picture 5">
          <a:extLst>
            <a:ext uri="{FF2B5EF4-FFF2-40B4-BE49-F238E27FC236}">
              <a16:creationId xmlns:a16="http://schemas.microsoft.com/office/drawing/2014/main" id="{00000000-0008-0000-0000-000005040000}"/>
            </a:ext>
          </a:extLst>
        </xdr:cNvPr>
        <xdr:cNvPicPr>
          <a:picLocks noChangeAspect="1"/>
        </xdr:cNvPicPr>
      </xdr:nvPicPr>
      <xdr:blipFill>
        <a:blip xmlns:r="http://schemas.openxmlformats.org/officeDocument/2006/relationships" r:embed="rId4">
          <a:extLst>
            <a:ext uri="{28A0092B-C50C-407E-A947-70E740481C1C}">
              <a14:useLocalDpi xmlns:a14="http://schemas.microsoft.com/office/drawing/2010/main" val="0"/>
            </a:ext>
          </a:extLst>
        </a:blip>
        <a:srcRect r="16251"/>
        <a:stretch>
          <a:fillRect/>
        </a:stretch>
      </xdr:blipFill>
      <xdr:spPr bwMode="auto">
        <a:xfrm>
          <a:off x="752475" y="2047875"/>
          <a:ext cx="1123950" cy="1714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11</xdr:col>
      <xdr:colOff>76199</xdr:colOff>
      <xdr:row>6</xdr:row>
      <xdr:rowOff>129540</xdr:rowOff>
    </xdr:from>
    <xdr:to>
      <xdr:col>13</xdr:col>
      <xdr:colOff>38099</xdr:colOff>
      <xdr:row>7</xdr:row>
      <xdr:rowOff>47298</xdr:rowOff>
    </xdr:to>
    <xdr:sp macro="" textlink="">
      <xdr:nvSpPr>
        <xdr:cNvPr id="7" name="TextBox 6">
          <a:hlinkClick xmlns:r="http://schemas.openxmlformats.org/officeDocument/2006/relationships" r:id="rId5"/>
          <a:extLst>
            <a:ext uri="{FF2B5EF4-FFF2-40B4-BE49-F238E27FC236}">
              <a16:creationId xmlns:a16="http://schemas.microsoft.com/office/drawing/2014/main" id="{00000000-0008-0000-0000-000007000000}"/>
            </a:ext>
          </a:extLst>
        </xdr:cNvPr>
        <xdr:cNvSpPr txBox="1"/>
      </xdr:nvSpPr>
      <xdr:spPr>
        <a:xfrm>
          <a:off x="5867399" y="1019175"/>
          <a:ext cx="1181100" cy="13335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lang="en-CA" sz="800" u="sng">
              <a:solidFill>
                <a:srgbClr val="0070C0"/>
              </a:solidFill>
              <a:latin typeface="Century Gothic" panose="020B0502020202020204" pitchFamily="34" charset="0"/>
            </a:rPr>
            <a:t>Terms and Conditions</a:t>
          </a:r>
        </a:p>
      </xdr:txBody>
    </xdr:sp>
    <xdr:clientData fPrintsWithSheet="0"/>
  </xdr:twoCellAnchor>
  <xdr:twoCellAnchor>
    <xdr:from>
      <xdr:col>9</xdr:col>
      <xdr:colOff>582930</xdr:colOff>
      <xdr:row>6</xdr:row>
      <xdr:rowOff>127635</xdr:rowOff>
    </xdr:from>
    <xdr:to>
      <xdr:col>11</xdr:col>
      <xdr:colOff>37987</xdr:colOff>
      <xdr:row>7</xdr:row>
      <xdr:rowOff>46994</xdr:rowOff>
    </xdr:to>
    <xdr:sp macro="" textlink="">
      <xdr:nvSpPr>
        <xdr:cNvPr id="8" name="TextBox 7">
          <a:hlinkClick xmlns:r="http://schemas.openxmlformats.org/officeDocument/2006/relationships" r:id="rId6"/>
          <a:extLst>
            <a:ext uri="{FF2B5EF4-FFF2-40B4-BE49-F238E27FC236}">
              <a16:creationId xmlns:a16="http://schemas.microsoft.com/office/drawing/2014/main" id="{00000000-0008-0000-0000-000008000000}"/>
            </a:ext>
          </a:extLst>
        </xdr:cNvPr>
        <xdr:cNvSpPr txBox="1"/>
      </xdr:nvSpPr>
      <xdr:spPr>
        <a:xfrm>
          <a:off x="5162550" y="1009650"/>
          <a:ext cx="666750" cy="1428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lang="en-CA" sz="800" u="sng">
              <a:solidFill>
                <a:srgbClr val="0070C0"/>
              </a:solidFill>
              <a:latin typeface="Century Gothic" panose="020B0502020202020204" pitchFamily="34" charset="0"/>
            </a:rPr>
            <a:t>Instructions</a:t>
          </a:r>
        </a:p>
      </xdr:txBody>
    </xdr:sp>
    <xdr:clientData fPrintsWithSheet="0"/>
  </xdr:two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xdr:col>
          <xdr:colOff>9525</xdr:colOff>
          <xdr:row>0</xdr:row>
          <xdr:rowOff>0</xdr:rowOff>
        </xdr:from>
        <xdr:to>
          <xdr:col>2</xdr:col>
          <xdr:colOff>0</xdr:colOff>
          <xdr:row>1</xdr:row>
          <xdr:rowOff>28575</xdr:rowOff>
        </xdr:to>
        <xdr:sp macro="" textlink="">
          <xdr:nvSpPr>
            <xdr:cNvPr id="282625" name="Option Button 1" hidden="1">
              <a:extLst>
                <a:ext uri="{63B3BB69-23CF-44E3-9099-C40C66FF867C}">
                  <a14:compatExt spid="_x0000_s282625"/>
                </a:ext>
                <a:ext uri="{FF2B5EF4-FFF2-40B4-BE49-F238E27FC236}">
                  <a16:creationId xmlns:a16="http://schemas.microsoft.com/office/drawing/2014/main" id="{00000000-0008-0000-0100-000001500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CLEAR ALL OPTION BUTTONS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0</xdr:colOff>
          <xdr:row>1</xdr:row>
          <xdr:rowOff>152400</xdr:rowOff>
        </xdr:from>
        <xdr:to>
          <xdr:col>1</xdr:col>
          <xdr:colOff>1714500</xdr:colOff>
          <xdr:row>3</xdr:row>
          <xdr:rowOff>0</xdr:rowOff>
        </xdr:to>
        <xdr:sp macro="" textlink="">
          <xdr:nvSpPr>
            <xdr:cNvPr id="282626" name="Option Button 2" hidden="1">
              <a:extLst>
                <a:ext uri="{63B3BB69-23CF-44E3-9099-C40C66FF867C}">
                  <a14:compatExt spid="_x0000_s282626"/>
                </a:ext>
                <a:ext uri="{FF2B5EF4-FFF2-40B4-BE49-F238E27FC236}">
                  <a16:creationId xmlns:a16="http://schemas.microsoft.com/office/drawing/2014/main" id="{00000000-0008-0000-0100-000002500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CLEAR ALL CHECKBOXES</a:t>
              </a:r>
            </a:p>
          </xdr:txBody>
        </xdr:sp>
        <xdr:clientData/>
      </xdr:twoCellAnchor>
    </mc:Choice>
    <mc:Fallback/>
  </mc:AlternateContent>
</xdr:wsDr>
</file>

<file path=xl/drawings/drawing3.xml><?xml version="1.0" encoding="utf-8"?>
<xdr:wsDr xmlns:xdr="http://schemas.openxmlformats.org/drawingml/2006/spreadsheetDrawing" xmlns:a="http://schemas.openxmlformats.org/drawingml/2006/main">
  <xdr:twoCellAnchor editAs="oneCell">
    <xdr:from>
      <xdr:col>3</xdr:col>
      <xdr:colOff>457200</xdr:colOff>
      <xdr:row>170</xdr:row>
      <xdr:rowOff>123825</xdr:rowOff>
    </xdr:from>
    <xdr:to>
      <xdr:col>9</xdr:col>
      <xdr:colOff>192004</xdr:colOff>
      <xdr:row>180</xdr:row>
      <xdr:rowOff>34289</xdr:rowOff>
    </xdr:to>
    <xdr:pic>
      <xdr:nvPicPr>
        <xdr:cNvPr id="376958" name="Picture 5">
          <a:extLst>
            <a:ext uri="{FF2B5EF4-FFF2-40B4-BE49-F238E27FC236}">
              <a16:creationId xmlns:a16="http://schemas.microsoft.com/office/drawing/2014/main" id="{00000000-0008-0000-0300-00007EC005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133475" y="29346525"/>
          <a:ext cx="2649454" cy="204978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11</xdr:col>
      <xdr:colOff>0</xdr:colOff>
      <xdr:row>170</xdr:row>
      <xdr:rowOff>133350</xdr:rowOff>
    </xdr:from>
    <xdr:to>
      <xdr:col>15</xdr:col>
      <xdr:colOff>410569</xdr:colOff>
      <xdr:row>180</xdr:row>
      <xdr:rowOff>34289</xdr:rowOff>
    </xdr:to>
    <xdr:pic>
      <xdr:nvPicPr>
        <xdr:cNvPr id="376959" name="Picture 33">
          <a:extLst>
            <a:ext uri="{FF2B5EF4-FFF2-40B4-BE49-F238E27FC236}">
              <a16:creationId xmlns:a16="http://schemas.microsoft.com/office/drawing/2014/main" id="{00000000-0008-0000-0300-00007FC005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4548188" y="29533850"/>
          <a:ext cx="2627354" cy="205073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12</xdr:col>
      <xdr:colOff>43815</xdr:colOff>
      <xdr:row>171</xdr:row>
      <xdr:rowOff>65723</xdr:rowOff>
    </xdr:from>
    <xdr:to>
      <xdr:col>14</xdr:col>
      <xdr:colOff>476693</xdr:colOff>
      <xdr:row>173</xdr:row>
      <xdr:rowOff>37150</xdr:rowOff>
    </xdr:to>
    <xdr:pic>
      <xdr:nvPicPr>
        <xdr:cNvPr id="376960" name="Picture 61">
          <a:extLst>
            <a:ext uri="{FF2B5EF4-FFF2-40B4-BE49-F238E27FC236}">
              <a16:creationId xmlns:a16="http://schemas.microsoft.com/office/drawing/2014/main" id="{00000000-0008-0000-0300-000080C00500}"/>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rcRect t="5128"/>
        <a:stretch>
          <a:fillRect/>
        </a:stretch>
      </xdr:blipFill>
      <xdr:spPr bwMode="auto">
        <a:xfrm>
          <a:off x="5314315" y="28902661"/>
          <a:ext cx="1676525" cy="37623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5</xdr:col>
      <xdr:colOff>287655</xdr:colOff>
      <xdr:row>0</xdr:row>
      <xdr:rowOff>180975</xdr:rowOff>
    </xdr:from>
    <xdr:to>
      <xdr:col>5</xdr:col>
      <xdr:colOff>287655</xdr:colOff>
      <xdr:row>2</xdr:row>
      <xdr:rowOff>95250</xdr:rowOff>
    </xdr:to>
    <xdr:cxnSp macro="">
      <xdr:nvCxnSpPr>
        <xdr:cNvPr id="10" name="Straight Connector 9">
          <a:extLst>
            <a:ext uri="{FF2B5EF4-FFF2-40B4-BE49-F238E27FC236}">
              <a16:creationId xmlns:a16="http://schemas.microsoft.com/office/drawing/2014/main" id="{00000000-0008-0000-0300-00000A000000}"/>
            </a:ext>
          </a:extLst>
        </xdr:cNvPr>
        <xdr:cNvCxnSpPr/>
      </xdr:nvCxnSpPr>
      <xdr:spPr>
        <a:xfrm>
          <a:off x="2506980" y="180975"/>
          <a:ext cx="0" cy="514350"/>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626744</xdr:colOff>
      <xdr:row>178</xdr:row>
      <xdr:rowOff>76202</xdr:rowOff>
    </xdr:from>
    <xdr:to>
      <xdr:col>10</xdr:col>
      <xdr:colOff>1285746</xdr:colOff>
      <xdr:row>179</xdr:row>
      <xdr:rowOff>47625</xdr:rowOff>
    </xdr:to>
    <xdr:sp macro="" textlink="">
      <xdr:nvSpPr>
        <xdr:cNvPr id="12" name="TextBox 11">
          <a:extLst>
            <a:ext uri="{FF2B5EF4-FFF2-40B4-BE49-F238E27FC236}">
              <a16:creationId xmlns:a16="http://schemas.microsoft.com/office/drawing/2014/main" id="{00000000-0008-0000-0300-00000C000000}"/>
            </a:ext>
          </a:extLst>
        </xdr:cNvPr>
        <xdr:cNvSpPr txBox="1"/>
      </xdr:nvSpPr>
      <xdr:spPr>
        <a:xfrm>
          <a:off x="4589144" y="30251402"/>
          <a:ext cx="659002" cy="20002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CA" sz="800">
              <a:latin typeface="Century Gothic" panose="020B0502020202020204" pitchFamily="34" charset="0"/>
            </a:rPr>
            <a:t>FLOOR(S)</a:t>
          </a:r>
        </a:p>
      </xdr:txBody>
    </xdr:sp>
    <xdr:clientData/>
  </xdr:twoCellAnchor>
  <xdr:twoCellAnchor>
    <xdr:from>
      <xdr:col>11</xdr:col>
      <xdr:colOff>124239</xdr:colOff>
      <xdr:row>180</xdr:row>
      <xdr:rowOff>113473</xdr:rowOff>
    </xdr:from>
    <xdr:to>
      <xdr:col>12</xdr:col>
      <xdr:colOff>471107</xdr:colOff>
      <xdr:row>181</xdr:row>
      <xdr:rowOff>78685</xdr:rowOff>
    </xdr:to>
    <xdr:sp macro="" textlink="">
      <xdr:nvSpPr>
        <xdr:cNvPr id="13" name="TextBox 12">
          <a:extLst>
            <a:ext uri="{FF2B5EF4-FFF2-40B4-BE49-F238E27FC236}">
              <a16:creationId xmlns:a16="http://schemas.microsoft.com/office/drawing/2014/main" id="{00000000-0008-0000-0300-00000D000000}"/>
            </a:ext>
          </a:extLst>
        </xdr:cNvPr>
        <xdr:cNvSpPr txBox="1"/>
      </xdr:nvSpPr>
      <xdr:spPr>
        <a:xfrm>
          <a:off x="4686714" y="31488823"/>
          <a:ext cx="832643" cy="19381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CA" sz="800">
              <a:latin typeface="Century Gothic" panose="020B0502020202020204" pitchFamily="34" charset="0"/>
            </a:rPr>
            <a:t>FLOOR(S)</a:t>
          </a:r>
        </a:p>
      </xdr:txBody>
    </xdr:sp>
    <xdr:clientData/>
  </xdr:twoCellAnchor>
  <xdr:twoCellAnchor>
    <xdr:from>
      <xdr:col>14</xdr:col>
      <xdr:colOff>388951</xdr:colOff>
      <xdr:row>180</xdr:row>
      <xdr:rowOff>124240</xdr:rowOff>
    </xdr:from>
    <xdr:to>
      <xdr:col>17</xdr:col>
      <xdr:colOff>109111</xdr:colOff>
      <xdr:row>181</xdr:row>
      <xdr:rowOff>70402</xdr:rowOff>
    </xdr:to>
    <xdr:sp macro="" textlink="">
      <xdr:nvSpPr>
        <xdr:cNvPr id="14" name="TextBox 13">
          <a:extLst>
            <a:ext uri="{FF2B5EF4-FFF2-40B4-BE49-F238E27FC236}">
              <a16:creationId xmlns:a16="http://schemas.microsoft.com/office/drawing/2014/main" id="{00000000-0008-0000-0300-00000E000000}"/>
            </a:ext>
          </a:extLst>
        </xdr:cNvPr>
        <xdr:cNvSpPr txBox="1"/>
      </xdr:nvSpPr>
      <xdr:spPr>
        <a:xfrm>
          <a:off x="6408751" y="31499590"/>
          <a:ext cx="1177485" cy="1747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CA" sz="800">
              <a:latin typeface="Century Gothic" panose="020B0502020202020204" pitchFamily="34" charset="0"/>
            </a:rPr>
            <a:t>FLOOR(S)</a:t>
          </a:r>
        </a:p>
      </xdr:txBody>
    </xdr:sp>
    <xdr:clientData/>
  </xdr:twoCellAnchor>
  <xdr:twoCellAnchor>
    <xdr:from>
      <xdr:col>16</xdr:col>
      <xdr:colOff>413385</xdr:colOff>
      <xdr:row>178</xdr:row>
      <xdr:rowOff>190502</xdr:rowOff>
    </xdr:from>
    <xdr:to>
      <xdr:col>18</xdr:col>
      <xdr:colOff>448010</xdr:colOff>
      <xdr:row>179</xdr:row>
      <xdr:rowOff>142876</xdr:rowOff>
    </xdr:to>
    <xdr:sp macro="" textlink="">
      <xdr:nvSpPr>
        <xdr:cNvPr id="15" name="TextBox 14">
          <a:extLst>
            <a:ext uri="{FF2B5EF4-FFF2-40B4-BE49-F238E27FC236}">
              <a16:creationId xmlns:a16="http://schemas.microsoft.com/office/drawing/2014/main" id="{00000000-0008-0000-0300-00000F000000}"/>
            </a:ext>
          </a:extLst>
        </xdr:cNvPr>
        <xdr:cNvSpPr txBox="1"/>
      </xdr:nvSpPr>
      <xdr:spPr>
        <a:xfrm>
          <a:off x="7404735" y="31108652"/>
          <a:ext cx="1006175" cy="1809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CA" sz="800">
              <a:latin typeface="Century Gothic" panose="020B0502020202020204" pitchFamily="34" charset="0"/>
            </a:rPr>
            <a:t>FLOOR(S)</a:t>
          </a:r>
        </a:p>
      </xdr:txBody>
    </xdr:sp>
    <xdr:clientData/>
  </xdr:twoCellAnchor>
  <xdr:twoCellAnchor>
    <xdr:from>
      <xdr:col>17</xdr:col>
      <xdr:colOff>13335</xdr:colOff>
      <xdr:row>171</xdr:row>
      <xdr:rowOff>9527</xdr:rowOff>
    </xdr:from>
    <xdr:to>
      <xdr:col>19</xdr:col>
      <xdr:colOff>52161</xdr:colOff>
      <xdr:row>172</xdr:row>
      <xdr:rowOff>9525</xdr:rowOff>
    </xdr:to>
    <xdr:sp macro="" textlink="">
      <xdr:nvSpPr>
        <xdr:cNvPr id="16" name="TextBox 15">
          <a:extLst>
            <a:ext uri="{FF2B5EF4-FFF2-40B4-BE49-F238E27FC236}">
              <a16:creationId xmlns:a16="http://schemas.microsoft.com/office/drawing/2014/main" id="{00000000-0008-0000-0300-000010000000}"/>
            </a:ext>
          </a:extLst>
        </xdr:cNvPr>
        <xdr:cNvSpPr txBox="1"/>
      </xdr:nvSpPr>
      <xdr:spPr>
        <a:xfrm>
          <a:off x="7490460" y="29375102"/>
          <a:ext cx="1010376" cy="18097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CA" sz="800">
              <a:latin typeface="Century Gothic" panose="020B0502020202020204" pitchFamily="34" charset="0"/>
            </a:rPr>
            <a:t>FLOOR(S)</a:t>
          </a:r>
        </a:p>
      </xdr:txBody>
    </xdr:sp>
    <xdr:clientData/>
  </xdr:twoCellAnchor>
  <xdr:twoCellAnchor>
    <xdr:from>
      <xdr:col>10</xdr:col>
      <xdr:colOff>624840</xdr:colOff>
      <xdr:row>172</xdr:row>
      <xdr:rowOff>47625</xdr:rowOff>
    </xdr:from>
    <xdr:to>
      <xdr:col>10</xdr:col>
      <xdr:colOff>1285597</xdr:colOff>
      <xdr:row>173</xdr:row>
      <xdr:rowOff>11642</xdr:rowOff>
    </xdr:to>
    <xdr:sp macro="" textlink="">
      <xdr:nvSpPr>
        <xdr:cNvPr id="17" name="TextBox 16">
          <a:extLst>
            <a:ext uri="{FF2B5EF4-FFF2-40B4-BE49-F238E27FC236}">
              <a16:creationId xmlns:a16="http://schemas.microsoft.com/office/drawing/2014/main" id="{00000000-0008-0000-0300-000011000000}"/>
            </a:ext>
          </a:extLst>
        </xdr:cNvPr>
        <xdr:cNvSpPr txBox="1"/>
      </xdr:nvSpPr>
      <xdr:spPr>
        <a:xfrm>
          <a:off x="4587240" y="28851225"/>
          <a:ext cx="660757" cy="1926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CA" sz="800">
              <a:latin typeface="Century Gothic" panose="020B0502020202020204" pitchFamily="34" charset="0"/>
            </a:rPr>
            <a:t>FLOOR(S)</a:t>
          </a:r>
        </a:p>
      </xdr:txBody>
    </xdr:sp>
    <xdr:clientData/>
  </xdr:twoCellAnchor>
  <xdr:twoCellAnchor>
    <xdr:from>
      <xdr:col>12</xdr:col>
      <xdr:colOff>77787</xdr:colOff>
      <xdr:row>173</xdr:row>
      <xdr:rowOff>91440</xdr:rowOff>
    </xdr:from>
    <xdr:to>
      <xdr:col>13</xdr:col>
      <xdr:colOff>146685</xdr:colOff>
      <xdr:row>174</xdr:row>
      <xdr:rowOff>62865</xdr:rowOff>
    </xdr:to>
    <xdr:sp macro="" textlink="">
      <xdr:nvSpPr>
        <xdr:cNvPr id="18" name="TextBox 17">
          <a:extLst>
            <a:ext uri="{FF2B5EF4-FFF2-40B4-BE49-F238E27FC236}">
              <a16:creationId xmlns:a16="http://schemas.microsoft.com/office/drawing/2014/main" id="{00000000-0008-0000-0300-000012000000}"/>
            </a:ext>
          </a:extLst>
        </xdr:cNvPr>
        <xdr:cNvSpPr txBox="1"/>
      </xdr:nvSpPr>
      <xdr:spPr>
        <a:xfrm>
          <a:off x="5110162" y="30047565"/>
          <a:ext cx="624523" cy="20161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l"/>
          <a:r>
            <a:rPr lang="en-CA" sz="700" b="1">
              <a:latin typeface="Century Gothic" panose="020B0502020202020204" pitchFamily="34" charset="0"/>
            </a:rPr>
            <a:t>CODE</a:t>
          </a:r>
          <a:r>
            <a:rPr lang="en-CA" sz="700" b="1" baseline="0">
              <a:latin typeface="Century Gothic" panose="020B0502020202020204" pitchFamily="34" charset="0"/>
            </a:rPr>
            <a:t> 5</a:t>
          </a:r>
          <a:endParaRPr lang="en-CA" sz="700" b="1">
            <a:latin typeface="Century Gothic" panose="020B0502020202020204" pitchFamily="34" charset="0"/>
          </a:endParaRPr>
        </a:p>
      </xdr:txBody>
    </xdr:sp>
    <xdr:clientData/>
  </xdr:twoCellAnchor>
  <xdr:twoCellAnchor>
    <xdr:from>
      <xdr:col>12</xdr:col>
      <xdr:colOff>366078</xdr:colOff>
      <xdr:row>174</xdr:row>
      <xdr:rowOff>167958</xdr:rowOff>
    </xdr:from>
    <xdr:to>
      <xdr:col>14</xdr:col>
      <xdr:colOff>55563</xdr:colOff>
      <xdr:row>175</xdr:row>
      <xdr:rowOff>79376</xdr:rowOff>
    </xdr:to>
    <xdr:sp macro="" textlink="">
      <xdr:nvSpPr>
        <xdr:cNvPr id="19" name="TextBox 18">
          <a:extLst>
            <a:ext uri="{FF2B5EF4-FFF2-40B4-BE49-F238E27FC236}">
              <a16:creationId xmlns:a16="http://schemas.microsoft.com/office/drawing/2014/main" id="{00000000-0008-0000-0300-000013000000}"/>
            </a:ext>
          </a:extLst>
        </xdr:cNvPr>
        <xdr:cNvSpPr txBox="1"/>
      </xdr:nvSpPr>
      <xdr:spPr>
        <a:xfrm>
          <a:off x="5398453" y="30354271"/>
          <a:ext cx="689610" cy="14160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CA" sz="700" b="1">
              <a:latin typeface="Century Gothic" panose="020B0502020202020204" pitchFamily="34" charset="0"/>
            </a:rPr>
            <a:t>CODE</a:t>
          </a:r>
          <a:r>
            <a:rPr lang="en-CA" sz="700" b="1" baseline="0">
              <a:latin typeface="Century Gothic" panose="020B0502020202020204" pitchFamily="34" charset="0"/>
            </a:rPr>
            <a:t> 6</a:t>
          </a:r>
          <a:endParaRPr lang="en-CA" sz="700" b="1">
            <a:latin typeface="Century Gothic" panose="020B0502020202020204" pitchFamily="34" charset="0"/>
          </a:endParaRPr>
        </a:p>
      </xdr:txBody>
    </xdr:sp>
    <xdr:clientData/>
  </xdr:twoCellAnchor>
  <xdr:twoCellAnchor>
    <xdr:from>
      <xdr:col>12</xdr:col>
      <xdr:colOff>166687</xdr:colOff>
      <xdr:row>176</xdr:row>
      <xdr:rowOff>206374</xdr:rowOff>
    </xdr:from>
    <xdr:to>
      <xdr:col>13</xdr:col>
      <xdr:colOff>182562</xdr:colOff>
      <xdr:row>177</xdr:row>
      <xdr:rowOff>134937</xdr:rowOff>
    </xdr:to>
    <xdr:sp macro="" textlink="">
      <xdr:nvSpPr>
        <xdr:cNvPr id="20" name="TextBox 19">
          <a:extLst>
            <a:ext uri="{FF2B5EF4-FFF2-40B4-BE49-F238E27FC236}">
              <a16:creationId xmlns:a16="http://schemas.microsoft.com/office/drawing/2014/main" id="{00000000-0008-0000-0300-000014000000}"/>
            </a:ext>
          </a:extLst>
        </xdr:cNvPr>
        <xdr:cNvSpPr txBox="1"/>
      </xdr:nvSpPr>
      <xdr:spPr>
        <a:xfrm>
          <a:off x="5199062" y="30853062"/>
          <a:ext cx="571500" cy="1587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CA" sz="700" b="1">
              <a:latin typeface="Century Gothic" panose="020B0502020202020204" pitchFamily="34" charset="0"/>
            </a:rPr>
            <a:t>CODE</a:t>
          </a:r>
          <a:r>
            <a:rPr lang="en-CA" sz="700" b="1" baseline="0">
              <a:latin typeface="Century Gothic" panose="020B0502020202020204" pitchFamily="34" charset="0"/>
            </a:rPr>
            <a:t> 2</a:t>
          </a:r>
          <a:endParaRPr lang="en-CA" sz="700" b="1">
            <a:latin typeface="Century Gothic" panose="020B0502020202020204" pitchFamily="34" charset="0"/>
          </a:endParaRPr>
        </a:p>
      </xdr:txBody>
    </xdr:sp>
    <xdr:clientData/>
  </xdr:twoCellAnchor>
  <xdr:twoCellAnchor>
    <xdr:from>
      <xdr:col>13</xdr:col>
      <xdr:colOff>375920</xdr:colOff>
      <xdr:row>173</xdr:row>
      <xdr:rowOff>87630</xdr:rowOff>
    </xdr:from>
    <xdr:to>
      <xdr:col>14</xdr:col>
      <xdr:colOff>513281</xdr:colOff>
      <xdr:row>174</xdr:row>
      <xdr:rowOff>38100</xdr:rowOff>
    </xdr:to>
    <xdr:sp macro="" textlink="">
      <xdr:nvSpPr>
        <xdr:cNvPr id="21" name="TextBox 20">
          <a:extLst>
            <a:ext uri="{FF2B5EF4-FFF2-40B4-BE49-F238E27FC236}">
              <a16:creationId xmlns:a16="http://schemas.microsoft.com/office/drawing/2014/main" id="{00000000-0008-0000-0300-000015000000}"/>
            </a:ext>
          </a:extLst>
        </xdr:cNvPr>
        <xdr:cNvSpPr txBox="1"/>
      </xdr:nvSpPr>
      <xdr:spPr>
        <a:xfrm>
          <a:off x="6071870" y="30034230"/>
          <a:ext cx="670761" cy="17907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CA" sz="700" b="1">
              <a:latin typeface="Century Gothic" panose="020B0502020202020204" pitchFamily="34" charset="0"/>
            </a:rPr>
            <a:t>CODE</a:t>
          </a:r>
          <a:r>
            <a:rPr lang="en-CA" sz="700" b="1" baseline="0">
              <a:latin typeface="Century Gothic" panose="020B0502020202020204" pitchFamily="34" charset="0"/>
            </a:rPr>
            <a:t> 4</a:t>
          </a:r>
          <a:endParaRPr lang="en-CA" sz="700" b="1">
            <a:latin typeface="Century Gothic" panose="020B0502020202020204" pitchFamily="34" charset="0"/>
          </a:endParaRPr>
        </a:p>
      </xdr:txBody>
    </xdr:sp>
    <xdr:clientData/>
  </xdr:twoCellAnchor>
  <xdr:twoCellAnchor>
    <xdr:from>
      <xdr:col>13</xdr:col>
      <xdr:colOff>164782</xdr:colOff>
      <xdr:row>175</xdr:row>
      <xdr:rowOff>61596</xdr:rowOff>
    </xdr:from>
    <xdr:to>
      <xdr:col>14</xdr:col>
      <xdr:colOff>283846</xdr:colOff>
      <xdr:row>176</xdr:row>
      <xdr:rowOff>5159</xdr:rowOff>
    </xdr:to>
    <xdr:sp macro="" textlink="">
      <xdr:nvSpPr>
        <xdr:cNvPr id="22" name="TextBox 21">
          <a:extLst>
            <a:ext uri="{FF2B5EF4-FFF2-40B4-BE49-F238E27FC236}">
              <a16:creationId xmlns:a16="http://schemas.microsoft.com/office/drawing/2014/main" id="{00000000-0008-0000-0300-000016000000}"/>
            </a:ext>
          </a:extLst>
        </xdr:cNvPr>
        <xdr:cNvSpPr txBox="1"/>
      </xdr:nvSpPr>
      <xdr:spPr>
        <a:xfrm>
          <a:off x="5752782" y="30478096"/>
          <a:ext cx="563564" cy="17375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CA" sz="700" b="1">
              <a:latin typeface="Century Gothic" panose="020B0502020202020204" pitchFamily="34" charset="0"/>
            </a:rPr>
            <a:t>CODE</a:t>
          </a:r>
          <a:r>
            <a:rPr lang="en-CA" sz="700" b="1" baseline="0">
              <a:latin typeface="Century Gothic" panose="020B0502020202020204" pitchFamily="34" charset="0"/>
            </a:rPr>
            <a:t> 3</a:t>
          </a:r>
          <a:endParaRPr lang="en-CA" sz="700" b="1">
            <a:latin typeface="Century Gothic" panose="020B0502020202020204" pitchFamily="34" charset="0"/>
          </a:endParaRPr>
        </a:p>
      </xdr:txBody>
    </xdr:sp>
    <xdr:clientData/>
  </xdr:twoCellAnchor>
  <xdr:twoCellAnchor>
    <xdr:from>
      <xdr:col>13</xdr:col>
      <xdr:colOff>348299</xdr:colOff>
      <xdr:row>176</xdr:row>
      <xdr:rowOff>213677</xdr:rowOff>
    </xdr:from>
    <xdr:to>
      <xdr:col>14</xdr:col>
      <xdr:colOff>538165</xdr:colOff>
      <xdr:row>177</xdr:row>
      <xdr:rowOff>136524</xdr:rowOff>
    </xdr:to>
    <xdr:sp macro="" textlink="">
      <xdr:nvSpPr>
        <xdr:cNvPr id="23" name="TextBox 22">
          <a:extLst>
            <a:ext uri="{FF2B5EF4-FFF2-40B4-BE49-F238E27FC236}">
              <a16:creationId xmlns:a16="http://schemas.microsoft.com/office/drawing/2014/main" id="{00000000-0008-0000-0300-000017000000}"/>
            </a:ext>
          </a:extLst>
        </xdr:cNvPr>
        <xdr:cNvSpPr txBox="1"/>
      </xdr:nvSpPr>
      <xdr:spPr>
        <a:xfrm>
          <a:off x="6044249" y="30846077"/>
          <a:ext cx="723266" cy="15144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CA" sz="700" b="1">
              <a:latin typeface="Century Gothic" panose="020B0502020202020204" pitchFamily="34" charset="0"/>
            </a:rPr>
            <a:t>CODE</a:t>
          </a:r>
          <a:r>
            <a:rPr lang="en-CA" sz="700" b="1" baseline="0">
              <a:latin typeface="Century Gothic" panose="020B0502020202020204" pitchFamily="34" charset="0"/>
            </a:rPr>
            <a:t> 1</a:t>
          </a:r>
          <a:endParaRPr lang="en-CA" sz="700" b="1">
            <a:latin typeface="Century Gothic" panose="020B0502020202020204" pitchFamily="34" charset="0"/>
          </a:endParaRPr>
        </a:p>
      </xdr:txBody>
    </xdr:sp>
    <xdr:clientData/>
  </xdr:twoCellAnchor>
  <xdr:twoCellAnchor>
    <xdr:from>
      <xdr:col>4</xdr:col>
      <xdr:colOff>419100</xdr:colOff>
      <xdr:row>174</xdr:row>
      <xdr:rowOff>161924</xdr:rowOff>
    </xdr:from>
    <xdr:to>
      <xdr:col>5</xdr:col>
      <xdr:colOff>361950</xdr:colOff>
      <xdr:row>175</xdr:row>
      <xdr:rowOff>171449</xdr:rowOff>
    </xdr:to>
    <xdr:sp macro="" textlink="">
      <xdr:nvSpPr>
        <xdr:cNvPr id="27" name="TextBox 26">
          <a:extLst>
            <a:ext uri="{FF2B5EF4-FFF2-40B4-BE49-F238E27FC236}">
              <a16:creationId xmlns:a16="http://schemas.microsoft.com/office/drawing/2014/main" id="{00000000-0008-0000-0300-00001B000000}"/>
            </a:ext>
          </a:extLst>
        </xdr:cNvPr>
        <xdr:cNvSpPr txBox="1"/>
      </xdr:nvSpPr>
      <xdr:spPr>
        <a:xfrm>
          <a:off x="1581150" y="30165674"/>
          <a:ext cx="428625" cy="2381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CA" sz="1000" b="1">
              <a:latin typeface="Century Gothic" panose="020B0502020202020204" pitchFamily="34" charset="0"/>
            </a:rPr>
            <a:t>W =</a:t>
          </a:r>
        </a:p>
      </xdr:txBody>
    </xdr:sp>
    <xdr:clientData/>
  </xdr:twoCellAnchor>
  <xdr:twoCellAnchor>
    <xdr:from>
      <xdr:col>6</xdr:col>
      <xdr:colOff>68580</xdr:colOff>
      <xdr:row>175</xdr:row>
      <xdr:rowOff>220980</xdr:rowOff>
    </xdr:from>
    <xdr:to>
      <xdr:col>7</xdr:col>
      <xdr:colOff>47625</xdr:colOff>
      <xdr:row>177</xdr:row>
      <xdr:rowOff>9586</xdr:rowOff>
    </xdr:to>
    <xdr:sp macro="" textlink="">
      <xdr:nvSpPr>
        <xdr:cNvPr id="28" name="TextBox 27">
          <a:extLst>
            <a:ext uri="{FF2B5EF4-FFF2-40B4-BE49-F238E27FC236}">
              <a16:creationId xmlns:a16="http://schemas.microsoft.com/office/drawing/2014/main" id="{00000000-0008-0000-0300-00001C000000}"/>
            </a:ext>
          </a:extLst>
        </xdr:cNvPr>
        <xdr:cNvSpPr txBox="1"/>
      </xdr:nvSpPr>
      <xdr:spPr>
        <a:xfrm>
          <a:off x="2202180" y="30453330"/>
          <a:ext cx="464820" cy="24580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CA" sz="1000" b="1">
              <a:latin typeface="Century Gothic" panose="020B0502020202020204" pitchFamily="34" charset="0"/>
            </a:rPr>
            <a:t>D =</a:t>
          </a:r>
        </a:p>
      </xdr:txBody>
    </xdr:sp>
    <xdr:clientData/>
  </xdr:twoCellAnchor>
  <xdr:twoCellAnchor>
    <xdr:from>
      <xdr:col>1</xdr:col>
      <xdr:colOff>66675</xdr:colOff>
      <xdr:row>174</xdr:row>
      <xdr:rowOff>200025</xdr:rowOff>
    </xdr:from>
    <xdr:to>
      <xdr:col>3</xdr:col>
      <xdr:colOff>171450</xdr:colOff>
      <xdr:row>175</xdr:row>
      <xdr:rowOff>209550</xdr:rowOff>
    </xdr:to>
    <xdr:sp macro="" textlink="">
      <xdr:nvSpPr>
        <xdr:cNvPr id="29" name="TextBox 28">
          <a:extLst>
            <a:ext uri="{FF2B5EF4-FFF2-40B4-BE49-F238E27FC236}">
              <a16:creationId xmlns:a16="http://schemas.microsoft.com/office/drawing/2014/main" id="{00000000-0008-0000-0300-00001D000000}"/>
            </a:ext>
          </a:extLst>
        </xdr:cNvPr>
        <xdr:cNvSpPr txBox="1"/>
      </xdr:nvSpPr>
      <xdr:spPr>
        <a:xfrm>
          <a:off x="161925" y="30203775"/>
          <a:ext cx="685800" cy="2381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CA" sz="1000" b="1">
              <a:latin typeface="Century Gothic" panose="020B0502020202020204" pitchFamily="34" charset="0"/>
            </a:rPr>
            <a:t>Y =</a:t>
          </a:r>
        </a:p>
      </xdr:txBody>
    </xdr:sp>
    <xdr:clientData/>
  </xdr:twoCellAnchor>
  <xdr:twoCellAnchor>
    <xdr:from>
      <xdr:col>5</xdr:col>
      <xdr:colOff>314325</xdr:colOff>
      <xdr:row>180</xdr:row>
      <xdr:rowOff>9525</xdr:rowOff>
    </xdr:from>
    <xdr:to>
      <xdr:col>6</xdr:col>
      <xdr:colOff>234450</xdr:colOff>
      <xdr:row>181</xdr:row>
      <xdr:rowOff>11609</xdr:rowOff>
    </xdr:to>
    <xdr:sp macro="" textlink="">
      <xdr:nvSpPr>
        <xdr:cNvPr id="30" name="TextBox 29">
          <a:extLst>
            <a:ext uri="{FF2B5EF4-FFF2-40B4-BE49-F238E27FC236}">
              <a16:creationId xmlns:a16="http://schemas.microsoft.com/office/drawing/2014/main" id="{00000000-0008-0000-0300-00001E000000}"/>
            </a:ext>
          </a:extLst>
        </xdr:cNvPr>
        <xdr:cNvSpPr txBox="1"/>
      </xdr:nvSpPr>
      <xdr:spPr>
        <a:xfrm>
          <a:off x="1962150" y="31384875"/>
          <a:ext cx="405900" cy="23068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CA" sz="1000" b="1">
              <a:latin typeface="Century Gothic" panose="020B0502020202020204" pitchFamily="34" charset="0"/>
            </a:rPr>
            <a:t>X =</a:t>
          </a:r>
        </a:p>
      </xdr:txBody>
    </xdr:sp>
    <xdr:clientData/>
  </xdr:twoCellAnchor>
  <xdr:twoCellAnchor>
    <xdr:from>
      <xdr:col>5</xdr:col>
      <xdr:colOff>20955</xdr:colOff>
      <xdr:row>180</xdr:row>
      <xdr:rowOff>19050</xdr:rowOff>
    </xdr:from>
    <xdr:to>
      <xdr:col>5</xdr:col>
      <xdr:colOff>20955</xdr:colOff>
      <xdr:row>181</xdr:row>
      <xdr:rowOff>19050</xdr:rowOff>
    </xdr:to>
    <xdr:cxnSp macro="">
      <xdr:nvCxnSpPr>
        <xdr:cNvPr id="31" name="Straight Connector 30">
          <a:extLst>
            <a:ext uri="{FF2B5EF4-FFF2-40B4-BE49-F238E27FC236}">
              <a16:creationId xmlns:a16="http://schemas.microsoft.com/office/drawing/2014/main" id="{00000000-0008-0000-0300-00001F000000}"/>
            </a:ext>
          </a:extLst>
        </xdr:cNvPr>
        <xdr:cNvCxnSpPr/>
      </xdr:nvCxnSpPr>
      <xdr:spPr>
        <a:xfrm>
          <a:off x="1668780" y="31394400"/>
          <a:ext cx="0" cy="228600"/>
        </a:xfrm>
        <a:prstGeom prst="line">
          <a:avLst/>
        </a:prstGeom>
        <a:ln w="15875">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209550</xdr:colOff>
      <xdr:row>180</xdr:row>
      <xdr:rowOff>9525</xdr:rowOff>
    </xdr:from>
    <xdr:to>
      <xdr:col>8</xdr:col>
      <xdr:colOff>209550</xdr:colOff>
      <xdr:row>181</xdr:row>
      <xdr:rowOff>9525</xdr:rowOff>
    </xdr:to>
    <xdr:cxnSp macro="">
      <xdr:nvCxnSpPr>
        <xdr:cNvPr id="32" name="Straight Connector 31">
          <a:extLst>
            <a:ext uri="{FF2B5EF4-FFF2-40B4-BE49-F238E27FC236}">
              <a16:creationId xmlns:a16="http://schemas.microsoft.com/office/drawing/2014/main" id="{00000000-0008-0000-0300-000020000000}"/>
            </a:ext>
          </a:extLst>
        </xdr:cNvPr>
        <xdr:cNvCxnSpPr/>
      </xdr:nvCxnSpPr>
      <xdr:spPr>
        <a:xfrm>
          <a:off x="3314700" y="31384875"/>
          <a:ext cx="0" cy="228600"/>
        </a:xfrm>
        <a:prstGeom prst="line">
          <a:avLst/>
        </a:prstGeom>
        <a:ln w="15875">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190500</xdr:colOff>
      <xdr:row>180</xdr:row>
      <xdr:rowOff>114300</xdr:rowOff>
    </xdr:from>
    <xdr:to>
      <xdr:col>8</xdr:col>
      <xdr:colOff>142875</xdr:colOff>
      <xdr:row>180</xdr:row>
      <xdr:rowOff>114300</xdr:rowOff>
    </xdr:to>
    <xdr:cxnSp macro="">
      <xdr:nvCxnSpPr>
        <xdr:cNvPr id="33" name="Straight Arrow Connector 32">
          <a:extLst>
            <a:ext uri="{FF2B5EF4-FFF2-40B4-BE49-F238E27FC236}">
              <a16:creationId xmlns:a16="http://schemas.microsoft.com/office/drawing/2014/main" id="{00000000-0008-0000-0300-000021000000}"/>
            </a:ext>
          </a:extLst>
        </xdr:cNvPr>
        <xdr:cNvCxnSpPr/>
      </xdr:nvCxnSpPr>
      <xdr:spPr>
        <a:xfrm>
          <a:off x="2809875" y="31489650"/>
          <a:ext cx="438150" cy="0"/>
        </a:xfrm>
        <a:prstGeom prst="straightConnector1">
          <a:avLst/>
        </a:prstGeom>
        <a:ln w="6350" cap="sq">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38100</xdr:colOff>
      <xdr:row>180</xdr:row>
      <xdr:rowOff>114300</xdr:rowOff>
    </xdr:from>
    <xdr:to>
      <xdr:col>5</xdr:col>
      <xdr:colOff>314325</xdr:colOff>
      <xdr:row>180</xdr:row>
      <xdr:rowOff>124867</xdr:rowOff>
    </xdr:to>
    <xdr:cxnSp macro="">
      <xdr:nvCxnSpPr>
        <xdr:cNvPr id="34" name="Straight Arrow Connector 33">
          <a:extLst>
            <a:ext uri="{FF2B5EF4-FFF2-40B4-BE49-F238E27FC236}">
              <a16:creationId xmlns:a16="http://schemas.microsoft.com/office/drawing/2014/main" id="{00000000-0008-0000-0300-000022000000}"/>
            </a:ext>
          </a:extLst>
        </xdr:cNvPr>
        <xdr:cNvCxnSpPr>
          <a:stCxn id="30" idx="1"/>
        </xdr:cNvCxnSpPr>
      </xdr:nvCxnSpPr>
      <xdr:spPr>
        <a:xfrm flipH="1" flipV="1">
          <a:off x="1685925" y="31489650"/>
          <a:ext cx="276225" cy="10567"/>
        </a:xfrm>
        <a:prstGeom prst="straightConnector1">
          <a:avLst/>
        </a:prstGeom>
        <a:ln w="6350" cap="sq">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222885</xdr:colOff>
      <xdr:row>172</xdr:row>
      <xdr:rowOff>133350</xdr:rowOff>
    </xdr:from>
    <xdr:to>
      <xdr:col>3</xdr:col>
      <xdr:colOff>463673</xdr:colOff>
      <xdr:row>172</xdr:row>
      <xdr:rowOff>133350</xdr:rowOff>
    </xdr:to>
    <xdr:cxnSp macro="">
      <xdr:nvCxnSpPr>
        <xdr:cNvPr id="35" name="Straight Connector 34">
          <a:extLst>
            <a:ext uri="{FF2B5EF4-FFF2-40B4-BE49-F238E27FC236}">
              <a16:creationId xmlns:a16="http://schemas.microsoft.com/office/drawing/2014/main" id="{00000000-0008-0000-0300-000023000000}"/>
            </a:ext>
          </a:extLst>
        </xdr:cNvPr>
        <xdr:cNvCxnSpPr/>
      </xdr:nvCxnSpPr>
      <xdr:spPr>
        <a:xfrm rot="5400000">
          <a:off x="1019554" y="29559506"/>
          <a:ext cx="0" cy="240788"/>
        </a:xfrm>
        <a:prstGeom prst="line">
          <a:avLst/>
        </a:prstGeom>
        <a:ln w="15875">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213360</xdr:colOff>
      <xdr:row>178</xdr:row>
      <xdr:rowOff>152400</xdr:rowOff>
    </xdr:from>
    <xdr:to>
      <xdr:col>3</xdr:col>
      <xdr:colOff>454148</xdr:colOff>
      <xdr:row>178</xdr:row>
      <xdr:rowOff>152400</xdr:rowOff>
    </xdr:to>
    <xdr:cxnSp macro="">
      <xdr:nvCxnSpPr>
        <xdr:cNvPr id="36" name="Straight Connector 35">
          <a:extLst>
            <a:ext uri="{FF2B5EF4-FFF2-40B4-BE49-F238E27FC236}">
              <a16:creationId xmlns:a16="http://schemas.microsoft.com/office/drawing/2014/main" id="{00000000-0008-0000-0300-000024000000}"/>
            </a:ext>
          </a:extLst>
        </xdr:cNvPr>
        <xdr:cNvCxnSpPr/>
      </xdr:nvCxnSpPr>
      <xdr:spPr>
        <a:xfrm rot="5400000">
          <a:off x="1010029" y="30950156"/>
          <a:ext cx="0" cy="240788"/>
        </a:xfrm>
        <a:prstGeom prst="line">
          <a:avLst/>
        </a:prstGeom>
        <a:ln w="15875">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316230</xdr:colOff>
      <xdr:row>176</xdr:row>
      <xdr:rowOff>85725</xdr:rowOff>
    </xdr:from>
    <xdr:to>
      <xdr:col>3</xdr:col>
      <xdr:colOff>316230</xdr:colOff>
      <xdr:row>178</xdr:row>
      <xdr:rowOff>48186</xdr:rowOff>
    </xdr:to>
    <xdr:cxnSp macro="">
      <xdr:nvCxnSpPr>
        <xdr:cNvPr id="37" name="Straight Arrow Connector 36">
          <a:extLst>
            <a:ext uri="{FF2B5EF4-FFF2-40B4-BE49-F238E27FC236}">
              <a16:creationId xmlns:a16="http://schemas.microsoft.com/office/drawing/2014/main" id="{00000000-0008-0000-0300-000025000000}"/>
            </a:ext>
          </a:extLst>
        </xdr:cNvPr>
        <xdr:cNvCxnSpPr/>
      </xdr:nvCxnSpPr>
      <xdr:spPr>
        <a:xfrm rot="10800000" flipV="1">
          <a:off x="992505" y="30546675"/>
          <a:ext cx="0" cy="419661"/>
        </a:xfrm>
        <a:prstGeom prst="straightConnector1">
          <a:avLst/>
        </a:prstGeom>
        <a:ln w="6350" cap="sq">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293370</xdr:colOff>
      <xdr:row>175</xdr:row>
      <xdr:rowOff>47626</xdr:rowOff>
    </xdr:from>
    <xdr:to>
      <xdr:col>5</xdr:col>
      <xdr:colOff>9525</xdr:colOff>
      <xdr:row>175</xdr:row>
      <xdr:rowOff>66675</xdr:rowOff>
    </xdr:to>
    <xdr:cxnSp macro="">
      <xdr:nvCxnSpPr>
        <xdr:cNvPr id="38" name="Straight Arrow Connector 37">
          <a:extLst>
            <a:ext uri="{FF2B5EF4-FFF2-40B4-BE49-F238E27FC236}">
              <a16:creationId xmlns:a16="http://schemas.microsoft.com/office/drawing/2014/main" id="{00000000-0008-0000-0300-000026000000}"/>
            </a:ext>
          </a:extLst>
        </xdr:cNvPr>
        <xdr:cNvCxnSpPr/>
      </xdr:nvCxnSpPr>
      <xdr:spPr>
        <a:xfrm flipH="1" flipV="1">
          <a:off x="1455420" y="30279976"/>
          <a:ext cx="201930" cy="19049"/>
        </a:xfrm>
        <a:prstGeom prst="straightConnector1">
          <a:avLst/>
        </a:prstGeom>
        <a:ln w="6350" cap="sq">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11430</xdr:colOff>
      <xdr:row>175</xdr:row>
      <xdr:rowOff>57150</xdr:rowOff>
    </xdr:from>
    <xdr:to>
      <xdr:col>8</xdr:col>
      <xdr:colOff>224884</xdr:colOff>
      <xdr:row>175</xdr:row>
      <xdr:rowOff>57151</xdr:rowOff>
    </xdr:to>
    <xdr:cxnSp macro="">
      <xdr:nvCxnSpPr>
        <xdr:cNvPr id="39" name="Straight Arrow Connector 38">
          <a:extLst>
            <a:ext uri="{FF2B5EF4-FFF2-40B4-BE49-F238E27FC236}">
              <a16:creationId xmlns:a16="http://schemas.microsoft.com/office/drawing/2014/main" id="{00000000-0008-0000-0300-000027000000}"/>
            </a:ext>
          </a:extLst>
        </xdr:cNvPr>
        <xdr:cNvCxnSpPr/>
      </xdr:nvCxnSpPr>
      <xdr:spPr>
        <a:xfrm rot="10800000" flipH="1">
          <a:off x="3297555" y="29546550"/>
          <a:ext cx="308704" cy="1"/>
        </a:xfrm>
        <a:prstGeom prst="straightConnector1">
          <a:avLst/>
        </a:prstGeom>
        <a:ln w="6350" cap="sq">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7620</xdr:colOff>
      <xdr:row>177</xdr:row>
      <xdr:rowOff>0</xdr:rowOff>
    </xdr:from>
    <xdr:to>
      <xdr:col>8</xdr:col>
      <xdr:colOff>7621</xdr:colOff>
      <xdr:row>177</xdr:row>
      <xdr:rowOff>210312</xdr:rowOff>
    </xdr:to>
    <xdr:cxnSp macro="">
      <xdr:nvCxnSpPr>
        <xdr:cNvPr id="40" name="Straight Arrow Connector 39">
          <a:extLst>
            <a:ext uri="{FF2B5EF4-FFF2-40B4-BE49-F238E27FC236}">
              <a16:creationId xmlns:a16="http://schemas.microsoft.com/office/drawing/2014/main" id="{00000000-0008-0000-0300-000028000000}"/>
            </a:ext>
          </a:extLst>
        </xdr:cNvPr>
        <xdr:cNvCxnSpPr/>
      </xdr:nvCxnSpPr>
      <xdr:spPr>
        <a:xfrm>
          <a:off x="3112770" y="30689550"/>
          <a:ext cx="1" cy="210312"/>
        </a:xfrm>
        <a:prstGeom prst="straightConnector1">
          <a:avLst/>
        </a:prstGeom>
        <a:ln w="6350" cap="sq">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173673</xdr:colOff>
      <xdr:row>242</xdr:row>
      <xdr:rowOff>9841</xdr:rowOff>
    </xdr:from>
    <xdr:to>
      <xdr:col>16</xdr:col>
      <xdr:colOff>440690</xdr:colOff>
      <xdr:row>242</xdr:row>
      <xdr:rowOff>215581</xdr:rowOff>
    </xdr:to>
    <xdr:sp macro="" textlink="">
      <xdr:nvSpPr>
        <xdr:cNvPr id="42" name="TextBox 41">
          <a:hlinkClick xmlns:r="http://schemas.openxmlformats.org/officeDocument/2006/relationships" r:id="rId4"/>
          <a:extLst>
            <a:ext uri="{FF2B5EF4-FFF2-40B4-BE49-F238E27FC236}">
              <a16:creationId xmlns:a16="http://schemas.microsoft.com/office/drawing/2014/main" id="{00000000-0008-0000-0300-00002A000000}"/>
            </a:ext>
          </a:extLst>
        </xdr:cNvPr>
        <xdr:cNvSpPr txBox="1"/>
      </xdr:nvSpPr>
      <xdr:spPr>
        <a:xfrm>
          <a:off x="4936173" y="40546654"/>
          <a:ext cx="2807017" cy="20574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CA" sz="800" u="sng">
              <a:solidFill>
                <a:srgbClr val="0070C0"/>
              </a:solidFill>
              <a:latin typeface="Century Gothic" panose="020B0502020202020204" pitchFamily="34" charset="0"/>
            </a:rPr>
            <a:t>View</a:t>
          </a:r>
          <a:r>
            <a:rPr lang="en-CA" sz="800" u="sng" baseline="0">
              <a:solidFill>
                <a:srgbClr val="0070C0"/>
              </a:solidFill>
              <a:latin typeface="Century Gothic" panose="020B0502020202020204" pitchFamily="34" charset="0"/>
            </a:rPr>
            <a:t> color choices at </a:t>
          </a:r>
          <a:r>
            <a:rPr lang="en-CA" sz="800" u="sng">
              <a:solidFill>
                <a:srgbClr val="0070C0"/>
              </a:solidFill>
              <a:latin typeface="Century Gothic" panose="020B0502020202020204" pitchFamily="34" charset="0"/>
            </a:rPr>
            <a:t>www.sherwinwilliams.com</a:t>
          </a:r>
          <a:r>
            <a:rPr lang="en-CA" sz="800" u="sng" baseline="0">
              <a:solidFill>
                <a:srgbClr val="0070C0"/>
              </a:solidFill>
              <a:latin typeface="Century Gothic" panose="020B0502020202020204" pitchFamily="34" charset="0"/>
            </a:rPr>
            <a:t> </a:t>
          </a:r>
          <a:endParaRPr lang="en-CA" sz="800" u="sng">
            <a:solidFill>
              <a:srgbClr val="0070C0"/>
            </a:solidFill>
            <a:latin typeface="Century Gothic" panose="020B0502020202020204" pitchFamily="34" charset="0"/>
          </a:endParaRPr>
        </a:p>
      </xdr:txBody>
    </xdr:sp>
    <xdr:clientData fLocksWithSheet="0"/>
  </xdr:twoCellAnchor>
  <xdr:twoCellAnchor>
    <xdr:from>
      <xdr:col>17</xdr:col>
      <xdr:colOff>97170</xdr:colOff>
      <xdr:row>180</xdr:row>
      <xdr:rowOff>133406</xdr:rowOff>
    </xdr:from>
    <xdr:to>
      <xdr:col>17</xdr:col>
      <xdr:colOff>206661</xdr:colOff>
      <xdr:row>182</xdr:row>
      <xdr:rowOff>97523</xdr:rowOff>
    </xdr:to>
    <xdr:grpSp>
      <xdr:nvGrpSpPr>
        <xdr:cNvPr id="376994" name="Group 283">
          <a:extLst>
            <a:ext uri="{FF2B5EF4-FFF2-40B4-BE49-F238E27FC236}">
              <a16:creationId xmlns:a16="http://schemas.microsoft.com/office/drawing/2014/main" id="{00000000-0008-0000-0300-0000A2C00500}"/>
            </a:ext>
          </a:extLst>
        </xdr:cNvPr>
        <xdr:cNvGrpSpPr>
          <a:grpSpLocks/>
        </xdr:cNvGrpSpPr>
      </xdr:nvGrpSpPr>
      <xdr:grpSpPr bwMode="auto">
        <a:xfrm>
          <a:off x="7840995" y="31680206"/>
          <a:ext cx="109491" cy="287967"/>
          <a:chOff x="3800474" y="42119550"/>
          <a:chExt cx="79448" cy="380066"/>
        </a:xfrm>
      </xdr:grpSpPr>
      <xdr:sp macro="" textlink="">
        <xdr:nvSpPr>
          <xdr:cNvPr id="44" name="Rectangle 43">
            <a:extLst>
              <a:ext uri="{FF2B5EF4-FFF2-40B4-BE49-F238E27FC236}">
                <a16:creationId xmlns:a16="http://schemas.microsoft.com/office/drawing/2014/main" id="{00000000-0008-0000-0300-00002C000000}"/>
              </a:ext>
            </a:extLst>
          </xdr:cNvPr>
          <xdr:cNvSpPr/>
        </xdr:nvSpPr>
        <xdr:spPr>
          <a:xfrm>
            <a:off x="3801719" y="42324656"/>
            <a:ext cx="78203" cy="174960"/>
          </a:xfrm>
          <a:prstGeom prst="rect">
            <a:avLst/>
          </a:prstGeom>
          <a:solidFill>
            <a:schemeClr val="bg1"/>
          </a:solid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n-US"/>
          </a:p>
        </xdr:txBody>
      </xdr:sp>
      <xdr:sp macro="" textlink="">
        <xdr:nvSpPr>
          <xdr:cNvPr id="45" name="Rectangle 44">
            <a:extLst>
              <a:ext uri="{FF2B5EF4-FFF2-40B4-BE49-F238E27FC236}">
                <a16:creationId xmlns:a16="http://schemas.microsoft.com/office/drawing/2014/main" id="{00000000-0008-0000-0300-00002D000000}"/>
              </a:ext>
            </a:extLst>
          </xdr:cNvPr>
          <xdr:cNvSpPr/>
        </xdr:nvSpPr>
        <xdr:spPr>
          <a:xfrm>
            <a:off x="3800474" y="42119550"/>
            <a:ext cx="73467" cy="253366"/>
          </a:xfrm>
          <a:prstGeom prst="rect">
            <a:avLst/>
          </a:prstGeom>
          <a:solidFill>
            <a:schemeClr val="tx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n-US"/>
          </a:p>
        </xdr:txBody>
      </xdr:sp>
    </xdr:grpSp>
    <xdr:clientData/>
  </xdr:twoCellAnchor>
  <xdr:twoCellAnchor>
    <xdr:from>
      <xdr:col>10</xdr:col>
      <xdr:colOff>285750</xdr:colOff>
      <xdr:row>173</xdr:row>
      <xdr:rowOff>123825</xdr:rowOff>
    </xdr:from>
    <xdr:to>
      <xdr:col>10</xdr:col>
      <xdr:colOff>471459</xdr:colOff>
      <xdr:row>177</xdr:row>
      <xdr:rowOff>114301</xdr:rowOff>
    </xdr:to>
    <xdr:cxnSp macro="">
      <xdr:nvCxnSpPr>
        <xdr:cNvPr id="46" name="Straight Connector 45">
          <a:extLst>
            <a:ext uri="{FF2B5EF4-FFF2-40B4-BE49-F238E27FC236}">
              <a16:creationId xmlns:a16="http://schemas.microsoft.com/office/drawing/2014/main" id="{00000000-0008-0000-0300-00002E000000}"/>
            </a:ext>
          </a:extLst>
        </xdr:cNvPr>
        <xdr:cNvCxnSpPr>
          <a:cxnSpLocks/>
        </xdr:cNvCxnSpPr>
      </xdr:nvCxnSpPr>
      <xdr:spPr>
        <a:xfrm flipH="1" flipV="1">
          <a:off x="4362450" y="29898975"/>
          <a:ext cx="185709" cy="904876"/>
        </a:xfrm>
        <a:prstGeom prst="line">
          <a:avLst/>
        </a:prstGeom>
        <a:ln w="12700">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335280</xdr:colOff>
      <xdr:row>172</xdr:row>
      <xdr:rowOff>154305</xdr:rowOff>
    </xdr:from>
    <xdr:to>
      <xdr:col>3</xdr:col>
      <xdr:colOff>335280</xdr:colOff>
      <xdr:row>174</xdr:row>
      <xdr:rowOff>124396</xdr:rowOff>
    </xdr:to>
    <xdr:cxnSp macro="">
      <xdr:nvCxnSpPr>
        <xdr:cNvPr id="47" name="Straight Arrow Connector 46">
          <a:extLst>
            <a:ext uri="{FF2B5EF4-FFF2-40B4-BE49-F238E27FC236}">
              <a16:creationId xmlns:a16="http://schemas.microsoft.com/office/drawing/2014/main" id="{00000000-0008-0000-0300-00002F000000}"/>
            </a:ext>
          </a:extLst>
        </xdr:cNvPr>
        <xdr:cNvCxnSpPr/>
      </xdr:nvCxnSpPr>
      <xdr:spPr>
        <a:xfrm flipV="1">
          <a:off x="1011555" y="29700855"/>
          <a:ext cx="0" cy="427291"/>
        </a:xfrm>
        <a:prstGeom prst="straightConnector1">
          <a:avLst/>
        </a:prstGeom>
        <a:ln w="6350" cap="sq">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180975</xdr:colOff>
      <xdr:row>173</xdr:row>
      <xdr:rowOff>219075</xdr:rowOff>
    </xdr:from>
    <xdr:to>
      <xdr:col>11</xdr:col>
      <xdr:colOff>60008</xdr:colOff>
      <xdr:row>177</xdr:row>
      <xdr:rowOff>142875</xdr:rowOff>
    </xdr:to>
    <xdr:cxnSp macro="">
      <xdr:nvCxnSpPr>
        <xdr:cNvPr id="48" name="Straight Connector 47">
          <a:extLst>
            <a:ext uri="{FF2B5EF4-FFF2-40B4-BE49-F238E27FC236}">
              <a16:creationId xmlns:a16="http://schemas.microsoft.com/office/drawing/2014/main" id="{00000000-0008-0000-0300-000030000000}"/>
            </a:ext>
          </a:extLst>
        </xdr:cNvPr>
        <xdr:cNvCxnSpPr>
          <a:cxnSpLocks/>
        </xdr:cNvCxnSpPr>
      </xdr:nvCxnSpPr>
      <xdr:spPr>
        <a:xfrm flipH="1">
          <a:off x="4257675" y="29994225"/>
          <a:ext cx="364808" cy="838200"/>
        </a:xfrm>
        <a:prstGeom prst="line">
          <a:avLst/>
        </a:prstGeom>
        <a:ln w="12700">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146685</xdr:colOff>
      <xdr:row>173</xdr:row>
      <xdr:rowOff>200025</xdr:rowOff>
    </xdr:from>
    <xdr:to>
      <xdr:col>17</xdr:col>
      <xdr:colOff>180228</xdr:colOff>
      <xdr:row>177</xdr:row>
      <xdr:rowOff>209550</xdr:rowOff>
    </xdr:to>
    <xdr:cxnSp macro="">
      <xdr:nvCxnSpPr>
        <xdr:cNvPr id="49" name="Straight Connector 48">
          <a:extLst>
            <a:ext uri="{FF2B5EF4-FFF2-40B4-BE49-F238E27FC236}">
              <a16:creationId xmlns:a16="http://schemas.microsoft.com/office/drawing/2014/main" id="{00000000-0008-0000-0300-000031000000}"/>
            </a:ext>
          </a:extLst>
        </xdr:cNvPr>
        <xdr:cNvCxnSpPr>
          <a:cxnSpLocks/>
        </xdr:cNvCxnSpPr>
      </xdr:nvCxnSpPr>
      <xdr:spPr>
        <a:xfrm>
          <a:off x="7138035" y="29975175"/>
          <a:ext cx="519318" cy="923925"/>
        </a:xfrm>
        <a:prstGeom prst="line">
          <a:avLst/>
        </a:prstGeom>
        <a:ln w="12700">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16</xdr:col>
      <xdr:colOff>161925</xdr:colOff>
      <xdr:row>173</xdr:row>
      <xdr:rowOff>57150</xdr:rowOff>
    </xdr:from>
    <xdr:to>
      <xdr:col>17</xdr:col>
      <xdr:colOff>247486</xdr:colOff>
      <xdr:row>177</xdr:row>
      <xdr:rowOff>178182</xdr:rowOff>
    </xdr:to>
    <xdr:cxnSp macro="">
      <xdr:nvCxnSpPr>
        <xdr:cNvPr id="50" name="Straight Connector 49">
          <a:extLst>
            <a:ext uri="{FF2B5EF4-FFF2-40B4-BE49-F238E27FC236}">
              <a16:creationId xmlns:a16="http://schemas.microsoft.com/office/drawing/2014/main" id="{00000000-0008-0000-0300-000032000000}"/>
            </a:ext>
          </a:extLst>
        </xdr:cNvPr>
        <xdr:cNvCxnSpPr>
          <a:cxnSpLocks/>
        </xdr:cNvCxnSpPr>
      </xdr:nvCxnSpPr>
      <xdr:spPr>
        <a:xfrm flipV="1">
          <a:off x="7153275" y="29832300"/>
          <a:ext cx="571336" cy="1035432"/>
        </a:xfrm>
        <a:prstGeom prst="line">
          <a:avLst/>
        </a:prstGeom>
        <a:ln w="12700">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312751</xdr:colOff>
      <xdr:row>179</xdr:row>
      <xdr:rowOff>201682</xdr:rowOff>
    </xdr:from>
    <xdr:to>
      <xdr:col>15</xdr:col>
      <xdr:colOff>139588</xdr:colOff>
      <xdr:row>182</xdr:row>
      <xdr:rowOff>81998</xdr:rowOff>
    </xdr:to>
    <xdr:cxnSp macro="">
      <xdr:nvCxnSpPr>
        <xdr:cNvPr id="51" name="Straight Connector 50">
          <a:extLst>
            <a:ext uri="{FF2B5EF4-FFF2-40B4-BE49-F238E27FC236}">
              <a16:creationId xmlns:a16="http://schemas.microsoft.com/office/drawing/2014/main" id="{00000000-0008-0000-0300-000033000000}"/>
            </a:ext>
          </a:extLst>
        </xdr:cNvPr>
        <xdr:cNvCxnSpPr>
          <a:cxnSpLocks/>
        </xdr:cNvCxnSpPr>
      </xdr:nvCxnSpPr>
      <xdr:spPr>
        <a:xfrm flipH="1">
          <a:off x="5361001" y="31348432"/>
          <a:ext cx="1284162" cy="432766"/>
        </a:xfrm>
        <a:prstGeom prst="line">
          <a:avLst/>
        </a:prstGeom>
        <a:ln w="12700">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170774</xdr:colOff>
      <xdr:row>180</xdr:row>
      <xdr:rowOff>4300</xdr:rowOff>
    </xdr:from>
    <xdr:to>
      <xdr:col>14</xdr:col>
      <xdr:colOff>418836</xdr:colOff>
      <xdr:row>182</xdr:row>
      <xdr:rowOff>85518</xdr:rowOff>
    </xdr:to>
    <xdr:cxnSp macro="">
      <xdr:nvCxnSpPr>
        <xdr:cNvPr id="52" name="Straight Connector 51">
          <a:extLst>
            <a:ext uri="{FF2B5EF4-FFF2-40B4-BE49-F238E27FC236}">
              <a16:creationId xmlns:a16="http://schemas.microsoft.com/office/drawing/2014/main" id="{00000000-0008-0000-0300-000034000000}"/>
            </a:ext>
          </a:extLst>
        </xdr:cNvPr>
        <xdr:cNvCxnSpPr>
          <a:cxnSpLocks/>
          <a:endCxn id="56" idx="1"/>
        </xdr:cNvCxnSpPr>
      </xdr:nvCxnSpPr>
      <xdr:spPr>
        <a:xfrm>
          <a:off x="5219024" y="31379650"/>
          <a:ext cx="1219612" cy="405068"/>
        </a:xfrm>
        <a:prstGeom prst="line">
          <a:avLst/>
        </a:prstGeom>
        <a:ln w="12700">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69159</xdr:colOff>
      <xdr:row>181</xdr:row>
      <xdr:rowOff>62120</xdr:rowOff>
    </xdr:from>
    <xdr:to>
      <xdr:col>12</xdr:col>
      <xdr:colOff>281127</xdr:colOff>
      <xdr:row>183</xdr:row>
      <xdr:rowOff>39757</xdr:rowOff>
    </xdr:to>
    <xdr:sp macro="" textlink="" fLocksText="0">
      <xdr:nvSpPr>
        <xdr:cNvPr id="55" name="TextBox 54">
          <a:extLst>
            <a:ext uri="{FF2B5EF4-FFF2-40B4-BE49-F238E27FC236}">
              <a16:creationId xmlns:a16="http://schemas.microsoft.com/office/drawing/2014/main" id="{00000000-0008-0000-0300-000037000000}"/>
            </a:ext>
          </a:extLst>
        </xdr:cNvPr>
        <xdr:cNvSpPr txBox="1"/>
      </xdr:nvSpPr>
      <xdr:spPr>
        <a:xfrm>
          <a:off x="4631634" y="31666070"/>
          <a:ext cx="697743" cy="206237"/>
        </a:xfrm>
        <a:prstGeom prst="rect">
          <a:avLst/>
        </a:prstGeom>
        <a:solidFill>
          <a:srgbClr val="FFFFDD"/>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36000" tIns="36000" rIns="0" bIns="36000" rtlCol="0" anchor="t"/>
        <a:lstStyle/>
        <a:p>
          <a:endParaRPr lang="en-CA" sz="800">
            <a:latin typeface="Century Gothic" panose="020B0502020202020204" pitchFamily="34" charset="0"/>
          </a:endParaRPr>
        </a:p>
      </xdr:txBody>
    </xdr:sp>
    <xdr:clientData/>
  </xdr:twoCellAnchor>
  <xdr:twoCellAnchor>
    <xdr:from>
      <xdr:col>14</xdr:col>
      <xdr:colOff>419348</xdr:colOff>
      <xdr:row>181</xdr:row>
      <xdr:rowOff>79927</xdr:rowOff>
    </xdr:from>
    <xdr:to>
      <xdr:col>16</xdr:col>
      <xdr:colOff>49775</xdr:colOff>
      <xdr:row>183</xdr:row>
      <xdr:rowOff>40492</xdr:rowOff>
    </xdr:to>
    <xdr:sp macro="" textlink="" fLocksText="0">
      <xdr:nvSpPr>
        <xdr:cNvPr id="56" name="TextBox 55">
          <a:extLst>
            <a:ext uri="{FF2B5EF4-FFF2-40B4-BE49-F238E27FC236}">
              <a16:creationId xmlns:a16="http://schemas.microsoft.com/office/drawing/2014/main" id="{00000000-0008-0000-0300-000038000000}"/>
            </a:ext>
          </a:extLst>
        </xdr:cNvPr>
        <xdr:cNvSpPr txBox="1"/>
      </xdr:nvSpPr>
      <xdr:spPr>
        <a:xfrm>
          <a:off x="6439148" y="31683877"/>
          <a:ext cx="601977" cy="189165"/>
        </a:xfrm>
        <a:prstGeom prst="rect">
          <a:avLst/>
        </a:prstGeom>
        <a:solidFill>
          <a:srgbClr val="FFFFDD"/>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36000" tIns="36000" rIns="0" bIns="36000" rtlCol="0" anchor="t"/>
        <a:lstStyle/>
        <a:p>
          <a:endParaRPr lang="en-CA" sz="800">
            <a:latin typeface="Century Gothic" panose="020B0502020202020204" pitchFamily="34" charset="0"/>
          </a:endParaRPr>
        </a:p>
      </xdr:txBody>
    </xdr:sp>
    <xdr:clientData/>
  </xdr:twoCellAnchor>
  <xdr:twoCellAnchor>
    <xdr:from>
      <xdr:col>16</xdr:col>
      <xdr:colOff>321945</xdr:colOff>
      <xdr:row>178</xdr:row>
      <xdr:rowOff>0</xdr:rowOff>
    </xdr:from>
    <xdr:to>
      <xdr:col>18</xdr:col>
      <xdr:colOff>142634</xdr:colOff>
      <xdr:row>178</xdr:row>
      <xdr:rowOff>209550</xdr:rowOff>
    </xdr:to>
    <xdr:sp macro="" textlink="" fLocksText="0">
      <xdr:nvSpPr>
        <xdr:cNvPr id="57" name="TextBox 56">
          <a:extLst>
            <a:ext uri="{FF2B5EF4-FFF2-40B4-BE49-F238E27FC236}">
              <a16:creationId xmlns:a16="http://schemas.microsoft.com/office/drawing/2014/main" id="{00000000-0008-0000-0300-000039000000}"/>
            </a:ext>
          </a:extLst>
        </xdr:cNvPr>
        <xdr:cNvSpPr txBox="1"/>
      </xdr:nvSpPr>
      <xdr:spPr>
        <a:xfrm>
          <a:off x="7313295" y="30918150"/>
          <a:ext cx="792239" cy="209550"/>
        </a:xfrm>
        <a:prstGeom prst="rect">
          <a:avLst/>
        </a:prstGeom>
        <a:solidFill>
          <a:srgbClr val="FFFFDD"/>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36000" tIns="36000" rIns="0" bIns="36000" rtlCol="0" anchor="t"/>
        <a:lstStyle/>
        <a:p>
          <a:endParaRPr lang="en-CA" sz="800">
            <a:latin typeface="Century Gothic" panose="020B0502020202020204" pitchFamily="34" charset="0"/>
          </a:endParaRPr>
        </a:p>
      </xdr:txBody>
    </xdr:sp>
    <xdr:clientData/>
  </xdr:twoCellAnchor>
  <xdr:twoCellAnchor>
    <xdr:from>
      <xdr:col>16</xdr:col>
      <xdr:colOff>436245</xdr:colOff>
      <xdr:row>172</xdr:row>
      <xdr:rowOff>20955</xdr:rowOff>
    </xdr:from>
    <xdr:to>
      <xdr:col>18</xdr:col>
      <xdr:colOff>256934</xdr:colOff>
      <xdr:row>173</xdr:row>
      <xdr:rowOff>9666</xdr:rowOff>
    </xdr:to>
    <xdr:sp macro="" textlink="" fLocksText="0">
      <xdr:nvSpPr>
        <xdr:cNvPr id="58" name="TextBox 57">
          <a:extLst>
            <a:ext uri="{FF2B5EF4-FFF2-40B4-BE49-F238E27FC236}">
              <a16:creationId xmlns:a16="http://schemas.microsoft.com/office/drawing/2014/main" id="{00000000-0008-0000-0300-00003A000000}"/>
            </a:ext>
          </a:extLst>
        </xdr:cNvPr>
        <xdr:cNvSpPr txBox="1"/>
      </xdr:nvSpPr>
      <xdr:spPr>
        <a:xfrm>
          <a:off x="7427595" y="29567505"/>
          <a:ext cx="792239" cy="217311"/>
        </a:xfrm>
        <a:prstGeom prst="rect">
          <a:avLst/>
        </a:prstGeom>
        <a:solidFill>
          <a:srgbClr val="FFFFDD"/>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36000" tIns="36000" rIns="0" bIns="36000" rtlCol="0" anchor="t"/>
        <a:lstStyle/>
        <a:p>
          <a:endParaRPr lang="en-CA" sz="800">
            <a:latin typeface="Century Gothic" panose="020B0502020202020204" pitchFamily="34" charset="0"/>
          </a:endParaRPr>
        </a:p>
      </xdr:txBody>
    </xdr:sp>
    <xdr:clientData/>
  </xdr:twoCellAnchor>
  <xdr:twoCellAnchor>
    <xdr:from>
      <xdr:col>2</xdr:col>
      <xdr:colOff>295275</xdr:colOff>
      <xdr:row>174</xdr:row>
      <xdr:rowOff>219075</xdr:rowOff>
    </xdr:from>
    <xdr:to>
      <xdr:col>4</xdr:col>
      <xdr:colOff>15832</xdr:colOff>
      <xdr:row>175</xdr:row>
      <xdr:rowOff>200025</xdr:rowOff>
    </xdr:to>
    <xdr:sp macro="" textlink="" fLocksText="0">
      <xdr:nvSpPr>
        <xdr:cNvPr id="59" name="TextBox 58">
          <a:extLst>
            <a:ext uri="{FF2B5EF4-FFF2-40B4-BE49-F238E27FC236}">
              <a16:creationId xmlns:a16="http://schemas.microsoft.com/office/drawing/2014/main" id="{00000000-0008-0000-0300-00003B000000}"/>
            </a:ext>
          </a:extLst>
        </xdr:cNvPr>
        <xdr:cNvSpPr txBox="1"/>
      </xdr:nvSpPr>
      <xdr:spPr>
        <a:xfrm>
          <a:off x="485775" y="30222825"/>
          <a:ext cx="692107" cy="209550"/>
        </a:xfrm>
        <a:prstGeom prst="rect">
          <a:avLst/>
        </a:prstGeom>
        <a:solidFill>
          <a:srgbClr val="FFFFDD"/>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36000" tIns="36000" rIns="0" bIns="36000" rtlCol="0" anchor="t"/>
        <a:lstStyle/>
        <a:p>
          <a:endParaRPr lang="en-CA" sz="800">
            <a:latin typeface="Century Gothic" panose="020B0502020202020204" pitchFamily="34" charset="0"/>
          </a:endParaRPr>
        </a:p>
      </xdr:txBody>
    </xdr:sp>
    <xdr:clientData/>
  </xdr:twoCellAnchor>
  <xdr:twoCellAnchor>
    <xdr:from>
      <xdr:col>5</xdr:col>
      <xdr:colOff>257175</xdr:colOff>
      <xdr:row>174</xdr:row>
      <xdr:rowOff>171450</xdr:rowOff>
    </xdr:from>
    <xdr:to>
      <xdr:col>6</xdr:col>
      <xdr:colOff>184924</xdr:colOff>
      <xdr:row>175</xdr:row>
      <xdr:rowOff>152400</xdr:rowOff>
    </xdr:to>
    <xdr:sp macro="" textlink="" fLocksText="0">
      <xdr:nvSpPr>
        <xdr:cNvPr id="60" name="TextBox 59">
          <a:extLst>
            <a:ext uri="{FF2B5EF4-FFF2-40B4-BE49-F238E27FC236}">
              <a16:creationId xmlns:a16="http://schemas.microsoft.com/office/drawing/2014/main" id="{00000000-0008-0000-0300-00003C000000}"/>
            </a:ext>
          </a:extLst>
        </xdr:cNvPr>
        <xdr:cNvSpPr txBox="1"/>
      </xdr:nvSpPr>
      <xdr:spPr>
        <a:xfrm>
          <a:off x="2476500" y="29432250"/>
          <a:ext cx="461149" cy="209550"/>
        </a:xfrm>
        <a:prstGeom prst="rect">
          <a:avLst/>
        </a:prstGeom>
        <a:solidFill>
          <a:srgbClr val="FFFFDD"/>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36000" tIns="36000" rIns="0" bIns="36000" rtlCol="0" anchor="t"/>
        <a:lstStyle/>
        <a:p>
          <a:endParaRPr lang="en-CA" sz="800">
            <a:latin typeface="Century Gothic" panose="020B0502020202020204" pitchFamily="34" charset="0"/>
          </a:endParaRPr>
        </a:p>
      </xdr:txBody>
    </xdr:sp>
    <xdr:clientData/>
  </xdr:twoCellAnchor>
  <xdr:twoCellAnchor>
    <xdr:from>
      <xdr:col>6</xdr:col>
      <xdr:colOff>415290</xdr:colOff>
      <xdr:row>176</xdr:row>
      <xdr:rowOff>19050</xdr:rowOff>
    </xdr:from>
    <xdr:to>
      <xdr:col>7</xdr:col>
      <xdr:colOff>342587</xdr:colOff>
      <xdr:row>177</xdr:row>
      <xdr:rowOff>0</xdr:rowOff>
    </xdr:to>
    <xdr:sp macro="" textlink="" fLocksText="0">
      <xdr:nvSpPr>
        <xdr:cNvPr id="61" name="TextBox 60">
          <a:extLst>
            <a:ext uri="{FF2B5EF4-FFF2-40B4-BE49-F238E27FC236}">
              <a16:creationId xmlns:a16="http://schemas.microsoft.com/office/drawing/2014/main" id="{00000000-0008-0000-0300-00003D000000}"/>
            </a:ext>
          </a:extLst>
        </xdr:cNvPr>
        <xdr:cNvSpPr txBox="1"/>
      </xdr:nvSpPr>
      <xdr:spPr>
        <a:xfrm>
          <a:off x="2548890" y="30480000"/>
          <a:ext cx="413072" cy="209550"/>
        </a:xfrm>
        <a:prstGeom prst="rect">
          <a:avLst/>
        </a:prstGeom>
        <a:solidFill>
          <a:srgbClr val="FFFFDD"/>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36000" tIns="36000" rIns="0" bIns="36000" rtlCol="0" anchor="t"/>
        <a:lstStyle/>
        <a:p>
          <a:endParaRPr lang="en-CA" sz="800">
            <a:latin typeface="Century Gothic" panose="020B0502020202020204" pitchFamily="34" charset="0"/>
          </a:endParaRPr>
        </a:p>
      </xdr:txBody>
    </xdr:sp>
    <xdr:clientData/>
  </xdr:twoCellAnchor>
  <xdr:twoCellAnchor>
    <xdr:from>
      <xdr:col>6</xdr:col>
      <xdr:colOff>175260</xdr:colOff>
      <xdr:row>180</xdr:row>
      <xdr:rowOff>19050</xdr:rowOff>
    </xdr:from>
    <xdr:to>
      <xdr:col>7</xdr:col>
      <xdr:colOff>78575</xdr:colOff>
      <xdr:row>181</xdr:row>
      <xdr:rowOff>0</xdr:rowOff>
    </xdr:to>
    <xdr:sp macro="" textlink="" fLocksText="0">
      <xdr:nvSpPr>
        <xdr:cNvPr id="62" name="TextBox 61">
          <a:extLst>
            <a:ext uri="{FF2B5EF4-FFF2-40B4-BE49-F238E27FC236}">
              <a16:creationId xmlns:a16="http://schemas.microsoft.com/office/drawing/2014/main" id="{00000000-0008-0000-0300-00003E000000}"/>
            </a:ext>
          </a:extLst>
        </xdr:cNvPr>
        <xdr:cNvSpPr txBox="1"/>
      </xdr:nvSpPr>
      <xdr:spPr>
        <a:xfrm>
          <a:off x="2308860" y="31394400"/>
          <a:ext cx="389090" cy="209550"/>
        </a:xfrm>
        <a:prstGeom prst="rect">
          <a:avLst/>
        </a:prstGeom>
        <a:solidFill>
          <a:srgbClr val="FFFFDD"/>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36000" tIns="36000" rIns="0" bIns="36000" rtlCol="0" anchor="t"/>
        <a:lstStyle/>
        <a:p>
          <a:endParaRPr lang="en-CA" sz="800">
            <a:latin typeface="Century Gothic" panose="020B0502020202020204" pitchFamily="34" charset="0"/>
          </a:endParaRPr>
        </a:p>
      </xdr:txBody>
    </xdr:sp>
    <xdr:clientData/>
  </xdr:twoCellAnchor>
  <xdr:twoCellAnchor>
    <xdr:from>
      <xdr:col>21</xdr:col>
      <xdr:colOff>47625</xdr:colOff>
      <xdr:row>2</xdr:row>
      <xdr:rowOff>28575</xdr:rowOff>
    </xdr:from>
    <xdr:to>
      <xdr:col>24</xdr:col>
      <xdr:colOff>665597</xdr:colOff>
      <xdr:row>3</xdr:row>
      <xdr:rowOff>28575</xdr:rowOff>
    </xdr:to>
    <xdr:sp macro="" textlink="">
      <xdr:nvSpPr>
        <xdr:cNvPr id="63" name="TextBox 62">
          <a:hlinkClick xmlns:r="http://schemas.openxmlformats.org/officeDocument/2006/relationships" r:id="rId5"/>
          <a:extLst>
            <a:ext uri="{FF2B5EF4-FFF2-40B4-BE49-F238E27FC236}">
              <a16:creationId xmlns:a16="http://schemas.microsoft.com/office/drawing/2014/main" id="{00000000-0008-0000-0300-00003F000000}"/>
            </a:ext>
          </a:extLst>
        </xdr:cNvPr>
        <xdr:cNvSpPr txBox="1"/>
      </xdr:nvSpPr>
      <xdr:spPr>
        <a:xfrm>
          <a:off x="8658225" y="628650"/>
          <a:ext cx="846572" cy="1524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lang="en-CA" sz="800" u="sng">
              <a:solidFill>
                <a:srgbClr val="0070C0"/>
              </a:solidFill>
              <a:latin typeface="Century Gothic" panose="020B0502020202020204" pitchFamily="34" charset="0"/>
            </a:rPr>
            <a:t>Main Menu</a:t>
          </a:r>
        </a:p>
      </xdr:txBody>
    </xdr:sp>
    <xdr:clientData fPrintsWithSheet="0"/>
  </xdr:twoCellAnchor>
  <xdr:twoCellAnchor editAs="oneCell">
    <xdr:from>
      <xdr:col>25</xdr:col>
      <xdr:colOff>622934</xdr:colOff>
      <xdr:row>2</xdr:row>
      <xdr:rowOff>19050</xdr:rowOff>
    </xdr:from>
    <xdr:to>
      <xdr:col>46</xdr:col>
      <xdr:colOff>605840</xdr:colOff>
      <xdr:row>3</xdr:row>
      <xdr:rowOff>38099</xdr:rowOff>
    </xdr:to>
    <xdr:sp macro="" textlink="">
      <xdr:nvSpPr>
        <xdr:cNvPr id="64" name="TextBox 63">
          <a:hlinkClick xmlns:r="http://schemas.openxmlformats.org/officeDocument/2006/relationships" r:id="rId6"/>
          <a:extLst>
            <a:ext uri="{FF2B5EF4-FFF2-40B4-BE49-F238E27FC236}">
              <a16:creationId xmlns:a16="http://schemas.microsoft.com/office/drawing/2014/main" id="{00000000-0008-0000-0300-000040000000}"/>
            </a:ext>
          </a:extLst>
        </xdr:cNvPr>
        <xdr:cNvSpPr txBox="1"/>
      </xdr:nvSpPr>
      <xdr:spPr>
        <a:xfrm>
          <a:off x="10166984" y="619125"/>
          <a:ext cx="1278113" cy="171449"/>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lang="en-CA" sz="800" u="sng">
              <a:solidFill>
                <a:srgbClr val="0070C0"/>
              </a:solidFill>
              <a:latin typeface="Century Gothic" panose="020B0502020202020204" pitchFamily="34" charset="0"/>
            </a:rPr>
            <a:t>Terms and Conditions</a:t>
          </a:r>
        </a:p>
      </xdr:txBody>
    </xdr:sp>
    <xdr:clientData fPrintsWithSheet="0"/>
  </xdr:twoCellAnchor>
  <xdr:twoCellAnchor>
    <xdr:from>
      <xdr:col>24</xdr:col>
      <xdr:colOff>662941</xdr:colOff>
      <xdr:row>2</xdr:row>
      <xdr:rowOff>28575</xdr:rowOff>
    </xdr:from>
    <xdr:to>
      <xdr:col>25</xdr:col>
      <xdr:colOff>623277</xdr:colOff>
      <xdr:row>3</xdr:row>
      <xdr:rowOff>11530</xdr:rowOff>
    </xdr:to>
    <xdr:sp macro="" textlink="">
      <xdr:nvSpPr>
        <xdr:cNvPr id="65" name="TextBox 64">
          <a:hlinkClick xmlns:r="http://schemas.openxmlformats.org/officeDocument/2006/relationships" r:id="rId7"/>
          <a:extLst>
            <a:ext uri="{FF2B5EF4-FFF2-40B4-BE49-F238E27FC236}">
              <a16:creationId xmlns:a16="http://schemas.microsoft.com/office/drawing/2014/main" id="{00000000-0008-0000-0300-000041000000}"/>
            </a:ext>
          </a:extLst>
        </xdr:cNvPr>
        <xdr:cNvSpPr txBox="1"/>
      </xdr:nvSpPr>
      <xdr:spPr>
        <a:xfrm>
          <a:off x="9502141" y="628650"/>
          <a:ext cx="665186" cy="13535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lang="en-CA" sz="800" u="sng">
              <a:solidFill>
                <a:srgbClr val="0070C0"/>
              </a:solidFill>
              <a:latin typeface="Century Gothic" panose="020B0502020202020204" pitchFamily="34" charset="0"/>
            </a:rPr>
            <a:t>Instructions</a:t>
          </a:r>
        </a:p>
      </xdr:txBody>
    </xdr:sp>
    <xdr:clientData fPrintsWithSheet="0"/>
  </xdr:twoCellAnchor>
  <xdr:twoCellAnchor>
    <xdr:from>
      <xdr:col>17</xdr:col>
      <xdr:colOff>246063</xdr:colOff>
      <xdr:row>180</xdr:row>
      <xdr:rowOff>114300</xdr:rowOff>
    </xdr:from>
    <xdr:to>
      <xdr:col>20</xdr:col>
      <xdr:colOff>68618</xdr:colOff>
      <xdr:row>182</xdr:row>
      <xdr:rowOff>125730</xdr:rowOff>
    </xdr:to>
    <xdr:sp macro="" textlink="">
      <xdr:nvSpPr>
        <xdr:cNvPr id="66" name="TextBox 65">
          <a:extLst>
            <a:ext uri="{FF2B5EF4-FFF2-40B4-BE49-F238E27FC236}">
              <a16:creationId xmlns:a16="http://schemas.microsoft.com/office/drawing/2014/main" id="{00000000-0008-0000-0300-000042000000}"/>
            </a:ext>
          </a:extLst>
        </xdr:cNvPr>
        <xdr:cNvSpPr txBox="1"/>
      </xdr:nvSpPr>
      <xdr:spPr>
        <a:xfrm>
          <a:off x="8056563" y="30967363"/>
          <a:ext cx="1346555" cy="33686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t"/>
        <a:lstStyle/>
        <a:p>
          <a:pPr algn="l"/>
          <a:r>
            <a:rPr lang="en-CA" sz="800">
              <a:latin typeface="Century Gothic" panose="020B0502020202020204" pitchFamily="34" charset="0"/>
            </a:rPr>
            <a:t>= Gate</a:t>
          </a:r>
          <a:r>
            <a:rPr lang="en-CA" sz="800" baseline="0">
              <a:latin typeface="Century Gothic" panose="020B0502020202020204" pitchFamily="34" charset="0"/>
            </a:rPr>
            <a:t> stacked in open position</a:t>
          </a:r>
          <a:endParaRPr lang="en-CA" sz="800">
            <a:latin typeface="Century Gothic" panose="020B0502020202020204" pitchFamily="34" charset="0"/>
          </a:endParaRPr>
        </a:p>
      </xdr:txBody>
    </xdr:sp>
    <xdr:clientData/>
  </xdr:twoCellAnchor>
  <xdr:twoCellAnchor editAs="oneCell">
    <xdr:from>
      <xdr:col>5</xdr:col>
      <xdr:colOff>28575</xdr:colOff>
      <xdr:row>171</xdr:row>
      <xdr:rowOff>47625</xdr:rowOff>
    </xdr:from>
    <xdr:to>
      <xdr:col>8</xdr:col>
      <xdr:colOff>149542</xdr:colOff>
      <xdr:row>172</xdr:row>
      <xdr:rowOff>224791</xdr:rowOff>
    </xdr:to>
    <xdr:pic>
      <xdr:nvPicPr>
        <xdr:cNvPr id="377016" name="Picture 28">
          <a:extLst>
            <a:ext uri="{FF2B5EF4-FFF2-40B4-BE49-F238E27FC236}">
              <a16:creationId xmlns:a16="http://schemas.microsoft.com/office/drawing/2014/main" id="{00000000-0008-0000-0300-0000B8C00500}"/>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rcRect t="5128"/>
        <a:stretch>
          <a:fillRect/>
        </a:stretch>
      </xdr:blipFill>
      <xdr:spPr bwMode="auto">
        <a:xfrm>
          <a:off x="1676400" y="29413200"/>
          <a:ext cx="1559242" cy="35242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5</xdr:col>
      <xdr:colOff>28575</xdr:colOff>
      <xdr:row>172</xdr:row>
      <xdr:rowOff>209550</xdr:rowOff>
    </xdr:from>
    <xdr:to>
      <xdr:col>8</xdr:col>
      <xdr:colOff>149542</xdr:colOff>
      <xdr:row>173</xdr:row>
      <xdr:rowOff>148592</xdr:rowOff>
    </xdr:to>
    <xdr:pic>
      <xdr:nvPicPr>
        <xdr:cNvPr id="377017" name="Picture 32">
          <a:extLst>
            <a:ext uri="{FF2B5EF4-FFF2-40B4-BE49-F238E27FC236}">
              <a16:creationId xmlns:a16="http://schemas.microsoft.com/office/drawing/2014/main" id="{00000000-0008-0000-0300-0000B9C00500}"/>
            </a:ext>
          </a:extLst>
        </xdr:cNvPr>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rcRect/>
        <a:stretch>
          <a:fillRect/>
        </a:stretch>
      </xdr:blipFill>
      <xdr:spPr bwMode="auto">
        <a:xfrm>
          <a:off x="1676400" y="29756100"/>
          <a:ext cx="1559242" cy="14287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12</xdr:col>
      <xdr:colOff>39688</xdr:colOff>
      <xdr:row>172</xdr:row>
      <xdr:rowOff>163830</xdr:rowOff>
    </xdr:from>
    <xdr:to>
      <xdr:col>14</xdr:col>
      <xdr:colOff>477327</xdr:colOff>
      <xdr:row>173</xdr:row>
      <xdr:rowOff>110165</xdr:rowOff>
    </xdr:to>
    <xdr:pic>
      <xdr:nvPicPr>
        <xdr:cNvPr id="377018" name="Picture 62">
          <a:extLst>
            <a:ext uri="{FF2B5EF4-FFF2-40B4-BE49-F238E27FC236}">
              <a16:creationId xmlns:a16="http://schemas.microsoft.com/office/drawing/2014/main" id="{00000000-0008-0000-0300-0000BAC00500}"/>
            </a:ext>
          </a:extLst>
        </xdr:cNvPr>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rcRect/>
        <a:stretch>
          <a:fillRect/>
        </a:stretch>
      </xdr:blipFill>
      <xdr:spPr bwMode="auto">
        <a:xfrm>
          <a:off x="5310188" y="29175393"/>
          <a:ext cx="1690811" cy="16128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editAs="oneCell">
        <xdr:from>
          <xdr:col>2</xdr:col>
          <xdr:colOff>47625</xdr:colOff>
          <xdr:row>75</xdr:row>
          <xdr:rowOff>47625</xdr:rowOff>
        </xdr:from>
        <xdr:to>
          <xdr:col>2</xdr:col>
          <xdr:colOff>285750</xdr:colOff>
          <xdr:row>76</xdr:row>
          <xdr:rowOff>0</xdr:rowOff>
        </xdr:to>
        <xdr:sp macro="" textlink="">
          <xdr:nvSpPr>
            <xdr:cNvPr id="348166" name="Option Button 6" hidden="1">
              <a:extLst>
                <a:ext uri="{63B3BB69-23CF-44E3-9099-C40C66FF867C}">
                  <a14:compatExt spid="_x0000_s348166"/>
                </a:ext>
                <a:ext uri="{FF2B5EF4-FFF2-40B4-BE49-F238E27FC236}">
                  <a16:creationId xmlns:a16="http://schemas.microsoft.com/office/drawing/2014/main" id="{00000000-0008-0000-0300-000006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76</xdr:row>
          <xdr:rowOff>0</xdr:rowOff>
        </xdr:from>
        <xdr:to>
          <xdr:col>2</xdr:col>
          <xdr:colOff>352425</xdr:colOff>
          <xdr:row>76</xdr:row>
          <xdr:rowOff>219075</xdr:rowOff>
        </xdr:to>
        <xdr:sp macro="" textlink="">
          <xdr:nvSpPr>
            <xdr:cNvPr id="348167" name="Option Button 7" hidden="1">
              <a:extLst>
                <a:ext uri="{63B3BB69-23CF-44E3-9099-C40C66FF867C}">
                  <a14:compatExt spid="_x0000_s348167"/>
                </a:ext>
                <a:ext uri="{FF2B5EF4-FFF2-40B4-BE49-F238E27FC236}">
                  <a16:creationId xmlns:a16="http://schemas.microsoft.com/office/drawing/2014/main" id="{00000000-0008-0000-0300-000007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77</xdr:row>
          <xdr:rowOff>0</xdr:rowOff>
        </xdr:from>
        <xdr:to>
          <xdr:col>2</xdr:col>
          <xdr:colOff>352425</xdr:colOff>
          <xdr:row>77</xdr:row>
          <xdr:rowOff>219075</xdr:rowOff>
        </xdr:to>
        <xdr:sp macro="" textlink="">
          <xdr:nvSpPr>
            <xdr:cNvPr id="348168" name="Option Button 8" hidden="1">
              <a:extLst>
                <a:ext uri="{63B3BB69-23CF-44E3-9099-C40C66FF867C}">
                  <a14:compatExt spid="_x0000_s348168"/>
                </a:ext>
                <a:ext uri="{FF2B5EF4-FFF2-40B4-BE49-F238E27FC236}">
                  <a16:creationId xmlns:a16="http://schemas.microsoft.com/office/drawing/2014/main" id="{00000000-0008-0000-0300-000008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78</xdr:row>
          <xdr:rowOff>0</xdr:rowOff>
        </xdr:from>
        <xdr:to>
          <xdr:col>2</xdr:col>
          <xdr:colOff>352425</xdr:colOff>
          <xdr:row>78</xdr:row>
          <xdr:rowOff>219075</xdr:rowOff>
        </xdr:to>
        <xdr:sp macro="" textlink="">
          <xdr:nvSpPr>
            <xdr:cNvPr id="348169" name="Option Button 9" hidden="1">
              <a:extLst>
                <a:ext uri="{63B3BB69-23CF-44E3-9099-C40C66FF867C}">
                  <a14:compatExt spid="_x0000_s348169"/>
                </a:ext>
                <a:ext uri="{FF2B5EF4-FFF2-40B4-BE49-F238E27FC236}">
                  <a16:creationId xmlns:a16="http://schemas.microsoft.com/office/drawing/2014/main" id="{00000000-0008-0000-0300-000009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9525</xdr:colOff>
          <xdr:row>75</xdr:row>
          <xdr:rowOff>0</xdr:rowOff>
        </xdr:from>
        <xdr:to>
          <xdr:col>20</xdr:col>
          <xdr:colOff>0</xdr:colOff>
          <xdr:row>80</xdr:row>
          <xdr:rowOff>0</xdr:rowOff>
        </xdr:to>
        <xdr:sp macro="" textlink="">
          <xdr:nvSpPr>
            <xdr:cNvPr id="348170" name="Group Box 10" hidden="1">
              <a:extLst>
                <a:ext uri="{63B3BB69-23CF-44E3-9099-C40C66FF867C}">
                  <a14:compatExt spid="_x0000_s348170"/>
                </a:ext>
                <a:ext uri="{FF2B5EF4-FFF2-40B4-BE49-F238E27FC236}">
                  <a16:creationId xmlns:a16="http://schemas.microsoft.com/office/drawing/2014/main" id="{00000000-0008-0000-0300-00000A5005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9525</xdr:colOff>
          <xdr:row>140</xdr:row>
          <xdr:rowOff>76200</xdr:rowOff>
        </xdr:from>
        <xdr:to>
          <xdr:col>19</xdr:col>
          <xdr:colOff>390525</xdr:colOff>
          <xdr:row>166</xdr:row>
          <xdr:rowOff>190500</xdr:rowOff>
        </xdr:to>
        <xdr:sp macro="" textlink="">
          <xdr:nvSpPr>
            <xdr:cNvPr id="348171" name="Group Box 11" hidden="1">
              <a:extLst>
                <a:ext uri="{63B3BB69-23CF-44E3-9099-C40C66FF867C}">
                  <a14:compatExt spid="_x0000_s348171"/>
                </a:ext>
                <a:ext uri="{FF2B5EF4-FFF2-40B4-BE49-F238E27FC236}">
                  <a16:creationId xmlns:a16="http://schemas.microsoft.com/office/drawing/2014/main" id="{00000000-0008-0000-0300-00000B5005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76200</xdr:colOff>
          <xdr:row>141</xdr:row>
          <xdr:rowOff>19050</xdr:rowOff>
        </xdr:from>
        <xdr:to>
          <xdr:col>2</xdr:col>
          <xdr:colOff>381000</xdr:colOff>
          <xdr:row>141</xdr:row>
          <xdr:rowOff>209550</xdr:rowOff>
        </xdr:to>
        <xdr:sp macro="" textlink="">
          <xdr:nvSpPr>
            <xdr:cNvPr id="348172" name="Option Button 12" hidden="1">
              <a:extLst>
                <a:ext uri="{63B3BB69-23CF-44E3-9099-C40C66FF867C}">
                  <a14:compatExt spid="_x0000_s348172"/>
                </a:ext>
                <a:ext uri="{FF2B5EF4-FFF2-40B4-BE49-F238E27FC236}">
                  <a16:creationId xmlns:a16="http://schemas.microsoft.com/office/drawing/2014/main" id="{00000000-0008-0000-0300-00000C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76200</xdr:colOff>
          <xdr:row>142</xdr:row>
          <xdr:rowOff>19050</xdr:rowOff>
        </xdr:from>
        <xdr:to>
          <xdr:col>2</xdr:col>
          <xdr:colOff>266700</xdr:colOff>
          <xdr:row>143</xdr:row>
          <xdr:rowOff>0</xdr:rowOff>
        </xdr:to>
        <xdr:sp macro="" textlink="">
          <xdr:nvSpPr>
            <xdr:cNvPr id="348173" name="Option Button 13" hidden="1">
              <a:extLst>
                <a:ext uri="{63B3BB69-23CF-44E3-9099-C40C66FF867C}">
                  <a14:compatExt spid="_x0000_s348173"/>
                </a:ext>
                <a:ext uri="{FF2B5EF4-FFF2-40B4-BE49-F238E27FC236}">
                  <a16:creationId xmlns:a16="http://schemas.microsoft.com/office/drawing/2014/main" id="{00000000-0008-0000-0300-00000D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76200</xdr:colOff>
          <xdr:row>143</xdr:row>
          <xdr:rowOff>19050</xdr:rowOff>
        </xdr:from>
        <xdr:to>
          <xdr:col>2</xdr:col>
          <xdr:colOff>381000</xdr:colOff>
          <xdr:row>143</xdr:row>
          <xdr:rowOff>219075</xdr:rowOff>
        </xdr:to>
        <xdr:sp macro="" textlink="">
          <xdr:nvSpPr>
            <xdr:cNvPr id="348174" name="Option Button 14" hidden="1">
              <a:extLst>
                <a:ext uri="{63B3BB69-23CF-44E3-9099-C40C66FF867C}">
                  <a14:compatExt spid="_x0000_s348174"/>
                </a:ext>
                <a:ext uri="{FF2B5EF4-FFF2-40B4-BE49-F238E27FC236}">
                  <a16:creationId xmlns:a16="http://schemas.microsoft.com/office/drawing/2014/main" id="{00000000-0008-0000-0300-00000E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9525</xdr:colOff>
          <xdr:row>202</xdr:row>
          <xdr:rowOff>0</xdr:rowOff>
        </xdr:from>
        <xdr:to>
          <xdr:col>19</xdr:col>
          <xdr:colOff>390525</xdr:colOff>
          <xdr:row>204</xdr:row>
          <xdr:rowOff>0</xdr:rowOff>
        </xdr:to>
        <xdr:sp macro="" textlink="">
          <xdr:nvSpPr>
            <xdr:cNvPr id="348175" name="Group Box 15" hidden="1">
              <a:extLst>
                <a:ext uri="{63B3BB69-23CF-44E3-9099-C40C66FF867C}">
                  <a14:compatExt spid="_x0000_s348175"/>
                </a:ext>
                <a:ext uri="{FF2B5EF4-FFF2-40B4-BE49-F238E27FC236}">
                  <a16:creationId xmlns:a16="http://schemas.microsoft.com/office/drawing/2014/main" id="{00000000-0008-0000-0300-00000F5005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95250</xdr:colOff>
          <xdr:row>233</xdr:row>
          <xdr:rowOff>19050</xdr:rowOff>
        </xdr:from>
        <xdr:to>
          <xdr:col>2</xdr:col>
          <xdr:colOff>323850</xdr:colOff>
          <xdr:row>233</xdr:row>
          <xdr:rowOff>190500</xdr:rowOff>
        </xdr:to>
        <xdr:sp macro="" textlink="">
          <xdr:nvSpPr>
            <xdr:cNvPr id="348179" name="Option Button 19" hidden="1">
              <a:extLst>
                <a:ext uri="{63B3BB69-23CF-44E3-9099-C40C66FF867C}">
                  <a14:compatExt spid="_x0000_s348179"/>
                </a:ext>
                <a:ext uri="{FF2B5EF4-FFF2-40B4-BE49-F238E27FC236}">
                  <a16:creationId xmlns:a16="http://schemas.microsoft.com/office/drawing/2014/main" id="{00000000-0008-0000-0300-000013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95250</xdr:colOff>
          <xdr:row>234</xdr:row>
          <xdr:rowOff>28575</xdr:rowOff>
        </xdr:from>
        <xdr:to>
          <xdr:col>2</xdr:col>
          <xdr:colOff>323850</xdr:colOff>
          <xdr:row>234</xdr:row>
          <xdr:rowOff>200025</xdr:rowOff>
        </xdr:to>
        <xdr:sp macro="" textlink="">
          <xdr:nvSpPr>
            <xdr:cNvPr id="348180" name="Option Button 20" hidden="1">
              <a:extLst>
                <a:ext uri="{63B3BB69-23CF-44E3-9099-C40C66FF867C}">
                  <a14:compatExt spid="_x0000_s348180"/>
                </a:ext>
                <a:ext uri="{FF2B5EF4-FFF2-40B4-BE49-F238E27FC236}">
                  <a16:creationId xmlns:a16="http://schemas.microsoft.com/office/drawing/2014/main" id="{00000000-0008-0000-0300-000014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95250</xdr:colOff>
          <xdr:row>234</xdr:row>
          <xdr:rowOff>28575</xdr:rowOff>
        </xdr:from>
        <xdr:to>
          <xdr:col>6</xdr:col>
          <xdr:colOff>314325</xdr:colOff>
          <xdr:row>234</xdr:row>
          <xdr:rowOff>200025</xdr:rowOff>
        </xdr:to>
        <xdr:sp macro="" textlink="">
          <xdr:nvSpPr>
            <xdr:cNvPr id="348181" name="Option Button 21" hidden="1">
              <a:extLst>
                <a:ext uri="{63B3BB69-23CF-44E3-9099-C40C66FF867C}">
                  <a14:compatExt spid="_x0000_s348181"/>
                </a:ext>
                <a:ext uri="{FF2B5EF4-FFF2-40B4-BE49-F238E27FC236}">
                  <a16:creationId xmlns:a16="http://schemas.microsoft.com/office/drawing/2014/main" id="{00000000-0008-0000-0300-000015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95250</xdr:colOff>
          <xdr:row>238</xdr:row>
          <xdr:rowOff>28575</xdr:rowOff>
        </xdr:from>
        <xdr:to>
          <xdr:col>2</xdr:col>
          <xdr:colOff>323850</xdr:colOff>
          <xdr:row>238</xdr:row>
          <xdr:rowOff>209550</xdr:rowOff>
        </xdr:to>
        <xdr:sp macro="" textlink="">
          <xdr:nvSpPr>
            <xdr:cNvPr id="348182" name="Option Button 22" hidden="1">
              <a:extLst>
                <a:ext uri="{63B3BB69-23CF-44E3-9099-C40C66FF867C}">
                  <a14:compatExt spid="_x0000_s348182"/>
                </a:ext>
                <a:ext uri="{FF2B5EF4-FFF2-40B4-BE49-F238E27FC236}">
                  <a16:creationId xmlns:a16="http://schemas.microsoft.com/office/drawing/2014/main" id="{00000000-0008-0000-0300-000016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232</xdr:row>
          <xdr:rowOff>76200</xdr:rowOff>
        </xdr:from>
        <xdr:to>
          <xdr:col>20</xdr:col>
          <xdr:colOff>9525</xdr:colOff>
          <xdr:row>244</xdr:row>
          <xdr:rowOff>0</xdr:rowOff>
        </xdr:to>
        <xdr:sp macro="" textlink="">
          <xdr:nvSpPr>
            <xdr:cNvPr id="348183" name="Group Box 23" hidden="1">
              <a:extLst>
                <a:ext uri="{63B3BB69-23CF-44E3-9099-C40C66FF867C}">
                  <a14:compatExt spid="_x0000_s348183"/>
                </a:ext>
                <a:ext uri="{FF2B5EF4-FFF2-40B4-BE49-F238E27FC236}">
                  <a16:creationId xmlns:a16="http://schemas.microsoft.com/office/drawing/2014/main" id="{00000000-0008-0000-0300-0000175005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104775</xdr:colOff>
          <xdr:row>241</xdr:row>
          <xdr:rowOff>19050</xdr:rowOff>
        </xdr:from>
        <xdr:to>
          <xdr:col>2</xdr:col>
          <xdr:colOff>323850</xdr:colOff>
          <xdr:row>241</xdr:row>
          <xdr:rowOff>209550</xdr:rowOff>
        </xdr:to>
        <xdr:sp macro="" textlink="">
          <xdr:nvSpPr>
            <xdr:cNvPr id="348185" name="Option Button 25" hidden="1">
              <a:extLst>
                <a:ext uri="{63B3BB69-23CF-44E3-9099-C40C66FF867C}">
                  <a14:compatExt spid="_x0000_s348185"/>
                </a:ext>
                <a:ext uri="{FF2B5EF4-FFF2-40B4-BE49-F238E27FC236}">
                  <a16:creationId xmlns:a16="http://schemas.microsoft.com/office/drawing/2014/main" id="{00000000-0008-0000-0300-000019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209</xdr:row>
          <xdr:rowOff>28575</xdr:rowOff>
        </xdr:from>
        <xdr:to>
          <xdr:col>2</xdr:col>
          <xdr:colOff>285750</xdr:colOff>
          <xdr:row>209</xdr:row>
          <xdr:rowOff>209550</xdr:rowOff>
        </xdr:to>
        <xdr:sp macro="" textlink="">
          <xdr:nvSpPr>
            <xdr:cNvPr id="348186" name="Option Button 26" hidden="1">
              <a:extLst>
                <a:ext uri="{63B3BB69-23CF-44E3-9099-C40C66FF867C}">
                  <a14:compatExt spid="_x0000_s348186"/>
                </a:ext>
                <a:ext uri="{FF2B5EF4-FFF2-40B4-BE49-F238E27FC236}">
                  <a16:creationId xmlns:a16="http://schemas.microsoft.com/office/drawing/2014/main" id="{00000000-0008-0000-0300-00001A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219075</xdr:colOff>
          <xdr:row>209</xdr:row>
          <xdr:rowOff>38100</xdr:rowOff>
        </xdr:from>
        <xdr:to>
          <xdr:col>4</xdr:col>
          <xdr:colOff>466725</xdr:colOff>
          <xdr:row>209</xdr:row>
          <xdr:rowOff>209550</xdr:rowOff>
        </xdr:to>
        <xdr:sp macro="" textlink="">
          <xdr:nvSpPr>
            <xdr:cNvPr id="348187" name="Option Button 27" hidden="1">
              <a:extLst>
                <a:ext uri="{63B3BB69-23CF-44E3-9099-C40C66FF867C}">
                  <a14:compatExt spid="_x0000_s348187"/>
                </a:ext>
                <a:ext uri="{FF2B5EF4-FFF2-40B4-BE49-F238E27FC236}">
                  <a16:creationId xmlns:a16="http://schemas.microsoft.com/office/drawing/2014/main" id="{00000000-0008-0000-0300-00001B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400050</xdr:colOff>
          <xdr:row>209</xdr:row>
          <xdr:rowOff>38100</xdr:rowOff>
        </xdr:from>
        <xdr:to>
          <xdr:col>7</xdr:col>
          <xdr:colOff>133350</xdr:colOff>
          <xdr:row>209</xdr:row>
          <xdr:rowOff>209550</xdr:rowOff>
        </xdr:to>
        <xdr:sp macro="" textlink="">
          <xdr:nvSpPr>
            <xdr:cNvPr id="348188" name="Option Button 28" hidden="1">
              <a:extLst>
                <a:ext uri="{63B3BB69-23CF-44E3-9099-C40C66FF867C}">
                  <a14:compatExt spid="_x0000_s348188"/>
                </a:ext>
                <a:ext uri="{FF2B5EF4-FFF2-40B4-BE49-F238E27FC236}">
                  <a16:creationId xmlns:a16="http://schemas.microsoft.com/office/drawing/2014/main" id="{00000000-0008-0000-0300-00001C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0</xdr:colOff>
          <xdr:row>209</xdr:row>
          <xdr:rowOff>47625</xdr:rowOff>
        </xdr:from>
        <xdr:to>
          <xdr:col>9</xdr:col>
          <xdr:colOff>228600</xdr:colOff>
          <xdr:row>209</xdr:row>
          <xdr:rowOff>209550</xdr:rowOff>
        </xdr:to>
        <xdr:sp macro="" textlink="">
          <xdr:nvSpPr>
            <xdr:cNvPr id="348189" name="Option Button 29" hidden="1">
              <a:extLst>
                <a:ext uri="{63B3BB69-23CF-44E3-9099-C40C66FF867C}">
                  <a14:compatExt spid="_x0000_s348189"/>
                </a:ext>
                <a:ext uri="{FF2B5EF4-FFF2-40B4-BE49-F238E27FC236}">
                  <a16:creationId xmlns:a16="http://schemas.microsoft.com/office/drawing/2014/main" id="{00000000-0008-0000-0300-00001D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66675</xdr:colOff>
          <xdr:row>208</xdr:row>
          <xdr:rowOff>66675</xdr:rowOff>
        </xdr:from>
        <xdr:to>
          <xdr:col>20</xdr:col>
          <xdr:colOff>9525</xdr:colOff>
          <xdr:row>212</xdr:row>
          <xdr:rowOff>0</xdr:rowOff>
        </xdr:to>
        <xdr:sp macro="" textlink="">
          <xdr:nvSpPr>
            <xdr:cNvPr id="348190" name="Group Box 30" hidden="1">
              <a:extLst>
                <a:ext uri="{63B3BB69-23CF-44E3-9099-C40C66FF867C}">
                  <a14:compatExt spid="_x0000_s348190"/>
                </a:ext>
                <a:ext uri="{FF2B5EF4-FFF2-40B4-BE49-F238E27FC236}">
                  <a16:creationId xmlns:a16="http://schemas.microsoft.com/office/drawing/2014/main" id="{00000000-0008-0000-0300-00001E5005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10</xdr:col>
          <xdr:colOff>323850</xdr:colOff>
          <xdr:row>209</xdr:row>
          <xdr:rowOff>47625</xdr:rowOff>
        </xdr:from>
        <xdr:to>
          <xdr:col>11</xdr:col>
          <xdr:colOff>85725</xdr:colOff>
          <xdr:row>209</xdr:row>
          <xdr:rowOff>209550</xdr:rowOff>
        </xdr:to>
        <xdr:sp macro="" textlink="">
          <xdr:nvSpPr>
            <xdr:cNvPr id="348192" name="Option Button 32" hidden="1">
              <a:extLst>
                <a:ext uri="{63B3BB69-23CF-44E3-9099-C40C66FF867C}">
                  <a14:compatExt spid="_x0000_s348192"/>
                </a:ext>
                <a:ext uri="{FF2B5EF4-FFF2-40B4-BE49-F238E27FC236}">
                  <a16:creationId xmlns:a16="http://schemas.microsoft.com/office/drawing/2014/main" id="{00000000-0008-0000-0300-000020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57150</xdr:colOff>
          <xdr:row>217</xdr:row>
          <xdr:rowOff>9525</xdr:rowOff>
        </xdr:from>
        <xdr:to>
          <xdr:col>2</xdr:col>
          <xdr:colOff>361950</xdr:colOff>
          <xdr:row>217</xdr:row>
          <xdr:rowOff>209550</xdr:rowOff>
        </xdr:to>
        <xdr:sp macro="" textlink="">
          <xdr:nvSpPr>
            <xdr:cNvPr id="348194" name="Option Button 34" hidden="1">
              <a:extLst>
                <a:ext uri="{63B3BB69-23CF-44E3-9099-C40C66FF867C}">
                  <a14:compatExt spid="_x0000_s348194"/>
                </a:ext>
                <a:ext uri="{FF2B5EF4-FFF2-40B4-BE49-F238E27FC236}">
                  <a16:creationId xmlns:a16="http://schemas.microsoft.com/office/drawing/2014/main" id="{00000000-0008-0000-0300-000022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285750</xdr:colOff>
          <xdr:row>217</xdr:row>
          <xdr:rowOff>0</xdr:rowOff>
        </xdr:from>
        <xdr:to>
          <xdr:col>5</xdr:col>
          <xdr:colOff>95250</xdr:colOff>
          <xdr:row>217</xdr:row>
          <xdr:rowOff>209550</xdr:rowOff>
        </xdr:to>
        <xdr:sp macro="" textlink="">
          <xdr:nvSpPr>
            <xdr:cNvPr id="348195" name="Option Button 35" hidden="1">
              <a:extLst>
                <a:ext uri="{63B3BB69-23CF-44E3-9099-C40C66FF867C}">
                  <a14:compatExt spid="_x0000_s348195"/>
                </a:ext>
                <a:ext uri="{FF2B5EF4-FFF2-40B4-BE49-F238E27FC236}">
                  <a16:creationId xmlns:a16="http://schemas.microsoft.com/office/drawing/2014/main" id="{00000000-0008-0000-0300-000023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333375</xdr:colOff>
          <xdr:row>217</xdr:row>
          <xdr:rowOff>0</xdr:rowOff>
        </xdr:from>
        <xdr:to>
          <xdr:col>11</xdr:col>
          <xdr:colOff>152400</xdr:colOff>
          <xdr:row>217</xdr:row>
          <xdr:rowOff>209550</xdr:rowOff>
        </xdr:to>
        <xdr:sp macro="" textlink="">
          <xdr:nvSpPr>
            <xdr:cNvPr id="348196" name="Option Button 36" hidden="1">
              <a:extLst>
                <a:ext uri="{63B3BB69-23CF-44E3-9099-C40C66FF867C}">
                  <a14:compatExt spid="_x0000_s348196"/>
                </a:ext>
                <a:ext uri="{FF2B5EF4-FFF2-40B4-BE49-F238E27FC236}">
                  <a16:creationId xmlns:a16="http://schemas.microsoft.com/office/drawing/2014/main" id="{00000000-0008-0000-0300-000024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438150</xdr:colOff>
          <xdr:row>217</xdr:row>
          <xdr:rowOff>9525</xdr:rowOff>
        </xdr:from>
        <xdr:to>
          <xdr:col>7</xdr:col>
          <xdr:colOff>257175</xdr:colOff>
          <xdr:row>217</xdr:row>
          <xdr:rowOff>209550</xdr:rowOff>
        </xdr:to>
        <xdr:sp macro="" textlink="">
          <xdr:nvSpPr>
            <xdr:cNvPr id="348197" name="Option Button 37" hidden="1">
              <a:extLst>
                <a:ext uri="{63B3BB69-23CF-44E3-9099-C40C66FF867C}">
                  <a14:compatExt spid="_x0000_s348197"/>
                </a:ext>
                <a:ext uri="{FF2B5EF4-FFF2-40B4-BE49-F238E27FC236}">
                  <a16:creationId xmlns:a16="http://schemas.microsoft.com/office/drawing/2014/main" id="{00000000-0008-0000-0300-000025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38100</xdr:colOff>
          <xdr:row>217</xdr:row>
          <xdr:rowOff>19050</xdr:rowOff>
        </xdr:from>
        <xdr:to>
          <xdr:col>9</xdr:col>
          <xdr:colOff>361950</xdr:colOff>
          <xdr:row>218</xdr:row>
          <xdr:rowOff>0</xdr:rowOff>
        </xdr:to>
        <xdr:sp macro="" textlink="">
          <xdr:nvSpPr>
            <xdr:cNvPr id="348200" name="Option Button 40" hidden="1">
              <a:extLst>
                <a:ext uri="{63B3BB69-23CF-44E3-9099-C40C66FF867C}">
                  <a14:compatExt spid="_x0000_s348200"/>
                </a:ext>
                <a:ext uri="{FF2B5EF4-FFF2-40B4-BE49-F238E27FC236}">
                  <a16:creationId xmlns:a16="http://schemas.microsoft.com/office/drawing/2014/main" id="{00000000-0008-0000-0300-000028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57150</xdr:colOff>
          <xdr:row>216</xdr:row>
          <xdr:rowOff>66675</xdr:rowOff>
        </xdr:from>
        <xdr:to>
          <xdr:col>12</xdr:col>
          <xdr:colOff>352425</xdr:colOff>
          <xdr:row>217</xdr:row>
          <xdr:rowOff>200025</xdr:rowOff>
        </xdr:to>
        <xdr:sp macro="" textlink="">
          <xdr:nvSpPr>
            <xdr:cNvPr id="348201" name="Option Button 41" hidden="1">
              <a:extLst>
                <a:ext uri="{63B3BB69-23CF-44E3-9099-C40C66FF867C}">
                  <a14:compatExt spid="_x0000_s348201"/>
                </a:ext>
                <a:ext uri="{FF2B5EF4-FFF2-40B4-BE49-F238E27FC236}">
                  <a16:creationId xmlns:a16="http://schemas.microsoft.com/office/drawing/2014/main" id="{00000000-0008-0000-0300-000029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494</xdr:row>
          <xdr:rowOff>9525</xdr:rowOff>
        </xdr:from>
        <xdr:to>
          <xdr:col>2</xdr:col>
          <xdr:colOff>352425</xdr:colOff>
          <xdr:row>495</xdr:row>
          <xdr:rowOff>0</xdr:rowOff>
        </xdr:to>
        <xdr:sp macro="" textlink="">
          <xdr:nvSpPr>
            <xdr:cNvPr id="348203" name="Option Button 43" hidden="1">
              <a:extLst>
                <a:ext uri="{63B3BB69-23CF-44E3-9099-C40C66FF867C}">
                  <a14:compatExt spid="_x0000_s348203"/>
                </a:ext>
                <a:ext uri="{FF2B5EF4-FFF2-40B4-BE49-F238E27FC236}">
                  <a16:creationId xmlns:a16="http://schemas.microsoft.com/office/drawing/2014/main" id="{00000000-0008-0000-0300-00002B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494</xdr:row>
          <xdr:rowOff>0</xdr:rowOff>
        </xdr:from>
        <xdr:to>
          <xdr:col>20</xdr:col>
          <xdr:colOff>0</xdr:colOff>
          <xdr:row>495</xdr:row>
          <xdr:rowOff>0</xdr:rowOff>
        </xdr:to>
        <xdr:sp macro="" textlink="">
          <xdr:nvSpPr>
            <xdr:cNvPr id="348204" name="Group Box 44" hidden="1">
              <a:extLst>
                <a:ext uri="{63B3BB69-23CF-44E3-9099-C40C66FF867C}">
                  <a14:compatExt spid="_x0000_s348204"/>
                </a:ext>
                <a:ext uri="{FF2B5EF4-FFF2-40B4-BE49-F238E27FC236}">
                  <a16:creationId xmlns:a16="http://schemas.microsoft.com/office/drawing/2014/main" id="{00000000-0008-0000-0300-00002C5005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9525</xdr:colOff>
          <xdr:row>225</xdr:row>
          <xdr:rowOff>0</xdr:rowOff>
        </xdr:from>
        <xdr:to>
          <xdr:col>20</xdr:col>
          <xdr:colOff>9525</xdr:colOff>
          <xdr:row>228</xdr:row>
          <xdr:rowOff>9525</xdr:rowOff>
        </xdr:to>
        <xdr:sp macro="" textlink="">
          <xdr:nvSpPr>
            <xdr:cNvPr id="348205" name="Group Box 45" hidden="1">
              <a:extLst>
                <a:ext uri="{63B3BB69-23CF-44E3-9099-C40C66FF867C}">
                  <a14:compatExt spid="_x0000_s348205"/>
                </a:ext>
                <a:ext uri="{FF2B5EF4-FFF2-40B4-BE49-F238E27FC236}">
                  <a16:creationId xmlns:a16="http://schemas.microsoft.com/office/drawing/2014/main" id="{00000000-0008-0000-0300-00002D5005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225</xdr:row>
          <xdr:rowOff>0</xdr:rowOff>
        </xdr:from>
        <xdr:to>
          <xdr:col>2</xdr:col>
          <xdr:colOff>352425</xdr:colOff>
          <xdr:row>225</xdr:row>
          <xdr:rowOff>219075</xdr:rowOff>
        </xdr:to>
        <xdr:sp macro="" textlink="">
          <xdr:nvSpPr>
            <xdr:cNvPr id="348206" name="Option Button 46" hidden="1">
              <a:extLst>
                <a:ext uri="{63B3BB69-23CF-44E3-9099-C40C66FF867C}">
                  <a14:compatExt spid="_x0000_s348206"/>
                </a:ext>
                <a:ext uri="{FF2B5EF4-FFF2-40B4-BE49-F238E27FC236}">
                  <a16:creationId xmlns:a16="http://schemas.microsoft.com/office/drawing/2014/main" id="{00000000-0008-0000-0300-00002E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257175</xdr:colOff>
          <xdr:row>225</xdr:row>
          <xdr:rowOff>0</xdr:rowOff>
        </xdr:from>
        <xdr:to>
          <xdr:col>6</xdr:col>
          <xdr:colOff>85725</xdr:colOff>
          <xdr:row>225</xdr:row>
          <xdr:rowOff>219075</xdr:rowOff>
        </xdr:to>
        <xdr:sp macro="" textlink="">
          <xdr:nvSpPr>
            <xdr:cNvPr id="348207" name="Option Button 47" hidden="1">
              <a:extLst>
                <a:ext uri="{63B3BB69-23CF-44E3-9099-C40C66FF867C}">
                  <a14:compatExt spid="_x0000_s348207"/>
                </a:ext>
                <a:ext uri="{FF2B5EF4-FFF2-40B4-BE49-F238E27FC236}">
                  <a16:creationId xmlns:a16="http://schemas.microsoft.com/office/drawing/2014/main" id="{00000000-0008-0000-0300-00002F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180975</xdr:colOff>
          <xdr:row>225</xdr:row>
          <xdr:rowOff>38100</xdr:rowOff>
        </xdr:from>
        <xdr:to>
          <xdr:col>12</xdr:col>
          <xdr:colOff>0</xdr:colOff>
          <xdr:row>225</xdr:row>
          <xdr:rowOff>180975</xdr:rowOff>
        </xdr:to>
        <xdr:sp macro="" textlink="">
          <xdr:nvSpPr>
            <xdr:cNvPr id="348209" name="Option Button 49" hidden="1">
              <a:extLst>
                <a:ext uri="{63B3BB69-23CF-44E3-9099-C40C66FF867C}">
                  <a14:compatExt spid="_x0000_s348209"/>
                </a:ext>
                <a:ext uri="{FF2B5EF4-FFF2-40B4-BE49-F238E27FC236}">
                  <a16:creationId xmlns:a16="http://schemas.microsoft.com/office/drawing/2014/main" id="{00000000-0008-0000-0300-000031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9525</xdr:colOff>
          <xdr:row>522</xdr:row>
          <xdr:rowOff>0</xdr:rowOff>
        </xdr:from>
        <xdr:to>
          <xdr:col>20</xdr:col>
          <xdr:colOff>9525</xdr:colOff>
          <xdr:row>523</xdr:row>
          <xdr:rowOff>0</xdr:rowOff>
        </xdr:to>
        <xdr:sp macro="" textlink="">
          <xdr:nvSpPr>
            <xdr:cNvPr id="348211" name="Group Box 51" hidden="1">
              <a:extLst>
                <a:ext uri="{63B3BB69-23CF-44E3-9099-C40C66FF867C}">
                  <a14:compatExt spid="_x0000_s348211"/>
                </a:ext>
                <a:ext uri="{FF2B5EF4-FFF2-40B4-BE49-F238E27FC236}">
                  <a16:creationId xmlns:a16="http://schemas.microsoft.com/office/drawing/2014/main" id="{00000000-0008-0000-0300-0000335005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522</xdr:row>
          <xdr:rowOff>19050</xdr:rowOff>
        </xdr:from>
        <xdr:to>
          <xdr:col>2</xdr:col>
          <xdr:colOff>247650</xdr:colOff>
          <xdr:row>522</xdr:row>
          <xdr:rowOff>209550</xdr:rowOff>
        </xdr:to>
        <xdr:sp macro="" textlink="">
          <xdr:nvSpPr>
            <xdr:cNvPr id="348212" name="Option Button 52" hidden="1">
              <a:extLst>
                <a:ext uri="{63B3BB69-23CF-44E3-9099-C40C66FF867C}">
                  <a14:compatExt spid="_x0000_s348212"/>
                </a:ext>
                <a:ext uri="{FF2B5EF4-FFF2-40B4-BE49-F238E27FC236}">
                  <a16:creationId xmlns:a16="http://schemas.microsoft.com/office/drawing/2014/main" id="{00000000-0008-0000-0300-000034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9525</xdr:colOff>
          <xdr:row>518</xdr:row>
          <xdr:rowOff>228600</xdr:rowOff>
        </xdr:from>
        <xdr:to>
          <xdr:col>19</xdr:col>
          <xdr:colOff>381000</xdr:colOff>
          <xdr:row>521</xdr:row>
          <xdr:rowOff>0</xdr:rowOff>
        </xdr:to>
        <xdr:sp macro="" textlink="">
          <xdr:nvSpPr>
            <xdr:cNvPr id="348214" name="Group Box 54" hidden="1">
              <a:extLst>
                <a:ext uri="{63B3BB69-23CF-44E3-9099-C40C66FF867C}">
                  <a14:compatExt spid="_x0000_s348214"/>
                </a:ext>
                <a:ext uri="{FF2B5EF4-FFF2-40B4-BE49-F238E27FC236}">
                  <a16:creationId xmlns:a16="http://schemas.microsoft.com/office/drawing/2014/main" id="{00000000-0008-0000-0300-0000365005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505</xdr:row>
          <xdr:rowOff>0</xdr:rowOff>
        </xdr:from>
        <xdr:to>
          <xdr:col>20</xdr:col>
          <xdr:colOff>19050</xdr:colOff>
          <xdr:row>506</xdr:row>
          <xdr:rowOff>0</xdr:rowOff>
        </xdr:to>
        <xdr:sp macro="" textlink="">
          <xdr:nvSpPr>
            <xdr:cNvPr id="348215" name="Group Box 55" hidden="1">
              <a:extLst>
                <a:ext uri="{63B3BB69-23CF-44E3-9099-C40C66FF867C}">
                  <a14:compatExt spid="_x0000_s348215"/>
                </a:ext>
                <a:ext uri="{FF2B5EF4-FFF2-40B4-BE49-F238E27FC236}">
                  <a16:creationId xmlns:a16="http://schemas.microsoft.com/office/drawing/2014/main" id="{00000000-0008-0000-0300-0000375005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9</xdr:col>
          <xdr:colOff>66675</xdr:colOff>
          <xdr:row>505</xdr:row>
          <xdr:rowOff>9525</xdr:rowOff>
        </xdr:from>
        <xdr:to>
          <xdr:col>9</xdr:col>
          <xdr:colOff>371475</xdr:colOff>
          <xdr:row>506</xdr:row>
          <xdr:rowOff>0</xdr:rowOff>
        </xdr:to>
        <xdr:sp macro="" textlink="">
          <xdr:nvSpPr>
            <xdr:cNvPr id="348216" name="Option Button 56" hidden="1">
              <a:extLst>
                <a:ext uri="{63B3BB69-23CF-44E3-9099-C40C66FF867C}">
                  <a14:compatExt spid="_x0000_s348216"/>
                </a:ext>
                <a:ext uri="{FF2B5EF4-FFF2-40B4-BE49-F238E27FC236}">
                  <a16:creationId xmlns:a16="http://schemas.microsoft.com/office/drawing/2014/main" id="{00000000-0008-0000-0300-000038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381000</xdr:colOff>
          <xdr:row>505</xdr:row>
          <xdr:rowOff>9525</xdr:rowOff>
        </xdr:from>
        <xdr:to>
          <xdr:col>6</xdr:col>
          <xdr:colOff>200025</xdr:colOff>
          <xdr:row>506</xdr:row>
          <xdr:rowOff>0</xdr:rowOff>
        </xdr:to>
        <xdr:sp macro="" textlink="">
          <xdr:nvSpPr>
            <xdr:cNvPr id="348218" name="Option Button 58" hidden="1">
              <a:extLst>
                <a:ext uri="{63B3BB69-23CF-44E3-9099-C40C66FF867C}">
                  <a14:compatExt spid="_x0000_s348218"/>
                </a:ext>
                <a:ext uri="{FF2B5EF4-FFF2-40B4-BE49-F238E27FC236}">
                  <a16:creationId xmlns:a16="http://schemas.microsoft.com/office/drawing/2014/main" id="{00000000-0008-0000-0300-00003A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9525</xdr:colOff>
          <xdr:row>258</xdr:row>
          <xdr:rowOff>0</xdr:rowOff>
        </xdr:from>
        <xdr:to>
          <xdr:col>20</xdr:col>
          <xdr:colOff>9525</xdr:colOff>
          <xdr:row>259</xdr:row>
          <xdr:rowOff>0</xdr:rowOff>
        </xdr:to>
        <xdr:sp macro="" textlink="">
          <xdr:nvSpPr>
            <xdr:cNvPr id="348219" name="Group Box 59" hidden="1">
              <a:extLst>
                <a:ext uri="{63B3BB69-23CF-44E3-9099-C40C66FF867C}">
                  <a14:compatExt spid="_x0000_s348219"/>
                </a:ext>
                <a:ext uri="{FF2B5EF4-FFF2-40B4-BE49-F238E27FC236}">
                  <a16:creationId xmlns:a16="http://schemas.microsoft.com/office/drawing/2014/main" id="{00000000-0008-0000-0300-00003B5005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57150</xdr:colOff>
          <xdr:row>258</xdr:row>
          <xdr:rowOff>19050</xdr:rowOff>
        </xdr:from>
        <xdr:to>
          <xdr:col>2</xdr:col>
          <xdr:colOff>285750</xdr:colOff>
          <xdr:row>258</xdr:row>
          <xdr:rowOff>200025</xdr:rowOff>
        </xdr:to>
        <xdr:sp macro="" textlink="">
          <xdr:nvSpPr>
            <xdr:cNvPr id="348220" name="Option Button 60" hidden="1">
              <a:extLst>
                <a:ext uri="{63B3BB69-23CF-44E3-9099-C40C66FF867C}">
                  <a14:compatExt spid="_x0000_s348220"/>
                </a:ext>
                <a:ext uri="{FF2B5EF4-FFF2-40B4-BE49-F238E27FC236}">
                  <a16:creationId xmlns:a16="http://schemas.microsoft.com/office/drawing/2014/main" id="{00000000-0008-0000-0300-00003C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527</xdr:row>
          <xdr:rowOff>0</xdr:rowOff>
        </xdr:from>
        <xdr:to>
          <xdr:col>2</xdr:col>
          <xdr:colOff>352425</xdr:colOff>
          <xdr:row>527</xdr:row>
          <xdr:rowOff>219075</xdr:rowOff>
        </xdr:to>
        <xdr:sp macro="" textlink="">
          <xdr:nvSpPr>
            <xdr:cNvPr id="348225" name="Check Box 65" hidden="1">
              <a:extLst>
                <a:ext uri="{63B3BB69-23CF-44E3-9099-C40C66FF867C}">
                  <a14:compatExt spid="_x0000_s348225"/>
                </a:ext>
                <a:ext uri="{FF2B5EF4-FFF2-40B4-BE49-F238E27FC236}">
                  <a16:creationId xmlns:a16="http://schemas.microsoft.com/office/drawing/2014/main" id="{00000000-0008-0000-0300-000041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9525</xdr:colOff>
          <xdr:row>503</xdr:row>
          <xdr:rowOff>0</xdr:rowOff>
        </xdr:from>
        <xdr:to>
          <xdr:col>20</xdr:col>
          <xdr:colOff>28575</xdr:colOff>
          <xdr:row>504</xdr:row>
          <xdr:rowOff>9525</xdr:rowOff>
        </xdr:to>
        <xdr:sp macro="" textlink="">
          <xdr:nvSpPr>
            <xdr:cNvPr id="348226" name="Group Box 66" hidden="1">
              <a:extLst>
                <a:ext uri="{63B3BB69-23CF-44E3-9099-C40C66FF867C}">
                  <a14:compatExt spid="_x0000_s348226"/>
                </a:ext>
                <a:ext uri="{FF2B5EF4-FFF2-40B4-BE49-F238E27FC236}">
                  <a16:creationId xmlns:a16="http://schemas.microsoft.com/office/drawing/2014/main" id="{00000000-0008-0000-0300-0000425005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503</xdr:row>
          <xdr:rowOff>0</xdr:rowOff>
        </xdr:from>
        <xdr:to>
          <xdr:col>2</xdr:col>
          <xdr:colOff>352425</xdr:colOff>
          <xdr:row>503</xdr:row>
          <xdr:rowOff>219075</xdr:rowOff>
        </xdr:to>
        <xdr:sp macro="" textlink="">
          <xdr:nvSpPr>
            <xdr:cNvPr id="348227" name="Option Button 67" hidden="1">
              <a:extLst>
                <a:ext uri="{63B3BB69-23CF-44E3-9099-C40C66FF867C}">
                  <a14:compatExt spid="_x0000_s348227"/>
                </a:ext>
                <a:ext uri="{FF2B5EF4-FFF2-40B4-BE49-F238E27FC236}">
                  <a16:creationId xmlns:a16="http://schemas.microsoft.com/office/drawing/2014/main" id="{00000000-0008-0000-0300-000043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304800</xdr:colOff>
          <xdr:row>503</xdr:row>
          <xdr:rowOff>0</xdr:rowOff>
        </xdr:from>
        <xdr:to>
          <xdr:col>6</xdr:col>
          <xdr:colOff>123825</xdr:colOff>
          <xdr:row>503</xdr:row>
          <xdr:rowOff>219075</xdr:rowOff>
        </xdr:to>
        <xdr:sp macro="" textlink="">
          <xdr:nvSpPr>
            <xdr:cNvPr id="348228" name="Option Button 68" hidden="1">
              <a:extLst>
                <a:ext uri="{63B3BB69-23CF-44E3-9099-C40C66FF867C}">
                  <a14:compatExt spid="_x0000_s348228"/>
                </a:ext>
                <a:ext uri="{FF2B5EF4-FFF2-40B4-BE49-F238E27FC236}">
                  <a16:creationId xmlns:a16="http://schemas.microsoft.com/office/drawing/2014/main" id="{00000000-0008-0000-0300-000044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556</xdr:row>
          <xdr:rowOff>9525</xdr:rowOff>
        </xdr:from>
        <xdr:to>
          <xdr:col>2</xdr:col>
          <xdr:colOff>314325</xdr:colOff>
          <xdr:row>557</xdr:row>
          <xdr:rowOff>9525</xdr:rowOff>
        </xdr:to>
        <xdr:sp macro="" textlink="">
          <xdr:nvSpPr>
            <xdr:cNvPr id="348229" name="Check Box 69" hidden="1">
              <a:extLst>
                <a:ext uri="{63B3BB69-23CF-44E3-9099-C40C66FF867C}">
                  <a14:compatExt spid="_x0000_s348229"/>
                </a:ext>
                <a:ext uri="{FF2B5EF4-FFF2-40B4-BE49-F238E27FC236}">
                  <a16:creationId xmlns:a16="http://schemas.microsoft.com/office/drawing/2014/main" id="{00000000-0008-0000-0300-000045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560</xdr:row>
          <xdr:rowOff>9525</xdr:rowOff>
        </xdr:from>
        <xdr:to>
          <xdr:col>2</xdr:col>
          <xdr:colOff>314325</xdr:colOff>
          <xdr:row>561</xdr:row>
          <xdr:rowOff>9525</xdr:rowOff>
        </xdr:to>
        <xdr:sp macro="" textlink="">
          <xdr:nvSpPr>
            <xdr:cNvPr id="348230" name="Check Box 70" hidden="1">
              <a:extLst>
                <a:ext uri="{63B3BB69-23CF-44E3-9099-C40C66FF867C}">
                  <a14:compatExt spid="_x0000_s348230"/>
                </a:ext>
                <a:ext uri="{FF2B5EF4-FFF2-40B4-BE49-F238E27FC236}">
                  <a16:creationId xmlns:a16="http://schemas.microsoft.com/office/drawing/2014/main" id="{00000000-0008-0000-0300-000046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9525</xdr:colOff>
          <xdr:row>552</xdr:row>
          <xdr:rowOff>0</xdr:rowOff>
        </xdr:from>
        <xdr:to>
          <xdr:col>20</xdr:col>
          <xdr:colOff>9525</xdr:colOff>
          <xdr:row>555</xdr:row>
          <xdr:rowOff>0</xdr:rowOff>
        </xdr:to>
        <xdr:sp macro="" textlink="">
          <xdr:nvSpPr>
            <xdr:cNvPr id="348231" name="Group Box 71" hidden="1">
              <a:extLst>
                <a:ext uri="{63B3BB69-23CF-44E3-9099-C40C66FF867C}">
                  <a14:compatExt spid="_x0000_s348231"/>
                </a:ext>
                <a:ext uri="{FF2B5EF4-FFF2-40B4-BE49-F238E27FC236}">
                  <a16:creationId xmlns:a16="http://schemas.microsoft.com/office/drawing/2014/main" id="{00000000-0008-0000-0300-0000475005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553</xdr:row>
          <xdr:rowOff>0</xdr:rowOff>
        </xdr:from>
        <xdr:to>
          <xdr:col>2</xdr:col>
          <xdr:colOff>352425</xdr:colOff>
          <xdr:row>553</xdr:row>
          <xdr:rowOff>219075</xdr:rowOff>
        </xdr:to>
        <xdr:sp macro="" textlink="">
          <xdr:nvSpPr>
            <xdr:cNvPr id="348232" name="Option Button 72" hidden="1">
              <a:extLst>
                <a:ext uri="{63B3BB69-23CF-44E3-9099-C40C66FF867C}">
                  <a14:compatExt spid="_x0000_s348232"/>
                </a:ext>
                <a:ext uri="{FF2B5EF4-FFF2-40B4-BE49-F238E27FC236}">
                  <a16:creationId xmlns:a16="http://schemas.microsoft.com/office/drawing/2014/main" id="{00000000-0008-0000-0300-000048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561</xdr:row>
          <xdr:rowOff>9525</xdr:rowOff>
        </xdr:from>
        <xdr:to>
          <xdr:col>2</xdr:col>
          <xdr:colOff>314325</xdr:colOff>
          <xdr:row>562</xdr:row>
          <xdr:rowOff>9525</xdr:rowOff>
        </xdr:to>
        <xdr:sp macro="" textlink="">
          <xdr:nvSpPr>
            <xdr:cNvPr id="348233" name="Check Box 73" hidden="1">
              <a:extLst>
                <a:ext uri="{63B3BB69-23CF-44E3-9099-C40C66FF867C}">
                  <a14:compatExt spid="_x0000_s348233"/>
                </a:ext>
                <a:ext uri="{FF2B5EF4-FFF2-40B4-BE49-F238E27FC236}">
                  <a16:creationId xmlns:a16="http://schemas.microsoft.com/office/drawing/2014/main" id="{00000000-0008-0000-0300-000049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554</xdr:row>
          <xdr:rowOff>0</xdr:rowOff>
        </xdr:from>
        <xdr:to>
          <xdr:col>2</xdr:col>
          <xdr:colOff>352425</xdr:colOff>
          <xdr:row>554</xdr:row>
          <xdr:rowOff>219075</xdr:rowOff>
        </xdr:to>
        <xdr:sp macro="" textlink="">
          <xdr:nvSpPr>
            <xdr:cNvPr id="348234" name="Option Button 74" hidden="1">
              <a:extLst>
                <a:ext uri="{63B3BB69-23CF-44E3-9099-C40C66FF867C}">
                  <a14:compatExt spid="_x0000_s348234"/>
                </a:ext>
                <a:ext uri="{FF2B5EF4-FFF2-40B4-BE49-F238E27FC236}">
                  <a16:creationId xmlns:a16="http://schemas.microsoft.com/office/drawing/2014/main" id="{00000000-0008-0000-0300-00004A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559</xdr:row>
          <xdr:rowOff>9525</xdr:rowOff>
        </xdr:from>
        <xdr:to>
          <xdr:col>2</xdr:col>
          <xdr:colOff>352425</xdr:colOff>
          <xdr:row>560</xdr:row>
          <xdr:rowOff>0</xdr:rowOff>
        </xdr:to>
        <xdr:sp macro="" textlink="">
          <xdr:nvSpPr>
            <xdr:cNvPr id="348235" name="Check Box 75" hidden="1">
              <a:extLst>
                <a:ext uri="{63B3BB69-23CF-44E3-9099-C40C66FF867C}">
                  <a14:compatExt spid="_x0000_s348235"/>
                </a:ext>
                <a:ext uri="{FF2B5EF4-FFF2-40B4-BE49-F238E27FC236}">
                  <a16:creationId xmlns:a16="http://schemas.microsoft.com/office/drawing/2014/main" id="{00000000-0008-0000-0300-00004B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76200</xdr:colOff>
          <xdr:row>145</xdr:row>
          <xdr:rowOff>19050</xdr:rowOff>
        </xdr:from>
        <xdr:to>
          <xdr:col>2</xdr:col>
          <xdr:colOff>400050</xdr:colOff>
          <xdr:row>145</xdr:row>
          <xdr:rowOff>209550</xdr:rowOff>
        </xdr:to>
        <xdr:sp macro="" textlink="">
          <xdr:nvSpPr>
            <xdr:cNvPr id="348237" name="Option Button 77" hidden="1">
              <a:extLst>
                <a:ext uri="{63B3BB69-23CF-44E3-9099-C40C66FF867C}">
                  <a14:compatExt spid="_x0000_s348237"/>
                </a:ext>
                <a:ext uri="{FF2B5EF4-FFF2-40B4-BE49-F238E27FC236}">
                  <a16:creationId xmlns:a16="http://schemas.microsoft.com/office/drawing/2014/main" id="{00000000-0008-0000-0300-00004D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9525</xdr:colOff>
          <xdr:row>248</xdr:row>
          <xdr:rowOff>0</xdr:rowOff>
        </xdr:from>
        <xdr:to>
          <xdr:col>19</xdr:col>
          <xdr:colOff>381000</xdr:colOff>
          <xdr:row>254</xdr:row>
          <xdr:rowOff>0</xdr:rowOff>
        </xdr:to>
        <xdr:sp macro="" textlink="">
          <xdr:nvSpPr>
            <xdr:cNvPr id="348241" name="Group Box 81" hidden="1">
              <a:extLst>
                <a:ext uri="{63B3BB69-23CF-44E3-9099-C40C66FF867C}">
                  <a14:compatExt spid="_x0000_s348241"/>
                </a:ext>
                <a:ext uri="{FF2B5EF4-FFF2-40B4-BE49-F238E27FC236}">
                  <a16:creationId xmlns:a16="http://schemas.microsoft.com/office/drawing/2014/main" id="{00000000-0008-0000-0300-0000515005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249</xdr:row>
          <xdr:rowOff>0</xdr:rowOff>
        </xdr:from>
        <xdr:to>
          <xdr:col>2</xdr:col>
          <xdr:colOff>352425</xdr:colOff>
          <xdr:row>249</xdr:row>
          <xdr:rowOff>219075</xdr:rowOff>
        </xdr:to>
        <xdr:sp macro="" textlink="">
          <xdr:nvSpPr>
            <xdr:cNvPr id="348242" name="Option Button 82" hidden="1">
              <a:extLst>
                <a:ext uri="{63B3BB69-23CF-44E3-9099-C40C66FF867C}">
                  <a14:compatExt spid="_x0000_s348242"/>
                </a:ext>
                <a:ext uri="{FF2B5EF4-FFF2-40B4-BE49-F238E27FC236}">
                  <a16:creationId xmlns:a16="http://schemas.microsoft.com/office/drawing/2014/main" id="{00000000-0008-0000-0300-000052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250</xdr:row>
          <xdr:rowOff>0</xdr:rowOff>
        </xdr:from>
        <xdr:to>
          <xdr:col>2</xdr:col>
          <xdr:colOff>352425</xdr:colOff>
          <xdr:row>250</xdr:row>
          <xdr:rowOff>219075</xdr:rowOff>
        </xdr:to>
        <xdr:sp macro="" textlink="">
          <xdr:nvSpPr>
            <xdr:cNvPr id="348243" name="Option Button 83" hidden="1">
              <a:extLst>
                <a:ext uri="{63B3BB69-23CF-44E3-9099-C40C66FF867C}">
                  <a14:compatExt spid="_x0000_s348243"/>
                </a:ext>
                <a:ext uri="{FF2B5EF4-FFF2-40B4-BE49-F238E27FC236}">
                  <a16:creationId xmlns:a16="http://schemas.microsoft.com/office/drawing/2014/main" id="{00000000-0008-0000-0300-000053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251</xdr:row>
          <xdr:rowOff>0</xdr:rowOff>
        </xdr:from>
        <xdr:to>
          <xdr:col>2</xdr:col>
          <xdr:colOff>352425</xdr:colOff>
          <xdr:row>251</xdr:row>
          <xdr:rowOff>219075</xdr:rowOff>
        </xdr:to>
        <xdr:sp macro="" textlink="">
          <xdr:nvSpPr>
            <xdr:cNvPr id="348244" name="Option Button 84" hidden="1">
              <a:extLst>
                <a:ext uri="{63B3BB69-23CF-44E3-9099-C40C66FF867C}">
                  <a14:compatExt spid="_x0000_s348244"/>
                </a:ext>
                <a:ext uri="{FF2B5EF4-FFF2-40B4-BE49-F238E27FC236}">
                  <a16:creationId xmlns:a16="http://schemas.microsoft.com/office/drawing/2014/main" id="{00000000-0008-0000-0300-000054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252</xdr:row>
          <xdr:rowOff>0</xdr:rowOff>
        </xdr:from>
        <xdr:to>
          <xdr:col>2</xdr:col>
          <xdr:colOff>438150</xdr:colOff>
          <xdr:row>252</xdr:row>
          <xdr:rowOff>219075</xdr:rowOff>
        </xdr:to>
        <xdr:sp macro="" textlink="">
          <xdr:nvSpPr>
            <xdr:cNvPr id="348245" name="Option Button 85" hidden="1">
              <a:extLst>
                <a:ext uri="{63B3BB69-23CF-44E3-9099-C40C66FF867C}">
                  <a14:compatExt spid="_x0000_s348245"/>
                </a:ext>
                <a:ext uri="{FF2B5EF4-FFF2-40B4-BE49-F238E27FC236}">
                  <a16:creationId xmlns:a16="http://schemas.microsoft.com/office/drawing/2014/main" id="{00000000-0008-0000-0300-000055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285750</xdr:colOff>
          <xdr:row>258</xdr:row>
          <xdr:rowOff>28575</xdr:rowOff>
        </xdr:from>
        <xdr:to>
          <xdr:col>6</xdr:col>
          <xdr:colOff>19050</xdr:colOff>
          <xdr:row>258</xdr:row>
          <xdr:rowOff>209550</xdr:rowOff>
        </xdr:to>
        <xdr:sp macro="" textlink="">
          <xdr:nvSpPr>
            <xdr:cNvPr id="348246" name="Option Button 86" hidden="1">
              <a:extLst>
                <a:ext uri="{63B3BB69-23CF-44E3-9099-C40C66FF867C}">
                  <a14:compatExt spid="_x0000_s348246"/>
                </a:ext>
                <a:ext uri="{FF2B5EF4-FFF2-40B4-BE49-F238E27FC236}">
                  <a16:creationId xmlns:a16="http://schemas.microsoft.com/office/drawing/2014/main" id="{00000000-0008-0000-0300-000056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200025</xdr:colOff>
          <xdr:row>258</xdr:row>
          <xdr:rowOff>19050</xdr:rowOff>
        </xdr:from>
        <xdr:to>
          <xdr:col>8</xdr:col>
          <xdr:colOff>428625</xdr:colOff>
          <xdr:row>258</xdr:row>
          <xdr:rowOff>209550</xdr:rowOff>
        </xdr:to>
        <xdr:sp macro="" textlink="">
          <xdr:nvSpPr>
            <xdr:cNvPr id="348247" name="Option Button 87" hidden="1">
              <a:extLst>
                <a:ext uri="{63B3BB69-23CF-44E3-9099-C40C66FF867C}">
                  <a14:compatExt spid="_x0000_s348247"/>
                </a:ext>
                <a:ext uri="{FF2B5EF4-FFF2-40B4-BE49-F238E27FC236}">
                  <a16:creationId xmlns:a16="http://schemas.microsoft.com/office/drawing/2014/main" id="{00000000-0008-0000-0300-000057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9525</xdr:colOff>
          <xdr:row>102</xdr:row>
          <xdr:rowOff>0</xdr:rowOff>
        </xdr:from>
        <xdr:to>
          <xdr:col>20</xdr:col>
          <xdr:colOff>0</xdr:colOff>
          <xdr:row>107</xdr:row>
          <xdr:rowOff>0</xdr:rowOff>
        </xdr:to>
        <xdr:sp macro="" textlink="">
          <xdr:nvSpPr>
            <xdr:cNvPr id="348248" name="Group Box 88" hidden="1">
              <a:extLst>
                <a:ext uri="{63B3BB69-23CF-44E3-9099-C40C66FF867C}">
                  <a14:compatExt spid="_x0000_s348248"/>
                </a:ext>
                <a:ext uri="{FF2B5EF4-FFF2-40B4-BE49-F238E27FC236}">
                  <a16:creationId xmlns:a16="http://schemas.microsoft.com/office/drawing/2014/main" id="{00000000-0008-0000-0300-0000585005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57150</xdr:colOff>
          <xdr:row>104</xdr:row>
          <xdr:rowOff>9525</xdr:rowOff>
        </xdr:from>
        <xdr:to>
          <xdr:col>2</xdr:col>
          <xdr:colOff>361950</xdr:colOff>
          <xdr:row>105</xdr:row>
          <xdr:rowOff>9525</xdr:rowOff>
        </xdr:to>
        <xdr:sp macro="" textlink="">
          <xdr:nvSpPr>
            <xdr:cNvPr id="348249" name="Option Button 89" hidden="1">
              <a:extLst>
                <a:ext uri="{63B3BB69-23CF-44E3-9099-C40C66FF867C}">
                  <a14:compatExt spid="_x0000_s348249"/>
                </a:ext>
                <a:ext uri="{FF2B5EF4-FFF2-40B4-BE49-F238E27FC236}">
                  <a16:creationId xmlns:a16="http://schemas.microsoft.com/office/drawing/2014/main" id="{00000000-0008-0000-0300-000059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57150</xdr:colOff>
          <xdr:row>105</xdr:row>
          <xdr:rowOff>0</xdr:rowOff>
        </xdr:from>
        <xdr:to>
          <xdr:col>2</xdr:col>
          <xdr:colOff>361950</xdr:colOff>
          <xdr:row>106</xdr:row>
          <xdr:rowOff>0</xdr:rowOff>
        </xdr:to>
        <xdr:sp macro="" textlink="">
          <xdr:nvSpPr>
            <xdr:cNvPr id="348250" name="Option Button 90" hidden="1">
              <a:extLst>
                <a:ext uri="{63B3BB69-23CF-44E3-9099-C40C66FF867C}">
                  <a14:compatExt spid="_x0000_s348250"/>
                </a:ext>
                <a:ext uri="{FF2B5EF4-FFF2-40B4-BE49-F238E27FC236}">
                  <a16:creationId xmlns:a16="http://schemas.microsoft.com/office/drawing/2014/main" id="{00000000-0008-0000-0300-00005A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57150</xdr:colOff>
          <xdr:row>106</xdr:row>
          <xdr:rowOff>0</xdr:rowOff>
        </xdr:from>
        <xdr:to>
          <xdr:col>2</xdr:col>
          <xdr:colOff>304800</xdr:colOff>
          <xdr:row>106</xdr:row>
          <xdr:rowOff>190500</xdr:rowOff>
        </xdr:to>
        <xdr:sp macro="" textlink="">
          <xdr:nvSpPr>
            <xdr:cNvPr id="348251" name="Option Button 91" hidden="1">
              <a:extLst>
                <a:ext uri="{63B3BB69-23CF-44E3-9099-C40C66FF867C}">
                  <a14:compatExt spid="_x0000_s348251"/>
                </a:ext>
                <a:ext uri="{FF2B5EF4-FFF2-40B4-BE49-F238E27FC236}">
                  <a16:creationId xmlns:a16="http://schemas.microsoft.com/office/drawing/2014/main" id="{00000000-0008-0000-0300-00005B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38100</xdr:colOff>
          <xdr:row>494</xdr:row>
          <xdr:rowOff>19050</xdr:rowOff>
        </xdr:from>
        <xdr:to>
          <xdr:col>4</xdr:col>
          <xdr:colOff>342900</xdr:colOff>
          <xdr:row>494</xdr:row>
          <xdr:rowOff>200025</xdr:rowOff>
        </xdr:to>
        <xdr:sp macro="" textlink="">
          <xdr:nvSpPr>
            <xdr:cNvPr id="348258" name="Option Button 98" hidden="1">
              <a:extLst>
                <a:ext uri="{63B3BB69-23CF-44E3-9099-C40C66FF867C}">
                  <a14:compatExt spid="_x0000_s348258"/>
                </a:ext>
                <a:ext uri="{FF2B5EF4-FFF2-40B4-BE49-F238E27FC236}">
                  <a16:creationId xmlns:a16="http://schemas.microsoft.com/office/drawing/2014/main" id="{00000000-0008-0000-0300-000062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527</xdr:row>
          <xdr:rowOff>0</xdr:rowOff>
        </xdr:from>
        <xdr:to>
          <xdr:col>19</xdr:col>
          <xdr:colOff>381000</xdr:colOff>
          <xdr:row>530</xdr:row>
          <xdr:rowOff>0</xdr:rowOff>
        </xdr:to>
        <xdr:sp macro="" textlink="">
          <xdr:nvSpPr>
            <xdr:cNvPr id="348259" name="Group Box 99" hidden="1">
              <a:extLst>
                <a:ext uri="{63B3BB69-23CF-44E3-9099-C40C66FF867C}">
                  <a14:compatExt spid="_x0000_s348259"/>
                </a:ext>
                <a:ext uri="{FF2B5EF4-FFF2-40B4-BE49-F238E27FC236}">
                  <a16:creationId xmlns:a16="http://schemas.microsoft.com/office/drawing/2014/main" id="{00000000-0008-0000-0300-0000635005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76200</xdr:colOff>
          <xdr:row>145</xdr:row>
          <xdr:rowOff>228600</xdr:rowOff>
        </xdr:from>
        <xdr:to>
          <xdr:col>2</xdr:col>
          <xdr:colOff>390525</xdr:colOff>
          <xdr:row>146</xdr:row>
          <xdr:rowOff>209550</xdr:rowOff>
        </xdr:to>
        <xdr:sp macro="" textlink="">
          <xdr:nvSpPr>
            <xdr:cNvPr id="348260" name="Option Button 100" hidden="1">
              <a:extLst>
                <a:ext uri="{63B3BB69-23CF-44E3-9099-C40C66FF867C}">
                  <a14:compatExt spid="_x0000_s348260"/>
                </a:ext>
                <a:ext uri="{FF2B5EF4-FFF2-40B4-BE49-F238E27FC236}">
                  <a16:creationId xmlns:a16="http://schemas.microsoft.com/office/drawing/2014/main" id="{00000000-0008-0000-0300-000064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0</xdr:colOff>
          <xdr:row>149</xdr:row>
          <xdr:rowOff>0</xdr:rowOff>
        </xdr:from>
        <xdr:to>
          <xdr:col>13</xdr:col>
          <xdr:colOff>419100</xdr:colOff>
          <xdr:row>150</xdr:row>
          <xdr:rowOff>0</xdr:rowOff>
        </xdr:to>
        <xdr:sp macro="" textlink="">
          <xdr:nvSpPr>
            <xdr:cNvPr id="348262" name="Group Box 102" hidden="1">
              <a:extLst>
                <a:ext uri="{63B3BB69-23CF-44E3-9099-C40C66FF867C}">
                  <a14:compatExt spid="_x0000_s348262"/>
                </a:ext>
                <a:ext uri="{FF2B5EF4-FFF2-40B4-BE49-F238E27FC236}">
                  <a16:creationId xmlns:a16="http://schemas.microsoft.com/office/drawing/2014/main" id="{00000000-0008-0000-0300-0000665005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122</xdr:row>
          <xdr:rowOff>0</xdr:rowOff>
        </xdr:from>
        <xdr:to>
          <xdr:col>2</xdr:col>
          <xdr:colOff>342900</xdr:colOff>
          <xdr:row>122</xdr:row>
          <xdr:rowOff>219075</xdr:rowOff>
        </xdr:to>
        <xdr:sp macro="" textlink="">
          <xdr:nvSpPr>
            <xdr:cNvPr id="348264" name="Check Box 104" hidden="1">
              <a:extLst>
                <a:ext uri="{63B3BB69-23CF-44E3-9099-C40C66FF867C}">
                  <a14:compatExt spid="_x0000_s348264"/>
                </a:ext>
                <a:ext uri="{FF2B5EF4-FFF2-40B4-BE49-F238E27FC236}">
                  <a16:creationId xmlns:a16="http://schemas.microsoft.com/office/drawing/2014/main" id="{00000000-0008-0000-0300-000068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9525</xdr:colOff>
          <xdr:row>193</xdr:row>
          <xdr:rowOff>0</xdr:rowOff>
        </xdr:from>
        <xdr:to>
          <xdr:col>19</xdr:col>
          <xdr:colOff>381000</xdr:colOff>
          <xdr:row>196</xdr:row>
          <xdr:rowOff>0</xdr:rowOff>
        </xdr:to>
        <xdr:sp macro="" textlink="">
          <xdr:nvSpPr>
            <xdr:cNvPr id="348265" name="Group Box 105" hidden="1">
              <a:extLst>
                <a:ext uri="{63B3BB69-23CF-44E3-9099-C40C66FF867C}">
                  <a14:compatExt spid="_x0000_s348265"/>
                </a:ext>
                <a:ext uri="{FF2B5EF4-FFF2-40B4-BE49-F238E27FC236}">
                  <a16:creationId xmlns:a16="http://schemas.microsoft.com/office/drawing/2014/main" id="{00000000-0008-0000-0300-0000695005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194</xdr:row>
          <xdr:rowOff>28575</xdr:rowOff>
        </xdr:from>
        <xdr:to>
          <xdr:col>2</xdr:col>
          <xdr:colOff>228600</xdr:colOff>
          <xdr:row>194</xdr:row>
          <xdr:rowOff>200025</xdr:rowOff>
        </xdr:to>
        <xdr:sp macro="" textlink="">
          <xdr:nvSpPr>
            <xdr:cNvPr id="348266" name="Option Button 106" hidden="1">
              <a:extLst>
                <a:ext uri="{63B3BB69-23CF-44E3-9099-C40C66FF867C}">
                  <a14:compatExt spid="_x0000_s348266"/>
                </a:ext>
                <a:ext uri="{FF2B5EF4-FFF2-40B4-BE49-F238E27FC236}">
                  <a16:creationId xmlns:a16="http://schemas.microsoft.com/office/drawing/2014/main" id="{00000000-0008-0000-0300-00006A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195</xdr:row>
          <xdr:rowOff>28575</xdr:rowOff>
        </xdr:from>
        <xdr:to>
          <xdr:col>2</xdr:col>
          <xdr:colOff>228600</xdr:colOff>
          <xdr:row>195</xdr:row>
          <xdr:rowOff>200025</xdr:rowOff>
        </xdr:to>
        <xdr:sp macro="" textlink="">
          <xdr:nvSpPr>
            <xdr:cNvPr id="348267" name="Option Button 107" hidden="1">
              <a:extLst>
                <a:ext uri="{63B3BB69-23CF-44E3-9099-C40C66FF867C}">
                  <a14:compatExt spid="_x0000_s348267"/>
                </a:ext>
                <a:ext uri="{FF2B5EF4-FFF2-40B4-BE49-F238E27FC236}">
                  <a16:creationId xmlns:a16="http://schemas.microsoft.com/office/drawing/2014/main" id="{00000000-0008-0000-0300-00006B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95250</xdr:colOff>
          <xdr:row>495</xdr:row>
          <xdr:rowOff>209550</xdr:rowOff>
        </xdr:from>
        <xdr:to>
          <xdr:col>19</xdr:col>
          <xdr:colOff>390525</xdr:colOff>
          <xdr:row>498</xdr:row>
          <xdr:rowOff>28575</xdr:rowOff>
        </xdr:to>
        <xdr:sp macro="" textlink="">
          <xdr:nvSpPr>
            <xdr:cNvPr id="348270" name="Group Box 110" hidden="1">
              <a:extLst>
                <a:ext uri="{63B3BB69-23CF-44E3-9099-C40C66FF867C}">
                  <a14:compatExt spid="_x0000_s348270"/>
                </a:ext>
                <a:ext uri="{FF2B5EF4-FFF2-40B4-BE49-F238E27FC236}">
                  <a16:creationId xmlns:a16="http://schemas.microsoft.com/office/drawing/2014/main" id="{00000000-0008-0000-0300-00006E5005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496</xdr:row>
          <xdr:rowOff>19050</xdr:rowOff>
        </xdr:from>
        <xdr:to>
          <xdr:col>2</xdr:col>
          <xdr:colOff>238125</xdr:colOff>
          <xdr:row>496</xdr:row>
          <xdr:rowOff>190500</xdr:rowOff>
        </xdr:to>
        <xdr:sp macro="" textlink="">
          <xdr:nvSpPr>
            <xdr:cNvPr id="348271" name="Option Button 111" hidden="1">
              <a:extLst>
                <a:ext uri="{63B3BB69-23CF-44E3-9099-C40C66FF867C}">
                  <a14:compatExt spid="_x0000_s348271"/>
                </a:ext>
                <a:ext uri="{FF2B5EF4-FFF2-40B4-BE49-F238E27FC236}">
                  <a16:creationId xmlns:a16="http://schemas.microsoft.com/office/drawing/2014/main" id="{00000000-0008-0000-0300-00006F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123825</xdr:colOff>
          <xdr:row>496</xdr:row>
          <xdr:rowOff>19050</xdr:rowOff>
        </xdr:from>
        <xdr:to>
          <xdr:col>5</xdr:col>
          <xdr:colOff>323850</xdr:colOff>
          <xdr:row>496</xdr:row>
          <xdr:rowOff>190500</xdr:rowOff>
        </xdr:to>
        <xdr:sp macro="" textlink="">
          <xdr:nvSpPr>
            <xdr:cNvPr id="348272" name="Option Button 112" hidden="1">
              <a:extLst>
                <a:ext uri="{63B3BB69-23CF-44E3-9099-C40C66FF867C}">
                  <a14:compatExt spid="_x0000_s348272"/>
                </a:ext>
                <a:ext uri="{FF2B5EF4-FFF2-40B4-BE49-F238E27FC236}">
                  <a16:creationId xmlns:a16="http://schemas.microsoft.com/office/drawing/2014/main" id="{00000000-0008-0000-0300-000070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9525</xdr:colOff>
          <xdr:row>260</xdr:row>
          <xdr:rowOff>0</xdr:rowOff>
        </xdr:from>
        <xdr:to>
          <xdr:col>19</xdr:col>
          <xdr:colOff>390525</xdr:colOff>
          <xdr:row>261</xdr:row>
          <xdr:rowOff>19050</xdr:rowOff>
        </xdr:to>
        <xdr:sp macro="" textlink="">
          <xdr:nvSpPr>
            <xdr:cNvPr id="348274" name="Group Box 114" hidden="1">
              <a:extLst>
                <a:ext uri="{63B3BB69-23CF-44E3-9099-C40C66FF867C}">
                  <a14:compatExt spid="_x0000_s348274"/>
                </a:ext>
                <a:ext uri="{FF2B5EF4-FFF2-40B4-BE49-F238E27FC236}">
                  <a16:creationId xmlns:a16="http://schemas.microsoft.com/office/drawing/2014/main" id="{00000000-0008-0000-0300-0000725005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260</xdr:row>
          <xdr:rowOff>38100</xdr:rowOff>
        </xdr:from>
        <xdr:to>
          <xdr:col>2</xdr:col>
          <xdr:colOff>266700</xdr:colOff>
          <xdr:row>260</xdr:row>
          <xdr:rowOff>209550</xdr:rowOff>
        </xdr:to>
        <xdr:sp macro="" textlink="">
          <xdr:nvSpPr>
            <xdr:cNvPr id="348275" name="Option Button 115" hidden="1">
              <a:extLst>
                <a:ext uri="{63B3BB69-23CF-44E3-9099-C40C66FF867C}">
                  <a14:compatExt spid="_x0000_s348275"/>
                </a:ext>
                <a:ext uri="{FF2B5EF4-FFF2-40B4-BE49-F238E27FC236}">
                  <a16:creationId xmlns:a16="http://schemas.microsoft.com/office/drawing/2014/main" id="{00000000-0008-0000-0300-000073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47625</xdr:colOff>
          <xdr:row>260</xdr:row>
          <xdr:rowOff>28575</xdr:rowOff>
        </xdr:from>
        <xdr:to>
          <xdr:col>8</xdr:col>
          <xdr:colOff>266700</xdr:colOff>
          <xdr:row>260</xdr:row>
          <xdr:rowOff>200025</xdr:rowOff>
        </xdr:to>
        <xdr:sp macro="" textlink="">
          <xdr:nvSpPr>
            <xdr:cNvPr id="348276" name="Option Button 116" hidden="1">
              <a:extLst>
                <a:ext uri="{63B3BB69-23CF-44E3-9099-C40C66FF867C}">
                  <a14:compatExt spid="_x0000_s348276"/>
                </a:ext>
                <a:ext uri="{FF2B5EF4-FFF2-40B4-BE49-F238E27FC236}">
                  <a16:creationId xmlns:a16="http://schemas.microsoft.com/office/drawing/2014/main" id="{00000000-0008-0000-0300-000074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333375</xdr:colOff>
          <xdr:row>519</xdr:row>
          <xdr:rowOff>19050</xdr:rowOff>
        </xdr:from>
        <xdr:to>
          <xdr:col>10</xdr:col>
          <xdr:colOff>123825</xdr:colOff>
          <xdr:row>519</xdr:row>
          <xdr:rowOff>219075</xdr:rowOff>
        </xdr:to>
        <xdr:sp macro="" textlink="">
          <xdr:nvSpPr>
            <xdr:cNvPr id="348277" name="Check Box 117" hidden="1">
              <a:extLst>
                <a:ext uri="{63B3BB69-23CF-44E3-9099-C40C66FF867C}">
                  <a14:compatExt spid="_x0000_s348277"/>
                </a:ext>
                <a:ext uri="{FF2B5EF4-FFF2-40B4-BE49-F238E27FC236}">
                  <a16:creationId xmlns:a16="http://schemas.microsoft.com/office/drawing/2014/main" id="{00000000-0008-0000-0300-000075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457200</xdr:colOff>
          <xdr:row>519</xdr:row>
          <xdr:rowOff>47625</xdr:rowOff>
        </xdr:from>
        <xdr:to>
          <xdr:col>9</xdr:col>
          <xdr:colOff>304800</xdr:colOff>
          <xdr:row>519</xdr:row>
          <xdr:rowOff>219075</xdr:rowOff>
        </xdr:to>
        <xdr:sp macro="" textlink="">
          <xdr:nvSpPr>
            <xdr:cNvPr id="348278" name="Check Box 118" hidden="1">
              <a:extLst>
                <a:ext uri="{63B3BB69-23CF-44E3-9099-C40C66FF867C}">
                  <a14:compatExt spid="_x0000_s348278"/>
                </a:ext>
                <a:ext uri="{FF2B5EF4-FFF2-40B4-BE49-F238E27FC236}">
                  <a16:creationId xmlns:a16="http://schemas.microsoft.com/office/drawing/2014/main" id="{00000000-0008-0000-0300-000076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161925</xdr:colOff>
          <xdr:row>519</xdr:row>
          <xdr:rowOff>19050</xdr:rowOff>
        </xdr:from>
        <xdr:to>
          <xdr:col>10</xdr:col>
          <xdr:colOff>438150</xdr:colOff>
          <xdr:row>519</xdr:row>
          <xdr:rowOff>219075</xdr:rowOff>
        </xdr:to>
        <xdr:sp macro="" textlink="">
          <xdr:nvSpPr>
            <xdr:cNvPr id="348279" name="Check Box 119" hidden="1">
              <a:extLst>
                <a:ext uri="{63B3BB69-23CF-44E3-9099-C40C66FF867C}">
                  <a14:compatExt spid="_x0000_s348279"/>
                </a:ext>
                <a:ext uri="{FF2B5EF4-FFF2-40B4-BE49-F238E27FC236}">
                  <a16:creationId xmlns:a16="http://schemas.microsoft.com/office/drawing/2014/main" id="{00000000-0008-0000-0300-000077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476250</xdr:colOff>
          <xdr:row>519</xdr:row>
          <xdr:rowOff>19050</xdr:rowOff>
        </xdr:from>
        <xdr:to>
          <xdr:col>11</xdr:col>
          <xdr:colOff>266700</xdr:colOff>
          <xdr:row>519</xdr:row>
          <xdr:rowOff>219075</xdr:rowOff>
        </xdr:to>
        <xdr:sp macro="" textlink="">
          <xdr:nvSpPr>
            <xdr:cNvPr id="348280" name="Check Box 120" hidden="1">
              <a:extLst>
                <a:ext uri="{63B3BB69-23CF-44E3-9099-C40C66FF867C}">
                  <a14:compatExt spid="_x0000_s348280"/>
                </a:ext>
                <a:ext uri="{FF2B5EF4-FFF2-40B4-BE49-F238E27FC236}">
                  <a16:creationId xmlns:a16="http://schemas.microsoft.com/office/drawing/2014/main" id="{00000000-0008-0000-0300-000078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4</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295275</xdr:colOff>
          <xdr:row>519</xdr:row>
          <xdr:rowOff>19050</xdr:rowOff>
        </xdr:from>
        <xdr:to>
          <xdr:col>12</xdr:col>
          <xdr:colOff>85725</xdr:colOff>
          <xdr:row>519</xdr:row>
          <xdr:rowOff>219075</xdr:rowOff>
        </xdr:to>
        <xdr:sp macro="" textlink="">
          <xdr:nvSpPr>
            <xdr:cNvPr id="348281" name="Check Box 121" hidden="1">
              <a:extLst>
                <a:ext uri="{63B3BB69-23CF-44E3-9099-C40C66FF867C}">
                  <a14:compatExt spid="_x0000_s348281"/>
                </a:ext>
                <a:ext uri="{FF2B5EF4-FFF2-40B4-BE49-F238E27FC236}">
                  <a16:creationId xmlns:a16="http://schemas.microsoft.com/office/drawing/2014/main" id="{00000000-0008-0000-0300-000079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123825</xdr:colOff>
          <xdr:row>519</xdr:row>
          <xdr:rowOff>19050</xdr:rowOff>
        </xdr:from>
        <xdr:to>
          <xdr:col>12</xdr:col>
          <xdr:colOff>400050</xdr:colOff>
          <xdr:row>519</xdr:row>
          <xdr:rowOff>219075</xdr:rowOff>
        </xdr:to>
        <xdr:sp macro="" textlink="">
          <xdr:nvSpPr>
            <xdr:cNvPr id="348282" name="Check Box 122" hidden="1">
              <a:extLst>
                <a:ext uri="{63B3BB69-23CF-44E3-9099-C40C66FF867C}">
                  <a14:compatExt spid="_x0000_s348282"/>
                </a:ext>
                <a:ext uri="{FF2B5EF4-FFF2-40B4-BE49-F238E27FC236}">
                  <a16:creationId xmlns:a16="http://schemas.microsoft.com/office/drawing/2014/main" id="{00000000-0008-0000-0300-00007A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6</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66675</xdr:colOff>
          <xdr:row>519</xdr:row>
          <xdr:rowOff>19050</xdr:rowOff>
        </xdr:from>
        <xdr:to>
          <xdr:col>8</xdr:col>
          <xdr:colOff>476250</xdr:colOff>
          <xdr:row>519</xdr:row>
          <xdr:rowOff>219075</xdr:rowOff>
        </xdr:to>
        <xdr:sp macro="" textlink="">
          <xdr:nvSpPr>
            <xdr:cNvPr id="348283" name="Check Box 123" hidden="1">
              <a:extLst>
                <a:ext uri="{63B3BB69-23CF-44E3-9099-C40C66FF867C}">
                  <a14:compatExt spid="_x0000_s348283"/>
                </a:ext>
                <a:ext uri="{FF2B5EF4-FFF2-40B4-BE49-F238E27FC236}">
                  <a16:creationId xmlns:a16="http://schemas.microsoft.com/office/drawing/2014/main" id="{00000000-0008-0000-0300-00007B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ALL</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314325</xdr:colOff>
          <xdr:row>520</xdr:row>
          <xdr:rowOff>19050</xdr:rowOff>
        </xdr:from>
        <xdr:to>
          <xdr:col>10</xdr:col>
          <xdr:colOff>104775</xdr:colOff>
          <xdr:row>520</xdr:row>
          <xdr:rowOff>219075</xdr:rowOff>
        </xdr:to>
        <xdr:sp macro="" textlink="">
          <xdr:nvSpPr>
            <xdr:cNvPr id="348284" name="Check Box 124" hidden="1">
              <a:extLst>
                <a:ext uri="{63B3BB69-23CF-44E3-9099-C40C66FF867C}">
                  <a14:compatExt spid="_x0000_s348284"/>
                </a:ext>
                <a:ext uri="{FF2B5EF4-FFF2-40B4-BE49-F238E27FC236}">
                  <a16:creationId xmlns:a16="http://schemas.microsoft.com/office/drawing/2014/main" id="{00000000-0008-0000-0300-00007C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438150</xdr:colOff>
          <xdr:row>520</xdr:row>
          <xdr:rowOff>28575</xdr:rowOff>
        </xdr:from>
        <xdr:to>
          <xdr:col>9</xdr:col>
          <xdr:colOff>266700</xdr:colOff>
          <xdr:row>520</xdr:row>
          <xdr:rowOff>219075</xdr:rowOff>
        </xdr:to>
        <xdr:sp macro="" textlink="">
          <xdr:nvSpPr>
            <xdr:cNvPr id="348285" name="Check Box 125" hidden="1">
              <a:extLst>
                <a:ext uri="{63B3BB69-23CF-44E3-9099-C40C66FF867C}">
                  <a14:compatExt spid="_x0000_s348285"/>
                </a:ext>
                <a:ext uri="{FF2B5EF4-FFF2-40B4-BE49-F238E27FC236}">
                  <a16:creationId xmlns:a16="http://schemas.microsoft.com/office/drawing/2014/main" id="{00000000-0008-0000-0300-00007D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142875</xdr:colOff>
          <xdr:row>520</xdr:row>
          <xdr:rowOff>19050</xdr:rowOff>
        </xdr:from>
        <xdr:to>
          <xdr:col>10</xdr:col>
          <xdr:colOff>419100</xdr:colOff>
          <xdr:row>520</xdr:row>
          <xdr:rowOff>219075</xdr:rowOff>
        </xdr:to>
        <xdr:sp macro="" textlink="">
          <xdr:nvSpPr>
            <xdr:cNvPr id="348286" name="Check Box 126" hidden="1">
              <a:extLst>
                <a:ext uri="{63B3BB69-23CF-44E3-9099-C40C66FF867C}">
                  <a14:compatExt spid="_x0000_s348286"/>
                </a:ext>
                <a:ext uri="{FF2B5EF4-FFF2-40B4-BE49-F238E27FC236}">
                  <a16:creationId xmlns:a16="http://schemas.microsoft.com/office/drawing/2014/main" id="{00000000-0008-0000-0300-00007E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457200</xdr:colOff>
          <xdr:row>520</xdr:row>
          <xdr:rowOff>19050</xdr:rowOff>
        </xdr:from>
        <xdr:to>
          <xdr:col>11</xdr:col>
          <xdr:colOff>247650</xdr:colOff>
          <xdr:row>520</xdr:row>
          <xdr:rowOff>219075</xdr:rowOff>
        </xdr:to>
        <xdr:sp macro="" textlink="">
          <xdr:nvSpPr>
            <xdr:cNvPr id="348287" name="Check Box 127" hidden="1">
              <a:extLst>
                <a:ext uri="{63B3BB69-23CF-44E3-9099-C40C66FF867C}">
                  <a14:compatExt spid="_x0000_s348287"/>
                </a:ext>
                <a:ext uri="{FF2B5EF4-FFF2-40B4-BE49-F238E27FC236}">
                  <a16:creationId xmlns:a16="http://schemas.microsoft.com/office/drawing/2014/main" id="{00000000-0008-0000-0300-00007F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4</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295275</xdr:colOff>
          <xdr:row>520</xdr:row>
          <xdr:rowOff>9525</xdr:rowOff>
        </xdr:from>
        <xdr:to>
          <xdr:col>12</xdr:col>
          <xdr:colOff>85725</xdr:colOff>
          <xdr:row>520</xdr:row>
          <xdr:rowOff>219075</xdr:rowOff>
        </xdr:to>
        <xdr:sp macro="" textlink="">
          <xdr:nvSpPr>
            <xdr:cNvPr id="348288" name="Check Box 128" hidden="1">
              <a:extLst>
                <a:ext uri="{63B3BB69-23CF-44E3-9099-C40C66FF867C}">
                  <a14:compatExt spid="_x0000_s348288"/>
                </a:ext>
                <a:ext uri="{FF2B5EF4-FFF2-40B4-BE49-F238E27FC236}">
                  <a16:creationId xmlns:a16="http://schemas.microsoft.com/office/drawing/2014/main" id="{00000000-0008-0000-0300-000080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123825</xdr:colOff>
          <xdr:row>520</xdr:row>
          <xdr:rowOff>9525</xdr:rowOff>
        </xdr:from>
        <xdr:to>
          <xdr:col>12</xdr:col>
          <xdr:colOff>400050</xdr:colOff>
          <xdr:row>520</xdr:row>
          <xdr:rowOff>219075</xdr:rowOff>
        </xdr:to>
        <xdr:sp macro="" textlink="">
          <xdr:nvSpPr>
            <xdr:cNvPr id="348289" name="Check Box 129" hidden="1">
              <a:extLst>
                <a:ext uri="{63B3BB69-23CF-44E3-9099-C40C66FF867C}">
                  <a14:compatExt spid="_x0000_s348289"/>
                </a:ext>
                <a:ext uri="{FF2B5EF4-FFF2-40B4-BE49-F238E27FC236}">
                  <a16:creationId xmlns:a16="http://schemas.microsoft.com/office/drawing/2014/main" id="{00000000-0008-0000-0300-000081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6</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57150</xdr:colOff>
          <xdr:row>520</xdr:row>
          <xdr:rowOff>28575</xdr:rowOff>
        </xdr:from>
        <xdr:to>
          <xdr:col>8</xdr:col>
          <xdr:colOff>438150</xdr:colOff>
          <xdr:row>520</xdr:row>
          <xdr:rowOff>200025</xdr:rowOff>
        </xdr:to>
        <xdr:sp macro="" textlink="">
          <xdr:nvSpPr>
            <xdr:cNvPr id="348290" name="Check Box 130" hidden="1">
              <a:extLst>
                <a:ext uri="{63B3BB69-23CF-44E3-9099-C40C66FF867C}">
                  <a14:compatExt spid="_x0000_s348290"/>
                </a:ext>
                <a:ext uri="{FF2B5EF4-FFF2-40B4-BE49-F238E27FC236}">
                  <a16:creationId xmlns:a16="http://schemas.microsoft.com/office/drawing/2014/main" id="{00000000-0008-0000-0300-000082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ALL</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519</xdr:row>
          <xdr:rowOff>9525</xdr:rowOff>
        </xdr:from>
        <xdr:to>
          <xdr:col>2</xdr:col>
          <xdr:colOff>323850</xdr:colOff>
          <xdr:row>519</xdr:row>
          <xdr:rowOff>209550</xdr:rowOff>
        </xdr:to>
        <xdr:sp macro="" textlink="">
          <xdr:nvSpPr>
            <xdr:cNvPr id="348291" name="Check Box 131" hidden="1">
              <a:extLst>
                <a:ext uri="{63B3BB69-23CF-44E3-9099-C40C66FF867C}">
                  <a14:compatExt spid="_x0000_s348291"/>
                </a:ext>
                <a:ext uri="{FF2B5EF4-FFF2-40B4-BE49-F238E27FC236}">
                  <a16:creationId xmlns:a16="http://schemas.microsoft.com/office/drawing/2014/main" id="{00000000-0008-0000-0300-000083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520</xdr:row>
          <xdr:rowOff>9525</xdr:rowOff>
        </xdr:from>
        <xdr:to>
          <xdr:col>2</xdr:col>
          <xdr:colOff>323850</xdr:colOff>
          <xdr:row>520</xdr:row>
          <xdr:rowOff>209550</xdr:rowOff>
        </xdr:to>
        <xdr:sp macro="" textlink="">
          <xdr:nvSpPr>
            <xdr:cNvPr id="348292" name="Check Box 132" hidden="1">
              <a:extLst>
                <a:ext uri="{63B3BB69-23CF-44E3-9099-C40C66FF867C}">
                  <a14:compatExt spid="_x0000_s348292"/>
                </a:ext>
                <a:ext uri="{FF2B5EF4-FFF2-40B4-BE49-F238E27FC236}">
                  <a16:creationId xmlns:a16="http://schemas.microsoft.com/office/drawing/2014/main" id="{00000000-0008-0000-0300-000084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528</xdr:row>
          <xdr:rowOff>0</xdr:rowOff>
        </xdr:from>
        <xdr:to>
          <xdr:col>2</xdr:col>
          <xdr:colOff>352425</xdr:colOff>
          <xdr:row>528</xdr:row>
          <xdr:rowOff>219075</xdr:rowOff>
        </xdr:to>
        <xdr:sp macro="" textlink="">
          <xdr:nvSpPr>
            <xdr:cNvPr id="348293" name="Check Box 133" hidden="1">
              <a:extLst>
                <a:ext uri="{63B3BB69-23CF-44E3-9099-C40C66FF867C}">
                  <a14:compatExt spid="_x0000_s348293"/>
                </a:ext>
                <a:ext uri="{FF2B5EF4-FFF2-40B4-BE49-F238E27FC236}">
                  <a16:creationId xmlns:a16="http://schemas.microsoft.com/office/drawing/2014/main" id="{00000000-0008-0000-0300-000085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529</xdr:row>
          <xdr:rowOff>0</xdr:rowOff>
        </xdr:from>
        <xdr:to>
          <xdr:col>2</xdr:col>
          <xdr:colOff>352425</xdr:colOff>
          <xdr:row>529</xdr:row>
          <xdr:rowOff>219075</xdr:rowOff>
        </xdr:to>
        <xdr:sp macro="" textlink="">
          <xdr:nvSpPr>
            <xdr:cNvPr id="348294" name="Check Box 134" hidden="1">
              <a:extLst>
                <a:ext uri="{63B3BB69-23CF-44E3-9099-C40C66FF867C}">
                  <a14:compatExt spid="_x0000_s348294"/>
                </a:ext>
                <a:ext uri="{FF2B5EF4-FFF2-40B4-BE49-F238E27FC236}">
                  <a16:creationId xmlns:a16="http://schemas.microsoft.com/office/drawing/2014/main" id="{00000000-0008-0000-0300-000086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381000</xdr:colOff>
          <xdr:row>528</xdr:row>
          <xdr:rowOff>9525</xdr:rowOff>
        </xdr:from>
        <xdr:to>
          <xdr:col>10</xdr:col>
          <xdr:colOff>161925</xdr:colOff>
          <xdr:row>528</xdr:row>
          <xdr:rowOff>219075</xdr:rowOff>
        </xdr:to>
        <xdr:sp macro="" textlink="">
          <xdr:nvSpPr>
            <xdr:cNvPr id="348295" name="Check Box 135" hidden="1">
              <a:extLst>
                <a:ext uri="{63B3BB69-23CF-44E3-9099-C40C66FF867C}">
                  <a14:compatExt spid="_x0000_s348295"/>
                </a:ext>
                <a:ext uri="{FF2B5EF4-FFF2-40B4-BE49-F238E27FC236}">
                  <a16:creationId xmlns:a16="http://schemas.microsoft.com/office/drawing/2014/main" id="{00000000-0008-0000-0300-000087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85725</xdr:colOff>
          <xdr:row>528</xdr:row>
          <xdr:rowOff>9525</xdr:rowOff>
        </xdr:from>
        <xdr:to>
          <xdr:col>9</xdr:col>
          <xdr:colOff>361950</xdr:colOff>
          <xdr:row>528</xdr:row>
          <xdr:rowOff>209550</xdr:rowOff>
        </xdr:to>
        <xdr:sp macro="" textlink="">
          <xdr:nvSpPr>
            <xdr:cNvPr id="348296" name="Check Box 136" hidden="1">
              <a:extLst>
                <a:ext uri="{63B3BB69-23CF-44E3-9099-C40C66FF867C}">
                  <a14:compatExt spid="_x0000_s348296"/>
                </a:ext>
                <a:ext uri="{FF2B5EF4-FFF2-40B4-BE49-F238E27FC236}">
                  <a16:creationId xmlns:a16="http://schemas.microsoft.com/office/drawing/2014/main" id="{00000000-0008-0000-0300-000088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190500</xdr:colOff>
          <xdr:row>528</xdr:row>
          <xdr:rowOff>9525</xdr:rowOff>
        </xdr:from>
        <xdr:to>
          <xdr:col>10</xdr:col>
          <xdr:colOff>466725</xdr:colOff>
          <xdr:row>528</xdr:row>
          <xdr:rowOff>219075</xdr:rowOff>
        </xdr:to>
        <xdr:sp macro="" textlink="">
          <xdr:nvSpPr>
            <xdr:cNvPr id="348297" name="Check Box 137" hidden="1">
              <a:extLst>
                <a:ext uri="{63B3BB69-23CF-44E3-9099-C40C66FF867C}">
                  <a14:compatExt spid="_x0000_s348297"/>
                </a:ext>
                <a:ext uri="{FF2B5EF4-FFF2-40B4-BE49-F238E27FC236}">
                  <a16:creationId xmlns:a16="http://schemas.microsoft.com/office/drawing/2014/main" id="{00000000-0008-0000-0300-000089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9525</xdr:colOff>
          <xdr:row>528</xdr:row>
          <xdr:rowOff>9525</xdr:rowOff>
        </xdr:from>
        <xdr:to>
          <xdr:col>11</xdr:col>
          <xdr:colOff>285750</xdr:colOff>
          <xdr:row>528</xdr:row>
          <xdr:rowOff>209550</xdr:rowOff>
        </xdr:to>
        <xdr:sp macro="" textlink="">
          <xdr:nvSpPr>
            <xdr:cNvPr id="348298" name="Check Box 138" hidden="1">
              <a:extLst>
                <a:ext uri="{63B3BB69-23CF-44E3-9099-C40C66FF867C}">
                  <a14:compatExt spid="_x0000_s348298"/>
                </a:ext>
                <a:ext uri="{FF2B5EF4-FFF2-40B4-BE49-F238E27FC236}">
                  <a16:creationId xmlns:a16="http://schemas.microsoft.com/office/drawing/2014/main" id="{00000000-0008-0000-0300-00008A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4</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304800</xdr:colOff>
          <xdr:row>528</xdr:row>
          <xdr:rowOff>9525</xdr:rowOff>
        </xdr:from>
        <xdr:to>
          <xdr:col>12</xdr:col>
          <xdr:colOff>95250</xdr:colOff>
          <xdr:row>528</xdr:row>
          <xdr:rowOff>209550</xdr:rowOff>
        </xdr:to>
        <xdr:sp macro="" textlink="">
          <xdr:nvSpPr>
            <xdr:cNvPr id="348299" name="Check Box 139" hidden="1">
              <a:extLst>
                <a:ext uri="{63B3BB69-23CF-44E3-9099-C40C66FF867C}">
                  <a14:compatExt spid="_x0000_s348299"/>
                </a:ext>
                <a:ext uri="{FF2B5EF4-FFF2-40B4-BE49-F238E27FC236}">
                  <a16:creationId xmlns:a16="http://schemas.microsoft.com/office/drawing/2014/main" id="{00000000-0008-0000-0300-00008B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123825</xdr:colOff>
          <xdr:row>528</xdr:row>
          <xdr:rowOff>9525</xdr:rowOff>
        </xdr:from>
        <xdr:to>
          <xdr:col>12</xdr:col>
          <xdr:colOff>400050</xdr:colOff>
          <xdr:row>528</xdr:row>
          <xdr:rowOff>219075</xdr:rowOff>
        </xdr:to>
        <xdr:sp macro="" textlink="">
          <xdr:nvSpPr>
            <xdr:cNvPr id="348300" name="Check Box 140" hidden="1">
              <a:extLst>
                <a:ext uri="{63B3BB69-23CF-44E3-9099-C40C66FF867C}">
                  <a14:compatExt spid="_x0000_s348300"/>
                </a:ext>
                <a:ext uri="{FF2B5EF4-FFF2-40B4-BE49-F238E27FC236}">
                  <a16:creationId xmlns:a16="http://schemas.microsoft.com/office/drawing/2014/main" id="{00000000-0008-0000-0300-00008C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6</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123825</xdr:colOff>
          <xdr:row>528</xdr:row>
          <xdr:rowOff>9525</xdr:rowOff>
        </xdr:from>
        <xdr:to>
          <xdr:col>9</xdr:col>
          <xdr:colOff>57150</xdr:colOff>
          <xdr:row>528</xdr:row>
          <xdr:rowOff>209550</xdr:rowOff>
        </xdr:to>
        <xdr:sp macro="" textlink="">
          <xdr:nvSpPr>
            <xdr:cNvPr id="348301" name="Check Box 141" hidden="1">
              <a:extLst>
                <a:ext uri="{63B3BB69-23CF-44E3-9099-C40C66FF867C}">
                  <a14:compatExt spid="_x0000_s348301"/>
                </a:ext>
                <a:ext uri="{FF2B5EF4-FFF2-40B4-BE49-F238E27FC236}">
                  <a16:creationId xmlns:a16="http://schemas.microsoft.com/office/drawing/2014/main" id="{00000000-0008-0000-0300-00008D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ALL</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361950</xdr:colOff>
          <xdr:row>529</xdr:row>
          <xdr:rowOff>28575</xdr:rowOff>
        </xdr:from>
        <xdr:to>
          <xdr:col>10</xdr:col>
          <xdr:colOff>142875</xdr:colOff>
          <xdr:row>530</xdr:row>
          <xdr:rowOff>0</xdr:rowOff>
        </xdr:to>
        <xdr:sp macro="" textlink="">
          <xdr:nvSpPr>
            <xdr:cNvPr id="348302" name="Check Box 142" hidden="1">
              <a:extLst>
                <a:ext uri="{63B3BB69-23CF-44E3-9099-C40C66FF867C}">
                  <a14:compatExt spid="_x0000_s348302"/>
                </a:ext>
                <a:ext uri="{FF2B5EF4-FFF2-40B4-BE49-F238E27FC236}">
                  <a16:creationId xmlns:a16="http://schemas.microsoft.com/office/drawing/2014/main" id="{00000000-0008-0000-0300-00008E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95250</xdr:colOff>
          <xdr:row>529</xdr:row>
          <xdr:rowOff>28575</xdr:rowOff>
        </xdr:from>
        <xdr:to>
          <xdr:col>9</xdr:col>
          <xdr:colOff>371475</xdr:colOff>
          <xdr:row>530</xdr:row>
          <xdr:rowOff>0</xdr:rowOff>
        </xdr:to>
        <xdr:sp macro="" textlink="">
          <xdr:nvSpPr>
            <xdr:cNvPr id="348303" name="Check Box 143" hidden="1">
              <a:extLst>
                <a:ext uri="{63B3BB69-23CF-44E3-9099-C40C66FF867C}">
                  <a14:compatExt spid="_x0000_s348303"/>
                </a:ext>
                <a:ext uri="{FF2B5EF4-FFF2-40B4-BE49-F238E27FC236}">
                  <a16:creationId xmlns:a16="http://schemas.microsoft.com/office/drawing/2014/main" id="{00000000-0008-0000-0300-00008F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171450</xdr:colOff>
          <xdr:row>529</xdr:row>
          <xdr:rowOff>28575</xdr:rowOff>
        </xdr:from>
        <xdr:to>
          <xdr:col>10</xdr:col>
          <xdr:colOff>447675</xdr:colOff>
          <xdr:row>530</xdr:row>
          <xdr:rowOff>0</xdr:rowOff>
        </xdr:to>
        <xdr:sp macro="" textlink="">
          <xdr:nvSpPr>
            <xdr:cNvPr id="348304" name="Check Box 144" hidden="1">
              <a:extLst>
                <a:ext uri="{63B3BB69-23CF-44E3-9099-C40C66FF867C}">
                  <a14:compatExt spid="_x0000_s348304"/>
                </a:ext>
                <a:ext uri="{FF2B5EF4-FFF2-40B4-BE49-F238E27FC236}">
                  <a16:creationId xmlns:a16="http://schemas.microsoft.com/office/drawing/2014/main" id="{00000000-0008-0000-0300-000090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476250</xdr:colOff>
          <xdr:row>529</xdr:row>
          <xdr:rowOff>28575</xdr:rowOff>
        </xdr:from>
        <xdr:to>
          <xdr:col>11</xdr:col>
          <xdr:colOff>266700</xdr:colOff>
          <xdr:row>530</xdr:row>
          <xdr:rowOff>0</xdr:rowOff>
        </xdr:to>
        <xdr:sp macro="" textlink="">
          <xdr:nvSpPr>
            <xdr:cNvPr id="348305" name="Check Box 145" hidden="1">
              <a:extLst>
                <a:ext uri="{63B3BB69-23CF-44E3-9099-C40C66FF867C}">
                  <a14:compatExt spid="_x0000_s348305"/>
                </a:ext>
                <a:ext uri="{FF2B5EF4-FFF2-40B4-BE49-F238E27FC236}">
                  <a16:creationId xmlns:a16="http://schemas.microsoft.com/office/drawing/2014/main" id="{00000000-0008-0000-0300-000091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4</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304800</xdr:colOff>
          <xdr:row>529</xdr:row>
          <xdr:rowOff>28575</xdr:rowOff>
        </xdr:from>
        <xdr:to>
          <xdr:col>12</xdr:col>
          <xdr:colOff>95250</xdr:colOff>
          <xdr:row>530</xdr:row>
          <xdr:rowOff>0</xdr:rowOff>
        </xdr:to>
        <xdr:sp macro="" textlink="">
          <xdr:nvSpPr>
            <xdr:cNvPr id="348306" name="Check Box 146" hidden="1">
              <a:extLst>
                <a:ext uri="{63B3BB69-23CF-44E3-9099-C40C66FF867C}">
                  <a14:compatExt spid="_x0000_s348306"/>
                </a:ext>
                <a:ext uri="{FF2B5EF4-FFF2-40B4-BE49-F238E27FC236}">
                  <a16:creationId xmlns:a16="http://schemas.microsoft.com/office/drawing/2014/main" id="{00000000-0008-0000-0300-000092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123825</xdr:colOff>
          <xdr:row>529</xdr:row>
          <xdr:rowOff>28575</xdr:rowOff>
        </xdr:from>
        <xdr:to>
          <xdr:col>12</xdr:col>
          <xdr:colOff>400050</xdr:colOff>
          <xdr:row>530</xdr:row>
          <xdr:rowOff>0</xdr:rowOff>
        </xdr:to>
        <xdr:sp macro="" textlink="">
          <xdr:nvSpPr>
            <xdr:cNvPr id="348307" name="Check Box 147" hidden="1">
              <a:extLst>
                <a:ext uri="{63B3BB69-23CF-44E3-9099-C40C66FF867C}">
                  <a14:compatExt spid="_x0000_s348307"/>
                </a:ext>
                <a:ext uri="{FF2B5EF4-FFF2-40B4-BE49-F238E27FC236}">
                  <a16:creationId xmlns:a16="http://schemas.microsoft.com/office/drawing/2014/main" id="{00000000-0008-0000-0300-000093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6</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123825</xdr:colOff>
          <xdr:row>529</xdr:row>
          <xdr:rowOff>38100</xdr:rowOff>
        </xdr:from>
        <xdr:to>
          <xdr:col>9</xdr:col>
          <xdr:colOff>19050</xdr:colOff>
          <xdr:row>529</xdr:row>
          <xdr:rowOff>209550</xdr:rowOff>
        </xdr:to>
        <xdr:sp macro="" textlink="">
          <xdr:nvSpPr>
            <xdr:cNvPr id="348308" name="Check Box 148" hidden="1">
              <a:extLst>
                <a:ext uri="{63B3BB69-23CF-44E3-9099-C40C66FF867C}">
                  <a14:compatExt spid="_x0000_s348308"/>
                </a:ext>
                <a:ext uri="{FF2B5EF4-FFF2-40B4-BE49-F238E27FC236}">
                  <a16:creationId xmlns:a16="http://schemas.microsoft.com/office/drawing/2014/main" id="{00000000-0008-0000-0300-000094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ALL</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438150</xdr:colOff>
          <xdr:row>173</xdr:row>
          <xdr:rowOff>76200</xdr:rowOff>
        </xdr:from>
        <xdr:to>
          <xdr:col>12</xdr:col>
          <xdr:colOff>152400</xdr:colOff>
          <xdr:row>174</xdr:row>
          <xdr:rowOff>57150</xdr:rowOff>
        </xdr:to>
        <xdr:sp macro="" textlink="">
          <xdr:nvSpPr>
            <xdr:cNvPr id="348309" name="Check Box 149" hidden="1">
              <a:extLst>
                <a:ext uri="{63B3BB69-23CF-44E3-9099-C40C66FF867C}">
                  <a14:compatExt spid="_x0000_s348309"/>
                </a:ext>
                <a:ext uri="{FF2B5EF4-FFF2-40B4-BE49-F238E27FC236}">
                  <a16:creationId xmlns:a16="http://schemas.microsoft.com/office/drawing/2014/main" id="{00000000-0008-0000-0300-000095500500}"/>
                </a:ext>
              </a:extLst>
            </xdr:cNvPr>
            <xdr:cNvSpPr/>
          </xdr:nvSpPr>
          <xdr:spPr bwMode="auto">
            <a:xfrm>
              <a:off x="0" y="0"/>
              <a:ext cx="0" cy="0"/>
            </a:xfrm>
            <a:prstGeom prst="rect">
              <a:avLst/>
            </a:prstGeom>
            <a:noFill/>
            <a:ln>
              <a:noFill/>
            </a:ln>
            <a:extLst>
              <a:ext uri="{909E8E84-426E-40DD-AFC4-6F175D3DCCD1}">
                <a14:hiddenFill>
                  <a:solidFill>
                    <a:srgbClr val="FFFFCC" mc:Ignorable="a14" a14:legacySpreadsheetColorIndex="26"/>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238125</xdr:colOff>
          <xdr:row>173</xdr:row>
          <xdr:rowOff>76200</xdr:rowOff>
        </xdr:from>
        <xdr:to>
          <xdr:col>14</xdr:col>
          <xdr:colOff>409575</xdr:colOff>
          <xdr:row>174</xdr:row>
          <xdr:rowOff>76200</xdr:rowOff>
        </xdr:to>
        <xdr:sp macro="" textlink="">
          <xdr:nvSpPr>
            <xdr:cNvPr id="348310" name="Check Box 150" hidden="1">
              <a:extLst>
                <a:ext uri="{63B3BB69-23CF-44E3-9099-C40C66FF867C}">
                  <a14:compatExt spid="_x0000_s348310"/>
                </a:ext>
                <a:ext uri="{FF2B5EF4-FFF2-40B4-BE49-F238E27FC236}">
                  <a16:creationId xmlns:a16="http://schemas.microsoft.com/office/drawing/2014/main" id="{00000000-0008-0000-0300-000096500500}"/>
                </a:ext>
              </a:extLst>
            </xdr:cNvPr>
            <xdr:cNvSpPr/>
          </xdr:nvSpPr>
          <xdr:spPr bwMode="auto">
            <a:xfrm>
              <a:off x="0" y="0"/>
              <a:ext cx="0" cy="0"/>
            </a:xfrm>
            <a:prstGeom prst="rect">
              <a:avLst/>
            </a:prstGeom>
            <a:noFill/>
            <a:ln>
              <a:noFill/>
            </a:ln>
            <a:extLst>
              <a:ext uri="{909E8E84-426E-40DD-AFC4-6F175D3DCCD1}">
                <a14:hiddenFill>
                  <a:solidFill>
                    <a:srgbClr val="FFFFCC" mc:Ignorable="a14" a14:legacySpreadsheetColorIndex="26"/>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123825</xdr:colOff>
          <xdr:row>175</xdr:row>
          <xdr:rowOff>104775</xdr:rowOff>
        </xdr:from>
        <xdr:to>
          <xdr:col>14</xdr:col>
          <xdr:colOff>304800</xdr:colOff>
          <xdr:row>176</xdr:row>
          <xdr:rowOff>9525</xdr:rowOff>
        </xdr:to>
        <xdr:sp macro="" textlink="">
          <xdr:nvSpPr>
            <xdr:cNvPr id="348311" name="Check Box 151" hidden="1">
              <a:extLst>
                <a:ext uri="{63B3BB69-23CF-44E3-9099-C40C66FF867C}">
                  <a14:compatExt spid="_x0000_s348311"/>
                </a:ext>
                <a:ext uri="{FF2B5EF4-FFF2-40B4-BE49-F238E27FC236}">
                  <a16:creationId xmlns:a16="http://schemas.microsoft.com/office/drawing/2014/main" id="{00000000-0008-0000-0300-000097500500}"/>
                </a:ext>
              </a:extLst>
            </xdr:cNvPr>
            <xdr:cNvSpPr/>
          </xdr:nvSpPr>
          <xdr:spPr bwMode="auto">
            <a:xfrm>
              <a:off x="0" y="0"/>
              <a:ext cx="0" cy="0"/>
            </a:xfrm>
            <a:prstGeom prst="rect">
              <a:avLst/>
            </a:prstGeom>
            <a:noFill/>
            <a:ln>
              <a:noFill/>
            </a:ln>
            <a:extLst>
              <a:ext uri="{909E8E84-426E-40DD-AFC4-6F175D3DCCD1}">
                <a14:hiddenFill>
                  <a:solidFill>
                    <a:srgbClr val="FFFFCC" mc:Ignorable="a14" a14:legacySpreadsheetColorIndex="26"/>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228600</xdr:colOff>
          <xdr:row>176</xdr:row>
          <xdr:rowOff>219075</xdr:rowOff>
        </xdr:from>
        <xdr:to>
          <xdr:col>14</xdr:col>
          <xdr:colOff>428625</xdr:colOff>
          <xdr:row>177</xdr:row>
          <xdr:rowOff>200025</xdr:rowOff>
        </xdr:to>
        <xdr:sp macro="" textlink="">
          <xdr:nvSpPr>
            <xdr:cNvPr id="348312" name="Check Box 152" hidden="1">
              <a:extLst>
                <a:ext uri="{63B3BB69-23CF-44E3-9099-C40C66FF867C}">
                  <a14:compatExt spid="_x0000_s348312"/>
                </a:ext>
                <a:ext uri="{FF2B5EF4-FFF2-40B4-BE49-F238E27FC236}">
                  <a16:creationId xmlns:a16="http://schemas.microsoft.com/office/drawing/2014/main" id="{00000000-0008-0000-0300-000098500500}"/>
                </a:ext>
              </a:extLst>
            </xdr:cNvPr>
            <xdr:cNvSpPr/>
          </xdr:nvSpPr>
          <xdr:spPr bwMode="auto">
            <a:xfrm>
              <a:off x="0" y="0"/>
              <a:ext cx="0" cy="0"/>
            </a:xfrm>
            <a:prstGeom prst="rect">
              <a:avLst/>
            </a:prstGeom>
            <a:noFill/>
            <a:ln>
              <a:noFill/>
            </a:ln>
            <a:extLst>
              <a:ext uri="{909E8E84-426E-40DD-AFC4-6F175D3DCCD1}">
                <a14:hiddenFill>
                  <a:solidFill>
                    <a:srgbClr val="FFFFCC" mc:Ignorable="a14" a14:legacySpreadsheetColorIndex="26"/>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47625</xdr:colOff>
          <xdr:row>176</xdr:row>
          <xdr:rowOff>209550</xdr:rowOff>
        </xdr:from>
        <xdr:to>
          <xdr:col>12</xdr:col>
          <xdr:colOff>247650</xdr:colOff>
          <xdr:row>177</xdr:row>
          <xdr:rowOff>190500</xdr:rowOff>
        </xdr:to>
        <xdr:sp macro="" textlink="">
          <xdr:nvSpPr>
            <xdr:cNvPr id="348313" name="Check Box 153" hidden="1">
              <a:extLst>
                <a:ext uri="{63B3BB69-23CF-44E3-9099-C40C66FF867C}">
                  <a14:compatExt spid="_x0000_s348313"/>
                </a:ext>
                <a:ext uri="{FF2B5EF4-FFF2-40B4-BE49-F238E27FC236}">
                  <a16:creationId xmlns:a16="http://schemas.microsoft.com/office/drawing/2014/main" id="{00000000-0008-0000-0300-000099500500}"/>
                </a:ext>
              </a:extLst>
            </xdr:cNvPr>
            <xdr:cNvSpPr/>
          </xdr:nvSpPr>
          <xdr:spPr bwMode="auto">
            <a:xfrm>
              <a:off x="0" y="0"/>
              <a:ext cx="0" cy="0"/>
            </a:xfrm>
            <a:prstGeom prst="rect">
              <a:avLst/>
            </a:prstGeom>
            <a:noFill/>
            <a:ln>
              <a:noFill/>
            </a:ln>
            <a:extLst>
              <a:ext uri="{909E8E84-426E-40DD-AFC4-6F175D3DCCD1}">
                <a14:hiddenFill>
                  <a:solidFill>
                    <a:srgbClr val="FFFFCC" mc:Ignorable="a14" a14:legacySpreadsheetColorIndex="26"/>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247650</xdr:colOff>
          <xdr:row>174</xdr:row>
          <xdr:rowOff>171450</xdr:rowOff>
        </xdr:from>
        <xdr:to>
          <xdr:col>12</xdr:col>
          <xdr:colOff>476250</xdr:colOff>
          <xdr:row>175</xdr:row>
          <xdr:rowOff>95250</xdr:rowOff>
        </xdr:to>
        <xdr:sp macro="" textlink="">
          <xdr:nvSpPr>
            <xdr:cNvPr id="348314" name="Check Box 154" hidden="1">
              <a:extLst>
                <a:ext uri="{63B3BB69-23CF-44E3-9099-C40C66FF867C}">
                  <a14:compatExt spid="_x0000_s348314"/>
                </a:ext>
                <a:ext uri="{FF2B5EF4-FFF2-40B4-BE49-F238E27FC236}">
                  <a16:creationId xmlns:a16="http://schemas.microsoft.com/office/drawing/2014/main" id="{00000000-0008-0000-0300-00009A500500}"/>
                </a:ext>
              </a:extLst>
            </xdr:cNvPr>
            <xdr:cNvSpPr/>
          </xdr:nvSpPr>
          <xdr:spPr bwMode="auto">
            <a:xfrm>
              <a:off x="0" y="0"/>
              <a:ext cx="0" cy="0"/>
            </a:xfrm>
            <a:prstGeom prst="rect">
              <a:avLst/>
            </a:prstGeom>
            <a:noFill/>
            <a:ln>
              <a:noFill/>
            </a:ln>
            <a:extLst>
              <a:ext uri="{909E8E84-426E-40DD-AFC4-6F175D3DCCD1}">
                <a14:hiddenFill>
                  <a:solidFill>
                    <a:srgbClr val="FFFFCC" mc:Ignorable="a14" a14:legacySpreadsheetColorIndex="26"/>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47625</xdr:colOff>
          <xdr:row>260</xdr:row>
          <xdr:rowOff>28575</xdr:rowOff>
        </xdr:from>
        <xdr:to>
          <xdr:col>15</xdr:col>
          <xdr:colOff>266700</xdr:colOff>
          <xdr:row>260</xdr:row>
          <xdr:rowOff>200025</xdr:rowOff>
        </xdr:to>
        <xdr:sp macro="" textlink="">
          <xdr:nvSpPr>
            <xdr:cNvPr id="348316" name="Option Button 156" hidden="1">
              <a:extLst>
                <a:ext uri="{63B3BB69-23CF-44E3-9099-C40C66FF867C}">
                  <a14:compatExt spid="_x0000_s348316"/>
                </a:ext>
                <a:ext uri="{FF2B5EF4-FFF2-40B4-BE49-F238E27FC236}">
                  <a16:creationId xmlns:a16="http://schemas.microsoft.com/office/drawing/2014/main" id="{00000000-0008-0000-0300-00009C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555</xdr:row>
          <xdr:rowOff>0</xdr:rowOff>
        </xdr:from>
        <xdr:to>
          <xdr:col>2</xdr:col>
          <xdr:colOff>314325</xdr:colOff>
          <xdr:row>556</xdr:row>
          <xdr:rowOff>0</xdr:rowOff>
        </xdr:to>
        <xdr:sp macro="" textlink="">
          <xdr:nvSpPr>
            <xdr:cNvPr id="348317" name="Check Box 157" hidden="1">
              <a:extLst>
                <a:ext uri="{63B3BB69-23CF-44E3-9099-C40C66FF867C}">
                  <a14:compatExt spid="_x0000_s348317"/>
                </a:ext>
                <a:ext uri="{FF2B5EF4-FFF2-40B4-BE49-F238E27FC236}">
                  <a16:creationId xmlns:a16="http://schemas.microsoft.com/office/drawing/2014/main" id="{00000000-0008-0000-0300-00009D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117</xdr:row>
          <xdr:rowOff>0</xdr:rowOff>
        </xdr:from>
        <xdr:to>
          <xdr:col>2</xdr:col>
          <xdr:colOff>342900</xdr:colOff>
          <xdr:row>117</xdr:row>
          <xdr:rowOff>219075</xdr:rowOff>
        </xdr:to>
        <xdr:sp macro="" textlink="">
          <xdr:nvSpPr>
            <xdr:cNvPr id="348318" name="Check Box 158" hidden="1">
              <a:extLst>
                <a:ext uri="{63B3BB69-23CF-44E3-9099-C40C66FF867C}">
                  <a14:compatExt spid="_x0000_s348318"/>
                </a:ext>
                <a:ext uri="{FF2B5EF4-FFF2-40B4-BE49-F238E27FC236}">
                  <a16:creationId xmlns:a16="http://schemas.microsoft.com/office/drawing/2014/main" id="{00000000-0008-0000-0300-00009E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253</xdr:row>
          <xdr:rowOff>0</xdr:rowOff>
        </xdr:from>
        <xdr:to>
          <xdr:col>2</xdr:col>
          <xdr:colOff>438150</xdr:colOff>
          <xdr:row>253</xdr:row>
          <xdr:rowOff>219075</xdr:rowOff>
        </xdr:to>
        <xdr:sp macro="" textlink="">
          <xdr:nvSpPr>
            <xdr:cNvPr id="348319" name="Option Button 159" hidden="1">
              <a:extLst>
                <a:ext uri="{63B3BB69-23CF-44E3-9099-C40C66FF867C}">
                  <a14:compatExt spid="_x0000_s348319"/>
                </a:ext>
                <a:ext uri="{FF2B5EF4-FFF2-40B4-BE49-F238E27FC236}">
                  <a16:creationId xmlns:a16="http://schemas.microsoft.com/office/drawing/2014/main" id="{00000000-0008-0000-0300-00009F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0</xdr:colOff>
          <xdr:row>249</xdr:row>
          <xdr:rowOff>38100</xdr:rowOff>
        </xdr:from>
        <xdr:to>
          <xdr:col>8</xdr:col>
          <xdr:colOff>9525</xdr:colOff>
          <xdr:row>249</xdr:row>
          <xdr:rowOff>180975</xdr:rowOff>
        </xdr:to>
        <xdr:sp macro="" textlink="">
          <xdr:nvSpPr>
            <xdr:cNvPr id="348320" name="Check Box 160" hidden="1">
              <a:extLst>
                <a:ext uri="{63B3BB69-23CF-44E3-9099-C40C66FF867C}">
                  <a14:compatExt spid="_x0000_s348320"/>
                </a:ext>
                <a:ext uri="{FF2B5EF4-FFF2-40B4-BE49-F238E27FC236}">
                  <a16:creationId xmlns:a16="http://schemas.microsoft.com/office/drawing/2014/main" id="{00000000-0008-0000-0300-0000A0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North</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219075</xdr:colOff>
          <xdr:row>249</xdr:row>
          <xdr:rowOff>38100</xdr:rowOff>
        </xdr:from>
        <xdr:to>
          <xdr:col>9</xdr:col>
          <xdr:colOff>228600</xdr:colOff>
          <xdr:row>249</xdr:row>
          <xdr:rowOff>200025</xdr:rowOff>
        </xdr:to>
        <xdr:sp macro="" textlink="">
          <xdr:nvSpPr>
            <xdr:cNvPr id="348321" name="Check Box 161" hidden="1">
              <a:extLst>
                <a:ext uri="{63B3BB69-23CF-44E3-9099-C40C66FF867C}">
                  <a14:compatExt spid="_x0000_s348321"/>
                </a:ext>
                <a:ext uri="{FF2B5EF4-FFF2-40B4-BE49-F238E27FC236}">
                  <a16:creationId xmlns:a16="http://schemas.microsoft.com/office/drawing/2014/main" id="{00000000-0008-0000-0300-0000A1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South</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438150</xdr:colOff>
          <xdr:row>249</xdr:row>
          <xdr:rowOff>28575</xdr:rowOff>
        </xdr:from>
        <xdr:to>
          <xdr:col>10</xdr:col>
          <xdr:colOff>447675</xdr:colOff>
          <xdr:row>249</xdr:row>
          <xdr:rowOff>190500</xdr:rowOff>
        </xdr:to>
        <xdr:sp macro="" textlink="">
          <xdr:nvSpPr>
            <xdr:cNvPr id="348322" name="Check Box 162" hidden="1">
              <a:extLst>
                <a:ext uri="{63B3BB69-23CF-44E3-9099-C40C66FF867C}">
                  <a14:compatExt spid="_x0000_s348322"/>
                </a:ext>
                <a:ext uri="{FF2B5EF4-FFF2-40B4-BE49-F238E27FC236}">
                  <a16:creationId xmlns:a16="http://schemas.microsoft.com/office/drawing/2014/main" id="{00000000-0008-0000-0300-0000A2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0</xdr:colOff>
          <xdr:row>249</xdr:row>
          <xdr:rowOff>28575</xdr:rowOff>
        </xdr:from>
        <xdr:to>
          <xdr:col>12</xdr:col>
          <xdr:colOff>9525</xdr:colOff>
          <xdr:row>249</xdr:row>
          <xdr:rowOff>190500</xdr:rowOff>
        </xdr:to>
        <xdr:sp macro="" textlink="">
          <xdr:nvSpPr>
            <xdr:cNvPr id="348323" name="Check Box 163" hidden="1">
              <a:extLst>
                <a:ext uri="{63B3BB69-23CF-44E3-9099-C40C66FF867C}">
                  <a14:compatExt spid="_x0000_s348323"/>
                </a:ext>
                <a:ext uri="{FF2B5EF4-FFF2-40B4-BE49-F238E27FC236}">
                  <a16:creationId xmlns:a16="http://schemas.microsoft.com/office/drawing/2014/main" id="{00000000-0008-0000-0300-0000A3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West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0</xdr:colOff>
          <xdr:row>250</xdr:row>
          <xdr:rowOff>38100</xdr:rowOff>
        </xdr:from>
        <xdr:to>
          <xdr:col>8</xdr:col>
          <xdr:colOff>9525</xdr:colOff>
          <xdr:row>250</xdr:row>
          <xdr:rowOff>180975</xdr:rowOff>
        </xdr:to>
        <xdr:sp macro="" textlink="">
          <xdr:nvSpPr>
            <xdr:cNvPr id="348324" name="Check Box 164" hidden="1">
              <a:extLst>
                <a:ext uri="{63B3BB69-23CF-44E3-9099-C40C66FF867C}">
                  <a14:compatExt spid="_x0000_s348324"/>
                </a:ext>
                <a:ext uri="{FF2B5EF4-FFF2-40B4-BE49-F238E27FC236}">
                  <a16:creationId xmlns:a16="http://schemas.microsoft.com/office/drawing/2014/main" id="{00000000-0008-0000-0300-0000A4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North</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219075</xdr:colOff>
          <xdr:row>250</xdr:row>
          <xdr:rowOff>38100</xdr:rowOff>
        </xdr:from>
        <xdr:to>
          <xdr:col>9</xdr:col>
          <xdr:colOff>228600</xdr:colOff>
          <xdr:row>250</xdr:row>
          <xdr:rowOff>200025</xdr:rowOff>
        </xdr:to>
        <xdr:sp macro="" textlink="">
          <xdr:nvSpPr>
            <xdr:cNvPr id="348325" name="Check Box 165" hidden="1">
              <a:extLst>
                <a:ext uri="{63B3BB69-23CF-44E3-9099-C40C66FF867C}">
                  <a14:compatExt spid="_x0000_s348325"/>
                </a:ext>
                <a:ext uri="{FF2B5EF4-FFF2-40B4-BE49-F238E27FC236}">
                  <a16:creationId xmlns:a16="http://schemas.microsoft.com/office/drawing/2014/main" id="{00000000-0008-0000-0300-0000A5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South</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438150</xdr:colOff>
          <xdr:row>250</xdr:row>
          <xdr:rowOff>28575</xdr:rowOff>
        </xdr:from>
        <xdr:to>
          <xdr:col>10</xdr:col>
          <xdr:colOff>447675</xdr:colOff>
          <xdr:row>250</xdr:row>
          <xdr:rowOff>190500</xdr:rowOff>
        </xdr:to>
        <xdr:sp macro="" textlink="">
          <xdr:nvSpPr>
            <xdr:cNvPr id="348326" name="Check Box 166" hidden="1">
              <a:extLst>
                <a:ext uri="{63B3BB69-23CF-44E3-9099-C40C66FF867C}">
                  <a14:compatExt spid="_x0000_s348326"/>
                </a:ext>
                <a:ext uri="{FF2B5EF4-FFF2-40B4-BE49-F238E27FC236}">
                  <a16:creationId xmlns:a16="http://schemas.microsoft.com/office/drawing/2014/main" id="{00000000-0008-0000-0300-0000A6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0</xdr:colOff>
          <xdr:row>250</xdr:row>
          <xdr:rowOff>28575</xdr:rowOff>
        </xdr:from>
        <xdr:to>
          <xdr:col>12</xdr:col>
          <xdr:colOff>9525</xdr:colOff>
          <xdr:row>250</xdr:row>
          <xdr:rowOff>190500</xdr:rowOff>
        </xdr:to>
        <xdr:sp macro="" textlink="">
          <xdr:nvSpPr>
            <xdr:cNvPr id="348327" name="Check Box 167" hidden="1">
              <a:extLst>
                <a:ext uri="{63B3BB69-23CF-44E3-9099-C40C66FF867C}">
                  <a14:compatExt spid="_x0000_s348327"/>
                </a:ext>
                <a:ext uri="{FF2B5EF4-FFF2-40B4-BE49-F238E27FC236}">
                  <a16:creationId xmlns:a16="http://schemas.microsoft.com/office/drawing/2014/main" id="{00000000-0008-0000-0300-0000A7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West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0</xdr:colOff>
          <xdr:row>251</xdr:row>
          <xdr:rowOff>38100</xdr:rowOff>
        </xdr:from>
        <xdr:to>
          <xdr:col>8</xdr:col>
          <xdr:colOff>9525</xdr:colOff>
          <xdr:row>251</xdr:row>
          <xdr:rowOff>180975</xdr:rowOff>
        </xdr:to>
        <xdr:sp macro="" textlink="">
          <xdr:nvSpPr>
            <xdr:cNvPr id="348328" name="Check Box 168" hidden="1">
              <a:extLst>
                <a:ext uri="{63B3BB69-23CF-44E3-9099-C40C66FF867C}">
                  <a14:compatExt spid="_x0000_s348328"/>
                </a:ext>
                <a:ext uri="{FF2B5EF4-FFF2-40B4-BE49-F238E27FC236}">
                  <a16:creationId xmlns:a16="http://schemas.microsoft.com/office/drawing/2014/main" id="{00000000-0008-0000-0300-0000A8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North</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219075</xdr:colOff>
          <xdr:row>251</xdr:row>
          <xdr:rowOff>38100</xdr:rowOff>
        </xdr:from>
        <xdr:to>
          <xdr:col>9</xdr:col>
          <xdr:colOff>228600</xdr:colOff>
          <xdr:row>251</xdr:row>
          <xdr:rowOff>200025</xdr:rowOff>
        </xdr:to>
        <xdr:sp macro="" textlink="">
          <xdr:nvSpPr>
            <xdr:cNvPr id="348329" name="Check Box 169" hidden="1">
              <a:extLst>
                <a:ext uri="{63B3BB69-23CF-44E3-9099-C40C66FF867C}">
                  <a14:compatExt spid="_x0000_s348329"/>
                </a:ext>
                <a:ext uri="{FF2B5EF4-FFF2-40B4-BE49-F238E27FC236}">
                  <a16:creationId xmlns:a16="http://schemas.microsoft.com/office/drawing/2014/main" id="{00000000-0008-0000-0300-0000A9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South</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438150</xdr:colOff>
          <xdr:row>251</xdr:row>
          <xdr:rowOff>28575</xdr:rowOff>
        </xdr:from>
        <xdr:to>
          <xdr:col>10</xdr:col>
          <xdr:colOff>447675</xdr:colOff>
          <xdr:row>251</xdr:row>
          <xdr:rowOff>190500</xdr:rowOff>
        </xdr:to>
        <xdr:sp macro="" textlink="">
          <xdr:nvSpPr>
            <xdr:cNvPr id="348330" name="Check Box 170" hidden="1">
              <a:extLst>
                <a:ext uri="{63B3BB69-23CF-44E3-9099-C40C66FF867C}">
                  <a14:compatExt spid="_x0000_s348330"/>
                </a:ext>
                <a:ext uri="{FF2B5EF4-FFF2-40B4-BE49-F238E27FC236}">
                  <a16:creationId xmlns:a16="http://schemas.microsoft.com/office/drawing/2014/main" id="{00000000-0008-0000-0300-0000AA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0</xdr:colOff>
          <xdr:row>251</xdr:row>
          <xdr:rowOff>28575</xdr:rowOff>
        </xdr:from>
        <xdr:to>
          <xdr:col>12</xdr:col>
          <xdr:colOff>9525</xdr:colOff>
          <xdr:row>251</xdr:row>
          <xdr:rowOff>190500</xdr:rowOff>
        </xdr:to>
        <xdr:sp macro="" textlink="">
          <xdr:nvSpPr>
            <xdr:cNvPr id="348331" name="Check Box 171" hidden="1">
              <a:extLst>
                <a:ext uri="{63B3BB69-23CF-44E3-9099-C40C66FF867C}">
                  <a14:compatExt spid="_x0000_s348331"/>
                </a:ext>
                <a:ext uri="{FF2B5EF4-FFF2-40B4-BE49-F238E27FC236}">
                  <a16:creationId xmlns:a16="http://schemas.microsoft.com/office/drawing/2014/main" id="{00000000-0008-0000-0300-0000AB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West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0</xdr:colOff>
          <xdr:row>252</xdr:row>
          <xdr:rowOff>38100</xdr:rowOff>
        </xdr:from>
        <xdr:to>
          <xdr:col>8</xdr:col>
          <xdr:colOff>9525</xdr:colOff>
          <xdr:row>252</xdr:row>
          <xdr:rowOff>180975</xdr:rowOff>
        </xdr:to>
        <xdr:sp macro="" textlink="">
          <xdr:nvSpPr>
            <xdr:cNvPr id="348332" name="Check Box 172" hidden="1">
              <a:extLst>
                <a:ext uri="{63B3BB69-23CF-44E3-9099-C40C66FF867C}">
                  <a14:compatExt spid="_x0000_s348332"/>
                </a:ext>
                <a:ext uri="{FF2B5EF4-FFF2-40B4-BE49-F238E27FC236}">
                  <a16:creationId xmlns:a16="http://schemas.microsoft.com/office/drawing/2014/main" id="{00000000-0008-0000-0300-0000AC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North</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219075</xdr:colOff>
          <xdr:row>252</xdr:row>
          <xdr:rowOff>38100</xdr:rowOff>
        </xdr:from>
        <xdr:to>
          <xdr:col>9</xdr:col>
          <xdr:colOff>228600</xdr:colOff>
          <xdr:row>252</xdr:row>
          <xdr:rowOff>200025</xdr:rowOff>
        </xdr:to>
        <xdr:sp macro="" textlink="">
          <xdr:nvSpPr>
            <xdr:cNvPr id="348333" name="Check Box 173" hidden="1">
              <a:extLst>
                <a:ext uri="{63B3BB69-23CF-44E3-9099-C40C66FF867C}">
                  <a14:compatExt spid="_x0000_s348333"/>
                </a:ext>
                <a:ext uri="{FF2B5EF4-FFF2-40B4-BE49-F238E27FC236}">
                  <a16:creationId xmlns:a16="http://schemas.microsoft.com/office/drawing/2014/main" id="{00000000-0008-0000-0300-0000AD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South</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438150</xdr:colOff>
          <xdr:row>252</xdr:row>
          <xdr:rowOff>28575</xdr:rowOff>
        </xdr:from>
        <xdr:to>
          <xdr:col>10</xdr:col>
          <xdr:colOff>447675</xdr:colOff>
          <xdr:row>252</xdr:row>
          <xdr:rowOff>190500</xdr:rowOff>
        </xdr:to>
        <xdr:sp macro="" textlink="">
          <xdr:nvSpPr>
            <xdr:cNvPr id="348334" name="Check Box 174" hidden="1">
              <a:extLst>
                <a:ext uri="{63B3BB69-23CF-44E3-9099-C40C66FF867C}">
                  <a14:compatExt spid="_x0000_s348334"/>
                </a:ext>
                <a:ext uri="{FF2B5EF4-FFF2-40B4-BE49-F238E27FC236}">
                  <a16:creationId xmlns:a16="http://schemas.microsoft.com/office/drawing/2014/main" id="{00000000-0008-0000-0300-0000AE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0</xdr:colOff>
          <xdr:row>252</xdr:row>
          <xdr:rowOff>28575</xdr:rowOff>
        </xdr:from>
        <xdr:to>
          <xdr:col>12</xdr:col>
          <xdr:colOff>9525</xdr:colOff>
          <xdr:row>252</xdr:row>
          <xdr:rowOff>190500</xdr:rowOff>
        </xdr:to>
        <xdr:sp macro="" textlink="">
          <xdr:nvSpPr>
            <xdr:cNvPr id="348335" name="Check Box 175" hidden="1">
              <a:extLst>
                <a:ext uri="{63B3BB69-23CF-44E3-9099-C40C66FF867C}">
                  <a14:compatExt spid="_x0000_s348335"/>
                </a:ext>
                <a:ext uri="{FF2B5EF4-FFF2-40B4-BE49-F238E27FC236}">
                  <a16:creationId xmlns:a16="http://schemas.microsoft.com/office/drawing/2014/main" id="{00000000-0008-0000-0300-0000AF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West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0</xdr:colOff>
          <xdr:row>253</xdr:row>
          <xdr:rowOff>38100</xdr:rowOff>
        </xdr:from>
        <xdr:to>
          <xdr:col>8</xdr:col>
          <xdr:colOff>9525</xdr:colOff>
          <xdr:row>253</xdr:row>
          <xdr:rowOff>180975</xdr:rowOff>
        </xdr:to>
        <xdr:sp macro="" textlink="">
          <xdr:nvSpPr>
            <xdr:cNvPr id="348336" name="Check Box 176" hidden="1">
              <a:extLst>
                <a:ext uri="{63B3BB69-23CF-44E3-9099-C40C66FF867C}">
                  <a14:compatExt spid="_x0000_s348336"/>
                </a:ext>
                <a:ext uri="{FF2B5EF4-FFF2-40B4-BE49-F238E27FC236}">
                  <a16:creationId xmlns:a16="http://schemas.microsoft.com/office/drawing/2014/main" id="{00000000-0008-0000-0300-0000B0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North</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219075</xdr:colOff>
          <xdr:row>253</xdr:row>
          <xdr:rowOff>38100</xdr:rowOff>
        </xdr:from>
        <xdr:to>
          <xdr:col>9</xdr:col>
          <xdr:colOff>228600</xdr:colOff>
          <xdr:row>253</xdr:row>
          <xdr:rowOff>200025</xdr:rowOff>
        </xdr:to>
        <xdr:sp macro="" textlink="">
          <xdr:nvSpPr>
            <xdr:cNvPr id="348337" name="Check Box 177" hidden="1">
              <a:extLst>
                <a:ext uri="{63B3BB69-23CF-44E3-9099-C40C66FF867C}">
                  <a14:compatExt spid="_x0000_s348337"/>
                </a:ext>
                <a:ext uri="{FF2B5EF4-FFF2-40B4-BE49-F238E27FC236}">
                  <a16:creationId xmlns:a16="http://schemas.microsoft.com/office/drawing/2014/main" id="{00000000-0008-0000-0300-0000B1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South</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438150</xdr:colOff>
          <xdr:row>253</xdr:row>
          <xdr:rowOff>28575</xdr:rowOff>
        </xdr:from>
        <xdr:to>
          <xdr:col>10</xdr:col>
          <xdr:colOff>447675</xdr:colOff>
          <xdr:row>253</xdr:row>
          <xdr:rowOff>190500</xdr:rowOff>
        </xdr:to>
        <xdr:sp macro="" textlink="">
          <xdr:nvSpPr>
            <xdr:cNvPr id="348338" name="Check Box 178" hidden="1">
              <a:extLst>
                <a:ext uri="{63B3BB69-23CF-44E3-9099-C40C66FF867C}">
                  <a14:compatExt spid="_x0000_s348338"/>
                </a:ext>
                <a:ext uri="{FF2B5EF4-FFF2-40B4-BE49-F238E27FC236}">
                  <a16:creationId xmlns:a16="http://schemas.microsoft.com/office/drawing/2014/main" id="{00000000-0008-0000-0300-0000B2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0</xdr:colOff>
          <xdr:row>253</xdr:row>
          <xdr:rowOff>28575</xdr:rowOff>
        </xdr:from>
        <xdr:to>
          <xdr:col>12</xdr:col>
          <xdr:colOff>9525</xdr:colOff>
          <xdr:row>253</xdr:row>
          <xdr:rowOff>190500</xdr:rowOff>
        </xdr:to>
        <xdr:sp macro="" textlink="">
          <xdr:nvSpPr>
            <xdr:cNvPr id="348339" name="Check Box 179" hidden="1">
              <a:extLst>
                <a:ext uri="{63B3BB69-23CF-44E3-9099-C40C66FF867C}">
                  <a14:compatExt spid="_x0000_s348339"/>
                </a:ext>
                <a:ext uri="{FF2B5EF4-FFF2-40B4-BE49-F238E27FC236}">
                  <a16:creationId xmlns:a16="http://schemas.microsoft.com/office/drawing/2014/main" id="{00000000-0008-0000-0300-0000B3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West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126</xdr:row>
          <xdr:rowOff>0</xdr:rowOff>
        </xdr:from>
        <xdr:to>
          <xdr:col>2</xdr:col>
          <xdr:colOff>342900</xdr:colOff>
          <xdr:row>126</xdr:row>
          <xdr:rowOff>219075</xdr:rowOff>
        </xdr:to>
        <xdr:sp macro="" textlink="">
          <xdr:nvSpPr>
            <xdr:cNvPr id="348340" name="Check Box 180" hidden="1">
              <a:extLst>
                <a:ext uri="{63B3BB69-23CF-44E3-9099-C40C66FF867C}">
                  <a14:compatExt spid="_x0000_s348340"/>
                </a:ext>
                <a:ext uri="{FF2B5EF4-FFF2-40B4-BE49-F238E27FC236}">
                  <a16:creationId xmlns:a16="http://schemas.microsoft.com/office/drawing/2014/main" id="{00000000-0008-0000-0300-0000B4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381000</xdr:colOff>
          <xdr:row>527</xdr:row>
          <xdr:rowOff>9525</xdr:rowOff>
        </xdr:from>
        <xdr:to>
          <xdr:col>10</xdr:col>
          <xdr:colOff>161925</xdr:colOff>
          <xdr:row>527</xdr:row>
          <xdr:rowOff>219075</xdr:rowOff>
        </xdr:to>
        <xdr:sp macro="" textlink="">
          <xdr:nvSpPr>
            <xdr:cNvPr id="348341" name="Check Box 181" hidden="1">
              <a:extLst>
                <a:ext uri="{63B3BB69-23CF-44E3-9099-C40C66FF867C}">
                  <a14:compatExt spid="_x0000_s348341"/>
                </a:ext>
                <a:ext uri="{FF2B5EF4-FFF2-40B4-BE49-F238E27FC236}">
                  <a16:creationId xmlns:a16="http://schemas.microsoft.com/office/drawing/2014/main" id="{00000000-0008-0000-0300-0000B5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85725</xdr:colOff>
          <xdr:row>527</xdr:row>
          <xdr:rowOff>19050</xdr:rowOff>
        </xdr:from>
        <xdr:to>
          <xdr:col>9</xdr:col>
          <xdr:colOff>361950</xdr:colOff>
          <xdr:row>527</xdr:row>
          <xdr:rowOff>219075</xdr:rowOff>
        </xdr:to>
        <xdr:sp macro="" textlink="">
          <xdr:nvSpPr>
            <xdr:cNvPr id="348342" name="Check Box 182" hidden="1">
              <a:extLst>
                <a:ext uri="{63B3BB69-23CF-44E3-9099-C40C66FF867C}">
                  <a14:compatExt spid="_x0000_s348342"/>
                </a:ext>
                <a:ext uri="{FF2B5EF4-FFF2-40B4-BE49-F238E27FC236}">
                  <a16:creationId xmlns:a16="http://schemas.microsoft.com/office/drawing/2014/main" id="{00000000-0008-0000-0300-0000B6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190500</xdr:colOff>
          <xdr:row>527</xdr:row>
          <xdr:rowOff>9525</xdr:rowOff>
        </xdr:from>
        <xdr:to>
          <xdr:col>10</xdr:col>
          <xdr:colOff>466725</xdr:colOff>
          <xdr:row>527</xdr:row>
          <xdr:rowOff>219075</xdr:rowOff>
        </xdr:to>
        <xdr:sp macro="" textlink="">
          <xdr:nvSpPr>
            <xdr:cNvPr id="348343" name="Check Box 183" hidden="1">
              <a:extLst>
                <a:ext uri="{63B3BB69-23CF-44E3-9099-C40C66FF867C}">
                  <a14:compatExt spid="_x0000_s348343"/>
                </a:ext>
                <a:ext uri="{FF2B5EF4-FFF2-40B4-BE49-F238E27FC236}">
                  <a16:creationId xmlns:a16="http://schemas.microsoft.com/office/drawing/2014/main" id="{00000000-0008-0000-0300-0000B7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9525</xdr:colOff>
          <xdr:row>527</xdr:row>
          <xdr:rowOff>19050</xdr:rowOff>
        </xdr:from>
        <xdr:to>
          <xdr:col>11</xdr:col>
          <xdr:colOff>285750</xdr:colOff>
          <xdr:row>527</xdr:row>
          <xdr:rowOff>219075</xdr:rowOff>
        </xdr:to>
        <xdr:sp macro="" textlink="">
          <xdr:nvSpPr>
            <xdr:cNvPr id="348344" name="Check Box 184" hidden="1">
              <a:extLst>
                <a:ext uri="{63B3BB69-23CF-44E3-9099-C40C66FF867C}">
                  <a14:compatExt spid="_x0000_s348344"/>
                </a:ext>
                <a:ext uri="{FF2B5EF4-FFF2-40B4-BE49-F238E27FC236}">
                  <a16:creationId xmlns:a16="http://schemas.microsoft.com/office/drawing/2014/main" id="{00000000-0008-0000-0300-0000B8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4</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304800</xdr:colOff>
          <xdr:row>527</xdr:row>
          <xdr:rowOff>19050</xdr:rowOff>
        </xdr:from>
        <xdr:to>
          <xdr:col>12</xdr:col>
          <xdr:colOff>95250</xdr:colOff>
          <xdr:row>527</xdr:row>
          <xdr:rowOff>219075</xdr:rowOff>
        </xdr:to>
        <xdr:sp macro="" textlink="">
          <xdr:nvSpPr>
            <xdr:cNvPr id="348345" name="Check Box 185" hidden="1">
              <a:extLst>
                <a:ext uri="{63B3BB69-23CF-44E3-9099-C40C66FF867C}">
                  <a14:compatExt spid="_x0000_s348345"/>
                </a:ext>
                <a:ext uri="{FF2B5EF4-FFF2-40B4-BE49-F238E27FC236}">
                  <a16:creationId xmlns:a16="http://schemas.microsoft.com/office/drawing/2014/main" id="{00000000-0008-0000-0300-0000B9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123825</xdr:colOff>
          <xdr:row>527</xdr:row>
          <xdr:rowOff>9525</xdr:rowOff>
        </xdr:from>
        <xdr:to>
          <xdr:col>12</xdr:col>
          <xdr:colOff>400050</xdr:colOff>
          <xdr:row>527</xdr:row>
          <xdr:rowOff>219075</xdr:rowOff>
        </xdr:to>
        <xdr:sp macro="" textlink="">
          <xdr:nvSpPr>
            <xdr:cNvPr id="348346" name="Check Box 186" hidden="1">
              <a:extLst>
                <a:ext uri="{63B3BB69-23CF-44E3-9099-C40C66FF867C}">
                  <a14:compatExt spid="_x0000_s348346"/>
                </a:ext>
                <a:ext uri="{FF2B5EF4-FFF2-40B4-BE49-F238E27FC236}">
                  <a16:creationId xmlns:a16="http://schemas.microsoft.com/office/drawing/2014/main" id="{00000000-0008-0000-0300-0000BA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6</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123825</xdr:colOff>
          <xdr:row>527</xdr:row>
          <xdr:rowOff>19050</xdr:rowOff>
        </xdr:from>
        <xdr:to>
          <xdr:col>9</xdr:col>
          <xdr:colOff>57150</xdr:colOff>
          <xdr:row>527</xdr:row>
          <xdr:rowOff>219075</xdr:rowOff>
        </xdr:to>
        <xdr:sp macro="" textlink="">
          <xdr:nvSpPr>
            <xdr:cNvPr id="348347" name="Check Box 187" hidden="1">
              <a:extLst>
                <a:ext uri="{63B3BB69-23CF-44E3-9099-C40C66FF867C}">
                  <a14:compatExt spid="_x0000_s348347"/>
                </a:ext>
                <a:ext uri="{FF2B5EF4-FFF2-40B4-BE49-F238E27FC236}">
                  <a16:creationId xmlns:a16="http://schemas.microsoft.com/office/drawing/2014/main" id="{00000000-0008-0000-0300-0000BB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ALL</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79</xdr:row>
          <xdr:rowOff>0</xdr:rowOff>
        </xdr:from>
        <xdr:to>
          <xdr:col>2</xdr:col>
          <xdr:colOff>352425</xdr:colOff>
          <xdr:row>79</xdr:row>
          <xdr:rowOff>219075</xdr:rowOff>
        </xdr:to>
        <xdr:sp macro="" textlink="">
          <xdr:nvSpPr>
            <xdr:cNvPr id="348348" name="Option Button 188" hidden="1">
              <a:extLst>
                <a:ext uri="{63B3BB69-23CF-44E3-9099-C40C66FF867C}">
                  <a14:compatExt spid="_x0000_s348348"/>
                </a:ext>
                <a:ext uri="{FF2B5EF4-FFF2-40B4-BE49-F238E27FC236}">
                  <a16:creationId xmlns:a16="http://schemas.microsoft.com/office/drawing/2014/main" id="{00000000-0008-0000-0300-0000BC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509</xdr:row>
          <xdr:rowOff>0</xdr:rowOff>
        </xdr:from>
        <xdr:to>
          <xdr:col>9</xdr:col>
          <xdr:colOff>190500</xdr:colOff>
          <xdr:row>509</xdr:row>
          <xdr:rowOff>209550</xdr:rowOff>
        </xdr:to>
        <xdr:sp macro="" textlink="">
          <xdr:nvSpPr>
            <xdr:cNvPr id="348349" name="Group Box 189" hidden="1">
              <a:extLst>
                <a:ext uri="{63B3BB69-23CF-44E3-9099-C40C66FF867C}">
                  <a14:compatExt spid="_x0000_s348349"/>
                </a:ext>
                <a:ext uri="{FF2B5EF4-FFF2-40B4-BE49-F238E27FC236}">
                  <a16:creationId xmlns:a16="http://schemas.microsoft.com/office/drawing/2014/main" id="{00000000-0008-0000-0300-0000BD5005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510</xdr:row>
          <xdr:rowOff>0</xdr:rowOff>
        </xdr:from>
        <xdr:to>
          <xdr:col>9</xdr:col>
          <xdr:colOff>190500</xdr:colOff>
          <xdr:row>511</xdr:row>
          <xdr:rowOff>0</xdr:rowOff>
        </xdr:to>
        <xdr:sp macro="" textlink="">
          <xdr:nvSpPr>
            <xdr:cNvPr id="348350" name="Group Box 190" hidden="1">
              <a:extLst>
                <a:ext uri="{63B3BB69-23CF-44E3-9099-C40C66FF867C}">
                  <a14:compatExt spid="_x0000_s348350"/>
                </a:ext>
                <a:ext uri="{FF2B5EF4-FFF2-40B4-BE49-F238E27FC236}">
                  <a16:creationId xmlns:a16="http://schemas.microsoft.com/office/drawing/2014/main" id="{00000000-0008-0000-0300-0000BE5005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95250</xdr:colOff>
          <xdr:row>511</xdr:row>
          <xdr:rowOff>0</xdr:rowOff>
        </xdr:from>
        <xdr:to>
          <xdr:col>9</xdr:col>
          <xdr:colOff>190500</xdr:colOff>
          <xdr:row>512</xdr:row>
          <xdr:rowOff>0</xdr:rowOff>
        </xdr:to>
        <xdr:sp macro="" textlink="">
          <xdr:nvSpPr>
            <xdr:cNvPr id="348351" name="Group Box 191" hidden="1">
              <a:extLst>
                <a:ext uri="{63B3BB69-23CF-44E3-9099-C40C66FF867C}">
                  <a14:compatExt spid="_x0000_s348351"/>
                </a:ext>
                <a:ext uri="{FF2B5EF4-FFF2-40B4-BE49-F238E27FC236}">
                  <a16:creationId xmlns:a16="http://schemas.microsoft.com/office/drawing/2014/main" id="{00000000-0008-0000-0300-0000BF5005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511</xdr:row>
          <xdr:rowOff>209550</xdr:rowOff>
        </xdr:from>
        <xdr:to>
          <xdr:col>9</xdr:col>
          <xdr:colOff>190500</xdr:colOff>
          <xdr:row>513</xdr:row>
          <xdr:rowOff>19050</xdr:rowOff>
        </xdr:to>
        <xdr:sp macro="" textlink="">
          <xdr:nvSpPr>
            <xdr:cNvPr id="348352" name="Group Box 192" hidden="1">
              <a:extLst>
                <a:ext uri="{63B3BB69-23CF-44E3-9099-C40C66FF867C}">
                  <a14:compatExt spid="_x0000_s348352"/>
                </a:ext>
                <a:ext uri="{FF2B5EF4-FFF2-40B4-BE49-F238E27FC236}">
                  <a16:creationId xmlns:a16="http://schemas.microsoft.com/office/drawing/2014/main" id="{00000000-0008-0000-0300-0000C05005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513</xdr:row>
          <xdr:rowOff>9525</xdr:rowOff>
        </xdr:from>
        <xdr:to>
          <xdr:col>9</xdr:col>
          <xdr:colOff>190500</xdr:colOff>
          <xdr:row>514</xdr:row>
          <xdr:rowOff>19050</xdr:rowOff>
        </xdr:to>
        <xdr:sp macro="" textlink="">
          <xdr:nvSpPr>
            <xdr:cNvPr id="348353" name="Group Box 193" hidden="1">
              <a:extLst>
                <a:ext uri="{63B3BB69-23CF-44E3-9099-C40C66FF867C}">
                  <a14:compatExt spid="_x0000_s348353"/>
                </a:ext>
                <a:ext uri="{FF2B5EF4-FFF2-40B4-BE49-F238E27FC236}">
                  <a16:creationId xmlns:a16="http://schemas.microsoft.com/office/drawing/2014/main" id="{00000000-0008-0000-0300-0000C15005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57150</xdr:colOff>
          <xdr:row>102</xdr:row>
          <xdr:rowOff>28575</xdr:rowOff>
        </xdr:from>
        <xdr:to>
          <xdr:col>2</xdr:col>
          <xdr:colOff>314325</xdr:colOff>
          <xdr:row>103</xdr:row>
          <xdr:rowOff>19050</xdr:rowOff>
        </xdr:to>
        <xdr:sp macro="" textlink="">
          <xdr:nvSpPr>
            <xdr:cNvPr id="348354" name="Option Button 194" hidden="1">
              <a:extLst>
                <a:ext uri="{63B3BB69-23CF-44E3-9099-C40C66FF867C}">
                  <a14:compatExt spid="_x0000_s348354"/>
                </a:ext>
                <a:ext uri="{FF2B5EF4-FFF2-40B4-BE49-F238E27FC236}">
                  <a16:creationId xmlns:a16="http://schemas.microsoft.com/office/drawing/2014/main" id="{00000000-0008-0000-0300-0000C2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497</xdr:row>
          <xdr:rowOff>28575</xdr:rowOff>
        </xdr:from>
        <xdr:to>
          <xdr:col>2</xdr:col>
          <xdr:colOff>238125</xdr:colOff>
          <xdr:row>497</xdr:row>
          <xdr:rowOff>200025</xdr:rowOff>
        </xdr:to>
        <xdr:sp macro="" textlink="">
          <xdr:nvSpPr>
            <xdr:cNvPr id="348357" name="Option Button 197" hidden="1">
              <a:extLst>
                <a:ext uri="{63B3BB69-23CF-44E3-9099-C40C66FF867C}">
                  <a14:compatExt spid="_x0000_s348357"/>
                </a:ext>
                <a:ext uri="{FF2B5EF4-FFF2-40B4-BE49-F238E27FC236}">
                  <a16:creationId xmlns:a16="http://schemas.microsoft.com/office/drawing/2014/main" id="{00000000-0008-0000-0300-0000C5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304800</xdr:colOff>
          <xdr:row>258</xdr:row>
          <xdr:rowOff>28575</xdr:rowOff>
        </xdr:from>
        <xdr:to>
          <xdr:col>11</xdr:col>
          <xdr:colOff>47625</xdr:colOff>
          <xdr:row>258</xdr:row>
          <xdr:rowOff>209550</xdr:rowOff>
        </xdr:to>
        <xdr:sp macro="" textlink="">
          <xdr:nvSpPr>
            <xdr:cNvPr id="348358" name="Option Button 198" hidden="1">
              <a:extLst>
                <a:ext uri="{63B3BB69-23CF-44E3-9099-C40C66FF867C}">
                  <a14:compatExt spid="_x0000_s348358"/>
                </a:ext>
                <a:ext uri="{FF2B5EF4-FFF2-40B4-BE49-F238E27FC236}">
                  <a16:creationId xmlns:a16="http://schemas.microsoft.com/office/drawing/2014/main" id="{00000000-0008-0000-0300-0000C6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248</xdr:row>
          <xdr:rowOff>0</xdr:rowOff>
        </xdr:from>
        <xdr:to>
          <xdr:col>2</xdr:col>
          <xdr:colOff>352425</xdr:colOff>
          <xdr:row>248</xdr:row>
          <xdr:rowOff>219075</xdr:rowOff>
        </xdr:to>
        <xdr:sp macro="" textlink="">
          <xdr:nvSpPr>
            <xdr:cNvPr id="348359" name="Option Button 199" hidden="1">
              <a:extLst>
                <a:ext uri="{63B3BB69-23CF-44E3-9099-C40C66FF867C}">
                  <a14:compatExt spid="_x0000_s348359"/>
                </a:ext>
                <a:ext uri="{FF2B5EF4-FFF2-40B4-BE49-F238E27FC236}">
                  <a16:creationId xmlns:a16="http://schemas.microsoft.com/office/drawing/2014/main" id="{00000000-0008-0000-0300-0000C7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193</xdr:row>
          <xdr:rowOff>28575</xdr:rowOff>
        </xdr:from>
        <xdr:to>
          <xdr:col>2</xdr:col>
          <xdr:colOff>228600</xdr:colOff>
          <xdr:row>193</xdr:row>
          <xdr:rowOff>200025</xdr:rowOff>
        </xdr:to>
        <xdr:sp macro="" textlink="">
          <xdr:nvSpPr>
            <xdr:cNvPr id="348377" name="Option Button 217" hidden="1">
              <a:extLst>
                <a:ext uri="{63B3BB69-23CF-44E3-9099-C40C66FF867C}">
                  <a14:compatExt spid="_x0000_s348377"/>
                </a:ext>
                <a:ext uri="{FF2B5EF4-FFF2-40B4-BE49-F238E27FC236}">
                  <a16:creationId xmlns:a16="http://schemas.microsoft.com/office/drawing/2014/main" id="{00000000-0008-0000-0300-0000D9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9525</xdr:colOff>
          <xdr:row>129</xdr:row>
          <xdr:rowOff>0</xdr:rowOff>
        </xdr:from>
        <xdr:to>
          <xdr:col>20</xdr:col>
          <xdr:colOff>0</xdr:colOff>
          <xdr:row>132</xdr:row>
          <xdr:rowOff>0</xdr:rowOff>
        </xdr:to>
        <xdr:sp macro="" textlink="">
          <xdr:nvSpPr>
            <xdr:cNvPr id="348398" name="Group Box 238" hidden="1">
              <a:extLst>
                <a:ext uri="{63B3BB69-23CF-44E3-9099-C40C66FF867C}">
                  <a14:compatExt spid="_x0000_s348398"/>
                </a:ext>
                <a:ext uri="{FF2B5EF4-FFF2-40B4-BE49-F238E27FC236}">
                  <a16:creationId xmlns:a16="http://schemas.microsoft.com/office/drawing/2014/main" id="{00000000-0008-0000-0300-0000EE5005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9525</xdr:colOff>
          <xdr:row>97</xdr:row>
          <xdr:rowOff>171450</xdr:rowOff>
        </xdr:from>
        <xdr:to>
          <xdr:col>20</xdr:col>
          <xdr:colOff>0</xdr:colOff>
          <xdr:row>99</xdr:row>
          <xdr:rowOff>19050</xdr:rowOff>
        </xdr:to>
        <xdr:sp macro="" textlink="">
          <xdr:nvSpPr>
            <xdr:cNvPr id="348400" name="Group Box 240" hidden="1">
              <a:extLst>
                <a:ext uri="{63B3BB69-23CF-44E3-9099-C40C66FF867C}">
                  <a14:compatExt spid="_x0000_s348400"/>
                </a:ext>
                <a:ext uri="{FF2B5EF4-FFF2-40B4-BE49-F238E27FC236}">
                  <a16:creationId xmlns:a16="http://schemas.microsoft.com/office/drawing/2014/main" id="{00000000-0008-0000-0300-0000F05005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98</xdr:row>
          <xdr:rowOff>9525</xdr:rowOff>
        </xdr:from>
        <xdr:to>
          <xdr:col>2</xdr:col>
          <xdr:colOff>342900</xdr:colOff>
          <xdr:row>99</xdr:row>
          <xdr:rowOff>9525</xdr:rowOff>
        </xdr:to>
        <xdr:sp macro="" textlink="">
          <xdr:nvSpPr>
            <xdr:cNvPr id="348401" name="Option Button 241" hidden="1">
              <a:extLst>
                <a:ext uri="{63B3BB69-23CF-44E3-9099-C40C66FF867C}">
                  <a14:compatExt spid="_x0000_s348401"/>
                </a:ext>
                <a:ext uri="{FF2B5EF4-FFF2-40B4-BE49-F238E27FC236}">
                  <a16:creationId xmlns:a16="http://schemas.microsoft.com/office/drawing/2014/main" id="{00000000-0008-0000-0300-0000F1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219075</xdr:colOff>
          <xdr:row>97</xdr:row>
          <xdr:rowOff>190500</xdr:rowOff>
        </xdr:from>
        <xdr:to>
          <xdr:col>10</xdr:col>
          <xdr:colOff>38100</xdr:colOff>
          <xdr:row>99</xdr:row>
          <xdr:rowOff>0</xdr:rowOff>
        </xdr:to>
        <xdr:sp macro="" textlink="">
          <xdr:nvSpPr>
            <xdr:cNvPr id="348402" name="Option Button 242" hidden="1">
              <a:extLst>
                <a:ext uri="{63B3BB69-23CF-44E3-9099-C40C66FF867C}">
                  <a14:compatExt spid="_x0000_s348402"/>
                </a:ext>
                <a:ext uri="{FF2B5EF4-FFF2-40B4-BE49-F238E27FC236}">
                  <a16:creationId xmlns:a16="http://schemas.microsoft.com/office/drawing/2014/main" id="{00000000-0008-0000-0300-0000F2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123</xdr:row>
          <xdr:rowOff>0</xdr:rowOff>
        </xdr:from>
        <xdr:to>
          <xdr:col>2</xdr:col>
          <xdr:colOff>342900</xdr:colOff>
          <xdr:row>123</xdr:row>
          <xdr:rowOff>219075</xdr:rowOff>
        </xdr:to>
        <xdr:sp macro="" textlink="">
          <xdr:nvSpPr>
            <xdr:cNvPr id="348403" name="Check Box 243" hidden="1">
              <a:extLst>
                <a:ext uri="{63B3BB69-23CF-44E3-9099-C40C66FF867C}">
                  <a14:compatExt spid="_x0000_s348403"/>
                </a:ext>
                <a:ext uri="{FF2B5EF4-FFF2-40B4-BE49-F238E27FC236}">
                  <a16:creationId xmlns:a16="http://schemas.microsoft.com/office/drawing/2014/main" id="{00000000-0008-0000-0300-0000F3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9525</xdr:colOff>
          <xdr:row>100</xdr:row>
          <xdr:rowOff>0</xdr:rowOff>
        </xdr:from>
        <xdr:to>
          <xdr:col>20</xdr:col>
          <xdr:colOff>9525</xdr:colOff>
          <xdr:row>101</xdr:row>
          <xdr:rowOff>0</xdr:rowOff>
        </xdr:to>
        <xdr:sp macro="" textlink="">
          <xdr:nvSpPr>
            <xdr:cNvPr id="348411" name="Group Box 251" hidden="1">
              <a:extLst>
                <a:ext uri="{63B3BB69-23CF-44E3-9099-C40C66FF867C}">
                  <a14:compatExt spid="_x0000_s348411"/>
                </a:ext>
                <a:ext uri="{FF2B5EF4-FFF2-40B4-BE49-F238E27FC236}">
                  <a16:creationId xmlns:a16="http://schemas.microsoft.com/office/drawing/2014/main" id="{00000000-0008-0000-0300-0000FB5005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100</xdr:row>
          <xdr:rowOff>28575</xdr:rowOff>
        </xdr:from>
        <xdr:to>
          <xdr:col>3</xdr:col>
          <xdr:colOff>9525</xdr:colOff>
          <xdr:row>100</xdr:row>
          <xdr:rowOff>180975</xdr:rowOff>
        </xdr:to>
        <xdr:sp macro="" textlink="">
          <xdr:nvSpPr>
            <xdr:cNvPr id="348412" name="Option Button 252" hidden="1">
              <a:extLst>
                <a:ext uri="{63B3BB69-23CF-44E3-9099-C40C66FF867C}">
                  <a14:compatExt spid="_x0000_s348412"/>
                </a:ext>
                <a:ext uri="{FF2B5EF4-FFF2-40B4-BE49-F238E27FC236}">
                  <a16:creationId xmlns:a16="http://schemas.microsoft.com/office/drawing/2014/main" id="{00000000-0008-0000-0300-0000FC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FL 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85725</xdr:colOff>
          <xdr:row>100</xdr:row>
          <xdr:rowOff>28575</xdr:rowOff>
        </xdr:from>
        <xdr:to>
          <xdr:col>4</xdr:col>
          <xdr:colOff>47625</xdr:colOff>
          <xdr:row>100</xdr:row>
          <xdr:rowOff>180975</xdr:rowOff>
        </xdr:to>
        <xdr:sp macro="" textlink="">
          <xdr:nvSpPr>
            <xdr:cNvPr id="348413" name="Option Button 253" hidden="1">
              <a:extLst>
                <a:ext uri="{63B3BB69-23CF-44E3-9099-C40C66FF867C}">
                  <a14:compatExt spid="_x0000_s348413"/>
                </a:ext>
                <a:ext uri="{FF2B5EF4-FFF2-40B4-BE49-F238E27FC236}">
                  <a16:creationId xmlns:a16="http://schemas.microsoft.com/office/drawing/2014/main" id="{00000000-0008-0000-0300-0000FD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FL 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123825</xdr:colOff>
          <xdr:row>100</xdr:row>
          <xdr:rowOff>19050</xdr:rowOff>
        </xdr:from>
        <xdr:to>
          <xdr:col>5</xdr:col>
          <xdr:colOff>85725</xdr:colOff>
          <xdr:row>100</xdr:row>
          <xdr:rowOff>180975</xdr:rowOff>
        </xdr:to>
        <xdr:sp macro="" textlink="">
          <xdr:nvSpPr>
            <xdr:cNvPr id="348414" name="Option Button 254" hidden="1">
              <a:extLst>
                <a:ext uri="{63B3BB69-23CF-44E3-9099-C40C66FF867C}">
                  <a14:compatExt spid="_x0000_s348414"/>
                </a:ext>
                <a:ext uri="{FF2B5EF4-FFF2-40B4-BE49-F238E27FC236}">
                  <a16:creationId xmlns:a16="http://schemas.microsoft.com/office/drawing/2014/main" id="{00000000-0008-0000-0300-0000FE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FL 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161925</xdr:colOff>
          <xdr:row>100</xdr:row>
          <xdr:rowOff>19050</xdr:rowOff>
        </xdr:from>
        <xdr:to>
          <xdr:col>6</xdr:col>
          <xdr:colOff>133350</xdr:colOff>
          <xdr:row>100</xdr:row>
          <xdr:rowOff>190500</xdr:rowOff>
        </xdr:to>
        <xdr:sp macro="" textlink="">
          <xdr:nvSpPr>
            <xdr:cNvPr id="348415" name="Option Button 255" hidden="1">
              <a:extLst>
                <a:ext uri="{63B3BB69-23CF-44E3-9099-C40C66FF867C}">
                  <a14:compatExt spid="_x0000_s348415"/>
                </a:ext>
                <a:ext uri="{FF2B5EF4-FFF2-40B4-BE49-F238E27FC236}">
                  <a16:creationId xmlns:a16="http://schemas.microsoft.com/office/drawing/2014/main" id="{00000000-0008-0000-0300-0000FF5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FL 4</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200025</xdr:colOff>
          <xdr:row>100</xdr:row>
          <xdr:rowOff>19050</xdr:rowOff>
        </xdr:from>
        <xdr:to>
          <xdr:col>7</xdr:col>
          <xdr:colOff>161925</xdr:colOff>
          <xdr:row>100</xdr:row>
          <xdr:rowOff>180975</xdr:rowOff>
        </xdr:to>
        <xdr:sp macro="" textlink="">
          <xdr:nvSpPr>
            <xdr:cNvPr id="348416" name="Option Button 256" hidden="1">
              <a:extLst>
                <a:ext uri="{63B3BB69-23CF-44E3-9099-C40C66FF867C}">
                  <a14:compatExt spid="_x0000_s348416"/>
                </a:ext>
                <a:ext uri="{FF2B5EF4-FFF2-40B4-BE49-F238E27FC236}">
                  <a16:creationId xmlns:a16="http://schemas.microsoft.com/office/drawing/2014/main" id="{00000000-0008-0000-0300-0000005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FL 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238125</xdr:colOff>
          <xdr:row>100</xdr:row>
          <xdr:rowOff>9525</xdr:rowOff>
        </xdr:from>
        <xdr:to>
          <xdr:col>8</xdr:col>
          <xdr:colOff>200025</xdr:colOff>
          <xdr:row>100</xdr:row>
          <xdr:rowOff>190500</xdr:rowOff>
        </xdr:to>
        <xdr:sp macro="" textlink="">
          <xdr:nvSpPr>
            <xdr:cNvPr id="348417" name="Option Button 257" hidden="1">
              <a:extLst>
                <a:ext uri="{63B3BB69-23CF-44E3-9099-C40C66FF867C}">
                  <a14:compatExt spid="_x0000_s348417"/>
                </a:ext>
                <a:ext uri="{FF2B5EF4-FFF2-40B4-BE49-F238E27FC236}">
                  <a16:creationId xmlns:a16="http://schemas.microsoft.com/office/drawing/2014/main" id="{00000000-0008-0000-0300-0000015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FL 6</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276225</xdr:colOff>
          <xdr:row>100</xdr:row>
          <xdr:rowOff>19050</xdr:rowOff>
        </xdr:from>
        <xdr:to>
          <xdr:col>12</xdr:col>
          <xdr:colOff>571500</xdr:colOff>
          <xdr:row>100</xdr:row>
          <xdr:rowOff>190500</xdr:rowOff>
        </xdr:to>
        <xdr:sp macro="" textlink="">
          <xdr:nvSpPr>
            <xdr:cNvPr id="348418" name="Option Button 258" hidden="1">
              <a:extLst>
                <a:ext uri="{63B3BB69-23CF-44E3-9099-C40C66FF867C}">
                  <a14:compatExt spid="_x0000_s348418"/>
                </a:ext>
                <a:ext uri="{FF2B5EF4-FFF2-40B4-BE49-F238E27FC236}">
                  <a16:creationId xmlns:a16="http://schemas.microsoft.com/office/drawing/2014/main" id="{00000000-0008-0000-0300-0000025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Other than landing floor (please indicate):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86</xdr:row>
          <xdr:rowOff>47625</xdr:rowOff>
        </xdr:from>
        <xdr:to>
          <xdr:col>2</xdr:col>
          <xdr:colOff>304800</xdr:colOff>
          <xdr:row>87</xdr:row>
          <xdr:rowOff>19050</xdr:rowOff>
        </xdr:to>
        <xdr:sp macro="" textlink="">
          <xdr:nvSpPr>
            <xdr:cNvPr id="348420" name="Option Button 260" hidden="1">
              <a:extLst>
                <a:ext uri="{63B3BB69-23CF-44E3-9099-C40C66FF867C}">
                  <a14:compatExt spid="_x0000_s348420"/>
                </a:ext>
                <a:ext uri="{FF2B5EF4-FFF2-40B4-BE49-F238E27FC236}">
                  <a16:creationId xmlns:a16="http://schemas.microsoft.com/office/drawing/2014/main" id="{00000000-0008-0000-0300-0000045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87</xdr:row>
          <xdr:rowOff>19050</xdr:rowOff>
        </xdr:from>
        <xdr:to>
          <xdr:col>2</xdr:col>
          <xdr:colOff>352425</xdr:colOff>
          <xdr:row>88</xdr:row>
          <xdr:rowOff>9525</xdr:rowOff>
        </xdr:to>
        <xdr:sp macro="" textlink="">
          <xdr:nvSpPr>
            <xdr:cNvPr id="348421" name="Option Button 261" hidden="1">
              <a:extLst>
                <a:ext uri="{63B3BB69-23CF-44E3-9099-C40C66FF867C}">
                  <a14:compatExt spid="_x0000_s348421"/>
                </a:ext>
                <a:ext uri="{FF2B5EF4-FFF2-40B4-BE49-F238E27FC236}">
                  <a16:creationId xmlns:a16="http://schemas.microsoft.com/office/drawing/2014/main" id="{00000000-0008-0000-0300-0000055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88</xdr:row>
          <xdr:rowOff>19050</xdr:rowOff>
        </xdr:from>
        <xdr:to>
          <xdr:col>2</xdr:col>
          <xdr:colOff>352425</xdr:colOff>
          <xdr:row>89</xdr:row>
          <xdr:rowOff>9525</xdr:rowOff>
        </xdr:to>
        <xdr:sp macro="" textlink="">
          <xdr:nvSpPr>
            <xdr:cNvPr id="348422" name="Option Button 262" hidden="1">
              <a:extLst>
                <a:ext uri="{63B3BB69-23CF-44E3-9099-C40C66FF867C}">
                  <a14:compatExt spid="_x0000_s348422"/>
                </a:ext>
                <a:ext uri="{FF2B5EF4-FFF2-40B4-BE49-F238E27FC236}">
                  <a16:creationId xmlns:a16="http://schemas.microsoft.com/office/drawing/2014/main" id="{00000000-0008-0000-0300-0000065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89</xdr:row>
          <xdr:rowOff>19050</xdr:rowOff>
        </xdr:from>
        <xdr:to>
          <xdr:col>2</xdr:col>
          <xdr:colOff>352425</xdr:colOff>
          <xdr:row>90</xdr:row>
          <xdr:rowOff>9525</xdr:rowOff>
        </xdr:to>
        <xdr:sp macro="" textlink="">
          <xdr:nvSpPr>
            <xdr:cNvPr id="348423" name="Option Button 263" hidden="1">
              <a:extLst>
                <a:ext uri="{63B3BB69-23CF-44E3-9099-C40C66FF867C}">
                  <a14:compatExt spid="_x0000_s348423"/>
                </a:ext>
                <a:ext uri="{FF2B5EF4-FFF2-40B4-BE49-F238E27FC236}">
                  <a16:creationId xmlns:a16="http://schemas.microsoft.com/office/drawing/2014/main" id="{00000000-0008-0000-0300-0000075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90</xdr:row>
          <xdr:rowOff>19050</xdr:rowOff>
        </xdr:from>
        <xdr:to>
          <xdr:col>2</xdr:col>
          <xdr:colOff>352425</xdr:colOff>
          <xdr:row>91</xdr:row>
          <xdr:rowOff>9525</xdr:rowOff>
        </xdr:to>
        <xdr:sp macro="" textlink="">
          <xdr:nvSpPr>
            <xdr:cNvPr id="348424" name="Option Button 264" hidden="1">
              <a:extLst>
                <a:ext uri="{63B3BB69-23CF-44E3-9099-C40C66FF867C}">
                  <a14:compatExt spid="_x0000_s348424"/>
                </a:ext>
                <a:ext uri="{FF2B5EF4-FFF2-40B4-BE49-F238E27FC236}">
                  <a16:creationId xmlns:a16="http://schemas.microsoft.com/office/drawing/2014/main" id="{00000000-0008-0000-0300-0000085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86</xdr:row>
          <xdr:rowOff>9525</xdr:rowOff>
        </xdr:from>
        <xdr:to>
          <xdr:col>20</xdr:col>
          <xdr:colOff>0</xdr:colOff>
          <xdr:row>91</xdr:row>
          <xdr:rowOff>9525</xdr:rowOff>
        </xdr:to>
        <xdr:sp macro="" textlink="">
          <xdr:nvSpPr>
            <xdr:cNvPr id="348425" name="Group Box 265" hidden="1">
              <a:extLst>
                <a:ext uri="{63B3BB69-23CF-44E3-9099-C40C66FF867C}">
                  <a14:compatExt spid="_x0000_s348425"/>
                </a:ext>
                <a:ext uri="{FF2B5EF4-FFF2-40B4-BE49-F238E27FC236}">
                  <a16:creationId xmlns:a16="http://schemas.microsoft.com/office/drawing/2014/main" id="{00000000-0008-0000-0300-0000095105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28575</xdr:colOff>
          <xdr:row>91</xdr:row>
          <xdr:rowOff>9525</xdr:rowOff>
        </xdr:from>
        <xdr:to>
          <xdr:col>2</xdr:col>
          <xdr:colOff>314325</xdr:colOff>
          <xdr:row>92</xdr:row>
          <xdr:rowOff>0</xdr:rowOff>
        </xdr:to>
        <xdr:sp macro="" textlink="">
          <xdr:nvSpPr>
            <xdr:cNvPr id="348426" name="Check Box 266" hidden="1">
              <a:extLst>
                <a:ext uri="{63B3BB69-23CF-44E3-9099-C40C66FF867C}">
                  <a14:compatExt spid="_x0000_s348426"/>
                </a:ext>
                <a:ext uri="{FF2B5EF4-FFF2-40B4-BE49-F238E27FC236}">
                  <a16:creationId xmlns:a16="http://schemas.microsoft.com/office/drawing/2014/main" id="{00000000-0008-0000-0300-00000A5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28575</xdr:colOff>
          <xdr:row>92</xdr:row>
          <xdr:rowOff>9525</xdr:rowOff>
        </xdr:from>
        <xdr:to>
          <xdr:col>2</xdr:col>
          <xdr:colOff>314325</xdr:colOff>
          <xdr:row>93</xdr:row>
          <xdr:rowOff>0</xdr:rowOff>
        </xdr:to>
        <xdr:sp macro="" textlink="">
          <xdr:nvSpPr>
            <xdr:cNvPr id="348427" name="Check Box 267" hidden="1">
              <a:extLst>
                <a:ext uri="{63B3BB69-23CF-44E3-9099-C40C66FF867C}">
                  <a14:compatExt spid="_x0000_s348427"/>
                </a:ext>
                <a:ext uri="{FF2B5EF4-FFF2-40B4-BE49-F238E27FC236}">
                  <a16:creationId xmlns:a16="http://schemas.microsoft.com/office/drawing/2014/main" id="{00000000-0008-0000-0300-00000B5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57150</xdr:colOff>
          <xdr:row>103</xdr:row>
          <xdr:rowOff>9525</xdr:rowOff>
        </xdr:from>
        <xdr:to>
          <xdr:col>2</xdr:col>
          <xdr:colOff>361950</xdr:colOff>
          <xdr:row>104</xdr:row>
          <xdr:rowOff>9525</xdr:rowOff>
        </xdr:to>
        <xdr:sp macro="" textlink="">
          <xdr:nvSpPr>
            <xdr:cNvPr id="348431" name="Option Button 271" hidden="1">
              <a:extLst>
                <a:ext uri="{63B3BB69-23CF-44E3-9099-C40C66FF867C}">
                  <a14:compatExt spid="_x0000_s348431"/>
                </a:ext>
                <a:ext uri="{FF2B5EF4-FFF2-40B4-BE49-F238E27FC236}">
                  <a16:creationId xmlns:a16="http://schemas.microsoft.com/office/drawing/2014/main" id="{00000000-0008-0000-0300-00000F5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562</xdr:row>
          <xdr:rowOff>9525</xdr:rowOff>
        </xdr:from>
        <xdr:to>
          <xdr:col>2</xdr:col>
          <xdr:colOff>314325</xdr:colOff>
          <xdr:row>563</xdr:row>
          <xdr:rowOff>9525</xdr:rowOff>
        </xdr:to>
        <xdr:sp macro="" textlink="">
          <xdr:nvSpPr>
            <xdr:cNvPr id="348432" name="Check Box 272" hidden="1">
              <a:extLst>
                <a:ext uri="{63B3BB69-23CF-44E3-9099-C40C66FF867C}">
                  <a14:compatExt spid="_x0000_s348432"/>
                </a:ext>
                <a:ext uri="{FF2B5EF4-FFF2-40B4-BE49-F238E27FC236}">
                  <a16:creationId xmlns:a16="http://schemas.microsoft.com/office/drawing/2014/main" id="{00000000-0008-0000-0300-0000105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116</xdr:row>
          <xdr:rowOff>0</xdr:rowOff>
        </xdr:from>
        <xdr:to>
          <xdr:col>2</xdr:col>
          <xdr:colOff>342900</xdr:colOff>
          <xdr:row>116</xdr:row>
          <xdr:rowOff>219075</xdr:rowOff>
        </xdr:to>
        <xdr:sp macro="" textlink="">
          <xdr:nvSpPr>
            <xdr:cNvPr id="348434" name="Check Box 274" hidden="1">
              <a:extLst>
                <a:ext uri="{63B3BB69-23CF-44E3-9099-C40C66FF867C}">
                  <a14:compatExt spid="_x0000_s348434"/>
                </a:ext>
                <a:ext uri="{FF2B5EF4-FFF2-40B4-BE49-F238E27FC236}">
                  <a16:creationId xmlns:a16="http://schemas.microsoft.com/office/drawing/2014/main" id="{00000000-0008-0000-0300-0000125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121</xdr:row>
          <xdr:rowOff>0</xdr:rowOff>
        </xdr:from>
        <xdr:to>
          <xdr:col>2</xdr:col>
          <xdr:colOff>342900</xdr:colOff>
          <xdr:row>121</xdr:row>
          <xdr:rowOff>219075</xdr:rowOff>
        </xdr:to>
        <xdr:sp macro="" textlink="">
          <xdr:nvSpPr>
            <xdr:cNvPr id="348435" name="Check Box 275" hidden="1">
              <a:extLst>
                <a:ext uri="{63B3BB69-23CF-44E3-9099-C40C66FF867C}">
                  <a14:compatExt spid="_x0000_s348435"/>
                </a:ext>
                <a:ext uri="{FF2B5EF4-FFF2-40B4-BE49-F238E27FC236}">
                  <a16:creationId xmlns:a16="http://schemas.microsoft.com/office/drawing/2014/main" id="{00000000-0008-0000-0300-0000135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125</xdr:row>
          <xdr:rowOff>0</xdr:rowOff>
        </xdr:from>
        <xdr:to>
          <xdr:col>2</xdr:col>
          <xdr:colOff>342900</xdr:colOff>
          <xdr:row>125</xdr:row>
          <xdr:rowOff>219075</xdr:rowOff>
        </xdr:to>
        <xdr:sp macro="" textlink="">
          <xdr:nvSpPr>
            <xdr:cNvPr id="348436" name="Check Box 276" hidden="1">
              <a:extLst>
                <a:ext uri="{63B3BB69-23CF-44E3-9099-C40C66FF867C}">
                  <a14:compatExt spid="_x0000_s348436"/>
                </a:ext>
                <a:ext uri="{FF2B5EF4-FFF2-40B4-BE49-F238E27FC236}">
                  <a16:creationId xmlns:a16="http://schemas.microsoft.com/office/drawing/2014/main" id="{00000000-0008-0000-0300-0000145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557</xdr:row>
          <xdr:rowOff>9525</xdr:rowOff>
        </xdr:from>
        <xdr:to>
          <xdr:col>2</xdr:col>
          <xdr:colOff>314325</xdr:colOff>
          <xdr:row>558</xdr:row>
          <xdr:rowOff>9525</xdr:rowOff>
        </xdr:to>
        <xdr:sp macro="" textlink="">
          <xdr:nvSpPr>
            <xdr:cNvPr id="348437" name="Check Box 277" hidden="1">
              <a:extLst>
                <a:ext uri="{63B3BB69-23CF-44E3-9099-C40C66FF867C}">
                  <a14:compatExt spid="_x0000_s348437"/>
                </a:ext>
                <a:ext uri="{FF2B5EF4-FFF2-40B4-BE49-F238E27FC236}">
                  <a16:creationId xmlns:a16="http://schemas.microsoft.com/office/drawing/2014/main" id="{00000000-0008-0000-0300-0000155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558</xdr:row>
          <xdr:rowOff>9525</xdr:rowOff>
        </xdr:from>
        <xdr:to>
          <xdr:col>2</xdr:col>
          <xdr:colOff>314325</xdr:colOff>
          <xdr:row>559</xdr:row>
          <xdr:rowOff>9525</xdr:rowOff>
        </xdr:to>
        <xdr:sp macro="" textlink="">
          <xdr:nvSpPr>
            <xdr:cNvPr id="348438" name="Check Box 278" hidden="1">
              <a:extLst>
                <a:ext uri="{63B3BB69-23CF-44E3-9099-C40C66FF867C}">
                  <a14:compatExt spid="_x0000_s348438"/>
                </a:ext>
                <a:ext uri="{FF2B5EF4-FFF2-40B4-BE49-F238E27FC236}">
                  <a16:creationId xmlns:a16="http://schemas.microsoft.com/office/drawing/2014/main" id="{00000000-0008-0000-0300-0000165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561</xdr:row>
          <xdr:rowOff>9525</xdr:rowOff>
        </xdr:from>
        <xdr:to>
          <xdr:col>2</xdr:col>
          <xdr:colOff>314325</xdr:colOff>
          <xdr:row>562</xdr:row>
          <xdr:rowOff>9525</xdr:rowOff>
        </xdr:to>
        <xdr:sp macro="" textlink="">
          <xdr:nvSpPr>
            <xdr:cNvPr id="348441" name="Check Box 281" hidden="1">
              <a:extLst>
                <a:ext uri="{63B3BB69-23CF-44E3-9099-C40C66FF867C}">
                  <a14:compatExt spid="_x0000_s348441"/>
                </a:ext>
                <a:ext uri="{FF2B5EF4-FFF2-40B4-BE49-F238E27FC236}">
                  <a16:creationId xmlns:a16="http://schemas.microsoft.com/office/drawing/2014/main" id="{00000000-0008-0000-0300-0000195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561</xdr:row>
          <xdr:rowOff>9525</xdr:rowOff>
        </xdr:from>
        <xdr:to>
          <xdr:col>2</xdr:col>
          <xdr:colOff>314325</xdr:colOff>
          <xdr:row>562</xdr:row>
          <xdr:rowOff>9525</xdr:rowOff>
        </xdr:to>
        <xdr:sp macro="" textlink="">
          <xdr:nvSpPr>
            <xdr:cNvPr id="348442" name="Check Box 282" hidden="1">
              <a:extLst>
                <a:ext uri="{63B3BB69-23CF-44E3-9099-C40C66FF867C}">
                  <a14:compatExt spid="_x0000_s348442"/>
                </a:ext>
                <a:ext uri="{FF2B5EF4-FFF2-40B4-BE49-F238E27FC236}">
                  <a16:creationId xmlns:a16="http://schemas.microsoft.com/office/drawing/2014/main" id="{00000000-0008-0000-0300-00001A5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118</xdr:row>
          <xdr:rowOff>0</xdr:rowOff>
        </xdr:from>
        <xdr:to>
          <xdr:col>2</xdr:col>
          <xdr:colOff>342900</xdr:colOff>
          <xdr:row>118</xdr:row>
          <xdr:rowOff>219075</xdr:rowOff>
        </xdr:to>
        <xdr:sp macro="" textlink="">
          <xdr:nvSpPr>
            <xdr:cNvPr id="348443" name="Check Box 283" hidden="1">
              <a:extLst>
                <a:ext uri="{63B3BB69-23CF-44E3-9099-C40C66FF867C}">
                  <a14:compatExt spid="_x0000_s348443"/>
                </a:ext>
                <a:ext uri="{FF2B5EF4-FFF2-40B4-BE49-F238E27FC236}">
                  <a16:creationId xmlns:a16="http://schemas.microsoft.com/office/drawing/2014/main" id="{00000000-0008-0000-0300-00001B5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9525</xdr:colOff>
          <xdr:row>465</xdr:row>
          <xdr:rowOff>171450</xdr:rowOff>
        </xdr:from>
        <xdr:to>
          <xdr:col>2</xdr:col>
          <xdr:colOff>323850</xdr:colOff>
          <xdr:row>467</xdr:row>
          <xdr:rowOff>0</xdr:rowOff>
        </xdr:to>
        <xdr:sp macro="" textlink="">
          <xdr:nvSpPr>
            <xdr:cNvPr id="348467" name="Check Box 307" hidden="1">
              <a:extLst>
                <a:ext uri="{63B3BB69-23CF-44E3-9099-C40C66FF867C}">
                  <a14:compatExt spid="_x0000_s348467"/>
                </a:ext>
                <a:ext uri="{FF2B5EF4-FFF2-40B4-BE49-F238E27FC236}">
                  <a16:creationId xmlns:a16="http://schemas.microsoft.com/office/drawing/2014/main" id="{00000000-0008-0000-0300-0000335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28575</xdr:colOff>
          <xdr:row>485</xdr:row>
          <xdr:rowOff>0</xdr:rowOff>
        </xdr:from>
        <xdr:to>
          <xdr:col>2</xdr:col>
          <xdr:colOff>333375</xdr:colOff>
          <xdr:row>486</xdr:row>
          <xdr:rowOff>0</xdr:rowOff>
        </xdr:to>
        <xdr:sp macro="" textlink="">
          <xdr:nvSpPr>
            <xdr:cNvPr id="348468" name="Check Box 308" hidden="1">
              <a:extLst>
                <a:ext uri="{63B3BB69-23CF-44E3-9099-C40C66FF867C}">
                  <a14:compatExt spid="_x0000_s348468"/>
                </a:ext>
                <a:ext uri="{FF2B5EF4-FFF2-40B4-BE49-F238E27FC236}">
                  <a16:creationId xmlns:a16="http://schemas.microsoft.com/office/drawing/2014/main" id="{00000000-0008-0000-0300-0000345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8</xdr:col>
      <xdr:colOff>9525</xdr:colOff>
      <xdr:row>173</xdr:row>
      <xdr:rowOff>142875</xdr:rowOff>
    </xdr:from>
    <xdr:to>
      <xdr:col>8</xdr:col>
      <xdr:colOff>9526</xdr:colOff>
      <xdr:row>176</xdr:row>
      <xdr:rowOff>47625</xdr:rowOff>
    </xdr:to>
    <xdr:cxnSp macro="">
      <xdr:nvCxnSpPr>
        <xdr:cNvPr id="376" name="Straight Arrow Connector 375">
          <a:extLst>
            <a:ext uri="{FF2B5EF4-FFF2-40B4-BE49-F238E27FC236}">
              <a16:creationId xmlns:a16="http://schemas.microsoft.com/office/drawing/2014/main" id="{00000000-0008-0000-0300-000078010000}"/>
            </a:ext>
          </a:extLst>
        </xdr:cNvPr>
        <xdr:cNvCxnSpPr/>
      </xdr:nvCxnSpPr>
      <xdr:spPr>
        <a:xfrm flipV="1">
          <a:off x="3114675" y="29918025"/>
          <a:ext cx="1" cy="590550"/>
        </a:xfrm>
        <a:prstGeom prst="straightConnector1">
          <a:avLst/>
        </a:prstGeom>
        <a:ln w="6350" cap="sq">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209550</xdr:colOff>
      <xdr:row>174</xdr:row>
      <xdr:rowOff>180975</xdr:rowOff>
    </xdr:from>
    <xdr:to>
      <xdr:col>6</xdr:col>
      <xdr:colOff>512704</xdr:colOff>
      <xdr:row>175</xdr:row>
      <xdr:rowOff>125809</xdr:rowOff>
    </xdr:to>
    <xdr:sp macro="" textlink="">
      <xdr:nvSpPr>
        <xdr:cNvPr id="377" name="TextBox 376">
          <a:extLst>
            <a:ext uri="{FF2B5EF4-FFF2-40B4-BE49-F238E27FC236}">
              <a16:creationId xmlns:a16="http://schemas.microsoft.com/office/drawing/2014/main" id="{00000000-0008-0000-0300-000079010000}"/>
            </a:ext>
          </a:extLst>
        </xdr:cNvPr>
        <xdr:cNvSpPr txBox="1"/>
      </xdr:nvSpPr>
      <xdr:spPr>
        <a:xfrm>
          <a:off x="2962275" y="29441775"/>
          <a:ext cx="303154" cy="17343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lang="en-CA" sz="800" b="0">
              <a:latin typeface="Century Gothic" panose="020B0502020202020204" pitchFamily="34" charset="0"/>
            </a:rPr>
            <a:t>(OD)</a:t>
          </a:r>
        </a:p>
      </xdr:txBody>
    </xdr:sp>
    <xdr:clientData/>
  </xdr:twoCellAnchor>
  <xdr:twoCellAnchor>
    <xdr:from>
      <xdr:col>7</xdr:col>
      <xdr:colOff>381000</xdr:colOff>
      <xdr:row>176</xdr:row>
      <xdr:rowOff>47625</xdr:rowOff>
    </xdr:from>
    <xdr:to>
      <xdr:col>8</xdr:col>
      <xdr:colOff>198438</xdr:colOff>
      <xdr:row>177</xdr:row>
      <xdr:rowOff>0</xdr:rowOff>
    </xdr:to>
    <xdr:sp macro="" textlink="">
      <xdr:nvSpPr>
        <xdr:cNvPr id="378" name="TextBox 377">
          <a:extLst>
            <a:ext uri="{FF2B5EF4-FFF2-40B4-BE49-F238E27FC236}">
              <a16:creationId xmlns:a16="http://schemas.microsoft.com/office/drawing/2014/main" id="{00000000-0008-0000-0300-00007A010000}"/>
            </a:ext>
          </a:extLst>
        </xdr:cNvPr>
        <xdr:cNvSpPr txBox="1"/>
      </xdr:nvSpPr>
      <xdr:spPr>
        <a:xfrm>
          <a:off x="2992438" y="30868938"/>
          <a:ext cx="301625" cy="1825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lang="en-CA" sz="800" b="0">
              <a:latin typeface="Century Gothic" panose="020B0502020202020204" pitchFamily="34" charset="0"/>
            </a:rPr>
            <a:t>(OD)</a:t>
          </a:r>
        </a:p>
      </xdr:txBody>
    </xdr:sp>
    <xdr:clientData/>
  </xdr:twoCellAnchor>
  <mc:AlternateContent xmlns:mc="http://schemas.openxmlformats.org/markup-compatibility/2006">
    <mc:Choice xmlns:a14="http://schemas.microsoft.com/office/drawing/2010/main" Requires="a14">
      <xdr:twoCellAnchor editAs="oneCell">
        <xdr:from>
          <xdr:col>2</xdr:col>
          <xdr:colOff>28575</xdr:colOff>
          <xdr:row>487</xdr:row>
          <xdr:rowOff>0</xdr:rowOff>
        </xdr:from>
        <xdr:to>
          <xdr:col>2</xdr:col>
          <xdr:colOff>333375</xdr:colOff>
          <xdr:row>487</xdr:row>
          <xdr:rowOff>219075</xdr:rowOff>
        </xdr:to>
        <xdr:sp macro="" textlink="">
          <xdr:nvSpPr>
            <xdr:cNvPr id="348469" name="Check Box 309" hidden="1">
              <a:extLst>
                <a:ext uri="{63B3BB69-23CF-44E3-9099-C40C66FF867C}">
                  <a14:compatExt spid="_x0000_s348469"/>
                </a:ext>
                <a:ext uri="{FF2B5EF4-FFF2-40B4-BE49-F238E27FC236}">
                  <a16:creationId xmlns:a16="http://schemas.microsoft.com/office/drawing/2014/main" id="{00000000-0008-0000-0300-0000355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28575</xdr:colOff>
          <xdr:row>471</xdr:row>
          <xdr:rowOff>0</xdr:rowOff>
        </xdr:from>
        <xdr:to>
          <xdr:col>2</xdr:col>
          <xdr:colOff>333375</xdr:colOff>
          <xdr:row>472</xdr:row>
          <xdr:rowOff>0</xdr:rowOff>
        </xdr:to>
        <xdr:sp macro="" textlink="">
          <xdr:nvSpPr>
            <xdr:cNvPr id="348471" name="Check Box 311" hidden="1">
              <a:extLst>
                <a:ext uri="{63B3BB69-23CF-44E3-9099-C40C66FF867C}">
                  <a14:compatExt spid="_x0000_s348471"/>
                </a:ext>
                <a:ext uri="{FF2B5EF4-FFF2-40B4-BE49-F238E27FC236}">
                  <a16:creationId xmlns:a16="http://schemas.microsoft.com/office/drawing/2014/main" id="{00000000-0008-0000-0300-0000375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28575</xdr:colOff>
          <xdr:row>473</xdr:row>
          <xdr:rowOff>0</xdr:rowOff>
        </xdr:from>
        <xdr:to>
          <xdr:col>2</xdr:col>
          <xdr:colOff>333375</xdr:colOff>
          <xdr:row>473</xdr:row>
          <xdr:rowOff>219075</xdr:rowOff>
        </xdr:to>
        <xdr:sp macro="" textlink="">
          <xdr:nvSpPr>
            <xdr:cNvPr id="348472" name="Check Box 312" hidden="1">
              <a:extLst>
                <a:ext uri="{63B3BB69-23CF-44E3-9099-C40C66FF867C}">
                  <a14:compatExt spid="_x0000_s348472"/>
                </a:ext>
                <a:ext uri="{FF2B5EF4-FFF2-40B4-BE49-F238E27FC236}">
                  <a16:creationId xmlns:a16="http://schemas.microsoft.com/office/drawing/2014/main" id="{00000000-0008-0000-0300-0000385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28575</xdr:colOff>
          <xdr:row>475</xdr:row>
          <xdr:rowOff>0</xdr:rowOff>
        </xdr:from>
        <xdr:to>
          <xdr:col>2</xdr:col>
          <xdr:colOff>333375</xdr:colOff>
          <xdr:row>475</xdr:row>
          <xdr:rowOff>219075</xdr:rowOff>
        </xdr:to>
        <xdr:sp macro="" textlink="">
          <xdr:nvSpPr>
            <xdr:cNvPr id="348473" name="Check Box 313" hidden="1">
              <a:extLst>
                <a:ext uri="{63B3BB69-23CF-44E3-9099-C40C66FF867C}">
                  <a14:compatExt spid="_x0000_s348473"/>
                </a:ext>
                <a:ext uri="{FF2B5EF4-FFF2-40B4-BE49-F238E27FC236}">
                  <a16:creationId xmlns:a16="http://schemas.microsoft.com/office/drawing/2014/main" id="{00000000-0008-0000-0300-0000395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566</xdr:row>
          <xdr:rowOff>9525</xdr:rowOff>
        </xdr:from>
        <xdr:to>
          <xdr:col>2</xdr:col>
          <xdr:colOff>333375</xdr:colOff>
          <xdr:row>567</xdr:row>
          <xdr:rowOff>0</xdr:rowOff>
        </xdr:to>
        <xdr:sp macro="" textlink="">
          <xdr:nvSpPr>
            <xdr:cNvPr id="348474" name="Check Box 314" hidden="1">
              <a:extLst>
                <a:ext uri="{63B3BB69-23CF-44E3-9099-C40C66FF867C}">
                  <a14:compatExt spid="_x0000_s348474"/>
                </a:ext>
                <a:ext uri="{FF2B5EF4-FFF2-40B4-BE49-F238E27FC236}">
                  <a16:creationId xmlns:a16="http://schemas.microsoft.com/office/drawing/2014/main" id="{00000000-0008-0000-0300-00003A5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9525</xdr:colOff>
          <xdr:row>62</xdr:row>
          <xdr:rowOff>0</xdr:rowOff>
        </xdr:from>
        <xdr:to>
          <xdr:col>19</xdr:col>
          <xdr:colOff>390525</xdr:colOff>
          <xdr:row>64</xdr:row>
          <xdr:rowOff>200025</xdr:rowOff>
        </xdr:to>
        <xdr:sp macro="" textlink="">
          <xdr:nvSpPr>
            <xdr:cNvPr id="348475" name="Group Box 315" hidden="1">
              <a:extLst>
                <a:ext uri="{63B3BB69-23CF-44E3-9099-C40C66FF867C}">
                  <a14:compatExt spid="_x0000_s348475"/>
                </a:ext>
                <a:ext uri="{FF2B5EF4-FFF2-40B4-BE49-F238E27FC236}">
                  <a16:creationId xmlns:a16="http://schemas.microsoft.com/office/drawing/2014/main" id="{00000000-0008-0000-0300-00003B5105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285750</xdr:colOff>
          <xdr:row>62</xdr:row>
          <xdr:rowOff>0</xdr:rowOff>
        </xdr:from>
        <xdr:to>
          <xdr:col>12</xdr:col>
          <xdr:colOff>514350</xdr:colOff>
          <xdr:row>62</xdr:row>
          <xdr:rowOff>200025</xdr:rowOff>
        </xdr:to>
        <xdr:sp macro="" textlink="">
          <xdr:nvSpPr>
            <xdr:cNvPr id="348476" name="Option Button 316" hidden="1">
              <a:extLst>
                <a:ext uri="{63B3BB69-23CF-44E3-9099-C40C66FF867C}">
                  <a14:compatExt spid="_x0000_s348476"/>
                </a:ext>
                <a:ext uri="{FF2B5EF4-FFF2-40B4-BE49-F238E27FC236}">
                  <a16:creationId xmlns:a16="http://schemas.microsoft.com/office/drawing/2014/main" id="{00000000-0008-0000-0300-00003C5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285750</xdr:colOff>
          <xdr:row>62</xdr:row>
          <xdr:rowOff>200025</xdr:rowOff>
        </xdr:from>
        <xdr:to>
          <xdr:col>12</xdr:col>
          <xdr:colOff>514350</xdr:colOff>
          <xdr:row>63</xdr:row>
          <xdr:rowOff>190500</xdr:rowOff>
        </xdr:to>
        <xdr:sp macro="" textlink="">
          <xdr:nvSpPr>
            <xdr:cNvPr id="348477" name="Option Button 317" hidden="1">
              <a:extLst>
                <a:ext uri="{63B3BB69-23CF-44E3-9099-C40C66FF867C}">
                  <a14:compatExt spid="_x0000_s348477"/>
                </a:ext>
                <a:ext uri="{FF2B5EF4-FFF2-40B4-BE49-F238E27FC236}">
                  <a16:creationId xmlns:a16="http://schemas.microsoft.com/office/drawing/2014/main" id="{00000000-0008-0000-0300-00003D5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219075</xdr:colOff>
          <xdr:row>485</xdr:row>
          <xdr:rowOff>9525</xdr:rowOff>
        </xdr:from>
        <xdr:to>
          <xdr:col>14</xdr:col>
          <xdr:colOff>28575</xdr:colOff>
          <xdr:row>486</xdr:row>
          <xdr:rowOff>19050</xdr:rowOff>
        </xdr:to>
        <xdr:sp macro="" textlink="">
          <xdr:nvSpPr>
            <xdr:cNvPr id="348479" name="Check Box 319" hidden="1">
              <a:extLst>
                <a:ext uri="{63B3BB69-23CF-44E3-9099-C40C66FF867C}">
                  <a14:compatExt spid="_x0000_s348479"/>
                </a:ext>
                <a:ext uri="{FF2B5EF4-FFF2-40B4-BE49-F238E27FC236}">
                  <a16:creationId xmlns:a16="http://schemas.microsoft.com/office/drawing/2014/main" id="{00000000-0008-0000-0300-00003F5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219075</xdr:colOff>
          <xdr:row>487</xdr:row>
          <xdr:rowOff>9525</xdr:rowOff>
        </xdr:from>
        <xdr:to>
          <xdr:col>14</xdr:col>
          <xdr:colOff>28575</xdr:colOff>
          <xdr:row>488</xdr:row>
          <xdr:rowOff>19050</xdr:rowOff>
        </xdr:to>
        <xdr:sp macro="" textlink="">
          <xdr:nvSpPr>
            <xdr:cNvPr id="348480" name="Check Box 320" hidden="1">
              <a:extLst>
                <a:ext uri="{63B3BB69-23CF-44E3-9099-C40C66FF867C}">
                  <a14:compatExt spid="_x0000_s348480"/>
                </a:ext>
                <a:ext uri="{FF2B5EF4-FFF2-40B4-BE49-F238E27FC236}">
                  <a16:creationId xmlns:a16="http://schemas.microsoft.com/office/drawing/2014/main" id="{00000000-0008-0000-0300-0000405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485</xdr:row>
          <xdr:rowOff>0</xdr:rowOff>
        </xdr:from>
        <xdr:to>
          <xdr:col>20</xdr:col>
          <xdr:colOff>0</xdr:colOff>
          <xdr:row>486</xdr:row>
          <xdr:rowOff>0</xdr:rowOff>
        </xdr:to>
        <xdr:sp macro="" textlink="">
          <xdr:nvSpPr>
            <xdr:cNvPr id="348481" name="Group Box 321" hidden="1">
              <a:extLst>
                <a:ext uri="{63B3BB69-23CF-44E3-9099-C40C66FF867C}">
                  <a14:compatExt spid="_x0000_s348481"/>
                </a:ext>
                <a:ext uri="{FF2B5EF4-FFF2-40B4-BE49-F238E27FC236}">
                  <a16:creationId xmlns:a16="http://schemas.microsoft.com/office/drawing/2014/main" id="{00000000-0008-0000-0300-0000415105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8</xdr:col>
          <xdr:colOff>381000</xdr:colOff>
          <xdr:row>485</xdr:row>
          <xdr:rowOff>19050</xdr:rowOff>
        </xdr:from>
        <xdr:to>
          <xdr:col>11</xdr:col>
          <xdr:colOff>19050</xdr:colOff>
          <xdr:row>486</xdr:row>
          <xdr:rowOff>0</xdr:rowOff>
        </xdr:to>
        <xdr:sp macro="" textlink="">
          <xdr:nvSpPr>
            <xdr:cNvPr id="348482" name="Option Button 322" hidden="1">
              <a:extLst>
                <a:ext uri="{63B3BB69-23CF-44E3-9099-C40C66FF867C}">
                  <a14:compatExt spid="_x0000_s348482"/>
                </a:ext>
                <a:ext uri="{FF2B5EF4-FFF2-40B4-BE49-F238E27FC236}">
                  <a16:creationId xmlns:a16="http://schemas.microsoft.com/office/drawing/2014/main" id="{00000000-0008-0000-0300-0000425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Oil Rubbed Bronze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38100</xdr:colOff>
          <xdr:row>485</xdr:row>
          <xdr:rowOff>19050</xdr:rowOff>
        </xdr:from>
        <xdr:to>
          <xdr:col>12</xdr:col>
          <xdr:colOff>66675</xdr:colOff>
          <xdr:row>486</xdr:row>
          <xdr:rowOff>0</xdr:rowOff>
        </xdr:to>
        <xdr:sp macro="" textlink="">
          <xdr:nvSpPr>
            <xdr:cNvPr id="348483" name="Option Button 323" hidden="1">
              <a:extLst>
                <a:ext uri="{63B3BB69-23CF-44E3-9099-C40C66FF867C}">
                  <a14:compatExt spid="_x0000_s348483"/>
                </a:ext>
                <a:ext uri="{FF2B5EF4-FFF2-40B4-BE49-F238E27FC236}">
                  <a16:creationId xmlns:a16="http://schemas.microsoft.com/office/drawing/2014/main" id="{00000000-0008-0000-0300-0000435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Brass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428625</xdr:colOff>
          <xdr:row>485</xdr:row>
          <xdr:rowOff>19050</xdr:rowOff>
        </xdr:from>
        <xdr:to>
          <xdr:col>8</xdr:col>
          <xdr:colOff>400050</xdr:colOff>
          <xdr:row>485</xdr:row>
          <xdr:rowOff>219075</xdr:rowOff>
        </xdr:to>
        <xdr:sp macro="" textlink="">
          <xdr:nvSpPr>
            <xdr:cNvPr id="348484" name="Option Button 324" hidden="1">
              <a:extLst>
                <a:ext uri="{63B3BB69-23CF-44E3-9099-C40C66FF867C}">
                  <a14:compatExt spid="_x0000_s348484"/>
                </a:ext>
                <a:ext uri="{FF2B5EF4-FFF2-40B4-BE49-F238E27FC236}">
                  <a16:creationId xmlns:a16="http://schemas.microsoft.com/office/drawing/2014/main" id="{00000000-0008-0000-0300-0000445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Stainless Steel</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487</xdr:row>
          <xdr:rowOff>0</xdr:rowOff>
        </xdr:from>
        <xdr:to>
          <xdr:col>20</xdr:col>
          <xdr:colOff>9525</xdr:colOff>
          <xdr:row>488</xdr:row>
          <xdr:rowOff>0</xdr:rowOff>
        </xdr:to>
        <xdr:sp macro="" textlink="">
          <xdr:nvSpPr>
            <xdr:cNvPr id="348485" name="Group Box 325" hidden="1">
              <a:extLst>
                <a:ext uri="{63B3BB69-23CF-44E3-9099-C40C66FF867C}">
                  <a14:compatExt spid="_x0000_s348485"/>
                </a:ext>
                <a:ext uri="{FF2B5EF4-FFF2-40B4-BE49-F238E27FC236}">
                  <a16:creationId xmlns:a16="http://schemas.microsoft.com/office/drawing/2014/main" id="{00000000-0008-0000-0300-0000455105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8</xdr:col>
          <xdr:colOff>371475</xdr:colOff>
          <xdr:row>487</xdr:row>
          <xdr:rowOff>19050</xdr:rowOff>
        </xdr:from>
        <xdr:to>
          <xdr:col>11</xdr:col>
          <xdr:colOff>9525</xdr:colOff>
          <xdr:row>487</xdr:row>
          <xdr:rowOff>209550</xdr:rowOff>
        </xdr:to>
        <xdr:sp macro="" textlink="">
          <xdr:nvSpPr>
            <xdr:cNvPr id="348486" name="Option Button 326" hidden="1">
              <a:extLst>
                <a:ext uri="{63B3BB69-23CF-44E3-9099-C40C66FF867C}">
                  <a14:compatExt spid="_x0000_s348486"/>
                </a:ext>
                <a:ext uri="{FF2B5EF4-FFF2-40B4-BE49-F238E27FC236}">
                  <a16:creationId xmlns:a16="http://schemas.microsoft.com/office/drawing/2014/main" id="{00000000-0008-0000-0300-0000465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Oil Rubbed Bronze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38100</xdr:colOff>
          <xdr:row>487</xdr:row>
          <xdr:rowOff>19050</xdr:rowOff>
        </xdr:from>
        <xdr:to>
          <xdr:col>12</xdr:col>
          <xdr:colOff>66675</xdr:colOff>
          <xdr:row>487</xdr:row>
          <xdr:rowOff>209550</xdr:rowOff>
        </xdr:to>
        <xdr:sp macro="" textlink="">
          <xdr:nvSpPr>
            <xdr:cNvPr id="348487" name="Option Button 327" hidden="1">
              <a:extLst>
                <a:ext uri="{63B3BB69-23CF-44E3-9099-C40C66FF867C}">
                  <a14:compatExt spid="_x0000_s348487"/>
                </a:ext>
                <a:ext uri="{FF2B5EF4-FFF2-40B4-BE49-F238E27FC236}">
                  <a16:creationId xmlns:a16="http://schemas.microsoft.com/office/drawing/2014/main" id="{00000000-0008-0000-0300-0000475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Brass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419100</xdr:colOff>
          <xdr:row>487</xdr:row>
          <xdr:rowOff>19050</xdr:rowOff>
        </xdr:from>
        <xdr:to>
          <xdr:col>8</xdr:col>
          <xdr:colOff>400050</xdr:colOff>
          <xdr:row>487</xdr:row>
          <xdr:rowOff>200025</xdr:rowOff>
        </xdr:to>
        <xdr:sp macro="" textlink="">
          <xdr:nvSpPr>
            <xdr:cNvPr id="348488" name="Option Button 328" hidden="1">
              <a:extLst>
                <a:ext uri="{63B3BB69-23CF-44E3-9099-C40C66FF867C}">
                  <a14:compatExt spid="_x0000_s348488"/>
                </a:ext>
                <a:ext uri="{FF2B5EF4-FFF2-40B4-BE49-F238E27FC236}">
                  <a16:creationId xmlns:a16="http://schemas.microsoft.com/office/drawing/2014/main" id="{00000000-0008-0000-0300-0000485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Stainless Steel</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486</xdr:row>
          <xdr:rowOff>0</xdr:rowOff>
        </xdr:from>
        <xdr:to>
          <xdr:col>20</xdr:col>
          <xdr:colOff>9525</xdr:colOff>
          <xdr:row>487</xdr:row>
          <xdr:rowOff>0</xdr:rowOff>
        </xdr:to>
        <xdr:sp macro="" textlink="">
          <xdr:nvSpPr>
            <xdr:cNvPr id="348489" name="Group Box 329" hidden="1">
              <a:extLst>
                <a:ext uri="{63B3BB69-23CF-44E3-9099-C40C66FF867C}">
                  <a14:compatExt spid="_x0000_s348489"/>
                </a:ext>
                <a:ext uri="{FF2B5EF4-FFF2-40B4-BE49-F238E27FC236}">
                  <a16:creationId xmlns:a16="http://schemas.microsoft.com/office/drawing/2014/main" id="{00000000-0008-0000-0300-0000495105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488</xdr:row>
          <xdr:rowOff>0</xdr:rowOff>
        </xdr:from>
        <xdr:to>
          <xdr:col>20</xdr:col>
          <xdr:colOff>9525</xdr:colOff>
          <xdr:row>489</xdr:row>
          <xdr:rowOff>0</xdr:rowOff>
        </xdr:to>
        <xdr:sp macro="" textlink="">
          <xdr:nvSpPr>
            <xdr:cNvPr id="348490" name="Group Box 330" hidden="1">
              <a:extLst>
                <a:ext uri="{63B3BB69-23CF-44E3-9099-C40C66FF867C}">
                  <a14:compatExt spid="_x0000_s348490"/>
                </a:ext>
                <a:ext uri="{FF2B5EF4-FFF2-40B4-BE49-F238E27FC236}">
                  <a16:creationId xmlns:a16="http://schemas.microsoft.com/office/drawing/2014/main" id="{00000000-0008-0000-0300-00004A5105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28575</xdr:colOff>
          <xdr:row>486</xdr:row>
          <xdr:rowOff>0</xdr:rowOff>
        </xdr:from>
        <xdr:to>
          <xdr:col>2</xdr:col>
          <xdr:colOff>333375</xdr:colOff>
          <xdr:row>486</xdr:row>
          <xdr:rowOff>219075</xdr:rowOff>
        </xdr:to>
        <xdr:sp macro="" textlink="">
          <xdr:nvSpPr>
            <xdr:cNvPr id="348491" name="Check Box 331" hidden="1">
              <a:extLst>
                <a:ext uri="{63B3BB69-23CF-44E3-9099-C40C66FF867C}">
                  <a14:compatExt spid="_x0000_s348491"/>
                </a:ext>
                <a:ext uri="{FF2B5EF4-FFF2-40B4-BE49-F238E27FC236}">
                  <a16:creationId xmlns:a16="http://schemas.microsoft.com/office/drawing/2014/main" id="{00000000-0008-0000-0300-00004B5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28575</xdr:colOff>
          <xdr:row>488</xdr:row>
          <xdr:rowOff>0</xdr:rowOff>
        </xdr:from>
        <xdr:to>
          <xdr:col>2</xdr:col>
          <xdr:colOff>333375</xdr:colOff>
          <xdr:row>488</xdr:row>
          <xdr:rowOff>219075</xdr:rowOff>
        </xdr:to>
        <xdr:sp macro="" textlink="">
          <xdr:nvSpPr>
            <xdr:cNvPr id="348492" name="Check Box 332" hidden="1">
              <a:extLst>
                <a:ext uri="{63B3BB69-23CF-44E3-9099-C40C66FF867C}">
                  <a14:compatExt spid="_x0000_s348492"/>
                </a:ext>
                <a:ext uri="{FF2B5EF4-FFF2-40B4-BE49-F238E27FC236}">
                  <a16:creationId xmlns:a16="http://schemas.microsoft.com/office/drawing/2014/main" id="{00000000-0008-0000-0300-00004C5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371475</xdr:colOff>
          <xdr:row>486</xdr:row>
          <xdr:rowOff>19050</xdr:rowOff>
        </xdr:from>
        <xdr:to>
          <xdr:col>11</xdr:col>
          <xdr:colOff>9525</xdr:colOff>
          <xdr:row>486</xdr:row>
          <xdr:rowOff>209550</xdr:rowOff>
        </xdr:to>
        <xdr:sp macro="" textlink="">
          <xdr:nvSpPr>
            <xdr:cNvPr id="348495" name="Option Button 335" hidden="1">
              <a:extLst>
                <a:ext uri="{63B3BB69-23CF-44E3-9099-C40C66FF867C}">
                  <a14:compatExt spid="_x0000_s348495"/>
                </a:ext>
                <a:ext uri="{FF2B5EF4-FFF2-40B4-BE49-F238E27FC236}">
                  <a16:creationId xmlns:a16="http://schemas.microsoft.com/office/drawing/2014/main" id="{00000000-0008-0000-0300-00004F5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Oil Rubbed Bronze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38100</xdr:colOff>
          <xdr:row>486</xdr:row>
          <xdr:rowOff>19050</xdr:rowOff>
        </xdr:from>
        <xdr:to>
          <xdr:col>12</xdr:col>
          <xdr:colOff>66675</xdr:colOff>
          <xdr:row>486</xdr:row>
          <xdr:rowOff>209550</xdr:rowOff>
        </xdr:to>
        <xdr:sp macro="" textlink="">
          <xdr:nvSpPr>
            <xdr:cNvPr id="348496" name="Option Button 336" hidden="1">
              <a:extLst>
                <a:ext uri="{63B3BB69-23CF-44E3-9099-C40C66FF867C}">
                  <a14:compatExt spid="_x0000_s348496"/>
                </a:ext>
                <a:ext uri="{FF2B5EF4-FFF2-40B4-BE49-F238E27FC236}">
                  <a16:creationId xmlns:a16="http://schemas.microsoft.com/office/drawing/2014/main" id="{00000000-0008-0000-0300-0000505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Brass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419100</xdr:colOff>
          <xdr:row>486</xdr:row>
          <xdr:rowOff>28575</xdr:rowOff>
        </xdr:from>
        <xdr:to>
          <xdr:col>8</xdr:col>
          <xdr:colOff>400050</xdr:colOff>
          <xdr:row>486</xdr:row>
          <xdr:rowOff>209550</xdr:rowOff>
        </xdr:to>
        <xdr:sp macro="" textlink="">
          <xdr:nvSpPr>
            <xdr:cNvPr id="348497" name="Option Button 337" hidden="1">
              <a:extLst>
                <a:ext uri="{63B3BB69-23CF-44E3-9099-C40C66FF867C}">
                  <a14:compatExt spid="_x0000_s348497"/>
                </a:ext>
                <a:ext uri="{FF2B5EF4-FFF2-40B4-BE49-F238E27FC236}">
                  <a16:creationId xmlns:a16="http://schemas.microsoft.com/office/drawing/2014/main" id="{00000000-0008-0000-0300-0000515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Stainless Steel</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371475</xdr:colOff>
          <xdr:row>488</xdr:row>
          <xdr:rowOff>19050</xdr:rowOff>
        </xdr:from>
        <xdr:to>
          <xdr:col>11</xdr:col>
          <xdr:colOff>9525</xdr:colOff>
          <xdr:row>488</xdr:row>
          <xdr:rowOff>209550</xdr:rowOff>
        </xdr:to>
        <xdr:sp macro="" textlink="">
          <xdr:nvSpPr>
            <xdr:cNvPr id="348498" name="Option Button 338" hidden="1">
              <a:extLst>
                <a:ext uri="{63B3BB69-23CF-44E3-9099-C40C66FF867C}">
                  <a14:compatExt spid="_x0000_s348498"/>
                </a:ext>
                <a:ext uri="{FF2B5EF4-FFF2-40B4-BE49-F238E27FC236}">
                  <a16:creationId xmlns:a16="http://schemas.microsoft.com/office/drawing/2014/main" id="{00000000-0008-0000-0300-0000525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Oil Rubbed Bronze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38100</xdr:colOff>
          <xdr:row>488</xdr:row>
          <xdr:rowOff>19050</xdr:rowOff>
        </xdr:from>
        <xdr:to>
          <xdr:col>12</xdr:col>
          <xdr:colOff>66675</xdr:colOff>
          <xdr:row>488</xdr:row>
          <xdr:rowOff>209550</xdr:rowOff>
        </xdr:to>
        <xdr:sp macro="" textlink="">
          <xdr:nvSpPr>
            <xdr:cNvPr id="348499" name="Option Button 339" hidden="1">
              <a:extLst>
                <a:ext uri="{63B3BB69-23CF-44E3-9099-C40C66FF867C}">
                  <a14:compatExt spid="_x0000_s348499"/>
                </a:ext>
                <a:ext uri="{FF2B5EF4-FFF2-40B4-BE49-F238E27FC236}">
                  <a16:creationId xmlns:a16="http://schemas.microsoft.com/office/drawing/2014/main" id="{00000000-0008-0000-0300-0000535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Brass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419100</xdr:colOff>
          <xdr:row>488</xdr:row>
          <xdr:rowOff>19050</xdr:rowOff>
        </xdr:from>
        <xdr:to>
          <xdr:col>8</xdr:col>
          <xdr:colOff>400050</xdr:colOff>
          <xdr:row>488</xdr:row>
          <xdr:rowOff>200025</xdr:rowOff>
        </xdr:to>
        <xdr:sp macro="" textlink="">
          <xdr:nvSpPr>
            <xdr:cNvPr id="348500" name="Option Button 340" hidden="1">
              <a:extLst>
                <a:ext uri="{63B3BB69-23CF-44E3-9099-C40C66FF867C}">
                  <a14:compatExt spid="_x0000_s348500"/>
                </a:ext>
                <a:ext uri="{FF2B5EF4-FFF2-40B4-BE49-F238E27FC236}">
                  <a16:creationId xmlns:a16="http://schemas.microsoft.com/office/drawing/2014/main" id="{00000000-0008-0000-0300-0000545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Stainless Steel</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219075</xdr:colOff>
          <xdr:row>486</xdr:row>
          <xdr:rowOff>9525</xdr:rowOff>
        </xdr:from>
        <xdr:to>
          <xdr:col>14</xdr:col>
          <xdr:colOff>28575</xdr:colOff>
          <xdr:row>487</xdr:row>
          <xdr:rowOff>19050</xdr:rowOff>
        </xdr:to>
        <xdr:sp macro="" textlink="">
          <xdr:nvSpPr>
            <xdr:cNvPr id="348501" name="Check Box 341" hidden="1">
              <a:extLst>
                <a:ext uri="{63B3BB69-23CF-44E3-9099-C40C66FF867C}">
                  <a14:compatExt spid="_x0000_s348501"/>
                </a:ext>
                <a:ext uri="{FF2B5EF4-FFF2-40B4-BE49-F238E27FC236}">
                  <a16:creationId xmlns:a16="http://schemas.microsoft.com/office/drawing/2014/main" id="{00000000-0008-0000-0300-0000555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219075</xdr:colOff>
          <xdr:row>488</xdr:row>
          <xdr:rowOff>9525</xdr:rowOff>
        </xdr:from>
        <xdr:to>
          <xdr:col>14</xdr:col>
          <xdr:colOff>28575</xdr:colOff>
          <xdr:row>489</xdr:row>
          <xdr:rowOff>19050</xdr:rowOff>
        </xdr:to>
        <xdr:sp macro="" textlink="">
          <xdr:nvSpPr>
            <xdr:cNvPr id="348502" name="Check Box 342" hidden="1">
              <a:extLst>
                <a:ext uri="{63B3BB69-23CF-44E3-9099-C40C66FF867C}">
                  <a14:compatExt spid="_x0000_s348502"/>
                </a:ext>
                <a:ext uri="{FF2B5EF4-FFF2-40B4-BE49-F238E27FC236}">
                  <a16:creationId xmlns:a16="http://schemas.microsoft.com/office/drawing/2014/main" id="{00000000-0008-0000-0300-0000565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28575</xdr:colOff>
          <xdr:row>472</xdr:row>
          <xdr:rowOff>0</xdr:rowOff>
        </xdr:from>
        <xdr:to>
          <xdr:col>2</xdr:col>
          <xdr:colOff>333375</xdr:colOff>
          <xdr:row>472</xdr:row>
          <xdr:rowOff>219075</xdr:rowOff>
        </xdr:to>
        <xdr:sp macro="" textlink="">
          <xdr:nvSpPr>
            <xdr:cNvPr id="348503" name="Check Box 343" hidden="1">
              <a:extLst>
                <a:ext uri="{63B3BB69-23CF-44E3-9099-C40C66FF867C}">
                  <a14:compatExt spid="_x0000_s348503"/>
                </a:ext>
                <a:ext uri="{FF2B5EF4-FFF2-40B4-BE49-F238E27FC236}">
                  <a16:creationId xmlns:a16="http://schemas.microsoft.com/office/drawing/2014/main" id="{00000000-0008-0000-0300-0000575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28575</xdr:colOff>
          <xdr:row>474</xdr:row>
          <xdr:rowOff>0</xdr:rowOff>
        </xdr:from>
        <xdr:to>
          <xdr:col>2</xdr:col>
          <xdr:colOff>333375</xdr:colOff>
          <xdr:row>474</xdr:row>
          <xdr:rowOff>219075</xdr:rowOff>
        </xdr:to>
        <xdr:sp macro="" textlink="">
          <xdr:nvSpPr>
            <xdr:cNvPr id="348504" name="Check Box 344" hidden="1">
              <a:extLst>
                <a:ext uri="{63B3BB69-23CF-44E3-9099-C40C66FF867C}">
                  <a14:compatExt spid="_x0000_s348504"/>
                </a:ext>
                <a:ext uri="{FF2B5EF4-FFF2-40B4-BE49-F238E27FC236}">
                  <a16:creationId xmlns:a16="http://schemas.microsoft.com/office/drawing/2014/main" id="{00000000-0008-0000-0300-0000585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28575</xdr:colOff>
          <xdr:row>476</xdr:row>
          <xdr:rowOff>0</xdr:rowOff>
        </xdr:from>
        <xdr:to>
          <xdr:col>2</xdr:col>
          <xdr:colOff>333375</xdr:colOff>
          <xdr:row>476</xdr:row>
          <xdr:rowOff>219075</xdr:rowOff>
        </xdr:to>
        <xdr:sp macro="" textlink="">
          <xdr:nvSpPr>
            <xdr:cNvPr id="348505" name="Check Box 345" hidden="1">
              <a:extLst>
                <a:ext uri="{63B3BB69-23CF-44E3-9099-C40C66FF867C}">
                  <a14:compatExt spid="_x0000_s348505"/>
                </a:ext>
                <a:ext uri="{FF2B5EF4-FFF2-40B4-BE49-F238E27FC236}">
                  <a16:creationId xmlns:a16="http://schemas.microsoft.com/office/drawing/2014/main" id="{00000000-0008-0000-0300-0000595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editAs="oneCell">
    <xdr:from>
      <xdr:col>11</xdr:col>
      <xdr:colOff>256347</xdr:colOff>
      <xdr:row>480</xdr:row>
      <xdr:rowOff>11598</xdr:rowOff>
    </xdr:from>
    <xdr:to>
      <xdr:col>15</xdr:col>
      <xdr:colOff>4499</xdr:colOff>
      <xdr:row>480</xdr:row>
      <xdr:rowOff>2434590</xdr:rowOff>
    </xdr:to>
    <xdr:pic>
      <xdr:nvPicPr>
        <xdr:cNvPr id="377025" name="Picture 523">
          <a:extLst>
            <a:ext uri="{FF2B5EF4-FFF2-40B4-BE49-F238E27FC236}">
              <a16:creationId xmlns:a16="http://schemas.microsoft.com/office/drawing/2014/main" id="{00000000-0008-0000-0300-0000C1C00500}"/>
            </a:ext>
          </a:extLst>
        </xdr:cNvPr>
        <xdr:cNvPicPr>
          <a:picLocks noChangeAspect="1"/>
        </xdr:cNvPicPr>
      </xdr:nvPicPr>
      <xdr:blipFill>
        <a:blip xmlns:r="http://schemas.openxmlformats.org/officeDocument/2006/relationships" r:embed="rId9">
          <a:extLst>
            <a:ext uri="{28A0092B-C50C-407E-A947-70E740481C1C}">
              <a14:useLocalDpi xmlns:a14="http://schemas.microsoft.com/office/drawing/2010/main" val="0"/>
            </a:ext>
          </a:extLst>
        </a:blip>
        <a:srcRect/>
        <a:stretch>
          <a:fillRect/>
        </a:stretch>
      </xdr:blipFill>
      <xdr:spPr bwMode="auto">
        <a:xfrm>
          <a:off x="4818822" y="88479798"/>
          <a:ext cx="1972874" cy="239822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15</xdr:col>
      <xdr:colOff>441463</xdr:colOff>
      <xdr:row>480</xdr:row>
      <xdr:rowOff>45969</xdr:rowOff>
    </xdr:from>
    <xdr:to>
      <xdr:col>22</xdr:col>
      <xdr:colOff>43364</xdr:colOff>
      <xdr:row>480</xdr:row>
      <xdr:rowOff>2434589</xdr:rowOff>
    </xdr:to>
    <xdr:pic>
      <xdr:nvPicPr>
        <xdr:cNvPr id="377026" name="Picture 524">
          <a:extLst>
            <a:ext uri="{FF2B5EF4-FFF2-40B4-BE49-F238E27FC236}">
              <a16:creationId xmlns:a16="http://schemas.microsoft.com/office/drawing/2014/main" id="{00000000-0008-0000-0300-0000C2C00500}"/>
            </a:ext>
          </a:extLst>
        </xdr:cNvPr>
        <xdr:cNvPicPr>
          <a:picLocks noChangeAspect="1"/>
        </xdr:cNvPicPr>
      </xdr:nvPicPr>
      <xdr:blipFill>
        <a:blip xmlns:r="http://schemas.openxmlformats.org/officeDocument/2006/relationships" r:embed="rId10">
          <a:extLst>
            <a:ext uri="{28A0092B-C50C-407E-A947-70E740481C1C}">
              <a14:useLocalDpi xmlns:a14="http://schemas.microsoft.com/office/drawing/2010/main" val="0"/>
            </a:ext>
          </a:extLst>
        </a:blip>
        <a:srcRect/>
        <a:stretch>
          <a:fillRect/>
        </a:stretch>
      </xdr:blipFill>
      <xdr:spPr bwMode="auto">
        <a:xfrm>
          <a:off x="6947038" y="88514169"/>
          <a:ext cx="1948861" cy="238290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3</xdr:col>
          <xdr:colOff>685800</xdr:colOff>
          <xdr:row>508</xdr:row>
          <xdr:rowOff>28575</xdr:rowOff>
        </xdr:from>
        <xdr:to>
          <xdr:col>3</xdr:col>
          <xdr:colOff>981075</xdr:colOff>
          <xdr:row>508</xdr:row>
          <xdr:rowOff>171450</xdr:rowOff>
        </xdr:to>
        <xdr:sp macro="" textlink="">
          <xdr:nvSpPr>
            <xdr:cNvPr id="348511" name="Option Button 351" hidden="1">
              <a:extLst>
                <a:ext uri="{63B3BB69-23CF-44E3-9099-C40C66FF867C}">
                  <a14:compatExt spid="_x0000_s348511"/>
                </a:ext>
                <a:ext uri="{FF2B5EF4-FFF2-40B4-BE49-F238E27FC236}">
                  <a16:creationId xmlns:a16="http://schemas.microsoft.com/office/drawing/2014/main" id="{00000000-0008-0000-0300-00005F5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A</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685800</xdr:colOff>
          <xdr:row>509</xdr:row>
          <xdr:rowOff>28575</xdr:rowOff>
        </xdr:from>
        <xdr:to>
          <xdr:col>3</xdr:col>
          <xdr:colOff>981075</xdr:colOff>
          <xdr:row>509</xdr:row>
          <xdr:rowOff>171450</xdr:rowOff>
        </xdr:to>
        <xdr:sp macro="" textlink="">
          <xdr:nvSpPr>
            <xdr:cNvPr id="348521" name="Option Button 361" hidden="1">
              <a:extLst>
                <a:ext uri="{63B3BB69-23CF-44E3-9099-C40C66FF867C}">
                  <a14:compatExt spid="_x0000_s348521"/>
                </a:ext>
                <a:ext uri="{FF2B5EF4-FFF2-40B4-BE49-F238E27FC236}">
                  <a16:creationId xmlns:a16="http://schemas.microsoft.com/office/drawing/2014/main" id="{00000000-0008-0000-0300-0000695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A</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685800</xdr:colOff>
          <xdr:row>510</xdr:row>
          <xdr:rowOff>28575</xdr:rowOff>
        </xdr:from>
        <xdr:to>
          <xdr:col>3</xdr:col>
          <xdr:colOff>981075</xdr:colOff>
          <xdr:row>510</xdr:row>
          <xdr:rowOff>171450</xdr:rowOff>
        </xdr:to>
        <xdr:sp macro="" textlink="">
          <xdr:nvSpPr>
            <xdr:cNvPr id="348531" name="Option Button 371" hidden="1">
              <a:extLst>
                <a:ext uri="{63B3BB69-23CF-44E3-9099-C40C66FF867C}">
                  <a14:compatExt spid="_x0000_s348531"/>
                </a:ext>
                <a:ext uri="{FF2B5EF4-FFF2-40B4-BE49-F238E27FC236}">
                  <a16:creationId xmlns:a16="http://schemas.microsoft.com/office/drawing/2014/main" id="{00000000-0008-0000-0300-0000735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A</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685800</xdr:colOff>
          <xdr:row>511</xdr:row>
          <xdr:rowOff>28575</xdr:rowOff>
        </xdr:from>
        <xdr:to>
          <xdr:col>3</xdr:col>
          <xdr:colOff>981075</xdr:colOff>
          <xdr:row>511</xdr:row>
          <xdr:rowOff>171450</xdr:rowOff>
        </xdr:to>
        <xdr:sp macro="" textlink="">
          <xdr:nvSpPr>
            <xdr:cNvPr id="348541" name="Option Button 381" hidden="1">
              <a:extLst>
                <a:ext uri="{63B3BB69-23CF-44E3-9099-C40C66FF867C}">
                  <a14:compatExt spid="_x0000_s348541"/>
                </a:ext>
                <a:ext uri="{FF2B5EF4-FFF2-40B4-BE49-F238E27FC236}">
                  <a16:creationId xmlns:a16="http://schemas.microsoft.com/office/drawing/2014/main" id="{00000000-0008-0000-0300-00007D5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A</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685800</xdr:colOff>
          <xdr:row>512</xdr:row>
          <xdr:rowOff>28575</xdr:rowOff>
        </xdr:from>
        <xdr:to>
          <xdr:col>3</xdr:col>
          <xdr:colOff>981075</xdr:colOff>
          <xdr:row>512</xdr:row>
          <xdr:rowOff>171450</xdr:rowOff>
        </xdr:to>
        <xdr:sp macro="" textlink="">
          <xdr:nvSpPr>
            <xdr:cNvPr id="348551" name="Option Button 391" hidden="1">
              <a:extLst>
                <a:ext uri="{63B3BB69-23CF-44E3-9099-C40C66FF867C}">
                  <a14:compatExt spid="_x0000_s348551"/>
                </a:ext>
                <a:ext uri="{FF2B5EF4-FFF2-40B4-BE49-F238E27FC236}">
                  <a16:creationId xmlns:a16="http://schemas.microsoft.com/office/drawing/2014/main" id="{00000000-0008-0000-0300-0000875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A</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685800</xdr:colOff>
          <xdr:row>513</xdr:row>
          <xdr:rowOff>28575</xdr:rowOff>
        </xdr:from>
        <xdr:to>
          <xdr:col>3</xdr:col>
          <xdr:colOff>981075</xdr:colOff>
          <xdr:row>513</xdr:row>
          <xdr:rowOff>171450</xdr:rowOff>
        </xdr:to>
        <xdr:sp macro="" textlink="">
          <xdr:nvSpPr>
            <xdr:cNvPr id="348561" name="Option Button 401" hidden="1">
              <a:extLst>
                <a:ext uri="{63B3BB69-23CF-44E3-9099-C40C66FF867C}">
                  <a14:compatExt spid="_x0000_s348561"/>
                </a:ext>
                <a:ext uri="{FF2B5EF4-FFF2-40B4-BE49-F238E27FC236}">
                  <a16:creationId xmlns:a16="http://schemas.microsoft.com/office/drawing/2014/main" id="{00000000-0008-0000-0300-0000915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A</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114300</xdr:colOff>
          <xdr:row>444</xdr:row>
          <xdr:rowOff>28575</xdr:rowOff>
        </xdr:from>
        <xdr:to>
          <xdr:col>2</xdr:col>
          <xdr:colOff>323850</xdr:colOff>
          <xdr:row>444</xdr:row>
          <xdr:rowOff>190500</xdr:rowOff>
        </xdr:to>
        <xdr:sp macro="" textlink="">
          <xdr:nvSpPr>
            <xdr:cNvPr id="348570" name="Check Box 410" hidden="1">
              <a:extLst>
                <a:ext uri="{63B3BB69-23CF-44E3-9099-C40C66FF867C}">
                  <a14:compatExt spid="_x0000_s348570"/>
                </a:ext>
                <a:ext uri="{FF2B5EF4-FFF2-40B4-BE49-F238E27FC236}">
                  <a16:creationId xmlns:a16="http://schemas.microsoft.com/office/drawing/2014/main" id="{00000000-0008-0000-0300-00009A5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85725</xdr:colOff>
          <xdr:row>153</xdr:row>
          <xdr:rowOff>514350</xdr:rowOff>
        </xdr:from>
        <xdr:to>
          <xdr:col>2</xdr:col>
          <xdr:colOff>400050</xdr:colOff>
          <xdr:row>154</xdr:row>
          <xdr:rowOff>219075</xdr:rowOff>
        </xdr:to>
        <xdr:sp macro="" textlink="">
          <xdr:nvSpPr>
            <xdr:cNvPr id="348591" name="Option Button 431" hidden="1">
              <a:extLst>
                <a:ext uri="{63B3BB69-23CF-44E3-9099-C40C66FF867C}">
                  <a14:compatExt spid="_x0000_s348591"/>
                </a:ext>
                <a:ext uri="{FF2B5EF4-FFF2-40B4-BE49-F238E27FC236}">
                  <a16:creationId xmlns:a16="http://schemas.microsoft.com/office/drawing/2014/main" id="{00000000-0008-0000-0300-0000AF5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editAs="oneCell">
    <xdr:from>
      <xdr:col>5</xdr:col>
      <xdr:colOff>171450</xdr:colOff>
      <xdr:row>349</xdr:row>
      <xdr:rowOff>26988</xdr:rowOff>
    </xdr:from>
    <xdr:to>
      <xdr:col>14</xdr:col>
      <xdr:colOff>401528</xdr:colOff>
      <xdr:row>368</xdr:row>
      <xdr:rowOff>263207</xdr:rowOff>
    </xdr:to>
    <xdr:pic>
      <xdr:nvPicPr>
        <xdr:cNvPr id="377027" name="Picture 638">
          <a:extLst>
            <a:ext uri="{FF2B5EF4-FFF2-40B4-BE49-F238E27FC236}">
              <a16:creationId xmlns:a16="http://schemas.microsoft.com/office/drawing/2014/main" id="{00000000-0008-0000-0300-0000C3C00500}"/>
            </a:ext>
          </a:extLst>
        </xdr:cNvPr>
        <xdr:cNvPicPr>
          <a:picLocks noChangeAspect="1" noChangeArrowheads="1"/>
        </xdr:cNvPicPr>
      </xdr:nvPicPr>
      <xdr:blipFill>
        <a:blip xmlns:r="http://schemas.openxmlformats.org/officeDocument/2006/relationships" r:embed="rId11">
          <a:extLst>
            <a:ext uri="{28A0092B-C50C-407E-A947-70E740481C1C}">
              <a14:useLocalDpi xmlns:a14="http://schemas.microsoft.com/office/drawing/2010/main" val="0"/>
            </a:ext>
          </a:extLst>
        </a:blip>
        <a:srcRect/>
        <a:stretch>
          <a:fillRect/>
        </a:stretch>
      </xdr:blipFill>
      <xdr:spPr bwMode="auto">
        <a:xfrm>
          <a:off x="1814513" y="60272613"/>
          <a:ext cx="4806840" cy="326072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4</xdr:col>
      <xdr:colOff>89535</xdr:colOff>
      <xdr:row>371</xdr:row>
      <xdr:rowOff>123825</xdr:rowOff>
    </xdr:from>
    <xdr:to>
      <xdr:col>11</xdr:col>
      <xdr:colOff>83854</xdr:colOff>
      <xdr:row>371</xdr:row>
      <xdr:rowOff>123825</xdr:rowOff>
    </xdr:to>
    <xdr:cxnSp macro="">
      <xdr:nvCxnSpPr>
        <xdr:cNvPr id="508" name="Straight Arrow Connector 507">
          <a:extLst>
            <a:ext uri="{FF2B5EF4-FFF2-40B4-BE49-F238E27FC236}">
              <a16:creationId xmlns:a16="http://schemas.microsoft.com/office/drawing/2014/main" id="{00000000-0008-0000-0300-0000FC010000}"/>
            </a:ext>
          </a:extLst>
        </xdr:cNvPr>
        <xdr:cNvCxnSpPr/>
      </xdr:nvCxnSpPr>
      <xdr:spPr>
        <a:xfrm>
          <a:off x="1251585" y="63084075"/>
          <a:ext cx="3394744" cy="0"/>
        </a:xfrm>
        <a:prstGeom prst="straightConnector1">
          <a:avLst/>
        </a:prstGeom>
        <a:ln>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285750</xdr:colOff>
      <xdr:row>379</xdr:row>
      <xdr:rowOff>47624</xdr:rowOff>
    </xdr:from>
    <xdr:to>
      <xdr:col>12</xdr:col>
      <xdr:colOff>0</xdr:colOff>
      <xdr:row>385</xdr:row>
      <xdr:rowOff>175297</xdr:rowOff>
    </xdr:to>
    <xdr:sp macro="" textlink="">
      <xdr:nvSpPr>
        <xdr:cNvPr id="510" name="Left Brace 509">
          <a:extLst>
            <a:ext uri="{FF2B5EF4-FFF2-40B4-BE49-F238E27FC236}">
              <a16:creationId xmlns:a16="http://schemas.microsoft.com/office/drawing/2014/main" id="{00000000-0008-0000-0300-0000FE010000}"/>
            </a:ext>
          </a:extLst>
        </xdr:cNvPr>
        <xdr:cNvSpPr/>
      </xdr:nvSpPr>
      <xdr:spPr>
        <a:xfrm>
          <a:off x="4848225" y="64836674"/>
          <a:ext cx="200025" cy="1499273"/>
        </a:xfrm>
        <a:prstGeom prst="leftBrace">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endParaRPr lang="en-US"/>
        </a:p>
      </xdr:txBody>
    </xdr:sp>
    <xdr:clientData/>
  </xdr:twoCellAnchor>
  <xdr:twoCellAnchor>
    <xdr:from>
      <xdr:col>4</xdr:col>
      <xdr:colOff>137160</xdr:colOff>
      <xdr:row>379</xdr:row>
      <xdr:rowOff>114300</xdr:rowOff>
    </xdr:from>
    <xdr:to>
      <xdr:col>11</xdr:col>
      <xdr:colOff>131479</xdr:colOff>
      <xdr:row>379</xdr:row>
      <xdr:rowOff>114300</xdr:rowOff>
    </xdr:to>
    <xdr:cxnSp macro="">
      <xdr:nvCxnSpPr>
        <xdr:cNvPr id="511" name="Straight Arrow Connector 510">
          <a:extLst>
            <a:ext uri="{FF2B5EF4-FFF2-40B4-BE49-F238E27FC236}">
              <a16:creationId xmlns:a16="http://schemas.microsoft.com/office/drawing/2014/main" id="{00000000-0008-0000-0300-0000FF010000}"/>
            </a:ext>
          </a:extLst>
        </xdr:cNvPr>
        <xdr:cNvCxnSpPr/>
      </xdr:nvCxnSpPr>
      <xdr:spPr>
        <a:xfrm>
          <a:off x="1299210" y="64903350"/>
          <a:ext cx="3394744" cy="0"/>
        </a:xfrm>
        <a:prstGeom prst="straightConnector1">
          <a:avLst/>
        </a:prstGeom>
        <a:ln>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mc:AlternateContent xmlns:mc="http://schemas.openxmlformats.org/markup-compatibility/2006">
    <mc:Choice xmlns:a14="http://schemas.microsoft.com/office/drawing/2010/main" Requires="a14">
      <xdr:twoCellAnchor editAs="oneCell">
        <xdr:from>
          <xdr:col>2</xdr:col>
          <xdr:colOff>733425</xdr:colOff>
          <xdr:row>372</xdr:row>
          <xdr:rowOff>219075</xdr:rowOff>
        </xdr:from>
        <xdr:to>
          <xdr:col>10</xdr:col>
          <xdr:colOff>47625</xdr:colOff>
          <xdr:row>373</xdr:row>
          <xdr:rowOff>219075</xdr:rowOff>
        </xdr:to>
        <xdr:sp macro="" textlink="">
          <xdr:nvSpPr>
            <xdr:cNvPr id="348607" name="Group Box 447" hidden="1">
              <a:extLst>
                <a:ext uri="{63B3BB69-23CF-44E3-9099-C40C66FF867C}">
                  <a14:compatExt spid="_x0000_s348607"/>
                </a:ext>
                <a:ext uri="{FF2B5EF4-FFF2-40B4-BE49-F238E27FC236}">
                  <a16:creationId xmlns:a16="http://schemas.microsoft.com/office/drawing/2014/main" id="{00000000-0008-0000-0300-0000BF5105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3</xdr:col>
          <xdr:colOff>66675</xdr:colOff>
          <xdr:row>373</xdr:row>
          <xdr:rowOff>47625</xdr:rowOff>
        </xdr:from>
        <xdr:to>
          <xdr:col>3</xdr:col>
          <xdr:colOff>247650</xdr:colOff>
          <xdr:row>373</xdr:row>
          <xdr:rowOff>180975</xdr:rowOff>
        </xdr:to>
        <xdr:sp macro="" textlink="">
          <xdr:nvSpPr>
            <xdr:cNvPr id="348608" name="Option Button 448" hidden="1">
              <a:extLst>
                <a:ext uri="{63B3BB69-23CF-44E3-9099-C40C66FF867C}">
                  <a14:compatExt spid="_x0000_s348608"/>
                </a:ext>
                <a:ext uri="{FF2B5EF4-FFF2-40B4-BE49-F238E27FC236}">
                  <a16:creationId xmlns:a16="http://schemas.microsoft.com/office/drawing/2014/main" id="{00000000-0008-0000-0300-0000C05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0</xdr:colOff>
          <xdr:row>375</xdr:row>
          <xdr:rowOff>0</xdr:rowOff>
        </xdr:from>
        <xdr:to>
          <xdr:col>10</xdr:col>
          <xdr:colOff>152400</xdr:colOff>
          <xdr:row>376</xdr:row>
          <xdr:rowOff>9525</xdr:rowOff>
        </xdr:to>
        <xdr:sp macro="" textlink="">
          <xdr:nvSpPr>
            <xdr:cNvPr id="348610" name="Group Box 450" hidden="1">
              <a:extLst>
                <a:ext uri="{63B3BB69-23CF-44E3-9099-C40C66FF867C}">
                  <a14:compatExt spid="_x0000_s348610"/>
                </a:ext>
                <a:ext uri="{FF2B5EF4-FFF2-40B4-BE49-F238E27FC236}">
                  <a16:creationId xmlns:a16="http://schemas.microsoft.com/office/drawing/2014/main" id="{00000000-0008-0000-0300-0000C25105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742950</xdr:colOff>
          <xdr:row>381</xdr:row>
          <xdr:rowOff>0</xdr:rowOff>
        </xdr:from>
        <xdr:to>
          <xdr:col>10</xdr:col>
          <xdr:colOff>38100</xdr:colOff>
          <xdr:row>381</xdr:row>
          <xdr:rowOff>219075</xdr:rowOff>
        </xdr:to>
        <xdr:sp macro="" textlink="">
          <xdr:nvSpPr>
            <xdr:cNvPr id="348611" name="Group Box 451" hidden="1">
              <a:extLst>
                <a:ext uri="{63B3BB69-23CF-44E3-9099-C40C66FF867C}">
                  <a14:compatExt spid="_x0000_s348611"/>
                </a:ext>
                <a:ext uri="{FF2B5EF4-FFF2-40B4-BE49-F238E27FC236}">
                  <a16:creationId xmlns:a16="http://schemas.microsoft.com/office/drawing/2014/main" id="{00000000-0008-0000-0300-0000C35105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3</xdr:col>
          <xdr:colOff>0</xdr:colOff>
          <xdr:row>383</xdr:row>
          <xdr:rowOff>9525</xdr:rowOff>
        </xdr:from>
        <xdr:to>
          <xdr:col>10</xdr:col>
          <xdr:colOff>114300</xdr:colOff>
          <xdr:row>384</xdr:row>
          <xdr:rowOff>0</xdr:rowOff>
        </xdr:to>
        <xdr:sp macro="" textlink="">
          <xdr:nvSpPr>
            <xdr:cNvPr id="348612" name="Group Box 452" hidden="1">
              <a:extLst>
                <a:ext uri="{63B3BB69-23CF-44E3-9099-C40C66FF867C}">
                  <a14:compatExt spid="_x0000_s348612"/>
                </a:ext>
                <a:ext uri="{FF2B5EF4-FFF2-40B4-BE49-F238E27FC236}">
                  <a16:creationId xmlns:a16="http://schemas.microsoft.com/office/drawing/2014/main" id="{00000000-0008-0000-0300-0000C45105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3</xdr:col>
          <xdr:colOff>76200</xdr:colOff>
          <xdr:row>375</xdr:row>
          <xdr:rowOff>38100</xdr:rowOff>
        </xdr:from>
        <xdr:to>
          <xdr:col>3</xdr:col>
          <xdr:colOff>257175</xdr:colOff>
          <xdr:row>375</xdr:row>
          <xdr:rowOff>171450</xdr:rowOff>
        </xdr:to>
        <xdr:sp macro="" textlink="">
          <xdr:nvSpPr>
            <xdr:cNvPr id="348613" name="Option Button 453" hidden="1">
              <a:extLst>
                <a:ext uri="{63B3BB69-23CF-44E3-9099-C40C66FF867C}">
                  <a14:compatExt spid="_x0000_s348613"/>
                </a:ext>
                <a:ext uri="{FF2B5EF4-FFF2-40B4-BE49-F238E27FC236}">
                  <a16:creationId xmlns:a16="http://schemas.microsoft.com/office/drawing/2014/main" id="{00000000-0008-0000-0300-0000C55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476250</xdr:colOff>
          <xdr:row>375</xdr:row>
          <xdr:rowOff>38100</xdr:rowOff>
        </xdr:from>
        <xdr:to>
          <xdr:col>7</xdr:col>
          <xdr:colOff>171450</xdr:colOff>
          <xdr:row>375</xdr:row>
          <xdr:rowOff>180975</xdr:rowOff>
        </xdr:to>
        <xdr:sp macro="" textlink="">
          <xdr:nvSpPr>
            <xdr:cNvPr id="348614" name="Option Button 454" hidden="1">
              <a:extLst>
                <a:ext uri="{63B3BB69-23CF-44E3-9099-C40C66FF867C}">
                  <a14:compatExt spid="_x0000_s348614"/>
                </a:ext>
                <a:ext uri="{FF2B5EF4-FFF2-40B4-BE49-F238E27FC236}">
                  <a16:creationId xmlns:a16="http://schemas.microsoft.com/office/drawing/2014/main" id="{00000000-0008-0000-0300-0000C65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66675</xdr:colOff>
          <xdr:row>381</xdr:row>
          <xdr:rowOff>28575</xdr:rowOff>
        </xdr:from>
        <xdr:to>
          <xdr:col>3</xdr:col>
          <xdr:colOff>247650</xdr:colOff>
          <xdr:row>381</xdr:row>
          <xdr:rowOff>161925</xdr:rowOff>
        </xdr:to>
        <xdr:sp macro="" textlink="">
          <xdr:nvSpPr>
            <xdr:cNvPr id="348615" name="Option Button 455" hidden="1">
              <a:extLst>
                <a:ext uri="{63B3BB69-23CF-44E3-9099-C40C66FF867C}">
                  <a14:compatExt spid="_x0000_s348615"/>
                </a:ext>
                <a:ext uri="{FF2B5EF4-FFF2-40B4-BE49-F238E27FC236}">
                  <a16:creationId xmlns:a16="http://schemas.microsoft.com/office/drawing/2014/main" id="{00000000-0008-0000-0300-0000C75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457200</xdr:colOff>
          <xdr:row>381</xdr:row>
          <xdr:rowOff>38100</xdr:rowOff>
        </xdr:from>
        <xdr:to>
          <xdr:col>7</xdr:col>
          <xdr:colOff>161925</xdr:colOff>
          <xdr:row>381</xdr:row>
          <xdr:rowOff>171450</xdr:rowOff>
        </xdr:to>
        <xdr:sp macro="" textlink="">
          <xdr:nvSpPr>
            <xdr:cNvPr id="348616" name="Option Button 456" hidden="1">
              <a:extLst>
                <a:ext uri="{63B3BB69-23CF-44E3-9099-C40C66FF867C}">
                  <a14:compatExt spid="_x0000_s348616"/>
                </a:ext>
                <a:ext uri="{FF2B5EF4-FFF2-40B4-BE49-F238E27FC236}">
                  <a16:creationId xmlns:a16="http://schemas.microsoft.com/office/drawing/2014/main" id="{00000000-0008-0000-0300-0000C85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47625</xdr:colOff>
          <xdr:row>383</xdr:row>
          <xdr:rowOff>47625</xdr:rowOff>
        </xdr:from>
        <xdr:to>
          <xdr:col>3</xdr:col>
          <xdr:colOff>228600</xdr:colOff>
          <xdr:row>383</xdr:row>
          <xdr:rowOff>190500</xdr:rowOff>
        </xdr:to>
        <xdr:sp macro="" textlink="">
          <xdr:nvSpPr>
            <xdr:cNvPr id="348617" name="Option Button 457" hidden="1">
              <a:extLst>
                <a:ext uri="{63B3BB69-23CF-44E3-9099-C40C66FF867C}">
                  <a14:compatExt spid="_x0000_s348617"/>
                </a:ext>
                <a:ext uri="{FF2B5EF4-FFF2-40B4-BE49-F238E27FC236}">
                  <a16:creationId xmlns:a16="http://schemas.microsoft.com/office/drawing/2014/main" id="{00000000-0008-0000-0300-0000C95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527</xdr:row>
          <xdr:rowOff>0</xdr:rowOff>
        </xdr:from>
        <xdr:to>
          <xdr:col>2</xdr:col>
          <xdr:colOff>352425</xdr:colOff>
          <xdr:row>527</xdr:row>
          <xdr:rowOff>219075</xdr:rowOff>
        </xdr:to>
        <xdr:sp macro="" textlink="">
          <xdr:nvSpPr>
            <xdr:cNvPr id="348619" name="Check Box 459" hidden="1">
              <a:extLst>
                <a:ext uri="{63B3BB69-23CF-44E3-9099-C40C66FF867C}">
                  <a14:compatExt spid="_x0000_s348619"/>
                </a:ext>
                <a:ext uri="{FF2B5EF4-FFF2-40B4-BE49-F238E27FC236}">
                  <a16:creationId xmlns:a16="http://schemas.microsoft.com/office/drawing/2014/main" id="{00000000-0008-0000-0300-0000CB5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528</xdr:row>
          <xdr:rowOff>0</xdr:rowOff>
        </xdr:from>
        <xdr:to>
          <xdr:col>2</xdr:col>
          <xdr:colOff>352425</xdr:colOff>
          <xdr:row>528</xdr:row>
          <xdr:rowOff>219075</xdr:rowOff>
        </xdr:to>
        <xdr:sp macro="" textlink="">
          <xdr:nvSpPr>
            <xdr:cNvPr id="348620" name="Check Box 460" hidden="1">
              <a:extLst>
                <a:ext uri="{63B3BB69-23CF-44E3-9099-C40C66FF867C}">
                  <a14:compatExt spid="_x0000_s348620"/>
                </a:ext>
                <a:ext uri="{FF2B5EF4-FFF2-40B4-BE49-F238E27FC236}">
                  <a16:creationId xmlns:a16="http://schemas.microsoft.com/office/drawing/2014/main" id="{00000000-0008-0000-0300-0000CC5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529</xdr:row>
          <xdr:rowOff>0</xdr:rowOff>
        </xdr:from>
        <xdr:to>
          <xdr:col>2</xdr:col>
          <xdr:colOff>352425</xdr:colOff>
          <xdr:row>529</xdr:row>
          <xdr:rowOff>219075</xdr:rowOff>
        </xdr:to>
        <xdr:sp macro="" textlink="">
          <xdr:nvSpPr>
            <xdr:cNvPr id="348621" name="Check Box 461" hidden="1">
              <a:extLst>
                <a:ext uri="{63B3BB69-23CF-44E3-9099-C40C66FF867C}">
                  <a14:compatExt spid="_x0000_s348621"/>
                </a:ext>
                <a:ext uri="{FF2B5EF4-FFF2-40B4-BE49-F238E27FC236}">
                  <a16:creationId xmlns:a16="http://schemas.microsoft.com/office/drawing/2014/main" id="{00000000-0008-0000-0300-0000CD5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276225</xdr:colOff>
          <xdr:row>225</xdr:row>
          <xdr:rowOff>0</xdr:rowOff>
        </xdr:from>
        <xdr:to>
          <xdr:col>9</xdr:col>
          <xdr:colOff>95250</xdr:colOff>
          <xdr:row>225</xdr:row>
          <xdr:rowOff>219075</xdr:rowOff>
        </xdr:to>
        <xdr:sp macro="" textlink="">
          <xdr:nvSpPr>
            <xdr:cNvPr id="348622" name="Option Button 462" hidden="1">
              <a:extLst>
                <a:ext uri="{63B3BB69-23CF-44E3-9099-C40C66FF867C}">
                  <a14:compatExt spid="_x0000_s348622"/>
                </a:ext>
                <a:ext uri="{FF2B5EF4-FFF2-40B4-BE49-F238E27FC236}">
                  <a16:creationId xmlns:a16="http://schemas.microsoft.com/office/drawing/2014/main" id="{00000000-0008-0000-0300-0000CE5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238125</xdr:colOff>
          <xdr:row>546</xdr:row>
          <xdr:rowOff>9525</xdr:rowOff>
        </xdr:from>
        <xdr:to>
          <xdr:col>3</xdr:col>
          <xdr:colOff>57150</xdr:colOff>
          <xdr:row>546</xdr:row>
          <xdr:rowOff>219075</xdr:rowOff>
        </xdr:to>
        <xdr:sp macro="" textlink="">
          <xdr:nvSpPr>
            <xdr:cNvPr id="348732" name="Check Box 572" hidden="1">
              <a:extLst>
                <a:ext uri="{63B3BB69-23CF-44E3-9099-C40C66FF867C}">
                  <a14:compatExt spid="_x0000_s348732"/>
                </a:ext>
                <a:ext uri="{FF2B5EF4-FFF2-40B4-BE49-F238E27FC236}">
                  <a16:creationId xmlns:a16="http://schemas.microsoft.com/office/drawing/2014/main" id="{00000000-0008-0000-0300-00003C52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38100</xdr:colOff>
          <xdr:row>24</xdr:row>
          <xdr:rowOff>0</xdr:rowOff>
        </xdr:from>
        <xdr:to>
          <xdr:col>19</xdr:col>
          <xdr:colOff>228600</xdr:colOff>
          <xdr:row>27</xdr:row>
          <xdr:rowOff>9525</xdr:rowOff>
        </xdr:to>
        <xdr:sp macro="" textlink="">
          <xdr:nvSpPr>
            <xdr:cNvPr id="348743" name="Group Box 583" hidden="1">
              <a:extLst>
                <a:ext uri="{63B3BB69-23CF-44E3-9099-C40C66FF867C}">
                  <a14:compatExt spid="_x0000_s348743"/>
                </a:ext>
                <a:ext uri="{FF2B5EF4-FFF2-40B4-BE49-F238E27FC236}">
                  <a16:creationId xmlns:a16="http://schemas.microsoft.com/office/drawing/2014/main" id="{00000000-0008-0000-0300-0000475205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17</xdr:col>
          <xdr:colOff>38100</xdr:colOff>
          <xdr:row>24</xdr:row>
          <xdr:rowOff>28575</xdr:rowOff>
        </xdr:from>
        <xdr:to>
          <xdr:col>18</xdr:col>
          <xdr:colOff>76200</xdr:colOff>
          <xdr:row>26</xdr:row>
          <xdr:rowOff>19050</xdr:rowOff>
        </xdr:to>
        <xdr:sp macro="" textlink="">
          <xdr:nvSpPr>
            <xdr:cNvPr id="348744" name="Option Button 584" hidden="1">
              <a:extLst>
                <a:ext uri="{63B3BB69-23CF-44E3-9099-C40C66FF867C}">
                  <a14:compatExt spid="_x0000_s348744"/>
                </a:ext>
                <a:ext uri="{FF2B5EF4-FFF2-40B4-BE49-F238E27FC236}">
                  <a16:creationId xmlns:a16="http://schemas.microsoft.com/office/drawing/2014/main" id="{00000000-0008-0000-0300-00004852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xdr:colOff>
          <xdr:row>29</xdr:row>
          <xdr:rowOff>133350</xdr:rowOff>
        </xdr:from>
        <xdr:to>
          <xdr:col>10</xdr:col>
          <xdr:colOff>9525</xdr:colOff>
          <xdr:row>32</xdr:row>
          <xdr:rowOff>161925</xdr:rowOff>
        </xdr:to>
        <xdr:sp macro="" textlink="">
          <xdr:nvSpPr>
            <xdr:cNvPr id="348745" name="Group Box 585" hidden="1">
              <a:extLst>
                <a:ext uri="{63B3BB69-23CF-44E3-9099-C40C66FF867C}">
                  <a14:compatExt spid="_x0000_s348745"/>
                </a:ext>
                <a:ext uri="{FF2B5EF4-FFF2-40B4-BE49-F238E27FC236}">
                  <a16:creationId xmlns:a16="http://schemas.microsoft.com/office/drawing/2014/main" id="{00000000-0008-0000-0300-0000495205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3</xdr:col>
          <xdr:colOff>114300</xdr:colOff>
          <xdr:row>30</xdr:row>
          <xdr:rowOff>38100</xdr:rowOff>
        </xdr:from>
        <xdr:to>
          <xdr:col>4</xdr:col>
          <xdr:colOff>180975</xdr:colOff>
          <xdr:row>32</xdr:row>
          <xdr:rowOff>47625</xdr:rowOff>
        </xdr:to>
        <xdr:sp macro="" textlink="">
          <xdr:nvSpPr>
            <xdr:cNvPr id="348746" name="Option Button 586" hidden="1">
              <a:extLst>
                <a:ext uri="{63B3BB69-23CF-44E3-9099-C40C66FF867C}">
                  <a14:compatExt spid="_x0000_s348746"/>
                </a:ext>
                <a:ext uri="{FF2B5EF4-FFF2-40B4-BE49-F238E27FC236}">
                  <a16:creationId xmlns:a16="http://schemas.microsoft.com/office/drawing/2014/main" id="{00000000-0008-0000-0300-00004A52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Dealer</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228600</xdr:colOff>
          <xdr:row>30</xdr:row>
          <xdr:rowOff>38100</xdr:rowOff>
        </xdr:from>
        <xdr:to>
          <xdr:col>6</xdr:col>
          <xdr:colOff>390525</xdr:colOff>
          <xdr:row>32</xdr:row>
          <xdr:rowOff>47625</xdr:rowOff>
        </xdr:to>
        <xdr:sp macro="" textlink="">
          <xdr:nvSpPr>
            <xdr:cNvPr id="348747" name="Option Button 587" hidden="1">
              <a:extLst>
                <a:ext uri="{63B3BB69-23CF-44E3-9099-C40C66FF867C}">
                  <a14:compatExt spid="_x0000_s348747"/>
                </a:ext>
                <a:ext uri="{FF2B5EF4-FFF2-40B4-BE49-F238E27FC236}">
                  <a16:creationId xmlns:a16="http://schemas.microsoft.com/office/drawing/2014/main" id="{00000000-0008-0000-0300-00004B52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Installation Address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419100</xdr:colOff>
          <xdr:row>30</xdr:row>
          <xdr:rowOff>38100</xdr:rowOff>
        </xdr:from>
        <xdr:to>
          <xdr:col>8</xdr:col>
          <xdr:colOff>342900</xdr:colOff>
          <xdr:row>32</xdr:row>
          <xdr:rowOff>47625</xdr:rowOff>
        </xdr:to>
        <xdr:sp macro="" textlink="">
          <xdr:nvSpPr>
            <xdr:cNvPr id="348748" name="Option Button 588" hidden="1">
              <a:extLst>
                <a:ext uri="{63B3BB69-23CF-44E3-9099-C40C66FF867C}">
                  <a14:compatExt spid="_x0000_s348748"/>
                </a:ext>
                <a:ext uri="{FF2B5EF4-FFF2-40B4-BE49-F238E27FC236}">
                  <a16:creationId xmlns:a16="http://schemas.microsoft.com/office/drawing/2014/main" id="{00000000-0008-0000-0300-00004C52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Terminal</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200025</xdr:colOff>
          <xdr:row>30</xdr:row>
          <xdr:rowOff>38100</xdr:rowOff>
        </xdr:from>
        <xdr:to>
          <xdr:col>9</xdr:col>
          <xdr:colOff>266700</xdr:colOff>
          <xdr:row>32</xdr:row>
          <xdr:rowOff>47625</xdr:rowOff>
        </xdr:to>
        <xdr:sp macro="" textlink="">
          <xdr:nvSpPr>
            <xdr:cNvPr id="348749" name="Option Button 589" hidden="1">
              <a:extLst>
                <a:ext uri="{63B3BB69-23CF-44E3-9099-C40C66FF867C}">
                  <a14:compatExt spid="_x0000_s348749"/>
                </a:ext>
                <a:ext uri="{FF2B5EF4-FFF2-40B4-BE49-F238E27FC236}">
                  <a16:creationId xmlns:a16="http://schemas.microsoft.com/office/drawing/2014/main" id="{00000000-0008-0000-0300-00004D52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Other</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9525</xdr:colOff>
          <xdr:row>25</xdr:row>
          <xdr:rowOff>180975</xdr:rowOff>
        </xdr:from>
        <xdr:to>
          <xdr:col>9</xdr:col>
          <xdr:colOff>323850</xdr:colOff>
          <xdr:row>27</xdr:row>
          <xdr:rowOff>171450</xdr:rowOff>
        </xdr:to>
        <xdr:sp macro="" textlink="">
          <xdr:nvSpPr>
            <xdr:cNvPr id="348750" name="Check Box 590" hidden="1">
              <a:extLst>
                <a:ext uri="{63B3BB69-23CF-44E3-9099-C40C66FF867C}">
                  <a14:compatExt spid="_x0000_s348750"/>
                </a:ext>
                <a:ext uri="{FF2B5EF4-FFF2-40B4-BE49-F238E27FC236}">
                  <a16:creationId xmlns:a16="http://schemas.microsoft.com/office/drawing/2014/main" id="{00000000-0008-0000-0300-00004E52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9525</xdr:colOff>
          <xdr:row>508</xdr:row>
          <xdr:rowOff>0</xdr:rowOff>
        </xdr:from>
        <xdr:to>
          <xdr:col>9</xdr:col>
          <xdr:colOff>190500</xdr:colOff>
          <xdr:row>508</xdr:row>
          <xdr:rowOff>209550</xdr:rowOff>
        </xdr:to>
        <xdr:sp macro="" textlink="">
          <xdr:nvSpPr>
            <xdr:cNvPr id="348751" name="Group Box 591" hidden="1">
              <a:extLst>
                <a:ext uri="{63B3BB69-23CF-44E3-9099-C40C66FF867C}">
                  <a14:compatExt spid="_x0000_s348751"/>
                </a:ext>
                <a:ext uri="{FF2B5EF4-FFF2-40B4-BE49-F238E27FC236}">
                  <a16:creationId xmlns:a16="http://schemas.microsoft.com/office/drawing/2014/main" id="{00000000-0008-0000-0300-00004F5205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18</xdr:col>
          <xdr:colOff>133350</xdr:colOff>
          <xdr:row>24</xdr:row>
          <xdr:rowOff>28575</xdr:rowOff>
        </xdr:from>
        <xdr:to>
          <xdr:col>19</xdr:col>
          <xdr:colOff>171450</xdr:colOff>
          <xdr:row>26</xdr:row>
          <xdr:rowOff>19050</xdr:rowOff>
        </xdr:to>
        <xdr:sp macro="" textlink="">
          <xdr:nvSpPr>
            <xdr:cNvPr id="348752" name="Option Button 592" hidden="1">
              <a:extLst>
                <a:ext uri="{63B3BB69-23CF-44E3-9099-C40C66FF867C}">
                  <a14:compatExt spid="_x0000_s348752"/>
                </a:ext>
                <a:ext uri="{FF2B5EF4-FFF2-40B4-BE49-F238E27FC236}">
                  <a16:creationId xmlns:a16="http://schemas.microsoft.com/office/drawing/2014/main" id="{00000000-0008-0000-0300-00005052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a:t>
              </a:r>
            </a:p>
          </xdr:txBody>
        </xdr:sp>
        <xdr:clientData/>
      </xdr:twoCellAnchor>
    </mc:Choice>
    <mc:Fallback/>
  </mc:AlternateContent>
  <xdr:twoCellAnchor>
    <xdr:from>
      <xdr:col>5</xdr:col>
      <xdr:colOff>285750</xdr:colOff>
      <xdr:row>0</xdr:row>
      <xdr:rowOff>180975</xdr:rowOff>
    </xdr:from>
    <xdr:to>
      <xdr:col>5</xdr:col>
      <xdr:colOff>285750</xdr:colOff>
      <xdr:row>2</xdr:row>
      <xdr:rowOff>95250</xdr:rowOff>
    </xdr:to>
    <xdr:cxnSp macro="">
      <xdr:nvCxnSpPr>
        <xdr:cNvPr id="674" name="Straight Connector 673">
          <a:extLst>
            <a:ext uri="{FF2B5EF4-FFF2-40B4-BE49-F238E27FC236}">
              <a16:creationId xmlns:a16="http://schemas.microsoft.com/office/drawing/2014/main" id="{00000000-0008-0000-0300-0000A2020000}"/>
            </a:ext>
          </a:extLst>
        </xdr:cNvPr>
        <xdr:cNvCxnSpPr/>
      </xdr:nvCxnSpPr>
      <xdr:spPr>
        <a:xfrm>
          <a:off x="2505075" y="180975"/>
          <a:ext cx="0" cy="514350"/>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xdr:col>
      <xdr:colOff>139382</xdr:colOff>
      <xdr:row>0</xdr:row>
      <xdr:rowOff>173672</xdr:rowOff>
    </xdr:from>
    <xdr:to>
      <xdr:col>5</xdr:col>
      <xdr:colOff>377561</xdr:colOff>
      <xdr:row>3</xdr:row>
      <xdr:rowOff>34925</xdr:rowOff>
    </xdr:to>
    <xdr:pic>
      <xdr:nvPicPr>
        <xdr:cNvPr id="377033" name="Picture 5">
          <a:extLst>
            <a:ext uri="{FF2B5EF4-FFF2-40B4-BE49-F238E27FC236}">
              <a16:creationId xmlns:a16="http://schemas.microsoft.com/office/drawing/2014/main" id="{00000000-0008-0000-0300-0000C9C00500}"/>
            </a:ext>
          </a:extLst>
        </xdr:cNvPr>
        <xdr:cNvPicPr>
          <a:picLocks noChangeAspect="1"/>
        </xdr:cNvPicPr>
      </xdr:nvPicPr>
      <xdr:blipFill>
        <a:blip xmlns:r="http://schemas.openxmlformats.org/officeDocument/2006/relationships" r:embed="rId12">
          <a:extLst>
            <a:ext uri="{28A0092B-C50C-407E-A947-70E740481C1C}">
              <a14:useLocalDpi xmlns:a14="http://schemas.microsoft.com/office/drawing/2010/main" val="0"/>
            </a:ext>
          </a:extLst>
        </a:blip>
        <a:srcRect/>
        <a:stretch>
          <a:fillRect/>
        </a:stretch>
      </xdr:blipFill>
      <xdr:spPr bwMode="auto">
        <a:xfrm>
          <a:off x="329882" y="173672"/>
          <a:ext cx="1746939" cy="58039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21</xdr:col>
      <xdr:colOff>47625</xdr:colOff>
      <xdr:row>2</xdr:row>
      <xdr:rowOff>28575</xdr:rowOff>
    </xdr:from>
    <xdr:to>
      <xdr:col>24</xdr:col>
      <xdr:colOff>661525</xdr:colOff>
      <xdr:row>3</xdr:row>
      <xdr:rowOff>28575</xdr:rowOff>
    </xdr:to>
    <xdr:sp macro="" textlink="">
      <xdr:nvSpPr>
        <xdr:cNvPr id="676" name="TextBox 675">
          <a:hlinkClick xmlns:r="http://schemas.openxmlformats.org/officeDocument/2006/relationships" r:id="rId5"/>
          <a:extLst>
            <a:ext uri="{FF2B5EF4-FFF2-40B4-BE49-F238E27FC236}">
              <a16:creationId xmlns:a16="http://schemas.microsoft.com/office/drawing/2014/main" id="{00000000-0008-0000-0300-0000A4020000}"/>
            </a:ext>
          </a:extLst>
        </xdr:cNvPr>
        <xdr:cNvSpPr txBox="1"/>
      </xdr:nvSpPr>
      <xdr:spPr>
        <a:xfrm>
          <a:off x="8658225" y="628650"/>
          <a:ext cx="842500" cy="1524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lang="en-CA" sz="800" u="sng">
              <a:solidFill>
                <a:srgbClr val="0070C0"/>
              </a:solidFill>
              <a:latin typeface="Century Gothic" panose="020B0502020202020204" pitchFamily="34" charset="0"/>
            </a:rPr>
            <a:t>Main Menu</a:t>
          </a:r>
        </a:p>
      </xdr:txBody>
    </xdr:sp>
    <xdr:clientData fPrintsWithSheet="0"/>
  </xdr:twoCellAnchor>
  <xdr:twoCellAnchor editAs="oneCell">
    <xdr:from>
      <xdr:col>25</xdr:col>
      <xdr:colOff>659129</xdr:colOff>
      <xdr:row>2</xdr:row>
      <xdr:rowOff>19049</xdr:rowOff>
    </xdr:from>
    <xdr:to>
      <xdr:col>46</xdr:col>
      <xdr:colOff>571676</xdr:colOff>
      <xdr:row>3</xdr:row>
      <xdr:rowOff>34289</xdr:rowOff>
    </xdr:to>
    <xdr:sp macro="" textlink="">
      <xdr:nvSpPr>
        <xdr:cNvPr id="677" name="TextBox 676">
          <a:hlinkClick xmlns:r="http://schemas.openxmlformats.org/officeDocument/2006/relationships" r:id="rId6"/>
          <a:extLst>
            <a:ext uri="{FF2B5EF4-FFF2-40B4-BE49-F238E27FC236}">
              <a16:creationId xmlns:a16="http://schemas.microsoft.com/office/drawing/2014/main" id="{00000000-0008-0000-0300-0000A5020000}"/>
            </a:ext>
          </a:extLst>
        </xdr:cNvPr>
        <xdr:cNvSpPr txBox="1"/>
      </xdr:nvSpPr>
      <xdr:spPr>
        <a:xfrm>
          <a:off x="10203179" y="619124"/>
          <a:ext cx="1240139" cy="1619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lang="en-CA" sz="800" u="sng">
              <a:solidFill>
                <a:srgbClr val="0070C0"/>
              </a:solidFill>
              <a:latin typeface="Century Gothic" panose="020B0502020202020204" pitchFamily="34" charset="0"/>
            </a:rPr>
            <a:t>Terms and Conditions</a:t>
          </a:r>
        </a:p>
      </xdr:txBody>
    </xdr:sp>
    <xdr:clientData fPrintsWithSheet="0"/>
  </xdr:twoCellAnchor>
  <xdr:twoCellAnchor>
    <xdr:from>
      <xdr:col>24</xdr:col>
      <xdr:colOff>659131</xdr:colOff>
      <xdr:row>2</xdr:row>
      <xdr:rowOff>28575</xdr:rowOff>
    </xdr:from>
    <xdr:to>
      <xdr:col>25</xdr:col>
      <xdr:colOff>619467</xdr:colOff>
      <xdr:row>3</xdr:row>
      <xdr:rowOff>11530</xdr:rowOff>
    </xdr:to>
    <xdr:sp macro="" textlink="">
      <xdr:nvSpPr>
        <xdr:cNvPr id="678" name="TextBox 677">
          <a:hlinkClick xmlns:r="http://schemas.openxmlformats.org/officeDocument/2006/relationships" r:id="rId7"/>
          <a:extLst>
            <a:ext uri="{FF2B5EF4-FFF2-40B4-BE49-F238E27FC236}">
              <a16:creationId xmlns:a16="http://schemas.microsoft.com/office/drawing/2014/main" id="{00000000-0008-0000-0300-0000A6020000}"/>
            </a:ext>
          </a:extLst>
        </xdr:cNvPr>
        <xdr:cNvSpPr txBox="1"/>
      </xdr:nvSpPr>
      <xdr:spPr>
        <a:xfrm>
          <a:off x="9498331" y="628650"/>
          <a:ext cx="665186" cy="13535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lang="en-CA" sz="800" u="sng">
              <a:solidFill>
                <a:srgbClr val="0070C0"/>
              </a:solidFill>
              <a:latin typeface="Century Gothic" panose="020B0502020202020204" pitchFamily="34" charset="0"/>
            </a:rPr>
            <a:t>Instructions</a:t>
          </a:r>
        </a:p>
      </xdr:txBody>
    </xdr:sp>
    <xdr:clientData fPrintsWithSheet="0"/>
  </xdr:twoCellAnchor>
  <mc:AlternateContent xmlns:mc="http://schemas.openxmlformats.org/markup-compatibility/2006">
    <mc:Choice xmlns:a14="http://schemas.microsoft.com/office/drawing/2010/main" Requires="a14">
      <xdr:twoCellAnchor editAs="oneCell">
        <xdr:from>
          <xdr:col>2</xdr:col>
          <xdr:colOff>38100</xdr:colOff>
          <xdr:row>391</xdr:row>
          <xdr:rowOff>0</xdr:rowOff>
        </xdr:from>
        <xdr:to>
          <xdr:col>2</xdr:col>
          <xdr:colOff>342900</xdr:colOff>
          <xdr:row>392</xdr:row>
          <xdr:rowOff>0</xdr:rowOff>
        </xdr:to>
        <xdr:sp macro="" textlink="">
          <xdr:nvSpPr>
            <xdr:cNvPr id="348921" name="Option Button 761" hidden="1">
              <a:extLst>
                <a:ext uri="{63B3BB69-23CF-44E3-9099-C40C66FF867C}">
                  <a14:compatExt spid="_x0000_s348921"/>
                </a:ext>
                <a:ext uri="{FF2B5EF4-FFF2-40B4-BE49-F238E27FC236}">
                  <a16:creationId xmlns:a16="http://schemas.microsoft.com/office/drawing/2014/main" id="{00000000-0008-0000-0300-0000F952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397</xdr:row>
          <xdr:rowOff>0</xdr:rowOff>
        </xdr:from>
        <xdr:to>
          <xdr:col>2</xdr:col>
          <xdr:colOff>342900</xdr:colOff>
          <xdr:row>397</xdr:row>
          <xdr:rowOff>219075</xdr:rowOff>
        </xdr:to>
        <xdr:sp macro="" textlink="">
          <xdr:nvSpPr>
            <xdr:cNvPr id="348922" name="Option Button 762" hidden="1">
              <a:extLst>
                <a:ext uri="{63B3BB69-23CF-44E3-9099-C40C66FF867C}">
                  <a14:compatExt spid="_x0000_s348922"/>
                </a:ext>
                <a:ext uri="{FF2B5EF4-FFF2-40B4-BE49-F238E27FC236}">
                  <a16:creationId xmlns:a16="http://schemas.microsoft.com/office/drawing/2014/main" id="{00000000-0008-0000-0300-0000FA52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402</xdr:row>
          <xdr:rowOff>0</xdr:rowOff>
        </xdr:from>
        <xdr:to>
          <xdr:col>2</xdr:col>
          <xdr:colOff>342900</xdr:colOff>
          <xdr:row>402</xdr:row>
          <xdr:rowOff>219075</xdr:rowOff>
        </xdr:to>
        <xdr:sp macro="" textlink="">
          <xdr:nvSpPr>
            <xdr:cNvPr id="348923" name="Option Button 763" hidden="1">
              <a:extLst>
                <a:ext uri="{63B3BB69-23CF-44E3-9099-C40C66FF867C}">
                  <a14:compatExt spid="_x0000_s348923"/>
                </a:ext>
                <a:ext uri="{FF2B5EF4-FFF2-40B4-BE49-F238E27FC236}">
                  <a16:creationId xmlns:a16="http://schemas.microsoft.com/office/drawing/2014/main" id="{00000000-0008-0000-0300-0000FB52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406</xdr:row>
          <xdr:rowOff>0</xdr:rowOff>
        </xdr:from>
        <xdr:to>
          <xdr:col>2</xdr:col>
          <xdr:colOff>342900</xdr:colOff>
          <xdr:row>406</xdr:row>
          <xdr:rowOff>219075</xdr:rowOff>
        </xdr:to>
        <xdr:sp macro="" textlink="">
          <xdr:nvSpPr>
            <xdr:cNvPr id="348924" name="Option Button 764" hidden="1">
              <a:extLst>
                <a:ext uri="{63B3BB69-23CF-44E3-9099-C40C66FF867C}">
                  <a14:compatExt spid="_x0000_s348924"/>
                </a:ext>
                <a:ext uri="{FF2B5EF4-FFF2-40B4-BE49-F238E27FC236}">
                  <a16:creationId xmlns:a16="http://schemas.microsoft.com/office/drawing/2014/main" id="{00000000-0008-0000-0300-0000FC52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123825</xdr:colOff>
          <xdr:row>400</xdr:row>
          <xdr:rowOff>9525</xdr:rowOff>
        </xdr:from>
        <xdr:to>
          <xdr:col>3</xdr:col>
          <xdr:colOff>428625</xdr:colOff>
          <xdr:row>401</xdr:row>
          <xdr:rowOff>0</xdr:rowOff>
        </xdr:to>
        <xdr:sp macro="" textlink="">
          <xdr:nvSpPr>
            <xdr:cNvPr id="348925" name="Check Box 765" hidden="1">
              <a:extLst>
                <a:ext uri="{63B3BB69-23CF-44E3-9099-C40C66FF867C}">
                  <a14:compatExt spid="_x0000_s348925"/>
                </a:ext>
                <a:ext uri="{FF2B5EF4-FFF2-40B4-BE49-F238E27FC236}">
                  <a16:creationId xmlns:a16="http://schemas.microsoft.com/office/drawing/2014/main" id="{00000000-0008-0000-0300-0000FD52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123825</xdr:colOff>
          <xdr:row>401</xdr:row>
          <xdr:rowOff>9525</xdr:rowOff>
        </xdr:from>
        <xdr:to>
          <xdr:col>3</xdr:col>
          <xdr:colOff>428625</xdr:colOff>
          <xdr:row>402</xdr:row>
          <xdr:rowOff>0</xdr:rowOff>
        </xdr:to>
        <xdr:sp macro="" textlink="">
          <xdr:nvSpPr>
            <xdr:cNvPr id="348926" name="Check Box 766" hidden="1">
              <a:extLst>
                <a:ext uri="{63B3BB69-23CF-44E3-9099-C40C66FF867C}">
                  <a14:compatExt spid="_x0000_s348926"/>
                </a:ext>
                <a:ext uri="{FF2B5EF4-FFF2-40B4-BE49-F238E27FC236}">
                  <a16:creationId xmlns:a16="http://schemas.microsoft.com/office/drawing/2014/main" id="{00000000-0008-0000-0300-0000FE52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76200</xdr:colOff>
          <xdr:row>400</xdr:row>
          <xdr:rowOff>9525</xdr:rowOff>
        </xdr:from>
        <xdr:to>
          <xdr:col>6</xdr:col>
          <xdr:colOff>381000</xdr:colOff>
          <xdr:row>401</xdr:row>
          <xdr:rowOff>0</xdr:rowOff>
        </xdr:to>
        <xdr:sp macro="" textlink="">
          <xdr:nvSpPr>
            <xdr:cNvPr id="348927" name="Check Box 767" hidden="1">
              <a:extLst>
                <a:ext uri="{63B3BB69-23CF-44E3-9099-C40C66FF867C}">
                  <a14:compatExt spid="_x0000_s348927"/>
                </a:ext>
                <a:ext uri="{FF2B5EF4-FFF2-40B4-BE49-F238E27FC236}">
                  <a16:creationId xmlns:a16="http://schemas.microsoft.com/office/drawing/2014/main" id="{00000000-0008-0000-0300-0000FF52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266700</xdr:colOff>
          <xdr:row>400</xdr:row>
          <xdr:rowOff>9525</xdr:rowOff>
        </xdr:from>
        <xdr:to>
          <xdr:col>10</xdr:col>
          <xdr:colOff>85725</xdr:colOff>
          <xdr:row>401</xdr:row>
          <xdr:rowOff>0</xdr:rowOff>
        </xdr:to>
        <xdr:sp macro="" textlink="">
          <xdr:nvSpPr>
            <xdr:cNvPr id="348928" name="Check Box 768" hidden="1">
              <a:extLst>
                <a:ext uri="{63B3BB69-23CF-44E3-9099-C40C66FF867C}">
                  <a14:compatExt spid="_x0000_s348928"/>
                </a:ext>
                <a:ext uri="{FF2B5EF4-FFF2-40B4-BE49-F238E27FC236}">
                  <a16:creationId xmlns:a16="http://schemas.microsoft.com/office/drawing/2014/main" id="{00000000-0008-0000-0300-00000053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104775</xdr:colOff>
          <xdr:row>404</xdr:row>
          <xdr:rowOff>219075</xdr:rowOff>
        </xdr:from>
        <xdr:to>
          <xdr:col>3</xdr:col>
          <xdr:colOff>323850</xdr:colOff>
          <xdr:row>405</xdr:row>
          <xdr:rowOff>219075</xdr:rowOff>
        </xdr:to>
        <xdr:sp macro="" textlink="">
          <xdr:nvSpPr>
            <xdr:cNvPr id="348929" name="Check Box 769" hidden="1">
              <a:extLst>
                <a:ext uri="{63B3BB69-23CF-44E3-9099-C40C66FF867C}">
                  <a14:compatExt spid="_x0000_s348929"/>
                </a:ext>
                <a:ext uri="{FF2B5EF4-FFF2-40B4-BE49-F238E27FC236}">
                  <a16:creationId xmlns:a16="http://schemas.microsoft.com/office/drawing/2014/main" id="{00000000-0008-0000-0300-00000153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304800</xdr:colOff>
          <xdr:row>405</xdr:row>
          <xdr:rowOff>0</xdr:rowOff>
        </xdr:from>
        <xdr:to>
          <xdr:col>5</xdr:col>
          <xdr:colOff>38100</xdr:colOff>
          <xdr:row>406</xdr:row>
          <xdr:rowOff>0</xdr:rowOff>
        </xdr:to>
        <xdr:sp macro="" textlink="">
          <xdr:nvSpPr>
            <xdr:cNvPr id="348930" name="Check Box 770" hidden="1">
              <a:extLst>
                <a:ext uri="{63B3BB69-23CF-44E3-9099-C40C66FF867C}">
                  <a14:compatExt spid="_x0000_s348930"/>
                </a:ext>
                <a:ext uri="{FF2B5EF4-FFF2-40B4-BE49-F238E27FC236}">
                  <a16:creationId xmlns:a16="http://schemas.microsoft.com/office/drawing/2014/main" id="{00000000-0008-0000-0300-00000253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314325</xdr:colOff>
          <xdr:row>409</xdr:row>
          <xdr:rowOff>0</xdr:rowOff>
        </xdr:from>
        <xdr:to>
          <xdr:col>11</xdr:col>
          <xdr:colOff>133350</xdr:colOff>
          <xdr:row>409</xdr:row>
          <xdr:rowOff>219075</xdr:rowOff>
        </xdr:to>
        <xdr:sp macro="" textlink="">
          <xdr:nvSpPr>
            <xdr:cNvPr id="348931" name="Check Box 771" hidden="1">
              <a:extLst>
                <a:ext uri="{63B3BB69-23CF-44E3-9099-C40C66FF867C}">
                  <a14:compatExt spid="_x0000_s348931"/>
                </a:ext>
                <a:ext uri="{FF2B5EF4-FFF2-40B4-BE49-F238E27FC236}">
                  <a16:creationId xmlns:a16="http://schemas.microsoft.com/office/drawing/2014/main" id="{00000000-0008-0000-0300-00000353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76200</xdr:colOff>
          <xdr:row>401</xdr:row>
          <xdr:rowOff>9525</xdr:rowOff>
        </xdr:from>
        <xdr:to>
          <xdr:col>6</xdr:col>
          <xdr:colOff>381000</xdr:colOff>
          <xdr:row>402</xdr:row>
          <xdr:rowOff>0</xdr:rowOff>
        </xdr:to>
        <xdr:sp macro="" textlink="">
          <xdr:nvSpPr>
            <xdr:cNvPr id="348932" name="Check Box 772" hidden="1">
              <a:extLst>
                <a:ext uri="{63B3BB69-23CF-44E3-9099-C40C66FF867C}">
                  <a14:compatExt spid="_x0000_s348932"/>
                </a:ext>
                <a:ext uri="{FF2B5EF4-FFF2-40B4-BE49-F238E27FC236}">
                  <a16:creationId xmlns:a16="http://schemas.microsoft.com/office/drawing/2014/main" id="{00000000-0008-0000-0300-00000453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393</xdr:row>
          <xdr:rowOff>28575</xdr:rowOff>
        </xdr:from>
        <xdr:to>
          <xdr:col>2</xdr:col>
          <xdr:colOff>342900</xdr:colOff>
          <xdr:row>394</xdr:row>
          <xdr:rowOff>19050</xdr:rowOff>
        </xdr:to>
        <xdr:sp macro="" textlink="">
          <xdr:nvSpPr>
            <xdr:cNvPr id="348933" name="Check Box 773" hidden="1">
              <a:extLst>
                <a:ext uri="{63B3BB69-23CF-44E3-9099-C40C66FF867C}">
                  <a14:compatExt spid="_x0000_s348933"/>
                </a:ext>
                <a:ext uri="{FF2B5EF4-FFF2-40B4-BE49-F238E27FC236}">
                  <a16:creationId xmlns:a16="http://schemas.microsoft.com/office/drawing/2014/main" id="{00000000-0008-0000-0300-00000553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399</xdr:row>
          <xdr:rowOff>28575</xdr:rowOff>
        </xdr:from>
        <xdr:to>
          <xdr:col>2</xdr:col>
          <xdr:colOff>342900</xdr:colOff>
          <xdr:row>400</xdr:row>
          <xdr:rowOff>19050</xdr:rowOff>
        </xdr:to>
        <xdr:sp macro="" textlink="">
          <xdr:nvSpPr>
            <xdr:cNvPr id="348934" name="Check Box 774" hidden="1">
              <a:extLst>
                <a:ext uri="{63B3BB69-23CF-44E3-9099-C40C66FF867C}">
                  <a14:compatExt spid="_x0000_s348934"/>
                </a:ext>
                <a:ext uri="{FF2B5EF4-FFF2-40B4-BE49-F238E27FC236}">
                  <a16:creationId xmlns:a16="http://schemas.microsoft.com/office/drawing/2014/main" id="{00000000-0008-0000-0300-00000653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404</xdr:row>
          <xdr:rowOff>28575</xdr:rowOff>
        </xdr:from>
        <xdr:to>
          <xdr:col>2</xdr:col>
          <xdr:colOff>342900</xdr:colOff>
          <xdr:row>405</xdr:row>
          <xdr:rowOff>19050</xdr:rowOff>
        </xdr:to>
        <xdr:sp macro="" textlink="">
          <xdr:nvSpPr>
            <xdr:cNvPr id="348935" name="Check Box 775" hidden="1">
              <a:extLst>
                <a:ext uri="{63B3BB69-23CF-44E3-9099-C40C66FF867C}">
                  <a14:compatExt spid="_x0000_s348935"/>
                </a:ext>
                <a:ext uri="{FF2B5EF4-FFF2-40B4-BE49-F238E27FC236}">
                  <a16:creationId xmlns:a16="http://schemas.microsoft.com/office/drawing/2014/main" id="{00000000-0008-0000-0300-00000753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266700</xdr:colOff>
          <xdr:row>401</xdr:row>
          <xdr:rowOff>9525</xdr:rowOff>
        </xdr:from>
        <xdr:to>
          <xdr:col>10</xdr:col>
          <xdr:colOff>85725</xdr:colOff>
          <xdr:row>402</xdr:row>
          <xdr:rowOff>0</xdr:rowOff>
        </xdr:to>
        <xdr:sp macro="" textlink="">
          <xdr:nvSpPr>
            <xdr:cNvPr id="348936" name="Check Box 776" hidden="1">
              <a:extLst>
                <a:ext uri="{63B3BB69-23CF-44E3-9099-C40C66FF867C}">
                  <a14:compatExt spid="_x0000_s348936"/>
                </a:ext>
                <a:ext uri="{FF2B5EF4-FFF2-40B4-BE49-F238E27FC236}">
                  <a16:creationId xmlns:a16="http://schemas.microsoft.com/office/drawing/2014/main" id="{00000000-0008-0000-0300-00000853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392</xdr:row>
          <xdr:rowOff>28575</xdr:rowOff>
        </xdr:from>
        <xdr:to>
          <xdr:col>2</xdr:col>
          <xdr:colOff>342900</xdr:colOff>
          <xdr:row>393</xdr:row>
          <xdr:rowOff>19050</xdr:rowOff>
        </xdr:to>
        <xdr:sp macro="" textlink="">
          <xdr:nvSpPr>
            <xdr:cNvPr id="348937" name="Check Box 777" hidden="1">
              <a:extLst>
                <a:ext uri="{63B3BB69-23CF-44E3-9099-C40C66FF867C}">
                  <a14:compatExt spid="_x0000_s348937"/>
                </a:ext>
                <a:ext uri="{FF2B5EF4-FFF2-40B4-BE49-F238E27FC236}">
                  <a16:creationId xmlns:a16="http://schemas.microsoft.com/office/drawing/2014/main" id="{00000000-0008-0000-0300-00000953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398</xdr:row>
          <xdr:rowOff>28575</xdr:rowOff>
        </xdr:from>
        <xdr:to>
          <xdr:col>2</xdr:col>
          <xdr:colOff>342900</xdr:colOff>
          <xdr:row>399</xdr:row>
          <xdr:rowOff>19050</xdr:rowOff>
        </xdr:to>
        <xdr:sp macro="" textlink="">
          <xdr:nvSpPr>
            <xdr:cNvPr id="348938" name="Check Box 778" hidden="1">
              <a:extLst>
                <a:ext uri="{63B3BB69-23CF-44E3-9099-C40C66FF867C}">
                  <a14:compatExt spid="_x0000_s348938"/>
                </a:ext>
                <a:ext uri="{FF2B5EF4-FFF2-40B4-BE49-F238E27FC236}">
                  <a16:creationId xmlns:a16="http://schemas.microsoft.com/office/drawing/2014/main" id="{00000000-0008-0000-0300-00000A53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403</xdr:row>
          <xdr:rowOff>28575</xdr:rowOff>
        </xdr:from>
        <xdr:to>
          <xdr:col>2</xdr:col>
          <xdr:colOff>342900</xdr:colOff>
          <xdr:row>404</xdr:row>
          <xdr:rowOff>19050</xdr:rowOff>
        </xdr:to>
        <xdr:sp macro="" textlink="">
          <xdr:nvSpPr>
            <xdr:cNvPr id="348939" name="Check Box 779" hidden="1">
              <a:extLst>
                <a:ext uri="{63B3BB69-23CF-44E3-9099-C40C66FF867C}">
                  <a14:compatExt spid="_x0000_s348939"/>
                </a:ext>
                <a:ext uri="{FF2B5EF4-FFF2-40B4-BE49-F238E27FC236}">
                  <a16:creationId xmlns:a16="http://schemas.microsoft.com/office/drawing/2014/main" id="{00000000-0008-0000-0300-00000B53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408</xdr:row>
          <xdr:rowOff>28575</xdr:rowOff>
        </xdr:from>
        <xdr:to>
          <xdr:col>2</xdr:col>
          <xdr:colOff>342900</xdr:colOff>
          <xdr:row>409</xdr:row>
          <xdr:rowOff>19050</xdr:rowOff>
        </xdr:to>
        <xdr:sp macro="" textlink="">
          <xdr:nvSpPr>
            <xdr:cNvPr id="348940" name="Check Box 780" hidden="1">
              <a:extLst>
                <a:ext uri="{63B3BB69-23CF-44E3-9099-C40C66FF867C}">
                  <a14:compatExt spid="_x0000_s348940"/>
                </a:ext>
                <a:ext uri="{FF2B5EF4-FFF2-40B4-BE49-F238E27FC236}">
                  <a16:creationId xmlns:a16="http://schemas.microsoft.com/office/drawing/2014/main" id="{00000000-0008-0000-0300-00000C53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407</xdr:row>
          <xdr:rowOff>28575</xdr:rowOff>
        </xdr:from>
        <xdr:to>
          <xdr:col>2</xdr:col>
          <xdr:colOff>342900</xdr:colOff>
          <xdr:row>408</xdr:row>
          <xdr:rowOff>19050</xdr:rowOff>
        </xdr:to>
        <xdr:sp macro="" textlink="">
          <xdr:nvSpPr>
            <xdr:cNvPr id="348941" name="Check Box 781" hidden="1">
              <a:extLst>
                <a:ext uri="{63B3BB69-23CF-44E3-9099-C40C66FF867C}">
                  <a14:compatExt spid="_x0000_s348941"/>
                </a:ext>
                <a:ext uri="{FF2B5EF4-FFF2-40B4-BE49-F238E27FC236}">
                  <a16:creationId xmlns:a16="http://schemas.microsoft.com/office/drawing/2014/main" id="{00000000-0008-0000-0300-00000D53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114300</xdr:colOff>
          <xdr:row>394</xdr:row>
          <xdr:rowOff>19050</xdr:rowOff>
        </xdr:from>
        <xdr:to>
          <xdr:col>3</xdr:col>
          <xdr:colOff>419100</xdr:colOff>
          <xdr:row>395</xdr:row>
          <xdr:rowOff>9525</xdr:rowOff>
        </xdr:to>
        <xdr:sp macro="" textlink="">
          <xdr:nvSpPr>
            <xdr:cNvPr id="348942" name="Check Box 782" hidden="1">
              <a:extLst>
                <a:ext uri="{63B3BB69-23CF-44E3-9099-C40C66FF867C}">
                  <a14:compatExt spid="_x0000_s348942"/>
                </a:ext>
                <a:ext uri="{FF2B5EF4-FFF2-40B4-BE49-F238E27FC236}">
                  <a16:creationId xmlns:a16="http://schemas.microsoft.com/office/drawing/2014/main" id="{00000000-0008-0000-0300-00000E53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114300</xdr:colOff>
          <xdr:row>396</xdr:row>
          <xdr:rowOff>0</xdr:rowOff>
        </xdr:from>
        <xdr:to>
          <xdr:col>3</xdr:col>
          <xdr:colOff>419100</xdr:colOff>
          <xdr:row>397</xdr:row>
          <xdr:rowOff>0</xdr:rowOff>
        </xdr:to>
        <xdr:sp macro="" textlink="">
          <xdr:nvSpPr>
            <xdr:cNvPr id="348943" name="Check Box 783" hidden="1">
              <a:extLst>
                <a:ext uri="{63B3BB69-23CF-44E3-9099-C40C66FF867C}">
                  <a14:compatExt spid="_x0000_s348943"/>
                </a:ext>
                <a:ext uri="{FF2B5EF4-FFF2-40B4-BE49-F238E27FC236}">
                  <a16:creationId xmlns:a16="http://schemas.microsoft.com/office/drawing/2014/main" id="{00000000-0008-0000-0300-00000F53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104775</xdr:colOff>
          <xdr:row>395</xdr:row>
          <xdr:rowOff>9525</xdr:rowOff>
        </xdr:from>
        <xdr:to>
          <xdr:col>6</xdr:col>
          <xdr:colOff>409575</xdr:colOff>
          <xdr:row>396</xdr:row>
          <xdr:rowOff>0</xdr:rowOff>
        </xdr:to>
        <xdr:sp macro="" textlink="">
          <xdr:nvSpPr>
            <xdr:cNvPr id="348944" name="Check Box 784" hidden="1">
              <a:extLst>
                <a:ext uri="{63B3BB69-23CF-44E3-9099-C40C66FF867C}">
                  <a14:compatExt spid="_x0000_s348944"/>
                </a:ext>
                <a:ext uri="{FF2B5EF4-FFF2-40B4-BE49-F238E27FC236}">
                  <a16:creationId xmlns:a16="http://schemas.microsoft.com/office/drawing/2014/main" id="{00000000-0008-0000-0300-00001053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257175</xdr:colOff>
          <xdr:row>394</xdr:row>
          <xdr:rowOff>19050</xdr:rowOff>
        </xdr:from>
        <xdr:to>
          <xdr:col>10</xdr:col>
          <xdr:colOff>76200</xdr:colOff>
          <xdr:row>395</xdr:row>
          <xdr:rowOff>9525</xdr:rowOff>
        </xdr:to>
        <xdr:sp macro="" textlink="">
          <xdr:nvSpPr>
            <xdr:cNvPr id="348945" name="Check Box 785" hidden="1">
              <a:extLst>
                <a:ext uri="{63B3BB69-23CF-44E3-9099-C40C66FF867C}">
                  <a14:compatExt spid="_x0000_s348945"/>
                </a:ext>
                <a:ext uri="{FF2B5EF4-FFF2-40B4-BE49-F238E27FC236}">
                  <a16:creationId xmlns:a16="http://schemas.microsoft.com/office/drawing/2014/main" id="{00000000-0008-0000-0300-00001153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257175</xdr:colOff>
          <xdr:row>396</xdr:row>
          <xdr:rowOff>9525</xdr:rowOff>
        </xdr:from>
        <xdr:to>
          <xdr:col>10</xdr:col>
          <xdr:colOff>76200</xdr:colOff>
          <xdr:row>397</xdr:row>
          <xdr:rowOff>0</xdr:rowOff>
        </xdr:to>
        <xdr:sp macro="" textlink="">
          <xdr:nvSpPr>
            <xdr:cNvPr id="348946" name="Check Box 786" hidden="1">
              <a:extLst>
                <a:ext uri="{63B3BB69-23CF-44E3-9099-C40C66FF867C}">
                  <a14:compatExt spid="_x0000_s348946"/>
                </a:ext>
                <a:ext uri="{FF2B5EF4-FFF2-40B4-BE49-F238E27FC236}">
                  <a16:creationId xmlns:a16="http://schemas.microsoft.com/office/drawing/2014/main" id="{00000000-0008-0000-0300-00001253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266700</xdr:colOff>
          <xdr:row>395</xdr:row>
          <xdr:rowOff>9525</xdr:rowOff>
        </xdr:from>
        <xdr:to>
          <xdr:col>12</xdr:col>
          <xdr:colOff>85725</xdr:colOff>
          <xdr:row>396</xdr:row>
          <xdr:rowOff>0</xdr:rowOff>
        </xdr:to>
        <xdr:sp macro="" textlink="">
          <xdr:nvSpPr>
            <xdr:cNvPr id="348947" name="Check Box 787" hidden="1">
              <a:extLst>
                <a:ext uri="{63B3BB69-23CF-44E3-9099-C40C66FF867C}">
                  <a14:compatExt spid="_x0000_s348947"/>
                </a:ext>
                <a:ext uri="{FF2B5EF4-FFF2-40B4-BE49-F238E27FC236}">
                  <a16:creationId xmlns:a16="http://schemas.microsoft.com/office/drawing/2014/main" id="{00000000-0008-0000-0300-00001353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114300</xdr:colOff>
          <xdr:row>395</xdr:row>
          <xdr:rowOff>9525</xdr:rowOff>
        </xdr:from>
        <xdr:to>
          <xdr:col>3</xdr:col>
          <xdr:colOff>419100</xdr:colOff>
          <xdr:row>396</xdr:row>
          <xdr:rowOff>0</xdr:rowOff>
        </xdr:to>
        <xdr:sp macro="" textlink="">
          <xdr:nvSpPr>
            <xdr:cNvPr id="348948" name="Check Box 788" hidden="1">
              <a:extLst>
                <a:ext uri="{63B3BB69-23CF-44E3-9099-C40C66FF867C}">
                  <a14:compatExt spid="_x0000_s348948"/>
                </a:ext>
                <a:ext uri="{FF2B5EF4-FFF2-40B4-BE49-F238E27FC236}">
                  <a16:creationId xmlns:a16="http://schemas.microsoft.com/office/drawing/2014/main" id="{00000000-0008-0000-0300-00001453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104775</xdr:colOff>
          <xdr:row>396</xdr:row>
          <xdr:rowOff>0</xdr:rowOff>
        </xdr:from>
        <xdr:to>
          <xdr:col>6</xdr:col>
          <xdr:colOff>409575</xdr:colOff>
          <xdr:row>397</xdr:row>
          <xdr:rowOff>0</xdr:rowOff>
        </xdr:to>
        <xdr:sp macro="" textlink="">
          <xdr:nvSpPr>
            <xdr:cNvPr id="348949" name="Check Box 789" hidden="1">
              <a:extLst>
                <a:ext uri="{63B3BB69-23CF-44E3-9099-C40C66FF867C}">
                  <a14:compatExt spid="_x0000_s348949"/>
                </a:ext>
                <a:ext uri="{FF2B5EF4-FFF2-40B4-BE49-F238E27FC236}">
                  <a16:creationId xmlns:a16="http://schemas.microsoft.com/office/drawing/2014/main" id="{00000000-0008-0000-0300-00001553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257175</xdr:colOff>
          <xdr:row>395</xdr:row>
          <xdr:rowOff>9525</xdr:rowOff>
        </xdr:from>
        <xdr:to>
          <xdr:col>10</xdr:col>
          <xdr:colOff>76200</xdr:colOff>
          <xdr:row>396</xdr:row>
          <xdr:rowOff>0</xdr:rowOff>
        </xdr:to>
        <xdr:sp macro="" textlink="">
          <xdr:nvSpPr>
            <xdr:cNvPr id="348950" name="Check Box 790" hidden="1">
              <a:extLst>
                <a:ext uri="{63B3BB69-23CF-44E3-9099-C40C66FF867C}">
                  <a14:compatExt spid="_x0000_s348950"/>
                </a:ext>
                <a:ext uri="{FF2B5EF4-FFF2-40B4-BE49-F238E27FC236}">
                  <a16:creationId xmlns:a16="http://schemas.microsoft.com/office/drawing/2014/main" id="{00000000-0008-0000-0300-00001653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266700</xdr:colOff>
          <xdr:row>394</xdr:row>
          <xdr:rowOff>19050</xdr:rowOff>
        </xdr:from>
        <xdr:to>
          <xdr:col>12</xdr:col>
          <xdr:colOff>85725</xdr:colOff>
          <xdr:row>395</xdr:row>
          <xdr:rowOff>9525</xdr:rowOff>
        </xdr:to>
        <xdr:sp macro="" textlink="">
          <xdr:nvSpPr>
            <xdr:cNvPr id="348951" name="Check Box 791" hidden="1">
              <a:extLst>
                <a:ext uri="{63B3BB69-23CF-44E3-9099-C40C66FF867C}">
                  <a14:compatExt spid="_x0000_s348951"/>
                </a:ext>
                <a:ext uri="{FF2B5EF4-FFF2-40B4-BE49-F238E27FC236}">
                  <a16:creationId xmlns:a16="http://schemas.microsoft.com/office/drawing/2014/main" id="{00000000-0008-0000-0300-00001753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266700</xdr:colOff>
          <xdr:row>396</xdr:row>
          <xdr:rowOff>9525</xdr:rowOff>
        </xdr:from>
        <xdr:to>
          <xdr:col>12</xdr:col>
          <xdr:colOff>85725</xdr:colOff>
          <xdr:row>397</xdr:row>
          <xdr:rowOff>0</xdr:rowOff>
        </xdr:to>
        <xdr:sp macro="" textlink="">
          <xdr:nvSpPr>
            <xdr:cNvPr id="348952" name="Check Box 792" hidden="1">
              <a:extLst>
                <a:ext uri="{63B3BB69-23CF-44E3-9099-C40C66FF867C}">
                  <a14:compatExt spid="_x0000_s348952"/>
                </a:ext>
                <a:ext uri="{FF2B5EF4-FFF2-40B4-BE49-F238E27FC236}">
                  <a16:creationId xmlns:a16="http://schemas.microsoft.com/office/drawing/2014/main" id="{00000000-0008-0000-0300-00001853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104775</xdr:colOff>
          <xdr:row>394</xdr:row>
          <xdr:rowOff>19050</xdr:rowOff>
        </xdr:from>
        <xdr:to>
          <xdr:col>6</xdr:col>
          <xdr:colOff>409575</xdr:colOff>
          <xdr:row>395</xdr:row>
          <xdr:rowOff>9525</xdr:rowOff>
        </xdr:to>
        <xdr:sp macro="" textlink="">
          <xdr:nvSpPr>
            <xdr:cNvPr id="348953" name="Check Box 793" hidden="1">
              <a:extLst>
                <a:ext uri="{63B3BB69-23CF-44E3-9099-C40C66FF867C}">
                  <a14:compatExt spid="_x0000_s348953"/>
                </a:ext>
                <a:ext uri="{FF2B5EF4-FFF2-40B4-BE49-F238E27FC236}">
                  <a16:creationId xmlns:a16="http://schemas.microsoft.com/office/drawing/2014/main" id="{00000000-0008-0000-0300-00001953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285750</xdr:colOff>
          <xdr:row>400</xdr:row>
          <xdr:rowOff>9525</xdr:rowOff>
        </xdr:from>
        <xdr:to>
          <xdr:col>12</xdr:col>
          <xdr:colOff>104775</xdr:colOff>
          <xdr:row>401</xdr:row>
          <xdr:rowOff>0</xdr:rowOff>
        </xdr:to>
        <xdr:sp macro="" textlink="">
          <xdr:nvSpPr>
            <xdr:cNvPr id="348958" name="Check Box 798" hidden="1">
              <a:extLst>
                <a:ext uri="{63B3BB69-23CF-44E3-9099-C40C66FF867C}">
                  <a14:compatExt spid="_x0000_s348958"/>
                </a:ext>
                <a:ext uri="{FF2B5EF4-FFF2-40B4-BE49-F238E27FC236}">
                  <a16:creationId xmlns:a16="http://schemas.microsoft.com/office/drawing/2014/main" id="{00000000-0008-0000-0300-00001E53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285750</xdr:colOff>
          <xdr:row>401</xdr:row>
          <xdr:rowOff>9525</xdr:rowOff>
        </xdr:from>
        <xdr:to>
          <xdr:col>12</xdr:col>
          <xdr:colOff>104775</xdr:colOff>
          <xdr:row>402</xdr:row>
          <xdr:rowOff>0</xdr:rowOff>
        </xdr:to>
        <xdr:sp macro="" textlink="">
          <xdr:nvSpPr>
            <xdr:cNvPr id="348959" name="Check Box 799" hidden="1">
              <a:extLst>
                <a:ext uri="{63B3BB69-23CF-44E3-9099-C40C66FF867C}">
                  <a14:compatExt spid="_x0000_s348959"/>
                </a:ext>
                <a:ext uri="{FF2B5EF4-FFF2-40B4-BE49-F238E27FC236}">
                  <a16:creationId xmlns:a16="http://schemas.microsoft.com/office/drawing/2014/main" id="{00000000-0008-0000-0300-00001F53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28575</xdr:colOff>
          <xdr:row>408</xdr:row>
          <xdr:rowOff>219075</xdr:rowOff>
        </xdr:from>
        <xdr:to>
          <xdr:col>7</xdr:col>
          <xdr:colOff>333375</xdr:colOff>
          <xdr:row>409</xdr:row>
          <xdr:rowOff>209550</xdr:rowOff>
        </xdr:to>
        <xdr:sp macro="" textlink="">
          <xdr:nvSpPr>
            <xdr:cNvPr id="348960" name="Check Box 800" hidden="1">
              <a:extLst>
                <a:ext uri="{63B3BB69-23CF-44E3-9099-C40C66FF867C}">
                  <a14:compatExt spid="_x0000_s348960"/>
                </a:ext>
                <a:ext uri="{FF2B5EF4-FFF2-40B4-BE49-F238E27FC236}">
                  <a16:creationId xmlns:a16="http://schemas.microsoft.com/office/drawing/2014/main" id="{00000000-0008-0000-0300-00002053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28575</xdr:colOff>
          <xdr:row>411</xdr:row>
          <xdr:rowOff>19050</xdr:rowOff>
        </xdr:from>
        <xdr:to>
          <xdr:col>7</xdr:col>
          <xdr:colOff>238125</xdr:colOff>
          <xdr:row>411</xdr:row>
          <xdr:rowOff>200025</xdr:rowOff>
        </xdr:to>
        <xdr:sp macro="" textlink="">
          <xdr:nvSpPr>
            <xdr:cNvPr id="348967" name="Check Box 807" hidden="1">
              <a:extLst>
                <a:ext uri="{63B3BB69-23CF-44E3-9099-C40C66FF867C}">
                  <a14:compatExt spid="_x0000_s348967"/>
                </a:ext>
                <a:ext uri="{FF2B5EF4-FFF2-40B4-BE49-F238E27FC236}">
                  <a16:creationId xmlns:a16="http://schemas.microsoft.com/office/drawing/2014/main" id="{00000000-0008-0000-0300-00002753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285750</xdr:colOff>
          <xdr:row>411</xdr:row>
          <xdr:rowOff>28575</xdr:rowOff>
        </xdr:from>
        <xdr:to>
          <xdr:col>9</xdr:col>
          <xdr:colOff>9525</xdr:colOff>
          <xdr:row>411</xdr:row>
          <xdr:rowOff>209550</xdr:rowOff>
        </xdr:to>
        <xdr:sp macro="" textlink="">
          <xdr:nvSpPr>
            <xdr:cNvPr id="348968" name="Check Box 808" hidden="1">
              <a:extLst>
                <a:ext uri="{63B3BB69-23CF-44E3-9099-C40C66FF867C}">
                  <a14:compatExt spid="_x0000_s348968"/>
                </a:ext>
                <a:ext uri="{FF2B5EF4-FFF2-40B4-BE49-F238E27FC236}">
                  <a16:creationId xmlns:a16="http://schemas.microsoft.com/office/drawing/2014/main" id="{00000000-0008-0000-0300-00002853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314325</xdr:colOff>
          <xdr:row>411</xdr:row>
          <xdr:rowOff>28575</xdr:rowOff>
        </xdr:from>
        <xdr:to>
          <xdr:col>11</xdr:col>
          <xdr:colOff>38100</xdr:colOff>
          <xdr:row>411</xdr:row>
          <xdr:rowOff>209550</xdr:rowOff>
        </xdr:to>
        <xdr:sp macro="" textlink="">
          <xdr:nvSpPr>
            <xdr:cNvPr id="348970" name="Check Box 810" hidden="1">
              <a:extLst>
                <a:ext uri="{63B3BB69-23CF-44E3-9099-C40C66FF867C}">
                  <a14:compatExt spid="_x0000_s348970"/>
                </a:ext>
                <a:ext uri="{FF2B5EF4-FFF2-40B4-BE49-F238E27FC236}">
                  <a16:creationId xmlns:a16="http://schemas.microsoft.com/office/drawing/2014/main" id="{00000000-0008-0000-0300-00002A53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247650</xdr:colOff>
          <xdr:row>411</xdr:row>
          <xdr:rowOff>28575</xdr:rowOff>
        </xdr:from>
        <xdr:to>
          <xdr:col>12</xdr:col>
          <xdr:colOff>457200</xdr:colOff>
          <xdr:row>411</xdr:row>
          <xdr:rowOff>209550</xdr:rowOff>
        </xdr:to>
        <xdr:sp macro="" textlink="">
          <xdr:nvSpPr>
            <xdr:cNvPr id="348971" name="Check Box 811" hidden="1">
              <a:extLst>
                <a:ext uri="{63B3BB69-23CF-44E3-9099-C40C66FF867C}">
                  <a14:compatExt spid="_x0000_s348971"/>
                </a:ext>
                <a:ext uri="{FF2B5EF4-FFF2-40B4-BE49-F238E27FC236}">
                  <a16:creationId xmlns:a16="http://schemas.microsoft.com/office/drawing/2014/main" id="{00000000-0008-0000-0300-00002B53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285750</xdr:colOff>
          <xdr:row>409</xdr:row>
          <xdr:rowOff>0</xdr:rowOff>
        </xdr:from>
        <xdr:to>
          <xdr:col>9</xdr:col>
          <xdr:colOff>104775</xdr:colOff>
          <xdr:row>409</xdr:row>
          <xdr:rowOff>219075</xdr:rowOff>
        </xdr:to>
        <xdr:sp macro="" textlink="">
          <xdr:nvSpPr>
            <xdr:cNvPr id="348972" name="Check Box 812" hidden="1">
              <a:extLst>
                <a:ext uri="{63B3BB69-23CF-44E3-9099-C40C66FF867C}">
                  <a14:compatExt spid="_x0000_s348972"/>
                </a:ext>
                <a:ext uri="{FF2B5EF4-FFF2-40B4-BE49-F238E27FC236}">
                  <a16:creationId xmlns:a16="http://schemas.microsoft.com/office/drawing/2014/main" id="{00000000-0008-0000-0300-00002C53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28575</xdr:colOff>
          <xdr:row>412</xdr:row>
          <xdr:rowOff>19050</xdr:rowOff>
        </xdr:from>
        <xdr:to>
          <xdr:col>7</xdr:col>
          <xdr:colOff>238125</xdr:colOff>
          <xdr:row>412</xdr:row>
          <xdr:rowOff>180975</xdr:rowOff>
        </xdr:to>
        <xdr:sp macro="" textlink="">
          <xdr:nvSpPr>
            <xdr:cNvPr id="348973" name="Check Box 813" hidden="1">
              <a:extLst>
                <a:ext uri="{63B3BB69-23CF-44E3-9099-C40C66FF867C}">
                  <a14:compatExt spid="_x0000_s348973"/>
                </a:ext>
                <a:ext uri="{FF2B5EF4-FFF2-40B4-BE49-F238E27FC236}">
                  <a16:creationId xmlns:a16="http://schemas.microsoft.com/office/drawing/2014/main" id="{00000000-0008-0000-0300-00002D53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285750</xdr:colOff>
          <xdr:row>412</xdr:row>
          <xdr:rowOff>28575</xdr:rowOff>
        </xdr:from>
        <xdr:to>
          <xdr:col>9</xdr:col>
          <xdr:colOff>9525</xdr:colOff>
          <xdr:row>412</xdr:row>
          <xdr:rowOff>190500</xdr:rowOff>
        </xdr:to>
        <xdr:sp macro="" textlink="">
          <xdr:nvSpPr>
            <xdr:cNvPr id="348974" name="Check Box 814" hidden="1">
              <a:extLst>
                <a:ext uri="{63B3BB69-23CF-44E3-9099-C40C66FF867C}">
                  <a14:compatExt spid="_x0000_s348974"/>
                </a:ext>
                <a:ext uri="{FF2B5EF4-FFF2-40B4-BE49-F238E27FC236}">
                  <a16:creationId xmlns:a16="http://schemas.microsoft.com/office/drawing/2014/main" id="{00000000-0008-0000-0300-00002E53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495300</xdr:colOff>
          <xdr:row>373</xdr:row>
          <xdr:rowOff>38100</xdr:rowOff>
        </xdr:from>
        <xdr:to>
          <xdr:col>7</xdr:col>
          <xdr:colOff>171450</xdr:colOff>
          <xdr:row>373</xdr:row>
          <xdr:rowOff>171450</xdr:rowOff>
        </xdr:to>
        <xdr:sp macro="" textlink="">
          <xdr:nvSpPr>
            <xdr:cNvPr id="351822" name="Option Button 1614" hidden="1">
              <a:extLst>
                <a:ext uri="{63B3BB69-23CF-44E3-9099-C40C66FF867C}">
                  <a14:compatExt spid="_x0000_s351822"/>
                </a:ext>
                <a:ext uri="{FF2B5EF4-FFF2-40B4-BE49-F238E27FC236}">
                  <a16:creationId xmlns:a16="http://schemas.microsoft.com/office/drawing/2014/main" id="{00000000-0008-0000-0300-00004E5E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514350</xdr:colOff>
          <xdr:row>383</xdr:row>
          <xdr:rowOff>47625</xdr:rowOff>
        </xdr:from>
        <xdr:to>
          <xdr:col>7</xdr:col>
          <xdr:colOff>180975</xdr:colOff>
          <xdr:row>383</xdr:row>
          <xdr:rowOff>190500</xdr:rowOff>
        </xdr:to>
        <xdr:sp macro="" textlink="">
          <xdr:nvSpPr>
            <xdr:cNvPr id="351825" name="Option Button 1617" hidden="1">
              <a:extLst>
                <a:ext uri="{63B3BB69-23CF-44E3-9099-C40C66FF867C}">
                  <a14:compatExt spid="_x0000_s351825"/>
                </a:ext>
                <a:ext uri="{FF2B5EF4-FFF2-40B4-BE49-F238E27FC236}">
                  <a16:creationId xmlns:a16="http://schemas.microsoft.com/office/drawing/2014/main" id="{00000000-0008-0000-0300-0000515E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565</xdr:row>
          <xdr:rowOff>9525</xdr:rowOff>
        </xdr:from>
        <xdr:to>
          <xdr:col>2</xdr:col>
          <xdr:colOff>314325</xdr:colOff>
          <xdr:row>566</xdr:row>
          <xdr:rowOff>9525</xdr:rowOff>
        </xdr:to>
        <xdr:sp macro="" textlink="">
          <xdr:nvSpPr>
            <xdr:cNvPr id="2" name="Check Box 5248" hidden="1">
              <a:extLst>
                <a:ext uri="{63B3BB69-23CF-44E3-9099-C40C66FF867C}">
                  <a14:compatExt spid="_x0000_s376960"/>
                </a:ext>
                <a:ext uri="{FF2B5EF4-FFF2-40B4-BE49-F238E27FC236}">
                  <a16:creationId xmlns:a16="http://schemas.microsoft.com/office/drawing/2014/main" id="{00000000-0008-0000-0300-0000020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193306</xdr:colOff>
          <xdr:row>414</xdr:row>
          <xdr:rowOff>223683</xdr:rowOff>
        </xdr:from>
        <xdr:to>
          <xdr:col>16</xdr:col>
          <xdr:colOff>459080</xdr:colOff>
          <xdr:row>415</xdr:row>
          <xdr:rowOff>152250</xdr:rowOff>
        </xdr:to>
        <xdr:grpSp>
          <xdr:nvGrpSpPr>
            <xdr:cNvPr id="703" name="Group 702">
              <a:extLst>
                <a:ext uri="{FF2B5EF4-FFF2-40B4-BE49-F238E27FC236}">
                  <a16:creationId xmlns:a16="http://schemas.microsoft.com/office/drawing/2014/main" id="{00000000-0008-0000-0300-0000BF020000}"/>
                </a:ext>
              </a:extLst>
            </xdr:cNvPr>
            <xdr:cNvGrpSpPr/>
          </xdr:nvGrpSpPr>
          <xdr:grpSpPr>
            <a:xfrm>
              <a:off x="869581" y="71508783"/>
              <a:ext cx="6876124" cy="157167"/>
              <a:chOff x="839522" y="77648114"/>
              <a:chExt cx="5944411" cy="219077"/>
            </a:xfrm>
          </xdr:grpSpPr>
          <xdr:sp macro="" textlink="">
            <xdr:nvSpPr>
              <xdr:cNvPr id="376972" name="Option Button 5260" hidden="1">
                <a:extLst>
                  <a:ext uri="{63B3BB69-23CF-44E3-9099-C40C66FF867C}">
                    <a14:compatExt spid="_x0000_s376972"/>
                  </a:ext>
                  <a:ext uri="{FF2B5EF4-FFF2-40B4-BE49-F238E27FC236}">
                    <a16:creationId xmlns:a16="http://schemas.microsoft.com/office/drawing/2014/main" id="{00000000-0008-0000-0300-00008CC00500}"/>
                  </a:ext>
                </a:extLst>
              </xdr:cNvPr>
              <xdr:cNvSpPr/>
            </xdr:nvSpPr>
            <xdr:spPr bwMode="auto">
              <a:xfrm>
                <a:off x="839522" y="77648114"/>
                <a:ext cx="1630846" cy="219077"/>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7432" rIns="0" bIns="27432" anchor="ctr" upright="1"/>
              <a:lstStyle/>
              <a:p>
                <a:pPr algn="l" rtl="0">
                  <a:defRPr sz="1000"/>
                </a:pPr>
                <a:r>
                  <a:rPr lang="en-US" sz="1100" b="0" i="0" u="none" strike="noStrike" baseline="0">
                    <a:solidFill>
                      <a:srgbClr val="000000"/>
                    </a:solidFill>
                    <a:latin typeface="Calibri"/>
                    <a:cs typeface="Calibri"/>
                  </a:rPr>
                  <a:t>Hardwood Clear Coat </a:t>
                </a:r>
              </a:p>
            </xdr:txBody>
          </xdr:sp>
          <xdr:sp macro="" textlink="">
            <xdr:nvSpPr>
              <xdr:cNvPr id="376973" name="Option Button 5261" hidden="1">
                <a:extLst>
                  <a:ext uri="{63B3BB69-23CF-44E3-9099-C40C66FF867C}">
                    <a14:compatExt spid="_x0000_s376973"/>
                  </a:ext>
                  <a:ext uri="{FF2B5EF4-FFF2-40B4-BE49-F238E27FC236}">
                    <a16:creationId xmlns:a16="http://schemas.microsoft.com/office/drawing/2014/main" id="{00000000-0008-0000-0300-00008DC00500}"/>
                  </a:ext>
                </a:extLst>
              </xdr:cNvPr>
              <xdr:cNvSpPr/>
            </xdr:nvSpPr>
            <xdr:spPr bwMode="auto">
              <a:xfrm>
                <a:off x="2417952" y="77648114"/>
                <a:ext cx="1068871" cy="219077"/>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7432" rIns="0" bIns="27432" anchor="ctr" upright="1"/>
              <a:lstStyle/>
              <a:p>
                <a:pPr algn="l" rtl="0">
                  <a:defRPr sz="1000"/>
                </a:pPr>
                <a:r>
                  <a:rPr lang="en-US" sz="1100" b="0" i="0" u="none" strike="noStrike" baseline="0">
                    <a:solidFill>
                      <a:srgbClr val="000000"/>
                    </a:solidFill>
                    <a:latin typeface="Calibri"/>
                    <a:cs typeface="Calibri"/>
                  </a:rPr>
                  <a:t>Custom Stain  </a:t>
                </a:r>
              </a:p>
            </xdr:txBody>
          </xdr:sp>
          <xdr:sp macro="" textlink="">
            <xdr:nvSpPr>
              <xdr:cNvPr id="376974" name="Option Button 5262" hidden="1">
                <a:extLst>
                  <a:ext uri="{63B3BB69-23CF-44E3-9099-C40C66FF867C}">
                    <a14:compatExt spid="_x0000_s376974"/>
                  </a:ext>
                  <a:ext uri="{FF2B5EF4-FFF2-40B4-BE49-F238E27FC236}">
                    <a16:creationId xmlns:a16="http://schemas.microsoft.com/office/drawing/2014/main" id="{00000000-0008-0000-0300-00008EC00500}"/>
                  </a:ext>
                </a:extLst>
              </xdr:cNvPr>
              <xdr:cNvSpPr/>
            </xdr:nvSpPr>
            <xdr:spPr bwMode="auto">
              <a:xfrm>
                <a:off x="3597388" y="77648114"/>
                <a:ext cx="1519031" cy="219077"/>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7432" rIns="0" bIns="27432" anchor="ctr" upright="1"/>
              <a:lstStyle/>
              <a:p>
                <a:pPr algn="l" rtl="0">
                  <a:defRPr sz="1000"/>
                </a:pPr>
                <a:r>
                  <a:rPr lang="en-US" sz="1100" b="0" i="0" u="none" strike="noStrike" baseline="0">
                    <a:solidFill>
                      <a:srgbClr val="000000"/>
                    </a:solidFill>
                    <a:latin typeface="Calibri"/>
                    <a:cs typeface="Calibri"/>
                  </a:rPr>
                  <a:t>Custom Powdercoat</a:t>
                </a:r>
              </a:p>
            </xdr:txBody>
          </xdr:sp>
          <xdr:sp macro="" textlink="">
            <xdr:nvSpPr>
              <xdr:cNvPr id="376975" name="Option Button 5263" hidden="1">
                <a:extLst>
                  <a:ext uri="{63B3BB69-23CF-44E3-9099-C40C66FF867C}">
                    <a14:compatExt spid="_x0000_s376975"/>
                  </a:ext>
                  <a:ext uri="{FF2B5EF4-FFF2-40B4-BE49-F238E27FC236}">
                    <a16:creationId xmlns:a16="http://schemas.microsoft.com/office/drawing/2014/main" id="{00000000-0008-0000-0300-00008FC00500}"/>
                  </a:ext>
                </a:extLst>
              </xdr:cNvPr>
              <xdr:cNvSpPr/>
            </xdr:nvSpPr>
            <xdr:spPr bwMode="auto">
              <a:xfrm>
                <a:off x="5131553" y="77648114"/>
                <a:ext cx="1652380" cy="219077"/>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7432" rIns="0" bIns="27432" anchor="ctr" upright="1"/>
              <a:lstStyle/>
              <a:p>
                <a:pPr algn="l" rtl="0">
                  <a:defRPr sz="1000"/>
                </a:pPr>
                <a:r>
                  <a:rPr lang="en-US" sz="1100" b="0" i="0" u="none" strike="noStrike" baseline="0">
                    <a:solidFill>
                      <a:srgbClr val="000000"/>
                    </a:solidFill>
                    <a:latin typeface="Calibri"/>
                    <a:cs typeface="Calibri"/>
                  </a:rPr>
                  <a:t> Custom Panel Material</a:t>
                </a:r>
              </a:p>
            </xdr:txBody>
          </xdr:sp>
        </xdr:grpSp>
        <xdr:clientData/>
      </xdr:twoCellAnchor>
    </mc:Choice>
    <mc:Fallback/>
  </mc:AlternateContent>
  <xdr:twoCellAnchor>
    <xdr:from>
      <xdr:col>2</xdr:col>
      <xdr:colOff>96206</xdr:colOff>
      <xdr:row>418</xdr:row>
      <xdr:rowOff>65847</xdr:rowOff>
    </xdr:from>
    <xdr:to>
      <xdr:col>19</xdr:col>
      <xdr:colOff>151411</xdr:colOff>
      <xdr:row>418</xdr:row>
      <xdr:rowOff>751647</xdr:rowOff>
    </xdr:to>
    <xdr:grpSp>
      <xdr:nvGrpSpPr>
        <xdr:cNvPr id="714" name="Group 713">
          <a:extLst>
            <a:ext uri="{FF2B5EF4-FFF2-40B4-BE49-F238E27FC236}">
              <a16:creationId xmlns:a16="http://schemas.microsoft.com/office/drawing/2014/main" id="{00000000-0008-0000-0300-0000CA020000}"/>
            </a:ext>
          </a:extLst>
        </xdr:cNvPr>
        <xdr:cNvGrpSpPr/>
      </xdr:nvGrpSpPr>
      <xdr:grpSpPr>
        <a:xfrm>
          <a:off x="286706" y="72265347"/>
          <a:ext cx="8408630" cy="685800"/>
          <a:chOff x="8420280" y="78606057"/>
          <a:chExt cx="7696273" cy="725503"/>
        </a:xfrm>
      </xdr:grpSpPr>
      <xdr:pic>
        <xdr:nvPicPr>
          <xdr:cNvPr id="715" name="Picture 714">
            <a:extLst>
              <a:ext uri="{FF2B5EF4-FFF2-40B4-BE49-F238E27FC236}">
                <a16:creationId xmlns:a16="http://schemas.microsoft.com/office/drawing/2014/main" id="{00000000-0008-0000-0300-0000CB020000}"/>
              </a:ext>
            </a:extLst>
          </xdr:cNvPr>
          <xdr:cNvPicPr>
            <a:picLocks noChangeAspect="1"/>
          </xdr:cNvPicPr>
        </xdr:nvPicPr>
        <xdr:blipFill>
          <a:blip xmlns:r="http://schemas.openxmlformats.org/officeDocument/2006/relationships" r:embed="rId13"/>
          <a:stretch>
            <a:fillRect/>
          </a:stretch>
        </xdr:blipFill>
        <xdr:spPr>
          <a:xfrm>
            <a:off x="8420280" y="78606057"/>
            <a:ext cx="7696273" cy="725503"/>
          </a:xfrm>
          <a:prstGeom prst="rect">
            <a:avLst/>
          </a:prstGeom>
        </xdr:spPr>
      </xdr:pic>
      <mc:AlternateContent xmlns:mc="http://schemas.openxmlformats.org/markup-compatibility/2006">
        <mc:Choice xmlns:a14="http://schemas.microsoft.com/office/drawing/2010/main" Requires="a14">
          <xdr:sp macro="" textlink="">
            <xdr:nvSpPr>
              <xdr:cNvPr id="376981" name="Check Box 5269" hidden="1">
                <a:extLst>
                  <a:ext uri="{63B3BB69-23CF-44E3-9099-C40C66FF867C}">
                    <a14:compatExt spid="_x0000_s376981"/>
                  </a:ext>
                  <a:ext uri="{FF2B5EF4-FFF2-40B4-BE49-F238E27FC236}">
                    <a16:creationId xmlns:a16="http://schemas.microsoft.com/office/drawing/2014/main" id="{00000000-0008-0000-0300-000095C00500}"/>
                  </a:ext>
                </a:extLst>
              </xdr:cNvPr>
              <xdr:cNvSpPr/>
            </xdr:nvSpPr>
            <xdr:spPr bwMode="auto">
              <a:xfrm>
                <a:off x="8625911" y="79038797"/>
                <a:ext cx="208761" cy="189242"/>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376982" name="Check Box 5270" hidden="1">
                <a:extLst>
                  <a:ext uri="{63B3BB69-23CF-44E3-9099-C40C66FF867C}">
                    <a14:compatExt spid="_x0000_s376982"/>
                  </a:ext>
                  <a:ext uri="{FF2B5EF4-FFF2-40B4-BE49-F238E27FC236}">
                    <a16:creationId xmlns:a16="http://schemas.microsoft.com/office/drawing/2014/main" id="{00000000-0008-0000-0300-000096C00500}"/>
                  </a:ext>
                </a:extLst>
              </xdr:cNvPr>
              <xdr:cNvSpPr/>
            </xdr:nvSpPr>
            <xdr:spPr bwMode="auto">
              <a:xfrm>
                <a:off x="9235640" y="79042225"/>
                <a:ext cx="205123" cy="189242"/>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376983" name="Check Box 5271" hidden="1">
                <a:extLst>
                  <a:ext uri="{63B3BB69-23CF-44E3-9099-C40C66FF867C}">
                    <a14:compatExt spid="_x0000_s376983"/>
                  </a:ext>
                  <a:ext uri="{FF2B5EF4-FFF2-40B4-BE49-F238E27FC236}">
                    <a16:creationId xmlns:a16="http://schemas.microsoft.com/office/drawing/2014/main" id="{00000000-0008-0000-0300-000097C00500}"/>
                  </a:ext>
                </a:extLst>
              </xdr:cNvPr>
              <xdr:cNvSpPr/>
            </xdr:nvSpPr>
            <xdr:spPr bwMode="auto">
              <a:xfrm>
                <a:off x="9853845" y="79042225"/>
                <a:ext cx="214618" cy="189242"/>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376984" name="Check Box 5272" hidden="1">
                <a:extLst>
                  <a:ext uri="{63B3BB69-23CF-44E3-9099-C40C66FF867C}">
                    <a14:compatExt spid="_x0000_s376984"/>
                  </a:ext>
                  <a:ext uri="{FF2B5EF4-FFF2-40B4-BE49-F238E27FC236}">
                    <a16:creationId xmlns:a16="http://schemas.microsoft.com/office/drawing/2014/main" id="{00000000-0008-0000-0300-000098C00500}"/>
                  </a:ext>
                </a:extLst>
              </xdr:cNvPr>
              <xdr:cNvSpPr/>
            </xdr:nvSpPr>
            <xdr:spPr bwMode="auto">
              <a:xfrm>
                <a:off x="10469431" y="79038191"/>
                <a:ext cx="212473" cy="189242"/>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376985" name="Check Box 5273" hidden="1">
                <a:extLst>
                  <a:ext uri="{63B3BB69-23CF-44E3-9099-C40C66FF867C}">
                    <a14:compatExt spid="_x0000_s376985"/>
                  </a:ext>
                  <a:ext uri="{FF2B5EF4-FFF2-40B4-BE49-F238E27FC236}">
                    <a16:creationId xmlns:a16="http://schemas.microsoft.com/office/drawing/2014/main" id="{00000000-0008-0000-0300-000099C00500}"/>
                  </a:ext>
                </a:extLst>
              </xdr:cNvPr>
              <xdr:cNvSpPr/>
            </xdr:nvSpPr>
            <xdr:spPr bwMode="auto">
              <a:xfrm>
                <a:off x="11099455" y="79042225"/>
                <a:ext cx="208004" cy="189242"/>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376986" name="Check Box 5274" hidden="1">
                <a:extLst>
                  <a:ext uri="{63B3BB69-23CF-44E3-9099-C40C66FF867C}">
                    <a14:compatExt spid="_x0000_s376986"/>
                  </a:ext>
                  <a:ext uri="{FF2B5EF4-FFF2-40B4-BE49-F238E27FC236}">
                    <a16:creationId xmlns:a16="http://schemas.microsoft.com/office/drawing/2014/main" id="{00000000-0008-0000-0300-00009AC00500}"/>
                  </a:ext>
                </a:extLst>
              </xdr:cNvPr>
              <xdr:cNvSpPr/>
            </xdr:nvSpPr>
            <xdr:spPr bwMode="auto">
              <a:xfrm>
                <a:off x="8932795" y="78856639"/>
                <a:ext cx="208761" cy="18962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376987" name="Check Box 5275" hidden="1">
                <a:extLst>
                  <a:ext uri="{63B3BB69-23CF-44E3-9099-C40C66FF867C}">
                    <a14:compatExt spid="_x0000_s376987"/>
                  </a:ext>
                  <a:ext uri="{FF2B5EF4-FFF2-40B4-BE49-F238E27FC236}">
                    <a16:creationId xmlns:a16="http://schemas.microsoft.com/office/drawing/2014/main" id="{00000000-0008-0000-0300-00009BC00500}"/>
                  </a:ext>
                </a:extLst>
              </xdr:cNvPr>
              <xdr:cNvSpPr/>
            </xdr:nvSpPr>
            <xdr:spPr bwMode="auto">
              <a:xfrm>
                <a:off x="9534848" y="78856639"/>
                <a:ext cx="208761" cy="18962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376988" name="Check Box 5276" hidden="1">
                <a:extLst>
                  <a:ext uri="{63B3BB69-23CF-44E3-9099-C40C66FF867C}">
                    <a14:compatExt spid="_x0000_s376988"/>
                  </a:ext>
                  <a:ext uri="{FF2B5EF4-FFF2-40B4-BE49-F238E27FC236}">
                    <a16:creationId xmlns:a16="http://schemas.microsoft.com/office/drawing/2014/main" id="{00000000-0008-0000-0300-00009CC00500}"/>
                  </a:ext>
                </a:extLst>
              </xdr:cNvPr>
              <xdr:cNvSpPr/>
            </xdr:nvSpPr>
            <xdr:spPr bwMode="auto">
              <a:xfrm>
                <a:off x="10162548" y="78852605"/>
                <a:ext cx="208761" cy="18962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376989" name="Check Box 5277" hidden="1">
                <a:extLst>
                  <a:ext uri="{63B3BB69-23CF-44E3-9099-C40C66FF867C}">
                    <a14:compatExt spid="_x0000_s376989"/>
                  </a:ext>
                  <a:ext uri="{FF2B5EF4-FFF2-40B4-BE49-F238E27FC236}">
                    <a16:creationId xmlns:a16="http://schemas.microsoft.com/office/drawing/2014/main" id="{00000000-0008-0000-0300-00009DC00500}"/>
                  </a:ext>
                </a:extLst>
              </xdr:cNvPr>
              <xdr:cNvSpPr/>
            </xdr:nvSpPr>
            <xdr:spPr bwMode="auto">
              <a:xfrm>
                <a:off x="10788101" y="78860673"/>
                <a:ext cx="208761" cy="18962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376990" name="Check Box 5278" hidden="1">
                <a:extLst>
                  <a:ext uri="{63B3BB69-23CF-44E3-9099-C40C66FF867C}">
                    <a14:compatExt spid="_x0000_s376990"/>
                  </a:ext>
                  <a:ext uri="{FF2B5EF4-FFF2-40B4-BE49-F238E27FC236}">
                    <a16:creationId xmlns:a16="http://schemas.microsoft.com/office/drawing/2014/main" id="{00000000-0008-0000-0300-00009EC00500}"/>
                  </a:ext>
                </a:extLst>
              </xdr:cNvPr>
              <xdr:cNvSpPr/>
            </xdr:nvSpPr>
            <xdr:spPr bwMode="auto">
              <a:xfrm>
                <a:off x="11405581" y="78868743"/>
                <a:ext cx="208761" cy="189242"/>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376991" name="Check Box 5279" hidden="1">
                <a:extLst>
                  <a:ext uri="{63B3BB69-23CF-44E3-9099-C40C66FF867C}">
                    <a14:compatExt spid="_x0000_s376991"/>
                  </a:ext>
                  <a:ext uri="{FF2B5EF4-FFF2-40B4-BE49-F238E27FC236}">
                    <a16:creationId xmlns:a16="http://schemas.microsoft.com/office/drawing/2014/main" id="{00000000-0008-0000-0300-00009FC00500}"/>
                  </a:ext>
                </a:extLst>
              </xdr:cNvPr>
              <xdr:cNvSpPr/>
            </xdr:nvSpPr>
            <xdr:spPr bwMode="auto">
              <a:xfrm>
                <a:off x="12740689" y="79036068"/>
                <a:ext cx="208761" cy="184533"/>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376992" name="Check Box 5280" hidden="1">
                <a:extLst>
                  <a:ext uri="{63B3BB69-23CF-44E3-9099-C40C66FF867C}">
                    <a14:compatExt spid="_x0000_s376992"/>
                  </a:ext>
                  <a:ext uri="{FF2B5EF4-FFF2-40B4-BE49-F238E27FC236}">
                    <a16:creationId xmlns:a16="http://schemas.microsoft.com/office/drawing/2014/main" id="{00000000-0008-0000-0300-0000A0C00500}"/>
                  </a:ext>
                </a:extLst>
              </xdr:cNvPr>
              <xdr:cNvSpPr/>
            </xdr:nvSpPr>
            <xdr:spPr bwMode="auto">
              <a:xfrm>
                <a:off x="13359581" y="79036068"/>
                <a:ext cx="208761" cy="184533"/>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376993" name="Check Box 5281" hidden="1">
                <a:extLst>
                  <a:ext uri="{63B3BB69-23CF-44E3-9099-C40C66FF867C}">
                    <a14:compatExt spid="_x0000_s376993"/>
                  </a:ext>
                  <a:ext uri="{FF2B5EF4-FFF2-40B4-BE49-F238E27FC236}">
                    <a16:creationId xmlns:a16="http://schemas.microsoft.com/office/drawing/2014/main" id="{00000000-0008-0000-0300-0000A1C00500}"/>
                  </a:ext>
                </a:extLst>
              </xdr:cNvPr>
              <xdr:cNvSpPr/>
            </xdr:nvSpPr>
            <xdr:spPr bwMode="auto">
              <a:xfrm>
                <a:off x="13994369" y="79031053"/>
                <a:ext cx="212857" cy="184533"/>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3" name="Check Box 5282" hidden="1">
                <a:extLst>
                  <a:ext uri="{63B3BB69-23CF-44E3-9099-C40C66FF867C}">
                    <a14:compatExt spid="_x0000_s376994"/>
                  </a:ext>
                  <a:ext uri="{FF2B5EF4-FFF2-40B4-BE49-F238E27FC236}">
                    <a16:creationId xmlns:a16="http://schemas.microsoft.com/office/drawing/2014/main" id="{00000000-0008-0000-0300-000003000000}"/>
                  </a:ext>
                </a:extLst>
              </xdr:cNvPr>
              <xdr:cNvSpPr/>
            </xdr:nvSpPr>
            <xdr:spPr bwMode="auto">
              <a:xfrm>
                <a:off x="14605770" y="79031053"/>
                <a:ext cx="224813" cy="184533"/>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376995" name="Check Box 5283" hidden="1">
                <a:extLst>
                  <a:ext uri="{63B3BB69-23CF-44E3-9099-C40C66FF867C}">
                    <a14:compatExt spid="_x0000_s376995"/>
                  </a:ext>
                  <a:ext uri="{FF2B5EF4-FFF2-40B4-BE49-F238E27FC236}">
                    <a16:creationId xmlns:a16="http://schemas.microsoft.com/office/drawing/2014/main" id="{00000000-0008-0000-0300-0000A3C00500}"/>
                  </a:ext>
                </a:extLst>
              </xdr:cNvPr>
              <xdr:cNvSpPr/>
            </xdr:nvSpPr>
            <xdr:spPr bwMode="auto">
              <a:xfrm>
                <a:off x="15234151" y="79031053"/>
                <a:ext cx="208761" cy="184533"/>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376996" name="Check Box 5284" hidden="1">
                <a:extLst>
                  <a:ext uri="{63B3BB69-23CF-44E3-9099-C40C66FF867C}">
                    <a14:compatExt spid="_x0000_s376996"/>
                  </a:ext>
                  <a:ext uri="{FF2B5EF4-FFF2-40B4-BE49-F238E27FC236}">
                    <a16:creationId xmlns:a16="http://schemas.microsoft.com/office/drawing/2014/main" id="{00000000-0008-0000-0300-0000A4C00500}"/>
                  </a:ext>
                </a:extLst>
              </xdr:cNvPr>
              <xdr:cNvSpPr/>
            </xdr:nvSpPr>
            <xdr:spPr bwMode="auto">
              <a:xfrm>
                <a:off x="13053831" y="78860389"/>
                <a:ext cx="210858" cy="185159"/>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376997" name="Check Box 5285" hidden="1">
                <a:extLst>
                  <a:ext uri="{63B3BB69-23CF-44E3-9099-C40C66FF867C}">
                    <a14:compatExt spid="_x0000_s376997"/>
                  </a:ext>
                  <a:ext uri="{FF2B5EF4-FFF2-40B4-BE49-F238E27FC236}">
                    <a16:creationId xmlns:a16="http://schemas.microsoft.com/office/drawing/2014/main" id="{00000000-0008-0000-0300-0000A5C00500}"/>
                  </a:ext>
                </a:extLst>
              </xdr:cNvPr>
              <xdr:cNvSpPr/>
            </xdr:nvSpPr>
            <xdr:spPr bwMode="auto">
              <a:xfrm>
                <a:off x="13663234" y="78860389"/>
                <a:ext cx="208761" cy="185159"/>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376998" name="Check Box 5286" hidden="1">
                <a:extLst>
                  <a:ext uri="{63B3BB69-23CF-44E3-9099-C40C66FF867C}">
                    <a14:compatExt spid="_x0000_s376998"/>
                  </a:ext>
                  <a:ext uri="{FF2B5EF4-FFF2-40B4-BE49-F238E27FC236}">
                    <a16:creationId xmlns:a16="http://schemas.microsoft.com/office/drawing/2014/main" id="{00000000-0008-0000-0300-0000A6C00500}"/>
                  </a:ext>
                </a:extLst>
              </xdr:cNvPr>
              <xdr:cNvSpPr/>
            </xdr:nvSpPr>
            <xdr:spPr bwMode="auto">
              <a:xfrm>
                <a:off x="14307114" y="78850907"/>
                <a:ext cx="208761" cy="185159"/>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376999" name="Check Box 5287" hidden="1">
                <a:extLst>
                  <a:ext uri="{63B3BB69-23CF-44E3-9099-C40C66FF867C}">
                    <a14:compatExt spid="_x0000_s376999"/>
                  </a:ext>
                  <a:ext uri="{FF2B5EF4-FFF2-40B4-BE49-F238E27FC236}">
                    <a16:creationId xmlns:a16="http://schemas.microsoft.com/office/drawing/2014/main" id="{00000000-0008-0000-0300-0000A7C00500}"/>
                  </a:ext>
                </a:extLst>
              </xdr:cNvPr>
              <xdr:cNvSpPr/>
            </xdr:nvSpPr>
            <xdr:spPr bwMode="auto">
              <a:xfrm>
                <a:off x="14935495" y="78860389"/>
                <a:ext cx="208761" cy="185159"/>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377000" name="Check Box 5288" hidden="1">
                <a:extLst>
                  <a:ext uri="{63B3BB69-23CF-44E3-9099-C40C66FF867C}">
                    <a14:compatExt spid="_x0000_s377000"/>
                  </a:ext>
                  <a:ext uri="{FF2B5EF4-FFF2-40B4-BE49-F238E27FC236}">
                    <a16:creationId xmlns:a16="http://schemas.microsoft.com/office/drawing/2014/main" id="{00000000-0008-0000-0300-0000A8C00500}"/>
                  </a:ext>
                </a:extLst>
              </xdr:cNvPr>
              <xdr:cNvSpPr/>
            </xdr:nvSpPr>
            <xdr:spPr bwMode="auto">
              <a:xfrm>
                <a:off x="15550291" y="78869870"/>
                <a:ext cx="212858" cy="18620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grpSp>
    <xdr:clientData/>
  </xdr:twoCellAnchor>
  <mc:AlternateContent xmlns:mc="http://schemas.openxmlformats.org/markup-compatibility/2006">
    <mc:Choice xmlns:a14="http://schemas.microsoft.com/office/drawing/2010/main" Requires="a14">
      <xdr:twoCellAnchor editAs="oneCell">
        <xdr:from>
          <xdr:col>13</xdr:col>
          <xdr:colOff>104775</xdr:colOff>
          <xdr:row>589</xdr:row>
          <xdr:rowOff>9525</xdr:rowOff>
        </xdr:from>
        <xdr:to>
          <xdr:col>13</xdr:col>
          <xdr:colOff>342900</xdr:colOff>
          <xdr:row>589</xdr:row>
          <xdr:rowOff>228600</xdr:rowOff>
        </xdr:to>
        <xdr:sp macro="" textlink="">
          <xdr:nvSpPr>
            <xdr:cNvPr id="377010" name="Check Box 5298" hidden="1">
              <a:extLst>
                <a:ext uri="{63B3BB69-23CF-44E3-9099-C40C66FF867C}">
                  <a14:compatExt spid="_x0000_s377010"/>
                </a:ext>
                <a:ext uri="{FF2B5EF4-FFF2-40B4-BE49-F238E27FC236}">
                  <a16:creationId xmlns:a16="http://schemas.microsoft.com/office/drawing/2014/main" id="{00000000-0008-0000-0300-0000B2C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219075</xdr:colOff>
          <xdr:row>471</xdr:row>
          <xdr:rowOff>28575</xdr:rowOff>
        </xdr:from>
        <xdr:to>
          <xdr:col>14</xdr:col>
          <xdr:colOff>19050</xdr:colOff>
          <xdr:row>472</xdr:row>
          <xdr:rowOff>38100</xdr:rowOff>
        </xdr:to>
        <xdr:sp macro="" textlink="">
          <xdr:nvSpPr>
            <xdr:cNvPr id="377014" name="Check Box 5302" hidden="1">
              <a:extLst>
                <a:ext uri="{63B3BB69-23CF-44E3-9099-C40C66FF867C}">
                  <a14:compatExt spid="_x0000_s377014"/>
                </a:ext>
                <a:ext uri="{FF2B5EF4-FFF2-40B4-BE49-F238E27FC236}">
                  <a16:creationId xmlns:a16="http://schemas.microsoft.com/office/drawing/2014/main" id="{00000000-0008-0000-0300-0000B6C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219075</xdr:colOff>
          <xdr:row>472</xdr:row>
          <xdr:rowOff>28575</xdr:rowOff>
        </xdr:from>
        <xdr:to>
          <xdr:col>14</xdr:col>
          <xdr:colOff>19050</xdr:colOff>
          <xdr:row>473</xdr:row>
          <xdr:rowOff>38100</xdr:rowOff>
        </xdr:to>
        <xdr:sp macro="" textlink="">
          <xdr:nvSpPr>
            <xdr:cNvPr id="377015" name="Check Box 5303" hidden="1">
              <a:extLst>
                <a:ext uri="{63B3BB69-23CF-44E3-9099-C40C66FF867C}">
                  <a14:compatExt spid="_x0000_s377015"/>
                </a:ext>
                <a:ext uri="{FF2B5EF4-FFF2-40B4-BE49-F238E27FC236}">
                  <a16:creationId xmlns:a16="http://schemas.microsoft.com/office/drawing/2014/main" id="{00000000-0008-0000-0300-0000B7C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219075</xdr:colOff>
          <xdr:row>473</xdr:row>
          <xdr:rowOff>19050</xdr:rowOff>
        </xdr:from>
        <xdr:to>
          <xdr:col>14</xdr:col>
          <xdr:colOff>19050</xdr:colOff>
          <xdr:row>474</xdr:row>
          <xdr:rowOff>28575</xdr:rowOff>
        </xdr:to>
        <xdr:sp macro="" textlink="">
          <xdr:nvSpPr>
            <xdr:cNvPr id="4" name="Check Box 5304" hidden="1">
              <a:extLst>
                <a:ext uri="{63B3BB69-23CF-44E3-9099-C40C66FF867C}">
                  <a14:compatExt spid="_x0000_s377016"/>
                </a:ext>
                <a:ext uri="{FF2B5EF4-FFF2-40B4-BE49-F238E27FC236}">
                  <a16:creationId xmlns:a16="http://schemas.microsoft.com/office/drawing/2014/main" id="{00000000-0008-0000-0300-0000040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219075</xdr:colOff>
          <xdr:row>474</xdr:row>
          <xdr:rowOff>9525</xdr:rowOff>
        </xdr:from>
        <xdr:to>
          <xdr:col>14</xdr:col>
          <xdr:colOff>19050</xdr:colOff>
          <xdr:row>475</xdr:row>
          <xdr:rowOff>19050</xdr:rowOff>
        </xdr:to>
        <xdr:sp macro="" textlink="">
          <xdr:nvSpPr>
            <xdr:cNvPr id="5" name="Check Box 5305" hidden="1">
              <a:extLst>
                <a:ext uri="{63B3BB69-23CF-44E3-9099-C40C66FF867C}">
                  <a14:compatExt spid="_x0000_s377017"/>
                </a:ext>
                <a:ext uri="{FF2B5EF4-FFF2-40B4-BE49-F238E27FC236}">
                  <a16:creationId xmlns:a16="http://schemas.microsoft.com/office/drawing/2014/main" id="{00000000-0008-0000-0300-0000050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219075</xdr:colOff>
          <xdr:row>475</xdr:row>
          <xdr:rowOff>9525</xdr:rowOff>
        </xdr:from>
        <xdr:to>
          <xdr:col>14</xdr:col>
          <xdr:colOff>19050</xdr:colOff>
          <xdr:row>476</xdr:row>
          <xdr:rowOff>19050</xdr:rowOff>
        </xdr:to>
        <xdr:sp macro="" textlink="">
          <xdr:nvSpPr>
            <xdr:cNvPr id="6" name="Check Box 5306" hidden="1">
              <a:extLst>
                <a:ext uri="{63B3BB69-23CF-44E3-9099-C40C66FF867C}">
                  <a14:compatExt spid="_x0000_s377018"/>
                </a:ext>
                <a:ext uri="{FF2B5EF4-FFF2-40B4-BE49-F238E27FC236}">
                  <a16:creationId xmlns:a16="http://schemas.microsoft.com/office/drawing/2014/main" id="{00000000-0008-0000-0300-0000060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219075</xdr:colOff>
          <xdr:row>476</xdr:row>
          <xdr:rowOff>0</xdr:rowOff>
        </xdr:from>
        <xdr:to>
          <xdr:col>14</xdr:col>
          <xdr:colOff>19050</xdr:colOff>
          <xdr:row>477</xdr:row>
          <xdr:rowOff>9525</xdr:rowOff>
        </xdr:to>
        <xdr:sp macro="" textlink="">
          <xdr:nvSpPr>
            <xdr:cNvPr id="377019" name="Check Box 5307" hidden="1">
              <a:extLst>
                <a:ext uri="{63B3BB69-23CF-44E3-9099-C40C66FF867C}">
                  <a14:compatExt spid="_x0000_s377019"/>
                </a:ext>
                <a:ext uri="{FF2B5EF4-FFF2-40B4-BE49-F238E27FC236}">
                  <a16:creationId xmlns:a16="http://schemas.microsoft.com/office/drawing/2014/main" id="{00000000-0008-0000-0300-0000BBC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304800</xdr:colOff>
          <xdr:row>86</xdr:row>
          <xdr:rowOff>9525</xdr:rowOff>
        </xdr:from>
        <xdr:to>
          <xdr:col>14</xdr:col>
          <xdr:colOff>123825</xdr:colOff>
          <xdr:row>87</xdr:row>
          <xdr:rowOff>19050</xdr:rowOff>
        </xdr:to>
        <xdr:sp macro="" textlink="">
          <xdr:nvSpPr>
            <xdr:cNvPr id="377021" name="Check Box 5309" hidden="1">
              <a:extLst>
                <a:ext uri="{63B3BB69-23CF-44E3-9099-C40C66FF867C}">
                  <a14:compatExt spid="_x0000_s377021"/>
                </a:ext>
                <a:ext uri="{FF2B5EF4-FFF2-40B4-BE49-F238E27FC236}">
                  <a16:creationId xmlns:a16="http://schemas.microsoft.com/office/drawing/2014/main" id="{00000000-0008-0000-0300-0000BDC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304800</xdr:colOff>
          <xdr:row>87</xdr:row>
          <xdr:rowOff>9525</xdr:rowOff>
        </xdr:from>
        <xdr:to>
          <xdr:col>14</xdr:col>
          <xdr:colOff>123825</xdr:colOff>
          <xdr:row>88</xdr:row>
          <xdr:rowOff>19050</xdr:rowOff>
        </xdr:to>
        <xdr:sp macro="" textlink="">
          <xdr:nvSpPr>
            <xdr:cNvPr id="377022" name="Check Box 5310" hidden="1">
              <a:extLst>
                <a:ext uri="{63B3BB69-23CF-44E3-9099-C40C66FF867C}">
                  <a14:compatExt spid="_x0000_s377022"/>
                </a:ext>
                <a:ext uri="{FF2B5EF4-FFF2-40B4-BE49-F238E27FC236}">
                  <a16:creationId xmlns:a16="http://schemas.microsoft.com/office/drawing/2014/main" id="{00000000-0008-0000-0300-0000BEC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304800</xdr:colOff>
          <xdr:row>88</xdr:row>
          <xdr:rowOff>9525</xdr:rowOff>
        </xdr:from>
        <xdr:to>
          <xdr:col>14</xdr:col>
          <xdr:colOff>123825</xdr:colOff>
          <xdr:row>89</xdr:row>
          <xdr:rowOff>19050</xdr:rowOff>
        </xdr:to>
        <xdr:sp macro="" textlink="">
          <xdr:nvSpPr>
            <xdr:cNvPr id="377023" name="Check Box 5311" hidden="1">
              <a:extLst>
                <a:ext uri="{63B3BB69-23CF-44E3-9099-C40C66FF867C}">
                  <a14:compatExt spid="_x0000_s377023"/>
                </a:ext>
                <a:ext uri="{FF2B5EF4-FFF2-40B4-BE49-F238E27FC236}">
                  <a16:creationId xmlns:a16="http://schemas.microsoft.com/office/drawing/2014/main" id="{00000000-0008-0000-0300-0000BFC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304800</xdr:colOff>
          <xdr:row>89</xdr:row>
          <xdr:rowOff>9525</xdr:rowOff>
        </xdr:from>
        <xdr:to>
          <xdr:col>14</xdr:col>
          <xdr:colOff>123825</xdr:colOff>
          <xdr:row>90</xdr:row>
          <xdr:rowOff>19050</xdr:rowOff>
        </xdr:to>
        <xdr:sp macro="" textlink="">
          <xdr:nvSpPr>
            <xdr:cNvPr id="377024" name="Check Box 5312" hidden="1">
              <a:extLst>
                <a:ext uri="{63B3BB69-23CF-44E3-9099-C40C66FF867C}">
                  <a14:compatExt spid="_x0000_s377024"/>
                </a:ext>
                <a:ext uri="{FF2B5EF4-FFF2-40B4-BE49-F238E27FC236}">
                  <a16:creationId xmlns:a16="http://schemas.microsoft.com/office/drawing/2014/main" id="{00000000-0008-0000-0300-0000C0C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304800</xdr:colOff>
          <xdr:row>90</xdr:row>
          <xdr:rowOff>9525</xdr:rowOff>
        </xdr:from>
        <xdr:to>
          <xdr:col>14</xdr:col>
          <xdr:colOff>123825</xdr:colOff>
          <xdr:row>91</xdr:row>
          <xdr:rowOff>19050</xdr:rowOff>
        </xdr:to>
        <xdr:sp macro="" textlink="">
          <xdr:nvSpPr>
            <xdr:cNvPr id="7" name="Check Box 5313" hidden="1">
              <a:extLst>
                <a:ext uri="{63B3BB69-23CF-44E3-9099-C40C66FF867C}">
                  <a14:compatExt spid="_x0000_s377025"/>
                </a:ext>
                <a:ext uri="{FF2B5EF4-FFF2-40B4-BE49-F238E27FC236}">
                  <a16:creationId xmlns:a16="http://schemas.microsoft.com/office/drawing/2014/main" id="{00000000-0008-0000-0300-0000070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304800</xdr:colOff>
          <xdr:row>91</xdr:row>
          <xdr:rowOff>9525</xdr:rowOff>
        </xdr:from>
        <xdr:to>
          <xdr:col>14</xdr:col>
          <xdr:colOff>123825</xdr:colOff>
          <xdr:row>92</xdr:row>
          <xdr:rowOff>19050</xdr:rowOff>
        </xdr:to>
        <xdr:sp macro="" textlink="">
          <xdr:nvSpPr>
            <xdr:cNvPr id="8" name="Check Box 5314" hidden="1">
              <a:extLst>
                <a:ext uri="{63B3BB69-23CF-44E3-9099-C40C66FF867C}">
                  <a14:compatExt spid="_x0000_s377026"/>
                </a:ext>
                <a:ext uri="{FF2B5EF4-FFF2-40B4-BE49-F238E27FC236}">
                  <a16:creationId xmlns:a16="http://schemas.microsoft.com/office/drawing/2014/main" id="{00000000-0008-0000-0300-0000080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304800</xdr:colOff>
          <xdr:row>92</xdr:row>
          <xdr:rowOff>9525</xdr:rowOff>
        </xdr:from>
        <xdr:to>
          <xdr:col>14</xdr:col>
          <xdr:colOff>123825</xdr:colOff>
          <xdr:row>93</xdr:row>
          <xdr:rowOff>19050</xdr:rowOff>
        </xdr:to>
        <xdr:sp macro="" textlink="">
          <xdr:nvSpPr>
            <xdr:cNvPr id="9" name="Check Box 5315" hidden="1">
              <a:extLst>
                <a:ext uri="{63B3BB69-23CF-44E3-9099-C40C66FF867C}">
                  <a14:compatExt spid="_x0000_s377027"/>
                </a:ext>
                <a:ext uri="{FF2B5EF4-FFF2-40B4-BE49-F238E27FC236}">
                  <a16:creationId xmlns:a16="http://schemas.microsoft.com/office/drawing/2014/main" id="{00000000-0008-0000-0300-0000090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123825</xdr:colOff>
          <xdr:row>102</xdr:row>
          <xdr:rowOff>9525</xdr:rowOff>
        </xdr:from>
        <xdr:to>
          <xdr:col>15</xdr:col>
          <xdr:colOff>38100</xdr:colOff>
          <xdr:row>103</xdr:row>
          <xdr:rowOff>28575</xdr:rowOff>
        </xdr:to>
        <xdr:sp macro="" textlink="">
          <xdr:nvSpPr>
            <xdr:cNvPr id="377028" name="Check Box 5316" hidden="1">
              <a:extLst>
                <a:ext uri="{63B3BB69-23CF-44E3-9099-C40C66FF867C}">
                  <a14:compatExt spid="_x0000_s377028"/>
                </a:ext>
                <a:ext uri="{FF2B5EF4-FFF2-40B4-BE49-F238E27FC236}">
                  <a16:creationId xmlns:a16="http://schemas.microsoft.com/office/drawing/2014/main" id="{00000000-0008-0000-0300-0000C4C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123825</xdr:colOff>
          <xdr:row>103</xdr:row>
          <xdr:rowOff>9525</xdr:rowOff>
        </xdr:from>
        <xdr:to>
          <xdr:col>15</xdr:col>
          <xdr:colOff>38100</xdr:colOff>
          <xdr:row>104</xdr:row>
          <xdr:rowOff>28575</xdr:rowOff>
        </xdr:to>
        <xdr:sp macro="" textlink="">
          <xdr:nvSpPr>
            <xdr:cNvPr id="377029" name="Check Box 5317" hidden="1">
              <a:extLst>
                <a:ext uri="{63B3BB69-23CF-44E3-9099-C40C66FF867C}">
                  <a14:compatExt spid="_x0000_s377029"/>
                </a:ext>
                <a:ext uri="{FF2B5EF4-FFF2-40B4-BE49-F238E27FC236}">
                  <a16:creationId xmlns:a16="http://schemas.microsoft.com/office/drawing/2014/main" id="{00000000-0008-0000-0300-0000C5C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123825</xdr:colOff>
          <xdr:row>104</xdr:row>
          <xdr:rowOff>9525</xdr:rowOff>
        </xdr:from>
        <xdr:to>
          <xdr:col>15</xdr:col>
          <xdr:colOff>38100</xdr:colOff>
          <xdr:row>105</xdr:row>
          <xdr:rowOff>28575</xdr:rowOff>
        </xdr:to>
        <xdr:sp macro="" textlink="">
          <xdr:nvSpPr>
            <xdr:cNvPr id="377030" name="Check Box 5318" hidden="1">
              <a:extLst>
                <a:ext uri="{63B3BB69-23CF-44E3-9099-C40C66FF867C}">
                  <a14:compatExt spid="_x0000_s377030"/>
                </a:ext>
                <a:ext uri="{FF2B5EF4-FFF2-40B4-BE49-F238E27FC236}">
                  <a16:creationId xmlns:a16="http://schemas.microsoft.com/office/drawing/2014/main" id="{00000000-0008-0000-0300-0000C6C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123825</xdr:colOff>
          <xdr:row>105</xdr:row>
          <xdr:rowOff>9525</xdr:rowOff>
        </xdr:from>
        <xdr:to>
          <xdr:col>15</xdr:col>
          <xdr:colOff>38100</xdr:colOff>
          <xdr:row>106</xdr:row>
          <xdr:rowOff>28575</xdr:rowOff>
        </xdr:to>
        <xdr:sp macro="" textlink="">
          <xdr:nvSpPr>
            <xdr:cNvPr id="377031" name="Check Box 5319" hidden="1">
              <a:extLst>
                <a:ext uri="{63B3BB69-23CF-44E3-9099-C40C66FF867C}">
                  <a14:compatExt spid="_x0000_s377031"/>
                </a:ext>
                <a:ext uri="{FF2B5EF4-FFF2-40B4-BE49-F238E27FC236}">
                  <a16:creationId xmlns:a16="http://schemas.microsoft.com/office/drawing/2014/main" id="{00000000-0008-0000-0300-0000C7C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123825</xdr:colOff>
          <xdr:row>106</xdr:row>
          <xdr:rowOff>9525</xdr:rowOff>
        </xdr:from>
        <xdr:to>
          <xdr:col>15</xdr:col>
          <xdr:colOff>38100</xdr:colOff>
          <xdr:row>107</xdr:row>
          <xdr:rowOff>28575</xdr:rowOff>
        </xdr:to>
        <xdr:sp macro="" textlink="">
          <xdr:nvSpPr>
            <xdr:cNvPr id="377032" name="Check Box 5320" hidden="1">
              <a:extLst>
                <a:ext uri="{63B3BB69-23CF-44E3-9099-C40C66FF867C}">
                  <a14:compatExt spid="_x0000_s377032"/>
                </a:ext>
                <a:ext uri="{FF2B5EF4-FFF2-40B4-BE49-F238E27FC236}">
                  <a16:creationId xmlns:a16="http://schemas.microsoft.com/office/drawing/2014/main" id="{00000000-0008-0000-0300-0000C8C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123825</xdr:colOff>
          <xdr:row>108</xdr:row>
          <xdr:rowOff>19050</xdr:rowOff>
        </xdr:from>
        <xdr:to>
          <xdr:col>15</xdr:col>
          <xdr:colOff>38100</xdr:colOff>
          <xdr:row>109</xdr:row>
          <xdr:rowOff>47625</xdr:rowOff>
        </xdr:to>
        <xdr:sp macro="" textlink="">
          <xdr:nvSpPr>
            <xdr:cNvPr id="11" name="Check Box 5321" hidden="1">
              <a:extLst>
                <a:ext uri="{63B3BB69-23CF-44E3-9099-C40C66FF867C}">
                  <a14:compatExt spid="_x0000_s377033"/>
                </a:ext>
                <a:ext uri="{FF2B5EF4-FFF2-40B4-BE49-F238E27FC236}">
                  <a16:creationId xmlns:a16="http://schemas.microsoft.com/office/drawing/2014/main" id="{00000000-0008-0000-0300-00000B0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123825</xdr:colOff>
          <xdr:row>109</xdr:row>
          <xdr:rowOff>19050</xdr:rowOff>
        </xdr:from>
        <xdr:to>
          <xdr:col>15</xdr:col>
          <xdr:colOff>38100</xdr:colOff>
          <xdr:row>110</xdr:row>
          <xdr:rowOff>47625</xdr:rowOff>
        </xdr:to>
        <xdr:sp macro="" textlink="">
          <xdr:nvSpPr>
            <xdr:cNvPr id="377034" name="Check Box 5322" hidden="1">
              <a:extLst>
                <a:ext uri="{63B3BB69-23CF-44E3-9099-C40C66FF867C}">
                  <a14:compatExt spid="_x0000_s377034"/>
                </a:ext>
                <a:ext uri="{FF2B5EF4-FFF2-40B4-BE49-F238E27FC236}">
                  <a16:creationId xmlns:a16="http://schemas.microsoft.com/office/drawing/2014/main" id="{00000000-0008-0000-0300-0000CAC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123825</xdr:colOff>
          <xdr:row>110</xdr:row>
          <xdr:rowOff>19050</xdr:rowOff>
        </xdr:from>
        <xdr:to>
          <xdr:col>15</xdr:col>
          <xdr:colOff>38100</xdr:colOff>
          <xdr:row>111</xdr:row>
          <xdr:rowOff>47625</xdr:rowOff>
        </xdr:to>
        <xdr:sp macro="" textlink="">
          <xdr:nvSpPr>
            <xdr:cNvPr id="377035" name="Check Box 5323" hidden="1">
              <a:extLst>
                <a:ext uri="{63B3BB69-23CF-44E3-9099-C40C66FF867C}">
                  <a14:compatExt spid="_x0000_s377035"/>
                </a:ext>
                <a:ext uri="{FF2B5EF4-FFF2-40B4-BE49-F238E27FC236}">
                  <a16:creationId xmlns:a16="http://schemas.microsoft.com/office/drawing/2014/main" id="{00000000-0008-0000-0300-0000CBC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123825</xdr:colOff>
          <xdr:row>111</xdr:row>
          <xdr:rowOff>19050</xdr:rowOff>
        </xdr:from>
        <xdr:to>
          <xdr:col>15</xdr:col>
          <xdr:colOff>38100</xdr:colOff>
          <xdr:row>112</xdr:row>
          <xdr:rowOff>47625</xdr:rowOff>
        </xdr:to>
        <xdr:sp macro="" textlink="">
          <xdr:nvSpPr>
            <xdr:cNvPr id="377036" name="Check Box 5324" hidden="1">
              <a:extLst>
                <a:ext uri="{63B3BB69-23CF-44E3-9099-C40C66FF867C}">
                  <a14:compatExt spid="_x0000_s377036"/>
                </a:ext>
                <a:ext uri="{FF2B5EF4-FFF2-40B4-BE49-F238E27FC236}">
                  <a16:creationId xmlns:a16="http://schemas.microsoft.com/office/drawing/2014/main" id="{00000000-0008-0000-0300-0000CCC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123825</xdr:colOff>
          <xdr:row>112</xdr:row>
          <xdr:rowOff>19050</xdr:rowOff>
        </xdr:from>
        <xdr:to>
          <xdr:col>15</xdr:col>
          <xdr:colOff>38100</xdr:colOff>
          <xdr:row>113</xdr:row>
          <xdr:rowOff>47625</xdr:rowOff>
        </xdr:to>
        <xdr:sp macro="" textlink="">
          <xdr:nvSpPr>
            <xdr:cNvPr id="377037" name="Check Box 5325" hidden="1">
              <a:extLst>
                <a:ext uri="{63B3BB69-23CF-44E3-9099-C40C66FF867C}">
                  <a14:compatExt spid="_x0000_s377037"/>
                </a:ext>
                <a:ext uri="{FF2B5EF4-FFF2-40B4-BE49-F238E27FC236}">
                  <a16:creationId xmlns:a16="http://schemas.microsoft.com/office/drawing/2014/main" id="{00000000-0008-0000-0300-0000CDC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285750</xdr:colOff>
          <xdr:row>116</xdr:row>
          <xdr:rowOff>0</xdr:rowOff>
        </xdr:from>
        <xdr:to>
          <xdr:col>14</xdr:col>
          <xdr:colOff>95250</xdr:colOff>
          <xdr:row>117</xdr:row>
          <xdr:rowOff>9525</xdr:rowOff>
        </xdr:to>
        <xdr:sp macro="" textlink="">
          <xdr:nvSpPr>
            <xdr:cNvPr id="377038" name="Check Box 5326" hidden="1">
              <a:extLst>
                <a:ext uri="{63B3BB69-23CF-44E3-9099-C40C66FF867C}">
                  <a14:compatExt spid="_x0000_s377038"/>
                </a:ext>
                <a:ext uri="{FF2B5EF4-FFF2-40B4-BE49-F238E27FC236}">
                  <a16:creationId xmlns:a16="http://schemas.microsoft.com/office/drawing/2014/main" id="{00000000-0008-0000-0300-0000CEC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276225</xdr:colOff>
          <xdr:row>117</xdr:row>
          <xdr:rowOff>0</xdr:rowOff>
        </xdr:from>
        <xdr:to>
          <xdr:col>14</xdr:col>
          <xdr:colOff>95250</xdr:colOff>
          <xdr:row>118</xdr:row>
          <xdr:rowOff>9525</xdr:rowOff>
        </xdr:to>
        <xdr:sp macro="" textlink="">
          <xdr:nvSpPr>
            <xdr:cNvPr id="377039" name="Check Box 5327" hidden="1">
              <a:extLst>
                <a:ext uri="{63B3BB69-23CF-44E3-9099-C40C66FF867C}">
                  <a14:compatExt spid="_x0000_s377039"/>
                </a:ext>
                <a:ext uri="{FF2B5EF4-FFF2-40B4-BE49-F238E27FC236}">
                  <a16:creationId xmlns:a16="http://schemas.microsoft.com/office/drawing/2014/main" id="{00000000-0008-0000-0300-0000CFC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276225</xdr:colOff>
          <xdr:row>118</xdr:row>
          <xdr:rowOff>0</xdr:rowOff>
        </xdr:from>
        <xdr:to>
          <xdr:col>14</xdr:col>
          <xdr:colOff>95250</xdr:colOff>
          <xdr:row>119</xdr:row>
          <xdr:rowOff>9525</xdr:rowOff>
        </xdr:to>
        <xdr:sp macro="" textlink="">
          <xdr:nvSpPr>
            <xdr:cNvPr id="377040" name="Check Box 5328" hidden="1">
              <a:extLst>
                <a:ext uri="{63B3BB69-23CF-44E3-9099-C40C66FF867C}">
                  <a14:compatExt spid="_x0000_s377040"/>
                </a:ext>
                <a:ext uri="{FF2B5EF4-FFF2-40B4-BE49-F238E27FC236}">
                  <a16:creationId xmlns:a16="http://schemas.microsoft.com/office/drawing/2014/main" id="{00000000-0008-0000-0300-0000D0C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276225</xdr:colOff>
          <xdr:row>121</xdr:row>
          <xdr:rowOff>0</xdr:rowOff>
        </xdr:from>
        <xdr:to>
          <xdr:col>14</xdr:col>
          <xdr:colOff>95250</xdr:colOff>
          <xdr:row>122</xdr:row>
          <xdr:rowOff>9525</xdr:rowOff>
        </xdr:to>
        <xdr:sp macro="" textlink="">
          <xdr:nvSpPr>
            <xdr:cNvPr id="377041" name="Check Box 5329" hidden="1">
              <a:extLst>
                <a:ext uri="{63B3BB69-23CF-44E3-9099-C40C66FF867C}">
                  <a14:compatExt spid="_x0000_s377041"/>
                </a:ext>
                <a:ext uri="{FF2B5EF4-FFF2-40B4-BE49-F238E27FC236}">
                  <a16:creationId xmlns:a16="http://schemas.microsoft.com/office/drawing/2014/main" id="{00000000-0008-0000-0300-0000D1C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276225</xdr:colOff>
          <xdr:row>122</xdr:row>
          <xdr:rowOff>0</xdr:rowOff>
        </xdr:from>
        <xdr:to>
          <xdr:col>14</xdr:col>
          <xdr:colOff>95250</xdr:colOff>
          <xdr:row>123</xdr:row>
          <xdr:rowOff>9525</xdr:rowOff>
        </xdr:to>
        <xdr:sp macro="" textlink="">
          <xdr:nvSpPr>
            <xdr:cNvPr id="377042" name="Check Box 5330" hidden="1">
              <a:extLst>
                <a:ext uri="{63B3BB69-23CF-44E3-9099-C40C66FF867C}">
                  <a14:compatExt spid="_x0000_s377042"/>
                </a:ext>
                <a:ext uri="{FF2B5EF4-FFF2-40B4-BE49-F238E27FC236}">
                  <a16:creationId xmlns:a16="http://schemas.microsoft.com/office/drawing/2014/main" id="{00000000-0008-0000-0300-0000D2C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276225</xdr:colOff>
          <xdr:row>123</xdr:row>
          <xdr:rowOff>0</xdr:rowOff>
        </xdr:from>
        <xdr:to>
          <xdr:col>14</xdr:col>
          <xdr:colOff>95250</xdr:colOff>
          <xdr:row>124</xdr:row>
          <xdr:rowOff>9525</xdr:rowOff>
        </xdr:to>
        <xdr:sp macro="" textlink="">
          <xdr:nvSpPr>
            <xdr:cNvPr id="377043" name="Check Box 5331" hidden="1">
              <a:extLst>
                <a:ext uri="{63B3BB69-23CF-44E3-9099-C40C66FF867C}">
                  <a14:compatExt spid="_x0000_s377043"/>
                </a:ext>
                <a:ext uri="{FF2B5EF4-FFF2-40B4-BE49-F238E27FC236}">
                  <a16:creationId xmlns:a16="http://schemas.microsoft.com/office/drawing/2014/main" id="{00000000-0008-0000-0300-0000D3C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276225</xdr:colOff>
          <xdr:row>126</xdr:row>
          <xdr:rowOff>0</xdr:rowOff>
        </xdr:from>
        <xdr:to>
          <xdr:col>14</xdr:col>
          <xdr:colOff>95250</xdr:colOff>
          <xdr:row>127</xdr:row>
          <xdr:rowOff>9525</xdr:rowOff>
        </xdr:to>
        <xdr:sp macro="" textlink="">
          <xdr:nvSpPr>
            <xdr:cNvPr id="377044" name="Check Box 5332" hidden="1">
              <a:extLst>
                <a:ext uri="{63B3BB69-23CF-44E3-9099-C40C66FF867C}">
                  <a14:compatExt spid="_x0000_s377044"/>
                </a:ext>
                <a:ext uri="{FF2B5EF4-FFF2-40B4-BE49-F238E27FC236}">
                  <a16:creationId xmlns:a16="http://schemas.microsoft.com/office/drawing/2014/main" id="{00000000-0008-0000-0300-0000D4C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276225</xdr:colOff>
          <xdr:row>125</xdr:row>
          <xdr:rowOff>0</xdr:rowOff>
        </xdr:from>
        <xdr:to>
          <xdr:col>14</xdr:col>
          <xdr:colOff>95250</xdr:colOff>
          <xdr:row>126</xdr:row>
          <xdr:rowOff>9525</xdr:rowOff>
        </xdr:to>
        <xdr:sp macro="" textlink="">
          <xdr:nvSpPr>
            <xdr:cNvPr id="377045" name="Check Box 5333" hidden="1">
              <a:extLst>
                <a:ext uri="{63B3BB69-23CF-44E3-9099-C40C66FF867C}">
                  <a14:compatExt spid="_x0000_s377045"/>
                </a:ext>
                <a:ext uri="{FF2B5EF4-FFF2-40B4-BE49-F238E27FC236}">
                  <a16:creationId xmlns:a16="http://schemas.microsoft.com/office/drawing/2014/main" id="{00000000-0008-0000-0300-0000D5C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123825</xdr:colOff>
          <xdr:row>129</xdr:row>
          <xdr:rowOff>9525</xdr:rowOff>
        </xdr:from>
        <xdr:to>
          <xdr:col>15</xdr:col>
          <xdr:colOff>38100</xdr:colOff>
          <xdr:row>130</xdr:row>
          <xdr:rowOff>19050</xdr:rowOff>
        </xdr:to>
        <xdr:sp macro="" textlink="">
          <xdr:nvSpPr>
            <xdr:cNvPr id="377046" name="Check Box 5334" hidden="1">
              <a:extLst>
                <a:ext uri="{63B3BB69-23CF-44E3-9099-C40C66FF867C}">
                  <a14:compatExt spid="_x0000_s377046"/>
                </a:ext>
                <a:ext uri="{FF2B5EF4-FFF2-40B4-BE49-F238E27FC236}">
                  <a16:creationId xmlns:a16="http://schemas.microsoft.com/office/drawing/2014/main" id="{00000000-0008-0000-0300-0000D6C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123825</xdr:colOff>
          <xdr:row>130</xdr:row>
          <xdr:rowOff>9525</xdr:rowOff>
        </xdr:from>
        <xdr:to>
          <xdr:col>15</xdr:col>
          <xdr:colOff>38100</xdr:colOff>
          <xdr:row>131</xdr:row>
          <xdr:rowOff>19050</xdr:rowOff>
        </xdr:to>
        <xdr:sp macro="" textlink="">
          <xdr:nvSpPr>
            <xdr:cNvPr id="377047" name="Check Box 5335" hidden="1">
              <a:extLst>
                <a:ext uri="{63B3BB69-23CF-44E3-9099-C40C66FF867C}">
                  <a14:compatExt spid="_x0000_s377047"/>
                </a:ext>
                <a:ext uri="{FF2B5EF4-FFF2-40B4-BE49-F238E27FC236}">
                  <a16:creationId xmlns:a16="http://schemas.microsoft.com/office/drawing/2014/main" id="{00000000-0008-0000-0300-0000D7C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123825</xdr:colOff>
          <xdr:row>131</xdr:row>
          <xdr:rowOff>9525</xdr:rowOff>
        </xdr:from>
        <xdr:to>
          <xdr:col>15</xdr:col>
          <xdr:colOff>38100</xdr:colOff>
          <xdr:row>132</xdr:row>
          <xdr:rowOff>19050</xdr:rowOff>
        </xdr:to>
        <xdr:sp macro="" textlink="">
          <xdr:nvSpPr>
            <xdr:cNvPr id="377048" name="Check Box 5336" hidden="1">
              <a:extLst>
                <a:ext uri="{63B3BB69-23CF-44E3-9099-C40C66FF867C}">
                  <a14:compatExt spid="_x0000_s377048"/>
                </a:ext>
                <a:ext uri="{FF2B5EF4-FFF2-40B4-BE49-F238E27FC236}">
                  <a16:creationId xmlns:a16="http://schemas.microsoft.com/office/drawing/2014/main" id="{00000000-0008-0000-0300-0000D8C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57150</xdr:colOff>
          <xdr:row>518</xdr:row>
          <xdr:rowOff>228600</xdr:rowOff>
        </xdr:from>
        <xdr:to>
          <xdr:col>14</xdr:col>
          <xdr:colOff>523875</xdr:colOff>
          <xdr:row>520</xdr:row>
          <xdr:rowOff>9525</xdr:rowOff>
        </xdr:to>
        <xdr:sp macro="" textlink="">
          <xdr:nvSpPr>
            <xdr:cNvPr id="377049" name="Check Box 5337" hidden="1">
              <a:extLst>
                <a:ext uri="{63B3BB69-23CF-44E3-9099-C40C66FF867C}">
                  <a14:compatExt spid="_x0000_s377049"/>
                </a:ext>
                <a:ext uri="{FF2B5EF4-FFF2-40B4-BE49-F238E27FC236}">
                  <a16:creationId xmlns:a16="http://schemas.microsoft.com/office/drawing/2014/main" id="{00000000-0008-0000-0300-0000D9C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57150</xdr:colOff>
          <xdr:row>520</xdr:row>
          <xdr:rowOff>9525</xdr:rowOff>
        </xdr:from>
        <xdr:to>
          <xdr:col>14</xdr:col>
          <xdr:colOff>523875</xdr:colOff>
          <xdr:row>521</xdr:row>
          <xdr:rowOff>19050</xdr:rowOff>
        </xdr:to>
        <xdr:sp macro="" textlink="">
          <xdr:nvSpPr>
            <xdr:cNvPr id="377050" name="Check Box 5338" hidden="1">
              <a:extLst>
                <a:ext uri="{63B3BB69-23CF-44E3-9099-C40C66FF867C}">
                  <a14:compatExt spid="_x0000_s377050"/>
                </a:ext>
                <a:ext uri="{FF2B5EF4-FFF2-40B4-BE49-F238E27FC236}">
                  <a16:creationId xmlns:a16="http://schemas.microsoft.com/office/drawing/2014/main" id="{00000000-0008-0000-0300-0000DAC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85725</xdr:colOff>
          <xdr:row>527</xdr:row>
          <xdr:rowOff>0</xdr:rowOff>
        </xdr:from>
        <xdr:to>
          <xdr:col>14</xdr:col>
          <xdr:colOff>533400</xdr:colOff>
          <xdr:row>528</xdr:row>
          <xdr:rowOff>9525</xdr:rowOff>
        </xdr:to>
        <xdr:sp macro="" textlink="">
          <xdr:nvSpPr>
            <xdr:cNvPr id="377051" name="Check Box 5339" hidden="1">
              <a:extLst>
                <a:ext uri="{63B3BB69-23CF-44E3-9099-C40C66FF867C}">
                  <a14:compatExt spid="_x0000_s377051"/>
                </a:ext>
                <a:ext uri="{FF2B5EF4-FFF2-40B4-BE49-F238E27FC236}">
                  <a16:creationId xmlns:a16="http://schemas.microsoft.com/office/drawing/2014/main" id="{00000000-0008-0000-0300-0000DBC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85725</xdr:colOff>
          <xdr:row>528</xdr:row>
          <xdr:rowOff>0</xdr:rowOff>
        </xdr:from>
        <xdr:to>
          <xdr:col>14</xdr:col>
          <xdr:colOff>533400</xdr:colOff>
          <xdr:row>529</xdr:row>
          <xdr:rowOff>9525</xdr:rowOff>
        </xdr:to>
        <xdr:sp macro="" textlink="">
          <xdr:nvSpPr>
            <xdr:cNvPr id="377052" name="Check Box 5340" hidden="1">
              <a:extLst>
                <a:ext uri="{63B3BB69-23CF-44E3-9099-C40C66FF867C}">
                  <a14:compatExt spid="_x0000_s377052"/>
                </a:ext>
                <a:ext uri="{FF2B5EF4-FFF2-40B4-BE49-F238E27FC236}">
                  <a16:creationId xmlns:a16="http://schemas.microsoft.com/office/drawing/2014/main" id="{00000000-0008-0000-0300-0000DCC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85725</xdr:colOff>
          <xdr:row>529</xdr:row>
          <xdr:rowOff>0</xdr:rowOff>
        </xdr:from>
        <xdr:to>
          <xdr:col>14</xdr:col>
          <xdr:colOff>533400</xdr:colOff>
          <xdr:row>530</xdr:row>
          <xdr:rowOff>9525</xdr:rowOff>
        </xdr:to>
        <xdr:sp macro="" textlink="">
          <xdr:nvSpPr>
            <xdr:cNvPr id="377053" name="Check Box 5341" hidden="1">
              <a:extLst>
                <a:ext uri="{63B3BB69-23CF-44E3-9099-C40C66FF867C}">
                  <a14:compatExt spid="_x0000_s377053"/>
                </a:ext>
                <a:ext uri="{FF2B5EF4-FFF2-40B4-BE49-F238E27FC236}">
                  <a16:creationId xmlns:a16="http://schemas.microsoft.com/office/drawing/2014/main" id="{00000000-0008-0000-0300-0000DDC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276225</xdr:colOff>
          <xdr:row>536</xdr:row>
          <xdr:rowOff>114300</xdr:rowOff>
        </xdr:from>
        <xdr:to>
          <xdr:col>14</xdr:col>
          <xdr:colOff>76200</xdr:colOff>
          <xdr:row>538</xdr:row>
          <xdr:rowOff>9525</xdr:rowOff>
        </xdr:to>
        <xdr:sp macro="" textlink="">
          <xdr:nvSpPr>
            <xdr:cNvPr id="377057" name="Check Box 5345" hidden="1">
              <a:extLst>
                <a:ext uri="{63B3BB69-23CF-44E3-9099-C40C66FF867C}">
                  <a14:compatExt spid="_x0000_s377057"/>
                </a:ext>
                <a:ext uri="{FF2B5EF4-FFF2-40B4-BE49-F238E27FC236}">
                  <a16:creationId xmlns:a16="http://schemas.microsoft.com/office/drawing/2014/main" id="{00000000-0008-0000-0300-0000E1C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247650</xdr:colOff>
          <xdr:row>561</xdr:row>
          <xdr:rowOff>9525</xdr:rowOff>
        </xdr:from>
        <xdr:to>
          <xdr:col>14</xdr:col>
          <xdr:colOff>57150</xdr:colOff>
          <xdr:row>562</xdr:row>
          <xdr:rowOff>19050</xdr:rowOff>
        </xdr:to>
        <xdr:sp macro="" textlink="">
          <xdr:nvSpPr>
            <xdr:cNvPr id="377058" name="Check Box 5346" hidden="1">
              <a:extLst>
                <a:ext uri="{63B3BB69-23CF-44E3-9099-C40C66FF867C}">
                  <a14:compatExt spid="_x0000_s377058"/>
                </a:ext>
                <a:ext uri="{FF2B5EF4-FFF2-40B4-BE49-F238E27FC236}">
                  <a16:creationId xmlns:a16="http://schemas.microsoft.com/office/drawing/2014/main" id="{00000000-0008-0000-0300-0000E2C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257175</xdr:colOff>
          <xdr:row>545</xdr:row>
          <xdr:rowOff>190500</xdr:rowOff>
        </xdr:from>
        <xdr:to>
          <xdr:col>14</xdr:col>
          <xdr:colOff>57150</xdr:colOff>
          <xdr:row>546</xdr:row>
          <xdr:rowOff>9525</xdr:rowOff>
        </xdr:to>
        <xdr:sp macro="" textlink="">
          <xdr:nvSpPr>
            <xdr:cNvPr id="377060" name="Check Box 5348" hidden="1">
              <a:extLst>
                <a:ext uri="{63B3BB69-23CF-44E3-9099-C40C66FF867C}">
                  <a14:compatExt spid="_x0000_s377060"/>
                </a:ext>
                <a:ext uri="{FF2B5EF4-FFF2-40B4-BE49-F238E27FC236}">
                  <a16:creationId xmlns:a16="http://schemas.microsoft.com/office/drawing/2014/main" id="{00000000-0008-0000-0300-0000E4C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247650</xdr:colOff>
          <xdr:row>545</xdr:row>
          <xdr:rowOff>428625</xdr:rowOff>
        </xdr:from>
        <xdr:to>
          <xdr:col>14</xdr:col>
          <xdr:colOff>66675</xdr:colOff>
          <xdr:row>546</xdr:row>
          <xdr:rowOff>219075</xdr:rowOff>
        </xdr:to>
        <xdr:sp macro="" textlink="">
          <xdr:nvSpPr>
            <xdr:cNvPr id="377064" name="Check Box 5352" hidden="1">
              <a:extLst>
                <a:ext uri="{63B3BB69-23CF-44E3-9099-C40C66FF867C}">
                  <a14:compatExt spid="_x0000_s377064"/>
                </a:ext>
                <a:ext uri="{FF2B5EF4-FFF2-40B4-BE49-F238E27FC236}">
                  <a16:creationId xmlns:a16="http://schemas.microsoft.com/office/drawing/2014/main" id="{00000000-0008-0000-0300-0000E8C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210</xdr:row>
          <xdr:rowOff>0</xdr:rowOff>
        </xdr:from>
        <xdr:to>
          <xdr:col>2</xdr:col>
          <xdr:colOff>352425</xdr:colOff>
          <xdr:row>211</xdr:row>
          <xdr:rowOff>0</xdr:rowOff>
        </xdr:to>
        <xdr:sp macro="" textlink="">
          <xdr:nvSpPr>
            <xdr:cNvPr id="377070" name="Option Button 5358" hidden="1">
              <a:extLst>
                <a:ext uri="{63B3BB69-23CF-44E3-9099-C40C66FF867C}">
                  <a14:compatExt spid="_x0000_s377070"/>
                </a:ext>
                <a:ext uri="{FF2B5EF4-FFF2-40B4-BE49-F238E27FC236}">
                  <a16:creationId xmlns:a16="http://schemas.microsoft.com/office/drawing/2014/main" id="{00000000-0008-0000-0300-0000EEC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218</xdr:row>
          <xdr:rowOff>9525</xdr:rowOff>
        </xdr:from>
        <xdr:to>
          <xdr:col>2</xdr:col>
          <xdr:colOff>352425</xdr:colOff>
          <xdr:row>219</xdr:row>
          <xdr:rowOff>0</xdr:rowOff>
        </xdr:to>
        <xdr:sp macro="" textlink="">
          <xdr:nvSpPr>
            <xdr:cNvPr id="377073" name="Option Button 5361" hidden="1">
              <a:extLst>
                <a:ext uri="{63B3BB69-23CF-44E3-9099-C40C66FF867C}">
                  <a14:compatExt spid="_x0000_s377073"/>
                </a:ext>
                <a:ext uri="{FF2B5EF4-FFF2-40B4-BE49-F238E27FC236}">
                  <a16:creationId xmlns:a16="http://schemas.microsoft.com/office/drawing/2014/main" id="{00000000-0008-0000-0300-0000F1C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218</xdr:row>
          <xdr:rowOff>219075</xdr:rowOff>
        </xdr:from>
        <xdr:to>
          <xdr:col>2</xdr:col>
          <xdr:colOff>352425</xdr:colOff>
          <xdr:row>219</xdr:row>
          <xdr:rowOff>209550</xdr:rowOff>
        </xdr:to>
        <xdr:sp macro="" textlink="">
          <xdr:nvSpPr>
            <xdr:cNvPr id="377074" name="Option Button 5362" hidden="1">
              <a:extLst>
                <a:ext uri="{63B3BB69-23CF-44E3-9099-C40C66FF867C}">
                  <a14:compatExt spid="_x0000_s377074"/>
                </a:ext>
                <a:ext uri="{FF2B5EF4-FFF2-40B4-BE49-F238E27FC236}">
                  <a16:creationId xmlns:a16="http://schemas.microsoft.com/office/drawing/2014/main" id="{00000000-0008-0000-0300-0000F2C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216</xdr:row>
          <xdr:rowOff>66675</xdr:rowOff>
        </xdr:from>
        <xdr:to>
          <xdr:col>20</xdr:col>
          <xdr:colOff>9525</xdr:colOff>
          <xdr:row>220</xdr:row>
          <xdr:rowOff>19050</xdr:rowOff>
        </xdr:to>
        <xdr:sp macro="" textlink="">
          <xdr:nvSpPr>
            <xdr:cNvPr id="377076" name="Group Box 5364" hidden="1">
              <a:extLst>
                <a:ext uri="{63B3BB69-23CF-44E3-9099-C40C66FF867C}">
                  <a14:compatExt spid="_x0000_s377076"/>
                </a:ext>
                <a:ext uri="{FF2B5EF4-FFF2-40B4-BE49-F238E27FC236}">
                  <a16:creationId xmlns:a16="http://schemas.microsoft.com/office/drawing/2014/main" id="{00000000-0008-0000-0300-0000F4C005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11</xdr:col>
          <xdr:colOff>1238250</xdr:colOff>
          <xdr:row>377</xdr:row>
          <xdr:rowOff>28575</xdr:rowOff>
        </xdr:from>
        <xdr:to>
          <xdr:col>12</xdr:col>
          <xdr:colOff>238125</xdr:colOff>
          <xdr:row>378</xdr:row>
          <xdr:rowOff>0</xdr:rowOff>
        </xdr:to>
        <xdr:sp macro="" textlink="">
          <xdr:nvSpPr>
            <xdr:cNvPr id="377087" name="Option Button 5375" hidden="1">
              <a:extLst>
                <a:ext uri="{63B3BB69-23CF-44E3-9099-C40C66FF867C}">
                  <a14:compatExt spid="_x0000_s377087"/>
                </a:ext>
                <a:ext uri="{FF2B5EF4-FFF2-40B4-BE49-F238E27FC236}">
                  <a16:creationId xmlns:a16="http://schemas.microsoft.com/office/drawing/2014/main" id="{00000000-0008-0000-0300-0000FFC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1238250</xdr:colOff>
          <xdr:row>376</xdr:row>
          <xdr:rowOff>28575</xdr:rowOff>
        </xdr:from>
        <xdr:to>
          <xdr:col>12</xdr:col>
          <xdr:colOff>238125</xdr:colOff>
          <xdr:row>377</xdr:row>
          <xdr:rowOff>0</xdr:rowOff>
        </xdr:to>
        <xdr:sp macro="" textlink="">
          <xdr:nvSpPr>
            <xdr:cNvPr id="377086" name="Option Button 5374" hidden="1">
              <a:extLst>
                <a:ext uri="{63B3BB69-23CF-44E3-9099-C40C66FF867C}">
                  <a14:compatExt spid="_x0000_s377086"/>
                </a:ext>
                <a:ext uri="{FF2B5EF4-FFF2-40B4-BE49-F238E27FC236}">
                  <a16:creationId xmlns:a16="http://schemas.microsoft.com/office/drawing/2014/main" id="{00000000-0008-0000-0300-0000FEC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1238250</xdr:colOff>
          <xdr:row>375</xdr:row>
          <xdr:rowOff>28575</xdr:rowOff>
        </xdr:from>
        <xdr:to>
          <xdr:col>12</xdr:col>
          <xdr:colOff>238125</xdr:colOff>
          <xdr:row>376</xdr:row>
          <xdr:rowOff>0</xdr:rowOff>
        </xdr:to>
        <xdr:sp macro="" textlink="">
          <xdr:nvSpPr>
            <xdr:cNvPr id="377085" name="Option Button 5373" hidden="1">
              <a:extLst>
                <a:ext uri="{63B3BB69-23CF-44E3-9099-C40C66FF867C}">
                  <a14:compatExt spid="_x0000_s377085"/>
                </a:ext>
                <a:ext uri="{FF2B5EF4-FFF2-40B4-BE49-F238E27FC236}">
                  <a16:creationId xmlns:a16="http://schemas.microsoft.com/office/drawing/2014/main" id="{00000000-0008-0000-0300-0000FDC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1238250</xdr:colOff>
          <xdr:row>374</xdr:row>
          <xdr:rowOff>28575</xdr:rowOff>
        </xdr:from>
        <xdr:to>
          <xdr:col>12</xdr:col>
          <xdr:colOff>238125</xdr:colOff>
          <xdr:row>375</xdr:row>
          <xdr:rowOff>0</xdr:rowOff>
        </xdr:to>
        <xdr:sp macro="" textlink="">
          <xdr:nvSpPr>
            <xdr:cNvPr id="377084" name="Option Button 5372" hidden="1">
              <a:extLst>
                <a:ext uri="{63B3BB69-23CF-44E3-9099-C40C66FF867C}">
                  <a14:compatExt spid="_x0000_s377084"/>
                </a:ext>
                <a:ext uri="{FF2B5EF4-FFF2-40B4-BE49-F238E27FC236}">
                  <a16:creationId xmlns:a16="http://schemas.microsoft.com/office/drawing/2014/main" id="{00000000-0008-0000-0300-0000FCC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1238250</xdr:colOff>
          <xdr:row>373</xdr:row>
          <xdr:rowOff>19050</xdr:rowOff>
        </xdr:from>
        <xdr:to>
          <xdr:col>12</xdr:col>
          <xdr:colOff>238125</xdr:colOff>
          <xdr:row>373</xdr:row>
          <xdr:rowOff>219075</xdr:rowOff>
        </xdr:to>
        <xdr:sp macro="" textlink="">
          <xdr:nvSpPr>
            <xdr:cNvPr id="377082" name="Option Button 5370" hidden="1">
              <a:extLst>
                <a:ext uri="{63B3BB69-23CF-44E3-9099-C40C66FF867C}">
                  <a14:compatExt spid="_x0000_s377082"/>
                </a:ext>
                <a:ext uri="{FF2B5EF4-FFF2-40B4-BE49-F238E27FC236}">
                  <a16:creationId xmlns:a16="http://schemas.microsoft.com/office/drawing/2014/main" id="{00000000-0008-0000-0300-0000FAC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1238250</xdr:colOff>
          <xdr:row>372</xdr:row>
          <xdr:rowOff>19050</xdr:rowOff>
        </xdr:from>
        <xdr:to>
          <xdr:col>12</xdr:col>
          <xdr:colOff>238125</xdr:colOff>
          <xdr:row>372</xdr:row>
          <xdr:rowOff>219075</xdr:rowOff>
        </xdr:to>
        <xdr:sp macro="" textlink="">
          <xdr:nvSpPr>
            <xdr:cNvPr id="377083" name="Option Button 5371" hidden="1">
              <a:extLst>
                <a:ext uri="{63B3BB69-23CF-44E3-9099-C40C66FF867C}">
                  <a14:compatExt spid="_x0000_s377083"/>
                </a:ext>
                <a:ext uri="{FF2B5EF4-FFF2-40B4-BE49-F238E27FC236}">
                  <a16:creationId xmlns:a16="http://schemas.microsoft.com/office/drawing/2014/main" id="{00000000-0008-0000-0300-0000FBC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1238250</xdr:colOff>
          <xdr:row>371</xdr:row>
          <xdr:rowOff>19050</xdr:rowOff>
        </xdr:from>
        <xdr:to>
          <xdr:col>12</xdr:col>
          <xdr:colOff>238125</xdr:colOff>
          <xdr:row>371</xdr:row>
          <xdr:rowOff>219075</xdr:rowOff>
        </xdr:to>
        <xdr:sp macro="" textlink="">
          <xdr:nvSpPr>
            <xdr:cNvPr id="377081" name="Option Button 5369" hidden="1">
              <a:extLst>
                <a:ext uri="{63B3BB69-23CF-44E3-9099-C40C66FF867C}">
                  <a14:compatExt spid="_x0000_s377081"/>
                </a:ext>
                <a:ext uri="{FF2B5EF4-FFF2-40B4-BE49-F238E27FC236}">
                  <a16:creationId xmlns:a16="http://schemas.microsoft.com/office/drawing/2014/main" id="{00000000-0008-0000-0300-0000F9C0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1247775</xdr:colOff>
          <xdr:row>379</xdr:row>
          <xdr:rowOff>38100</xdr:rowOff>
        </xdr:from>
        <xdr:to>
          <xdr:col>12</xdr:col>
          <xdr:colOff>238125</xdr:colOff>
          <xdr:row>380</xdr:row>
          <xdr:rowOff>0</xdr:rowOff>
        </xdr:to>
        <xdr:sp macro="" textlink="">
          <xdr:nvSpPr>
            <xdr:cNvPr id="377089" name="Option Button 5377" hidden="1">
              <a:extLst>
                <a:ext uri="{63B3BB69-23CF-44E3-9099-C40C66FF867C}">
                  <a14:compatExt spid="_x0000_s377089"/>
                </a:ext>
                <a:ext uri="{FF2B5EF4-FFF2-40B4-BE49-F238E27FC236}">
                  <a16:creationId xmlns:a16="http://schemas.microsoft.com/office/drawing/2014/main" id="{00000000-0008-0000-0300-000001C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1247775</xdr:colOff>
          <xdr:row>380</xdr:row>
          <xdr:rowOff>28575</xdr:rowOff>
        </xdr:from>
        <xdr:to>
          <xdr:col>12</xdr:col>
          <xdr:colOff>238125</xdr:colOff>
          <xdr:row>381</xdr:row>
          <xdr:rowOff>0</xdr:rowOff>
        </xdr:to>
        <xdr:sp macro="" textlink="">
          <xdr:nvSpPr>
            <xdr:cNvPr id="377090" name="Option Button 5378" hidden="1">
              <a:extLst>
                <a:ext uri="{63B3BB69-23CF-44E3-9099-C40C66FF867C}">
                  <a14:compatExt spid="_x0000_s377090"/>
                </a:ext>
                <a:ext uri="{FF2B5EF4-FFF2-40B4-BE49-F238E27FC236}">
                  <a16:creationId xmlns:a16="http://schemas.microsoft.com/office/drawing/2014/main" id="{00000000-0008-0000-0300-000002C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1247775</xdr:colOff>
          <xdr:row>381</xdr:row>
          <xdr:rowOff>19050</xdr:rowOff>
        </xdr:from>
        <xdr:to>
          <xdr:col>12</xdr:col>
          <xdr:colOff>228600</xdr:colOff>
          <xdr:row>381</xdr:row>
          <xdr:rowOff>219075</xdr:rowOff>
        </xdr:to>
        <xdr:sp macro="" textlink="">
          <xdr:nvSpPr>
            <xdr:cNvPr id="377091" name="Option Button 5379" hidden="1">
              <a:extLst>
                <a:ext uri="{63B3BB69-23CF-44E3-9099-C40C66FF867C}">
                  <a14:compatExt spid="_x0000_s377091"/>
                </a:ext>
                <a:ext uri="{FF2B5EF4-FFF2-40B4-BE49-F238E27FC236}">
                  <a16:creationId xmlns:a16="http://schemas.microsoft.com/office/drawing/2014/main" id="{00000000-0008-0000-0300-000003C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1238250</xdr:colOff>
          <xdr:row>382</xdr:row>
          <xdr:rowOff>9525</xdr:rowOff>
        </xdr:from>
        <xdr:to>
          <xdr:col>12</xdr:col>
          <xdr:colOff>247650</xdr:colOff>
          <xdr:row>382</xdr:row>
          <xdr:rowOff>209550</xdr:rowOff>
        </xdr:to>
        <xdr:sp macro="" textlink="">
          <xdr:nvSpPr>
            <xdr:cNvPr id="377092" name="Option Button 5380" hidden="1">
              <a:extLst>
                <a:ext uri="{63B3BB69-23CF-44E3-9099-C40C66FF867C}">
                  <a14:compatExt spid="_x0000_s377092"/>
                </a:ext>
                <a:ext uri="{FF2B5EF4-FFF2-40B4-BE49-F238E27FC236}">
                  <a16:creationId xmlns:a16="http://schemas.microsoft.com/office/drawing/2014/main" id="{00000000-0008-0000-0300-000004C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1247775</xdr:colOff>
          <xdr:row>383</xdr:row>
          <xdr:rowOff>9525</xdr:rowOff>
        </xdr:from>
        <xdr:to>
          <xdr:col>12</xdr:col>
          <xdr:colOff>238125</xdr:colOff>
          <xdr:row>383</xdr:row>
          <xdr:rowOff>209550</xdr:rowOff>
        </xdr:to>
        <xdr:sp macro="" textlink="">
          <xdr:nvSpPr>
            <xdr:cNvPr id="377093" name="Option Button 5381" hidden="1">
              <a:extLst>
                <a:ext uri="{63B3BB69-23CF-44E3-9099-C40C66FF867C}">
                  <a14:compatExt spid="_x0000_s377093"/>
                </a:ext>
                <a:ext uri="{FF2B5EF4-FFF2-40B4-BE49-F238E27FC236}">
                  <a16:creationId xmlns:a16="http://schemas.microsoft.com/office/drawing/2014/main" id="{00000000-0008-0000-0300-000005C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1247775</xdr:colOff>
          <xdr:row>383</xdr:row>
          <xdr:rowOff>228600</xdr:rowOff>
        </xdr:from>
        <xdr:to>
          <xdr:col>12</xdr:col>
          <xdr:colOff>238125</xdr:colOff>
          <xdr:row>384</xdr:row>
          <xdr:rowOff>190500</xdr:rowOff>
        </xdr:to>
        <xdr:sp macro="" textlink="">
          <xdr:nvSpPr>
            <xdr:cNvPr id="377094" name="Option Button 5382" hidden="1">
              <a:extLst>
                <a:ext uri="{63B3BB69-23CF-44E3-9099-C40C66FF867C}">
                  <a14:compatExt spid="_x0000_s377094"/>
                </a:ext>
                <a:ext uri="{FF2B5EF4-FFF2-40B4-BE49-F238E27FC236}">
                  <a16:creationId xmlns:a16="http://schemas.microsoft.com/office/drawing/2014/main" id="{00000000-0008-0000-0300-000006C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1247775</xdr:colOff>
          <xdr:row>384</xdr:row>
          <xdr:rowOff>219075</xdr:rowOff>
        </xdr:from>
        <xdr:to>
          <xdr:col>12</xdr:col>
          <xdr:colOff>238125</xdr:colOff>
          <xdr:row>385</xdr:row>
          <xdr:rowOff>180975</xdr:rowOff>
        </xdr:to>
        <xdr:sp macro="" textlink="">
          <xdr:nvSpPr>
            <xdr:cNvPr id="377095" name="Option Button 5383" hidden="1">
              <a:extLst>
                <a:ext uri="{63B3BB69-23CF-44E3-9099-C40C66FF867C}">
                  <a14:compatExt spid="_x0000_s377095"/>
                </a:ext>
                <a:ext uri="{FF2B5EF4-FFF2-40B4-BE49-F238E27FC236}">
                  <a16:creationId xmlns:a16="http://schemas.microsoft.com/office/drawing/2014/main" id="{00000000-0008-0000-0300-000007C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57150</xdr:colOff>
          <xdr:row>370</xdr:row>
          <xdr:rowOff>0</xdr:rowOff>
        </xdr:from>
        <xdr:to>
          <xdr:col>20</xdr:col>
          <xdr:colOff>9525</xdr:colOff>
          <xdr:row>378</xdr:row>
          <xdr:rowOff>28575</xdr:rowOff>
        </xdr:to>
        <xdr:sp macro="" textlink="">
          <xdr:nvSpPr>
            <xdr:cNvPr id="377134" name="Group Box 5422" hidden="1">
              <a:extLst>
                <a:ext uri="{63B3BB69-23CF-44E3-9099-C40C66FF867C}">
                  <a14:compatExt spid="_x0000_s377134"/>
                </a:ext>
                <a:ext uri="{FF2B5EF4-FFF2-40B4-BE49-F238E27FC236}">
                  <a16:creationId xmlns:a16="http://schemas.microsoft.com/office/drawing/2014/main" id="{00000000-0008-0000-0300-00002EC105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66675</xdr:colOff>
          <xdr:row>378</xdr:row>
          <xdr:rowOff>28575</xdr:rowOff>
        </xdr:from>
        <xdr:to>
          <xdr:col>20</xdr:col>
          <xdr:colOff>0</xdr:colOff>
          <xdr:row>386</xdr:row>
          <xdr:rowOff>9525</xdr:rowOff>
        </xdr:to>
        <xdr:sp macro="" textlink="">
          <xdr:nvSpPr>
            <xdr:cNvPr id="377135" name="Group Box 5423" hidden="1">
              <a:extLst>
                <a:ext uri="{63B3BB69-23CF-44E3-9099-C40C66FF867C}">
                  <a14:compatExt spid="_x0000_s377135"/>
                </a:ext>
                <a:ext uri="{FF2B5EF4-FFF2-40B4-BE49-F238E27FC236}">
                  <a16:creationId xmlns:a16="http://schemas.microsoft.com/office/drawing/2014/main" id="{00000000-0008-0000-0300-00002FC105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8</xdr:col>
          <xdr:colOff>200025</xdr:colOff>
          <xdr:row>496</xdr:row>
          <xdr:rowOff>19050</xdr:rowOff>
        </xdr:from>
        <xdr:to>
          <xdr:col>8</xdr:col>
          <xdr:colOff>400050</xdr:colOff>
          <xdr:row>496</xdr:row>
          <xdr:rowOff>190500</xdr:rowOff>
        </xdr:to>
        <xdr:sp macro="" textlink="">
          <xdr:nvSpPr>
            <xdr:cNvPr id="377138" name="Option Button 5426" hidden="1">
              <a:extLst>
                <a:ext uri="{63B3BB69-23CF-44E3-9099-C40C66FF867C}">
                  <a14:compatExt spid="_x0000_s377138"/>
                </a:ext>
                <a:ext uri="{FF2B5EF4-FFF2-40B4-BE49-F238E27FC236}">
                  <a16:creationId xmlns:a16="http://schemas.microsoft.com/office/drawing/2014/main" id="{00000000-0008-0000-0300-000032C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285750</xdr:colOff>
          <xdr:row>496</xdr:row>
          <xdr:rowOff>19050</xdr:rowOff>
        </xdr:from>
        <xdr:to>
          <xdr:col>12</xdr:col>
          <xdr:colOff>0</xdr:colOff>
          <xdr:row>496</xdr:row>
          <xdr:rowOff>190500</xdr:rowOff>
        </xdr:to>
        <xdr:sp macro="" textlink="">
          <xdr:nvSpPr>
            <xdr:cNvPr id="377139" name="Option Button 5427" hidden="1">
              <a:extLst>
                <a:ext uri="{63B3BB69-23CF-44E3-9099-C40C66FF867C}">
                  <a14:compatExt spid="_x0000_s377139"/>
                </a:ext>
                <a:ext uri="{FF2B5EF4-FFF2-40B4-BE49-F238E27FC236}">
                  <a16:creationId xmlns:a16="http://schemas.microsoft.com/office/drawing/2014/main" id="{00000000-0008-0000-0300-000033C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95250</xdr:colOff>
          <xdr:row>522</xdr:row>
          <xdr:rowOff>19050</xdr:rowOff>
        </xdr:from>
        <xdr:to>
          <xdr:col>10</xdr:col>
          <xdr:colOff>304800</xdr:colOff>
          <xdr:row>522</xdr:row>
          <xdr:rowOff>219075</xdr:rowOff>
        </xdr:to>
        <xdr:sp macro="" textlink="">
          <xdr:nvSpPr>
            <xdr:cNvPr id="377140" name="Option Button 5428" hidden="1">
              <a:extLst>
                <a:ext uri="{63B3BB69-23CF-44E3-9099-C40C66FF867C}">
                  <a14:compatExt spid="_x0000_s377140"/>
                </a:ext>
                <a:ext uri="{FF2B5EF4-FFF2-40B4-BE49-F238E27FC236}">
                  <a16:creationId xmlns:a16="http://schemas.microsoft.com/office/drawing/2014/main" id="{00000000-0008-0000-0300-000034C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66675</xdr:colOff>
          <xdr:row>522</xdr:row>
          <xdr:rowOff>9525</xdr:rowOff>
        </xdr:from>
        <xdr:to>
          <xdr:col>6</xdr:col>
          <xdr:colOff>285750</xdr:colOff>
          <xdr:row>522</xdr:row>
          <xdr:rowOff>200025</xdr:rowOff>
        </xdr:to>
        <xdr:sp macro="" textlink="">
          <xdr:nvSpPr>
            <xdr:cNvPr id="377142" name="Option Button 5430" hidden="1">
              <a:extLst>
                <a:ext uri="{63B3BB69-23CF-44E3-9099-C40C66FF867C}">
                  <a14:compatExt spid="_x0000_s377142"/>
                </a:ext>
                <a:ext uri="{FF2B5EF4-FFF2-40B4-BE49-F238E27FC236}">
                  <a16:creationId xmlns:a16="http://schemas.microsoft.com/office/drawing/2014/main" id="{00000000-0008-0000-0300-000036C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57150</xdr:colOff>
          <xdr:row>545</xdr:row>
          <xdr:rowOff>171450</xdr:rowOff>
        </xdr:from>
        <xdr:to>
          <xdr:col>3</xdr:col>
          <xdr:colOff>238125</xdr:colOff>
          <xdr:row>545</xdr:row>
          <xdr:rowOff>361950</xdr:rowOff>
        </xdr:to>
        <xdr:sp macro="" textlink="">
          <xdr:nvSpPr>
            <xdr:cNvPr id="377143" name="Option Button 5431" hidden="1">
              <a:extLst>
                <a:ext uri="{63B3BB69-23CF-44E3-9099-C40C66FF867C}">
                  <a14:compatExt spid="_x0000_s377143"/>
                </a:ext>
                <a:ext uri="{FF2B5EF4-FFF2-40B4-BE49-F238E27FC236}">
                  <a16:creationId xmlns:a16="http://schemas.microsoft.com/office/drawing/2014/main" id="{00000000-0008-0000-0300-000037C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12" x 12"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257175</xdr:colOff>
          <xdr:row>545</xdr:row>
          <xdr:rowOff>161925</xdr:rowOff>
        </xdr:from>
        <xdr:to>
          <xdr:col>4</xdr:col>
          <xdr:colOff>419100</xdr:colOff>
          <xdr:row>545</xdr:row>
          <xdr:rowOff>390525</xdr:rowOff>
        </xdr:to>
        <xdr:sp macro="" textlink="">
          <xdr:nvSpPr>
            <xdr:cNvPr id="377144" name="Option Button 5432" descr="18&quot; x 18&quot;" hidden="1">
              <a:extLst>
                <a:ext uri="{63B3BB69-23CF-44E3-9099-C40C66FF867C}">
                  <a14:compatExt spid="_x0000_s377144"/>
                </a:ext>
                <a:ext uri="{FF2B5EF4-FFF2-40B4-BE49-F238E27FC236}">
                  <a16:creationId xmlns:a16="http://schemas.microsoft.com/office/drawing/2014/main" id="{00000000-0008-0000-0300-000038C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18" x 18"</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38100</xdr:colOff>
          <xdr:row>545</xdr:row>
          <xdr:rowOff>161925</xdr:rowOff>
        </xdr:from>
        <xdr:to>
          <xdr:col>6</xdr:col>
          <xdr:colOff>180975</xdr:colOff>
          <xdr:row>545</xdr:row>
          <xdr:rowOff>390525</xdr:rowOff>
        </xdr:to>
        <xdr:sp macro="" textlink="">
          <xdr:nvSpPr>
            <xdr:cNvPr id="377145" name="Option Button 5433" hidden="1">
              <a:extLst>
                <a:ext uri="{63B3BB69-23CF-44E3-9099-C40C66FF867C}">
                  <a14:compatExt spid="_x0000_s377145"/>
                </a:ext>
                <a:ext uri="{FF2B5EF4-FFF2-40B4-BE49-F238E27FC236}">
                  <a16:creationId xmlns:a16="http://schemas.microsoft.com/office/drawing/2014/main" id="{00000000-0008-0000-0300-000039C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24" x 24"</a:t>
              </a:r>
            </a:p>
          </xdr:txBody>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57150</xdr:colOff>
          <xdr:row>545</xdr:row>
          <xdr:rowOff>57150</xdr:rowOff>
        </xdr:from>
        <xdr:to>
          <xdr:col>6</xdr:col>
          <xdr:colOff>400050</xdr:colOff>
          <xdr:row>546</xdr:row>
          <xdr:rowOff>0</xdr:rowOff>
        </xdr:to>
        <xdr:sp macro="" textlink="">
          <xdr:nvSpPr>
            <xdr:cNvPr id="377146" name="Group Box 5434" descr="Access Door Kit Size" hidden="1">
              <a:extLst>
                <a:ext uri="{63B3BB69-23CF-44E3-9099-C40C66FF867C}">
                  <a14:compatExt spid="_x0000_s377146"/>
                </a:ext>
                <a:ext uri="{FF2B5EF4-FFF2-40B4-BE49-F238E27FC236}">
                  <a16:creationId xmlns:a16="http://schemas.microsoft.com/office/drawing/2014/main" id="{00000000-0008-0000-0300-00003AC105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18288" rIns="0" bIns="0" anchor="t" upright="1"/>
            <a:lstStyle/>
            <a:p>
              <a:pPr algn="l" rtl="0">
                <a:defRPr sz="1000"/>
              </a:pPr>
              <a:r>
                <a:rPr lang="en-US" sz="800" b="0" i="0" u="none" strike="noStrike" baseline="0">
                  <a:solidFill>
                    <a:srgbClr val="000000"/>
                  </a:solidFill>
                  <a:latin typeface="Segoe UI"/>
                  <a:cs typeface="Segoe UI"/>
                </a:rPr>
                <a:t>Access Door Kit Size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95250</xdr:colOff>
          <xdr:row>235</xdr:row>
          <xdr:rowOff>38100</xdr:rowOff>
        </xdr:from>
        <xdr:to>
          <xdr:col>2</xdr:col>
          <xdr:colOff>323850</xdr:colOff>
          <xdr:row>235</xdr:row>
          <xdr:rowOff>209550</xdr:rowOff>
        </xdr:to>
        <xdr:sp macro="" textlink="">
          <xdr:nvSpPr>
            <xdr:cNvPr id="377150" name="Option Button 5438" hidden="1">
              <a:extLst>
                <a:ext uri="{63B3BB69-23CF-44E3-9099-C40C66FF867C}">
                  <a14:compatExt spid="_x0000_s377150"/>
                </a:ext>
                <a:ext uri="{FF2B5EF4-FFF2-40B4-BE49-F238E27FC236}">
                  <a16:creationId xmlns:a16="http://schemas.microsoft.com/office/drawing/2014/main" id="{00000000-0008-0000-0300-00003EC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226</xdr:row>
          <xdr:rowOff>0</xdr:rowOff>
        </xdr:from>
        <xdr:to>
          <xdr:col>2</xdr:col>
          <xdr:colOff>352425</xdr:colOff>
          <xdr:row>226</xdr:row>
          <xdr:rowOff>219075</xdr:rowOff>
        </xdr:to>
        <xdr:sp macro="" textlink="">
          <xdr:nvSpPr>
            <xdr:cNvPr id="377155" name="Option Button 5443" hidden="1">
              <a:extLst>
                <a:ext uri="{63B3BB69-23CF-44E3-9099-C40C66FF867C}">
                  <a14:compatExt spid="_x0000_s377155"/>
                </a:ext>
                <a:ext uri="{FF2B5EF4-FFF2-40B4-BE49-F238E27FC236}">
                  <a16:creationId xmlns:a16="http://schemas.microsoft.com/office/drawing/2014/main" id="{00000000-0008-0000-0300-000043C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323850</xdr:colOff>
          <xdr:row>142</xdr:row>
          <xdr:rowOff>228600</xdr:rowOff>
        </xdr:from>
        <xdr:to>
          <xdr:col>14</xdr:col>
          <xdr:colOff>542925</xdr:colOff>
          <xdr:row>144</xdr:row>
          <xdr:rowOff>0</xdr:rowOff>
        </xdr:to>
        <xdr:sp macro="" textlink="">
          <xdr:nvSpPr>
            <xdr:cNvPr id="377187" name="Group Box 5475" hidden="1">
              <a:extLst>
                <a:ext uri="{63B3BB69-23CF-44E3-9099-C40C66FF867C}">
                  <a14:compatExt spid="_x0000_s377187"/>
                </a:ext>
                <a:ext uri="{FF2B5EF4-FFF2-40B4-BE49-F238E27FC236}">
                  <a16:creationId xmlns:a16="http://schemas.microsoft.com/office/drawing/2014/main" id="{00000000-0008-0000-0300-000063C105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3</xdr:col>
          <xdr:colOff>0</xdr:colOff>
          <xdr:row>151</xdr:row>
          <xdr:rowOff>0</xdr:rowOff>
        </xdr:from>
        <xdr:to>
          <xdr:col>12</xdr:col>
          <xdr:colOff>0</xdr:colOff>
          <xdr:row>152</xdr:row>
          <xdr:rowOff>0</xdr:rowOff>
        </xdr:to>
        <xdr:sp macro="" textlink="">
          <xdr:nvSpPr>
            <xdr:cNvPr id="377189" name="Group Box 5477" hidden="1">
              <a:extLst>
                <a:ext uri="{63B3BB69-23CF-44E3-9099-C40C66FF867C}">
                  <a14:compatExt spid="_x0000_s377189"/>
                </a:ext>
                <a:ext uri="{FF2B5EF4-FFF2-40B4-BE49-F238E27FC236}">
                  <a16:creationId xmlns:a16="http://schemas.microsoft.com/office/drawing/2014/main" id="{00000000-0008-0000-0300-000065C105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211</xdr:row>
          <xdr:rowOff>0</xdr:rowOff>
        </xdr:from>
        <xdr:to>
          <xdr:col>2</xdr:col>
          <xdr:colOff>352425</xdr:colOff>
          <xdr:row>212</xdr:row>
          <xdr:rowOff>0</xdr:rowOff>
        </xdr:to>
        <xdr:sp macro="" textlink="">
          <xdr:nvSpPr>
            <xdr:cNvPr id="377199" name="Option Button 5487" hidden="1">
              <a:extLst>
                <a:ext uri="{63B3BB69-23CF-44E3-9099-C40C66FF867C}">
                  <a14:compatExt spid="_x0000_s377199"/>
                </a:ext>
                <a:ext uri="{FF2B5EF4-FFF2-40B4-BE49-F238E27FC236}">
                  <a16:creationId xmlns:a16="http://schemas.microsoft.com/office/drawing/2014/main" id="{00000000-0008-0000-0300-00006FC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226</xdr:row>
          <xdr:rowOff>209550</xdr:rowOff>
        </xdr:from>
        <xdr:to>
          <xdr:col>2</xdr:col>
          <xdr:colOff>352425</xdr:colOff>
          <xdr:row>227</xdr:row>
          <xdr:rowOff>200025</xdr:rowOff>
        </xdr:to>
        <xdr:sp macro="" textlink="">
          <xdr:nvSpPr>
            <xdr:cNvPr id="377202" name="Option Button 5490" hidden="1">
              <a:extLst>
                <a:ext uri="{63B3BB69-23CF-44E3-9099-C40C66FF867C}">
                  <a14:compatExt spid="_x0000_s377202"/>
                </a:ext>
                <a:ext uri="{FF2B5EF4-FFF2-40B4-BE49-F238E27FC236}">
                  <a16:creationId xmlns:a16="http://schemas.microsoft.com/office/drawing/2014/main" id="{00000000-0008-0000-0300-000072C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11</xdr:col>
      <xdr:colOff>304800</xdr:colOff>
      <xdr:row>371</xdr:row>
      <xdr:rowOff>57150</xdr:rowOff>
    </xdr:from>
    <xdr:to>
      <xdr:col>12</xdr:col>
      <xdr:colOff>19050</xdr:colOff>
      <xdr:row>377</xdr:row>
      <xdr:rowOff>184823</xdr:rowOff>
    </xdr:to>
    <xdr:sp macro="" textlink="">
      <xdr:nvSpPr>
        <xdr:cNvPr id="790" name="Left Brace 789">
          <a:extLst>
            <a:ext uri="{FF2B5EF4-FFF2-40B4-BE49-F238E27FC236}">
              <a16:creationId xmlns:a16="http://schemas.microsoft.com/office/drawing/2014/main" id="{00000000-0008-0000-0300-000016030000}"/>
            </a:ext>
          </a:extLst>
        </xdr:cNvPr>
        <xdr:cNvSpPr/>
      </xdr:nvSpPr>
      <xdr:spPr>
        <a:xfrm>
          <a:off x="4867275" y="63017400"/>
          <a:ext cx="200025" cy="1499273"/>
        </a:xfrm>
        <a:prstGeom prst="leftBrace">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endParaRPr lang="en-US"/>
        </a:p>
      </xdr:txBody>
    </xdr:sp>
    <xdr:clientData/>
  </xdr:twoCellAnchor>
  <mc:AlternateContent xmlns:mc="http://schemas.openxmlformats.org/markup-compatibility/2006">
    <mc:Choice xmlns:a14="http://schemas.microsoft.com/office/drawing/2010/main" Requires="a14">
      <xdr:twoCellAnchor editAs="oneCell">
        <xdr:from>
          <xdr:col>2</xdr:col>
          <xdr:colOff>95250</xdr:colOff>
          <xdr:row>236</xdr:row>
          <xdr:rowOff>38100</xdr:rowOff>
        </xdr:from>
        <xdr:to>
          <xdr:col>2</xdr:col>
          <xdr:colOff>323850</xdr:colOff>
          <xdr:row>236</xdr:row>
          <xdr:rowOff>209550</xdr:rowOff>
        </xdr:to>
        <xdr:sp macro="" textlink="">
          <xdr:nvSpPr>
            <xdr:cNvPr id="377210" name="Option Button 5498" hidden="1">
              <a:extLst>
                <a:ext uri="{63B3BB69-23CF-44E3-9099-C40C66FF867C}">
                  <a14:compatExt spid="_x0000_s377210"/>
                </a:ext>
                <a:ext uri="{FF2B5EF4-FFF2-40B4-BE49-F238E27FC236}">
                  <a16:creationId xmlns:a16="http://schemas.microsoft.com/office/drawing/2014/main" id="{00000000-0008-0000-0300-00007AC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95250</xdr:colOff>
          <xdr:row>235</xdr:row>
          <xdr:rowOff>38100</xdr:rowOff>
        </xdr:from>
        <xdr:to>
          <xdr:col>8</xdr:col>
          <xdr:colOff>323850</xdr:colOff>
          <xdr:row>235</xdr:row>
          <xdr:rowOff>209550</xdr:rowOff>
        </xdr:to>
        <xdr:sp macro="" textlink="">
          <xdr:nvSpPr>
            <xdr:cNvPr id="377211" name="Option Button 5499" hidden="1">
              <a:extLst>
                <a:ext uri="{63B3BB69-23CF-44E3-9099-C40C66FF867C}">
                  <a14:compatExt spid="_x0000_s377211"/>
                </a:ext>
                <a:ext uri="{FF2B5EF4-FFF2-40B4-BE49-F238E27FC236}">
                  <a16:creationId xmlns:a16="http://schemas.microsoft.com/office/drawing/2014/main" id="{00000000-0008-0000-0300-00007BC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95250</xdr:colOff>
          <xdr:row>236</xdr:row>
          <xdr:rowOff>57150</xdr:rowOff>
        </xdr:from>
        <xdr:to>
          <xdr:col>8</xdr:col>
          <xdr:colOff>314325</xdr:colOff>
          <xdr:row>236</xdr:row>
          <xdr:rowOff>219075</xdr:rowOff>
        </xdr:to>
        <xdr:sp macro="" textlink="">
          <xdr:nvSpPr>
            <xdr:cNvPr id="377214" name="Option Button 5502" hidden="1">
              <a:extLst>
                <a:ext uri="{63B3BB69-23CF-44E3-9099-C40C66FF867C}">
                  <a14:compatExt spid="_x0000_s377214"/>
                </a:ext>
                <a:ext uri="{FF2B5EF4-FFF2-40B4-BE49-F238E27FC236}">
                  <a16:creationId xmlns:a16="http://schemas.microsoft.com/office/drawing/2014/main" id="{00000000-0008-0000-0300-00007EC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57150</xdr:colOff>
          <xdr:row>505</xdr:row>
          <xdr:rowOff>9525</xdr:rowOff>
        </xdr:from>
        <xdr:to>
          <xdr:col>2</xdr:col>
          <xdr:colOff>361950</xdr:colOff>
          <xdr:row>506</xdr:row>
          <xdr:rowOff>0</xdr:rowOff>
        </xdr:to>
        <xdr:sp macro="" textlink="">
          <xdr:nvSpPr>
            <xdr:cNvPr id="377221" name="Option Button 5509" hidden="1">
              <a:extLst>
                <a:ext uri="{63B3BB69-23CF-44E3-9099-C40C66FF867C}">
                  <a14:compatExt spid="_x0000_s377221"/>
                </a:ext>
                <a:ext uri="{FF2B5EF4-FFF2-40B4-BE49-F238E27FC236}">
                  <a16:creationId xmlns:a16="http://schemas.microsoft.com/office/drawing/2014/main" id="{00000000-0008-0000-0300-000085C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457200</xdr:colOff>
          <xdr:row>508</xdr:row>
          <xdr:rowOff>28575</xdr:rowOff>
        </xdr:from>
        <xdr:to>
          <xdr:col>3</xdr:col>
          <xdr:colOff>266700</xdr:colOff>
          <xdr:row>508</xdr:row>
          <xdr:rowOff>171450</xdr:rowOff>
        </xdr:to>
        <xdr:sp macro="" textlink="">
          <xdr:nvSpPr>
            <xdr:cNvPr id="377224" name="Option Button 5512" hidden="1">
              <a:extLst>
                <a:ext uri="{63B3BB69-23CF-44E3-9099-C40C66FF867C}">
                  <a14:compatExt spid="_x0000_s377224"/>
                </a:ext>
                <a:ext uri="{FF2B5EF4-FFF2-40B4-BE49-F238E27FC236}">
                  <a16:creationId xmlns:a16="http://schemas.microsoft.com/office/drawing/2014/main" id="{00000000-0008-0000-0300-000088C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L</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238125</xdr:colOff>
          <xdr:row>508</xdr:row>
          <xdr:rowOff>28575</xdr:rowOff>
        </xdr:from>
        <xdr:to>
          <xdr:col>4</xdr:col>
          <xdr:colOff>47625</xdr:colOff>
          <xdr:row>508</xdr:row>
          <xdr:rowOff>171450</xdr:rowOff>
        </xdr:to>
        <xdr:sp macro="" textlink="">
          <xdr:nvSpPr>
            <xdr:cNvPr id="377225" name="Option Button 5513" hidden="1">
              <a:extLst>
                <a:ext uri="{63B3BB69-23CF-44E3-9099-C40C66FF867C}">
                  <a14:compatExt spid="_x0000_s377225"/>
                </a:ext>
                <a:ext uri="{FF2B5EF4-FFF2-40B4-BE49-F238E27FC236}">
                  <a16:creationId xmlns:a16="http://schemas.microsoft.com/office/drawing/2014/main" id="{00000000-0008-0000-0300-000089C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G</a:t>
              </a:r>
            </a:p>
          </xdr:txBody>
        </xdr:sp>
        <xdr:clientData/>
      </xdr:twoCellAnchor>
    </mc:Choice>
    <mc:Fallback/>
  </mc:AlternateContent>
  <mc:AlternateContent xmlns:mc="http://schemas.openxmlformats.org/markup-compatibility/2006">
    <mc:Choice xmlns:a14="http://schemas.microsoft.com/office/drawing/2010/main" Requires="a14">
      <xdr:twoCellAnchor>
        <xdr:from>
          <xdr:col>4</xdr:col>
          <xdr:colOff>47625</xdr:colOff>
          <xdr:row>508</xdr:row>
          <xdr:rowOff>28575</xdr:rowOff>
        </xdr:from>
        <xdr:to>
          <xdr:col>4</xdr:col>
          <xdr:colOff>342900</xdr:colOff>
          <xdr:row>508</xdr:row>
          <xdr:rowOff>171450</xdr:rowOff>
        </xdr:to>
        <xdr:sp macro="" textlink="">
          <xdr:nvSpPr>
            <xdr:cNvPr id="377226" name="Option Button 5514" hidden="1">
              <a:extLst>
                <a:ext uri="{63B3BB69-23CF-44E3-9099-C40C66FF867C}">
                  <a14:compatExt spid="_x0000_s377226"/>
                </a:ext>
                <a:ext uri="{FF2B5EF4-FFF2-40B4-BE49-F238E27FC236}">
                  <a16:creationId xmlns:a16="http://schemas.microsoft.com/office/drawing/2014/main" id="{00000000-0008-0000-0300-00008AC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A</a:t>
              </a:r>
            </a:p>
          </xdr:txBody>
        </xdr:sp>
        <xdr:clientData/>
      </xdr:twoCellAnchor>
    </mc:Choice>
    <mc:Fallback/>
  </mc:AlternateContent>
  <mc:AlternateContent xmlns:mc="http://schemas.openxmlformats.org/markup-compatibility/2006">
    <mc:Choice xmlns:a14="http://schemas.microsoft.com/office/drawing/2010/main" Requires="a14">
      <xdr:twoCellAnchor>
        <xdr:from>
          <xdr:col>4</xdr:col>
          <xdr:colOff>352425</xdr:colOff>
          <xdr:row>508</xdr:row>
          <xdr:rowOff>38100</xdr:rowOff>
        </xdr:from>
        <xdr:to>
          <xdr:col>5</xdr:col>
          <xdr:colOff>161925</xdr:colOff>
          <xdr:row>508</xdr:row>
          <xdr:rowOff>171450</xdr:rowOff>
        </xdr:to>
        <xdr:sp macro="" textlink="">
          <xdr:nvSpPr>
            <xdr:cNvPr id="377227" name="Option Button 5515" hidden="1">
              <a:extLst>
                <a:ext uri="{63B3BB69-23CF-44E3-9099-C40C66FF867C}">
                  <a14:compatExt spid="_x0000_s377227"/>
                </a:ext>
                <a:ext uri="{FF2B5EF4-FFF2-40B4-BE49-F238E27FC236}">
                  <a16:creationId xmlns:a16="http://schemas.microsoft.com/office/drawing/2014/main" id="{00000000-0008-0000-0300-00008BC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B</a:t>
              </a:r>
            </a:p>
          </xdr:txBody>
        </xdr:sp>
        <xdr:clientData/>
      </xdr:twoCellAnchor>
    </mc:Choice>
    <mc:Fallback/>
  </mc:AlternateContent>
  <mc:AlternateContent xmlns:mc="http://schemas.openxmlformats.org/markup-compatibility/2006">
    <mc:Choice xmlns:a14="http://schemas.microsoft.com/office/drawing/2010/main" Requires="a14">
      <xdr:twoCellAnchor>
        <xdr:from>
          <xdr:col>5</xdr:col>
          <xdr:colOff>161925</xdr:colOff>
          <xdr:row>508</xdr:row>
          <xdr:rowOff>38100</xdr:rowOff>
        </xdr:from>
        <xdr:to>
          <xdr:col>5</xdr:col>
          <xdr:colOff>457200</xdr:colOff>
          <xdr:row>508</xdr:row>
          <xdr:rowOff>171450</xdr:rowOff>
        </xdr:to>
        <xdr:sp macro="" textlink="">
          <xdr:nvSpPr>
            <xdr:cNvPr id="377228" name="Option Button 5516" hidden="1">
              <a:extLst>
                <a:ext uri="{63B3BB69-23CF-44E3-9099-C40C66FF867C}">
                  <a14:compatExt spid="_x0000_s377228"/>
                </a:ext>
                <a:ext uri="{FF2B5EF4-FFF2-40B4-BE49-F238E27FC236}">
                  <a16:creationId xmlns:a16="http://schemas.microsoft.com/office/drawing/2014/main" id="{00000000-0008-0000-0300-00008CC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1</a:t>
              </a:r>
            </a:p>
          </xdr:txBody>
        </xdr:sp>
        <xdr:clientData/>
      </xdr:twoCellAnchor>
    </mc:Choice>
    <mc:Fallback/>
  </mc:AlternateContent>
  <mc:AlternateContent xmlns:mc="http://schemas.openxmlformats.org/markup-compatibility/2006">
    <mc:Choice xmlns:a14="http://schemas.microsoft.com/office/drawing/2010/main" Requires="a14">
      <xdr:twoCellAnchor>
        <xdr:from>
          <xdr:col>5</xdr:col>
          <xdr:colOff>447675</xdr:colOff>
          <xdr:row>508</xdr:row>
          <xdr:rowOff>28575</xdr:rowOff>
        </xdr:from>
        <xdr:to>
          <xdr:col>6</xdr:col>
          <xdr:colOff>257175</xdr:colOff>
          <xdr:row>508</xdr:row>
          <xdr:rowOff>171450</xdr:rowOff>
        </xdr:to>
        <xdr:sp macro="" textlink="">
          <xdr:nvSpPr>
            <xdr:cNvPr id="377229" name="Option Button 5517" hidden="1">
              <a:extLst>
                <a:ext uri="{63B3BB69-23CF-44E3-9099-C40C66FF867C}">
                  <a14:compatExt spid="_x0000_s377229"/>
                </a:ext>
                <a:ext uri="{FF2B5EF4-FFF2-40B4-BE49-F238E27FC236}">
                  <a16:creationId xmlns:a16="http://schemas.microsoft.com/office/drawing/2014/main" id="{00000000-0008-0000-0300-00008DC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2</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257175</xdr:colOff>
          <xdr:row>508</xdr:row>
          <xdr:rowOff>38100</xdr:rowOff>
        </xdr:from>
        <xdr:to>
          <xdr:col>7</xdr:col>
          <xdr:colOff>66675</xdr:colOff>
          <xdr:row>508</xdr:row>
          <xdr:rowOff>171450</xdr:rowOff>
        </xdr:to>
        <xdr:sp macro="" textlink="">
          <xdr:nvSpPr>
            <xdr:cNvPr id="377230" name="Option Button 5518" hidden="1">
              <a:extLst>
                <a:ext uri="{63B3BB69-23CF-44E3-9099-C40C66FF867C}">
                  <a14:compatExt spid="_x0000_s377230"/>
                </a:ext>
                <a:ext uri="{FF2B5EF4-FFF2-40B4-BE49-F238E27FC236}">
                  <a16:creationId xmlns:a16="http://schemas.microsoft.com/office/drawing/2014/main" id="{00000000-0008-0000-0300-00008EC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3</a:t>
              </a:r>
            </a:p>
          </xdr:txBody>
        </xdr:sp>
        <xdr:clientData/>
      </xdr:twoCellAnchor>
    </mc:Choice>
    <mc:Fallback/>
  </mc:AlternateContent>
  <mc:AlternateContent xmlns:mc="http://schemas.openxmlformats.org/markup-compatibility/2006">
    <mc:Choice xmlns:a14="http://schemas.microsoft.com/office/drawing/2010/main" Requires="a14">
      <xdr:twoCellAnchor>
        <xdr:from>
          <xdr:col>7</xdr:col>
          <xdr:colOff>57150</xdr:colOff>
          <xdr:row>508</xdr:row>
          <xdr:rowOff>28575</xdr:rowOff>
        </xdr:from>
        <xdr:to>
          <xdr:col>7</xdr:col>
          <xdr:colOff>352425</xdr:colOff>
          <xdr:row>508</xdr:row>
          <xdr:rowOff>171450</xdr:rowOff>
        </xdr:to>
        <xdr:sp macro="" textlink="">
          <xdr:nvSpPr>
            <xdr:cNvPr id="377231" name="Option Button 5519" hidden="1">
              <a:extLst>
                <a:ext uri="{63B3BB69-23CF-44E3-9099-C40C66FF867C}">
                  <a14:compatExt spid="_x0000_s377231"/>
                </a:ext>
                <a:ext uri="{FF2B5EF4-FFF2-40B4-BE49-F238E27FC236}">
                  <a16:creationId xmlns:a16="http://schemas.microsoft.com/office/drawing/2014/main" id="{00000000-0008-0000-0300-00008FC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4</a:t>
              </a:r>
            </a:p>
          </xdr:txBody>
        </xdr:sp>
        <xdr:clientData/>
      </xdr:twoCellAnchor>
    </mc:Choice>
    <mc:Fallback/>
  </mc:AlternateContent>
  <mc:AlternateContent xmlns:mc="http://schemas.openxmlformats.org/markup-compatibility/2006">
    <mc:Choice xmlns:a14="http://schemas.microsoft.com/office/drawing/2010/main" Requires="a14">
      <xdr:twoCellAnchor>
        <xdr:from>
          <xdr:col>7</xdr:col>
          <xdr:colOff>342900</xdr:colOff>
          <xdr:row>508</xdr:row>
          <xdr:rowOff>38100</xdr:rowOff>
        </xdr:from>
        <xdr:to>
          <xdr:col>8</xdr:col>
          <xdr:colOff>180975</xdr:colOff>
          <xdr:row>508</xdr:row>
          <xdr:rowOff>171450</xdr:rowOff>
        </xdr:to>
        <xdr:sp macro="" textlink="">
          <xdr:nvSpPr>
            <xdr:cNvPr id="377232" name="Option Button 5520" hidden="1">
              <a:extLst>
                <a:ext uri="{63B3BB69-23CF-44E3-9099-C40C66FF867C}">
                  <a14:compatExt spid="_x0000_s377232"/>
                </a:ext>
                <a:ext uri="{FF2B5EF4-FFF2-40B4-BE49-F238E27FC236}">
                  <a16:creationId xmlns:a16="http://schemas.microsoft.com/office/drawing/2014/main" id="{00000000-0008-0000-0300-000090C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5</a:t>
              </a:r>
            </a:p>
          </xdr:txBody>
        </xdr:sp>
        <xdr:clientData/>
      </xdr:twoCellAnchor>
    </mc:Choice>
    <mc:Fallback/>
  </mc:AlternateContent>
  <mc:AlternateContent xmlns:mc="http://schemas.openxmlformats.org/markup-compatibility/2006">
    <mc:Choice xmlns:a14="http://schemas.microsoft.com/office/drawing/2010/main" Requires="a14">
      <xdr:twoCellAnchor>
        <xdr:from>
          <xdr:col>8</xdr:col>
          <xdr:colOff>133350</xdr:colOff>
          <xdr:row>508</xdr:row>
          <xdr:rowOff>38100</xdr:rowOff>
        </xdr:from>
        <xdr:to>
          <xdr:col>8</xdr:col>
          <xdr:colOff>428625</xdr:colOff>
          <xdr:row>508</xdr:row>
          <xdr:rowOff>171450</xdr:rowOff>
        </xdr:to>
        <xdr:sp macro="" textlink="">
          <xdr:nvSpPr>
            <xdr:cNvPr id="377233" name="Option Button 5521" hidden="1">
              <a:extLst>
                <a:ext uri="{63B3BB69-23CF-44E3-9099-C40C66FF867C}">
                  <a14:compatExt spid="_x0000_s377233"/>
                </a:ext>
                <a:ext uri="{FF2B5EF4-FFF2-40B4-BE49-F238E27FC236}">
                  <a16:creationId xmlns:a16="http://schemas.microsoft.com/office/drawing/2014/main" id="{00000000-0008-0000-0300-000091C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6</a:t>
              </a:r>
            </a:p>
          </xdr:txBody>
        </xdr:sp>
        <xdr:clientData/>
      </xdr:twoCellAnchor>
    </mc:Choice>
    <mc:Fallback/>
  </mc:AlternateContent>
  <mc:AlternateContent xmlns:mc="http://schemas.openxmlformats.org/markup-compatibility/2006">
    <mc:Choice xmlns:a14="http://schemas.microsoft.com/office/drawing/2010/main" Requires="a14">
      <xdr:twoCellAnchor>
        <xdr:from>
          <xdr:col>2</xdr:col>
          <xdr:colOff>457200</xdr:colOff>
          <xdr:row>509</xdr:row>
          <xdr:rowOff>28575</xdr:rowOff>
        </xdr:from>
        <xdr:to>
          <xdr:col>3</xdr:col>
          <xdr:colOff>266700</xdr:colOff>
          <xdr:row>509</xdr:row>
          <xdr:rowOff>171450</xdr:rowOff>
        </xdr:to>
        <xdr:sp macro="" textlink="">
          <xdr:nvSpPr>
            <xdr:cNvPr id="377234" name="Option Button 5522" hidden="1">
              <a:extLst>
                <a:ext uri="{63B3BB69-23CF-44E3-9099-C40C66FF867C}">
                  <a14:compatExt spid="_x0000_s377234"/>
                </a:ext>
                <a:ext uri="{FF2B5EF4-FFF2-40B4-BE49-F238E27FC236}">
                  <a16:creationId xmlns:a16="http://schemas.microsoft.com/office/drawing/2014/main" id="{00000000-0008-0000-0300-000092C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L</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238125</xdr:colOff>
          <xdr:row>509</xdr:row>
          <xdr:rowOff>28575</xdr:rowOff>
        </xdr:from>
        <xdr:to>
          <xdr:col>4</xdr:col>
          <xdr:colOff>47625</xdr:colOff>
          <xdr:row>509</xdr:row>
          <xdr:rowOff>171450</xdr:rowOff>
        </xdr:to>
        <xdr:sp macro="" textlink="">
          <xdr:nvSpPr>
            <xdr:cNvPr id="377235" name="Option Button 5523" hidden="1">
              <a:extLst>
                <a:ext uri="{63B3BB69-23CF-44E3-9099-C40C66FF867C}">
                  <a14:compatExt spid="_x0000_s377235"/>
                </a:ext>
                <a:ext uri="{FF2B5EF4-FFF2-40B4-BE49-F238E27FC236}">
                  <a16:creationId xmlns:a16="http://schemas.microsoft.com/office/drawing/2014/main" id="{00000000-0008-0000-0300-000093C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G</a:t>
              </a:r>
            </a:p>
          </xdr:txBody>
        </xdr:sp>
        <xdr:clientData/>
      </xdr:twoCellAnchor>
    </mc:Choice>
    <mc:Fallback/>
  </mc:AlternateContent>
  <mc:AlternateContent xmlns:mc="http://schemas.openxmlformats.org/markup-compatibility/2006">
    <mc:Choice xmlns:a14="http://schemas.microsoft.com/office/drawing/2010/main" Requires="a14">
      <xdr:twoCellAnchor>
        <xdr:from>
          <xdr:col>4</xdr:col>
          <xdr:colOff>47625</xdr:colOff>
          <xdr:row>509</xdr:row>
          <xdr:rowOff>28575</xdr:rowOff>
        </xdr:from>
        <xdr:to>
          <xdr:col>4</xdr:col>
          <xdr:colOff>342900</xdr:colOff>
          <xdr:row>509</xdr:row>
          <xdr:rowOff>171450</xdr:rowOff>
        </xdr:to>
        <xdr:sp macro="" textlink="">
          <xdr:nvSpPr>
            <xdr:cNvPr id="377236" name="Option Button 5524" hidden="1">
              <a:extLst>
                <a:ext uri="{63B3BB69-23CF-44E3-9099-C40C66FF867C}">
                  <a14:compatExt spid="_x0000_s377236"/>
                </a:ext>
                <a:ext uri="{FF2B5EF4-FFF2-40B4-BE49-F238E27FC236}">
                  <a16:creationId xmlns:a16="http://schemas.microsoft.com/office/drawing/2014/main" id="{00000000-0008-0000-0300-000094C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A</a:t>
              </a:r>
            </a:p>
          </xdr:txBody>
        </xdr:sp>
        <xdr:clientData/>
      </xdr:twoCellAnchor>
    </mc:Choice>
    <mc:Fallback/>
  </mc:AlternateContent>
  <mc:AlternateContent xmlns:mc="http://schemas.openxmlformats.org/markup-compatibility/2006">
    <mc:Choice xmlns:a14="http://schemas.microsoft.com/office/drawing/2010/main" Requires="a14">
      <xdr:twoCellAnchor>
        <xdr:from>
          <xdr:col>4</xdr:col>
          <xdr:colOff>352425</xdr:colOff>
          <xdr:row>509</xdr:row>
          <xdr:rowOff>38100</xdr:rowOff>
        </xdr:from>
        <xdr:to>
          <xdr:col>5</xdr:col>
          <xdr:colOff>161925</xdr:colOff>
          <xdr:row>509</xdr:row>
          <xdr:rowOff>171450</xdr:rowOff>
        </xdr:to>
        <xdr:sp macro="" textlink="">
          <xdr:nvSpPr>
            <xdr:cNvPr id="377237" name="Option Button 5525" hidden="1">
              <a:extLst>
                <a:ext uri="{63B3BB69-23CF-44E3-9099-C40C66FF867C}">
                  <a14:compatExt spid="_x0000_s377237"/>
                </a:ext>
                <a:ext uri="{FF2B5EF4-FFF2-40B4-BE49-F238E27FC236}">
                  <a16:creationId xmlns:a16="http://schemas.microsoft.com/office/drawing/2014/main" id="{00000000-0008-0000-0300-000095C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B</a:t>
              </a:r>
            </a:p>
          </xdr:txBody>
        </xdr:sp>
        <xdr:clientData/>
      </xdr:twoCellAnchor>
    </mc:Choice>
    <mc:Fallback/>
  </mc:AlternateContent>
  <mc:AlternateContent xmlns:mc="http://schemas.openxmlformats.org/markup-compatibility/2006">
    <mc:Choice xmlns:a14="http://schemas.microsoft.com/office/drawing/2010/main" Requires="a14">
      <xdr:twoCellAnchor>
        <xdr:from>
          <xdr:col>5</xdr:col>
          <xdr:colOff>161925</xdr:colOff>
          <xdr:row>509</xdr:row>
          <xdr:rowOff>38100</xdr:rowOff>
        </xdr:from>
        <xdr:to>
          <xdr:col>5</xdr:col>
          <xdr:colOff>457200</xdr:colOff>
          <xdr:row>509</xdr:row>
          <xdr:rowOff>171450</xdr:rowOff>
        </xdr:to>
        <xdr:sp macro="" textlink="">
          <xdr:nvSpPr>
            <xdr:cNvPr id="377238" name="Option Button 5526" hidden="1">
              <a:extLst>
                <a:ext uri="{63B3BB69-23CF-44E3-9099-C40C66FF867C}">
                  <a14:compatExt spid="_x0000_s377238"/>
                </a:ext>
                <a:ext uri="{FF2B5EF4-FFF2-40B4-BE49-F238E27FC236}">
                  <a16:creationId xmlns:a16="http://schemas.microsoft.com/office/drawing/2014/main" id="{00000000-0008-0000-0300-000096C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1</a:t>
              </a:r>
            </a:p>
          </xdr:txBody>
        </xdr:sp>
        <xdr:clientData/>
      </xdr:twoCellAnchor>
    </mc:Choice>
    <mc:Fallback/>
  </mc:AlternateContent>
  <mc:AlternateContent xmlns:mc="http://schemas.openxmlformats.org/markup-compatibility/2006">
    <mc:Choice xmlns:a14="http://schemas.microsoft.com/office/drawing/2010/main" Requires="a14">
      <xdr:twoCellAnchor>
        <xdr:from>
          <xdr:col>5</xdr:col>
          <xdr:colOff>447675</xdr:colOff>
          <xdr:row>509</xdr:row>
          <xdr:rowOff>28575</xdr:rowOff>
        </xdr:from>
        <xdr:to>
          <xdr:col>6</xdr:col>
          <xdr:colOff>257175</xdr:colOff>
          <xdr:row>509</xdr:row>
          <xdr:rowOff>171450</xdr:rowOff>
        </xdr:to>
        <xdr:sp macro="" textlink="">
          <xdr:nvSpPr>
            <xdr:cNvPr id="377239" name="Option Button 5527" hidden="1">
              <a:extLst>
                <a:ext uri="{63B3BB69-23CF-44E3-9099-C40C66FF867C}">
                  <a14:compatExt spid="_x0000_s377239"/>
                </a:ext>
                <a:ext uri="{FF2B5EF4-FFF2-40B4-BE49-F238E27FC236}">
                  <a16:creationId xmlns:a16="http://schemas.microsoft.com/office/drawing/2014/main" id="{00000000-0008-0000-0300-000097C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2</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257175</xdr:colOff>
          <xdr:row>509</xdr:row>
          <xdr:rowOff>38100</xdr:rowOff>
        </xdr:from>
        <xdr:to>
          <xdr:col>7</xdr:col>
          <xdr:colOff>66675</xdr:colOff>
          <xdr:row>509</xdr:row>
          <xdr:rowOff>171450</xdr:rowOff>
        </xdr:to>
        <xdr:sp macro="" textlink="">
          <xdr:nvSpPr>
            <xdr:cNvPr id="377240" name="Option Button 5528" hidden="1">
              <a:extLst>
                <a:ext uri="{63B3BB69-23CF-44E3-9099-C40C66FF867C}">
                  <a14:compatExt spid="_x0000_s377240"/>
                </a:ext>
                <a:ext uri="{FF2B5EF4-FFF2-40B4-BE49-F238E27FC236}">
                  <a16:creationId xmlns:a16="http://schemas.microsoft.com/office/drawing/2014/main" id="{00000000-0008-0000-0300-000098C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3</a:t>
              </a:r>
            </a:p>
          </xdr:txBody>
        </xdr:sp>
        <xdr:clientData/>
      </xdr:twoCellAnchor>
    </mc:Choice>
    <mc:Fallback/>
  </mc:AlternateContent>
  <mc:AlternateContent xmlns:mc="http://schemas.openxmlformats.org/markup-compatibility/2006">
    <mc:Choice xmlns:a14="http://schemas.microsoft.com/office/drawing/2010/main" Requires="a14">
      <xdr:twoCellAnchor>
        <xdr:from>
          <xdr:col>7</xdr:col>
          <xdr:colOff>57150</xdr:colOff>
          <xdr:row>509</xdr:row>
          <xdr:rowOff>28575</xdr:rowOff>
        </xdr:from>
        <xdr:to>
          <xdr:col>7</xdr:col>
          <xdr:colOff>352425</xdr:colOff>
          <xdr:row>509</xdr:row>
          <xdr:rowOff>171450</xdr:rowOff>
        </xdr:to>
        <xdr:sp macro="" textlink="">
          <xdr:nvSpPr>
            <xdr:cNvPr id="377241" name="Option Button 5529" hidden="1">
              <a:extLst>
                <a:ext uri="{63B3BB69-23CF-44E3-9099-C40C66FF867C}">
                  <a14:compatExt spid="_x0000_s377241"/>
                </a:ext>
                <a:ext uri="{FF2B5EF4-FFF2-40B4-BE49-F238E27FC236}">
                  <a16:creationId xmlns:a16="http://schemas.microsoft.com/office/drawing/2014/main" id="{00000000-0008-0000-0300-000099C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4</a:t>
              </a:r>
            </a:p>
          </xdr:txBody>
        </xdr:sp>
        <xdr:clientData/>
      </xdr:twoCellAnchor>
    </mc:Choice>
    <mc:Fallback/>
  </mc:AlternateContent>
  <mc:AlternateContent xmlns:mc="http://schemas.openxmlformats.org/markup-compatibility/2006">
    <mc:Choice xmlns:a14="http://schemas.microsoft.com/office/drawing/2010/main" Requires="a14">
      <xdr:twoCellAnchor>
        <xdr:from>
          <xdr:col>7</xdr:col>
          <xdr:colOff>342900</xdr:colOff>
          <xdr:row>509</xdr:row>
          <xdr:rowOff>38100</xdr:rowOff>
        </xdr:from>
        <xdr:to>
          <xdr:col>8</xdr:col>
          <xdr:colOff>180975</xdr:colOff>
          <xdr:row>509</xdr:row>
          <xdr:rowOff>171450</xdr:rowOff>
        </xdr:to>
        <xdr:sp macro="" textlink="">
          <xdr:nvSpPr>
            <xdr:cNvPr id="377242" name="Option Button 5530" hidden="1">
              <a:extLst>
                <a:ext uri="{63B3BB69-23CF-44E3-9099-C40C66FF867C}">
                  <a14:compatExt spid="_x0000_s377242"/>
                </a:ext>
                <a:ext uri="{FF2B5EF4-FFF2-40B4-BE49-F238E27FC236}">
                  <a16:creationId xmlns:a16="http://schemas.microsoft.com/office/drawing/2014/main" id="{00000000-0008-0000-0300-00009AC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5</a:t>
              </a:r>
            </a:p>
          </xdr:txBody>
        </xdr:sp>
        <xdr:clientData/>
      </xdr:twoCellAnchor>
    </mc:Choice>
    <mc:Fallback/>
  </mc:AlternateContent>
  <mc:AlternateContent xmlns:mc="http://schemas.openxmlformats.org/markup-compatibility/2006">
    <mc:Choice xmlns:a14="http://schemas.microsoft.com/office/drawing/2010/main" Requires="a14">
      <xdr:twoCellAnchor>
        <xdr:from>
          <xdr:col>8</xdr:col>
          <xdr:colOff>133350</xdr:colOff>
          <xdr:row>509</xdr:row>
          <xdr:rowOff>38100</xdr:rowOff>
        </xdr:from>
        <xdr:to>
          <xdr:col>8</xdr:col>
          <xdr:colOff>428625</xdr:colOff>
          <xdr:row>509</xdr:row>
          <xdr:rowOff>171450</xdr:rowOff>
        </xdr:to>
        <xdr:sp macro="" textlink="">
          <xdr:nvSpPr>
            <xdr:cNvPr id="377243" name="Option Button 5531" hidden="1">
              <a:extLst>
                <a:ext uri="{63B3BB69-23CF-44E3-9099-C40C66FF867C}">
                  <a14:compatExt spid="_x0000_s377243"/>
                </a:ext>
                <a:ext uri="{FF2B5EF4-FFF2-40B4-BE49-F238E27FC236}">
                  <a16:creationId xmlns:a16="http://schemas.microsoft.com/office/drawing/2014/main" id="{00000000-0008-0000-0300-00009BC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6</a:t>
              </a:r>
            </a:p>
          </xdr:txBody>
        </xdr:sp>
        <xdr:clientData/>
      </xdr:twoCellAnchor>
    </mc:Choice>
    <mc:Fallback/>
  </mc:AlternateContent>
  <mc:AlternateContent xmlns:mc="http://schemas.openxmlformats.org/markup-compatibility/2006">
    <mc:Choice xmlns:a14="http://schemas.microsoft.com/office/drawing/2010/main" Requires="a14">
      <xdr:twoCellAnchor>
        <xdr:from>
          <xdr:col>2</xdr:col>
          <xdr:colOff>457200</xdr:colOff>
          <xdr:row>510</xdr:row>
          <xdr:rowOff>19050</xdr:rowOff>
        </xdr:from>
        <xdr:to>
          <xdr:col>3</xdr:col>
          <xdr:colOff>266700</xdr:colOff>
          <xdr:row>510</xdr:row>
          <xdr:rowOff>171450</xdr:rowOff>
        </xdr:to>
        <xdr:sp macro="" textlink="">
          <xdr:nvSpPr>
            <xdr:cNvPr id="377244" name="Option Button 5532" hidden="1">
              <a:extLst>
                <a:ext uri="{63B3BB69-23CF-44E3-9099-C40C66FF867C}">
                  <a14:compatExt spid="_x0000_s377244"/>
                </a:ext>
                <a:ext uri="{FF2B5EF4-FFF2-40B4-BE49-F238E27FC236}">
                  <a16:creationId xmlns:a16="http://schemas.microsoft.com/office/drawing/2014/main" id="{00000000-0008-0000-0300-00009CC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L</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238125</xdr:colOff>
          <xdr:row>510</xdr:row>
          <xdr:rowOff>19050</xdr:rowOff>
        </xdr:from>
        <xdr:to>
          <xdr:col>4</xdr:col>
          <xdr:colOff>47625</xdr:colOff>
          <xdr:row>510</xdr:row>
          <xdr:rowOff>171450</xdr:rowOff>
        </xdr:to>
        <xdr:sp macro="" textlink="">
          <xdr:nvSpPr>
            <xdr:cNvPr id="377245" name="Option Button 5533" hidden="1">
              <a:extLst>
                <a:ext uri="{63B3BB69-23CF-44E3-9099-C40C66FF867C}">
                  <a14:compatExt spid="_x0000_s377245"/>
                </a:ext>
                <a:ext uri="{FF2B5EF4-FFF2-40B4-BE49-F238E27FC236}">
                  <a16:creationId xmlns:a16="http://schemas.microsoft.com/office/drawing/2014/main" id="{00000000-0008-0000-0300-00009DC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G</a:t>
              </a:r>
            </a:p>
          </xdr:txBody>
        </xdr:sp>
        <xdr:clientData/>
      </xdr:twoCellAnchor>
    </mc:Choice>
    <mc:Fallback/>
  </mc:AlternateContent>
  <mc:AlternateContent xmlns:mc="http://schemas.openxmlformats.org/markup-compatibility/2006">
    <mc:Choice xmlns:a14="http://schemas.microsoft.com/office/drawing/2010/main" Requires="a14">
      <xdr:twoCellAnchor>
        <xdr:from>
          <xdr:col>4</xdr:col>
          <xdr:colOff>47625</xdr:colOff>
          <xdr:row>510</xdr:row>
          <xdr:rowOff>19050</xdr:rowOff>
        </xdr:from>
        <xdr:to>
          <xdr:col>4</xdr:col>
          <xdr:colOff>342900</xdr:colOff>
          <xdr:row>510</xdr:row>
          <xdr:rowOff>171450</xdr:rowOff>
        </xdr:to>
        <xdr:sp macro="" textlink="">
          <xdr:nvSpPr>
            <xdr:cNvPr id="377246" name="Option Button 5534" hidden="1">
              <a:extLst>
                <a:ext uri="{63B3BB69-23CF-44E3-9099-C40C66FF867C}">
                  <a14:compatExt spid="_x0000_s377246"/>
                </a:ext>
                <a:ext uri="{FF2B5EF4-FFF2-40B4-BE49-F238E27FC236}">
                  <a16:creationId xmlns:a16="http://schemas.microsoft.com/office/drawing/2014/main" id="{00000000-0008-0000-0300-00009EC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A</a:t>
              </a:r>
            </a:p>
          </xdr:txBody>
        </xdr:sp>
        <xdr:clientData/>
      </xdr:twoCellAnchor>
    </mc:Choice>
    <mc:Fallback/>
  </mc:AlternateContent>
  <mc:AlternateContent xmlns:mc="http://schemas.openxmlformats.org/markup-compatibility/2006">
    <mc:Choice xmlns:a14="http://schemas.microsoft.com/office/drawing/2010/main" Requires="a14">
      <xdr:twoCellAnchor>
        <xdr:from>
          <xdr:col>4</xdr:col>
          <xdr:colOff>352425</xdr:colOff>
          <xdr:row>510</xdr:row>
          <xdr:rowOff>38100</xdr:rowOff>
        </xdr:from>
        <xdr:to>
          <xdr:col>5</xdr:col>
          <xdr:colOff>161925</xdr:colOff>
          <xdr:row>510</xdr:row>
          <xdr:rowOff>171450</xdr:rowOff>
        </xdr:to>
        <xdr:sp macro="" textlink="">
          <xdr:nvSpPr>
            <xdr:cNvPr id="377247" name="Option Button 5535" hidden="1">
              <a:extLst>
                <a:ext uri="{63B3BB69-23CF-44E3-9099-C40C66FF867C}">
                  <a14:compatExt spid="_x0000_s377247"/>
                </a:ext>
                <a:ext uri="{FF2B5EF4-FFF2-40B4-BE49-F238E27FC236}">
                  <a16:creationId xmlns:a16="http://schemas.microsoft.com/office/drawing/2014/main" id="{00000000-0008-0000-0300-00009FC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B</a:t>
              </a:r>
            </a:p>
          </xdr:txBody>
        </xdr:sp>
        <xdr:clientData/>
      </xdr:twoCellAnchor>
    </mc:Choice>
    <mc:Fallback/>
  </mc:AlternateContent>
  <mc:AlternateContent xmlns:mc="http://schemas.openxmlformats.org/markup-compatibility/2006">
    <mc:Choice xmlns:a14="http://schemas.microsoft.com/office/drawing/2010/main" Requires="a14">
      <xdr:twoCellAnchor>
        <xdr:from>
          <xdr:col>5</xdr:col>
          <xdr:colOff>161925</xdr:colOff>
          <xdr:row>510</xdr:row>
          <xdr:rowOff>38100</xdr:rowOff>
        </xdr:from>
        <xdr:to>
          <xdr:col>5</xdr:col>
          <xdr:colOff>457200</xdr:colOff>
          <xdr:row>510</xdr:row>
          <xdr:rowOff>171450</xdr:rowOff>
        </xdr:to>
        <xdr:sp macro="" textlink="">
          <xdr:nvSpPr>
            <xdr:cNvPr id="377248" name="Option Button 5536" hidden="1">
              <a:extLst>
                <a:ext uri="{63B3BB69-23CF-44E3-9099-C40C66FF867C}">
                  <a14:compatExt spid="_x0000_s377248"/>
                </a:ext>
                <a:ext uri="{FF2B5EF4-FFF2-40B4-BE49-F238E27FC236}">
                  <a16:creationId xmlns:a16="http://schemas.microsoft.com/office/drawing/2014/main" id="{00000000-0008-0000-0300-0000A0C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1</a:t>
              </a:r>
            </a:p>
          </xdr:txBody>
        </xdr:sp>
        <xdr:clientData/>
      </xdr:twoCellAnchor>
    </mc:Choice>
    <mc:Fallback/>
  </mc:AlternateContent>
  <mc:AlternateContent xmlns:mc="http://schemas.openxmlformats.org/markup-compatibility/2006">
    <mc:Choice xmlns:a14="http://schemas.microsoft.com/office/drawing/2010/main" Requires="a14">
      <xdr:twoCellAnchor>
        <xdr:from>
          <xdr:col>5</xdr:col>
          <xdr:colOff>447675</xdr:colOff>
          <xdr:row>510</xdr:row>
          <xdr:rowOff>19050</xdr:rowOff>
        </xdr:from>
        <xdr:to>
          <xdr:col>6</xdr:col>
          <xdr:colOff>257175</xdr:colOff>
          <xdr:row>510</xdr:row>
          <xdr:rowOff>171450</xdr:rowOff>
        </xdr:to>
        <xdr:sp macro="" textlink="">
          <xdr:nvSpPr>
            <xdr:cNvPr id="377249" name="Option Button 5537" hidden="1">
              <a:extLst>
                <a:ext uri="{63B3BB69-23CF-44E3-9099-C40C66FF867C}">
                  <a14:compatExt spid="_x0000_s377249"/>
                </a:ext>
                <a:ext uri="{FF2B5EF4-FFF2-40B4-BE49-F238E27FC236}">
                  <a16:creationId xmlns:a16="http://schemas.microsoft.com/office/drawing/2014/main" id="{00000000-0008-0000-0300-0000A1C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2</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257175</xdr:colOff>
          <xdr:row>510</xdr:row>
          <xdr:rowOff>38100</xdr:rowOff>
        </xdr:from>
        <xdr:to>
          <xdr:col>7</xdr:col>
          <xdr:colOff>66675</xdr:colOff>
          <xdr:row>510</xdr:row>
          <xdr:rowOff>171450</xdr:rowOff>
        </xdr:to>
        <xdr:sp macro="" textlink="">
          <xdr:nvSpPr>
            <xdr:cNvPr id="377250" name="Option Button 5538" hidden="1">
              <a:extLst>
                <a:ext uri="{63B3BB69-23CF-44E3-9099-C40C66FF867C}">
                  <a14:compatExt spid="_x0000_s377250"/>
                </a:ext>
                <a:ext uri="{FF2B5EF4-FFF2-40B4-BE49-F238E27FC236}">
                  <a16:creationId xmlns:a16="http://schemas.microsoft.com/office/drawing/2014/main" id="{00000000-0008-0000-0300-0000A2C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3</a:t>
              </a:r>
            </a:p>
          </xdr:txBody>
        </xdr:sp>
        <xdr:clientData/>
      </xdr:twoCellAnchor>
    </mc:Choice>
    <mc:Fallback/>
  </mc:AlternateContent>
  <mc:AlternateContent xmlns:mc="http://schemas.openxmlformats.org/markup-compatibility/2006">
    <mc:Choice xmlns:a14="http://schemas.microsoft.com/office/drawing/2010/main" Requires="a14">
      <xdr:twoCellAnchor>
        <xdr:from>
          <xdr:col>7</xdr:col>
          <xdr:colOff>57150</xdr:colOff>
          <xdr:row>510</xdr:row>
          <xdr:rowOff>19050</xdr:rowOff>
        </xdr:from>
        <xdr:to>
          <xdr:col>7</xdr:col>
          <xdr:colOff>352425</xdr:colOff>
          <xdr:row>510</xdr:row>
          <xdr:rowOff>171450</xdr:rowOff>
        </xdr:to>
        <xdr:sp macro="" textlink="">
          <xdr:nvSpPr>
            <xdr:cNvPr id="377251" name="Option Button 5539" hidden="1">
              <a:extLst>
                <a:ext uri="{63B3BB69-23CF-44E3-9099-C40C66FF867C}">
                  <a14:compatExt spid="_x0000_s377251"/>
                </a:ext>
                <a:ext uri="{FF2B5EF4-FFF2-40B4-BE49-F238E27FC236}">
                  <a16:creationId xmlns:a16="http://schemas.microsoft.com/office/drawing/2014/main" id="{00000000-0008-0000-0300-0000A3C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4</a:t>
              </a:r>
            </a:p>
          </xdr:txBody>
        </xdr:sp>
        <xdr:clientData/>
      </xdr:twoCellAnchor>
    </mc:Choice>
    <mc:Fallback/>
  </mc:AlternateContent>
  <mc:AlternateContent xmlns:mc="http://schemas.openxmlformats.org/markup-compatibility/2006">
    <mc:Choice xmlns:a14="http://schemas.microsoft.com/office/drawing/2010/main" Requires="a14">
      <xdr:twoCellAnchor>
        <xdr:from>
          <xdr:col>7</xdr:col>
          <xdr:colOff>342900</xdr:colOff>
          <xdr:row>510</xdr:row>
          <xdr:rowOff>38100</xdr:rowOff>
        </xdr:from>
        <xdr:to>
          <xdr:col>8</xdr:col>
          <xdr:colOff>180975</xdr:colOff>
          <xdr:row>510</xdr:row>
          <xdr:rowOff>171450</xdr:rowOff>
        </xdr:to>
        <xdr:sp macro="" textlink="">
          <xdr:nvSpPr>
            <xdr:cNvPr id="377252" name="Option Button 5540" hidden="1">
              <a:extLst>
                <a:ext uri="{63B3BB69-23CF-44E3-9099-C40C66FF867C}">
                  <a14:compatExt spid="_x0000_s377252"/>
                </a:ext>
                <a:ext uri="{FF2B5EF4-FFF2-40B4-BE49-F238E27FC236}">
                  <a16:creationId xmlns:a16="http://schemas.microsoft.com/office/drawing/2014/main" id="{00000000-0008-0000-0300-0000A4C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5</a:t>
              </a:r>
            </a:p>
          </xdr:txBody>
        </xdr:sp>
        <xdr:clientData/>
      </xdr:twoCellAnchor>
    </mc:Choice>
    <mc:Fallback/>
  </mc:AlternateContent>
  <mc:AlternateContent xmlns:mc="http://schemas.openxmlformats.org/markup-compatibility/2006">
    <mc:Choice xmlns:a14="http://schemas.microsoft.com/office/drawing/2010/main" Requires="a14">
      <xdr:twoCellAnchor>
        <xdr:from>
          <xdr:col>8</xdr:col>
          <xdr:colOff>133350</xdr:colOff>
          <xdr:row>510</xdr:row>
          <xdr:rowOff>38100</xdr:rowOff>
        </xdr:from>
        <xdr:to>
          <xdr:col>8</xdr:col>
          <xdr:colOff>428625</xdr:colOff>
          <xdr:row>510</xdr:row>
          <xdr:rowOff>171450</xdr:rowOff>
        </xdr:to>
        <xdr:sp macro="" textlink="">
          <xdr:nvSpPr>
            <xdr:cNvPr id="377253" name="Option Button 5541" hidden="1">
              <a:extLst>
                <a:ext uri="{63B3BB69-23CF-44E3-9099-C40C66FF867C}">
                  <a14:compatExt spid="_x0000_s377253"/>
                </a:ext>
                <a:ext uri="{FF2B5EF4-FFF2-40B4-BE49-F238E27FC236}">
                  <a16:creationId xmlns:a16="http://schemas.microsoft.com/office/drawing/2014/main" id="{00000000-0008-0000-0300-0000A5C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6</a:t>
              </a:r>
            </a:p>
          </xdr:txBody>
        </xdr:sp>
        <xdr:clientData/>
      </xdr:twoCellAnchor>
    </mc:Choice>
    <mc:Fallback/>
  </mc:AlternateContent>
  <mc:AlternateContent xmlns:mc="http://schemas.openxmlformats.org/markup-compatibility/2006">
    <mc:Choice xmlns:a14="http://schemas.microsoft.com/office/drawing/2010/main" Requires="a14">
      <xdr:twoCellAnchor>
        <xdr:from>
          <xdr:col>2</xdr:col>
          <xdr:colOff>457200</xdr:colOff>
          <xdr:row>511</xdr:row>
          <xdr:rowOff>28575</xdr:rowOff>
        </xdr:from>
        <xdr:to>
          <xdr:col>3</xdr:col>
          <xdr:colOff>266700</xdr:colOff>
          <xdr:row>511</xdr:row>
          <xdr:rowOff>171450</xdr:rowOff>
        </xdr:to>
        <xdr:sp macro="" textlink="">
          <xdr:nvSpPr>
            <xdr:cNvPr id="377254" name="Option Button 5542" hidden="1">
              <a:extLst>
                <a:ext uri="{63B3BB69-23CF-44E3-9099-C40C66FF867C}">
                  <a14:compatExt spid="_x0000_s377254"/>
                </a:ext>
                <a:ext uri="{FF2B5EF4-FFF2-40B4-BE49-F238E27FC236}">
                  <a16:creationId xmlns:a16="http://schemas.microsoft.com/office/drawing/2014/main" id="{00000000-0008-0000-0300-0000A6C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L</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238125</xdr:colOff>
          <xdr:row>511</xdr:row>
          <xdr:rowOff>28575</xdr:rowOff>
        </xdr:from>
        <xdr:to>
          <xdr:col>4</xdr:col>
          <xdr:colOff>47625</xdr:colOff>
          <xdr:row>511</xdr:row>
          <xdr:rowOff>171450</xdr:rowOff>
        </xdr:to>
        <xdr:sp macro="" textlink="">
          <xdr:nvSpPr>
            <xdr:cNvPr id="377255" name="Option Button 5543" hidden="1">
              <a:extLst>
                <a:ext uri="{63B3BB69-23CF-44E3-9099-C40C66FF867C}">
                  <a14:compatExt spid="_x0000_s377255"/>
                </a:ext>
                <a:ext uri="{FF2B5EF4-FFF2-40B4-BE49-F238E27FC236}">
                  <a16:creationId xmlns:a16="http://schemas.microsoft.com/office/drawing/2014/main" id="{00000000-0008-0000-0300-0000A7C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G</a:t>
              </a:r>
            </a:p>
          </xdr:txBody>
        </xdr:sp>
        <xdr:clientData/>
      </xdr:twoCellAnchor>
    </mc:Choice>
    <mc:Fallback/>
  </mc:AlternateContent>
  <mc:AlternateContent xmlns:mc="http://schemas.openxmlformats.org/markup-compatibility/2006">
    <mc:Choice xmlns:a14="http://schemas.microsoft.com/office/drawing/2010/main" Requires="a14">
      <xdr:twoCellAnchor>
        <xdr:from>
          <xdr:col>4</xdr:col>
          <xdr:colOff>47625</xdr:colOff>
          <xdr:row>511</xdr:row>
          <xdr:rowOff>28575</xdr:rowOff>
        </xdr:from>
        <xdr:to>
          <xdr:col>4</xdr:col>
          <xdr:colOff>342900</xdr:colOff>
          <xdr:row>511</xdr:row>
          <xdr:rowOff>171450</xdr:rowOff>
        </xdr:to>
        <xdr:sp macro="" textlink="">
          <xdr:nvSpPr>
            <xdr:cNvPr id="377256" name="Option Button 5544" hidden="1">
              <a:extLst>
                <a:ext uri="{63B3BB69-23CF-44E3-9099-C40C66FF867C}">
                  <a14:compatExt spid="_x0000_s377256"/>
                </a:ext>
                <a:ext uri="{FF2B5EF4-FFF2-40B4-BE49-F238E27FC236}">
                  <a16:creationId xmlns:a16="http://schemas.microsoft.com/office/drawing/2014/main" id="{00000000-0008-0000-0300-0000A8C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A</a:t>
              </a:r>
            </a:p>
          </xdr:txBody>
        </xdr:sp>
        <xdr:clientData/>
      </xdr:twoCellAnchor>
    </mc:Choice>
    <mc:Fallback/>
  </mc:AlternateContent>
  <mc:AlternateContent xmlns:mc="http://schemas.openxmlformats.org/markup-compatibility/2006">
    <mc:Choice xmlns:a14="http://schemas.microsoft.com/office/drawing/2010/main" Requires="a14">
      <xdr:twoCellAnchor>
        <xdr:from>
          <xdr:col>4</xdr:col>
          <xdr:colOff>352425</xdr:colOff>
          <xdr:row>511</xdr:row>
          <xdr:rowOff>38100</xdr:rowOff>
        </xdr:from>
        <xdr:to>
          <xdr:col>5</xdr:col>
          <xdr:colOff>161925</xdr:colOff>
          <xdr:row>511</xdr:row>
          <xdr:rowOff>171450</xdr:rowOff>
        </xdr:to>
        <xdr:sp macro="" textlink="">
          <xdr:nvSpPr>
            <xdr:cNvPr id="377257" name="Option Button 5545" hidden="1">
              <a:extLst>
                <a:ext uri="{63B3BB69-23CF-44E3-9099-C40C66FF867C}">
                  <a14:compatExt spid="_x0000_s377257"/>
                </a:ext>
                <a:ext uri="{FF2B5EF4-FFF2-40B4-BE49-F238E27FC236}">
                  <a16:creationId xmlns:a16="http://schemas.microsoft.com/office/drawing/2014/main" id="{00000000-0008-0000-0300-0000A9C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B</a:t>
              </a:r>
            </a:p>
          </xdr:txBody>
        </xdr:sp>
        <xdr:clientData/>
      </xdr:twoCellAnchor>
    </mc:Choice>
    <mc:Fallback/>
  </mc:AlternateContent>
  <mc:AlternateContent xmlns:mc="http://schemas.openxmlformats.org/markup-compatibility/2006">
    <mc:Choice xmlns:a14="http://schemas.microsoft.com/office/drawing/2010/main" Requires="a14">
      <xdr:twoCellAnchor>
        <xdr:from>
          <xdr:col>5</xdr:col>
          <xdr:colOff>161925</xdr:colOff>
          <xdr:row>511</xdr:row>
          <xdr:rowOff>38100</xdr:rowOff>
        </xdr:from>
        <xdr:to>
          <xdr:col>5</xdr:col>
          <xdr:colOff>457200</xdr:colOff>
          <xdr:row>511</xdr:row>
          <xdr:rowOff>171450</xdr:rowOff>
        </xdr:to>
        <xdr:sp macro="" textlink="">
          <xdr:nvSpPr>
            <xdr:cNvPr id="377258" name="Option Button 5546" hidden="1">
              <a:extLst>
                <a:ext uri="{63B3BB69-23CF-44E3-9099-C40C66FF867C}">
                  <a14:compatExt spid="_x0000_s377258"/>
                </a:ext>
                <a:ext uri="{FF2B5EF4-FFF2-40B4-BE49-F238E27FC236}">
                  <a16:creationId xmlns:a16="http://schemas.microsoft.com/office/drawing/2014/main" id="{00000000-0008-0000-0300-0000AAC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1</a:t>
              </a:r>
            </a:p>
          </xdr:txBody>
        </xdr:sp>
        <xdr:clientData/>
      </xdr:twoCellAnchor>
    </mc:Choice>
    <mc:Fallback/>
  </mc:AlternateContent>
  <mc:AlternateContent xmlns:mc="http://schemas.openxmlformats.org/markup-compatibility/2006">
    <mc:Choice xmlns:a14="http://schemas.microsoft.com/office/drawing/2010/main" Requires="a14">
      <xdr:twoCellAnchor>
        <xdr:from>
          <xdr:col>5</xdr:col>
          <xdr:colOff>447675</xdr:colOff>
          <xdr:row>511</xdr:row>
          <xdr:rowOff>28575</xdr:rowOff>
        </xdr:from>
        <xdr:to>
          <xdr:col>6</xdr:col>
          <xdr:colOff>257175</xdr:colOff>
          <xdr:row>511</xdr:row>
          <xdr:rowOff>171450</xdr:rowOff>
        </xdr:to>
        <xdr:sp macro="" textlink="">
          <xdr:nvSpPr>
            <xdr:cNvPr id="377259" name="Option Button 5547" hidden="1">
              <a:extLst>
                <a:ext uri="{63B3BB69-23CF-44E3-9099-C40C66FF867C}">
                  <a14:compatExt spid="_x0000_s377259"/>
                </a:ext>
                <a:ext uri="{FF2B5EF4-FFF2-40B4-BE49-F238E27FC236}">
                  <a16:creationId xmlns:a16="http://schemas.microsoft.com/office/drawing/2014/main" id="{00000000-0008-0000-0300-0000ABC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2</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257175</xdr:colOff>
          <xdr:row>511</xdr:row>
          <xdr:rowOff>38100</xdr:rowOff>
        </xdr:from>
        <xdr:to>
          <xdr:col>7</xdr:col>
          <xdr:colOff>66675</xdr:colOff>
          <xdr:row>511</xdr:row>
          <xdr:rowOff>171450</xdr:rowOff>
        </xdr:to>
        <xdr:sp macro="" textlink="">
          <xdr:nvSpPr>
            <xdr:cNvPr id="377260" name="Option Button 5548" hidden="1">
              <a:extLst>
                <a:ext uri="{63B3BB69-23CF-44E3-9099-C40C66FF867C}">
                  <a14:compatExt spid="_x0000_s377260"/>
                </a:ext>
                <a:ext uri="{FF2B5EF4-FFF2-40B4-BE49-F238E27FC236}">
                  <a16:creationId xmlns:a16="http://schemas.microsoft.com/office/drawing/2014/main" id="{00000000-0008-0000-0300-0000ACC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3</a:t>
              </a:r>
            </a:p>
          </xdr:txBody>
        </xdr:sp>
        <xdr:clientData/>
      </xdr:twoCellAnchor>
    </mc:Choice>
    <mc:Fallback/>
  </mc:AlternateContent>
  <mc:AlternateContent xmlns:mc="http://schemas.openxmlformats.org/markup-compatibility/2006">
    <mc:Choice xmlns:a14="http://schemas.microsoft.com/office/drawing/2010/main" Requires="a14">
      <xdr:twoCellAnchor>
        <xdr:from>
          <xdr:col>7</xdr:col>
          <xdr:colOff>57150</xdr:colOff>
          <xdr:row>511</xdr:row>
          <xdr:rowOff>28575</xdr:rowOff>
        </xdr:from>
        <xdr:to>
          <xdr:col>7</xdr:col>
          <xdr:colOff>352425</xdr:colOff>
          <xdr:row>511</xdr:row>
          <xdr:rowOff>171450</xdr:rowOff>
        </xdr:to>
        <xdr:sp macro="" textlink="">
          <xdr:nvSpPr>
            <xdr:cNvPr id="377261" name="Option Button 5549" hidden="1">
              <a:extLst>
                <a:ext uri="{63B3BB69-23CF-44E3-9099-C40C66FF867C}">
                  <a14:compatExt spid="_x0000_s377261"/>
                </a:ext>
                <a:ext uri="{FF2B5EF4-FFF2-40B4-BE49-F238E27FC236}">
                  <a16:creationId xmlns:a16="http://schemas.microsoft.com/office/drawing/2014/main" id="{00000000-0008-0000-0300-0000ADC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4</a:t>
              </a:r>
            </a:p>
          </xdr:txBody>
        </xdr:sp>
        <xdr:clientData/>
      </xdr:twoCellAnchor>
    </mc:Choice>
    <mc:Fallback/>
  </mc:AlternateContent>
  <mc:AlternateContent xmlns:mc="http://schemas.openxmlformats.org/markup-compatibility/2006">
    <mc:Choice xmlns:a14="http://schemas.microsoft.com/office/drawing/2010/main" Requires="a14">
      <xdr:twoCellAnchor>
        <xdr:from>
          <xdr:col>7</xdr:col>
          <xdr:colOff>342900</xdr:colOff>
          <xdr:row>511</xdr:row>
          <xdr:rowOff>38100</xdr:rowOff>
        </xdr:from>
        <xdr:to>
          <xdr:col>8</xdr:col>
          <xdr:colOff>180975</xdr:colOff>
          <xdr:row>511</xdr:row>
          <xdr:rowOff>171450</xdr:rowOff>
        </xdr:to>
        <xdr:sp macro="" textlink="">
          <xdr:nvSpPr>
            <xdr:cNvPr id="377262" name="Option Button 5550" hidden="1">
              <a:extLst>
                <a:ext uri="{63B3BB69-23CF-44E3-9099-C40C66FF867C}">
                  <a14:compatExt spid="_x0000_s377262"/>
                </a:ext>
                <a:ext uri="{FF2B5EF4-FFF2-40B4-BE49-F238E27FC236}">
                  <a16:creationId xmlns:a16="http://schemas.microsoft.com/office/drawing/2014/main" id="{00000000-0008-0000-0300-0000AEC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5</a:t>
              </a:r>
            </a:p>
          </xdr:txBody>
        </xdr:sp>
        <xdr:clientData/>
      </xdr:twoCellAnchor>
    </mc:Choice>
    <mc:Fallback/>
  </mc:AlternateContent>
  <mc:AlternateContent xmlns:mc="http://schemas.openxmlformats.org/markup-compatibility/2006">
    <mc:Choice xmlns:a14="http://schemas.microsoft.com/office/drawing/2010/main" Requires="a14">
      <xdr:twoCellAnchor>
        <xdr:from>
          <xdr:col>8</xdr:col>
          <xdr:colOff>133350</xdr:colOff>
          <xdr:row>511</xdr:row>
          <xdr:rowOff>38100</xdr:rowOff>
        </xdr:from>
        <xdr:to>
          <xdr:col>8</xdr:col>
          <xdr:colOff>428625</xdr:colOff>
          <xdr:row>511</xdr:row>
          <xdr:rowOff>171450</xdr:rowOff>
        </xdr:to>
        <xdr:sp macro="" textlink="">
          <xdr:nvSpPr>
            <xdr:cNvPr id="377263" name="Option Button 5551" hidden="1">
              <a:extLst>
                <a:ext uri="{63B3BB69-23CF-44E3-9099-C40C66FF867C}">
                  <a14:compatExt spid="_x0000_s377263"/>
                </a:ext>
                <a:ext uri="{FF2B5EF4-FFF2-40B4-BE49-F238E27FC236}">
                  <a16:creationId xmlns:a16="http://schemas.microsoft.com/office/drawing/2014/main" id="{00000000-0008-0000-0300-0000AFC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6</a:t>
              </a:r>
            </a:p>
          </xdr:txBody>
        </xdr:sp>
        <xdr:clientData/>
      </xdr:twoCellAnchor>
    </mc:Choice>
    <mc:Fallback/>
  </mc:AlternateContent>
  <mc:AlternateContent xmlns:mc="http://schemas.openxmlformats.org/markup-compatibility/2006">
    <mc:Choice xmlns:a14="http://schemas.microsoft.com/office/drawing/2010/main" Requires="a14">
      <xdr:twoCellAnchor>
        <xdr:from>
          <xdr:col>2</xdr:col>
          <xdr:colOff>457200</xdr:colOff>
          <xdr:row>512</xdr:row>
          <xdr:rowOff>28575</xdr:rowOff>
        </xdr:from>
        <xdr:to>
          <xdr:col>3</xdr:col>
          <xdr:colOff>266700</xdr:colOff>
          <xdr:row>512</xdr:row>
          <xdr:rowOff>171450</xdr:rowOff>
        </xdr:to>
        <xdr:sp macro="" textlink="">
          <xdr:nvSpPr>
            <xdr:cNvPr id="377264" name="Option Button 5552" hidden="1">
              <a:extLst>
                <a:ext uri="{63B3BB69-23CF-44E3-9099-C40C66FF867C}">
                  <a14:compatExt spid="_x0000_s377264"/>
                </a:ext>
                <a:ext uri="{FF2B5EF4-FFF2-40B4-BE49-F238E27FC236}">
                  <a16:creationId xmlns:a16="http://schemas.microsoft.com/office/drawing/2014/main" id="{00000000-0008-0000-0300-0000B0C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L</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238125</xdr:colOff>
          <xdr:row>512</xdr:row>
          <xdr:rowOff>28575</xdr:rowOff>
        </xdr:from>
        <xdr:to>
          <xdr:col>4</xdr:col>
          <xdr:colOff>47625</xdr:colOff>
          <xdr:row>512</xdr:row>
          <xdr:rowOff>171450</xdr:rowOff>
        </xdr:to>
        <xdr:sp macro="" textlink="">
          <xdr:nvSpPr>
            <xdr:cNvPr id="377265" name="Option Button 5553" hidden="1">
              <a:extLst>
                <a:ext uri="{63B3BB69-23CF-44E3-9099-C40C66FF867C}">
                  <a14:compatExt spid="_x0000_s377265"/>
                </a:ext>
                <a:ext uri="{FF2B5EF4-FFF2-40B4-BE49-F238E27FC236}">
                  <a16:creationId xmlns:a16="http://schemas.microsoft.com/office/drawing/2014/main" id="{00000000-0008-0000-0300-0000B1C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G</a:t>
              </a:r>
            </a:p>
          </xdr:txBody>
        </xdr:sp>
        <xdr:clientData/>
      </xdr:twoCellAnchor>
    </mc:Choice>
    <mc:Fallback/>
  </mc:AlternateContent>
  <mc:AlternateContent xmlns:mc="http://schemas.openxmlformats.org/markup-compatibility/2006">
    <mc:Choice xmlns:a14="http://schemas.microsoft.com/office/drawing/2010/main" Requires="a14">
      <xdr:twoCellAnchor>
        <xdr:from>
          <xdr:col>4</xdr:col>
          <xdr:colOff>47625</xdr:colOff>
          <xdr:row>512</xdr:row>
          <xdr:rowOff>28575</xdr:rowOff>
        </xdr:from>
        <xdr:to>
          <xdr:col>4</xdr:col>
          <xdr:colOff>342900</xdr:colOff>
          <xdr:row>512</xdr:row>
          <xdr:rowOff>171450</xdr:rowOff>
        </xdr:to>
        <xdr:sp macro="" textlink="">
          <xdr:nvSpPr>
            <xdr:cNvPr id="377266" name="Option Button 5554" hidden="1">
              <a:extLst>
                <a:ext uri="{63B3BB69-23CF-44E3-9099-C40C66FF867C}">
                  <a14:compatExt spid="_x0000_s377266"/>
                </a:ext>
                <a:ext uri="{FF2B5EF4-FFF2-40B4-BE49-F238E27FC236}">
                  <a16:creationId xmlns:a16="http://schemas.microsoft.com/office/drawing/2014/main" id="{00000000-0008-0000-0300-0000B2C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A</a:t>
              </a:r>
            </a:p>
          </xdr:txBody>
        </xdr:sp>
        <xdr:clientData/>
      </xdr:twoCellAnchor>
    </mc:Choice>
    <mc:Fallback/>
  </mc:AlternateContent>
  <mc:AlternateContent xmlns:mc="http://schemas.openxmlformats.org/markup-compatibility/2006">
    <mc:Choice xmlns:a14="http://schemas.microsoft.com/office/drawing/2010/main" Requires="a14">
      <xdr:twoCellAnchor>
        <xdr:from>
          <xdr:col>4</xdr:col>
          <xdr:colOff>352425</xdr:colOff>
          <xdr:row>512</xdr:row>
          <xdr:rowOff>38100</xdr:rowOff>
        </xdr:from>
        <xdr:to>
          <xdr:col>5</xdr:col>
          <xdr:colOff>161925</xdr:colOff>
          <xdr:row>512</xdr:row>
          <xdr:rowOff>171450</xdr:rowOff>
        </xdr:to>
        <xdr:sp macro="" textlink="">
          <xdr:nvSpPr>
            <xdr:cNvPr id="377267" name="Option Button 5555" hidden="1">
              <a:extLst>
                <a:ext uri="{63B3BB69-23CF-44E3-9099-C40C66FF867C}">
                  <a14:compatExt spid="_x0000_s377267"/>
                </a:ext>
                <a:ext uri="{FF2B5EF4-FFF2-40B4-BE49-F238E27FC236}">
                  <a16:creationId xmlns:a16="http://schemas.microsoft.com/office/drawing/2014/main" id="{00000000-0008-0000-0300-0000B3C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B</a:t>
              </a:r>
            </a:p>
          </xdr:txBody>
        </xdr:sp>
        <xdr:clientData/>
      </xdr:twoCellAnchor>
    </mc:Choice>
    <mc:Fallback/>
  </mc:AlternateContent>
  <mc:AlternateContent xmlns:mc="http://schemas.openxmlformats.org/markup-compatibility/2006">
    <mc:Choice xmlns:a14="http://schemas.microsoft.com/office/drawing/2010/main" Requires="a14">
      <xdr:twoCellAnchor>
        <xdr:from>
          <xdr:col>5</xdr:col>
          <xdr:colOff>161925</xdr:colOff>
          <xdr:row>512</xdr:row>
          <xdr:rowOff>38100</xdr:rowOff>
        </xdr:from>
        <xdr:to>
          <xdr:col>5</xdr:col>
          <xdr:colOff>457200</xdr:colOff>
          <xdr:row>512</xdr:row>
          <xdr:rowOff>171450</xdr:rowOff>
        </xdr:to>
        <xdr:sp macro="" textlink="">
          <xdr:nvSpPr>
            <xdr:cNvPr id="377268" name="Option Button 5556" hidden="1">
              <a:extLst>
                <a:ext uri="{63B3BB69-23CF-44E3-9099-C40C66FF867C}">
                  <a14:compatExt spid="_x0000_s377268"/>
                </a:ext>
                <a:ext uri="{FF2B5EF4-FFF2-40B4-BE49-F238E27FC236}">
                  <a16:creationId xmlns:a16="http://schemas.microsoft.com/office/drawing/2014/main" id="{00000000-0008-0000-0300-0000B4C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1</a:t>
              </a:r>
            </a:p>
          </xdr:txBody>
        </xdr:sp>
        <xdr:clientData/>
      </xdr:twoCellAnchor>
    </mc:Choice>
    <mc:Fallback/>
  </mc:AlternateContent>
  <mc:AlternateContent xmlns:mc="http://schemas.openxmlformats.org/markup-compatibility/2006">
    <mc:Choice xmlns:a14="http://schemas.microsoft.com/office/drawing/2010/main" Requires="a14">
      <xdr:twoCellAnchor>
        <xdr:from>
          <xdr:col>5</xdr:col>
          <xdr:colOff>447675</xdr:colOff>
          <xdr:row>512</xdr:row>
          <xdr:rowOff>28575</xdr:rowOff>
        </xdr:from>
        <xdr:to>
          <xdr:col>6</xdr:col>
          <xdr:colOff>257175</xdr:colOff>
          <xdr:row>512</xdr:row>
          <xdr:rowOff>171450</xdr:rowOff>
        </xdr:to>
        <xdr:sp macro="" textlink="">
          <xdr:nvSpPr>
            <xdr:cNvPr id="377269" name="Option Button 5557" hidden="1">
              <a:extLst>
                <a:ext uri="{63B3BB69-23CF-44E3-9099-C40C66FF867C}">
                  <a14:compatExt spid="_x0000_s377269"/>
                </a:ext>
                <a:ext uri="{FF2B5EF4-FFF2-40B4-BE49-F238E27FC236}">
                  <a16:creationId xmlns:a16="http://schemas.microsoft.com/office/drawing/2014/main" id="{00000000-0008-0000-0300-0000B5C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2</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257175</xdr:colOff>
          <xdr:row>512</xdr:row>
          <xdr:rowOff>38100</xdr:rowOff>
        </xdr:from>
        <xdr:to>
          <xdr:col>7</xdr:col>
          <xdr:colOff>66675</xdr:colOff>
          <xdr:row>512</xdr:row>
          <xdr:rowOff>171450</xdr:rowOff>
        </xdr:to>
        <xdr:sp macro="" textlink="">
          <xdr:nvSpPr>
            <xdr:cNvPr id="377270" name="Option Button 5558" hidden="1">
              <a:extLst>
                <a:ext uri="{63B3BB69-23CF-44E3-9099-C40C66FF867C}">
                  <a14:compatExt spid="_x0000_s377270"/>
                </a:ext>
                <a:ext uri="{FF2B5EF4-FFF2-40B4-BE49-F238E27FC236}">
                  <a16:creationId xmlns:a16="http://schemas.microsoft.com/office/drawing/2014/main" id="{00000000-0008-0000-0300-0000B6C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3</a:t>
              </a:r>
            </a:p>
          </xdr:txBody>
        </xdr:sp>
        <xdr:clientData/>
      </xdr:twoCellAnchor>
    </mc:Choice>
    <mc:Fallback/>
  </mc:AlternateContent>
  <mc:AlternateContent xmlns:mc="http://schemas.openxmlformats.org/markup-compatibility/2006">
    <mc:Choice xmlns:a14="http://schemas.microsoft.com/office/drawing/2010/main" Requires="a14">
      <xdr:twoCellAnchor>
        <xdr:from>
          <xdr:col>7</xdr:col>
          <xdr:colOff>57150</xdr:colOff>
          <xdr:row>512</xdr:row>
          <xdr:rowOff>28575</xdr:rowOff>
        </xdr:from>
        <xdr:to>
          <xdr:col>7</xdr:col>
          <xdr:colOff>352425</xdr:colOff>
          <xdr:row>512</xdr:row>
          <xdr:rowOff>171450</xdr:rowOff>
        </xdr:to>
        <xdr:sp macro="" textlink="">
          <xdr:nvSpPr>
            <xdr:cNvPr id="377271" name="Option Button 5559" hidden="1">
              <a:extLst>
                <a:ext uri="{63B3BB69-23CF-44E3-9099-C40C66FF867C}">
                  <a14:compatExt spid="_x0000_s377271"/>
                </a:ext>
                <a:ext uri="{FF2B5EF4-FFF2-40B4-BE49-F238E27FC236}">
                  <a16:creationId xmlns:a16="http://schemas.microsoft.com/office/drawing/2014/main" id="{00000000-0008-0000-0300-0000B7C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4</a:t>
              </a:r>
            </a:p>
          </xdr:txBody>
        </xdr:sp>
        <xdr:clientData/>
      </xdr:twoCellAnchor>
    </mc:Choice>
    <mc:Fallback/>
  </mc:AlternateContent>
  <mc:AlternateContent xmlns:mc="http://schemas.openxmlformats.org/markup-compatibility/2006">
    <mc:Choice xmlns:a14="http://schemas.microsoft.com/office/drawing/2010/main" Requires="a14">
      <xdr:twoCellAnchor>
        <xdr:from>
          <xdr:col>7</xdr:col>
          <xdr:colOff>342900</xdr:colOff>
          <xdr:row>512</xdr:row>
          <xdr:rowOff>38100</xdr:rowOff>
        </xdr:from>
        <xdr:to>
          <xdr:col>8</xdr:col>
          <xdr:colOff>180975</xdr:colOff>
          <xdr:row>512</xdr:row>
          <xdr:rowOff>171450</xdr:rowOff>
        </xdr:to>
        <xdr:sp macro="" textlink="">
          <xdr:nvSpPr>
            <xdr:cNvPr id="377272" name="Option Button 5560" hidden="1">
              <a:extLst>
                <a:ext uri="{63B3BB69-23CF-44E3-9099-C40C66FF867C}">
                  <a14:compatExt spid="_x0000_s377272"/>
                </a:ext>
                <a:ext uri="{FF2B5EF4-FFF2-40B4-BE49-F238E27FC236}">
                  <a16:creationId xmlns:a16="http://schemas.microsoft.com/office/drawing/2014/main" id="{00000000-0008-0000-0300-0000B8C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5</a:t>
              </a:r>
            </a:p>
          </xdr:txBody>
        </xdr:sp>
        <xdr:clientData/>
      </xdr:twoCellAnchor>
    </mc:Choice>
    <mc:Fallback/>
  </mc:AlternateContent>
  <mc:AlternateContent xmlns:mc="http://schemas.openxmlformats.org/markup-compatibility/2006">
    <mc:Choice xmlns:a14="http://schemas.microsoft.com/office/drawing/2010/main" Requires="a14">
      <xdr:twoCellAnchor>
        <xdr:from>
          <xdr:col>8</xdr:col>
          <xdr:colOff>133350</xdr:colOff>
          <xdr:row>512</xdr:row>
          <xdr:rowOff>38100</xdr:rowOff>
        </xdr:from>
        <xdr:to>
          <xdr:col>8</xdr:col>
          <xdr:colOff>428625</xdr:colOff>
          <xdr:row>512</xdr:row>
          <xdr:rowOff>171450</xdr:rowOff>
        </xdr:to>
        <xdr:sp macro="" textlink="">
          <xdr:nvSpPr>
            <xdr:cNvPr id="377273" name="Option Button 5561" hidden="1">
              <a:extLst>
                <a:ext uri="{63B3BB69-23CF-44E3-9099-C40C66FF867C}">
                  <a14:compatExt spid="_x0000_s377273"/>
                </a:ext>
                <a:ext uri="{FF2B5EF4-FFF2-40B4-BE49-F238E27FC236}">
                  <a16:creationId xmlns:a16="http://schemas.microsoft.com/office/drawing/2014/main" id="{00000000-0008-0000-0300-0000B9C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6</a:t>
              </a:r>
            </a:p>
          </xdr:txBody>
        </xdr:sp>
        <xdr:clientData/>
      </xdr:twoCellAnchor>
    </mc:Choice>
    <mc:Fallback/>
  </mc:AlternateContent>
  <mc:AlternateContent xmlns:mc="http://schemas.openxmlformats.org/markup-compatibility/2006">
    <mc:Choice xmlns:a14="http://schemas.microsoft.com/office/drawing/2010/main" Requires="a14">
      <xdr:twoCellAnchor>
        <xdr:from>
          <xdr:col>2</xdr:col>
          <xdr:colOff>457200</xdr:colOff>
          <xdr:row>513</xdr:row>
          <xdr:rowOff>47625</xdr:rowOff>
        </xdr:from>
        <xdr:to>
          <xdr:col>3</xdr:col>
          <xdr:colOff>266700</xdr:colOff>
          <xdr:row>513</xdr:row>
          <xdr:rowOff>190500</xdr:rowOff>
        </xdr:to>
        <xdr:sp macro="" textlink="">
          <xdr:nvSpPr>
            <xdr:cNvPr id="377274" name="Option Button 5562" hidden="1">
              <a:extLst>
                <a:ext uri="{63B3BB69-23CF-44E3-9099-C40C66FF867C}">
                  <a14:compatExt spid="_x0000_s377274"/>
                </a:ext>
                <a:ext uri="{FF2B5EF4-FFF2-40B4-BE49-F238E27FC236}">
                  <a16:creationId xmlns:a16="http://schemas.microsoft.com/office/drawing/2014/main" id="{00000000-0008-0000-0300-0000BAC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L</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238125</xdr:colOff>
          <xdr:row>513</xdr:row>
          <xdr:rowOff>47625</xdr:rowOff>
        </xdr:from>
        <xdr:to>
          <xdr:col>4</xdr:col>
          <xdr:colOff>47625</xdr:colOff>
          <xdr:row>513</xdr:row>
          <xdr:rowOff>190500</xdr:rowOff>
        </xdr:to>
        <xdr:sp macro="" textlink="">
          <xdr:nvSpPr>
            <xdr:cNvPr id="377275" name="Option Button 5563" hidden="1">
              <a:extLst>
                <a:ext uri="{63B3BB69-23CF-44E3-9099-C40C66FF867C}">
                  <a14:compatExt spid="_x0000_s377275"/>
                </a:ext>
                <a:ext uri="{FF2B5EF4-FFF2-40B4-BE49-F238E27FC236}">
                  <a16:creationId xmlns:a16="http://schemas.microsoft.com/office/drawing/2014/main" id="{00000000-0008-0000-0300-0000BBC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G</a:t>
              </a:r>
            </a:p>
          </xdr:txBody>
        </xdr:sp>
        <xdr:clientData/>
      </xdr:twoCellAnchor>
    </mc:Choice>
    <mc:Fallback/>
  </mc:AlternateContent>
  <mc:AlternateContent xmlns:mc="http://schemas.openxmlformats.org/markup-compatibility/2006">
    <mc:Choice xmlns:a14="http://schemas.microsoft.com/office/drawing/2010/main" Requires="a14">
      <xdr:twoCellAnchor>
        <xdr:from>
          <xdr:col>4</xdr:col>
          <xdr:colOff>47625</xdr:colOff>
          <xdr:row>513</xdr:row>
          <xdr:rowOff>47625</xdr:rowOff>
        </xdr:from>
        <xdr:to>
          <xdr:col>4</xdr:col>
          <xdr:colOff>342900</xdr:colOff>
          <xdr:row>513</xdr:row>
          <xdr:rowOff>190500</xdr:rowOff>
        </xdr:to>
        <xdr:sp macro="" textlink="">
          <xdr:nvSpPr>
            <xdr:cNvPr id="377276" name="Option Button 5564" hidden="1">
              <a:extLst>
                <a:ext uri="{63B3BB69-23CF-44E3-9099-C40C66FF867C}">
                  <a14:compatExt spid="_x0000_s377276"/>
                </a:ext>
                <a:ext uri="{FF2B5EF4-FFF2-40B4-BE49-F238E27FC236}">
                  <a16:creationId xmlns:a16="http://schemas.microsoft.com/office/drawing/2014/main" id="{00000000-0008-0000-0300-0000BCC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A</a:t>
              </a:r>
            </a:p>
          </xdr:txBody>
        </xdr:sp>
        <xdr:clientData/>
      </xdr:twoCellAnchor>
    </mc:Choice>
    <mc:Fallback/>
  </mc:AlternateContent>
  <mc:AlternateContent xmlns:mc="http://schemas.openxmlformats.org/markup-compatibility/2006">
    <mc:Choice xmlns:a14="http://schemas.microsoft.com/office/drawing/2010/main" Requires="a14">
      <xdr:twoCellAnchor>
        <xdr:from>
          <xdr:col>4</xdr:col>
          <xdr:colOff>352425</xdr:colOff>
          <xdr:row>513</xdr:row>
          <xdr:rowOff>57150</xdr:rowOff>
        </xdr:from>
        <xdr:to>
          <xdr:col>5</xdr:col>
          <xdr:colOff>161925</xdr:colOff>
          <xdr:row>513</xdr:row>
          <xdr:rowOff>190500</xdr:rowOff>
        </xdr:to>
        <xdr:sp macro="" textlink="">
          <xdr:nvSpPr>
            <xdr:cNvPr id="377277" name="Option Button 5565" hidden="1">
              <a:extLst>
                <a:ext uri="{63B3BB69-23CF-44E3-9099-C40C66FF867C}">
                  <a14:compatExt spid="_x0000_s377277"/>
                </a:ext>
                <a:ext uri="{FF2B5EF4-FFF2-40B4-BE49-F238E27FC236}">
                  <a16:creationId xmlns:a16="http://schemas.microsoft.com/office/drawing/2014/main" id="{00000000-0008-0000-0300-0000BDC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B</a:t>
              </a:r>
            </a:p>
          </xdr:txBody>
        </xdr:sp>
        <xdr:clientData/>
      </xdr:twoCellAnchor>
    </mc:Choice>
    <mc:Fallback/>
  </mc:AlternateContent>
  <mc:AlternateContent xmlns:mc="http://schemas.openxmlformats.org/markup-compatibility/2006">
    <mc:Choice xmlns:a14="http://schemas.microsoft.com/office/drawing/2010/main" Requires="a14">
      <xdr:twoCellAnchor>
        <xdr:from>
          <xdr:col>5</xdr:col>
          <xdr:colOff>161925</xdr:colOff>
          <xdr:row>513</xdr:row>
          <xdr:rowOff>57150</xdr:rowOff>
        </xdr:from>
        <xdr:to>
          <xdr:col>5</xdr:col>
          <xdr:colOff>457200</xdr:colOff>
          <xdr:row>513</xdr:row>
          <xdr:rowOff>190500</xdr:rowOff>
        </xdr:to>
        <xdr:sp macro="" textlink="">
          <xdr:nvSpPr>
            <xdr:cNvPr id="377278" name="Option Button 5566" hidden="1">
              <a:extLst>
                <a:ext uri="{63B3BB69-23CF-44E3-9099-C40C66FF867C}">
                  <a14:compatExt spid="_x0000_s377278"/>
                </a:ext>
                <a:ext uri="{FF2B5EF4-FFF2-40B4-BE49-F238E27FC236}">
                  <a16:creationId xmlns:a16="http://schemas.microsoft.com/office/drawing/2014/main" id="{00000000-0008-0000-0300-0000BEC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1</a:t>
              </a:r>
            </a:p>
          </xdr:txBody>
        </xdr:sp>
        <xdr:clientData/>
      </xdr:twoCellAnchor>
    </mc:Choice>
    <mc:Fallback/>
  </mc:AlternateContent>
  <mc:AlternateContent xmlns:mc="http://schemas.openxmlformats.org/markup-compatibility/2006">
    <mc:Choice xmlns:a14="http://schemas.microsoft.com/office/drawing/2010/main" Requires="a14">
      <xdr:twoCellAnchor>
        <xdr:from>
          <xdr:col>5</xdr:col>
          <xdr:colOff>447675</xdr:colOff>
          <xdr:row>513</xdr:row>
          <xdr:rowOff>47625</xdr:rowOff>
        </xdr:from>
        <xdr:to>
          <xdr:col>6</xdr:col>
          <xdr:colOff>257175</xdr:colOff>
          <xdr:row>513</xdr:row>
          <xdr:rowOff>190500</xdr:rowOff>
        </xdr:to>
        <xdr:sp macro="" textlink="">
          <xdr:nvSpPr>
            <xdr:cNvPr id="377279" name="Option Button 5567" hidden="1">
              <a:extLst>
                <a:ext uri="{63B3BB69-23CF-44E3-9099-C40C66FF867C}">
                  <a14:compatExt spid="_x0000_s377279"/>
                </a:ext>
                <a:ext uri="{FF2B5EF4-FFF2-40B4-BE49-F238E27FC236}">
                  <a16:creationId xmlns:a16="http://schemas.microsoft.com/office/drawing/2014/main" id="{00000000-0008-0000-0300-0000BFC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2</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257175</xdr:colOff>
          <xdr:row>513</xdr:row>
          <xdr:rowOff>57150</xdr:rowOff>
        </xdr:from>
        <xdr:to>
          <xdr:col>7</xdr:col>
          <xdr:colOff>66675</xdr:colOff>
          <xdr:row>513</xdr:row>
          <xdr:rowOff>190500</xdr:rowOff>
        </xdr:to>
        <xdr:sp macro="" textlink="">
          <xdr:nvSpPr>
            <xdr:cNvPr id="377280" name="Option Button 5568" hidden="1">
              <a:extLst>
                <a:ext uri="{63B3BB69-23CF-44E3-9099-C40C66FF867C}">
                  <a14:compatExt spid="_x0000_s377280"/>
                </a:ext>
                <a:ext uri="{FF2B5EF4-FFF2-40B4-BE49-F238E27FC236}">
                  <a16:creationId xmlns:a16="http://schemas.microsoft.com/office/drawing/2014/main" id="{00000000-0008-0000-0300-0000C0C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3</a:t>
              </a:r>
            </a:p>
          </xdr:txBody>
        </xdr:sp>
        <xdr:clientData/>
      </xdr:twoCellAnchor>
    </mc:Choice>
    <mc:Fallback/>
  </mc:AlternateContent>
  <mc:AlternateContent xmlns:mc="http://schemas.openxmlformats.org/markup-compatibility/2006">
    <mc:Choice xmlns:a14="http://schemas.microsoft.com/office/drawing/2010/main" Requires="a14">
      <xdr:twoCellAnchor>
        <xdr:from>
          <xdr:col>7</xdr:col>
          <xdr:colOff>57150</xdr:colOff>
          <xdr:row>513</xdr:row>
          <xdr:rowOff>47625</xdr:rowOff>
        </xdr:from>
        <xdr:to>
          <xdr:col>7</xdr:col>
          <xdr:colOff>352425</xdr:colOff>
          <xdr:row>513</xdr:row>
          <xdr:rowOff>190500</xdr:rowOff>
        </xdr:to>
        <xdr:sp macro="" textlink="">
          <xdr:nvSpPr>
            <xdr:cNvPr id="377281" name="Option Button 5569" hidden="1">
              <a:extLst>
                <a:ext uri="{63B3BB69-23CF-44E3-9099-C40C66FF867C}">
                  <a14:compatExt spid="_x0000_s377281"/>
                </a:ext>
                <a:ext uri="{FF2B5EF4-FFF2-40B4-BE49-F238E27FC236}">
                  <a16:creationId xmlns:a16="http://schemas.microsoft.com/office/drawing/2014/main" id="{00000000-0008-0000-0300-0000C1C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4</a:t>
              </a:r>
            </a:p>
          </xdr:txBody>
        </xdr:sp>
        <xdr:clientData/>
      </xdr:twoCellAnchor>
    </mc:Choice>
    <mc:Fallback/>
  </mc:AlternateContent>
  <mc:AlternateContent xmlns:mc="http://schemas.openxmlformats.org/markup-compatibility/2006">
    <mc:Choice xmlns:a14="http://schemas.microsoft.com/office/drawing/2010/main" Requires="a14">
      <xdr:twoCellAnchor>
        <xdr:from>
          <xdr:col>7</xdr:col>
          <xdr:colOff>342900</xdr:colOff>
          <xdr:row>513</xdr:row>
          <xdr:rowOff>57150</xdr:rowOff>
        </xdr:from>
        <xdr:to>
          <xdr:col>8</xdr:col>
          <xdr:colOff>180975</xdr:colOff>
          <xdr:row>513</xdr:row>
          <xdr:rowOff>190500</xdr:rowOff>
        </xdr:to>
        <xdr:sp macro="" textlink="">
          <xdr:nvSpPr>
            <xdr:cNvPr id="377282" name="Option Button 5570" hidden="1">
              <a:extLst>
                <a:ext uri="{63B3BB69-23CF-44E3-9099-C40C66FF867C}">
                  <a14:compatExt spid="_x0000_s377282"/>
                </a:ext>
                <a:ext uri="{FF2B5EF4-FFF2-40B4-BE49-F238E27FC236}">
                  <a16:creationId xmlns:a16="http://schemas.microsoft.com/office/drawing/2014/main" id="{00000000-0008-0000-0300-0000C2C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5</a:t>
              </a:r>
            </a:p>
          </xdr:txBody>
        </xdr:sp>
        <xdr:clientData/>
      </xdr:twoCellAnchor>
    </mc:Choice>
    <mc:Fallback/>
  </mc:AlternateContent>
  <mc:AlternateContent xmlns:mc="http://schemas.openxmlformats.org/markup-compatibility/2006">
    <mc:Choice xmlns:a14="http://schemas.microsoft.com/office/drawing/2010/main" Requires="a14">
      <xdr:twoCellAnchor>
        <xdr:from>
          <xdr:col>8</xdr:col>
          <xdr:colOff>133350</xdr:colOff>
          <xdr:row>513</xdr:row>
          <xdr:rowOff>57150</xdr:rowOff>
        </xdr:from>
        <xdr:to>
          <xdr:col>8</xdr:col>
          <xdr:colOff>428625</xdr:colOff>
          <xdr:row>513</xdr:row>
          <xdr:rowOff>190500</xdr:rowOff>
        </xdr:to>
        <xdr:sp macro="" textlink="">
          <xdr:nvSpPr>
            <xdr:cNvPr id="377283" name="Option Button 5571" hidden="1">
              <a:extLst>
                <a:ext uri="{63B3BB69-23CF-44E3-9099-C40C66FF867C}">
                  <a14:compatExt spid="_x0000_s377283"/>
                </a:ext>
                <a:ext uri="{FF2B5EF4-FFF2-40B4-BE49-F238E27FC236}">
                  <a16:creationId xmlns:a16="http://schemas.microsoft.com/office/drawing/2014/main" id="{00000000-0008-0000-0300-0000C3C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6</a:t>
              </a:r>
            </a:p>
          </xdr:txBody>
        </xdr:sp>
        <xdr:clientData/>
      </xdr:twoCellAnchor>
    </mc:Choice>
    <mc:Fallback/>
  </mc:AlternateContent>
  <xdr:twoCellAnchor editAs="oneCell">
    <xdr:from>
      <xdr:col>2</xdr:col>
      <xdr:colOff>142873</xdr:colOff>
      <xdr:row>420</xdr:row>
      <xdr:rowOff>66675</xdr:rowOff>
    </xdr:from>
    <xdr:to>
      <xdr:col>10</xdr:col>
      <xdr:colOff>300989</xdr:colOff>
      <xdr:row>435</xdr:row>
      <xdr:rowOff>192130</xdr:rowOff>
    </xdr:to>
    <xdr:pic>
      <xdr:nvPicPr>
        <xdr:cNvPr id="819" name="Picture 818">
          <a:extLst>
            <a:ext uri="{FF2B5EF4-FFF2-40B4-BE49-F238E27FC236}">
              <a16:creationId xmlns:a16="http://schemas.microsoft.com/office/drawing/2014/main" id="{00000000-0008-0000-0300-000033030000}"/>
            </a:ext>
          </a:extLst>
        </xdr:cNvPr>
        <xdr:cNvPicPr>
          <a:picLocks noChangeAspect="1"/>
        </xdr:cNvPicPr>
      </xdr:nvPicPr>
      <xdr:blipFill>
        <a:blip xmlns:r="http://schemas.openxmlformats.org/officeDocument/2006/relationships" r:embed="rId14">
          <a:extLst>
            <a:ext uri="{28A0092B-C50C-407E-A947-70E740481C1C}">
              <a14:useLocalDpi xmlns:a14="http://schemas.microsoft.com/office/drawing/2010/main" val="0"/>
            </a:ext>
          </a:extLst>
        </a:blip>
        <a:srcRect/>
        <a:stretch>
          <a:fillRect/>
        </a:stretch>
      </xdr:blipFill>
      <xdr:spPr bwMode="auto">
        <a:xfrm>
          <a:off x="333373" y="81714975"/>
          <a:ext cx="4038601" cy="3068680"/>
        </a:xfrm>
        <a:prstGeom prst="rect">
          <a:avLst/>
        </a:prstGeom>
        <a:noFill/>
        <a:ln>
          <a:solidFill>
            <a:schemeClr val="bg1">
              <a:lumMod val="65000"/>
            </a:schemeClr>
          </a:solidFill>
        </a:ln>
      </xdr:spPr>
    </xdr:pic>
    <xdr:clientData/>
  </xdr:twoCellAnchor>
  <xdr:twoCellAnchor>
    <xdr:from>
      <xdr:col>9</xdr:col>
      <xdr:colOff>285750</xdr:colOff>
      <xdr:row>177</xdr:row>
      <xdr:rowOff>190500</xdr:rowOff>
    </xdr:from>
    <xdr:to>
      <xdr:col>11</xdr:col>
      <xdr:colOff>11943</xdr:colOff>
      <xdr:row>178</xdr:row>
      <xdr:rowOff>168137</xdr:rowOff>
    </xdr:to>
    <xdr:sp macro="" textlink="" fLocksText="0">
      <xdr:nvSpPr>
        <xdr:cNvPr id="788" name="TextBox 787">
          <a:extLst>
            <a:ext uri="{FF2B5EF4-FFF2-40B4-BE49-F238E27FC236}">
              <a16:creationId xmlns:a16="http://schemas.microsoft.com/office/drawing/2014/main" id="{00000000-0008-0000-0300-000014030000}"/>
            </a:ext>
          </a:extLst>
        </xdr:cNvPr>
        <xdr:cNvSpPr txBox="1"/>
      </xdr:nvSpPr>
      <xdr:spPr>
        <a:xfrm>
          <a:off x="3876675" y="30880050"/>
          <a:ext cx="697743" cy="206237"/>
        </a:xfrm>
        <a:prstGeom prst="rect">
          <a:avLst/>
        </a:prstGeom>
        <a:solidFill>
          <a:srgbClr val="FFFFDD"/>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36000" tIns="36000" rIns="0" bIns="36000" rtlCol="0" anchor="t"/>
        <a:lstStyle/>
        <a:p>
          <a:endParaRPr lang="en-CA" sz="800">
            <a:latin typeface="Century Gothic" panose="020B0502020202020204" pitchFamily="34" charset="0"/>
          </a:endParaRPr>
        </a:p>
      </xdr:txBody>
    </xdr:sp>
    <xdr:clientData/>
  </xdr:twoCellAnchor>
  <xdr:twoCellAnchor>
    <xdr:from>
      <xdr:col>10</xdr:col>
      <xdr:colOff>19050</xdr:colOff>
      <xdr:row>172</xdr:row>
      <xdr:rowOff>66675</xdr:rowOff>
    </xdr:from>
    <xdr:to>
      <xdr:col>11</xdr:col>
      <xdr:colOff>231018</xdr:colOff>
      <xdr:row>173</xdr:row>
      <xdr:rowOff>44312</xdr:rowOff>
    </xdr:to>
    <xdr:sp macro="" textlink="" fLocksText="0">
      <xdr:nvSpPr>
        <xdr:cNvPr id="789" name="TextBox 788">
          <a:extLst>
            <a:ext uri="{FF2B5EF4-FFF2-40B4-BE49-F238E27FC236}">
              <a16:creationId xmlns:a16="http://schemas.microsoft.com/office/drawing/2014/main" id="{00000000-0008-0000-0300-000015030000}"/>
            </a:ext>
          </a:extLst>
        </xdr:cNvPr>
        <xdr:cNvSpPr txBox="1"/>
      </xdr:nvSpPr>
      <xdr:spPr>
        <a:xfrm>
          <a:off x="4095750" y="29613225"/>
          <a:ext cx="697743" cy="206237"/>
        </a:xfrm>
        <a:prstGeom prst="rect">
          <a:avLst/>
        </a:prstGeom>
        <a:solidFill>
          <a:srgbClr val="FFFFDD"/>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36000" tIns="36000" rIns="0" bIns="36000" rtlCol="0" anchor="t"/>
        <a:lstStyle/>
        <a:p>
          <a:endParaRPr lang="en-CA" sz="800">
            <a:latin typeface="Century Gothic" panose="020B0502020202020204" pitchFamily="34" charset="0"/>
          </a:endParaRPr>
        </a:p>
      </xdr:txBody>
    </xdr:sp>
    <xdr:clientData/>
  </xdr:twoCellAnchor>
  <xdr:twoCellAnchor>
    <xdr:from>
      <xdr:col>9</xdr:col>
      <xdr:colOff>323850</xdr:colOff>
      <xdr:row>178</xdr:row>
      <xdr:rowOff>142875</xdr:rowOff>
    </xdr:from>
    <xdr:to>
      <xdr:col>11</xdr:col>
      <xdr:colOff>184943</xdr:colOff>
      <xdr:row>179</xdr:row>
      <xdr:rowOff>108087</xdr:rowOff>
    </xdr:to>
    <xdr:sp macro="" textlink="">
      <xdr:nvSpPr>
        <xdr:cNvPr id="792" name="TextBox 791">
          <a:extLst>
            <a:ext uri="{FF2B5EF4-FFF2-40B4-BE49-F238E27FC236}">
              <a16:creationId xmlns:a16="http://schemas.microsoft.com/office/drawing/2014/main" id="{00000000-0008-0000-0300-000018030000}"/>
            </a:ext>
          </a:extLst>
        </xdr:cNvPr>
        <xdr:cNvSpPr txBox="1"/>
      </xdr:nvSpPr>
      <xdr:spPr>
        <a:xfrm>
          <a:off x="3914775" y="31061025"/>
          <a:ext cx="832643" cy="19381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CA" sz="800">
              <a:latin typeface="Century Gothic" panose="020B0502020202020204" pitchFamily="34" charset="0"/>
            </a:rPr>
            <a:t>FLOOR(S)</a:t>
          </a:r>
        </a:p>
      </xdr:txBody>
    </xdr:sp>
    <xdr:clientData/>
  </xdr:twoCellAnchor>
  <xdr:twoCellAnchor>
    <xdr:from>
      <xdr:col>9</xdr:col>
      <xdr:colOff>457199</xdr:colOff>
      <xdr:row>171</xdr:row>
      <xdr:rowOff>66675</xdr:rowOff>
    </xdr:from>
    <xdr:to>
      <xdr:col>11</xdr:col>
      <xdr:colOff>319880</xdr:colOff>
      <xdr:row>172</xdr:row>
      <xdr:rowOff>79512</xdr:rowOff>
    </xdr:to>
    <xdr:sp macro="" textlink="">
      <xdr:nvSpPr>
        <xdr:cNvPr id="793" name="TextBox 792">
          <a:extLst>
            <a:ext uri="{FF2B5EF4-FFF2-40B4-BE49-F238E27FC236}">
              <a16:creationId xmlns:a16="http://schemas.microsoft.com/office/drawing/2014/main" id="{00000000-0008-0000-0300-000019030000}"/>
            </a:ext>
          </a:extLst>
        </xdr:cNvPr>
        <xdr:cNvSpPr txBox="1"/>
      </xdr:nvSpPr>
      <xdr:spPr>
        <a:xfrm>
          <a:off x="4037012" y="29610050"/>
          <a:ext cx="831056" cy="1954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CA" sz="800">
              <a:latin typeface="Century Gothic" panose="020B0502020202020204" pitchFamily="34" charset="0"/>
            </a:rPr>
            <a:t>FLOOR(S)</a:t>
          </a:r>
        </a:p>
      </xdr:txBody>
    </xdr:sp>
    <xdr:clientData/>
  </xdr:twoCellAnchor>
  <mc:AlternateContent xmlns:mc="http://schemas.openxmlformats.org/markup-compatibility/2006">
    <mc:Choice xmlns:a14="http://schemas.microsoft.com/office/drawing/2010/main" Requires="a14">
      <xdr:twoCellAnchor editAs="oneCell">
        <xdr:from>
          <xdr:col>11</xdr:col>
          <xdr:colOff>0</xdr:colOff>
          <xdr:row>422</xdr:row>
          <xdr:rowOff>0</xdr:rowOff>
        </xdr:from>
        <xdr:to>
          <xdr:col>20</xdr:col>
          <xdr:colOff>19050</xdr:colOff>
          <xdr:row>423</xdr:row>
          <xdr:rowOff>219075</xdr:rowOff>
        </xdr:to>
        <xdr:sp macro="" textlink="">
          <xdr:nvSpPr>
            <xdr:cNvPr id="377339" name="Group Box 5627" hidden="1">
              <a:extLst>
                <a:ext uri="{63B3BB69-23CF-44E3-9099-C40C66FF867C}">
                  <a14:compatExt spid="_x0000_s377339"/>
                </a:ext>
                <a:ext uri="{FF2B5EF4-FFF2-40B4-BE49-F238E27FC236}">
                  <a16:creationId xmlns:a16="http://schemas.microsoft.com/office/drawing/2014/main" id="{00000000-0008-0000-0300-0000FBC105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11</xdr:col>
          <xdr:colOff>19050</xdr:colOff>
          <xdr:row>423</xdr:row>
          <xdr:rowOff>28575</xdr:rowOff>
        </xdr:from>
        <xdr:to>
          <xdr:col>11</xdr:col>
          <xdr:colOff>228600</xdr:colOff>
          <xdr:row>423</xdr:row>
          <xdr:rowOff>200025</xdr:rowOff>
        </xdr:to>
        <xdr:sp macro="" textlink="">
          <xdr:nvSpPr>
            <xdr:cNvPr id="377341" name="Option Button 5629" hidden="1">
              <a:extLst>
                <a:ext uri="{63B3BB69-23CF-44E3-9099-C40C66FF867C}">
                  <a14:compatExt spid="_x0000_s377341"/>
                </a:ext>
                <a:ext uri="{FF2B5EF4-FFF2-40B4-BE49-F238E27FC236}">
                  <a16:creationId xmlns:a16="http://schemas.microsoft.com/office/drawing/2014/main" id="{00000000-0008-0000-0300-0000FDC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114300</xdr:colOff>
          <xdr:row>423</xdr:row>
          <xdr:rowOff>28575</xdr:rowOff>
        </xdr:from>
        <xdr:to>
          <xdr:col>12</xdr:col>
          <xdr:colOff>323850</xdr:colOff>
          <xdr:row>423</xdr:row>
          <xdr:rowOff>200025</xdr:rowOff>
        </xdr:to>
        <xdr:sp macro="" textlink="">
          <xdr:nvSpPr>
            <xdr:cNvPr id="377342" name="Option Button 5630" hidden="1">
              <a:extLst>
                <a:ext uri="{63B3BB69-23CF-44E3-9099-C40C66FF867C}">
                  <a14:compatExt spid="_x0000_s377342"/>
                </a:ext>
                <a:ext uri="{FF2B5EF4-FFF2-40B4-BE49-F238E27FC236}">
                  <a16:creationId xmlns:a16="http://schemas.microsoft.com/office/drawing/2014/main" id="{00000000-0008-0000-0300-0000FEC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219075</xdr:colOff>
          <xdr:row>423</xdr:row>
          <xdr:rowOff>9525</xdr:rowOff>
        </xdr:from>
        <xdr:to>
          <xdr:col>13</xdr:col>
          <xdr:colOff>428625</xdr:colOff>
          <xdr:row>423</xdr:row>
          <xdr:rowOff>180975</xdr:rowOff>
        </xdr:to>
        <xdr:sp macro="" textlink="">
          <xdr:nvSpPr>
            <xdr:cNvPr id="377343" name="Option Button 5631" hidden="1">
              <a:extLst>
                <a:ext uri="{63B3BB69-23CF-44E3-9099-C40C66FF867C}">
                  <a14:compatExt spid="_x0000_s377343"/>
                </a:ext>
                <a:ext uri="{FF2B5EF4-FFF2-40B4-BE49-F238E27FC236}">
                  <a16:creationId xmlns:a16="http://schemas.microsoft.com/office/drawing/2014/main" id="{00000000-0008-0000-0300-0000FFC1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0</xdr:colOff>
          <xdr:row>424</xdr:row>
          <xdr:rowOff>0</xdr:rowOff>
        </xdr:from>
        <xdr:to>
          <xdr:col>20</xdr:col>
          <xdr:colOff>19050</xdr:colOff>
          <xdr:row>426</xdr:row>
          <xdr:rowOff>0</xdr:rowOff>
        </xdr:to>
        <xdr:sp macro="" textlink="">
          <xdr:nvSpPr>
            <xdr:cNvPr id="377344" name="Group Box 5632" hidden="1">
              <a:extLst>
                <a:ext uri="{63B3BB69-23CF-44E3-9099-C40C66FF867C}">
                  <a14:compatExt spid="_x0000_s377344"/>
                </a:ext>
                <a:ext uri="{FF2B5EF4-FFF2-40B4-BE49-F238E27FC236}">
                  <a16:creationId xmlns:a16="http://schemas.microsoft.com/office/drawing/2014/main" id="{00000000-0008-0000-0300-000000C205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11</xdr:col>
          <xdr:colOff>19050</xdr:colOff>
          <xdr:row>425</xdr:row>
          <xdr:rowOff>28575</xdr:rowOff>
        </xdr:from>
        <xdr:to>
          <xdr:col>11</xdr:col>
          <xdr:colOff>228600</xdr:colOff>
          <xdr:row>425</xdr:row>
          <xdr:rowOff>200025</xdr:rowOff>
        </xdr:to>
        <xdr:sp macro="" textlink="">
          <xdr:nvSpPr>
            <xdr:cNvPr id="377345" name="Option Button 5633" hidden="1">
              <a:extLst>
                <a:ext uri="{63B3BB69-23CF-44E3-9099-C40C66FF867C}">
                  <a14:compatExt spid="_x0000_s377345"/>
                </a:ext>
                <a:ext uri="{FF2B5EF4-FFF2-40B4-BE49-F238E27FC236}">
                  <a16:creationId xmlns:a16="http://schemas.microsoft.com/office/drawing/2014/main" id="{00000000-0008-0000-0300-000001C2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314325</xdr:colOff>
          <xdr:row>425</xdr:row>
          <xdr:rowOff>28575</xdr:rowOff>
        </xdr:from>
        <xdr:to>
          <xdr:col>12</xdr:col>
          <xdr:colOff>523875</xdr:colOff>
          <xdr:row>425</xdr:row>
          <xdr:rowOff>200025</xdr:rowOff>
        </xdr:to>
        <xdr:sp macro="" textlink="">
          <xdr:nvSpPr>
            <xdr:cNvPr id="377346" name="Option Button 5634" hidden="1">
              <a:extLst>
                <a:ext uri="{63B3BB69-23CF-44E3-9099-C40C66FF867C}">
                  <a14:compatExt spid="_x0000_s377346"/>
                </a:ext>
                <a:ext uri="{FF2B5EF4-FFF2-40B4-BE49-F238E27FC236}">
                  <a16:creationId xmlns:a16="http://schemas.microsoft.com/office/drawing/2014/main" id="{00000000-0008-0000-0300-000002C2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285750</xdr:colOff>
          <xdr:row>425</xdr:row>
          <xdr:rowOff>28575</xdr:rowOff>
        </xdr:from>
        <xdr:to>
          <xdr:col>14</xdr:col>
          <xdr:colOff>495300</xdr:colOff>
          <xdr:row>425</xdr:row>
          <xdr:rowOff>200025</xdr:rowOff>
        </xdr:to>
        <xdr:sp macro="" textlink="">
          <xdr:nvSpPr>
            <xdr:cNvPr id="377347" name="Option Button 5635" hidden="1">
              <a:extLst>
                <a:ext uri="{63B3BB69-23CF-44E3-9099-C40C66FF867C}">
                  <a14:compatExt spid="_x0000_s377347"/>
                </a:ext>
                <a:ext uri="{FF2B5EF4-FFF2-40B4-BE49-F238E27FC236}">
                  <a16:creationId xmlns:a16="http://schemas.microsoft.com/office/drawing/2014/main" id="{00000000-0008-0000-0300-000003C2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285750</xdr:colOff>
          <xdr:row>425</xdr:row>
          <xdr:rowOff>28575</xdr:rowOff>
        </xdr:from>
        <xdr:to>
          <xdr:col>17</xdr:col>
          <xdr:colOff>104775</xdr:colOff>
          <xdr:row>425</xdr:row>
          <xdr:rowOff>200025</xdr:rowOff>
        </xdr:to>
        <xdr:sp macro="" textlink="">
          <xdr:nvSpPr>
            <xdr:cNvPr id="377348" name="Option Button 5636" hidden="1">
              <a:extLst>
                <a:ext uri="{63B3BB69-23CF-44E3-9099-C40C66FF867C}">
                  <a14:compatExt spid="_x0000_s377348"/>
                </a:ext>
                <a:ext uri="{FF2B5EF4-FFF2-40B4-BE49-F238E27FC236}">
                  <a16:creationId xmlns:a16="http://schemas.microsoft.com/office/drawing/2014/main" id="{00000000-0008-0000-0300-000004C2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0</xdr:colOff>
          <xdr:row>426</xdr:row>
          <xdr:rowOff>0</xdr:rowOff>
        </xdr:from>
        <xdr:to>
          <xdr:col>20</xdr:col>
          <xdr:colOff>19050</xdr:colOff>
          <xdr:row>427</xdr:row>
          <xdr:rowOff>219075</xdr:rowOff>
        </xdr:to>
        <xdr:sp macro="" textlink="">
          <xdr:nvSpPr>
            <xdr:cNvPr id="377349" name="Group Box 5637" hidden="1">
              <a:extLst>
                <a:ext uri="{63B3BB69-23CF-44E3-9099-C40C66FF867C}">
                  <a14:compatExt spid="_x0000_s377349"/>
                </a:ext>
                <a:ext uri="{FF2B5EF4-FFF2-40B4-BE49-F238E27FC236}">
                  <a16:creationId xmlns:a16="http://schemas.microsoft.com/office/drawing/2014/main" id="{00000000-0008-0000-0300-000005C205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11</xdr:col>
          <xdr:colOff>19050</xdr:colOff>
          <xdr:row>427</xdr:row>
          <xdr:rowOff>28575</xdr:rowOff>
        </xdr:from>
        <xdr:to>
          <xdr:col>11</xdr:col>
          <xdr:colOff>228600</xdr:colOff>
          <xdr:row>427</xdr:row>
          <xdr:rowOff>200025</xdr:rowOff>
        </xdr:to>
        <xdr:sp macro="" textlink="">
          <xdr:nvSpPr>
            <xdr:cNvPr id="377350" name="Option Button 5638" hidden="1">
              <a:extLst>
                <a:ext uri="{63B3BB69-23CF-44E3-9099-C40C66FF867C}">
                  <a14:compatExt spid="_x0000_s377350"/>
                </a:ext>
                <a:ext uri="{FF2B5EF4-FFF2-40B4-BE49-F238E27FC236}">
                  <a16:creationId xmlns:a16="http://schemas.microsoft.com/office/drawing/2014/main" id="{00000000-0008-0000-0300-000006C2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114300</xdr:colOff>
          <xdr:row>427</xdr:row>
          <xdr:rowOff>28575</xdr:rowOff>
        </xdr:from>
        <xdr:to>
          <xdr:col>12</xdr:col>
          <xdr:colOff>323850</xdr:colOff>
          <xdr:row>427</xdr:row>
          <xdr:rowOff>200025</xdr:rowOff>
        </xdr:to>
        <xdr:sp macro="" textlink="">
          <xdr:nvSpPr>
            <xdr:cNvPr id="377351" name="Option Button 5639" hidden="1">
              <a:extLst>
                <a:ext uri="{63B3BB69-23CF-44E3-9099-C40C66FF867C}">
                  <a14:compatExt spid="_x0000_s377351"/>
                </a:ext>
                <a:ext uri="{FF2B5EF4-FFF2-40B4-BE49-F238E27FC236}">
                  <a16:creationId xmlns:a16="http://schemas.microsoft.com/office/drawing/2014/main" id="{00000000-0008-0000-0300-000007C2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219075</xdr:colOff>
          <xdr:row>427</xdr:row>
          <xdr:rowOff>9525</xdr:rowOff>
        </xdr:from>
        <xdr:to>
          <xdr:col>13</xdr:col>
          <xdr:colOff>428625</xdr:colOff>
          <xdr:row>427</xdr:row>
          <xdr:rowOff>180975</xdr:rowOff>
        </xdr:to>
        <xdr:sp macro="" textlink="">
          <xdr:nvSpPr>
            <xdr:cNvPr id="377352" name="Option Button 5640" hidden="1">
              <a:extLst>
                <a:ext uri="{63B3BB69-23CF-44E3-9099-C40C66FF867C}">
                  <a14:compatExt spid="_x0000_s377352"/>
                </a:ext>
                <a:ext uri="{FF2B5EF4-FFF2-40B4-BE49-F238E27FC236}">
                  <a16:creationId xmlns:a16="http://schemas.microsoft.com/office/drawing/2014/main" id="{00000000-0008-0000-0300-000008C2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0</xdr:colOff>
          <xdr:row>431</xdr:row>
          <xdr:rowOff>0</xdr:rowOff>
        </xdr:from>
        <xdr:to>
          <xdr:col>20</xdr:col>
          <xdr:colOff>19050</xdr:colOff>
          <xdr:row>432</xdr:row>
          <xdr:rowOff>219075</xdr:rowOff>
        </xdr:to>
        <xdr:sp macro="" textlink="">
          <xdr:nvSpPr>
            <xdr:cNvPr id="377353" name="Group Box 5641" hidden="1">
              <a:extLst>
                <a:ext uri="{63B3BB69-23CF-44E3-9099-C40C66FF867C}">
                  <a14:compatExt spid="_x0000_s377353"/>
                </a:ext>
                <a:ext uri="{FF2B5EF4-FFF2-40B4-BE49-F238E27FC236}">
                  <a16:creationId xmlns:a16="http://schemas.microsoft.com/office/drawing/2014/main" id="{00000000-0008-0000-0300-000009C205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11</xdr:col>
          <xdr:colOff>19050</xdr:colOff>
          <xdr:row>432</xdr:row>
          <xdr:rowOff>28575</xdr:rowOff>
        </xdr:from>
        <xdr:to>
          <xdr:col>11</xdr:col>
          <xdr:colOff>228600</xdr:colOff>
          <xdr:row>432</xdr:row>
          <xdr:rowOff>200025</xdr:rowOff>
        </xdr:to>
        <xdr:sp macro="" textlink="">
          <xdr:nvSpPr>
            <xdr:cNvPr id="377354" name="Option Button 5642" hidden="1">
              <a:extLst>
                <a:ext uri="{63B3BB69-23CF-44E3-9099-C40C66FF867C}">
                  <a14:compatExt spid="_x0000_s377354"/>
                </a:ext>
                <a:ext uri="{FF2B5EF4-FFF2-40B4-BE49-F238E27FC236}">
                  <a16:creationId xmlns:a16="http://schemas.microsoft.com/office/drawing/2014/main" id="{00000000-0008-0000-0300-00000AC2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114300</xdr:colOff>
          <xdr:row>432</xdr:row>
          <xdr:rowOff>28575</xdr:rowOff>
        </xdr:from>
        <xdr:to>
          <xdr:col>12</xdr:col>
          <xdr:colOff>323850</xdr:colOff>
          <xdr:row>432</xdr:row>
          <xdr:rowOff>200025</xdr:rowOff>
        </xdr:to>
        <xdr:sp macro="" textlink="">
          <xdr:nvSpPr>
            <xdr:cNvPr id="377355" name="Option Button 5643" hidden="1">
              <a:extLst>
                <a:ext uri="{63B3BB69-23CF-44E3-9099-C40C66FF867C}">
                  <a14:compatExt spid="_x0000_s377355"/>
                </a:ext>
                <a:ext uri="{FF2B5EF4-FFF2-40B4-BE49-F238E27FC236}">
                  <a16:creationId xmlns:a16="http://schemas.microsoft.com/office/drawing/2014/main" id="{00000000-0008-0000-0300-00000BC2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219075</xdr:colOff>
          <xdr:row>432</xdr:row>
          <xdr:rowOff>9525</xdr:rowOff>
        </xdr:from>
        <xdr:to>
          <xdr:col>13</xdr:col>
          <xdr:colOff>428625</xdr:colOff>
          <xdr:row>432</xdr:row>
          <xdr:rowOff>180975</xdr:rowOff>
        </xdr:to>
        <xdr:sp macro="" textlink="">
          <xdr:nvSpPr>
            <xdr:cNvPr id="377356" name="Option Button 5644" hidden="1">
              <a:extLst>
                <a:ext uri="{63B3BB69-23CF-44E3-9099-C40C66FF867C}">
                  <a14:compatExt spid="_x0000_s377356"/>
                </a:ext>
                <a:ext uri="{FF2B5EF4-FFF2-40B4-BE49-F238E27FC236}">
                  <a16:creationId xmlns:a16="http://schemas.microsoft.com/office/drawing/2014/main" id="{00000000-0008-0000-0300-00000CC2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0</xdr:colOff>
          <xdr:row>435</xdr:row>
          <xdr:rowOff>0</xdr:rowOff>
        </xdr:from>
        <xdr:to>
          <xdr:col>20</xdr:col>
          <xdr:colOff>19050</xdr:colOff>
          <xdr:row>437</xdr:row>
          <xdr:rowOff>0</xdr:rowOff>
        </xdr:to>
        <xdr:sp macro="" textlink="">
          <xdr:nvSpPr>
            <xdr:cNvPr id="377357" name="Group Box 5645" hidden="1">
              <a:extLst>
                <a:ext uri="{63B3BB69-23CF-44E3-9099-C40C66FF867C}">
                  <a14:compatExt spid="_x0000_s377357"/>
                </a:ext>
                <a:ext uri="{FF2B5EF4-FFF2-40B4-BE49-F238E27FC236}">
                  <a16:creationId xmlns:a16="http://schemas.microsoft.com/office/drawing/2014/main" id="{00000000-0008-0000-0300-00000DC205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11</xdr:col>
          <xdr:colOff>19050</xdr:colOff>
          <xdr:row>436</xdr:row>
          <xdr:rowOff>28575</xdr:rowOff>
        </xdr:from>
        <xdr:to>
          <xdr:col>11</xdr:col>
          <xdr:colOff>228600</xdr:colOff>
          <xdr:row>436</xdr:row>
          <xdr:rowOff>200025</xdr:rowOff>
        </xdr:to>
        <xdr:sp macro="" textlink="">
          <xdr:nvSpPr>
            <xdr:cNvPr id="377358" name="Option Button 5646" hidden="1">
              <a:extLst>
                <a:ext uri="{63B3BB69-23CF-44E3-9099-C40C66FF867C}">
                  <a14:compatExt spid="_x0000_s377358"/>
                </a:ext>
                <a:ext uri="{FF2B5EF4-FFF2-40B4-BE49-F238E27FC236}">
                  <a16:creationId xmlns:a16="http://schemas.microsoft.com/office/drawing/2014/main" id="{00000000-0008-0000-0300-00000EC2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314325</xdr:colOff>
          <xdr:row>436</xdr:row>
          <xdr:rowOff>28575</xdr:rowOff>
        </xdr:from>
        <xdr:to>
          <xdr:col>12</xdr:col>
          <xdr:colOff>523875</xdr:colOff>
          <xdr:row>436</xdr:row>
          <xdr:rowOff>200025</xdr:rowOff>
        </xdr:to>
        <xdr:sp macro="" textlink="">
          <xdr:nvSpPr>
            <xdr:cNvPr id="377359" name="Option Button 5647" hidden="1">
              <a:extLst>
                <a:ext uri="{63B3BB69-23CF-44E3-9099-C40C66FF867C}">
                  <a14:compatExt spid="_x0000_s377359"/>
                </a:ext>
                <a:ext uri="{FF2B5EF4-FFF2-40B4-BE49-F238E27FC236}">
                  <a16:creationId xmlns:a16="http://schemas.microsoft.com/office/drawing/2014/main" id="{00000000-0008-0000-0300-00000FC2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285750</xdr:colOff>
          <xdr:row>436</xdr:row>
          <xdr:rowOff>28575</xdr:rowOff>
        </xdr:from>
        <xdr:to>
          <xdr:col>14</xdr:col>
          <xdr:colOff>495300</xdr:colOff>
          <xdr:row>436</xdr:row>
          <xdr:rowOff>200025</xdr:rowOff>
        </xdr:to>
        <xdr:sp macro="" textlink="">
          <xdr:nvSpPr>
            <xdr:cNvPr id="377360" name="Option Button 5648" hidden="1">
              <a:extLst>
                <a:ext uri="{63B3BB69-23CF-44E3-9099-C40C66FF867C}">
                  <a14:compatExt spid="_x0000_s377360"/>
                </a:ext>
                <a:ext uri="{FF2B5EF4-FFF2-40B4-BE49-F238E27FC236}">
                  <a16:creationId xmlns:a16="http://schemas.microsoft.com/office/drawing/2014/main" id="{00000000-0008-0000-0300-000010C2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285750</xdr:colOff>
          <xdr:row>436</xdr:row>
          <xdr:rowOff>28575</xdr:rowOff>
        </xdr:from>
        <xdr:to>
          <xdr:col>17</xdr:col>
          <xdr:colOff>104775</xdr:colOff>
          <xdr:row>436</xdr:row>
          <xdr:rowOff>200025</xdr:rowOff>
        </xdr:to>
        <xdr:sp macro="" textlink="">
          <xdr:nvSpPr>
            <xdr:cNvPr id="377361" name="Option Button 5649" hidden="1">
              <a:extLst>
                <a:ext uri="{63B3BB69-23CF-44E3-9099-C40C66FF867C}">
                  <a14:compatExt spid="_x0000_s377361"/>
                </a:ext>
                <a:ext uri="{FF2B5EF4-FFF2-40B4-BE49-F238E27FC236}">
                  <a16:creationId xmlns:a16="http://schemas.microsoft.com/office/drawing/2014/main" id="{00000000-0008-0000-0300-000011C2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0</xdr:colOff>
          <xdr:row>437</xdr:row>
          <xdr:rowOff>0</xdr:rowOff>
        </xdr:from>
        <xdr:to>
          <xdr:col>20</xdr:col>
          <xdr:colOff>19050</xdr:colOff>
          <xdr:row>438</xdr:row>
          <xdr:rowOff>219075</xdr:rowOff>
        </xdr:to>
        <xdr:sp macro="" textlink="">
          <xdr:nvSpPr>
            <xdr:cNvPr id="377362" name="Group Box 5650" hidden="1">
              <a:extLst>
                <a:ext uri="{63B3BB69-23CF-44E3-9099-C40C66FF867C}">
                  <a14:compatExt spid="_x0000_s377362"/>
                </a:ext>
                <a:ext uri="{FF2B5EF4-FFF2-40B4-BE49-F238E27FC236}">
                  <a16:creationId xmlns:a16="http://schemas.microsoft.com/office/drawing/2014/main" id="{00000000-0008-0000-0300-000012C205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11</xdr:col>
          <xdr:colOff>19050</xdr:colOff>
          <xdr:row>438</xdr:row>
          <xdr:rowOff>28575</xdr:rowOff>
        </xdr:from>
        <xdr:to>
          <xdr:col>11</xdr:col>
          <xdr:colOff>228600</xdr:colOff>
          <xdr:row>438</xdr:row>
          <xdr:rowOff>200025</xdr:rowOff>
        </xdr:to>
        <xdr:sp macro="" textlink="">
          <xdr:nvSpPr>
            <xdr:cNvPr id="377363" name="Option Button 5651" hidden="1">
              <a:extLst>
                <a:ext uri="{63B3BB69-23CF-44E3-9099-C40C66FF867C}">
                  <a14:compatExt spid="_x0000_s377363"/>
                </a:ext>
                <a:ext uri="{FF2B5EF4-FFF2-40B4-BE49-F238E27FC236}">
                  <a16:creationId xmlns:a16="http://schemas.microsoft.com/office/drawing/2014/main" id="{00000000-0008-0000-0300-000013C2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114300</xdr:colOff>
          <xdr:row>438</xdr:row>
          <xdr:rowOff>28575</xdr:rowOff>
        </xdr:from>
        <xdr:to>
          <xdr:col>12</xdr:col>
          <xdr:colOff>323850</xdr:colOff>
          <xdr:row>438</xdr:row>
          <xdr:rowOff>200025</xdr:rowOff>
        </xdr:to>
        <xdr:sp macro="" textlink="">
          <xdr:nvSpPr>
            <xdr:cNvPr id="377364" name="Option Button 5652" hidden="1">
              <a:extLst>
                <a:ext uri="{63B3BB69-23CF-44E3-9099-C40C66FF867C}">
                  <a14:compatExt spid="_x0000_s377364"/>
                </a:ext>
                <a:ext uri="{FF2B5EF4-FFF2-40B4-BE49-F238E27FC236}">
                  <a16:creationId xmlns:a16="http://schemas.microsoft.com/office/drawing/2014/main" id="{00000000-0008-0000-0300-000014C2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219075</xdr:colOff>
          <xdr:row>438</xdr:row>
          <xdr:rowOff>9525</xdr:rowOff>
        </xdr:from>
        <xdr:to>
          <xdr:col>13</xdr:col>
          <xdr:colOff>428625</xdr:colOff>
          <xdr:row>438</xdr:row>
          <xdr:rowOff>180975</xdr:rowOff>
        </xdr:to>
        <xdr:sp macro="" textlink="">
          <xdr:nvSpPr>
            <xdr:cNvPr id="377365" name="Option Button 5653" hidden="1">
              <a:extLst>
                <a:ext uri="{63B3BB69-23CF-44E3-9099-C40C66FF867C}">
                  <a14:compatExt spid="_x0000_s377365"/>
                </a:ext>
                <a:ext uri="{FF2B5EF4-FFF2-40B4-BE49-F238E27FC236}">
                  <a16:creationId xmlns:a16="http://schemas.microsoft.com/office/drawing/2014/main" id="{00000000-0008-0000-0300-000015C2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0</xdr:colOff>
          <xdr:row>433</xdr:row>
          <xdr:rowOff>0</xdr:rowOff>
        </xdr:from>
        <xdr:to>
          <xdr:col>20</xdr:col>
          <xdr:colOff>19050</xdr:colOff>
          <xdr:row>435</xdr:row>
          <xdr:rowOff>0</xdr:rowOff>
        </xdr:to>
        <xdr:sp macro="" textlink="">
          <xdr:nvSpPr>
            <xdr:cNvPr id="377370" name="Group Box 5658" hidden="1">
              <a:extLst>
                <a:ext uri="{63B3BB69-23CF-44E3-9099-C40C66FF867C}">
                  <a14:compatExt spid="_x0000_s377370"/>
                </a:ext>
                <a:ext uri="{FF2B5EF4-FFF2-40B4-BE49-F238E27FC236}">
                  <a16:creationId xmlns:a16="http://schemas.microsoft.com/office/drawing/2014/main" id="{00000000-0008-0000-0300-00001AC205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12</xdr:col>
          <xdr:colOff>314325</xdr:colOff>
          <xdr:row>434</xdr:row>
          <xdr:rowOff>28575</xdr:rowOff>
        </xdr:from>
        <xdr:to>
          <xdr:col>12</xdr:col>
          <xdr:colOff>523875</xdr:colOff>
          <xdr:row>434</xdr:row>
          <xdr:rowOff>200025</xdr:rowOff>
        </xdr:to>
        <xdr:sp macro="" textlink="">
          <xdr:nvSpPr>
            <xdr:cNvPr id="377372" name="Option Button 5660" hidden="1">
              <a:extLst>
                <a:ext uri="{63B3BB69-23CF-44E3-9099-C40C66FF867C}">
                  <a14:compatExt spid="_x0000_s377372"/>
                </a:ext>
                <a:ext uri="{FF2B5EF4-FFF2-40B4-BE49-F238E27FC236}">
                  <a16:creationId xmlns:a16="http://schemas.microsoft.com/office/drawing/2014/main" id="{00000000-0008-0000-0300-00001CC2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285750</xdr:colOff>
          <xdr:row>434</xdr:row>
          <xdr:rowOff>28575</xdr:rowOff>
        </xdr:from>
        <xdr:to>
          <xdr:col>15</xdr:col>
          <xdr:colOff>495300</xdr:colOff>
          <xdr:row>434</xdr:row>
          <xdr:rowOff>200025</xdr:rowOff>
        </xdr:to>
        <xdr:sp macro="" textlink="">
          <xdr:nvSpPr>
            <xdr:cNvPr id="377375" name="Option Button 5663" hidden="1">
              <a:extLst>
                <a:ext uri="{63B3BB69-23CF-44E3-9099-C40C66FF867C}">
                  <a14:compatExt spid="_x0000_s377375"/>
                </a:ext>
                <a:ext uri="{FF2B5EF4-FFF2-40B4-BE49-F238E27FC236}">
                  <a16:creationId xmlns:a16="http://schemas.microsoft.com/office/drawing/2014/main" id="{00000000-0008-0000-0300-00001FC2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85725</xdr:colOff>
          <xdr:row>414</xdr:row>
          <xdr:rowOff>28575</xdr:rowOff>
        </xdr:from>
        <xdr:to>
          <xdr:col>19</xdr:col>
          <xdr:colOff>390525</xdr:colOff>
          <xdr:row>416</xdr:row>
          <xdr:rowOff>0</xdr:rowOff>
        </xdr:to>
        <xdr:sp macro="" textlink="">
          <xdr:nvSpPr>
            <xdr:cNvPr id="377376" name="Group Box 5664" hidden="1">
              <a:extLst>
                <a:ext uri="{63B3BB69-23CF-44E3-9099-C40C66FF867C}">
                  <a14:compatExt spid="_x0000_s377376"/>
                </a:ext>
                <a:ext uri="{FF2B5EF4-FFF2-40B4-BE49-F238E27FC236}">
                  <a16:creationId xmlns:a16="http://schemas.microsoft.com/office/drawing/2014/main" id="{00000000-0008-0000-0300-000020C205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85725</xdr:colOff>
          <xdr:row>416</xdr:row>
          <xdr:rowOff>0</xdr:rowOff>
        </xdr:from>
        <xdr:to>
          <xdr:col>19</xdr:col>
          <xdr:colOff>390525</xdr:colOff>
          <xdr:row>418</xdr:row>
          <xdr:rowOff>0</xdr:rowOff>
        </xdr:to>
        <xdr:sp macro="" textlink="">
          <xdr:nvSpPr>
            <xdr:cNvPr id="377377" name="Group Box 5665" hidden="1">
              <a:extLst>
                <a:ext uri="{63B3BB69-23CF-44E3-9099-C40C66FF867C}">
                  <a14:compatExt spid="_x0000_s377377"/>
                </a:ext>
                <a:ext uri="{FF2B5EF4-FFF2-40B4-BE49-F238E27FC236}">
                  <a16:creationId xmlns:a16="http://schemas.microsoft.com/office/drawing/2014/main" id="{00000000-0008-0000-0300-000021C205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3</xdr:col>
          <xdr:colOff>190500</xdr:colOff>
          <xdr:row>416</xdr:row>
          <xdr:rowOff>190500</xdr:rowOff>
        </xdr:from>
        <xdr:to>
          <xdr:col>7</xdr:col>
          <xdr:colOff>57150</xdr:colOff>
          <xdr:row>417</xdr:row>
          <xdr:rowOff>161925</xdr:rowOff>
        </xdr:to>
        <xdr:sp macro="" textlink="">
          <xdr:nvSpPr>
            <xdr:cNvPr id="377381" name="Option Button 5669" hidden="1">
              <a:extLst>
                <a:ext uri="{63B3BB69-23CF-44E3-9099-C40C66FF867C}">
                  <a14:compatExt spid="_x0000_s377381"/>
                </a:ext>
                <a:ext uri="{FF2B5EF4-FFF2-40B4-BE49-F238E27FC236}">
                  <a16:creationId xmlns:a16="http://schemas.microsoft.com/office/drawing/2014/main" id="{00000000-0008-0000-0300-000025C2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7432" rIns="0" bIns="27432" anchor="ctr" upright="1"/>
            <a:lstStyle/>
            <a:p>
              <a:pPr algn="l" rtl="0">
                <a:defRPr sz="1000"/>
              </a:pPr>
              <a:r>
                <a:rPr lang="en-US" sz="1100" b="0" i="0" u="none" strike="noStrike" baseline="0">
                  <a:solidFill>
                    <a:srgbClr val="000000"/>
                  </a:solidFill>
                  <a:latin typeface="Calibri"/>
                  <a:cs typeface="Calibri"/>
                </a:rPr>
                <a:t>Clear</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9525</xdr:colOff>
          <xdr:row>417</xdr:row>
          <xdr:rowOff>0</xdr:rowOff>
        </xdr:from>
        <xdr:to>
          <xdr:col>10</xdr:col>
          <xdr:colOff>361950</xdr:colOff>
          <xdr:row>417</xdr:row>
          <xdr:rowOff>161925</xdr:rowOff>
        </xdr:to>
        <xdr:sp macro="" textlink="">
          <xdr:nvSpPr>
            <xdr:cNvPr id="377382" name="Option Button 5670" hidden="1">
              <a:extLst>
                <a:ext uri="{63B3BB69-23CF-44E3-9099-C40C66FF867C}">
                  <a14:compatExt spid="_x0000_s377382"/>
                </a:ext>
                <a:ext uri="{FF2B5EF4-FFF2-40B4-BE49-F238E27FC236}">
                  <a16:creationId xmlns:a16="http://schemas.microsoft.com/office/drawing/2014/main" id="{00000000-0008-0000-0300-000026C2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7432" rIns="0" bIns="27432" anchor="ctr" upright="1"/>
            <a:lstStyle/>
            <a:p>
              <a:pPr algn="l" rtl="0">
                <a:defRPr sz="1000"/>
              </a:pPr>
              <a:r>
                <a:rPr lang="en-US" sz="1100" b="0" i="0" u="none" strike="noStrike" baseline="0">
                  <a:solidFill>
                    <a:srgbClr val="000000"/>
                  </a:solidFill>
                  <a:latin typeface="Calibri"/>
                  <a:cs typeface="Calibri"/>
                </a:rPr>
                <a:t>Bronze</a:t>
              </a:r>
            </a:p>
          </xdr:txBody>
        </xdr:sp>
        <xdr:clientData/>
      </xdr:twoCellAnchor>
    </mc:Choice>
    <mc:Fallback/>
  </mc:AlternateContent>
  <xdr:twoCellAnchor>
    <xdr:from>
      <xdr:col>2</xdr:col>
      <xdr:colOff>152401</xdr:colOff>
      <xdr:row>436</xdr:row>
      <xdr:rowOff>0</xdr:rowOff>
    </xdr:from>
    <xdr:to>
      <xdr:col>2</xdr:col>
      <xdr:colOff>333376</xdr:colOff>
      <xdr:row>436</xdr:row>
      <xdr:rowOff>200025</xdr:rowOff>
    </xdr:to>
    <xdr:sp macro="" textlink="">
      <xdr:nvSpPr>
        <xdr:cNvPr id="348975" name="Oval 348974">
          <a:extLst>
            <a:ext uri="{FF2B5EF4-FFF2-40B4-BE49-F238E27FC236}">
              <a16:creationId xmlns:a16="http://schemas.microsoft.com/office/drawing/2014/main" id="{00000000-0008-0000-0300-00002F530500}"/>
            </a:ext>
          </a:extLst>
        </xdr:cNvPr>
        <xdr:cNvSpPr/>
      </xdr:nvSpPr>
      <xdr:spPr bwMode="auto">
        <a:xfrm>
          <a:off x="342901" y="83556231"/>
          <a:ext cx="180975" cy="200025"/>
        </a:xfrm>
        <a:prstGeom prst="ellipse">
          <a:avLst/>
        </a:prstGeom>
        <a:solidFill>
          <a:srgbClr val="0070C0"/>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xdr:spPr>
      <xdr:txBody>
        <a:bodyPr vertOverflow="clip" wrap="square" lIns="18288" tIns="0" rIns="0" bIns="0" rtlCol="0" anchor="ctr" upright="1"/>
        <a:lstStyle/>
        <a:p>
          <a:pPr algn="l"/>
          <a:r>
            <a:rPr lang="en-US" sz="1100" b="1">
              <a:solidFill>
                <a:schemeClr val="bg1"/>
              </a:solidFill>
            </a:rPr>
            <a:t>1</a:t>
          </a:r>
        </a:p>
      </xdr:txBody>
    </xdr:sp>
    <xdr:clientData/>
  </xdr:twoCellAnchor>
  <xdr:twoCellAnchor>
    <xdr:from>
      <xdr:col>2</xdr:col>
      <xdr:colOff>152401</xdr:colOff>
      <xdr:row>437</xdr:row>
      <xdr:rowOff>1</xdr:rowOff>
    </xdr:from>
    <xdr:to>
      <xdr:col>2</xdr:col>
      <xdr:colOff>333376</xdr:colOff>
      <xdr:row>437</xdr:row>
      <xdr:rowOff>200026</xdr:rowOff>
    </xdr:to>
    <xdr:sp macro="" textlink="">
      <xdr:nvSpPr>
        <xdr:cNvPr id="839" name="Oval 838">
          <a:extLst>
            <a:ext uri="{FF2B5EF4-FFF2-40B4-BE49-F238E27FC236}">
              <a16:creationId xmlns:a16="http://schemas.microsoft.com/office/drawing/2014/main" id="{00000000-0008-0000-0300-000047030000}"/>
            </a:ext>
          </a:extLst>
        </xdr:cNvPr>
        <xdr:cNvSpPr/>
      </xdr:nvSpPr>
      <xdr:spPr bwMode="auto">
        <a:xfrm>
          <a:off x="342901" y="83783366"/>
          <a:ext cx="180975" cy="200025"/>
        </a:xfrm>
        <a:prstGeom prst="ellipse">
          <a:avLst/>
        </a:prstGeom>
        <a:solidFill>
          <a:srgbClr val="0070C0"/>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xdr:spPr>
      <xdr:txBody>
        <a:bodyPr vertOverflow="clip" wrap="square" lIns="18288" tIns="0" rIns="0" bIns="0" rtlCol="0" anchor="ctr" upright="1"/>
        <a:lstStyle/>
        <a:p>
          <a:pPr algn="l"/>
          <a:r>
            <a:rPr lang="en-US" sz="1100" b="1">
              <a:solidFill>
                <a:schemeClr val="bg1"/>
              </a:solidFill>
            </a:rPr>
            <a:t>2</a:t>
          </a:r>
        </a:p>
      </xdr:txBody>
    </xdr:sp>
    <xdr:clientData/>
  </xdr:twoCellAnchor>
  <xdr:twoCellAnchor>
    <xdr:from>
      <xdr:col>2</xdr:col>
      <xdr:colOff>152401</xdr:colOff>
      <xdr:row>438</xdr:row>
      <xdr:rowOff>1</xdr:rowOff>
    </xdr:from>
    <xdr:to>
      <xdr:col>2</xdr:col>
      <xdr:colOff>333376</xdr:colOff>
      <xdr:row>438</xdr:row>
      <xdr:rowOff>200026</xdr:rowOff>
    </xdr:to>
    <xdr:sp macro="" textlink="">
      <xdr:nvSpPr>
        <xdr:cNvPr id="840" name="Oval 839">
          <a:extLst>
            <a:ext uri="{FF2B5EF4-FFF2-40B4-BE49-F238E27FC236}">
              <a16:creationId xmlns:a16="http://schemas.microsoft.com/office/drawing/2014/main" id="{00000000-0008-0000-0300-000048030000}"/>
            </a:ext>
          </a:extLst>
        </xdr:cNvPr>
        <xdr:cNvSpPr/>
      </xdr:nvSpPr>
      <xdr:spPr bwMode="auto">
        <a:xfrm>
          <a:off x="342901" y="84010501"/>
          <a:ext cx="180975" cy="200025"/>
        </a:xfrm>
        <a:prstGeom prst="ellipse">
          <a:avLst/>
        </a:prstGeom>
        <a:solidFill>
          <a:srgbClr val="0070C0"/>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xdr:spPr>
      <xdr:txBody>
        <a:bodyPr vertOverflow="clip" wrap="square" lIns="18288" tIns="0" rIns="0" bIns="0" rtlCol="0" anchor="ctr" upright="1"/>
        <a:lstStyle/>
        <a:p>
          <a:pPr algn="l"/>
          <a:r>
            <a:rPr lang="en-US" sz="1100" b="1">
              <a:solidFill>
                <a:schemeClr val="bg1"/>
              </a:solidFill>
            </a:rPr>
            <a:t>3</a:t>
          </a:r>
        </a:p>
      </xdr:txBody>
    </xdr:sp>
    <xdr:clientData/>
  </xdr:twoCellAnchor>
  <xdr:twoCellAnchor>
    <xdr:from>
      <xdr:col>2</xdr:col>
      <xdr:colOff>152401</xdr:colOff>
      <xdr:row>439</xdr:row>
      <xdr:rowOff>0</xdr:rowOff>
    </xdr:from>
    <xdr:to>
      <xdr:col>2</xdr:col>
      <xdr:colOff>333376</xdr:colOff>
      <xdr:row>439</xdr:row>
      <xdr:rowOff>200025</xdr:rowOff>
    </xdr:to>
    <xdr:sp macro="" textlink="">
      <xdr:nvSpPr>
        <xdr:cNvPr id="841" name="Oval 840">
          <a:extLst>
            <a:ext uri="{FF2B5EF4-FFF2-40B4-BE49-F238E27FC236}">
              <a16:creationId xmlns:a16="http://schemas.microsoft.com/office/drawing/2014/main" id="{00000000-0008-0000-0300-000049030000}"/>
            </a:ext>
          </a:extLst>
        </xdr:cNvPr>
        <xdr:cNvSpPr/>
      </xdr:nvSpPr>
      <xdr:spPr bwMode="auto">
        <a:xfrm>
          <a:off x="342901" y="84237635"/>
          <a:ext cx="180975" cy="200025"/>
        </a:xfrm>
        <a:prstGeom prst="ellipse">
          <a:avLst/>
        </a:prstGeom>
        <a:solidFill>
          <a:srgbClr val="0070C0"/>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xdr:spPr>
      <xdr:txBody>
        <a:bodyPr vertOverflow="clip" wrap="square" lIns="18288" tIns="0" rIns="0" bIns="0" rtlCol="0" anchor="ctr" upright="1"/>
        <a:lstStyle/>
        <a:p>
          <a:pPr algn="l"/>
          <a:r>
            <a:rPr lang="en-US" sz="1100" b="1">
              <a:solidFill>
                <a:schemeClr val="bg1"/>
              </a:solidFill>
            </a:rPr>
            <a:t>4</a:t>
          </a:r>
        </a:p>
      </xdr:txBody>
    </xdr:sp>
    <xdr:clientData/>
  </xdr:twoCellAnchor>
  <xdr:twoCellAnchor editAs="oneCell">
    <xdr:from>
      <xdr:col>2</xdr:col>
      <xdr:colOff>342899</xdr:colOff>
      <xdr:row>480</xdr:row>
      <xdr:rowOff>9524</xdr:rowOff>
    </xdr:from>
    <xdr:to>
      <xdr:col>9</xdr:col>
      <xdr:colOff>339089</xdr:colOff>
      <xdr:row>480</xdr:row>
      <xdr:rowOff>2434349</xdr:rowOff>
    </xdr:to>
    <xdr:pic>
      <xdr:nvPicPr>
        <xdr:cNvPr id="846" name="Picture 845">
          <a:extLst>
            <a:ext uri="{FF2B5EF4-FFF2-40B4-BE49-F238E27FC236}">
              <a16:creationId xmlns:a16="http://schemas.microsoft.com/office/drawing/2014/main" id="{00000000-0008-0000-0300-00004E030000}"/>
            </a:ext>
          </a:extLst>
        </xdr:cNvPr>
        <xdr:cNvPicPr>
          <a:picLocks noChangeAspect="1"/>
        </xdr:cNvPicPr>
      </xdr:nvPicPr>
      <xdr:blipFill>
        <a:blip xmlns:r="http://schemas.openxmlformats.org/officeDocument/2006/relationships" r:embed="rId15"/>
        <a:stretch>
          <a:fillRect/>
        </a:stretch>
      </xdr:blipFill>
      <xdr:spPr>
        <a:xfrm>
          <a:off x="533399" y="88477724"/>
          <a:ext cx="3383280" cy="2419110"/>
        </a:xfrm>
        <a:prstGeom prst="rect">
          <a:avLst/>
        </a:prstGeom>
      </xdr:spPr>
    </xdr:pic>
    <xdr:clientData/>
  </xdr:twoCellAnchor>
  <xdr:twoCellAnchor editAs="oneCell">
    <xdr:from>
      <xdr:col>5</xdr:col>
      <xdr:colOff>114300</xdr:colOff>
      <xdr:row>269</xdr:row>
      <xdr:rowOff>276119</xdr:rowOff>
    </xdr:from>
    <xdr:to>
      <xdr:col>7</xdr:col>
      <xdr:colOff>186527</xdr:colOff>
      <xdr:row>269</xdr:row>
      <xdr:rowOff>2228850</xdr:rowOff>
    </xdr:to>
    <xdr:pic>
      <xdr:nvPicPr>
        <xdr:cNvPr id="847" name="Picture 846">
          <a:extLst>
            <a:ext uri="{FF2B5EF4-FFF2-40B4-BE49-F238E27FC236}">
              <a16:creationId xmlns:a16="http://schemas.microsoft.com/office/drawing/2014/main" id="{00000000-0008-0000-0300-00004F030000}"/>
            </a:ext>
          </a:extLst>
        </xdr:cNvPr>
        <xdr:cNvPicPr>
          <a:picLocks noChangeAspect="1"/>
        </xdr:cNvPicPr>
      </xdr:nvPicPr>
      <xdr:blipFill>
        <a:blip xmlns:r="http://schemas.openxmlformats.org/officeDocument/2006/relationships" r:embed="rId16"/>
        <a:stretch>
          <a:fillRect/>
        </a:stretch>
      </xdr:blipFill>
      <xdr:spPr>
        <a:xfrm>
          <a:off x="1828800" y="45527807"/>
          <a:ext cx="1086322" cy="1954318"/>
        </a:xfrm>
        <a:prstGeom prst="rect">
          <a:avLst/>
        </a:prstGeom>
      </xdr:spPr>
    </xdr:pic>
    <xdr:clientData/>
  </xdr:twoCellAnchor>
  <xdr:twoCellAnchor editAs="oneCell">
    <xdr:from>
      <xdr:col>2</xdr:col>
      <xdr:colOff>183515</xdr:colOff>
      <xdr:row>269</xdr:row>
      <xdr:rowOff>284480</xdr:rowOff>
    </xdr:from>
    <xdr:to>
      <xdr:col>4</xdr:col>
      <xdr:colOff>262668</xdr:colOff>
      <xdr:row>269</xdr:row>
      <xdr:rowOff>2206626</xdr:rowOff>
    </xdr:to>
    <xdr:pic>
      <xdr:nvPicPr>
        <xdr:cNvPr id="848" name="Picture 847">
          <a:extLst>
            <a:ext uri="{FF2B5EF4-FFF2-40B4-BE49-F238E27FC236}">
              <a16:creationId xmlns:a16="http://schemas.microsoft.com/office/drawing/2014/main" id="{00000000-0008-0000-0300-000050030000}"/>
            </a:ext>
          </a:extLst>
        </xdr:cNvPr>
        <xdr:cNvPicPr>
          <a:picLocks noChangeAspect="1"/>
        </xdr:cNvPicPr>
      </xdr:nvPicPr>
      <xdr:blipFill>
        <a:blip xmlns:r="http://schemas.openxmlformats.org/officeDocument/2006/relationships" r:embed="rId17"/>
        <a:stretch>
          <a:fillRect/>
        </a:stretch>
      </xdr:blipFill>
      <xdr:spPr>
        <a:xfrm>
          <a:off x="374015" y="45536168"/>
          <a:ext cx="1091343" cy="1922146"/>
        </a:xfrm>
        <a:prstGeom prst="rect">
          <a:avLst/>
        </a:prstGeom>
      </xdr:spPr>
    </xdr:pic>
    <xdr:clientData/>
  </xdr:twoCellAnchor>
  <mc:AlternateContent xmlns:mc="http://schemas.openxmlformats.org/markup-compatibility/2006">
    <mc:Choice xmlns:a14="http://schemas.microsoft.com/office/drawing/2010/main" Requires="a14">
      <xdr:twoCellAnchor editAs="oneCell">
        <xdr:from>
          <xdr:col>2</xdr:col>
          <xdr:colOff>28575</xdr:colOff>
          <xdr:row>273</xdr:row>
          <xdr:rowOff>19050</xdr:rowOff>
        </xdr:from>
        <xdr:to>
          <xdr:col>2</xdr:col>
          <xdr:colOff>276225</xdr:colOff>
          <xdr:row>273</xdr:row>
          <xdr:rowOff>171450</xdr:rowOff>
        </xdr:to>
        <xdr:sp macro="" textlink="">
          <xdr:nvSpPr>
            <xdr:cNvPr id="377383" name="Check Box 5671" hidden="1">
              <a:extLst>
                <a:ext uri="{63B3BB69-23CF-44E3-9099-C40C66FF867C}">
                  <a14:compatExt spid="_x0000_s377383"/>
                </a:ext>
                <a:ext uri="{FF2B5EF4-FFF2-40B4-BE49-F238E27FC236}">
                  <a16:creationId xmlns:a16="http://schemas.microsoft.com/office/drawing/2014/main" id="{00000000-0008-0000-0300-000027C2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28575</xdr:colOff>
          <xdr:row>279</xdr:row>
          <xdr:rowOff>19050</xdr:rowOff>
        </xdr:from>
        <xdr:to>
          <xdr:col>2</xdr:col>
          <xdr:colOff>276225</xdr:colOff>
          <xdr:row>279</xdr:row>
          <xdr:rowOff>171450</xdr:rowOff>
        </xdr:to>
        <xdr:sp macro="" textlink="">
          <xdr:nvSpPr>
            <xdr:cNvPr id="377396" name="Check Box 5684" hidden="1">
              <a:extLst>
                <a:ext uri="{63B3BB69-23CF-44E3-9099-C40C66FF867C}">
                  <a14:compatExt spid="_x0000_s377396"/>
                </a:ext>
                <a:ext uri="{FF2B5EF4-FFF2-40B4-BE49-F238E27FC236}">
                  <a16:creationId xmlns:a16="http://schemas.microsoft.com/office/drawing/2014/main" id="{00000000-0008-0000-0300-000034C2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28575</xdr:colOff>
          <xdr:row>285</xdr:row>
          <xdr:rowOff>19050</xdr:rowOff>
        </xdr:from>
        <xdr:to>
          <xdr:col>2</xdr:col>
          <xdr:colOff>276225</xdr:colOff>
          <xdr:row>285</xdr:row>
          <xdr:rowOff>171450</xdr:rowOff>
        </xdr:to>
        <xdr:sp macro="" textlink="">
          <xdr:nvSpPr>
            <xdr:cNvPr id="377397" name="Check Box 5685" hidden="1">
              <a:extLst>
                <a:ext uri="{63B3BB69-23CF-44E3-9099-C40C66FF867C}">
                  <a14:compatExt spid="_x0000_s377397"/>
                </a:ext>
                <a:ext uri="{FF2B5EF4-FFF2-40B4-BE49-F238E27FC236}">
                  <a16:creationId xmlns:a16="http://schemas.microsoft.com/office/drawing/2014/main" id="{00000000-0008-0000-0300-000035C2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95250</xdr:colOff>
          <xdr:row>156</xdr:row>
          <xdr:rowOff>9525</xdr:rowOff>
        </xdr:from>
        <xdr:to>
          <xdr:col>3</xdr:col>
          <xdr:colOff>276225</xdr:colOff>
          <xdr:row>156</xdr:row>
          <xdr:rowOff>190500</xdr:rowOff>
        </xdr:to>
        <xdr:sp macro="" textlink="">
          <xdr:nvSpPr>
            <xdr:cNvPr id="377555" name="Option Button 5843" hidden="1">
              <a:extLst>
                <a:ext uri="{63B3BB69-23CF-44E3-9099-C40C66FF867C}">
                  <a14:compatExt spid="_x0000_s377555"/>
                </a:ext>
                <a:ext uri="{FF2B5EF4-FFF2-40B4-BE49-F238E27FC236}">
                  <a16:creationId xmlns:a16="http://schemas.microsoft.com/office/drawing/2014/main" id="{00000000-0008-0000-0300-0000D3C2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438150</xdr:colOff>
          <xdr:row>156</xdr:row>
          <xdr:rowOff>0</xdr:rowOff>
        </xdr:from>
        <xdr:to>
          <xdr:col>6</xdr:col>
          <xdr:colOff>123825</xdr:colOff>
          <xdr:row>156</xdr:row>
          <xdr:rowOff>152400</xdr:rowOff>
        </xdr:to>
        <xdr:sp macro="" textlink="">
          <xdr:nvSpPr>
            <xdr:cNvPr id="377556" name="Option Button 5844" hidden="1">
              <a:extLst>
                <a:ext uri="{63B3BB69-23CF-44E3-9099-C40C66FF867C}">
                  <a14:compatExt spid="_x0000_s377556"/>
                </a:ext>
                <a:ext uri="{FF2B5EF4-FFF2-40B4-BE49-F238E27FC236}">
                  <a16:creationId xmlns:a16="http://schemas.microsoft.com/office/drawing/2014/main" id="{00000000-0008-0000-0300-0000D4C2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57150</xdr:colOff>
          <xdr:row>155</xdr:row>
          <xdr:rowOff>180975</xdr:rowOff>
        </xdr:from>
        <xdr:to>
          <xdr:col>11</xdr:col>
          <xdr:colOff>171450</xdr:colOff>
          <xdr:row>157</xdr:row>
          <xdr:rowOff>28575</xdr:rowOff>
        </xdr:to>
        <xdr:sp macro="" textlink="">
          <xdr:nvSpPr>
            <xdr:cNvPr id="377557" name="Group Box 5845" hidden="1">
              <a:extLst>
                <a:ext uri="{63B3BB69-23CF-44E3-9099-C40C66FF867C}">
                  <a14:compatExt spid="_x0000_s377557"/>
                </a:ext>
                <a:ext uri="{FF2B5EF4-FFF2-40B4-BE49-F238E27FC236}">
                  <a16:creationId xmlns:a16="http://schemas.microsoft.com/office/drawing/2014/main" id="{00000000-0008-0000-0300-0000D5C205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8</xdr:col>
          <xdr:colOff>285750</xdr:colOff>
          <xdr:row>156</xdr:row>
          <xdr:rowOff>0</xdr:rowOff>
        </xdr:from>
        <xdr:to>
          <xdr:col>8</xdr:col>
          <xdr:colOff>476250</xdr:colOff>
          <xdr:row>156</xdr:row>
          <xdr:rowOff>161925</xdr:rowOff>
        </xdr:to>
        <xdr:sp macro="" textlink="">
          <xdr:nvSpPr>
            <xdr:cNvPr id="377558" name="Option Button 5846" hidden="1">
              <a:extLst>
                <a:ext uri="{63B3BB69-23CF-44E3-9099-C40C66FF867C}">
                  <a14:compatExt spid="_x0000_s377558"/>
                </a:ext>
                <a:ext uri="{FF2B5EF4-FFF2-40B4-BE49-F238E27FC236}">
                  <a16:creationId xmlns:a16="http://schemas.microsoft.com/office/drawing/2014/main" id="{00000000-0008-0000-0300-0000D6C2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85725</xdr:colOff>
          <xdr:row>158</xdr:row>
          <xdr:rowOff>0</xdr:rowOff>
        </xdr:from>
        <xdr:to>
          <xdr:col>3</xdr:col>
          <xdr:colOff>266700</xdr:colOff>
          <xdr:row>158</xdr:row>
          <xdr:rowOff>161925</xdr:rowOff>
        </xdr:to>
        <xdr:sp macro="" textlink="">
          <xdr:nvSpPr>
            <xdr:cNvPr id="377559" name="Option Button 5847" hidden="1">
              <a:extLst>
                <a:ext uri="{63B3BB69-23CF-44E3-9099-C40C66FF867C}">
                  <a14:compatExt spid="_x0000_s377559"/>
                </a:ext>
                <a:ext uri="{FF2B5EF4-FFF2-40B4-BE49-F238E27FC236}">
                  <a16:creationId xmlns:a16="http://schemas.microsoft.com/office/drawing/2014/main" id="{00000000-0008-0000-0300-0000D7C2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57150</xdr:colOff>
          <xdr:row>157</xdr:row>
          <xdr:rowOff>180975</xdr:rowOff>
        </xdr:from>
        <xdr:to>
          <xdr:col>17</xdr:col>
          <xdr:colOff>0</xdr:colOff>
          <xdr:row>159</xdr:row>
          <xdr:rowOff>28575</xdr:rowOff>
        </xdr:to>
        <xdr:sp macro="" textlink="">
          <xdr:nvSpPr>
            <xdr:cNvPr id="377560" name="Group Box 5848" hidden="1">
              <a:extLst>
                <a:ext uri="{63B3BB69-23CF-44E3-9099-C40C66FF867C}">
                  <a14:compatExt spid="_x0000_s377560"/>
                </a:ext>
                <a:ext uri="{FF2B5EF4-FFF2-40B4-BE49-F238E27FC236}">
                  <a16:creationId xmlns:a16="http://schemas.microsoft.com/office/drawing/2014/main" id="{00000000-0008-0000-0300-0000D8C205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5</xdr:col>
          <xdr:colOff>438150</xdr:colOff>
          <xdr:row>158</xdr:row>
          <xdr:rowOff>19050</xdr:rowOff>
        </xdr:from>
        <xdr:to>
          <xdr:col>6</xdr:col>
          <xdr:colOff>123825</xdr:colOff>
          <xdr:row>158</xdr:row>
          <xdr:rowOff>180975</xdr:rowOff>
        </xdr:to>
        <xdr:sp macro="" textlink="">
          <xdr:nvSpPr>
            <xdr:cNvPr id="377561" name="Option Button 5849" hidden="1">
              <a:extLst>
                <a:ext uri="{63B3BB69-23CF-44E3-9099-C40C66FF867C}">
                  <a14:compatExt spid="_x0000_s377561"/>
                </a:ext>
                <a:ext uri="{FF2B5EF4-FFF2-40B4-BE49-F238E27FC236}">
                  <a16:creationId xmlns:a16="http://schemas.microsoft.com/office/drawing/2014/main" id="{00000000-0008-0000-0300-0000D9C2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285750</xdr:colOff>
          <xdr:row>158</xdr:row>
          <xdr:rowOff>19050</xdr:rowOff>
        </xdr:from>
        <xdr:to>
          <xdr:col>8</xdr:col>
          <xdr:colOff>476250</xdr:colOff>
          <xdr:row>158</xdr:row>
          <xdr:rowOff>180975</xdr:rowOff>
        </xdr:to>
        <xdr:sp macro="" textlink="">
          <xdr:nvSpPr>
            <xdr:cNvPr id="377562" name="Option Button 5850" hidden="1">
              <a:extLst>
                <a:ext uri="{63B3BB69-23CF-44E3-9099-C40C66FF867C}">
                  <a14:compatExt spid="_x0000_s377562"/>
                </a:ext>
                <a:ext uri="{FF2B5EF4-FFF2-40B4-BE49-F238E27FC236}">
                  <a16:creationId xmlns:a16="http://schemas.microsoft.com/office/drawing/2014/main" id="{00000000-0008-0000-0300-0000DAC2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133350</xdr:colOff>
          <xdr:row>160</xdr:row>
          <xdr:rowOff>19050</xdr:rowOff>
        </xdr:from>
        <xdr:to>
          <xdr:col>3</xdr:col>
          <xdr:colOff>304800</xdr:colOff>
          <xdr:row>160</xdr:row>
          <xdr:rowOff>190500</xdr:rowOff>
        </xdr:to>
        <xdr:sp macro="" textlink="">
          <xdr:nvSpPr>
            <xdr:cNvPr id="377563" name="Option Button 5851" hidden="1">
              <a:extLst>
                <a:ext uri="{63B3BB69-23CF-44E3-9099-C40C66FF867C}">
                  <a14:compatExt spid="_x0000_s377563"/>
                </a:ext>
                <a:ext uri="{FF2B5EF4-FFF2-40B4-BE49-F238E27FC236}">
                  <a16:creationId xmlns:a16="http://schemas.microsoft.com/office/drawing/2014/main" id="{00000000-0008-0000-0300-0000DBC2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57150</xdr:colOff>
          <xdr:row>159</xdr:row>
          <xdr:rowOff>200025</xdr:rowOff>
        </xdr:from>
        <xdr:to>
          <xdr:col>11</xdr:col>
          <xdr:colOff>209550</xdr:colOff>
          <xdr:row>161</xdr:row>
          <xdr:rowOff>19050</xdr:rowOff>
        </xdr:to>
        <xdr:sp macro="" textlink="">
          <xdr:nvSpPr>
            <xdr:cNvPr id="377565" name="Group Box 5853" hidden="1">
              <a:extLst>
                <a:ext uri="{63B3BB69-23CF-44E3-9099-C40C66FF867C}">
                  <a14:compatExt spid="_x0000_s377565"/>
                </a:ext>
                <a:ext uri="{FF2B5EF4-FFF2-40B4-BE49-F238E27FC236}">
                  <a16:creationId xmlns:a16="http://schemas.microsoft.com/office/drawing/2014/main" id="{00000000-0008-0000-0300-0000DDC205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4</xdr:col>
          <xdr:colOff>266700</xdr:colOff>
          <xdr:row>160</xdr:row>
          <xdr:rowOff>19050</xdr:rowOff>
        </xdr:from>
        <xdr:to>
          <xdr:col>4</xdr:col>
          <xdr:colOff>457200</xdr:colOff>
          <xdr:row>160</xdr:row>
          <xdr:rowOff>190500</xdr:rowOff>
        </xdr:to>
        <xdr:sp macro="" textlink="">
          <xdr:nvSpPr>
            <xdr:cNvPr id="377567" name="Option Button 5855" hidden="1">
              <a:extLst>
                <a:ext uri="{63B3BB69-23CF-44E3-9099-C40C66FF867C}">
                  <a14:compatExt spid="_x0000_s377567"/>
                </a:ext>
                <a:ext uri="{FF2B5EF4-FFF2-40B4-BE49-F238E27FC236}">
                  <a16:creationId xmlns:a16="http://schemas.microsoft.com/office/drawing/2014/main" id="{00000000-0008-0000-0300-0000DFC2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391</xdr:row>
          <xdr:rowOff>0</xdr:rowOff>
        </xdr:from>
        <xdr:to>
          <xdr:col>20</xdr:col>
          <xdr:colOff>9525</xdr:colOff>
          <xdr:row>413</xdr:row>
          <xdr:rowOff>9525</xdr:rowOff>
        </xdr:to>
        <xdr:sp macro="" textlink="">
          <xdr:nvSpPr>
            <xdr:cNvPr id="377575" name="Group Box 5863" hidden="1">
              <a:extLst>
                <a:ext uri="{63B3BB69-23CF-44E3-9099-C40C66FF867C}">
                  <a14:compatExt spid="_x0000_s377575"/>
                </a:ext>
                <a:ext uri="{FF2B5EF4-FFF2-40B4-BE49-F238E27FC236}">
                  <a16:creationId xmlns:a16="http://schemas.microsoft.com/office/drawing/2014/main" id="{00000000-0008-0000-0300-0000E7C205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28575</xdr:colOff>
          <xdr:row>291</xdr:row>
          <xdr:rowOff>19050</xdr:rowOff>
        </xdr:from>
        <xdr:to>
          <xdr:col>2</xdr:col>
          <xdr:colOff>276225</xdr:colOff>
          <xdr:row>291</xdr:row>
          <xdr:rowOff>171450</xdr:rowOff>
        </xdr:to>
        <xdr:sp macro="" textlink="">
          <xdr:nvSpPr>
            <xdr:cNvPr id="377708" name="Check Box 5996" hidden="1">
              <a:extLst>
                <a:ext uri="{63B3BB69-23CF-44E3-9099-C40C66FF867C}">
                  <a14:compatExt spid="_x0000_s377708"/>
                </a:ext>
                <a:ext uri="{FF2B5EF4-FFF2-40B4-BE49-F238E27FC236}">
                  <a16:creationId xmlns:a16="http://schemas.microsoft.com/office/drawing/2014/main" id="{00000000-0008-0000-0300-00006CC3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28575</xdr:colOff>
          <xdr:row>297</xdr:row>
          <xdr:rowOff>19050</xdr:rowOff>
        </xdr:from>
        <xdr:to>
          <xdr:col>2</xdr:col>
          <xdr:colOff>276225</xdr:colOff>
          <xdr:row>297</xdr:row>
          <xdr:rowOff>171450</xdr:rowOff>
        </xdr:to>
        <xdr:sp macro="" textlink="">
          <xdr:nvSpPr>
            <xdr:cNvPr id="377734" name="Check Box 6022" hidden="1">
              <a:extLst>
                <a:ext uri="{63B3BB69-23CF-44E3-9099-C40C66FF867C}">
                  <a14:compatExt spid="_x0000_s377734"/>
                </a:ext>
                <a:ext uri="{FF2B5EF4-FFF2-40B4-BE49-F238E27FC236}">
                  <a16:creationId xmlns:a16="http://schemas.microsoft.com/office/drawing/2014/main" id="{00000000-0008-0000-0300-000086C3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28575</xdr:colOff>
          <xdr:row>306</xdr:row>
          <xdr:rowOff>19050</xdr:rowOff>
        </xdr:from>
        <xdr:to>
          <xdr:col>2</xdr:col>
          <xdr:colOff>276225</xdr:colOff>
          <xdr:row>306</xdr:row>
          <xdr:rowOff>171450</xdr:rowOff>
        </xdr:to>
        <xdr:sp macro="" textlink="">
          <xdr:nvSpPr>
            <xdr:cNvPr id="377764" name="Check Box 6052" hidden="1">
              <a:extLst>
                <a:ext uri="{63B3BB69-23CF-44E3-9099-C40C66FF867C}">
                  <a14:compatExt spid="_x0000_s377764"/>
                </a:ext>
                <a:ext uri="{FF2B5EF4-FFF2-40B4-BE49-F238E27FC236}">
                  <a16:creationId xmlns:a16="http://schemas.microsoft.com/office/drawing/2014/main" id="{00000000-0008-0000-0300-0000A4C3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28575</xdr:colOff>
          <xdr:row>312</xdr:row>
          <xdr:rowOff>19050</xdr:rowOff>
        </xdr:from>
        <xdr:to>
          <xdr:col>2</xdr:col>
          <xdr:colOff>276225</xdr:colOff>
          <xdr:row>312</xdr:row>
          <xdr:rowOff>171450</xdr:rowOff>
        </xdr:to>
        <xdr:sp macro="" textlink="">
          <xdr:nvSpPr>
            <xdr:cNvPr id="377765" name="Check Box 6053" hidden="1">
              <a:extLst>
                <a:ext uri="{63B3BB69-23CF-44E3-9099-C40C66FF867C}">
                  <a14:compatExt spid="_x0000_s377765"/>
                </a:ext>
                <a:ext uri="{FF2B5EF4-FFF2-40B4-BE49-F238E27FC236}">
                  <a16:creationId xmlns:a16="http://schemas.microsoft.com/office/drawing/2014/main" id="{00000000-0008-0000-0300-0000A5C3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28575</xdr:colOff>
          <xdr:row>318</xdr:row>
          <xdr:rowOff>19050</xdr:rowOff>
        </xdr:from>
        <xdr:to>
          <xdr:col>2</xdr:col>
          <xdr:colOff>276225</xdr:colOff>
          <xdr:row>318</xdr:row>
          <xdr:rowOff>171450</xdr:rowOff>
        </xdr:to>
        <xdr:sp macro="" textlink="">
          <xdr:nvSpPr>
            <xdr:cNvPr id="377767" name="Check Box 6055" hidden="1">
              <a:extLst>
                <a:ext uri="{63B3BB69-23CF-44E3-9099-C40C66FF867C}">
                  <a14:compatExt spid="_x0000_s377767"/>
                </a:ext>
                <a:ext uri="{FF2B5EF4-FFF2-40B4-BE49-F238E27FC236}">
                  <a16:creationId xmlns:a16="http://schemas.microsoft.com/office/drawing/2014/main" id="{00000000-0008-0000-0300-0000A7C3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28575</xdr:colOff>
          <xdr:row>324</xdr:row>
          <xdr:rowOff>19050</xdr:rowOff>
        </xdr:from>
        <xdr:to>
          <xdr:col>2</xdr:col>
          <xdr:colOff>276225</xdr:colOff>
          <xdr:row>324</xdr:row>
          <xdr:rowOff>171450</xdr:rowOff>
        </xdr:to>
        <xdr:sp macro="" textlink="">
          <xdr:nvSpPr>
            <xdr:cNvPr id="377769" name="Check Box 6057" hidden="1">
              <a:extLst>
                <a:ext uri="{63B3BB69-23CF-44E3-9099-C40C66FF867C}">
                  <a14:compatExt spid="_x0000_s377769"/>
                </a:ext>
                <a:ext uri="{FF2B5EF4-FFF2-40B4-BE49-F238E27FC236}">
                  <a16:creationId xmlns:a16="http://schemas.microsoft.com/office/drawing/2014/main" id="{00000000-0008-0000-0300-0000A9C3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28575</xdr:colOff>
          <xdr:row>330</xdr:row>
          <xdr:rowOff>19050</xdr:rowOff>
        </xdr:from>
        <xdr:to>
          <xdr:col>2</xdr:col>
          <xdr:colOff>276225</xdr:colOff>
          <xdr:row>330</xdr:row>
          <xdr:rowOff>171450</xdr:rowOff>
        </xdr:to>
        <xdr:sp macro="" textlink="">
          <xdr:nvSpPr>
            <xdr:cNvPr id="377787" name="Check Box 6075" hidden="1">
              <a:extLst>
                <a:ext uri="{63B3BB69-23CF-44E3-9099-C40C66FF867C}">
                  <a14:compatExt spid="_x0000_s377787"/>
                </a:ext>
                <a:ext uri="{FF2B5EF4-FFF2-40B4-BE49-F238E27FC236}">
                  <a16:creationId xmlns:a16="http://schemas.microsoft.com/office/drawing/2014/main" id="{00000000-0008-0000-0300-0000BBC3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219075</xdr:colOff>
          <xdr:row>466</xdr:row>
          <xdr:rowOff>28575</xdr:rowOff>
        </xdr:from>
        <xdr:to>
          <xdr:col>14</xdr:col>
          <xdr:colOff>19050</xdr:colOff>
          <xdr:row>467</xdr:row>
          <xdr:rowOff>38100</xdr:rowOff>
        </xdr:to>
        <xdr:sp macro="" textlink="">
          <xdr:nvSpPr>
            <xdr:cNvPr id="377807" name="Check Box 6095" hidden="1">
              <a:extLst>
                <a:ext uri="{63B3BB69-23CF-44E3-9099-C40C66FF867C}">
                  <a14:compatExt spid="_x0000_s377807"/>
                </a:ext>
                <a:ext uri="{FF2B5EF4-FFF2-40B4-BE49-F238E27FC236}">
                  <a16:creationId xmlns:a16="http://schemas.microsoft.com/office/drawing/2014/main" id="{00000000-0008-0000-0300-0000CFC3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129</xdr:row>
          <xdr:rowOff>19050</xdr:rowOff>
        </xdr:from>
        <xdr:to>
          <xdr:col>2</xdr:col>
          <xdr:colOff>238125</xdr:colOff>
          <xdr:row>129</xdr:row>
          <xdr:rowOff>219075</xdr:rowOff>
        </xdr:to>
        <xdr:sp macro="" textlink="">
          <xdr:nvSpPr>
            <xdr:cNvPr id="377808" name="Option Button 6096" hidden="1">
              <a:extLst>
                <a:ext uri="{63B3BB69-23CF-44E3-9099-C40C66FF867C}">
                  <a14:compatExt spid="_x0000_s377808"/>
                </a:ext>
                <a:ext uri="{FF2B5EF4-FFF2-40B4-BE49-F238E27FC236}">
                  <a16:creationId xmlns:a16="http://schemas.microsoft.com/office/drawing/2014/main" id="{00000000-0008-0000-0300-0000D0C3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130</xdr:row>
          <xdr:rowOff>9525</xdr:rowOff>
        </xdr:from>
        <xdr:to>
          <xdr:col>2</xdr:col>
          <xdr:colOff>228600</xdr:colOff>
          <xdr:row>130</xdr:row>
          <xdr:rowOff>209550</xdr:rowOff>
        </xdr:to>
        <xdr:sp macro="" textlink="">
          <xdr:nvSpPr>
            <xdr:cNvPr id="377809" name="Option Button 6097" hidden="1">
              <a:extLst>
                <a:ext uri="{63B3BB69-23CF-44E3-9099-C40C66FF867C}">
                  <a14:compatExt spid="_x0000_s377809"/>
                </a:ext>
                <a:ext uri="{FF2B5EF4-FFF2-40B4-BE49-F238E27FC236}">
                  <a16:creationId xmlns:a16="http://schemas.microsoft.com/office/drawing/2014/main" id="{00000000-0008-0000-0300-0000D1C3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131</xdr:row>
          <xdr:rowOff>0</xdr:rowOff>
        </xdr:from>
        <xdr:to>
          <xdr:col>2</xdr:col>
          <xdr:colOff>295275</xdr:colOff>
          <xdr:row>131</xdr:row>
          <xdr:rowOff>190500</xdr:rowOff>
        </xdr:to>
        <xdr:sp macro="" textlink="">
          <xdr:nvSpPr>
            <xdr:cNvPr id="377810" name="Option Button 6098" hidden="1">
              <a:extLst>
                <a:ext uri="{63B3BB69-23CF-44E3-9099-C40C66FF867C}">
                  <a14:compatExt spid="_x0000_s377810"/>
                </a:ext>
                <a:ext uri="{FF2B5EF4-FFF2-40B4-BE49-F238E27FC236}">
                  <a16:creationId xmlns:a16="http://schemas.microsoft.com/office/drawing/2014/main" id="{00000000-0008-0000-0300-0000D2C3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295275</xdr:colOff>
          <xdr:row>152</xdr:row>
          <xdr:rowOff>0</xdr:rowOff>
        </xdr:from>
        <xdr:to>
          <xdr:col>13</xdr:col>
          <xdr:colOff>419100</xdr:colOff>
          <xdr:row>153</xdr:row>
          <xdr:rowOff>0</xdr:rowOff>
        </xdr:to>
        <xdr:sp macro="" textlink="">
          <xdr:nvSpPr>
            <xdr:cNvPr id="377834" name="Group Box 6122" hidden="1">
              <a:extLst>
                <a:ext uri="{63B3BB69-23CF-44E3-9099-C40C66FF867C}">
                  <a14:compatExt spid="_x0000_s377834"/>
                </a:ext>
                <a:ext uri="{FF2B5EF4-FFF2-40B4-BE49-F238E27FC236}">
                  <a16:creationId xmlns:a16="http://schemas.microsoft.com/office/drawing/2014/main" id="{00000000-0008-0000-0300-0000EAC305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3</xdr:col>
          <xdr:colOff>0</xdr:colOff>
          <xdr:row>147</xdr:row>
          <xdr:rowOff>171450</xdr:rowOff>
        </xdr:from>
        <xdr:to>
          <xdr:col>12</xdr:col>
          <xdr:colOff>0</xdr:colOff>
          <xdr:row>149</xdr:row>
          <xdr:rowOff>0</xdr:rowOff>
        </xdr:to>
        <xdr:sp macro="" textlink="">
          <xdr:nvSpPr>
            <xdr:cNvPr id="377824" name="Group Box 6112" hidden="1">
              <a:extLst>
                <a:ext uri="{63B3BB69-23CF-44E3-9099-C40C66FF867C}">
                  <a14:compatExt spid="_x0000_s377824"/>
                </a:ext>
                <a:ext uri="{FF2B5EF4-FFF2-40B4-BE49-F238E27FC236}">
                  <a16:creationId xmlns:a16="http://schemas.microsoft.com/office/drawing/2014/main" id="{00000000-0008-0000-0300-0000E0C305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7</xdr:col>
          <xdr:colOff>400050</xdr:colOff>
          <xdr:row>143</xdr:row>
          <xdr:rowOff>19050</xdr:rowOff>
        </xdr:from>
        <xdr:to>
          <xdr:col>8</xdr:col>
          <xdr:colOff>114300</xdr:colOff>
          <xdr:row>143</xdr:row>
          <xdr:rowOff>190500</xdr:rowOff>
        </xdr:to>
        <xdr:sp macro="" textlink="">
          <xdr:nvSpPr>
            <xdr:cNvPr id="377837" name="Option Button 6125" hidden="1">
              <a:extLst>
                <a:ext uri="{63B3BB69-23CF-44E3-9099-C40C66FF867C}">
                  <a14:compatExt spid="_x0000_s377837"/>
                </a:ext>
                <a:ext uri="{FF2B5EF4-FFF2-40B4-BE49-F238E27FC236}">
                  <a16:creationId xmlns:a16="http://schemas.microsoft.com/office/drawing/2014/main" id="{00000000-0008-0000-0300-0000EDC3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142875</xdr:colOff>
          <xdr:row>143</xdr:row>
          <xdr:rowOff>19050</xdr:rowOff>
        </xdr:from>
        <xdr:to>
          <xdr:col>10</xdr:col>
          <xdr:colOff>314325</xdr:colOff>
          <xdr:row>143</xdr:row>
          <xdr:rowOff>180975</xdr:rowOff>
        </xdr:to>
        <xdr:sp macro="" textlink="">
          <xdr:nvSpPr>
            <xdr:cNvPr id="377838" name="Option Button 6126" hidden="1">
              <a:extLst>
                <a:ext uri="{63B3BB69-23CF-44E3-9099-C40C66FF867C}">
                  <a14:compatExt spid="_x0000_s377838"/>
                </a:ext>
                <a:ext uri="{FF2B5EF4-FFF2-40B4-BE49-F238E27FC236}">
                  <a16:creationId xmlns:a16="http://schemas.microsoft.com/office/drawing/2014/main" id="{00000000-0008-0000-0300-0000EEC3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476250</xdr:colOff>
          <xdr:row>148</xdr:row>
          <xdr:rowOff>19050</xdr:rowOff>
        </xdr:from>
        <xdr:to>
          <xdr:col>6</xdr:col>
          <xdr:colOff>190500</xdr:colOff>
          <xdr:row>148</xdr:row>
          <xdr:rowOff>190500</xdr:rowOff>
        </xdr:to>
        <xdr:sp macro="" textlink="">
          <xdr:nvSpPr>
            <xdr:cNvPr id="377839" name="Option Button 6127" hidden="1">
              <a:extLst>
                <a:ext uri="{63B3BB69-23CF-44E3-9099-C40C66FF867C}">
                  <a14:compatExt spid="_x0000_s377839"/>
                </a:ext>
                <a:ext uri="{FF2B5EF4-FFF2-40B4-BE49-F238E27FC236}">
                  <a16:creationId xmlns:a16="http://schemas.microsoft.com/office/drawing/2014/main" id="{00000000-0008-0000-0300-0000EFC3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390525</xdr:colOff>
          <xdr:row>148</xdr:row>
          <xdr:rowOff>19050</xdr:rowOff>
        </xdr:from>
        <xdr:to>
          <xdr:col>9</xdr:col>
          <xdr:colOff>76200</xdr:colOff>
          <xdr:row>148</xdr:row>
          <xdr:rowOff>190500</xdr:rowOff>
        </xdr:to>
        <xdr:sp macro="" textlink="">
          <xdr:nvSpPr>
            <xdr:cNvPr id="377840" name="Option Button 6128" hidden="1">
              <a:extLst>
                <a:ext uri="{63B3BB69-23CF-44E3-9099-C40C66FF867C}">
                  <a14:compatExt spid="_x0000_s377840"/>
                </a:ext>
                <a:ext uri="{FF2B5EF4-FFF2-40B4-BE49-F238E27FC236}">
                  <a16:creationId xmlns:a16="http://schemas.microsoft.com/office/drawing/2014/main" id="{00000000-0008-0000-0300-0000F0C3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476250</xdr:colOff>
          <xdr:row>149</xdr:row>
          <xdr:rowOff>19050</xdr:rowOff>
        </xdr:from>
        <xdr:to>
          <xdr:col>6</xdr:col>
          <xdr:colOff>190500</xdr:colOff>
          <xdr:row>149</xdr:row>
          <xdr:rowOff>190500</xdr:rowOff>
        </xdr:to>
        <xdr:sp macro="" textlink="">
          <xdr:nvSpPr>
            <xdr:cNvPr id="377841" name="Option Button 6129" hidden="1">
              <a:extLst>
                <a:ext uri="{63B3BB69-23CF-44E3-9099-C40C66FF867C}">
                  <a14:compatExt spid="_x0000_s377841"/>
                </a:ext>
                <a:ext uri="{FF2B5EF4-FFF2-40B4-BE49-F238E27FC236}">
                  <a16:creationId xmlns:a16="http://schemas.microsoft.com/office/drawing/2014/main" id="{00000000-0008-0000-0300-0000F1C3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390525</xdr:colOff>
          <xdr:row>149</xdr:row>
          <xdr:rowOff>19050</xdr:rowOff>
        </xdr:from>
        <xdr:to>
          <xdr:col>9</xdr:col>
          <xdr:colOff>76200</xdr:colOff>
          <xdr:row>149</xdr:row>
          <xdr:rowOff>190500</xdr:rowOff>
        </xdr:to>
        <xdr:sp macro="" textlink="">
          <xdr:nvSpPr>
            <xdr:cNvPr id="377842" name="Option Button 6130" hidden="1">
              <a:extLst>
                <a:ext uri="{63B3BB69-23CF-44E3-9099-C40C66FF867C}">
                  <a14:compatExt spid="_x0000_s377842"/>
                </a:ext>
                <a:ext uri="{FF2B5EF4-FFF2-40B4-BE49-F238E27FC236}">
                  <a16:creationId xmlns:a16="http://schemas.microsoft.com/office/drawing/2014/main" id="{00000000-0008-0000-0300-0000F2C3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266700</xdr:colOff>
          <xdr:row>151</xdr:row>
          <xdr:rowOff>38100</xdr:rowOff>
        </xdr:from>
        <xdr:to>
          <xdr:col>5</xdr:col>
          <xdr:colOff>19050</xdr:colOff>
          <xdr:row>151</xdr:row>
          <xdr:rowOff>200025</xdr:rowOff>
        </xdr:to>
        <xdr:sp macro="" textlink="">
          <xdr:nvSpPr>
            <xdr:cNvPr id="377843" name="Option Button 6131" hidden="1">
              <a:extLst>
                <a:ext uri="{63B3BB69-23CF-44E3-9099-C40C66FF867C}">
                  <a14:compatExt spid="_x0000_s377843"/>
                </a:ext>
                <a:ext uri="{FF2B5EF4-FFF2-40B4-BE49-F238E27FC236}">
                  <a16:creationId xmlns:a16="http://schemas.microsoft.com/office/drawing/2014/main" id="{00000000-0008-0000-0300-0000F3C3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476250</xdr:colOff>
          <xdr:row>151</xdr:row>
          <xdr:rowOff>28575</xdr:rowOff>
        </xdr:from>
        <xdr:to>
          <xdr:col>6</xdr:col>
          <xdr:colOff>171450</xdr:colOff>
          <xdr:row>151</xdr:row>
          <xdr:rowOff>209550</xdr:rowOff>
        </xdr:to>
        <xdr:sp macro="" textlink="">
          <xdr:nvSpPr>
            <xdr:cNvPr id="377844" name="Option Button 6132" hidden="1">
              <a:extLst>
                <a:ext uri="{63B3BB69-23CF-44E3-9099-C40C66FF867C}">
                  <a14:compatExt spid="_x0000_s377844"/>
                </a:ext>
                <a:ext uri="{FF2B5EF4-FFF2-40B4-BE49-F238E27FC236}">
                  <a16:creationId xmlns:a16="http://schemas.microsoft.com/office/drawing/2014/main" id="{00000000-0008-0000-0300-0000F4C3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361950</xdr:colOff>
          <xdr:row>152</xdr:row>
          <xdr:rowOff>19050</xdr:rowOff>
        </xdr:from>
        <xdr:to>
          <xdr:col>9</xdr:col>
          <xdr:colOff>47625</xdr:colOff>
          <xdr:row>152</xdr:row>
          <xdr:rowOff>190500</xdr:rowOff>
        </xdr:to>
        <xdr:sp macro="" textlink="">
          <xdr:nvSpPr>
            <xdr:cNvPr id="377845" name="Option Button 6133" hidden="1">
              <a:extLst>
                <a:ext uri="{63B3BB69-23CF-44E3-9099-C40C66FF867C}">
                  <a14:compatExt spid="_x0000_s377845"/>
                </a:ext>
                <a:ext uri="{FF2B5EF4-FFF2-40B4-BE49-F238E27FC236}">
                  <a16:creationId xmlns:a16="http://schemas.microsoft.com/office/drawing/2014/main" id="{00000000-0008-0000-0300-0000F5C3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476250</xdr:colOff>
          <xdr:row>152</xdr:row>
          <xdr:rowOff>28575</xdr:rowOff>
        </xdr:from>
        <xdr:to>
          <xdr:col>6</xdr:col>
          <xdr:colOff>190500</xdr:colOff>
          <xdr:row>152</xdr:row>
          <xdr:rowOff>200025</xdr:rowOff>
        </xdr:to>
        <xdr:sp macro="" textlink="">
          <xdr:nvSpPr>
            <xdr:cNvPr id="377846" name="Option Button 6134" hidden="1">
              <a:extLst>
                <a:ext uri="{63B3BB69-23CF-44E3-9099-C40C66FF867C}">
                  <a14:compatExt spid="_x0000_s377846"/>
                </a:ext>
                <a:ext uri="{FF2B5EF4-FFF2-40B4-BE49-F238E27FC236}">
                  <a16:creationId xmlns:a16="http://schemas.microsoft.com/office/drawing/2014/main" id="{00000000-0008-0000-0300-0000F6C3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371475</xdr:colOff>
          <xdr:row>151</xdr:row>
          <xdr:rowOff>38100</xdr:rowOff>
        </xdr:from>
        <xdr:to>
          <xdr:col>9</xdr:col>
          <xdr:colOff>57150</xdr:colOff>
          <xdr:row>151</xdr:row>
          <xdr:rowOff>209550</xdr:rowOff>
        </xdr:to>
        <xdr:sp macro="" textlink="">
          <xdr:nvSpPr>
            <xdr:cNvPr id="377847" name="Option Button 6135" hidden="1">
              <a:extLst>
                <a:ext uri="{63B3BB69-23CF-44E3-9099-C40C66FF867C}">
                  <a14:compatExt spid="_x0000_s377847"/>
                </a:ext>
                <a:ext uri="{FF2B5EF4-FFF2-40B4-BE49-F238E27FC236}">
                  <a16:creationId xmlns:a16="http://schemas.microsoft.com/office/drawing/2014/main" id="{00000000-0008-0000-0300-0000F7C3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85725</xdr:colOff>
          <xdr:row>202</xdr:row>
          <xdr:rowOff>38100</xdr:rowOff>
        </xdr:from>
        <xdr:to>
          <xdr:col>2</xdr:col>
          <xdr:colOff>266700</xdr:colOff>
          <xdr:row>202</xdr:row>
          <xdr:rowOff>209550</xdr:rowOff>
        </xdr:to>
        <xdr:sp macro="" textlink="">
          <xdr:nvSpPr>
            <xdr:cNvPr id="377852" name="Option Button 6140" hidden="1">
              <a:extLst>
                <a:ext uri="{63B3BB69-23CF-44E3-9099-C40C66FF867C}">
                  <a14:compatExt spid="_x0000_s377852"/>
                </a:ext>
                <a:ext uri="{FF2B5EF4-FFF2-40B4-BE49-F238E27FC236}">
                  <a16:creationId xmlns:a16="http://schemas.microsoft.com/office/drawing/2014/main" id="{00000000-0008-0000-0300-0000FCC3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285750</xdr:colOff>
          <xdr:row>202</xdr:row>
          <xdr:rowOff>38100</xdr:rowOff>
        </xdr:from>
        <xdr:to>
          <xdr:col>4</xdr:col>
          <xdr:colOff>457200</xdr:colOff>
          <xdr:row>202</xdr:row>
          <xdr:rowOff>209550</xdr:rowOff>
        </xdr:to>
        <xdr:sp macro="" textlink="">
          <xdr:nvSpPr>
            <xdr:cNvPr id="377853" name="Option Button 6141" hidden="1">
              <a:extLst>
                <a:ext uri="{63B3BB69-23CF-44E3-9099-C40C66FF867C}">
                  <a14:compatExt spid="_x0000_s377853"/>
                </a:ext>
                <a:ext uri="{FF2B5EF4-FFF2-40B4-BE49-F238E27FC236}">
                  <a16:creationId xmlns:a16="http://schemas.microsoft.com/office/drawing/2014/main" id="{00000000-0008-0000-0300-0000FDC3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285750</xdr:colOff>
          <xdr:row>202</xdr:row>
          <xdr:rowOff>38100</xdr:rowOff>
        </xdr:from>
        <xdr:to>
          <xdr:col>6</xdr:col>
          <xdr:colOff>457200</xdr:colOff>
          <xdr:row>202</xdr:row>
          <xdr:rowOff>209550</xdr:rowOff>
        </xdr:to>
        <xdr:sp macro="" textlink="">
          <xdr:nvSpPr>
            <xdr:cNvPr id="377854" name="Option Button 6142" hidden="1">
              <a:extLst>
                <a:ext uri="{63B3BB69-23CF-44E3-9099-C40C66FF867C}">
                  <a14:compatExt spid="_x0000_s377854"/>
                </a:ext>
                <a:ext uri="{FF2B5EF4-FFF2-40B4-BE49-F238E27FC236}">
                  <a16:creationId xmlns:a16="http://schemas.microsoft.com/office/drawing/2014/main" id="{00000000-0008-0000-0300-0000FEC3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285750</xdr:colOff>
          <xdr:row>202</xdr:row>
          <xdr:rowOff>38100</xdr:rowOff>
        </xdr:from>
        <xdr:to>
          <xdr:col>8</xdr:col>
          <xdr:colOff>457200</xdr:colOff>
          <xdr:row>202</xdr:row>
          <xdr:rowOff>209550</xdr:rowOff>
        </xdr:to>
        <xdr:sp macro="" textlink="">
          <xdr:nvSpPr>
            <xdr:cNvPr id="377855" name="Option Button 6143" hidden="1">
              <a:extLst>
                <a:ext uri="{63B3BB69-23CF-44E3-9099-C40C66FF867C}">
                  <a14:compatExt spid="_x0000_s377855"/>
                </a:ext>
                <a:ext uri="{FF2B5EF4-FFF2-40B4-BE49-F238E27FC236}">
                  <a16:creationId xmlns:a16="http://schemas.microsoft.com/office/drawing/2014/main" id="{00000000-0008-0000-0300-0000FFC3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85725</xdr:colOff>
          <xdr:row>203</xdr:row>
          <xdr:rowOff>38100</xdr:rowOff>
        </xdr:from>
        <xdr:to>
          <xdr:col>2</xdr:col>
          <xdr:colOff>266700</xdr:colOff>
          <xdr:row>203</xdr:row>
          <xdr:rowOff>209550</xdr:rowOff>
        </xdr:to>
        <xdr:sp macro="" textlink="">
          <xdr:nvSpPr>
            <xdr:cNvPr id="436224" name="Option Button 6144" hidden="1">
              <a:extLst>
                <a:ext uri="{63B3BB69-23CF-44E3-9099-C40C66FF867C}">
                  <a14:compatExt spid="_x0000_s436224"/>
                </a:ext>
                <a:ext uri="{FF2B5EF4-FFF2-40B4-BE49-F238E27FC236}">
                  <a16:creationId xmlns:a16="http://schemas.microsoft.com/office/drawing/2014/main" id="{00000000-0008-0000-0300-000000A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95250</xdr:colOff>
          <xdr:row>238</xdr:row>
          <xdr:rowOff>28575</xdr:rowOff>
        </xdr:from>
        <xdr:to>
          <xdr:col>8</xdr:col>
          <xdr:colOff>304800</xdr:colOff>
          <xdr:row>238</xdr:row>
          <xdr:rowOff>209550</xdr:rowOff>
        </xdr:to>
        <xdr:sp macro="" textlink="">
          <xdr:nvSpPr>
            <xdr:cNvPr id="436225" name="Option Button 6145" hidden="1">
              <a:extLst>
                <a:ext uri="{63B3BB69-23CF-44E3-9099-C40C66FF867C}">
                  <a14:compatExt spid="_x0000_s436225"/>
                </a:ext>
                <a:ext uri="{FF2B5EF4-FFF2-40B4-BE49-F238E27FC236}">
                  <a16:creationId xmlns:a16="http://schemas.microsoft.com/office/drawing/2014/main" id="{00000000-0008-0000-0300-000001A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104775</xdr:colOff>
          <xdr:row>241</xdr:row>
          <xdr:rowOff>38100</xdr:rowOff>
        </xdr:from>
        <xdr:to>
          <xdr:col>8</xdr:col>
          <xdr:colOff>333375</xdr:colOff>
          <xdr:row>241</xdr:row>
          <xdr:rowOff>219075</xdr:rowOff>
        </xdr:to>
        <xdr:sp macro="" textlink="">
          <xdr:nvSpPr>
            <xdr:cNvPr id="436226" name="Option Button 6146" hidden="1">
              <a:extLst>
                <a:ext uri="{63B3BB69-23CF-44E3-9099-C40C66FF867C}">
                  <a14:compatExt spid="_x0000_s436226"/>
                </a:ext>
                <a:ext uri="{FF2B5EF4-FFF2-40B4-BE49-F238E27FC236}">
                  <a16:creationId xmlns:a16="http://schemas.microsoft.com/office/drawing/2014/main" id="{00000000-0008-0000-0300-000002A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57150</xdr:colOff>
          <xdr:row>563</xdr:row>
          <xdr:rowOff>219075</xdr:rowOff>
        </xdr:from>
        <xdr:to>
          <xdr:col>2</xdr:col>
          <xdr:colOff>371475</xdr:colOff>
          <xdr:row>565</xdr:row>
          <xdr:rowOff>9525</xdr:rowOff>
        </xdr:to>
        <xdr:sp macro="" textlink="">
          <xdr:nvSpPr>
            <xdr:cNvPr id="436228" name="Check Box 6148" hidden="1">
              <a:extLst>
                <a:ext uri="{63B3BB69-23CF-44E3-9099-C40C66FF867C}">
                  <a14:compatExt spid="_x0000_s436228"/>
                </a:ext>
                <a:ext uri="{FF2B5EF4-FFF2-40B4-BE49-F238E27FC236}">
                  <a16:creationId xmlns:a16="http://schemas.microsoft.com/office/drawing/2014/main" id="{00000000-0008-0000-0300-000004A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oneCellAnchor>
    <xdr:from>
      <xdr:col>2</xdr:col>
      <xdr:colOff>19685</xdr:colOff>
      <xdr:row>268</xdr:row>
      <xdr:rowOff>18733</xdr:rowOff>
    </xdr:from>
    <xdr:ext cx="1432878" cy="343940"/>
    <xdr:sp macro="" textlink="">
      <xdr:nvSpPr>
        <xdr:cNvPr id="43" name="TextBox 42">
          <a:extLst>
            <a:ext uri="{FF2B5EF4-FFF2-40B4-BE49-F238E27FC236}">
              <a16:creationId xmlns:a16="http://schemas.microsoft.com/office/drawing/2014/main" id="{00000000-0008-0000-0300-00002B000000}"/>
            </a:ext>
          </a:extLst>
        </xdr:cNvPr>
        <xdr:cNvSpPr txBox="1"/>
      </xdr:nvSpPr>
      <xdr:spPr>
        <a:xfrm>
          <a:off x="210185" y="45103733"/>
          <a:ext cx="1432878" cy="34394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a:r>
            <a:rPr lang="en-US" sz="800" b="1">
              <a:latin typeface="Century Gothic" panose="020B0502020202020204" pitchFamily="34" charset="0"/>
            </a:rPr>
            <a:t>2 Panel</a:t>
          </a:r>
          <a:r>
            <a:rPr lang="en-US" sz="800" b="1" baseline="0">
              <a:latin typeface="Century Gothic" panose="020B0502020202020204" pitchFamily="34" charset="0"/>
            </a:rPr>
            <a:t> Landing Frame</a:t>
          </a:r>
        </a:p>
        <a:p>
          <a:pPr algn="ctr"/>
          <a:r>
            <a:rPr lang="en-US" sz="800" b="1" baseline="0">
              <a:latin typeface="Century Gothic" panose="020B0502020202020204" pitchFamily="34" charset="0"/>
            </a:rPr>
            <a:t>Doors </a:t>
          </a:r>
          <a:r>
            <a:rPr lang="en-US" sz="800" b="1" i="0" baseline="0">
              <a:latin typeface="Century Gothic" panose="020B0502020202020204" pitchFamily="34" charset="0"/>
            </a:rPr>
            <a:t>(RH)</a:t>
          </a:r>
        </a:p>
      </xdr:txBody>
    </xdr:sp>
    <xdr:clientData/>
  </xdr:oneCellAnchor>
  <xdr:oneCellAnchor>
    <xdr:from>
      <xdr:col>4</xdr:col>
      <xdr:colOff>472440</xdr:colOff>
      <xdr:row>268</xdr:row>
      <xdr:rowOff>19685</xdr:rowOff>
    </xdr:from>
    <xdr:ext cx="1365250" cy="343940"/>
    <xdr:sp macro="" textlink="">
      <xdr:nvSpPr>
        <xdr:cNvPr id="936" name="TextBox 935">
          <a:extLst>
            <a:ext uri="{FF2B5EF4-FFF2-40B4-BE49-F238E27FC236}">
              <a16:creationId xmlns:a16="http://schemas.microsoft.com/office/drawing/2014/main" id="{00000000-0008-0000-0300-0000A8030000}"/>
            </a:ext>
          </a:extLst>
        </xdr:cNvPr>
        <xdr:cNvSpPr txBox="1"/>
      </xdr:nvSpPr>
      <xdr:spPr>
        <a:xfrm>
          <a:off x="1678940" y="45104685"/>
          <a:ext cx="1365250" cy="34394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a:r>
            <a:rPr lang="en-US" sz="800" b="1">
              <a:latin typeface="Century Gothic" panose="020B0502020202020204" pitchFamily="34" charset="0"/>
            </a:rPr>
            <a:t>3 Panel</a:t>
          </a:r>
          <a:r>
            <a:rPr lang="en-US" sz="800" b="1" baseline="0">
              <a:latin typeface="Century Gothic" panose="020B0502020202020204" pitchFamily="34" charset="0"/>
            </a:rPr>
            <a:t> Landing Frame</a:t>
          </a:r>
        </a:p>
        <a:p>
          <a:pPr algn="ctr"/>
          <a:r>
            <a:rPr lang="en-US" sz="800" b="1" baseline="0">
              <a:latin typeface="Century Gothic" panose="020B0502020202020204" pitchFamily="34" charset="0"/>
            </a:rPr>
            <a:t>Doors </a:t>
          </a:r>
          <a:r>
            <a:rPr lang="en-US" sz="800" b="1" i="0" baseline="0">
              <a:latin typeface="Century Gothic" panose="020B0502020202020204" pitchFamily="34" charset="0"/>
            </a:rPr>
            <a:t>(RH)</a:t>
          </a:r>
        </a:p>
      </xdr:txBody>
    </xdr:sp>
    <xdr:clientData/>
  </xdr:oneCellAnchor>
  <mc:AlternateContent xmlns:mc="http://schemas.openxmlformats.org/markup-compatibility/2006">
    <mc:Choice xmlns:a14="http://schemas.microsoft.com/office/drawing/2010/main" Requires="a14">
      <xdr:twoCellAnchor editAs="oneCell">
        <xdr:from>
          <xdr:col>12</xdr:col>
          <xdr:colOff>238125</xdr:colOff>
          <xdr:row>454</xdr:row>
          <xdr:rowOff>9525</xdr:rowOff>
        </xdr:from>
        <xdr:to>
          <xdr:col>14</xdr:col>
          <xdr:colOff>38100</xdr:colOff>
          <xdr:row>455</xdr:row>
          <xdr:rowOff>28575</xdr:rowOff>
        </xdr:to>
        <xdr:sp macro="" textlink="">
          <xdr:nvSpPr>
            <xdr:cNvPr id="436230" name="Check Box 6150" hidden="1">
              <a:extLst>
                <a:ext uri="{63B3BB69-23CF-44E3-9099-C40C66FF867C}">
                  <a14:compatExt spid="_x0000_s436230"/>
                </a:ext>
                <a:ext uri="{FF2B5EF4-FFF2-40B4-BE49-F238E27FC236}">
                  <a16:creationId xmlns:a16="http://schemas.microsoft.com/office/drawing/2014/main" id="{00000000-0008-0000-0300-000006A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xdr:twoCellAnchor>
    <xdr:from>
      <xdr:col>12</xdr:col>
      <xdr:colOff>55563</xdr:colOff>
      <xdr:row>175</xdr:row>
      <xdr:rowOff>111125</xdr:rowOff>
    </xdr:from>
    <xdr:to>
      <xdr:col>12</xdr:col>
      <xdr:colOff>515938</xdr:colOff>
      <xdr:row>176</xdr:row>
      <xdr:rowOff>182562</xdr:rowOff>
    </xdr:to>
    <xdr:cxnSp macro="">
      <xdr:nvCxnSpPr>
        <xdr:cNvPr id="25" name="Straight Arrow Connector 24">
          <a:extLst>
            <a:ext uri="{FF2B5EF4-FFF2-40B4-BE49-F238E27FC236}">
              <a16:creationId xmlns:a16="http://schemas.microsoft.com/office/drawing/2014/main" id="{00000000-0008-0000-0300-000019000000}"/>
            </a:ext>
          </a:extLst>
        </xdr:cNvPr>
        <xdr:cNvCxnSpPr/>
      </xdr:nvCxnSpPr>
      <xdr:spPr bwMode="auto">
        <a:xfrm flipH="1">
          <a:off x="5087938" y="30527625"/>
          <a:ext cx="460375" cy="301625"/>
        </a:xfrm>
        <a:prstGeom prst="straightConnector1">
          <a:avLst/>
        </a:prstGeom>
        <a:solidFill>
          <a:srgbClr xmlns:mc="http://schemas.openxmlformats.org/markup-compatibility/2006" xmlns:a14="http://schemas.microsoft.com/office/drawing/2010/main" val="FFFFFF" mc:Ignorable="a14" a14:legacySpreadsheetColorIndex="65"/>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triangle"/>
        </a:ln>
        <a:effectLst/>
      </xdr:spPr>
    </xdr:cxnSp>
    <xdr:clientData/>
  </xdr:twoCellAnchor>
  <xdr:twoCellAnchor>
    <xdr:from>
      <xdr:col>14</xdr:col>
      <xdr:colOff>55563</xdr:colOff>
      <xdr:row>176</xdr:row>
      <xdr:rowOff>0</xdr:rowOff>
    </xdr:from>
    <xdr:to>
      <xdr:col>14</xdr:col>
      <xdr:colOff>390525</xdr:colOff>
      <xdr:row>176</xdr:row>
      <xdr:rowOff>171450</xdr:rowOff>
    </xdr:to>
    <xdr:cxnSp macro="">
      <xdr:nvCxnSpPr>
        <xdr:cNvPr id="662" name="Straight Arrow Connector 661">
          <a:extLst>
            <a:ext uri="{FF2B5EF4-FFF2-40B4-BE49-F238E27FC236}">
              <a16:creationId xmlns:a16="http://schemas.microsoft.com/office/drawing/2014/main" id="{00000000-0008-0000-0300-000096020000}"/>
            </a:ext>
          </a:extLst>
        </xdr:cNvPr>
        <xdr:cNvCxnSpPr/>
      </xdr:nvCxnSpPr>
      <xdr:spPr bwMode="auto">
        <a:xfrm>
          <a:off x="6284913" y="30632400"/>
          <a:ext cx="334962" cy="171450"/>
        </a:xfrm>
        <a:prstGeom prst="straightConnector1">
          <a:avLst/>
        </a:prstGeom>
        <a:solidFill>
          <a:srgbClr xmlns:mc="http://schemas.openxmlformats.org/markup-compatibility/2006" xmlns:a14="http://schemas.microsoft.com/office/drawing/2010/main" val="FFFFFF" mc:Ignorable="a14" a14:legacySpreadsheetColorIndex="65"/>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triangle"/>
        </a:ln>
        <a:effectLst/>
      </xdr:spPr>
    </xdr:cxnSp>
    <xdr:clientData/>
  </xdr:twoCellAnchor>
  <mc:AlternateContent xmlns:mc="http://schemas.openxmlformats.org/markup-compatibility/2006">
    <mc:Choice xmlns:a14="http://schemas.microsoft.com/office/drawing/2010/main" Requires="a14">
      <xdr:twoCellAnchor editAs="oneCell">
        <xdr:from>
          <xdr:col>12</xdr:col>
          <xdr:colOff>333375</xdr:colOff>
          <xdr:row>532</xdr:row>
          <xdr:rowOff>209550</xdr:rowOff>
        </xdr:from>
        <xdr:to>
          <xdr:col>14</xdr:col>
          <xdr:colOff>142875</xdr:colOff>
          <xdr:row>534</xdr:row>
          <xdr:rowOff>0</xdr:rowOff>
        </xdr:to>
        <xdr:sp macro="" textlink="">
          <xdr:nvSpPr>
            <xdr:cNvPr id="436237" name="Check Box 6157" hidden="1">
              <a:extLst>
                <a:ext uri="{63B3BB69-23CF-44E3-9099-C40C66FF867C}">
                  <a14:compatExt spid="_x0000_s436237"/>
                </a:ext>
                <a:ext uri="{FF2B5EF4-FFF2-40B4-BE49-F238E27FC236}">
                  <a16:creationId xmlns:a16="http://schemas.microsoft.com/office/drawing/2014/main" id="{00000000-0008-0000-0300-00000DA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563</xdr:row>
          <xdr:rowOff>9525</xdr:rowOff>
        </xdr:from>
        <xdr:to>
          <xdr:col>2</xdr:col>
          <xdr:colOff>323850</xdr:colOff>
          <xdr:row>564</xdr:row>
          <xdr:rowOff>0</xdr:rowOff>
        </xdr:to>
        <xdr:sp macro="" textlink="">
          <xdr:nvSpPr>
            <xdr:cNvPr id="436238" name="Check Box 6158" hidden="1">
              <a:extLst>
                <a:ext uri="{63B3BB69-23CF-44E3-9099-C40C66FF867C}">
                  <a14:compatExt spid="_x0000_s436238"/>
                </a:ext>
                <a:ext uri="{FF2B5EF4-FFF2-40B4-BE49-F238E27FC236}">
                  <a16:creationId xmlns:a16="http://schemas.microsoft.com/office/drawing/2014/main" id="{00000000-0008-0000-0300-00000EA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562</xdr:row>
          <xdr:rowOff>9525</xdr:rowOff>
        </xdr:from>
        <xdr:to>
          <xdr:col>2</xdr:col>
          <xdr:colOff>323850</xdr:colOff>
          <xdr:row>563</xdr:row>
          <xdr:rowOff>0</xdr:rowOff>
        </xdr:to>
        <xdr:sp macro="" textlink="">
          <xdr:nvSpPr>
            <xdr:cNvPr id="436239" name="Check Box 6159" hidden="1">
              <a:extLst>
                <a:ext uri="{63B3BB69-23CF-44E3-9099-C40C66FF867C}">
                  <a14:compatExt spid="_x0000_s436239"/>
                </a:ext>
                <a:ext uri="{FF2B5EF4-FFF2-40B4-BE49-F238E27FC236}">
                  <a16:creationId xmlns:a16="http://schemas.microsoft.com/office/drawing/2014/main" id="{00000000-0008-0000-0300-00000FA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563</xdr:row>
          <xdr:rowOff>9525</xdr:rowOff>
        </xdr:from>
        <xdr:to>
          <xdr:col>2</xdr:col>
          <xdr:colOff>323850</xdr:colOff>
          <xdr:row>564</xdr:row>
          <xdr:rowOff>0</xdr:rowOff>
        </xdr:to>
        <xdr:sp macro="" textlink="">
          <xdr:nvSpPr>
            <xdr:cNvPr id="436240" name="Check Box 6160" hidden="1">
              <a:extLst>
                <a:ext uri="{63B3BB69-23CF-44E3-9099-C40C66FF867C}">
                  <a14:compatExt spid="_x0000_s436240"/>
                </a:ext>
                <a:ext uri="{FF2B5EF4-FFF2-40B4-BE49-F238E27FC236}">
                  <a16:creationId xmlns:a16="http://schemas.microsoft.com/office/drawing/2014/main" id="{00000000-0008-0000-0300-000010A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257175</xdr:colOff>
          <xdr:row>563</xdr:row>
          <xdr:rowOff>9525</xdr:rowOff>
        </xdr:from>
        <xdr:to>
          <xdr:col>14</xdr:col>
          <xdr:colOff>66675</xdr:colOff>
          <xdr:row>564</xdr:row>
          <xdr:rowOff>9525</xdr:rowOff>
        </xdr:to>
        <xdr:sp macro="" textlink="">
          <xdr:nvSpPr>
            <xdr:cNvPr id="436241" name="Check Box 6161" hidden="1">
              <a:extLst>
                <a:ext uri="{63B3BB69-23CF-44E3-9099-C40C66FF867C}">
                  <a14:compatExt spid="_x0000_s436241"/>
                </a:ext>
                <a:ext uri="{FF2B5EF4-FFF2-40B4-BE49-F238E27FC236}">
                  <a16:creationId xmlns:a16="http://schemas.microsoft.com/office/drawing/2014/main" id="{00000000-0008-0000-0300-000011A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562</xdr:row>
          <xdr:rowOff>9525</xdr:rowOff>
        </xdr:from>
        <xdr:to>
          <xdr:col>2</xdr:col>
          <xdr:colOff>323850</xdr:colOff>
          <xdr:row>563</xdr:row>
          <xdr:rowOff>0</xdr:rowOff>
        </xdr:to>
        <xdr:sp macro="" textlink="">
          <xdr:nvSpPr>
            <xdr:cNvPr id="436242" name="Check Box 6162" hidden="1">
              <a:extLst>
                <a:ext uri="{63B3BB69-23CF-44E3-9099-C40C66FF867C}">
                  <a14:compatExt spid="_x0000_s436242"/>
                </a:ext>
                <a:ext uri="{FF2B5EF4-FFF2-40B4-BE49-F238E27FC236}">
                  <a16:creationId xmlns:a16="http://schemas.microsoft.com/office/drawing/2014/main" id="{00000000-0008-0000-0300-000012A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114300</xdr:colOff>
          <xdr:row>563</xdr:row>
          <xdr:rowOff>19050</xdr:rowOff>
        </xdr:from>
        <xdr:to>
          <xdr:col>5</xdr:col>
          <xdr:colOff>352425</xdr:colOff>
          <xdr:row>563</xdr:row>
          <xdr:rowOff>219075</xdr:rowOff>
        </xdr:to>
        <xdr:sp macro="" textlink="">
          <xdr:nvSpPr>
            <xdr:cNvPr id="436243" name="Option Button 6163" hidden="1">
              <a:extLst>
                <a:ext uri="{63B3BB69-23CF-44E3-9099-C40C66FF867C}">
                  <a14:compatExt spid="_x0000_s436243"/>
                </a:ext>
                <a:ext uri="{FF2B5EF4-FFF2-40B4-BE49-F238E27FC236}">
                  <a16:creationId xmlns:a16="http://schemas.microsoft.com/office/drawing/2014/main" id="{00000000-0008-0000-0300-000013A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7</xdr:col>
          <xdr:colOff>76200</xdr:colOff>
          <xdr:row>563</xdr:row>
          <xdr:rowOff>28575</xdr:rowOff>
        </xdr:from>
        <xdr:to>
          <xdr:col>7</xdr:col>
          <xdr:colOff>314325</xdr:colOff>
          <xdr:row>564</xdr:row>
          <xdr:rowOff>0</xdr:rowOff>
        </xdr:to>
        <xdr:sp macro="" textlink="">
          <xdr:nvSpPr>
            <xdr:cNvPr id="436244" name="Option Button 6164" hidden="1">
              <a:extLst>
                <a:ext uri="{63B3BB69-23CF-44E3-9099-C40C66FF867C}">
                  <a14:compatExt spid="_x0000_s436244"/>
                </a:ext>
                <a:ext uri="{FF2B5EF4-FFF2-40B4-BE49-F238E27FC236}">
                  <a16:creationId xmlns:a16="http://schemas.microsoft.com/office/drawing/2014/main" id="{00000000-0008-0000-0300-000014A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9</xdr:col>
          <xdr:colOff>47625</xdr:colOff>
          <xdr:row>563</xdr:row>
          <xdr:rowOff>28575</xdr:rowOff>
        </xdr:from>
        <xdr:to>
          <xdr:col>9</xdr:col>
          <xdr:colOff>285750</xdr:colOff>
          <xdr:row>563</xdr:row>
          <xdr:rowOff>219075</xdr:rowOff>
        </xdr:to>
        <xdr:sp macro="" textlink="">
          <xdr:nvSpPr>
            <xdr:cNvPr id="436245" name="Option Button 6165" hidden="1">
              <a:extLst>
                <a:ext uri="{63B3BB69-23CF-44E3-9099-C40C66FF867C}">
                  <a14:compatExt spid="_x0000_s436245"/>
                </a:ext>
                <a:ext uri="{FF2B5EF4-FFF2-40B4-BE49-F238E27FC236}">
                  <a16:creationId xmlns:a16="http://schemas.microsoft.com/office/drawing/2014/main" id="{00000000-0008-0000-0300-000015A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562</xdr:row>
          <xdr:rowOff>219075</xdr:rowOff>
        </xdr:from>
        <xdr:to>
          <xdr:col>20</xdr:col>
          <xdr:colOff>38100</xdr:colOff>
          <xdr:row>564</xdr:row>
          <xdr:rowOff>0</xdr:rowOff>
        </xdr:to>
        <xdr:sp macro="" textlink="">
          <xdr:nvSpPr>
            <xdr:cNvPr id="436246" name="Group Box 6166" hidden="1">
              <a:extLst>
                <a:ext uri="{63B3BB69-23CF-44E3-9099-C40C66FF867C}">
                  <a14:compatExt spid="_x0000_s436246"/>
                </a:ext>
                <a:ext uri="{FF2B5EF4-FFF2-40B4-BE49-F238E27FC236}">
                  <a16:creationId xmlns:a16="http://schemas.microsoft.com/office/drawing/2014/main" id="{00000000-0008-0000-0300-000016A806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28575</xdr:colOff>
          <xdr:row>470</xdr:row>
          <xdr:rowOff>0</xdr:rowOff>
        </xdr:from>
        <xdr:to>
          <xdr:col>2</xdr:col>
          <xdr:colOff>333375</xdr:colOff>
          <xdr:row>471</xdr:row>
          <xdr:rowOff>0</xdr:rowOff>
        </xdr:to>
        <xdr:sp macro="" textlink="">
          <xdr:nvSpPr>
            <xdr:cNvPr id="436247" name="Check Box 6167" hidden="1">
              <a:extLst>
                <a:ext uri="{63B3BB69-23CF-44E3-9099-C40C66FF867C}">
                  <a14:compatExt spid="_x0000_s436247"/>
                </a:ext>
                <a:ext uri="{FF2B5EF4-FFF2-40B4-BE49-F238E27FC236}">
                  <a16:creationId xmlns:a16="http://schemas.microsoft.com/office/drawing/2014/main" id="{00000000-0008-0000-0300-000017A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38100</xdr:colOff>
          <xdr:row>587</xdr:row>
          <xdr:rowOff>19050</xdr:rowOff>
        </xdr:from>
        <xdr:to>
          <xdr:col>10</xdr:col>
          <xdr:colOff>238125</xdr:colOff>
          <xdr:row>587</xdr:row>
          <xdr:rowOff>238125</xdr:rowOff>
        </xdr:to>
        <xdr:sp macro="" textlink="">
          <xdr:nvSpPr>
            <xdr:cNvPr id="436249" name="Check Box 6169" hidden="1">
              <a:extLst>
                <a:ext uri="{63B3BB69-23CF-44E3-9099-C40C66FF867C}">
                  <a14:compatExt spid="_x0000_s436249"/>
                </a:ext>
                <a:ext uri="{FF2B5EF4-FFF2-40B4-BE49-F238E27FC236}">
                  <a16:creationId xmlns:a16="http://schemas.microsoft.com/office/drawing/2014/main" id="{00000000-0008-0000-0300-000019A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9525</xdr:colOff>
          <xdr:row>108</xdr:row>
          <xdr:rowOff>0</xdr:rowOff>
        </xdr:from>
        <xdr:to>
          <xdr:col>20</xdr:col>
          <xdr:colOff>85725</xdr:colOff>
          <xdr:row>114</xdr:row>
          <xdr:rowOff>9525</xdr:rowOff>
        </xdr:to>
        <xdr:sp macro="" textlink="">
          <xdr:nvSpPr>
            <xdr:cNvPr id="436251" name="Group Box 6171" hidden="1">
              <a:extLst>
                <a:ext uri="{63B3BB69-23CF-44E3-9099-C40C66FF867C}">
                  <a14:compatExt spid="_x0000_s436251"/>
                </a:ext>
                <a:ext uri="{FF2B5EF4-FFF2-40B4-BE49-F238E27FC236}">
                  <a16:creationId xmlns:a16="http://schemas.microsoft.com/office/drawing/2014/main" id="{00000000-0008-0000-0300-00001BA806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110</xdr:row>
          <xdr:rowOff>0</xdr:rowOff>
        </xdr:from>
        <xdr:to>
          <xdr:col>2</xdr:col>
          <xdr:colOff>342900</xdr:colOff>
          <xdr:row>111</xdr:row>
          <xdr:rowOff>9525</xdr:rowOff>
        </xdr:to>
        <xdr:sp macro="" textlink="">
          <xdr:nvSpPr>
            <xdr:cNvPr id="436252" name="Option Button 6172" hidden="1">
              <a:extLst>
                <a:ext uri="{63B3BB69-23CF-44E3-9099-C40C66FF867C}">
                  <a14:compatExt spid="_x0000_s436252"/>
                </a:ext>
                <a:ext uri="{FF2B5EF4-FFF2-40B4-BE49-F238E27FC236}">
                  <a16:creationId xmlns:a16="http://schemas.microsoft.com/office/drawing/2014/main" id="{00000000-0008-0000-0300-00001CA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111</xdr:row>
          <xdr:rowOff>0</xdr:rowOff>
        </xdr:from>
        <xdr:to>
          <xdr:col>2</xdr:col>
          <xdr:colOff>342900</xdr:colOff>
          <xdr:row>112</xdr:row>
          <xdr:rowOff>9525</xdr:rowOff>
        </xdr:to>
        <xdr:sp macro="" textlink="">
          <xdr:nvSpPr>
            <xdr:cNvPr id="436253" name="Option Button 6173" hidden="1">
              <a:extLst>
                <a:ext uri="{63B3BB69-23CF-44E3-9099-C40C66FF867C}">
                  <a14:compatExt spid="_x0000_s436253"/>
                </a:ext>
                <a:ext uri="{FF2B5EF4-FFF2-40B4-BE49-F238E27FC236}">
                  <a16:creationId xmlns:a16="http://schemas.microsoft.com/office/drawing/2014/main" id="{00000000-0008-0000-0300-00001DA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108</xdr:row>
          <xdr:rowOff>0</xdr:rowOff>
        </xdr:from>
        <xdr:to>
          <xdr:col>2</xdr:col>
          <xdr:colOff>342900</xdr:colOff>
          <xdr:row>109</xdr:row>
          <xdr:rowOff>9525</xdr:rowOff>
        </xdr:to>
        <xdr:sp macro="" textlink="">
          <xdr:nvSpPr>
            <xdr:cNvPr id="436254" name="Option Button 6174" hidden="1">
              <a:extLst>
                <a:ext uri="{63B3BB69-23CF-44E3-9099-C40C66FF867C}">
                  <a14:compatExt spid="_x0000_s436254"/>
                </a:ext>
                <a:ext uri="{FF2B5EF4-FFF2-40B4-BE49-F238E27FC236}">
                  <a16:creationId xmlns:a16="http://schemas.microsoft.com/office/drawing/2014/main" id="{00000000-0008-0000-0300-00001EA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111</xdr:row>
          <xdr:rowOff>200025</xdr:rowOff>
        </xdr:from>
        <xdr:to>
          <xdr:col>2</xdr:col>
          <xdr:colOff>342900</xdr:colOff>
          <xdr:row>113</xdr:row>
          <xdr:rowOff>0</xdr:rowOff>
        </xdr:to>
        <xdr:sp macro="" textlink="">
          <xdr:nvSpPr>
            <xdr:cNvPr id="436255" name="Option Button 6175" hidden="1">
              <a:extLst>
                <a:ext uri="{63B3BB69-23CF-44E3-9099-C40C66FF867C}">
                  <a14:compatExt spid="_x0000_s436255"/>
                </a:ext>
                <a:ext uri="{FF2B5EF4-FFF2-40B4-BE49-F238E27FC236}">
                  <a16:creationId xmlns:a16="http://schemas.microsoft.com/office/drawing/2014/main" id="{00000000-0008-0000-0300-00001FA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112</xdr:row>
          <xdr:rowOff>190500</xdr:rowOff>
        </xdr:from>
        <xdr:to>
          <xdr:col>2</xdr:col>
          <xdr:colOff>342900</xdr:colOff>
          <xdr:row>113</xdr:row>
          <xdr:rowOff>200025</xdr:rowOff>
        </xdr:to>
        <xdr:sp macro="" textlink="">
          <xdr:nvSpPr>
            <xdr:cNvPr id="436262" name="Option Button 6182" hidden="1">
              <a:extLst>
                <a:ext uri="{63B3BB69-23CF-44E3-9099-C40C66FF867C}">
                  <a14:compatExt spid="_x0000_s436262"/>
                </a:ext>
                <a:ext uri="{FF2B5EF4-FFF2-40B4-BE49-F238E27FC236}">
                  <a16:creationId xmlns:a16="http://schemas.microsoft.com/office/drawing/2014/main" id="{00000000-0008-0000-0300-000026A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109</xdr:row>
          <xdr:rowOff>0</xdr:rowOff>
        </xdr:from>
        <xdr:to>
          <xdr:col>2</xdr:col>
          <xdr:colOff>342900</xdr:colOff>
          <xdr:row>110</xdr:row>
          <xdr:rowOff>9525</xdr:rowOff>
        </xdr:to>
        <xdr:sp macro="" textlink="">
          <xdr:nvSpPr>
            <xdr:cNvPr id="436263" name="Option Button 6183" hidden="1">
              <a:extLst>
                <a:ext uri="{63B3BB69-23CF-44E3-9099-C40C66FF867C}">
                  <a14:compatExt spid="_x0000_s436263"/>
                </a:ext>
                <a:ext uri="{FF2B5EF4-FFF2-40B4-BE49-F238E27FC236}">
                  <a16:creationId xmlns:a16="http://schemas.microsoft.com/office/drawing/2014/main" id="{00000000-0008-0000-0300-000027A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123825</xdr:colOff>
          <xdr:row>113</xdr:row>
          <xdr:rowOff>0</xdr:rowOff>
        </xdr:from>
        <xdr:to>
          <xdr:col>15</xdr:col>
          <xdr:colOff>38100</xdr:colOff>
          <xdr:row>114</xdr:row>
          <xdr:rowOff>28575</xdr:rowOff>
        </xdr:to>
        <xdr:sp macro="" textlink="">
          <xdr:nvSpPr>
            <xdr:cNvPr id="436264" name="Check Box 6184" hidden="1">
              <a:extLst>
                <a:ext uri="{63B3BB69-23CF-44E3-9099-C40C66FF867C}">
                  <a14:compatExt spid="_x0000_s436264"/>
                </a:ext>
                <a:ext uri="{FF2B5EF4-FFF2-40B4-BE49-F238E27FC236}">
                  <a16:creationId xmlns:a16="http://schemas.microsoft.com/office/drawing/2014/main" id="{00000000-0008-0000-0300-000028A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76200</xdr:colOff>
          <xdr:row>144</xdr:row>
          <xdr:rowOff>19050</xdr:rowOff>
        </xdr:from>
        <xdr:to>
          <xdr:col>2</xdr:col>
          <xdr:colOff>381000</xdr:colOff>
          <xdr:row>144</xdr:row>
          <xdr:rowOff>219075</xdr:rowOff>
        </xdr:to>
        <xdr:sp macro="" textlink="">
          <xdr:nvSpPr>
            <xdr:cNvPr id="436265" name="Option Button 6185" hidden="1">
              <a:extLst>
                <a:ext uri="{63B3BB69-23CF-44E3-9099-C40C66FF867C}">
                  <a14:compatExt spid="_x0000_s436265"/>
                </a:ext>
                <a:ext uri="{FF2B5EF4-FFF2-40B4-BE49-F238E27FC236}">
                  <a16:creationId xmlns:a16="http://schemas.microsoft.com/office/drawing/2014/main" id="{00000000-0008-0000-0300-000029A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57150</xdr:colOff>
          <xdr:row>545</xdr:row>
          <xdr:rowOff>57150</xdr:rowOff>
        </xdr:from>
        <xdr:to>
          <xdr:col>11</xdr:col>
          <xdr:colOff>0</xdr:colOff>
          <xdr:row>546</xdr:row>
          <xdr:rowOff>0</xdr:rowOff>
        </xdr:to>
        <xdr:sp macro="" textlink="">
          <xdr:nvSpPr>
            <xdr:cNvPr id="436267" name="Group Box 6187" descr="Access Door Kit Size" hidden="1">
              <a:extLst>
                <a:ext uri="{63B3BB69-23CF-44E3-9099-C40C66FF867C}">
                  <a14:compatExt spid="_x0000_s436267"/>
                </a:ext>
                <a:ext uri="{FF2B5EF4-FFF2-40B4-BE49-F238E27FC236}">
                  <a16:creationId xmlns:a16="http://schemas.microsoft.com/office/drawing/2014/main" id="{00000000-0008-0000-0300-00002BA806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txBody>
            <a:bodyPr vertOverflow="clip" wrap="none" lIns="27432" tIns="18288" rIns="0" bIns="0" anchor="t" upright="1"/>
            <a:lstStyle/>
            <a:p>
              <a:pPr algn="l" rtl="0">
                <a:defRPr sz="1000"/>
              </a:pPr>
              <a:r>
                <a:rPr lang="en-US" sz="800" b="0" i="0" u="none" strike="noStrike" baseline="0">
                  <a:solidFill>
                    <a:srgbClr val="000000"/>
                  </a:solidFill>
                  <a:latin typeface="Segoe UI"/>
                  <a:cs typeface="Segoe UI"/>
                </a:rPr>
                <a:t>Cable Length</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85725</xdr:colOff>
          <xdr:row>545</xdr:row>
          <xdr:rowOff>190500</xdr:rowOff>
        </xdr:from>
        <xdr:to>
          <xdr:col>8</xdr:col>
          <xdr:colOff>209550</xdr:colOff>
          <xdr:row>545</xdr:row>
          <xdr:rowOff>390525</xdr:rowOff>
        </xdr:to>
        <xdr:sp macro="" textlink="">
          <xdr:nvSpPr>
            <xdr:cNvPr id="436269" name="Option Button 6189" hidden="1">
              <a:extLst>
                <a:ext uri="{63B3BB69-23CF-44E3-9099-C40C66FF867C}">
                  <a14:compatExt spid="_x0000_s436269"/>
                </a:ext>
                <a:ext uri="{FF2B5EF4-FFF2-40B4-BE49-F238E27FC236}">
                  <a16:creationId xmlns:a16="http://schemas.microsoft.com/office/drawing/2014/main" id="{00000000-0008-0000-0300-00002DA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20'</a:t>
              </a:r>
            </a:p>
          </xdr:txBody>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8</xdr:col>
          <xdr:colOff>171450</xdr:colOff>
          <xdr:row>545</xdr:row>
          <xdr:rowOff>190500</xdr:rowOff>
        </xdr:from>
        <xdr:to>
          <xdr:col>9</xdr:col>
          <xdr:colOff>285750</xdr:colOff>
          <xdr:row>545</xdr:row>
          <xdr:rowOff>381000</xdr:rowOff>
        </xdr:to>
        <xdr:sp macro="" textlink="">
          <xdr:nvSpPr>
            <xdr:cNvPr id="436270" name="Option Button 6190" hidden="1">
              <a:extLst>
                <a:ext uri="{63B3BB69-23CF-44E3-9099-C40C66FF867C}">
                  <a14:compatExt spid="_x0000_s436270"/>
                </a:ext>
                <a:ext uri="{FF2B5EF4-FFF2-40B4-BE49-F238E27FC236}">
                  <a16:creationId xmlns:a16="http://schemas.microsoft.com/office/drawing/2014/main" id="{00000000-0008-0000-0300-00002EA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40'</a:t>
              </a:r>
            </a:p>
          </xdr:txBody>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9</xdr:col>
          <xdr:colOff>200025</xdr:colOff>
          <xdr:row>545</xdr:row>
          <xdr:rowOff>190500</xdr:rowOff>
        </xdr:from>
        <xdr:to>
          <xdr:col>10</xdr:col>
          <xdr:colOff>314325</xdr:colOff>
          <xdr:row>545</xdr:row>
          <xdr:rowOff>381000</xdr:rowOff>
        </xdr:to>
        <xdr:sp macro="" textlink="">
          <xdr:nvSpPr>
            <xdr:cNvPr id="436273" name="Option Button 6193" hidden="1">
              <a:extLst>
                <a:ext uri="{63B3BB69-23CF-44E3-9099-C40C66FF867C}">
                  <a14:compatExt spid="_x0000_s436273"/>
                </a:ext>
                <a:ext uri="{FF2B5EF4-FFF2-40B4-BE49-F238E27FC236}">
                  <a16:creationId xmlns:a16="http://schemas.microsoft.com/office/drawing/2014/main" id="{00000000-0008-0000-0300-000031A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60'</a:t>
              </a:r>
            </a:p>
          </xdr:txBody>
        </xdr:sp>
        <xdr:clientData fLocksWithSheet="0"/>
      </xdr:twoCellAnchor>
    </mc:Choice>
    <mc:Fallback/>
  </mc:AlternateContent>
</xdr:wsDr>
</file>

<file path=xl/drawings/drawing4.xml><?xml version="1.0" encoding="utf-8"?>
<xdr:wsDr xmlns:xdr="http://schemas.openxmlformats.org/drawingml/2006/spreadsheetDrawing" xmlns:a="http://schemas.openxmlformats.org/drawingml/2006/main">
  <xdr:twoCellAnchor editAs="oneCell">
    <xdr:from>
      <xdr:col>3</xdr:col>
      <xdr:colOff>438150</xdr:colOff>
      <xdr:row>230</xdr:row>
      <xdr:rowOff>28575</xdr:rowOff>
    </xdr:from>
    <xdr:to>
      <xdr:col>9</xdr:col>
      <xdr:colOff>186690</xdr:colOff>
      <xdr:row>239</xdr:row>
      <xdr:rowOff>76200</xdr:rowOff>
    </xdr:to>
    <xdr:pic>
      <xdr:nvPicPr>
        <xdr:cNvPr id="391942" name="Picture 1">
          <a:extLst>
            <a:ext uri="{FF2B5EF4-FFF2-40B4-BE49-F238E27FC236}">
              <a16:creationId xmlns:a16="http://schemas.microsoft.com/office/drawing/2014/main" id="{00000000-0008-0000-0400-000006FB05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76300" y="43672125"/>
          <a:ext cx="2647950" cy="2057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10</xdr:col>
      <xdr:colOff>1209675</xdr:colOff>
      <xdr:row>230</xdr:row>
      <xdr:rowOff>28575</xdr:rowOff>
    </xdr:from>
    <xdr:to>
      <xdr:col>17</xdr:col>
      <xdr:colOff>2789</xdr:colOff>
      <xdr:row>239</xdr:row>
      <xdr:rowOff>76200</xdr:rowOff>
    </xdr:to>
    <xdr:pic>
      <xdr:nvPicPr>
        <xdr:cNvPr id="391943" name="Picture 2">
          <a:extLst>
            <a:ext uri="{FF2B5EF4-FFF2-40B4-BE49-F238E27FC236}">
              <a16:creationId xmlns:a16="http://schemas.microsoft.com/office/drawing/2014/main" id="{00000000-0008-0000-0400-000007FB05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4724400" y="43214925"/>
          <a:ext cx="2638425" cy="2057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5</xdr:col>
      <xdr:colOff>287655</xdr:colOff>
      <xdr:row>0</xdr:row>
      <xdr:rowOff>180975</xdr:rowOff>
    </xdr:from>
    <xdr:to>
      <xdr:col>5</xdr:col>
      <xdr:colOff>287655</xdr:colOff>
      <xdr:row>2</xdr:row>
      <xdr:rowOff>95250</xdr:rowOff>
    </xdr:to>
    <xdr:cxnSp macro="">
      <xdr:nvCxnSpPr>
        <xdr:cNvPr id="4" name="Straight Connector 3">
          <a:extLst>
            <a:ext uri="{FF2B5EF4-FFF2-40B4-BE49-F238E27FC236}">
              <a16:creationId xmlns:a16="http://schemas.microsoft.com/office/drawing/2014/main" id="{00000000-0008-0000-0400-000004000000}"/>
            </a:ext>
          </a:extLst>
        </xdr:cNvPr>
        <xdr:cNvCxnSpPr/>
      </xdr:nvCxnSpPr>
      <xdr:spPr>
        <a:xfrm>
          <a:off x="1973580" y="180975"/>
          <a:ext cx="0" cy="514350"/>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xdr:col>
      <xdr:colOff>85725</xdr:colOff>
      <xdr:row>0</xdr:row>
      <xdr:rowOff>114300</xdr:rowOff>
    </xdr:from>
    <xdr:to>
      <xdr:col>5</xdr:col>
      <xdr:colOff>148009</xdr:colOff>
      <xdr:row>3</xdr:row>
      <xdr:rowOff>34290</xdr:rowOff>
    </xdr:to>
    <xdr:pic>
      <xdr:nvPicPr>
        <xdr:cNvPr id="391945" name="Picture 5">
          <a:extLst>
            <a:ext uri="{FF2B5EF4-FFF2-40B4-BE49-F238E27FC236}">
              <a16:creationId xmlns:a16="http://schemas.microsoft.com/office/drawing/2014/main" id="{00000000-0008-0000-0400-000009FB0500}"/>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200025" y="114300"/>
          <a:ext cx="1647825" cy="657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10</xdr:col>
      <xdr:colOff>579119</xdr:colOff>
      <xdr:row>237</xdr:row>
      <xdr:rowOff>219077</xdr:rowOff>
    </xdr:from>
    <xdr:to>
      <xdr:col>10</xdr:col>
      <xdr:colOff>1244837</xdr:colOff>
      <xdr:row>238</xdr:row>
      <xdr:rowOff>190500</xdr:rowOff>
    </xdr:to>
    <xdr:sp macro="" textlink="">
      <xdr:nvSpPr>
        <xdr:cNvPr id="6" name="TextBox 5">
          <a:extLst>
            <a:ext uri="{FF2B5EF4-FFF2-40B4-BE49-F238E27FC236}">
              <a16:creationId xmlns:a16="http://schemas.microsoft.com/office/drawing/2014/main" id="{00000000-0008-0000-0400-000006000000}"/>
            </a:ext>
          </a:extLst>
        </xdr:cNvPr>
        <xdr:cNvSpPr txBox="1"/>
      </xdr:nvSpPr>
      <xdr:spPr>
        <a:xfrm>
          <a:off x="4351019" y="45415202"/>
          <a:ext cx="665718" cy="20002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CA" sz="800">
              <a:latin typeface="Century Gothic" panose="020B0502020202020204" pitchFamily="34" charset="0"/>
            </a:rPr>
            <a:t>FLOOR(S)</a:t>
          </a:r>
        </a:p>
      </xdr:txBody>
    </xdr:sp>
    <xdr:clientData/>
  </xdr:twoCellAnchor>
  <xdr:twoCellAnchor>
    <xdr:from>
      <xdr:col>11</xdr:col>
      <xdr:colOff>9525</xdr:colOff>
      <xdr:row>239</xdr:row>
      <xdr:rowOff>133351</xdr:rowOff>
    </xdr:from>
    <xdr:to>
      <xdr:col>12</xdr:col>
      <xdr:colOff>394482</xdr:colOff>
      <xdr:row>241</xdr:row>
      <xdr:rowOff>0</xdr:rowOff>
    </xdr:to>
    <xdr:sp macro="" textlink="">
      <xdr:nvSpPr>
        <xdr:cNvPr id="7" name="TextBox 6">
          <a:extLst>
            <a:ext uri="{FF2B5EF4-FFF2-40B4-BE49-F238E27FC236}">
              <a16:creationId xmlns:a16="http://schemas.microsoft.com/office/drawing/2014/main" id="{00000000-0008-0000-0400-000007000000}"/>
            </a:ext>
          </a:extLst>
        </xdr:cNvPr>
        <xdr:cNvSpPr txBox="1"/>
      </xdr:nvSpPr>
      <xdr:spPr>
        <a:xfrm>
          <a:off x="5095875" y="45786676"/>
          <a:ext cx="670707" cy="1904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CA" sz="800">
              <a:latin typeface="Century Gothic" panose="020B0502020202020204" pitchFamily="34" charset="0"/>
            </a:rPr>
            <a:t>FLOOR(S)</a:t>
          </a:r>
        </a:p>
      </xdr:txBody>
    </xdr:sp>
    <xdr:clientData/>
  </xdr:twoCellAnchor>
  <xdr:twoCellAnchor>
    <xdr:from>
      <xdr:col>14</xdr:col>
      <xdr:colOff>287654</xdr:colOff>
      <xdr:row>239</xdr:row>
      <xdr:rowOff>152401</xdr:rowOff>
    </xdr:from>
    <xdr:to>
      <xdr:col>17</xdr:col>
      <xdr:colOff>104774</xdr:colOff>
      <xdr:row>241</xdr:row>
      <xdr:rowOff>19050</xdr:rowOff>
    </xdr:to>
    <xdr:sp macro="" textlink="">
      <xdr:nvSpPr>
        <xdr:cNvPr id="8" name="TextBox 7">
          <a:extLst>
            <a:ext uri="{FF2B5EF4-FFF2-40B4-BE49-F238E27FC236}">
              <a16:creationId xmlns:a16="http://schemas.microsoft.com/office/drawing/2014/main" id="{00000000-0008-0000-0400-000008000000}"/>
            </a:ext>
          </a:extLst>
        </xdr:cNvPr>
        <xdr:cNvSpPr txBox="1"/>
      </xdr:nvSpPr>
      <xdr:spPr>
        <a:xfrm>
          <a:off x="6907529" y="45805726"/>
          <a:ext cx="664845" cy="19049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CA" sz="800">
              <a:latin typeface="Century Gothic" panose="020B0502020202020204" pitchFamily="34" charset="0"/>
            </a:rPr>
            <a:t>FLOOR(S)</a:t>
          </a:r>
        </a:p>
      </xdr:txBody>
    </xdr:sp>
    <xdr:clientData/>
  </xdr:twoCellAnchor>
  <xdr:twoCellAnchor>
    <xdr:from>
      <xdr:col>17</xdr:col>
      <xdr:colOff>247650</xdr:colOff>
      <xdr:row>237</xdr:row>
      <xdr:rowOff>171452</xdr:rowOff>
    </xdr:from>
    <xdr:to>
      <xdr:col>19</xdr:col>
      <xdr:colOff>257460</xdr:colOff>
      <xdr:row>238</xdr:row>
      <xdr:rowOff>123826</xdr:rowOff>
    </xdr:to>
    <xdr:sp macro="" textlink="">
      <xdr:nvSpPr>
        <xdr:cNvPr id="9" name="TextBox 8">
          <a:extLst>
            <a:ext uri="{FF2B5EF4-FFF2-40B4-BE49-F238E27FC236}">
              <a16:creationId xmlns:a16="http://schemas.microsoft.com/office/drawing/2014/main" id="{00000000-0008-0000-0400-000009000000}"/>
            </a:ext>
          </a:extLst>
        </xdr:cNvPr>
        <xdr:cNvSpPr txBox="1"/>
      </xdr:nvSpPr>
      <xdr:spPr>
        <a:xfrm>
          <a:off x="7715250" y="45367577"/>
          <a:ext cx="676560" cy="1809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CA" sz="800">
              <a:latin typeface="Century Gothic" panose="020B0502020202020204" pitchFamily="34" charset="0"/>
            </a:rPr>
            <a:t>FLOOR(S)</a:t>
          </a:r>
        </a:p>
      </xdr:txBody>
    </xdr:sp>
    <xdr:clientData/>
  </xdr:twoCellAnchor>
  <xdr:twoCellAnchor>
    <xdr:from>
      <xdr:col>17</xdr:col>
      <xdr:colOff>171450</xdr:colOff>
      <xdr:row>230</xdr:row>
      <xdr:rowOff>114302</xdr:rowOff>
    </xdr:from>
    <xdr:to>
      <xdr:col>19</xdr:col>
      <xdr:colOff>172063</xdr:colOff>
      <xdr:row>231</xdr:row>
      <xdr:rowOff>106759</xdr:rowOff>
    </xdr:to>
    <xdr:sp macro="" textlink="">
      <xdr:nvSpPr>
        <xdr:cNvPr id="10" name="TextBox 9">
          <a:extLst>
            <a:ext uri="{FF2B5EF4-FFF2-40B4-BE49-F238E27FC236}">
              <a16:creationId xmlns:a16="http://schemas.microsoft.com/office/drawing/2014/main" id="{00000000-0008-0000-0400-00000A000000}"/>
            </a:ext>
          </a:extLst>
        </xdr:cNvPr>
        <xdr:cNvSpPr txBox="1"/>
      </xdr:nvSpPr>
      <xdr:spPr>
        <a:xfrm>
          <a:off x="7639050" y="43757852"/>
          <a:ext cx="667363" cy="17343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CA" sz="800">
              <a:latin typeface="Century Gothic" panose="020B0502020202020204" pitchFamily="34" charset="0"/>
            </a:rPr>
            <a:t>FLOOR(S)</a:t>
          </a:r>
        </a:p>
      </xdr:txBody>
    </xdr:sp>
    <xdr:clientData/>
  </xdr:twoCellAnchor>
  <xdr:twoCellAnchor>
    <xdr:from>
      <xdr:col>10</xdr:col>
      <xdr:colOff>556260</xdr:colOff>
      <xdr:row>230</xdr:row>
      <xdr:rowOff>152400</xdr:rowOff>
    </xdr:from>
    <xdr:to>
      <xdr:col>10</xdr:col>
      <xdr:colOff>1264217</xdr:colOff>
      <xdr:row>231</xdr:row>
      <xdr:rowOff>164042</xdr:rowOff>
    </xdr:to>
    <xdr:sp macro="" textlink="">
      <xdr:nvSpPr>
        <xdr:cNvPr id="11" name="TextBox 10">
          <a:extLst>
            <a:ext uri="{FF2B5EF4-FFF2-40B4-BE49-F238E27FC236}">
              <a16:creationId xmlns:a16="http://schemas.microsoft.com/office/drawing/2014/main" id="{00000000-0008-0000-0400-00000B000000}"/>
            </a:ext>
          </a:extLst>
        </xdr:cNvPr>
        <xdr:cNvSpPr txBox="1"/>
      </xdr:nvSpPr>
      <xdr:spPr>
        <a:xfrm>
          <a:off x="4328160" y="43795950"/>
          <a:ext cx="707957" cy="1926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CA" sz="800">
              <a:latin typeface="Century Gothic" panose="020B0502020202020204" pitchFamily="34" charset="0"/>
            </a:rPr>
            <a:t>FLOOR(S)</a:t>
          </a:r>
        </a:p>
      </xdr:txBody>
    </xdr:sp>
    <xdr:clientData/>
  </xdr:twoCellAnchor>
  <xdr:twoCellAnchor>
    <xdr:from>
      <xdr:col>12</xdr:col>
      <xdr:colOff>327660</xdr:colOff>
      <xdr:row>232</xdr:row>
      <xdr:rowOff>123825</xdr:rowOff>
    </xdr:from>
    <xdr:to>
      <xdr:col>12</xdr:col>
      <xdr:colOff>842352</xdr:colOff>
      <xdr:row>233</xdr:row>
      <xdr:rowOff>104775</xdr:rowOff>
    </xdr:to>
    <xdr:sp macro="" textlink="">
      <xdr:nvSpPr>
        <xdr:cNvPr id="12" name="TextBox 11">
          <a:extLst>
            <a:ext uri="{FF2B5EF4-FFF2-40B4-BE49-F238E27FC236}">
              <a16:creationId xmlns:a16="http://schemas.microsoft.com/office/drawing/2014/main" id="{00000000-0008-0000-0400-00000C000000}"/>
            </a:ext>
          </a:extLst>
        </xdr:cNvPr>
        <xdr:cNvSpPr txBox="1"/>
      </xdr:nvSpPr>
      <xdr:spPr>
        <a:xfrm>
          <a:off x="5699760" y="44176950"/>
          <a:ext cx="514692" cy="2095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l"/>
          <a:r>
            <a:rPr lang="en-CA" sz="700" b="1">
              <a:latin typeface="Century Gothic" panose="020B0502020202020204" pitchFamily="34" charset="0"/>
            </a:rPr>
            <a:t>CODE</a:t>
          </a:r>
          <a:r>
            <a:rPr lang="en-CA" sz="700" b="1" baseline="0">
              <a:latin typeface="Century Gothic" panose="020B0502020202020204" pitchFamily="34" charset="0"/>
            </a:rPr>
            <a:t> 5</a:t>
          </a:r>
          <a:endParaRPr lang="en-CA" sz="700" b="1">
            <a:latin typeface="Century Gothic" panose="020B0502020202020204" pitchFamily="34" charset="0"/>
          </a:endParaRPr>
        </a:p>
      </xdr:txBody>
    </xdr:sp>
    <xdr:clientData/>
  </xdr:twoCellAnchor>
  <xdr:twoCellAnchor>
    <xdr:from>
      <xdr:col>12</xdr:col>
      <xdr:colOff>409575</xdr:colOff>
      <xdr:row>233</xdr:row>
      <xdr:rowOff>180975</xdr:rowOff>
    </xdr:from>
    <xdr:to>
      <xdr:col>13</xdr:col>
      <xdr:colOff>79749</xdr:colOff>
      <xdr:row>234</xdr:row>
      <xdr:rowOff>125809</xdr:rowOff>
    </xdr:to>
    <xdr:sp macro="" textlink="">
      <xdr:nvSpPr>
        <xdr:cNvPr id="13" name="TextBox 12">
          <a:extLst>
            <a:ext uri="{FF2B5EF4-FFF2-40B4-BE49-F238E27FC236}">
              <a16:creationId xmlns:a16="http://schemas.microsoft.com/office/drawing/2014/main" id="{00000000-0008-0000-0400-00000D000000}"/>
            </a:ext>
          </a:extLst>
        </xdr:cNvPr>
        <xdr:cNvSpPr txBox="1"/>
      </xdr:nvSpPr>
      <xdr:spPr>
        <a:xfrm>
          <a:off x="5781675" y="44462700"/>
          <a:ext cx="527424" cy="17343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CA" sz="700" b="1">
              <a:latin typeface="Century Gothic" panose="020B0502020202020204" pitchFamily="34" charset="0"/>
            </a:rPr>
            <a:t>CODE</a:t>
          </a:r>
          <a:r>
            <a:rPr lang="en-CA" sz="700" b="1" baseline="0">
              <a:latin typeface="Century Gothic" panose="020B0502020202020204" pitchFamily="34" charset="0"/>
            </a:rPr>
            <a:t> 6</a:t>
          </a:r>
          <a:endParaRPr lang="en-CA" sz="700" b="1">
            <a:latin typeface="Century Gothic" panose="020B0502020202020204" pitchFamily="34" charset="0"/>
          </a:endParaRPr>
        </a:p>
      </xdr:txBody>
    </xdr:sp>
    <xdr:clientData/>
  </xdr:twoCellAnchor>
  <xdr:twoCellAnchor>
    <xdr:from>
      <xdr:col>12</xdr:col>
      <xdr:colOff>413385</xdr:colOff>
      <xdr:row>236</xdr:row>
      <xdr:rowOff>28574</xdr:rowOff>
    </xdr:from>
    <xdr:to>
      <xdr:col>13</xdr:col>
      <xdr:colOff>162371</xdr:colOff>
      <xdr:row>236</xdr:row>
      <xdr:rowOff>190499</xdr:rowOff>
    </xdr:to>
    <xdr:sp macro="" textlink="">
      <xdr:nvSpPr>
        <xdr:cNvPr id="14" name="TextBox 13">
          <a:extLst>
            <a:ext uri="{FF2B5EF4-FFF2-40B4-BE49-F238E27FC236}">
              <a16:creationId xmlns:a16="http://schemas.microsoft.com/office/drawing/2014/main" id="{00000000-0008-0000-0400-00000E000000}"/>
            </a:ext>
          </a:extLst>
        </xdr:cNvPr>
        <xdr:cNvSpPr txBox="1"/>
      </xdr:nvSpPr>
      <xdr:spPr>
        <a:xfrm>
          <a:off x="5785485" y="44996099"/>
          <a:ext cx="606236" cy="1619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CA" sz="700" b="1">
              <a:latin typeface="Century Gothic" panose="020B0502020202020204" pitchFamily="34" charset="0"/>
            </a:rPr>
            <a:t>CODE</a:t>
          </a:r>
          <a:r>
            <a:rPr lang="en-CA" sz="700" b="1" baseline="0">
              <a:latin typeface="Century Gothic" panose="020B0502020202020204" pitchFamily="34" charset="0"/>
            </a:rPr>
            <a:t> 2</a:t>
          </a:r>
          <a:endParaRPr lang="en-CA" sz="700" b="1">
            <a:latin typeface="Century Gothic" panose="020B0502020202020204" pitchFamily="34" charset="0"/>
          </a:endParaRPr>
        </a:p>
      </xdr:txBody>
    </xdr:sp>
    <xdr:clientData/>
  </xdr:twoCellAnchor>
  <xdr:twoCellAnchor>
    <xdr:from>
      <xdr:col>13</xdr:col>
      <xdr:colOff>200026</xdr:colOff>
      <xdr:row>232</xdr:row>
      <xdr:rowOff>114301</xdr:rowOff>
    </xdr:from>
    <xdr:to>
      <xdr:col>15</xdr:col>
      <xdr:colOff>89737</xdr:colOff>
      <xdr:row>233</xdr:row>
      <xdr:rowOff>57151</xdr:rowOff>
    </xdr:to>
    <xdr:sp macro="" textlink="">
      <xdr:nvSpPr>
        <xdr:cNvPr id="15" name="TextBox 14">
          <a:extLst>
            <a:ext uri="{FF2B5EF4-FFF2-40B4-BE49-F238E27FC236}">
              <a16:creationId xmlns:a16="http://schemas.microsoft.com/office/drawing/2014/main" id="{00000000-0008-0000-0400-00000F000000}"/>
            </a:ext>
          </a:extLst>
        </xdr:cNvPr>
        <xdr:cNvSpPr txBox="1"/>
      </xdr:nvSpPr>
      <xdr:spPr>
        <a:xfrm>
          <a:off x="6429376" y="44167426"/>
          <a:ext cx="623136" cy="17145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CA" sz="700" b="1">
              <a:latin typeface="Century Gothic" panose="020B0502020202020204" pitchFamily="34" charset="0"/>
            </a:rPr>
            <a:t>CODE</a:t>
          </a:r>
          <a:r>
            <a:rPr lang="en-CA" sz="700" b="1" baseline="0">
              <a:latin typeface="Century Gothic" panose="020B0502020202020204" pitchFamily="34" charset="0"/>
            </a:rPr>
            <a:t> 4</a:t>
          </a:r>
          <a:endParaRPr lang="en-CA" sz="700" b="1">
            <a:latin typeface="Century Gothic" panose="020B0502020202020204" pitchFamily="34" charset="0"/>
          </a:endParaRPr>
        </a:p>
      </xdr:txBody>
    </xdr:sp>
    <xdr:clientData/>
  </xdr:twoCellAnchor>
  <xdr:twoCellAnchor>
    <xdr:from>
      <xdr:col>12</xdr:col>
      <xdr:colOff>800100</xdr:colOff>
      <xdr:row>234</xdr:row>
      <xdr:rowOff>95250</xdr:rowOff>
    </xdr:from>
    <xdr:to>
      <xdr:col>14</xdr:col>
      <xdr:colOff>180975</xdr:colOff>
      <xdr:row>235</xdr:row>
      <xdr:rowOff>28575</xdr:rowOff>
    </xdr:to>
    <xdr:sp macro="" textlink="">
      <xdr:nvSpPr>
        <xdr:cNvPr id="16" name="TextBox 15">
          <a:extLst>
            <a:ext uri="{FF2B5EF4-FFF2-40B4-BE49-F238E27FC236}">
              <a16:creationId xmlns:a16="http://schemas.microsoft.com/office/drawing/2014/main" id="{00000000-0008-0000-0400-000010000000}"/>
            </a:ext>
          </a:extLst>
        </xdr:cNvPr>
        <xdr:cNvSpPr txBox="1"/>
      </xdr:nvSpPr>
      <xdr:spPr>
        <a:xfrm>
          <a:off x="6172200" y="44605575"/>
          <a:ext cx="552450" cy="1619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CA" sz="700" b="1">
              <a:latin typeface="Century Gothic" panose="020B0502020202020204" pitchFamily="34" charset="0"/>
            </a:rPr>
            <a:t>CODE</a:t>
          </a:r>
          <a:r>
            <a:rPr lang="en-CA" sz="700" b="1" baseline="0">
              <a:latin typeface="Century Gothic" panose="020B0502020202020204" pitchFamily="34" charset="0"/>
            </a:rPr>
            <a:t> 3</a:t>
          </a:r>
          <a:endParaRPr lang="en-CA" sz="700" b="1">
            <a:latin typeface="Century Gothic" panose="020B0502020202020204" pitchFamily="34" charset="0"/>
          </a:endParaRPr>
        </a:p>
      </xdr:txBody>
    </xdr:sp>
    <xdr:clientData/>
  </xdr:twoCellAnchor>
  <xdr:twoCellAnchor>
    <xdr:from>
      <xdr:col>13</xdr:col>
      <xdr:colOff>66675</xdr:colOff>
      <xdr:row>236</xdr:row>
      <xdr:rowOff>28575</xdr:rowOff>
    </xdr:from>
    <xdr:to>
      <xdr:col>14</xdr:col>
      <xdr:colOff>285750</xdr:colOff>
      <xdr:row>236</xdr:row>
      <xdr:rowOff>209550</xdr:rowOff>
    </xdr:to>
    <xdr:sp macro="" textlink="">
      <xdr:nvSpPr>
        <xdr:cNvPr id="17" name="TextBox 16">
          <a:extLst>
            <a:ext uri="{FF2B5EF4-FFF2-40B4-BE49-F238E27FC236}">
              <a16:creationId xmlns:a16="http://schemas.microsoft.com/office/drawing/2014/main" id="{00000000-0008-0000-0400-000011000000}"/>
            </a:ext>
          </a:extLst>
        </xdr:cNvPr>
        <xdr:cNvSpPr txBox="1"/>
      </xdr:nvSpPr>
      <xdr:spPr>
        <a:xfrm>
          <a:off x="6296025" y="44996100"/>
          <a:ext cx="609600" cy="1809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CA" sz="700" b="1">
              <a:latin typeface="Century Gothic" panose="020B0502020202020204" pitchFamily="34" charset="0"/>
            </a:rPr>
            <a:t>CODE</a:t>
          </a:r>
          <a:r>
            <a:rPr lang="en-CA" sz="700" b="1" baseline="0">
              <a:latin typeface="Century Gothic" panose="020B0502020202020204" pitchFamily="34" charset="0"/>
            </a:rPr>
            <a:t> 1</a:t>
          </a:r>
          <a:endParaRPr lang="en-CA" sz="700" b="1">
            <a:latin typeface="Century Gothic" panose="020B0502020202020204" pitchFamily="34" charset="0"/>
          </a:endParaRPr>
        </a:p>
      </xdr:txBody>
    </xdr:sp>
    <xdr:clientData/>
  </xdr:twoCellAnchor>
  <xdr:twoCellAnchor>
    <xdr:from>
      <xdr:col>4</xdr:col>
      <xdr:colOff>38100</xdr:colOff>
      <xdr:row>230</xdr:row>
      <xdr:rowOff>114299</xdr:rowOff>
    </xdr:from>
    <xdr:to>
      <xdr:col>4</xdr:col>
      <xdr:colOff>38100</xdr:colOff>
      <xdr:row>231</xdr:row>
      <xdr:rowOff>124949</xdr:rowOff>
    </xdr:to>
    <xdr:cxnSp macro="">
      <xdr:nvCxnSpPr>
        <xdr:cNvPr id="18" name="Straight Arrow Connector 17">
          <a:extLst>
            <a:ext uri="{FF2B5EF4-FFF2-40B4-BE49-F238E27FC236}">
              <a16:creationId xmlns:a16="http://schemas.microsoft.com/office/drawing/2014/main" id="{00000000-0008-0000-0400-000012000000}"/>
            </a:ext>
          </a:extLst>
        </xdr:cNvPr>
        <xdr:cNvCxnSpPr/>
      </xdr:nvCxnSpPr>
      <xdr:spPr>
        <a:xfrm>
          <a:off x="1619250" y="43843574"/>
          <a:ext cx="0" cy="191625"/>
        </a:xfrm>
        <a:prstGeom prst="straightConnector1">
          <a:avLst/>
        </a:prstGeom>
        <a:ln w="6350" cap="sq">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38100</xdr:colOff>
      <xdr:row>232</xdr:row>
      <xdr:rowOff>114300</xdr:rowOff>
    </xdr:from>
    <xdr:to>
      <xdr:col>4</xdr:col>
      <xdr:colOff>38100</xdr:colOff>
      <xdr:row>233</xdr:row>
      <xdr:rowOff>22121</xdr:rowOff>
    </xdr:to>
    <xdr:cxnSp macro="">
      <xdr:nvCxnSpPr>
        <xdr:cNvPr id="19" name="Straight Arrow Connector 18">
          <a:extLst>
            <a:ext uri="{FF2B5EF4-FFF2-40B4-BE49-F238E27FC236}">
              <a16:creationId xmlns:a16="http://schemas.microsoft.com/office/drawing/2014/main" id="{00000000-0008-0000-0400-000013000000}"/>
            </a:ext>
          </a:extLst>
        </xdr:cNvPr>
        <xdr:cNvCxnSpPr/>
      </xdr:nvCxnSpPr>
      <xdr:spPr>
        <a:xfrm flipV="1">
          <a:off x="1619250" y="44253150"/>
          <a:ext cx="0" cy="136421"/>
        </a:xfrm>
        <a:prstGeom prst="straightConnector1">
          <a:avLst/>
        </a:prstGeom>
        <a:ln w="6350" cap="sq">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996315</xdr:colOff>
      <xdr:row>231</xdr:row>
      <xdr:rowOff>123825</xdr:rowOff>
    </xdr:from>
    <xdr:to>
      <xdr:col>5</xdr:col>
      <xdr:colOff>170038</xdr:colOff>
      <xdr:row>232</xdr:row>
      <xdr:rowOff>95250</xdr:rowOff>
    </xdr:to>
    <xdr:sp macro="" textlink="">
      <xdr:nvSpPr>
        <xdr:cNvPr id="20" name="TextBox 19">
          <a:extLst>
            <a:ext uri="{FF2B5EF4-FFF2-40B4-BE49-F238E27FC236}">
              <a16:creationId xmlns:a16="http://schemas.microsoft.com/office/drawing/2014/main" id="{00000000-0008-0000-0400-000014000000}"/>
            </a:ext>
          </a:extLst>
        </xdr:cNvPr>
        <xdr:cNvSpPr txBox="1"/>
      </xdr:nvSpPr>
      <xdr:spPr>
        <a:xfrm>
          <a:off x="1434465" y="44034075"/>
          <a:ext cx="440548" cy="2000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CA" sz="800">
              <a:latin typeface="Century Gothic" panose="020B0502020202020204" pitchFamily="34" charset="0"/>
            </a:rPr>
            <a:t>6.75"</a:t>
          </a:r>
        </a:p>
      </xdr:txBody>
    </xdr:sp>
    <xdr:clientData/>
  </xdr:twoCellAnchor>
  <xdr:twoCellAnchor>
    <xdr:from>
      <xdr:col>4</xdr:col>
      <xdr:colOff>28576</xdr:colOff>
      <xdr:row>233</xdr:row>
      <xdr:rowOff>161924</xdr:rowOff>
    </xdr:from>
    <xdr:to>
      <xdr:col>5</xdr:col>
      <xdr:colOff>247651</xdr:colOff>
      <xdr:row>234</xdr:row>
      <xdr:rowOff>171449</xdr:rowOff>
    </xdr:to>
    <xdr:sp macro="" textlink="">
      <xdr:nvSpPr>
        <xdr:cNvPr id="21" name="TextBox 20">
          <a:extLst>
            <a:ext uri="{FF2B5EF4-FFF2-40B4-BE49-F238E27FC236}">
              <a16:creationId xmlns:a16="http://schemas.microsoft.com/office/drawing/2014/main" id="{00000000-0008-0000-0400-000015000000}"/>
            </a:ext>
          </a:extLst>
        </xdr:cNvPr>
        <xdr:cNvSpPr txBox="1"/>
      </xdr:nvSpPr>
      <xdr:spPr>
        <a:xfrm>
          <a:off x="1609726" y="44443649"/>
          <a:ext cx="342900" cy="2381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CA" sz="1000" b="1">
              <a:latin typeface="Century Gothic" panose="020B0502020202020204" pitchFamily="34" charset="0"/>
            </a:rPr>
            <a:t>W =</a:t>
          </a:r>
        </a:p>
      </xdr:txBody>
    </xdr:sp>
    <xdr:clientData/>
  </xdr:twoCellAnchor>
  <xdr:twoCellAnchor>
    <xdr:from>
      <xdr:col>5</xdr:col>
      <xdr:colOff>95250</xdr:colOff>
      <xdr:row>235</xdr:row>
      <xdr:rowOff>87630</xdr:rowOff>
    </xdr:from>
    <xdr:to>
      <xdr:col>5</xdr:col>
      <xdr:colOff>485776</xdr:colOff>
      <xdr:row>236</xdr:row>
      <xdr:rowOff>104836</xdr:rowOff>
    </xdr:to>
    <xdr:sp macro="" textlink="">
      <xdr:nvSpPr>
        <xdr:cNvPr id="22" name="TextBox 21">
          <a:extLst>
            <a:ext uri="{FF2B5EF4-FFF2-40B4-BE49-F238E27FC236}">
              <a16:creationId xmlns:a16="http://schemas.microsoft.com/office/drawing/2014/main" id="{00000000-0008-0000-0400-000016000000}"/>
            </a:ext>
          </a:extLst>
        </xdr:cNvPr>
        <xdr:cNvSpPr txBox="1"/>
      </xdr:nvSpPr>
      <xdr:spPr>
        <a:xfrm>
          <a:off x="1800225" y="44826555"/>
          <a:ext cx="390526" cy="24580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CA" sz="1000" b="1">
              <a:latin typeface="Century Gothic" panose="020B0502020202020204" pitchFamily="34" charset="0"/>
            </a:rPr>
            <a:t>D =</a:t>
          </a:r>
        </a:p>
      </xdr:txBody>
    </xdr:sp>
    <xdr:clientData/>
  </xdr:twoCellAnchor>
  <xdr:twoCellAnchor>
    <xdr:from>
      <xdr:col>1</xdr:col>
      <xdr:colOff>66675</xdr:colOff>
      <xdr:row>234</xdr:row>
      <xdr:rowOff>104775</xdr:rowOff>
    </xdr:from>
    <xdr:to>
      <xdr:col>3</xdr:col>
      <xdr:colOff>171450</xdr:colOff>
      <xdr:row>235</xdr:row>
      <xdr:rowOff>114300</xdr:rowOff>
    </xdr:to>
    <xdr:sp macro="" textlink="">
      <xdr:nvSpPr>
        <xdr:cNvPr id="23" name="TextBox 22">
          <a:extLst>
            <a:ext uri="{FF2B5EF4-FFF2-40B4-BE49-F238E27FC236}">
              <a16:creationId xmlns:a16="http://schemas.microsoft.com/office/drawing/2014/main" id="{00000000-0008-0000-0400-000017000000}"/>
            </a:ext>
          </a:extLst>
        </xdr:cNvPr>
        <xdr:cNvSpPr txBox="1"/>
      </xdr:nvSpPr>
      <xdr:spPr>
        <a:xfrm>
          <a:off x="161925" y="44700825"/>
          <a:ext cx="447675" cy="2381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CA" sz="1000" b="1">
              <a:latin typeface="Century Gothic" panose="020B0502020202020204" pitchFamily="34" charset="0"/>
            </a:rPr>
            <a:t>Y =</a:t>
          </a:r>
        </a:p>
      </xdr:txBody>
    </xdr:sp>
    <xdr:clientData/>
  </xdr:twoCellAnchor>
  <xdr:twoCellAnchor>
    <xdr:from>
      <xdr:col>5</xdr:col>
      <xdr:colOff>66675</xdr:colOff>
      <xdr:row>239</xdr:row>
      <xdr:rowOff>28575</xdr:rowOff>
    </xdr:from>
    <xdr:to>
      <xdr:col>5</xdr:col>
      <xdr:colOff>472575</xdr:colOff>
      <xdr:row>239</xdr:row>
      <xdr:rowOff>192584</xdr:rowOff>
    </xdr:to>
    <xdr:sp macro="" textlink="">
      <xdr:nvSpPr>
        <xdr:cNvPr id="24" name="TextBox 23">
          <a:extLst>
            <a:ext uri="{FF2B5EF4-FFF2-40B4-BE49-F238E27FC236}">
              <a16:creationId xmlns:a16="http://schemas.microsoft.com/office/drawing/2014/main" id="{00000000-0008-0000-0400-000018000000}"/>
            </a:ext>
          </a:extLst>
        </xdr:cNvPr>
        <xdr:cNvSpPr txBox="1"/>
      </xdr:nvSpPr>
      <xdr:spPr>
        <a:xfrm>
          <a:off x="1771650" y="45767625"/>
          <a:ext cx="405900" cy="16400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CA" sz="1000" b="1">
              <a:latin typeface="Century Gothic" panose="020B0502020202020204" pitchFamily="34" charset="0"/>
            </a:rPr>
            <a:t>X =</a:t>
          </a:r>
        </a:p>
      </xdr:txBody>
    </xdr:sp>
    <xdr:clientData/>
  </xdr:twoCellAnchor>
  <xdr:twoCellAnchor>
    <xdr:from>
      <xdr:col>3</xdr:col>
      <xdr:colOff>773430</xdr:colOff>
      <xdr:row>239</xdr:row>
      <xdr:rowOff>28575</xdr:rowOff>
    </xdr:from>
    <xdr:to>
      <xdr:col>3</xdr:col>
      <xdr:colOff>773430</xdr:colOff>
      <xdr:row>239</xdr:row>
      <xdr:rowOff>190500</xdr:rowOff>
    </xdr:to>
    <xdr:cxnSp macro="">
      <xdr:nvCxnSpPr>
        <xdr:cNvPr id="25" name="Straight Connector 24">
          <a:extLst>
            <a:ext uri="{FF2B5EF4-FFF2-40B4-BE49-F238E27FC236}">
              <a16:creationId xmlns:a16="http://schemas.microsoft.com/office/drawing/2014/main" id="{00000000-0008-0000-0400-000019000000}"/>
            </a:ext>
          </a:extLst>
        </xdr:cNvPr>
        <xdr:cNvCxnSpPr/>
      </xdr:nvCxnSpPr>
      <xdr:spPr>
        <a:xfrm>
          <a:off x="1211580" y="45767625"/>
          <a:ext cx="0" cy="161925"/>
        </a:xfrm>
        <a:prstGeom prst="line">
          <a:avLst/>
        </a:prstGeom>
        <a:ln w="15875">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190500</xdr:colOff>
      <xdr:row>239</xdr:row>
      <xdr:rowOff>28575</xdr:rowOff>
    </xdr:from>
    <xdr:to>
      <xdr:col>8</xdr:col>
      <xdr:colOff>190500</xdr:colOff>
      <xdr:row>239</xdr:row>
      <xdr:rowOff>190500</xdr:rowOff>
    </xdr:to>
    <xdr:cxnSp macro="">
      <xdr:nvCxnSpPr>
        <xdr:cNvPr id="26" name="Straight Connector 25">
          <a:extLst>
            <a:ext uri="{FF2B5EF4-FFF2-40B4-BE49-F238E27FC236}">
              <a16:creationId xmlns:a16="http://schemas.microsoft.com/office/drawing/2014/main" id="{00000000-0008-0000-0400-00001A000000}"/>
            </a:ext>
          </a:extLst>
        </xdr:cNvPr>
        <xdr:cNvCxnSpPr/>
      </xdr:nvCxnSpPr>
      <xdr:spPr>
        <a:xfrm>
          <a:off x="3200400" y="45767625"/>
          <a:ext cx="0" cy="161925"/>
        </a:xfrm>
        <a:prstGeom prst="line">
          <a:avLst/>
        </a:prstGeom>
        <a:ln w="15875">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213360</xdr:colOff>
      <xdr:row>239</xdr:row>
      <xdr:rowOff>142875</xdr:rowOff>
    </xdr:from>
    <xdr:to>
      <xdr:col>8</xdr:col>
      <xdr:colOff>103312</xdr:colOff>
      <xdr:row>239</xdr:row>
      <xdr:rowOff>142876</xdr:rowOff>
    </xdr:to>
    <xdr:cxnSp macro="">
      <xdr:nvCxnSpPr>
        <xdr:cNvPr id="27" name="Straight Arrow Connector 26">
          <a:extLst>
            <a:ext uri="{FF2B5EF4-FFF2-40B4-BE49-F238E27FC236}">
              <a16:creationId xmlns:a16="http://schemas.microsoft.com/office/drawing/2014/main" id="{00000000-0008-0000-0400-00001B000000}"/>
            </a:ext>
          </a:extLst>
        </xdr:cNvPr>
        <xdr:cNvCxnSpPr/>
      </xdr:nvCxnSpPr>
      <xdr:spPr>
        <a:xfrm>
          <a:off x="2451735" y="45881925"/>
          <a:ext cx="661477" cy="1"/>
        </a:xfrm>
        <a:prstGeom prst="straightConnector1">
          <a:avLst/>
        </a:prstGeom>
        <a:ln w="6350" cap="sq">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813437</xdr:colOff>
      <xdr:row>239</xdr:row>
      <xdr:rowOff>133350</xdr:rowOff>
    </xdr:from>
    <xdr:to>
      <xdr:col>5</xdr:col>
      <xdr:colOff>19616</xdr:colOff>
      <xdr:row>239</xdr:row>
      <xdr:rowOff>133351</xdr:rowOff>
    </xdr:to>
    <xdr:cxnSp macro="">
      <xdr:nvCxnSpPr>
        <xdr:cNvPr id="28" name="Straight Arrow Connector 27">
          <a:extLst>
            <a:ext uri="{FF2B5EF4-FFF2-40B4-BE49-F238E27FC236}">
              <a16:creationId xmlns:a16="http://schemas.microsoft.com/office/drawing/2014/main" id="{00000000-0008-0000-0400-00001C000000}"/>
            </a:ext>
          </a:extLst>
        </xdr:cNvPr>
        <xdr:cNvCxnSpPr/>
      </xdr:nvCxnSpPr>
      <xdr:spPr>
        <a:xfrm flipH="1">
          <a:off x="1251587" y="45872400"/>
          <a:ext cx="473004" cy="1"/>
        </a:xfrm>
        <a:prstGeom prst="straightConnector1">
          <a:avLst/>
        </a:prstGeom>
        <a:ln w="6350" cap="sq">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213360</xdr:colOff>
      <xdr:row>231</xdr:row>
      <xdr:rowOff>190500</xdr:rowOff>
    </xdr:from>
    <xdr:to>
      <xdr:col>3</xdr:col>
      <xdr:colOff>454148</xdr:colOff>
      <xdr:row>231</xdr:row>
      <xdr:rowOff>190500</xdr:rowOff>
    </xdr:to>
    <xdr:cxnSp macro="">
      <xdr:nvCxnSpPr>
        <xdr:cNvPr id="29" name="Straight Connector 28">
          <a:extLst>
            <a:ext uri="{FF2B5EF4-FFF2-40B4-BE49-F238E27FC236}">
              <a16:creationId xmlns:a16="http://schemas.microsoft.com/office/drawing/2014/main" id="{00000000-0008-0000-0400-00001D000000}"/>
            </a:ext>
          </a:extLst>
        </xdr:cNvPr>
        <xdr:cNvCxnSpPr/>
      </xdr:nvCxnSpPr>
      <xdr:spPr>
        <a:xfrm rot="5400000">
          <a:off x="771904" y="43980356"/>
          <a:ext cx="0" cy="240788"/>
        </a:xfrm>
        <a:prstGeom prst="line">
          <a:avLst/>
        </a:prstGeom>
        <a:ln w="15875">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222885</xdr:colOff>
      <xdr:row>237</xdr:row>
      <xdr:rowOff>180975</xdr:rowOff>
    </xdr:from>
    <xdr:to>
      <xdr:col>3</xdr:col>
      <xdr:colOff>463673</xdr:colOff>
      <xdr:row>237</xdr:row>
      <xdr:rowOff>180975</xdr:rowOff>
    </xdr:to>
    <xdr:cxnSp macro="">
      <xdr:nvCxnSpPr>
        <xdr:cNvPr id="30" name="Straight Connector 29">
          <a:extLst>
            <a:ext uri="{FF2B5EF4-FFF2-40B4-BE49-F238E27FC236}">
              <a16:creationId xmlns:a16="http://schemas.microsoft.com/office/drawing/2014/main" id="{00000000-0008-0000-0400-00001E000000}"/>
            </a:ext>
          </a:extLst>
        </xdr:cNvPr>
        <xdr:cNvCxnSpPr/>
      </xdr:nvCxnSpPr>
      <xdr:spPr>
        <a:xfrm rot="5400000">
          <a:off x="781429" y="45342431"/>
          <a:ext cx="0" cy="240788"/>
        </a:xfrm>
        <a:prstGeom prst="line">
          <a:avLst/>
        </a:prstGeom>
        <a:ln w="15875">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325755</xdr:colOff>
      <xdr:row>236</xdr:row>
      <xdr:rowOff>57150</xdr:rowOff>
    </xdr:from>
    <xdr:to>
      <xdr:col>3</xdr:col>
      <xdr:colOff>325755</xdr:colOff>
      <xdr:row>237</xdr:row>
      <xdr:rowOff>114861</xdr:rowOff>
    </xdr:to>
    <xdr:cxnSp macro="">
      <xdr:nvCxnSpPr>
        <xdr:cNvPr id="31" name="Straight Arrow Connector 30">
          <a:extLst>
            <a:ext uri="{FF2B5EF4-FFF2-40B4-BE49-F238E27FC236}">
              <a16:creationId xmlns:a16="http://schemas.microsoft.com/office/drawing/2014/main" id="{00000000-0008-0000-0400-00001F000000}"/>
            </a:ext>
          </a:extLst>
        </xdr:cNvPr>
        <xdr:cNvCxnSpPr/>
      </xdr:nvCxnSpPr>
      <xdr:spPr>
        <a:xfrm rot="10800000" flipV="1">
          <a:off x="763905" y="45110400"/>
          <a:ext cx="0" cy="286311"/>
        </a:xfrm>
        <a:prstGeom prst="straightConnector1">
          <a:avLst/>
        </a:prstGeom>
        <a:ln w="6350" cap="sq">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901065</xdr:colOff>
      <xdr:row>234</xdr:row>
      <xdr:rowOff>57150</xdr:rowOff>
    </xdr:from>
    <xdr:to>
      <xdr:col>4</xdr:col>
      <xdr:colOff>82548</xdr:colOff>
      <xdr:row>234</xdr:row>
      <xdr:rowOff>57151</xdr:rowOff>
    </xdr:to>
    <xdr:cxnSp macro="">
      <xdr:nvCxnSpPr>
        <xdr:cNvPr id="32" name="Straight Arrow Connector 31">
          <a:extLst>
            <a:ext uri="{FF2B5EF4-FFF2-40B4-BE49-F238E27FC236}">
              <a16:creationId xmlns:a16="http://schemas.microsoft.com/office/drawing/2014/main" id="{00000000-0008-0000-0400-000020000000}"/>
            </a:ext>
          </a:extLst>
        </xdr:cNvPr>
        <xdr:cNvCxnSpPr/>
      </xdr:nvCxnSpPr>
      <xdr:spPr>
        <a:xfrm flipH="1">
          <a:off x="1339215" y="44653200"/>
          <a:ext cx="324483" cy="1"/>
        </a:xfrm>
        <a:prstGeom prst="straightConnector1">
          <a:avLst/>
        </a:prstGeom>
        <a:ln w="6350" cap="sq">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24766</xdr:colOff>
      <xdr:row>232</xdr:row>
      <xdr:rowOff>133350</xdr:rowOff>
    </xdr:from>
    <xdr:to>
      <xdr:col>7</xdr:col>
      <xdr:colOff>38100</xdr:colOff>
      <xdr:row>235</xdr:row>
      <xdr:rowOff>47625</xdr:rowOff>
    </xdr:to>
    <xdr:cxnSp macro="">
      <xdr:nvCxnSpPr>
        <xdr:cNvPr id="33" name="Straight Arrow Connector 32">
          <a:extLst>
            <a:ext uri="{FF2B5EF4-FFF2-40B4-BE49-F238E27FC236}">
              <a16:creationId xmlns:a16="http://schemas.microsoft.com/office/drawing/2014/main" id="{00000000-0008-0000-0400-000021000000}"/>
            </a:ext>
          </a:extLst>
        </xdr:cNvPr>
        <xdr:cNvCxnSpPr/>
      </xdr:nvCxnSpPr>
      <xdr:spPr>
        <a:xfrm flipH="1" flipV="1">
          <a:off x="2863216" y="44186475"/>
          <a:ext cx="13334" cy="600075"/>
        </a:xfrm>
        <a:prstGeom prst="straightConnector1">
          <a:avLst/>
        </a:prstGeom>
        <a:ln w="6350" cap="sq">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47625</xdr:colOff>
      <xdr:row>236</xdr:row>
      <xdr:rowOff>57150</xdr:rowOff>
    </xdr:from>
    <xdr:to>
      <xdr:col>7</xdr:col>
      <xdr:colOff>57150</xdr:colOff>
      <xdr:row>237</xdr:row>
      <xdr:rowOff>9525</xdr:rowOff>
    </xdr:to>
    <xdr:cxnSp macro="">
      <xdr:nvCxnSpPr>
        <xdr:cNvPr id="34" name="Straight Arrow Connector 33">
          <a:extLst>
            <a:ext uri="{FF2B5EF4-FFF2-40B4-BE49-F238E27FC236}">
              <a16:creationId xmlns:a16="http://schemas.microsoft.com/office/drawing/2014/main" id="{00000000-0008-0000-0400-000022000000}"/>
            </a:ext>
          </a:extLst>
        </xdr:cNvPr>
        <xdr:cNvCxnSpPr/>
      </xdr:nvCxnSpPr>
      <xdr:spPr>
        <a:xfrm>
          <a:off x="2886075" y="45024675"/>
          <a:ext cx="9525" cy="180975"/>
        </a:xfrm>
        <a:prstGeom prst="straightConnector1">
          <a:avLst/>
        </a:prstGeom>
        <a:ln w="6350" cap="sq">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17</xdr:col>
      <xdr:colOff>114300</xdr:colOff>
      <xdr:row>239</xdr:row>
      <xdr:rowOff>123825</xdr:rowOff>
    </xdr:from>
    <xdr:to>
      <xdr:col>17</xdr:col>
      <xdr:colOff>200025</xdr:colOff>
      <xdr:row>241</xdr:row>
      <xdr:rowOff>85725</xdr:rowOff>
    </xdr:to>
    <xdr:grpSp>
      <xdr:nvGrpSpPr>
        <xdr:cNvPr id="391977" name="Group 283">
          <a:extLst>
            <a:ext uri="{FF2B5EF4-FFF2-40B4-BE49-F238E27FC236}">
              <a16:creationId xmlns:a16="http://schemas.microsoft.com/office/drawing/2014/main" id="{00000000-0008-0000-0400-000029FB0500}"/>
            </a:ext>
          </a:extLst>
        </xdr:cNvPr>
        <xdr:cNvGrpSpPr>
          <a:grpSpLocks/>
        </xdr:cNvGrpSpPr>
      </xdr:nvGrpSpPr>
      <xdr:grpSpPr bwMode="auto">
        <a:xfrm>
          <a:off x="7753350" y="44910375"/>
          <a:ext cx="85725" cy="285750"/>
          <a:chOff x="3790950" y="42119550"/>
          <a:chExt cx="85725" cy="361950"/>
        </a:xfrm>
      </xdr:grpSpPr>
      <xdr:sp macro="" textlink="">
        <xdr:nvSpPr>
          <xdr:cNvPr id="38" name="Rectangle 37">
            <a:extLst>
              <a:ext uri="{FF2B5EF4-FFF2-40B4-BE49-F238E27FC236}">
                <a16:creationId xmlns:a16="http://schemas.microsoft.com/office/drawing/2014/main" id="{00000000-0008-0000-0400-000026000000}"/>
              </a:ext>
            </a:extLst>
          </xdr:cNvPr>
          <xdr:cNvSpPr/>
        </xdr:nvSpPr>
        <xdr:spPr>
          <a:xfrm>
            <a:off x="3790950" y="42324655"/>
            <a:ext cx="85725" cy="156845"/>
          </a:xfrm>
          <a:prstGeom prst="rect">
            <a:avLst/>
          </a:prstGeom>
          <a:solidFill>
            <a:schemeClr val="bg1"/>
          </a:solid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n-US"/>
          </a:p>
        </xdr:txBody>
      </xdr:sp>
      <xdr:sp macro="" textlink="">
        <xdr:nvSpPr>
          <xdr:cNvPr id="39" name="Rectangle 38">
            <a:extLst>
              <a:ext uri="{FF2B5EF4-FFF2-40B4-BE49-F238E27FC236}">
                <a16:creationId xmlns:a16="http://schemas.microsoft.com/office/drawing/2014/main" id="{00000000-0008-0000-0400-000027000000}"/>
              </a:ext>
            </a:extLst>
          </xdr:cNvPr>
          <xdr:cNvSpPr/>
        </xdr:nvSpPr>
        <xdr:spPr>
          <a:xfrm>
            <a:off x="3800475" y="42119550"/>
            <a:ext cx="66675" cy="253365"/>
          </a:xfrm>
          <a:prstGeom prst="rect">
            <a:avLst/>
          </a:prstGeom>
          <a:solidFill>
            <a:schemeClr val="tx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n-US"/>
          </a:p>
        </xdr:txBody>
      </xdr:sp>
    </xdr:grpSp>
    <xdr:clientData/>
  </xdr:twoCellAnchor>
  <xdr:twoCellAnchor>
    <xdr:from>
      <xdr:col>10</xdr:col>
      <xdr:colOff>934974</xdr:colOff>
      <xdr:row>233</xdr:row>
      <xdr:rowOff>28575</xdr:rowOff>
    </xdr:from>
    <xdr:to>
      <xdr:col>10</xdr:col>
      <xdr:colOff>1302702</xdr:colOff>
      <xdr:row>236</xdr:row>
      <xdr:rowOff>180977</xdr:rowOff>
    </xdr:to>
    <xdr:cxnSp macro="">
      <xdr:nvCxnSpPr>
        <xdr:cNvPr id="40" name="Straight Connector 39">
          <a:extLst>
            <a:ext uri="{FF2B5EF4-FFF2-40B4-BE49-F238E27FC236}">
              <a16:creationId xmlns:a16="http://schemas.microsoft.com/office/drawing/2014/main" id="{00000000-0008-0000-0400-000028000000}"/>
            </a:ext>
          </a:extLst>
        </xdr:cNvPr>
        <xdr:cNvCxnSpPr>
          <a:cxnSpLocks/>
        </xdr:cNvCxnSpPr>
      </xdr:nvCxnSpPr>
      <xdr:spPr>
        <a:xfrm flipH="1" flipV="1">
          <a:off x="4706874" y="44310300"/>
          <a:ext cx="367728" cy="838202"/>
        </a:xfrm>
        <a:prstGeom prst="line">
          <a:avLst/>
        </a:prstGeom>
        <a:ln w="12700">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325755</xdr:colOff>
      <xdr:row>232</xdr:row>
      <xdr:rowOff>11430</xdr:rowOff>
    </xdr:from>
    <xdr:to>
      <xdr:col>3</xdr:col>
      <xdr:colOff>325755</xdr:colOff>
      <xdr:row>233</xdr:row>
      <xdr:rowOff>210121</xdr:rowOff>
    </xdr:to>
    <xdr:cxnSp macro="">
      <xdr:nvCxnSpPr>
        <xdr:cNvPr id="41" name="Straight Arrow Connector 40">
          <a:extLst>
            <a:ext uri="{FF2B5EF4-FFF2-40B4-BE49-F238E27FC236}">
              <a16:creationId xmlns:a16="http://schemas.microsoft.com/office/drawing/2014/main" id="{00000000-0008-0000-0400-000029000000}"/>
            </a:ext>
          </a:extLst>
        </xdr:cNvPr>
        <xdr:cNvCxnSpPr/>
      </xdr:nvCxnSpPr>
      <xdr:spPr>
        <a:xfrm flipV="1">
          <a:off x="744855" y="43226355"/>
          <a:ext cx="0" cy="427291"/>
        </a:xfrm>
        <a:prstGeom prst="straightConnector1">
          <a:avLst/>
        </a:prstGeom>
        <a:ln w="6350" cap="sq">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915924</xdr:colOff>
      <xdr:row>232</xdr:row>
      <xdr:rowOff>190500</xdr:rowOff>
    </xdr:from>
    <xdr:to>
      <xdr:col>10</xdr:col>
      <xdr:colOff>1295572</xdr:colOff>
      <xdr:row>236</xdr:row>
      <xdr:rowOff>192405</xdr:rowOff>
    </xdr:to>
    <xdr:cxnSp macro="">
      <xdr:nvCxnSpPr>
        <xdr:cNvPr id="42" name="Straight Connector 41">
          <a:extLst>
            <a:ext uri="{FF2B5EF4-FFF2-40B4-BE49-F238E27FC236}">
              <a16:creationId xmlns:a16="http://schemas.microsoft.com/office/drawing/2014/main" id="{00000000-0008-0000-0400-00002A000000}"/>
            </a:ext>
          </a:extLst>
        </xdr:cNvPr>
        <xdr:cNvCxnSpPr>
          <a:cxnSpLocks/>
        </xdr:cNvCxnSpPr>
      </xdr:nvCxnSpPr>
      <xdr:spPr>
        <a:xfrm flipH="1">
          <a:off x="4687824" y="44243625"/>
          <a:ext cx="379648" cy="916305"/>
        </a:xfrm>
        <a:prstGeom prst="line">
          <a:avLst/>
        </a:prstGeom>
        <a:ln w="12700">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17</xdr:col>
      <xdr:colOff>95250</xdr:colOff>
      <xdr:row>232</xdr:row>
      <xdr:rowOff>200025</xdr:rowOff>
    </xdr:from>
    <xdr:to>
      <xdr:col>18</xdr:col>
      <xdr:colOff>219075</xdr:colOff>
      <xdr:row>236</xdr:row>
      <xdr:rowOff>123825</xdr:rowOff>
    </xdr:to>
    <xdr:cxnSp macro="">
      <xdr:nvCxnSpPr>
        <xdr:cNvPr id="43" name="Straight Connector 42">
          <a:extLst>
            <a:ext uri="{FF2B5EF4-FFF2-40B4-BE49-F238E27FC236}">
              <a16:creationId xmlns:a16="http://schemas.microsoft.com/office/drawing/2014/main" id="{00000000-0008-0000-0400-00002B000000}"/>
            </a:ext>
          </a:extLst>
        </xdr:cNvPr>
        <xdr:cNvCxnSpPr>
          <a:cxnSpLocks/>
        </xdr:cNvCxnSpPr>
      </xdr:nvCxnSpPr>
      <xdr:spPr>
        <a:xfrm>
          <a:off x="7562850" y="44253150"/>
          <a:ext cx="457200" cy="838200"/>
        </a:xfrm>
        <a:prstGeom prst="line">
          <a:avLst/>
        </a:prstGeom>
        <a:ln w="12700">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17</xdr:col>
      <xdr:colOff>85725</xdr:colOff>
      <xdr:row>232</xdr:row>
      <xdr:rowOff>209550</xdr:rowOff>
    </xdr:from>
    <xdr:to>
      <xdr:col>18</xdr:col>
      <xdr:colOff>152400</xdr:colOff>
      <xdr:row>236</xdr:row>
      <xdr:rowOff>209550</xdr:rowOff>
    </xdr:to>
    <xdr:cxnSp macro="">
      <xdr:nvCxnSpPr>
        <xdr:cNvPr id="44" name="Straight Connector 43">
          <a:extLst>
            <a:ext uri="{FF2B5EF4-FFF2-40B4-BE49-F238E27FC236}">
              <a16:creationId xmlns:a16="http://schemas.microsoft.com/office/drawing/2014/main" id="{00000000-0008-0000-0400-00002C000000}"/>
            </a:ext>
          </a:extLst>
        </xdr:cNvPr>
        <xdr:cNvCxnSpPr>
          <a:cxnSpLocks/>
        </xdr:cNvCxnSpPr>
      </xdr:nvCxnSpPr>
      <xdr:spPr>
        <a:xfrm flipV="1">
          <a:off x="7553325" y="44262675"/>
          <a:ext cx="400050" cy="914400"/>
        </a:xfrm>
        <a:prstGeom prst="line">
          <a:avLst/>
        </a:prstGeom>
        <a:ln w="12700">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352425</xdr:colOff>
      <xdr:row>238</xdr:row>
      <xdr:rowOff>219075</xdr:rowOff>
    </xdr:from>
    <xdr:to>
      <xdr:col>15</xdr:col>
      <xdr:colOff>123825</xdr:colOff>
      <xdr:row>241</xdr:row>
      <xdr:rowOff>76200</xdr:rowOff>
    </xdr:to>
    <xdr:cxnSp macro="">
      <xdr:nvCxnSpPr>
        <xdr:cNvPr id="45" name="Straight Connector 44">
          <a:extLst>
            <a:ext uri="{FF2B5EF4-FFF2-40B4-BE49-F238E27FC236}">
              <a16:creationId xmlns:a16="http://schemas.microsoft.com/office/drawing/2014/main" id="{00000000-0008-0000-0400-00002D000000}"/>
            </a:ext>
          </a:extLst>
        </xdr:cNvPr>
        <xdr:cNvCxnSpPr>
          <a:cxnSpLocks/>
        </xdr:cNvCxnSpPr>
      </xdr:nvCxnSpPr>
      <xdr:spPr>
        <a:xfrm flipH="1">
          <a:off x="5724525" y="45643800"/>
          <a:ext cx="1362075" cy="409575"/>
        </a:xfrm>
        <a:prstGeom prst="line">
          <a:avLst/>
        </a:prstGeom>
        <a:ln w="12700">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153381</xdr:colOff>
      <xdr:row>238</xdr:row>
      <xdr:rowOff>222961</xdr:rowOff>
    </xdr:from>
    <xdr:to>
      <xdr:col>14</xdr:col>
      <xdr:colOff>295275</xdr:colOff>
      <xdr:row>241</xdr:row>
      <xdr:rowOff>123825</xdr:rowOff>
    </xdr:to>
    <xdr:cxnSp macro="">
      <xdr:nvCxnSpPr>
        <xdr:cNvPr id="46" name="Straight Connector 45">
          <a:extLst>
            <a:ext uri="{FF2B5EF4-FFF2-40B4-BE49-F238E27FC236}">
              <a16:creationId xmlns:a16="http://schemas.microsoft.com/office/drawing/2014/main" id="{00000000-0008-0000-0400-00002E000000}"/>
            </a:ext>
          </a:extLst>
        </xdr:cNvPr>
        <xdr:cNvCxnSpPr>
          <a:cxnSpLocks/>
        </xdr:cNvCxnSpPr>
      </xdr:nvCxnSpPr>
      <xdr:spPr>
        <a:xfrm>
          <a:off x="5525481" y="45647686"/>
          <a:ext cx="1389669" cy="453314"/>
        </a:xfrm>
        <a:prstGeom prst="line">
          <a:avLst/>
        </a:prstGeom>
        <a:ln w="12700">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640080</xdr:colOff>
      <xdr:row>231</xdr:row>
      <xdr:rowOff>190500</xdr:rowOff>
    </xdr:from>
    <xdr:to>
      <xdr:col>10</xdr:col>
      <xdr:colOff>1115568</xdr:colOff>
      <xdr:row>232</xdr:row>
      <xdr:rowOff>171450</xdr:rowOff>
    </xdr:to>
    <xdr:sp macro="" textlink="" fLocksText="0">
      <xdr:nvSpPr>
        <xdr:cNvPr id="47" name="TextBox 46">
          <a:extLst>
            <a:ext uri="{FF2B5EF4-FFF2-40B4-BE49-F238E27FC236}">
              <a16:creationId xmlns:a16="http://schemas.microsoft.com/office/drawing/2014/main" id="{00000000-0008-0000-0400-00002F000000}"/>
            </a:ext>
          </a:extLst>
        </xdr:cNvPr>
        <xdr:cNvSpPr txBox="1"/>
      </xdr:nvSpPr>
      <xdr:spPr>
        <a:xfrm>
          <a:off x="4411980" y="44015025"/>
          <a:ext cx="475488" cy="209550"/>
        </a:xfrm>
        <a:prstGeom prst="rect">
          <a:avLst/>
        </a:prstGeom>
        <a:solidFill>
          <a:srgbClr val="FFFFDD"/>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36000" tIns="36000" rIns="0" bIns="36000" rtlCol="0" anchor="t"/>
        <a:lstStyle/>
        <a:p>
          <a:endParaRPr lang="en-CA" sz="800">
            <a:latin typeface="Century Gothic" panose="020B0502020202020204" pitchFamily="34" charset="0"/>
          </a:endParaRPr>
        </a:p>
      </xdr:txBody>
    </xdr:sp>
    <xdr:clientData/>
  </xdr:twoCellAnchor>
  <xdr:twoCellAnchor>
    <xdr:from>
      <xdr:col>10</xdr:col>
      <xdr:colOff>659130</xdr:colOff>
      <xdr:row>237</xdr:row>
      <xdr:rowOff>20955</xdr:rowOff>
    </xdr:from>
    <xdr:to>
      <xdr:col>10</xdr:col>
      <xdr:colOff>1134618</xdr:colOff>
      <xdr:row>238</xdr:row>
      <xdr:rowOff>2667</xdr:rowOff>
    </xdr:to>
    <xdr:sp macro="" textlink="" fLocksText="0">
      <xdr:nvSpPr>
        <xdr:cNvPr id="48" name="TextBox 47">
          <a:extLst>
            <a:ext uri="{FF2B5EF4-FFF2-40B4-BE49-F238E27FC236}">
              <a16:creationId xmlns:a16="http://schemas.microsoft.com/office/drawing/2014/main" id="{00000000-0008-0000-0400-000030000000}"/>
            </a:ext>
          </a:extLst>
        </xdr:cNvPr>
        <xdr:cNvSpPr txBox="1"/>
      </xdr:nvSpPr>
      <xdr:spPr>
        <a:xfrm>
          <a:off x="4431030" y="45217080"/>
          <a:ext cx="475488" cy="210312"/>
        </a:xfrm>
        <a:prstGeom prst="rect">
          <a:avLst/>
        </a:prstGeom>
        <a:solidFill>
          <a:srgbClr val="FFFFDD"/>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36000" tIns="36000" rIns="0" bIns="36000" rtlCol="0" anchor="t"/>
        <a:lstStyle/>
        <a:p>
          <a:endParaRPr lang="en-CA" sz="800">
            <a:latin typeface="Century Gothic" panose="020B0502020202020204" pitchFamily="34" charset="0"/>
          </a:endParaRPr>
        </a:p>
      </xdr:txBody>
    </xdr:sp>
    <xdr:clientData/>
  </xdr:twoCellAnchor>
  <xdr:twoCellAnchor>
    <xdr:from>
      <xdr:col>11</xdr:col>
      <xdr:colOff>85725</xdr:colOff>
      <xdr:row>241</xdr:row>
      <xdr:rowOff>19050</xdr:rowOff>
    </xdr:from>
    <xdr:to>
      <xdr:col>12</xdr:col>
      <xdr:colOff>276986</xdr:colOff>
      <xdr:row>242</xdr:row>
      <xdr:rowOff>57150</xdr:rowOff>
    </xdr:to>
    <xdr:sp macro="" textlink="" fLocksText="0">
      <xdr:nvSpPr>
        <xdr:cNvPr id="49" name="TextBox 48">
          <a:extLst>
            <a:ext uri="{FF2B5EF4-FFF2-40B4-BE49-F238E27FC236}">
              <a16:creationId xmlns:a16="http://schemas.microsoft.com/office/drawing/2014/main" id="{00000000-0008-0000-0400-000031000000}"/>
            </a:ext>
          </a:extLst>
        </xdr:cNvPr>
        <xdr:cNvSpPr txBox="1"/>
      </xdr:nvSpPr>
      <xdr:spPr>
        <a:xfrm>
          <a:off x="5172075" y="45996225"/>
          <a:ext cx="477011" cy="209550"/>
        </a:xfrm>
        <a:prstGeom prst="rect">
          <a:avLst/>
        </a:prstGeom>
        <a:solidFill>
          <a:srgbClr val="FFFFDD"/>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36000" tIns="36000" rIns="0" bIns="36000" rtlCol="0" anchor="t"/>
        <a:lstStyle/>
        <a:p>
          <a:endParaRPr lang="en-CA" sz="800">
            <a:latin typeface="Century Gothic" panose="020B0502020202020204" pitchFamily="34" charset="0"/>
          </a:endParaRPr>
        </a:p>
      </xdr:txBody>
    </xdr:sp>
    <xdr:clientData/>
  </xdr:twoCellAnchor>
  <xdr:twoCellAnchor>
    <xdr:from>
      <xdr:col>15</xdr:col>
      <xdr:colOff>11430</xdr:colOff>
      <xdr:row>241</xdr:row>
      <xdr:rowOff>38100</xdr:rowOff>
    </xdr:from>
    <xdr:to>
      <xdr:col>16</xdr:col>
      <xdr:colOff>105918</xdr:colOff>
      <xdr:row>242</xdr:row>
      <xdr:rowOff>76962</xdr:rowOff>
    </xdr:to>
    <xdr:sp macro="" textlink="" fLocksText="0">
      <xdr:nvSpPr>
        <xdr:cNvPr id="50" name="TextBox 49">
          <a:extLst>
            <a:ext uri="{FF2B5EF4-FFF2-40B4-BE49-F238E27FC236}">
              <a16:creationId xmlns:a16="http://schemas.microsoft.com/office/drawing/2014/main" id="{00000000-0008-0000-0400-000032000000}"/>
            </a:ext>
          </a:extLst>
        </xdr:cNvPr>
        <xdr:cNvSpPr txBox="1"/>
      </xdr:nvSpPr>
      <xdr:spPr>
        <a:xfrm>
          <a:off x="6974205" y="46015275"/>
          <a:ext cx="475488" cy="210312"/>
        </a:xfrm>
        <a:prstGeom prst="rect">
          <a:avLst/>
        </a:prstGeom>
        <a:solidFill>
          <a:srgbClr val="FFFFDD"/>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36000" tIns="36000" rIns="0" bIns="36000" rtlCol="0" anchor="t"/>
        <a:lstStyle/>
        <a:p>
          <a:endParaRPr lang="en-CA" sz="800">
            <a:latin typeface="Century Gothic" panose="020B0502020202020204" pitchFamily="34" charset="0"/>
          </a:endParaRPr>
        </a:p>
      </xdr:txBody>
    </xdr:sp>
    <xdr:clientData/>
  </xdr:twoCellAnchor>
  <xdr:twoCellAnchor>
    <xdr:from>
      <xdr:col>17</xdr:col>
      <xdr:colOff>306705</xdr:colOff>
      <xdr:row>236</xdr:row>
      <xdr:rowOff>190500</xdr:rowOff>
    </xdr:from>
    <xdr:to>
      <xdr:col>19</xdr:col>
      <xdr:colOff>115443</xdr:colOff>
      <xdr:row>237</xdr:row>
      <xdr:rowOff>171450</xdr:rowOff>
    </xdr:to>
    <xdr:sp macro="" textlink="" fLocksText="0">
      <xdr:nvSpPr>
        <xdr:cNvPr id="51" name="TextBox 50">
          <a:extLst>
            <a:ext uri="{FF2B5EF4-FFF2-40B4-BE49-F238E27FC236}">
              <a16:creationId xmlns:a16="http://schemas.microsoft.com/office/drawing/2014/main" id="{00000000-0008-0000-0400-000033000000}"/>
            </a:ext>
          </a:extLst>
        </xdr:cNvPr>
        <xdr:cNvSpPr txBox="1"/>
      </xdr:nvSpPr>
      <xdr:spPr>
        <a:xfrm>
          <a:off x="7774305" y="45158025"/>
          <a:ext cx="475488" cy="209550"/>
        </a:xfrm>
        <a:prstGeom prst="rect">
          <a:avLst/>
        </a:prstGeom>
        <a:solidFill>
          <a:srgbClr val="FFFFDD"/>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36000" tIns="36000" rIns="0" bIns="36000" rtlCol="0" anchor="t"/>
        <a:lstStyle/>
        <a:p>
          <a:endParaRPr lang="en-CA" sz="800">
            <a:latin typeface="Century Gothic" panose="020B0502020202020204" pitchFamily="34" charset="0"/>
          </a:endParaRPr>
        </a:p>
      </xdr:txBody>
    </xdr:sp>
    <xdr:clientData/>
  </xdr:twoCellAnchor>
  <xdr:twoCellAnchor>
    <xdr:from>
      <xdr:col>17</xdr:col>
      <xdr:colOff>249555</xdr:colOff>
      <xdr:row>231</xdr:row>
      <xdr:rowOff>161925</xdr:rowOff>
    </xdr:from>
    <xdr:to>
      <xdr:col>19</xdr:col>
      <xdr:colOff>58293</xdr:colOff>
      <xdr:row>232</xdr:row>
      <xdr:rowOff>142875</xdr:rowOff>
    </xdr:to>
    <xdr:sp macro="" textlink="" fLocksText="0">
      <xdr:nvSpPr>
        <xdr:cNvPr id="52" name="TextBox 51">
          <a:extLst>
            <a:ext uri="{FF2B5EF4-FFF2-40B4-BE49-F238E27FC236}">
              <a16:creationId xmlns:a16="http://schemas.microsoft.com/office/drawing/2014/main" id="{00000000-0008-0000-0400-000034000000}"/>
            </a:ext>
          </a:extLst>
        </xdr:cNvPr>
        <xdr:cNvSpPr txBox="1"/>
      </xdr:nvSpPr>
      <xdr:spPr>
        <a:xfrm>
          <a:off x="7717155" y="43986450"/>
          <a:ext cx="475488" cy="209550"/>
        </a:xfrm>
        <a:prstGeom prst="rect">
          <a:avLst/>
        </a:prstGeom>
        <a:solidFill>
          <a:srgbClr val="FFFFDD"/>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36000" tIns="36000" rIns="0" bIns="36000" rtlCol="0" anchor="t"/>
        <a:lstStyle/>
        <a:p>
          <a:endParaRPr lang="en-CA" sz="800">
            <a:latin typeface="Century Gothic" panose="020B0502020202020204" pitchFamily="34" charset="0"/>
          </a:endParaRPr>
        </a:p>
      </xdr:txBody>
    </xdr:sp>
    <xdr:clientData/>
  </xdr:twoCellAnchor>
  <xdr:twoCellAnchor>
    <xdr:from>
      <xdr:col>3</xdr:col>
      <xdr:colOff>57150</xdr:colOff>
      <xdr:row>234</xdr:row>
      <xdr:rowOff>133350</xdr:rowOff>
    </xdr:from>
    <xdr:to>
      <xdr:col>3</xdr:col>
      <xdr:colOff>511132</xdr:colOff>
      <xdr:row>235</xdr:row>
      <xdr:rowOff>114300</xdr:rowOff>
    </xdr:to>
    <xdr:sp macro="" textlink="" fLocksText="0">
      <xdr:nvSpPr>
        <xdr:cNvPr id="53" name="TextBox 52">
          <a:extLst>
            <a:ext uri="{FF2B5EF4-FFF2-40B4-BE49-F238E27FC236}">
              <a16:creationId xmlns:a16="http://schemas.microsoft.com/office/drawing/2014/main" id="{00000000-0008-0000-0400-000035000000}"/>
            </a:ext>
          </a:extLst>
        </xdr:cNvPr>
        <xdr:cNvSpPr txBox="1"/>
      </xdr:nvSpPr>
      <xdr:spPr>
        <a:xfrm>
          <a:off x="495300" y="44729400"/>
          <a:ext cx="453982" cy="209550"/>
        </a:xfrm>
        <a:prstGeom prst="rect">
          <a:avLst/>
        </a:prstGeom>
        <a:solidFill>
          <a:srgbClr val="FFFFDD"/>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36000" tIns="36000" rIns="0" bIns="36000" rtlCol="0" anchor="t"/>
        <a:lstStyle/>
        <a:p>
          <a:endParaRPr lang="en-CA" sz="800">
            <a:latin typeface="Century Gothic" panose="020B0502020202020204" pitchFamily="34" charset="0"/>
          </a:endParaRPr>
        </a:p>
      </xdr:txBody>
    </xdr:sp>
    <xdr:clientData/>
  </xdr:twoCellAnchor>
  <xdr:twoCellAnchor>
    <xdr:from>
      <xdr:col>5</xdr:col>
      <xdr:colOff>251460</xdr:colOff>
      <xdr:row>233</xdr:row>
      <xdr:rowOff>171450</xdr:rowOff>
    </xdr:from>
    <xdr:to>
      <xdr:col>6</xdr:col>
      <xdr:colOff>184928</xdr:colOff>
      <xdr:row>234</xdr:row>
      <xdr:rowOff>152400</xdr:rowOff>
    </xdr:to>
    <xdr:sp macro="" textlink="" fLocksText="0">
      <xdr:nvSpPr>
        <xdr:cNvPr id="54" name="TextBox 53">
          <a:extLst>
            <a:ext uri="{FF2B5EF4-FFF2-40B4-BE49-F238E27FC236}">
              <a16:creationId xmlns:a16="http://schemas.microsoft.com/office/drawing/2014/main" id="{00000000-0008-0000-0400-000036000000}"/>
            </a:ext>
          </a:extLst>
        </xdr:cNvPr>
        <xdr:cNvSpPr txBox="1"/>
      </xdr:nvSpPr>
      <xdr:spPr>
        <a:xfrm>
          <a:off x="1937385" y="43614975"/>
          <a:ext cx="466868" cy="209550"/>
        </a:xfrm>
        <a:prstGeom prst="rect">
          <a:avLst/>
        </a:prstGeom>
        <a:solidFill>
          <a:srgbClr val="FFFFDD"/>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36000" tIns="36000" rIns="0" bIns="36000" rtlCol="0" anchor="t"/>
        <a:lstStyle/>
        <a:p>
          <a:endParaRPr lang="en-CA" sz="800">
            <a:latin typeface="Century Gothic" panose="020B0502020202020204" pitchFamily="34" charset="0"/>
          </a:endParaRPr>
        </a:p>
      </xdr:txBody>
    </xdr:sp>
    <xdr:clientData/>
  </xdr:twoCellAnchor>
  <xdr:twoCellAnchor>
    <xdr:from>
      <xdr:col>5</xdr:col>
      <xdr:colOff>489585</xdr:colOff>
      <xdr:row>235</xdr:row>
      <xdr:rowOff>95250</xdr:rowOff>
    </xdr:from>
    <xdr:to>
      <xdr:col>6</xdr:col>
      <xdr:colOff>509920</xdr:colOff>
      <xdr:row>236</xdr:row>
      <xdr:rowOff>76200</xdr:rowOff>
    </xdr:to>
    <xdr:sp macro="" textlink="" fLocksText="0">
      <xdr:nvSpPr>
        <xdr:cNvPr id="55" name="TextBox 54">
          <a:extLst>
            <a:ext uri="{FF2B5EF4-FFF2-40B4-BE49-F238E27FC236}">
              <a16:creationId xmlns:a16="http://schemas.microsoft.com/office/drawing/2014/main" id="{00000000-0008-0000-0400-000037000000}"/>
            </a:ext>
          </a:extLst>
        </xdr:cNvPr>
        <xdr:cNvSpPr txBox="1"/>
      </xdr:nvSpPr>
      <xdr:spPr>
        <a:xfrm>
          <a:off x="2194560" y="44834175"/>
          <a:ext cx="553735" cy="209550"/>
        </a:xfrm>
        <a:prstGeom prst="rect">
          <a:avLst/>
        </a:prstGeom>
        <a:solidFill>
          <a:srgbClr val="FFFFDD"/>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36000" tIns="36000" rIns="0" bIns="36000" rtlCol="0" anchor="t"/>
        <a:lstStyle/>
        <a:p>
          <a:endParaRPr lang="en-CA" sz="800">
            <a:latin typeface="Century Gothic" panose="020B0502020202020204" pitchFamily="34" charset="0"/>
          </a:endParaRPr>
        </a:p>
      </xdr:txBody>
    </xdr:sp>
    <xdr:clientData/>
  </xdr:twoCellAnchor>
  <xdr:twoCellAnchor>
    <xdr:from>
      <xdr:col>5</xdr:col>
      <xdr:colOff>394335</xdr:colOff>
      <xdr:row>239</xdr:row>
      <xdr:rowOff>28575</xdr:rowOff>
    </xdr:from>
    <xdr:to>
      <xdr:col>6</xdr:col>
      <xdr:colOff>297650</xdr:colOff>
      <xdr:row>240</xdr:row>
      <xdr:rowOff>9525</xdr:rowOff>
    </xdr:to>
    <xdr:sp macro="" textlink="" fLocksText="0">
      <xdr:nvSpPr>
        <xdr:cNvPr id="56" name="TextBox 55">
          <a:extLst>
            <a:ext uri="{FF2B5EF4-FFF2-40B4-BE49-F238E27FC236}">
              <a16:creationId xmlns:a16="http://schemas.microsoft.com/office/drawing/2014/main" id="{00000000-0008-0000-0400-000038000000}"/>
            </a:ext>
          </a:extLst>
        </xdr:cNvPr>
        <xdr:cNvSpPr txBox="1"/>
      </xdr:nvSpPr>
      <xdr:spPr>
        <a:xfrm>
          <a:off x="2080260" y="44843700"/>
          <a:ext cx="436715" cy="209550"/>
        </a:xfrm>
        <a:prstGeom prst="rect">
          <a:avLst/>
        </a:prstGeom>
        <a:solidFill>
          <a:srgbClr val="FFFFDD"/>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36000" tIns="36000" rIns="0" bIns="36000" rtlCol="0" anchor="t"/>
        <a:lstStyle/>
        <a:p>
          <a:endParaRPr lang="en-CA" sz="800">
            <a:latin typeface="Century Gothic" panose="020B0502020202020204" pitchFamily="34" charset="0"/>
          </a:endParaRPr>
        </a:p>
      </xdr:txBody>
    </xdr:sp>
    <xdr:clientData/>
  </xdr:twoCellAnchor>
  <xdr:twoCellAnchor>
    <xdr:from>
      <xdr:col>6</xdr:col>
      <xdr:colOff>146685</xdr:colOff>
      <xdr:row>231</xdr:row>
      <xdr:rowOff>125729</xdr:rowOff>
    </xdr:from>
    <xdr:to>
      <xdr:col>8</xdr:col>
      <xdr:colOff>183665</xdr:colOff>
      <xdr:row>232</xdr:row>
      <xdr:rowOff>104847</xdr:rowOff>
    </xdr:to>
    <xdr:sp macro="" textlink="">
      <xdr:nvSpPr>
        <xdr:cNvPr id="57" name="TextBox 56">
          <a:extLst>
            <a:ext uri="{FF2B5EF4-FFF2-40B4-BE49-F238E27FC236}">
              <a16:creationId xmlns:a16="http://schemas.microsoft.com/office/drawing/2014/main" id="{00000000-0008-0000-0400-000039000000}"/>
            </a:ext>
          </a:extLst>
        </xdr:cNvPr>
        <xdr:cNvSpPr txBox="1"/>
      </xdr:nvSpPr>
      <xdr:spPr>
        <a:xfrm>
          <a:off x="2366010" y="43112054"/>
          <a:ext cx="703730" cy="207718"/>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endParaRPr lang="en-US"/>
        </a:p>
      </xdr:txBody>
    </xdr:sp>
    <xdr:clientData/>
  </xdr:twoCellAnchor>
  <xdr:twoCellAnchor>
    <xdr:from>
      <xdr:col>21</xdr:col>
      <xdr:colOff>47625</xdr:colOff>
      <xdr:row>2</xdr:row>
      <xdr:rowOff>28575</xdr:rowOff>
    </xdr:from>
    <xdr:to>
      <xdr:col>24</xdr:col>
      <xdr:colOff>665596</xdr:colOff>
      <xdr:row>3</xdr:row>
      <xdr:rowOff>28575</xdr:rowOff>
    </xdr:to>
    <xdr:sp macro="" textlink="">
      <xdr:nvSpPr>
        <xdr:cNvPr id="58" name="TextBox 57">
          <a:hlinkClick xmlns:r="http://schemas.openxmlformats.org/officeDocument/2006/relationships" r:id="rId4"/>
          <a:extLst>
            <a:ext uri="{FF2B5EF4-FFF2-40B4-BE49-F238E27FC236}">
              <a16:creationId xmlns:a16="http://schemas.microsoft.com/office/drawing/2014/main" id="{00000000-0008-0000-0400-00003A000000}"/>
            </a:ext>
          </a:extLst>
        </xdr:cNvPr>
        <xdr:cNvSpPr txBox="1"/>
      </xdr:nvSpPr>
      <xdr:spPr>
        <a:xfrm>
          <a:off x="8239125" y="628650"/>
          <a:ext cx="713221" cy="1524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lang="en-CA" sz="800" u="sng">
              <a:solidFill>
                <a:srgbClr val="0070C0"/>
              </a:solidFill>
              <a:latin typeface="Century Gothic" panose="020B0502020202020204" pitchFamily="34" charset="0"/>
            </a:rPr>
            <a:t>Main Menu</a:t>
          </a:r>
        </a:p>
      </xdr:txBody>
    </xdr:sp>
    <xdr:clientData fPrintsWithSheet="0"/>
  </xdr:twoCellAnchor>
  <xdr:twoCellAnchor editAs="oneCell">
    <xdr:from>
      <xdr:col>25</xdr:col>
      <xdr:colOff>662939</xdr:colOff>
      <xdr:row>2</xdr:row>
      <xdr:rowOff>19049</xdr:rowOff>
    </xdr:from>
    <xdr:to>
      <xdr:col>40</xdr:col>
      <xdr:colOff>470750</xdr:colOff>
      <xdr:row>3</xdr:row>
      <xdr:rowOff>34289</xdr:rowOff>
    </xdr:to>
    <xdr:sp macro="" textlink="">
      <xdr:nvSpPr>
        <xdr:cNvPr id="59" name="TextBox 58">
          <a:hlinkClick xmlns:r="http://schemas.openxmlformats.org/officeDocument/2006/relationships" r:id="rId5"/>
          <a:extLst>
            <a:ext uri="{FF2B5EF4-FFF2-40B4-BE49-F238E27FC236}">
              <a16:creationId xmlns:a16="http://schemas.microsoft.com/office/drawing/2014/main" id="{00000000-0008-0000-0400-00003B000000}"/>
            </a:ext>
          </a:extLst>
        </xdr:cNvPr>
        <xdr:cNvSpPr txBox="1"/>
      </xdr:nvSpPr>
      <xdr:spPr>
        <a:xfrm>
          <a:off x="9654539" y="619124"/>
          <a:ext cx="1238219" cy="1619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lang="en-CA" sz="800" u="sng">
              <a:solidFill>
                <a:srgbClr val="0070C0"/>
              </a:solidFill>
              <a:latin typeface="Century Gothic" panose="020B0502020202020204" pitchFamily="34" charset="0"/>
            </a:rPr>
            <a:t>Terms and Conditions</a:t>
          </a:r>
        </a:p>
      </xdr:txBody>
    </xdr:sp>
    <xdr:clientData fPrintsWithSheet="0"/>
  </xdr:twoCellAnchor>
  <xdr:twoCellAnchor>
    <xdr:from>
      <xdr:col>24</xdr:col>
      <xdr:colOff>662941</xdr:colOff>
      <xdr:row>2</xdr:row>
      <xdr:rowOff>28575</xdr:rowOff>
    </xdr:from>
    <xdr:to>
      <xdr:col>25</xdr:col>
      <xdr:colOff>623277</xdr:colOff>
      <xdr:row>3</xdr:row>
      <xdr:rowOff>11530</xdr:rowOff>
    </xdr:to>
    <xdr:sp macro="" textlink="">
      <xdr:nvSpPr>
        <xdr:cNvPr id="60" name="TextBox 59">
          <a:hlinkClick xmlns:r="http://schemas.openxmlformats.org/officeDocument/2006/relationships" r:id="rId6"/>
          <a:extLst>
            <a:ext uri="{FF2B5EF4-FFF2-40B4-BE49-F238E27FC236}">
              <a16:creationId xmlns:a16="http://schemas.microsoft.com/office/drawing/2014/main" id="{00000000-0008-0000-0400-00003C000000}"/>
            </a:ext>
          </a:extLst>
        </xdr:cNvPr>
        <xdr:cNvSpPr txBox="1"/>
      </xdr:nvSpPr>
      <xdr:spPr>
        <a:xfrm>
          <a:off x="8949691" y="628650"/>
          <a:ext cx="665186" cy="13535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lang="en-CA" sz="800" u="sng">
              <a:solidFill>
                <a:srgbClr val="0070C0"/>
              </a:solidFill>
              <a:latin typeface="Century Gothic" panose="020B0502020202020204" pitchFamily="34" charset="0"/>
            </a:rPr>
            <a:t>Instructions</a:t>
          </a:r>
        </a:p>
      </xdr:txBody>
    </xdr:sp>
    <xdr:clientData fPrintsWithSheet="0"/>
  </xdr:twoCellAnchor>
  <xdr:twoCellAnchor editAs="oneCell">
    <xdr:from>
      <xdr:col>3</xdr:col>
      <xdr:colOff>571500</xdr:colOff>
      <xdr:row>125</xdr:row>
      <xdr:rowOff>19050</xdr:rowOff>
    </xdr:from>
    <xdr:to>
      <xdr:col>3</xdr:col>
      <xdr:colOff>914400</xdr:colOff>
      <xdr:row>127</xdr:row>
      <xdr:rowOff>72390</xdr:rowOff>
    </xdr:to>
    <xdr:pic>
      <xdr:nvPicPr>
        <xdr:cNvPr id="391999" name="Picture 546">
          <a:extLst>
            <a:ext uri="{FF2B5EF4-FFF2-40B4-BE49-F238E27FC236}">
              <a16:creationId xmlns:a16="http://schemas.microsoft.com/office/drawing/2014/main" id="{00000000-0008-0000-0400-00003FFB05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rcRect/>
        <a:stretch>
          <a:fillRect/>
        </a:stretch>
      </xdr:blipFill>
      <xdr:spPr bwMode="auto">
        <a:xfrm>
          <a:off x="1009650" y="22107525"/>
          <a:ext cx="342900" cy="4953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533400</xdr:colOff>
      <xdr:row>127</xdr:row>
      <xdr:rowOff>85725</xdr:rowOff>
    </xdr:from>
    <xdr:to>
      <xdr:col>3</xdr:col>
      <xdr:colOff>910590</xdr:colOff>
      <xdr:row>129</xdr:row>
      <xdr:rowOff>110490</xdr:rowOff>
    </xdr:to>
    <xdr:pic>
      <xdr:nvPicPr>
        <xdr:cNvPr id="392000" name="Picture 547">
          <a:extLst>
            <a:ext uri="{FF2B5EF4-FFF2-40B4-BE49-F238E27FC236}">
              <a16:creationId xmlns:a16="http://schemas.microsoft.com/office/drawing/2014/main" id="{00000000-0008-0000-0400-000040FB0500}"/>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rcRect/>
        <a:stretch>
          <a:fillRect/>
        </a:stretch>
      </xdr:blipFill>
      <xdr:spPr bwMode="auto">
        <a:xfrm>
          <a:off x="971550" y="22631400"/>
          <a:ext cx="361950" cy="4667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552450</xdr:colOff>
      <xdr:row>129</xdr:row>
      <xdr:rowOff>123825</xdr:rowOff>
    </xdr:from>
    <xdr:to>
      <xdr:col>3</xdr:col>
      <xdr:colOff>872490</xdr:colOff>
      <xdr:row>130</xdr:row>
      <xdr:rowOff>190499</xdr:rowOff>
    </xdr:to>
    <xdr:pic>
      <xdr:nvPicPr>
        <xdr:cNvPr id="392001" name="Picture 548">
          <a:extLst>
            <a:ext uri="{FF2B5EF4-FFF2-40B4-BE49-F238E27FC236}">
              <a16:creationId xmlns:a16="http://schemas.microsoft.com/office/drawing/2014/main" id="{00000000-0008-0000-0400-000041FB0500}"/>
            </a:ext>
          </a:extLst>
        </xdr:cNvPr>
        <xdr:cNvPicPr>
          <a:picLocks noChangeAspect="1"/>
        </xdr:cNvPicPr>
      </xdr:nvPicPr>
      <xdr:blipFill>
        <a:blip xmlns:r="http://schemas.openxmlformats.org/officeDocument/2006/relationships" r:embed="rId9" cstate="print">
          <a:extLst>
            <a:ext uri="{28A0092B-C50C-407E-A947-70E740481C1C}">
              <a14:useLocalDpi xmlns:a14="http://schemas.microsoft.com/office/drawing/2010/main" val="0"/>
            </a:ext>
          </a:extLst>
        </a:blip>
        <a:srcRect/>
        <a:stretch>
          <a:fillRect/>
        </a:stretch>
      </xdr:blipFill>
      <xdr:spPr bwMode="auto">
        <a:xfrm>
          <a:off x="990600" y="23126700"/>
          <a:ext cx="295275" cy="2952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533400</xdr:colOff>
      <xdr:row>131</xdr:row>
      <xdr:rowOff>133350</xdr:rowOff>
    </xdr:from>
    <xdr:to>
      <xdr:col>3</xdr:col>
      <xdr:colOff>910590</xdr:colOff>
      <xdr:row>132</xdr:row>
      <xdr:rowOff>186689</xdr:rowOff>
    </xdr:to>
    <xdr:pic>
      <xdr:nvPicPr>
        <xdr:cNvPr id="392002" name="Picture 549">
          <a:extLst>
            <a:ext uri="{FF2B5EF4-FFF2-40B4-BE49-F238E27FC236}">
              <a16:creationId xmlns:a16="http://schemas.microsoft.com/office/drawing/2014/main" id="{00000000-0008-0000-0400-000042FB0500}"/>
            </a:ext>
          </a:extLst>
        </xdr:cNvPr>
        <xdr:cNvPicPr>
          <a:picLocks noChangeAspect="1"/>
        </xdr:cNvPicPr>
      </xdr:nvPicPr>
      <xdr:blipFill>
        <a:blip xmlns:r="http://schemas.openxmlformats.org/officeDocument/2006/relationships" r:embed="rId10" cstate="print">
          <a:extLst>
            <a:ext uri="{28A0092B-C50C-407E-A947-70E740481C1C}">
              <a14:useLocalDpi xmlns:a14="http://schemas.microsoft.com/office/drawing/2010/main" val="0"/>
            </a:ext>
          </a:extLst>
        </a:blip>
        <a:srcRect/>
        <a:stretch>
          <a:fillRect/>
        </a:stretch>
      </xdr:blipFill>
      <xdr:spPr bwMode="auto">
        <a:xfrm>
          <a:off x="971550" y="23593425"/>
          <a:ext cx="352425" cy="2667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561975</xdr:colOff>
      <xdr:row>135</xdr:row>
      <xdr:rowOff>161925</xdr:rowOff>
    </xdr:from>
    <xdr:to>
      <xdr:col>3</xdr:col>
      <xdr:colOff>1024890</xdr:colOff>
      <xdr:row>137</xdr:row>
      <xdr:rowOff>152400</xdr:rowOff>
    </xdr:to>
    <xdr:pic>
      <xdr:nvPicPr>
        <xdr:cNvPr id="392003" name="Picture 550">
          <a:extLst>
            <a:ext uri="{FF2B5EF4-FFF2-40B4-BE49-F238E27FC236}">
              <a16:creationId xmlns:a16="http://schemas.microsoft.com/office/drawing/2014/main" id="{00000000-0008-0000-0400-000043FB0500}"/>
            </a:ext>
          </a:extLst>
        </xdr:cNvPr>
        <xdr:cNvPicPr>
          <a:picLocks noChangeAspect="1"/>
        </xdr:cNvPicPr>
      </xdr:nvPicPr>
      <xdr:blipFill>
        <a:blip xmlns:r="http://schemas.openxmlformats.org/officeDocument/2006/relationships" r:embed="rId11" cstate="print">
          <a:extLst>
            <a:ext uri="{28A0092B-C50C-407E-A947-70E740481C1C}">
              <a14:useLocalDpi xmlns:a14="http://schemas.microsoft.com/office/drawing/2010/main" val="0"/>
            </a:ext>
          </a:extLst>
        </a:blip>
        <a:srcRect/>
        <a:stretch>
          <a:fillRect/>
        </a:stretch>
      </xdr:blipFill>
      <xdr:spPr bwMode="auto">
        <a:xfrm>
          <a:off x="1000125" y="24536400"/>
          <a:ext cx="438150" cy="4476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571500</xdr:colOff>
      <xdr:row>133</xdr:row>
      <xdr:rowOff>66675</xdr:rowOff>
    </xdr:from>
    <xdr:to>
      <xdr:col>3</xdr:col>
      <xdr:colOff>1024890</xdr:colOff>
      <xdr:row>135</xdr:row>
      <xdr:rowOff>72391</xdr:rowOff>
    </xdr:to>
    <xdr:pic>
      <xdr:nvPicPr>
        <xdr:cNvPr id="392004" name="Picture 551">
          <a:extLst>
            <a:ext uri="{FF2B5EF4-FFF2-40B4-BE49-F238E27FC236}">
              <a16:creationId xmlns:a16="http://schemas.microsoft.com/office/drawing/2014/main" id="{00000000-0008-0000-0400-000044FB0500}"/>
            </a:ext>
          </a:extLst>
        </xdr:cNvPr>
        <xdr:cNvPicPr>
          <a:picLocks noChangeAspect="1"/>
        </xdr:cNvPicPr>
      </xdr:nvPicPr>
      <xdr:blipFill>
        <a:blip xmlns:r="http://schemas.openxmlformats.org/officeDocument/2006/relationships" r:embed="rId12" cstate="print">
          <a:extLst>
            <a:ext uri="{28A0092B-C50C-407E-A947-70E740481C1C}">
              <a14:useLocalDpi xmlns:a14="http://schemas.microsoft.com/office/drawing/2010/main" val="0"/>
            </a:ext>
          </a:extLst>
        </a:blip>
        <a:srcRect/>
        <a:stretch>
          <a:fillRect/>
        </a:stretch>
      </xdr:blipFill>
      <xdr:spPr bwMode="auto">
        <a:xfrm>
          <a:off x="1009650" y="23983950"/>
          <a:ext cx="438150" cy="43815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17</xdr:col>
      <xdr:colOff>213359</xdr:colOff>
      <xdr:row>239</xdr:row>
      <xdr:rowOff>114300</xdr:rowOff>
    </xdr:from>
    <xdr:to>
      <xdr:col>20</xdr:col>
      <xdr:colOff>70526</xdr:colOff>
      <xdr:row>241</xdr:row>
      <xdr:rowOff>123825</xdr:rowOff>
    </xdr:to>
    <xdr:sp macro="" textlink="">
      <xdr:nvSpPr>
        <xdr:cNvPr id="67" name="TextBox 66">
          <a:extLst>
            <a:ext uri="{FF2B5EF4-FFF2-40B4-BE49-F238E27FC236}">
              <a16:creationId xmlns:a16="http://schemas.microsoft.com/office/drawing/2014/main" id="{00000000-0008-0000-0400-000043000000}"/>
            </a:ext>
          </a:extLst>
        </xdr:cNvPr>
        <xdr:cNvSpPr txBox="1"/>
      </xdr:nvSpPr>
      <xdr:spPr>
        <a:xfrm>
          <a:off x="7309484" y="44929425"/>
          <a:ext cx="857292" cy="3333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t"/>
        <a:lstStyle/>
        <a:p>
          <a:pPr algn="l"/>
          <a:r>
            <a:rPr lang="en-CA" sz="800">
              <a:latin typeface="Century Gothic" panose="020B0502020202020204" pitchFamily="34" charset="0"/>
            </a:rPr>
            <a:t>= Gate</a:t>
          </a:r>
          <a:r>
            <a:rPr lang="en-CA" sz="800" baseline="0">
              <a:latin typeface="Century Gothic" panose="020B0502020202020204" pitchFamily="34" charset="0"/>
            </a:rPr>
            <a:t> stacked in open position</a:t>
          </a:r>
          <a:endParaRPr lang="en-CA" sz="800">
            <a:latin typeface="Century Gothic" panose="020B0502020202020204" pitchFamily="34" charset="0"/>
          </a:endParaRPr>
        </a:p>
      </xdr:txBody>
    </xdr:sp>
    <xdr:clientData/>
  </xdr:twoCellAnchor>
  <xdr:twoCellAnchor editAs="oneCell">
    <xdr:from>
      <xdr:col>3</xdr:col>
      <xdr:colOff>561975</xdr:colOff>
      <xdr:row>101</xdr:row>
      <xdr:rowOff>38100</xdr:rowOff>
    </xdr:from>
    <xdr:to>
      <xdr:col>3</xdr:col>
      <xdr:colOff>910590</xdr:colOff>
      <xdr:row>103</xdr:row>
      <xdr:rowOff>76200</xdr:rowOff>
    </xdr:to>
    <xdr:pic>
      <xdr:nvPicPr>
        <xdr:cNvPr id="392006" name="Picture 590">
          <a:extLst>
            <a:ext uri="{FF2B5EF4-FFF2-40B4-BE49-F238E27FC236}">
              <a16:creationId xmlns:a16="http://schemas.microsoft.com/office/drawing/2014/main" id="{00000000-0008-0000-0400-000046FB05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a:stretch>
          <a:fillRect/>
        </a:stretch>
      </xdr:blipFill>
      <xdr:spPr bwMode="auto">
        <a:xfrm>
          <a:off x="1000125" y="16916400"/>
          <a:ext cx="342900" cy="4953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523875</xdr:colOff>
      <xdr:row>103</xdr:row>
      <xdr:rowOff>104775</xdr:rowOff>
    </xdr:from>
    <xdr:to>
      <xdr:col>3</xdr:col>
      <xdr:colOff>910590</xdr:colOff>
      <xdr:row>105</xdr:row>
      <xdr:rowOff>114300</xdr:rowOff>
    </xdr:to>
    <xdr:pic>
      <xdr:nvPicPr>
        <xdr:cNvPr id="392007" name="Picture 591">
          <a:extLst>
            <a:ext uri="{FF2B5EF4-FFF2-40B4-BE49-F238E27FC236}">
              <a16:creationId xmlns:a16="http://schemas.microsoft.com/office/drawing/2014/main" id="{00000000-0008-0000-0400-000047FB0500}"/>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rcRect/>
        <a:stretch>
          <a:fillRect/>
        </a:stretch>
      </xdr:blipFill>
      <xdr:spPr bwMode="auto">
        <a:xfrm>
          <a:off x="962025" y="17440275"/>
          <a:ext cx="361950" cy="4667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542925</xdr:colOff>
      <xdr:row>105</xdr:row>
      <xdr:rowOff>142875</xdr:rowOff>
    </xdr:from>
    <xdr:to>
      <xdr:col>3</xdr:col>
      <xdr:colOff>838200</xdr:colOff>
      <xdr:row>107</xdr:row>
      <xdr:rowOff>148590</xdr:rowOff>
    </xdr:to>
    <xdr:pic>
      <xdr:nvPicPr>
        <xdr:cNvPr id="392008" name="Picture 592">
          <a:extLst>
            <a:ext uri="{FF2B5EF4-FFF2-40B4-BE49-F238E27FC236}">
              <a16:creationId xmlns:a16="http://schemas.microsoft.com/office/drawing/2014/main" id="{00000000-0008-0000-0400-000048FB0500}"/>
            </a:ext>
          </a:extLst>
        </xdr:cNvPr>
        <xdr:cNvPicPr>
          <a:picLocks noChangeAspect="1"/>
        </xdr:cNvPicPr>
      </xdr:nvPicPr>
      <xdr:blipFill>
        <a:blip xmlns:r="http://schemas.openxmlformats.org/officeDocument/2006/relationships" r:embed="rId13" cstate="print">
          <a:extLst>
            <a:ext uri="{28A0092B-C50C-407E-A947-70E740481C1C}">
              <a14:useLocalDpi xmlns:a14="http://schemas.microsoft.com/office/drawing/2010/main" val="0"/>
            </a:ext>
          </a:extLst>
        </a:blip>
        <a:srcRect/>
        <a:stretch>
          <a:fillRect/>
        </a:stretch>
      </xdr:blipFill>
      <xdr:spPr bwMode="auto">
        <a:xfrm>
          <a:off x="981075" y="17935575"/>
          <a:ext cx="295275" cy="4476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523875</xdr:colOff>
      <xdr:row>107</xdr:row>
      <xdr:rowOff>152400</xdr:rowOff>
    </xdr:from>
    <xdr:to>
      <xdr:col>3</xdr:col>
      <xdr:colOff>876300</xdr:colOff>
      <xdr:row>109</xdr:row>
      <xdr:rowOff>186691</xdr:rowOff>
    </xdr:to>
    <xdr:pic>
      <xdr:nvPicPr>
        <xdr:cNvPr id="392009" name="Picture 593">
          <a:extLst>
            <a:ext uri="{FF2B5EF4-FFF2-40B4-BE49-F238E27FC236}">
              <a16:creationId xmlns:a16="http://schemas.microsoft.com/office/drawing/2014/main" id="{00000000-0008-0000-0400-000049FB0500}"/>
            </a:ext>
          </a:extLst>
        </xdr:cNvPr>
        <xdr:cNvPicPr>
          <a:picLocks noChangeAspect="1"/>
        </xdr:cNvPicPr>
      </xdr:nvPicPr>
      <xdr:blipFill>
        <a:blip xmlns:r="http://schemas.openxmlformats.org/officeDocument/2006/relationships" r:embed="rId14" cstate="print">
          <a:extLst>
            <a:ext uri="{28A0092B-C50C-407E-A947-70E740481C1C}">
              <a14:useLocalDpi xmlns:a14="http://schemas.microsoft.com/office/drawing/2010/main" val="0"/>
            </a:ext>
          </a:extLst>
        </a:blip>
        <a:srcRect/>
        <a:stretch>
          <a:fillRect/>
        </a:stretch>
      </xdr:blipFill>
      <xdr:spPr bwMode="auto">
        <a:xfrm>
          <a:off x="962025" y="18402300"/>
          <a:ext cx="352425" cy="46672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542925</xdr:colOff>
      <xdr:row>109</xdr:row>
      <xdr:rowOff>142875</xdr:rowOff>
    </xdr:from>
    <xdr:to>
      <xdr:col>3</xdr:col>
      <xdr:colOff>910590</xdr:colOff>
      <xdr:row>111</xdr:row>
      <xdr:rowOff>186690</xdr:rowOff>
    </xdr:to>
    <xdr:pic>
      <xdr:nvPicPr>
        <xdr:cNvPr id="392010" name="Picture 594">
          <a:extLst>
            <a:ext uri="{FF2B5EF4-FFF2-40B4-BE49-F238E27FC236}">
              <a16:creationId xmlns:a16="http://schemas.microsoft.com/office/drawing/2014/main" id="{00000000-0008-0000-0400-00004AFB0500}"/>
            </a:ext>
          </a:extLst>
        </xdr:cNvPr>
        <xdr:cNvPicPr>
          <a:picLocks noChangeAspect="1"/>
        </xdr:cNvPicPr>
      </xdr:nvPicPr>
      <xdr:blipFill>
        <a:blip xmlns:r="http://schemas.openxmlformats.org/officeDocument/2006/relationships" r:embed="rId15" cstate="print">
          <a:extLst>
            <a:ext uri="{28A0092B-C50C-407E-A947-70E740481C1C}">
              <a14:useLocalDpi xmlns:a14="http://schemas.microsoft.com/office/drawing/2010/main" val="0"/>
            </a:ext>
          </a:extLst>
        </a:blip>
        <a:srcRect/>
        <a:stretch>
          <a:fillRect/>
        </a:stretch>
      </xdr:blipFill>
      <xdr:spPr bwMode="auto">
        <a:xfrm>
          <a:off x="981075" y="18849975"/>
          <a:ext cx="342900" cy="4857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552450</xdr:colOff>
      <xdr:row>111</xdr:row>
      <xdr:rowOff>200025</xdr:rowOff>
    </xdr:from>
    <xdr:to>
      <xdr:col>3</xdr:col>
      <xdr:colOff>990600</xdr:colOff>
      <xdr:row>113</xdr:row>
      <xdr:rowOff>224790</xdr:rowOff>
    </xdr:to>
    <xdr:pic>
      <xdr:nvPicPr>
        <xdr:cNvPr id="392011" name="Picture 595">
          <a:extLst>
            <a:ext uri="{FF2B5EF4-FFF2-40B4-BE49-F238E27FC236}">
              <a16:creationId xmlns:a16="http://schemas.microsoft.com/office/drawing/2014/main" id="{00000000-0008-0000-0400-00004BFB0500}"/>
            </a:ext>
          </a:extLst>
        </xdr:cNvPr>
        <xdr:cNvPicPr>
          <a:picLocks noChangeAspect="1"/>
        </xdr:cNvPicPr>
      </xdr:nvPicPr>
      <xdr:blipFill>
        <a:blip xmlns:r="http://schemas.openxmlformats.org/officeDocument/2006/relationships" r:embed="rId16">
          <a:extLst>
            <a:ext uri="{28A0092B-C50C-407E-A947-70E740481C1C}">
              <a14:useLocalDpi xmlns:a14="http://schemas.microsoft.com/office/drawing/2010/main" val="0"/>
            </a:ext>
          </a:extLst>
        </a:blip>
        <a:srcRect/>
        <a:stretch>
          <a:fillRect/>
        </a:stretch>
      </xdr:blipFill>
      <xdr:spPr bwMode="auto">
        <a:xfrm>
          <a:off x="990600" y="19364325"/>
          <a:ext cx="438150" cy="4667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editAs="oneCell">
        <xdr:from>
          <xdr:col>3</xdr:col>
          <xdr:colOff>914400</xdr:colOff>
          <xdr:row>119</xdr:row>
          <xdr:rowOff>0</xdr:rowOff>
        </xdr:from>
        <xdr:to>
          <xdr:col>10</xdr:col>
          <xdr:colOff>476250</xdr:colOff>
          <xdr:row>120</xdr:row>
          <xdr:rowOff>0</xdr:rowOff>
        </xdr:to>
        <xdr:sp macro="" textlink="">
          <xdr:nvSpPr>
            <xdr:cNvPr id="361473" name="Group Box 1" hidden="1">
              <a:extLst>
                <a:ext uri="{63B3BB69-23CF-44E3-9099-C40C66FF867C}">
                  <a14:compatExt spid="_x0000_s361473"/>
                </a:ext>
                <a:ext uri="{FF2B5EF4-FFF2-40B4-BE49-F238E27FC236}">
                  <a16:creationId xmlns:a16="http://schemas.microsoft.com/office/drawing/2014/main" id="{00000000-0008-0000-0400-0000018405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9525</xdr:colOff>
          <xdr:row>50</xdr:row>
          <xdr:rowOff>0</xdr:rowOff>
        </xdr:from>
        <xdr:to>
          <xdr:col>19</xdr:col>
          <xdr:colOff>295275</xdr:colOff>
          <xdr:row>52</xdr:row>
          <xdr:rowOff>0</xdr:rowOff>
        </xdr:to>
        <xdr:sp macro="" textlink="">
          <xdr:nvSpPr>
            <xdr:cNvPr id="361474" name="Group Box 2" hidden="1">
              <a:extLst>
                <a:ext uri="{63B3BB69-23CF-44E3-9099-C40C66FF867C}">
                  <a14:compatExt spid="_x0000_s361474"/>
                </a:ext>
                <a:ext uri="{FF2B5EF4-FFF2-40B4-BE49-F238E27FC236}">
                  <a16:creationId xmlns:a16="http://schemas.microsoft.com/office/drawing/2014/main" id="{00000000-0008-0000-0400-0000028405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50</xdr:row>
          <xdr:rowOff>0</xdr:rowOff>
        </xdr:from>
        <xdr:to>
          <xdr:col>3</xdr:col>
          <xdr:colOff>104775</xdr:colOff>
          <xdr:row>50</xdr:row>
          <xdr:rowOff>219075</xdr:rowOff>
        </xdr:to>
        <xdr:sp macro="" textlink="">
          <xdr:nvSpPr>
            <xdr:cNvPr id="361475" name="Option Button 3" hidden="1">
              <a:extLst>
                <a:ext uri="{63B3BB69-23CF-44E3-9099-C40C66FF867C}">
                  <a14:compatExt spid="_x0000_s361475"/>
                </a:ext>
                <a:ext uri="{FF2B5EF4-FFF2-40B4-BE49-F238E27FC236}">
                  <a16:creationId xmlns:a16="http://schemas.microsoft.com/office/drawing/2014/main" id="{00000000-0008-0000-0400-0000038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51</xdr:row>
          <xdr:rowOff>0</xdr:rowOff>
        </xdr:from>
        <xdr:to>
          <xdr:col>3</xdr:col>
          <xdr:colOff>104775</xdr:colOff>
          <xdr:row>51</xdr:row>
          <xdr:rowOff>219075</xdr:rowOff>
        </xdr:to>
        <xdr:sp macro="" textlink="">
          <xdr:nvSpPr>
            <xdr:cNvPr id="361476" name="Option Button 4" hidden="1">
              <a:extLst>
                <a:ext uri="{63B3BB69-23CF-44E3-9099-C40C66FF867C}">
                  <a14:compatExt spid="_x0000_s361476"/>
                </a:ext>
                <a:ext uri="{FF2B5EF4-FFF2-40B4-BE49-F238E27FC236}">
                  <a16:creationId xmlns:a16="http://schemas.microsoft.com/office/drawing/2014/main" id="{00000000-0008-0000-0400-0000048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73</xdr:row>
          <xdr:rowOff>28575</xdr:rowOff>
        </xdr:from>
        <xdr:to>
          <xdr:col>3</xdr:col>
          <xdr:colOff>28575</xdr:colOff>
          <xdr:row>74</xdr:row>
          <xdr:rowOff>0</xdr:rowOff>
        </xdr:to>
        <xdr:sp macro="" textlink="">
          <xdr:nvSpPr>
            <xdr:cNvPr id="361477" name="Option Button 5" hidden="1">
              <a:extLst>
                <a:ext uri="{63B3BB69-23CF-44E3-9099-C40C66FF867C}">
                  <a14:compatExt spid="_x0000_s361477"/>
                </a:ext>
                <a:ext uri="{FF2B5EF4-FFF2-40B4-BE49-F238E27FC236}">
                  <a16:creationId xmlns:a16="http://schemas.microsoft.com/office/drawing/2014/main" id="{00000000-0008-0000-0400-0000058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74</xdr:row>
          <xdr:rowOff>0</xdr:rowOff>
        </xdr:from>
        <xdr:to>
          <xdr:col>3</xdr:col>
          <xdr:colOff>104775</xdr:colOff>
          <xdr:row>74</xdr:row>
          <xdr:rowOff>219075</xdr:rowOff>
        </xdr:to>
        <xdr:sp macro="" textlink="">
          <xdr:nvSpPr>
            <xdr:cNvPr id="361478" name="Option Button 6" hidden="1">
              <a:extLst>
                <a:ext uri="{63B3BB69-23CF-44E3-9099-C40C66FF867C}">
                  <a14:compatExt spid="_x0000_s361478"/>
                </a:ext>
                <a:ext uri="{FF2B5EF4-FFF2-40B4-BE49-F238E27FC236}">
                  <a16:creationId xmlns:a16="http://schemas.microsoft.com/office/drawing/2014/main" id="{00000000-0008-0000-0400-0000068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75</xdr:row>
          <xdr:rowOff>0</xdr:rowOff>
        </xdr:from>
        <xdr:to>
          <xdr:col>3</xdr:col>
          <xdr:colOff>104775</xdr:colOff>
          <xdr:row>75</xdr:row>
          <xdr:rowOff>219075</xdr:rowOff>
        </xdr:to>
        <xdr:sp macro="" textlink="">
          <xdr:nvSpPr>
            <xdr:cNvPr id="361479" name="Option Button 7" hidden="1">
              <a:extLst>
                <a:ext uri="{63B3BB69-23CF-44E3-9099-C40C66FF867C}">
                  <a14:compatExt spid="_x0000_s361479"/>
                </a:ext>
                <a:ext uri="{FF2B5EF4-FFF2-40B4-BE49-F238E27FC236}">
                  <a16:creationId xmlns:a16="http://schemas.microsoft.com/office/drawing/2014/main" id="{00000000-0008-0000-0400-0000078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76</xdr:row>
          <xdr:rowOff>0</xdr:rowOff>
        </xdr:from>
        <xdr:to>
          <xdr:col>3</xdr:col>
          <xdr:colOff>104775</xdr:colOff>
          <xdr:row>76</xdr:row>
          <xdr:rowOff>219075</xdr:rowOff>
        </xdr:to>
        <xdr:sp macro="" textlink="">
          <xdr:nvSpPr>
            <xdr:cNvPr id="361480" name="Option Button 8" hidden="1">
              <a:extLst>
                <a:ext uri="{63B3BB69-23CF-44E3-9099-C40C66FF867C}">
                  <a14:compatExt spid="_x0000_s361480"/>
                </a:ext>
                <a:ext uri="{FF2B5EF4-FFF2-40B4-BE49-F238E27FC236}">
                  <a16:creationId xmlns:a16="http://schemas.microsoft.com/office/drawing/2014/main" id="{00000000-0008-0000-0400-0000088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9525</xdr:colOff>
          <xdr:row>73</xdr:row>
          <xdr:rowOff>0</xdr:rowOff>
        </xdr:from>
        <xdr:to>
          <xdr:col>19</xdr:col>
          <xdr:colOff>238125</xdr:colOff>
          <xdr:row>78</xdr:row>
          <xdr:rowOff>0</xdr:rowOff>
        </xdr:to>
        <xdr:sp macro="" textlink="">
          <xdr:nvSpPr>
            <xdr:cNvPr id="361481" name="Group Box 9" hidden="1">
              <a:extLst>
                <a:ext uri="{63B3BB69-23CF-44E3-9099-C40C66FF867C}">
                  <a14:compatExt spid="_x0000_s361481"/>
                </a:ext>
                <a:ext uri="{FF2B5EF4-FFF2-40B4-BE49-F238E27FC236}">
                  <a16:creationId xmlns:a16="http://schemas.microsoft.com/office/drawing/2014/main" id="{00000000-0008-0000-0400-0000098405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9525</xdr:colOff>
          <xdr:row>201</xdr:row>
          <xdr:rowOff>0</xdr:rowOff>
        </xdr:from>
        <xdr:to>
          <xdr:col>19</xdr:col>
          <xdr:colOff>247650</xdr:colOff>
          <xdr:row>225</xdr:row>
          <xdr:rowOff>133350</xdr:rowOff>
        </xdr:to>
        <xdr:sp macro="" textlink="">
          <xdr:nvSpPr>
            <xdr:cNvPr id="361482" name="Group Box 10" hidden="1">
              <a:extLst>
                <a:ext uri="{63B3BB69-23CF-44E3-9099-C40C66FF867C}">
                  <a14:compatExt spid="_x0000_s361482"/>
                </a:ext>
                <a:ext uri="{FF2B5EF4-FFF2-40B4-BE49-F238E27FC236}">
                  <a16:creationId xmlns:a16="http://schemas.microsoft.com/office/drawing/2014/main" id="{00000000-0008-0000-0400-00000A8405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57150</xdr:colOff>
          <xdr:row>201</xdr:row>
          <xdr:rowOff>0</xdr:rowOff>
        </xdr:from>
        <xdr:to>
          <xdr:col>3</xdr:col>
          <xdr:colOff>114300</xdr:colOff>
          <xdr:row>201</xdr:row>
          <xdr:rowOff>219075</xdr:rowOff>
        </xdr:to>
        <xdr:sp macro="" textlink="">
          <xdr:nvSpPr>
            <xdr:cNvPr id="361483" name="Option Button 11" hidden="1">
              <a:extLst>
                <a:ext uri="{63B3BB69-23CF-44E3-9099-C40C66FF867C}">
                  <a14:compatExt spid="_x0000_s361483"/>
                </a:ext>
                <a:ext uri="{FF2B5EF4-FFF2-40B4-BE49-F238E27FC236}">
                  <a16:creationId xmlns:a16="http://schemas.microsoft.com/office/drawing/2014/main" id="{00000000-0008-0000-0400-00000B8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57150</xdr:colOff>
          <xdr:row>205</xdr:row>
          <xdr:rowOff>0</xdr:rowOff>
        </xdr:from>
        <xdr:to>
          <xdr:col>3</xdr:col>
          <xdr:colOff>114300</xdr:colOff>
          <xdr:row>205</xdr:row>
          <xdr:rowOff>219075</xdr:rowOff>
        </xdr:to>
        <xdr:sp macro="" textlink="">
          <xdr:nvSpPr>
            <xdr:cNvPr id="361484" name="Option Button 12" hidden="1">
              <a:extLst>
                <a:ext uri="{63B3BB69-23CF-44E3-9099-C40C66FF867C}">
                  <a14:compatExt spid="_x0000_s361484"/>
                </a:ext>
                <a:ext uri="{FF2B5EF4-FFF2-40B4-BE49-F238E27FC236}">
                  <a16:creationId xmlns:a16="http://schemas.microsoft.com/office/drawing/2014/main" id="{00000000-0008-0000-0400-00000C8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57150</xdr:colOff>
          <xdr:row>206</xdr:row>
          <xdr:rowOff>0</xdr:rowOff>
        </xdr:from>
        <xdr:to>
          <xdr:col>3</xdr:col>
          <xdr:colOff>114300</xdr:colOff>
          <xdr:row>206</xdr:row>
          <xdr:rowOff>219075</xdr:rowOff>
        </xdr:to>
        <xdr:sp macro="" textlink="">
          <xdr:nvSpPr>
            <xdr:cNvPr id="361485" name="Option Button 13" hidden="1">
              <a:extLst>
                <a:ext uri="{63B3BB69-23CF-44E3-9099-C40C66FF867C}">
                  <a14:compatExt spid="_x0000_s361485"/>
                </a:ext>
                <a:ext uri="{FF2B5EF4-FFF2-40B4-BE49-F238E27FC236}">
                  <a16:creationId xmlns:a16="http://schemas.microsoft.com/office/drawing/2014/main" id="{00000000-0008-0000-0400-00000D8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9525</xdr:colOff>
          <xdr:row>260</xdr:row>
          <xdr:rowOff>0</xdr:rowOff>
        </xdr:from>
        <xdr:to>
          <xdr:col>19</xdr:col>
          <xdr:colOff>257175</xdr:colOff>
          <xdr:row>262</xdr:row>
          <xdr:rowOff>0</xdr:rowOff>
        </xdr:to>
        <xdr:sp macro="" textlink="">
          <xdr:nvSpPr>
            <xdr:cNvPr id="361486" name="Group Box 14" hidden="1">
              <a:extLst>
                <a:ext uri="{63B3BB69-23CF-44E3-9099-C40C66FF867C}">
                  <a14:compatExt spid="_x0000_s361486"/>
                </a:ext>
                <a:ext uri="{FF2B5EF4-FFF2-40B4-BE49-F238E27FC236}">
                  <a16:creationId xmlns:a16="http://schemas.microsoft.com/office/drawing/2014/main" id="{00000000-0008-0000-0400-00000E8405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260</xdr:row>
          <xdr:rowOff>28575</xdr:rowOff>
        </xdr:from>
        <xdr:to>
          <xdr:col>3</xdr:col>
          <xdr:colOff>9525</xdr:colOff>
          <xdr:row>261</xdr:row>
          <xdr:rowOff>0</xdr:rowOff>
        </xdr:to>
        <xdr:sp macro="" textlink="">
          <xdr:nvSpPr>
            <xdr:cNvPr id="361487" name="Option Button 15" hidden="1">
              <a:extLst>
                <a:ext uri="{63B3BB69-23CF-44E3-9099-C40C66FF867C}">
                  <a14:compatExt spid="_x0000_s361487"/>
                </a:ext>
                <a:ext uri="{FF2B5EF4-FFF2-40B4-BE49-F238E27FC236}">
                  <a16:creationId xmlns:a16="http://schemas.microsoft.com/office/drawing/2014/main" id="{00000000-0008-0000-0400-00000F8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1000125</xdr:colOff>
          <xdr:row>260</xdr:row>
          <xdr:rowOff>28575</xdr:rowOff>
        </xdr:from>
        <xdr:to>
          <xdr:col>4</xdr:col>
          <xdr:colOff>85725</xdr:colOff>
          <xdr:row>260</xdr:row>
          <xdr:rowOff>219075</xdr:rowOff>
        </xdr:to>
        <xdr:sp macro="" textlink="">
          <xdr:nvSpPr>
            <xdr:cNvPr id="361488" name="Option Button 16" hidden="1">
              <a:extLst>
                <a:ext uri="{63B3BB69-23CF-44E3-9099-C40C66FF867C}">
                  <a14:compatExt spid="_x0000_s361488"/>
                </a:ext>
                <a:ext uri="{FF2B5EF4-FFF2-40B4-BE49-F238E27FC236}">
                  <a16:creationId xmlns:a16="http://schemas.microsoft.com/office/drawing/2014/main" id="{00000000-0008-0000-0400-0000108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47625</xdr:colOff>
          <xdr:row>260</xdr:row>
          <xdr:rowOff>19050</xdr:rowOff>
        </xdr:from>
        <xdr:to>
          <xdr:col>8</xdr:col>
          <xdr:colOff>57150</xdr:colOff>
          <xdr:row>261</xdr:row>
          <xdr:rowOff>0</xdr:rowOff>
        </xdr:to>
        <xdr:sp macro="" textlink="">
          <xdr:nvSpPr>
            <xdr:cNvPr id="361489" name="Option Button 17" hidden="1">
              <a:extLst>
                <a:ext uri="{63B3BB69-23CF-44E3-9099-C40C66FF867C}">
                  <a14:compatExt spid="_x0000_s361489"/>
                </a:ext>
                <a:ext uri="{FF2B5EF4-FFF2-40B4-BE49-F238E27FC236}">
                  <a16:creationId xmlns:a16="http://schemas.microsoft.com/office/drawing/2014/main" id="{00000000-0008-0000-0400-0000118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9525</xdr:colOff>
          <xdr:row>497</xdr:row>
          <xdr:rowOff>28575</xdr:rowOff>
        </xdr:from>
        <xdr:to>
          <xdr:col>19</xdr:col>
          <xdr:colOff>247650</xdr:colOff>
          <xdr:row>498</xdr:row>
          <xdr:rowOff>19050</xdr:rowOff>
        </xdr:to>
        <xdr:sp macro="" textlink="">
          <xdr:nvSpPr>
            <xdr:cNvPr id="361522" name="Group Box 50" hidden="1">
              <a:extLst>
                <a:ext uri="{63B3BB69-23CF-44E3-9099-C40C66FF867C}">
                  <a14:compatExt spid="_x0000_s361522"/>
                </a:ext>
                <a:ext uri="{FF2B5EF4-FFF2-40B4-BE49-F238E27FC236}">
                  <a16:creationId xmlns:a16="http://schemas.microsoft.com/office/drawing/2014/main" id="{00000000-0008-0000-0400-0000328405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85725</xdr:colOff>
          <xdr:row>496</xdr:row>
          <xdr:rowOff>19050</xdr:rowOff>
        </xdr:from>
        <xdr:to>
          <xdr:col>19</xdr:col>
          <xdr:colOff>257175</xdr:colOff>
          <xdr:row>497</xdr:row>
          <xdr:rowOff>28575</xdr:rowOff>
        </xdr:to>
        <xdr:sp macro="" textlink="">
          <xdr:nvSpPr>
            <xdr:cNvPr id="361525" name="Group Box 53" hidden="1">
              <a:extLst>
                <a:ext uri="{63B3BB69-23CF-44E3-9099-C40C66FF867C}">
                  <a14:compatExt spid="_x0000_s361525"/>
                </a:ext>
                <a:ext uri="{FF2B5EF4-FFF2-40B4-BE49-F238E27FC236}">
                  <a16:creationId xmlns:a16="http://schemas.microsoft.com/office/drawing/2014/main" id="{00000000-0008-0000-0400-0000358405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57150</xdr:colOff>
          <xdr:row>144</xdr:row>
          <xdr:rowOff>38100</xdr:rowOff>
        </xdr:from>
        <xdr:to>
          <xdr:col>3</xdr:col>
          <xdr:colOff>19050</xdr:colOff>
          <xdr:row>144</xdr:row>
          <xdr:rowOff>200025</xdr:rowOff>
        </xdr:to>
        <xdr:sp macro="" textlink="">
          <xdr:nvSpPr>
            <xdr:cNvPr id="361540" name="Option Button 68" hidden="1">
              <a:extLst>
                <a:ext uri="{63B3BB69-23CF-44E3-9099-C40C66FF867C}">
                  <a14:compatExt spid="_x0000_s361540"/>
                </a:ext>
                <a:ext uri="{FF2B5EF4-FFF2-40B4-BE49-F238E27FC236}">
                  <a16:creationId xmlns:a16="http://schemas.microsoft.com/office/drawing/2014/main" id="{00000000-0008-0000-0400-0000448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85725</xdr:colOff>
          <xdr:row>144</xdr:row>
          <xdr:rowOff>9525</xdr:rowOff>
        </xdr:from>
        <xdr:to>
          <xdr:col>19</xdr:col>
          <xdr:colOff>228600</xdr:colOff>
          <xdr:row>149</xdr:row>
          <xdr:rowOff>9525</xdr:rowOff>
        </xdr:to>
        <xdr:sp macro="" textlink="">
          <xdr:nvSpPr>
            <xdr:cNvPr id="361541" name="Group Box 69" hidden="1">
              <a:extLst>
                <a:ext uri="{63B3BB69-23CF-44E3-9099-C40C66FF867C}">
                  <a14:compatExt spid="_x0000_s361541"/>
                </a:ext>
                <a:ext uri="{FF2B5EF4-FFF2-40B4-BE49-F238E27FC236}">
                  <a16:creationId xmlns:a16="http://schemas.microsoft.com/office/drawing/2014/main" id="{00000000-0008-0000-0400-0000458405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28575</xdr:colOff>
          <xdr:row>151</xdr:row>
          <xdr:rowOff>0</xdr:rowOff>
        </xdr:from>
        <xdr:to>
          <xdr:col>3</xdr:col>
          <xdr:colOff>66675</xdr:colOff>
          <xdr:row>151</xdr:row>
          <xdr:rowOff>219075</xdr:rowOff>
        </xdr:to>
        <xdr:sp macro="" textlink="">
          <xdr:nvSpPr>
            <xdr:cNvPr id="361542" name="Check Box 70" hidden="1">
              <a:extLst>
                <a:ext uri="{63B3BB69-23CF-44E3-9099-C40C66FF867C}">
                  <a14:compatExt spid="_x0000_s361542"/>
                </a:ext>
                <a:ext uri="{FF2B5EF4-FFF2-40B4-BE49-F238E27FC236}">
                  <a16:creationId xmlns:a16="http://schemas.microsoft.com/office/drawing/2014/main" id="{00000000-0008-0000-0400-0000468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85725</xdr:colOff>
          <xdr:row>522</xdr:row>
          <xdr:rowOff>0</xdr:rowOff>
        </xdr:from>
        <xdr:to>
          <xdr:col>19</xdr:col>
          <xdr:colOff>238125</xdr:colOff>
          <xdr:row>525</xdr:row>
          <xdr:rowOff>0</xdr:rowOff>
        </xdr:to>
        <xdr:sp macro="" textlink="">
          <xdr:nvSpPr>
            <xdr:cNvPr id="361549" name="Group Box 77" hidden="1">
              <a:extLst>
                <a:ext uri="{63B3BB69-23CF-44E3-9099-C40C66FF867C}">
                  <a14:compatExt spid="_x0000_s361549"/>
                </a:ext>
                <a:ext uri="{FF2B5EF4-FFF2-40B4-BE49-F238E27FC236}">
                  <a16:creationId xmlns:a16="http://schemas.microsoft.com/office/drawing/2014/main" id="{00000000-0008-0000-0400-00004D8405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523</xdr:row>
          <xdr:rowOff>0</xdr:rowOff>
        </xdr:from>
        <xdr:to>
          <xdr:col>3</xdr:col>
          <xdr:colOff>104775</xdr:colOff>
          <xdr:row>523</xdr:row>
          <xdr:rowOff>219075</xdr:rowOff>
        </xdr:to>
        <xdr:sp macro="" textlink="">
          <xdr:nvSpPr>
            <xdr:cNvPr id="361550" name="Option Button 78" hidden="1">
              <a:extLst>
                <a:ext uri="{63B3BB69-23CF-44E3-9099-C40C66FF867C}">
                  <a14:compatExt spid="_x0000_s361550"/>
                </a:ext>
                <a:ext uri="{FF2B5EF4-FFF2-40B4-BE49-F238E27FC236}">
                  <a16:creationId xmlns:a16="http://schemas.microsoft.com/office/drawing/2014/main" id="{00000000-0008-0000-0400-00004E8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524</xdr:row>
          <xdr:rowOff>0</xdr:rowOff>
        </xdr:from>
        <xdr:to>
          <xdr:col>3</xdr:col>
          <xdr:colOff>104775</xdr:colOff>
          <xdr:row>524</xdr:row>
          <xdr:rowOff>219075</xdr:rowOff>
        </xdr:to>
        <xdr:sp macro="" textlink="">
          <xdr:nvSpPr>
            <xdr:cNvPr id="361552" name="Option Button 80" hidden="1">
              <a:extLst>
                <a:ext uri="{63B3BB69-23CF-44E3-9099-C40C66FF867C}">
                  <a14:compatExt spid="_x0000_s361552"/>
                </a:ext>
                <a:ext uri="{FF2B5EF4-FFF2-40B4-BE49-F238E27FC236}">
                  <a16:creationId xmlns:a16="http://schemas.microsoft.com/office/drawing/2014/main" id="{00000000-0008-0000-0400-0000508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528</xdr:row>
          <xdr:rowOff>9525</xdr:rowOff>
        </xdr:from>
        <xdr:to>
          <xdr:col>3</xdr:col>
          <xdr:colOff>104775</xdr:colOff>
          <xdr:row>529</xdr:row>
          <xdr:rowOff>0</xdr:rowOff>
        </xdr:to>
        <xdr:sp macro="" textlink="">
          <xdr:nvSpPr>
            <xdr:cNvPr id="361553" name="Check Box 81" hidden="1">
              <a:extLst>
                <a:ext uri="{63B3BB69-23CF-44E3-9099-C40C66FF867C}">
                  <a14:compatExt spid="_x0000_s361553"/>
                </a:ext>
                <a:ext uri="{FF2B5EF4-FFF2-40B4-BE49-F238E27FC236}">
                  <a16:creationId xmlns:a16="http://schemas.microsoft.com/office/drawing/2014/main" id="{00000000-0008-0000-0400-0000518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530</xdr:row>
          <xdr:rowOff>0</xdr:rowOff>
        </xdr:from>
        <xdr:to>
          <xdr:col>3</xdr:col>
          <xdr:colOff>104775</xdr:colOff>
          <xdr:row>531</xdr:row>
          <xdr:rowOff>0</xdr:rowOff>
        </xdr:to>
        <xdr:sp macro="" textlink="">
          <xdr:nvSpPr>
            <xdr:cNvPr id="361554" name="Check Box 82" hidden="1">
              <a:extLst>
                <a:ext uri="{63B3BB69-23CF-44E3-9099-C40C66FF867C}">
                  <a14:compatExt spid="_x0000_s361554"/>
                </a:ext>
                <a:ext uri="{FF2B5EF4-FFF2-40B4-BE49-F238E27FC236}">
                  <a16:creationId xmlns:a16="http://schemas.microsoft.com/office/drawing/2014/main" id="{00000000-0008-0000-0400-0000528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28575</xdr:colOff>
          <xdr:row>149</xdr:row>
          <xdr:rowOff>0</xdr:rowOff>
        </xdr:from>
        <xdr:to>
          <xdr:col>3</xdr:col>
          <xdr:colOff>66675</xdr:colOff>
          <xdr:row>149</xdr:row>
          <xdr:rowOff>219075</xdr:rowOff>
        </xdr:to>
        <xdr:sp macro="" textlink="">
          <xdr:nvSpPr>
            <xdr:cNvPr id="361557" name="Check Box 85" hidden="1">
              <a:extLst>
                <a:ext uri="{63B3BB69-23CF-44E3-9099-C40C66FF867C}">
                  <a14:compatExt spid="_x0000_s361557"/>
                </a:ext>
                <a:ext uri="{FF2B5EF4-FFF2-40B4-BE49-F238E27FC236}">
                  <a16:creationId xmlns:a16="http://schemas.microsoft.com/office/drawing/2014/main" id="{00000000-0008-0000-0400-0000558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28575</xdr:colOff>
          <xdr:row>150</xdr:row>
          <xdr:rowOff>0</xdr:rowOff>
        </xdr:from>
        <xdr:to>
          <xdr:col>3</xdr:col>
          <xdr:colOff>66675</xdr:colOff>
          <xdr:row>150</xdr:row>
          <xdr:rowOff>219075</xdr:rowOff>
        </xdr:to>
        <xdr:sp macro="" textlink="">
          <xdr:nvSpPr>
            <xdr:cNvPr id="361558" name="Check Box 86" hidden="1">
              <a:extLst>
                <a:ext uri="{63B3BB69-23CF-44E3-9099-C40C66FF867C}">
                  <a14:compatExt spid="_x0000_s361558"/>
                </a:ext>
                <a:ext uri="{FF2B5EF4-FFF2-40B4-BE49-F238E27FC236}">
                  <a16:creationId xmlns:a16="http://schemas.microsoft.com/office/drawing/2014/main" id="{00000000-0008-0000-0400-0000568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57150</xdr:colOff>
          <xdr:row>202</xdr:row>
          <xdr:rowOff>0</xdr:rowOff>
        </xdr:from>
        <xdr:to>
          <xdr:col>3</xdr:col>
          <xdr:colOff>114300</xdr:colOff>
          <xdr:row>202</xdr:row>
          <xdr:rowOff>219075</xdr:rowOff>
        </xdr:to>
        <xdr:sp macro="" textlink="">
          <xdr:nvSpPr>
            <xdr:cNvPr id="361559" name="Option Button 87" hidden="1">
              <a:extLst>
                <a:ext uri="{63B3BB69-23CF-44E3-9099-C40C66FF867C}">
                  <a14:compatExt spid="_x0000_s361559"/>
                </a:ext>
                <a:ext uri="{FF2B5EF4-FFF2-40B4-BE49-F238E27FC236}">
                  <a16:creationId xmlns:a16="http://schemas.microsoft.com/office/drawing/2014/main" id="{00000000-0008-0000-0400-0000578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9525</xdr:colOff>
          <xdr:row>161</xdr:row>
          <xdr:rowOff>0</xdr:rowOff>
        </xdr:from>
        <xdr:to>
          <xdr:col>20</xdr:col>
          <xdr:colOff>19050</xdr:colOff>
          <xdr:row>166</xdr:row>
          <xdr:rowOff>0</xdr:rowOff>
        </xdr:to>
        <xdr:sp macro="" textlink="">
          <xdr:nvSpPr>
            <xdr:cNvPr id="361570" name="Group Box 98" hidden="1">
              <a:extLst>
                <a:ext uri="{63B3BB69-23CF-44E3-9099-C40C66FF867C}">
                  <a14:compatExt spid="_x0000_s361570"/>
                </a:ext>
                <a:ext uri="{FF2B5EF4-FFF2-40B4-BE49-F238E27FC236}">
                  <a16:creationId xmlns:a16="http://schemas.microsoft.com/office/drawing/2014/main" id="{00000000-0008-0000-0400-0000628405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57150</xdr:colOff>
          <xdr:row>163</xdr:row>
          <xdr:rowOff>9525</xdr:rowOff>
        </xdr:from>
        <xdr:to>
          <xdr:col>3</xdr:col>
          <xdr:colOff>114300</xdr:colOff>
          <xdr:row>164</xdr:row>
          <xdr:rowOff>9525</xdr:rowOff>
        </xdr:to>
        <xdr:sp macro="" textlink="">
          <xdr:nvSpPr>
            <xdr:cNvPr id="361571" name="Option Button 99" hidden="1">
              <a:extLst>
                <a:ext uri="{63B3BB69-23CF-44E3-9099-C40C66FF867C}">
                  <a14:compatExt spid="_x0000_s361571"/>
                </a:ext>
                <a:ext uri="{FF2B5EF4-FFF2-40B4-BE49-F238E27FC236}">
                  <a16:creationId xmlns:a16="http://schemas.microsoft.com/office/drawing/2014/main" id="{00000000-0008-0000-0400-0000638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57150</xdr:colOff>
          <xdr:row>164</xdr:row>
          <xdr:rowOff>0</xdr:rowOff>
        </xdr:from>
        <xdr:to>
          <xdr:col>3</xdr:col>
          <xdr:colOff>114300</xdr:colOff>
          <xdr:row>165</xdr:row>
          <xdr:rowOff>0</xdr:rowOff>
        </xdr:to>
        <xdr:sp macro="" textlink="">
          <xdr:nvSpPr>
            <xdr:cNvPr id="361572" name="Option Button 100" hidden="1">
              <a:extLst>
                <a:ext uri="{63B3BB69-23CF-44E3-9099-C40C66FF867C}">
                  <a14:compatExt spid="_x0000_s361572"/>
                </a:ext>
                <a:ext uri="{FF2B5EF4-FFF2-40B4-BE49-F238E27FC236}">
                  <a16:creationId xmlns:a16="http://schemas.microsoft.com/office/drawing/2014/main" id="{00000000-0008-0000-0400-0000648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9525</xdr:colOff>
          <xdr:row>85</xdr:row>
          <xdr:rowOff>19050</xdr:rowOff>
        </xdr:from>
        <xdr:to>
          <xdr:col>3</xdr:col>
          <xdr:colOff>57150</xdr:colOff>
          <xdr:row>85</xdr:row>
          <xdr:rowOff>209550</xdr:rowOff>
        </xdr:to>
        <xdr:sp macro="" textlink="">
          <xdr:nvSpPr>
            <xdr:cNvPr id="361573" name="Option Button 101" hidden="1">
              <a:extLst>
                <a:ext uri="{63B3BB69-23CF-44E3-9099-C40C66FF867C}">
                  <a14:compatExt spid="_x0000_s361573"/>
                </a:ext>
                <a:ext uri="{FF2B5EF4-FFF2-40B4-BE49-F238E27FC236}">
                  <a16:creationId xmlns:a16="http://schemas.microsoft.com/office/drawing/2014/main" id="{00000000-0008-0000-0400-0000658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87</xdr:row>
          <xdr:rowOff>0</xdr:rowOff>
        </xdr:from>
        <xdr:to>
          <xdr:col>19</xdr:col>
          <xdr:colOff>238125</xdr:colOff>
          <xdr:row>116</xdr:row>
          <xdr:rowOff>0</xdr:rowOff>
        </xdr:to>
        <xdr:sp macro="" textlink="">
          <xdr:nvSpPr>
            <xdr:cNvPr id="361574" name="Group Box 102" hidden="1">
              <a:extLst>
                <a:ext uri="{63B3BB69-23CF-44E3-9099-C40C66FF867C}">
                  <a14:compatExt spid="_x0000_s361574"/>
                </a:ext>
                <a:ext uri="{FF2B5EF4-FFF2-40B4-BE49-F238E27FC236}">
                  <a16:creationId xmlns:a16="http://schemas.microsoft.com/office/drawing/2014/main" id="{00000000-0008-0000-0400-0000668405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28575</xdr:colOff>
          <xdr:row>117</xdr:row>
          <xdr:rowOff>9525</xdr:rowOff>
        </xdr:from>
        <xdr:to>
          <xdr:col>3</xdr:col>
          <xdr:colOff>85725</xdr:colOff>
          <xdr:row>118</xdr:row>
          <xdr:rowOff>0</xdr:rowOff>
        </xdr:to>
        <xdr:sp macro="" textlink="">
          <xdr:nvSpPr>
            <xdr:cNvPr id="361575" name="Option Button 103" hidden="1">
              <a:extLst>
                <a:ext uri="{63B3BB69-23CF-44E3-9099-C40C66FF867C}">
                  <a14:compatExt spid="_x0000_s361575"/>
                </a:ext>
                <a:ext uri="{FF2B5EF4-FFF2-40B4-BE49-F238E27FC236}">
                  <a16:creationId xmlns:a16="http://schemas.microsoft.com/office/drawing/2014/main" id="{00000000-0008-0000-0400-0000678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119</xdr:row>
          <xdr:rowOff>0</xdr:rowOff>
        </xdr:from>
        <xdr:to>
          <xdr:col>19</xdr:col>
          <xdr:colOff>219075</xdr:colOff>
          <xdr:row>139</xdr:row>
          <xdr:rowOff>19050</xdr:rowOff>
        </xdr:to>
        <xdr:sp macro="" textlink="">
          <xdr:nvSpPr>
            <xdr:cNvPr id="361576" name="Group Box 104" hidden="1">
              <a:extLst>
                <a:ext uri="{63B3BB69-23CF-44E3-9099-C40C66FF867C}">
                  <a14:compatExt spid="_x0000_s361576"/>
                </a:ext>
                <a:ext uri="{FF2B5EF4-FFF2-40B4-BE49-F238E27FC236}">
                  <a16:creationId xmlns:a16="http://schemas.microsoft.com/office/drawing/2014/main" id="{00000000-0008-0000-0400-0000688405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9525</xdr:colOff>
          <xdr:row>167</xdr:row>
          <xdr:rowOff>0</xdr:rowOff>
        </xdr:from>
        <xdr:to>
          <xdr:col>20</xdr:col>
          <xdr:colOff>9525</xdr:colOff>
          <xdr:row>173</xdr:row>
          <xdr:rowOff>9525</xdr:rowOff>
        </xdr:to>
        <xdr:sp macro="" textlink="">
          <xdr:nvSpPr>
            <xdr:cNvPr id="361577" name="Group Box 105" hidden="1">
              <a:extLst>
                <a:ext uri="{63B3BB69-23CF-44E3-9099-C40C66FF867C}">
                  <a14:compatExt spid="_x0000_s361577"/>
                </a:ext>
                <a:ext uri="{FF2B5EF4-FFF2-40B4-BE49-F238E27FC236}">
                  <a16:creationId xmlns:a16="http://schemas.microsoft.com/office/drawing/2014/main" id="{00000000-0008-0000-0400-0000698405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169</xdr:row>
          <xdr:rowOff>0</xdr:rowOff>
        </xdr:from>
        <xdr:to>
          <xdr:col>3</xdr:col>
          <xdr:colOff>95250</xdr:colOff>
          <xdr:row>170</xdr:row>
          <xdr:rowOff>9525</xdr:rowOff>
        </xdr:to>
        <xdr:sp macro="" textlink="">
          <xdr:nvSpPr>
            <xdr:cNvPr id="361578" name="Option Button 106" hidden="1">
              <a:extLst>
                <a:ext uri="{63B3BB69-23CF-44E3-9099-C40C66FF867C}">
                  <a14:compatExt spid="_x0000_s361578"/>
                </a:ext>
                <a:ext uri="{FF2B5EF4-FFF2-40B4-BE49-F238E27FC236}">
                  <a16:creationId xmlns:a16="http://schemas.microsoft.com/office/drawing/2014/main" id="{00000000-0008-0000-0400-00006A8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170</xdr:row>
          <xdr:rowOff>0</xdr:rowOff>
        </xdr:from>
        <xdr:to>
          <xdr:col>3</xdr:col>
          <xdr:colOff>95250</xdr:colOff>
          <xdr:row>171</xdr:row>
          <xdr:rowOff>9525</xdr:rowOff>
        </xdr:to>
        <xdr:sp macro="" textlink="">
          <xdr:nvSpPr>
            <xdr:cNvPr id="361579" name="Option Button 107" hidden="1">
              <a:extLst>
                <a:ext uri="{63B3BB69-23CF-44E3-9099-C40C66FF867C}">
                  <a14:compatExt spid="_x0000_s361579"/>
                </a:ext>
                <a:ext uri="{FF2B5EF4-FFF2-40B4-BE49-F238E27FC236}">
                  <a16:creationId xmlns:a16="http://schemas.microsoft.com/office/drawing/2014/main" id="{00000000-0008-0000-0400-00006B8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57150</xdr:colOff>
          <xdr:row>202</xdr:row>
          <xdr:rowOff>0</xdr:rowOff>
        </xdr:from>
        <xdr:to>
          <xdr:col>3</xdr:col>
          <xdr:colOff>114300</xdr:colOff>
          <xdr:row>202</xdr:row>
          <xdr:rowOff>219075</xdr:rowOff>
        </xdr:to>
        <xdr:sp macro="" textlink="">
          <xdr:nvSpPr>
            <xdr:cNvPr id="361580" name="Option Button 108" hidden="1">
              <a:extLst>
                <a:ext uri="{63B3BB69-23CF-44E3-9099-C40C66FF867C}">
                  <a14:compatExt spid="_x0000_s361580"/>
                </a:ext>
                <a:ext uri="{FF2B5EF4-FFF2-40B4-BE49-F238E27FC236}">
                  <a16:creationId xmlns:a16="http://schemas.microsoft.com/office/drawing/2014/main" id="{00000000-0008-0000-0400-00006C8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314325</xdr:colOff>
          <xdr:row>260</xdr:row>
          <xdr:rowOff>28575</xdr:rowOff>
        </xdr:from>
        <xdr:to>
          <xdr:col>10</xdr:col>
          <xdr:colOff>533400</xdr:colOff>
          <xdr:row>260</xdr:row>
          <xdr:rowOff>219075</xdr:rowOff>
        </xdr:to>
        <xdr:sp macro="" textlink="">
          <xdr:nvSpPr>
            <xdr:cNvPr id="361582" name="Option Button 110" hidden="1">
              <a:extLst>
                <a:ext uri="{63B3BB69-23CF-44E3-9099-C40C66FF867C}">
                  <a14:compatExt spid="_x0000_s361582"/>
                </a:ext>
                <a:ext uri="{FF2B5EF4-FFF2-40B4-BE49-F238E27FC236}">
                  <a16:creationId xmlns:a16="http://schemas.microsoft.com/office/drawing/2014/main" id="{00000000-0008-0000-0400-00006E8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57150</xdr:colOff>
          <xdr:row>214</xdr:row>
          <xdr:rowOff>0</xdr:rowOff>
        </xdr:from>
        <xdr:to>
          <xdr:col>3</xdr:col>
          <xdr:colOff>114300</xdr:colOff>
          <xdr:row>214</xdr:row>
          <xdr:rowOff>219075</xdr:rowOff>
        </xdr:to>
        <xdr:sp macro="" textlink="">
          <xdr:nvSpPr>
            <xdr:cNvPr id="361586" name="Option Button 114" hidden="1">
              <a:extLst>
                <a:ext uri="{63B3BB69-23CF-44E3-9099-C40C66FF867C}">
                  <a14:compatExt spid="_x0000_s361586"/>
                </a:ext>
                <a:ext uri="{FF2B5EF4-FFF2-40B4-BE49-F238E27FC236}">
                  <a16:creationId xmlns:a16="http://schemas.microsoft.com/office/drawing/2014/main" id="{00000000-0008-0000-0400-0000728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933450</xdr:colOff>
          <xdr:row>87</xdr:row>
          <xdr:rowOff>0</xdr:rowOff>
        </xdr:from>
        <xdr:to>
          <xdr:col>10</xdr:col>
          <xdr:colOff>466725</xdr:colOff>
          <xdr:row>88</xdr:row>
          <xdr:rowOff>0</xdr:rowOff>
        </xdr:to>
        <xdr:sp macro="" textlink="">
          <xdr:nvSpPr>
            <xdr:cNvPr id="361587" name="Group Box 115" hidden="1">
              <a:extLst>
                <a:ext uri="{63B3BB69-23CF-44E3-9099-C40C66FF867C}">
                  <a14:compatExt spid="_x0000_s361587"/>
                </a:ext>
                <a:ext uri="{FF2B5EF4-FFF2-40B4-BE49-F238E27FC236}">
                  <a16:creationId xmlns:a16="http://schemas.microsoft.com/office/drawing/2014/main" id="{00000000-0008-0000-0400-0000738405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3</xdr:col>
          <xdr:colOff>933450</xdr:colOff>
          <xdr:row>90</xdr:row>
          <xdr:rowOff>0</xdr:rowOff>
        </xdr:from>
        <xdr:to>
          <xdr:col>10</xdr:col>
          <xdr:colOff>466725</xdr:colOff>
          <xdr:row>91</xdr:row>
          <xdr:rowOff>0</xdr:rowOff>
        </xdr:to>
        <xdr:sp macro="" textlink="">
          <xdr:nvSpPr>
            <xdr:cNvPr id="361588" name="Group Box 116" hidden="1">
              <a:extLst>
                <a:ext uri="{63B3BB69-23CF-44E3-9099-C40C66FF867C}">
                  <a14:compatExt spid="_x0000_s361588"/>
                </a:ext>
                <a:ext uri="{FF2B5EF4-FFF2-40B4-BE49-F238E27FC236}">
                  <a16:creationId xmlns:a16="http://schemas.microsoft.com/office/drawing/2014/main" id="{00000000-0008-0000-0400-0000748405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3</xdr:col>
          <xdr:colOff>933450</xdr:colOff>
          <xdr:row>88</xdr:row>
          <xdr:rowOff>0</xdr:rowOff>
        </xdr:from>
        <xdr:to>
          <xdr:col>10</xdr:col>
          <xdr:colOff>466725</xdr:colOff>
          <xdr:row>90</xdr:row>
          <xdr:rowOff>0</xdr:rowOff>
        </xdr:to>
        <xdr:sp macro="" textlink="">
          <xdr:nvSpPr>
            <xdr:cNvPr id="361589" name="Group Box 117" hidden="1">
              <a:extLst>
                <a:ext uri="{63B3BB69-23CF-44E3-9099-C40C66FF867C}">
                  <a14:compatExt spid="_x0000_s361589"/>
                </a:ext>
                <a:ext uri="{FF2B5EF4-FFF2-40B4-BE49-F238E27FC236}">
                  <a16:creationId xmlns:a16="http://schemas.microsoft.com/office/drawing/2014/main" id="{00000000-0008-0000-0400-0000758405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3</xdr:col>
          <xdr:colOff>933450</xdr:colOff>
          <xdr:row>91</xdr:row>
          <xdr:rowOff>0</xdr:rowOff>
        </xdr:from>
        <xdr:to>
          <xdr:col>10</xdr:col>
          <xdr:colOff>466725</xdr:colOff>
          <xdr:row>93</xdr:row>
          <xdr:rowOff>9525</xdr:rowOff>
        </xdr:to>
        <xdr:sp macro="" textlink="">
          <xdr:nvSpPr>
            <xdr:cNvPr id="361590" name="Group Box 118" hidden="1">
              <a:extLst>
                <a:ext uri="{63B3BB69-23CF-44E3-9099-C40C66FF867C}">
                  <a14:compatExt spid="_x0000_s361590"/>
                </a:ext>
                <a:ext uri="{FF2B5EF4-FFF2-40B4-BE49-F238E27FC236}">
                  <a16:creationId xmlns:a16="http://schemas.microsoft.com/office/drawing/2014/main" id="{00000000-0008-0000-0400-0000768405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3</xdr:col>
          <xdr:colOff>933450</xdr:colOff>
          <xdr:row>94</xdr:row>
          <xdr:rowOff>0</xdr:rowOff>
        </xdr:from>
        <xdr:to>
          <xdr:col>10</xdr:col>
          <xdr:colOff>466725</xdr:colOff>
          <xdr:row>96</xdr:row>
          <xdr:rowOff>0</xdr:rowOff>
        </xdr:to>
        <xdr:sp macro="" textlink="">
          <xdr:nvSpPr>
            <xdr:cNvPr id="361591" name="Group Box 119" hidden="1">
              <a:extLst>
                <a:ext uri="{63B3BB69-23CF-44E3-9099-C40C66FF867C}">
                  <a14:compatExt spid="_x0000_s361591"/>
                </a:ext>
                <a:ext uri="{FF2B5EF4-FFF2-40B4-BE49-F238E27FC236}">
                  <a16:creationId xmlns:a16="http://schemas.microsoft.com/office/drawing/2014/main" id="{00000000-0008-0000-0400-0000778405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3</xdr:col>
          <xdr:colOff>933450</xdr:colOff>
          <xdr:row>97</xdr:row>
          <xdr:rowOff>0</xdr:rowOff>
        </xdr:from>
        <xdr:to>
          <xdr:col>10</xdr:col>
          <xdr:colOff>466725</xdr:colOff>
          <xdr:row>99</xdr:row>
          <xdr:rowOff>0</xdr:rowOff>
        </xdr:to>
        <xdr:sp macro="" textlink="">
          <xdr:nvSpPr>
            <xdr:cNvPr id="361592" name="Group Box 120" hidden="1">
              <a:extLst>
                <a:ext uri="{63B3BB69-23CF-44E3-9099-C40C66FF867C}">
                  <a14:compatExt spid="_x0000_s361592"/>
                </a:ext>
                <a:ext uri="{FF2B5EF4-FFF2-40B4-BE49-F238E27FC236}">
                  <a16:creationId xmlns:a16="http://schemas.microsoft.com/office/drawing/2014/main" id="{00000000-0008-0000-0400-0000788405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3</xdr:col>
          <xdr:colOff>914400</xdr:colOff>
          <xdr:row>119</xdr:row>
          <xdr:rowOff>228600</xdr:rowOff>
        </xdr:from>
        <xdr:to>
          <xdr:col>10</xdr:col>
          <xdr:colOff>476250</xdr:colOff>
          <xdr:row>121</xdr:row>
          <xdr:rowOff>0</xdr:rowOff>
        </xdr:to>
        <xdr:sp macro="" textlink="">
          <xdr:nvSpPr>
            <xdr:cNvPr id="361593" name="Group Box 121" hidden="1">
              <a:extLst>
                <a:ext uri="{63B3BB69-23CF-44E3-9099-C40C66FF867C}">
                  <a14:compatExt spid="_x0000_s361593"/>
                </a:ext>
                <a:ext uri="{FF2B5EF4-FFF2-40B4-BE49-F238E27FC236}">
                  <a16:creationId xmlns:a16="http://schemas.microsoft.com/office/drawing/2014/main" id="{00000000-0008-0000-0400-0000798405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179</xdr:row>
          <xdr:rowOff>0</xdr:rowOff>
        </xdr:from>
        <xdr:to>
          <xdr:col>3</xdr:col>
          <xdr:colOff>95250</xdr:colOff>
          <xdr:row>179</xdr:row>
          <xdr:rowOff>219075</xdr:rowOff>
        </xdr:to>
        <xdr:sp macro="" textlink="">
          <xdr:nvSpPr>
            <xdr:cNvPr id="361597" name="Check Box 125" hidden="1">
              <a:extLst>
                <a:ext uri="{63B3BB69-23CF-44E3-9099-C40C66FF867C}">
                  <a14:compatExt spid="_x0000_s361597"/>
                </a:ext>
                <a:ext uri="{FF2B5EF4-FFF2-40B4-BE49-F238E27FC236}">
                  <a16:creationId xmlns:a16="http://schemas.microsoft.com/office/drawing/2014/main" id="{00000000-0008-0000-0400-00007D8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9525</xdr:colOff>
          <xdr:row>251</xdr:row>
          <xdr:rowOff>0</xdr:rowOff>
        </xdr:from>
        <xdr:to>
          <xdr:col>19</xdr:col>
          <xdr:colOff>247650</xdr:colOff>
          <xdr:row>254</xdr:row>
          <xdr:rowOff>0</xdr:rowOff>
        </xdr:to>
        <xdr:sp macro="" textlink="">
          <xdr:nvSpPr>
            <xdr:cNvPr id="361598" name="Group Box 126" hidden="1">
              <a:extLst>
                <a:ext uri="{63B3BB69-23CF-44E3-9099-C40C66FF867C}">
                  <a14:compatExt spid="_x0000_s361598"/>
                </a:ext>
                <a:ext uri="{FF2B5EF4-FFF2-40B4-BE49-F238E27FC236}">
                  <a16:creationId xmlns:a16="http://schemas.microsoft.com/office/drawing/2014/main" id="{00000000-0008-0000-0400-00007E8405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252</xdr:row>
          <xdr:rowOff>28575</xdr:rowOff>
        </xdr:from>
        <xdr:to>
          <xdr:col>2</xdr:col>
          <xdr:colOff>228600</xdr:colOff>
          <xdr:row>252</xdr:row>
          <xdr:rowOff>200025</xdr:rowOff>
        </xdr:to>
        <xdr:sp macro="" textlink="">
          <xdr:nvSpPr>
            <xdr:cNvPr id="361599" name="Option Button 127" hidden="1">
              <a:extLst>
                <a:ext uri="{63B3BB69-23CF-44E3-9099-C40C66FF867C}">
                  <a14:compatExt spid="_x0000_s361599"/>
                </a:ext>
                <a:ext uri="{FF2B5EF4-FFF2-40B4-BE49-F238E27FC236}">
                  <a16:creationId xmlns:a16="http://schemas.microsoft.com/office/drawing/2014/main" id="{00000000-0008-0000-0400-00007F8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253</xdr:row>
          <xdr:rowOff>28575</xdr:rowOff>
        </xdr:from>
        <xdr:to>
          <xdr:col>2</xdr:col>
          <xdr:colOff>228600</xdr:colOff>
          <xdr:row>253</xdr:row>
          <xdr:rowOff>200025</xdr:rowOff>
        </xdr:to>
        <xdr:sp macro="" textlink="">
          <xdr:nvSpPr>
            <xdr:cNvPr id="361600" name="Option Button 128" hidden="1">
              <a:extLst>
                <a:ext uri="{63B3BB69-23CF-44E3-9099-C40C66FF867C}">
                  <a14:compatExt spid="_x0000_s361600"/>
                </a:ext>
                <a:ext uri="{FF2B5EF4-FFF2-40B4-BE49-F238E27FC236}">
                  <a16:creationId xmlns:a16="http://schemas.microsoft.com/office/drawing/2014/main" id="{00000000-0008-0000-0400-0000808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57150</xdr:colOff>
          <xdr:row>316</xdr:row>
          <xdr:rowOff>28575</xdr:rowOff>
        </xdr:from>
        <xdr:to>
          <xdr:col>3</xdr:col>
          <xdr:colOff>28575</xdr:colOff>
          <xdr:row>316</xdr:row>
          <xdr:rowOff>200025</xdr:rowOff>
        </xdr:to>
        <xdr:sp macro="" textlink="">
          <xdr:nvSpPr>
            <xdr:cNvPr id="361608" name="Option Button 136" hidden="1">
              <a:extLst>
                <a:ext uri="{63B3BB69-23CF-44E3-9099-C40C66FF867C}">
                  <a14:compatExt spid="_x0000_s361608"/>
                </a:ext>
                <a:ext uri="{FF2B5EF4-FFF2-40B4-BE49-F238E27FC236}">
                  <a16:creationId xmlns:a16="http://schemas.microsoft.com/office/drawing/2014/main" id="{00000000-0008-0000-0400-0000888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295275</xdr:colOff>
          <xdr:row>496</xdr:row>
          <xdr:rowOff>38100</xdr:rowOff>
        </xdr:from>
        <xdr:to>
          <xdr:col>10</xdr:col>
          <xdr:colOff>571500</xdr:colOff>
          <xdr:row>496</xdr:row>
          <xdr:rowOff>219075</xdr:rowOff>
        </xdr:to>
        <xdr:sp macro="" textlink="">
          <xdr:nvSpPr>
            <xdr:cNvPr id="361610" name="Check Box 138" hidden="1">
              <a:extLst>
                <a:ext uri="{63B3BB69-23CF-44E3-9099-C40C66FF867C}">
                  <a14:compatExt spid="_x0000_s361610"/>
                </a:ext>
                <a:ext uri="{FF2B5EF4-FFF2-40B4-BE49-F238E27FC236}">
                  <a16:creationId xmlns:a16="http://schemas.microsoft.com/office/drawing/2014/main" id="{00000000-0008-0000-0400-00008A8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19050</xdr:colOff>
          <xdr:row>496</xdr:row>
          <xdr:rowOff>38100</xdr:rowOff>
        </xdr:from>
        <xdr:to>
          <xdr:col>10</xdr:col>
          <xdr:colOff>295275</xdr:colOff>
          <xdr:row>496</xdr:row>
          <xdr:rowOff>219075</xdr:rowOff>
        </xdr:to>
        <xdr:sp macro="" textlink="">
          <xdr:nvSpPr>
            <xdr:cNvPr id="361611" name="Check Box 139" hidden="1">
              <a:extLst>
                <a:ext uri="{63B3BB69-23CF-44E3-9099-C40C66FF867C}">
                  <a14:compatExt spid="_x0000_s361611"/>
                </a:ext>
                <a:ext uri="{FF2B5EF4-FFF2-40B4-BE49-F238E27FC236}">
                  <a16:creationId xmlns:a16="http://schemas.microsoft.com/office/drawing/2014/main" id="{00000000-0008-0000-0400-00008B8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581025</xdr:colOff>
          <xdr:row>496</xdr:row>
          <xdr:rowOff>38100</xdr:rowOff>
        </xdr:from>
        <xdr:to>
          <xdr:col>10</xdr:col>
          <xdr:colOff>857250</xdr:colOff>
          <xdr:row>496</xdr:row>
          <xdr:rowOff>219075</xdr:rowOff>
        </xdr:to>
        <xdr:sp macro="" textlink="">
          <xdr:nvSpPr>
            <xdr:cNvPr id="361612" name="Check Box 140" hidden="1">
              <a:extLst>
                <a:ext uri="{63B3BB69-23CF-44E3-9099-C40C66FF867C}">
                  <a14:compatExt spid="_x0000_s361612"/>
                </a:ext>
                <a:ext uri="{FF2B5EF4-FFF2-40B4-BE49-F238E27FC236}">
                  <a16:creationId xmlns:a16="http://schemas.microsoft.com/office/drawing/2014/main" id="{00000000-0008-0000-0400-00008C8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847725</xdr:colOff>
          <xdr:row>496</xdr:row>
          <xdr:rowOff>38100</xdr:rowOff>
        </xdr:from>
        <xdr:to>
          <xdr:col>10</xdr:col>
          <xdr:colOff>1123950</xdr:colOff>
          <xdr:row>496</xdr:row>
          <xdr:rowOff>219075</xdr:rowOff>
        </xdr:to>
        <xdr:sp macro="" textlink="">
          <xdr:nvSpPr>
            <xdr:cNvPr id="361613" name="Check Box 141" hidden="1">
              <a:extLst>
                <a:ext uri="{63B3BB69-23CF-44E3-9099-C40C66FF867C}">
                  <a14:compatExt spid="_x0000_s361613"/>
                </a:ext>
                <a:ext uri="{FF2B5EF4-FFF2-40B4-BE49-F238E27FC236}">
                  <a16:creationId xmlns:a16="http://schemas.microsoft.com/office/drawing/2014/main" id="{00000000-0008-0000-0400-00008D8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4</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1133475</xdr:colOff>
          <xdr:row>496</xdr:row>
          <xdr:rowOff>28575</xdr:rowOff>
        </xdr:from>
        <xdr:to>
          <xdr:col>11</xdr:col>
          <xdr:colOff>57150</xdr:colOff>
          <xdr:row>496</xdr:row>
          <xdr:rowOff>219075</xdr:rowOff>
        </xdr:to>
        <xdr:sp macro="" textlink="">
          <xdr:nvSpPr>
            <xdr:cNvPr id="361614" name="Check Box 142" hidden="1">
              <a:extLst>
                <a:ext uri="{63B3BB69-23CF-44E3-9099-C40C66FF867C}">
                  <a14:compatExt spid="_x0000_s361614"/>
                </a:ext>
                <a:ext uri="{FF2B5EF4-FFF2-40B4-BE49-F238E27FC236}">
                  <a16:creationId xmlns:a16="http://schemas.microsoft.com/office/drawing/2014/main" id="{00000000-0008-0000-0400-00008E8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95250</xdr:colOff>
          <xdr:row>496</xdr:row>
          <xdr:rowOff>28575</xdr:rowOff>
        </xdr:from>
        <xdr:to>
          <xdr:col>12</xdr:col>
          <xdr:colOff>85725</xdr:colOff>
          <xdr:row>496</xdr:row>
          <xdr:rowOff>219075</xdr:rowOff>
        </xdr:to>
        <xdr:sp macro="" textlink="">
          <xdr:nvSpPr>
            <xdr:cNvPr id="361615" name="Check Box 143" hidden="1">
              <a:extLst>
                <a:ext uri="{63B3BB69-23CF-44E3-9099-C40C66FF867C}">
                  <a14:compatExt spid="_x0000_s361615"/>
                </a:ext>
                <a:ext uri="{FF2B5EF4-FFF2-40B4-BE49-F238E27FC236}">
                  <a16:creationId xmlns:a16="http://schemas.microsoft.com/office/drawing/2014/main" id="{00000000-0008-0000-0400-00008F8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6</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247650</xdr:colOff>
          <xdr:row>496</xdr:row>
          <xdr:rowOff>28575</xdr:rowOff>
        </xdr:from>
        <xdr:to>
          <xdr:col>9</xdr:col>
          <xdr:colOff>381000</xdr:colOff>
          <xdr:row>496</xdr:row>
          <xdr:rowOff>219075</xdr:rowOff>
        </xdr:to>
        <xdr:sp macro="" textlink="">
          <xdr:nvSpPr>
            <xdr:cNvPr id="361616" name="Check Box 144" hidden="1">
              <a:extLst>
                <a:ext uri="{63B3BB69-23CF-44E3-9099-C40C66FF867C}">
                  <a14:compatExt spid="_x0000_s361616"/>
                </a:ext>
                <a:ext uri="{FF2B5EF4-FFF2-40B4-BE49-F238E27FC236}">
                  <a16:creationId xmlns:a16="http://schemas.microsoft.com/office/drawing/2014/main" id="{00000000-0008-0000-0400-0000908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ALL</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285750</xdr:colOff>
          <xdr:row>497</xdr:row>
          <xdr:rowOff>57150</xdr:rowOff>
        </xdr:from>
        <xdr:to>
          <xdr:col>10</xdr:col>
          <xdr:colOff>561975</xdr:colOff>
          <xdr:row>498</xdr:row>
          <xdr:rowOff>9525</xdr:rowOff>
        </xdr:to>
        <xdr:sp macro="" textlink="">
          <xdr:nvSpPr>
            <xdr:cNvPr id="361617" name="Check Box 145" hidden="1">
              <a:extLst>
                <a:ext uri="{63B3BB69-23CF-44E3-9099-C40C66FF867C}">
                  <a14:compatExt spid="_x0000_s361617"/>
                </a:ext>
                <a:ext uri="{FF2B5EF4-FFF2-40B4-BE49-F238E27FC236}">
                  <a16:creationId xmlns:a16="http://schemas.microsoft.com/office/drawing/2014/main" id="{00000000-0008-0000-0400-0000918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9525</xdr:colOff>
          <xdr:row>497</xdr:row>
          <xdr:rowOff>57150</xdr:rowOff>
        </xdr:from>
        <xdr:to>
          <xdr:col>10</xdr:col>
          <xdr:colOff>285750</xdr:colOff>
          <xdr:row>498</xdr:row>
          <xdr:rowOff>9525</xdr:rowOff>
        </xdr:to>
        <xdr:sp macro="" textlink="">
          <xdr:nvSpPr>
            <xdr:cNvPr id="361618" name="Check Box 146" hidden="1">
              <a:extLst>
                <a:ext uri="{63B3BB69-23CF-44E3-9099-C40C66FF867C}">
                  <a14:compatExt spid="_x0000_s361618"/>
                </a:ext>
                <a:ext uri="{FF2B5EF4-FFF2-40B4-BE49-F238E27FC236}">
                  <a16:creationId xmlns:a16="http://schemas.microsoft.com/office/drawing/2014/main" id="{00000000-0008-0000-0400-0000928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571500</xdr:colOff>
          <xdr:row>497</xdr:row>
          <xdr:rowOff>57150</xdr:rowOff>
        </xdr:from>
        <xdr:to>
          <xdr:col>10</xdr:col>
          <xdr:colOff>847725</xdr:colOff>
          <xdr:row>498</xdr:row>
          <xdr:rowOff>9525</xdr:rowOff>
        </xdr:to>
        <xdr:sp macro="" textlink="">
          <xdr:nvSpPr>
            <xdr:cNvPr id="361619" name="Check Box 147" hidden="1">
              <a:extLst>
                <a:ext uri="{63B3BB69-23CF-44E3-9099-C40C66FF867C}">
                  <a14:compatExt spid="_x0000_s361619"/>
                </a:ext>
                <a:ext uri="{FF2B5EF4-FFF2-40B4-BE49-F238E27FC236}">
                  <a16:creationId xmlns:a16="http://schemas.microsoft.com/office/drawing/2014/main" id="{00000000-0008-0000-0400-0000938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838200</xdr:colOff>
          <xdr:row>497</xdr:row>
          <xdr:rowOff>57150</xdr:rowOff>
        </xdr:from>
        <xdr:to>
          <xdr:col>10</xdr:col>
          <xdr:colOff>1114425</xdr:colOff>
          <xdr:row>498</xdr:row>
          <xdr:rowOff>9525</xdr:rowOff>
        </xdr:to>
        <xdr:sp macro="" textlink="">
          <xdr:nvSpPr>
            <xdr:cNvPr id="361620" name="Check Box 148" hidden="1">
              <a:extLst>
                <a:ext uri="{63B3BB69-23CF-44E3-9099-C40C66FF867C}">
                  <a14:compatExt spid="_x0000_s361620"/>
                </a:ext>
                <a:ext uri="{FF2B5EF4-FFF2-40B4-BE49-F238E27FC236}">
                  <a16:creationId xmlns:a16="http://schemas.microsoft.com/office/drawing/2014/main" id="{00000000-0008-0000-0400-0000948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4</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1123950</xdr:colOff>
          <xdr:row>497</xdr:row>
          <xdr:rowOff>47625</xdr:rowOff>
        </xdr:from>
        <xdr:to>
          <xdr:col>11</xdr:col>
          <xdr:colOff>57150</xdr:colOff>
          <xdr:row>498</xdr:row>
          <xdr:rowOff>9525</xdr:rowOff>
        </xdr:to>
        <xdr:sp macro="" textlink="">
          <xdr:nvSpPr>
            <xdr:cNvPr id="361621" name="Check Box 149" hidden="1">
              <a:extLst>
                <a:ext uri="{63B3BB69-23CF-44E3-9099-C40C66FF867C}">
                  <a14:compatExt spid="_x0000_s361621"/>
                </a:ext>
                <a:ext uri="{FF2B5EF4-FFF2-40B4-BE49-F238E27FC236}">
                  <a16:creationId xmlns:a16="http://schemas.microsoft.com/office/drawing/2014/main" id="{00000000-0008-0000-0400-0000958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95250</xdr:colOff>
          <xdr:row>497</xdr:row>
          <xdr:rowOff>47625</xdr:rowOff>
        </xdr:from>
        <xdr:to>
          <xdr:col>12</xdr:col>
          <xdr:colOff>85725</xdr:colOff>
          <xdr:row>498</xdr:row>
          <xdr:rowOff>9525</xdr:rowOff>
        </xdr:to>
        <xdr:sp macro="" textlink="">
          <xdr:nvSpPr>
            <xdr:cNvPr id="361622" name="Check Box 150" hidden="1">
              <a:extLst>
                <a:ext uri="{63B3BB69-23CF-44E3-9099-C40C66FF867C}">
                  <a14:compatExt spid="_x0000_s361622"/>
                </a:ext>
                <a:ext uri="{FF2B5EF4-FFF2-40B4-BE49-F238E27FC236}">
                  <a16:creationId xmlns:a16="http://schemas.microsoft.com/office/drawing/2014/main" id="{00000000-0008-0000-0400-0000968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6</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238125</xdr:colOff>
          <xdr:row>497</xdr:row>
          <xdr:rowOff>66675</xdr:rowOff>
        </xdr:from>
        <xdr:to>
          <xdr:col>9</xdr:col>
          <xdr:colOff>342900</xdr:colOff>
          <xdr:row>497</xdr:row>
          <xdr:rowOff>219075</xdr:rowOff>
        </xdr:to>
        <xdr:sp macro="" textlink="">
          <xdr:nvSpPr>
            <xdr:cNvPr id="361623" name="Check Box 151" hidden="1">
              <a:extLst>
                <a:ext uri="{63B3BB69-23CF-44E3-9099-C40C66FF867C}">
                  <a14:compatExt spid="_x0000_s361623"/>
                </a:ext>
                <a:ext uri="{FF2B5EF4-FFF2-40B4-BE49-F238E27FC236}">
                  <a16:creationId xmlns:a16="http://schemas.microsoft.com/office/drawing/2014/main" id="{00000000-0008-0000-0400-0000978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ALL</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496</xdr:row>
          <xdr:rowOff>9525</xdr:rowOff>
        </xdr:from>
        <xdr:to>
          <xdr:col>3</xdr:col>
          <xdr:colOff>76200</xdr:colOff>
          <xdr:row>497</xdr:row>
          <xdr:rowOff>19050</xdr:rowOff>
        </xdr:to>
        <xdr:sp macro="" textlink="">
          <xdr:nvSpPr>
            <xdr:cNvPr id="361624" name="Check Box 152" hidden="1">
              <a:extLst>
                <a:ext uri="{63B3BB69-23CF-44E3-9099-C40C66FF867C}">
                  <a14:compatExt spid="_x0000_s361624"/>
                </a:ext>
                <a:ext uri="{FF2B5EF4-FFF2-40B4-BE49-F238E27FC236}">
                  <a16:creationId xmlns:a16="http://schemas.microsoft.com/office/drawing/2014/main" id="{00000000-0008-0000-0400-0000988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497</xdr:row>
          <xdr:rowOff>9525</xdr:rowOff>
        </xdr:from>
        <xdr:to>
          <xdr:col>3</xdr:col>
          <xdr:colOff>76200</xdr:colOff>
          <xdr:row>498</xdr:row>
          <xdr:rowOff>19050</xdr:rowOff>
        </xdr:to>
        <xdr:sp macro="" textlink="">
          <xdr:nvSpPr>
            <xdr:cNvPr id="361625" name="Check Box 153" hidden="1">
              <a:extLst>
                <a:ext uri="{63B3BB69-23CF-44E3-9099-C40C66FF867C}">
                  <a14:compatExt spid="_x0000_s361625"/>
                </a:ext>
                <a:ext uri="{FF2B5EF4-FFF2-40B4-BE49-F238E27FC236}">
                  <a16:creationId xmlns:a16="http://schemas.microsoft.com/office/drawing/2014/main" id="{00000000-0008-0000-0400-0000998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171450</xdr:colOff>
          <xdr:row>232</xdr:row>
          <xdr:rowOff>104775</xdr:rowOff>
        </xdr:from>
        <xdr:to>
          <xdr:col>12</xdr:col>
          <xdr:colOff>371475</xdr:colOff>
          <xdr:row>233</xdr:row>
          <xdr:rowOff>85725</xdr:rowOff>
        </xdr:to>
        <xdr:sp macro="" textlink="">
          <xdr:nvSpPr>
            <xdr:cNvPr id="361642" name="Check Box 170" hidden="1">
              <a:extLst>
                <a:ext uri="{63B3BB69-23CF-44E3-9099-C40C66FF867C}">
                  <a14:compatExt spid="_x0000_s361642"/>
                </a:ext>
                <a:ext uri="{FF2B5EF4-FFF2-40B4-BE49-F238E27FC236}">
                  <a16:creationId xmlns:a16="http://schemas.microsoft.com/office/drawing/2014/main" id="{00000000-0008-0000-0400-0000AA840500}"/>
                </a:ext>
              </a:extLst>
            </xdr:cNvPr>
            <xdr:cNvSpPr/>
          </xdr:nvSpPr>
          <xdr:spPr bwMode="auto">
            <a:xfrm>
              <a:off x="0" y="0"/>
              <a:ext cx="0" cy="0"/>
            </a:xfrm>
            <a:prstGeom prst="rect">
              <a:avLst/>
            </a:prstGeom>
            <a:noFill/>
            <a:ln>
              <a:noFill/>
            </a:ln>
            <a:extLst>
              <a:ext uri="{909E8E84-426E-40DD-AFC4-6F175D3DCCD1}">
                <a14:hiddenFill>
                  <a:solidFill>
                    <a:srgbClr val="FFFFCC" mc:Ignorable="a14" a14:legacySpreadsheetColorIndex="26"/>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257175</xdr:colOff>
          <xdr:row>232</xdr:row>
          <xdr:rowOff>114300</xdr:rowOff>
        </xdr:from>
        <xdr:to>
          <xdr:col>14</xdr:col>
          <xdr:colOff>457200</xdr:colOff>
          <xdr:row>233</xdr:row>
          <xdr:rowOff>95250</xdr:rowOff>
        </xdr:to>
        <xdr:sp macro="" textlink="">
          <xdr:nvSpPr>
            <xdr:cNvPr id="361643" name="Check Box 171" hidden="1">
              <a:extLst>
                <a:ext uri="{63B3BB69-23CF-44E3-9099-C40C66FF867C}">
                  <a14:compatExt spid="_x0000_s361643"/>
                </a:ext>
                <a:ext uri="{FF2B5EF4-FFF2-40B4-BE49-F238E27FC236}">
                  <a16:creationId xmlns:a16="http://schemas.microsoft.com/office/drawing/2014/main" id="{00000000-0008-0000-0400-0000AB840500}"/>
                </a:ext>
              </a:extLst>
            </xdr:cNvPr>
            <xdr:cNvSpPr/>
          </xdr:nvSpPr>
          <xdr:spPr bwMode="auto">
            <a:xfrm>
              <a:off x="0" y="0"/>
              <a:ext cx="0" cy="0"/>
            </a:xfrm>
            <a:prstGeom prst="rect">
              <a:avLst/>
            </a:prstGeom>
            <a:noFill/>
            <a:ln>
              <a:noFill/>
            </a:ln>
            <a:extLst>
              <a:ext uri="{909E8E84-426E-40DD-AFC4-6F175D3DCCD1}">
                <a14:hiddenFill>
                  <a:solidFill>
                    <a:srgbClr val="FFFFCC" mc:Ignorable="a14" a14:legacySpreadsheetColorIndex="26"/>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57150</xdr:colOff>
          <xdr:row>234</xdr:row>
          <xdr:rowOff>104775</xdr:rowOff>
        </xdr:from>
        <xdr:to>
          <xdr:col>14</xdr:col>
          <xdr:colOff>257175</xdr:colOff>
          <xdr:row>235</xdr:row>
          <xdr:rowOff>85725</xdr:rowOff>
        </xdr:to>
        <xdr:sp macro="" textlink="">
          <xdr:nvSpPr>
            <xdr:cNvPr id="361644" name="Check Box 172" hidden="1">
              <a:extLst>
                <a:ext uri="{63B3BB69-23CF-44E3-9099-C40C66FF867C}">
                  <a14:compatExt spid="_x0000_s361644"/>
                </a:ext>
                <a:ext uri="{FF2B5EF4-FFF2-40B4-BE49-F238E27FC236}">
                  <a16:creationId xmlns:a16="http://schemas.microsoft.com/office/drawing/2014/main" id="{00000000-0008-0000-0400-0000AC840500}"/>
                </a:ext>
              </a:extLst>
            </xdr:cNvPr>
            <xdr:cNvSpPr/>
          </xdr:nvSpPr>
          <xdr:spPr bwMode="auto">
            <a:xfrm>
              <a:off x="0" y="0"/>
              <a:ext cx="0" cy="0"/>
            </a:xfrm>
            <a:prstGeom prst="rect">
              <a:avLst/>
            </a:prstGeom>
            <a:noFill/>
            <a:ln>
              <a:noFill/>
            </a:ln>
            <a:extLst>
              <a:ext uri="{909E8E84-426E-40DD-AFC4-6F175D3DCCD1}">
                <a14:hiddenFill>
                  <a:solidFill>
                    <a:srgbClr val="FFFFCC" mc:Ignorable="a14" a14:legacySpreadsheetColorIndex="26"/>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104775</xdr:colOff>
          <xdr:row>236</xdr:row>
          <xdr:rowOff>28575</xdr:rowOff>
        </xdr:from>
        <xdr:to>
          <xdr:col>14</xdr:col>
          <xdr:colOff>304800</xdr:colOff>
          <xdr:row>237</xdr:row>
          <xdr:rowOff>9525</xdr:rowOff>
        </xdr:to>
        <xdr:sp macro="" textlink="">
          <xdr:nvSpPr>
            <xdr:cNvPr id="361645" name="Check Box 173" hidden="1">
              <a:extLst>
                <a:ext uri="{63B3BB69-23CF-44E3-9099-C40C66FF867C}">
                  <a14:compatExt spid="_x0000_s361645"/>
                </a:ext>
                <a:ext uri="{FF2B5EF4-FFF2-40B4-BE49-F238E27FC236}">
                  <a16:creationId xmlns:a16="http://schemas.microsoft.com/office/drawing/2014/main" id="{00000000-0008-0000-0400-0000AD840500}"/>
                </a:ext>
              </a:extLst>
            </xdr:cNvPr>
            <xdr:cNvSpPr/>
          </xdr:nvSpPr>
          <xdr:spPr bwMode="auto">
            <a:xfrm>
              <a:off x="0" y="0"/>
              <a:ext cx="0" cy="0"/>
            </a:xfrm>
            <a:prstGeom prst="rect">
              <a:avLst/>
            </a:prstGeom>
            <a:noFill/>
            <a:ln>
              <a:noFill/>
            </a:ln>
            <a:extLst>
              <a:ext uri="{909E8E84-426E-40DD-AFC4-6F175D3DCCD1}">
                <a14:hiddenFill>
                  <a:solidFill>
                    <a:srgbClr val="FFFFCC" mc:Ignorable="a14" a14:legacySpreadsheetColorIndex="26"/>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295275</xdr:colOff>
          <xdr:row>236</xdr:row>
          <xdr:rowOff>9525</xdr:rowOff>
        </xdr:from>
        <xdr:to>
          <xdr:col>12</xdr:col>
          <xdr:colOff>495300</xdr:colOff>
          <xdr:row>236</xdr:row>
          <xdr:rowOff>219075</xdr:rowOff>
        </xdr:to>
        <xdr:sp macro="" textlink="">
          <xdr:nvSpPr>
            <xdr:cNvPr id="361646" name="Check Box 174" hidden="1">
              <a:extLst>
                <a:ext uri="{63B3BB69-23CF-44E3-9099-C40C66FF867C}">
                  <a14:compatExt spid="_x0000_s361646"/>
                </a:ext>
                <a:ext uri="{FF2B5EF4-FFF2-40B4-BE49-F238E27FC236}">
                  <a16:creationId xmlns:a16="http://schemas.microsoft.com/office/drawing/2014/main" id="{00000000-0008-0000-0400-0000AE840500}"/>
                </a:ext>
              </a:extLst>
            </xdr:cNvPr>
            <xdr:cNvSpPr/>
          </xdr:nvSpPr>
          <xdr:spPr bwMode="auto">
            <a:xfrm>
              <a:off x="0" y="0"/>
              <a:ext cx="0" cy="0"/>
            </a:xfrm>
            <a:prstGeom prst="rect">
              <a:avLst/>
            </a:prstGeom>
            <a:noFill/>
            <a:ln>
              <a:noFill/>
            </a:ln>
            <a:extLst>
              <a:ext uri="{909E8E84-426E-40DD-AFC4-6F175D3DCCD1}">
                <a14:hiddenFill>
                  <a:solidFill>
                    <a:srgbClr val="FFFFCC" mc:Ignorable="a14" a14:legacySpreadsheetColorIndex="26"/>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525</xdr:row>
          <xdr:rowOff>0</xdr:rowOff>
        </xdr:from>
        <xdr:to>
          <xdr:col>3</xdr:col>
          <xdr:colOff>66675</xdr:colOff>
          <xdr:row>526</xdr:row>
          <xdr:rowOff>0</xdr:rowOff>
        </xdr:to>
        <xdr:sp macro="" textlink="">
          <xdr:nvSpPr>
            <xdr:cNvPr id="361650" name="Check Box 178" hidden="1">
              <a:extLst>
                <a:ext uri="{63B3BB69-23CF-44E3-9099-C40C66FF867C}">
                  <a14:compatExt spid="_x0000_s361650"/>
                </a:ext>
                <a:ext uri="{FF2B5EF4-FFF2-40B4-BE49-F238E27FC236}">
                  <a16:creationId xmlns:a16="http://schemas.microsoft.com/office/drawing/2014/main" id="{00000000-0008-0000-0400-0000B28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175</xdr:row>
          <xdr:rowOff>0</xdr:rowOff>
        </xdr:from>
        <xdr:to>
          <xdr:col>3</xdr:col>
          <xdr:colOff>95250</xdr:colOff>
          <xdr:row>175</xdr:row>
          <xdr:rowOff>219075</xdr:rowOff>
        </xdr:to>
        <xdr:sp macro="" textlink="">
          <xdr:nvSpPr>
            <xdr:cNvPr id="361651" name="Check Box 179" hidden="1">
              <a:extLst>
                <a:ext uri="{63B3BB69-23CF-44E3-9099-C40C66FF867C}">
                  <a14:compatExt spid="_x0000_s361651"/>
                </a:ext>
                <a:ext uri="{FF2B5EF4-FFF2-40B4-BE49-F238E27FC236}">
                  <a16:creationId xmlns:a16="http://schemas.microsoft.com/office/drawing/2014/main" id="{00000000-0008-0000-0400-0000B38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183</xdr:row>
          <xdr:rowOff>0</xdr:rowOff>
        </xdr:from>
        <xdr:to>
          <xdr:col>3</xdr:col>
          <xdr:colOff>95250</xdr:colOff>
          <xdr:row>183</xdr:row>
          <xdr:rowOff>219075</xdr:rowOff>
        </xdr:to>
        <xdr:sp macro="" textlink="">
          <xdr:nvSpPr>
            <xdr:cNvPr id="361673" name="Check Box 201" hidden="1">
              <a:extLst>
                <a:ext uri="{63B3BB69-23CF-44E3-9099-C40C66FF867C}">
                  <a14:compatExt spid="_x0000_s361673"/>
                </a:ext>
                <a:ext uri="{FF2B5EF4-FFF2-40B4-BE49-F238E27FC236}">
                  <a16:creationId xmlns:a16="http://schemas.microsoft.com/office/drawing/2014/main" id="{00000000-0008-0000-0400-0000C98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1</xdr:col>
          <xdr:colOff>95250</xdr:colOff>
          <xdr:row>485</xdr:row>
          <xdr:rowOff>0</xdr:rowOff>
        </xdr:from>
        <xdr:to>
          <xdr:col>9</xdr:col>
          <xdr:colOff>409575</xdr:colOff>
          <xdr:row>485</xdr:row>
          <xdr:rowOff>219075</xdr:rowOff>
        </xdr:to>
        <xdr:sp macro="" textlink="">
          <xdr:nvSpPr>
            <xdr:cNvPr id="361682" name="Group Box 210" hidden="1">
              <a:extLst>
                <a:ext uri="{63B3BB69-23CF-44E3-9099-C40C66FF867C}">
                  <a14:compatExt spid="_x0000_s361682"/>
                </a:ext>
                <a:ext uri="{FF2B5EF4-FFF2-40B4-BE49-F238E27FC236}">
                  <a16:creationId xmlns:a16="http://schemas.microsoft.com/office/drawing/2014/main" id="{00000000-0008-0000-0400-0000D28405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xdr:from>
          <xdr:col>3</xdr:col>
          <xdr:colOff>133350</xdr:colOff>
          <xdr:row>485</xdr:row>
          <xdr:rowOff>28575</xdr:rowOff>
        </xdr:from>
        <xdr:to>
          <xdr:col>3</xdr:col>
          <xdr:colOff>428625</xdr:colOff>
          <xdr:row>485</xdr:row>
          <xdr:rowOff>171450</xdr:rowOff>
        </xdr:to>
        <xdr:sp macro="" textlink="">
          <xdr:nvSpPr>
            <xdr:cNvPr id="361683" name="Option Button 211" hidden="1">
              <a:extLst>
                <a:ext uri="{63B3BB69-23CF-44E3-9099-C40C66FF867C}">
                  <a14:compatExt spid="_x0000_s361683"/>
                </a:ext>
                <a:ext uri="{FF2B5EF4-FFF2-40B4-BE49-F238E27FC236}">
                  <a16:creationId xmlns:a16="http://schemas.microsoft.com/office/drawing/2014/main" id="{00000000-0008-0000-0400-0000D38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L</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400050</xdr:colOff>
          <xdr:row>485</xdr:row>
          <xdr:rowOff>28575</xdr:rowOff>
        </xdr:from>
        <xdr:to>
          <xdr:col>3</xdr:col>
          <xdr:colOff>695325</xdr:colOff>
          <xdr:row>485</xdr:row>
          <xdr:rowOff>171450</xdr:rowOff>
        </xdr:to>
        <xdr:sp macro="" textlink="">
          <xdr:nvSpPr>
            <xdr:cNvPr id="361684" name="Option Button 212" hidden="1">
              <a:extLst>
                <a:ext uri="{63B3BB69-23CF-44E3-9099-C40C66FF867C}">
                  <a14:compatExt spid="_x0000_s361684"/>
                </a:ext>
                <a:ext uri="{FF2B5EF4-FFF2-40B4-BE49-F238E27FC236}">
                  <a16:creationId xmlns:a16="http://schemas.microsoft.com/office/drawing/2014/main" id="{00000000-0008-0000-0400-0000D48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G</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695325</xdr:colOff>
          <xdr:row>485</xdr:row>
          <xdr:rowOff>28575</xdr:rowOff>
        </xdr:from>
        <xdr:to>
          <xdr:col>3</xdr:col>
          <xdr:colOff>990600</xdr:colOff>
          <xdr:row>485</xdr:row>
          <xdr:rowOff>171450</xdr:rowOff>
        </xdr:to>
        <xdr:sp macro="" textlink="">
          <xdr:nvSpPr>
            <xdr:cNvPr id="361685" name="Option Button 213" hidden="1">
              <a:extLst>
                <a:ext uri="{63B3BB69-23CF-44E3-9099-C40C66FF867C}">
                  <a14:compatExt spid="_x0000_s361685"/>
                </a:ext>
                <a:ext uri="{FF2B5EF4-FFF2-40B4-BE49-F238E27FC236}">
                  <a16:creationId xmlns:a16="http://schemas.microsoft.com/office/drawing/2014/main" id="{00000000-0008-0000-0400-0000D58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A</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990600</xdr:colOff>
          <xdr:row>485</xdr:row>
          <xdr:rowOff>38100</xdr:rowOff>
        </xdr:from>
        <xdr:to>
          <xdr:col>5</xdr:col>
          <xdr:colOff>19050</xdr:colOff>
          <xdr:row>485</xdr:row>
          <xdr:rowOff>171450</xdr:rowOff>
        </xdr:to>
        <xdr:sp macro="" textlink="">
          <xdr:nvSpPr>
            <xdr:cNvPr id="361686" name="Option Button 214" hidden="1">
              <a:extLst>
                <a:ext uri="{63B3BB69-23CF-44E3-9099-C40C66FF867C}">
                  <a14:compatExt spid="_x0000_s361686"/>
                </a:ext>
                <a:ext uri="{FF2B5EF4-FFF2-40B4-BE49-F238E27FC236}">
                  <a16:creationId xmlns:a16="http://schemas.microsoft.com/office/drawing/2014/main" id="{00000000-0008-0000-0400-0000D68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B</a:t>
              </a:r>
            </a:p>
          </xdr:txBody>
        </xdr:sp>
        <xdr:clientData/>
      </xdr:twoCellAnchor>
    </mc:Choice>
    <mc:Fallback/>
  </mc:AlternateContent>
  <mc:AlternateContent xmlns:mc="http://schemas.openxmlformats.org/markup-compatibility/2006">
    <mc:Choice xmlns:a14="http://schemas.microsoft.com/office/drawing/2010/main" Requires="a14">
      <xdr:twoCellAnchor>
        <xdr:from>
          <xdr:col>5</xdr:col>
          <xdr:colOff>19050</xdr:colOff>
          <xdr:row>485</xdr:row>
          <xdr:rowOff>38100</xdr:rowOff>
        </xdr:from>
        <xdr:to>
          <xdr:col>5</xdr:col>
          <xdr:colOff>314325</xdr:colOff>
          <xdr:row>485</xdr:row>
          <xdr:rowOff>171450</xdr:rowOff>
        </xdr:to>
        <xdr:sp macro="" textlink="">
          <xdr:nvSpPr>
            <xdr:cNvPr id="361687" name="Option Button 215" hidden="1">
              <a:extLst>
                <a:ext uri="{63B3BB69-23CF-44E3-9099-C40C66FF867C}">
                  <a14:compatExt spid="_x0000_s361687"/>
                </a:ext>
                <a:ext uri="{FF2B5EF4-FFF2-40B4-BE49-F238E27FC236}">
                  <a16:creationId xmlns:a16="http://schemas.microsoft.com/office/drawing/2014/main" id="{00000000-0008-0000-0400-0000D78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1</a:t>
              </a:r>
            </a:p>
          </xdr:txBody>
        </xdr:sp>
        <xdr:clientData/>
      </xdr:twoCellAnchor>
    </mc:Choice>
    <mc:Fallback/>
  </mc:AlternateContent>
  <mc:AlternateContent xmlns:mc="http://schemas.openxmlformats.org/markup-compatibility/2006">
    <mc:Choice xmlns:a14="http://schemas.microsoft.com/office/drawing/2010/main" Requires="a14">
      <xdr:twoCellAnchor>
        <xdr:from>
          <xdr:col>5</xdr:col>
          <xdr:colOff>314325</xdr:colOff>
          <xdr:row>485</xdr:row>
          <xdr:rowOff>28575</xdr:rowOff>
        </xdr:from>
        <xdr:to>
          <xdr:col>6</xdr:col>
          <xdr:colOff>76200</xdr:colOff>
          <xdr:row>485</xdr:row>
          <xdr:rowOff>171450</xdr:rowOff>
        </xdr:to>
        <xdr:sp macro="" textlink="">
          <xdr:nvSpPr>
            <xdr:cNvPr id="361688" name="Option Button 216" hidden="1">
              <a:extLst>
                <a:ext uri="{63B3BB69-23CF-44E3-9099-C40C66FF867C}">
                  <a14:compatExt spid="_x0000_s361688"/>
                </a:ext>
                <a:ext uri="{FF2B5EF4-FFF2-40B4-BE49-F238E27FC236}">
                  <a16:creationId xmlns:a16="http://schemas.microsoft.com/office/drawing/2014/main" id="{00000000-0008-0000-0400-0000D88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2</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76200</xdr:colOff>
          <xdr:row>485</xdr:row>
          <xdr:rowOff>38100</xdr:rowOff>
        </xdr:from>
        <xdr:to>
          <xdr:col>6</xdr:col>
          <xdr:colOff>371475</xdr:colOff>
          <xdr:row>485</xdr:row>
          <xdr:rowOff>171450</xdr:rowOff>
        </xdr:to>
        <xdr:sp macro="" textlink="">
          <xdr:nvSpPr>
            <xdr:cNvPr id="361689" name="Option Button 217" hidden="1">
              <a:extLst>
                <a:ext uri="{63B3BB69-23CF-44E3-9099-C40C66FF867C}">
                  <a14:compatExt spid="_x0000_s361689"/>
                </a:ext>
                <a:ext uri="{FF2B5EF4-FFF2-40B4-BE49-F238E27FC236}">
                  <a16:creationId xmlns:a16="http://schemas.microsoft.com/office/drawing/2014/main" id="{00000000-0008-0000-0400-0000D98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3</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352425</xdr:colOff>
          <xdr:row>485</xdr:row>
          <xdr:rowOff>28575</xdr:rowOff>
        </xdr:from>
        <xdr:to>
          <xdr:col>7</xdr:col>
          <xdr:colOff>114300</xdr:colOff>
          <xdr:row>485</xdr:row>
          <xdr:rowOff>171450</xdr:rowOff>
        </xdr:to>
        <xdr:sp macro="" textlink="">
          <xdr:nvSpPr>
            <xdr:cNvPr id="361690" name="Option Button 218" hidden="1">
              <a:extLst>
                <a:ext uri="{63B3BB69-23CF-44E3-9099-C40C66FF867C}">
                  <a14:compatExt spid="_x0000_s361690"/>
                </a:ext>
                <a:ext uri="{FF2B5EF4-FFF2-40B4-BE49-F238E27FC236}">
                  <a16:creationId xmlns:a16="http://schemas.microsoft.com/office/drawing/2014/main" id="{00000000-0008-0000-0400-0000DA8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4</a:t>
              </a:r>
            </a:p>
          </xdr:txBody>
        </xdr:sp>
        <xdr:clientData/>
      </xdr:twoCellAnchor>
    </mc:Choice>
    <mc:Fallback/>
  </mc:AlternateContent>
  <mc:AlternateContent xmlns:mc="http://schemas.openxmlformats.org/markup-compatibility/2006">
    <mc:Choice xmlns:a14="http://schemas.microsoft.com/office/drawing/2010/main" Requires="a14">
      <xdr:twoCellAnchor>
        <xdr:from>
          <xdr:col>7</xdr:col>
          <xdr:colOff>114300</xdr:colOff>
          <xdr:row>485</xdr:row>
          <xdr:rowOff>38100</xdr:rowOff>
        </xdr:from>
        <xdr:to>
          <xdr:col>9</xdr:col>
          <xdr:colOff>76200</xdr:colOff>
          <xdr:row>485</xdr:row>
          <xdr:rowOff>171450</xdr:rowOff>
        </xdr:to>
        <xdr:sp macro="" textlink="">
          <xdr:nvSpPr>
            <xdr:cNvPr id="361691" name="Option Button 219" hidden="1">
              <a:extLst>
                <a:ext uri="{63B3BB69-23CF-44E3-9099-C40C66FF867C}">
                  <a14:compatExt spid="_x0000_s361691"/>
                </a:ext>
                <a:ext uri="{FF2B5EF4-FFF2-40B4-BE49-F238E27FC236}">
                  <a16:creationId xmlns:a16="http://schemas.microsoft.com/office/drawing/2014/main" id="{00000000-0008-0000-0400-0000DB8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5</a:t>
              </a:r>
            </a:p>
          </xdr:txBody>
        </xdr:sp>
        <xdr:clientData/>
      </xdr:twoCellAnchor>
    </mc:Choice>
    <mc:Fallback/>
  </mc:AlternateContent>
  <mc:AlternateContent xmlns:mc="http://schemas.openxmlformats.org/markup-compatibility/2006">
    <mc:Choice xmlns:a14="http://schemas.microsoft.com/office/drawing/2010/main" Requires="a14">
      <xdr:twoCellAnchor>
        <xdr:from>
          <xdr:col>2</xdr:col>
          <xdr:colOff>9525</xdr:colOff>
          <xdr:row>485</xdr:row>
          <xdr:rowOff>247650</xdr:rowOff>
        </xdr:from>
        <xdr:to>
          <xdr:col>9</xdr:col>
          <xdr:colOff>409575</xdr:colOff>
          <xdr:row>486</xdr:row>
          <xdr:rowOff>228600</xdr:rowOff>
        </xdr:to>
        <xdr:sp macro="" textlink="">
          <xdr:nvSpPr>
            <xdr:cNvPr id="361692" name="Group Box 220" hidden="1">
              <a:extLst>
                <a:ext uri="{63B3BB69-23CF-44E3-9099-C40C66FF867C}">
                  <a14:compatExt spid="_x0000_s361692"/>
                </a:ext>
                <a:ext uri="{FF2B5EF4-FFF2-40B4-BE49-F238E27FC236}">
                  <a16:creationId xmlns:a16="http://schemas.microsoft.com/office/drawing/2014/main" id="{00000000-0008-0000-0400-0000DC8405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9525</xdr:colOff>
          <xdr:row>487</xdr:row>
          <xdr:rowOff>238125</xdr:rowOff>
        </xdr:from>
        <xdr:to>
          <xdr:col>9</xdr:col>
          <xdr:colOff>342900</xdr:colOff>
          <xdr:row>488</xdr:row>
          <xdr:rowOff>238125</xdr:rowOff>
        </xdr:to>
        <xdr:sp macro="" textlink="">
          <xdr:nvSpPr>
            <xdr:cNvPr id="361694" name="Group Box 222" hidden="1">
              <a:extLst>
                <a:ext uri="{63B3BB69-23CF-44E3-9099-C40C66FF867C}">
                  <a14:compatExt spid="_x0000_s361694"/>
                </a:ext>
                <a:ext uri="{FF2B5EF4-FFF2-40B4-BE49-F238E27FC236}">
                  <a16:creationId xmlns:a16="http://schemas.microsoft.com/office/drawing/2014/main" id="{00000000-0008-0000-0400-0000DE8405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9525</xdr:colOff>
          <xdr:row>488</xdr:row>
          <xdr:rowOff>238125</xdr:rowOff>
        </xdr:from>
        <xdr:to>
          <xdr:col>9</xdr:col>
          <xdr:colOff>342900</xdr:colOff>
          <xdr:row>490</xdr:row>
          <xdr:rowOff>9525</xdr:rowOff>
        </xdr:to>
        <xdr:sp macro="" textlink="">
          <xdr:nvSpPr>
            <xdr:cNvPr id="361695" name="Group Box 223" hidden="1">
              <a:extLst>
                <a:ext uri="{63B3BB69-23CF-44E3-9099-C40C66FF867C}">
                  <a14:compatExt spid="_x0000_s361695"/>
                </a:ext>
                <a:ext uri="{FF2B5EF4-FFF2-40B4-BE49-F238E27FC236}">
                  <a16:creationId xmlns:a16="http://schemas.microsoft.com/office/drawing/2014/main" id="{00000000-0008-0000-0400-0000DF8405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xdr:from>
          <xdr:col>8</xdr:col>
          <xdr:colOff>180975</xdr:colOff>
          <xdr:row>485</xdr:row>
          <xdr:rowOff>38100</xdr:rowOff>
        </xdr:from>
        <xdr:to>
          <xdr:col>9</xdr:col>
          <xdr:colOff>200025</xdr:colOff>
          <xdr:row>485</xdr:row>
          <xdr:rowOff>171450</xdr:rowOff>
        </xdr:to>
        <xdr:sp macro="" textlink="">
          <xdr:nvSpPr>
            <xdr:cNvPr id="361696" name="Option Button 224" hidden="1">
              <a:extLst>
                <a:ext uri="{63B3BB69-23CF-44E3-9099-C40C66FF867C}">
                  <a14:compatExt spid="_x0000_s361696"/>
                </a:ext>
                <a:ext uri="{FF2B5EF4-FFF2-40B4-BE49-F238E27FC236}">
                  <a16:creationId xmlns:a16="http://schemas.microsoft.com/office/drawing/2014/main" id="{00000000-0008-0000-0400-0000E08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6</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85725</xdr:colOff>
          <xdr:row>490</xdr:row>
          <xdr:rowOff>9525</xdr:rowOff>
        </xdr:from>
        <xdr:to>
          <xdr:col>9</xdr:col>
          <xdr:colOff>361950</xdr:colOff>
          <xdr:row>491</xdr:row>
          <xdr:rowOff>9525</xdr:rowOff>
        </xdr:to>
        <xdr:sp macro="" textlink="">
          <xdr:nvSpPr>
            <xdr:cNvPr id="361697" name="Group Box 225" hidden="1">
              <a:extLst>
                <a:ext uri="{63B3BB69-23CF-44E3-9099-C40C66FF867C}">
                  <a14:compatExt spid="_x0000_s361697"/>
                </a:ext>
                <a:ext uri="{FF2B5EF4-FFF2-40B4-BE49-F238E27FC236}">
                  <a16:creationId xmlns:a16="http://schemas.microsoft.com/office/drawing/2014/main" id="{00000000-0008-0000-0400-0000E18405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3</xdr:col>
          <xdr:colOff>9525</xdr:colOff>
          <xdr:row>87</xdr:row>
          <xdr:rowOff>0</xdr:rowOff>
        </xdr:from>
        <xdr:to>
          <xdr:col>3</xdr:col>
          <xdr:colOff>219075</xdr:colOff>
          <xdr:row>88</xdr:row>
          <xdr:rowOff>0</xdr:rowOff>
        </xdr:to>
        <xdr:sp macro="" textlink="">
          <xdr:nvSpPr>
            <xdr:cNvPr id="361698" name="Check Box 226" hidden="1">
              <a:extLst>
                <a:ext uri="{63B3BB69-23CF-44E3-9099-C40C66FF867C}">
                  <a14:compatExt spid="_x0000_s361698"/>
                </a:ext>
                <a:ext uri="{FF2B5EF4-FFF2-40B4-BE49-F238E27FC236}">
                  <a16:creationId xmlns:a16="http://schemas.microsoft.com/office/drawing/2014/main" id="{00000000-0008-0000-0400-0000E28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9525</xdr:colOff>
          <xdr:row>90</xdr:row>
          <xdr:rowOff>0</xdr:rowOff>
        </xdr:from>
        <xdr:to>
          <xdr:col>3</xdr:col>
          <xdr:colOff>219075</xdr:colOff>
          <xdr:row>91</xdr:row>
          <xdr:rowOff>0</xdr:rowOff>
        </xdr:to>
        <xdr:sp macro="" textlink="">
          <xdr:nvSpPr>
            <xdr:cNvPr id="361699" name="Check Box 227" hidden="1">
              <a:extLst>
                <a:ext uri="{63B3BB69-23CF-44E3-9099-C40C66FF867C}">
                  <a14:compatExt spid="_x0000_s361699"/>
                </a:ext>
                <a:ext uri="{FF2B5EF4-FFF2-40B4-BE49-F238E27FC236}">
                  <a16:creationId xmlns:a16="http://schemas.microsoft.com/office/drawing/2014/main" id="{00000000-0008-0000-0400-0000E38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9525</xdr:colOff>
          <xdr:row>93</xdr:row>
          <xdr:rowOff>0</xdr:rowOff>
        </xdr:from>
        <xdr:to>
          <xdr:col>3</xdr:col>
          <xdr:colOff>219075</xdr:colOff>
          <xdr:row>94</xdr:row>
          <xdr:rowOff>0</xdr:rowOff>
        </xdr:to>
        <xdr:sp macro="" textlink="">
          <xdr:nvSpPr>
            <xdr:cNvPr id="361700" name="Check Box 228" hidden="1">
              <a:extLst>
                <a:ext uri="{63B3BB69-23CF-44E3-9099-C40C66FF867C}">
                  <a14:compatExt spid="_x0000_s361700"/>
                </a:ext>
                <a:ext uri="{FF2B5EF4-FFF2-40B4-BE49-F238E27FC236}">
                  <a16:creationId xmlns:a16="http://schemas.microsoft.com/office/drawing/2014/main" id="{00000000-0008-0000-0400-0000E48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9525</xdr:colOff>
          <xdr:row>96</xdr:row>
          <xdr:rowOff>0</xdr:rowOff>
        </xdr:from>
        <xdr:to>
          <xdr:col>3</xdr:col>
          <xdr:colOff>219075</xdr:colOff>
          <xdr:row>97</xdr:row>
          <xdr:rowOff>0</xdr:rowOff>
        </xdr:to>
        <xdr:sp macro="" textlink="">
          <xdr:nvSpPr>
            <xdr:cNvPr id="361701" name="Check Box 229" hidden="1">
              <a:extLst>
                <a:ext uri="{63B3BB69-23CF-44E3-9099-C40C66FF867C}">
                  <a14:compatExt spid="_x0000_s361701"/>
                </a:ext>
                <a:ext uri="{FF2B5EF4-FFF2-40B4-BE49-F238E27FC236}">
                  <a16:creationId xmlns:a16="http://schemas.microsoft.com/office/drawing/2014/main" id="{00000000-0008-0000-0400-0000E58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952500</xdr:colOff>
          <xdr:row>87</xdr:row>
          <xdr:rowOff>0</xdr:rowOff>
        </xdr:from>
        <xdr:to>
          <xdr:col>4</xdr:col>
          <xdr:colOff>19050</xdr:colOff>
          <xdr:row>88</xdr:row>
          <xdr:rowOff>0</xdr:rowOff>
        </xdr:to>
        <xdr:sp macro="" textlink="">
          <xdr:nvSpPr>
            <xdr:cNvPr id="361702" name="Check Box 230" hidden="1">
              <a:extLst>
                <a:ext uri="{63B3BB69-23CF-44E3-9099-C40C66FF867C}">
                  <a14:compatExt spid="_x0000_s361702"/>
                </a:ext>
                <a:ext uri="{FF2B5EF4-FFF2-40B4-BE49-F238E27FC236}">
                  <a16:creationId xmlns:a16="http://schemas.microsoft.com/office/drawing/2014/main" id="{00000000-0008-0000-0400-0000E68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428625</xdr:colOff>
          <xdr:row>87</xdr:row>
          <xdr:rowOff>0</xdr:rowOff>
        </xdr:from>
        <xdr:to>
          <xdr:col>6</xdr:col>
          <xdr:colOff>104775</xdr:colOff>
          <xdr:row>88</xdr:row>
          <xdr:rowOff>0</xdr:rowOff>
        </xdr:to>
        <xdr:sp macro="" textlink="">
          <xdr:nvSpPr>
            <xdr:cNvPr id="361703" name="Check Box 231" hidden="1">
              <a:extLst>
                <a:ext uri="{63B3BB69-23CF-44E3-9099-C40C66FF867C}">
                  <a14:compatExt spid="_x0000_s361703"/>
                </a:ext>
                <a:ext uri="{FF2B5EF4-FFF2-40B4-BE49-F238E27FC236}">
                  <a16:creationId xmlns:a16="http://schemas.microsoft.com/office/drawing/2014/main" id="{00000000-0008-0000-0400-0000E78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87</xdr:row>
          <xdr:rowOff>0</xdr:rowOff>
        </xdr:from>
        <xdr:to>
          <xdr:col>8</xdr:col>
          <xdr:colOff>238125</xdr:colOff>
          <xdr:row>88</xdr:row>
          <xdr:rowOff>0</xdr:rowOff>
        </xdr:to>
        <xdr:sp macro="" textlink="">
          <xdr:nvSpPr>
            <xdr:cNvPr id="361704" name="Check Box 232" hidden="1">
              <a:extLst>
                <a:ext uri="{63B3BB69-23CF-44E3-9099-C40C66FF867C}">
                  <a14:compatExt spid="_x0000_s361704"/>
                </a:ext>
                <a:ext uri="{FF2B5EF4-FFF2-40B4-BE49-F238E27FC236}">
                  <a16:creationId xmlns:a16="http://schemas.microsoft.com/office/drawing/2014/main" id="{00000000-0008-0000-0400-0000E88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962025</xdr:colOff>
          <xdr:row>88</xdr:row>
          <xdr:rowOff>9525</xdr:rowOff>
        </xdr:from>
        <xdr:to>
          <xdr:col>4</xdr:col>
          <xdr:colOff>28575</xdr:colOff>
          <xdr:row>89</xdr:row>
          <xdr:rowOff>9525</xdr:rowOff>
        </xdr:to>
        <xdr:sp macro="" textlink="">
          <xdr:nvSpPr>
            <xdr:cNvPr id="361705" name="Check Box 233" hidden="1">
              <a:extLst>
                <a:ext uri="{63B3BB69-23CF-44E3-9099-C40C66FF867C}">
                  <a14:compatExt spid="_x0000_s361705"/>
                </a:ext>
                <a:ext uri="{FF2B5EF4-FFF2-40B4-BE49-F238E27FC236}">
                  <a16:creationId xmlns:a16="http://schemas.microsoft.com/office/drawing/2014/main" id="{00000000-0008-0000-0400-0000E98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962025</xdr:colOff>
          <xdr:row>89</xdr:row>
          <xdr:rowOff>9525</xdr:rowOff>
        </xdr:from>
        <xdr:to>
          <xdr:col>4</xdr:col>
          <xdr:colOff>28575</xdr:colOff>
          <xdr:row>90</xdr:row>
          <xdr:rowOff>9525</xdr:rowOff>
        </xdr:to>
        <xdr:sp macro="" textlink="">
          <xdr:nvSpPr>
            <xdr:cNvPr id="361706" name="Check Box 234" hidden="1">
              <a:extLst>
                <a:ext uri="{63B3BB69-23CF-44E3-9099-C40C66FF867C}">
                  <a14:compatExt spid="_x0000_s361706"/>
                </a:ext>
                <a:ext uri="{FF2B5EF4-FFF2-40B4-BE49-F238E27FC236}">
                  <a16:creationId xmlns:a16="http://schemas.microsoft.com/office/drawing/2014/main" id="{00000000-0008-0000-0400-0000EA8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962025</xdr:colOff>
          <xdr:row>89</xdr:row>
          <xdr:rowOff>219075</xdr:rowOff>
        </xdr:from>
        <xdr:to>
          <xdr:col>4</xdr:col>
          <xdr:colOff>28575</xdr:colOff>
          <xdr:row>90</xdr:row>
          <xdr:rowOff>219075</xdr:rowOff>
        </xdr:to>
        <xdr:sp macro="" textlink="">
          <xdr:nvSpPr>
            <xdr:cNvPr id="361707" name="Check Box 235" hidden="1">
              <a:extLst>
                <a:ext uri="{63B3BB69-23CF-44E3-9099-C40C66FF867C}">
                  <a14:compatExt spid="_x0000_s361707"/>
                </a:ext>
                <a:ext uri="{FF2B5EF4-FFF2-40B4-BE49-F238E27FC236}">
                  <a16:creationId xmlns:a16="http://schemas.microsoft.com/office/drawing/2014/main" id="{00000000-0008-0000-0400-0000EB8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428625</xdr:colOff>
          <xdr:row>89</xdr:row>
          <xdr:rowOff>219075</xdr:rowOff>
        </xdr:from>
        <xdr:to>
          <xdr:col>6</xdr:col>
          <xdr:colOff>104775</xdr:colOff>
          <xdr:row>90</xdr:row>
          <xdr:rowOff>219075</xdr:rowOff>
        </xdr:to>
        <xdr:sp macro="" textlink="">
          <xdr:nvSpPr>
            <xdr:cNvPr id="361708" name="Check Box 236" hidden="1">
              <a:extLst>
                <a:ext uri="{63B3BB69-23CF-44E3-9099-C40C66FF867C}">
                  <a14:compatExt spid="_x0000_s361708"/>
                </a:ext>
                <a:ext uri="{FF2B5EF4-FFF2-40B4-BE49-F238E27FC236}">
                  <a16:creationId xmlns:a16="http://schemas.microsoft.com/office/drawing/2014/main" id="{00000000-0008-0000-0400-0000EC8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962025</xdr:colOff>
          <xdr:row>91</xdr:row>
          <xdr:rowOff>0</xdr:rowOff>
        </xdr:from>
        <xdr:to>
          <xdr:col>4</xdr:col>
          <xdr:colOff>28575</xdr:colOff>
          <xdr:row>92</xdr:row>
          <xdr:rowOff>0</xdr:rowOff>
        </xdr:to>
        <xdr:sp macro="" textlink="">
          <xdr:nvSpPr>
            <xdr:cNvPr id="361709" name="Check Box 237" hidden="1">
              <a:extLst>
                <a:ext uri="{63B3BB69-23CF-44E3-9099-C40C66FF867C}">
                  <a14:compatExt spid="_x0000_s361709"/>
                </a:ext>
                <a:ext uri="{FF2B5EF4-FFF2-40B4-BE49-F238E27FC236}">
                  <a16:creationId xmlns:a16="http://schemas.microsoft.com/office/drawing/2014/main" id="{00000000-0008-0000-0400-0000ED8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962025</xdr:colOff>
          <xdr:row>92</xdr:row>
          <xdr:rowOff>0</xdr:rowOff>
        </xdr:from>
        <xdr:to>
          <xdr:col>4</xdr:col>
          <xdr:colOff>28575</xdr:colOff>
          <xdr:row>93</xdr:row>
          <xdr:rowOff>0</xdr:rowOff>
        </xdr:to>
        <xdr:sp macro="" textlink="">
          <xdr:nvSpPr>
            <xdr:cNvPr id="361710" name="Check Box 238" hidden="1">
              <a:extLst>
                <a:ext uri="{63B3BB69-23CF-44E3-9099-C40C66FF867C}">
                  <a14:compatExt spid="_x0000_s361710"/>
                </a:ext>
                <a:ext uri="{FF2B5EF4-FFF2-40B4-BE49-F238E27FC236}">
                  <a16:creationId xmlns:a16="http://schemas.microsoft.com/office/drawing/2014/main" id="{00000000-0008-0000-0400-0000EE8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962025</xdr:colOff>
          <xdr:row>94</xdr:row>
          <xdr:rowOff>0</xdr:rowOff>
        </xdr:from>
        <xdr:to>
          <xdr:col>4</xdr:col>
          <xdr:colOff>28575</xdr:colOff>
          <xdr:row>95</xdr:row>
          <xdr:rowOff>0</xdr:rowOff>
        </xdr:to>
        <xdr:sp macro="" textlink="">
          <xdr:nvSpPr>
            <xdr:cNvPr id="361711" name="Check Box 239" hidden="1">
              <a:extLst>
                <a:ext uri="{63B3BB69-23CF-44E3-9099-C40C66FF867C}">
                  <a14:compatExt spid="_x0000_s361711"/>
                </a:ext>
                <a:ext uri="{FF2B5EF4-FFF2-40B4-BE49-F238E27FC236}">
                  <a16:creationId xmlns:a16="http://schemas.microsoft.com/office/drawing/2014/main" id="{00000000-0008-0000-0400-0000EF8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962025</xdr:colOff>
          <xdr:row>95</xdr:row>
          <xdr:rowOff>0</xdr:rowOff>
        </xdr:from>
        <xdr:to>
          <xdr:col>4</xdr:col>
          <xdr:colOff>28575</xdr:colOff>
          <xdr:row>96</xdr:row>
          <xdr:rowOff>0</xdr:rowOff>
        </xdr:to>
        <xdr:sp macro="" textlink="">
          <xdr:nvSpPr>
            <xdr:cNvPr id="361712" name="Check Box 240" hidden="1">
              <a:extLst>
                <a:ext uri="{63B3BB69-23CF-44E3-9099-C40C66FF867C}">
                  <a14:compatExt spid="_x0000_s361712"/>
                </a:ext>
                <a:ext uri="{FF2B5EF4-FFF2-40B4-BE49-F238E27FC236}">
                  <a16:creationId xmlns:a16="http://schemas.microsoft.com/office/drawing/2014/main" id="{00000000-0008-0000-0400-0000F08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952500</xdr:colOff>
          <xdr:row>98</xdr:row>
          <xdr:rowOff>0</xdr:rowOff>
        </xdr:from>
        <xdr:to>
          <xdr:col>4</xdr:col>
          <xdr:colOff>19050</xdr:colOff>
          <xdr:row>99</xdr:row>
          <xdr:rowOff>0</xdr:rowOff>
        </xdr:to>
        <xdr:sp macro="" textlink="">
          <xdr:nvSpPr>
            <xdr:cNvPr id="361713" name="Check Box 241" hidden="1">
              <a:extLst>
                <a:ext uri="{63B3BB69-23CF-44E3-9099-C40C66FF867C}">
                  <a14:compatExt spid="_x0000_s361713"/>
                </a:ext>
                <a:ext uri="{FF2B5EF4-FFF2-40B4-BE49-F238E27FC236}">
                  <a16:creationId xmlns:a16="http://schemas.microsoft.com/office/drawing/2014/main" id="{00000000-0008-0000-0400-0000F18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952500</xdr:colOff>
          <xdr:row>97</xdr:row>
          <xdr:rowOff>0</xdr:rowOff>
        </xdr:from>
        <xdr:to>
          <xdr:col>4</xdr:col>
          <xdr:colOff>19050</xdr:colOff>
          <xdr:row>98</xdr:row>
          <xdr:rowOff>0</xdr:rowOff>
        </xdr:to>
        <xdr:sp macro="" textlink="">
          <xdr:nvSpPr>
            <xdr:cNvPr id="361714" name="Check Box 242" hidden="1">
              <a:extLst>
                <a:ext uri="{63B3BB69-23CF-44E3-9099-C40C66FF867C}">
                  <a14:compatExt spid="_x0000_s361714"/>
                </a:ext>
                <a:ext uri="{FF2B5EF4-FFF2-40B4-BE49-F238E27FC236}">
                  <a16:creationId xmlns:a16="http://schemas.microsoft.com/office/drawing/2014/main" id="{00000000-0008-0000-0400-0000F28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0</xdr:colOff>
          <xdr:row>119</xdr:row>
          <xdr:rowOff>0</xdr:rowOff>
        </xdr:from>
        <xdr:to>
          <xdr:col>3</xdr:col>
          <xdr:colOff>209550</xdr:colOff>
          <xdr:row>120</xdr:row>
          <xdr:rowOff>0</xdr:rowOff>
        </xdr:to>
        <xdr:sp macro="" textlink="">
          <xdr:nvSpPr>
            <xdr:cNvPr id="361715" name="Check Box 243" hidden="1">
              <a:extLst>
                <a:ext uri="{63B3BB69-23CF-44E3-9099-C40C66FF867C}">
                  <a14:compatExt spid="_x0000_s361715"/>
                </a:ext>
                <a:ext uri="{FF2B5EF4-FFF2-40B4-BE49-F238E27FC236}">
                  <a16:creationId xmlns:a16="http://schemas.microsoft.com/office/drawing/2014/main" id="{00000000-0008-0000-0400-0000F38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0</xdr:colOff>
          <xdr:row>120</xdr:row>
          <xdr:rowOff>0</xdr:rowOff>
        </xdr:from>
        <xdr:to>
          <xdr:col>3</xdr:col>
          <xdr:colOff>209550</xdr:colOff>
          <xdr:row>121</xdr:row>
          <xdr:rowOff>0</xdr:rowOff>
        </xdr:to>
        <xdr:sp macro="" textlink="">
          <xdr:nvSpPr>
            <xdr:cNvPr id="361716" name="Check Box 244" hidden="1">
              <a:extLst>
                <a:ext uri="{63B3BB69-23CF-44E3-9099-C40C66FF867C}">
                  <a14:compatExt spid="_x0000_s361716"/>
                </a:ext>
                <a:ext uri="{FF2B5EF4-FFF2-40B4-BE49-F238E27FC236}">
                  <a16:creationId xmlns:a16="http://schemas.microsoft.com/office/drawing/2014/main" id="{00000000-0008-0000-0400-0000F48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0</xdr:colOff>
          <xdr:row>121</xdr:row>
          <xdr:rowOff>0</xdr:rowOff>
        </xdr:from>
        <xdr:to>
          <xdr:col>3</xdr:col>
          <xdr:colOff>209550</xdr:colOff>
          <xdr:row>122</xdr:row>
          <xdr:rowOff>0</xdr:rowOff>
        </xdr:to>
        <xdr:sp macro="" textlink="">
          <xdr:nvSpPr>
            <xdr:cNvPr id="361717" name="Check Box 245" hidden="1">
              <a:extLst>
                <a:ext uri="{63B3BB69-23CF-44E3-9099-C40C66FF867C}">
                  <a14:compatExt spid="_x0000_s361717"/>
                </a:ext>
                <a:ext uri="{FF2B5EF4-FFF2-40B4-BE49-F238E27FC236}">
                  <a16:creationId xmlns:a16="http://schemas.microsoft.com/office/drawing/2014/main" id="{00000000-0008-0000-0400-0000F58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0</xdr:colOff>
          <xdr:row>122</xdr:row>
          <xdr:rowOff>0</xdr:rowOff>
        </xdr:from>
        <xdr:to>
          <xdr:col>3</xdr:col>
          <xdr:colOff>209550</xdr:colOff>
          <xdr:row>123</xdr:row>
          <xdr:rowOff>0</xdr:rowOff>
        </xdr:to>
        <xdr:sp macro="" textlink="">
          <xdr:nvSpPr>
            <xdr:cNvPr id="361718" name="Check Box 246" hidden="1">
              <a:extLst>
                <a:ext uri="{63B3BB69-23CF-44E3-9099-C40C66FF867C}">
                  <a14:compatExt spid="_x0000_s361718"/>
                </a:ext>
                <a:ext uri="{FF2B5EF4-FFF2-40B4-BE49-F238E27FC236}">
                  <a16:creationId xmlns:a16="http://schemas.microsoft.com/office/drawing/2014/main" id="{00000000-0008-0000-0400-0000F68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942975</xdr:colOff>
          <xdr:row>119</xdr:row>
          <xdr:rowOff>0</xdr:rowOff>
        </xdr:from>
        <xdr:to>
          <xdr:col>4</xdr:col>
          <xdr:colOff>9525</xdr:colOff>
          <xdr:row>120</xdr:row>
          <xdr:rowOff>0</xdr:rowOff>
        </xdr:to>
        <xdr:sp macro="" textlink="">
          <xdr:nvSpPr>
            <xdr:cNvPr id="361719" name="Check Box 247" hidden="1">
              <a:extLst>
                <a:ext uri="{63B3BB69-23CF-44E3-9099-C40C66FF867C}">
                  <a14:compatExt spid="_x0000_s361719"/>
                </a:ext>
                <a:ext uri="{FF2B5EF4-FFF2-40B4-BE49-F238E27FC236}">
                  <a16:creationId xmlns:a16="http://schemas.microsoft.com/office/drawing/2014/main" id="{00000000-0008-0000-0400-0000F78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419100</xdr:colOff>
          <xdr:row>119</xdr:row>
          <xdr:rowOff>0</xdr:rowOff>
        </xdr:from>
        <xdr:to>
          <xdr:col>6</xdr:col>
          <xdr:colOff>95250</xdr:colOff>
          <xdr:row>120</xdr:row>
          <xdr:rowOff>0</xdr:rowOff>
        </xdr:to>
        <xdr:sp macro="" textlink="">
          <xdr:nvSpPr>
            <xdr:cNvPr id="361720" name="Check Box 248" hidden="1">
              <a:extLst>
                <a:ext uri="{63B3BB69-23CF-44E3-9099-C40C66FF867C}">
                  <a14:compatExt spid="_x0000_s361720"/>
                </a:ext>
                <a:ext uri="{FF2B5EF4-FFF2-40B4-BE49-F238E27FC236}">
                  <a16:creationId xmlns:a16="http://schemas.microsoft.com/office/drawing/2014/main" id="{00000000-0008-0000-0400-0000F88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19050</xdr:colOff>
          <xdr:row>119</xdr:row>
          <xdr:rowOff>0</xdr:rowOff>
        </xdr:from>
        <xdr:to>
          <xdr:col>8</xdr:col>
          <xdr:colOff>228600</xdr:colOff>
          <xdr:row>120</xdr:row>
          <xdr:rowOff>0</xdr:rowOff>
        </xdr:to>
        <xdr:sp macro="" textlink="">
          <xdr:nvSpPr>
            <xdr:cNvPr id="361721" name="Check Box 249" hidden="1">
              <a:extLst>
                <a:ext uri="{63B3BB69-23CF-44E3-9099-C40C66FF867C}">
                  <a14:compatExt spid="_x0000_s361721"/>
                </a:ext>
                <a:ext uri="{FF2B5EF4-FFF2-40B4-BE49-F238E27FC236}">
                  <a16:creationId xmlns:a16="http://schemas.microsoft.com/office/drawing/2014/main" id="{00000000-0008-0000-0400-0000F98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942975</xdr:colOff>
          <xdr:row>120</xdr:row>
          <xdr:rowOff>0</xdr:rowOff>
        </xdr:from>
        <xdr:to>
          <xdr:col>4</xdr:col>
          <xdr:colOff>9525</xdr:colOff>
          <xdr:row>121</xdr:row>
          <xdr:rowOff>0</xdr:rowOff>
        </xdr:to>
        <xdr:sp macro="" textlink="">
          <xdr:nvSpPr>
            <xdr:cNvPr id="361722" name="Check Box 250" hidden="1">
              <a:extLst>
                <a:ext uri="{63B3BB69-23CF-44E3-9099-C40C66FF867C}">
                  <a14:compatExt spid="_x0000_s361722"/>
                </a:ext>
                <a:ext uri="{FF2B5EF4-FFF2-40B4-BE49-F238E27FC236}">
                  <a16:creationId xmlns:a16="http://schemas.microsoft.com/office/drawing/2014/main" id="{00000000-0008-0000-0400-0000FA8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419100</xdr:colOff>
          <xdr:row>120</xdr:row>
          <xdr:rowOff>0</xdr:rowOff>
        </xdr:from>
        <xdr:to>
          <xdr:col>6</xdr:col>
          <xdr:colOff>95250</xdr:colOff>
          <xdr:row>121</xdr:row>
          <xdr:rowOff>0</xdr:rowOff>
        </xdr:to>
        <xdr:sp macro="" textlink="">
          <xdr:nvSpPr>
            <xdr:cNvPr id="361723" name="Check Box 251" hidden="1">
              <a:extLst>
                <a:ext uri="{63B3BB69-23CF-44E3-9099-C40C66FF867C}">
                  <a14:compatExt spid="_x0000_s361723"/>
                </a:ext>
                <a:ext uri="{FF2B5EF4-FFF2-40B4-BE49-F238E27FC236}">
                  <a16:creationId xmlns:a16="http://schemas.microsoft.com/office/drawing/2014/main" id="{00000000-0008-0000-0400-0000FB8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57150</xdr:colOff>
          <xdr:row>161</xdr:row>
          <xdr:rowOff>9525</xdr:rowOff>
        </xdr:from>
        <xdr:to>
          <xdr:col>3</xdr:col>
          <xdr:colOff>114300</xdr:colOff>
          <xdr:row>162</xdr:row>
          <xdr:rowOff>9525</xdr:rowOff>
        </xdr:to>
        <xdr:sp macro="" textlink="">
          <xdr:nvSpPr>
            <xdr:cNvPr id="361724" name="Option Button 252" hidden="1">
              <a:extLst>
                <a:ext uri="{63B3BB69-23CF-44E3-9099-C40C66FF867C}">
                  <a14:compatExt spid="_x0000_s361724"/>
                </a:ext>
                <a:ext uri="{FF2B5EF4-FFF2-40B4-BE49-F238E27FC236}">
                  <a16:creationId xmlns:a16="http://schemas.microsoft.com/office/drawing/2014/main" id="{00000000-0008-0000-0400-0000FC8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167</xdr:row>
          <xdr:rowOff>0</xdr:rowOff>
        </xdr:from>
        <xdr:to>
          <xdr:col>3</xdr:col>
          <xdr:colOff>95250</xdr:colOff>
          <xdr:row>168</xdr:row>
          <xdr:rowOff>9525</xdr:rowOff>
        </xdr:to>
        <xdr:sp macro="" textlink="">
          <xdr:nvSpPr>
            <xdr:cNvPr id="361725" name="Option Button 253" hidden="1">
              <a:extLst>
                <a:ext uri="{63B3BB69-23CF-44E3-9099-C40C66FF867C}">
                  <a14:compatExt spid="_x0000_s361725"/>
                </a:ext>
                <a:ext uri="{FF2B5EF4-FFF2-40B4-BE49-F238E27FC236}">
                  <a16:creationId xmlns:a16="http://schemas.microsoft.com/office/drawing/2014/main" id="{00000000-0008-0000-0400-0000FD8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251</xdr:row>
          <xdr:rowOff>28575</xdr:rowOff>
        </xdr:from>
        <xdr:to>
          <xdr:col>2</xdr:col>
          <xdr:colOff>228600</xdr:colOff>
          <xdr:row>251</xdr:row>
          <xdr:rowOff>200025</xdr:rowOff>
        </xdr:to>
        <xdr:sp macro="" textlink="">
          <xdr:nvSpPr>
            <xdr:cNvPr id="361747" name="Option Button 275" hidden="1">
              <a:extLst>
                <a:ext uri="{63B3BB69-23CF-44E3-9099-C40C66FF867C}">
                  <a14:compatExt spid="_x0000_s361747"/>
                </a:ext>
                <a:ext uri="{FF2B5EF4-FFF2-40B4-BE49-F238E27FC236}">
                  <a16:creationId xmlns:a16="http://schemas.microsoft.com/office/drawing/2014/main" id="{00000000-0008-0000-0400-00001385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186</xdr:row>
          <xdr:rowOff>38100</xdr:rowOff>
        </xdr:from>
        <xdr:to>
          <xdr:col>3</xdr:col>
          <xdr:colOff>28575</xdr:colOff>
          <xdr:row>186</xdr:row>
          <xdr:rowOff>209550</xdr:rowOff>
        </xdr:to>
        <xdr:sp macro="" textlink="">
          <xdr:nvSpPr>
            <xdr:cNvPr id="361768" name="Option Button 296" hidden="1">
              <a:extLst>
                <a:ext uri="{63B3BB69-23CF-44E3-9099-C40C66FF867C}">
                  <a14:compatExt spid="_x0000_s361768"/>
                </a:ext>
                <a:ext uri="{FF2B5EF4-FFF2-40B4-BE49-F238E27FC236}">
                  <a16:creationId xmlns:a16="http://schemas.microsoft.com/office/drawing/2014/main" id="{00000000-0008-0000-0400-00002885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187</xdr:row>
          <xdr:rowOff>38100</xdr:rowOff>
        </xdr:from>
        <xdr:to>
          <xdr:col>3</xdr:col>
          <xdr:colOff>28575</xdr:colOff>
          <xdr:row>187</xdr:row>
          <xdr:rowOff>209550</xdr:rowOff>
        </xdr:to>
        <xdr:sp macro="" textlink="">
          <xdr:nvSpPr>
            <xdr:cNvPr id="361769" name="Option Button 297" hidden="1">
              <a:extLst>
                <a:ext uri="{63B3BB69-23CF-44E3-9099-C40C66FF867C}">
                  <a14:compatExt spid="_x0000_s361769"/>
                </a:ext>
                <a:ext uri="{FF2B5EF4-FFF2-40B4-BE49-F238E27FC236}">
                  <a16:creationId xmlns:a16="http://schemas.microsoft.com/office/drawing/2014/main" id="{00000000-0008-0000-0400-00002985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9525</xdr:colOff>
          <xdr:row>189</xdr:row>
          <xdr:rowOff>0</xdr:rowOff>
        </xdr:from>
        <xdr:to>
          <xdr:col>19</xdr:col>
          <xdr:colOff>228600</xdr:colOff>
          <xdr:row>192</xdr:row>
          <xdr:rowOff>0</xdr:rowOff>
        </xdr:to>
        <xdr:sp macro="" textlink="">
          <xdr:nvSpPr>
            <xdr:cNvPr id="361770" name="Group Box 298" hidden="1">
              <a:extLst>
                <a:ext uri="{63B3BB69-23CF-44E3-9099-C40C66FF867C}">
                  <a14:compatExt spid="_x0000_s361770"/>
                </a:ext>
                <a:ext uri="{FF2B5EF4-FFF2-40B4-BE49-F238E27FC236}">
                  <a16:creationId xmlns:a16="http://schemas.microsoft.com/office/drawing/2014/main" id="{00000000-0008-0000-0400-00002A8505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189</xdr:row>
          <xdr:rowOff>38100</xdr:rowOff>
        </xdr:from>
        <xdr:to>
          <xdr:col>3</xdr:col>
          <xdr:colOff>28575</xdr:colOff>
          <xdr:row>189</xdr:row>
          <xdr:rowOff>209550</xdr:rowOff>
        </xdr:to>
        <xdr:sp macro="" textlink="">
          <xdr:nvSpPr>
            <xdr:cNvPr id="361771" name="Option Button 299" hidden="1">
              <a:extLst>
                <a:ext uri="{63B3BB69-23CF-44E3-9099-C40C66FF867C}">
                  <a14:compatExt spid="_x0000_s361771"/>
                </a:ext>
                <a:ext uri="{FF2B5EF4-FFF2-40B4-BE49-F238E27FC236}">
                  <a16:creationId xmlns:a16="http://schemas.microsoft.com/office/drawing/2014/main" id="{00000000-0008-0000-0400-00002B85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190</xdr:row>
          <xdr:rowOff>38100</xdr:rowOff>
        </xdr:from>
        <xdr:to>
          <xdr:col>3</xdr:col>
          <xdr:colOff>28575</xdr:colOff>
          <xdr:row>190</xdr:row>
          <xdr:rowOff>209550</xdr:rowOff>
        </xdr:to>
        <xdr:sp macro="" textlink="">
          <xdr:nvSpPr>
            <xdr:cNvPr id="361772" name="Option Button 300" hidden="1">
              <a:extLst>
                <a:ext uri="{63B3BB69-23CF-44E3-9099-C40C66FF867C}">
                  <a14:compatExt spid="_x0000_s361772"/>
                </a:ext>
                <a:ext uri="{FF2B5EF4-FFF2-40B4-BE49-F238E27FC236}">
                  <a16:creationId xmlns:a16="http://schemas.microsoft.com/office/drawing/2014/main" id="{00000000-0008-0000-0400-00002C85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191</xdr:row>
          <xdr:rowOff>38100</xdr:rowOff>
        </xdr:from>
        <xdr:to>
          <xdr:col>3</xdr:col>
          <xdr:colOff>28575</xdr:colOff>
          <xdr:row>191</xdr:row>
          <xdr:rowOff>209550</xdr:rowOff>
        </xdr:to>
        <xdr:sp macro="" textlink="">
          <xdr:nvSpPr>
            <xdr:cNvPr id="361773" name="Option Button 301" hidden="1">
              <a:extLst>
                <a:ext uri="{63B3BB69-23CF-44E3-9099-C40C66FF867C}">
                  <a14:compatExt spid="_x0000_s361773"/>
                </a:ext>
                <a:ext uri="{FF2B5EF4-FFF2-40B4-BE49-F238E27FC236}">
                  <a16:creationId xmlns:a16="http://schemas.microsoft.com/office/drawing/2014/main" id="{00000000-0008-0000-0400-00002D85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9525</xdr:colOff>
          <xdr:row>185</xdr:row>
          <xdr:rowOff>0</xdr:rowOff>
        </xdr:from>
        <xdr:to>
          <xdr:col>19</xdr:col>
          <xdr:colOff>238125</xdr:colOff>
          <xdr:row>188</xdr:row>
          <xdr:rowOff>0</xdr:rowOff>
        </xdr:to>
        <xdr:sp macro="" textlink="">
          <xdr:nvSpPr>
            <xdr:cNvPr id="361774" name="Group Box 302" hidden="1">
              <a:extLst>
                <a:ext uri="{63B3BB69-23CF-44E3-9099-C40C66FF867C}">
                  <a14:compatExt spid="_x0000_s361774"/>
                </a:ext>
                <a:ext uri="{FF2B5EF4-FFF2-40B4-BE49-F238E27FC236}">
                  <a16:creationId xmlns:a16="http://schemas.microsoft.com/office/drawing/2014/main" id="{00000000-0008-0000-0400-00002E8505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185</xdr:row>
          <xdr:rowOff>38100</xdr:rowOff>
        </xdr:from>
        <xdr:to>
          <xdr:col>3</xdr:col>
          <xdr:colOff>28575</xdr:colOff>
          <xdr:row>185</xdr:row>
          <xdr:rowOff>209550</xdr:rowOff>
        </xdr:to>
        <xdr:sp macro="" textlink="">
          <xdr:nvSpPr>
            <xdr:cNvPr id="361775" name="Option Button 303" hidden="1">
              <a:extLst>
                <a:ext uri="{63B3BB69-23CF-44E3-9099-C40C66FF867C}">
                  <a14:compatExt spid="_x0000_s361775"/>
                </a:ext>
                <a:ext uri="{FF2B5EF4-FFF2-40B4-BE49-F238E27FC236}">
                  <a16:creationId xmlns:a16="http://schemas.microsoft.com/office/drawing/2014/main" id="{00000000-0008-0000-0400-00002F85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9525</xdr:colOff>
          <xdr:row>157</xdr:row>
          <xdr:rowOff>0</xdr:rowOff>
        </xdr:from>
        <xdr:to>
          <xdr:col>19</xdr:col>
          <xdr:colOff>238125</xdr:colOff>
          <xdr:row>157</xdr:row>
          <xdr:rowOff>200025</xdr:rowOff>
        </xdr:to>
        <xdr:sp macro="" textlink="">
          <xdr:nvSpPr>
            <xdr:cNvPr id="361776" name="Group Box 304" hidden="1">
              <a:extLst>
                <a:ext uri="{63B3BB69-23CF-44E3-9099-C40C66FF867C}">
                  <a14:compatExt spid="_x0000_s361776"/>
                </a:ext>
                <a:ext uri="{FF2B5EF4-FFF2-40B4-BE49-F238E27FC236}">
                  <a16:creationId xmlns:a16="http://schemas.microsoft.com/office/drawing/2014/main" id="{00000000-0008-0000-0400-0000308505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157</xdr:row>
          <xdr:rowOff>9525</xdr:rowOff>
        </xdr:from>
        <xdr:to>
          <xdr:col>3</xdr:col>
          <xdr:colOff>9525</xdr:colOff>
          <xdr:row>158</xdr:row>
          <xdr:rowOff>0</xdr:rowOff>
        </xdr:to>
        <xdr:sp macro="" textlink="">
          <xdr:nvSpPr>
            <xdr:cNvPr id="361777" name="Option Button 305" hidden="1">
              <a:extLst>
                <a:ext uri="{63B3BB69-23CF-44E3-9099-C40C66FF867C}">
                  <a14:compatExt spid="_x0000_s361777"/>
                </a:ext>
                <a:ext uri="{FF2B5EF4-FFF2-40B4-BE49-F238E27FC236}">
                  <a16:creationId xmlns:a16="http://schemas.microsoft.com/office/drawing/2014/main" id="{00000000-0008-0000-0400-00003185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9</xdr:col>
          <xdr:colOff>228600</xdr:colOff>
          <xdr:row>157</xdr:row>
          <xdr:rowOff>0</xdr:rowOff>
        </xdr:from>
        <xdr:to>
          <xdr:col>10</xdr:col>
          <xdr:colOff>57150</xdr:colOff>
          <xdr:row>158</xdr:row>
          <xdr:rowOff>0</xdr:rowOff>
        </xdr:to>
        <xdr:sp macro="" textlink="">
          <xdr:nvSpPr>
            <xdr:cNvPr id="361778" name="Option Button 306" hidden="1">
              <a:extLst>
                <a:ext uri="{63B3BB69-23CF-44E3-9099-C40C66FF867C}">
                  <a14:compatExt spid="_x0000_s361778"/>
                </a:ext>
                <a:ext uri="{FF2B5EF4-FFF2-40B4-BE49-F238E27FC236}">
                  <a16:creationId xmlns:a16="http://schemas.microsoft.com/office/drawing/2014/main" id="{00000000-0008-0000-0400-00003285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180</xdr:row>
          <xdr:rowOff>0</xdr:rowOff>
        </xdr:from>
        <xdr:to>
          <xdr:col>3</xdr:col>
          <xdr:colOff>95250</xdr:colOff>
          <xdr:row>180</xdr:row>
          <xdr:rowOff>219075</xdr:rowOff>
        </xdr:to>
        <xdr:sp macro="" textlink="">
          <xdr:nvSpPr>
            <xdr:cNvPr id="361779" name="Check Box 307" hidden="1">
              <a:extLst>
                <a:ext uri="{63B3BB69-23CF-44E3-9099-C40C66FF867C}">
                  <a14:compatExt spid="_x0000_s361779"/>
                </a:ext>
                <a:ext uri="{FF2B5EF4-FFF2-40B4-BE49-F238E27FC236}">
                  <a16:creationId xmlns:a16="http://schemas.microsoft.com/office/drawing/2014/main" id="{00000000-0008-0000-0400-00003385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170</xdr:row>
          <xdr:rowOff>200025</xdr:rowOff>
        </xdr:from>
        <xdr:to>
          <xdr:col>3</xdr:col>
          <xdr:colOff>95250</xdr:colOff>
          <xdr:row>172</xdr:row>
          <xdr:rowOff>0</xdr:rowOff>
        </xdr:to>
        <xdr:sp macro="" textlink="">
          <xdr:nvSpPr>
            <xdr:cNvPr id="361786" name="Option Button 314" hidden="1">
              <a:extLst>
                <a:ext uri="{63B3BB69-23CF-44E3-9099-C40C66FF867C}">
                  <a14:compatExt spid="_x0000_s361786"/>
                </a:ext>
                <a:ext uri="{FF2B5EF4-FFF2-40B4-BE49-F238E27FC236}">
                  <a16:creationId xmlns:a16="http://schemas.microsoft.com/office/drawing/2014/main" id="{00000000-0008-0000-0400-00003A85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9525</xdr:colOff>
          <xdr:row>159</xdr:row>
          <xdr:rowOff>0</xdr:rowOff>
        </xdr:from>
        <xdr:to>
          <xdr:col>19</xdr:col>
          <xdr:colOff>238125</xdr:colOff>
          <xdr:row>160</xdr:row>
          <xdr:rowOff>0</xdr:rowOff>
        </xdr:to>
        <xdr:sp macro="" textlink="">
          <xdr:nvSpPr>
            <xdr:cNvPr id="361787" name="Group Box 315" hidden="1">
              <a:extLst>
                <a:ext uri="{63B3BB69-23CF-44E3-9099-C40C66FF867C}">
                  <a14:compatExt spid="_x0000_s361787"/>
                </a:ext>
                <a:ext uri="{FF2B5EF4-FFF2-40B4-BE49-F238E27FC236}">
                  <a16:creationId xmlns:a16="http://schemas.microsoft.com/office/drawing/2014/main" id="{00000000-0008-0000-0400-00003B8505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159</xdr:row>
          <xdr:rowOff>38100</xdr:rowOff>
        </xdr:from>
        <xdr:to>
          <xdr:col>3</xdr:col>
          <xdr:colOff>247650</xdr:colOff>
          <xdr:row>159</xdr:row>
          <xdr:rowOff>190500</xdr:rowOff>
        </xdr:to>
        <xdr:sp macro="" textlink="">
          <xdr:nvSpPr>
            <xdr:cNvPr id="361788" name="Option Button 316" hidden="1">
              <a:extLst>
                <a:ext uri="{63B3BB69-23CF-44E3-9099-C40C66FF867C}">
                  <a14:compatExt spid="_x0000_s361788"/>
                </a:ext>
                <a:ext uri="{FF2B5EF4-FFF2-40B4-BE49-F238E27FC236}">
                  <a16:creationId xmlns:a16="http://schemas.microsoft.com/office/drawing/2014/main" id="{00000000-0008-0000-0400-00003C85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FL 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266700</xdr:colOff>
          <xdr:row>159</xdr:row>
          <xdr:rowOff>38100</xdr:rowOff>
        </xdr:from>
        <xdr:to>
          <xdr:col>3</xdr:col>
          <xdr:colOff>714375</xdr:colOff>
          <xdr:row>159</xdr:row>
          <xdr:rowOff>190500</xdr:rowOff>
        </xdr:to>
        <xdr:sp macro="" textlink="">
          <xdr:nvSpPr>
            <xdr:cNvPr id="361789" name="Option Button 317" hidden="1">
              <a:extLst>
                <a:ext uri="{63B3BB69-23CF-44E3-9099-C40C66FF867C}">
                  <a14:compatExt spid="_x0000_s361789"/>
                </a:ext>
                <a:ext uri="{FF2B5EF4-FFF2-40B4-BE49-F238E27FC236}">
                  <a16:creationId xmlns:a16="http://schemas.microsoft.com/office/drawing/2014/main" id="{00000000-0008-0000-0400-00003D85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FL 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742950</xdr:colOff>
          <xdr:row>159</xdr:row>
          <xdr:rowOff>28575</xdr:rowOff>
        </xdr:from>
        <xdr:to>
          <xdr:col>4</xdr:col>
          <xdr:colOff>47625</xdr:colOff>
          <xdr:row>159</xdr:row>
          <xdr:rowOff>190500</xdr:rowOff>
        </xdr:to>
        <xdr:sp macro="" textlink="">
          <xdr:nvSpPr>
            <xdr:cNvPr id="361790" name="Option Button 318" hidden="1">
              <a:extLst>
                <a:ext uri="{63B3BB69-23CF-44E3-9099-C40C66FF867C}">
                  <a14:compatExt spid="_x0000_s361790"/>
                </a:ext>
                <a:ext uri="{FF2B5EF4-FFF2-40B4-BE49-F238E27FC236}">
                  <a16:creationId xmlns:a16="http://schemas.microsoft.com/office/drawing/2014/main" id="{00000000-0008-0000-0400-00003E85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FL 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57150</xdr:colOff>
          <xdr:row>159</xdr:row>
          <xdr:rowOff>28575</xdr:rowOff>
        </xdr:from>
        <xdr:to>
          <xdr:col>5</xdr:col>
          <xdr:colOff>381000</xdr:colOff>
          <xdr:row>159</xdr:row>
          <xdr:rowOff>200025</xdr:rowOff>
        </xdr:to>
        <xdr:sp macro="" textlink="">
          <xdr:nvSpPr>
            <xdr:cNvPr id="361791" name="Option Button 319" hidden="1">
              <a:extLst>
                <a:ext uri="{63B3BB69-23CF-44E3-9099-C40C66FF867C}">
                  <a14:compatExt spid="_x0000_s361791"/>
                </a:ext>
                <a:ext uri="{FF2B5EF4-FFF2-40B4-BE49-F238E27FC236}">
                  <a16:creationId xmlns:a16="http://schemas.microsoft.com/office/drawing/2014/main" id="{00000000-0008-0000-0400-00003F85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FL 4</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390525</xdr:colOff>
          <xdr:row>159</xdr:row>
          <xdr:rowOff>28575</xdr:rowOff>
        </xdr:from>
        <xdr:to>
          <xdr:col>6</xdr:col>
          <xdr:colOff>304800</xdr:colOff>
          <xdr:row>159</xdr:row>
          <xdr:rowOff>190500</xdr:rowOff>
        </xdr:to>
        <xdr:sp macro="" textlink="">
          <xdr:nvSpPr>
            <xdr:cNvPr id="361792" name="Option Button 320" hidden="1">
              <a:extLst>
                <a:ext uri="{63B3BB69-23CF-44E3-9099-C40C66FF867C}">
                  <a14:compatExt spid="_x0000_s361792"/>
                </a:ext>
                <a:ext uri="{FF2B5EF4-FFF2-40B4-BE49-F238E27FC236}">
                  <a16:creationId xmlns:a16="http://schemas.microsoft.com/office/drawing/2014/main" id="{00000000-0008-0000-0400-00004085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FL 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314325</xdr:colOff>
          <xdr:row>159</xdr:row>
          <xdr:rowOff>19050</xdr:rowOff>
        </xdr:from>
        <xdr:to>
          <xdr:col>7</xdr:col>
          <xdr:colOff>161925</xdr:colOff>
          <xdr:row>159</xdr:row>
          <xdr:rowOff>200025</xdr:rowOff>
        </xdr:to>
        <xdr:sp macro="" textlink="">
          <xdr:nvSpPr>
            <xdr:cNvPr id="361793" name="Option Button 321" hidden="1">
              <a:extLst>
                <a:ext uri="{63B3BB69-23CF-44E3-9099-C40C66FF867C}">
                  <a14:compatExt spid="_x0000_s361793"/>
                </a:ext>
                <a:ext uri="{FF2B5EF4-FFF2-40B4-BE49-F238E27FC236}">
                  <a16:creationId xmlns:a16="http://schemas.microsoft.com/office/drawing/2014/main" id="{00000000-0008-0000-0400-00004185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FL 6</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133350</xdr:colOff>
          <xdr:row>159</xdr:row>
          <xdr:rowOff>28575</xdr:rowOff>
        </xdr:from>
        <xdr:to>
          <xdr:col>12</xdr:col>
          <xdr:colOff>57150</xdr:colOff>
          <xdr:row>159</xdr:row>
          <xdr:rowOff>200025</xdr:rowOff>
        </xdr:to>
        <xdr:sp macro="" textlink="">
          <xdr:nvSpPr>
            <xdr:cNvPr id="361794" name="Option Button 322" hidden="1">
              <a:extLst>
                <a:ext uri="{63B3BB69-23CF-44E3-9099-C40C66FF867C}">
                  <a14:compatExt spid="_x0000_s361794"/>
                </a:ext>
                <a:ext uri="{FF2B5EF4-FFF2-40B4-BE49-F238E27FC236}">
                  <a16:creationId xmlns:a16="http://schemas.microsoft.com/office/drawing/2014/main" id="{00000000-0008-0000-0400-00004285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Other than landing floor (please indicate):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247650</xdr:colOff>
          <xdr:row>126</xdr:row>
          <xdr:rowOff>0</xdr:rowOff>
        </xdr:from>
        <xdr:to>
          <xdr:col>3</xdr:col>
          <xdr:colOff>552450</xdr:colOff>
          <xdr:row>126</xdr:row>
          <xdr:rowOff>219075</xdr:rowOff>
        </xdr:to>
        <xdr:sp macro="" textlink="">
          <xdr:nvSpPr>
            <xdr:cNvPr id="361795" name="Check Box 323" hidden="1">
              <a:extLst>
                <a:ext uri="{63B3BB69-23CF-44E3-9099-C40C66FF867C}">
                  <a14:compatExt spid="_x0000_s361795"/>
                </a:ext>
                <a:ext uri="{FF2B5EF4-FFF2-40B4-BE49-F238E27FC236}">
                  <a16:creationId xmlns:a16="http://schemas.microsoft.com/office/drawing/2014/main" id="{00000000-0008-0000-0400-00004385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247650</xdr:colOff>
          <xdr:row>128</xdr:row>
          <xdr:rowOff>0</xdr:rowOff>
        </xdr:from>
        <xdr:to>
          <xdr:col>3</xdr:col>
          <xdr:colOff>552450</xdr:colOff>
          <xdr:row>128</xdr:row>
          <xdr:rowOff>219075</xdr:rowOff>
        </xdr:to>
        <xdr:sp macro="" textlink="">
          <xdr:nvSpPr>
            <xdr:cNvPr id="361796" name="Check Box 324" hidden="1">
              <a:extLst>
                <a:ext uri="{63B3BB69-23CF-44E3-9099-C40C66FF867C}">
                  <a14:compatExt spid="_x0000_s361796"/>
                </a:ext>
                <a:ext uri="{FF2B5EF4-FFF2-40B4-BE49-F238E27FC236}">
                  <a16:creationId xmlns:a16="http://schemas.microsoft.com/office/drawing/2014/main" id="{00000000-0008-0000-0400-00004485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247650</xdr:colOff>
          <xdr:row>130</xdr:row>
          <xdr:rowOff>0</xdr:rowOff>
        </xdr:from>
        <xdr:to>
          <xdr:col>3</xdr:col>
          <xdr:colOff>552450</xdr:colOff>
          <xdr:row>130</xdr:row>
          <xdr:rowOff>152400</xdr:rowOff>
        </xdr:to>
        <xdr:sp macro="" textlink="">
          <xdr:nvSpPr>
            <xdr:cNvPr id="361797" name="Check Box 325" hidden="1">
              <a:extLst>
                <a:ext uri="{63B3BB69-23CF-44E3-9099-C40C66FF867C}">
                  <a14:compatExt spid="_x0000_s361797"/>
                </a:ext>
                <a:ext uri="{FF2B5EF4-FFF2-40B4-BE49-F238E27FC236}">
                  <a16:creationId xmlns:a16="http://schemas.microsoft.com/office/drawing/2014/main" id="{00000000-0008-0000-0400-00004585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247650</xdr:colOff>
          <xdr:row>132</xdr:row>
          <xdr:rowOff>0</xdr:rowOff>
        </xdr:from>
        <xdr:to>
          <xdr:col>3</xdr:col>
          <xdr:colOff>552450</xdr:colOff>
          <xdr:row>132</xdr:row>
          <xdr:rowOff>171450</xdr:rowOff>
        </xdr:to>
        <xdr:sp macro="" textlink="">
          <xdr:nvSpPr>
            <xdr:cNvPr id="361798" name="Check Box 326" hidden="1">
              <a:extLst>
                <a:ext uri="{63B3BB69-23CF-44E3-9099-C40C66FF867C}">
                  <a14:compatExt spid="_x0000_s361798"/>
                </a:ext>
                <a:ext uri="{FF2B5EF4-FFF2-40B4-BE49-F238E27FC236}">
                  <a16:creationId xmlns:a16="http://schemas.microsoft.com/office/drawing/2014/main" id="{00000000-0008-0000-0400-00004685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247650</xdr:colOff>
          <xdr:row>134</xdr:row>
          <xdr:rowOff>0</xdr:rowOff>
        </xdr:from>
        <xdr:to>
          <xdr:col>3</xdr:col>
          <xdr:colOff>552450</xdr:colOff>
          <xdr:row>134</xdr:row>
          <xdr:rowOff>200025</xdr:rowOff>
        </xdr:to>
        <xdr:sp macro="" textlink="">
          <xdr:nvSpPr>
            <xdr:cNvPr id="361799" name="Check Box 327" hidden="1">
              <a:extLst>
                <a:ext uri="{63B3BB69-23CF-44E3-9099-C40C66FF867C}">
                  <a14:compatExt spid="_x0000_s361799"/>
                </a:ext>
                <a:ext uri="{FF2B5EF4-FFF2-40B4-BE49-F238E27FC236}">
                  <a16:creationId xmlns:a16="http://schemas.microsoft.com/office/drawing/2014/main" id="{00000000-0008-0000-0400-00004785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247650</xdr:colOff>
          <xdr:row>136</xdr:row>
          <xdr:rowOff>0</xdr:rowOff>
        </xdr:from>
        <xdr:to>
          <xdr:col>3</xdr:col>
          <xdr:colOff>552450</xdr:colOff>
          <xdr:row>136</xdr:row>
          <xdr:rowOff>219075</xdr:rowOff>
        </xdr:to>
        <xdr:sp macro="" textlink="">
          <xdr:nvSpPr>
            <xdr:cNvPr id="361800" name="Check Box 328" hidden="1">
              <a:extLst>
                <a:ext uri="{63B3BB69-23CF-44E3-9099-C40C66FF867C}">
                  <a14:compatExt spid="_x0000_s361800"/>
                </a:ext>
                <a:ext uri="{FF2B5EF4-FFF2-40B4-BE49-F238E27FC236}">
                  <a16:creationId xmlns:a16="http://schemas.microsoft.com/office/drawing/2014/main" id="{00000000-0008-0000-0400-00004885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0</xdr:colOff>
          <xdr:row>123</xdr:row>
          <xdr:rowOff>0</xdr:rowOff>
        </xdr:from>
        <xdr:to>
          <xdr:col>3</xdr:col>
          <xdr:colOff>209550</xdr:colOff>
          <xdr:row>124</xdr:row>
          <xdr:rowOff>0</xdr:rowOff>
        </xdr:to>
        <xdr:sp macro="" textlink="">
          <xdr:nvSpPr>
            <xdr:cNvPr id="361801" name="Check Box 329" hidden="1">
              <a:extLst>
                <a:ext uri="{63B3BB69-23CF-44E3-9099-C40C66FF867C}">
                  <a14:compatExt spid="_x0000_s361801"/>
                </a:ext>
                <a:ext uri="{FF2B5EF4-FFF2-40B4-BE49-F238E27FC236}">
                  <a16:creationId xmlns:a16="http://schemas.microsoft.com/office/drawing/2014/main" id="{00000000-0008-0000-0400-00004985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247650</xdr:colOff>
          <xdr:row>102</xdr:row>
          <xdr:rowOff>19050</xdr:rowOff>
        </xdr:from>
        <xdr:to>
          <xdr:col>3</xdr:col>
          <xdr:colOff>552450</xdr:colOff>
          <xdr:row>103</xdr:row>
          <xdr:rowOff>9525</xdr:rowOff>
        </xdr:to>
        <xdr:sp macro="" textlink="">
          <xdr:nvSpPr>
            <xdr:cNvPr id="361802" name="Check Box 330" hidden="1">
              <a:extLst>
                <a:ext uri="{63B3BB69-23CF-44E3-9099-C40C66FF867C}">
                  <a14:compatExt spid="_x0000_s361802"/>
                </a:ext>
                <a:ext uri="{FF2B5EF4-FFF2-40B4-BE49-F238E27FC236}">
                  <a16:creationId xmlns:a16="http://schemas.microsoft.com/office/drawing/2014/main" id="{00000000-0008-0000-0400-00004A85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247650</xdr:colOff>
          <xdr:row>104</xdr:row>
          <xdr:rowOff>19050</xdr:rowOff>
        </xdr:from>
        <xdr:to>
          <xdr:col>3</xdr:col>
          <xdr:colOff>552450</xdr:colOff>
          <xdr:row>105</xdr:row>
          <xdr:rowOff>9525</xdr:rowOff>
        </xdr:to>
        <xdr:sp macro="" textlink="">
          <xdr:nvSpPr>
            <xdr:cNvPr id="361803" name="Check Box 331" hidden="1">
              <a:extLst>
                <a:ext uri="{63B3BB69-23CF-44E3-9099-C40C66FF867C}">
                  <a14:compatExt spid="_x0000_s361803"/>
                </a:ext>
                <a:ext uri="{FF2B5EF4-FFF2-40B4-BE49-F238E27FC236}">
                  <a16:creationId xmlns:a16="http://schemas.microsoft.com/office/drawing/2014/main" id="{00000000-0008-0000-0400-00004B85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247650</xdr:colOff>
          <xdr:row>106</xdr:row>
          <xdr:rowOff>19050</xdr:rowOff>
        </xdr:from>
        <xdr:to>
          <xdr:col>3</xdr:col>
          <xdr:colOff>552450</xdr:colOff>
          <xdr:row>107</xdr:row>
          <xdr:rowOff>9525</xdr:rowOff>
        </xdr:to>
        <xdr:sp macro="" textlink="">
          <xdr:nvSpPr>
            <xdr:cNvPr id="361804" name="Check Box 332" hidden="1">
              <a:extLst>
                <a:ext uri="{63B3BB69-23CF-44E3-9099-C40C66FF867C}">
                  <a14:compatExt spid="_x0000_s361804"/>
                </a:ext>
                <a:ext uri="{FF2B5EF4-FFF2-40B4-BE49-F238E27FC236}">
                  <a16:creationId xmlns:a16="http://schemas.microsoft.com/office/drawing/2014/main" id="{00000000-0008-0000-0400-00004C85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247650</xdr:colOff>
          <xdr:row>108</xdr:row>
          <xdr:rowOff>19050</xdr:rowOff>
        </xdr:from>
        <xdr:to>
          <xdr:col>3</xdr:col>
          <xdr:colOff>552450</xdr:colOff>
          <xdr:row>109</xdr:row>
          <xdr:rowOff>9525</xdr:rowOff>
        </xdr:to>
        <xdr:sp macro="" textlink="">
          <xdr:nvSpPr>
            <xdr:cNvPr id="361805" name="Check Box 333" hidden="1">
              <a:extLst>
                <a:ext uri="{63B3BB69-23CF-44E3-9099-C40C66FF867C}">
                  <a14:compatExt spid="_x0000_s361805"/>
                </a:ext>
                <a:ext uri="{FF2B5EF4-FFF2-40B4-BE49-F238E27FC236}">
                  <a16:creationId xmlns:a16="http://schemas.microsoft.com/office/drawing/2014/main" id="{00000000-0008-0000-0400-00004D85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247650</xdr:colOff>
          <xdr:row>110</xdr:row>
          <xdr:rowOff>19050</xdr:rowOff>
        </xdr:from>
        <xdr:to>
          <xdr:col>3</xdr:col>
          <xdr:colOff>552450</xdr:colOff>
          <xdr:row>111</xdr:row>
          <xdr:rowOff>9525</xdr:rowOff>
        </xdr:to>
        <xdr:sp macro="" textlink="">
          <xdr:nvSpPr>
            <xdr:cNvPr id="361806" name="Check Box 334" hidden="1">
              <a:extLst>
                <a:ext uri="{63B3BB69-23CF-44E3-9099-C40C66FF867C}">
                  <a14:compatExt spid="_x0000_s361806"/>
                </a:ext>
                <a:ext uri="{FF2B5EF4-FFF2-40B4-BE49-F238E27FC236}">
                  <a16:creationId xmlns:a16="http://schemas.microsoft.com/office/drawing/2014/main" id="{00000000-0008-0000-0400-00004E85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247650</xdr:colOff>
          <xdr:row>112</xdr:row>
          <xdr:rowOff>19050</xdr:rowOff>
        </xdr:from>
        <xdr:to>
          <xdr:col>3</xdr:col>
          <xdr:colOff>552450</xdr:colOff>
          <xdr:row>113</xdr:row>
          <xdr:rowOff>9525</xdr:rowOff>
        </xdr:to>
        <xdr:sp macro="" textlink="">
          <xdr:nvSpPr>
            <xdr:cNvPr id="361807" name="Check Box 335" hidden="1">
              <a:extLst>
                <a:ext uri="{63B3BB69-23CF-44E3-9099-C40C66FF867C}">
                  <a14:compatExt spid="_x0000_s361807"/>
                </a:ext>
                <a:ext uri="{FF2B5EF4-FFF2-40B4-BE49-F238E27FC236}">
                  <a16:creationId xmlns:a16="http://schemas.microsoft.com/office/drawing/2014/main" id="{00000000-0008-0000-0400-00004F85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0</xdr:colOff>
          <xdr:row>98</xdr:row>
          <xdr:rowOff>219075</xdr:rowOff>
        </xdr:from>
        <xdr:to>
          <xdr:col>3</xdr:col>
          <xdr:colOff>209550</xdr:colOff>
          <xdr:row>99</xdr:row>
          <xdr:rowOff>219075</xdr:rowOff>
        </xdr:to>
        <xdr:sp macro="" textlink="">
          <xdr:nvSpPr>
            <xdr:cNvPr id="361808" name="Check Box 336" hidden="1">
              <a:extLst>
                <a:ext uri="{63B3BB69-23CF-44E3-9099-C40C66FF867C}">
                  <a14:compatExt spid="_x0000_s361808"/>
                </a:ext>
                <a:ext uri="{FF2B5EF4-FFF2-40B4-BE49-F238E27FC236}">
                  <a16:creationId xmlns:a16="http://schemas.microsoft.com/office/drawing/2014/main" id="{00000000-0008-0000-0400-00005085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1409700</xdr:colOff>
          <xdr:row>138</xdr:row>
          <xdr:rowOff>0</xdr:rowOff>
        </xdr:from>
        <xdr:to>
          <xdr:col>12</xdr:col>
          <xdr:colOff>142875</xdr:colOff>
          <xdr:row>139</xdr:row>
          <xdr:rowOff>19050</xdr:rowOff>
        </xdr:to>
        <xdr:sp macro="" textlink="">
          <xdr:nvSpPr>
            <xdr:cNvPr id="361810" name="Check Box 338" hidden="1">
              <a:extLst>
                <a:ext uri="{63B3BB69-23CF-44E3-9099-C40C66FF867C}">
                  <a14:compatExt spid="_x0000_s361810"/>
                </a:ext>
                <a:ext uri="{FF2B5EF4-FFF2-40B4-BE49-F238E27FC236}">
                  <a16:creationId xmlns:a16="http://schemas.microsoft.com/office/drawing/2014/main" id="{00000000-0008-0000-0400-00005285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1409700</xdr:colOff>
          <xdr:row>114</xdr:row>
          <xdr:rowOff>9525</xdr:rowOff>
        </xdr:from>
        <xdr:to>
          <xdr:col>12</xdr:col>
          <xdr:colOff>114300</xdr:colOff>
          <xdr:row>114</xdr:row>
          <xdr:rowOff>209550</xdr:rowOff>
        </xdr:to>
        <xdr:sp macro="" textlink="">
          <xdr:nvSpPr>
            <xdr:cNvPr id="361812" name="Check Box 340" hidden="1">
              <a:extLst>
                <a:ext uri="{63B3BB69-23CF-44E3-9099-C40C66FF867C}">
                  <a14:compatExt spid="_x0000_s361812"/>
                </a:ext>
                <a:ext uri="{FF2B5EF4-FFF2-40B4-BE49-F238E27FC236}">
                  <a16:creationId xmlns:a16="http://schemas.microsoft.com/office/drawing/2014/main" id="{00000000-0008-0000-0400-00005485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342900</xdr:colOff>
          <xdr:row>114</xdr:row>
          <xdr:rowOff>0</xdr:rowOff>
        </xdr:from>
        <xdr:to>
          <xdr:col>19</xdr:col>
          <xdr:colOff>104775</xdr:colOff>
          <xdr:row>114</xdr:row>
          <xdr:rowOff>219075</xdr:rowOff>
        </xdr:to>
        <xdr:sp macro="" textlink="">
          <xdr:nvSpPr>
            <xdr:cNvPr id="361813" name="Check Box 341" hidden="1">
              <a:extLst>
                <a:ext uri="{63B3BB69-23CF-44E3-9099-C40C66FF867C}">
                  <a14:compatExt spid="_x0000_s361813"/>
                </a:ext>
                <a:ext uri="{FF2B5EF4-FFF2-40B4-BE49-F238E27FC236}">
                  <a16:creationId xmlns:a16="http://schemas.microsoft.com/office/drawing/2014/main" id="{00000000-0008-0000-0400-00005585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57150</xdr:colOff>
          <xdr:row>162</xdr:row>
          <xdr:rowOff>9525</xdr:rowOff>
        </xdr:from>
        <xdr:to>
          <xdr:col>3</xdr:col>
          <xdr:colOff>114300</xdr:colOff>
          <xdr:row>163</xdr:row>
          <xdr:rowOff>9525</xdr:rowOff>
        </xdr:to>
        <xdr:sp macro="" textlink="">
          <xdr:nvSpPr>
            <xdr:cNvPr id="361818" name="Option Button 346" hidden="1">
              <a:extLst>
                <a:ext uri="{63B3BB69-23CF-44E3-9099-C40C66FF867C}">
                  <a14:compatExt spid="_x0000_s361818"/>
                </a:ext>
                <a:ext uri="{FF2B5EF4-FFF2-40B4-BE49-F238E27FC236}">
                  <a16:creationId xmlns:a16="http://schemas.microsoft.com/office/drawing/2014/main" id="{00000000-0008-0000-0400-00005A85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57150</xdr:colOff>
          <xdr:row>165</xdr:row>
          <xdr:rowOff>0</xdr:rowOff>
        </xdr:from>
        <xdr:to>
          <xdr:col>3</xdr:col>
          <xdr:colOff>114300</xdr:colOff>
          <xdr:row>166</xdr:row>
          <xdr:rowOff>0</xdr:rowOff>
        </xdr:to>
        <xdr:sp macro="" textlink="">
          <xdr:nvSpPr>
            <xdr:cNvPr id="361819" name="Option Button 347" hidden="1">
              <a:extLst>
                <a:ext uri="{63B3BB69-23CF-44E3-9099-C40C66FF867C}">
                  <a14:compatExt spid="_x0000_s361819"/>
                </a:ext>
                <a:ext uri="{FF2B5EF4-FFF2-40B4-BE49-F238E27FC236}">
                  <a16:creationId xmlns:a16="http://schemas.microsoft.com/office/drawing/2014/main" id="{00000000-0008-0000-0400-00005B85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174</xdr:row>
          <xdr:rowOff>0</xdr:rowOff>
        </xdr:from>
        <xdr:to>
          <xdr:col>3</xdr:col>
          <xdr:colOff>95250</xdr:colOff>
          <xdr:row>174</xdr:row>
          <xdr:rowOff>219075</xdr:rowOff>
        </xdr:to>
        <xdr:sp macro="" textlink="">
          <xdr:nvSpPr>
            <xdr:cNvPr id="361822" name="Check Box 350" hidden="1">
              <a:extLst>
                <a:ext uri="{63B3BB69-23CF-44E3-9099-C40C66FF867C}">
                  <a14:compatExt spid="_x0000_s361822"/>
                </a:ext>
                <a:ext uri="{FF2B5EF4-FFF2-40B4-BE49-F238E27FC236}">
                  <a16:creationId xmlns:a16="http://schemas.microsoft.com/office/drawing/2014/main" id="{00000000-0008-0000-0400-00005E85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182</xdr:row>
          <xdr:rowOff>0</xdr:rowOff>
        </xdr:from>
        <xdr:to>
          <xdr:col>3</xdr:col>
          <xdr:colOff>95250</xdr:colOff>
          <xdr:row>182</xdr:row>
          <xdr:rowOff>219075</xdr:rowOff>
        </xdr:to>
        <xdr:sp macro="" textlink="">
          <xdr:nvSpPr>
            <xdr:cNvPr id="361824" name="Check Box 352" hidden="1">
              <a:extLst>
                <a:ext uri="{63B3BB69-23CF-44E3-9099-C40C66FF867C}">
                  <a14:compatExt spid="_x0000_s361824"/>
                </a:ext>
                <a:ext uri="{FF2B5EF4-FFF2-40B4-BE49-F238E27FC236}">
                  <a16:creationId xmlns:a16="http://schemas.microsoft.com/office/drawing/2014/main" id="{00000000-0008-0000-0400-00006085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526</xdr:row>
          <xdr:rowOff>9525</xdr:rowOff>
        </xdr:from>
        <xdr:to>
          <xdr:col>3</xdr:col>
          <xdr:colOff>66675</xdr:colOff>
          <xdr:row>527</xdr:row>
          <xdr:rowOff>9525</xdr:rowOff>
        </xdr:to>
        <xdr:sp macro="" textlink="">
          <xdr:nvSpPr>
            <xdr:cNvPr id="361825" name="Check Box 353" hidden="1">
              <a:extLst>
                <a:ext uri="{63B3BB69-23CF-44E3-9099-C40C66FF867C}">
                  <a14:compatExt spid="_x0000_s361825"/>
                </a:ext>
                <a:ext uri="{FF2B5EF4-FFF2-40B4-BE49-F238E27FC236}">
                  <a16:creationId xmlns:a16="http://schemas.microsoft.com/office/drawing/2014/main" id="{00000000-0008-0000-0400-00006185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527</xdr:row>
          <xdr:rowOff>9525</xdr:rowOff>
        </xdr:from>
        <xdr:to>
          <xdr:col>3</xdr:col>
          <xdr:colOff>66675</xdr:colOff>
          <xdr:row>528</xdr:row>
          <xdr:rowOff>9525</xdr:rowOff>
        </xdr:to>
        <xdr:sp macro="" textlink="">
          <xdr:nvSpPr>
            <xdr:cNvPr id="361826" name="Check Box 354" hidden="1">
              <a:extLst>
                <a:ext uri="{63B3BB69-23CF-44E3-9099-C40C66FF867C}">
                  <a14:compatExt spid="_x0000_s361826"/>
                </a:ext>
                <a:ext uri="{FF2B5EF4-FFF2-40B4-BE49-F238E27FC236}">
                  <a16:creationId xmlns:a16="http://schemas.microsoft.com/office/drawing/2014/main" id="{00000000-0008-0000-0400-00006285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176</xdr:row>
          <xdr:rowOff>0</xdr:rowOff>
        </xdr:from>
        <xdr:to>
          <xdr:col>3</xdr:col>
          <xdr:colOff>95250</xdr:colOff>
          <xdr:row>176</xdr:row>
          <xdr:rowOff>219075</xdr:rowOff>
        </xdr:to>
        <xdr:sp macro="" textlink="">
          <xdr:nvSpPr>
            <xdr:cNvPr id="361827" name="Check Box 355" hidden="1">
              <a:extLst>
                <a:ext uri="{63B3BB69-23CF-44E3-9099-C40C66FF867C}">
                  <a14:compatExt spid="_x0000_s361827"/>
                </a:ext>
                <a:ext uri="{FF2B5EF4-FFF2-40B4-BE49-F238E27FC236}">
                  <a16:creationId xmlns:a16="http://schemas.microsoft.com/office/drawing/2014/main" id="{00000000-0008-0000-0400-00006385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28575</xdr:colOff>
          <xdr:row>445</xdr:row>
          <xdr:rowOff>0</xdr:rowOff>
        </xdr:from>
        <xdr:to>
          <xdr:col>3</xdr:col>
          <xdr:colOff>85725</xdr:colOff>
          <xdr:row>446</xdr:row>
          <xdr:rowOff>19050</xdr:rowOff>
        </xdr:to>
        <xdr:sp macro="" textlink="">
          <xdr:nvSpPr>
            <xdr:cNvPr id="361833" name="Check Box 361" hidden="1">
              <a:extLst>
                <a:ext uri="{63B3BB69-23CF-44E3-9099-C40C66FF867C}">
                  <a14:compatExt spid="_x0000_s361833"/>
                </a:ext>
                <a:ext uri="{FF2B5EF4-FFF2-40B4-BE49-F238E27FC236}">
                  <a16:creationId xmlns:a16="http://schemas.microsoft.com/office/drawing/2014/main" id="{00000000-0008-0000-0400-00006985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535</xdr:row>
          <xdr:rowOff>28575</xdr:rowOff>
        </xdr:from>
        <xdr:to>
          <xdr:col>3</xdr:col>
          <xdr:colOff>85725</xdr:colOff>
          <xdr:row>536</xdr:row>
          <xdr:rowOff>0</xdr:rowOff>
        </xdr:to>
        <xdr:sp macro="" textlink="">
          <xdr:nvSpPr>
            <xdr:cNvPr id="361834" name="Check Box 362" hidden="1">
              <a:extLst>
                <a:ext uri="{63B3BB69-23CF-44E3-9099-C40C66FF867C}">
                  <a14:compatExt spid="_x0000_s361834"/>
                </a:ext>
                <a:ext uri="{FF2B5EF4-FFF2-40B4-BE49-F238E27FC236}">
                  <a16:creationId xmlns:a16="http://schemas.microsoft.com/office/drawing/2014/main" id="{00000000-0008-0000-0400-00006A85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6</xdr:col>
      <xdr:colOff>184785</xdr:colOff>
      <xdr:row>233</xdr:row>
      <xdr:rowOff>190500</xdr:rowOff>
    </xdr:from>
    <xdr:to>
      <xdr:col>6</xdr:col>
      <xdr:colOff>482212</xdr:colOff>
      <xdr:row>234</xdr:row>
      <xdr:rowOff>127793</xdr:rowOff>
    </xdr:to>
    <xdr:sp macro="" textlink="">
      <xdr:nvSpPr>
        <xdr:cNvPr id="436" name="TextBox 435">
          <a:extLst>
            <a:ext uri="{FF2B5EF4-FFF2-40B4-BE49-F238E27FC236}">
              <a16:creationId xmlns:a16="http://schemas.microsoft.com/office/drawing/2014/main" id="{00000000-0008-0000-0400-0000B4010000}"/>
            </a:ext>
          </a:extLst>
        </xdr:cNvPr>
        <xdr:cNvSpPr txBox="1"/>
      </xdr:nvSpPr>
      <xdr:spPr>
        <a:xfrm>
          <a:off x="2404110" y="43634025"/>
          <a:ext cx="297427" cy="16589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lang="en-CA" sz="800" b="0">
              <a:latin typeface="Century Gothic" panose="020B0502020202020204" pitchFamily="34" charset="0"/>
            </a:rPr>
            <a:t>(OD)</a:t>
          </a:r>
        </a:p>
      </xdr:txBody>
    </xdr:sp>
    <xdr:clientData/>
  </xdr:twoCellAnchor>
  <xdr:twoCellAnchor>
    <xdr:from>
      <xdr:col>6</xdr:col>
      <xdr:colOff>533400</xdr:colOff>
      <xdr:row>235</xdr:row>
      <xdr:rowOff>85724</xdr:rowOff>
    </xdr:from>
    <xdr:to>
      <xdr:col>8</xdr:col>
      <xdr:colOff>33332</xdr:colOff>
      <xdr:row>236</xdr:row>
      <xdr:rowOff>38099</xdr:rowOff>
    </xdr:to>
    <xdr:sp macro="" textlink="">
      <xdr:nvSpPr>
        <xdr:cNvPr id="437" name="TextBox 436">
          <a:extLst>
            <a:ext uri="{FF2B5EF4-FFF2-40B4-BE49-F238E27FC236}">
              <a16:creationId xmlns:a16="http://schemas.microsoft.com/office/drawing/2014/main" id="{00000000-0008-0000-0400-0000B5010000}"/>
            </a:ext>
          </a:extLst>
        </xdr:cNvPr>
        <xdr:cNvSpPr txBox="1"/>
      </xdr:nvSpPr>
      <xdr:spPr>
        <a:xfrm>
          <a:off x="2771775" y="44824649"/>
          <a:ext cx="338132" cy="1809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lang="en-CA" sz="800" b="0">
              <a:latin typeface="Century Gothic" panose="020B0502020202020204" pitchFamily="34" charset="0"/>
            </a:rPr>
            <a:t>(OD)</a:t>
          </a:r>
        </a:p>
      </xdr:txBody>
    </xdr:sp>
    <xdr:clientData/>
  </xdr:twoCellAnchor>
  <xdr:twoCellAnchor>
    <xdr:from>
      <xdr:col>6</xdr:col>
      <xdr:colOff>495300</xdr:colOff>
      <xdr:row>234</xdr:row>
      <xdr:rowOff>47625</xdr:rowOff>
    </xdr:from>
    <xdr:to>
      <xdr:col>8</xdr:col>
      <xdr:colOff>61376</xdr:colOff>
      <xdr:row>234</xdr:row>
      <xdr:rowOff>47626</xdr:rowOff>
    </xdr:to>
    <xdr:cxnSp macro="">
      <xdr:nvCxnSpPr>
        <xdr:cNvPr id="438" name="Straight Arrow Connector 437">
          <a:extLst>
            <a:ext uri="{FF2B5EF4-FFF2-40B4-BE49-F238E27FC236}">
              <a16:creationId xmlns:a16="http://schemas.microsoft.com/office/drawing/2014/main" id="{00000000-0008-0000-0400-0000B6010000}"/>
            </a:ext>
          </a:extLst>
        </xdr:cNvPr>
        <xdr:cNvCxnSpPr/>
      </xdr:nvCxnSpPr>
      <xdr:spPr>
        <a:xfrm>
          <a:off x="2733675" y="44643675"/>
          <a:ext cx="337601" cy="1"/>
        </a:xfrm>
        <a:prstGeom prst="straightConnector1">
          <a:avLst/>
        </a:prstGeom>
        <a:ln w="6350" cap="sq">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mc:AlternateContent xmlns:mc="http://schemas.openxmlformats.org/markup-compatibility/2006">
    <mc:Choice xmlns:a14="http://schemas.microsoft.com/office/drawing/2010/main" Requires="a14">
      <xdr:twoCellAnchor editAs="oneCell">
        <xdr:from>
          <xdr:col>11</xdr:col>
          <xdr:colOff>200025</xdr:colOff>
          <xdr:row>444</xdr:row>
          <xdr:rowOff>104775</xdr:rowOff>
        </xdr:from>
        <xdr:to>
          <xdr:col>13</xdr:col>
          <xdr:colOff>66675</xdr:colOff>
          <xdr:row>446</xdr:row>
          <xdr:rowOff>38100</xdr:rowOff>
        </xdr:to>
        <xdr:sp macro="" textlink="">
          <xdr:nvSpPr>
            <xdr:cNvPr id="361850" name="Check Box 378" hidden="1">
              <a:extLst>
                <a:ext uri="{63B3BB69-23CF-44E3-9099-C40C66FF867C}">
                  <a14:compatExt spid="_x0000_s361850"/>
                </a:ext>
                <a:ext uri="{FF2B5EF4-FFF2-40B4-BE49-F238E27FC236}">
                  <a16:creationId xmlns:a16="http://schemas.microsoft.com/office/drawing/2014/main" id="{00000000-0008-0000-0400-00007A85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180975</xdr:colOff>
          <xdr:row>462</xdr:row>
          <xdr:rowOff>9525</xdr:rowOff>
        </xdr:from>
        <xdr:to>
          <xdr:col>13</xdr:col>
          <xdr:colOff>47625</xdr:colOff>
          <xdr:row>462</xdr:row>
          <xdr:rowOff>219075</xdr:rowOff>
        </xdr:to>
        <xdr:sp macro="" textlink="">
          <xdr:nvSpPr>
            <xdr:cNvPr id="361851" name="Check Box 379" hidden="1">
              <a:extLst>
                <a:ext uri="{63B3BB69-23CF-44E3-9099-C40C66FF867C}">
                  <a14:compatExt spid="_x0000_s361851"/>
                </a:ext>
                <a:ext uri="{FF2B5EF4-FFF2-40B4-BE49-F238E27FC236}">
                  <a16:creationId xmlns:a16="http://schemas.microsoft.com/office/drawing/2014/main" id="{00000000-0008-0000-0400-00007B85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180975</xdr:colOff>
          <xdr:row>463</xdr:row>
          <xdr:rowOff>0</xdr:rowOff>
        </xdr:from>
        <xdr:to>
          <xdr:col>13</xdr:col>
          <xdr:colOff>47625</xdr:colOff>
          <xdr:row>464</xdr:row>
          <xdr:rowOff>19050</xdr:rowOff>
        </xdr:to>
        <xdr:sp macro="" textlink="">
          <xdr:nvSpPr>
            <xdr:cNvPr id="361852" name="Check Box 380" hidden="1">
              <a:extLst>
                <a:ext uri="{63B3BB69-23CF-44E3-9099-C40C66FF867C}">
                  <a14:compatExt spid="_x0000_s361852"/>
                </a:ext>
                <a:ext uri="{FF2B5EF4-FFF2-40B4-BE49-F238E27FC236}">
                  <a16:creationId xmlns:a16="http://schemas.microsoft.com/office/drawing/2014/main" id="{00000000-0008-0000-0400-00007C85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180975</xdr:colOff>
          <xdr:row>464</xdr:row>
          <xdr:rowOff>0</xdr:rowOff>
        </xdr:from>
        <xdr:to>
          <xdr:col>13</xdr:col>
          <xdr:colOff>47625</xdr:colOff>
          <xdr:row>465</xdr:row>
          <xdr:rowOff>19050</xdr:rowOff>
        </xdr:to>
        <xdr:sp macro="" textlink="">
          <xdr:nvSpPr>
            <xdr:cNvPr id="361853" name="Check Box 381" hidden="1">
              <a:extLst>
                <a:ext uri="{63B3BB69-23CF-44E3-9099-C40C66FF867C}">
                  <a14:compatExt spid="_x0000_s361853"/>
                </a:ext>
                <a:ext uri="{FF2B5EF4-FFF2-40B4-BE49-F238E27FC236}">
                  <a16:creationId xmlns:a16="http://schemas.microsoft.com/office/drawing/2014/main" id="{00000000-0008-0000-0400-00007D85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180975</xdr:colOff>
          <xdr:row>465</xdr:row>
          <xdr:rowOff>0</xdr:rowOff>
        </xdr:from>
        <xdr:to>
          <xdr:col>13</xdr:col>
          <xdr:colOff>47625</xdr:colOff>
          <xdr:row>466</xdr:row>
          <xdr:rowOff>19050</xdr:rowOff>
        </xdr:to>
        <xdr:sp macro="" textlink="">
          <xdr:nvSpPr>
            <xdr:cNvPr id="361854" name="Check Box 382" hidden="1">
              <a:extLst>
                <a:ext uri="{63B3BB69-23CF-44E3-9099-C40C66FF867C}">
                  <a14:compatExt spid="_x0000_s361854"/>
                </a:ext>
                <a:ext uri="{FF2B5EF4-FFF2-40B4-BE49-F238E27FC236}">
                  <a16:creationId xmlns:a16="http://schemas.microsoft.com/office/drawing/2014/main" id="{00000000-0008-0000-0400-00007E85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28575</xdr:colOff>
          <xdr:row>462</xdr:row>
          <xdr:rowOff>9525</xdr:rowOff>
        </xdr:from>
        <xdr:to>
          <xdr:col>3</xdr:col>
          <xdr:colOff>85725</xdr:colOff>
          <xdr:row>463</xdr:row>
          <xdr:rowOff>0</xdr:rowOff>
        </xdr:to>
        <xdr:sp macro="" textlink="">
          <xdr:nvSpPr>
            <xdr:cNvPr id="361855" name="Check Box 383" hidden="1">
              <a:extLst>
                <a:ext uri="{63B3BB69-23CF-44E3-9099-C40C66FF867C}">
                  <a14:compatExt spid="_x0000_s361855"/>
                </a:ext>
                <a:ext uri="{FF2B5EF4-FFF2-40B4-BE49-F238E27FC236}">
                  <a16:creationId xmlns:a16="http://schemas.microsoft.com/office/drawing/2014/main" id="{00000000-0008-0000-0400-00007F85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28575</xdr:colOff>
          <xdr:row>464</xdr:row>
          <xdr:rowOff>9525</xdr:rowOff>
        </xdr:from>
        <xdr:to>
          <xdr:col>3</xdr:col>
          <xdr:colOff>85725</xdr:colOff>
          <xdr:row>465</xdr:row>
          <xdr:rowOff>0</xdr:rowOff>
        </xdr:to>
        <xdr:sp macro="" textlink="">
          <xdr:nvSpPr>
            <xdr:cNvPr id="361856" name="Check Box 384" hidden="1">
              <a:extLst>
                <a:ext uri="{63B3BB69-23CF-44E3-9099-C40C66FF867C}">
                  <a14:compatExt spid="_x0000_s361856"/>
                </a:ext>
                <a:ext uri="{FF2B5EF4-FFF2-40B4-BE49-F238E27FC236}">
                  <a16:creationId xmlns:a16="http://schemas.microsoft.com/office/drawing/2014/main" id="{00000000-0008-0000-0400-00008085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28575</xdr:colOff>
          <xdr:row>463</xdr:row>
          <xdr:rowOff>9525</xdr:rowOff>
        </xdr:from>
        <xdr:to>
          <xdr:col>3</xdr:col>
          <xdr:colOff>85725</xdr:colOff>
          <xdr:row>464</xdr:row>
          <xdr:rowOff>0</xdr:rowOff>
        </xdr:to>
        <xdr:sp macro="" textlink="">
          <xdr:nvSpPr>
            <xdr:cNvPr id="361857" name="Check Box 385" hidden="1">
              <a:extLst>
                <a:ext uri="{63B3BB69-23CF-44E3-9099-C40C66FF867C}">
                  <a14:compatExt spid="_x0000_s361857"/>
                </a:ext>
                <a:ext uri="{FF2B5EF4-FFF2-40B4-BE49-F238E27FC236}">
                  <a16:creationId xmlns:a16="http://schemas.microsoft.com/office/drawing/2014/main" id="{00000000-0008-0000-0400-00008185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465</xdr:row>
          <xdr:rowOff>0</xdr:rowOff>
        </xdr:from>
        <xdr:to>
          <xdr:col>3</xdr:col>
          <xdr:colOff>95250</xdr:colOff>
          <xdr:row>465</xdr:row>
          <xdr:rowOff>238125</xdr:rowOff>
        </xdr:to>
        <xdr:sp macro="" textlink="">
          <xdr:nvSpPr>
            <xdr:cNvPr id="361858" name="Check Box 386" hidden="1">
              <a:extLst>
                <a:ext uri="{63B3BB69-23CF-44E3-9099-C40C66FF867C}">
                  <a14:compatExt spid="_x0000_s361858"/>
                </a:ext>
                <a:ext uri="{FF2B5EF4-FFF2-40B4-BE49-F238E27FC236}">
                  <a16:creationId xmlns:a16="http://schemas.microsoft.com/office/drawing/2014/main" id="{00000000-0008-0000-0400-00008285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57150</xdr:colOff>
          <xdr:row>462</xdr:row>
          <xdr:rowOff>28575</xdr:rowOff>
        </xdr:from>
        <xdr:to>
          <xdr:col>10</xdr:col>
          <xdr:colOff>771525</xdr:colOff>
          <xdr:row>462</xdr:row>
          <xdr:rowOff>209550</xdr:rowOff>
        </xdr:to>
        <xdr:sp macro="" textlink="">
          <xdr:nvSpPr>
            <xdr:cNvPr id="361859" name="Option Button 387" hidden="1">
              <a:extLst>
                <a:ext uri="{63B3BB69-23CF-44E3-9099-C40C66FF867C}">
                  <a14:compatExt spid="_x0000_s361859"/>
                </a:ext>
                <a:ext uri="{FF2B5EF4-FFF2-40B4-BE49-F238E27FC236}">
                  <a16:creationId xmlns:a16="http://schemas.microsoft.com/office/drawing/2014/main" id="{00000000-0008-0000-0400-00008385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Oil Rubbed Bronze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847725</xdr:colOff>
          <xdr:row>464</xdr:row>
          <xdr:rowOff>38100</xdr:rowOff>
        </xdr:from>
        <xdr:to>
          <xdr:col>10</xdr:col>
          <xdr:colOff>1343025</xdr:colOff>
          <xdr:row>464</xdr:row>
          <xdr:rowOff>228600</xdr:rowOff>
        </xdr:to>
        <xdr:sp macro="" textlink="">
          <xdr:nvSpPr>
            <xdr:cNvPr id="361860" name="Option Button 388" hidden="1">
              <a:extLst>
                <a:ext uri="{63B3BB69-23CF-44E3-9099-C40C66FF867C}">
                  <a14:compatExt spid="_x0000_s361860"/>
                </a:ext>
                <a:ext uri="{FF2B5EF4-FFF2-40B4-BE49-F238E27FC236}">
                  <a16:creationId xmlns:a16="http://schemas.microsoft.com/office/drawing/2014/main" id="{00000000-0008-0000-0400-00008485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Brass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228600</xdr:colOff>
          <xdr:row>462</xdr:row>
          <xdr:rowOff>19050</xdr:rowOff>
        </xdr:from>
        <xdr:to>
          <xdr:col>9</xdr:col>
          <xdr:colOff>19050</xdr:colOff>
          <xdr:row>462</xdr:row>
          <xdr:rowOff>228600</xdr:rowOff>
        </xdr:to>
        <xdr:sp macro="" textlink="">
          <xdr:nvSpPr>
            <xdr:cNvPr id="361861" name="Option Button 389" hidden="1">
              <a:extLst>
                <a:ext uri="{63B3BB69-23CF-44E3-9099-C40C66FF867C}">
                  <a14:compatExt spid="_x0000_s361861"/>
                </a:ext>
                <a:ext uri="{FF2B5EF4-FFF2-40B4-BE49-F238E27FC236}">
                  <a16:creationId xmlns:a16="http://schemas.microsoft.com/office/drawing/2014/main" id="{00000000-0008-0000-0400-00008585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Stainless Steel</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85725</xdr:colOff>
          <xdr:row>465</xdr:row>
          <xdr:rowOff>0</xdr:rowOff>
        </xdr:from>
        <xdr:to>
          <xdr:col>19</xdr:col>
          <xdr:colOff>247650</xdr:colOff>
          <xdr:row>466</xdr:row>
          <xdr:rowOff>0</xdr:rowOff>
        </xdr:to>
        <xdr:sp macro="" textlink="">
          <xdr:nvSpPr>
            <xdr:cNvPr id="361862" name="Group Box 390" hidden="1">
              <a:extLst>
                <a:ext uri="{63B3BB69-23CF-44E3-9099-C40C66FF867C}">
                  <a14:compatExt spid="_x0000_s361862"/>
                </a:ext>
                <a:ext uri="{FF2B5EF4-FFF2-40B4-BE49-F238E27FC236}">
                  <a16:creationId xmlns:a16="http://schemas.microsoft.com/office/drawing/2014/main" id="{00000000-0008-0000-0400-0000868505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9</xdr:col>
          <xdr:colOff>57150</xdr:colOff>
          <xdr:row>464</xdr:row>
          <xdr:rowOff>38100</xdr:rowOff>
        </xdr:from>
        <xdr:to>
          <xdr:col>10</xdr:col>
          <xdr:colOff>771525</xdr:colOff>
          <xdr:row>464</xdr:row>
          <xdr:rowOff>228600</xdr:rowOff>
        </xdr:to>
        <xdr:sp macro="" textlink="">
          <xdr:nvSpPr>
            <xdr:cNvPr id="361863" name="Option Button 391" hidden="1">
              <a:extLst>
                <a:ext uri="{63B3BB69-23CF-44E3-9099-C40C66FF867C}">
                  <a14:compatExt spid="_x0000_s361863"/>
                </a:ext>
                <a:ext uri="{FF2B5EF4-FFF2-40B4-BE49-F238E27FC236}">
                  <a16:creationId xmlns:a16="http://schemas.microsoft.com/office/drawing/2014/main" id="{00000000-0008-0000-0400-00008785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Oil Rubbed Bronze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819150</xdr:colOff>
          <xdr:row>462</xdr:row>
          <xdr:rowOff>19050</xdr:rowOff>
        </xdr:from>
        <xdr:to>
          <xdr:col>10</xdr:col>
          <xdr:colOff>1314450</xdr:colOff>
          <xdr:row>462</xdr:row>
          <xdr:rowOff>200025</xdr:rowOff>
        </xdr:to>
        <xdr:sp macro="" textlink="">
          <xdr:nvSpPr>
            <xdr:cNvPr id="361864" name="Option Button 392" hidden="1">
              <a:extLst>
                <a:ext uri="{63B3BB69-23CF-44E3-9099-C40C66FF867C}">
                  <a14:compatExt spid="_x0000_s361864"/>
                </a:ext>
                <a:ext uri="{FF2B5EF4-FFF2-40B4-BE49-F238E27FC236}">
                  <a16:creationId xmlns:a16="http://schemas.microsoft.com/office/drawing/2014/main" id="{00000000-0008-0000-0400-00008885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Brass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209550</xdr:colOff>
          <xdr:row>464</xdr:row>
          <xdr:rowOff>28575</xdr:rowOff>
        </xdr:from>
        <xdr:to>
          <xdr:col>9</xdr:col>
          <xdr:colOff>0</xdr:colOff>
          <xdr:row>464</xdr:row>
          <xdr:rowOff>219075</xdr:rowOff>
        </xdr:to>
        <xdr:sp macro="" textlink="">
          <xdr:nvSpPr>
            <xdr:cNvPr id="361865" name="Option Button 393" hidden="1">
              <a:extLst>
                <a:ext uri="{63B3BB69-23CF-44E3-9099-C40C66FF867C}">
                  <a14:compatExt spid="_x0000_s361865"/>
                </a:ext>
                <a:ext uri="{FF2B5EF4-FFF2-40B4-BE49-F238E27FC236}">
                  <a16:creationId xmlns:a16="http://schemas.microsoft.com/office/drawing/2014/main" id="{00000000-0008-0000-0400-00008985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Stainless Steel</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9525</xdr:colOff>
          <xdr:row>464</xdr:row>
          <xdr:rowOff>9525</xdr:rowOff>
        </xdr:from>
        <xdr:to>
          <xdr:col>19</xdr:col>
          <xdr:colOff>266700</xdr:colOff>
          <xdr:row>465</xdr:row>
          <xdr:rowOff>9525</xdr:rowOff>
        </xdr:to>
        <xdr:sp macro="" textlink="">
          <xdr:nvSpPr>
            <xdr:cNvPr id="361866" name="Group Box 394" hidden="1">
              <a:extLst>
                <a:ext uri="{63B3BB69-23CF-44E3-9099-C40C66FF867C}">
                  <a14:compatExt spid="_x0000_s361866"/>
                </a:ext>
                <a:ext uri="{FF2B5EF4-FFF2-40B4-BE49-F238E27FC236}">
                  <a16:creationId xmlns:a16="http://schemas.microsoft.com/office/drawing/2014/main" id="{00000000-0008-0000-0400-00008A8505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9</xdr:col>
          <xdr:colOff>57150</xdr:colOff>
          <xdr:row>463</xdr:row>
          <xdr:rowOff>19050</xdr:rowOff>
        </xdr:from>
        <xdr:to>
          <xdr:col>10</xdr:col>
          <xdr:colOff>771525</xdr:colOff>
          <xdr:row>463</xdr:row>
          <xdr:rowOff>228600</xdr:rowOff>
        </xdr:to>
        <xdr:sp macro="" textlink="">
          <xdr:nvSpPr>
            <xdr:cNvPr id="361867" name="Option Button 395" hidden="1">
              <a:extLst>
                <a:ext uri="{63B3BB69-23CF-44E3-9099-C40C66FF867C}">
                  <a14:compatExt spid="_x0000_s361867"/>
                </a:ext>
                <a:ext uri="{FF2B5EF4-FFF2-40B4-BE49-F238E27FC236}">
                  <a16:creationId xmlns:a16="http://schemas.microsoft.com/office/drawing/2014/main" id="{00000000-0008-0000-0400-00008B85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Oil Rubbed Bronze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828675</xdr:colOff>
          <xdr:row>463</xdr:row>
          <xdr:rowOff>28575</xdr:rowOff>
        </xdr:from>
        <xdr:to>
          <xdr:col>10</xdr:col>
          <xdr:colOff>1333500</xdr:colOff>
          <xdr:row>463</xdr:row>
          <xdr:rowOff>219075</xdr:rowOff>
        </xdr:to>
        <xdr:sp macro="" textlink="">
          <xdr:nvSpPr>
            <xdr:cNvPr id="361868" name="Option Button 396" hidden="1">
              <a:extLst>
                <a:ext uri="{63B3BB69-23CF-44E3-9099-C40C66FF867C}">
                  <a14:compatExt spid="_x0000_s361868"/>
                </a:ext>
                <a:ext uri="{FF2B5EF4-FFF2-40B4-BE49-F238E27FC236}">
                  <a16:creationId xmlns:a16="http://schemas.microsoft.com/office/drawing/2014/main" id="{00000000-0008-0000-0400-00008C85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Brass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209550</xdr:colOff>
          <xdr:row>463</xdr:row>
          <xdr:rowOff>19050</xdr:rowOff>
        </xdr:from>
        <xdr:to>
          <xdr:col>9</xdr:col>
          <xdr:colOff>19050</xdr:colOff>
          <xdr:row>463</xdr:row>
          <xdr:rowOff>209550</xdr:rowOff>
        </xdr:to>
        <xdr:sp macro="" textlink="">
          <xdr:nvSpPr>
            <xdr:cNvPr id="361869" name="Option Button 397" hidden="1">
              <a:extLst>
                <a:ext uri="{63B3BB69-23CF-44E3-9099-C40C66FF867C}">
                  <a14:compatExt spid="_x0000_s361869"/>
                </a:ext>
                <a:ext uri="{FF2B5EF4-FFF2-40B4-BE49-F238E27FC236}">
                  <a16:creationId xmlns:a16="http://schemas.microsoft.com/office/drawing/2014/main" id="{00000000-0008-0000-0400-00008D85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Stainless Steel</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57150</xdr:colOff>
          <xdr:row>465</xdr:row>
          <xdr:rowOff>38100</xdr:rowOff>
        </xdr:from>
        <xdr:to>
          <xdr:col>10</xdr:col>
          <xdr:colOff>771525</xdr:colOff>
          <xdr:row>465</xdr:row>
          <xdr:rowOff>228600</xdr:rowOff>
        </xdr:to>
        <xdr:sp macro="" textlink="">
          <xdr:nvSpPr>
            <xdr:cNvPr id="361870" name="Option Button 398" hidden="1">
              <a:extLst>
                <a:ext uri="{63B3BB69-23CF-44E3-9099-C40C66FF867C}">
                  <a14:compatExt spid="_x0000_s361870"/>
                </a:ext>
                <a:ext uri="{FF2B5EF4-FFF2-40B4-BE49-F238E27FC236}">
                  <a16:creationId xmlns:a16="http://schemas.microsoft.com/office/drawing/2014/main" id="{00000000-0008-0000-0400-00008E85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Oil Rubbed Bronze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819150</xdr:colOff>
          <xdr:row>465</xdr:row>
          <xdr:rowOff>47625</xdr:rowOff>
        </xdr:from>
        <xdr:to>
          <xdr:col>10</xdr:col>
          <xdr:colOff>1333500</xdr:colOff>
          <xdr:row>465</xdr:row>
          <xdr:rowOff>219075</xdr:rowOff>
        </xdr:to>
        <xdr:sp macro="" textlink="">
          <xdr:nvSpPr>
            <xdr:cNvPr id="361871" name="Option Button 399" hidden="1">
              <a:extLst>
                <a:ext uri="{63B3BB69-23CF-44E3-9099-C40C66FF867C}">
                  <a14:compatExt spid="_x0000_s361871"/>
                </a:ext>
                <a:ext uri="{FF2B5EF4-FFF2-40B4-BE49-F238E27FC236}">
                  <a16:creationId xmlns:a16="http://schemas.microsoft.com/office/drawing/2014/main" id="{00000000-0008-0000-0400-00008F85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Brass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219075</xdr:colOff>
          <xdr:row>465</xdr:row>
          <xdr:rowOff>38100</xdr:rowOff>
        </xdr:from>
        <xdr:to>
          <xdr:col>9</xdr:col>
          <xdr:colOff>0</xdr:colOff>
          <xdr:row>465</xdr:row>
          <xdr:rowOff>219075</xdr:rowOff>
        </xdr:to>
        <xdr:sp macro="" textlink="">
          <xdr:nvSpPr>
            <xdr:cNvPr id="361872" name="Option Button 400" hidden="1">
              <a:extLst>
                <a:ext uri="{63B3BB69-23CF-44E3-9099-C40C66FF867C}">
                  <a14:compatExt spid="_x0000_s361872"/>
                </a:ext>
                <a:ext uri="{FF2B5EF4-FFF2-40B4-BE49-F238E27FC236}">
                  <a16:creationId xmlns:a16="http://schemas.microsoft.com/office/drawing/2014/main" id="{00000000-0008-0000-0400-00009085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Stainless Steel</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28575</xdr:colOff>
          <xdr:row>450</xdr:row>
          <xdr:rowOff>9525</xdr:rowOff>
        </xdr:from>
        <xdr:to>
          <xdr:col>3</xdr:col>
          <xdr:colOff>85725</xdr:colOff>
          <xdr:row>451</xdr:row>
          <xdr:rowOff>19050</xdr:rowOff>
        </xdr:to>
        <xdr:sp macro="" textlink="">
          <xdr:nvSpPr>
            <xdr:cNvPr id="361873" name="Check Box 401" hidden="1">
              <a:extLst>
                <a:ext uri="{63B3BB69-23CF-44E3-9099-C40C66FF867C}">
                  <a14:compatExt spid="_x0000_s361873"/>
                </a:ext>
                <a:ext uri="{FF2B5EF4-FFF2-40B4-BE49-F238E27FC236}">
                  <a16:creationId xmlns:a16="http://schemas.microsoft.com/office/drawing/2014/main" id="{00000000-0008-0000-0400-00009185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28575</xdr:colOff>
          <xdr:row>452</xdr:row>
          <xdr:rowOff>9525</xdr:rowOff>
        </xdr:from>
        <xdr:to>
          <xdr:col>3</xdr:col>
          <xdr:colOff>85725</xdr:colOff>
          <xdr:row>453</xdr:row>
          <xdr:rowOff>19050</xdr:rowOff>
        </xdr:to>
        <xdr:sp macro="" textlink="">
          <xdr:nvSpPr>
            <xdr:cNvPr id="361874" name="Check Box 402" hidden="1">
              <a:extLst>
                <a:ext uri="{63B3BB69-23CF-44E3-9099-C40C66FF867C}">
                  <a14:compatExt spid="_x0000_s361874"/>
                </a:ext>
                <a:ext uri="{FF2B5EF4-FFF2-40B4-BE49-F238E27FC236}">
                  <a16:creationId xmlns:a16="http://schemas.microsoft.com/office/drawing/2014/main" id="{00000000-0008-0000-0400-00009285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28575</xdr:colOff>
          <xdr:row>454</xdr:row>
          <xdr:rowOff>9525</xdr:rowOff>
        </xdr:from>
        <xdr:to>
          <xdr:col>3</xdr:col>
          <xdr:colOff>85725</xdr:colOff>
          <xdr:row>455</xdr:row>
          <xdr:rowOff>19050</xdr:rowOff>
        </xdr:to>
        <xdr:sp macro="" textlink="">
          <xdr:nvSpPr>
            <xdr:cNvPr id="361875" name="Check Box 403" hidden="1">
              <a:extLst>
                <a:ext uri="{63B3BB69-23CF-44E3-9099-C40C66FF867C}">
                  <a14:compatExt spid="_x0000_s361875"/>
                </a:ext>
                <a:ext uri="{FF2B5EF4-FFF2-40B4-BE49-F238E27FC236}">
                  <a16:creationId xmlns:a16="http://schemas.microsoft.com/office/drawing/2014/main" id="{00000000-0008-0000-0400-00009385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28575</xdr:colOff>
          <xdr:row>451</xdr:row>
          <xdr:rowOff>9525</xdr:rowOff>
        </xdr:from>
        <xdr:to>
          <xdr:col>3</xdr:col>
          <xdr:colOff>85725</xdr:colOff>
          <xdr:row>452</xdr:row>
          <xdr:rowOff>19050</xdr:rowOff>
        </xdr:to>
        <xdr:sp macro="" textlink="">
          <xdr:nvSpPr>
            <xdr:cNvPr id="361876" name="Check Box 404" hidden="1">
              <a:extLst>
                <a:ext uri="{63B3BB69-23CF-44E3-9099-C40C66FF867C}">
                  <a14:compatExt spid="_x0000_s361876"/>
                </a:ext>
                <a:ext uri="{FF2B5EF4-FFF2-40B4-BE49-F238E27FC236}">
                  <a16:creationId xmlns:a16="http://schemas.microsoft.com/office/drawing/2014/main" id="{00000000-0008-0000-0400-00009485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28575</xdr:colOff>
          <xdr:row>453</xdr:row>
          <xdr:rowOff>9525</xdr:rowOff>
        </xdr:from>
        <xdr:to>
          <xdr:col>3</xdr:col>
          <xdr:colOff>85725</xdr:colOff>
          <xdr:row>454</xdr:row>
          <xdr:rowOff>19050</xdr:rowOff>
        </xdr:to>
        <xdr:sp macro="" textlink="">
          <xdr:nvSpPr>
            <xdr:cNvPr id="361877" name="Check Box 405" hidden="1">
              <a:extLst>
                <a:ext uri="{63B3BB69-23CF-44E3-9099-C40C66FF867C}">
                  <a14:compatExt spid="_x0000_s361877"/>
                </a:ext>
                <a:ext uri="{FF2B5EF4-FFF2-40B4-BE49-F238E27FC236}">
                  <a16:creationId xmlns:a16="http://schemas.microsoft.com/office/drawing/2014/main" id="{00000000-0008-0000-0400-00009585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28575</xdr:colOff>
          <xdr:row>455</xdr:row>
          <xdr:rowOff>9525</xdr:rowOff>
        </xdr:from>
        <xdr:to>
          <xdr:col>3</xdr:col>
          <xdr:colOff>85725</xdr:colOff>
          <xdr:row>456</xdr:row>
          <xdr:rowOff>19050</xdr:rowOff>
        </xdr:to>
        <xdr:sp macro="" textlink="">
          <xdr:nvSpPr>
            <xdr:cNvPr id="361878" name="Check Box 406" hidden="1">
              <a:extLst>
                <a:ext uri="{63B3BB69-23CF-44E3-9099-C40C66FF867C}">
                  <a14:compatExt spid="_x0000_s361878"/>
                </a:ext>
                <a:ext uri="{FF2B5EF4-FFF2-40B4-BE49-F238E27FC236}">
                  <a16:creationId xmlns:a16="http://schemas.microsoft.com/office/drawing/2014/main" id="{00000000-0008-0000-0400-00009685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editAs="oneCell">
    <xdr:from>
      <xdr:col>10</xdr:col>
      <xdr:colOff>893693</xdr:colOff>
      <xdr:row>458</xdr:row>
      <xdr:rowOff>61705</xdr:rowOff>
    </xdr:from>
    <xdr:to>
      <xdr:col>13</xdr:col>
      <xdr:colOff>300244</xdr:colOff>
      <xdr:row>458</xdr:row>
      <xdr:rowOff>2511452</xdr:rowOff>
    </xdr:to>
    <xdr:pic>
      <xdr:nvPicPr>
        <xdr:cNvPr id="392015" name="Picture 2">
          <a:extLst>
            <a:ext uri="{FF2B5EF4-FFF2-40B4-BE49-F238E27FC236}">
              <a16:creationId xmlns:a16="http://schemas.microsoft.com/office/drawing/2014/main" id="{00000000-0008-0000-0400-00004FFB0500}"/>
            </a:ext>
          </a:extLst>
        </xdr:cNvPr>
        <xdr:cNvPicPr>
          <a:picLocks noChangeAspect="1"/>
        </xdr:cNvPicPr>
      </xdr:nvPicPr>
      <xdr:blipFill>
        <a:blip xmlns:r="http://schemas.openxmlformats.org/officeDocument/2006/relationships" r:embed="rId17">
          <a:extLst>
            <a:ext uri="{28A0092B-C50C-407E-A947-70E740481C1C}">
              <a14:useLocalDpi xmlns:a14="http://schemas.microsoft.com/office/drawing/2010/main" val="0"/>
            </a:ext>
          </a:extLst>
        </a:blip>
        <a:srcRect/>
        <a:stretch>
          <a:fillRect/>
        </a:stretch>
      </xdr:blipFill>
      <xdr:spPr bwMode="auto">
        <a:xfrm>
          <a:off x="4604302" y="85513379"/>
          <a:ext cx="1854476" cy="24230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13</xdr:col>
      <xdr:colOff>297760</xdr:colOff>
      <xdr:row>458</xdr:row>
      <xdr:rowOff>61705</xdr:rowOff>
    </xdr:from>
    <xdr:to>
      <xdr:col>19</xdr:col>
      <xdr:colOff>144587</xdr:colOff>
      <xdr:row>458</xdr:row>
      <xdr:rowOff>2511452</xdr:rowOff>
    </xdr:to>
    <xdr:pic>
      <xdr:nvPicPr>
        <xdr:cNvPr id="392016" name="Picture 5">
          <a:extLst>
            <a:ext uri="{FF2B5EF4-FFF2-40B4-BE49-F238E27FC236}">
              <a16:creationId xmlns:a16="http://schemas.microsoft.com/office/drawing/2014/main" id="{00000000-0008-0000-0400-000050FB0500}"/>
            </a:ext>
          </a:extLst>
        </xdr:cNvPr>
        <xdr:cNvPicPr>
          <a:picLocks noChangeAspect="1"/>
        </xdr:cNvPicPr>
      </xdr:nvPicPr>
      <xdr:blipFill>
        <a:blip xmlns:r="http://schemas.openxmlformats.org/officeDocument/2006/relationships" r:embed="rId18">
          <a:extLst>
            <a:ext uri="{28A0092B-C50C-407E-A947-70E740481C1C}">
              <a14:useLocalDpi xmlns:a14="http://schemas.microsoft.com/office/drawing/2010/main" val="0"/>
            </a:ext>
          </a:extLst>
        </a:blip>
        <a:srcRect/>
        <a:stretch>
          <a:fillRect/>
        </a:stretch>
      </xdr:blipFill>
      <xdr:spPr bwMode="auto">
        <a:xfrm>
          <a:off x="6484869" y="85513379"/>
          <a:ext cx="1857375" cy="242307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editAs="oneCell">
        <xdr:from>
          <xdr:col>2</xdr:col>
          <xdr:colOff>0</xdr:colOff>
          <xdr:row>462</xdr:row>
          <xdr:rowOff>0</xdr:rowOff>
        </xdr:from>
        <xdr:to>
          <xdr:col>19</xdr:col>
          <xdr:colOff>257175</xdr:colOff>
          <xdr:row>463</xdr:row>
          <xdr:rowOff>0</xdr:rowOff>
        </xdr:to>
        <xdr:sp macro="" textlink="">
          <xdr:nvSpPr>
            <xdr:cNvPr id="361882" name="Group Box 410" hidden="1">
              <a:extLst>
                <a:ext uri="{63B3BB69-23CF-44E3-9099-C40C66FF867C}">
                  <a14:compatExt spid="_x0000_s361882"/>
                </a:ext>
                <a:ext uri="{FF2B5EF4-FFF2-40B4-BE49-F238E27FC236}">
                  <a16:creationId xmlns:a16="http://schemas.microsoft.com/office/drawing/2014/main" id="{00000000-0008-0000-0400-00009A8505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95250</xdr:colOff>
          <xdr:row>463</xdr:row>
          <xdr:rowOff>0</xdr:rowOff>
        </xdr:from>
        <xdr:to>
          <xdr:col>19</xdr:col>
          <xdr:colOff>257175</xdr:colOff>
          <xdr:row>464</xdr:row>
          <xdr:rowOff>0</xdr:rowOff>
        </xdr:to>
        <xdr:sp macro="" textlink="">
          <xdr:nvSpPr>
            <xdr:cNvPr id="361883" name="Group Box 411" hidden="1">
              <a:extLst>
                <a:ext uri="{63B3BB69-23CF-44E3-9099-C40C66FF867C}">
                  <a14:compatExt spid="_x0000_s361883"/>
                </a:ext>
                <a:ext uri="{FF2B5EF4-FFF2-40B4-BE49-F238E27FC236}">
                  <a16:creationId xmlns:a16="http://schemas.microsoft.com/office/drawing/2014/main" id="{00000000-0008-0000-0400-00009B8505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xdr:from>
          <xdr:col>3</xdr:col>
          <xdr:colOff>133350</xdr:colOff>
          <xdr:row>486</xdr:row>
          <xdr:rowOff>28575</xdr:rowOff>
        </xdr:from>
        <xdr:to>
          <xdr:col>3</xdr:col>
          <xdr:colOff>428625</xdr:colOff>
          <xdr:row>486</xdr:row>
          <xdr:rowOff>171450</xdr:rowOff>
        </xdr:to>
        <xdr:sp macro="" textlink="">
          <xdr:nvSpPr>
            <xdr:cNvPr id="361911" name="Option Button 439" hidden="1">
              <a:extLst>
                <a:ext uri="{63B3BB69-23CF-44E3-9099-C40C66FF867C}">
                  <a14:compatExt spid="_x0000_s361911"/>
                </a:ext>
                <a:ext uri="{FF2B5EF4-FFF2-40B4-BE49-F238E27FC236}">
                  <a16:creationId xmlns:a16="http://schemas.microsoft.com/office/drawing/2014/main" id="{00000000-0008-0000-0400-0000B785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L</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400050</xdr:colOff>
          <xdr:row>486</xdr:row>
          <xdr:rowOff>28575</xdr:rowOff>
        </xdr:from>
        <xdr:to>
          <xdr:col>3</xdr:col>
          <xdr:colOff>695325</xdr:colOff>
          <xdr:row>486</xdr:row>
          <xdr:rowOff>171450</xdr:rowOff>
        </xdr:to>
        <xdr:sp macro="" textlink="">
          <xdr:nvSpPr>
            <xdr:cNvPr id="361912" name="Option Button 440" hidden="1">
              <a:extLst>
                <a:ext uri="{63B3BB69-23CF-44E3-9099-C40C66FF867C}">
                  <a14:compatExt spid="_x0000_s361912"/>
                </a:ext>
                <a:ext uri="{FF2B5EF4-FFF2-40B4-BE49-F238E27FC236}">
                  <a16:creationId xmlns:a16="http://schemas.microsoft.com/office/drawing/2014/main" id="{00000000-0008-0000-0400-0000B885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G</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695325</xdr:colOff>
          <xdr:row>486</xdr:row>
          <xdr:rowOff>28575</xdr:rowOff>
        </xdr:from>
        <xdr:to>
          <xdr:col>3</xdr:col>
          <xdr:colOff>990600</xdr:colOff>
          <xdr:row>486</xdr:row>
          <xdr:rowOff>171450</xdr:rowOff>
        </xdr:to>
        <xdr:sp macro="" textlink="">
          <xdr:nvSpPr>
            <xdr:cNvPr id="361913" name="Option Button 441" hidden="1">
              <a:extLst>
                <a:ext uri="{63B3BB69-23CF-44E3-9099-C40C66FF867C}">
                  <a14:compatExt spid="_x0000_s361913"/>
                </a:ext>
                <a:ext uri="{FF2B5EF4-FFF2-40B4-BE49-F238E27FC236}">
                  <a16:creationId xmlns:a16="http://schemas.microsoft.com/office/drawing/2014/main" id="{00000000-0008-0000-0400-0000B985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A</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990600</xdr:colOff>
          <xdr:row>486</xdr:row>
          <xdr:rowOff>38100</xdr:rowOff>
        </xdr:from>
        <xdr:to>
          <xdr:col>5</xdr:col>
          <xdr:colOff>19050</xdr:colOff>
          <xdr:row>486</xdr:row>
          <xdr:rowOff>171450</xdr:rowOff>
        </xdr:to>
        <xdr:sp macro="" textlink="">
          <xdr:nvSpPr>
            <xdr:cNvPr id="361914" name="Option Button 442" hidden="1">
              <a:extLst>
                <a:ext uri="{63B3BB69-23CF-44E3-9099-C40C66FF867C}">
                  <a14:compatExt spid="_x0000_s361914"/>
                </a:ext>
                <a:ext uri="{FF2B5EF4-FFF2-40B4-BE49-F238E27FC236}">
                  <a16:creationId xmlns:a16="http://schemas.microsoft.com/office/drawing/2014/main" id="{00000000-0008-0000-0400-0000BA85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B</a:t>
              </a:r>
            </a:p>
          </xdr:txBody>
        </xdr:sp>
        <xdr:clientData/>
      </xdr:twoCellAnchor>
    </mc:Choice>
    <mc:Fallback/>
  </mc:AlternateContent>
  <mc:AlternateContent xmlns:mc="http://schemas.openxmlformats.org/markup-compatibility/2006">
    <mc:Choice xmlns:a14="http://schemas.microsoft.com/office/drawing/2010/main" Requires="a14">
      <xdr:twoCellAnchor>
        <xdr:from>
          <xdr:col>5</xdr:col>
          <xdr:colOff>19050</xdr:colOff>
          <xdr:row>486</xdr:row>
          <xdr:rowOff>38100</xdr:rowOff>
        </xdr:from>
        <xdr:to>
          <xdr:col>5</xdr:col>
          <xdr:colOff>314325</xdr:colOff>
          <xdr:row>486</xdr:row>
          <xdr:rowOff>171450</xdr:rowOff>
        </xdr:to>
        <xdr:sp macro="" textlink="">
          <xdr:nvSpPr>
            <xdr:cNvPr id="361915" name="Option Button 443" hidden="1">
              <a:extLst>
                <a:ext uri="{63B3BB69-23CF-44E3-9099-C40C66FF867C}">
                  <a14:compatExt spid="_x0000_s361915"/>
                </a:ext>
                <a:ext uri="{FF2B5EF4-FFF2-40B4-BE49-F238E27FC236}">
                  <a16:creationId xmlns:a16="http://schemas.microsoft.com/office/drawing/2014/main" id="{00000000-0008-0000-0400-0000BB85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1</a:t>
              </a:r>
            </a:p>
          </xdr:txBody>
        </xdr:sp>
        <xdr:clientData/>
      </xdr:twoCellAnchor>
    </mc:Choice>
    <mc:Fallback/>
  </mc:AlternateContent>
  <mc:AlternateContent xmlns:mc="http://schemas.openxmlformats.org/markup-compatibility/2006">
    <mc:Choice xmlns:a14="http://schemas.microsoft.com/office/drawing/2010/main" Requires="a14">
      <xdr:twoCellAnchor>
        <xdr:from>
          <xdr:col>5</xdr:col>
          <xdr:colOff>314325</xdr:colOff>
          <xdr:row>486</xdr:row>
          <xdr:rowOff>28575</xdr:rowOff>
        </xdr:from>
        <xdr:to>
          <xdr:col>6</xdr:col>
          <xdr:colOff>76200</xdr:colOff>
          <xdr:row>486</xdr:row>
          <xdr:rowOff>171450</xdr:rowOff>
        </xdr:to>
        <xdr:sp macro="" textlink="">
          <xdr:nvSpPr>
            <xdr:cNvPr id="361916" name="Option Button 444" hidden="1">
              <a:extLst>
                <a:ext uri="{63B3BB69-23CF-44E3-9099-C40C66FF867C}">
                  <a14:compatExt spid="_x0000_s361916"/>
                </a:ext>
                <a:ext uri="{FF2B5EF4-FFF2-40B4-BE49-F238E27FC236}">
                  <a16:creationId xmlns:a16="http://schemas.microsoft.com/office/drawing/2014/main" id="{00000000-0008-0000-0400-0000BC85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2</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76200</xdr:colOff>
          <xdr:row>486</xdr:row>
          <xdr:rowOff>38100</xdr:rowOff>
        </xdr:from>
        <xdr:to>
          <xdr:col>6</xdr:col>
          <xdr:colOff>371475</xdr:colOff>
          <xdr:row>486</xdr:row>
          <xdr:rowOff>171450</xdr:rowOff>
        </xdr:to>
        <xdr:sp macro="" textlink="">
          <xdr:nvSpPr>
            <xdr:cNvPr id="361917" name="Option Button 445" hidden="1">
              <a:extLst>
                <a:ext uri="{63B3BB69-23CF-44E3-9099-C40C66FF867C}">
                  <a14:compatExt spid="_x0000_s361917"/>
                </a:ext>
                <a:ext uri="{FF2B5EF4-FFF2-40B4-BE49-F238E27FC236}">
                  <a16:creationId xmlns:a16="http://schemas.microsoft.com/office/drawing/2014/main" id="{00000000-0008-0000-0400-0000BD85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3</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352425</xdr:colOff>
          <xdr:row>486</xdr:row>
          <xdr:rowOff>28575</xdr:rowOff>
        </xdr:from>
        <xdr:to>
          <xdr:col>7</xdr:col>
          <xdr:colOff>114300</xdr:colOff>
          <xdr:row>486</xdr:row>
          <xdr:rowOff>171450</xdr:rowOff>
        </xdr:to>
        <xdr:sp macro="" textlink="">
          <xdr:nvSpPr>
            <xdr:cNvPr id="361918" name="Option Button 446" hidden="1">
              <a:extLst>
                <a:ext uri="{63B3BB69-23CF-44E3-9099-C40C66FF867C}">
                  <a14:compatExt spid="_x0000_s361918"/>
                </a:ext>
                <a:ext uri="{FF2B5EF4-FFF2-40B4-BE49-F238E27FC236}">
                  <a16:creationId xmlns:a16="http://schemas.microsoft.com/office/drawing/2014/main" id="{00000000-0008-0000-0400-0000BE85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4</a:t>
              </a:r>
            </a:p>
          </xdr:txBody>
        </xdr:sp>
        <xdr:clientData/>
      </xdr:twoCellAnchor>
    </mc:Choice>
    <mc:Fallback/>
  </mc:AlternateContent>
  <mc:AlternateContent xmlns:mc="http://schemas.openxmlformats.org/markup-compatibility/2006">
    <mc:Choice xmlns:a14="http://schemas.microsoft.com/office/drawing/2010/main" Requires="a14">
      <xdr:twoCellAnchor>
        <xdr:from>
          <xdr:col>7</xdr:col>
          <xdr:colOff>114300</xdr:colOff>
          <xdr:row>486</xdr:row>
          <xdr:rowOff>38100</xdr:rowOff>
        </xdr:from>
        <xdr:to>
          <xdr:col>9</xdr:col>
          <xdr:colOff>76200</xdr:colOff>
          <xdr:row>486</xdr:row>
          <xdr:rowOff>171450</xdr:rowOff>
        </xdr:to>
        <xdr:sp macro="" textlink="">
          <xdr:nvSpPr>
            <xdr:cNvPr id="361919" name="Option Button 447" hidden="1">
              <a:extLst>
                <a:ext uri="{63B3BB69-23CF-44E3-9099-C40C66FF867C}">
                  <a14:compatExt spid="_x0000_s361919"/>
                </a:ext>
                <a:ext uri="{FF2B5EF4-FFF2-40B4-BE49-F238E27FC236}">
                  <a16:creationId xmlns:a16="http://schemas.microsoft.com/office/drawing/2014/main" id="{00000000-0008-0000-0400-0000BF85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5</a:t>
              </a:r>
            </a:p>
          </xdr:txBody>
        </xdr:sp>
        <xdr:clientData/>
      </xdr:twoCellAnchor>
    </mc:Choice>
    <mc:Fallback/>
  </mc:AlternateContent>
  <mc:AlternateContent xmlns:mc="http://schemas.openxmlformats.org/markup-compatibility/2006">
    <mc:Choice xmlns:a14="http://schemas.microsoft.com/office/drawing/2010/main" Requires="a14">
      <xdr:twoCellAnchor>
        <xdr:from>
          <xdr:col>8</xdr:col>
          <xdr:colOff>180975</xdr:colOff>
          <xdr:row>486</xdr:row>
          <xdr:rowOff>38100</xdr:rowOff>
        </xdr:from>
        <xdr:to>
          <xdr:col>9</xdr:col>
          <xdr:colOff>200025</xdr:colOff>
          <xdr:row>486</xdr:row>
          <xdr:rowOff>171450</xdr:rowOff>
        </xdr:to>
        <xdr:sp macro="" textlink="">
          <xdr:nvSpPr>
            <xdr:cNvPr id="361920" name="Option Button 448" hidden="1">
              <a:extLst>
                <a:ext uri="{63B3BB69-23CF-44E3-9099-C40C66FF867C}">
                  <a14:compatExt spid="_x0000_s361920"/>
                </a:ext>
                <a:ext uri="{FF2B5EF4-FFF2-40B4-BE49-F238E27FC236}">
                  <a16:creationId xmlns:a16="http://schemas.microsoft.com/office/drawing/2014/main" id="{00000000-0008-0000-0400-0000C085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6</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133350</xdr:colOff>
          <xdr:row>487</xdr:row>
          <xdr:rowOff>28575</xdr:rowOff>
        </xdr:from>
        <xdr:to>
          <xdr:col>3</xdr:col>
          <xdr:colOff>428625</xdr:colOff>
          <xdr:row>487</xdr:row>
          <xdr:rowOff>171450</xdr:rowOff>
        </xdr:to>
        <xdr:sp macro="" textlink="">
          <xdr:nvSpPr>
            <xdr:cNvPr id="361921" name="Option Button 449" hidden="1">
              <a:extLst>
                <a:ext uri="{63B3BB69-23CF-44E3-9099-C40C66FF867C}">
                  <a14:compatExt spid="_x0000_s361921"/>
                </a:ext>
                <a:ext uri="{FF2B5EF4-FFF2-40B4-BE49-F238E27FC236}">
                  <a16:creationId xmlns:a16="http://schemas.microsoft.com/office/drawing/2014/main" id="{00000000-0008-0000-0400-0000C185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L</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400050</xdr:colOff>
          <xdr:row>487</xdr:row>
          <xdr:rowOff>28575</xdr:rowOff>
        </xdr:from>
        <xdr:to>
          <xdr:col>3</xdr:col>
          <xdr:colOff>695325</xdr:colOff>
          <xdr:row>487</xdr:row>
          <xdr:rowOff>171450</xdr:rowOff>
        </xdr:to>
        <xdr:sp macro="" textlink="">
          <xdr:nvSpPr>
            <xdr:cNvPr id="361922" name="Option Button 450" hidden="1">
              <a:extLst>
                <a:ext uri="{63B3BB69-23CF-44E3-9099-C40C66FF867C}">
                  <a14:compatExt spid="_x0000_s361922"/>
                </a:ext>
                <a:ext uri="{FF2B5EF4-FFF2-40B4-BE49-F238E27FC236}">
                  <a16:creationId xmlns:a16="http://schemas.microsoft.com/office/drawing/2014/main" id="{00000000-0008-0000-0400-0000C285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G</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695325</xdr:colOff>
          <xdr:row>487</xdr:row>
          <xdr:rowOff>28575</xdr:rowOff>
        </xdr:from>
        <xdr:to>
          <xdr:col>3</xdr:col>
          <xdr:colOff>990600</xdr:colOff>
          <xdr:row>487</xdr:row>
          <xdr:rowOff>171450</xdr:rowOff>
        </xdr:to>
        <xdr:sp macro="" textlink="">
          <xdr:nvSpPr>
            <xdr:cNvPr id="361923" name="Option Button 451" hidden="1">
              <a:extLst>
                <a:ext uri="{63B3BB69-23CF-44E3-9099-C40C66FF867C}">
                  <a14:compatExt spid="_x0000_s361923"/>
                </a:ext>
                <a:ext uri="{FF2B5EF4-FFF2-40B4-BE49-F238E27FC236}">
                  <a16:creationId xmlns:a16="http://schemas.microsoft.com/office/drawing/2014/main" id="{00000000-0008-0000-0400-0000C385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A</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990600</xdr:colOff>
          <xdr:row>487</xdr:row>
          <xdr:rowOff>38100</xdr:rowOff>
        </xdr:from>
        <xdr:to>
          <xdr:col>5</xdr:col>
          <xdr:colOff>19050</xdr:colOff>
          <xdr:row>487</xdr:row>
          <xdr:rowOff>171450</xdr:rowOff>
        </xdr:to>
        <xdr:sp macro="" textlink="">
          <xdr:nvSpPr>
            <xdr:cNvPr id="361924" name="Option Button 452" hidden="1">
              <a:extLst>
                <a:ext uri="{63B3BB69-23CF-44E3-9099-C40C66FF867C}">
                  <a14:compatExt spid="_x0000_s361924"/>
                </a:ext>
                <a:ext uri="{FF2B5EF4-FFF2-40B4-BE49-F238E27FC236}">
                  <a16:creationId xmlns:a16="http://schemas.microsoft.com/office/drawing/2014/main" id="{00000000-0008-0000-0400-0000C485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B</a:t>
              </a:r>
            </a:p>
          </xdr:txBody>
        </xdr:sp>
        <xdr:clientData/>
      </xdr:twoCellAnchor>
    </mc:Choice>
    <mc:Fallback/>
  </mc:AlternateContent>
  <mc:AlternateContent xmlns:mc="http://schemas.openxmlformats.org/markup-compatibility/2006">
    <mc:Choice xmlns:a14="http://schemas.microsoft.com/office/drawing/2010/main" Requires="a14">
      <xdr:twoCellAnchor>
        <xdr:from>
          <xdr:col>5</xdr:col>
          <xdr:colOff>19050</xdr:colOff>
          <xdr:row>487</xdr:row>
          <xdr:rowOff>38100</xdr:rowOff>
        </xdr:from>
        <xdr:to>
          <xdr:col>5</xdr:col>
          <xdr:colOff>314325</xdr:colOff>
          <xdr:row>487</xdr:row>
          <xdr:rowOff>171450</xdr:rowOff>
        </xdr:to>
        <xdr:sp macro="" textlink="">
          <xdr:nvSpPr>
            <xdr:cNvPr id="361925" name="Option Button 453" hidden="1">
              <a:extLst>
                <a:ext uri="{63B3BB69-23CF-44E3-9099-C40C66FF867C}">
                  <a14:compatExt spid="_x0000_s361925"/>
                </a:ext>
                <a:ext uri="{FF2B5EF4-FFF2-40B4-BE49-F238E27FC236}">
                  <a16:creationId xmlns:a16="http://schemas.microsoft.com/office/drawing/2014/main" id="{00000000-0008-0000-0400-0000C585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1</a:t>
              </a:r>
            </a:p>
          </xdr:txBody>
        </xdr:sp>
        <xdr:clientData/>
      </xdr:twoCellAnchor>
    </mc:Choice>
    <mc:Fallback/>
  </mc:AlternateContent>
  <mc:AlternateContent xmlns:mc="http://schemas.openxmlformats.org/markup-compatibility/2006">
    <mc:Choice xmlns:a14="http://schemas.microsoft.com/office/drawing/2010/main" Requires="a14">
      <xdr:twoCellAnchor>
        <xdr:from>
          <xdr:col>5</xdr:col>
          <xdr:colOff>314325</xdr:colOff>
          <xdr:row>487</xdr:row>
          <xdr:rowOff>28575</xdr:rowOff>
        </xdr:from>
        <xdr:to>
          <xdr:col>6</xdr:col>
          <xdr:colOff>76200</xdr:colOff>
          <xdr:row>487</xdr:row>
          <xdr:rowOff>171450</xdr:rowOff>
        </xdr:to>
        <xdr:sp macro="" textlink="">
          <xdr:nvSpPr>
            <xdr:cNvPr id="361926" name="Option Button 454" hidden="1">
              <a:extLst>
                <a:ext uri="{63B3BB69-23CF-44E3-9099-C40C66FF867C}">
                  <a14:compatExt spid="_x0000_s361926"/>
                </a:ext>
                <a:ext uri="{FF2B5EF4-FFF2-40B4-BE49-F238E27FC236}">
                  <a16:creationId xmlns:a16="http://schemas.microsoft.com/office/drawing/2014/main" id="{00000000-0008-0000-0400-0000C685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2</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76200</xdr:colOff>
          <xdr:row>487</xdr:row>
          <xdr:rowOff>38100</xdr:rowOff>
        </xdr:from>
        <xdr:to>
          <xdr:col>6</xdr:col>
          <xdr:colOff>371475</xdr:colOff>
          <xdr:row>487</xdr:row>
          <xdr:rowOff>171450</xdr:rowOff>
        </xdr:to>
        <xdr:sp macro="" textlink="">
          <xdr:nvSpPr>
            <xdr:cNvPr id="361927" name="Option Button 455" hidden="1">
              <a:extLst>
                <a:ext uri="{63B3BB69-23CF-44E3-9099-C40C66FF867C}">
                  <a14:compatExt spid="_x0000_s361927"/>
                </a:ext>
                <a:ext uri="{FF2B5EF4-FFF2-40B4-BE49-F238E27FC236}">
                  <a16:creationId xmlns:a16="http://schemas.microsoft.com/office/drawing/2014/main" id="{00000000-0008-0000-0400-0000C785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3</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352425</xdr:colOff>
          <xdr:row>487</xdr:row>
          <xdr:rowOff>28575</xdr:rowOff>
        </xdr:from>
        <xdr:to>
          <xdr:col>7</xdr:col>
          <xdr:colOff>114300</xdr:colOff>
          <xdr:row>487</xdr:row>
          <xdr:rowOff>171450</xdr:rowOff>
        </xdr:to>
        <xdr:sp macro="" textlink="">
          <xdr:nvSpPr>
            <xdr:cNvPr id="361928" name="Option Button 456" hidden="1">
              <a:extLst>
                <a:ext uri="{63B3BB69-23CF-44E3-9099-C40C66FF867C}">
                  <a14:compatExt spid="_x0000_s361928"/>
                </a:ext>
                <a:ext uri="{FF2B5EF4-FFF2-40B4-BE49-F238E27FC236}">
                  <a16:creationId xmlns:a16="http://schemas.microsoft.com/office/drawing/2014/main" id="{00000000-0008-0000-0400-0000C885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4</a:t>
              </a:r>
            </a:p>
          </xdr:txBody>
        </xdr:sp>
        <xdr:clientData/>
      </xdr:twoCellAnchor>
    </mc:Choice>
    <mc:Fallback/>
  </mc:AlternateContent>
  <mc:AlternateContent xmlns:mc="http://schemas.openxmlformats.org/markup-compatibility/2006">
    <mc:Choice xmlns:a14="http://schemas.microsoft.com/office/drawing/2010/main" Requires="a14">
      <xdr:twoCellAnchor>
        <xdr:from>
          <xdr:col>7</xdr:col>
          <xdr:colOff>114300</xdr:colOff>
          <xdr:row>487</xdr:row>
          <xdr:rowOff>38100</xdr:rowOff>
        </xdr:from>
        <xdr:to>
          <xdr:col>9</xdr:col>
          <xdr:colOff>76200</xdr:colOff>
          <xdr:row>487</xdr:row>
          <xdr:rowOff>171450</xdr:rowOff>
        </xdr:to>
        <xdr:sp macro="" textlink="">
          <xdr:nvSpPr>
            <xdr:cNvPr id="361929" name="Option Button 457" hidden="1">
              <a:extLst>
                <a:ext uri="{63B3BB69-23CF-44E3-9099-C40C66FF867C}">
                  <a14:compatExt spid="_x0000_s361929"/>
                </a:ext>
                <a:ext uri="{FF2B5EF4-FFF2-40B4-BE49-F238E27FC236}">
                  <a16:creationId xmlns:a16="http://schemas.microsoft.com/office/drawing/2014/main" id="{00000000-0008-0000-0400-0000C985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5</a:t>
              </a:r>
            </a:p>
          </xdr:txBody>
        </xdr:sp>
        <xdr:clientData/>
      </xdr:twoCellAnchor>
    </mc:Choice>
    <mc:Fallback/>
  </mc:AlternateContent>
  <mc:AlternateContent xmlns:mc="http://schemas.openxmlformats.org/markup-compatibility/2006">
    <mc:Choice xmlns:a14="http://schemas.microsoft.com/office/drawing/2010/main" Requires="a14">
      <xdr:twoCellAnchor>
        <xdr:from>
          <xdr:col>8</xdr:col>
          <xdr:colOff>180975</xdr:colOff>
          <xdr:row>487</xdr:row>
          <xdr:rowOff>38100</xdr:rowOff>
        </xdr:from>
        <xdr:to>
          <xdr:col>9</xdr:col>
          <xdr:colOff>200025</xdr:colOff>
          <xdr:row>487</xdr:row>
          <xdr:rowOff>171450</xdr:rowOff>
        </xdr:to>
        <xdr:sp macro="" textlink="">
          <xdr:nvSpPr>
            <xdr:cNvPr id="361930" name="Option Button 458" hidden="1">
              <a:extLst>
                <a:ext uri="{63B3BB69-23CF-44E3-9099-C40C66FF867C}">
                  <a14:compatExt spid="_x0000_s361930"/>
                </a:ext>
                <a:ext uri="{FF2B5EF4-FFF2-40B4-BE49-F238E27FC236}">
                  <a16:creationId xmlns:a16="http://schemas.microsoft.com/office/drawing/2014/main" id="{00000000-0008-0000-0400-0000CA85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6</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133350</xdr:colOff>
          <xdr:row>488</xdr:row>
          <xdr:rowOff>28575</xdr:rowOff>
        </xdr:from>
        <xdr:to>
          <xdr:col>3</xdr:col>
          <xdr:colOff>428625</xdr:colOff>
          <xdr:row>488</xdr:row>
          <xdr:rowOff>171450</xdr:rowOff>
        </xdr:to>
        <xdr:sp macro="" textlink="">
          <xdr:nvSpPr>
            <xdr:cNvPr id="361931" name="Option Button 459" hidden="1">
              <a:extLst>
                <a:ext uri="{63B3BB69-23CF-44E3-9099-C40C66FF867C}">
                  <a14:compatExt spid="_x0000_s361931"/>
                </a:ext>
                <a:ext uri="{FF2B5EF4-FFF2-40B4-BE49-F238E27FC236}">
                  <a16:creationId xmlns:a16="http://schemas.microsoft.com/office/drawing/2014/main" id="{00000000-0008-0000-0400-0000CB85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L</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400050</xdr:colOff>
          <xdr:row>488</xdr:row>
          <xdr:rowOff>28575</xdr:rowOff>
        </xdr:from>
        <xdr:to>
          <xdr:col>3</xdr:col>
          <xdr:colOff>695325</xdr:colOff>
          <xdr:row>488</xdr:row>
          <xdr:rowOff>171450</xdr:rowOff>
        </xdr:to>
        <xdr:sp macro="" textlink="">
          <xdr:nvSpPr>
            <xdr:cNvPr id="361932" name="Option Button 460" hidden="1">
              <a:extLst>
                <a:ext uri="{63B3BB69-23CF-44E3-9099-C40C66FF867C}">
                  <a14:compatExt spid="_x0000_s361932"/>
                </a:ext>
                <a:ext uri="{FF2B5EF4-FFF2-40B4-BE49-F238E27FC236}">
                  <a16:creationId xmlns:a16="http://schemas.microsoft.com/office/drawing/2014/main" id="{00000000-0008-0000-0400-0000CC85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G</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695325</xdr:colOff>
          <xdr:row>488</xdr:row>
          <xdr:rowOff>28575</xdr:rowOff>
        </xdr:from>
        <xdr:to>
          <xdr:col>3</xdr:col>
          <xdr:colOff>990600</xdr:colOff>
          <xdr:row>488</xdr:row>
          <xdr:rowOff>171450</xdr:rowOff>
        </xdr:to>
        <xdr:sp macro="" textlink="">
          <xdr:nvSpPr>
            <xdr:cNvPr id="361933" name="Option Button 461" hidden="1">
              <a:extLst>
                <a:ext uri="{63B3BB69-23CF-44E3-9099-C40C66FF867C}">
                  <a14:compatExt spid="_x0000_s361933"/>
                </a:ext>
                <a:ext uri="{FF2B5EF4-FFF2-40B4-BE49-F238E27FC236}">
                  <a16:creationId xmlns:a16="http://schemas.microsoft.com/office/drawing/2014/main" id="{00000000-0008-0000-0400-0000CD85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A</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990600</xdr:colOff>
          <xdr:row>488</xdr:row>
          <xdr:rowOff>38100</xdr:rowOff>
        </xdr:from>
        <xdr:to>
          <xdr:col>5</xdr:col>
          <xdr:colOff>19050</xdr:colOff>
          <xdr:row>488</xdr:row>
          <xdr:rowOff>171450</xdr:rowOff>
        </xdr:to>
        <xdr:sp macro="" textlink="">
          <xdr:nvSpPr>
            <xdr:cNvPr id="361934" name="Option Button 462" hidden="1">
              <a:extLst>
                <a:ext uri="{63B3BB69-23CF-44E3-9099-C40C66FF867C}">
                  <a14:compatExt spid="_x0000_s361934"/>
                </a:ext>
                <a:ext uri="{FF2B5EF4-FFF2-40B4-BE49-F238E27FC236}">
                  <a16:creationId xmlns:a16="http://schemas.microsoft.com/office/drawing/2014/main" id="{00000000-0008-0000-0400-0000CE85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B</a:t>
              </a:r>
            </a:p>
          </xdr:txBody>
        </xdr:sp>
        <xdr:clientData/>
      </xdr:twoCellAnchor>
    </mc:Choice>
    <mc:Fallback/>
  </mc:AlternateContent>
  <mc:AlternateContent xmlns:mc="http://schemas.openxmlformats.org/markup-compatibility/2006">
    <mc:Choice xmlns:a14="http://schemas.microsoft.com/office/drawing/2010/main" Requires="a14">
      <xdr:twoCellAnchor>
        <xdr:from>
          <xdr:col>5</xdr:col>
          <xdr:colOff>19050</xdr:colOff>
          <xdr:row>488</xdr:row>
          <xdr:rowOff>38100</xdr:rowOff>
        </xdr:from>
        <xdr:to>
          <xdr:col>5</xdr:col>
          <xdr:colOff>314325</xdr:colOff>
          <xdr:row>488</xdr:row>
          <xdr:rowOff>171450</xdr:rowOff>
        </xdr:to>
        <xdr:sp macro="" textlink="">
          <xdr:nvSpPr>
            <xdr:cNvPr id="361935" name="Option Button 463" hidden="1">
              <a:extLst>
                <a:ext uri="{63B3BB69-23CF-44E3-9099-C40C66FF867C}">
                  <a14:compatExt spid="_x0000_s361935"/>
                </a:ext>
                <a:ext uri="{FF2B5EF4-FFF2-40B4-BE49-F238E27FC236}">
                  <a16:creationId xmlns:a16="http://schemas.microsoft.com/office/drawing/2014/main" id="{00000000-0008-0000-0400-0000CF85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1</a:t>
              </a:r>
            </a:p>
          </xdr:txBody>
        </xdr:sp>
        <xdr:clientData/>
      </xdr:twoCellAnchor>
    </mc:Choice>
    <mc:Fallback/>
  </mc:AlternateContent>
  <mc:AlternateContent xmlns:mc="http://schemas.openxmlformats.org/markup-compatibility/2006">
    <mc:Choice xmlns:a14="http://schemas.microsoft.com/office/drawing/2010/main" Requires="a14">
      <xdr:twoCellAnchor>
        <xdr:from>
          <xdr:col>5</xdr:col>
          <xdr:colOff>314325</xdr:colOff>
          <xdr:row>488</xdr:row>
          <xdr:rowOff>28575</xdr:rowOff>
        </xdr:from>
        <xdr:to>
          <xdr:col>6</xdr:col>
          <xdr:colOff>76200</xdr:colOff>
          <xdr:row>488</xdr:row>
          <xdr:rowOff>171450</xdr:rowOff>
        </xdr:to>
        <xdr:sp macro="" textlink="">
          <xdr:nvSpPr>
            <xdr:cNvPr id="361936" name="Option Button 464" hidden="1">
              <a:extLst>
                <a:ext uri="{63B3BB69-23CF-44E3-9099-C40C66FF867C}">
                  <a14:compatExt spid="_x0000_s361936"/>
                </a:ext>
                <a:ext uri="{FF2B5EF4-FFF2-40B4-BE49-F238E27FC236}">
                  <a16:creationId xmlns:a16="http://schemas.microsoft.com/office/drawing/2014/main" id="{00000000-0008-0000-0400-0000D085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2</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76200</xdr:colOff>
          <xdr:row>488</xdr:row>
          <xdr:rowOff>38100</xdr:rowOff>
        </xdr:from>
        <xdr:to>
          <xdr:col>6</xdr:col>
          <xdr:colOff>371475</xdr:colOff>
          <xdr:row>488</xdr:row>
          <xdr:rowOff>171450</xdr:rowOff>
        </xdr:to>
        <xdr:sp macro="" textlink="">
          <xdr:nvSpPr>
            <xdr:cNvPr id="361937" name="Option Button 465" hidden="1">
              <a:extLst>
                <a:ext uri="{63B3BB69-23CF-44E3-9099-C40C66FF867C}">
                  <a14:compatExt spid="_x0000_s361937"/>
                </a:ext>
                <a:ext uri="{FF2B5EF4-FFF2-40B4-BE49-F238E27FC236}">
                  <a16:creationId xmlns:a16="http://schemas.microsoft.com/office/drawing/2014/main" id="{00000000-0008-0000-0400-0000D185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3</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352425</xdr:colOff>
          <xdr:row>488</xdr:row>
          <xdr:rowOff>28575</xdr:rowOff>
        </xdr:from>
        <xdr:to>
          <xdr:col>7</xdr:col>
          <xdr:colOff>114300</xdr:colOff>
          <xdr:row>488</xdr:row>
          <xdr:rowOff>171450</xdr:rowOff>
        </xdr:to>
        <xdr:sp macro="" textlink="">
          <xdr:nvSpPr>
            <xdr:cNvPr id="361938" name="Option Button 466" hidden="1">
              <a:extLst>
                <a:ext uri="{63B3BB69-23CF-44E3-9099-C40C66FF867C}">
                  <a14:compatExt spid="_x0000_s361938"/>
                </a:ext>
                <a:ext uri="{FF2B5EF4-FFF2-40B4-BE49-F238E27FC236}">
                  <a16:creationId xmlns:a16="http://schemas.microsoft.com/office/drawing/2014/main" id="{00000000-0008-0000-0400-0000D285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4</a:t>
              </a:r>
            </a:p>
          </xdr:txBody>
        </xdr:sp>
        <xdr:clientData/>
      </xdr:twoCellAnchor>
    </mc:Choice>
    <mc:Fallback/>
  </mc:AlternateContent>
  <mc:AlternateContent xmlns:mc="http://schemas.openxmlformats.org/markup-compatibility/2006">
    <mc:Choice xmlns:a14="http://schemas.microsoft.com/office/drawing/2010/main" Requires="a14">
      <xdr:twoCellAnchor>
        <xdr:from>
          <xdr:col>7</xdr:col>
          <xdr:colOff>114300</xdr:colOff>
          <xdr:row>488</xdr:row>
          <xdr:rowOff>38100</xdr:rowOff>
        </xdr:from>
        <xdr:to>
          <xdr:col>9</xdr:col>
          <xdr:colOff>76200</xdr:colOff>
          <xdr:row>488</xdr:row>
          <xdr:rowOff>171450</xdr:rowOff>
        </xdr:to>
        <xdr:sp macro="" textlink="">
          <xdr:nvSpPr>
            <xdr:cNvPr id="361939" name="Option Button 467" hidden="1">
              <a:extLst>
                <a:ext uri="{63B3BB69-23CF-44E3-9099-C40C66FF867C}">
                  <a14:compatExt spid="_x0000_s361939"/>
                </a:ext>
                <a:ext uri="{FF2B5EF4-FFF2-40B4-BE49-F238E27FC236}">
                  <a16:creationId xmlns:a16="http://schemas.microsoft.com/office/drawing/2014/main" id="{00000000-0008-0000-0400-0000D385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5</a:t>
              </a:r>
            </a:p>
          </xdr:txBody>
        </xdr:sp>
        <xdr:clientData/>
      </xdr:twoCellAnchor>
    </mc:Choice>
    <mc:Fallback/>
  </mc:AlternateContent>
  <mc:AlternateContent xmlns:mc="http://schemas.openxmlformats.org/markup-compatibility/2006">
    <mc:Choice xmlns:a14="http://schemas.microsoft.com/office/drawing/2010/main" Requires="a14">
      <xdr:twoCellAnchor>
        <xdr:from>
          <xdr:col>8</xdr:col>
          <xdr:colOff>180975</xdr:colOff>
          <xdr:row>488</xdr:row>
          <xdr:rowOff>38100</xdr:rowOff>
        </xdr:from>
        <xdr:to>
          <xdr:col>9</xdr:col>
          <xdr:colOff>200025</xdr:colOff>
          <xdr:row>488</xdr:row>
          <xdr:rowOff>171450</xdr:rowOff>
        </xdr:to>
        <xdr:sp macro="" textlink="">
          <xdr:nvSpPr>
            <xdr:cNvPr id="361940" name="Option Button 468" hidden="1">
              <a:extLst>
                <a:ext uri="{63B3BB69-23CF-44E3-9099-C40C66FF867C}">
                  <a14:compatExt spid="_x0000_s361940"/>
                </a:ext>
                <a:ext uri="{FF2B5EF4-FFF2-40B4-BE49-F238E27FC236}">
                  <a16:creationId xmlns:a16="http://schemas.microsoft.com/office/drawing/2014/main" id="{00000000-0008-0000-0400-0000D485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6</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133350</xdr:colOff>
          <xdr:row>489</xdr:row>
          <xdr:rowOff>28575</xdr:rowOff>
        </xdr:from>
        <xdr:to>
          <xdr:col>3</xdr:col>
          <xdr:colOff>428625</xdr:colOff>
          <xdr:row>489</xdr:row>
          <xdr:rowOff>171450</xdr:rowOff>
        </xdr:to>
        <xdr:sp macro="" textlink="">
          <xdr:nvSpPr>
            <xdr:cNvPr id="361941" name="Option Button 469" hidden="1">
              <a:extLst>
                <a:ext uri="{63B3BB69-23CF-44E3-9099-C40C66FF867C}">
                  <a14:compatExt spid="_x0000_s361941"/>
                </a:ext>
                <a:ext uri="{FF2B5EF4-FFF2-40B4-BE49-F238E27FC236}">
                  <a16:creationId xmlns:a16="http://schemas.microsoft.com/office/drawing/2014/main" id="{00000000-0008-0000-0400-0000D585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L</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400050</xdr:colOff>
          <xdr:row>489</xdr:row>
          <xdr:rowOff>28575</xdr:rowOff>
        </xdr:from>
        <xdr:to>
          <xdr:col>3</xdr:col>
          <xdr:colOff>695325</xdr:colOff>
          <xdr:row>489</xdr:row>
          <xdr:rowOff>171450</xdr:rowOff>
        </xdr:to>
        <xdr:sp macro="" textlink="">
          <xdr:nvSpPr>
            <xdr:cNvPr id="361942" name="Option Button 470" hidden="1">
              <a:extLst>
                <a:ext uri="{63B3BB69-23CF-44E3-9099-C40C66FF867C}">
                  <a14:compatExt spid="_x0000_s361942"/>
                </a:ext>
                <a:ext uri="{FF2B5EF4-FFF2-40B4-BE49-F238E27FC236}">
                  <a16:creationId xmlns:a16="http://schemas.microsoft.com/office/drawing/2014/main" id="{00000000-0008-0000-0400-0000D685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G</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695325</xdr:colOff>
          <xdr:row>489</xdr:row>
          <xdr:rowOff>28575</xdr:rowOff>
        </xdr:from>
        <xdr:to>
          <xdr:col>3</xdr:col>
          <xdr:colOff>990600</xdr:colOff>
          <xdr:row>489</xdr:row>
          <xdr:rowOff>171450</xdr:rowOff>
        </xdr:to>
        <xdr:sp macro="" textlink="">
          <xdr:nvSpPr>
            <xdr:cNvPr id="361943" name="Option Button 471" hidden="1">
              <a:extLst>
                <a:ext uri="{63B3BB69-23CF-44E3-9099-C40C66FF867C}">
                  <a14:compatExt spid="_x0000_s361943"/>
                </a:ext>
                <a:ext uri="{FF2B5EF4-FFF2-40B4-BE49-F238E27FC236}">
                  <a16:creationId xmlns:a16="http://schemas.microsoft.com/office/drawing/2014/main" id="{00000000-0008-0000-0400-0000D785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A</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990600</xdr:colOff>
          <xdr:row>489</xdr:row>
          <xdr:rowOff>38100</xdr:rowOff>
        </xdr:from>
        <xdr:to>
          <xdr:col>5</xdr:col>
          <xdr:colOff>19050</xdr:colOff>
          <xdr:row>489</xdr:row>
          <xdr:rowOff>171450</xdr:rowOff>
        </xdr:to>
        <xdr:sp macro="" textlink="">
          <xdr:nvSpPr>
            <xdr:cNvPr id="361944" name="Option Button 472" hidden="1">
              <a:extLst>
                <a:ext uri="{63B3BB69-23CF-44E3-9099-C40C66FF867C}">
                  <a14:compatExt spid="_x0000_s361944"/>
                </a:ext>
                <a:ext uri="{FF2B5EF4-FFF2-40B4-BE49-F238E27FC236}">
                  <a16:creationId xmlns:a16="http://schemas.microsoft.com/office/drawing/2014/main" id="{00000000-0008-0000-0400-0000D885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B</a:t>
              </a:r>
            </a:p>
          </xdr:txBody>
        </xdr:sp>
        <xdr:clientData/>
      </xdr:twoCellAnchor>
    </mc:Choice>
    <mc:Fallback/>
  </mc:AlternateContent>
  <mc:AlternateContent xmlns:mc="http://schemas.openxmlformats.org/markup-compatibility/2006">
    <mc:Choice xmlns:a14="http://schemas.microsoft.com/office/drawing/2010/main" Requires="a14">
      <xdr:twoCellAnchor>
        <xdr:from>
          <xdr:col>5</xdr:col>
          <xdr:colOff>19050</xdr:colOff>
          <xdr:row>489</xdr:row>
          <xdr:rowOff>38100</xdr:rowOff>
        </xdr:from>
        <xdr:to>
          <xdr:col>5</xdr:col>
          <xdr:colOff>314325</xdr:colOff>
          <xdr:row>489</xdr:row>
          <xdr:rowOff>171450</xdr:rowOff>
        </xdr:to>
        <xdr:sp macro="" textlink="">
          <xdr:nvSpPr>
            <xdr:cNvPr id="361945" name="Option Button 473" hidden="1">
              <a:extLst>
                <a:ext uri="{63B3BB69-23CF-44E3-9099-C40C66FF867C}">
                  <a14:compatExt spid="_x0000_s361945"/>
                </a:ext>
                <a:ext uri="{FF2B5EF4-FFF2-40B4-BE49-F238E27FC236}">
                  <a16:creationId xmlns:a16="http://schemas.microsoft.com/office/drawing/2014/main" id="{00000000-0008-0000-0400-0000D985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1</a:t>
              </a:r>
            </a:p>
          </xdr:txBody>
        </xdr:sp>
        <xdr:clientData/>
      </xdr:twoCellAnchor>
    </mc:Choice>
    <mc:Fallback/>
  </mc:AlternateContent>
  <mc:AlternateContent xmlns:mc="http://schemas.openxmlformats.org/markup-compatibility/2006">
    <mc:Choice xmlns:a14="http://schemas.microsoft.com/office/drawing/2010/main" Requires="a14">
      <xdr:twoCellAnchor>
        <xdr:from>
          <xdr:col>5</xdr:col>
          <xdr:colOff>314325</xdr:colOff>
          <xdr:row>489</xdr:row>
          <xdr:rowOff>28575</xdr:rowOff>
        </xdr:from>
        <xdr:to>
          <xdr:col>6</xdr:col>
          <xdr:colOff>76200</xdr:colOff>
          <xdr:row>489</xdr:row>
          <xdr:rowOff>171450</xdr:rowOff>
        </xdr:to>
        <xdr:sp macro="" textlink="">
          <xdr:nvSpPr>
            <xdr:cNvPr id="361946" name="Option Button 474" hidden="1">
              <a:extLst>
                <a:ext uri="{63B3BB69-23CF-44E3-9099-C40C66FF867C}">
                  <a14:compatExt spid="_x0000_s361946"/>
                </a:ext>
                <a:ext uri="{FF2B5EF4-FFF2-40B4-BE49-F238E27FC236}">
                  <a16:creationId xmlns:a16="http://schemas.microsoft.com/office/drawing/2014/main" id="{00000000-0008-0000-0400-0000DA85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2</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76200</xdr:colOff>
          <xdr:row>489</xdr:row>
          <xdr:rowOff>38100</xdr:rowOff>
        </xdr:from>
        <xdr:to>
          <xdr:col>6</xdr:col>
          <xdr:colOff>371475</xdr:colOff>
          <xdr:row>489</xdr:row>
          <xdr:rowOff>171450</xdr:rowOff>
        </xdr:to>
        <xdr:sp macro="" textlink="">
          <xdr:nvSpPr>
            <xdr:cNvPr id="361947" name="Option Button 475" hidden="1">
              <a:extLst>
                <a:ext uri="{63B3BB69-23CF-44E3-9099-C40C66FF867C}">
                  <a14:compatExt spid="_x0000_s361947"/>
                </a:ext>
                <a:ext uri="{FF2B5EF4-FFF2-40B4-BE49-F238E27FC236}">
                  <a16:creationId xmlns:a16="http://schemas.microsoft.com/office/drawing/2014/main" id="{00000000-0008-0000-0400-0000DB85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3</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352425</xdr:colOff>
          <xdr:row>489</xdr:row>
          <xdr:rowOff>28575</xdr:rowOff>
        </xdr:from>
        <xdr:to>
          <xdr:col>7</xdr:col>
          <xdr:colOff>114300</xdr:colOff>
          <xdr:row>489</xdr:row>
          <xdr:rowOff>171450</xdr:rowOff>
        </xdr:to>
        <xdr:sp macro="" textlink="">
          <xdr:nvSpPr>
            <xdr:cNvPr id="361948" name="Option Button 476" hidden="1">
              <a:extLst>
                <a:ext uri="{63B3BB69-23CF-44E3-9099-C40C66FF867C}">
                  <a14:compatExt spid="_x0000_s361948"/>
                </a:ext>
                <a:ext uri="{FF2B5EF4-FFF2-40B4-BE49-F238E27FC236}">
                  <a16:creationId xmlns:a16="http://schemas.microsoft.com/office/drawing/2014/main" id="{00000000-0008-0000-0400-0000DC85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4</a:t>
              </a:r>
            </a:p>
          </xdr:txBody>
        </xdr:sp>
        <xdr:clientData/>
      </xdr:twoCellAnchor>
    </mc:Choice>
    <mc:Fallback/>
  </mc:AlternateContent>
  <mc:AlternateContent xmlns:mc="http://schemas.openxmlformats.org/markup-compatibility/2006">
    <mc:Choice xmlns:a14="http://schemas.microsoft.com/office/drawing/2010/main" Requires="a14">
      <xdr:twoCellAnchor>
        <xdr:from>
          <xdr:col>7</xdr:col>
          <xdr:colOff>114300</xdr:colOff>
          <xdr:row>489</xdr:row>
          <xdr:rowOff>38100</xdr:rowOff>
        </xdr:from>
        <xdr:to>
          <xdr:col>9</xdr:col>
          <xdr:colOff>76200</xdr:colOff>
          <xdr:row>489</xdr:row>
          <xdr:rowOff>171450</xdr:rowOff>
        </xdr:to>
        <xdr:sp macro="" textlink="">
          <xdr:nvSpPr>
            <xdr:cNvPr id="361949" name="Option Button 477" hidden="1">
              <a:extLst>
                <a:ext uri="{63B3BB69-23CF-44E3-9099-C40C66FF867C}">
                  <a14:compatExt spid="_x0000_s361949"/>
                </a:ext>
                <a:ext uri="{FF2B5EF4-FFF2-40B4-BE49-F238E27FC236}">
                  <a16:creationId xmlns:a16="http://schemas.microsoft.com/office/drawing/2014/main" id="{00000000-0008-0000-0400-0000DD85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5</a:t>
              </a:r>
            </a:p>
          </xdr:txBody>
        </xdr:sp>
        <xdr:clientData/>
      </xdr:twoCellAnchor>
    </mc:Choice>
    <mc:Fallback/>
  </mc:AlternateContent>
  <mc:AlternateContent xmlns:mc="http://schemas.openxmlformats.org/markup-compatibility/2006">
    <mc:Choice xmlns:a14="http://schemas.microsoft.com/office/drawing/2010/main" Requires="a14">
      <xdr:twoCellAnchor>
        <xdr:from>
          <xdr:col>8</xdr:col>
          <xdr:colOff>180975</xdr:colOff>
          <xdr:row>489</xdr:row>
          <xdr:rowOff>38100</xdr:rowOff>
        </xdr:from>
        <xdr:to>
          <xdr:col>9</xdr:col>
          <xdr:colOff>200025</xdr:colOff>
          <xdr:row>489</xdr:row>
          <xdr:rowOff>171450</xdr:rowOff>
        </xdr:to>
        <xdr:sp macro="" textlink="">
          <xdr:nvSpPr>
            <xdr:cNvPr id="361950" name="Option Button 478" hidden="1">
              <a:extLst>
                <a:ext uri="{63B3BB69-23CF-44E3-9099-C40C66FF867C}">
                  <a14:compatExt spid="_x0000_s361950"/>
                </a:ext>
                <a:ext uri="{FF2B5EF4-FFF2-40B4-BE49-F238E27FC236}">
                  <a16:creationId xmlns:a16="http://schemas.microsoft.com/office/drawing/2014/main" id="{00000000-0008-0000-0400-0000DE85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6</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133350</xdr:colOff>
          <xdr:row>490</xdr:row>
          <xdr:rowOff>28575</xdr:rowOff>
        </xdr:from>
        <xdr:to>
          <xdr:col>3</xdr:col>
          <xdr:colOff>428625</xdr:colOff>
          <xdr:row>490</xdr:row>
          <xdr:rowOff>171450</xdr:rowOff>
        </xdr:to>
        <xdr:sp macro="" textlink="">
          <xdr:nvSpPr>
            <xdr:cNvPr id="361951" name="Option Button 479" hidden="1">
              <a:extLst>
                <a:ext uri="{63B3BB69-23CF-44E3-9099-C40C66FF867C}">
                  <a14:compatExt spid="_x0000_s361951"/>
                </a:ext>
                <a:ext uri="{FF2B5EF4-FFF2-40B4-BE49-F238E27FC236}">
                  <a16:creationId xmlns:a16="http://schemas.microsoft.com/office/drawing/2014/main" id="{00000000-0008-0000-0400-0000DF85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L</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400050</xdr:colOff>
          <xdr:row>490</xdr:row>
          <xdr:rowOff>28575</xdr:rowOff>
        </xdr:from>
        <xdr:to>
          <xdr:col>3</xdr:col>
          <xdr:colOff>695325</xdr:colOff>
          <xdr:row>490</xdr:row>
          <xdr:rowOff>171450</xdr:rowOff>
        </xdr:to>
        <xdr:sp macro="" textlink="">
          <xdr:nvSpPr>
            <xdr:cNvPr id="361952" name="Option Button 480" hidden="1">
              <a:extLst>
                <a:ext uri="{63B3BB69-23CF-44E3-9099-C40C66FF867C}">
                  <a14:compatExt spid="_x0000_s361952"/>
                </a:ext>
                <a:ext uri="{FF2B5EF4-FFF2-40B4-BE49-F238E27FC236}">
                  <a16:creationId xmlns:a16="http://schemas.microsoft.com/office/drawing/2014/main" id="{00000000-0008-0000-0400-0000E085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G</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695325</xdr:colOff>
          <xdr:row>490</xdr:row>
          <xdr:rowOff>28575</xdr:rowOff>
        </xdr:from>
        <xdr:to>
          <xdr:col>3</xdr:col>
          <xdr:colOff>990600</xdr:colOff>
          <xdr:row>490</xdr:row>
          <xdr:rowOff>171450</xdr:rowOff>
        </xdr:to>
        <xdr:sp macro="" textlink="">
          <xdr:nvSpPr>
            <xdr:cNvPr id="361953" name="Option Button 481" hidden="1">
              <a:extLst>
                <a:ext uri="{63B3BB69-23CF-44E3-9099-C40C66FF867C}">
                  <a14:compatExt spid="_x0000_s361953"/>
                </a:ext>
                <a:ext uri="{FF2B5EF4-FFF2-40B4-BE49-F238E27FC236}">
                  <a16:creationId xmlns:a16="http://schemas.microsoft.com/office/drawing/2014/main" id="{00000000-0008-0000-0400-0000E185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A</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990600</xdr:colOff>
          <xdr:row>490</xdr:row>
          <xdr:rowOff>38100</xdr:rowOff>
        </xdr:from>
        <xdr:to>
          <xdr:col>5</xdr:col>
          <xdr:colOff>19050</xdr:colOff>
          <xdr:row>490</xdr:row>
          <xdr:rowOff>171450</xdr:rowOff>
        </xdr:to>
        <xdr:sp macro="" textlink="">
          <xdr:nvSpPr>
            <xdr:cNvPr id="361954" name="Option Button 482" hidden="1">
              <a:extLst>
                <a:ext uri="{63B3BB69-23CF-44E3-9099-C40C66FF867C}">
                  <a14:compatExt spid="_x0000_s361954"/>
                </a:ext>
                <a:ext uri="{FF2B5EF4-FFF2-40B4-BE49-F238E27FC236}">
                  <a16:creationId xmlns:a16="http://schemas.microsoft.com/office/drawing/2014/main" id="{00000000-0008-0000-0400-0000E285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B</a:t>
              </a:r>
            </a:p>
          </xdr:txBody>
        </xdr:sp>
        <xdr:clientData/>
      </xdr:twoCellAnchor>
    </mc:Choice>
    <mc:Fallback/>
  </mc:AlternateContent>
  <mc:AlternateContent xmlns:mc="http://schemas.openxmlformats.org/markup-compatibility/2006">
    <mc:Choice xmlns:a14="http://schemas.microsoft.com/office/drawing/2010/main" Requires="a14">
      <xdr:twoCellAnchor>
        <xdr:from>
          <xdr:col>5</xdr:col>
          <xdr:colOff>19050</xdr:colOff>
          <xdr:row>490</xdr:row>
          <xdr:rowOff>38100</xdr:rowOff>
        </xdr:from>
        <xdr:to>
          <xdr:col>5</xdr:col>
          <xdr:colOff>314325</xdr:colOff>
          <xdr:row>490</xdr:row>
          <xdr:rowOff>171450</xdr:rowOff>
        </xdr:to>
        <xdr:sp macro="" textlink="">
          <xdr:nvSpPr>
            <xdr:cNvPr id="361955" name="Option Button 483" hidden="1">
              <a:extLst>
                <a:ext uri="{63B3BB69-23CF-44E3-9099-C40C66FF867C}">
                  <a14:compatExt spid="_x0000_s361955"/>
                </a:ext>
                <a:ext uri="{FF2B5EF4-FFF2-40B4-BE49-F238E27FC236}">
                  <a16:creationId xmlns:a16="http://schemas.microsoft.com/office/drawing/2014/main" id="{00000000-0008-0000-0400-0000E385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1</a:t>
              </a:r>
            </a:p>
          </xdr:txBody>
        </xdr:sp>
        <xdr:clientData/>
      </xdr:twoCellAnchor>
    </mc:Choice>
    <mc:Fallback/>
  </mc:AlternateContent>
  <mc:AlternateContent xmlns:mc="http://schemas.openxmlformats.org/markup-compatibility/2006">
    <mc:Choice xmlns:a14="http://schemas.microsoft.com/office/drawing/2010/main" Requires="a14">
      <xdr:twoCellAnchor>
        <xdr:from>
          <xdr:col>5</xdr:col>
          <xdr:colOff>314325</xdr:colOff>
          <xdr:row>490</xdr:row>
          <xdr:rowOff>28575</xdr:rowOff>
        </xdr:from>
        <xdr:to>
          <xdr:col>6</xdr:col>
          <xdr:colOff>76200</xdr:colOff>
          <xdr:row>490</xdr:row>
          <xdr:rowOff>171450</xdr:rowOff>
        </xdr:to>
        <xdr:sp macro="" textlink="">
          <xdr:nvSpPr>
            <xdr:cNvPr id="361956" name="Option Button 484" hidden="1">
              <a:extLst>
                <a:ext uri="{63B3BB69-23CF-44E3-9099-C40C66FF867C}">
                  <a14:compatExt spid="_x0000_s361956"/>
                </a:ext>
                <a:ext uri="{FF2B5EF4-FFF2-40B4-BE49-F238E27FC236}">
                  <a16:creationId xmlns:a16="http://schemas.microsoft.com/office/drawing/2014/main" id="{00000000-0008-0000-0400-0000E485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2</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76200</xdr:colOff>
          <xdr:row>490</xdr:row>
          <xdr:rowOff>38100</xdr:rowOff>
        </xdr:from>
        <xdr:to>
          <xdr:col>6</xdr:col>
          <xdr:colOff>371475</xdr:colOff>
          <xdr:row>490</xdr:row>
          <xdr:rowOff>171450</xdr:rowOff>
        </xdr:to>
        <xdr:sp macro="" textlink="">
          <xdr:nvSpPr>
            <xdr:cNvPr id="361957" name="Option Button 485" hidden="1">
              <a:extLst>
                <a:ext uri="{63B3BB69-23CF-44E3-9099-C40C66FF867C}">
                  <a14:compatExt spid="_x0000_s361957"/>
                </a:ext>
                <a:ext uri="{FF2B5EF4-FFF2-40B4-BE49-F238E27FC236}">
                  <a16:creationId xmlns:a16="http://schemas.microsoft.com/office/drawing/2014/main" id="{00000000-0008-0000-0400-0000E585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3</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352425</xdr:colOff>
          <xdr:row>490</xdr:row>
          <xdr:rowOff>28575</xdr:rowOff>
        </xdr:from>
        <xdr:to>
          <xdr:col>7</xdr:col>
          <xdr:colOff>114300</xdr:colOff>
          <xdr:row>490</xdr:row>
          <xdr:rowOff>171450</xdr:rowOff>
        </xdr:to>
        <xdr:sp macro="" textlink="">
          <xdr:nvSpPr>
            <xdr:cNvPr id="361958" name="Option Button 486" hidden="1">
              <a:extLst>
                <a:ext uri="{63B3BB69-23CF-44E3-9099-C40C66FF867C}">
                  <a14:compatExt spid="_x0000_s361958"/>
                </a:ext>
                <a:ext uri="{FF2B5EF4-FFF2-40B4-BE49-F238E27FC236}">
                  <a16:creationId xmlns:a16="http://schemas.microsoft.com/office/drawing/2014/main" id="{00000000-0008-0000-0400-0000E685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4</a:t>
              </a:r>
            </a:p>
          </xdr:txBody>
        </xdr:sp>
        <xdr:clientData/>
      </xdr:twoCellAnchor>
    </mc:Choice>
    <mc:Fallback/>
  </mc:AlternateContent>
  <mc:AlternateContent xmlns:mc="http://schemas.openxmlformats.org/markup-compatibility/2006">
    <mc:Choice xmlns:a14="http://schemas.microsoft.com/office/drawing/2010/main" Requires="a14">
      <xdr:twoCellAnchor>
        <xdr:from>
          <xdr:col>7</xdr:col>
          <xdr:colOff>114300</xdr:colOff>
          <xdr:row>490</xdr:row>
          <xdr:rowOff>38100</xdr:rowOff>
        </xdr:from>
        <xdr:to>
          <xdr:col>9</xdr:col>
          <xdr:colOff>76200</xdr:colOff>
          <xdr:row>490</xdr:row>
          <xdr:rowOff>171450</xdr:rowOff>
        </xdr:to>
        <xdr:sp macro="" textlink="">
          <xdr:nvSpPr>
            <xdr:cNvPr id="361959" name="Option Button 487" hidden="1">
              <a:extLst>
                <a:ext uri="{63B3BB69-23CF-44E3-9099-C40C66FF867C}">
                  <a14:compatExt spid="_x0000_s361959"/>
                </a:ext>
                <a:ext uri="{FF2B5EF4-FFF2-40B4-BE49-F238E27FC236}">
                  <a16:creationId xmlns:a16="http://schemas.microsoft.com/office/drawing/2014/main" id="{00000000-0008-0000-0400-0000E785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5</a:t>
              </a:r>
            </a:p>
          </xdr:txBody>
        </xdr:sp>
        <xdr:clientData/>
      </xdr:twoCellAnchor>
    </mc:Choice>
    <mc:Fallback/>
  </mc:AlternateContent>
  <mc:AlternateContent xmlns:mc="http://schemas.openxmlformats.org/markup-compatibility/2006">
    <mc:Choice xmlns:a14="http://schemas.microsoft.com/office/drawing/2010/main" Requires="a14">
      <xdr:twoCellAnchor>
        <xdr:from>
          <xdr:col>8</xdr:col>
          <xdr:colOff>180975</xdr:colOff>
          <xdr:row>490</xdr:row>
          <xdr:rowOff>38100</xdr:rowOff>
        </xdr:from>
        <xdr:to>
          <xdr:col>9</xdr:col>
          <xdr:colOff>200025</xdr:colOff>
          <xdr:row>490</xdr:row>
          <xdr:rowOff>171450</xdr:rowOff>
        </xdr:to>
        <xdr:sp macro="" textlink="">
          <xdr:nvSpPr>
            <xdr:cNvPr id="361960" name="Option Button 488" hidden="1">
              <a:extLst>
                <a:ext uri="{63B3BB69-23CF-44E3-9099-C40C66FF867C}">
                  <a14:compatExt spid="_x0000_s361960"/>
                </a:ext>
                <a:ext uri="{FF2B5EF4-FFF2-40B4-BE49-F238E27FC236}">
                  <a16:creationId xmlns:a16="http://schemas.microsoft.com/office/drawing/2014/main" id="{00000000-0008-0000-0400-0000E885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6</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57150</xdr:colOff>
          <xdr:row>203</xdr:row>
          <xdr:rowOff>0</xdr:rowOff>
        </xdr:from>
        <xdr:to>
          <xdr:col>3</xdr:col>
          <xdr:colOff>114300</xdr:colOff>
          <xdr:row>203</xdr:row>
          <xdr:rowOff>219075</xdr:rowOff>
        </xdr:to>
        <xdr:sp macro="" textlink="">
          <xdr:nvSpPr>
            <xdr:cNvPr id="361961" name="Option Button 489" hidden="1">
              <a:extLst>
                <a:ext uri="{63B3BB69-23CF-44E3-9099-C40C66FF867C}">
                  <a14:compatExt spid="_x0000_s361961"/>
                </a:ext>
                <a:ext uri="{FF2B5EF4-FFF2-40B4-BE49-F238E27FC236}">
                  <a16:creationId xmlns:a16="http://schemas.microsoft.com/office/drawing/2014/main" id="{00000000-0008-0000-0400-0000E985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57150</xdr:colOff>
          <xdr:row>23</xdr:row>
          <xdr:rowOff>171450</xdr:rowOff>
        </xdr:from>
        <xdr:to>
          <xdr:col>20</xdr:col>
          <xdr:colOff>66675</xdr:colOff>
          <xdr:row>27</xdr:row>
          <xdr:rowOff>0</xdr:rowOff>
        </xdr:to>
        <xdr:sp macro="" textlink="">
          <xdr:nvSpPr>
            <xdr:cNvPr id="361990" name="Group Box 518" hidden="1">
              <a:extLst>
                <a:ext uri="{63B3BB69-23CF-44E3-9099-C40C66FF867C}">
                  <a14:compatExt spid="_x0000_s361990"/>
                </a:ext>
                <a:ext uri="{FF2B5EF4-FFF2-40B4-BE49-F238E27FC236}">
                  <a16:creationId xmlns:a16="http://schemas.microsoft.com/office/drawing/2014/main" id="{00000000-0008-0000-0400-0000068605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17</xdr:col>
          <xdr:colOff>38100</xdr:colOff>
          <xdr:row>24</xdr:row>
          <xdr:rowOff>28575</xdr:rowOff>
        </xdr:from>
        <xdr:to>
          <xdr:col>18</xdr:col>
          <xdr:colOff>190500</xdr:colOff>
          <xdr:row>26</xdr:row>
          <xdr:rowOff>19050</xdr:rowOff>
        </xdr:to>
        <xdr:sp macro="" textlink="">
          <xdr:nvSpPr>
            <xdr:cNvPr id="361991" name="Option Button 519" hidden="1">
              <a:extLst>
                <a:ext uri="{63B3BB69-23CF-44E3-9099-C40C66FF867C}">
                  <a14:compatExt spid="_x0000_s361991"/>
                </a:ext>
                <a:ext uri="{FF2B5EF4-FFF2-40B4-BE49-F238E27FC236}">
                  <a16:creationId xmlns:a16="http://schemas.microsoft.com/office/drawing/2014/main" id="{00000000-0008-0000-0400-00000786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381000</xdr:colOff>
          <xdr:row>30</xdr:row>
          <xdr:rowOff>85725</xdr:rowOff>
        </xdr:from>
        <xdr:to>
          <xdr:col>10</xdr:col>
          <xdr:colOff>590550</xdr:colOff>
          <xdr:row>34</xdr:row>
          <xdr:rowOff>19050</xdr:rowOff>
        </xdr:to>
        <xdr:sp macro="" textlink="">
          <xdr:nvSpPr>
            <xdr:cNvPr id="361992" name="Group Box 520" hidden="1">
              <a:extLst>
                <a:ext uri="{63B3BB69-23CF-44E3-9099-C40C66FF867C}">
                  <a14:compatExt spid="_x0000_s361992"/>
                </a:ext>
                <a:ext uri="{FF2B5EF4-FFF2-40B4-BE49-F238E27FC236}">
                  <a16:creationId xmlns:a16="http://schemas.microsoft.com/office/drawing/2014/main" id="{00000000-0008-0000-0400-0000088605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3</xdr:col>
          <xdr:colOff>552450</xdr:colOff>
          <xdr:row>31</xdr:row>
          <xdr:rowOff>95250</xdr:rowOff>
        </xdr:from>
        <xdr:to>
          <xdr:col>3</xdr:col>
          <xdr:colOff>1104900</xdr:colOff>
          <xdr:row>32</xdr:row>
          <xdr:rowOff>152400</xdr:rowOff>
        </xdr:to>
        <xdr:sp macro="" textlink="">
          <xdr:nvSpPr>
            <xdr:cNvPr id="361993" name="Option Button 521" hidden="1">
              <a:extLst>
                <a:ext uri="{63B3BB69-23CF-44E3-9099-C40C66FF867C}">
                  <a14:compatExt spid="_x0000_s361993"/>
                </a:ext>
                <a:ext uri="{FF2B5EF4-FFF2-40B4-BE49-F238E27FC236}">
                  <a16:creationId xmlns:a16="http://schemas.microsoft.com/office/drawing/2014/main" id="{00000000-0008-0000-0400-00000986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Dealer</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31</xdr:row>
          <xdr:rowOff>95250</xdr:rowOff>
        </xdr:from>
        <xdr:to>
          <xdr:col>6</xdr:col>
          <xdr:colOff>466725</xdr:colOff>
          <xdr:row>32</xdr:row>
          <xdr:rowOff>161925</xdr:rowOff>
        </xdr:to>
        <xdr:sp macro="" textlink="">
          <xdr:nvSpPr>
            <xdr:cNvPr id="361994" name="Option Button 522" hidden="1">
              <a:extLst>
                <a:ext uri="{63B3BB69-23CF-44E3-9099-C40C66FF867C}">
                  <a14:compatExt spid="_x0000_s361994"/>
                </a:ext>
                <a:ext uri="{FF2B5EF4-FFF2-40B4-BE49-F238E27FC236}">
                  <a16:creationId xmlns:a16="http://schemas.microsoft.com/office/drawing/2014/main" id="{00000000-0008-0000-0400-00000A86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Installation Address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0</xdr:colOff>
          <xdr:row>31</xdr:row>
          <xdr:rowOff>95250</xdr:rowOff>
        </xdr:from>
        <xdr:to>
          <xdr:col>9</xdr:col>
          <xdr:colOff>381000</xdr:colOff>
          <xdr:row>32</xdr:row>
          <xdr:rowOff>152400</xdr:rowOff>
        </xdr:to>
        <xdr:sp macro="" textlink="">
          <xdr:nvSpPr>
            <xdr:cNvPr id="361995" name="Option Button 523" hidden="1">
              <a:extLst>
                <a:ext uri="{63B3BB69-23CF-44E3-9099-C40C66FF867C}">
                  <a14:compatExt spid="_x0000_s361995"/>
                </a:ext>
                <a:ext uri="{FF2B5EF4-FFF2-40B4-BE49-F238E27FC236}">
                  <a16:creationId xmlns:a16="http://schemas.microsoft.com/office/drawing/2014/main" id="{00000000-0008-0000-0400-00000B86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Terminal</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38100</xdr:colOff>
          <xdr:row>31</xdr:row>
          <xdr:rowOff>95250</xdr:rowOff>
        </xdr:from>
        <xdr:to>
          <xdr:col>10</xdr:col>
          <xdr:colOff>590550</xdr:colOff>
          <xdr:row>32</xdr:row>
          <xdr:rowOff>152400</xdr:rowOff>
        </xdr:to>
        <xdr:sp macro="" textlink="">
          <xdr:nvSpPr>
            <xdr:cNvPr id="361996" name="Option Button 524" hidden="1">
              <a:extLst>
                <a:ext uri="{63B3BB69-23CF-44E3-9099-C40C66FF867C}">
                  <a14:compatExt spid="_x0000_s361996"/>
                </a:ext>
                <a:ext uri="{FF2B5EF4-FFF2-40B4-BE49-F238E27FC236}">
                  <a16:creationId xmlns:a16="http://schemas.microsoft.com/office/drawing/2014/main" id="{00000000-0008-0000-0400-00000C86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Other</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19050</xdr:colOff>
          <xdr:row>26</xdr:row>
          <xdr:rowOff>19050</xdr:rowOff>
        </xdr:from>
        <xdr:to>
          <xdr:col>9</xdr:col>
          <xdr:colOff>57150</xdr:colOff>
          <xdr:row>28</xdr:row>
          <xdr:rowOff>0</xdr:rowOff>
        </xdr:to>
        <xdr:sp macro="" textlink="">
          <xdr:nvSpPr>
            <xdr:cNvPr id="361997" name="Check Box 525" hidden="1">
              <a:extLst>
                <a:ext uri="{63B3BB69-23CF-44E3-9099-C40C66FF867C}">
                  <a14:compatExt spid="_x0000_s361997"/>
                </a:ext>
                <a:ext uri="{FF2B5EF4-FFF2-40B4-BE49-F238E27FC236}">
                  <a16:creationId xmlns:a16="http://schemas.microsoft.com/office/drawing/2014/main" id="{00000000-0008-0000-0400-00000D86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133350</xdr:colOff>
          <xdr:row>24</xdr:row>
          <xdr:rowOff>28575</xdr:rowOff>
        </xdr:from>
        <xdr:to>
          <xdr:col>19</xdr:col>
          <xdr:colOff>257175</xdr:colOff>
          <xdr:row>26</xdr:row>
          <xdr:rowOff>19050</xdr:rowOff>
        </xdr:to>
        <xdr:sp macro="" textlink="">
          <xdr:nvSpPr>
            <xdr:cNvPr id="361998" name="Option Button 526" hidden="1">
              <a:extLst>
                <a:ext uri="{63B3BB69-23CF-44E3-9099-C40C66FF867C}">
                  <a14:compatExt spid="_x0000_s361998"/>
                </a:ext>
                <a:ext uri="{FF2B5EF4-FFF2-40B4-BE49-F238E27FC236}">
                  <a16:creationId xmlns:a16="http://schemas.microsoft.com/office/drawing/2014/main" id="{00000000-0008-0000-0400-00000E86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a:t>
              </a:r>
            </a:p>
          </xdr:txBody>
        </xdr:sp>
        <xdr:clientData/>
      </xdr:twoCellAnchor>
    </mc:Choice>
    <mc:Fallback/>
  </mc:AlternateContent>
  <xdr:twoCellAnchor editAs="oneCell">
    <xdr:from>
      <xdr:col>3</xdr:col>
      <xdr:colOff>1011872</xdr:colOff>
      <xdr:row>332</xdr:row>
      <xdr:rowOff>94614</xdr:rowOff>
    </xdr:from>
    <xdr:to>
      <xdr:col>13</xdr:col>
      <xdr:colOff>69201</xdr:colOff>
      <xdr:row>347</xdr:row>
      <xdr:rowOff>78190</xdr:rowOff>
    </xdr:to>
    <xdr:pic>
      <xdr:nvPicPr>
        <xdr:cNvPr id="392017" name="Picture 638">
          <a:extLst>
            <a:ext uri="{FF2B5EF4-FFF2-40B4-BE49-F238E27FC236}">
              <a16:creationId xmlns:a16="http://schemas.microsoft.com/office/drawing/2014/main" id="{00000000-0008-0000-0400-000051FB0500}"/>
            </a:ext>
          </a:extLst>
        </xdr:cNvPr>
        <xdr:cNvPicPr>
          <a:picLocks noChangeAspect="1" noChangeArrowheads="1"/>
        </xdr:cNvPicPr>
      </xdr:nvPicPr>
      <xdr:blipFill>
        <a:blip xmlns:r="http://schemas.openxmlformats.org/officeDocument/2006/relationships" r:embed="rId19">
          <a:extLst>
            <a:ext uri="{28A0092B-C50C-407E-A947-70E740481C1C}">
              <a14:useLocalDpi xmlns:a14="http://schemas.microsoft.com/office/drawing/2010/main" val="0"/>
            </a:ext>
          </a:extLst>
        </a:blip>
        <a:srcRect/>
        <a:stretch>
          <a:fillRect/>
        </a:stretch>
      </xdr:blipFill>
      <xdr:spPr bwMode="auto">
        <a:xfrm>
          <a:off x="1448435" y="60022739"/>
          <a:ext cx="4988864" cy="272201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3</xdr:col>
      <xdr:colOff>594360</xdr:colOff>
      <xdr:row>350</xdr:row>
      <xdr:rowOff>114300</xdr:rowOff>
    </xdr:from>
    <xdr:to>
      <xdr:col>10</xdr:col>
      <xdr:colOff>1141129</xdr:colOff>
      <xdr:row>350</xdr:row>
      <xdr:rowOff>114300</xdr:rowOff>
    </xdr:to>
    <xdr:cxnSp macro="">
      <xdr:nvCxnSpPr>
        <xdr:cNvPr id="637" name="Straight Arrow Connector 636">
          <a:extLst>
            <a:ext uri="{FF2B5EF4-FFF2-40B4-BE49-F238E27FC236}">
              <a16:creationId xmlns:a16="http://schemas.microsoft.com/office/drawing/2014/main" id="{00000000-0008-0000-0400-00007D020000}"/>
            </a:ext>
          </a:extLst>
        </xdr:cNvPr>
        <xdr:cNvCxnSpPr/>
      </xdr:nvCxnSpPr>
      <xdr:spPr>
        <a:xfrm>
          <a:off x="1013460" y="63893700"/>
          <a:ext cx="3556669" cy="0"/>
        </a:xfrm>
        <a:prstGeom prst="straightConnector1">
          <a:avLst/>
        </a:prstGeom>
        <a:ln>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594360</xdr:colOff>
      <xdr:row>358</xdr:row>
      <xdr:rowOff>114300</xdr:rowOff>
    </xdr:from>
    <xdr:to>
      <xdr:col>10</xdr:col>
      <xdr:colOff>1141129</xdr:colOff>
      <xdr:row>358</xdr:row>
      <xdr:rowOff>114300</xdr:rowOff>
    </xdr:to>
    <xdr:cxnSp macro="">
      <xdr:nvCxnSpPr>
        <xdr:cNvPr id="640" name="Straight Arrow Connector 639">
          <a:extLst>
            <a:ext uri="{FF2B5EF4-FFF2-40B4-BE49-F238E27FC236}">
              <a16:creationId xmlns:a16="http://schemas.microsoft.com/office/drawing/2014/main" id="{00000000-0008-0000-0400-000080020000}"/>
            </a:ext>
          </a:extLst>
        </xdr:cNvPr>
        <xdr:cNvCxnSpPr/>
      </xdr:nvCxnSpPr>
      <xdr:spPr>
        <a:xfrm>
          <a:off x="1013460" y="65722500"/>
          <a:ext cx="3556669" cy="0"/>
        </a:xfrm>
        <a:prstGeom prst="straightConnector1">
          <a:avLst/>
        </a:prstGeom>
        <a:ln>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mc:AlternateContent xmlns:mc="http://schemas.openxmlformats.org/markup-compatibility/2006">
    <mc:Choice xmlns:a14="http://schemas.microsoft.com/office/drawing/2010/main" Requires="a14">
      <xdr:twoCellAnchor editAs="oneCell">
        <xdr:from>
          <xdr:col>2</xdr:col>
          <xdr:colOff>733425</xdr:colOff>
          <xdr:row>351</xdr:row>
          <xdr:rowOff>219075</xdr:rowOff>
        </xdr:from>
        <xdr:to>
          <xdr:col>10</xdr:col>
          <xdr:colOff>142875</xdr:colOff>
          <xdr:row>352</xdr:row>
          <xdr:rowOff>219075</xdr:rowOff>
        </xdr:to>
        <xdr:sp macro="" textlink="">
          <xdr:nvSpPr>
            <xdr:cNvPr id="362461" name="Group Box 989" hidden="1">
              <a:extLst>
                <a:ext uri="{63B3BB69-23CF-44E3-9099-C40C66FF867C}">
                  <a14:compatExt spid="_x0000_s362461"/>
                </a:ext>
                <a:ext uri="{FF2B5EF4-FFF2-40B4-BE49-F238E27FC236}">
                  <a16:creationId xmlns:a16="http://schemas.microsoft.com/office/drawing/2014/main" id="{00000000-0008-0000-0400-0000DD8705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3</xdr:col>
          <xdr:colOff>66675</xdr:colOff>
          <xdr:row>352</xdr:row>
          <xdr:rowOff>47625</xdr:rowOff>
        </xdr:from>
        <xdr:to>
          <xdr:col>3</xdr:col>
          <xdr:colOff>247650</xdr:colOff>
          <xdr:row>352</xdr:row>
          <xdr:rowOff>180975</xdr:rowOff>
        </xdr:to>
        <xdr:sp macro="" textlink="">
          <xdr:nvSpPr>
            <xdr:cNvPr id="362462" name="Option Button 990" hidden="1">
              <a:extLst>
                <a:ext uri="{63B3BB69-23CF-44E3-9099-C40C66FF867C}">
                  <a14:compatExt spid="_x0000_s362462"/>
                </a:ext>
                <a:ext uri="{FF2B5EF4-FFF2-40B4-BE49-F238E27FC236}">
                  <a16:creationId xmlns:a16="http://schemas.microsoft.com/office/drawing/2014/main" id="{00000000-0008-0000-0400-0000DE87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733425</xdr:colOff>
          <xdr:row>354</xdr:row>
          <xdr:rowOff>0</xdr:rowOff>
        </xdr:from>
        <xdr:to>
          <xdr:col>10</xdr:col>
          <xdr:colOff>142875</xdr:colOff>
          <xdr:row>354</xdr:row>
          <xdr:rowOff>219075</xdr:rowOff>
        </xdr:to>
        <xdr:sp macro="" textlink="">
          <xdr:nvSpPr>
            <xdr:cNvPr id="362463" name="Group Box 991" hidden="1">
              <a:extLst>
                <a:ext uri="{63B3BB69-23CF-44E3-9099-C40C66FF867C}">
                  <a14:compatExt spid="_x0000_s362463"/>
                </a:ext>
                <a:ext uri="{FF2B5EF4-FFF2-40B4-BE49-F238E27FC236}">
                  <a16:creationId xmlns:a16="http://schemas.microsoft.com/office/drawing/2014/main" id="{00000000-0008-0000-0400-0000DF8705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742950</xdr:colOff>
          <xdr:row>360</xdr:row>
          <xdr:rowOff>0</xdr:rowOff>
        </xdr:from>
        <xdr:to>
          <xdr:col>10</xdr:col>
          <xdr:colOff>133350</xdr:colOff>
          <xdr:row>360</xdr:row>
          <xdr:rowOff>219075</xdr:rowOff>
        </xdr:to>
        <xdr:sp macro="" textlink="">
          <xdr:nvSpPr>
            <xdr:cNvPr id="362464" name="Group Box 992" hidden="1">
              <a:extLst>
                <a:ext uri="{63B3BB69-23CF-44E3-9099-C40C66FF867C}">
                  <a14:compatExt spid="_x0000_s362464"/>
                </a:ext>
                <a:ext uri="{FF2B5EF4-FFF2-40B4-BE49-F238E27FC236}">
                  <a16:creationId xmlns:a16="http://schemas.microsoft.com/office/drawing/2014/main" id="{00000000-0008-0000-0400-0000E08705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3</xdr:col>
          <xdr:colOff>0</xdr:colOff>
          <xdr:row>362</xdr:row>
          <xdr:rowOff>9525</xdr:rowOff>
        </xdr:from>
        <xdr:to>
          <xdr:col>10</xdr:col>
          <xdr:colOff>123825</xdr:colOff>
          <xdr:row>363</xdr:row>
          <xdr:rowOff>0</xdr:rowOff>
        </xdr:to>
        <xdr:sp macro="" textlink="">
          <xdr:nvSpPr>
            <xdr:cNvPr id="362465" name="Group Box 993" hidden="1">
              <a:extLst>
                <a:ext uri="{63B3BB69-23CF-44E3-9099-C40C66FF867C}">
                  <a14:compatExt spid="_x0000_s362465"/>
                </a:ext>
                <a:ext uri="{FF2B5EF4-FFF2-40B4-BE49-F238E27FC236}">
                  <a16:creationId xmlns:a16="http://schemas.microsoft.com/office/drawing/2014/main" id="{00000000-0008-0000-0400-0000E18705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3</xdr:col>
          <xdr:colOff>76200</xdr:colOff>
          <xdr:row>354</xdr:row>
          <xdr:rowOff>38100</xdr:rowOff>
        </xdr:from>
        <xdr:to>
          <xdr:col>3</xdr:col>
          <xdr:colOff>257175</xdr:colOff>
          <xdr:row>354</xdr:row>
          <xdr:rowOff>171450</xdr:rowOff>
        </xdr:to>
        <xdr:sp macro="" textlink="">
          <xdr:nvSpPr>
            <xdr:cNvPr id="362466" name="Option Button 994" hidden="1">
              <a:extLst>
                <a:ext uri="{63B3BB69-23CF-44E3-9099-C40C66FF867C}">
                  <a14:compatExt spid="_x0000_s362466"/>
                </a:ext>
                <a:ext uri="{FF2B5EF4-FFF2-40B4-BE49-F238E27FC236}">
                  <a16:creationId xmlns:a16="http://schemas.microsoft.com/office/drawing/2014/main" id="{00000000-0008-0000-0400-0000E287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5</xdr:col>
          <xdr:colOff>476250</xdr:colOff>
          <xdr:row>354</xdr:row>
          <xdr:rowOff>38100</xdr:rowOff>
        </xdr:from>
        <xdr:to>
          <xdr:col>6</xdr:col>
          <xdr:colOff>123825</xdr:colOff>
          <xdr:row>354</xdr:row>
          <xdr:rowOff>180975</xdr:rowOff>
        </xdr:to>
        <xdr:sp macro="" textlink="">
          <xdr:nvSpPr>
            <xdr:cNvPr id="362467" name="Option Button 995" hidden="1">
              <a:extLst>
                <a:ext uri="{63B3BB69-23CF-44E3-9099-C40C66FF867C}">
                  <a14:compatExt spid="_x0000_s362467"/>
                </a:ext>
                <a:ext uri="{FF2B5EF4-FFF2-40B4-BE49-F238E27FC236}">
                  <a16:creationId xmlns:a16="http://schemas.microsoft.com/office/drawing/2014/main" id="{00000000-0008-0000-0400-0000E387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3</xdr:col>
          <xdr:colOff>66675</xdr:colOff>
          <xdr:row>360</xdr:row>
          <xdr:rowOff>28575</xdr:rowOff>
        </xdr:from>
        <xdr:to>
          <xdr:col>3</xdr:col>
          <xdr:colOff>247650</xdr:colOff>
          <xdr:row>360</xdr:row>
          <xdr:rowOff>161925</xdr:rowOff>
        </xdr:to>
        <xdr:sp macro="" textlink="">
          <xdr:nvSpPr>
            <xdr:cNvPr id="362468" name="Option Button 996" hidden="1">
              <a:extLst>
                <a:ext uri="{63B3BB69-23CF-44E3-9099-C40C66FF867C}">
                  <a14:compatExt spid="_x0000_s362468"/>
                </a:ext>
                <a:ext uri="{FF2B5EF4-FFF2-40B4-BE49-F238E27FC236}">
                  <a16:creationId xmlns:a16="http://schemas.microsoft.com/office/drawing/2014/main" id="{00000000-0008-0000-0400-0000E487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5</xdr:col>
          <xdr:colOff>504825</xdr:colOff>
          <xdr:row>360</xdr:row>
          <xdr:rowOff>47625</xdr:rowOff>
        </xdr:from>
        <xdr:to>
          <xdr:col>6</xdr:col>
          <xdr:colOff>161925</xdr:colOff>
          <xdr:row>360</xdr:row>
          <xdr:rowOff>180975</xdr:rowOff>
        </xdr:to>
        <xdr:sp macro="" textlink="">
          <xdr:nvSpPr>
            <xdr:cNvPr id="362469" name="Option Button 997" hidden="1">
              <a:extLst>
                <a:ext uri="{63B3BB69-23CF-44E3-9099-C40C66FF867C}">
                  <a14:compatExt spid="_x0000_s362469"/>
                </a:ext>
                <a:ext uri="{FF2B5EF4-FFF2-40B4-BE49-F238E27FC236}">
                  <a16:creationId xmlns:a16="http://schemas.microsoft.com/office/drawing/2014/main" id="{00000000-0008-0000-0400-0000E587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3</xdr:col>
          <xdr:colOff>47625</xdr:colOff>
          <xdr:row>362</xdr:row>
          <xdr:rowOff>47625</xdr:rowOff>
        </xdr:from>
        <xdr:to>
          <xdr:col>3</xdr:col>
          <xdr:colOff>228600</xdr:colOff>
          <xdr:row>362</xdr:row>
          <xdr:rowOff>190500</xdr:rowOff>
        </xdr:to>
        <xdr:sp macro="" textlink="">
          <xdr:nvSpPr>
            <xdr:cNvPr id="362470" name="Option Button 998" hidden="1">
              <a:extLst>
                <a:ext uri="{63B3BB69-23CF-44E3-9099-C40C66FF867C}">
                  <a14:compatExt spid="_x0000_s362470"/>
                </a:ext>
                <a:ext uri="{FF2B5EF4-FFF2-40B4-BE49-F238E27FC236}">
                  <a16:creationId xmlns:a16="http://schemas.microsoft.com/office/drawing/2014/main" id="{00000000-0008-0000-0400-0000E687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5</xdr:col>
          <xdr:colOff>495300</xdr:colOff>
          <xdr:row>352</xdr:row>
          <xdr:rowOff>38100</xdr:rowOff>
        </xdr:from>
        <xdr:to>
          <xdr:col>6</xdr:col>
          <xdr:colOff>133350</xdr:colOff>
          <xdr:row>352</xdr:row>
          <xdr:rowOff>171450</xdr:rowOff>
        </xdr:to>
        <xdr:sp macro="" textlink="">
          <xdr:nvSpPr>
            <xdr:cNvPr id="362471" name="Option Button 999" hidden="1">
              <a:extLst>
                <a:ext uri="{63B3BB69-23CF-44E3-9099-C40C66FF867C}">
                  <a14:compatExt spid="_x0000_s362471"/>
                </a:ext>
                <a:ext uri="{FF2B5EF4-FFF2-40B4-BE49-F238E27FC236}">
                  <a16:creationId xmlns:a16="http://schemas.microsoft.com/office/drawing/2014/main" id="{00000000-0008-0000-0400-0000E787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5</xdr:col>
          <xdr:colOff>514350</xdr:colOff>
          <xdr:row>362</xdr:row>
          <xdr:rowOff>47625</xdr:rowOff>
        </xdr:from>
        <xdr:to>
          <xdr:col>6</xdr:col>
          <xdr:colOff>161925</xdr:colOff>
          <xdr:row>362</xdr:row>
          <xdr:rowOff>190500</xdr:rowOff>
        </xdr:to>
        <xdr:sp macro="" textlink="">
          <xdr:nvSpPr>
            <xdr:cNvPr id="362472" name="Option Button 1000" hidden="1">
              <a:extLst>
                <a:ext uri="{63B3BB69-23CF-44E3-9099-C40C66FF867C}">
                  <a14:compatExt spid="_x0000_s362472"/>
                </a:ext>
                <a:ext uri="{FF2B5EF4-FFF2-40B4-BE49-F238E27FC236}">
                  <a16:creationId xmlns:a16="http://schemas.microsoft.com/office/drawing/2014/main" id="{00000000-0008-0000-0400-0000E887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28575</xdr:colOff>
          <xdr:row>370</xdr:row>
          <xdr:rowOff>38100</xdr:rowOff>
        </xdr:from>
        <xdr:to>
          <xdr:col>2</xdr:col>
          <xdr:colOff>209550</xdr:colOff>
          <xdr:row>370</xdr:row>
          <xdr:rowOff>171450</xdr:rowOff>
        </xdr:to>
        <xdr:sp macro="" textlink="">
          <xdr:nvSpPr>
            <xdr:cNvPr id="365627" name="Option Button 1083" hidden="1">
              <a:extLst>
                <a:ext uri="{63B3BB69-23CF-44E3-9099-C40C66FF867C}">
                  <a14:compatExt spid="_x0000_s365627"/>
                </a:ext>
                <a:ext uri="{FF2B5EF4-FFF2-40B4-BE49-F238E27FC236}">
                  <a16:creationId xmlns:a16="http://schemas.microsoft.com/office/drawing/2014/main" id="{00000000-0008-0000-0400-00003B9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28575</xdr:colOff>
          <xdr:row>376</xdr:row>
          <xdr:rowOff>38100</xdr:rowOff>
        </xdr:from>
        <xdr:to>
          <xdr:col>2</xdr:col>
          <xdr:colOff>209550</xdr:colOff>
          <xdr:row>376</xdr:row>
          <xdr:rowOff>171450</xdr:rowOff>
        </xdr:to>
        <xdr:sp macro="" textlink="">
          <xdr:nvSpPr>
            <xdr:cNvPr id="365628" name="Option Button 1084" hidden="1">
              <a:extLst>
                <a:ext uri="{63B3BB69-23CF-44E3-9099-C40C66FF867C}">
                  <a14:compatExt spid="_x0000_s365628"/>
                </a:ext>
                <a:ext uri="{FF2B5EF4-FFF2-40B4-BE49-F238E27FC236}">
                  <a16:creationId xmlns:a16="http://schemas.microsoft.com/office/drawing/2014/main" id="{00000000-0008-0000-0400-00003C9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381</xdr:row>
          <xdr:rowOff>0</xdr:rowOff>
        </xdr:from>
        <xdr:to>
          <xdr:col>3</xdr:col>
          <xdr:colOff>95250</xdr:colOff>
          <xdr:row>381</xdr:row>
          <xdr:rowOff>219075</xdr:rowOff>
        </xdr:to>
        <xdr:sp macro="" textlink="">
          <xdr:nvSpPr>
            <xdr:cNvPr id="365629" name="Option Button 1085" hidden="1">
              <a:extLst>
                <a:ext uri="{63B3BB69-23CF-44E3-9099-C40C66FF867C}">
                  <a14:compatExt spid="_x0000_s365629"/>
                </a:ext>
                <a:ext uri="{FF2B5EF4-FFF2-40B4-BE49-F238E27FC236}">
                  <a16:creationId xmlns:a16="http://schemas.microsoft.com/office/drawing/2014/main" id="{00000000-0008-0000-0400-00003D9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385</xdr:row>
          <xdr:rowOff>0</xdr:rowOff>
        </xdr:from>
        <xdr:to>
          <xdr:col>3</xdr:col>
          <xdr:colOff>95250</xdr:colOff>
          <xdr:row>385</xdr:row>
          <xdr:rowOff>219075</xdr:rowOff>
        </xdr:to>
        <xdr:sp macro="" textlink="">
          <xdr:nvSpPr>
            <xdr:cNvPr id="365630" name="Option Button 1086" hidden="1">
              <a:extLst>
                <a:ext uri="{63B3BB69-23CF-44E3-9099-C40C66FF867C}">
                  <a14:compatExt spid="_x0000_s365630"/>
                </a:ext>
                <a:ext uri="{FF2B5EF4-FFF2-40B4-BE49-F238E27FC236}">
                  <a16:creationId xmlns:a16="http://schemas.microsoft.com/office/drawing/2014/main" id="{00000000-0008-0000-0400-00003E9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123825</xdr:colOff>
          <xdr:row>379</xdr:row>
          <xdr:rowOff>28575</xdr:rowOff>
        </xdr:from>
        <xdr:to>
          <xdr:col>3</xdr:col>
          <xdr:colOff>304800</xdr:colOff>
          <xdr:row>379</xdr:row>
          <xdr:rowOff>161925</xdr:rowOff>
        </xdr:to>
        <xdr:sp macro="" textlink="">
          <xdr:nvSpPr>
            <xdr:cNvPr id="365631" name="Check Box 1087" hidden="1">
              <a:extLst>
                <a:ext uri="{63B3BB69-23CF-44E3-9099-C40C66FF867C}">
                  <a14:compatExt spid="_x0000_s365631"/>
                </a:ext>
                <a:ext uri="{FF2B5EF4-FFF2-40B4-BE49-F238E27FC236}">
                  <a16:creationId xmlns:a16="http://schemas.microsoft.com/office/drawing/2014/main" id="{00000000-0008-0000-0400-00003F9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123825</xdr:colOff>
          <xdr:row>380</xdr:row>
          <xdr:rowOff>28575</xdr:rowOff>
        </xdr:from>
        <xdr:to>
          <xdr:col>3</xdr:col>
          <xdr:colOff>304800</xdr:colOff>
          <xdr:row>380</xdr:row>
          <xdr:rowOff>161925</xdr:rowOff>
        </xdr:to>
        <xdr:sp macro="" textlink="">
          <xdr:nvSpPr>
            <xdr:cNvPr id="365632" name="Check Box 1088" hidden="1">
              <a:extLst>
                <a:ext uri="{63B3BB69-23CF-44E3-9099-C40C66FF867C}">
                  <a14:compatExt spid="_x0000_s365632"/>
                </a:ext>
                <a:ext uri="{FF2B5EF4-FFF2-40B4-BE49-F238E27FC236}">
                  <a16:creationId xmlns:a16="http://schemas.microsoft.com/office/drawing/2014/main" id="{00000000-0008-0000-0400-0000409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76200</xdr:colOff>
          <xdr:row>379</xdr:row>
          <xdr:rowOff>28575</xdr:rowOff>
        </xdr:from>
        <xdr:to>
          <xdr:col>5</xdr:col>
          <xdr:colOff>257175</xdr:colOff>
          <xdr:row>379</xdr:row>
          <xdr:rowOff>161925</xdr:rowOff>
        </xdr:to>
        <xdr:sp macro="" textlink="">
          <xdr:nvSpPr>
            <xdr:cNvPr id="365633" name="Check Box 1089" hidden="1">
              <a:extLst>
                <a:ext uri="{63B3BB69-23CF-44E3-9099-C40C66FF867C}">
                  <a14:compatExt spid="_x0000_s365633"/>
                </a:ext>
                <a:ext uri="{FF2B5EF4-FFF2-40B4-BE49-F238E27FC236}">
                  <a16:creationId xmlns:a16="http://schemas.microsoft.com/office/drawing/2014/main" id="{00000000-0008-0000-0400-0000419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133350</xdr:colOff>
          <xdr:row>379</xdr:row>
          <xdr:rowOff>28575</xdr:rowOff>
        </xdr:from>
        <xdr:to>
          <xdr:col>9</xdr:col>
          <xdr:colOff>314325</xdr:colOff>
          <xdr:row>379</xdr:row>
          <xdr:rowOff>161925</xdr:rowOff>
        </xdr:to>
        <xdr:sp macro="" textlink="">
          <xdr:nvSpPr>
            <xdr:cNvPr id="365634" name="Check Box 1090" hidden="1">
              <a:extLst>
                <a:ext uri="{63B3BB69-23CF-44E3-9099-C40C66FF867C}">
                  <a14:compatExt spid="_x0000_s365634"/>
                </a:ext>
                <a:ext uri="{FF2B5EF4-FFF2-40B4-BE49-F238E27FC236}">
                  <a16:creationId xmlns:a16="http://schemas.microsoft.com/office/drawing/2014/main" id="{00000000-0008-0000-0400-0000429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66675</xdr:colOff>
          <xdr:row>384</xdr:row>
          <xdr:rowOff>9525</xdr:rowOff>
        </xdr:from>
        <xdr:to>
          <xdr:col>3</xdr:col>
          <xdr:colOff>371475</xdr:colOff>
          <xdr:row>385</xdr:row>
          <xdr:rowOff>0</xdr:rowOff>
        </xdr:to>
        <xdr:sp macro="" textlink="">
          <xdr:nvSpPr>
            <xdr:cNvPr id="365635" name="Check Box 1091" hidden="1">
              <a:extLst>
                <a:ext uri="{63B3BB69-23CF-44E3-9099-C40C66FF867C}">
                  <a14:compatExt spid="_x0000_s365635"/>
                </a:ext>
                <a:ext uri="{FF2B5EF4-FFF2-40B4-BE49-F238E27FC236}">
                  <a16:creationId xmlns:a16="http://schemas.microsoft.com/office/drawing/2014/main" id="{00000000-0008-0000-0400-0000439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800100</xdr:colOff>
          <xdr:row>384</xdr:row>
          <xdr:rowOff>9525</xdr:rowOff>
        </xdr:from>
        <xdr:to>
          <xdr:col>3</xdr:col>
          <xdr:colOff>1104900</xdr:colOff>
          <xdr:row>385</xdr:row>
          <xdr:rowOff>0</xdr:rowOff>
        </xdr:to>
        <xdr:sp macro="" textlink="">
          <xdr:nvSpPr>
            <xdr:cNvPr id="365636" name="Check Box 1092" hidden="1">
              <a:extLst>
                <a:ext uri="{63B3BB69-23CF-44E3-9099-C40C66FF867C}">
                  <a14:compatExt spid="_x0000_s365636"/>
                </a:ext>
                <a:ext uri="{FF2B5EF4-FFF2-40B4-BE49-F238E27FC236}">
                  <a16:creationId xmlns:a16="http://schemas.microsoft.com/office/drawing/2014/main" id="{00000000-0008-0000-0400-0000449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361950</xdr:colOff>
          <xdr:row>388</xdr:row>
          <xdr:rowOff>0</xdr:rowOff>
        </xdr:from>
        <xdr:to>
          <xdr:col>10</xdr:col>
          <xdr:colOff>666750</xdr:colOff>
          <xdr:row>389</xdr:row>
          <xdr:rowOff>0</xdr:rowOff>
        </xdr:to>
        <xdr:sp macro="" textlink="">
          <xdr:nvSpPr>
            <xdr:cNvPr id="365637" name="Check Box 1093" hidden="1">
              <a:extLst>
                <a:ext uri="{63B3BB69-23CF-44E3-9099-C40C66FF867C}">
                  <a14:compatExt spid="_x0000_s365637"/>
                </a:ext>
                <a:ext uri="{FF2B5EF4-FFF2-40B4-BE49-F238E27FC236}">
                  <a16:creationId xmlns:a16="http://schemas.microsoft.com/office/drawing/2014/main" id="{00000000-0008-0000-0400-0000459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76200</xdr:colOff>
          <xdr:row>380</xdr:row>
          <xdr:rowOff>28575</xdr:rowOff>
        </xdr:from>
        <xdr:to>
          <xdr:col>5</xdr:col>
          <xdr:colOff>257175</xdr:colOff>
          <xdr:row>380</xdr:row>
          <xdr:rowOff>161925</xdr:rowOff>
        </xdr:to>
        <xdr:sp macro="" textlink="">
          <xdr:nvSpPr>
            <xdr:cNvPr id="365638" name="Check Box 1094" hidden="1">
              <a:extLst>
                <a:ext uri="{63B3BB69-23CF-44E3-9099-C40C66FF867C}">
                  <a14:compatExt spid="_x0000_s365638"/>
                </a:ext>
                <a:ext uri="{FF2B5EF4-FFF2-40B4-BE49-F238E27FC236}">
                  <a16:creationId xmlns:a16="http://schemas.microsoft.com/office/drawing/2014/main" id="{00000000-0008-0000-0400-0000469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372</xdr:row>
          <xdr:rowOff>28575</xdr:rowOff>
        </xdr:from>
        <xdr:to>
          <xdr:col>2</xdr:col>
          <xdr:colOff>219075</xdr:colOff>
          <xdr:row>372</xdr:row>
          <xdr:rowOff>161925</xdr:rowOff>
        </xdr:to>
        <xdr:sp macro="" textlink="">
          <xdr:nvSpPr>
            <xdr:cNvPr id="365639" name="Check Box 1095" hidden="1">
              <a:extLst>
                <a:ext uri="{63B3BB69-23CF-44E3-9099-C40C66FF867C}">
                  <a14:compatExt spid="_x0000_s365639"/>
                </a:ext>
                <a:ext uri="{FF2B5EF4-FFF2-40B4-BE49-F238E27FC236}">
                  <a16:creationId xmlns:a16="http://schemas.microsoft.com/office/drawing/2014/main" id="{00000000-0008-0000-0400-0000479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378</xdr:row>
          <xdr:rowOff>28575</xdr:rowOff>
        </xdr:from>
        <xdr:to>
          <xdr:col>2</xdr:col>
          <xdr:colOff>219075</xdr:colOff>
          <xdr:row>378</xdr:row>
          <xdr:rowOff>161925</xdr:rowOff>
        </xdr:to>
        <xdr:sp macro="" textlink="">
          <xdr:nvSpPr>
            <xdr:cNvPr id="365640" name="Check Box 1096" hidden="1">
              <a:extLst>
                <a:ext uri="{63B3BB69-23CF-44E3-9099-C40C66FF867C}">
                  <a14:compatExt spid="_x0000_s365640"/>
                </a:ext>
                <a:ext uri="{FF2B5EF4-FFF2-40B4-BE49-F238E27FC236}">
                  <a16:creationId xmlns:a16="http://schemas.microsoft.com/office/drawing/2014/main" id="{00000000-0008-0000-0400-0000489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383</xdr:row>
          <xdr:rowOff>28575</xdr:rowOff>
        </xdr:from>
        <xdr:to>
          <xdr:col>3</xdr:col>
          <xdr:colOff>95250</xdr:colOff>
          <xdr:row>384</xdr:row>
          <xdr:rowOff>19050</xdr:rowOff>
        </xdr:to>
        <xdr:sp macro="" textlink="">
          <xdr:nvSpPr>
            <xdr:cNvPr id="365641" name="Check Box 1097" hidden="1">
              <a:extLst>
                <a:ext uri="{63B3BB69-23CF-44E3-9099-C40C66FF867C}">
                  <a14:compatExt spid="_x0000_s365641"/>
                </a:ext>
                <a:ext uri="{FF2B5EF4-FFF2-40B4-BE49-F238E27FC236}">
                  <a16:creationId xmlns:a16="http://schemas.microsoft.com/office/drawing/2014/main" id="{00000000-0008-0000-0400-0000499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133350</xdr:colOff>
          <xdr:row>380</xdr:row>
          <xdr:rowOff>28575</xdr:rowOff>
        </xdr:from>
        <xdr:to>
          <xdr:col>9</xdr:col>
          <xdr:colOff>314325</xdr:colOff>
          <xdr:row>380</xdr:row>
          <xdr:rowOff>161925</xdr:rowOff>
        </xdr:to>
        <xdr:sp macro="" textlink="">
          <xdr:nvSpPr>
            <xdr:cNvPr id="365642" name="Check Box 1098" hidden="1">
              <a:extLst>
                <a:ext uri="{63B3BB69-23CF-44E3-9099-C40C66FF867C}">
                  <a14:compatExt spid="_x0000_s365642"/>
                </a:ext>
                <a:ext uri="{FF2B5EF4-FFF2-40B4-BE49-F238E27FC236}">
                  <a16:creationId xmlns:a16="http://schemas.microsoft.com/office/drawing/2014/main" id="{00000000-0008-0000-0400-00004A9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371</xdr:row>
          <xdr:rowOff>28575</xdr:rowOff>
        </xdr:from>
        <xdr:to>
          <xdr:col>2</xdr:col>
          <xdr:colOff>219075</xdr:colOff>
          <xdr:row>371</xdr:row>
          <xdr:rowOff>161925</xdr:rowOff>
        </xdr:to>
        <xdr:sp macro="" textlink="">
          <xdr:nvSpPr>
            <xdr:cNvPr id="365643" name="Check Box 1099" hidden="1">
              <a:extLst>
                <a:ext uri="{63B3BB69-23CF-44E3-9099-C40C66FF867C}">
                  <a14:compatExt spid="_x0000_s365643"/>
                </a:ext>
                <a:ext uri="{FF2B5EF4-FFF2-40B4-BE49-F238E27FC236}">
                  <a16:creationId xmlns:a16="http://schemas.microsoft.com/office/drawing/2014/main" id="{00000000-0008-0000-0400-00004B9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377</xdr:row>
          <xdr:rowOff>28575</xdr:rowOff>
        </xdr:from>
        <xdr:to>
          <xdr:col>2</xdr:col>
          <xdr:colOff>219075</xdr:colOff>
          <xdr:row>377</xdr:row>
          <xdr:rowOff>161925</xdr:rowOff>
        </xdr:to>
        <xdr:sp macro="" textlink="">
          <xdr:nvSpPr>
            <xdr:cNvPr id="365644" name="Check Box 1100" hidden="1">
              <a:extLst>
                <a:ext uri="{63B3BB69-23CF-44E3-9099-C40C66FF867C}">
                  <a14:compatExt spid="_x0000_s365644"/>
                </a:ext>
                <a:ext uri="{FF2B5EF4-FFF2-40B4-BE49-F238E27FC236}">
                  <a16:creationId xmlns:a16="http://schemas.microsoft.com/office/drawing/2014/main" id="{00000000-0008-0000-0400-00004C9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382</xdr:row>
          <xdr:rowOff>28575</xdr:rowOff>
        </xdr:from>
        <xdr:to>
          <xdr:col>3</xdr:col>
          <xdr:colOff>95250</xdr:colOff>
          <xdr:row>383</xdr:row>
          <xdr:rowOff>19050</xdr:rowOff>
        </xdr:to>
        <xdr:sp macro="" textlink="">
          <xdr:nvSpPr>
            <xdr:cNvPr id="365645" name="Check Box 1101" hidden="1">
              <a:extLst>
                <a:ext uri="{63B3BB69-23CF-44E3-9099-C40C66FF867C}">
                  <a14:compatExt spid="_x0000_s365645"/>
                </a:ext>
                <a:ext uri="{FF2B5EF4-FFF2-40B4-BE49-F238E27FC236}">
                  <a16:creationId xmlns:a16="http://schemas.microsoft.com/office/drawing/2014/main" id="{00000000-0008-0000-0400-00004D9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387</xdr:row>
          <xdr:rowOff>28575</xdr:rowOff>
        </xdr:from>
        <xdr:to>
          <xdr:col>3</xdr:col>
          <xdr:colOff>95250</xdr:colOff>
          <xdr:row>388</xdr:row>
          <xdr:rowOff>19050</xdr:rowOff>
        </xdr:to>
        <xdr:sp macro="" textlink="">
          <xdr:nvSpPr>
            <xdr:cNvPr id="365646" name="Check Box 1102" hidden="1">
              <a:extLst>
                <a:ext uri="{63B3BB69-23CF-44E3-9099-C40C66FF867C}">
                  <a14:compatExt spid="_x0000_s365646"/>
                </a:ext>
                <a:ext uri="{FF2B5EF4-FFF2-40B4-BE49-F238E27FC236}">
                  <a16:creationId xmlns:a16="http://schemas.microsoft.com/office/drawing/2014/main" id="{00000000-0008-0000-0400-00004E9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386</xdr:row>
          <xdr:rowOff>28575</xdr:rowOff>
        </xdr:from>
        <xdr:to>
          <xdr:col>3</xdr:col>
          <xdr:colOff>95250</xdr:colOff>
          <xdr:row>387</xdr:row>
          <xdr:rowOff>19050</xdr:rowOff>
        </xdr:to>
        <xdr:sp macro="" textlink="">
          <xdr:nvSpPr>
            <xdr:cNvPr id="365647" name="Check Box 1103" hidden="1">
              <a:extLst>
                <a:ext uri="{63B3BB69-23CF-44E3-9099-C40C66FF867C}">
                  <a14:compatExt spid="_x0000_s365647"/>
                </a:ext>
                <a:ext uri="{FF2B5EF4-FFF2-40B4-BE49-F238E27FC236}">
                  <a16:creationId xmlns:a16="http://schemas.microsoft.com/office/drawing/2014/main" id="{00000000-0008-0000-0400-00004F9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114300</xdr:colOff>
          <xdr:row>373</xdr:row>
          <xdr:rowOff>38100</xdr:rowOff>
        </xdr:from>
        <xdr:to>
          <xdr:col>3</xdr:col>
          <xdr:colOff>295275</xdr:colOff>
          <xdr:row>373</xdr:row>
          <xdr:rowOff>171450</xdr:rowOff>
        </xdr:to>
        <xdr:sp macro="" textlink="">
          <xdr:nvSpPr>
            <xdr:cNvPr id="365648" name="Check Box 1104" hidden="1">
              <a:extLst>
                <a:ext uri="{63B3BB69-23CF-44E3-9099-C40C66FF867C}">
                  <a14:compatExt spid="_x0000_s365648"/>
                </a:ext>
                <a:ext uri="{FF2B5EF4-FFF2-40B4-BE49-F238E27FC236}">
                  <a16:creationId xmlns:a16="http://schemas.microsoft.com/office/drawing/2014/main" id="{00000000-0008-0000-0400-0000509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114300</xdr:colOff>
          <xdr:row>375</xdr:row>
          <xdr:rowOff>38100</xdr:rowOff>
        </xdr:from>
        <xdr:to>
          <xdr:col>3</xdr:col>
          <xdr:colOff>295275</xdr:colOff>
          <xdr:row>375</xdr:row>
          <xdr:rowOff>171450</xdr:rowOff>
        </xdr:to>
        <xdr:sp macro="" textlink="">
          <xdr:nvSpPr>
            <xdr:cNvPr id="365649" name="Check Box 1105" hidden="1">
              <a:extLst>
                <a:ext uri="{63B3BB69-23CF-44E3-9099-C40C66FF867C}">
                  <a14:compatExt spid="_x0000_s365649"/>
                </a:ext>
                <a:ext uri="{FF2B5EF4-FFF2-40B4-BE49-F238E27FC236}">
                  <a16:creationId xmlns:a16="http://schemas.microsoft.com/office/drawing/2014/main" id="{00000000-0008-0000-0400-0000519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104775</xdr:colOff>
          <xdr:row>374</xdr:row>
          <xdr:rowOff>38100</xdr:rowOff>
        </xdr:from>
        <xdr:to>
          <xdr:col>5</xdr:col>
          <xdr:colOff>285750</xdr:colOff>
          <xdr:row>374</xdr:row>
          <xdr:rowOff>171450</xdr:rowOff>
        </xdr:to>
        <xdr:sp macro="" textlink="">
          <xdr:nvSpPr>
            <xdr:cNvPr id="365650" name="Check Box 1106" hidden="1">
              <a:extLst>
                <a:ext uri="{63B3BB69-23CF-44E3-9099-C40C66FF867C}">
                  <a14:compatExt spid="_x0000_s365650"/>
                </a:ext>
                <a:ext uri="{FF2B5EF4-FFF2-40B4-BE49-F238E27FC236}">
                  <a16:creationId xmlns:a16="http://schemas.microsoft.com/office/drawing/2014/main" id="{00000000-0008-0000-0400-0000529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133350</xdr:colOff>
          <xdr:row>373</xdr:row>
          <xdr:rowOff>38100</xdr:rowOff>
        </xdr:from>
        <xdr:to>
          <xdr:col>9</xdr:col>
          <xdr:colOff>314325</xdr:colOff>
          <xdr:row>373</xdr:row>
          <xdr:rowOff>171450</xdr:rowOff>
        </xdr:to>
        <xdr:sp macro="" textlink="">
          <xdr:nvSpPr>
            <xdr:cNvPr id="365651" name="Check Box 1107" hidden="1">
              <a:extLst>
                <a:ext uri="{63B3BB69-23CF-44E3-9099-C40C66FF867C}">
                  <a14:compatExt spid="_x0000_s365651"/>
                </a:ext>
                <a:ext uri="{FF2B5EF4-FFF2-40B4-BE49-F238E27FC236}">
                  <a16:creationId xmlns:a16="http://schemas.microsoft.com/office/drawing/2014/main" id="{00000000-0008-0000-0400-0000539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1095375</xdr:colOff>
          <xdr:row>373</xdr:row>
          <xdr:rowOff>38100</xdr:rowOff>
        </xdr:from>
        <xdr:to>
          <xdr:col>10</xdr:col>
          <xdr:colOff>1276350</xdr:colOff>
          <xdr:row>373</xdr:row>
          <xdr:rowOff>171450</xdr:rowOff>
        </xdr:to>
        <xdr:sp macro="" textlink="">
          <xdr:nvSpPr>
            <xdr:cNvPr id="365652" name="Check Box 1108" hidden="1">
              <a:extLst>
                <a:ext uri="{63B3BB69-23CF-44E3-9099-C40C66FF867C}">
                  <a14:compatExt spid="_x0000_s365652"/>
                </a:ext>
                <a:ext uri="{FF2B5EF4-FFF2-40B4-BE49-F238E27FC236}">
                  <a16:creationId xmlns:a16="http://schemas.microsoft.com/office/drawing/2014/main" id="{00000000-0008-0000-0400-0000549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1095375</xdr:colOff>
          <xdr:row>375</xdr:row>
          <xdr:rowOff>38100</xdr:rowOff>
        </xdr:from>
        <xdr:to>
          <xdr:col>10</xdr:col>
          <xdr:colOff>1276350</xdr:colOff>
          <xdr:row>375</xdr:row>
          <xdr:rowOff>171450</xdr:rowOff>
        </xdr:to>
        <xdr:sp macro="" textlink="">
          <xdr:nvSpPr>
            <xdr:cNvPr id="365653" name="Check Box 1109" hidden="1">
              <a:extLst>
                <a:ext uri="{63B3BB69-23CF-44E3-9099-C40C66FF867C}">
                  <a14:compatExt spid="_x0000_s365653"/>
                </a:ext>
                <a:ext uri="{FF2B5EF4-FFF2-40B4-BE49-F238E27FC236}">
                  <a16:creationId xmlns:a16="http://schemas.microsoft.com/office/drawing/2014/main" id="{00000000-0008-0000-0400-0000559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114300</xdr:colOff>
          <xdr:row>374</xdr:row>
          <xdr:rowOff>38100</xdr:rowOff>
        </xdr:from>
        <xdr:to>
          <xdr:col>3</xdr:col>
          <xdr:colOff>295275</xdr:colOff>
          <xdr:row>374</xdr:row>
          <xdr:rowOff>171450</xdr:rowOff>
        </xdr:to>
        <xdr:sp macro="" textlink="">
          <xdr:nvSpPr>
            <xdr:cNvPr id="365654" name="Check Box 1110" hidden="1">
              <a:extLst>
                <a:ext uri="{63B3BB69-23CF-44E3-9099-C40C66FF867C}">
                  <a14:compatExt spid="_x0000_s365654"/>
                </a:ext>
                <a:ext uri="{FF2B5EF4-FFF2-40B4-BE49-F238E27FC236}">
                  <a16:creationId xmlns:a16="http://schemas.microsoft.com/office/drawing/2014/main" id="{00000000-0008-0000-0400-0000569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104775</xdr:colOff>
          <xdr:row>375</xdr:row>
          <xdr:rowOff>38100</xdr:rowOff>
        </xdr:from>
        <xdr:to>
          <xdr:col>5</xdr:col>
          <xdr:colOff>285750</xdr:colOff>
          <xdr:row>375</xdr:row>
          <xdr:rowOff>171450</xdr:rowOff>
        </xdr:to>
        <xdr:sp macro="" textlink="">
          <xdr:nvSpPr>
            <xdr:cNvPr id="365655" name="Check Box 1111" hidden="1">
              <a:extLst>
                <a:ext uri="{63B3BB69-23CF-44E3-9099-C40C66FF867C}">
                  <a14:compatExt spid="_x0000_s365655"/>
                </a:ext>
                <a:ext uri="{FF2B5EF4-FFF2-40B4-BE49-F238E27FC236}">
                  <a16:creationId xmlns:a16="http://schemas.microsoft.com/office/drawing/2014/main" id="{00000000-0008-0000-0400-0000579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133350</xdr:colOff>
          <xdr:row>374</xdr:row>
          <xdr:rowOff>38100</xdr:rowOff>
        </xdr:from>
        <xdr:to>
          <xdr:col>9</xdr:col>
          <xdr:colOff>314325</xdr:colOff>
          <xdr:row>374</xdr:row>
          <xdr:rowOff>171450</xdr:rowOff>
        </xdr:to>
        <xdr:sp macro="" textlink="">
          <xdr:nvSpPr>
            <xdr:cNvPr id="365656" name="Check Box 1112" hidden="1">
              <a:extLst>
                <a:ext uri="{63B3BB69-23CF-44E3-9099-C40C66FF867C}">
                  <a14:compatExt spid="_x0000_s365656"/>
                </a:ext>
                <a:ext uri="{FF2B5EF4-FFF2-40B4-BE49-F238E27FC236}">
                  <a16:creationId xmlns:a16="http://schemas.microsoft.com/office/drawing/2014/main" id="{00000000-0008-0000-0400-0000589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1095375</xdr:colOff>
          <xdr:row>374</xdr:row>
          <xdr:rowOff>38100</xdr:rowOff>
        </xdr:from>
        <xdr:to>
          <xdr:col>10</xdr:col>
          <xdr:colOff>1276350</xdr:colOff>
          <xdr:row>374</xdr:row>
          <xdr:rowOff>171450</xdr:rowOff>
        </xdr:to>
        <xdr:sp macro="" textlink="">
          <xdr:nvSpPr>
            <xdr:cNvPr id="365657" name="Check Box 1113" hidden="1">
              <a:extLst>
                <a:ext uri="{63B3BB69-23CF-44E3-9099-C40C66FF867C}">
                  <a14:compatExt spid="_x0000_s365657"/>
                </a:ext>
                <a:ext uri="{FF2B5EF4-FFF2-40B4-BE49-F238E27FC236}">
                  <a16:creationId xmlns:a16="http://schemas.microsoft.com/office/drawing/2014/main" id="{00000000-0008-0000-0400-0000599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133350</xdr:colOff>
          <xdr:row>375</xdr:row>
          <xdr:rowOff>38100</xdr:rowOff>
        </xdr:from>
        <xdr:to>
          <xdr:col>9</xdr:col>
          <xdr:colOff>314325</xdr:colOff>
          <xdr:row>375</xdr:row>
          <xdr:rowOff>171450</xdr:rowOff>
        </xdr:to>
        <xdr:sp macro="" textlink="">
          <xdr:nvSpPr>
            <xdr:cNvPr id="365658" name="Check Box 1114" hidden="1">
              <a:extLst>
                <a:ext uri="{63B3BB69-23CF-44E3-9099-C40C66FF867C}">
                  <a14:compatExt spid="_x0000_s365658"/>
                </a:ext>
                <a:ext uri="{FF2B5EF4-FFF2-40B4-BE49-F238E27FC236}">
                  <a16:creationId xmlns:a16="http://schemas.microsoft.com/office/drawing/2014/main" id="{00000000-0008-0000-0400-00005A9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104775</xdr:colOff>
          <xdr:row>373</xdr:row>
          <xdr:rowOff>38100</xdr:rowOff>
        </xdr:from>
        <xdr:to>
          <xdr:col>5</xdr:col>
          <xdr:colOff>285750</xdr:colOff>
          <xdr:row>373</xdr:row>
          <xdr:rowOff>171450</xdr:rowOff>
        </xdr:to>
        <xdr:sp macro="" textlink="">
          <xdr:nvSpPr>
            <xdr:cNvPr id="365659" name="Check Box 1115" hidden="1">
              <a:extLst>
                <a:ext uri="{63B3BB69-23CF-44E3-9099-C40C66FF867C}">
                  <a14:compatExt spid="_x0000_s365659"/>
                </a:ext>
                <a:ext uri="{FF2B5EF4-FFF2-40B4-BE49-F238E27FC236}">
                  <a16:creationId xmlns:a16="http://schemas.microsoft.com/office/drawing/2014/main" id="{00000000-0008-0000-0400-00005B9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1114425</xdr:colOff>
          <xdr:row>379</xdr:row>
          <xdr:rowOff>38100</xdr:rowOff>
        </xdr:from>
        <xdr:to>
          <xdr:col>10</xdr:col>
          <xdr:colOff>1295400</xdr:colOff>
          <xdr:row>379</xdr:row>
          <xdr:rowOff>171450</xdr:rowOff>
        </xdr:to>
        <xdr:sp macro="" textlink="">
          <xdr:nvSpPr>
            <xdr:cNvPr id="365663" name="Check Box 1119" hidden="1">
              <a:extLst>
                <a:ext uri="{63B3BB69-23CF-44E3-9099-C40C66FF867C}">
                  <a14:compatExt spid="_x0000_s365663"/>
                </a:ext>
                <a:ext uri="{FF2B5EF4-FFF2-40B4-BE49-F238E27FC236}">
                  <a16:creationId xmlns:a16="http://schemas.microsoft.com/office/drawing/2014/main" id="{00000000-0008-0000-0400-00005F9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1114425</xdr:colOff>
          <xdr:row>380</xdr:row>
          <xdr:rowOff>38100</xdr:rowOff>
        </xdr:from>
        <xdr:to>
          <xdr:col>10</xdr:col>
          <xdr:colOff>1295400</xdr:colOff>
          <xdr:row>380</xdr:row>
          <xdr:rowOff>171450</xdr:rowOff>
        </xdr:to>
        <xdr:sp macro="" textlink="">
          <xdr:nvSpPr>
            <xdr:cNvPr id="365664" name="Check Box 1120" hidden="1">
              <a:extLst>
                <a:ext uri="{63B3BB69-23CF-44E3-9099-C40C66FF867C}">
                  <a14:compatExt spid="_x0000_s365664"/>
                </a:ext>
                <a:ext uri="{FF2B5EF4-FFF2-40B4-BE49-F238E27FC236}">
                  <a16:creationId xmlns:a16="http://schemas.microsoft.com/office/drawing/2014/main" id="{00000000-0008-0000-0400-0000609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57150</xdr:colOff>
          <xdr:row>388</xdr:row>
          <xdr:rowOff>9525</xdr:rowOff>
        </xdr:from>
        <xdr:to>
          <xdr:col>6</xdr:col>
          <xdr:colOff>361950</xdr:colOff>
          <xdr:row>389</xdr:row>
          <xdr:rowOff>0</xdr:rowOff>
        </xdr:to>
        <xdr:sp macro="" textlink="">
          <xdr:nvSpPr>
            <xdr:cNvPr id="365665" name="Check Box 1121" hidden="1">
              <a:extLst>
                <a:ext uri="{63B3BB69-23CF-44E3-9099-C40C66FF867C}">
                  <a14:compatExt spid="_x0000_s365665"/>
                </a:ext>
                <a:ext uri="{FF2B5EF4-FFF2-40B4-BE49-F238E27FC236}">
                  <a16:creationId xmlns:a16="http://schemas.microsoft.com/office/drawing/2014/main" id="{00000000-0008-0000-0400-0000619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47625</xdr:colOff>
          <xdr:row>388</xdr:row>
          <xdr:rowOff>219075</xdr:rowOff>
        </xdr:from>
        <xdr:to>
          <xdr:col>6</xdr:col>
          <xdr:colOff>352425</xdr:colOff>
          <xdr:row>390</xdr:row>
          <xdr:rowOff>209550</xdr:rowOff>
        </xdr:to>
        <xdr:sp macro="" textlink="">
          <xdr:nvSpPr>
            <xdr:cNvPr id="365669" name="Check Box 1125" hidden="1">
              <a:extLst>
                <a:ext uri="{63B3BB69-23CF-44E3-9099-C40C66FF867C}">
                  <a14:compatExt spid="_x0000_s365669"/>
                </a:ext>
                <a:ext uri="{FF2B5EF4-FFF2-40B4-BE49-F238E27FC236}">
                  <a16:creationId xmlns:a16="http://schemas.microsoft.com/office/drawing/2014/main" id="{00000000-0008-0000-0400-0000659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38100</xdr:colOff>
          <xdr:row>388</xdr:row>
          <xdr:rowOff>219075</xdr:rowOff>
        </xdr:from>
        <xdr:to>
          <xdr:col>9</xdr:col>
          <xdr:colOff>66675</xdr:colOff>
          <xdr:row>390</xdr:row>
          <xdr:rowOff>209550</xdr:rowOff>
        </xdr:to>
        <xdr:sp macro="" textlink="">
          <xdr:nvSpPr>
            <xdr:cNvPr id="365670" name="Check Box 1126" hidden="1">
              <a:extLst>
                <a:ext uri="{63B3BB69-23CF-44E3-9099-C40C66FF867C}">
                  <a14:compatExt spid="_x0000_s365670"/>
                </a:ext>
                <a:ext uri="{FF2B5EF4-FFF2-40B4-BE49-F238E27FC236}">
                  <a16:creationId xmlns:a16="http://schemas.microsoft.com/office/drawing/2014/main" id="{00000000-0008-0000-0400-0000669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361950</xdr:colOff>
          <xdr:row>388</xdr:row>
          <xdr:rowOff>219075</xdr:rowOff>
        </xdr:from>
        <xdr:to>
          <xdr:col>10</xdr:col>
          <xdr:colOff>666750</xdr:colOff>
          <xdr:row>390</xdr:row>
          <xdr:rowOff>209550</xdr:rowOff>
        </xdr:to>
        <xdr:sp macro="" textlink="">
          <xdr:nvSpPr>
            <xdr:cNvPr id="365671" name="Check Box 1127" hidden="1">
              <a:extLst>
                <a:ext uri="{63B3BB69-23CF-44E3-9099-C40C66FF867C}">
                  <a14:compatExt spid="_x0000_s365671"/>
                </a:ext>
                <a:ext uri="{FF2B5EF4-FFF2-40B4-BE49-F238E27FC236}">
                  <a16:creationId xmlns:a16="http://schemas.microsoft.com/office/drawing/2014/main" id="{00000000-0008-0000-0400-0000679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1143000</xdr:colOff>
          <xdr:row>389</xdr:row>
          <xdr:rowOff>0</xdr:rowOff>
        </xdr:from>
        <xdr:to>
          <xdr:col>11</xdr:col>
          <xdr:colOff>95250</xdr:colOff>
          <xdr:row>390</xdr:row>
          <xdr:rowOff>219075</xdr:rowOff>
        </xdr:to>
        <xdr:sp macro="" textlink="">
          <xdr:nvSpPr>
            <xdr:cNvPr id="365672" name="Check Box 1128" hidden="1">
              <a:extLst>
                <a:ext uri="{63B3BB69-23CF-44E3-9099-C40C66FF867C}">
                  <a14:compatExt spid="_x0000_s365672"/>
                </a:ext>
                <a:ext uri="{FF2B5EF4-FFF2-40B4-BE49-F238E27FC236}">
                  <a16:creationId xmlns:a16="http://schemas.microsoft.com/office/drawing/2014/main" id="{00000000-0008-0000-0400-0000689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171450</xdr:colOff>
          <xdr:row>389</xdr:row>
          <xdr:rowOff>0</xdr:rowOff>
        </xdr:from>
        <xdr:to>
          <xdr:col>12</xdr:col>
          <xdr:colOff>476250</xdr:colOff>
          <xdr:row>390</xdr:row>
          <xdr:rowOff>219075</xdr:rowOff>
        </xdr:to>
        <xdr:sp macro="" textlink="">
          <xdr:nvSpPr>
            <xdr:cNvPr id="365673" name="Check Box 1129" hidden="1">
              <a:extLst>
                <a:ext uri="{63B3BB69-23CF-44E3-9099-C40C66FF867C}">
                  <a14:compatExt spid="_x0000_s365673"/>
                </a:ext>
                <a:ext uri="{FF2B5EF4-FFF2-40B4-BE49-F238E27FC236}">
                  <a16:creationId xmlns:a16="http://schemas.microsoft.com/office/drawing/2014/main" id="{00000000-0008-0000-0400-0000699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57150</xdr:colOff>
          <xdr:row>387</xdr:row>
          <xdr:rowOff>228600</xdr:rowOff>
        </xdr:from>
        <xdr:to>
          <xdr:col>9</xdr:col>
          <xdr:colOff>85725</xdr:colOff>
          <xdr:row>388</xdr:row>
          <xdr:rowOff>219075</xdr:rowOff>
        </xdr:to>
        <xdr:sp macro="" textlink="">
          <xdr:nvSpPr>
            <xdr:cNvPr id="365674" name="Check Box 1130" hidden="1">
              <a:extLst>
                <a:ext uri="{63B3BB69-23CF-44E3-9099-C40C66FF867C}">
                  <a14:compatExt spid="_x0000_s365674"/>
                </a:ext>
                <a:ext uri="{FF2B5EF4-FFF2-40B4-BE49-F238E27FC236}">
                  <a16:creationId xmlns:a16="http://schemas.microsoft.com/office/drawing/2014/main" id="{00000000-0008-0000-0400-00006A9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47625</xdr:colOff>
          <xdr:row>391</xdr:row>
          <xdr:rowOff>19050</xdr:rowOff>
        </xdr:from>
        <xdr:to>
          <xdr:col>6</xdr:col>
          <xdr:colOff>352425</xdr:colOff>
          <xdr:row>392</xdr:row>
          <xdr:rowOff>9525</xdr:rowOff>
        </xdr:to>
        <xdr:sp macro="" textlink="">
          <xdr:nvSpPr>
            <xdr:cNvPr id="365675" name="Check Box 1131" hidden="1">
              <a:extLst>
                <a:ext uri="{63B3BB69-23CF-44E3-9099-C40C66FF867C}">
                  <a14:compatExt spid="_x0000_s365675"/>
                </a:ext>
                <a:ext uri="{FF2B5EF4-FFF2-40B4-BE49-F238E27FC236}">
                  <a16:creationId xmlns:a16="http://schemas.microsoft.com/office/drawing/2014/main" id="{00000000-0008-0000-0400-00006B9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38100</xdr:colOff>
          <xdr:row>391</xdr:row>
          <xdr:rowOff>19050</xdr:rowOff>
        </xdr:from>
        <xdr:to>
          <xdr:col>9</xdr:col>
          <xdr:colOff>66675</xdr:colOff>
          <xdr:row>392</xdr:row>
          <xdr:rowOff>9525</xdr:rowOff>
        </xdr:to>
        <xdr:sp macro="" textlink="">
          <xdr:nvSpPr>
            <xdr:cNvPr id="365676" name="Check Box 1132" hidden="1">
              <a:extLst>
                <a:ext uri="{63B3BB69-23CF-44E3-9099-C40C66FF867C}">
                  <a14:compatExt spid="_x0000_s365676"/>
                </a:ext>
                <a:ext uri="{FF2B5EF4-FFF2-40B4-BE49-F238E27FC236}">
                  <a16:creationId xmlns:a16="http://schemas.microsoft.com/office/drawing/2014/main" id="{00000000-0008-0000-0400-00006C9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361950</xdr:colOff>
          <xdr:row>390</xdr:row>
          <xdr:rowOff>228600</xdr:rowOff>
        </xdr:from>
        <xdr:to>
          <xdr:col>10</xdr:col>
          <xdr:colOff>666750</xdr:colOff>
          <xdr:row>391</xdr:row>
          <xdr:rowOff>219075</xdr:rowOff>
        </xdr:to>
        <xdr:sp macro="" textlink="">
          <xdr:nvSpPr>
            <xdr:cNvPr id="365677" name="Check Box 1133" hidden="1">
              <a:extLst>
                <a:ext uri="{63B3BB69-23CF-44E3-9099-C40C66FF867C}">
                  <a14:compatExt spid="_x0000_s365677"/>
                </a:ext>
                <a:ext uri="{FF2B5EF4-FFF2-40B4-BE49-F238E27FC236}">
                  <a16:creationId xmlns:a16="http://schemas.microsoft.com/office/drawing/2014/main" id="{00000000-0008-0000-0400-00006D9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9525</xdr:colOff>
          <xdr:row>305</xdr:row>
          <xdr:rowOff>0</xdr:rowOff>
        </xdr:from>
        <xdr:to>
          <xdr:col>19</xdr:col>
          <xdr:colOff>285750</xdr:colOff>
          <xdr:row>311</xdr:row>
          <xdr:rowOff>38100</xdr:rowOff>
        </xdr:to>
        <xdr:sp macro="" textlink="">
          <xdr:nvSpPr>
            <xdr:cNvPr id="378086" name="Group Box 3302" hidden="1">
              <a:extLst>
                <a:ext uri="{63B3BB69-23CF-44E3-9099-C40C66FF867C}">
                  <a14:compatExt spid="_x0000_s378086"/>
                </a:ext>
                <a:ext uri="{FF2B5EF4-FFF2-40B4-BE49-F238E27FC236}">
                  <a16:creationId xmlns:a16="http://schemas.microsoft.com/office/drawing/2014/main" id="{00000000-0008-0000-0400-0000E6C405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306</xdr:row>
          <xdr:rowOff>0</xdr:rowOff>
        </xdr:from>
        <xdr:to>
          <xdr:col>3</xdr:col>
          <xdr:colOff>104775</xdr:colOff>
          <xdr:row>306</xdr:row>
          <xdr:rowOff>219075</xdr:rowOff>
        </xdr:to>
        <xdr:sp macro="" textlink="">
          <xdr:nvSpPr>
            <xdr:cNvPr id="378087" name="Option Button 3303" hidden="1">
              <a:extLst>
                <a:ext uri="{63B3BB69-23CF-44E3-9099-C40C66FF867C}">
                  <a14:compatExt spid="_x0000_s378087"/>
                </a:ext>
                <a:ext uri="{FF2B5EF4-FFF2-40B4-BE49-F238E27FC236}">
                  <a16:creationId xmlns:a16="http://schemas.microsoft.com/office/drawing/2014/main" id="{00000000-0008-0000-0400-0000E7C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307</xdr:row>
          <xdr:rowOff>0</xdr:rowOff>
        </xdr:from>
        <xdr:to>
          <xdr:col>3</xdr:col>
          <xdr:colOff>104775</xdr:colOff>
          <xdr:row>307</xdr:row>
          <xdr:rowOff>219075</xdr:rowOff>
        </xdr:to>
        <xdr:sp macro="" textlink="">
          <xdr:nvSpPr>
            <xdr:cNvPr id="378088" name="Option Button 3304" hidden="1">
              <a:extLst>
                <a:ext uri="{63B3BB69-23CF-44E3-9099-C40C66FF867C}">
                  <a14:compatExt spid="_x0000_s378088"/>
                </a:ext>
                <a:ext uri="{FF2B5EF4-FFF2-40B4-BE49-F238E27FC236}">
                  <a16:creationId xmlns:a16="http://schemas.microsoft.com/office/drawing/2014/main" id="{00000000-0008-0000-0400-0000E8C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308</xdr:row>
          <xdr:rowOff>0</xdr:rowOff>
        </xdr:from>
        <xdr:to>
          <xdr:col>3</xdr:col>
          <xdr:colOff>104775</xdr:colOff>
          <xdr:row>308</xdr:row>
          <xdr:rowOff>219075</xdr:rowOff>
        </xdr:to>
        <xdr:sp macro="" textlink="">
          <xdr:nvSpPr>
            <xdr:cNvPr id="378089" name="Option Button 3305" hidden="1">
              <a:extLst>
                <a:ext uri="{63B3BB69-23CF-44E3-9099-C40C66FF867C}">
                  <a14:compatExt spid="_x0000_s378089"/>
                </a:ext>
                <a:ext uri="{FF2B5EF4-FFF2-40B4-BE49-F238E27FC236}">
                  <a16:creationId xmlns:a16="http://schemas.microsoft.com/office/drawing/2014/main" id="{00000000-0008-0000-0400-0000E9C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309</xdr:row>
          <xdr:rowOff>0</xdr:rowOff>
        </xdr:from>
        <xdr:to>
          <xdr:col>3</xdr:col>
          <xdr:colOff>190500</xdr:colOff>
          <xdr:row>309</xdr:row>
          <xdr:rowOff>219075</xdr:rowOff>
        </xdr:to>
        <xdr:sp macro="" textlink="">
          <xdr:nvSpPr>
            <xdr:cNvPr id="378090" name="Option Button 3306" hidden="1">
              <a:extLst>
                <a:ext uri="{63B3BB69-23CF-44E3-9099-C40C66FF867C}">
                  <a14:compatExt spid="_x0000_s378090"/>
                </a:ext>
                <a:ext uri="{FF2B5EF4-FFF2-40B4-BE49-F238E27FC236}">
                  <a16:creationId xmlns:a16="http://schemas.microsoft.com/office/drawing/2014/main" id="{00000000-0008-0000-0400-0000EAC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310</xdr:row>
          <xdr:rowOff>0</xdr:rowOff>
        </xdr:from>
        <xdr:to>
          <xdr:col>3</xdr:col>
          <xdr:colOff>190500</xdr:colOff>
          <xdr:row>310</xdr:row>
          <xdr:rowOff>219075</xdr:rowOff>
        </xdr:to>
        <xdr:sp macro="" textlink="">
          <xdr:nvSpPr>
            <xdr:cNvPr id="378091" name="Option Button 3307" hidden="1">
              <a:extLst>
                <a:ext uri="{63B3BB69-23CF-44E3-9099-C40C66FF867C}">
                  <a14:compatExt spid="_x0000_s378091"/>
                </a:ext>
                <a:ext uri="{FF2B5EF4-FFF2-40B4-BE49-F238E27FC236}">
                  <a16:creationId xmlns:a16="http://schemas.microsoft.com/office/drawing/2014/main" id="{00000000-0008-0000-0400-0000EBC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523875</xdr:colOff>
          <xdr:row>306</xdr:row>
          <xdr:rowOff>47625</xdr:rowOff>
        </xdr:from>
        <xdr:to>
          <xdr:col>8</xdr:col>
          <xdr:colOff>180975</xdr:colOff>
          <xdr:row>306</xdr:row>
          <xdr:rowOff>180975</xdr:rowOff>
        </xdr:to>
        <xdr:sp macro="" textlink="">
          <xdr:nvSpPr>
            <xdr:cNvPr id="378092" name="Check Box 3308" hidden="1">
              <a:extLst>
                <a:ext uri="{63B3BB69-23CF-44E3-9099-C40C66FF867C}">
                  <a14:compatExt spid="_x0000_s378092"/>
                </a:ext>
                <a:ext uri="{FF2B5EF4-FFF2-40B4-BE49-F238E27FC236}">
                  <a16:creationId xmlns:a16="http://schemas.microsoft.com/office/drawing/2014/main" id="{00000000-0008-0000-0400-0000ECC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North</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200025</xdr:colOff>
          <xdr:row>306</xdr:row>
          <xdr:rowOff>38100</xdr:rowOff>
        </xdr:from>
        <xdr:to>
          <xdr:col>10</xdr:col>
          <xdr:colOff>304800</xdr:colOff>
          <xdr:row>306</xdr:row>
          <xdr:rowOff>190500</xdr:rowOff>
        </xdr:to>
        <xdr:sp macro="" textlink="">
          <xdr:nvSpPr>
            <xdr:cNvPr id="378093" name="Check Box 3309" hidden="1">
              <a:extLst>
                <a:ext uri="{63B3BB69-23CF-44E3-9099-C40C66FF867C}">
                  <a14:compatExt spid="_x0000_s378093"/>
                </a:ext>
                <a:ext uri="{FF2B5EF4-FFF2-40B4-BE49-F238E27FC236}">
                  <a16:creationId xmlns:a16="http://schemas.microsoft.com/office/drawing/2014/main" id="{00000000-0008-0000-0400-0000EDC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South</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381000</xdr:colOff>
          <xdr:row>306</xdr:row>
          <xdr:rowOff>38100</xdr:rowOff>
        </xdr:from>
        <xdr:to>
          <xdr:col>10</xdr:col>
          <xdr:colOff>876300</xdr:colOff>
          <xdr:row>306</xdr:row>
          <xdr:rowOff>190500</xdr:rowOff>
        </xdr:to>
        <xdr:sp macro="" textlink="">
          <xdr:nvSpPr>
            <xdr:cNvPr id="378094" name="Check Box 3310" hidden="1">
              <a:extLst>
                <a:ext uri="{63B3BB69-23CF-44E3-9099-C40C66FF867C}">
                  <a14:compatExt spid="_x0000_s378094"/>
                </a:ext>
                <a:ext uri="{FF2B5EF4-FFF2-40B4-BE49-F238E27FC236}">
                  <a16:creationId xmlns:a16="http://schemas.microsoft.com/office/drawing/2014/main" id="{00000000-0008-0000-0400-0000EEC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857250</xdr:colOff>
          <xdr:row>306</xdr:row>
          <xdr:rowOff>38100</xdr:rowOff>
        </xdr:from>
        <xdr:to>
          <xdr:col>11</xdr:col>
          <xdr:colOff>0</xdr:colOff>
          <xdr:row>306</xdr:row>
          <xdr:rowOff>190500</xdr:rowOff>
        </xdr:to>
        <xdr:sp macro="" textlink="">
          <xdr:nvSpPr>
            <xdr:cNvPr id="378095" name="Check Box 3311" hidden="1">
              <a:extLst>
                <a:ext uri="{63B3BB69-23CF-44E3-9099-C40C66FF867C}">
                  <a14:compatExt spid="_x0000_s378095"/>
                </a:ext>
                <a:ext uri="{FF2B5EF4-FFF2-40B4-BE49-F238E27FC236}">
                  <a16:creationId xmlns:a16="http://schemas.microsoft.com/office/drawing/2014/main" id="{00000000-0008-0000-0400-0000EFC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West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523875</xdr:colOff>
          <xdr:row>307</xdr:row>
          <xdr:rowOff>47625</xdr:rowOff>
        </xdr:from>
        <xdr:to>
          <xdr:col>8</xdr:col>
          <xdr:colOff>180975</xdr:colOff>
          <xdr:row>307</xdr:row>
          <xdr:rowOff>180975</xdr:rowOff>
        </xdr:to>
        <xdr:sp macro="" textlink="">
          <xdr:nvSpPr>
            <xdr:cNvPr id="378096" name="Check Box 3312" hidden="1">
              <a:extLst>
                <a:ext uri="{63B3BB69-23CF-44E3-9099-C40C66FF867C}">
                  <a14:compatExt spid="_x0000_s378096"/>
                </a:ext>
                <a:ext uri="{FF2B5EF4-FFF2-40B4-BE49-F238E27FC236}">
                  <a16:creationId xmlns:a16="http://schemas.microsoft.com/office/drawing/2014/main" id="{00000000-0008-0000-0400-0000F0C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North</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200025</xdr:colOff>
          <xdr:row>307</xdr:row>
          <xdr:rowOff>38100</xdr:rowOff>
        </xdr:from>
        <xdr:to>
          <xdr:col>10</xdr:col>
          <xdr:colOff>304800</xdr:colOff>
          <xdr:row>307</xdr:row>
          <xdr:rowOff>190500</xdr:rowOff>
        </xdr:to>
        <xdr:sp macro="" textlink="">
          <xdr:nvSpPr>
            <xdr:cNvPr id="378097" name="Check Box 3313" hidden="1">
              <a:extLst>
                <a:ext uri="{63B3BB69-23CF-44E3-9099-C40C66FF867C}">
                  <a14:compatExt spid="_x0000_s378097"/>
                </a:ext>
                <a:ext uri="{FF2B5EF4-FFF2-40B4-BE49-F238E27FC236}">
                  <a16:creationId xmlns:a16="http://schemas.microsoft.com/office/drawing/2014/main" id="{00000000-0008-0000-0400-0000F1C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South</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381000</xdr:colOff>
          <xdr:row>307</xdr:row>
          <xdr:rowOff>38100</xdr:rowOff>
        </xdr:from>
        <xdr:to>
          <xdr:col>10</xdr:col>
          <xdr:colOff>876300</xdr:colOff>
          <xdr:row>307</xdr:row>
          <xdr:rowOff>190500</xdr:rowOff>
        </xdr:to>
        <xdr:sp macro="" textlink="">
          <xdr:nvSpPr>
            <xdr:cNvPr id="378098" name="Check Box 3314" hidden="1">
              <a:extLst>
                <a:ext uri="{63B3BB69-23CF-44E3-9099-C40C66FF867C}">
                  <a14:compatExt spid="_x0000_s378098"/>
                </a:ext>
                <a:ext uri="{FF2B5EF4-FFF2-40B4-BE49-F238E27FC236}">
                  <a16:creationId xmlns:a16="http://schemas.microsoft.com/office/drawing/2014/main" id="{00000000-0008-0000-0400-0000F2C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857250</xdr:colOff>
          <xdr:row>307</xdr:row>
          <xdr:rowOff>38100</xdr:rowOff>
        </xdr:from>
        <xdr:to>
          <xdr:col>11</xdr:col>
          <xdr:colOff>0</xdr:colOff>
          <xdr:row>307</xdr:row>
          <xdr:rowOff>190500</xdr:rowOff>
        </xdr:to>
        <xdr:sp macro="" textlink="">
          <xdr:nvSpPr>
            <xdr:cNvPr id="378099" name="Check Box 3315" hidden="1">
              <a:extLst>
                <a:ext uri="{63B3BB69-23CF-44E3-9099-C40C66FF867C}">
                  <a14:compatExt spid="_x0000_s378099"/>
                </a:ext>
                <a:ext uri="{FF2B5EF4-FFF2-40B4-BE49-F238E27FC236}">
                  <a16:creationId xmlns:a16="http://schemas.microsoft.com/office/drawing/2014/main" id="{00000000-0008-0000-0400-0000F3C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West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523875</xdr:colOff>
          <xdr:row>308</xdr:row>
          <xdr:rowOff>47625</xdr:rowOff>
        </xdr:from>
        <xdr:to>
          <xdr:col>8</xdr:col>
          <xdr:colOff>180975</xdr:colOff>
          <xdr:row>308</xdr:row>
          <xdr:rowOff>180975</xdr:rowOff>
        </xdr:to>
        <xdr:sp macro="" textlink="">
          <xdr:nvSpPr>
            <xdr:cNvPr id="378100" name="Check Box 3316" hidden="1">
              <a:extLst>
                <a:ext uri="{63B3BB69-23CF-44E3-9099-C40C66FF867C}">
                  <a14:compatExt spid="_x0000_s378100"/>
                </a:ext>
                <a:ext uri="{FF2B5EF4-FFF2-40B4-BE49-F238E27FC236}">
                  <a16:creationId xmlns:a16="http://schemas.microsoft.com/office/drawing/2014/main" id="{00000000-0008-0000-0400-0000F4C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North</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200025</xdr:colOff>
          <xdr:row>308</xdr:row>
          <xdr:rowOff>38100</xdr:rowOff>
        </xdr:from>
        <xdr:to>
          <xdr:col>10</xdr:col>
          <xdr:colOff>304800</xdr:colOff>
          <xdr:row>308</xdr:row>
          <xdr:rowOff>190500</xdr:rowOff>
        </xdr:to>
        <xdr:sp macro="" textlink="">
          <xdr:nvSpPr>
            <xdr:cNvPr id="378101" name="Check Box 3317" hidden="1">
              <a:extLst>
                <a:ext uri="{63B3BB69-23CF-44E3-9099-C40C66FF867C}">
                  <a14:compatExt spid="_x0000_s378101"/>
                </a:ext>
                <a:ext uri="{FF2B5EF4-FFF2-40B4-BE49-F238E27FC236}">
                  <a16:creationId xmlns:a16="http://schemas.microsoft.com/office/drawing/2014/main" id="{00000000-0008-0000-0400-0000F5C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South</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381000</xdr:colOff>
          <xdr:row>308</xdr:row>
          <xdr:rowOff>38100</xdr:rowOff>
        </xdr:from>
        <xdr:to>
          <xdr:col>10</xdr:col>
          <xdr:colOff>876300</xdr:colOff>
          <xdr:row>308</xdr:row>
          <xdr:rowOff>190500</xdr:rowOff>
        </xdr:to>
        <xdr:sp macro="" textlink="">
          <xdr:nvSpPr>
            <xdr:cNvPr id="378102" name="Check Box 3318" hidden="1">
              <a:extLst>
                <a:ext uri="{63B3BB69-23CF-44E3-9099-C40C66FF867C}">
                  <a14:compatExt spid="_x0000_s378102"/>
                </a:ext>
                <a:ext uri="{FF2B5EF4-FFF2-40B4-BE49-F238E27FC236}">
                  <a16:creationId xmlns:a16="http://schemas.microsoft.com/office/drawing/2014/main" id="{00000000-0008-0000-0400-0000F6C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857250</xdr:colOff>
          <xdr:row>308</xdr:row>
          <xdr:rowOff>38100</xdr:rowOff>
        </xdr:from>
        <xdr:to>
          <xdr:col>11</xdr:col>
          <xdr:colOff>0</xdr:colOff>
          <xdr:row>308</xdr:row>
          <xdr:rowOff>190500</xdr:rowOff>
        </xdr:to>
        <xdr:sp macro="" textlink="">
          <xdr:nvSpPr>
            <xdr:cNvPr id="378103" name="Check Box 3319" hidden="1">
              <a:extLst>
                <a:ext uri="{63B3BB69-23CF-44E3-9099-C40C66FF867C}">
                  <a14:compatExt spid="_x0000_s378103"/>
                </a:ext>
                <a:ext uri="{FF2B5EF4-FFF2-40B4-BE49-F238E27FC236}">
                  <a16:creationId xmlns:a16="http://schemas.microsoft.com/office/drawing/2014/main" id="{00000000-0008-0000-0400-0000F7C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West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523875</xdr:colOff>
          <xdr:row>309</xdr:row>
          <xdr:rowOff>47625</xdr:rowOff>
        </xdr:from>
        <xdr:to>
          <xdr:col>8</xdr:col>
          <xdr:colOff>180975</xdr:colOff>
          <xdr:row>309</xdr:row>
          <xdr:rowOff>180975</xdr:rowOff>
        </xdr:to>
        <xdr:sp macro="" textlink="">
          <xdr:nvSpPr>
            <xdr:cNvPr id="378104" name="Check Box 3320" hidden="1">
              <a:extLst>
                <a:ext uri="{63B3BB69-23CF-44E3-9099-C40C66FF867C}">
                  <a14:compatExt spid="_x0000_s378104"/>
                </a:ext>
                <a:ext uri="{FF2B5EF4-FFF2-40B4-BE49-F238E27FC236}">
                  <a16:creationId xmlns:a16="http://schemas.microsoft.com/office/drawing/2014/main" id="{00000000-0008-0000-0400-0000F8C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North</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200025</xdr:colOff>
          <xdr:row>309</xdr:row>
          <xdr:rowOff>38100</xdr:rowOff>
        </xdr:from>
        <xdr:to>
          <xdr:col>10</xdr:col>
          <xdr:colOff>304800</xdr:colOff>
          <xdr:row>309</xdr:row>
          <xdr:rowOff>190500</xdr:rowOff>
        </xdr:to>
        <xdr:sp macro="" textlink="">
          <xdr:nvSpPr>
            <xdr:cNvPr id="378105" name="Check Box 3321" hidden="1">
              <a:extLst>
                <a:ext uri="{63B3BB69-23CF-44E3-9099-C40C66FF867C}">
                  <a14:compatExt spid="_x0000_s378105"/>
                </a:ext>
                <a:ext uri="{FF2B5EF4-FFF2-40B4-BE49-F238E27FC236}">
                  <a16:creationId xmlns:a16="http://schemas.microsoft.com/office/drawing/2014/main" id="{00000000-0008-0000-0400-0000F9C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South</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381000</xdr:colOff>
          <xdr:row>309</xdr:row>
          <xdr:rowOff>38100</xdr:rowOff>
        </xdr:from>
        <xdr:to>
          <xdr:col>10</xdr:col>
          <xdr:colOff>876300</xdr:colOff>
          <xdr:row>309</xdr:row>
          <xdr:rowOff>190500</xdr:rowOff>
        </xdr:to>
        <xdr:sp macro="" textlink="">
          <xdr:nvSpPr>
            <xdr:cNvPr id="378106" name="Check Box 3322" hidden="1">
              <a:extLst>
                <a:ext uri="{63B3BB69-23CF-44E3-9099-C40C66FF867C}">
                  <a14:compatExt spid="_x0000_s378106"/>
                </a:ext>
                <a:ext uri="{FF2B5EF4-FFF2-40B4-BE49-F238E27FC236}">
                  <a16:creationId xmlns:a16="http://schemas.microsoft.com/office/drawing/2014/main" id="{00000000-0008-0000-0400-0000FAC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857250</xdr:colOff>
          <xdr:row>309</xdr:row>
          <xdr:rowOff>38100</xdr:rowOff>
        </xdr:from>
        <xdr:to>
          <xdr:col>11</xdr:col>
          <xdr:colOff>0</xdr:colOff>
          <xdr:row>309</xdr:row>
          <xdr:rowOff>190500</xdr:rowOff>
        </xdr:to>
        <xdr:sp macro="" textlink="">
          <xdr:nvSpPr>
            <xdr:cNvPr id="378107" name="Check Box 3323" hidden="1">
              <a:extLst>
                <a:ext uri="{63B3BB69-23CF-44E3-9099-C40C66FF867C}">
                  <a14:compatExt spid="_x0000_s378107"/>
                </a:ext>
                <a:ext uri="{FF2B5EF4-FFF2-40B4-BE49-F238E27FC236}">
                  <a16:creationId xmlns:a16="http://schemas.microsoft.com/office/drawing/2014/main" id="{00000000-0008-0000-0400-0000FBC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West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523875</xdr:colOff>
          <xdr:row>310</xdr:row>
          <xdr:rowOff>47625</xdr:rowOff>
        </xdr:from>
        <xdr:to>
          <xdr:col>8</xdr:col>
          <xdr:colOff>180975</xdr:colOff>
          <xdr:row>310</xdr:row>
          <xdr:rowOff>180975</xdr:rowOff>
        </xdr:to>
        <xdr:sp macro="" textlink="">
          <xdr:nvSpPr>
            <xdr:cNvPr id="378108" name="Check Box 3324" hidden="1">
              <a:extLst>
                <a:ext uri="{63B3BB69-23CF-44E3-9099-C40C66FF867C}">
                  <a14:compatExt spid="_x0000_s378108"/>
                </a:ext>
                <a:ext uri="{FF2B5EF4-FFF2-40B4-BE49-F238E27FC236}">
                  <a16:creationId xmlns:a16="http://schemas.microsoft.com/office/drawing/2014/main" id="{00000000-0008-0000-0400-0000FCC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North</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200025</xdr:colOff>
          <xdr:row>310</xdr:row>
          <xdr:rowOff>38100</xdr:rowOff>
        </xdr:from>
        <xdr:to>
          <xdr:col>10</xdr:col>
          <xdr:colOff>304800</xdr:colOff>
          <xdr:row>310</xdr:row>
          <xdr:rowOff>190500</xdr:rowOff>
        </xdr:to>
        <xdr:sp macro="" textlink="">
          <xdr:nvSpPr>
            <xdr:cNvPr id="378109" name="Check Box 3325" hidden="1">
              <a:extLst>
                <a:ext uri="{63B3BB69-23CF-44E3-9099-C40C66FF867C}">
                  <a14:compatExt spid="_x0000_s378109"/>
                </a:ext>
                <a:ext uri="{FF2B5EF4-FFF2-40B4-BE49-F238E27FC236}">
                  <a16:creationId xmlns:a16="http://schemas.microsoft.com/office/drawing/2014/main" id="{00000000-0008-0000-0400-0000FDC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South</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381000</xdr:colOff>
          <xdr:row>310</xdr:row>
          <xdr:rowOff>38100</xdr:rowOff>
        </xdr:from>
        <xdr:to>
          <xdr:col>10</xdr:col>
          <xdr:colOff>876300</xdr:colOff>
          <xdr:row>310</xdr:row>
          <xdr:rowOff>190500</xdr:rowOff>
        </xdr:to>
        <xdr:sp macro="" textlink="">
          <xdr:nvSpPr>
            <xdr:cNvPr id="378110" name="Check Box 3326" hidden="1">
              <a:extLst>
                <a:ext uri="{63B3BB69-23CF-44E3-9099-C40C66FF867C}">
                  <a14:compatExt spid="_x0000_s378110"/>
                </a:ext>
                <a:ext uri="{FF2B5EF4-FFF2-40B4-BE49-F238E27FC236}">
                  <a16:creationId xmlns:a16="http://schemas.microsoft.com/office/drawing/2014/main" id="{00000000-0008-0000-0400-0000FEC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857250</xdr:colOff>
          <xdr:row>310</xdr:row>
          <xdr:rowOff>38100</xdr:rowOff>
        </xdr:from>
        <xdr:to>
          <xdr:col>11</xdr:col>
          <xdr:colOff>0</xdr:colOff>
          <xdr:row>310</xdr:row>
          <xdr:rowOff>190500</xdr:rowOff>
        </xdr:to>
        <xdr:sp macro="" textlink="">
          <xdr:nvSpPr>
            <xdr:cNvPr id="378111" name="Check Box 3327" hidden="1">
              <a:extLst>
                <a:ext uri="{63B3BB69-23CF-44E3-9099-C40C66FF867C}">
                  <a14:compatExt spid="_x0000_s378111"/>
                </a:ext>
                <a:ext uri="{FF2B5EF4-FFF2-40B4-BE49-F238E27FC236}">
                  <a16:creationId xmlns:a16="http://schemas.microsoft.com/office/drawing/2014/main" id="{00000000-0008-0000-0400-0000FFC4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West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305</xdr:row>
          <xdr:rowOff>0</xdr:rowOff>
        </xdr:from>
        <xdr:to>
          <xdr:col>3</xdr:col>
          <xdr:colOff>104775</xdr:colOff>
          <xdr:row>305</xdr:row>
          <xdr:rowOff>219075</xdr:rowOff>
        </xdr:to>
        <xdr:sp macro="" textlink="">
          <xdr:nvSpPr>
            <xdr:cNvPr id="378112" name="Option Button 3328" hidden="1">
              <a:extLst>
                <a:ext uri="{63B3BB69-23CF-44E3-9099-C40C66FF867C}">
                  <a14:compatExt spid="_x0000_s378112"/>
                </a:ext>
                <a:ext uri="{FF2B5EF4-FFF2-40B4-BE49-F238E27FC236}">
                  <a16:creationId xmlns:a16="http://schemas.microsoft.com/office/drawing/2014/main" id="{00000000-0008-0000-0400-000000C5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95250</xdr:colOff>
          <xdr:row>486</xdr:row>
          <xdr:rowOff>247650</xdr:rowOff>
        </xdr:from>
        <xdr:to>
          <xdr:col>9</xdr:col>
          <xdr:colOff>323850</xdr:colOff>
          <xdr:row>487</xdr:row>
          <xdr:rowOff>228600</xdr:rowOff>
        </xdr:to>
        <xdr:sp macro="" textlink="">
          <xdr:nvSpPr>
            <xdr:cNvPr id="378543" name="Group Box 3759" hidden="1">
              <a:extLst>
                <a:ext uri="{63B3BB69-23CF-44E3-9099-C40C66FF867C}">
                  <a14:compatExt spid="_x0000_s378543"/>
                </a:ext>
                <a:ext uri="{FF2B5EF4-FFF2-40B4-BE49-F238E27FC236}">
                  <a16:creationId xmlns:a16="http://schemas.microsoft.com/office/drawing/2014/main" id="{00000000-0008-0000-0400-0000AFC605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504</xdr:row>
          <xdr:rowOff>0</xdr:rowOff>
        </xdr:from>
        <xdr:to>
          <xdr:col>3</xdr:col>
          <xdr:colOff>104775</xdr:colOff>
          <xdr:row>504</xdr:row>
          <xdr:rowOff>219075</xdr:rowOff>
        </xdr:to>
        <xdr:sp macro="" textlink="">
          <xdr:nvSpPr>
            <xdr:cNvPr id="391974" name="Check Box 5926" hidden="1">
              <a:extLst>
                <a:ext uri="{63B3BB69-23CF-44E3-9099-C40C66FF867C}">
                  <a14:compatExt spid="_x0000_s391974"/>
                </a:ext>
                <a:ext uri="{FF2B5EF4-FFF2-40B4-BE49-F238E27FC236}">
                  <a16:creationId xmlns:a16="http://schemas.microsoft.com/office/drawing/2014/main" id="{00000000-0008-0000-0400-000026FB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504</xdr:row>
          <xdr:rowOff>0</xdr:rowOff>
        </xdr:from>
        <xdr:to>
          <xdr:col>19</xdr:col>
          <xdr:colOff>257175</xdr:colOff>
          <xdr:row>507</xdr:row>
          <xdr:rowOff>0</xdr:rowOff>
        </xdr:to>
        <xdr:sp macro="" textlink="">
          <xdr:nvSpPr>
            <xdr:cNvPr id="391975" name="Group Box 5927" hidden="1">
              <a:extLst>
                <a:ext uri="{63B3BB69-23CF-44E3-9099-C40C66FF867C}">
                  <a14:compatExt spid="_x0000_s391975"/>
                </a:ext>
                <a:ext uri="{FF2B5EF4-FFF2-40B4-BE49-F238E27FC236}">
                  <a16:creationId xmlns:a16="http://schemas.microsoft.com/office/drawing/2014/main" id="{00000000-0008-0000-0400-000027FB05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505</xdr:row>
          <xdr:rowOff>0</xdr:rowOff>
        </xdr:from>
        <xdr:to>
          <xdr:col>3</xdr:col>
          <xdr:colOff>104775</xdr:colOff>
          <xdr:row>505</xdr:row>
          <xdr:rowOff>219075</xdr:rowOff>
        </xdr:to>
        <xdr:sp macro="" textlink="">
          <xdr:nvSpPr>
            <xdr:cNvPr id="391976" name="Check Box 5928" hidden="1">
              <a:extLst>
                <a:ext uri="{63B3BB69-23CF-44E3-9099-C40C66FF867C}">
                  <a14:compatExt spid="_x0000_s391976"/>
                </a:ext>
                <a:ext uri="{FF2B5EF4-FFF2-40B4-BE49-F238E27FC236}">
                  <a16:creationId xmlns:a16="http://schemas.microsoft.com/office/drawing/2014/main" id="{00000000-0008-0000-0400-000028FB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506</xdr:row>
          <xdr:rowOff>0</xdr:rowOff>
        </xdr:from>
        <xdr:to>
          <xdr:col>3</xdr:col>
          <xdr:colOff>104775</xdr:colOff>
          <xdr:row>506</xdr:row>
          <xdr:rowOff>219075</xdr:rowOff>
        </xdr:to>
        <xdr:sp macro="" textlink="">
          <xdr:nvSpPr>
            <xdr:cNvPr id="2" name="Check Box 5929" hidden="1">
              <a:extLst>
                <a:ext uri="{63B3BB69-23CF-44E3-9099-C40C66FF867C}">
                  <a14:compatExt spid="_x0000_s391977"/>
                </a:ext>
                <a:ext uri="{FF2B5EF4-FFF2-40B4-BE49-F238E27FC236}">
                  <a16:creationId xmlns:a16="http://schemas.microsoft.com/office/drawing/2014/main" id="{00000000-0008-0000-0400-0000020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171450</xdr:colOff>
          <xdr:row>505</xdr:row>
          <xdr:rowOff>28575</xdr:rowOff>
        </xdr:from>
        <xdr:to>
          <xdr:col>10</xdr:col>
          <xdr:colOff>447675</xdr:colOff>
          <xdr:row>506</xdr:row>
          <xdr:rowOff>0</xdr:rowOff>
        </xdr:to>
        <xdr:sp macro="" textlink="">
          <xdr:nvSpPr>
            <xdr:cNvPr id="391978" name="Check Box 5930" hidden="1">
              <a:extLst>
                <a:ext uri="{63B3BB69-23CF-44E3-9099-C40C66FF867C}">
                  <a14:compatExt spid="_x0000_s391978"/>
                </a:ext>
                <a:ext uri="{FF2B5EF4-FFF2-40B4-BE49-F238E27FC236}">
                  <a16:creationId xmlns:a16="http://schemas.microsoft.com/office/drawing/2014/main" id="{00000000-0008-0000-0400-00002AFB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276225</xdr:colOff>
          <xdr:row>505</xdr:row>
          <xdr:rowOff>28575</xdr:rowOff>
        </xdr:from>
        <xdr:to>
          <xdr:col>10</xdr:col>
          <xdr:colOff>152400</xdr:colOff>
          <xdr:row>506</xdr:row>
          <xdr:rowOff>0</xdr:rowOff>
        </xdr:to>
        <xdr:sp macro="" textlink="">
          <xdr:nvSpPr>
            <xdr:cNvPr id="391979" name="Check Box 5931" hidden="1">
              <a:extLst>
                <a:ext uri="{63B3BB69-23CF-44E3-9099-C40C66FF867C}">
                  <a14:compatExt spid="_x0000_s391979"/>
                </a:ext>
                <a:ext uri="{FF2B5EF4-FFF2-40B4-BE49-F238E27FC236}">
                  <a16:creationId xmlns:a16="http://schemas.microsoft.com/office/drawing/2014/main" id="{00000000-0008-0000-0400-00002BFB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485775</xdr:colOff>
          <xdr:row>505</xdr:row>
          <xdr:rowOff>28575</xdr:rowOff>
        </xdr:from>
        <xdr:to>
          <xdr:col>10</xdr:col>
          <xdr:colOff>762000</xdr:colOff>
          <xdr:row>506</xdr:row>
          <xdr:rowOff>0</xdr:rowOff>
        </xdr:to>
        <xdr:sp macro="" textlink="">
          <xdr:nvSpPr>
            <xdr:cNvPr id="391980" name="Check Box 5932" hidden="1">
              <a:extLst>
                <a:ext uri="{63B3BB69-23CF-44E3-9099-C40C66FF867C}">
                  <a14:compatExt spid="_x0000_s391980"/>
                </a:ext>
                <a:ext uri="{FF2B5EF4-FFF2-40B4-BE49-F238E27FC236}">
                  <a16:creationId xmlns:a16="http://schemas.microsoft.com/office/drawing/2014/main" id="{00000000-0008-0000-0400-00002CFB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809625</xdr:colOff>
          <xdr:row>505</xdr:row>
          <xdr:rowOff>28575</xdr:rowOff>
        </xdr:from>
        <xdr:to>
          <xdr:col>10</xdr:col>
          <xdr:colOff>1085850</xdr:colOff>
          <xdr:row>506</xdr:row>
          <xdr:rowOff>0</xdr:rowOff>
        </xdr:to>
        <xdr:sp macro="" textlink="">
          <xdr:nvSpPr>
            <xdr:cNvPr id="391981" name="Check Box 5933" hidden="1">
              <a:extLst>
                <a:ext uri="{63B3BB69-23CF-44E3-9099-C40C66FF867C}">
                  <a14:compatExt spid="_x0000_s391981"/>
                </a:ext>
                <a:ext uri="{FF2B5EF4-FFF2-40B4-BE49-F238E27FC236}">
                  <a16:creationId xmlns:a16="http://schemas.microsoft.com/office/drawing/2014/main" id="{00000000-0008-0000-0400-00002DFB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4</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1123950</xdr:colOff>
          <xdr:row>505</xdr:row>
          <xdr:rowOff>28575</xdr:rowOff>
        </xdr:from>
        <xdr:to>
          <xdr:col>11</xdr:col>
          <xdr:colOff>47625</xdr:colOff>
          <xdr:row>506</xdr:row>
          <xdr:rowOff>0</xdr:rowOff>
        </xdr:to>
        <xdr:sp macro="" textlink="">
          <xdr:nvSpPr>
            <xdr:cNvPr id="391982" name="Check Box 5934" hidden="1">
              <a:extLst>
                <a:ext uri="{63B3BB69-23CF-44E3-9099-C40C66FF867C}">
                  <a14:compatExt spid="_x0000_s391982"/>
                </a:ext>
                <a:ext uri="{FF2B5EF4-FFF2-40B4-BE49-F238E27FC236}">
                  <a16:creationId xmlns:a16="http://schemas.microsoft.com/office/drawing/2014/main" id="{00000000-0008-0000-0400-00002EFB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104775</xdr:colOff>
          <xdr:row>505</xdr:row>
          <xdr:rowOff>28575</xdr:rowOff>
        </xdr:from>
        <xdr:to>
          <xdr:col>12</xdr:col>
          <xdr:colOff>95250</xdr:colOff>
          <xdr:row>506</xdr:row>
          <xdr:rowOff>0</xdr:rowOff>
        </xdr:to>
        <xdr:sp macro="" textlink="">
          <xdr:nvSpPr>
            <xdr:cNvPr id="391983" name="Check Box 5935" hidden="1">
              <a:extLst>
                <a:ext uri="{63B3BB69-23CF-44E3-9099-C40C66FF867C}">
                  <a14:compatExt spid="_x0000_s391983"/>
                </a:ext>
                <a:ext uri="{FF2B5EF4-FFF2-40B4-BE49-F238E27FC236}">
                  <a16:creationId xmlns:a16="http://schemas.microsoft.com/office/drawing/2014/main" id="{00000000-0008-0000-0400-00002FFB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6</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142875</xdr:colOff>
          <xdr:row>505</xdr:row>
          <xdr:rowOff>19050</xdr:rowOff>
        </xdr:from>
        <xdr:to>
          <xdr:col>9</xdr:col>
          <xdr:colOff>295275</xdr:colOff>
          <xdr:row>505</xdr:row>
          <xdr:rowOff>219075</xdr:rowOff>
        </xdr:to>
        <xdr:sp macro="" textlink="">
          <xdr:nvSpPr>
            <xdr:cNvPr id="391984" name="Check Box 5936" hidden="1">
              <a:extLst>
                <a:ext uri="{63B3BB69-23CF-44E3-9099-C40C66FF867C}">
                  <a14:compatExt spid="_x0000_s391984"/>
                </a:ext>
                <a:ext uri="{FF2B5EF4-FFF2-40B4-BE49-F238E27FC236}">
                  <a16:creationId xmlns:a16="http://schemas.microsoft.com/office/drawing/2014/main" id="{00000000-0008-0000-0400-000030FB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ALL</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171450</xdr:colOff>
          <xdr:row>506</xdr:row>
          <xdr:rowOff>28575</xdr:rowOff>
        </xdr:from>
        <xdr:to>
          <xdr:col>10</xdr:col>
          <xdr:colOff>447675</xdr:colOff>
          <xdr:row>507</xdr:row>
          <xdr:rowOff>0</xdr:rowOff>
        </xdr:to>
        <xdr:sp macro="" textlink="">
          <xdr:nvSpPr>
            <xdr:cNvPr id="391985" name="Check Box 5937" hidden="1">
              <a:extLst>
                <a:ext uri="{63B3BB69-23CF-44E3-9099-C40C66FF867C}">
                  <a14:compatExt spid="_x0000_s391985"/>
                </a:ext>
                <a:ext uri="{FF2B5EF4-FFF2-40B4-BE49-F238E27FC236}">
                  <a16:creationId xmlns:a16="http://schemas.microsoft.com/office/drawing/2014/main" id="{00000000-0008-0000-0400-000031FB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276225</xdr:colOff>
          <xdr:row>506</xdr:row>
          <xdr:rowOff>28575</xdr:rowOff>
        </xdr:from>
        <xdr:to>
          <xdr:col>10</xdr:col>
          <xdr:colOff>152400</xdr:colOff>
          <xdr:row>507</xdr:row>
          <xdr:rowOff>0</xdr:rowOff>
        </xdr:to>
        <xdr:sp macro="" textlink="">
          <xdr:nvSpPr>
            <xdr:cNvPr id="391986" name="Check Box 5938" hidden="1">
              <a:extLst>
                <a:ext uri="{63B3BB69-23CF-44E3-9099-C40C66FF867C}">
                  <a14:compatExt spid="_x0000_s391986"/>
                </a:ext>
                <a:ext uri="{FF2B5EF4-FFF2-40B4-BE49-F238E27FC236}">
                  <a16:creationId xmlns:a16="http://schemas.microsoft.com/office/drawing/2014/main" id="{00000000-0008-0000-0400-000032FB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485775</xdr:colOff>
          <xdr:row>506</xdr:row>
          <xdr:rowOff>28575</xdr:rowOff>
        </xdr:from>
        <xdr:to>
          <xdr:col>10</xdr:col>
          <xdr:colOff>762000</xdr:colOff>
          <xdr:row>507</xdr:row>
          <xdr:rowOff>0</xdr:rowOff>
        </xdr:to>
        <xdr:sp macro="" textlink="">
          <xdr:nvSpPr>
            <xdr:cNvPr id="391987" name="Check Box 5939" hidden="1">
              <a:extLst>
                <a:ext uri="{63B3BB69-23CF-44E3-9099-C40C66FF867C}">
                  <a14:compatExt spid="_x0000_s391987"/>
                </a:ext>
                <a:ext uri="{FF2B5EF4-FFF2-40B4-BE49-F238E27FC236}">
                  <a16:creationId xmlns:a16="http://schemas.microsoft.com/office/drawing/2014/main" id="{00000000-0008-0000-0400-000033FB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809625</xdr:colOff>
          <xdr:row>506</xdr:row>
          <xdr:rowOff>28575</xdr:rowOff>
        </xdr:from>
        <xdr:to>
          <xdr:col>10</xdr:col>
          <xdr:colOff>1085850</xdr:colOff>
          <xdr:row>507</xdr:row>
          <xdr:rowOff>0</xdr:rowOff>
        </xdr:to>
        <xdr:sp macro="" textlink="">
          <xdr:nvSpPr>
            <xdr:cNvPr id="391988" name="Check Box 5940" hidden="1">
              <a:extLst>
                <a:ext uri="{63B3BB69-23CF-44E3-9099-C40C66FF867C}">
                  <a14:compatExt spid="_x0000_s391988"/>
                </a:ext>
                <a:ext uri="{FF2B5EF4-FFF2-40B4-BE49-F238E27FC236}">
                  <a16:creationId xmlns:a16="http://schemas.microsoft.com/office/drawing/2014/main" id="{00000000-0008-0000-0400-000034FB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4</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1123950</xdr:colOff>
          <xdr:row>506</xdr:row>
          <xdr:rowOff>28575</xdr:rowOff>
        </xdr:from>
        <xdr:to>
          <xdr:col>11</xdr:col>
          <xdr:colOff>47625</xdr:colOff>
          <xdr:row>507</xdr:row>
          <xdr:rowOff>0</xdr:rowOff>
        </xdr:to>
        <xdr:sp macro="" textlink="">
          <xdr:nvSpPr>
            <xdr:cNvPr id="391989" name="Check Box 5941" hidden="1">
              <a:extLst>
                <a:ext uri="{63B3BB69-23CF-44E3-9099-C40C66FF867C}">
                  <a14:compatExt spid="_x0000_s391989"/>
                </a:ext>
                <a:ext uri="{FF2B5EF4-FFF2-40B4-BE49-F238E27FC236}">
                  <a16:creationId xmlns:a16="http://schemas.microsoft.com/office/drawing/2014/main" id="{00000000-0008-0000-0400-000035FB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104775</xdr:colOff>
          <xdr:row>506</xdr:row>
          <xdr:rowOff>28575</xdr:rowOff>
        </xdr:from>
        <xdr:to>
          <xdr:col>12</xdr:col>
          <xdr:colOff>95250</xdr:colOff>
          <xdr:row>507</xdr:row>
          <xdr:rowOff>0</xdr:rowOff>
        </xdr:to>
        <xdr:sp macro="" textlink="">
          <xdr:nvSpPr>
            <xdr:cNvPr id="391990" name="Check Box 5942" hidden="1">
              <a:extLst>
                <a:ext uri="{63B3BB69-23CF-44E3-9099-C40C66FF867C}">
                  <a14:compatExt spid="_x0000_s391990"/>
                </a:ext>
                <a:ext uri="{FF2B5EF4-FFF2-40B4-BE49-F238E27FC236}">
                  <a16:creationId xmlns:a16="http://schemas.microsoft.com/office/drawing/2014/main" id="{00000000-0008-0000-0400-000036FB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6</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142875</xdr:colOff>
          <xdr:row>506</xdr:row>
          <xdr:rowOff>47625</xdr:rowOff>
        </xdr:from>
        <xdr:to>
          <xdr:col>9</xdr:col>
          <xdr:colOff>257175</xdr:colOff>
          <xdr:row>506</xdr:row>
          <xdr:rowOff>219075</xdr:rowOff>
        </xdr:to>
        <xdr:sp macro="" textlink="">
          <xdr:nvSpPr>
            <xdr:cNvPr id="391991" name="Check Box 5943" hidden="1">
              <a:extLst>
                <a:ext uri="{63B3BB69-23CF-44E3-9099-C40C66FF867C}">
                  <a14:compatExt spid="_x0000_s391991"/>
                </a:ext>
                <a:ext uri="{FF2B5EF4-FFF2-40B4-BE49-F238E27FC236}">
                  <a16:creationId xmlns:a16="http://schemas.microsoft.com/office/drawing/2014/main" id="{00000000-0008-0000-0400-000037FB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ALL</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171450</xdr:colOff>
          <xdr:row>504</xdr:row>
          <xdr:rowOff>19050</xdr:rowOff>
        </xdr:from>
        <xdr:to>
          <xdr:col>10</xdr:col>
          <xdr:colOff>447675</xdr:colOff>
          <xdr:row>505</xdr:row>
          <xdr:rowOff>0</xdr:rowOff>
        </xdr:to>
        <xdr:sp macro="" textlink="">
          <xdr:nvSpPr>
            <xdr:cNvPr id="391992" name="Check Box 5944" hidden="1">
              <a:extLst>
                <a:ext uri="{63B3BB69-23CF-44E3-9099-C40C66FF867C}">
                  <a14:compatExt spid="_x0000_s391992"/>
                </a:ext>
                <a:ext uri="{FF2B5EF4-FFF2-40B4-BE49-F238E27FC236}">
                  <a16:creationId xmlns:a16="http://schemas.microsoft.com/office/drawing/2014/main" id="{00000000-0008-0000-0400-000038FB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276225</xdr:colOff>
          <xdr:row>504</xdr:row>
          <xdr:rowOff>28575</xdr:rowOff>
        </xdr:from>
        <xdr:to>
          <xdr:col>10</xdr:col>
          <xdr:colOff>152400</xdr:colOff>
          <xdr:row>505</xdr:row>
          <xdr:rowOff>0</xdr:rowOff>
        </xdr:to>
        <xdr:sp macro="" textlink="">
          <xdr:nvSpPr>
            <xdr:cNvPr id="391993" name="Check Box 5945" hidden="1">
              <a:extLst>
                <a:ext uri="{63B3BB69-23CF-44E3-9099-C40C66FF867C}">
                  <a14:compatExt spid="_x0000_s391993"/>
                </a:ext>
                <a:ext uri="{FF2B5EF4-FFF2-40B4-BE49-F238E27FC236}">
                  <a16:creationId xmlns:a16="http://schemas.microsoft.com/office/drawing/2014/main" id="{00000000-0008-0000-0400-000039FB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485775</xdr:colOff>
          <xdr:row>504</xdr:row>
          <xdr:rowOff>19050</xdr:rowOff>
        </xdr:from>
        <xdr:to>
          <xdr:col>10</xdr:col>
          <xdr:colOff>762000</xdr:colOff>
          <xdr:row>505</xdr:row>
          <xdr:rowOff>0</xdr:rowOff>
        </xdr:to>
        <xdr:sp macro="" textlink="">
          <xdr:nvSpPr>
            <xdr:cNvPr id="391994" name="Check Box 5946" hidden="1">
              <a:extLst>
                <a:ext uri="{63B3BB69-23CF-44E3-9099-C40C66FF867C}">
                  <a14:compatExt spid="_x0000_s391994"/>
                </a:ext>
                <a:ext uri="{FF2B5EF4-FFF2-40B4-BE49-F238E27FC236}">
                  <a16:creationId xmlns:a16="http://schemas.microsoft.com/office/drawing/2014/main" id="{00000000-0008-0000-0400-00003AFB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809625</xdr:colOff>
          <xdr:row>504</xdr:row>
          <xdr:rowOff>28575</xdr:rowOff>
        </xdr:from>
        <xdr:to>
          <xdr:col>10</xdr:col>
          <xdr:colOff>1085850</xdr:colOff>
          <xdr:row>505</xdr:row>
          <xdr:rowOff>0</xdr:rowOff>
        </xdr:to>
        <xdr:sp macro="" textlink="">
          <xdr:nvSpPr>
            <xdr:cNvPr id="391995" name="Check Box 5947" hidden="1">
              <a:extLst>
                <a:ext uri="{63B3BB69-23CF-44E3-9099-C40C66FF867C}">
                  <a14:compatExt spid="_x0000_s391995"/>
                </a:ext>
                <a:ext uri="{FF2B5EF4-FFF2-40B4-BE49-F238E27FC236}">
                  <a16:creationId xmlns:a16="http://schemas.microsoft.com/office/drawing/2014/main" id="{00000000-0008-0000-0400-00003BFB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4</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1123950</xdr:colOff>
          <xdr:row>504</xdr:row>
          <xdr:rowOff>28575</xdr:rowOff>
        </xdr:from>
        <xdr:to>
          <xdr:col>11</xdr:col>
          <xdr:colOff>47625</xdr:colOff>
          <xdr:row>505</xdr:row>
          <xdr:rowOff>0</xdr:rowOff>
        </xdr:to>
        <xdr:sp macro="" textlink="">
          <xdr:nvSpPr>
            <xdr:cNvPr id="391996" name="Check Box 5948" hidden="1">
              <a:extLst>
                <a:ext uri="{63B3BB69-23CF-44E3-9099-C40C66FF867C}">
                  <a14:compatExt spid="_x0000_s391996"/>
                </a:ext>
                <a:ext uri="{FF2B5EF4-FFF2-40B4-BE49-F238E27FC236}">
                  <a16:creationId xmlns:a16="http://schemas.microsoft.com/office/drawing/2014/main" id="{00000000-0008-0000-0400-00003CFB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104775</xdr:colOff>
          <xdr:row>504</xdr:row>
          <xdr:rowOff>19050</xdr:rowOff>
        </xdr:from>
        <xdr:to>
          <xdr:col>12</xdr:col>
          <xdr:colOff>95250</xdr:colOff>
          <xdr:row>505</xdr:row>
          <xdr:rowOff>0</xdr:rowOff>
        </xdr:to>
        <xdr:sp macro="" textlink="">
          <xdr:nvSpPr>
            <xdr:cNvPr id="391997" name="Check Box 5949" hidden="1">
              <a:extLst>
                <a:ext uri="{63B3BB69-23CF-44E3-9099-C40C66FF867C}">
                  <a14:compatExt spid="_x0000_s391997"/>
                </a:ext>
                <a:ext uri="{FF2B5EF4-FFF2-40B4-BE49-F238E27FC236}">
                  <a16:creationId xmlns:a16="http://schemas.microsoft.com/office/drawing/2014/main" id="{00000000-0008-0000-0400-00003DFB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6</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142875</xdr:colOff>
          <xdr:row>504</xdr:row>
          <xdr:rowOff>28575</xdr:rowOff>
        </xdr:from>
        <xdr:to>
          <xdr:col>9</xdr:col>
          <xdr:colOff>295275</xdr:colOff>
          <xdr:row>505</xdr:row>
          <xdr:rowOff>0</xdr:rowOff>
        </xdr:to>
        <xdr:sp macro="" textlink="">
          <xdr:nvSpPr>
            <xdr:cNvPr id="391998" name="Check Box 5950" hidden="1">
              <a:extLst>
                <a:ext uri="{63B3BB69-23CF-44E3-9099-C40C66FF867C}">
                  <a14:compatExt spid="_x0000_s391998"/>
                </a:ext>
                <a:ext uri="{FF2B5EF4-FFF2-40B4-BE49-F238E27FC236}">
                  <a16:creationId xmlns:a16="http://schemas.microsoft.com/office/drawing/2014/main" id="{00000000-0008-0000-0400-00003EFB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ALL</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504</xdr:row>
          <xdr:rowOff>0</xdr:rowOff>
        </xdr:from>
        <xdr:to>
          <xdr:col>3</xdr:col>
          <xdr:colOff>104775</xdr:colOff>
          <xdr:row>504</xdr:row>
          <xdr:rowOff>219075</xdr:rowOff>
        </xdr:to>
        <xdr:sp macro="" textlink="">
          <xdr:nvSpPr>
            <xdr:cNvPr id="3" name="Check Box 5951" hidden="1">
              <a:extLst>
                <a:ext uri="{63B3BB69-23CF-44E3-9099-C40C66FF867C}">
                  <a14:compatExt spid="_x0000_s391999"/>
                </a:ext>
                <a:ext uri="{FF2B5EF4-FFF2-40B4-BE49-F238E27FC236}">
                  <a16:creationId xmlns:a16="http://schemas.microsoft.com/office/drawing/2014/main" id="{00000000-0008-0000-0400-0000030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505</xdr:row>
          <xdr:rowOff>0</xdr:rowOff>
        </xdr:from>
        <xdr:to>
          <xdr:col>3</xdr:col>
          <xdr:colOff>104775</xdr:colOff>
          <xdr:row>505</xdr:row>
          <xdr:rowOff>219075</xdr:rowOff>
        </xdr:to>
        <xdr:sp macro="" textlink="">
          <xdr:nvSpPr>
            <xdr:cNvPr id="5" name="Check Box 5952" hidden="1">
              <a:extLst>
                <a:ext uri="{63B3BB69-23CF-44E3-9099-C40C66FF867C}">
                  <a14:compatExt spid="_x0000_s392000"/>
                </a:ext>
                <a:ext uri="{FF2B5EF4-FFF2-40B4-BE49-F238E27FC236}">
                  <a16:creationId xmlns:a16="http://schemas.microsoft.com/office/drawing/2014/main" id="{00000000-0008-0000-0400-0000050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506</xdr:row>
          <xdr:rowOff>0</xdr:rowOff>
        </xdr:from>
        <xdr:to>
          <xdr:col>3</xdr:col>
          <xdr:colOff>104775</xdr:colOff>
          <xdr:row>506</xdr:row>
          <xdr:rowOff>219075</xdr:rowOff>
        </xdr:to>
        <xdr:sp macro="" textlink="">
          <xdr:nvSpPr>
            <xdr:cNvPr id="35" name="Check Box 5953" hidden="1">
              <a:extLst>
                <a:ext uri="{63B3BB69-23CF-44E3-9099-C40C66FF867C}">
                  <a14:compatExt spid="_x0000_s392001"/>
                </a:ext>
                <a:ext uri="{FF2B5EF4-FFF2-40B4-BE49-F238E27FC236}">
                  <a16:creationId xmlns:a16="http://schemas.microsoft.com/office/drawing/2014/main" id="{00000000-0008-0000-0400-0000230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2</xdr:col>
      <xdr:colOff>87923</xdr:colOff>
      <xdr:row>398</xdr:row>
      <xdr:rowOff>123824</xdr:rowOff>
    </xdr:from>
    <xdr:to>
      <xdr:col>19</xdr:col>
      <xdr:colOff>143128</xdr:colOff>
      <xdr:row>398</xdr:row>
      <xdr:rowOff>809624</xdr:rowOff>
    </xdr:to>
    <xdr:grpSp>
      <xdr:nvGrpSpPr>
        <xdr:cNvPr id="87" name="Group 86">
          <a:extLst>
            <a:ext uri="{FF2B5EF4-FFF2-40B4-BE49-F238E27FC236}">
              <a16:creationId xmlns:a16="http://schemas.microsoft.com/office/drawing/2014/main" id="{00000000-0008-0000-0400-000057000000}"/>
            </a:ext>
          </a:extLst>
        </xdr:cNvPr>
        <xdr:cNvGrpSpPr/>
      </xdr:nvGrpSpPr>
      <xdr:grpSpPr>
        <a:xfrm>
          <a:off x="278423" y="74314049"/>
          <a:ext cx="8103830" cy="638175"/>
          <a:chOff x="8420280" y="78606057"/>
          <a:chExt cx="7696273" cy="725503"/>
        </a:xfrm>
      </xdr:grpSpPr>
      <xdr:pic>
        <xdr:nvPicPr>
          <xdr:cNvPr id="85" name="Picture 84">
            <a:extLst>
              <a:ext uri="{FF2B5EF4-FFF2-40B4-BE49-F238E27FC236}">
                <a16:creationId xmlns:a16="http://schemas.microsoft.com/office/drawing/2014/main" id="{00000000-0008-0000-0400-000055000000}"/>
              </a:ext>
            </a:extLst>
          </xdr:cNvPr>
          <xdr:cNvPicPr>
            <a:picLocks noChangeAspect="1"/>
          </xdr:cNvPicPr>
        </xdr:nvPicPr>
        <xdr:blipFill>
          <a:blip xmlns:r="http://schemas.openxmlformats.org/officeDocument/2006/relationships" r:embed="rId20"/>
          <a:stretch>
            <a:fillRect/>
          </a:stretch>
        </xdr:blipFill>
        <xdr:spPr>
          <a:xfrm>
            <a:off x="8420280" y="78606057"/>
            <a:ext cx="7696273" cy="725503"/>
          </a:xfrm>
          <a:prstGeom prst="rect">
            <a:avLst/>
          </a:prstGeom>
        </xdr:spPr>
      </xdr:pic>
      <mc:AlternateContent xmlns:mc="http://schemas.openxmlformats.org/markup-compatibility/2006">
        <mc:Choice xmlns:a14="http://schemas.microsoft.com/office/drawing/2010/main" Requires="a14">
          <xdr:sp macro="" textlink="">
            <xdr:nvSpPr>
              <xdr:cNvPr id="36" name="Check Box 5954" hidden="1">
                <a:extLst>
                  <a:ext uri="{63B3BB69-23CF-44E3-9099-C40C66FF867C}">
                    <a14:compatExt spid="_x0000_s392002"/>
                  </a:ext>
                  <a:ext uri="{FF2B5EF4-FFF2-40B4-BE49-F238E27FC236}">
                    <a16:creationId xmlns:a16="http://schemas.microsoft.com/office/drawing/2014/main" id="{00000000-0008-0000-0400-000024000000}"/>
                  </a:ext>
                </a:extLst>
              </xdr:cNvPr>
              <xdr:cNvSpPr/>
            </xdr:nvSpPr>
            <xdr:spPr bwMode="auto">
              <a:xfrm>
                <a:off x="8625911" y="79038797"/>
                <a:ext cx="208761" cy="189242"/>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37" name="Check Box 5955" hidden="1">
                <a:extLst>
                  <a:ext uri="{63B3BB69-23CF-44E3-9099-C40C66FF867C}">
                    <a14:compatExt spid="_x0000_s392003"/>
                  </a:ext>
                  <a:ext uri="{FF2B5EF4-FFF2-40B4-BE49-F238E27FC236}">
                    <a16:creationId xmlns:a16="http://schemas.microsoft.com/office/drawing/2014/main" id="{00000000-0008-0000-0400-000025000000}"/>
                  </a:ext>
                </a:extLst>
              </xdr:cNvPr>
              <xdr:cNvSpPr/>
            </xdr:nvSpPr>
            <xdr:spPr bwMode="auto">
              <a:xfrm>
                <a:off x="9235640" y="79042225"/>
                <a:ext cx="205123" cy="189242"/>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61" name="Check Box 5956" hidden="1">
                <a:extLst>
                  <a:ext uri="{63B3BB69-23CF-44E3-9099-C40C66FF867C}">
                    <a14:compatExt spid="_x0000_s392004"/>
                  </a:ext>
                  <a:ext uri="{FF2B5EF4-FFF2-40B4-BE49-F238E27FC236}">
                    <a16:creationId xmlns:a16="http://schemas.microsoft.com/office/drawing/2014/main" id="{00000000-0008-0000-0400-00003D000000}"/>
                  </a:ext>
                </a:extLst>
              </xdr:cNvPr>
              <xdr:cNvSpPr/>
            </xdr:nvSpPr>
            <xdr:spPr bwMode="auto">
              <a:xfrm>
                <a:off x="9853845" y="79042225"/>
                <a:ext cx="214618" cy="189242"/>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62" name="Check Box 5958" hidden="1">
                <a:extLst>
                  <a:ext uri="{63B3BB69-23CF-44E3-9099-C40C66FF867C}">
                    <a14:compatExt spid="_x0000_s392006"/>
                  </a:ext>
                  <a:ext uri="{FF2B5EF4-FFF2-40B4-BE49-F238E27FC236}">
                    <a16:creationId xmlns:a16="http://schemas.microsoft.com/office/drawing/2014/main" id="{00000000-0008-0000-0400-00003E000000}"/>
                  </a:ext>
                </a:extLst>
              </xdr:cNvPr>
              <xdr:cNvSpPr/>
            </xdr:nvSpPr>
            <xdr:spPr bwMode="auto">
              <a:xfrm>
                <a:off x="10469431" y="79038192"/>
                <a:ext cx="212473" cy="189242"/>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63" name="Check Box 5959" hidden="1">
                <a:extLst>
                  <a:ext uri="{63B3BB69-23CF-44E3-9099-C40C66FF867C}">
                    <a14:compatExt spid="_x0000_s392007"/>
                  </a:ext>
                  <a:ext uri="{FF2B5EF4-FFF2-40B4-BE49-F238E27FC236}">
                    <a16:creationId xmlns:a16="http://schemas.microsoft.com/office/drawing/2014/main" id="{00000000-0008-0000-0400-00003F000000}"/>
                  </a:ext>
                </a:extLst>
              </xdr:cNvPr>
              <xdr:cNvSpPr/>
            </xdr:nvSpPr>
            <xdr:spPr bwMode="auto">
              <a:xfrm>
                <a:off x="11099455" y="79042225"/>
                <a:ext cx="208004" cy="189242"/>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64" name="Check Box 5960" hidden="1">
                <a:extLst>
                  <a:ext uri="{63B3BB69-23CF-44E3-9099-C40C66FF867C}">
                    <a14:compatExt spid="_x0000_s392008"/>
                  </a:ext>
                  <a:ext uri="{FF2B5EF4-FFF2-40B4-BE49-F238E27FC236}">
                    <a16:creationId xmlns:a16="http://schemas.microsoft.com/office/drawing/2014/main" id="{00000000-0008-0000-0400-000040000000}"/>
                  </a:ext>
                </a:extLst>
              </xdr:cNvPr>
              <xdr:cNvSpPr/>
            </xdr:nvSpPr>
            <xdr:spPr bwMode="auto">
              <a:xfrm>
                <a:off x="8932795" y="78856639"/>
                <a:ext cx="208761" cy="189622"/>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65" name="Check Box 5961" hidden="1">
                <a:extLst>
                  <a:ext uri="{63B3BB69-23CF-44E3-9099-C40C66FF867C}">
                    <a14:compatExt spid="_x0000_s392009"/>
                  </a:ext>
                  <a:ext uri="{FF2B5EF4-FFF2-40B4-BE49-F238E27FC236}">
                    <a16:creationId xmlns:a16="http://schemas.microsoft.com/office/drawing/2014/main" id="{00000000-0008-0000-0400-000041000000}"/>
                  </a:ext>
                </a:extLst>
              </xdr:cNvPr>
              <xdr:cNvSpPr/>
            </xdr:nvSpPr>
            <xdr:spPr bwMode="auto">
              <a:xfrm>
                <a:off x="9534848" y="78856639"/>
                <a:ext cx="208761" cy="189622"/>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66" name="Check Box 5963" hidden="1">
                <a:extLst>
                  <a:ext uri="{63B3BB69-23CF-44E3-9099-C40C66FF867C}">
                    <a14:compatExt spid="_x0000_s392011"/>
                  </a:ext>
                  <a:ext uri="{FF2B5EF4-FFF2-40B4-BE49-F238E27FC236}">
                    <a16:creationId xmlns:a16="http://schemas.microsoft.com/office/drawing/2014/main" id="{00000000-0008-0000-0400-000042000000}"/>
                  </a:ext>
                </a:extLst>
              </xdr:cNvPr>
              <xdr:cNvSpPr/>
            </xdr:nvSpPr>
            <xdr:spPr bwMode="auto">
              <a:xfrm>
                <a:off x="10162548" y="78852605"/>
                <a:ext cx="208761" cy="189622"/>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392012" name="Check Box 5964" hidden="1">
                <a:extLst>
                  <a:ext uri="{63B3BB69-23CF-44E3-9099-C40C66FF867C}">
                    <a14:compatExt spid="_x0000_s392012"/>
                  </a:ext>
                  <a:ext uri="{FF2B5EF4-FFF2-40B4-BE49-F238E27FC236}">
                    <a16:creationId xmlns:a16="http://schemas.microsoft.com/office/drawing/2014/main" id="{00000000-0008-0000-0400-00004CFB0500}"/>
                  </a:ext>
                </a:extLst>
              </xdr:cNvPr>
              <xdr:cNvSpPr/>
            </xdr:nvSpPr>
            <xdr:spPr bwMode="auto">
              <a:xfrm>
                <a:off x="10788101" y="78860673"/>
                <a:ext cx="208761" cy="189622"/>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392013" name="Check Box 5965" hidden="1">
                <a:extLst>
                  <a:ext uri="{63B3BB69-23CF-44E3-9099-C40C66FF867C}">
                    <a14:compatExt spid="_x0000_s392013"/>
                  </a:ext>
                  <a:ext uri="{FF2B5EF4-FFF2-40B4-BE49-F238E27FC236}">
                    <a16:creationId xmlns:a16="http://schemas.microsoft.com/office/drawing/2014/main" id="{00000000-0008-0000-0400-00004DFB0500}"/>
                  </a:ext>
                </a:extLst>
              </xdr:cNvPr>
              <xdr:cNvSpPr/>
            </xdr:nvSpPr>
            <xdr:spPr bwMode="auto">
              <a:xfrm>
                <a:off x="11405581" y="78868744"/>
                <a:ext cx="208761" cy="189242"/>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392014" name="Check Box 5966" hidden="1">
                <a:extLst>
                  <a:ext uri="{63B3BB69-23CF-44E3-9099-C40C66FF867C}">
                    <a14:compatExt spid="_x0000_s392014"/>
                  </a:ext>
                  <a:ext uri="{FF2B5EF4-FFF2-40B4-BE49-F238E27FC236}">
                    <a16:creationId xmlns:a16="http://schemas.microsoft.com/office/drawing/2014/main" id="{00000000-0008-0000-0400-00004EFB0500}"/>
                  </a:ext>
                </a:extLst>
              </xdr:cNvPr>
              <xdr:cNvSpPr/>
            </xdr:nvSpPr>
            <xdr:spPr bwMode="auto">
              <a:xfrm>
                <a:off x="12740689" y="79036068"/>
                <a:ext cx="208761" cy="184532"/>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68" name="Check Box 5967" hidden="1">
                <a:extLst>
                  <a:ext uri="{63B3BB69-23CF-44E3-9099-C40C66FF867C}">
                    <a14:compatExt spid="_x0000_s392015"/>
                  </a:ext>
                  <a:ext uri="{FF2B5EF4-FFF2-40B4-BE49-F238E27FC236}">
                    <a16:creationId xmlns:a16="http://schemas.microsoft.com/office/drawing/2014/main" id="{00000000-0008-0000-0400-000044000000}"/>
                  </a:ext>
                </a:extLst>
              </xdr:cNvPr>
              <xdr:cNvSpPr/>
            </xdr:nvSpPr>
            <xdr:spPr bwMode="auto">
              <a:xfrm>
                <a:off x="13359581" y="79036068"/>
                <a:ext cx="208761" cy="184532"/>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69" name="Check Box 5968" hidden="1">
                <a:extLst>
                  <a:ext uri="{63B3BB69-23CF-44E3-9099-C40C66FF867C}">
                    <a14:compatExt spid="_x0000_s392016"/>
                  </a:ext>
                  <a:ext uri="{FF2B5EF4-FFF2-40B4-BE49-F238E27FC236}">
                    <a16:creationId xmlns:a16="http://schemas.microsoft.com/office/drawing/2014/main" id="{00000000-0008-0000-0400-000045000000}"/>
                  </a:ext>
                </a:extLst>
              </xdr:cNvPr>
              <xdr:cNvSpPr/>
            </xdr:nvSpPr>
            <xdr:spPr bwMode="auto">
              <a:xfrm>
                <a:off x="13994369" y="79031053"/>
                <a:ext cx="212857" cy="184532"/>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70" name="Check Box 5969" hidden="1">
                <a:extLst>
                  <a:ext uri="{63B3BB69-23CF-44E3-9099-C40C66FF867C}">
                    <a14:compatExt spid="_x0000_s392017"/>
                  </a:ext>
                  <a:ext uri="{FF2B5EF4-FFF2-40B4-BE49-F238E27FC236}">
                    <a16:creationId xmlns:a16="http://schemas.microsoft.com/office/drawing/2014/main" id="{00000000-0008-0000-0400-000046000000}"/>
                  </a:ext>
                </a:extLst>
              </xdr:cNvPr>
              <xdr:cNvSpPr/>
            </xdr:nvSpPr>
            <xdr:spPr bwMode="auto">
              <a:xfrm>
                <a:off x="14605770" y="79031053"/>
                <a:ext cx="224813" cy="184532"/>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392018" name="Check Box 5970" hidden="1">
                <a:extLst>
                  <a:ext uri="{63B3BB69-23CF-44E3-9099-C40C66FF867C}">
                    <a14:compatExt spid="_x0000_s392018"/>
                  </a:ext>
                  <a:ext uri="{FF2B5EF4-FFF2-40B4-BE49-F238E27FC236}">
                    <a16:creationId xmlns:a16="http://schemas.microsoft.com/office/drawing/2014/main" id="{00000000-0008-0000-0400-000052FB0500}"/>
                  </a:ext>
                </a:extLst>
              </xdr:cNvPr>
              <xdr:cNvSpPr/>
            </xdr:nvSpPr>
            <xdr:spPr bwMode="auto">
              <a:xfrm>
                <a:off x="15234151" y="79031053"/>
                <a:ext cx="208761" cy="184532"/>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392019" name="Check Box 5971" hidden="1">
                <a:extLst>
                  <a:ext uri="{63B3BB69-23CF-44E3-9099-C40C66FF867C}">
                    <a14:compatExt spid="_x0000_s392019"/>
                  </a:ext>
                  <a:ext uri="{FF2B5EF4-FFF2-40B4-BE49-F238E27FC236}">
                    <a16:creationId xmlns:a16="http://schemas.microsoft.com/office/drawing/2014/main" id="{00000000-0008-0000-0400-000053FB0500}"/>
                  </a:ext>
                </a:extLst>
              </xdr:cNvPr>
              <xdr:cNvSpPr/>
            </xdr:nvSpPr>
            <xdr:spPr bwMode="auto">
              <a:xfrm>
                <a:off x="13053831" y="78860389"/>
                <a:ext cx="210858" cy="185159"/>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392020" name="Check Box 5972" hidden="1">
                <a:extLst>
                  <a:ext uri="{63B3BB69-23CF-44E3-9099-C40C66FF867C}">
                    <a14:compatExt spid="_x0000_s392020"/>
                  </a:ext>
                  <a:ext uri="{FF2B5EF4-FFF2-40B4-BE49-F238E27FC236}">
                    <a16:creationId xmlns:a16="http://schemas.microsoft.com/office/drawing/2014/main" id="{00000000-0008-0000-0400-000054FB0500}"/>
                  </a:ext>
                </a:extLst>
              </xdr:cNvPr>
              <xdr:cNvSpPr/>
            </xdr:nvSpPr>
            <xdr:spPr bwMode="auto">
              <a:xfrm>
                <a:off x="13663234" y="78860389"/>
                <a:ext cx="208761" cy="185159"/>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392021" name="Check Box 5973" hidden="1">
                <a:extLst>
                  <a:ext uri="{63B3BB69-23CF-44E3-9099-C40C66FF867C}">
                    <a14:compatExt spid="_x0000_s392021"/>
                  </a:ext>
                  <a:ext uri="{FF2B5EF4-FFF2-40B4-BE49-F238E27FC236}">
                    <a16:creationId xmlns:a16="http://schemas.microsoft.com/office/drawing/2014/main" id="{00000000-0008-0000-0400-000055FB0500}"/>
                  </a:ext>
                </a:extLst>
              </xdr:cNvPr>
              <xdr:cNvSpPr/>
            </xdr:nvSpPr>
            <xdr:spPr bwMode="auto">
              <a:xfrm>
                <a:off x="14307114" y="78850907"/>
                <a:ext cx="208761" cy="185159"/>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392022" name="Check Box 5974" hidden="1">
                <a:extLst>
                  <a:ext uri="{63B3BB69-23CF-44E3-9099-C40C66FF867C}">
                    <a14:compatExt spid="_x0000_s392022"/>
                  </a:ext>
                  <a:ext uri="{FF2B5EF4-FFF2-40B4-BE49-F238E27FC236}">
                    <a16:creationId xmlns:a16="http://schemas.microsoft.com/office/drawing/2014/main" id="{00000000-0008-0000-0400-000056FB0500}"/>
                  </a:ext>
                </a:extLst>
              </xdr:cNvPr>
              <xdr:cNvSpPr/>
            </xdr:nvSpPr>
            <xdr:spPr bwMode="auto">
              <a:xfrm>
                <a:off x="14935495" y="78860389"/>
                <a:ext cx="208761" cy="185159"/>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392023" name="Check Box 5975" hidden="1">
                <a:extLst>
                  <a:ext uri="{63B3BB69-23CF-44E3-9099-C40C66FF867C}">
                    <a14:compatExt spid="_x0000_s392023"/>
                  </a:ext>
                  <a:ext uri="{FF2B5EF4-FFF2-40B4-BE49-F238E27FC236}">
                    <a16:creationId xmlns:a16="http://schemas.microsoft.com/office/drawing/2014/main" id="{00000000-0008-0000-0400-000057FB0500}"/>
                  </a:ext>
                </a:extLst>
              </xdr:cNvPr>
              <xdr:cNvSpPr/>
            </xdr:nvSpPr>
            <xdr:spPr bwMode="auto">
              <a:xfrm>
                <a:off x="15550291" y="78869870"/>
                <a:ext cx="212858" cy="18620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grpSp>
    <xdr:clientData/>
  </xdr:twoCellAnchor>
  <mc:AlternateContent xmlns:mc="http://schemas.openxmlformats.org/markup-compatibility/2006">
    <mc:Choice xmlns:a14="http://schemas.microsoft.com/office/drawing/2010/main" Requires="a14">
      <xdr:twoCellAnchor editAs="oneCell">
        <xdr:from>
          <xdr:col>12</xdr:col>
          <xdr:colOff>104775</xdr:colOff>
          <xdr:row>559</xdr:row>
          <xdr:rowOff>9525</xdr:rowOff>
        </xdr:from>
        <xdr:to>
          <xdr:col>12</xdr:col>
          <xdr:colOff>342900</xdr:colOff>
          <xdr:row>559</xdr:row>
          <xdr:rowOff>228600</xdr:rowOff>
        </xdr:to>
        <xdr:sp macro="" textlink="">
          <xdr:nvSpPr>
            <xdr:cNvPr id="392025" name="Check Box 5977" hidden="1">
              <a:extLst>
                <a:ext uri="{63B3BB69-23CF-44E3-9099-C40C66FF867C}">
                  <a14:compatExt spid="_x0000_s392025"/>
                </a:ext>
                <a:ext uri="{FF2B5EF4-FFF2-40B4-BE49-F238E27FC236}">
                  <a16:creationId xmlns:a16="http://schemas.microsoft.com/office/drawing/2014/main" id="{00000000-0008-0000-0400-000059FB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57150</xdr:colOff>
          <xdr:row>203</xdr:row>
          <xdr:rowOff>0</xdr:rowOff>
        </xdr:from>
        <xdr:to>
          <xdr:col>3</xdr:col>
          <xdr:colOff>114300</xdr:colOff>
          <xdr:row>203</xdr:row>
          <xdr:rowOff>219075</xdr:rowOff>
        </xdr:to>
        <xdr:sp macro="" textlink="">
          <xdr:nvSpPr>
            <xdr:cNvPr id="392026" name="Option Button 5978" hidden="1">
              <a:extLst>
                <a:ext uri="{63B3BB69-23CF-44E3-9099-C40C66FF867C}">
                  <a14:compatExt spid="_x0000_s392026"/>
                </a:ext>
                <a:ext uri="{FF2B5EF4-FFF2-40B4-BE49-F238E27FC236}">
                  <a16:creationId xmlns:a16="http://schemas.microsoft.com/office/drawing/2014/main" id="{00000000-0008-0000-0400-00005AFB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247650</xdr:colOff>
          <xdr:row>504</xdr:row>
          <xdr:rowOff>9525</xdr:rowOff>
        </xdr:from>
        <xdr:to>
          <xdr:col>13</xdr:col>
          <xdr:colOff>400050</xdr:colOff>
          <xdr:row>505</xdr:row>
          <xdr:rowOff>19050</xdr:rowOff>
        </xdr:to>
        <xdr:sp macro="" textlink="">
          <xdr:nvSpPr>
            <xdr:cNvPr id="392034" name="Check Box 5986" hidden="1">
              <a:extLst>
                <a:ext uri="{63B3BB69-23CF-44E3-9099-C40C66FF867C}">
                  <a14:compatExt spid="_x0000_s392034"/>
                </a:ext>
                <a:ext uri="{FF2B5EF4-FFF2-40B4-BE49-F238E27FC236}">
                  <a16:creationId xmlns:a16="http://schemas.microsoft.com/office/drawing/2014/main" id="{00000000-0008-0000-0400-000062FB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247650</xdr:colOff>
          <xdr:row>505</xdr:row>
          <xdr:rowOff>9525</xdr:rowOff>
        </xdr:from>
        <xdr:to>
          <xdr:col>13</xdr:col>
          <xdr:colOff>400050</xdr:colOff>
          <xdr:row>506</xdr:row>
          <xdr:rowOff>19050</xdr:rowOff>
        </xdr:to>
        <xdr:sp macro="" textlink="">
          <xdr:nvSpPr>
            <xdr:cNvPr id="392035" name="Check Box 5987" hidden="1">
              <a:extLst>
                <a:ext uri="{63B3BB69-23CF-44E3-9099-C40C66FF867C}">
                  <a14:compatExt spid="_x0000_s392035"/>
                </a:ext>
                <a:ext uri="{FF2B5EF4-FFF2-40B4-BE49-F238E27FC236}">
                  <a16:creationId xmlns:a16="http://schemas.microsoft.com/office/drawing/2014/main" id="{00000000-0008-0000-0400-000063FB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247650</xdr:colOff>
          <xdr:row>506</xdr:row>
          <xdr:rowOff>9525</xdr:rowOff>
        </xdr:from>
        <xdr:to>
          <xdr:col>13</xdr:col>
          <xdr:colOff>400050</xdr:colOff>
          <xdr:row>507</xdr:row>
          <xdr:rowOff>19050</xdr:rowOff>
        </xdr:to>
        <xdr:sp macro="" textlink="">
          <xdr:nvSpPr>
            <xdr:cNvPr id="392036" name="Check Box 5988" hidden="1">
              <a:extLst>
                <a:ext uri="{63B3BB69-23CF-44E3-9099-C40C66FF867C}">
                  <a14:compatExt spid="_x0000_s392036"/>
                </a:ext>
                <a:ext uri="{FF2B5EF4-FFF2-40B4-BE49-F238E27FC236}">
                  <a16:creationId xmlns:a16="http://schemas.microsoft.com/office/drawing/2014/main" id="{00000000-0008-0000-0400-000064FB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266700</xdr:colOff>
          <xdr:row>495</xdr:row>
          <xdr:rowOff>228600</xdr:rowOff>
        </xdr:from>
        <xdr:to>
          <xdr:col>14</xdr:col>
          <xdr:colOff>9525</xdr:colOff>
          <xdr:row>497</xdr:row>
          <xdr:rowOff>9525</xdr:rowOff>
        </xdr:to>
        <xdr:sp macro="" textlink="">
          <xdr:nvSpPr>
            <xdr:cNvPr id="392037" name="Check Box 5989" hidden="1">
              <a:extLst>
                <a:ext uri="{63B3BB69-23CF-44E3-9099-C40C66FF867C}">
                  <a14:compatExt spid="_x0000_s392037"/>
                </a:ext>
                <a:ext uri="{FF2B5EF4-FFF2-40B4-BE49-F238E27FC236}">
                  <a16:creationId xmlns:a16="http://schemas.microsoft.com/office/drawing/2014/main" id="{00000000-0008-0000-0400-000065FB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266700</xdr:colOff>
          <xdr:row>497</xdr:row>
          <xdr:rowOff>0</xdr:rowOff>
        </xdr:from>
        <xdr:to>
          <xdr:col>14</xdr:col>
          <xdr:colOff>9525</xdr:colOff>
          <xdr:row>498</xdr:row>
          <xdr:rowOff>9525</xdr:rowOff>
        </xdr:to>
        <xdr:sp macro="" textlink="">
          <xdr:nvSpPr>
            <xdr:cNvPr id="392038" name="Check Box 5990" hidden="1">
              <a:extLst>
                <a:ext uri="{63B3BB69-23CF-44E3-9099-C40C66FF867C}">
                  <a14:compatExt spid="_x0000_s392038"/>
                </a:ext>
                <a:ext uri="{FF2B5EF4-FFF2-40B4-BE49-F238E27FC236}">
                  <a16:creationId xmlns:a16="http://schemas.microsoft.com/office/drawing/2014/main" id="{00000000-0008-0000-0400-000066FB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219075</xdr:colOff>
          <xdr:row>455</xdr:row>
          <xdr:rowOff>28575</xdr:rowOff>
        </xdr:from>
        <xdr:to>
          <xdr:col>13</xdr:col>
          <xdr:colOff>85725</xdr:colOff>
          <xdr:row>456</xdr:row>
          <xdr:rowOff>38100</xdr:rowOff>
        </xdr:to>
        <xdr:sp macro="" textlink="">
          <xdr:nvSpPr>
            <xdr:cNvPr id="392040" name="Check Box 5992" hidden="1">
              <a:extLst>
                <a:ext uri="{63B3BB69-23CF-44E3-9099-C40C66FF867C}">
                  <a14:compatExt spid="_x0000_s392040"/>
                </a:ext>
                <a:ext uri="{FF2B5EF4-FFF2-40B4-BE49-F238E27FC236}">
                  <a16:creationId xmlns:a16="http://schemas.microsoft.com/office/drawing/2014/main" id="{00000000-0008-0000-0400-000068FB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219075</xdr:colOff>
          <xdr:row>454</xdr:row>
          <xdr:rowOff>28575</xdr:rowOff>
        </xdr:from>
        <xdr:to>
          <xdr:col>13</xdr:col>
          <xdr:colOff>85725</xdr:colOff>
          <xdr:row>455</xdr:row>
          <xdr:rowOff>38100</xdr:rowOff>
        </xdr:to>
        <xdr:sp macro="" textlink="">
          <xdr:nvSpPr>
            <xdr:cNvPr id="392041" name="Check Box 5993" hidden="1">
              <a:extLst>
                <a:ext uri="{63B3BB69-23CF-44E3-9099-C40C66FF867C}">
                  <a14:compatExt spid="_x0000_s392041"/>
                </a:ext>
                <a:ext uri="{FF2B5EF4-FFF2-40B4-BE49-F238E27FC236}">
                  <a16:creationId xmlns:a16="http://schemas.microsoft.com/office/drawing/2014/main" id="{00000000-0008-0000-0400-000069FB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219075</xdr:colOff>
          <xdr:row>453</xdr:row>
          <xdr:rowOff>28575</xdr:rowOff>
        </xdr:from>
        <xdr:to>
          <xdr:col>13</xdr:col>
          <xdr:colOff>85725</xdr:colOff>
          <xdr:row>454</xdr:row>
          <xdr:rowOff>38100</xdr:rowOff>
        </xdr:to>
        <xdr:sp macro="" textlink="">
          <xdr:nvSpPr>
            <xdr:cNvPr id="392042" name="Check Box 5994" hidden="1">
              <a:extLst>
                <a:ext uri="{63B3BB69-23CF-44E3-9099-C40C66FF867C}">
                  <a14:compatExt spid="_x0000_s392042"/>
                </a:ext>
                <a:ext uri="{FF2B5EF4-FFF2-40B4-BE49-F238E27FC236}">
                  <a16:creationId xmlns:a16="http://schemas.microsoft.com/office/drawing/2014/main" id="{00000000-0008-0000-0400-00006AFB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219075</xdr:colOff>
          <xdr:row>452</xdr:row>
          <xdr:rowOff>28575</xdr:rowOff>
        </xdr:from>
        <xdr:to>
          <xdr:col>13</xdr:col>
          <xdr:colOff>85725</xdr:colOff>
          <xdr:row>453</xdr:row>
          <xdr:rowOff>38100</xdr:rowOff>
        </xdr:to>
        <xdr:sp macro="" textlink="">
          <xdr:nvSpPr>
            <xdr:cNvPr id="392043" name="Check Box 5995" hidden="1">
              <a:extLst>
                <a:ext uri="{63B3BB69-23CF-44E3-9099-C40C66FF867C}">
                  <a14:compatExt spid="_x0000_s392043"/>
                </a:ext>
                <a:ext uri="{FF2B5EF4-FFF2-40B4-BE49-F238E27FC236}">
                  <a16:creationId xmlns:a16="http://schemas.microsoft.com/office/drawing/2014/main" id="{00000000-0008-0000-0400-00006BFB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219075</xdr:colOff>
          <xdr:row>451</xdr:row>
          <xdr:rowOff>28575</xdr:rowOff>
        </xdr:from>
        <xdr:to>
          <xdr:col>13</xdr:col>
          <xdr:colOff>85725</xdr:colOff>
          <xdr:row>452</xdr:row>
          <xdr:rowOff>38100</xdr:rowOff>
        </xdr:to>
        <xdr:sp macro="" textlink="">
          <xdr:nvSpPr>
            <xdr:cNvPr id="392044" name="Check Box 5996" hidden="1">
              <a:extLst>
                <a:ext uri="{63B3BB69-23CF-44E3-9099-C40C66FF867C}">
                  <a14:compatExt spid="_x0000_s392044"/>
                </a:ext>
                <a:ext uri="{FF2B5EF4-FFF2-40B4-BE49-F238E27FC236}">
                  <a16:creationId xmlns:a16="http://schemas.microsoft.com/office/drawing/2014/main" id="{00000000-0008-0000-0400-00006CFB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219075</xdr:colOff>
          <xdr:row>450</xdr:row>
          <xdr:rowOff>28575</xdr:rowOff>
        </xdr:from>
        <xdr:to>
          <xdr:col>13</xdr:col>
          <xdr:colOff>85725</xdr:colOff>
          <xdr:row>451</xdr:row>
          <xdr:rowOff>38100</xdr:rowOff>
        </xdr:to>
        <xdr:sp macro="" textlink="">
          <xdr:nvSpPr>
            <xdr:cNvPr id="392045" name="Check Box 5997" hidden="1">
              <a:extLst>
                <a:ext uri="{63B3BB69-23CF-44E3-9099-C40C66FF867C}">
                  <a14:compatExt spid="_x0000_s392045"/>
                </a:ext>
                <a:ext uri="{FF2B5EF4-FFF2-40B4-BE49-F238E27FC236}">
                  <a16:creationId xmlns:a16="http://schemas.microsoft.com/office/drawing/2014/main" id="{00000000-0008-0000-0400-00006DFB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257175</xdr:colOff>
          <xdr:row>189</xdr:row>
          <xdr:rowOff>0</xdr:rowOff>
        </xdr:from>
        <xdr:to>
          <xdr:col>13</xdr:col>
          <xdr:colOff>123825</xdr:colOff>
          <xdr:row>190</xdr:row>
          <xdr:rowOff>9525</xdr:rowOff>
        </xdr:to>
        <xdr:sp macro="" textlink="">
          <xdr:nvSpPr>
            <xdr:cNvPr id="392046" name="Check Box 5998" hidden="1">
              <a:extLst>
                <a:ext uri="{63B3BB69-23CF-44E3-9099-C40C66FF867C}">
                  <a14:compatExt spid="_x0000_s392046"/>
                </a:ext>
                <a:ext uri="{FF2B5EF4-FFF2-40B4-BE49-F238E27FC236}">
                  <a16:creationId xmlns:a16="http://schemas.microsoft.com/office/drawing/2014/main" id="{00000000-0008-0000-0400-00006EFB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257175</xdr:colOff>
          <xdr:row>190</xdr:row>
          <xdr:rowOff>0</xdr:rowOff>
        </xdr:from>
        <xdr:to>
          <xdr:col>13</xdr:col>
          <xdr:colOff>123825</xdr:colOff>
          <xdr:row>191</xdr:row>
          <xdr:rowOff>9525</xdr:rowOff>
        </xdr:to>
        <xdr:sp macro="" textlink="">
          <xdr:nvSpPr>
            <xdr:cNvPr id="392047" name="Check Box 5999" hidden="1">
              <a:extLst>
                <a:ext uri="{63B3BB69-23CF-44E3-9099-C40C66FF867C}">
                  <a14:compatExt spid="_x0000_s392047"/>
                </a:ext>
                <a:ext uri="{FF2B5EF4-FFF2-40B4-BE49-F238E27FC236}">
                  <a16:creationId xmlns:a16="http://schemas.microsoft.com/office/drawing/2014/main" id="{00000000-0008-0000-0400-00006FFB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257175</xdr:colOff>
          <xdr:row>191</xdr:row>
          <xdr:rowOff>0</xdr:rowOff>
        </xdr:from>
        <xdr:to>
          <xdr:col>13</xdr:col>
          <xdr:colOff>123825</xdr:colOff>
          <xdr:row>192</xdr:row>
          <xdr:rowOff>9525</xdr:rowOff>
        </xdr:to>
        <xdr:sp macro="" textlink="">
          <xdr:nvSpPr>
            <xdr:cNvPr id="392048" name="Check Box 6000" hidden="1">
              <a:extLst>
                <a:ext uri="{63B3BB69-23CF-44E3-9099-C40C66FF867C}">
                  <a14:compatExt spid="_x0000_s392048"/>
                </a:ext>
                <a:ext uri="{FF2B5EF4-FFF2-40B4-BE49-F238E27FC236}">
                  <a16:creationId xmlns:a16="http://schemas.microsoft.com/office/drawing/2014/main" id="{00000000-0008-0000-0400-000070FB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257175</xdr:colOff>
          <xdr:row>187</xdr:row>
          <xdr:rowOff>0</xdr:rowOff>
        </xdr:from>
        <xdr:to>
          <xdr:col>13</xdr:col>
          <xdr:colOff>123825</xdr:colOff>
          <xdr:row>188</xdr:row>
          <xdr:rowOff>9525</xdr:rowOff>
        </xdr:to>
        <xdr:sp macro="" textlink="">
          <xdr:nvSpPr>
            <xdr:cNvPr id="392049" name="Check Box 6001" hidden="1">
              <a:extLst>
                <a:ext uri="{63B3BB69-23CF-44E3-9099-C40C66FF867C}">
                  <a14:compatExt spid="_x0000_s392049"/>
                </a:ext>
                <a:ext uri="{FF2B5EF4-FFF2-40B4-BE49-F238E27FC236}">
                  <a16:creationId xmlns:a16="http://schemas.microsoft.com/office/drawing/2014/main" id="{00000000-0008-0000-0400-000071FB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257175</xdr:colOff>
          <xdr:row>186</xdr:row>
          <xdr:rowOff>0</xdr:rowOff>
        </xdr:from>
        <xdr:to>
          <xdr:col>13</xdr:col>
          <xdr:colOff>123825</xdr:colOff>
          <xdr:row>187</xdr:row>
          <xdr:rowOff>9525</xdr:rowOff>
        </xdr:to>
        <xdr:sp macro="" textlink="">
          <xdr:nvSpPr>
            <xdr:cNvPr id="392050" name="Check Box 6002" hidden="1">
              <a:extLst>
                <a:ext uri="{63B3BB69-23CF-44E3-9099-C40C66FF867C}">
                  <a14:compatExt spid="_x0000_s392050"/>
                </a:ext>
                <a:ext uri="{FF2B5EF4-FFF2-40B4-BE49-F238E27FC236}">
                  <a16:creationId xmlns:a16="http://schemas.microsoft.com/office/drawing/2014/main" id="{00000000-0008-0000-0400-000072FB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257175</xdr:colOff>
          <xdr:row>185</xdr:row>
          <xdr:rowOff>0</xdr:rowOff>
        </xdr:from>
        <xdr:to>
          <xdr:col>13</xdr:col>
          <xdr:colOff>123825</xdr:colOff>
          <xdr:row>186</xdr:row>
          <xdr:rowOff>9525</xdr:rowOff>
        </xdr:to>
        <xdr:sp macro="" textlink="">
          <xdr:nvSpPr>
            <xdr:cNvPr id="392051" name="Check Box 6003" hidden="1">
              <a:extLst>
                <a:ext uri="{63B3BB69-23CF-44E3-9099-C40C66FF867C}">
                  <a14:compatExt spid="_x0000_s392051"/>
                </a:ext>
                <a:ext uri="{FF2B5EF4-FFF2-40B4-BE49-F238E27FC236}">
                  <a16:creationId xmlns:a16="http://schemas.microsoft.com/office/drawing/2014/main" id="{00000000-0008-0000-0400-000073FB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257175</xdr:colOff>
          <xdr:row>183</xdr:row>
          <xdr:rowOff>0</xdr:rowOff>
        </xdr:from>
        <xdr:to>
          <xdr:col>13</xdr:col>
          <xdr:colOff>123825</xdr:colOff>
          <xdr:row>184</xdr:row>
          <xdr:rowOff>9525</xdr:rowOff>
        </xdr:to>
        <xdr:sp macro="" textlink="">
          <xdr:nvSpPr>
            <xdr:cNvPr id="392052" name="Check Box 6004" hidden="1">
              <a:extLst>
                <a:ext uri="{63B3BB69-23CF-44E3-9099-C40C66FF867C}">
                  <a14:compatExt spid="_x0000_s392052"/>
                </a:ext>
                <a:ext uri="{FF2B5EF4-FFF2-40B4-BE49-F238E27FC236}">
                  <a16:creationId xmlns:a16="http://schemas.microsoft.com/office/drawing/2014/main" id="{00000000-0008-0000-0400-000074FB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257175</xdr:colOff>
          <xdr:row>182</xdr:row>
          <xdr:rowOff>0</xdr:rowOff>
        </xdr:from>
        <xdr:to>
          <xdr:col>13</xdr:col>
          <xdr:colOff>123825</xdr:colOff>
          <xdr:row>183</xdr:row>
          <xdr:rowOff>9525</xdr:rowOff>
        </xdr:to>
        <xdr:sp macro="" textlink="">
          <xdr:nvSpPr>
            <xdr:cNvPr id="392053" name="Check Box 6005" hidden="1">
              <a:extLst>
                <a:ext uri="{63B3BB69-23CF-44E3-9099-C40C66FF867C}">
                  <a14:compatExt spid="_x0000_s392053"/>
                </a:ext>
                <a:ext uri="{FF2B5EF4-FFF2-40B4-BE49-F238E27FC236}">
                  <a16:creationId xmlns:a16="http://schemas.microsoft.com/office/drawing/2014/main" id="{00000000-0008-0000-0400-000075FB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257175</xdr:colOff>
          <xdr:row>180</xdr:row>
          <xdr:rowOff>0</xdr:rowOff>
        </xdr:from>
        <xdr:to>
          <xdr:col>13</xdr:col>
          <xdr:colOff>123825</xdr:colOff>
          <xdr:row>181</xdr:row>
          <xdr:rowOff>9525</xdr:rowOff>
        </xdr:to>
        <xdr:sp macro="" textlink="">
          <xdr:nvSpPr>
            <xdr:cNvPr id="392054" name="Check Box 6006" hidden="1">
              <a:extLst>
                <a:ext uri="{63B3BB69-23CF-44E3-9099-C40C66FF867C}">
                  <a14:compatExt spid="_x0000_s392054"/>
                </a:ext>
                <a:ext uri="{FF2B5EF4-FFF2-40B4-BE49-F238E27FC236}">
                  <a16:creationId xmlns:a16="http://schemas.microsoft.com/office/drawing/2014/main" id="{00000000-0008-0000-0400-000076FB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257175</xdr:colOff>
          <xdr:row>179</xdr:row>
          <xdr:rowOff>0</xdr:rowOff>
        </xdr:from>
        <xdr:to>
          <xdr:col>13</xdr:col>
          <xdr:colOff>123825</xdr:colOff>
          <xdr:row>180</xdr:row>
          <xdr:rowOff>9525</xdr:rowOff>
        </xdr:to>
        <xdr:sp macro="" textlink="">
          <xdr:nvSpPr>
            <xdr:cNvPr id="392055" name="Check Box 6007" hidden="1">
              <a:extLst>
                <a:ext uri="{63B3BB69-23CF-44E3-9099-C40C66FF867C}">
                  <a14:compatExt spid="_x0000_s392055"/>
                </a:ext>
                <a:ext uri="{FF2B5EF4-FFF2-40B4-BE49-F238E27FC236}">
                  <a16:creationId xmlns:a16="http://schemas.microsoft.com/office/drawing/2014/main" id="{00000000-0008-0000-0400-000077FB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257175</xdr:colOff>
          <xdr:row>178</xdr:row>
          <xdr:rowOff>0</xdr:rowOff>
        </xdr:from>
        <xdr:to>
          <xdr:col>13</xdr:col>
          <xdr:colOff>123825</xdr:colOff>
          <xdr:row>179</xdr:row>
          <xdr:rowOff>9525</xdr:rowOff>
        </xdr:to>
        <xdr:sp macro="" textlink="">
          <xdr:nvSpPr>
            <xdr:cNvPr id="392056" name="Check Box 6008" hidden="1">
              <a:extLst>
                <a:ext uri="{63B3BB69-23CF-44E3-9099-C40C66FF867C}">
                  <a14:compatExt spid="_x0000_s392056"/>
                </a:ext>
                <a:ext uri="{FF2B5EF4-FFF2-40B4-BE49-F238E27FC236}">
                  <a16:creationId xmlns:a16="http://schemas.microsoft.com/office/drawing/2014/main" id="{00000000-0008-0000-0400-000078FB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257175</xdr:colOff>
          <xdr:row>176</xdr:row>
          <xdr:rowOff>0</xdr:rowOff>
        </xdr:from>
        <xdr:to>
          <xdr:col>13</xdr:col>
          <xdr:colOff>123825</xdr:colOff>
          <xdr:row>177</xdr:row>
          <xdr:rowOff>9525</xdr:rowOff>
        </xdr:to>
        <xdr:sp macro="" textlink="">
          <xdr:nvSpPr>
            <xdr:cNvPr id="392057" name="Check Box 6009" hidden="1">
              <a:extLst>
                <a:ext uri="{63B3BB69-23CF-44E3-9099-C40C66FF867C}">
                  <a14:compatExt spid="_x0000_s392057"/>
                </a:ext>
                <a:ext uri="{FF2B5EF4-FFF2-40B4-BE49-F238E27FC236}">
                  <a16:creationId xmlns:a16="http://schemas.microsoft.com/office/drawing/2014/main" id="{00000000-0008-0000-0400-000079FB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257175</xdr:colOff>
          <xdr:row>175</xdr:row>
          <xdr:rowOff>0</xdr:rowOff>
        </xdr:from>
        <xdr:to>
          <xdr:col>13</xdr:col>
          <xdr:colOff>123825</xdr:colOff>
          <xdr:row>176</xdr:row>
          <xdr:rowOff>9525</xdr:rowOff>
        </xdr:to>
        <xdr:sp macro="" textlink="">
          <xdr:nvSpPr>
            <xdr:cNvPr id="392058" name="Check Box 6010" hidden="1">
              <a:extLst>
                <a:ext uri="{63B3BB69-23CF-44E3-9099-C40C66FF867C}">
                  <a14:compatExt spid="_x0000_s392058"/>
                </a:ext>
                <a:ext uri="{FF2B5EF4-FFF2-40B4-BE49-F238E27FC236}">
                  <a16:creationId xmlns:a16="http://schemas.microsoft.com/office/drawing/2014/main" id="{00000000-0008-0000-0400-00007AFB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257175</xdr:colOff>
          <xdr:row>174</xdr:row>
          <xdr:rowOff>0</xdr:rowOff>
        </xdr:from>
        <xdr:to>
          <xdr:col>13</xdr:col>
          <xdr:colOff>123825</xdr:colOff>
          <xdr:row>175</xdr:row>
          <xdr:rowOff>9525</xdr:rowOff>
        </xdr:to>
        <xdr:sp macro="" textlink="">
          <xdr:nvSpPr>
            <xdr:cNvPr id="392059" name="Check Box 6011" hidden="1">
              <a:extLst>
                <a:ext uri="{63B3BB69-23CF-44E3-9099-C40C66FF867C}">
                  <a14:compatExt spid="_x0000_s392059"/>
                </a:ext>
                <a:ext uri="{FF2B5EF4-FFF2-40B4-BE49-F238E27FC236}">
                  <a16:creationId xmlns:a16="http://schemas.microsoft.com/office/drawing/2014/main" id="{00000000-0008-0000-0400-00007BFB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257175</xdr:colOff>
          <xdr:row>172</xdr:row>
          <xdr:rowOff>0</xdr:rowOff>
        </xdr:from>
        <xdr:to>
          <xdr:col>13</xdr:col>
          <xdr:colOff>123825</xdr:colOff>
          <xdr:row>173</xdr:row>
          <xdr:rowOff>28575</xdr:rowOff>
        </xdr:to>
        <xdr:sp macro="" textlink="">
          <xdr:nvSpPr>
            <xdr:cNvPr id="392060" name="Check Box 6012" hidden="1">
              <a:extLst>
                <a:ext uri="{63B3BB69-23CF-44E3-9099-C40C66FF867C}">
                  <a14:compatExt spid="_x0000_s392060"/>
                </a:ext>
                <a:ext uri="{FF2B5EF4-FFF2-40B4-BE49-F238E27FC236}">
                  <a16:creationId xmlns:a16="http://schemas.microsoft.com/office/drawing/2014/main" id="{00000000-0008-0000-0400-00007CFB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257175</xdr:colOff>
          <xdr:row>170</xdr:row>
          <xdr:rowOff>0</xdr:rowOff>
        </xdr:from>
        <xdr:to>
          <xdr:col>13</xdr:col>
          <xdr:colOff>123825</xdr:colOff>
          <xdr:row>171</xdr:row>
          <xdr:rowOff>28575</xdr:rowOff>
        </xdr:to>
        <xdr:sp macro="" textlink="">
          <xdr:nvSpPr>
            <xdr:cNvPr id="392061" name="Check Box 6013" hidden="1">
              <a:extLst>
                <a:ext uri="{63B3BB69-23CF-44E3-9099-C40C66FF867C}">
                  <a14:compatExt spid="_x0000_s392061"/>
                </a:ext>
                <a:ext uri="{FF2B5EF4-FFF2-40B4-BE49-F238E27FC236}">
                  <a16:creationId xmlns:a16="http://schemas.microsoft.com/office/drawing/2014/main" id="{00000000-0008-0000-0400-00007DFB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257175</xdr:colOff>
          <xdr:row>169</xdr:row>
          <xdr:rowOff>0</xdr:rowOff>
        </xdr:from>
        <xdr:to>
          <xdr:col>13</xdr:col>
          <xdr:colOff>123825</xdr:colOff>
          <xdr:row>170</xdr:row>
          <xdr:rowOff>28575</xdr:rowOff>
        </xdr:to>
        <xdr:sp macro="" textlink="">
          <xdr:nvSpPr>
            <xdr:cNvPr id="392062" name="Check Box 6014" hidden="1">
              <a:extLst>
                <a:ext uri="{63B3BB69-23CF-44E3-9099-C40C66FF867C}">
                  <a14:compatExt spid="_x0000_s392062"/>
                </a:ext>
                <a:ext uri="{FF2B5EF4-FFF2-40B4-BE49-F238E27FC236}">
                  <a16:creationId xmlns:a16="http://schemas.microsoft.com/office/drawing/2014/main" id="{00000000-0008-0000-0400-00007EFB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257175</xdr:colOff>
          <xdr:row>168</xdr:row>
          <xdr:rowOff>0</xdr:rowOff>
        </xdr:from>
        <xdr:to>
          <xdr:col>13</xdr:col>
          <xdr:colOff>123825</xdr:colOff>
          <xdr:row>169</xdr:row>
          <xdr:rowOff>28575</xdr:rowOff>
        </xdr:to>
        <xdr:sp macro="" textlink="">
          <xdr:nvSpPr>
            <xdr:cNvPr id="392063" name="Check Box 6015" hidden="1">
              <a:extLst>
                <a:ext uri="{63B3BB69-23CF-44E3-9099-C40C66FF867C}">
                  <a14:compatExt spid="_x0000_s392063"/>
                </a:ext>
                <a:ext uri="{FF2B5EF4-FFF2-40B4-BE49-F238E27FC236}">
                  <a16:creationId xmlns:a16="http://schemas.microsoft.com/office/drawing/2014/main" id="{00000000-0008-0000-0400-00007FFB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257175</xdr:colOff>
          <xdr:row>167</xdr:row>
          <xdr:rowOff>0</xdr:rowOff>
        </xdr:from>
        <xdr:to>
          <xdr:col>13</xdr:col>
          <xdr:colOff>123825</xdr:colOff>
          <xdr:row>168</xdr:row>
          <xdr:rowOff>28575</xdr:rowOff>
        </xdr:to>
        <xdr:sp macro="" textlink="">
          <xdr:nvSpPr>
            <xdr:cNvPr id="392064" name="Check Box 6016" hidden="1">
              <a:extLst>
                <a:ext uri="{63B3BB69-23CF-44E3-9099-C40C66FF867C}">
                  <a14:compatExt spid="_x0000_s392064"/>
                </a:ext>
                <a:ext uri="{FF2B5EF4-FFF2-40B4-BE49-F238E27FC236}">
                  <a16:creationId xmlns:a16="http://schemas.microsoft.com/office/drawing/2014/main" id="{00000000-0008-0000-0400-000080FB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28575</xdr:colOff>
          <xdr:row>165</xdr:row>
          <xdr:rowOff>0</xdr:rowOff>
        </xdr:from>
        <xdr:to>
          <xdr:col>13</xdr:col>
          <xdr:colOff>180975</xdr:colOff>
          <xdr:row>166</xdr:row>
          <xdr:rowOff>19050</xdr:rowOff>
        </xdr:to>
        <xdr:sp macro="" textlink="">
          <xdr:nvSpPr>
            <xdr:cNvPr id="392065" name="Check Box 6017" hidden="1">
              <a:extLst>
                <a:ext uri="{63B3BB69-23CF-44E3-9099-C40C66FF867C}">
                  <a14:compatExt spid="_x0000_s392065"/>
                </a:ext>
                <a:ext uri="{FF2B5EF4-FFF2-40B4-BE49-F238E27FC236}">
                  <a16:creationId xmlns:a16="http://schemas.microsoft.com/office/drawing/2014/main" id="{00000000-0008-0000-0400-000081FB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28575</xdr:colOff>
          <xdr:row>164</xdr:row>
          <xdr:rowOff>0</xdr:rowOff>
        </xdr:from>
        <xdr:to>
          <xdr:col>13</xdr:col>
          <xdr:colOff>180975</xdr:colOff>
          <xdr:row>165</xdr:row>
          <xdr:rowOff>19050</xdr:rowOff>
        </xdr:to>
        <xdr:sp macro="" textlink="">
          <xdr:nvSpPr>
            <xdr:cNvPr id="392066" name="Check Box 6018" hidden="1">
              <a:extLst>
                <a:ext uri="{63B3BB69-23CF-44E3-9099-C40C66FF867C}">
                  <a14:compatExt spid="_x0000_s392066"/>
                </a:ext>
                <a:ext uri="{FF2B5EF4-FFF2-40B4-BE49-F238E27FC236}">
                  <a16:creationId xmlns:a16="http://schemas.microsoft.com/office/drawing/2014/main" id="{00000000-0008-0000-0400-000082FB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28575</xdr:colOff>
          <xdr:row>163</xdr:row>
          <xdr:rowOff>0</xdr:rowOff>
        </xdr:from>
        <xdr:to>
          <xdr:col>13</xdr:col>
          <xdr:colOff>180975</xdr:colOff>
          <xdr:row>164</xdr:row>
          <xdr:rowOff>19050</xdr:rowOff>
        </xdr:to>
        <xdr:sp macro="" textlink="">
          <xdr:nvSpPr>
            <xdr:cNvPr id="392067" name="Check Box 6019" hidden="1">
              <a:extLst>
                <a:ext uri="{63B3BB69-23CF-44E3-9099-C40C66FF867C}">
                  <a14:compatExt spid="_x0000_s392067"/>
                </a:ext>
                <a:ext uri="{FF2B5EF4-FFF2-40B4-BE49-F238E27FC236}">
                  <a16:creationId xmlns:a16="http://schemas.microsoft.com/office/drawing/2014/main" id="{00000000-0008-0000-0400-000083FB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28575</xdr:colOff>
          <xdr:row>162</xdr:row>
          <xdr:rowOff>0</xdr:rowOff>
        </xdr:from>
        <xdr:to>
          <xdr:col>13</xdr:col>
          <xdr:colOff>180975</xdr:colOff>
          <xdr:row>163</xdr:row>
          <xdr:rowOff>19050</xdr:rowOff>
        </xdr:to>
        <xdr:sp macro="" textlink="">
          <xdr:nvSpPr>
            <xdr:cNvPr id="392068" name="Check Box 6020" hidden="1">
              <a:extLst>
                <a:ext uri="{63B3BB69-23CF-44E3-9099-C40C66FF867C}">
                  <a14:compatExt spid="_x0000_s392068"/>
                </a:ext>
                <a:ext uri="{FF2B5EF4-FFF2-40B4-BE49-F238E27FC236}">
                  <a16:creationId xmlns:a16="http://schemas.microsoft.com/office/drawing/2014/main" id="{00000000-0008-0000-0400-000084FB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28575</xdr:colOff>
          <xdr:row>161</xdr:row>
          <xdr:rowOff>0</xdr:rowOff>
        </xdr:from>
        <xdr:to>
          <xdr:col>13</xdr:col>
          <xdr:colOff>180975</xdr:colOff>
          <xdr:row>162</xdr:row>
          <xdr:rowOff>19050</xdr:rowOff>
        </xdr:to>
        <xdr:sp macro="" textlink="">
          <xdr:nvSpPr>
            <xdr:cNvPr id="392069" name="Check Box 6021" hidden="1">
              <a:extLst>
                <a:ext uri="{63B3BB69-23CF-44E3-9099-C40C66FF867C}">
                  <a14:compatExt spid="_x0000_s392069"/>
                </a:ext>
                <a:ext uri="{FF2B5EF4-FFF2-40B4-BE49-F238E27FC236}">
                  <a16:creationId xmlns:a16="http://schemas.microsoft.com/office/drawing/2014/main" id="{00000000-0008-0000-0400-000085FB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247650</xdr:colOff>
          <xdr:row>144</xdr:row>
          <xdr:rowOff>9525</xdr:rowOff>
        </xdr:from>
        <xdr:to>
          <xdr:col>13</xdr:col>
          <xdr:colOff>114300</xdr:colOff>
          <xdr:row>145</xdr:row>
          <xdr:rowOff>19050</xdr:rowOff>
        </xdr:to>
        <xdr:sp macro="" textlink="">
          <xdr:nvSpPr>
            <xdr:cNvPr id="392070" name="Check Box 6022" hidden="1">
              <a:extLst>
                <a:ext uri="{63B3BB69-23CF-44E3-9099-C40C66FF867C}">
                  <a14:compatExt spid="_x0000_s392070"/>
                </a:ext>
                <a:ext uri="{FF2B5EF4-FFF2-40B4-BE49-F238E27FC236}">
                  <a16:creationId xmlns:a16="http://schemas.microsoft.com/office/drawing/2014/main" id="{00000000-0008-0000-0400-000086FB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247650</xdr:colOff>
          <xdr:row>145</xdr:row>
          <xdr:rowOff>9525</xdr:rowOff>
        </xdr:from>
        <xdr:to>
          <xdr:col>13</xdr:col>
          <xdr:colOff>114300</xdr:colOff>
          <xdr:row>146</xdr:row>
          <xdr:rowOff>19050</xdr:rowOff>
        </xdr:to>
        <xdr:sp macro="" textlink="">
          <xdr:nvSpPr>
            <xdr:cNvPr id="392071" name="Check Box 6023" hidden="1">
              <a:extLst>
                <a:ext uri="{63B3BB69-23CF-44E3-9099-C40C66FF867C}">
                  <a14:compatExt spid="_x0000_s392071"/>
                </a:ext>
                <a:ext uri="{FF2B5EF4-FFF2-40B4-BE49-F238E27FC236}">
                  <a16:creationId xmlns:a16="http://schemas.microsoft.com/office/drawing/2014/main" id="{00000000-0008-0000-0400-000087FB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247650</xdr:colOff>
          <xdr:row>146</xdr:row>
          <xdr:rowOff>9525</xdr:rowOff>
        </xdr:from>
        <xdr:to>
          <xdr:col>13</xdr:col>
          <xdr:colOff>114300</xdr:colOff>
          <xdr:row>147</xdr:row>
          <xdr:rowOff>19050</xdr:rowOff>
        </xdr:to>
        <xdr:sp macro="" textlink="">
          <xdr:nvSpPr>
            <xdr:cNvPr id="392072" name="Check Box 6024" hidden="1">
              <a:extLst>
                <a:ext uri="{63B3BB69-23CF-44E3-9099-C40C66FF867C}">
                  <a14:compatExt spid="_x0000_s392072"/>
                </a:ext>
                <a:ext uri="{FF2B5EF4-FFF2-40B4-BE49-F238E27FC236}">
                  <a16:creationId xmlns:a16="http://schemas.microsoft.com/office/drawing/2014/main" id="{00000000-0008-0000-0400-000088FB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247650</xdr:colOff>
          <xdr:row>147</xdr:row>
          <xdr:rowOff>9525</xdr:rowOff>
        </xdr:from>
        <xdr:to>
          <xdr:col>13</xdr:col>
          <xdr:colOff>114300</xdr:colOff>
          <xdr:row>148</xdr:row>
          <xdr:rowOff>19050</xdr:rowOff>
        </xdr:to>
        <xdr:sp macro="" textlink="">
          <xdr:nvSpPr>
            <xdr:cNvPr id="392073" name="Check Box 6025" hidden="1">
              <a:extLst>
                <a:ext uri="{63B3BB69-23CF-44E3-9099-C40C66FF867C}">
                  <a14:compatExt spid="_x0000_s392073"/>
                </a:ext>
                <a:ext uri="{FF2B5EF4-FFF2-40B4-BE49-F238E27FC236}">
                  <a16:creationId xmlns:a16="http://schemas.microsoft.com/office/drawing/2014/main" id="{00000000-0008-0000-0400-000089FB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247650</xdr:colOff>
          <xdr:row>148</xdr:row>
          <xdr:rowOff>9525</xdr:rowOff>
        </xdr:from>
        <xdr:to>
          <xdr:col>13</xdr:col>
          <xdr:colOff>114300</xdr:colOff>
          <xdr:row>149</xdr:row>
          <xdr:rowOff>19050</xdr:rowOff>
        </xdr:to>
        <xdr:sp macro="" textlink="">
          <xdr:nvSpPr>
            <xdr:cNvPr id="392074" name="Check Box 6026" hidden="1">
              <a:extLst>
                <a:ext uri="{63B3BB69-23CF-44E3-9099-C40C66FF867C}">
                  <a14:compatExt spid="_x0000_s392074"/>
                </a:ext>
                <a:ext uri="{FF2B5EF4-FFF2-40B4-BE49-F238E27FC236}">
                  <a16:creationId xmlns:a16="http://schemas.microsoft.com/office/drawing/2014/main" id="{00000000-0008-0000-0400-00008AFB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247650</xdr:colOff>
          <xdr:row>149</xdr:row>
          <xdr:rowOff>9525</xdr:rowOff>
        </xdr:from>
        <xdr:to>
          <xdr:col>13</xdr:col>
          <xdr:colOff>114300</xdr:colOff>
          <xdr:row>150</xdr:row>
          <xdr:rowOff>19050</xdr:rowOff>
        </xdr:to>
        <xdr:sp macro="" textlink="">
          <xdr:nvSpPr>
            <xdr:cNvPr id="392075" name="Check Box 6027" hidden="1">
              <a:extLst>
                <a:ext uri="{63B3BB69-23CF-44E3-9099-C40C66FF867C}">
                  <a14:compatExt spid="_x0000_s392075"/>
                </a:ext>
                <a:ext uri="{FF2B5EF4-FFF2-40B4-BE49-F238E27FC236}">
                  <a16:creationId xmlns:a16="http://schemas.microsoft.com/office/drawing/2014/main" id="{00000000-0008-0000-0400-00008BFB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247650</xdr:colOff>
          <xdr:row>150</xdr:row>
          <xdr:rowOff>9525</xdr:rowOff>
        </xdr:from>
        <xdr:to>
          <xdr:col>13</xdr:col>
          <xdr:colOff>114300</xdr:colOff>
          <xdr:row>151</xdr:row>
          <xdr:rowOff>19050</xdr:rowOff>
        </xdr:to>
        <xdr:sp macro="" textlink="">
          <xdr:nvSpPr>
            <xdr:cNvPr id="392076" name="Check Box 6028" hidden="1">
              <a:extLst>
                <a:ext uri="{63B3BB69-23CF-44E3-9099-C40C66FF867C}">
                  <a14:compatExt spid="_x0000_s392076"/>
                </a:ext>
                <a:ext uri="{FF2B5EF4-FFF2-40B4-BE49-F238E27FC236}">
                  <a16:creationId xmlns:a16="http://schemas.microsoft.com/office/drawing/2014/main" id="{00000000-0008-0000-0400-00008CFB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247650</xdr:colOff>
          <xdr:row>151</xdr:row>
          <xdr:rowOff>9525</xdr:rowOff>
        </xdr:from>
        <xdr:to>
          <xdr:col>13</xdr:col>
          <xdr:colOff>114300</xdr:colOff>
          <xdr:row>152</xdr:row>
          <xdr:rowOff>19050</xdr:rowOff>
        </xdr:to>
        <xdr:sp macro="" textlink="">
          <xdr:nvSpPr>
            <xdr:cNvPr id="392077" name="Check Box 6029" hidden="1">
              <a:extLst>
                <a:ext uri="{63B3BB69-23CF-44E3-9099-C40C66FF867C}">
                  <a14:compatExt spid="_x0000_s392077"/>
                </a:ext>
                <a:ext uri="{FF2B5EF4-FFF2-40B4-BE49-F238E27FC236}">
                  <a16:creationId xmlns:a16="http://schemas.microsoft.com/office/drawing/2014/main" id="{00000000-0008-0000-0400-00008DFB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531</xdr:row>
          <xdr:rowOff>9525</xdr:rowOff>
        </xdr:from>
        <xdr:to>
          <xdr:col>3</xdr:col>
          <xdr:colOff>66675</xdr:colOff>
          <xdr:row>532</xdr:row>
          <xdr:rowOff>9525</xdr:rowOff>
        </xdr:to>
        <xdr:sp macro="" textlink="">
          <xdr:nvSpPr>
            <xdr:cNvPr id="392093" name="Check Box 6045" hidden="1">
              <a:extLst>
                <a:ext uri="{63B3BB69-23CF-44E3-9099-C40C66FF867C}">
                  <a14:compatExt spid="_x0000_s392093"/>
                </a:ext>
                <a:ext uri="{FF2B5EF4-FFF2-40B4-BE49-F238E27FC236}">
                  <a16:creationId xmlns:a16="http://schemas.microsoft.com/office/drawing/2014/main" id="{00000000-0008-0000-0400-00009DFB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532</xdr:row>
          <xdr:rowOff>9525</xdr:rowOff>
        </xdr:from>
        <xdr:to>
          <xdr:col>3</xdr:col>
          <xdr:colOff>66675</xdr:colOff>
          <xdr:row>533</xdr:row>
          <xdr:rowOff>9525</xdr:rowOff>
        </xdr:to>
        <xdr:sp macro="" textlink="">
          <xdr:nvSpPr>
            <xdr:cNvPr id="392095" name="Check Box 6047" hidden="1">
              <a:extLst>
                <a:ext uri="{63B3BB69-23CF-44E3-9099-C40C66FF867C}">
                  <a14:compatExt spid="_x0000_s392095"/>
                </a:ext>
                <a:ext uri="{FF2B5EF4-FFF2-40B4-BE49-F238E27FC236}">
                  <a16:creationId xmlns:a16="http://schemas.microsoft.com/office/drawing/2014/main" id="{00000000-0008-0000-0400-00009FFB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531</xdr:row>
          <xdr:rowOff>9525</xdr:rowOff>
        </xdr:from>
        <xdr:to>
          <xdr:col>3</xdr:col>
          <xdr:colOff>66675</xdr:colOff>
          <xdr:row>532</xdr:row>
          <xdr:rowOff>9525</xdr:rowOff>
        </xdr:to>
        <xdr:sp macro="" textlink="">
          <xdr:nvSpPr>
            <xdr:cNvPr id="392097" name="Check Box 6049" hidden="1">
              <a:extLst>
                <a:ext uri="{63B3BB69-23CF-44E3-9099-C40C66FF867C}">
                  <a14:compatExt spid="_x0000_s392097"/>
                </a:ext>
                <a:ext uri="{FF2B5EF4-FFF2-40B4-BE49-F238E27FC236}">
                  <a16:creationId xmlns:a16="http://schemas.microsoft.com/office/drawing/2014/main" id="{00000000-0008-0000-0400-0000A1FB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531</xdr:row>
          <xdr:rowOff>9525</xdr:rowOff>
        </xdr:from>
        <xdr:to>
          <xdr:col>3</xdr:col>
          <xdr:colOff>66675</xdr:colOff>
          <xdr:row>532</xdr:row>
          <xdr:rowOff>9525</xdr:rowOff>
        </xdr:to>
        <xdr:sp macro="" textlink="">
          <xdr:nvSpPr>
            <xdr:cNvPr id="392098" name="Check Box 6050" hidden="1">
              <a:extLst>
                <a:ext uri="{63B3BB69-23CF-44E3-9099-C40C66FF867C}">
                  <a14:compatExt spid="_x0000_s392098"/>
                </a:ext>
                <a:ext uri="{FF2B5EF4-FFF2-40B4-BE49-F238E27FC236}">
                  <a16:creationId xmlns:a16="http://schemas.microsoft.com/office/drawing/2014/main" id="{00000000-0008-0000-0400-0000A2FB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534</xdr:row>
          <xdr:rowOff>9525</xdr:rowOff>
        </xdr:from>
        <xdr:to>
          <xdr:col>3</xdr:col>
          <xdr:colOff>66675</xdr:colOff>
          <xdr:row>535</xdr:row>
          <xdr:rowOff>9525</xdr:rowOff>
        </xdr:to>
        <xdr:sp macro="" textlink="">
          <xdr:nvSpPr>
            <xdr:cNvPr id="392099" name="Check Box 6051" hidden="1">
              <a:extLst>
                <a:ext uri="{63B3BB69-23CF-44E3-9099-C40C66FF867C}">
                  <a14:compatExt spid="_x0000_s392099"/>
                </a:ext>
                <a:ext uri="{FF2B5EF4-FFF2-40B4-BE49-F238E27FC236}">
                  <a16:creationId xmlns:a16="http://schemas.microsoft.com/office/drawing/2014/main" id="{00000000-0008-0000-0400-0000A3FB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152400</xdr:colOff>
          <xdr:row>530</xdr:row>
          <xdr:rowOff>209550</xdr:rowOff>
        </xdr:from>
        <xdr:to>
          <xdr:col>13</xdr:col>
          <xdr:colOff>9525</xdr:colOff>
          <xdr:row>531</xdr:row>
          <xdr:rowOff>219075</xdr:rowOff>
        </xdr:to>
        <xdr:sp macro="" textlink="">
          <xdr:nvSpPr>
            <xdr:cNvPr id="392105" name="Check Box 6057" hidden="1">
              <a:extLst>
                <a:ext uri="{63B3BB69-23CF-44E3-9099-C40C66FF867C}">
                  <a14:compatExt spid="_x0000_s392105"/>
                </a:ext>
                <a:ext uri="{FF2B5EF4-FFF2-40B4-BE49-F238E27FC236}">
                  <a16:creationId xmlns:a16="http://schemas.microsoft.com/office/drawing/2014/main" id="{00000000-0008-0000-0400-0000A9FB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76200</xdr:colOff>
          <xdr:row>215</xdr:row>
          <xdr:rowOff>190500</xdr:rowOff>
        </xdr:from>
        <xdr:to>
          <xdr:col>3</xdr:col>
          <xdr:colOff>314325</xdr:colOff>
          <xdr:row>216</xdr:row>
          <xdr:rowOff>190500</xdr:rowOff>
        </xdr:to>
        <xdr:sp macro="" textlink="">
          <xdr:nvSpPr>
            <xdr:cNvPr id="392124" name="Option Button 6076" hidden="1">
              <a:extLst>
                <a:ext uri="{63B3BB69-23CF-44E3-9099-C40C66FF867C}">
                  <a14:compatExt spid="_x0000_s392124"/>
                </a:ext>
                <a:ext uri="{FF2B5EF4-FFF2-40B4-BE49-F238E27FC236}">
                  <a16:creationId xmlns:a16="http://schemas.microsoft.com/office/drawing/2014/main" id="{00000000-0008-0000-0400-0000BCFB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104775</xdr:colOff>
          <xdr:row>216</xdr:row>
          <xdr:rowOff>19050</xdr:rowOff>
        </xdr:from>
        <xdr:to>
          <xdr:col>5</xdr:col>
          <xdr:colOff>219075</xdr:colOff>
          <xdr:row>217</xdr:row>
          <xdr:rowOff>9525</xdr:rowOff>
        </xdr:to>
        <xdr:sp macro="" textlink="">
          <xdr:nvSpPr>
            <xdr:cNvPr id="392125" name="Option Button 6077" hidden="1">
              <a:extLst>
                <a:ext uri="{63B3BB69-23CF-44E3-9099-C40C66FF867C}">
                  <a14:compatExt spid="_x0000_s392125"/>
                </a:ext>
                <a:ext uri="{FF2B5EF4-FFF2-40B4-BE49-F238E27FC236}">
                  <a16:creationId xmlns:a16="http://schemas.microsoft.com/office/drawing/2014/main" id="{00000000-0008-0000-0400-0000BDFB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76200</xdr:colOff>
          <xdr:row>218</xdr:row>
          <xdr:rowOff>9525</xdr:rowOff>
        </xdr:from>
        <xdr:to>
          <xdr:col>3</xdr:col>
          <xdr:colOff>314325</xdr:colOff>
          <xdr:row>219</xdr:row>
          <xdr:rowOff>9525</xdr:rowOff>
        </xdr:to>
        <xdr:sp macro="" textlink="">
          <xdr:nvSpPr>
            <xdr:cNvPr id="392129" name="Option Button 6081" hidden="1">
              <a:extLst>
                <a:ext uri="{63B3BB69-23CF-44E3-9099-C40C66FF867C}">
                  <a14:compatExt spid="_x0000_s392129"/>
                </a:ext>
                <a:ext uri="{FF2B5EF4-FFF2-40B4-BE49-F238E27FC236}">
                  <a16:creationId xmlns:a16="http://schemas.microsoft.com/office/drawing/2014/main" id="{00000000-0008-0000-0400-0000C1FB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114300</xdr:colOff>
          <xdr:row>220</xdr:row>
          <xdr:rowOff>0</xdr:rowOff>
        </xdr:from>
        <xdr:to>
          <xdr:col>3</xdr:col>
          <xdr:colOff>352425</xdr:colOff>
          <xdr:row>220</xdr:row>
          <xdr:rowOff>180975</xdr:rowOff>
        </xdr:to>
        <xdr:sp macro="" textlink="">
          <xdr:nvSpPr>
            <xdr:cNvPr id="392130" name="Option Button 6082" hidden="1">
              <a:extLst>
                <a:ext uri="{63B3BB69-23CF-44E3-9099-C40C66FF867C}">
                  <a14:compatExt spid="_x0000_s392130"/>
                </a:ext>
                <a:ext uri="{FF2B5EF4-FFF2-40B4-BE49-F238E27FC236}">
                  <a16:creationId xmlns:a16="http://schemas.microsoft.com/office/drawing/2014/main" id="{00000000-0008-0000-0400-0000C2FB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942975</xdr:colOff>
          <xdr:row>220</xdr:row>
          <xdr:rowOff>9525</xdr:rowOff>
        </xdr:from>
        <xdr:to>
          <xdr:col>4</xdr:col>
          <xdr:colOff>38100</xdr:colOff>
          <xdr:row>220</xdr:row>
          <xdr:rowOff>200025</xdr:rowOff>
        </xdr:to>
        <xdr:sp macro="" textlink="">
          <xdr:nvSpPr>
            <xdr:cNvPr id="392131" name="Option Button 6083" hidden="1">
              <a:extLst>
                <a:ext uri="{63B3BB69-23CF-44E3-9099-C40C66FF867C}">
                  <a14:compatExt spid="_x0000_s392131"/>
                </a:ext>
                <a:ext uri="{FF2B5EF4-FFF2-40B4-BE49-F238E27FC236}">
                  <a16:creationId xmlns:a16="http://schemas.microsoft.com/office/drawing/2014/main" id="{00000000-0008-0000-0400-0000C3FB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57150</xdr:colOff>
          <xdr:row>215</xdr:row>
          <xdr:rowOff>171450</xdr:rowOff>
        </xdr:from>
        <xdr:to>
          <xdr:col>10</xdr:col>
          <xdr:colOff>771525</xdr:colOff>
          <xdr:row>217</xdr:row>
          <xdr:rowOff>19050</xdr:rowOff>
        </xdr:to>
        <xdr:sp macro="" textlink="">
          <xdr:nvSpPr>
            <xdr:cNvPr id="392133" name="Group Box 6085" hidden="1">
              <a:extLst>
                <a:ext uri="{63B3BB69-23CF-44E3-9099-C40C66FF867C}">
                  <a14:compatExt spid="_x0000_s392133"/>
                </a:ext>
                <a:ext uri="{FF2B5EF4-FFF2-40B4-BE49-F238E27FC236}">
                  <a16:creationId xmlns:a16="http://schemas.microsoft.com/office/drawing/2014/main" id="{00000000-0008-0000-0400-0000C5FB05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3</xdr:col>
          <xdr:colOff>57150</xdr:colOff>
          <xdr:row>219</xdr:row>
          <xdr:rowOff>200025</xdr:rowOff>
        </xdr:from>
        <xdr:to>
          <xdr:col>10</xdr:col>
          <xdr:colOff>790575</xdr:colOff>
          <xdr:row>220</xdr:row>
          <xdr:rowOff>200025</xdr:rowOff>
        </xdr:to>
        <xdr:sp macro="" textlink="">
          <xdr:nvSpPr>
            <xdr:cNvPr id="392134" name="Group Box 6086" hidden="1">
              <a:extLst>
                <a:ext uri="{63B3BB69-23CF-44E3-9099-C40C66FF867C}">
                  <a14:compatExt spid="_x0000_s392134"/>
                </a:ext>
                <a:ext uri="{FF2B5EF4-FFF2-40B4-BE49-F238E27FC236}">
                  <a16:creationId xmlns:a16="http://schemas.microsoft.com/office/drawing/2014/main" id="{00000000-0008-0000-0400-0000C6FB05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4</xdr:col>
          <xdr:colOff>95250</xdr:colOff>
          <xdr:row>218</xdr:row>
          <xdr:rowOff>0</xdr:rowOff>
        </xdr:from>
        <xdr:to>
          <xdr:col>5</xdr:col>
          <xdr:colOff>209550</xdr:colOff>
          <xdr:row>219</xdr:row>
          <xdr:rowOff>0</xdr:rowOff>
        </xdr:to>
        <xdr:sp macro="" textlink="">
          <xdr:nvSpPr>
            <xdr:cNvPr id="392135" name="Option Button 6087" hidden="1">
              <a:extLst>
                <a:ext uri="{63B3BB69-23CF-44E3-9099-C40C66FF867C}">
                  <a14:compatExt spid="_x0000_s392135"/>
                </a:ext>
                <a:ext uri="{FF2B5EF4-FFF2-40B4-BE49-F238E27FC236}">
                  <a16:creationId xmlns:a16="http://schemas.microsoft.com/office/drawing/2014/main" id="{00000000-0008-0000-0400-0000C7FB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38100</xdr:colOff>
          <xdr:row>218</xdr:row>
          <xdr:rowOff>9525</xdr:rowOff>
        </xdr:from>
        <xdr:to>
          <xdr:col>9</xdr:col>
          <xdr:colOff>0</xdr:colOff>
          <xdr:row>219</xdr:row>
          <xdr:rowOff>9525</xdr:rowOff>
        </xdr:to>
        <xdr:sp macro="" textlink="">
          <xdr:nvSpPr>
            <xdr:cNvPr id="392136" name="Option Button 6088" hidden="1">
              <a:extLst>
                <a:ext uri="{63B3BB69-23CF-44E3-9099-C40C66FF867C}">
                  <a14:compatExt spid="_x0000_s392136"/>
                </a:ext>
                <a:ext uri="{FF2B5EF4-FFF2-40B4-BE49-F238E27FC236}">
                  <a16:creationId xmlns:a16="http://schemas.microsoft.com/office/drawing/2014/main" id="{00000000-0008-0000-0400-0000C8FB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38100</xdr:colOff>
          <xdr:row>216</xdr:row>
          <xdr:rowOff>0</xdr:rowOff>
        </xdr:from>
        <xdr:to>
          <xdr:col>9</xdr:col>
          <xdr:colOff>0</xdr:colOff>
          <xdr:row>217</xdr:row>
          <xdr:rowOff>0</xdr:rowOff>
        </xdr:to>
        <xdr:sp macro="" textlink="">
          <xdr:nvSpPr>
            <xdr:cNvPr id="392137" name="Option Button 6089" hidden="1">
              <a:extLst>
                <a:ext uri="{63B3BB69-23CF-44E3-9099-C40C66FF867C}">
                  <a14:compatExt spid="_x0000_s392137"/>
                </a:ext>
                <a:ext uri="{FF2B5EF4-FFF2-40B4-BE49-F238E27FC236}">
                  <a16:creationId xmlns:a16="http://schemas.microsoft.com/office/drawing/2014/main" id="{00000000-0008-0000-0400-0000C9FB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10</xdr:col>
      <xdr:colOff>1077566</xdr:colOff>
      <xdr:row>350</xdr:row>
      <xdr:rowOff>14080</xdr:rowOff>
    </xdr:from>
    <xdr:to>
      <xdr:col>10</xdr:col>
      <xdr:colOff>1304924</xdr:colOff>
      <xdr:row>356</xdr:row>
      <xdr:rowOff>217833</xdr:rowOff>
    </xdr:to>
    <xdr:sp macro="" textlink="">
      <xdr:nvSpPr>
        <xdr:cNvPr id="755" name="Left Brace 754">
          <a:extLst>
            <a:ext uri="{FF2B5EF4-FFF2-40B4-BE49-F238E27FC236}">
              <a16:creationId xmlns:a16="http://schemas.microsoft.com/office/drawing/2014/main" id="{00000000-0008-0000-0400-0000F3020000}"/>
            </a:ext>
          </a:extLst>
        </xdr:cNvPr>
        <xdr:cNvSpPr/>
      </xdr:nvSpPr>
      <xdr:spPr>
        <a:xfrm>
          <a:off x="4782791" y="65527030"/>
          <a:ext cx="227358" cy="1575353"/>
        </a:xfrm>
        <a:prstGeom prst="leftBrace">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endParaRPr lang="en-US"/>
        </a:p>
      </xdr:txBody>
    </xdr:sp>
    <xdr:clientData/>
  </xdr:twoCellAnchor>
  <mc:AlternateContent xmlns:mc="http://schemas.openxmlformats.org/markup-compatibility/2006">
    <mc:Choice xmlns:a14="http://schemas.microsoft.com/office/drawing/2010/main" Requires="a14">
      <xdr:twoCellAnchor editAs="oneCell">
        <xdr:from>
          <xdr:col>1</xdr:col>
          <xdr:colOff>85725</xdr:colOff>
          <xdr:row>349</xdr:row>
          <xdr:rowOff>219075</xdr:rowOff>
        </xdr:from>
        <xdr:to>
          <xdr:col>19</xdr:col>
          <xdr:colOff>219075</xdr:colOff>
          <xdr:row>357</xdr:row>
          <xdr:rowOff>28575</xdr:rowOff>
        </xdr:to>
        <xdr:sp macro="" textlink="">
          <xdr:nvSpPr>
            <xdr:cNvPr id="392171" name="Group Box 6123" hidden="1">
              <a:extLst>
                <a:ext uri="{63B3BB69-23CF-44E3-9099-C40C66FF867C}">
                  <a14:compatExt spid="_x0000_s392171"/>
                </a:ext>
                <a:ext uri="{FF2B5EF4-FFF2-40B4-BE49-F238E27FC236}">
                  <a16:creationId xmlns:a16="http://schemas.microsoft.com/office/drawing/2014/main" id="{00000000-0008-0000-0400-0000EBFB05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357</xdr:row>
          <xdr:rowOff>95250</xdr:rowOff>
        </xdr:from>
        <xdr:to>
          <xdr:col>19</xdr:col>
          <xdr:colOff>238125</xdr:colOff>
          <xdr:row>367</xdr:row>
          <xdr:rowOff>19050</xdr:rowOff>
        </xdr:to>
        <xdr:sp macro="" textlink="">
          <xdr:nvSpPr>
            <xdr:cNvPr id="392172" name="Group Box 6124" hidden="1">
              <a:extLst>
                <a:ext uri="{63B3BB69-23CF-44E3-9099-C40C66FF867C}">
                  <a14:compatExt spid="_x0000_s392172"/>
                </a:ext>
                <a:ext uri="{FF2B5EF4-FFF2-40B4-BE49-F238E27FC236}">
                  <a16:creationId xmlns:a16="http://schemas.microsoft.com/office/drawing/2014/main" id="{00000000-0008-0000-0400-0000ECFB05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114300</xdr:colOff>
          <xdr:row>423</xdr:row>
          <xdr:rowOff>28575</xdr:rowOff>
        </xdr:from>
        <xdr:to>
          <xdr:col>3</xdr:col>
          <xdr:colOff>76200</xdr:colOff>
          <xdr:row>423</xdr:row>
          <xdr:rowOff>171450</xdr:rowOff>
        </xdr:to>
        <xdr:sp macro="" textlink="">
          <xdr:nvSpPr>
            <xdr:cNvPr id="392173" name="Check Box 6125" hidden="1">
              <a:extLst>
                <a:ext uri="{63B3BB69-23CF-44E3-9099-C40C66FF867C}">
                  <a14:compatExt spid="_x0000_s392173"/>
                </a:ext>
                <a:ext uri="{FF2B5EF4-FFF2-40B4-BE49-F238E27FC236}">
                  <a16:creationId xmlns:a16="http://schemas.microsoft.com/office/drawing/2014/main" id="{00000000-0008-0000-0400-0000EDFB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200025</xdr:colOff>
          <xdr:row>432</xdr:row>
          <xdr:rowOff>161925</xdr:rowOff>
        </xdr:from>
        <xdr:to>
          <xdr:col>13</xdr:col>
          <xdr:colOff>0</xdr:colOff>
          <xdr:row>434</xdr:row>
          <xdr:rowOff>19050</xdr:rowOff>
        </xdr:to>
        <xdr:sp macro="" textlink="">
          <xdr:nvSpPr>
            <xdr:cNvPr id="392174" name="Check Box 6126" hidden="1">
              <a:extLst>
                <a:ext uri="{63B3BB69-23CF-44E3-9099-C40C66FF867C}">
                  <a14:compatExt spid="_x0000_s392174"/>
                </a:ext>
                <a:ext uri="{FF2B5EF4-FFF2-40B4-BE49-F238E27FC236}">
                  <a16:creationId xmlns:a16="http://schemas.microsoft.com/office/drawing/2014/main" id="{00000000-0008-0000-0400-0000EEFB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Advance Ship?</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193306</xdr:colOff>
          <xdr:row>394</xdr:row>
          <xdr:rowOff>223683</xdr:rowOff>
        </xdr:from>
        <xdr:to>
          <xdr:col>17</xdr:col>
          <xdr:colOff>1880</xdr:colOff>
          <xdr:row>395</xdr:row>
          <xdr:rowOff>152250</xdr:rowOff>
        </xdr:to>
        <xdr:grpSp>
          <xdr:nvGrpSpPr>
            <xdr:cNvPr id="760" name="Group 759">
              <a:extLst>
                <a:ext uri="{FF2B5EF4-FFF2-40B4-BE49-F238E27FC236}">
                  <a16:creationId xmlns:a16="http://schemas.microsoft.com/office/drawing/2014/main" id="{00000000-0008-0000-0400-0000F8020000}"/>
                </a:ext>
              </a:extLst>
            </xdr:cNvPr>
            <xdr:cNvGrpSpPr/>
          </xdr:nvGrpSpPr>
          <xdr:grpSpPr>
            <a:xfrm>
              <a:off x="631456" y="73499508"/>
              <a:ext cx="7009474" cy="157167"/>
              <a:chOff x="839522" y="77648114"/>
              <a:chExt cx="5944412" cy="219077"/>
            </a:xfrm>
          </xdr:grpSpPr>
          <xdr:sp macro="" textlink="">
            <xdr:nvSpPr>
              <xdr:cNvPr id="392175" name="Option Button 6127" hidden="1">
                <a:extLst>
                  <a:ext uri="{63B3BB69-23CF-44E3-9099-C40C66FF867C}">
                    <a14:compatExt spid="_x0000_s392175"/>
                  </a:ext>
                  <a:ext uri="{FF2B5EF4-FFF2-40B4-BE49-F238E27FC236}">
                    <a16:creationId xmlns:a16="http://schemas.microsoft.com/office/drawing/2014/main" id="{00000000-0008-0000-0400-0000EFFB0500}"/>
                  </a:ext>
                </a:extLst>
              </xdr:cNvPr>
              <xdr:cNvSpPr/>
            </xdr:nvSpPr>
            <xdr:spPr bwMode="auto">
              <a:xfrm>
                <a:off x="839522" y="77648114"/>
                <a:ext cx="1630846" cy="219077"/>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7432" rIns="0" bIns="27432" anchor="ctr" upright="1"/>
              <a:lstStyle/>
              <a:p>
                <a:pPr algn="l" rtl="0">
                  <a:defRPr sz="1000"/>
                </a:pPr>
                <a:r>
                  <a:rPr lang="en-US" sz="1100" b="0" i="0" u="none" strike="noStrike" baseline="0">
                    <a:solidFill>
                      <a:srgbClr val="000000"/>
                    </a:solidFill>
                    <a:latin typeface="Calibri"/>
                    <a:cs typeface="Calibri"/>
                  </a:rPr>
                  <a:t>Hardwood Clear Coat </a:t>
                </a:r>
              </a:p>
            </xdr:txBody>
          </xdr:sp>
          <xdr:sp macro="" textlink="">
            <xdr:nvSpPr>
              <xdr:cNvPr id="392176" name="Option Button 6128" hidden="1">
                <a:extLst>
                  <a:ext uri="{63B3BB69-23CF-44E3-9099-C40C66FF867C}">
                    <a14:compatExt spid="_x0000_s392176"/>
                  </a:ext>
                  <a:ext uri="{FF2B5EF4-FFF2-40B4-BE49-F238E27FC236}">
                    <a16:creationId xmlns:a16="http://schemas.microsoft.com/office/drawing/2014/main" id="{00000000-0008-0000-0400-0000F0FB0500}"/>
                  </a:ext>
                </a:extLst>
              </xdr:cNvPr>
              <xdr:cNvSpPr/>
            </xdr:nvSpPr>
            <xdr:spPr bwMode="auto">
              <a:xfrm>
                <a:off x="2417952" y="77648114"/>
                <a:ext cx="1068871" cy="219077"/>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7432" rIns="0" bIns="27432" anchor="ctr" upright="1"/>
              <a:lstStyle/>
              <a:p>
                <a:pPr algn="l" rtl="0">
                  <a:defRPr sz="1000"/>
                </a:pPr>
                <a:r>
                  <a:rPr lang="en-US" sz="1100" b="0" i="0" u="none" strike="noStrike" baseline="0">
                    <a:solidFill>
                      <a:srgbClr val="000000"/>
                    </a:solidFill>
                    <a:latin typeface="Calibri"/>
                    <a:cs typeface="Calibri"/>
                  </a:rPr>
                  <a:t>Custom Stain  </a:t>
                </a:r>
              </a:p>
            </xdr:txBody>
          </xdr:sp>
          <xdr:sp macro="" textlink="">
            <xdr:nvSpPr>
              <xdr:cNvPr id="392177" name="Option Button 6129" hidden="1">
                <a:extLst>
                  <a:ext uri="{63B3BB69-23CF-44E3-9099-C40C66FF867C}">
                    <a14:compatExt spid="_x0000_s392177"/>
                  </a:ext>
                  <a:ext uri="{FF2B5EF4-FFF2-40B4-BE49-F238E27FC236}">
                    <a16:creationId xmlns:a16="http://schemas.microsoft.com/office/drawing/2014/main" id="{00000000-0008-0000-0400-0000F1FB0500}"/>
                  </a:ext>
                </a:extLst>
              </xdr:cNvPr>
              <xdr:cNvSpPr/>
            </xdr:nvSpPr>
            <xdr:spPr bwMode="auto">
              <a:xfrm>
                <a:off x="3597388" y="77648114"/>
                <a:ext cx="1519031" cy="219077"/>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7432" rIns="0" bIns="27432" anchor="ctr" upright="1"/>
              <a:lstStyle/>
              <a:p>
                <a:pPr algn="l" rtl="0">
                  <a:defRPr sz="1000"/>
                </a:pPr>
                <a:r>
                  <a:rPr lang="en-US" sz="1100" b="0" i="0" u="none" strike="noStrike" baseline="0">
                    <a:solidFill>
                      <a:srgbClr val="000000"/>
                    </a:solidFill>
                    <a:latin typeface="Calibri"/>
                    <a:cs typeface="Calibri"/>
                  </a:rPr>
                  <a:t>Custom Powdercoat</a:t>
                </a:r>
              </a:p>
            </xdr:txBody>
          </xdr:sp>
          <xdr:sp macro="" textlink="">
            <xdr:nvSpPr>
              <xdr:cNvPr id="392178" name="Option Button 6130" hidden="1">
                <a:extLst>
                  <a:ext uri="{63B3BB69-23CF-44E3-9099-C40C66FF867C}">
                    <a14:compatExt spid="_x0000_s392178"/>
                  </a:ext>
                  <a:ext uri="{FF2B5EF4-FFF2-40B4-BE49-F238E27FC236}">
                    <a16:creationId xmlns:a16="http://schemas.microsoft.com/office/drawing/2014/main" id="{00000000-0008-0000-0400-0000F2FB0500}"/>
                  </a:ext>
                </a:extLst>
              </xdr:cNvPr>
              <xdr:cNvSpPr/>
            </xdr:nvSpPr>
            <xdr:spPr bwMode="auto">
              <a:xfrm>
                <a:off x="5131553" y="77648114"/>
                <a:ext cx="1652381" cy="219077"/>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7432" rIns="0" bIns="27432" anchor="ctr" upright="1"/>
              <a:lstStyle/>
              <a:p>
                <a:pPr algn="l" rtl="0">
                  <a:defRPr sz="1000"/>
                </a:pPr>
                <a:r>
                  <a:rPr lang="en-US" sz="1100" b="0" i="0" u="none" strike="noStrike" baseline="0">
                    <a:solidFill>
                      <a:srgbClr val="000000"/>
                    </a:solidFill>
                    <a:latin typeface="Calibri"/>
                    <a:cs typeface="Calibri"/>
                  </a:rPr>
                  <a:t> Custom Panel Material</a:t>
                </a:r>
              </a:p>
            </xdr:txBody>
          </xdr:sp>
        </xdr:grp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85725</xdr:colOff>
          <xdr:row>394</xdr:row>
          <xdr:rowOff>28575</xdr:rowOff>
        </xdr:from>
        <xdr:to>
          <xdr:col>19</xdr:col>
          <xdr:colOff>257175</xdr:colOff>
          <xdr:row>396</xdr:row>
          <xdr:rowOff>0</xdr:rowOff>
        </xdr:to>
        <xdr:sp macro="" textlink="">
          <xdr:nvSpPr>
            <xdr:cNvPr id="392179" name="Group Box 6131" hidden="1">
              <a:extLst>
                <a:ext uri="{63B3BB69-23CF-44E3-9099-C40C66FF867C}">
                  <a14:compatExt spid="_x0000_s392179"/>
                </a:ext>
                <a:ext uri="{FF2B5EF4-FFF2-40B4-BE49-F238E27FC236}">
                  <a16:creationId xmlns:a16="http://schemas.microsoft.com/office/drawing/2014/main" id="{00000000-0008-0000-0400-0000F3FB05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85725</xdr:colOff>
          <xdr:row>395</xdr:row>
          <xdr:rowOff>228600</xdr:rowOff>
        </xdr:from>
        <xdr:to>
          <xdr:col>19</xdr:col>
          <xdr:colOff>257175</xdr:colOff>
          <xdr:row>398</xdr:row>
          <xdr:rowOff>19050</xdr:rowOff>
        </xdr:to>
        <xdr:sp macro="" textlink="">
          <xdr:nvSpPr>
            <xdr:cNvPr id="392180" name="Group Box 6132" hidden="1">
              <a:extLst>
                <a:ext uri="{63B3BB69-23CF-44E3-9099-C40C66FF867C}">
                  <a14:compatExt spid="_x0000_s392180"/>
                </a:ext>
                <a:ext uri="{FF2B5EF4-FFF2-40B4-BE49-F238E27FC236}">
                  <a16:creationId xmlns:a16="http://schemas.microsoft.com/office/drawing/2014/main" id="{00000000-0008-0000-0400-0000F4FB05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3</xdr:col>
          <xdr:colOff>190500</xdr:colOff>
          <xdr:row>396</xdr:row>
          <xdr:rowOff>228600</xdr:rowOff>
        </xdr:from>
        <xdr:to>
          <xdr:col>6</xdr:col>
          <xdr:colOff>200025</xdr:colOff>
          <xdr:row>397</xdr:row>
          <xdr:rowOff>171450</xdr:rowOff>
        </xdr:to>
        <xdr:sp macro="" textlink="">
          <xdr:nvSpPr>
            <xdr:cNvPr id="392181" name="Option Button 6133" hidden="1">
              <a:extLst>
                <a:ext uri="{63B3BB69-23CF-44E3-9099-C40C66FF867C}">
                  <a14:compatExt spid="_x0000_s392181"/>
                </a:ext>
                <a:ext uri="{FF2B5EF4-FFF2-40B4-BE49-F238E27FC236}">
                  <a16:creationId xmlns:a16="http://schemas.microsoft.com/office/drawing/2014/main" id="{00000000-0008-0000-0400-0000F5FB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7432" rIns="0" bIns="27432" anchor="ctr" upright="1"/>
            <a:lstStyle/>
            <a:p>
              <a:pPr algn="l" rtl="0">
                <a:defRPr sz="1000"/>
              </a:pPr>
              <a:r>
                <a:rPr lang="en-US" sz="1100" b="0" i="0" u="none" strike="noStrike" baseline="0">
                  <a:solidFill>
                    <a:srgbClr val="000000"/>
                  </a:solidFill>
                  <a:latin typeface="Calibri"/>
                  <a:cs typeface="Calibri"/>
                </a:rPr>
                <a:t>Clear</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9525</xdr:colOff>
          <xdr:row>397</xdr:row>
          <xdr:rowOff>0</xdr:rowOff>
        </xdr:from>
        <xdr:to>
          <xdr:col>10</xdr:col>
          <xdr:colOff>914400</xdr:colOff>
          <xdr:row>397</xdr:row>
          <xdr:rowOff>161925</xdr:rowOff>
        </xdr:to>
        <xdr:sp macro="" textlink="">
          <xdr:nvSpPr>
            <xdr:cNvPr id="392182" name="Option Button 6134" hidden="1">
              <a:extLst>
                <a:ext uri="{63B3BB69-23CF-44E3-9099-C40C66FF867C}">
                  <a14:compatExt spid="_x0000_s392182"/>
                </a:ext>
                <a:ext uri="{FF2B5EF4-FFF2-40B4-BE49-F238E27FC236}">
                  <a16:creationId xmlns:a16="http://schemas.microsoft.com/office/drawing/2014/main" id="{00000000-0008-0000-0400-0000F6FB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7432" rIns="0" bIns="27432" anchor="ctr" upright="1"/>
            <a:lstStyle/>
            <a:p>
              <a:pPr algn="l" rtl="0">
                <a:defRPr sz="1000"/>
              </a:pPr>
              <a:r>
                <a:rPr lang="en-US" sz="1100" b="0" i="0" u="none" strike="noStrike" baseline="0">
                  <a:solidFill>
                    <a:srgbClr val="000000"/>
                  </a:solidFill>
                  <a:latin typeface="Calibri"/>
                  <a:cs typeface="Calibri"/>
                </a:rPr>
                <a:t>Bronze</a:t>
              </a:r>
            </a:p>
          </xdr:txBody>
        </xdr:sp>
        <xdr:clientData/>
      </xdr:twoCellAnchor>
    </mc:Choice>
    <mc:Fallback/>
  </mc:AlternateContent>
  <xdr:twoCellAnchor editAs="oneCell">
    <xdr:from>
      <xdr:col>2</xdr:col>
      <xdr:colOff>19876</xdr:colOff>
      <xdr:row>399</xdr:row>
      <xdr:rowOff>0</xdr:rowOff>
    </xdr:from>
    <xdr:to>
      <xdr:col>10</xdr:col>
      <xdr:colOff>534046</xdr:colOff>
      <xdr:row>414</xdr:row>
      <xdr:rowOff>95250</xdr:rowOff>
    </xdr:to>
    <xdr:pic>
      <xdr:nvPicPr>
        <xdr:cNvPr id="769" name="Picture 768">
          <a:extLst>
            <a:ext uri="{FF2B5EF4-FFF2-40B4-BE49-F238E27FC236}">
              <a16:creationId xmlns:a16="http://schemas.microsoft.com/office/drawing/2014/main" id="{00000000-0008-0000-0400-000001030000}"/>
            </a:ext>
          </a:extLst>
        </xdr:cNvPr>
        <xdr:cNvPicPr>
          <a:picLocks noChangeAspect="1"/>
        </xdr:cNvPicPr>
      </xdr:nvPicPr>
      <xdr:blipFill>
        <a:blip xmlns:r="http://schemas.openxmlformats.org/officeDocument/2006/relationships" r:embed="rId21">
          <a:extLst>
            <a:ext uri="{28A0092B-C50C-407E-A947-70E740481C1C}">
              <a14:useLocalDpi xmlns:a14="http://schemas.microsoft.com/office/drawing/2010/main" val="0"/>
            </a:ext>
          </a:extLst>
        </a:blip>
        <a:srcRect/>
        <a:stretch>
          <a:fillRect/>
        </a:stretch>
      </xdr:blipFill>
      <xdr:spPr bwMode="auto">
        <a:xfrm>
          <a:off x="210376" y="75142725"/>
          <a:ext cx="4066995" cy="3038475"/>
        </a:xfrm>
        <a:prstGeom prst="rect">
          <a:avLst/>
        </a:prstGeom>
        <a:noFill/>
        <a:ln>
          <a:solidFill>
            <a:schemeClr val="bg1">
              <a:lumMod val="65000"/>
            </a:schemeClr>
          </a:solidFill>
        </a:ln>
      </xdr:spPr>
    </xdr:pic>
    <xdr:clientData/>
  </xdr:twoCellAnchor>
  <mc:AlternateContent xmlns:mc="http://schemas.openxmlformats.org/markup-compatibility/2006">
    <mc:Choice xmlns:a14="http://schemas.microsoft.com/office/drawing/2010/main" Requires="a14">
      <xdr:twoCellAnchor editAs="oneCell">
        <xdr:from>
          <xdr:col>10</xdr:col>
          <xdr:colOff>552450</xdr:colOff>
          <xdr:row>402</xdr:row>
          <xdr:rowOff>0</xdr:rowOff>
        </xdr:from>
        <xdr:to>
          <xdr:col>10</xdr:col>
          <xdr:colOff>771525</xdr:colOff>
          <xdr:row>402</xdr:row>
          <xdr:rowOff>219075</xdr:rowOff>
        </xdr:to>
        <xdr:sp macro="" textlink="">
          <xdr:nvSpPr>
            <xdr:cNvPr id="392184" name="Option Button 6136" hidden="1">
              <a:extLst>
                <a:ext uri="{63B3BB69-23CF-44E3-9099-C40C66FF867C}">
                  <a14:compatExt spid="_x0000_s392184"/>
                </a:ext>
                <a:ext uri="{FF2B5EF4-FFF2-40B4-BE49-F238E27FC236}">
                  <a16:creationId xmlns:a16="http://schemas.microsoft.com/office/drawing/2014/main" id="{00000000-0008-0000-0400-0000F8FB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1285875</xdr:colOff>
          <xdr:row>402</xdr:row>
          <xdr:rowOff>0</xdr:rowOff>
        </xdr:from>
        <xdr:to>
          <xdr:col>11</xdr:col>
          <xdr:colOff>123825</xdr:colOff>
          <xdr:row>402</xdr:row>
          <xdr:rowOff>190500</xdr:rowOff>
        </xdr:to>
        <xdr:sp macro="" textlink="">
          <xdr:nvSpPr>
            <xdr:cNvPr id="392185" name="Option Button 6137" hidden="1">
              <a:extLst>
                <a:ext uri="{63B3BB69-23CF-44E3-9099-C40C66FF867C}">
                  <a14:compatExt spid="_x0000_s392185"/>
                </a:ext>
                <a:ext uri="{FF2B5EF4-FFF2-40B4-BE49-F238E27FC236}">
                  <a16:creationId xmlns:a16="http://schemas.microsoft.com/office/drawing/2014/main" id="{00000000-0008-0000-0400-0000F9FB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504825</xdr:colOff>
          <xdr:row>402</xdr:row>
          <xdr:rowOff>0</xdr:rowOff>
        </xdr:from>
        <xdr:to>
          <xdr:col>12</xdr:col>
          <xdr:colOff>714375</xdr:colOff>
          <xdr:row>402</xdr:row>
          <xdr:rowOff>209550</xdr:rowOff>
        </xdr:to>
        <xdr:sp macro="" textlink="">
          <xdr:nvSpPr>
            <xdr:cNvPr id="392186" name="Option Button 6138" hidden="1">
              <a:extLst>
                <a:ext uri="{63B3BB69-23CF-44E3-9099-C40C66FF867C}">
                  <a14:compatExt spid="_x0000_s392186"/>
                </a:ext>
                <a:ext uri="{FF2B5EF4-FFF2-40B4-BE49-F238E27FC236}">
                  <a16:creationId xmlns:a16="http://schemas.microsoft.com/office/drawing/2014/main" id="{00000000-0008-0000-0400-0000FAFB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533400</xdr:colOff>
          <xdr:row>403</xdr:row>
          <xdr:rowOff>57150</xdr:rowOff>
        </xdr:from>
        <xdr:to>
          <xdr:col>19</xdr:col>
          <xdr:colOff>276225</xdr:colOff>
          <xdr:row>405</xdr:row>
          <xdr:rowOff>9525</xdr:rowOff>
        </xdr:to>
        <xdr:sp macro="" textlink="">
          <xdr:nvSpPr>
            <xdr:cNvPr id="392187" name="Group Box 6139" hidden="1">
              <a:extLst>
                <a:ext uri="{63B3BB69-23CF-44E3-9099-C40C66FF867C}">
                  <a14:compatExt spid="_x0000_s392187"/>
                </a:ext>
                <a:ext uri="{FF2B5EF4-FFF2-40B4-BE49-F238E27FC236}">
                  <a16:creationId xmlns:a16="http://schemas.microsoft.com/office/drawing/2014/main" id="{00000000-0008-0000-0400-0000FBFB05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10</xdr:col>
          <xdr:colOff>552450</xdr:colOff>
          <xdr:row>404</xdr:row>
          <xdr:rowOff>28575</xdr:rowOff>
        </xdr:from>
        <xdr:to>
          <xdr:col>10</xdr:col>
          <xdr:colOff>762000</xdr:colOff>
          <xdr:row>404</xdr:row>
          <xdr:rowOff>200025</xdr:rowOff>
        </xdr:to>
        <xdr:sp macro="" textlink="">
          <xdr:nvSpPr>
            <xdr:cNvPr id="392188" name="Option Button 6140" hidden="1">
              <a:extLst>
                <a:ext uri="{63B3BB69-23CF-44E3-9099-C40C66FF867C}">
                  <a14:compatExt spid="_x0000_s392188"/>
                </a:ext>
                <a:ext uri="{FF2B5EF4-FFF2-40B4-BE49-F238E27FC236}">
                  <a16:creationId xmlns:a16="http://schemas.microsoft.com/office/drawing/2014/main" id="{00000000-0008-0000-0400-0000FCFB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1295400</xdr:colOff>
          <xdr:row>404</xdr:row>
          <xdr:rowOff>38100</xdr:rowOff>
        </xdr:from>
        <xdr:to>
          <xdr:col>11</xdr:col>
          <xdr:colOff>152400</xdr:colOff>
          <xdr:row>404</xdr:row>
          <xdr:rowOff>209550</xdr:rowOff>
        </xdr:to>
        <xdr:sp macro="" textlink="">
          <xdr:nvSpPr>
            <xdr:cNvPr id="392189" name="Option Button 6141" hidden="1">
              <a:extLst>
                <a:ext uri="{63B3BB69-23CF-44E3-9099-C40C66FF867C}">
                  <a14:compatExt spid="_x0000_s392189"/>
                </a:ext>
                <a:ext uri="{FF2B5EF4-FFF2-40B4-BE49-F238E27FC236}">
                  <a16:creationId xmlns:a16="http://schemas.microsoft.com/office/drawing/2014/main" id="{00000000-0008-0000-0400-0000FDFB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504825</xdr:colOff>
          <xdr:row>404</xdr:row>
          <xdr:rowOff>38100</xdr:rowOff>
        </xdr:from>
        <xdr:to>
          <xdr:col>12</xdr:col>
          <xdr:colOff>714375</xdr:colOff>
          <xdr:row>404</xdr:row>
          <xdr:rowOff>209550</xdr:rowOff>
        </xdr:to>
        <xdr:sp macro="" textlink="">
          <xdr:nvSpPr>
            <xdr:cNvPr id="392190" name="Option Button 6142" hidden="1">
              <a:extLst>
                <a:ext uri="{63B3BB69-23CF-44E3-9099-C40C66FF867C}">
                  <a14:compatExt spid="_x0000_s392190"/>
                </a:ext>
                <a:ext uri="{FF2B5EF4-FFF2-40B4-BE49-F238E27FC236}">
                  <a16:creationId xmlns:a16="http://schemas.microsoft.com/office/drawing/2014/main" id="{00000000-0008-0000-0400-0000FEFB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133350</xdr:colOff>
          <xdr:row>404</xdr:row>
          <xdr:rowOff>19050</xdr:rowOff>
        </xdr:from>
        <xdr:to>
          <xdr:col>14</xdr:col>
          <xdr:colOff>333375</xdr:colOff>
          <xdr:row>405</xdr:row>
          <xdr:rowOff>19050</xdr:rowOff>
        </xdr:to>
        <xdr:sp macro="" textlink="">
          <xdr:nvSpPr>
            <xdr:cNvPr id="392191" name="Option Button 6143" hidden="1">
              <a:extLst>
                <a:ext uri="{63B3BB69-23CF-44E3-9099-C40C66FF867C}">
                  <a14:compatExt spid="_x0000_s392191"/>
                </a:ext>
                <a:ext uri="{FF2B5EF4-FFF2-40B4-BE49-F238E27FC236}">
                  <a16:creationId xmlns:a16="http://schemas.microsoft.com/office/drawing/2014/main" id="{00000000-0008-0000-0400-0000FFFB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523875</xdr:colOff>
          <xdr:row>401</xdr:row>
          <xdr:rowOff>47625</xdr:rowOff>
        </xdr:from>
        <xdr:to>
          <xdr:col>19</xdr:col>
          <xdr:colOff>266700</xdr:colOff>
          <xdr:row>403</xdr:row>
          <xdr:rowOff>38100</xdr:rowOff>
        </xdr:to>
        <xdr:sp macro="" textlink="">
          <xdr:nvSpPr>
            <xdr:cNvPr id="423936" name="Group Box 6144" hidden="1">
              <a:extLst>
                <a:ext uri="{63B3BB69-23CF-44E3-9099-C40C66FF867C}">
                  <a14:compatExt spid="_x0000_s423936"/>
                </a:ext>
                <a:ext uri="{FF2B5EF4-FFF2-40B4-BE49-F238E27FC236}">
                  <a16:creationId xmlns:a16="http://schemas.microsoft.com/office/drawing/2014/main" id="{00000000-0008-0000-0400-0000007806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10</xdr:col>
          <xdr:colOff>561975</xdr:colOff>
          <xdr:row>406</xdr:row>
          <xdr:rowOff>19050</xdr:rowOff>
        </xdr:from>
        <xdr:to>
          <xdr:col>10</xdr:col>
          <xdr:colOff>771525</xdr:colOff>
          <xdr:row>406</xdr:row>
          <xdr:rowOff>190500</xdr:rowOff>
        </xdr:to>
        <xdr:sp macro="" textlink="">
          <xdr:nvSpPr>
            <xdr:cNvPr id="423937" name="Option Button 6145" hidden="1">
              <a:extLst>
                <a:ext uri="{63B3BB69-23CF-44E3-9099-C40C66FF867C}">
                  <a14:compatExt spid="_x0000_s423937"/>
                </a:ext>
                <a:ext uri="{FF2B5EF4-FFF2-40B4-BE49-F238E27FC236}">
                  <a16:creationId xmlns:a16="http://schemas.microsoft.com/office/drawing/2014/main" id="{00000000-0008-0000-0400-0000017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1295400</xdr:colOff>
          <xdr:row>406</xdr:row>
          <xdr:rowOff>9525</xdr:rowOff>
        </xdr:from>
        <xdr:to>
          <xdr:col>11</xdr:col>
          <xdr:colOff>152400</xdr:colOff>
          <xdr:row>406</xdr:row>
          <xdr:rowOff>180975</xdr:rowOff>
        </xdr:to>
        <xdr:sp macro="" textlink="">
          <xdr:nvSpPr>
            <xdr:cNvPr id="423938" name="Option Button 6146" hidden="1">
              <a:extLst>
                <a:ext uri="{63B3BB69-23CF-44E3-9099-C40C66FF867C}">
                  <a14:compatExt spid="_x0000_s423938"/>
                </a:ext>
                <a:ext uri="{FF2B5EF4-FFF2-40B4-BE49-F238E27FC236}">
                  <a16:creationId xmlns:a16="http://schemas.microsoft.com/office/drawing/2014/main" id="{00000000-0008-0000-0400-0000027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504825</xdr:colOff>
          <xdr:row>406</xdr:row>
          <xdr:rowOff>9525</xdr:rowOff>
        </xdr:from>
        <xdr:to>
          <xdr:col>12</xdr:col>
          <xdr:colOff>714375</xdr:colOff>
          <xdr:row>406</xdr:row>
          <xdr:rowOff>180975</xdr:rowOff>
        </xdr:to>
        <xdr:sp macro="" textlink="">
          <xdr:nvSpPr>
            <xdr:cNvPr id="423939" name="Option Button 6147" hidden="1">
              <a:extLst>
                <a:ext uri="{63B3BB69-23CF-44E3-9099-C40C66FF867C}">
                  <a14:compatExt spid="_x0000_s423939"/>
                </a:ext>
                <a:ext uri="{FF2B5EF4-FFF2-40B4-BE49-F238E27FC236}">
                  <a16:creationId xmlns:a16="http://schemas.microsoft.com/office/drawing/2014/main" id="{00000000-0008-0000-0400-0000037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523875</xdr:colOff>
          <xdr:row>409</xdr:row>
          <xdr:rowOff>66675</xdr:rowOff>
        </xdr:from>
        <xdr:to>
          <xdr:col>19</xdr:col>
          <xdr:colOff>266700</xdr:colOff>
          <xdr:row>412</xdr:row>
          <xdr:rowOff>38100</xdr:rowOff>
        </xdr:to>
        <xdr:sp macro="" textlink="">
          <xdr:nvSpPr>
            <xdr:cNvPr id="423940" name="Group Box 6148" hidden="1">
              <a:extLst>
                <a:ext uri="{63B3BB69-23CF-44E3-9099-C40C66FF867C}">
                  <a14:compatExt spid="_x0000_s423940"/>
                </a:ext>
                <a:ext uri="{FF2B5EF4-FFF2-40B4-BE49-F238E27FC236}">
                  <a16:creationId xmlns:a16="http://schemas.microsoft.com/office/drawing/2014/main" id="{00000000-0008-0000-0400-0000047806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10</xdr:col>
          <xdr:colOff>514350</xdr:colOff>
          <xdr:row>416</xdr:row>
          <xdr:rowOff>19050</xdr:rowOff>
        </xdr:from>
        <xdr:to>
          <xdr:col>19</xdr:col>
          <xdr:colOff>257175</xdr:colOff>
          <xdr:row>418</xdr:row>
          <xdr:rowOff>19050</xdr:rowOff>
        </xdr:to>
        <xdr:sp macro="" textlink="">
          <xdr:nvSpPr>
            <xdr:cNvPr id="423944" name="Group Box 6152" hidden="1">
              <a:extLst>
                <a:ext uri="{63B3BB69-23CF-44E3-9099-C40C66FF867C}">
                  <a14:compatExt spid="_x0000_s423944"/>
                </a:ext>
                <a:ext uri="{FF2B5EF4-FFF2-40B4-BE49-F238E27FC236}">
                  <a16:creationId xmlns:a16="http://schemas.microsoft.com/office/drawing/2014/main" id="{00000000-0008-0000-0400-0000087806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10</xdr:col>
          <xdr:colOff>561975</xdr:colOff>
          <xdr:row>415</xdr:row>
          <xdr:rowOff>28575</xdr:rowOff>
        </xdr:from>
        <xdr:to>
          <xdr:col>10</xdr:col>
          <xdr:colOff>771525</xdr:colOff>
          <xdr:row>415</xdr:row>
          <xdr:rowOff>200025</xdr:rowOff>
        </xdr:to>
        <xdr:sp macro="" textlink="">
          <xdr:nvSpPr>
            <xdr:cNvPr id="423945" name="Option Button 6153" hidden="1">
              <a:extLst>
                <a:ext uri="{63B3BB69-23CF-44E3-9099-C40C66FF867C}">
                  <a14:compatExt spid="_x0000_s423945"/>
                </a:ext>
                <a:ext uri="{FF2B5EF4-FFF2-40B4-BE49-F238E27FC236}">
                  <a16:creationId xmlns:a16="http://schemas.microsoft.com/office/drawing/2014/main" id="{00000000-0008-0000-0400-0000097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10</xdr:col>
          <xdr:colOff>1295400</xdr:colOff>
          <xdr:row>415</xdr:row>
          <xdr:rowOff>9525</xdr:rowOff>
        </xdr:from>
        <xdr:to>
          <xdr:col>11</xdr:col>
          <xdr:colOff>152400</xdr:colOff>
          <xdr:row>415</xdr:row>
          <xdr:rowOff>180975</xdr:rowOff>
        </xdr:to>
        <xdr:sp macro="" textlink="">
          <xdr:nvSpPr>
            <xdr:cNvPr id="423946" name="Option Button 6154" hidden="1">
              <a:extLst>
                <a:ext uri="{63B3BB69-23CF-44E3-9099-C40C66FF867C}">
                  <a14:compatExt spid="_x0000_s423946"/>
                </a:ext>
                <a:ext uri="{FF2B5EF4-FFF2-40B4-BE49-F238E27FC236}">
                  <a16:creationId xmlns:a16="http://schemas.microsoft.com/office/drawing/2014/main" id="{00000000-0008-0000-0400-00000A7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12</xdr:col>
          <xdr:colOff>504825</xdr:colOff>
          <xdr:row>415</xdr:row>
          <xdr:rowOff>9525</xdr:rowOff>
        </xdr:from>
        <xdr:to>
          <xdr:col>12</xdr:col>
          <xdr:colOff>714375</xdr:colOff>
          <xdr:row>415</xdr:row>
          <xdr:rowOff>180975</xdr:rowOff>
        </xdr:to>
        <xdr:sp macro="" textlink="">
          <xdr:nvSpPr>
            <xdr:cNvPr id="423947" name="Option Button 6155" hidden="1">
              <a:extLst>
                <a:ext uri="{63B3BB69-23CF-44E3-9099-C40C66FF867C}">
                  <a14:compatExt spid="_x0000_s423947"/>
                </a:ext>
                <a:ext uri="{FF2B5EF4-FFF2-40B4-BE49-F238E27FC236}">
                  <a16:creationId xmlns:a16="http://schemas.microsoft.com/office/drawing/2014/main" id="{00000000-0008-0000-0400-00000B7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14</xdr:col>
          <xdr:colOff>133350</xdr:colOff>
          <xdr:row>415</xdr:row>
          <xdr:rowOff>19050</xdr:rowOff>
        </xdr:from>
        <xdr:to>
          <xdr:col>14</xdr:col>
          <xdr:colOff>333375</xdr:colOff>
          <xdr:row>415</xdr:row>
          <xdr:rowOff>190500</xdr:rowOff>
        </xdr:to>
        <xdr:sp macro="" textlink="">
          <xdr:nvSpPr>
            <xdr:cNvPr id="423948" name="Option Button 6156" hidden="1">
              <a:extLst>
                <a:ext uri="{63B3BB69-23CF-44E3-9099-C40C66FF867C}">
                  <a14:compatExt spid="_x0000_s423948"/>
                </a:ext>
                <a:ext uri="{FF2B5EF4-FFF2-40B4-BE49-F238E27FC236}">
                  <a16:creationId xmlns:a16="http://schemas.microsoft.com/office/drawing/2014/main" id="{00000000-0008-0000-0400-00000C7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10</xdr:col>
          <xdr:colOff>514350</xdr:colOff>
          <xdr:row>414</xdr:row>
          <xdr:rowOff>38100</xdr:rowOff>
        </xdr:from>
        <xdr:to>
          <xdr:col>19</xdr:col>
          <xdr:colOff>257175</xdr:colOff>
          <xdr:row>416</xdr:row>
          <xdr:rowOff>28575</xdr:rowOff>
        </xdr:to>
        <xdr:sp macro="" textlink="">
          <xdr:nvSpPr>
            <xdr:cNvPr id="423949" name="Group Box 6157" hidden="1">
              <a:extLst>
                <a:ext uri="{63B3BB69-23CF-44E3-9099-C40C66FF867C}">
                  <a14:compatExt spid="_x0000_s423949"/>
                </a:ext>
                <a:ext uri="{FF2B5EF4-FFF2-40B4-BE49-F238E27FC236}">
                  <a16:creationId xmlns:a16="http://schemas.microsoft.com/office/drawing/2014/main" id="{00000000-0008-0000-0400-00000D7806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editAs="oneCell">
        <xdr:from>
          <xdr:col>10</xdr:col>
          <xdr:colOff>552450</xdr:colOff>
          <xdr:row>417</xdr:row>
          <xdr:rowOff>9525</xdr:rowOff>
        </xdr:from>
        <xdr:to>
          <xdr:col>10</xdr:col>
          <xdr:colOff>762000</xdr:colOff>
          <xdr:row>417</xdr:row>
          <xdr:rowOff>180975</xdr:rowOff>
        </xdr:to>
        <xdr:sp macro="" textlink="">
          <xdr:nvSpPr>
            <xdr:cNvPr id="423950" name="Option Button 6158" hidden="1">
              <a:extLst>
                <a:ext uri="{63B3BB69-23CF-44E3-9099-C40C66FF867C}">
                  <a14:compatExt spid="_x0000_s423950"/>
                </a:ext>
                <a:ext uri="{FF2B5EF4-FFF2-40B4-BE49-F238E27FC236}">
                  <a16:creationId xmlns:a16="http://schemas.microsoft.com/office/drawing/2014/main" id="{00000000-0008-0000-0400-00000E7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1295400</xdr:colOff>
          <xdr:row>417</xdr:row>
          <xdr:rowOff>9525</xdr:rowOff>
        </xdr:from>
        <xdr:to>
          <xdr:col>11</xdr:col>
          <xdr:colOff>152400</xdr:colOff>
          <xdr:row>417</xdr:row>
          <xdr:rowOff>180975</xdr:rowOff>
        </xdr:to>
        <xdr:sp macro="" textlink="">
          <xdr:nvSpPr>
            <xdr:cNvPr id="423951" name="Option Button 6159" hidden="1">
              <a:extLst>
                <a:ext uri="{63B3BB69-23CF-44E3-9099-C40C66FF867C}">
                  <a14:compatExt spid="_x0000_s423951"/>
                </a:ext>
                <a:ext uri="{FF2B5EF4-FFF2-40B4-BE49-F238E27FC236}">
                  <a16:creationId xmlns:a16="http://schemas.microsoft.com/office/drawing/2014/main" id="{00000000-0008-0000-0400-00000F7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504825</xdr:colOff>
          <xdr:row>417</xdr:row>
          <xdr:rowOff>9525</xdr:rowOff>
        </xdr:from>
        <xdr:to>
          <xdr:col>12</xdr:col>
          <xdr:colOff>714375</xdr:colOff>
          <xdr:row>417</xdr:row>
          <xdr:rowOff>180975</xdr:rowOff>
        </xdr:to>
        <xdr:sp macro="" textlink="">
          <xdr:nvSpPr>
            <xdr:cNvPr id="423952" name="Option Button 6160" hidden="1">
              <a:extLst>
                <a:ext uri="{63B3BB69-23CF-44E3-9099-C40C66FF867C}">
                  <a14:compatExt spid="_x0000_s423952"/>
                </a:ext>
                <a:ext uri="{FF2B5EF4-FFF2-40B4-BE49-F238E27FC236}">
                  <a16:creationId xmlns:a16="http://schemas.microsoft.com/office/drawing/2014/main" id="{00000000-0008-0000-0400-0000107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514350</xdr:colOff>
          <xdr:row>412</xdr:row>
          <xdr:rowOff>28575</xdr:rowOff>
        </xdr:from>
        <xdr:to>
          <xdr:col>19</xdr:col>
          <xdr:colOff>257175</xdr:colOff>
          <xdr:row>414</xdr:row>
          <xdr:rowOff>28575</xdr:rowOff>
        </xdr:to>
        <xdr:sp macro="" textlink="">
          <xdr:nvSpPr>
            <xdr:cNvPr id="423953" name="Group Box 6161" hidden="1">
              <a:extLst>
                <a:ext uri="{63B3BB69-23CF-44E3-9099-C40C66FF867C}">
                  <a14:compatExt spid="_x0000_s423953"/>
                </a:ext>
                <a:ext uri="{FF2B5EF4-FFF2-40B4-BE49-F238E27FC236}">
                  <a16:creationId xmlns:a16="http://schemas.microsoft.com/office/drawing/2014/main" id="{00000000-0008-0000-0400-0000117806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10</xdr:col>
          <xdr:colOff>1295400</xdr:colOff>
          <xdr:row>413</xdr:row>
          <xdr:rowOff>9525</xdr:rowOff>
        </xdr:from>
        <xdr:to>
          <xdr:col>11</xdr:col>
          <xdr:colOff>152400</xdr:colOff>
          <xdr:row>413</xdr:row>
          <xdr:rowOff>180975</xdr:rowOff>
        </xdr:to>
        <xdr:sp macro="" textlink="">
          <xdr:nvSpPr>
            <xdr:cNvPr id="423954" name="Option Button 6162" hidden="1">
              <a:extLst>
                <a:ext uri="{63B3BB69-23CF-44E3-9099-C40C66FF867C}">
                  <a14:compatExt spid="_x0000_s423954"/>
                </a:ext>
                <a:ext uri="{FF2B5EF4-FFF2-40B4-BE49-F238E27FC236}">
                  <a16:creationId xmlns:a16="http://schemas.microsoft.com/office/drawing/2014/main" id="{00000000-0008-0000-0400-0000127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133350</xdr:colOff>
          <xdr:row>413</xdr:row>
          <xdr:rowOff>19050</xdr:rowOff>
        </xdr:from>
        <xdr:to>
          <xdr:col>14</xdr:col>
          <xdr:colOff>333375</xdr:colOff>
          <xdr:row>413</xdr:row>
          <xdr:rowOff>190500</xdr:rowOff>
        </xdr:to>
        <xdr:sp macro="" textlink="">
          <xdr:nvSpPr>
            <xdr:cNvPr id="423955" name="Option Button 6163" hidden="1">
              <a:extLst>
                <a:ext uri="{63B3BB69-23CF-44E3-9099-C40C66FF867C}">
                  <a14:compatExt spid="_x0000_s423955"/>
                </a:ext>
                <a:ext uri="{FF2B5EF4-FFF2-40B4-BE49-F238E27FC236}">
                  <a16:creationId xmlns:a16="http://schemas.microsoft.com/office/drawing/2014/main" id="{00000000-0008-0000-0400-0000137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1</xdr:col>
      <xdr:colOff>77857</xdr:colOff>
      <xdr:row>415</xdr:row>
      <xdr:rowOff>24847</xdr:rowOff>
    </xdr:from>
    <xdr:to>
      <xdr:col>2</xdr:col>
      <xdr:colOff>157368</xdr:colOff>
      <xdr:row>415</xdr:row>
      <xdr:rowOff>224872</xdr:rowOff>
    </xdr:to>
    <xdr:sp macro="" textlink="">
      <xdr:nvSpPr>
        <xdr:cNvPr id="799" name="Oval 798">
          <a:extLst>
            <a:ext uri="{FF2B5EF4-FFF2-40B4-BE49-F238E27FC236}">
              <a16:creationId xmlns:a16="http://schemas.microsoft.com/office/drawing/2014/main" id="{00000000-0008-0000-0400-00001F030000}"/>
            </a:ext>
          </a:extLst>
        </xdr:cNvPr>
        <xdr:cNvSpPr/>
      </xdr:nvSpPr>
      <xdr:spPr bwMode="auto">
        <a:xfrm>
          <a:off x="177248" y="80697456"/>
          <a:ext cx="178903" cy="200025"/>
        </a:xfrm>
        <a:prstGeom prst="ellipse">
          <a:avLst/>
        </a:prstGeom>
        <a:solidFill>
          <a:srgbClr val="0070C0"/>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xdr:spPr>
      <xdr:txBody>
        <a:bodyPr vertOverflow="clip" wrap="square" lIns="18288" tIns="0" rIns="0" bIns="0" rtlCol="0" anchor="ctr" upright="1"/>
        <a:lstStyle/>
        <a:p>
          <a:pPr algn="l"/>
          <a:r>
            <a:rPr lang="en-US" sz="1100" b="1">
              <a:solidFill>
                <a:schemeClr val="bg1"/>
              </a:solidFill>
            </a:rPr>
            <a:t>1</a:t>
          </a:r>
        </a:p>
      </xdr:txBody>
    </xdr:sp>
    <xdr:clientData/>
  </xdr:twoCellAnchor>
  <xdr:twoCellAnchor>
    <xdr:from>
      <xdr:col>1</xdr:col>
      <xdr:colOff>77857</xdr:colOff>
      <xdr:row>416</xdr:row>
      <xdr:rowOff>24848</xdr:rowOff>
    </xdr:from>
    <xdr:to>
      <xdr:col>2</xdr:col>
      <xdr:colOff>157368</xdr:colOff>
      <xdr:row>416</xdr:row>
      <xdr:rowOff>224873</xdr:rowOff>
    </xdr:to>
    <xdr:sp macro="" textlink="">
      <xdr:nvSpPr>
        <xdr:cNvPr id="800" name="Oval 799">
          <a:extLst>
            <a:ext uri="{FF2B5EF4-FFF2-40B4-BE49-F238E27FC236}">
              <a16:creationId xmlns:a16="http://schemas.microsoft.com/office/drawing/2014/main" id="{00000000-0008-0000-0400-000020030000}"/>
            </a:ext>
          </a:extLst>
        </xdr:cNvPr>
        <xdr:cNvSpPr/>
      </xdr:nvSpPr>
      <xdr:spPr bwMode="auto">
        <a:xfrm>
          <a:off x="177248" y="80929370"/>
          <a:ext cx="178903" cy="200025"/>
        </a:xfrm>
        <a:prstGeom prst="ellipse">
          <a:avLst/>
        </a:prstGeom>
        <a:solidFill>
          <a:srgbClr val="0070C0"/>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xdr:spPr>
      <xdr:txBody>
        <a:bodyPr vertOverflow="clip" wrap="square" lIns="18288" tIns="0" rIns="0" bIns="0" rtlCol="0" anchor="ctr" upright="1"/>
        <a:lstStyle/>
        <a:p>
          <a:pPr algn="l"/>
          <a:r>
            <a:rPr lang="en-US" sz="1100" b="1">
              <a:solidFill>
                <a:schemeClr val="bg1"/>
              </a:solidFill>
            </a:rPr>
            <a:t>2</a:t>
          </a:r>
        </a:p>
      </xdr:txBody>
    </xdr:sp>
    <xdr:clientData/>
  </xdr:twoCellAnchor>
  <xdr:twoCellAnchor>
    <xdr:from>
      <xdr:col>1</xdr:col>
      <xdr:colOff>77857</xdr:colOff>
      <xdr:row>417</xdr:row>
      <xdr:rowOff>24848</xdr:rowOff>
    </xdr:from>
    <xdr:to>
      <xdr:col>2</xdr:col>
      <xdr:colOff>157368</xdr:colOff>
      <xdr:row>417</xdr:row>
      <xdr:rowOff>224873</xdr:rowOff>
    </xdr:to>
    <xdr:sp macro="" textlink="">
      <xdr:nvSpPr>
        <xdr:cNvPr id="801" name="Oval 800">
          <a:extLst>
            <a:ext uri="{FF2B5EF4-FFF2-40B4-BE49-F238E27FC236}">
              <a16:creationId xmlns:a16="http://schemas.microsoft.com/office/drawing/2014/main" id="{00000000-0008-0000-0400-000021030000}"/>
            </a:ext>
          </a:extLst>
        </xdr:cNvPr>
        <xdr:cNvSpPr/>
      </xdr:nvSpPr>
      <xdr:spPr bwMode="auto">
        <a:xfrm>
          <a:off x="177248" y="81161283"/>
          <a:ext cx="178903" cy="200025"/>
        </a:xfrm>
        <a:prstGeom prst="ellipse">
          <a:avLst/>
        </a:prstGeom>
        <a:solidFill>
          <a:srgbClr val="0070C0"/>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xdr:spPr>
      <xdr:txBody>
        <a:bodyPr vertOverflow="clip" wrap="square" lIns="18288" tIns="0" rIns="0" bIns="0" rtlCol="0" anchor="ctr" upright="1"/>
        <a:lstStyle/>
        <a:p>
          <a:pPr algn="l"/>
          <a:r>
            <a:rPr lang="en-US" sz="1100" b="1">
              <a:solidFill>
                <a:schemeClr val="bg1"/>
              </a:solidFill>
            </a:rPr>
            <a:t>3</a:t>
          </a:r>
        </a:p>
      </xdr:txBody>
    </xdr:sp>
    <xdr:clientData/>
  </xdr:twoCellAnchor>
  <xdr:twoCellAnchor>
    <xdr:from>
      <xdr:col>1</xdr:col>
      <xdr:colOff>77857</xdr:colOff>
      <xdr:row>418</xdr:row>
      <xdr:rowOff>24847</xdr:rowOff>
    </xdr:from>
    <xdr:to>
      <xdr:col>2</xdr:col>
      <xdr:colOff>157368</xdr:colOff>
      <xdr:row>418</xdr:row>
      <xdr:rowOff>224872</xdr:rowOff>
    </xdr:to>
    <xdr:sp macro="" textlink="">
      <xdr:nvSpPr>
        <xdr:cNvPr id="802" name="Oval 801">
          <a:extLst>
            <a:ext uri="{FF2B5EF4-FFF2-40B4-BE49-F238E27FC236}">
              <a16:creationId xmlns:a16="http://schemas.microsoft.com/office/drawing/2014/main" id="{00000000-0008-0000-0400-000022030000}"/>
            </a:ext>
          </a:extLst>
        </xdr:cNvPr>
        <xdr:cNvSpPr/>
      </xdr:nvSpPr>
      <xdr:spPr bwMode="auto">
        <a:xfrm>
          <a:off x="177248" y="81393195"/>
          <a:ext cx="178903" cy="200025"/>
        </a:xfrm>
        <a:prstGeom prst="ellipse">
          <a:avLst/>
        </a:prstGeom>
        <a:solidFill>
          <a:srgbClr val="0070C0"/>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xdr:spPr>
      <xdr:txBody>
        <a:bodyPr vertOverflow="clip" wrap="square" lIns="18288" tIns="0" rIns="0" bIns="0" rtlCol="0" anchor="ctr" upright="1"/>
        <a:lstStyle/>
        <a:p>
          <a:pPr algn="l"/>
          <a:r>
            <a:rPr lang="en-US" sz="1100" b="1">
              <a:solidFill>
                <a:schemeClr val="bg1"/>
              </a:solidFill>
            </a:rPr>
            <a:t>4</a:t>
          </a:r>
        </a:p>
      </xdr:txBody>
    </xdr:sp>
    <xdr:clientData/>
  </xdr:twoCellAnchor>
  <mc:AlternateContent xmlns:mc="http://schemas.openxmlformats.org/markup-compatibility/2006">
    <mc:Choice xmlns:a14="http://schemas.microsoft.com/office/drawing/2010/main" Requires="a14">
      <xdr:twoCellAnchor editAs="oneCell">
        <xdr:from>
          <xdr:col>10</xdr:col>
          <xdr:colOff>552450</xdr:colOff>
          <xdr:row>411</xdr:row>
          <xdr:rowOff>28575</xdr:rowOff>
        </xdr:from>
        <xdr:to>
          <xdr:col>10</xdr:col>
          <xdr:colOff>762000</xdr:colOff>
          <xdr:row>411</xdr:row>
          <xdr:rowOff>200025</xdr:rowOff>
        </xdr:to>
        <xdr:sp macro="" textlink="">
          <xdr:nvSpPr>
            <xdr:cNvPr id="423956" name="Option Button 6164" hidden="1">
              <a:extLst>
                <a:ext uri="{63B3BB69-23CF-44E3-9099-C40C66FF867C}">
                  <a14:compatExt spid="_x0000_s423956"/>
                </a:ext>
                <a:ext uri="{FF2B5EF4-FFF2-40B4-BE49-F238E27FC236}">
                  <a16:creationId xmlns:a16="http://schemas.microsoft.com/office/drawing/2014/main" id="{00000000-0008-0000-0400-0000147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1295400</xdr:colOff>
          <xdr:row>411</xdr:row>
          <xdr:rowOff>9525</xdr:rowOff>
        </xdr:from>
        <xdr:to>
          <xdr:col>11</xdr:col>
          <xdr:colOff>152400</xdr:colOff>
          <xdr:row>411</xdr:row>
          <xdr:rowOff>180975</xdr:rowOff>
        </xdr:to>
        <xdr:sp macro="" textlink="">
          <xdr:nvSpPr>
            <xdr:cNvPr id="423957" name="Option Button 6165" hidden="1">
              <a:extLst>
                <a:ext uri="{63B3BB69-23CF-44E3-9099-C40C66FF867C}">
                  <a14:compatExt spid="_x0000_s423957"/>
                </a:ext>
                <a:ext uri="{FF2B5EF4-FFF2-40B4-BE49-F238E27FC236}">
                  <a16:creationId xmlns:a16="http://schemas.microsoft.com/office/drawing/2014/main" id="{00000000-0008-0000-0400-0000157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504825</xdr:colOff>
          <xdr:row>411</xdr:row>
          <xdr:rowOff>9525</xdr:rowOff>
        </xdr:from>
        <xdr:to>
          <xdr:col>12</xdr:col>
          <xdr:colOff>714375</xdr:colOff>
          <xdr:row>411</xdr:row>
          <xdr:rowOff>180975</xdr:rowOff>
        </xdr:to>
        <xdr:sp macro="" textlink="">
          <xdr:nvSpPr>
            <xdr:cNvPr id="423958" name="Option Button 6166" hidden="1">
              <a:extLst>
                <a:ext uri="{63B3BB69-23CF-44E3-9099-C40C66FF867C}">
                  <a14:compatExt spid="_x0000_s423958"/>
                </a:ext>
                <a:ext uri="{FF2B5EF4-FFF2-40B4-BE49-F238E27FC236}">
                  <a16:creationId xmlns:a16="http://schemas.microsoft.com/office/drawing/2014/main" id="{00000000-0008-0000-0400-0000167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10</xdr:col>
      <xdr:colOff>545617</xdr:colOff>
      <xdr:row>401</xdr:row>
      <xdr:rowOff>33132</xdr:rowOff>
    </xdr:from>
    <xdr:to>
      <xdr:col>20</xdr:col>
      <xdr:colOff>23813</xdr:colOff>
      <xdr:row>403</xdr:row>
      <xdr:rowOff>7939</xdr:rowOff>
    </xdr:to>
    <xdr:sp macro="" textlink="">
      <xdr:nvSpPr>
        <xdr:cNvPr id="73" name="Rectangle 72">
          <a:extLst>
            <a:ext uri="{FF2B5EF4-FFF2-40B4-BE49-F238E27FC236}">
              <a16:creationId xmlns:a16="http://schemas.microsoft.com/office/drawing/2014/main" id="{00000000-0008-0000-0400-000049000000}"/>
            </a:ext>
          </a:extLst>
        </xdr:cNvPr>
        <xdr:cNvSpPr/>
      </xdr:nvSpPr>
      <xdr:spPr bwMode="auto">
        <a:xfrm>
          <a:off x="4323867" y="76280757"/>
          <a:ext cx="4216884" cy="435182"/>
        </a:xfrm>
        <a:prstGeom prst="rect">
          <a:avLst/>
        </a:prstGeom>
        <a:noFill/>
        <a:ln w="9525" cap="flat" cmpd="sng" algn="ctr">
          <a:solidFill>
            <a:schemeClr val="bg1">
              <a:lumMod val="85000"/>
            </a:schemeClr>
          </a:solidFill>
          <a:prstDash val="solid"/>
          <a:round/>
          <a:headEnd type="none" w="med" len="med"/>
          <a:tailEnd type="none" w="med" len="med"/>
        </a:ln>
        <a:effectLst/>
      </xdr:spPr>
      <xdr:txBody>
        <a:bodyPr vertOverflow="clip" wrap="square" lIns="18288" tIns="0" rIns="0" bIns="0" rtlCol="0" anchor="ctr" upright="1"/>
        <a:lstStyle/>
        <a:p>
          <a:pPr algn="l"/>
          <a:endParaRPr lang="en-US" sz="1100"/>
        </a:p>
      </xdr:txBody>
    </xdr:sp>
    <xdr:clientData/>
  </xdr:twoCellAnchor>
  <xdr:twoCellAnchor editAs="oneCell">
    <xdr:from>
      <xdr:col>3</xdr:col>
      <xdr:colOff>82827</xdr:colOff>
      <xdr:row>458</xdr:row>
      <xdr:rowOff>41413</xdr:rowOff>
    </xdr:from>
    <xdr:to>
      <xdr:col>10</xdr:col>
      <xdr:colOff>148535</xdr:colOff>
      <xdr:row>458</xdr:row>
      <xdr:rowOff>2439913</xdr:rowOff>
    </xdr:to>
    <xdr:pic>
      <xdr:nvPicPr>
        <xdr:cNvPr id="813" name="Picture 812">
          <a:extLst>
            <a:ext uri="{FF2B5EF4-FFF2-40B4-BE49-F238E27FC236}">
              <a16:creationId xmlns:a16="http://schemas.microsoft.com/office/drawing/2014/main" id="{00000000-0008-0000-0400-00002D030000}"/>
            </a:ext>
          </a:extLst>
        </xdr:cNvPr>
        <xdr:cNvPicPr>
          <a:picLocks noChangeAspect="1"/>
        </xdr:cNvPicPr>
      </xdr:nvPicPr>
      <xdr:blipFill>
        <a:blip xmlns:r="http://schemas.openxmlformats.org/officeDocument/2006/relationships" r:embed="rId22"/>
        <a:stretch>
          <a:fillRect/>
        </a:stretch>
      </xdr:blipFill>
      <xdr:spPr>
        <a:xfrm>
          <a:off x="530088" y="85319152"/>
          <a:ext cx="3354456" cy="2398500"/>
        </a:xfrm>
        <a:prstGeom prst="rect">
          <a:avLst/>
        </a:prstGeom>
      </xdr:spPr>
    </xdr:pic>
    <xdr:clientData/>
  </xdr:twoCellAnchor>
  <xdr:twoCellAnchor>
    <xdr:from>
      <xdr:col>10</xdr:col>
      <xdr:colOff>497785</xdr:colOff>
      <xdr:row>456</xdr:row>
      <xdr:rowOff>104775</xdr:rowOff>
    </xdr:from>
    <xdr:to>
      <xdr:col>10</xdr:col>
      <xdr:colOff>514350</xdr:colOff>
      <xdr:row>459</xdr:row>
      <xdr:rowOff>9525</xdr:rowOff>
    </xdr:to>
    <xdr:cxnSp macro="">
      <xdr:nvCxnSpPr>
        <xdr:cNvPr id="75" name="Straight Connector 74">
          <a:extLst>
            <a:ext uri="{FF2B5EF4-FFF2-40B4-BE49-F238E27FC236}">
              <a16:creationId xmlns:a16="http://schemas.microsoft.com/office/drawing/2014/main" id="{00000000-0008-0000-0400-00004B000000}"/>
            </a:ext>
          </a:extLst>
        </xdr:cNvPr>
        <xdr:cNvCxnSpPr/>
      </xdr:nvCxnSpPr>
      <xdr:spPr bwMode="auto">
        <a:xfrm>
          <a:off x="4203010" y="85896450"/>
          <a:ext cx="16565" cy="2724150"/>
        </a:xfrm>
        <a:prstGeom prst="line">
          <a:avLst/>
        </a:prstGeom>
        <a:solidFill>
          <a:srgbClr xmlns:mc="http://schemas.openxmlformats.org/markup-compatibility/2006" xmlns:a14="http://schemas.microsoft.com/office/drawing/2010/main" val="FFFFFF" mc:Ignorable="a14" a14:legacySpreadsheetColorIndex="65"/>
        </a:solidFill>
        <a:ln w="9525" cap="flat" cmpd="sng" algn="ctr">
          <a:solidFill>
            <a:schemeClr val="bg1">
              <a:lumMod val="65000"/>
            </a:schemeClr>
          </a:solidFill>
          <a:prstDash val="solid"/>
          <a:round/>
          <a:headEnd type="none" w="med" len="med"/>
          <a:tailEnd type="none" w="med" len="med"/>
        </a:ln>
        <a:effectLst/>
      </xdr:spPr>
    </xdr:cxnSp>
    <xdr:clientData/>
  </xdr:twoCellAnchor>
  <mc:AlternateContent xmlns:mc="http://schemas.openxmlformats.org/markup-compatibility/2006">
    <mc:Choice xmlns:a14="http://schemas.microsoft.com/office/drawing/2010/main" Requires="a14">
      <xdr:twoCellAnchor editAs="oneCell">
        <xdr:from>
          <xdr:col>2</xdr:col>
          <xdr:colOff>57150</xdr:colOff>
          <xdr:row>471</xdr:row>
          <xdr:rowOff>19050</xdr:rowOff>
        </xdr:from>
        <xdr:to>
          <xdr:col>3</xdr:col>
          <xdr:colOff>114300</xdr:colOff>
          <xdr:row>472</xdr:row>
          <xdr:rowOff>9525</xdr:rowOff>
        </xdr:to>
        <xdr:sp macro="" textlink="">
          <xdr:nvSpPr>
            <xdr:cNvPr id="423986" name="Option Button 6194" hidden="1">
              <a:extLst>
                <a:ext uri="{63B3BB69-23CF-44E3-9099-C40C66FF867C}">
                  <a14:compatExt spid="_x0000_s423986"/>
                </a:ext>
                <a:ext uri="{FF2B5EF4-FFF2-40B4-BE49-F238E27FC236}">
                  <a16:creationId xmlns:a16="http://schemas.microsoft.com/office/drawing/2014/main" id="{00000000-0008-0000-0400-0000327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9525</xdr:colOff>
          <xdr:row>471</xdr:row>
          <xdr:rowOff>9525</xdr:rowOff>
        </xdr:from>
        <xdr:to>
          <xdr:col>19</xdr:col>
          <xdr:colOff>238125</xdr:colOff>
          <xdr:row>472</xdr:row>
          <xdr:rowOff>9525</xdr:rowOff>
        </xdr:to>
        <xdr:sp macro="" textlink="">
          <xdr:nvSpPr>
            <xdr:cNvPr id="423987" name="Group Box 6195" hidden="1">
              <a:extLst>
                <a:ext uri="{63B3BB69-23CF-44E3-9099-C40C66FF867C}">
                  <a14:compatExt spid="_x0000_s423987"/>
                </a:ext>
                <a:ext uri="{FF2B5EF4-FFF2-40B4-BE49-F238E27FC236}">
                  <a16:creationId xmlns:a16="http://schemas.microsoft.com/office/drawing/2014/main" id="{00000000-0008-0000-0400-0000337806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482</xdr:row>
          <xdr:rowOff>0</xdr:rowOff>
        </xdr:from>
        <xdr:to>
          <xdr:col>19</xdr:col>
          <xdr:colOff>228600</xdr:colOff>
          <xdr:row>483</xdr:row>
          <xdr:rowOff>0</xdr:rowOff>
        </xdr:to>
        <xdr:sp macro="" textlink="">
          <xdr:nvSpPr>
            <xdr:cNvPr id="423988" name="Group Box 6196" hidden="1">
              <a:extLst>
                <a:ext uri="{63B3BB69-23CF-44E3-9099-C40C66FF867C}">
                  <a14:compatExt spid="_x0000_s423988"/>
                </a:ext>
                <a:ext uri="{FF2B5EF4-FFF2-40B4-BE49-F238E27FC236}">
                  <a16:creationId xmlns:a16="http://schemas.microsoft.com/office/drawing/2014/main" id="{00000000-0008-0000-0400-0000347806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9</xdr:col>
          <xdr:colOff>419100</xdr:colOff>
          <xdr:row>482</xdr:row>
          <xdr:rowOff>28575</xdr:rowOff>
        </xdr:from>
        <xdr:to>
          <xdr:col>10</xdr:col>
          <xdr:colOff>209550</xdr:colOff>
          <xdr:row>482</xdr:row>
          <xdr:rowOff>180975</xdr:rowOff>
        </xdr:to>
        <xdr:sp macro="" textlink="">
          <xdr:nvSpPr>
            <xdr:cNvPr id="423989" name="Option Button 6197" hidden="1">
              <a:extLst>
                <a:ext uri="{63B3BB69-23CF-44E3-9099-C40C66FF867C}">
                  <a14:compatExt spid="_x0000_s423989"/>
                </a:ext>
                <a:ext uri="{FF2B5EF4-FFF2-40B4-BE49-F238E27FC236}">
                  <a16:creationId xmlns:a16="http://schemas.microsoft.com/office/drawing/2014/main" id="{00000000-0008-0000-0400-0000357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361950</xdr:colOff>
          <xdr:row>482</xdr:row>
          <xdr:rowOff>9525</xdr:rowOff>
        </xdr:from>
        <xdr:to>
          <xdr:col>6</xdr:col>
          <xdr:colOff>47625</xdr:colOff>
          <xdr:row>482</xdr:row>
          <xdr:rowOff>219075</xdr:rowOff>
        </xdr:to>
        <xdr:sp macro="" textlink="">
          <xdr:nvSpPr>
            <xdr:cNvPr id="423990" name="Option Button 6198" hidden="1">
              <a:extLst>
                <a:ext uri="{63B3BB69-23CF-44E3-9099-C40C66FF867C}">
                  <a14:compatExt spid="_x0000_s423990"/>
                </a:ext>
                <a:ext uri="{FF2B5EF4-FFF2-40B4-BE49-F238E27FC236}">
                  <a16:creationId xmlns:a16="http://schemas.microsoft.com/office/drawing/2014/main" id="{00000000-0008-0000-0400-0000367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9525</xdr:colOff>
          <xdr:row>480</xdr:row>
          <xdr:rowOff>0</xdr:rowOff>
        </xdr:from>
        <xdr:to>
          <xdr:col>19</xdr:col>
          <xdr:colOff>257175</xdr:colOff>
          <xdr:row>481</xdr:row>
          <xdr:rowOff>9525</xdr:rowOff>
        </xdr:to>
        <xdr:sp macro="" textlink="">
          <xdr:nvSpPr>
            <xdr:cNvPr id="423991" name="Group Box 6199" hidden="1">
              <a:extLst>
                <a:ext uri="{63B3BB69-23CF-44E3-9099-C40C66FF867C}">
                  <a14:compatExt spid="_x0000_s423991"/>
                </a:ext>
                <a:ext uri="{FF2B5EF4-FFF2-40B4-BE49-F238E27FC236}">
                  <a16:creationId xmlns:a16="http://schemas.microsoft.com/office/drawing/2014/main" id="{00000000-0008-0000-0400-0000377806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57150</xdr:colOff>
          <xdr:row>480</xdr:row>
          <xdr:rowOff>28575</xdr:rowOff>
        </xdr:from>
        <xdr:to>
          <xdr:col>3</xdr:col>
          <xdr:colOff>0</xdr:colOff>
          <xdr:row>480</xdr:row>
          <xdr:rowOff>219075</xdr:rowOff>
        </xdr:to>
        <xdr:sp macro="" textlink="">
          <xdr:nvSpPr>
            <xdr:cNvPr id="423992" name="Option Button 6200" hidden="1">
              <a:extLst>
                <a:ext uri="{63B3BB69-23CF-44E3-9099-C40C66FF867C}">
                  <a14:compatExt spid="_x0000_s423992"/>
                </a:ext>
                <a:ext uri="{FF2B5EF4-FFF2-40B4-BE49-F238E27FC236}">
                  <a16:creationId xmlns:a16="http://schemas.microsoft.com/office/drawing/2014/main" id="{00000000-0008-0000-0400-0000387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304800</xdr:colOff>
          <xdr:row>480</xdr:row>
          <xdr:rowOff>9525</xdr:rowOff>
        </xdr:from>
        <xdr:to>
          <xdr:col>5</xdr:col>
          <xdr:colOff>514350</xdr:colOff>
          <xdr:row>481</xdr:row>
          <xdr:rowOff>0</xdr:rowOff>
        </xdr:to>
        <xdr:sp macro="" textlink="">
          <xdr:nvSpPr>
            <xdr:cNvPr id="423993" name="Option Button 6201" hidden="1">
              <a:extLst>
                <a:ext uri="{63B3BB69-23CF-44E3-9099-C40C66FF867C}">
                  <a14:compatExt spid="_x0000_s423993"/>
                </a:ext>
                <a:ext uri="{FF2B5EF4-FFF2-40B4-BE49-F238E27FC236}">
                  <a16:creationId xmlns:a16="http://schemas.microsoft.com/office/drawing/2014/main" id="{00000000-0008-0000-0400-0000397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47625</xdr:colOff>
          <xdr:row>471</xdr:row>
          <xdr:rowOff>28575</xdr:rowOff>
        </xdr:from>
        <xdr:to>
          <xdr:col>5</xdr:col>
          <xdr:colOff>228600</xdr:colOff>
          <xdr:row>471</xdr:row>
          <xdr:rowOff>209550</xdr:rowOff>
        </xdr:to>
        <xdr:sp macro="" textlink="">
          <xdr:nvSpPr>
            <xdr:cNvPr id="423994" name="Option Button 6202" hidden="1">
              <a:extLst>
                <a:ext uri="{63B3BB69-23CF-44E3-9099-C40C66FF867C}">
                  <a14:compatExt spid="_x0000_s423994"/>
                </a:ext>
                <a:ext uri="{FF2B5EF4-FFF2-40B4-BE49-F238E27FC236}">
                  <a16:creationId xmlns:a16="http://schemas.microsoft.com/office/drawing/2014/main" id="{00000000-0008-0000-0400-00003A7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19050</xdr:colOff>
          <xdr:row>472</xdr:row>
          <xdr:rowOff>190500</xdr:rowOff>
        </xdr:from>
        <xdr:to>
          <xdr:col>19</xdr:col>
          <xdr:colOff>266700</xdr:colOff>
          <xdr:row>475</xdr:row>
          <xdr:rowOff>9525</xdr:rowOff>
        </xdr:to>
        <xdr:sp macro="" textlink="">
          <xdr:nvSpPr>
            <xdr:cNvPr id="423995" name="Group Box 6203" hidden="1">
              <a:extLst>
                <a:ext uri="{63B3BB69-23CF-44E3-9099-C40C66FF867C}">
                  <a14:compatExt spid="_x0000_s423995"/>
                </a:ext>
                <a:ext uri="{FF2B5EF4-FFF2-40B4-BE49-F238E27FC236}">
                  <a16:creationId xmlns:a16="http://schemas.microsoft.com/office/drawing/2014/main" id="{00000000-0008-0000-0400-00003B7806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57150</xdr:colOff>
          <xdr:row>473</xdr:row>
          <xdr:rowOff>9525</xdr:rowOff>
        </xdr:from>
        <xdr:to>
          <xdr:col>3</xdr:col>
          <xdr:colOff>9525</xdr:colOff>
          <xdr:row>473</xdr:row>
          <xdr:rowOff>180975</xdr:rowOff>
        </xdr:to>
        <xdr:sp macro="" textlink="">
          <xdr:nvSpPr>
            <xdr:cNvPr id="423996" name="Option Button 6204" hidden="1">
              <a:extLst>
                <a:ext uri="{63B3BB69-23CF-44E3-9099-C40C66FF867C}">
                  <a14:compatExt spid="_x0000_s423996"/>
                </a:ext>
                <a:ext uri="{FF2B5EF4-FFF2-40B4-BE49-F238E27FC236}">
                  <a16:creationId xmlns:a16="http://schemas.microsoft.com/office/drawing/2014/main" id="{00000000-0008-0000-0400-00003C7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142875</xdr:colOff>
          <xdr:row>473</xdr:row>
          <xdr:rowOff>9525</xdr:rowOff>
        </xdr:from>
        <xdr:to>
          <xdr:col>5</xdr:col>
          <xdr:colOff>342900</xdr:colOff>
          <xdr:row>473</xdr:row>
          <xdr:rowOff>180975</xdr:rowOff>
        </xdr:to>
        <xdr:sp macro="" textlink="">
          <xdr:nvSpPr>
            <xdr:cNvPr id="423997" name="Option Button 6205" hidden="1">
              <a:extLst>
                <a:ext uri="{63B3BB69-23CF-44E3-9099-C40C66FF867C}">
                  <a14:compatExt spid="_x0000_s423997"/>
                </a:ext>
                <a:ext uri="{FF2B5EF4-FFF2-40B4-BE49-F238E27FC236}">
                  <a16:creationId xmlns:a16="http://schemas.microsoft.com/office/drawing/2014/main" id="{00000000-0008-0000-0400-00003D7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57150</xdr:colOff>
          <xdr:row>474</xdr:row>
          <xdr:rowOff>19050</xdr:rowOff>
        </xdr:from>
        <xdr:to>
          <xdr:col>3</xdr:col>
          <xdr:colOff>9525</xdr:colOff>
          <xdr:row>474</xdr:row>
          <xdr:rowOff>190500</xdr:rowOff>
        </xdr:to>
        <xdr:sp macro="" textlink="">
          <xdr:nvSpPr>
            <xdr:cNvPr id="423998" name="Option Button 6206" hidden="1">
              <a:extLst>
                <a:ext uri="{63B3BB69-23CF-44E3-9099-C40C66FF867C}">
                  <a14:compatExt spid="_x0000_s423998"/>
                </a:ext>
                <a:ext uri="{FF2B5EF4-FFF2-40B4-BE49-F238E27FC236}">
                  <a16:creationId xmlns:a16="http://schemas.microsoft.com/office/drawing/2014/main" id="{00000000-0008-0000-0400-00003E7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228600</xdr:colOff>
          <xdr:row>473</xdr:row>
          <xdr:rowOff>9525</xdr:rowOff>
        </xdr:from>
        <xdr:to>
          <xdr:col>10</xdr:col>
          <xdr:colOff>38100</xdr:colOff>
          <xdr:row>473</xdr:row>
          <xdr:rowOff>180975</xdr:rowOff>
        </xdr:to>
        <xdr:sp macro="" textlink="">
          <xdr:nvSpPr>
            <xdr:cNvPr id="424000" name="Option Button 6208" hidden="1">
              <a:extLst>
                <a:ext uri="{63B3BB69-23CF-44E3-9099-C40C66FF867C}">
                  <a14:compatExt spid="_x0000_s424000"/>
                </a:ext>
                <a:ext uri="{FF2B5EF4-FFF2-40B4-BE49-F238E27FC236}">
                  <a16:creationId xmlns:a16="http://schemas.microsoft.com/office/drawing/2014/main" id="{00000000-0008-0000-0400-0000407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482</xdr:row>
          <xdr:rowOff>9525</xdr:rowOff>
        </xdr:from>
        <xdr:to>
          <xdr:col>3</xdr:col>
          <xdr:colOff>19050</xdr:colOff>
          <xdr:row>482</xdr:row>
          <xdr:rowOff>219075</xdr:rowOff>
        </xdr:to>
        <xdr:sp macro="" textlink="">
          <xdr:nvSpPr>
            <xdr:cNvPr id="424001" name="Option Button 6209" hidden="1">
              <a:extLst>
                <a:ext uri="{63B3BB69-23CF-44E3-9099-C40C66FF867C}">
                  <a14:compatExt spid="_x0000_s424001"/>
                </a:ext>
                <a:ext uri="{FF2B5EF4-FFF2-40B4-BE49-F238E27FC236}">
                  <a16:creationId xmlns:a16="http://schemas.microsoft.com/office/drawing/2014/main" id="{00000000-0008-0000-0400-0000417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66675</xdr:colOff>
          <xdr:row>473</xdr:row>
          <xdr:rowOff>9525</xdr:rowOff>
        </xdr:from>
        <xdr:to>
          <xdr:col>11</xdr:col>
          <xdr:colOff>266700</xdr:colOff>
          <xdr:row>473</xdr:row>
          <xdr:rowOff>180975</xdr:rowOff>
        </xdr:to>
        <xdr:sp macro="" textlink="">
          <xdr:nvSpPr>
            <xdr:cNvPr id="424002" name="Option Button 6210" hidden="1">
              <a:extLst>
                <a:ext uri="{63B3BB69-23CF-44E3-9099-C40C66FF867C}">
                  <a14:compatExt spid="_x0000_s424002"/>
                </a:ext>
                <a:ext uri="{FF2B5EF4-FFF2-40B4-BE49-F238E27FC236}">
                  <a16:creationId xmlns:a16="http://schemas.microsoft.com/office/drawing/2014/main" id="{00000000-0008-0000-0400-0000427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9525</xdr:colOff>
          <xdr:row>499</xdr:row>
          <xdr:rowOff>0</xdr:rowOff>
        </xdr:from>
        <xdr:to>
          <xdr:col>19</xdr:col>
          <xdr:colOff>257175</xdr:colOff>
          <xdr:row>500</xdr:row>
          <xdr:rowOff>0</xdr:rowOff>
        </xdr:to>
        <xdr:sp macro="" textlink="">
          <xdr:nvSpPr>
            <xdr:cNvPr id="424003" name="Group Box 6211" hidden="1">
              <a:extLst>
                <a:ext uri="{63B3BB69-23CF-44E3-9099-C40C66FF867C}">
                  <a14:compatExt spid="_x0000_s424003"/>
                </a:ext>
                <a:ext uri="{FF2B5EF4-FFF2-40B4-BE49-F238E27FC236}">
                  <a16:creationId xmlns:a16="http://schemas.microsoft.com/office/drawing/2014/main" id="{00000000-0008-0000-0400-0000437806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11</xdr:col>
          <xdr:colOff>266700</xdr:colOff>
          <xdr:row>514</xdr:row>
          <xdr:rowOff>9525</xdr:rowOff>
        </xdr:from>
        <xdr:to>
          <xdr:col>13</xdr:col>
          <xdr:colOff>142875</xdr:colOff>
          <xdr:row>515</xdr:row>
          <xdr:rowOff>19050</xdr:rowOff>
        </xdr:to>
        <xdr:sp macro="" textlink="">
          <xdr:nvSpPr>
            <xdr:cNvPr id="424009" name="Check Box 6217" hidden="1">
              <a:extLst>
                <a:ext uri="{63B3BB69-23CF-44E3-9099-C40C66FF867C}">
                  <a14:compatExt spid="_x0000_s424009"/>
                </a:ext>
                <a:ext uri="{FF2B5EF4-FFF2-40B4-BE49-F238E27FC236}">
                  <a16:creationId xmlns:a16="http://schemas.microsoft.com/office/drawing/2014/main" id="{00000000-0008-0000-0400-0000497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57150</xdr:colOff>
          <xdr:row>145</xdr:row>
          <xdr:rowOff>38100</xdr:rowOff>
        </xdr:from>
        <xdr:to>
          <xdr:col>3</xdr:col>
          <xdr:colOff>19050</xdr:colOff>
          <xdr:row>145</xdr:row>
          <xdr:rowOff>200025</xdr:rowOff>
        </xdr:to>
        <xdr:sp macro="" textlink="">
          <xdr:nvSpPr>
            <xdr:cNvPr id="424012" name="Option Button 6220" hidden="1">
              <a:extLst>
                <a:ext uri="{63B3BB69-23CF-44E3-9099-C40C66FF867C}">
                  <a14:compatExt spid="_x0000_s424012"/>
                </a:ext>
                <a:ext uri="{FF2B5EF4-FFF2-40B4-BE49-F238E27FC236}">
                  <a16:creationId xmlns:a16="http://schemas.microsoft.com/office/drawing/2014/main" id="{00000000-0008-0000-0400-00004C7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57150</xdr:colOff>
          <xdr:row>146</xdr:row>
          <xdr:rowOff>38100</xdr:rowOff>
        </xdr:from>
        <xdr:to>
          <xdr:col>3</xdr:col>
          <xdr:colOff>19050</xdr:colOff>
          <xdr:row>146</xdr:row>
          <xdr:rowOff>200025</xdr:rowOff>
        </xdr:to>
        <xdr:sp macro="" textlink="">
          <xdr:nvSpPr>
            <xdr:cNvPr id="424013" name="Option Button 6221" hidden="1">
              <a:extLst>
                <a:ext uri="{63B3BB69-23CF-44E3-9099-C40C66FF867C}">
                  <a14:compatExt spid="_x0000_s424013"/>
                </a:ext>
                <a:ext uri="{FF2B5EF4-FFF2-40B4-BE49-F238E27FC236}">
                  <a16:creationId xmlns:a16="http://schemas.microsoft.com/office/drawing/2014/main" id="{00000000-0008-0000-0400-00004D7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57150</xdr:colOff>
          <xdr:row>147</xdr:row>
          <xdr:rowOff>38100</xdr:rowOff>
        </xdr:from>
        <xdr:to>
          <xdr:col>3</xdr:col>
          <xdr:colOff>19050</xdr:colOff>
          <xdr:row>147</xdr:row>
          <xdr:rowOff>200025</xdr:rowOff>
        </xdr:to>
        <xdr:sp macro="" textlink="">
          <xdr:nvSpPr>
            <xdr:cNvPr id="424014" name="Option Button 6222" hidden="1">
              <a:extLst>
                <a:ext uri="{63B3BB69-23CF-44E3-9099-C40C66FF867C}">
                  <a14:compatExt spid="_x0000_s424014"/>
                </a:ext>
                <a:ext uri="{FF2B5EF4-FFF2-40B4-BE49-F238E27FC236}">
                  <a16:creationId xmlns:a16="http://schemas.microsoft.com/office/drawing/2014/main" id="{00000000-0008-0000-0400-00004E7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57150</xdr:colOff>
          <xdr:row>148</xdr:row>
          <xdr:rowOff>38100</xdr:rowOff>
        </xdr:from>
        <xdr:to>
          <xdr:col>3</xdr:col>
          <xdr:colOff>19050</xdr:colOff>
          <xdr:row>148</xdr:row>
          <xdr:rowOff>200025</xdr:rowOff>
        </xdr:to>
        <xdr:sp macro="" textlink="">
          <xdr:nvSpPr>
            <xdr:cNvPr id="424015" name="Option Button 6223" hidden="1">
              <a:extLst>
                <a:ext uri="{63B3BB69-23CF-44E3-9099-C40C66FF867C}">
                  <a14:compatExt spid="_x0000_s424015"/>
                </a:ext>
                <a:ext uri="{FF2B5EF4-FFF2-40B4-BE49-F238E27FC236}">
                  <a16:creationId xmlns:a16="http://schemas.microsoft.com/office/drawing/2014/main" id="{00000000-0008-0000-0400-00004F7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28575</xdr:colOff>
          <xdr:row>151</xdr:row>
          <xdr:rowOff>0</xdr:rowOff>
        </xdr:from>
        <xdr:to>
          <xdr:col>3</xdr:col>
          <xdr:colOff>66675</xdr:colOff>
          <xdr:row>151</xdr:row>
          <xdr:rowOff>219075</xdr:rowOff>
        </xdr:to>
        <xdr:sp macro="" textlink="">
          <xdr:nvSpPr>
            <xdr:cNvPr id="424016" name="Check Box 6224" hidden="1">
              <a:extLst>
                <a:ext uri="{63B3BB69-23CF-44E3-9099-C40C66FF867C}">
                  <a14:compatExt spid="_x0000_s424016"/>
                </a:ext>
                <a:ext uri="{FF2B5EF4-FFF2-40B4-BE49-F238E27FC236}">
                  <a16:creationId xmlns:a16="http://schemas.microsoft.com/office/drawing/2014/main" id="{00000000-0008-0000-0400-0000507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180975</xdr:colOff>
          <xdr:row>316</xdr:row>
          <xdr:rowOff>28575</xdr:rowOff>
        </xdr:from>
        <xdr:to>
          <xdr:col>5</xdr:col>
          <xdr:colOff>400050</xdr:colOff>
          <xdr:row>316</xdr:row>
          <xdr:rowOff>200025</xdr:rowOff>
        </xdr:to>
        <xdr:sp macro="" textlink="">
          <xdr:nvSpPr>
            <xdr:cNvPr id="424021" name="Option Button 6229" hidden="1">
              <a:extLst>
                <a:ext uri="{63B3BB69-23CF-44E3-9099-C40C66FF867C}">
                  <a14:compatExt spid="_x0000_s424021"/>
                </a:ext>
                <a:ext uri="{FF2B5EF4-FFF2-40B4-BE49-F238E27FC236}">
                  <a16:creationId xmlns:a16="http://schemas.microsoft.com/office/drawing/2014/main" id="{00000000-0008-0000-0400-0000557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200025</xdr:colOff>
          <xdr:row>316</xdr:row>
          <xdr:rowOff>28575</xdr:rowOff>
        </xdr:from>
        <xdr:to>
          <xdr:col>9</xdr:col>
          <xdr:colOff>142875</xdr:colOff>
          <xdr:row>316</xdr:row>
          <xdr:rowOff>200025</xdr:rowOff>
        </xdr:to>
        <xdr:sp macro="" textlink="">
          <xdr:nvSpPr>
            <xdr:cNvPr id="424023" name="Option Button 6231" hidden="1">
              <a:extLst>
                <a:ext uri="{63B3BB69-23CF-44E3-9099-C40C66FF867C}">
                  <a14:compatExt spid="_x0000_s424023"/>
                </a:ext>
                <a:ext uri="{FF2B5EF4-FFF2-40B4-BE49-F238E27FC236}">
                  <a16:creationId xmlns:a16="http://schemas.microsoft.com/office/drawing/2014/main" id="{00000000-0008-0000-0400-0000577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85725</xdr:colOff>
          <xdr:row>315</xdr:row>
          <xdr:rowOff>76200</xdr:rowOff>
        </xdr:from>
        <xdr:to>
          <xdr:col>19</xdr:col>
          <xdr:colOff>285750</xdr:colOff>
          <xdr:row>317</xdr:row>
          <xdr:rowOff>19050</xdr:rowOff>
        </xdr:to>
        <xdr:sp macro="" textlink="">
          <xdr:nvSpPr>
            <xdr:cNvPr id="424024" name="Group Box 6232" hidden="1">
              <a:extLst>
                <a:ext uri="{63B3BB69-23CF-44E3-9099-C40C66FF867C}">
                  <a14:compatExt spid="_x0000_s424024"/>
                </a:ext>
                <a:ext uri="{FF2B5EF4-FFF2-40B4-BE49-F238E27FC236}">
                  <a16:creationId xmlns:a16="http://schemas.microsoft.com/office/drawing/2014/main" id="{00000000-0008-0000-0400-0000587806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85725</xdr:colOff>
          <xdr:row>369</xdr:row>
          <xdr:rowOff>76200</xdr:rowOff>
        </xdr:from>
        <xdr:to>
          <xdr:col>19</xdr:col>
          <xdr:colOff>285750</xdr:colOff>
          <xdr:row>392</xdr:row>
          <xdr:rowOff>0</xdr:rowOff>
        </xdr:to>
        <xdr:sp macro="" textlink="">
          <xdr:nvSpPr>
            <xdr:cNvPr id="424029" name="Group Box 6237" hidden="1">
              <a:extLst>
                <a:ext uri="{63B3BB69-23CF-44E3-9099-C40C66FF867C}">
                  <a14:compatExt spid="_x0000_s424029"/>
                </a:ext>
                <a:ext uri="{FF2B5EF4-FFF2-40B4-BE49-F238E27FC236}">
                  <a16:creationId xmlns:a16="http://schemas.microsoft.com/office/drawing/2014/main" id="{00000000-0008-0000-0400-00005D7806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xdr:twoCellAnchor>
    <xdr:from>
      <xdr:col>10</xdr:col>
      <xdr:colOff>1085850</xdr:colOff>
      <xdr:row>358</xdr:row>
      <xdr:rowOff>0</xdr:rowOff>
    </xdr:from>
    <xdr:to>
      <xdr:col>10</xdr:col>
      <xdr:colOff>1313208</xdr:colOff>
      <xdr:row>364</xdr:row>
      <xdr:rowOff>203753</xdr:rowOff>
    </xdr:to>
    <xdr:sp macro="" textlink="">
      <xdr:nvSpPr>
        <xdr:cNvPr id="731" name="Left Brace 730">
          <a:extLst>
            <a:ext uri="{FF2B5EF4-FFF2-40B4-BE49-F238E27FC236}">
              <a16:creationId xmlns:a16="http://schemas.microsoft.com/office/drawing/2014/main" id="{00000000-0008-0000-0400-0000DB020000}"/>
            </a:ext>
          </a:extLst>
        </xdr:cNvPr>
        <xdr:cNvSpPr/>
      </xdr:nvSpPr>
      <xdr:spPr>
        <a:xfrm>
          <a:off x="4791075" y="67341750"/>
          <a:ext cx="227358" cy="1575353"/>
        </a:xfrm>
        <a:prstGeom prst="leftBrace">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endParaRPr lang="en-US"/>
        </a:p>
      </xdr:txBody>
    </xdr:sp>
    <xdr:clientData/>
  </xdr:twoCellAnchor>
  <mc:AlternateContent xmlns:mc="http://schemas.openxmlformats.org/markup-compatibility/2006">
    <mc:Choice xmlns:a14="http://schemas.microsoft.com/office/drawing/2010/main" Requires="a14">
      <xdr:twoCellAnchor editAs="oneCell">
        <xdr:from>
          <xdr:col>10</xdr:col>
          <xdr:colOff>1238250</xdr:colOff>
          <xdr:row>350</xdr:row>
          <xdr:rowOff>9525</xdr:rowOff>
        </xdr:from>
        <xdr:to>
          <xdr:col>11</xdr:col>
          <xdr:colOff>57150</xdr:colOff>
          <xdr:row>350</xdr:row>
          <xdr:rowOff>200025</xdr:rowOff>
        </xdr:to>
        <xdr:sp macro="" textlink="">
          <xdr:nvSpPr>
            <xdr:cNvPr id="424030" name="Option Button 6238" hidden="1">
              <a:extLst>
                <a:ext uri="{63B3BB69-23CF-44E3-9099-C40C66FF867C}">
                  <a14:compatExt spid="_x0000_s424030"/>
                </a:ext>
                <a:ext uri="{FF2B5EF4-FFF2-40B4-BE49-F238E27FC236}">
                  <a16:creationId xmlns:a16="http://schemas.microsoft.com/office/drawing/2014/main" id="{00000000-0008-0000-0400-00005E7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1238250</xdr:colOff>
          <xdr:row>351</xdr:row>
          <xdr:rowOff>9525</xdr:rowOff>
        </xdr:from>
        <xdr:to>
          <xdr:col>11</xdr:col>
          <xdr:colOff>57150</xdr:colOff>
          <xdr:row>351</xdr:row>
          <xdr:rowOff>200025</xdr:rowOff>
        </xdr:to>
        <xdr:sp macro="" textlink="">
          <xdr:nvSpPr>
            <xdr:cNvPr id="424031" name="Option Button 6239" hidden="1">
              <a:extLst>
                <a:ext uri="{63B3BB69-23CF-44E3-9099-C40C66FF867C}">
                  <a14:compatExt spid="_x0000_s424031"/>
                </a:ext>
                <a:ext uri="{FF2B5EF4-FFF2-40B4-BE49-F238E27FC236}">
                  <a16:creationId xmlns:a16="http://schemas.microsoft.com/office/drawing/2014/main" id="{00000000-0008-0000-0400-00005F7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1238250</xdr:colOff>
          <xdr:row>352</xdr:row>
          <xdr:rowOff>19050</xdr:rowOff>
        </xdr:from>
        <xdr:to>
          <xdr:col>11</xdr:col>
          <xdr:colOff>57150</xdr:colOff>
          <xdr:row>352</xdr:row>
          <xdr:rowOff>209550</xdr:rowOff>
        </xdr:to>
        <xdr:sp macro="" textlink="">
          <xdr:nvSpPr>
            <xdr:cNvPr id="424032" name="Option Button 6240" hidden="1">
              <a:extLst>
                <a:ext uri="{63B3BB69-23CF-44E3-9099-C40C66FF867C}">
                  <a14:compatExt spid="_x0000_s424032"/>
                </a:ext>
                <a:ext uri="{FF2B5EF4-FFF2-40B4-BE49-F238E27FC236}">
                  <a16:creationId xmlns:a16="http://schemas.microsoft.com/office/drawing/2014/main" id="{00000000-0008-0000-0400-0000607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1238250</xdr:colOff>
          <xdr:row>353</xdr:row>
          <xdr:rowOff>28575</xdr:rowOff>
        </xdr:from>
        <xdr:to>
          <xdr:col>11</xdr:col>
          <xdr:colOff>57150</xdr:colOff>
          <xdr:row>353</xdr:row>
          <xdr:rowOff>219075</xdr:rowOff>
        </xdr:to>
        <xdr:sp macro="" textlink="">
          <xdr:nvSpPr>
            <xdr:cNvPr id="424033" name="Option Button 6241" hidden="1">
              <a:extLst>
                <a:ext uri="{63B3BB69-23CF-44E3-9099-C40C66FF867C}">
                  <a14:compatExt spid="_x0000_s424033"/>
                </a:ext>
                <a:ext uri="{FF2B5EF4-FFF2-40B4-BE49-F238E27FC236}">
                  <a16:creationId xmlns:a16="http://schemas.microsoft.com/office/drawing/2014/main" id="{00000000-0008-0000-0400-0000617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1238250</xdr:colOff>
          <xdr:row>354</xdr:row>
          <xdr:rowOff>19050</xdr:rowOff>
        </xdr:from>
        <xdr:to>
          <xdr:col>11</xdr:col>
          <xdr:colOff>57150</xdr:colOff>
          <xdr:row>354</xdr:row>
          <xdr:rowOff>209550</xdr:rowOff>
        </xdr:to>
        <xdr:sp macro="" textlink="">
          <xdr:nvSpPr>
            <xdr:cNvPr id="424034" name="Option Button 6242" hidden="1">
              <a:extLst>
                <a:ext uri="{63B3BB69-23CF-44E3-9099-C40C66FF867C}">
                  <a14:compatExt spid="_x0000_s424034"/>
                </a:ext>
                <a:ext uri="{FF2B5EF4-FFF2-40B4-BE49-F238E27FC236}">
                  <a16:creationId xmlns:a16="http://schemas.microsoft.com/office/drawing/2014/main" id="{00000000-0008-0000-0400-0000627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1238250</xdr:colOff>
          <xdr:row>355</xdr:row>
          <xdr:rowOff>19050</xdr:rowOff>
        </xdr:from>
        <xdr:to>
          <xdr:col>11</xdr:col>
          <xdr:colOff>57150</xdr:colOff>
          <xdr:row>355</xdr:row>
          <xdr:rowOff>209550</xdr:rowOff>
        </xdr:to>
        <xdr:sp macro="" textlink="">
          <xdr:nvSpPr>
            <xdr:cNvPr id="424035" name="Option Button 6243" hidden="1">
              <a:extLst>
                <a:ext uri="{63B3BB69-23CF-44E3-9099-C40C66FF867C}">
                  <a14:compatExt spid="_x0000_s424035"/>
                </a:ext>
                <a:ext uri="{FF2B5EF4-FFF2-40B4-BE49-F238E27FC236}">
                  <a16:creationId xmlns:a16="http://schemas.microsoft.com/office/drawing/2014/main" id="{00000000-0008-0000-0400-0000637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1238250</xdr:colOff>
          <xdr:row>356</xdr:row>
          <xdr:rowOff>0</xdr:rowOff>
        </xdr:from>
        <xdr:to>
          <xdr:col>11</xdr:col>
          <xdr:colOff>57150</xdr:colOff>
          <xdr:row>356</xdr:row>
          <xdr:rowOff>190500</xdr:rowOff>
        </xdr:to>
        <xdr:sp macro="" textlink="">
          <xdr:nvSpPr>
            <xdr:cNvPr id="424036" name="Option Button 6244" hidden="1">
              <a:extLst>
                <a:ext uri="{63B3BB69-23CF-44E3-9099-C40C66FF867C}">
                  <a14:compatExt spid="_x0000_s424036"/>
                </a:ext>
                <a:ext uri="{FF2B5EF4-FFF2-40B4-BE49-F238E27FC236}">
                  <a16:creationId xmlns:a16="http://schemas.microsoft.com/office/drawing/2014/main" id="{00000000-0008-0000-0400-0000647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1228725</xdr:colOff>
          <xdr:row>358</xdr:row>
          <xdr:rowOff>38100</xdr:rowOff>
        </xdr:from>
        <xdr:to>
          <xdr:col>11</xdr:col>
          <xdr:colOff>95250</xdr:colOff>
          <xdr:row>358</xdr:row>
          <xdr:rowOff>200025</xdr:rowOff>
        </xdr:to>
        <xdr:sp macro="" textlink="">
          <xdr:nvSpPr>
            <xdr:cNvPr id="424044" name="Option Button 6252" hidden="1">
              <a:extLst>
                <a:ext uri="{63B3BB69-23CF-44E3-9099-C40C66FF867C}">
                  <a14:compatExt spid="_x0000_s424044"/>
                </a:ext>
                <a:ext uri="{FF2B5EF4-FFF2-40B4-BE49-F238E27FC236}">
                  <a16:creationId xmlns:a16="http://schemas.microsoft.com/office/drawing/2014/main" id="{00000000-0008-0000-0400-00006C7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1228725</xdr:colOff>
          <xdr:row>359</xdr:row>
          <xdr:rowOff>38100</xdr:rowOff>
        </xdr:from>
        <xdr:to>
          <xdr:col>11</xdr:col>
          <xdr:colOff>95250</xdr:colOff>
          <xdr:row>359</xdr:row>
          <xdr:rowOff>200025</xdr:rowOff>
        </xdr:to>
        <xdr:sp macro="" textlink="">
          <xdr:nvSpPr>
            <xdr:cNvPr id="424045" name="Option Button 6253" hidden="1">
              <a:extLst>
                <a:ext uri="{63B3BB69-23CF-44E3-9099-C40C66FF867C}">
                  <a14:compatExt spid="_x0000_s424045"/>
                </a:ext>
                <a:ext uri="{FF2B5EF4-FFF2-40B4-BE49-F238E27FC236}">
                  <a16:creationId xmlns:a16="http://schemas.microsoft.com/office/drawing/2014/main" id="{00000000-0008-0000-0400-00006D7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1228725</xdr:colOff>
          <xdr:row>360</xdr:row>
          <xdr:rowOff>38100</xdr:rowOff>
        </xdr:from>
        <xdr:to>
          <xdr:col>11</xdr:col>
          <xdr:colOff>95250</xdr:colOff>
          <xdr:row>360</xdr:row>
          <xdr:rowOff>200025</xdr:rowOff>
        </xdr:to>
        <xdr:sp macro="" textlink="">
          <xdr:nvSpPr>
            <xdr:cNvPr id="424046" name="Option Button 6254" hidden="1">
              <a:extLst>
                <a:ext uri="{63B3BB69-23CF-44E3-9099-C40C66FF867C}">
                  <a14:compatExt spid="_x0000_s424046"/>
                </a:ext>
                <a:ext uri="{FF2B5EF4-FFF2-40B4-BE49-F238E27FC236}">
                  <a16:creationId xmlns:a16="http://schemas.microsoft.com/office/drawing/2014/main" id="{00000000-0008-0000-0400-00006E7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1228725</xdr:colOff>
          <xdr:row>361</xdr:row>
          <xdr:rowOff>47625</xdr:rowOff>
        </xdr:from>
        <xdr:to>
          <xdr:col>11</xdr:col>
          <xdr:colOff>95250</xdr:colOff>
          <xdr:row>361</xdr:row>
          <xdr:rowOff>209550</xdr:rowOff>
        </xdr:to>
        <xdr:sp macro="" textlink="">
          <xdr:nvSpPr>
            <xdr:cNvPr id="424047" name="Option Button 6255" hidden="1">
              <a:extLst>
                <a:ext uri="{63B3BB69-23CF-44E3-9099-C40C66FF867C}">
                  <a14:compatExt spid="_x0000_s424047"/>
                </a:ext>
                <a:ext uri="{FF2B5EF4-FFF2-40B4-BE49-F238E27FC236}">
                  <a16:creationId xmlns:a16="http://schemas.microsoft.com/office/drawing/2014/main" id="{00000000-0008-0000-0400-00006F7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1228725</xdr:colOff>
          <xdr:row>362</xdr:row>
          <xdr:rowOff>9525</xdr:rowOff>
        </xdr:from>
        <xdr:to>
          <xdr:col>11</xdr:col>
          <xdr:colOff>95250</xdr:colOff>
          <xdr:row>362</xdr:row>
          <xdr:rowOff>171450</xdr:rowOff>
        </xdr:to>
        <xdr:sp macro="" textlink="">
          <xdr:nvSpPr>
            <xdr:cNvPr id="424048" name="Option Button 6256" hidden="1">
              <a:extLst>
                <a:ext uri="{63B3BB69-23CF-44E3-9099-C40C66FF867C}">
                  <a14:compatExt spid="_x0000_s424048"/>
                </a:ext>
                <a:ext uri="{FF2B5EF4-FFF2-40B4-BE49-F238E27FC236}">
                  <a16:creationId xmlns:a16="http://schemas.microsoft.com/office/drawing/2014/main" id="{00000000-0008-0000-0400-0000707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1228725</xdr:colOff>
          <xdr:row>363</xdr:row>
          <xdr:rowOff>28575</xdr:rowOff>
        </xdr:from>
        <xdr:to>
          <xdr:col>11</xdr:col>
          <xdr:colOff>95250</xdr:colOff>
          <xdr:row>363</xdr:row>
          <xdr:rowOff>190500</xdr:rowOff>
        </xdr:to>
        <xdr:sp macro="" textlink="">
          <xdr:nvSpPr>
            <xdr:cNvPr id="424049" name="Option Button 6257" hidden="1">
              <a:extLst>
                <a:ext uri="{63B3BB69-23CF-44E3-9099-C40C66FF867C}">
                  <a14:compatExt spid="_x0000_s424049"/>
                </a:ext>
                <a:ext uri="{FF2B5EF4-FFF2-40B4-BE49-F238E27FC236}">
                  <a16:creationId xmlns:a16="http://schemas.microsoft.com/office/drawing/2014/main" id="{00000000-0008-0000-0400-0000717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1228725</xdr:colOff>
          <xdr:row>364</xdr:row>
          <xdr:rowOff>9525</xdr:rowOff>
        </xdr:from>
        <xdr:to>
          <xdr:col>11</xdr:col>
          <xdr:colOff>95250</xdr:colOff>
          <xdr:row>364</xdr:row>
          <xdr:rowOff>171450</xdr:rowOff>
        </xdr:to>
        <xdr:sp macro="" textlink="">
          <xdr:nvSpPr>
            <xdr:cNvPr id="424050" name="Option Button 6258" hidden="1">
              <a:extLst>
                <a:ext uri="{63B3BB69-23CF-44E3-9099-C40C66FF867C}">
                  <a14:compatExt spid="_x0000_s424050"/>
                </a:ext>
                <a:ext uri="{FF2B5EF4-FFF2-40B4-BE49-F238E27FC236}">
                  <a16:creationId xmlns:a16="http://schemas.microsoft.com/office/drawing/2014/main" id="{00000000-0008-0000-0400-0000727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267</xdr:row>
          <xdr:rowOff>28575</xdr:rowOff>
        </xdr:from>
        <xdr:to>
          <xdr:col>3</xdr:col>
          <xdr:colOff>104775</xdr:colOff>
          <xdr:row>267</xdr:row>
          <xdr:rowOff>219075</xdr:rowOff>
        </xdr:to>
        <xdr:sp macro="" textlink="">
          <xdr:nvSpPr>
            <xdr:cNvPr id="424052" name="Option Button 6260" hidden="1">
              <a:extLst>
                <a:ext uri="{63B3BB69-23CF-44E3-9099-C40C66FF867C}">
                  <a14:compatExt spid="_x0000_s424052"/>
                </a:ext>
                <a:ext uri="{FF2B5EF4-FFF2-40B4-BE49-F238E27FC236}">
                  <a16:creationId xmlns:a16="http://schemas.microsoft.com/office/drawing/2014/main" id="{00000000-0008-0000-0400-0000747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1066800</xdr:colOff>
          <xdr:row>267</xdr:row>
          <xdr:rowOff>9525</xdr:rowOff>
        </xdr:from>
        <xdr:to>
          <xdr:col>5</xdr:col>
          <xdr:colOff>104775</xdr:colOff>
          <xdr:row>268</xdr:row>
          <xdr:rowOff>0</xdr:rowOff>
        </xdr:to>
        <xdr:sp macro="" textlink="">
          <xdr:nvSpPr>
            <xdr:cNvPr id="424053" name="Option Button 6261" hidden="1">
              <a:extLst>
                <a:ext uri="{63B3BB69-23CF-44E3-9099-C40C66FF867C}">
                  <a14:compatExt spid="_x0000_s424053"/>
                </a:ext>
                <a:ext uri="{FF2B5EF4-FFF2-40B4-BE49-F238E27FC236}">
                  <a16:creationId xmlns:a16="http://schemas.microsoft.com/office/drawing/2014/main" id="{00000000-0008-0000-0400-0000757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400050</xdr:colOff>
          <xdr:row>267</xdr:row>
          <xdr:rowOff>9525</xdr:rowOff>
        </xdr:from>
        <xdr:to>
          <xdr:col>7</xdr:col>
          <xdr:colOff>104775</xdr:colOff>
          <xdr:row>267</xdr:row>
          <xdr:rowOff>219075</xdr:rowOff>
        </xdr:to>
        <xdr:sp macro="" textlink="">
          <xdr:nvSpPr>
            <xdr:cNvPr id="424054" name="Option Button 6262" hidden="1">
              <a:extLst>
                <a:ext uri="{63B3BB69-23CF-44E3-9099-C40C66FF867C}">
                  <a14:compatExt spid="_x0000_s424054"/>
                </a:ext>
                <a:ext uri="{FF2B5EF4-FFF2-40B4-BE49-F238E27FC236}">
                  <a16:creationId xmlns:a16="http://schemas.microsoft.com/office/drawing/2014/main" id="{00000000-0008-0000-0400-0000767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266700</xdr:colOff>
          <xdr:row>267</xdr:row>
          <xdr:rowOff>19050</xdr:rowOff>
        </xdr:from>
        <xdr:to>
          <xdr:col>10</xdr:col>
          <xdr:colOff>561975</xdr:colOff>
          <xdr:row>267</xdr:row>
          <xdr:rowOff>209550</xdr:rowOff>
        </xdr:to>
        <xdr:sp macro="" textlink="">
          <xdr:nvSpPr>
            <xdr:cNvPr id="424055" name="Option Button 6263" hidden="1">
              <a:extLst>
                <a:ext uri="{63B3BB69-23CF-44E3-9099-C40C66FF867C}">
                  <a14:compatExt spid="_x0000_s424055"/>
                </a:ext>
                <a:ext uri="{FF2B5EF4-FFF2-40B4-BE49-F238E27FC236}">
                  <a16:creationId xmlns:a16="http://schemas.microsoft.com/office/drawing/2014/main" id="{00000000-0008-0000-0400-0000777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266</xdr:row>
          <xdr:rowOff>66675</xdr:rowOff>
        </xdr:from>
        <xdr:to>
          <xdr:col>19</xdr:col>
          <xdr:colOff>285750</xdr:colOff>
          <xdr:row>270</xdr:row>
          <xdr:rowOff>28575</xdr:rowOff>
        </xdr:to>
        <xdr:sp macro="" textlink="">
          <xdr:nvSpPr>
            <xdr:cNvPr id="424056" name="Group Box 6264" hidden="1">
              <a:extLst>
                <a:ext uri="{63B3BB69-23CF-44E3-9099-C40C66FF867C}">
                  <a14:compatExt spid="_x0000_s424056"/>
                </a:ext>
                <a:ext uri="{FF2B5EF4-FFF2-40B4-BE49-F238E27FC236}">
                  <a16:creationId xmlns:a16="http://schemas.microsoft.com/office/drawing/2014/main" id="{00000000-0008-0000-0400-0000787806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11</xdr:col>
          <xdr:colOff>142875</xdr:colOff>
          <xdr:row>266</xdr:row>
          <xdr:rowOff>66675</xdr:rowOff>
        </xdr:from>
        <xdr:to>
          <xdr:col>12</xdr:col>
          <xdr:colOff>171450</xdr:colOff>
          <xdr:row>267</xdr:row>
          <xdr:rowOff>219075</xdr:rowOff>
        </xdr:to>
        <xdr:sp macro="" textlink="">
          <xdr:nvSpPr>
            <xdr:cNvPr id="424057" name="Option Button 6265" hidden="1">
              <a:extLst>
                <a:ext uri="{63B3BB69-23CF-44E3-9099-C40C66FF867C}">
                  <a14:compatExt spid="_x0000_s424057"/>
                </a:ext>
                <a:ext uri="{FF2B5EF4-FFF2-40B4-BE49-F238E27FC236}">
                  <a16:creationId xmlns:a16="http://schemas.microsoft.com/office/drawing/2014/main" id="{00000000-0008-0000-0400-0000797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47625</xdr:colOff>
          <xdr:row>275</xdr:row>
          <xdr:rowOff>19050</xdr:rowOff>
        </xdr:from>
        <xdr:to>
          <xdr:col>12</xdr:col>
          <xdr:colOff>257175</xdr:colOff>
          <xdr:row>275</xdr:row>
          <xdr:rowOff>200025</xdr:rowOff>
        </xdr:to>
        <xdr:sp macro="" textlink="">
          <xdr:nvSpPr>
            <xdr:cNvPr id="424058" name="Option Button 6266" hidden="1">
              <a:extLst>
                <a:ext uri="{63B3BB69-23CF-44E3-9099-C40C66FF867C}">
                  <a14:compatExt spid="_x0000_s424058"/>
                </a:ext>
                <a:ext uri="{FF2B5EF4-FFF2-40B4-BE49-F238E27FC236}">
                  <a16:creationId xmlns:a16="http://schemas.microsoft.com/office/drawing/2014/main" id="{00000000-0008-0000-0400-00007A7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57150</xdr:colOff>
          <xdr:row>275</xdr:row>
          <xdr:rowOff>19050</xdr:rowOff>
        </xdr:from>
        <xdr:to>
          <xdr:col>3</xdr:col>
          <xdr:colOff>66675</xdr:colOff>
          <xdr:row>275</xdr:row>
          <xdr:rowOff>219075</xdr:rowOff>
        </xdr:to>
        <xdr:sp macro="" textlink="">
          <xdr:nvSpPr>
            <xdr:cNvPr id="424059" name="Option Button 6267" hidden="1">
              <a:extLst>
                <a:ext uri="{63B3BB69-23CF-44E3-9099-C40C66FF867C}">
                  <a14:compatExt spid="_x0000_s424059"/>
                </a:ext>
                <a:ext uri="{FF2B5EF4-FFF2-40B4-BE49-F238E27FC236}">
                  <a16:creationId xmlns:a16="http://schemas.microsoft.com/office/drawing/2014/main" id="{00000000-0008-0000-0400-00007B7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238125</xdr:colOff>
          <xdr:row>275</xdr:row>
          <xdr:rowOff>9525</xdr:rowOff>
        </xdr:from>
        <xdr:to>
          <xdr:col>10</xdr:col>
          <xdr:colOff>542925</xdr:colOff>
          <xdr:row>276</xdr:row>
          <xdr:rowOff>0</xdr:rowOff>
        </xdr:to>
        <xdr:sp macro="" textlink="">
          <xdr:nvSpPr>
            <xdr:cNvPr id="424060" name="Option Button 6268" hidden="1">
              <a:extLst>
                <a:ext uri="{63B3BB69-23CF-44E3-9099-C40C66FF867C}">
                  <a14:compatExt spid="_x0000_s424060"/>
                </a:ext>
                <a:ext uri="{FF2B5EF4-FFF2-40B4-BE49-F238E27FC236}">
                  <a16:creationId xmlns:a16="http://schemas.microsoft.com/office/drawing/2014/main" id="{00000000-0008-0000-0400-00007C7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1085850</xdr:colOff>
          <xdr:row>275</xdr:row>
          <xdr:rowOff>0</xdr:rowOff>
        </xdr:from>
        <xdr:to>
          <xdr:col>5</xdr:col>
          <xdr:colOff>123825</xdr:colOff>
          <xdr:row>275</xdr:row>
          <xdr:rowOff>219075</xdr:rowOff>
        </xdr:to>
        <xdr:sp macro="" textlink="">
          <xdr:nvSpPr>
            <xdr:cNvPr id="424061" name="Option Button 6269" hidden="1">
              <a:extLst>
                <a:ext uri="{63B3BB69-23CF-44E3-9099-C40C66FF867C}">
                  <a14:compatExt spid="_x0000_s424061"/>
                </a:ext>
                <a:ext uri="{FF2B5EF4-FFF2-40B4-BE49-F238E27FC236}">
                  <a16:creationId xmlns:a16="http://schemas.microsoft.com/office/drawing/2014/main" id="{00000000-0008-0000-0400-00007D7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952500</xdr:colOff>
          <xdr:row>275</xdr:row>
          <xdr:rowOff>0</xdr:rowOff>
        </xdr:from>
        <xdr:to>
          <xdr:col>10</xdr:col>
          <xdr:colOff>1257300</xdr:colOff>
          <xdr:row>276</xdr:row>
          <xdr:rowOff>0</xdr:rowOff>
        </xdr:to>
        <xdr:sp macro="" textlink="">
          <xdr:nvSpPr>
            <xdr:cNvPr id="424063" name="Option Button 6271" hidden="1">
              <a:extLst>
                <a:ext uri="{63B3BB69-23CF-44E3-9099-C40C66FF867C}">
                  <a14:compatExt spid="_x0000_s424063"/>
                </a:ext>
                <a:ext uri="{FF2B5EF4-FFF2-40B4-BE49-F238E27FC236}">
                  <a16:creationId xmlns:a16="http://schemas.microsoft.com/office/drawing/2014/main" id="{00000000-0008-0000-0400-00007F7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9525</xdr:colOff>
          <xdr:row>283</xdr:row>
          <xdr:rowOff>0</xdr:rowOff>
        </xdr:from>
        <xdr:to>
          <xdr:col>19</xdr:col>
          <xdr:colOff>285750</xdr:colOff>
          <xdr:row>286</xdr:row>
          <xdr:rowOff>9525</xdr:rowOff>
        </xdr:to>
        <xdr:sp macro="" textlink="">
          <xdr:nvSpPr>
            <xdr:cNvPr id="424064" name="Group Box 6272" hidden="1">
              <a:extLst>
                <a:ext uri="{63B3BB69-23CF-44E3-9099-C40C66FF867C}">
                  <a14:compatExt spid="_x0000_s424064"/>
                </a:ext>
                <a:ext uri="{FF2B5EF4-FFF2-40B4-BE49-F238E27FC236}">
                  <a16:creationId xmlns:a16="http://schemas.microsoft.com/office/drawing/2014/main" id="{00000000-0008-0000-0400-0000807806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283</xdr:row>
          <xdr:rowOff>0</xdr:rowOff>
        </xdr:from>
        <xdr:to>
          <xdr:col>3</xdr:col>
          <xdr:colOff>104775</xdr:colOff>
          <xdr:row>283</xdr:row>
          <xdr:rowOff>219075</xdr:rowOff>
        </xdr:to>
        <xdr:sp macro="" textlink="">
          <xdr:nvSpPr>
            <xdr:cNvPr id="424065" name="Option Button 6273" hidden="1">
              <a:extLst>
                <a:ext uri="{63B3BB69-23CF-44E3-9099-C40C66FF867C}">
                  <a14:compatExt spid="_x0000_s424065"/>
                </a:ext>
                <a:ext uri="{FF2B5EF4-FFF2-40B4-BE49-F238E27FC236}">
                  <a16:creationId xmlns:a16="http://schemas.microsoft.com/office/drawing/2014/main" id="{00000000-0008-0000-0400-0000817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257175</xdr:colOff>
          <xdr:row>283</xdr:row>
          <xdr:rowOff>0</xdr:rowOff>
        </xdr:from>
        <xdr:to>
          <xdr:col>6</xdr:col>
          <xdr:colOff>38100</xdr:colOff>
          <xdr:row>283</xdr:row>
          <xdr:rowOff>219075</xdr:rowOff>
        </xdr:to>
        <xdr:sp macro="" textlink="">
          <xdr:nvSpPr>
            <xdr:cNvPr id="424066" name="Option Button 6274" hidden="1">
              <a:extLst>
                <a:ext uri="{63B3BB69-23CF-44E3-9099-C40C66FF867C}">
                  <a14:compatExt spid="_x0000_s424066"/>
                </a:ext>
                <a:ext uri="{FF2B5EF4-FFF2-40B4-BE49-F238E27FC236}">
                  <a16:creationId xmlns:a16="http://schemas.microsoft.com/office/drawing/2014/main" id="{00000000-0008-0000-0400-0000827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209550</xdr:colOff>
          <xdr:row>283</xdr:row>
          <xdr:rowOff>28575</xdr:rowOff>
        </xdr:from>
        <xdr:to>
          <xdr:col>10</xdr:col>
          <xdr:colOff>38100</xdr:colOff>
          <xdr:row>284</xdr:row>
          <xdr:rowOff>0</xdr:rowOff>
        </xdr:to>
        <xdr:sp macro="" textlink="">
          <xdr:nvSpPr>
            <xdr:cNvPr id="424067" name="Option Button 6275" hidden="1">
              <a:extLst>
                <a:ext uri="{63B3BB69-23CF-44E3-9099-C40C66FF867C}">
                  <a14:compatExt spid="_x0000_s424067"/>
                </a:ext>
                <a:ext uri="{FF2B5EF4-FFF2-40B4-BE49-F238E27FC236}">
                  <a16:creationId xmlns:a16="http://schemas.microsoft.com/office/drawing/2014/main" id="{00000000-0008-0000-0400-0000837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268</xdr:row>
          <xdr:rowOff>0</xdr:rowOff>
        </xdr:from>
        <xdr:to>
          <xdr:col>3</xdr:col>
          <xdr:colOff>104775</xdr:colOff>
          <xdr:row>269</xdr:row>
          <xdr:rowOff>0</xdr:rowOff>
        </xdr:to>
        <xdr:sp macro="" textlink="">
          <xdr:nvSpPr>
            <xdr:cNvPr id="424069" name="Option Button 6277" hidden="1">
              <a:extLst>
                <a:ext uri="{63B3BB69-23CF-44E3-9099-C40C66FF867C}">
                  <a14:compatExt spid="_x0000_s424069"/>
                </a:ext>
                <a:ext uri="{FF2B5EF4-FFF2-40B4-BE49-F238E27FC236}">
                  <a16:creationId xmlns:a16="http://schemas.microsoft.com/office/drawing/2014/main" id="{00000000-0008-0000-0400-0000857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276</xdr:row>
          <xdr:rowOff>9525</xdr:rowOff>
        </xdr:from>
        <xdr:to>
          <xdr:col>3</xdr:col>
          <xdr:colOff>104775</xdr:colOff>
          <xdr:row>277</xdr:row>
          <xdr:rowOff>0</xdr:rowOff>
        </xdr:to>
        <xdr:sp macro="" textlink="">
          <xdr:nvSpPr>
            <xdr:cNvPr id="424070" name="Option Button 6278" hidden="1">
              <a:extLst>
                <a:ext uri="{63B3BB69-23CF-44E3-9099-C40C66FF867C}">
                  <a14:compatExt spid="_x0000_s424070"/>
                </a:ext>
                <a:ext uri="{FF2B5EF4-FFF2-40B4-BE49-F238E27FC236}">
                  <a16:creationId xmlns:a16="http://schemas.microsoft.com/office/drawing/2014/main" id="{00000000-0008-0000-0400-0000867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276</xdr:row>
          <xdr:rowOff>219075</xdr:rowOff>
        </xdr:from>
        <xdr:to>
          <xdr:col>3</xdr:col>
          <xdr:colOff>104775</xdr:colOff>
          <xdr:row>277</xdr:row>
          <xdr:rowOff>209550</xdr:rowOff>
        </xdr:to>
        <xdr:sp macro="" textlink="">
          <xdr:nvSpPr>
            <xdr:cNvPr id="424071" name="Option Button 6279" hidden="1">
              <a:extLst>
                <a:ext uri="{63B3BB69-23CF-44E3-9099-C40C66FF867C}">
                  <a14:compatExt spid="_x0000_s424071"/>
                </a:ext>
                <a:ext uri="{FF2B5EF4-FFF2-40B4-BE49-F238E27FC236}">
                  <a16:creationId xmlns:a16="http://schemas.microsoft.com/office/drawing/2014/main" id="{00000000-0008-0000-0400-0000877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274</xdr:row>
          <xdr:rowOff>66675</xdr:rowOff>
        </xdr:from>
        <xdr:to>
          <xdr:col>19</xdr:col>
          <xdr:colOff>276225</xdr:colOff>
          <xdr:row>278</xdr:row>
          <xdr:rowOff>19050</xdr:rowOff>
        </xdr:to>
        <xdr:sp macro="" textlink="">
          <xdr:nvSpPr>
            <xdr:cNvPr id="424072" name="Group Box 6280" hidden="1">
              <a:extLst>
                <a:ext uri="{63B3BB69-23CF-44E3-9099-C40C66FF867C}">
                  <a14:compatExt spid="_x0000_s424072"/>
                </a:ext>
                <a:ext uri="{FF2B5EF4-FFF2-40B4-BE49-F238E27FC236}">
                  <a16:creationId xmlns:a16="http://schemas.microsoft.com/office/drawing/2014/main" id="{00000000-0008-0000-0400-0000887806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11</xdr:col>
          <xdr:colOff>161925</xdr:colOff>
          <xdr:row>283</xdr:row>
          <xdr:rowOff>0</xdr:rowOff>
        </xdr:from>
        <xdr:to>
          <xdr:col>12</xdr:col>
          <xdr:colOff>180975</xdr:colOff>
          <xdr:row>283</xdr:row>
          <xdr:rowOff>219075</xdr:rowOff>
        </xdr:to>
        <xdr:sp macro="" textlink="">
          <xdr:nvSpPr>
            <xdr:cNvPr id="424073" name="Option Button 6281" hidden="1">
              <a:extLst>
                <a:ext uri="{63B3BB69-23CF-44E3-9099-C40C66FF867C}">
                  <a14:compatExt spid="_x0000_s424073"/>
                </a:ext>
                <a:ext uri="{FF2B5EF4-FFF2-40B4-BE49-F238E27FC236}">
                  <a16:creationId xmlns:a16="http://schemas.microsoft.com/office/drawing/2014/main" id="{00000000-0008-0000-0400-0000897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269</xdr:row>
          <xdr:rowOff>0</xdr:rowOff>
        </xdr:from>
        <xdr:to>
          <xdr:col>3</xdr:col>
          <xdr:colOff>104775</xdr:colOff>
          <xdr:row>270</xdr:row>
          <xdr:rowOff>0</xdr:rowOff>
        </xdr:to>
        <xdr:sp macro="" textlink="">
          <xdr:nvSpPr>
            <xdr:cNvPr id="424074" name="Option Button 6282" hidden="1">
              <a:extLst>
                <a:ext uri="{63B3BB69-23CF-44E3-9099-C40C66FF867C}">
                  <a14:compatExt spid="_x0000_s424074"/>
                </a:ext>
                <a:ext uri="{FF2B5EF4-FFF2-40B4-BE49-F238E27FC236}">
                  <a16:creationId xmlns:a16="http://schemas.microsoft.com/office/drawing/2014/main" id="{00000000-0008-0000-0400-00008A7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284</xdr:row>
          <xdr:rowOff>209550</xdr:rowOff>
        </xdr:from>
        <xdr:to>
          <xdr:col>3</xdr:col>
          <xdr:colOff>104775</xdr:colOff>
          <xdr:row>285</xdr:row>
          <xdr:rowOff>200025</xdr:rowOff>
        </xdr:to>
        <xdr:sp macro="" textlink="">
          <xdr:nvSpPr>
            <xdr:cNvPr id="424075" name="Option Button 6283" hidden="1">
              <a:extLst>
                <a:ext uri="{63B3BB69-23CF-44E3-9099-C40C66FF867C}">
                  <a14:compatExt spid="_x0000_s424075"/>
                </a:ext>
                <a:ext uri="{FF2B5EF4-FFF2-40B4-BE49-F238E27FC236}">
                  <a16:creationId xmlns:a16="http://schemas.microsoft.com/office/drawing/2014/main" id="{00000000-0008-0000-0400-00008B7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447675</xdr:colOff>
          <xdr:row>275</xdr:row>
          <xdr:rowOff>0</xdr:rowOff>
        </xdr:from>
        <xdr:to>
          <xdr:col>7</xdr:col>
          <xdr:colOff>142875</xdr:colOff>
          <xdr:row>276</xdr:row>
          <xdr:rowOff>0</xdr:rowOff>
        </xdr:to>
        <xdr:sp macro="" textlink="">
          <xdr:nvSpPr>
            <xdr:cNvPr id="424076" name="Option Button 6284" hidden="1">
              <a:extLst>
                <a:ext uri="{63B3BB69-23CF-44E3-9099-C40C66FF867C}">
                  <a14:compatExt spid="_x0000_s424076"/>
                </a:ext>
                <a:ext uri="{FF2B5EF4-FFF2-40B4-BE49-F238E27FC236}">
                  <a16:creationId xmlns:a16="http://schemas.microsoft.com/office/drawing/2014/main" id="{00000000-0008-0000-0400-00008C7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57150</xdr:colOff>
          <xdr:row>284</xdr:row>
          <xdr:rowOff>0</xdr:rowOff>
        </xdr:from>
        <xdr:to>
          <xdr:col>3</xdr:col>
          <xdr:colOff>114300</xdr:colOff>
          <xdr:row>284</xdr:row>
          <xdr:rowOff>219075</xdr:rowOff>
        </xdr:to>
        <xdr:sp macro="" textlink="">
          <xdr:nvSpPr>
            <xdr:cNvPr id="424077" name="Option Button 6285" hidden="1">
              <a:extLst>
                <a:ext uri="{63B3BB69-23CF-44E3-9099-C40C66FF867C}">
                  <a14:compatExt spid="_x0000_s424077"/>
                </a:ext>
                <a:ext uri="{FF2B5EF4-FFF2-40B4-BE49-F238E27FC236}">
                  <a16:creationId xmlns:a16="http://schemas.microsoft.com/office/drawing/2014/main" id="{00000000-0008-0000-0400-00008D7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499</xdr:row>
          <xdr:rowOff>19050</xdr:rowOff>
        </xdr:from>
        <xdr:to>
          <xdr:col>3</xdr:col>
          <xdr:colOff>0</xdr:colOff>
          <xdr:row>499</xdr:row>
          <xdr:rowOff>209550</xdr:rowOff>
        </xdr:to>
        <xdr:sp macro="" textlink="">
          <xdr:nvSpPr>
            <xdr:cNvPr id="424078" name="Option Button 6286" hidden="1">
              <a:extLst>
                <a:ext uri="{63B3BB69-23CF-44E3-9099-C40C66FF867C}">
                  <a14:compatExt spid="_x0000_s424078"/>
                </a:ext>
                <a:ext uri="{FF2B5EF4-FFF2-40B4-BE49-F238E27FC236}">
                  <a16:creationId xmlns:a16="http://schemas.microsoft.com/office/drawing/2014/main" id="{00000000-0008-0000-0400-00008E7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76200</xdr:colOff>
          <xdr:row>499</xdr:row>
          <xdr:rowOff>38100</xdr:rowOff>
        </xdr:from>
        <xdr:to>
          <xdr:col>6</xdr:col>
          <xdr:colOff>257175</xdr:colOff>
          <xdr:row>500</xdr:row>
          <xdr:rowOff>0</xdr:rowOff>
        </xdr:to>
        <xdr:sp macro="" textlink="">
          <xdr:nvSpPr>
            <xdr:cNvPr id="424079" name="Option Button 6287" hidden="1">
              <a:extLst>
                <a:ext uri="{63B3BB69-23CF-44E3-9099-C40C66FF867C}">
                  <a14:compatExt spid="_x0000_s424079"/>
                </a:ext>
                <a:ext uri="{FF2B5EF4-FFF2-40B4-BE49-F238E27FC236}">
                  <a16:creationId xmlns:a16="http://schemas.microsoft.com/office/drawing/2014/main" id="{00000000-0008-0000-0400-00008F7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152400</xdr:colOff>
          <xdr:row>499</xdr:row>
          <xdr:rowOff>28575</xdr:rowOff>
        </xdr:from>
        <xdr:to>
          <xdr:col>10</xdr:col>
          <xdr:colOff>333375</xdr:colOff>
          <xdr:row>499</xdr:row>
          <xdr:rowOff>219075</xdr:rowOff>
        </xdr:to>
        <xdr:sp macro="" textlink="">
          <xdr:nvSpPr>
            <xdr:cNvPr id="424080" name="Option Button 6288" hidden="1">
              <a:extLst>
                <a:ext uri="{63B3BB69-23CF-44E3-9099-C40C66FF867C}">
                  <a14:compatExt spid="_x0000_s424080"/>
                </a:ext>
                <a:ext uri="{FF2B5EF4-FFF2-40B4-BE49-F238E27FC236}">
                  <a16:creationId xmlns:a16="http://schemas.microsoft.com/office/drawing/2014/main" id="{00000000-0008-0000-0400-0000907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77</xdr:row>
          <xdr:rowOff>0</xdr:rowOff>
        </xdr:from>
        <xdr:to>
          <xdr:col>3</xdr:col>
          <xdr:colOff>104775</xdr:colOff>
          <xdr:row>77</xdr:row>
          <xdr:rowOff>219075</xdr:rowOff>
        </xdr:to>
        <xdr:sp macro="" textlink="">
          <xdr:nvSpPr>
            <xdr:cNvPr id="424082" name="Option Button 6290" hidden="1">
              <a:extLst>
                <a:ext uri="{63B3BB69-23CF-44E3-9099-C40C66FF867C}">
                  <a14:compatExt spid="_x0000_s424082"/>
                </a:ext>
                <a:ext uri="{FF2B5EF4-FFF2-40B4-BE49-F238E27FC236}">
                  <a16:creationId xmlns:a16="http://schemas.microsoft.com/office/drawing/2014/main" id="{00000000-0008-0000-0400-0000927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28575</xdr:colOff>
          <xdr:row>138</xdr:row>
          <xdr:rowOff>9525</xdr:rowOff>
        </xdr:from>
        <xdr:to>
          <xdr:col>18</xdr:col>
          <xdr:colOff>161925</xdr:colOff>
          <xdr:row>139</xdr:row>
          <xdr:rowOff>0</xdr:rowOff>
        </xdr:to>
        <xdr:sp macro="" textlink="">
          <xdr:nvSpPr>
            <xdr:cNvPr id="424084" name="Check Box 6292" hidden="1">
              <a:extLst>
                <a:ext uri="{63B3BB69-23CF-44E3-9099-C40C66FF867C}">
                  <a14:compatExt spid="_x0000_s424084"/>
                </a:ext>
                <a:ext uri="{FF2B5EF4-FFF2-40B4-BE49-F238E27FC236}">
                  <a16:creationId xmlns:a16="http://schemas.microsoft.com/office/drawing/2014/main" id="{00000000-0008-0000-0400-0000947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533400</xdr:colOff>
          <xdr:row>405</xdr:row>
          <xdr:rowOff>0</xdr:rowOff>
        </xdr:from>
        <xdr:to>
          <xdr:col>19</xdr:col>
          <xdr:colOff>257175</xdr:colOff>
          <xdr:row>407</xdr:row>
          <xdr:rowOff>47625</xdr:rowOff>
        </xdr:to>
        <xdr:sp macro="" textlink="">
          <xdr:nvSpPr>
            <xdr:cNvPr id="424085" name="Group Box 6293" hidden="1">
              <a:extLst>
                <a:ext uri="{63B3BB69-23CF-44E3-9099-C40C66FF867C}">
                  <a14:compatExt spid="_x0000_s424085"/>
                </a:ext>
                <a:ext uri="{FF2B5EF4-FFF2-40B4-BE49-F238E27FC236}">
                  <a16:creationId xmlns:a16="http://schemas.microsoft.com/office/drawing/2014/main" id="{00000000-0008-0000-0400-0000957806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3</xdr:col>
          <xdr:colOff>66675</xdr:colOff>
          <xdr:row>217</xdr:row>
          <xdr:rowOff>190500</xdr:rowOff>
        </xdr:from>
        <xdr:to>
          <xdr:col>18</xdr:col>
          <xdr:colOff>114300</xdr:colOff>
          <xdr:row>219</xdr:row>
          <xdr:rowOff>19050</xdr:rowOff>
        </xdr:to>
        <xdr:sp macro="" textlink="">
          <xdr:nvSpPr>
            <xdr:cNvPr id="424086" name="Group Box 6294" hidden="1">
              <a:extLst>
                <a:ext uri="{63B3BB69-23CF-44E3-9099-C40C66FF867C}">
                  <a14:compatExt spid="_x0000_s424086"/>
                </a:ext>
                <a:ext uri="{FF2B5EF4-FFF2-40B4-BE49-F238E27FC236}">
                  <a16:creationId xmlns:a16="http://schemas.microsoft.com/office/drawing/2014/main" id="{00000000-0008-0000-0400-0000967806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84</xdr:row>
          <xdr:rowOff>57150</xdr:rowOff>
        </xdr:from>
        <xdr:to>
          <xdr:col>19</xdr:col>
          <xdr:colOff>285750</xdr:colOff>
          <xdr:row>139</xdr:row>
          <xdr:rowOff>85725</xdr:rowOff>
        </xdr:to>
        <xdr:sp macro="" textlink="">
          <xdr:nvSpPr>
            <xdr:cNvPr id="424087" name="Group Box 6295" hidden="1">
              <a:extLst>
                <a:ext uri="{63B3BB69-23CF-44E3-9099-C40C66FF867C}">
                  <a14:compatExt spid="_x0000_s424087"/>
                </a:ext>
                <a:ext uri="{FF2B5EF4-FFF2-40B4-BE49-F238E27FC236}">
                  <a16:creationId xmlns:a16="http://schemas.microsoft.com/office/drawing/2014/main" id="{00000000-0008-0000-0400-0000977806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xdr:twoCellAnchor>
    <xdr:from>
      <xdr:col>10</xdr:col>
      <xdr:colOff>523875</xdr:colOff>
      <xdr:row>418</xdr:row>
      <xdr:rowOff>0</xdr:rowOff>
    </xdr:from>
    <xdr:to>
      <xdr:col>19</xdr:col>
      <xdr:colOff>361950</xdr:colOff>
      <xdr:row>418</xdr:row>
      <xdr:rowOff>0</xdr:rowOff>
    </xdr:to>
    <xdr:cxnSp macro="">
      <xdr:nvCxnSpPr>
        <xdr:cNvPr id="74" name="Straight Connector 73">
          <a:extLst>
            <a:ext uri="{FF2B5EF4-FFF2-40B4-BE49-F238E27FC236}">
              <a16:creationId xmlns:a16="http://schemas.microsoft.com/office/drawing/2014/main" id="{00000000-0008-0000-0400-00004A000000}"/>
            </a:ext>
          </a:extLst>
        </xdr:cNvPr>
        <xdr:cNvCxnSpPr/>
      </xdr:nvCxnSpPr>
      <xdr:spPr bwMode="auto">
        <a:xfrm flipH="1">
          <a:off x="4229100" y="80029050"/>
          <a:ext cx="4267200" cy="0"/>
        </a:xfrm>
        <a:prstGeom prst="line">
          <a:avLst/>
        </a:prstGeom>
        <a:solidFill>
          <a:srgbClr xmlns:mc="http://schemas.openxmlformats.org/markup-compatibility/2006" xmlns:a14="http://schemas.microsoft.com/office/drawing/2010/main" val="FFFFFF" mc:Ignorable="a14" a14:legacySpreadsheetColorIndex="65"/>
        </a:solidFill>
        <a:ln w="9525" cap="flat" cmpd="sng" algn="ctr">
          <a:solidFill>
            <a:schemeClr val="bg1">
              <a:lumMod val="85000"/>
            </a:schemeClr>
          </a:solidFill>
          <a:prstDash val="solid"/>
          <a:round/>
          <a:headEnd type="none" w="med" len="med"/>
          <a:tailEnd type="none" w="med" len="med"/>
        </a:ln>
        <a:effectLst/>
      </xdr:spPr>
    </xdr:cxnSp>
    <xdr:clientData/>
  </xdr:twoCellAnchor>
  <xdr:twoCellAnchor>
    <xdr:from>
      <xdr:col>10</xdr:col>
      <xdr:colOff>514350</xdr:colOff>
      <xdr:row>414</xdr:row>
      <xdr:rowOff>142875</xdr:rowOff>
    </xdr:from>
    <xdr:to>
      <xdr:col>10</xdr:col>
      <xdr:colOff>514350</xdr:colOff>
      <xdr:row>418</xdr:row>
      <xdr:rowOff>19050</xdr:rowOff>
    </xdr:to>
    <xdr:cxnSp macro="">
      <xdr:nvCxnSpPr>
        <xdr:cNvPr id="77" name="Straight Connector 76">
          <a:extLst>
            <a:ext uri="{FF2B5EF4-FFF2-40B4-BE49-F238E27FC236}">
              <a16:creationId xmlns:a16="http://schemas.microsoft.com/office/drawing/2014/main" id="{00000000-0008-0000-0400-00004D000000}"/>
            </a:ext>
          </a:extLst>
        </xdr:cNvPr>
        <xdr:cNvCxnSpPr/>
      </xdr:nvCxnSpPr>
      <xdr:spPr bwMode="auto">
        <a:xfrm>
          <a:off x="4219575" y="79257525"/>
          <a:ext cx="0" cy="790575"/>
        </a:xfrm>
        <a:prstGeom prst="line">
          <a:avLst/>
        </a:prstGeom>
        <a:solidFill>
          <a:srgbClr xmlns:mc="http://schemas.openxmlformats.org/markup-compatibility/2006" xmlns:a14="http://schemas.microsoft.com/office/drawing/2010/main" val="FFFFFF" mc:Ignorable="a14" a14:legacySpreadsheetColorIndex="65"/>
        </a:solidFill>
        <a:ln w="9525" cap="flat" cmpd="sng" algn="ctr">
          <a:solidFill>
            <a:schemeClr val="bg1">
              <a:lumMod val="85000"/>
            </a:schemeClr>
          </a:solidFill>
          <a:prstDash val="solid"/>
          <a:round/>
          <a:headEnd type="none" w="med" len="med"/>
          <a:tailEnd type="none" w="med" len="med"/>
        </a:ln>
        <a:effectLst/>
      </xdr:spPr>
    </xdr:cxnSp>
    <xdr:clientData/>
  </xdr:twoCellAnchor>
  <xdr:twoCellAnchor>
    <xdr:from>
      <xdr:col>10</xdr:col>
      <xdr:colOff>514350</xdr:colOff>
      <xdr:row>416</xdr:row>
      <xdr:rowOff>9525</xdr:rowOff>
    </xdr:from>
    <xdr:to>
      <xdr:col>20</xdr:col>
      <xdr:colOff>0</xdr:colOff>
      <xdr:row>416</xdr:row>
      <xdr:rowOff>9525</xdr:rowOff>
    </xdr:to>
    <xdr:cxnSp macro="">
      <xdr:nvCxnSpPr>
        <xdr:cNvPr id="81" name="Straight Connector 80">
          <a:extLst>
            <a:ext uri="{FF2B5EF4-FFF2-40B4-BE49-F238E27FC236}">
              <a16:creationId xmlns:a16="http://schemas.microsoft.com/office/drawing/2014/main" id="{00000000-0008-0000-0400-000051000000}"/>
            </a:ext>
          </a:extLst>
        </xdr:cNvPr>
        <xdr:cNvCxnSpPr/>
      </xdr:nvCxnSpPr>
      <xdr:spPr bwMode="auto">
        <a:xfrm flipH="1">
          <a:off x="4219575" y="79581375"/>
          <a:ext cx="4286250" cy="0"/>
        </a:xfrm>
        <a:prstGeom prst="line">
          <a:avLst/>
        </a:prstGeom>
        <a:solidFill>
          <a:srgbClr xmlns:mc="http://schemas.openxmlformats.org/markup-compatibility/2006" xmlns:a14="http://schemas.microsoft.com/office/drawing/2010/main" val="FFFFFF" mc:Ignorable="a14" a14:legacySpreadsheetColorIndex="65"/>
        </a:solidFill>
        <a:ln w="9525" cap="flat" cmpd="sng" algn="ctr">
          <a:solidFill>
            <a:schemeClr val="bg1">
              <a:lumMod val="85000"/>
            </a:schemeClr>
          </a:solidFill>
          <a:prstDash val="solid"/>
          <a:round/>
          <a:headEnd type="none" w="med" len="med"/>
          <a:tailEnd type="none" w="med" len="med"/>
        </a:ln>
        <a:effectLst/>
      </xdr:spPr>
    </xdr:cxnSp>
    <xdr:clientData/>
  </xdr:twoCellAnchor>
  <mc:AlternateContent xmlns:mc="http://schemas.openxmlformats.org/markup-compatibility/2006">
    <mc:Choice xmlns:a14="http://schemas.microsoft.com/office/drawing/2010/main" Requires="a14">
      <xdr:twoCellAnchor editAs="oneCell">
        <xdr:from>
          <xdr:col>2</xdr:col>
          <xdr:colOff>47625</xdr:colOff>
          <xdr:row>529</xdr:row>
          <xdr:rowOff>9525</xdr:rowOff>
        </xdr:from>
        <xdr:to>
          <xdr:col>3</xdr:col>
          <xdr:colOff>104775</xdr:colOff>
          <xdr:row>530</xdr:row>
          <xdr:rowOff>0</xdr:rowOff>
        </xdr:to>
        <xdr:sp macro="" textlink="">
          <xdr:nvSpPr>
            <xdr:cNvPr id="424089" name="Check Box 6297" hidden="1">
              <a:extLst>
                <a:ext uri="{63B3BB69-23CF-44E3-9099-C40C66FF867C}">
                  <a14:compatExt spid="_x0000_s424089"/>
                </a:ext>
                <a:ext uri="{FF2B5EF4-FFF2-40B4-BE49-F238E27FC236}">
                  <a16:creationId xmlns:a16="http://schemas.microsoft.com/office/drawing/2014/main" id="{00000000-0008-0000-0400-0000997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178</xdr:row>
          <xdr:rowOff>0</xdr:rowOff>
        </xdr:from>
        <xdr:to>
          <xdr:col>3</xdr:col>
          <xdr:colOff>95250</xdr:colOff>
          <xdr:row>178</xdr:row>
          <xdr:rowOff>219075</xdr:rowOff>
        </xdr:to>
        <xdr:sp macro="" textlink="">
          <xdr:nvSpPr>
            <xdr:cNvPr id="424090" name="Check Box 6298" hidden="1">
              <a:extLst>
                <a:ext uri="{63B3BB69-23CF-44E3-9099-C40C66FF867C}">
                  <a14:compatExt spid="_x0000_s424090"/>
                </a:ext>
                <a:ext uri="{FF2B5EF4-FFF2-40B4-BE49-F238E27FC236}">
                  <a16:creationId xmlns:a16="http://schemas.microsoft.com/office/drawing/2014/main" id="{00000000-0008-0000-0400-00009A7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0</xdr:colOff>
          <xdr:row>209</xdr:row>
          <xdr:rowOff>0</xdr:rowOff>
        </xdr:from>
        <xdr:to>
          <xdr:col>12</xdr:col>
          <xdr:colOff>495300</xdr:colOff>
          <xdr:row>210</xdr:row>
          <xdr:rowOff>0</xdr:rowOff>
        </xdr:to>
        <xdr:sp macro="" textlink="">
          <xdr:nvSpPr>
            <xdr:cNvPr id="424097" name="Group Box 6305" hidden="1">
              <a:extLst>
                <a:ext uri="{63B3BB69-23CF-44E3-9099-C40C66FF867C}">
                  <a14:compatExt spid="_x0000_s424097"/>
                </a:ext>
                <a:ext uri="{FF2B5EF4-FFF2-40B4-BE49-F238E27FC236}">
                  <a16:creationId xmlns:a16="http://schemas.microsoft.com/office/drawing/2014/main" id="{00000000-0008-0000-0400-0000A17806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3</xdr:col>
          <xdr:colOff>0</xdr:colOff>
          <xdr:row>211</xdr:row>
          <xdr:rowOff>0</xdr:rowOff>
        </xdr:from>
        <xdr:to>
          <xdr:col>10</xdr:col>
          <xdr:colOff>1066800</xdr:colOff>
          <xdr:row>212</xdr:row>
          <xdr:rowOff>0</xdr:rowOff>
        </xdr:to>
        <xdr:sp macro="" textlink="">
          <xdr:nvSpPr>
            <xdr:cNvPr id="424098" name="Group Box 6306" hidden="1">
              <a:extLst>
                <a:ext uri="{63B3BB69-23CF-44E3-9099-C40C66FF867C}">
                  <a14:compatExt spid="_x0000_s424098"/>
                </a:ext>
                <a:ext uri="{FF2B5EF4-FFF2-40B4-BE49-F238E27FC236}">
                  <a16:creationId xmlns:a16="http://schemas.microsoft.com/office/drawing/2014/main" id="{00000000-0008-0000-0400-0000A27806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5</xdr:col>
          <xdr:colOff>295275</xdr:colOff>
          <xdr:row>212</xdr:row>
          <xdr:rowOff>9525</xdr:rowOff>
        </xdr:from>
        <xdr:to>
          <xdr:col>12</xdr:col>
          <xdr:colOff>790575</xdr:colOff>
          <xdr:row>213</xdr:row>
          <xdr:rowOff>9525</xdr:rowOff>
        </xdr:to>
        <xdr:sp macro="" textlink="">
          <xdr:nvSpPr>
            <xdr:cNvPr id="424099" name="Group Box 6307" hidden="1">
              <a:extLst>
                <a:ext uri="{63B3BB69-23CF-44E3-9099-C40C66FF867C}">
                  <a14:compatExt spid="_x0000_s424099"/>
                </a:ext>
                <a:ext uri="{FF2B5EF4-FFF2-40B4-BE49-F238E27FC236}">
                  <a16:creationId xmlns:a16="http://schemas.microsoft.com/office/drawing/2014/main" id="{00000000-0008-0000-0400-0000A37806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3</xdr:col>
          <xdr:colOff>0</xdr:colOff>
          <xdr:row>207</xdr:row>
          <xdr:rowOff>171450</xdr:rowOff>
        </xdr:from>
        <xdr:to>
          <xdr:col>10</xdr:col>
          <xdr:colOff>1066800</xdr:colOff>
          <xdr:row>209</xdr:row>
          <xdr:rowOff>0</xdr:rowOff>
        </xdr:to>
        <xdr:sp macro="" textlink="">
          <xdr:nvSpPr>
            <xdr:cNvPr id="424100" name="Group Box 6308" hidden="1">
              <a:extLst>
                <a:ext uri="{63B3BB69-23CF-44E3-9099-C40C66FF867C}">
                  <a14:compatExt spid="_x0000_s424100"/>
                </a:ext>
                <a:ext uri="{FF2B5EF4-FFF2-40B4-BE49-F238E27FC236}">
                  <a16:creationId xmlns:a16="http://schemas.microsoft.com/office/drawing/2014/main" id="{00000000-0008-0000-0400-0000A47806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5</xdr:col>
          <xdr:colOff>352425</xdr:colOff>
          <xdr:row>208</xdr:row>
          <xdr:rowOff>19050</xdr:rowOff>
        </xdr:from>
        <xdr:to>
          <xdr:col>6</xdr:col>
          <xdr:colOff>9525</xdr:colOff>
          <xdr:row>208</xdr:row>
          <xdr:rowOff>200025</xdr:rowOff>
        </xdr:to>
        <xdr:sp macro="" textlink="">
          <xdr:nvSpPr>
            <xdr:cNvPr id="424101" name="Option Button 6309" hidden="1">
              <a:extLst>
                <a:ext uri="{63B3BB69-23CF-44E3-9099-C40C66FF867C}">
                  <a14:compatExt spid="_x0000_s424101"/>
                </a:ext>
                <a:ext uri="{FF2B5EF4-FFF2-40B4-BE49-F238E27FC236}">
                  <a16:creationId xmlns:a16="http://schemas.microsoft.com/office/drawing/2014/main" id="{00000000-0008-0000-0400-0000A57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133350</xdr:colOff>
          <xdr:row>207</xdr:row>
          <xdr:rowOff>171450</xdr:rowOff>
        </xdr:from>
        <xdr:to>
          <xdr:col>9</xdr:col>
          <xdr:colOff>57150</xdr:colOff>
          <xdr:row>208</xdr:row>
          <xdr:rowOff>209550</xdr:rowOff>
        </xdr:to>
        <xdr:sp macro="" textlink="">
          <xdr:nvSpPr>
            <xdr:cNvPr id="424102" name="Option Button 6310" hidden="1">
              <a:extLst>
                <a:ext uri="{63B3BB69-23CF-44E3-9099-C40C66FF867C}">
                  <a14:compatExt spid="_x0000_s424102"/>
                </a:ext>
                <a:ext uri="{FF2B5EF4-FFF2-40B4-BE49-F238E27FC236}">
                  <a16:creationId xmlns:a16="http://schemas.microsoft.com/office/drawing/2014/main" id="{00000000-0008-0000-0400-0000A67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342900</xdr:colOff>
          <xdr:row>209</xdr:row>
          <xdr:rowOff>47625</xdr:rowOff>
        </xdr:from>
        <xdr:to>
          <xdr:col>6</xdr:col>
          <xdr:colOff>9525</xdr:colOff>
          <xdr:row>209</xdr:row>
          <xdr:rowOff>219075</xdr:rowOff>
        </xdr:to>
        <xdr:sp macro="" textlink="">
          <xdr:nvSpPr>
            <xdr:cNvPr id="424103" name="Option Button 6311" hidden="1">
              <a:extLst>
                <a:ext uri="{63B3BB69-23CF-44E3-9099-C40C66FF867C}">
                  <a14:compatExt spid="_x0000_s424103"/>
                </a:ext>
                <a:ext uri="{FF2B5EF4-FFF2-40B4-BE49-F238E27FC236}">
                  <a16:creationId xmlns:a16="http://schemas.microsoft.com/office/drawing/2014/main" id="{00000000-0008-0000-0400-0000A77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171450</xdr:colOff>
          <xdr:row>209</xdr:row>
          <xdr:rowOff>47625</xdr:rowOff>
        </xdr:from>
        <xdr:to>
          <xdr:col>9</xdr:col>
          <xdr:colOff>66675</xdr:colOff>
          <xdr:row>209</xdr:row>
          <xdr:rowOff>219075</xdr:rowOff>
        </xdr:to>
        <xdr:sp macro="" textlink="">
          <xdr:nvSpPr>
            <xdr:cNvPr id="424104" name="Option Button 6312" hidden="1">
              <a:extLst>
                <a:ext uri="{63B3BB69-23CF-44E3-9099-C40C66FF867C}">
                  <a14:compatExt spid="_x0000_s424104"/>
                </a:ext>
                <a:ext uri="{FF2B5EF4-FFF2-40B4-BE49-F238E27FC236}">
                  <a16:creationId xmlns:a16="http://schemas.microsoft.com/office/drawing/2014/main" id="{00000000-0008-0000-0400-0000A87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942975</xdr:colOff>
          <xdr:row>211</xdr:row>
          <xdr:rowOff>19050</xdr:rowOff>
        </xdr:from>
        <xdr:to>
          <xdr:col>4</xdr:col>
          <xdr:colOff>38100</xdr:colOff>
          <xdr:row>211</xdr:row>
          <xdr:rowOff>180975</xdr:rowOff>
        </xdr:to>
        <xdr:sp macro="" textlink="">
          <xdr:nvSpPr>
            <xdr:cNvPr id="424105" name="Option Button 6313" hidden="1">
              <a:extLst>
                <a:ext uri="{63B3BB69-23CF-44E3-9099-C40C66FF867C}">
                  <a14:compatExt spid="_x0000_s424105"/>
                </a:ext>
                <a:ext uri="{FF2B5EF4-FFF2-40B4-BE49-F238E27FC236}">
                  <a16:creationId xmlns:a16="http://schemas.microsoft.com/office/drawing/2014/main" id="{00000000-0008-0000-0400-0000A97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352425</xdr:colOff>
          <xdr:row>211</xdr:row>
          <xdr:rowOff>0</xdr:rowOff>
        </xdr:from>
        <xdr:to>
          <xdr:col>6</xdr:col>
          <xdr:colOff>0</xdr:colOff>
          <xdr:row>211</xdr:row>
          <xdr:rowOff>200025</xdr:rowOff>
        </xdr:to>
        <xdr:sp macro="" textlink="">
          <xdr:nvSpPr>
            <xdr:cNvPr id="424106" name="Option Button 6314" hidden="1">
              <a:extLst>
                <a:ext uri="{63B3BB69-23CF-44E3-9099-C40C66FF867C}">
                  <a14:compatExt spid="_x0000_s424106"/>
                </a:ext>
                <a:ext uri="{FF2B5EF4-FFF2-40B4-BE49-F238E27FC236}">
                  <a16:creationId xmlns:a16="http://schemas.microsoft.com/office/drawing/2014/main" id="{00000000-0008-0000-0400-0000AA7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171450</xdr:colOff>
          <xdr:row>212</xdr:row>
          <xdr:rowOff>28575</xdr:rowOff>
        </xdr:from>
        <xdr:to>
          <xdr:col>9</xdr:col>
          <xdr:colOff>66675</xdr:colOff>
          <xdr:row>212</xdr:row>
          <xdr:rowOff>200025</xdr:rowOff>
        </xdr:to>
        <xdr:sp macro="" textlink="">
          <xdr:nvSpPr>
            <xdr:cNvPr id="424107" name="Option Button 6315" hidden="1">
              <a:extLst>
                <a:ext uri="{63B3BB69-23CF-44E3-9099-C40C66FF867C}">
                  <a14:compatExt spid="_x0000_s424107"/>
                </a:ext>
                <a:ext uri="{FF2B5EF4-FFF2-40B4-BE49-F238E27FC236}">
                  <a16:creationId xmlns:a16="http://schemas.microsoft.com/office/drawing/2014/main" id="{00000000-0008-0000-0400-0000AB7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342900</xdr:colOff>
          <xdr:row>212</xdr:row>
          <xdr:rowOff>38100</xdr:rowOff>
        </xdr:from>
        <xdr:to>
          <xdr:col>6</xdr:col>
          <xdr:colOff>9525</xdr:colOff>
          <xdr:row>212</xdr:row>
          <xdr:rowOff>209550</xdr:rowOff>
        </xdr:to>
        <xdr:sp macro="" textlink="">
          <xdr:nvSpPr>
            <xdr:cNvPr id="424108" name="Option Button 6316" hidden="1">
              <a:extLst>
                <a:ext uri="{63B3BB69-23CF-44E3-9099-C40C66FF867C}">
                  <a14:compatExt spid="_x0000_s424108"/>
                </a:ext>
                <a:ext uri="{FF2B5EF4-FFF2-40B4-BE49-F238E27FC236}">
                  <a16:creationId xmlns:a16="http://schemas.microsoft.com/office/drawing/2014/main" id="{00000000-0008-0000-0400-0000AC7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171450</xdr:colOff>
          <xdr:row>211</xdr:row>
          <xdr:rowOff>19050</xdr:rowOff>
        </xdr:from>
        <xdr:to>
          <xdr:col>9</xdr:col>
          <xdr:colOff>66675</xdr:colOff>
          <xdr:row>211</xdr:row>
          <xdr:rowOff>209550</xdr:rowOff>
        </xdr:to>
        <xdr:sp macro="" textlink="">
          <xdr:nvSpPr>
            <xdr:cNvPr id="424109" name="Option Button 6317" hidden="1">
              <a:extLst>
                <a:ext uri="{63B3BB69-23CF-44E3-9099-C40C66FF867C}">
                  <a14:compatExt spid="_x0000_s424109"/>
                </a:ext>
                <a:ext uri="{FF2B5EF4-FFF2-40B4-BE49-F238E27FC236}">
                  <a16:creationId xmlns:a16="http://schemas.microsoft.com/office/drawing/2014/main" id="{00000000-0008-0000-0400-0000AD7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285750</xdr:colOff>
          <xdr:row>233</xdr:row>
          <xdr:rowOff>180975</xdr:rowOff>
        </xdr:from>
        <xdr:to>
          <xdr:col>12</xdr:col>
          <xdr:colOff>485775</xdr:colOff>
          <xdr:row>234</xdr:row>
          <xdr:rowOff>161925</xdr:rowOff>
        </xdr:to>
        <xdr:sp macro="" textlink="">
          <xdr:nvSpPr>
            <xdr:cNvPr id="424111" name="Check Box 6319" hidden="1">
              <a:extLst>
                <a:ext uri="{63B3BB69-23CF-44E3-9099-C40C66FF867C}">
                  <a14:compatExt spid="_x0000_s424111"/>
                </a:ext>
                <a:ext uri="{FF2B5EF4-FFF2-40B4-BE49-F238E27FC236}">
                  <a16:creationId xmlns:a16="http://schemas.microsoft.com/office/drawing/2014/main" id="{00000000-0008-0000-0400-0000AF780600}"/>
                </a:ext>
              </a:extLst>
            </xdr:cNvPr>
            <xdr:cNvSpPr/>
          </xdr:nvSpPr>
          <xdr:spPr bwMode="auto">
            <a:xfrm>
              <a:off x="0" y="0"/>
              <a:ext cx="0" cy="0"/>
            </a:xfrm>
            <a:prstGeom prst="rect">
              <a:avLst/>
            </a:prstGeom>
            <a:noFill/>
            <a:ln>
              <a:noFill/>
            </a:ln>
            <a:extLst>
              <a:ext uri="{909E8E84-426E-40DD-AFC4-6F175D3DCCD1}">
                <a14:hiddenFill>
                  <a:solidFill>
                    <a:srgbClr val="FFFFCC" mc:Ignorable="a14" a14:legacySpreadsheetColorIndex="26"/>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12</xdr:col>
      <xdr:colOff>171450</xdr:colOff>
      <xdr:row>234</xdr:row>
      <xdr:rowOff>123825</xdr:rowOff>
    </xdr:from>
    <xdr:to>
      <xdr:col>12</xdr:col>
      <xdr:colOff>581025</xdr:colOff>
      <xdr:row>236</xdr:row>
      <xdr:rowOff>44450</xdr:rowOff>
    </xdr:to>
    <xdr:cxnSp macro="">
      <xdr:nvCxnSpPr>
        <xdr:cNvPr id="735" name="Straight Arrow Connector 734">
          <a:extLst>
            <a:ext uri="{FF2B5EF4-FFF2-40B4-BE49-F238E27FC236}">
              <a16:creationId xmlns:a16="http://schemas.microsoft.com/office/drawing/2014/main" id="{00000000-0008-0000-0400-0000DF020000}"/>
            </a:ext>
          </a:extLst>
        </xdr:cNvPr>
        <xdr:cNvCxnSpPr/>
      </xdr:nvCxnSpPr>
      <xdr:spPr bwMode="auto">
        <a:xfrm flipH="1">
          <a:off x="5543550" y="44634150"/>
          <a:ext cx="409575" cy="377825"/>
        </a:xfrm>
        <a:prstGeom prst="straightConnector1">
          <a:avLst/>
        </a:prstGeom>
        <a:solidFill>
          <a:srgbClr xmlns:mc="http://schemas.openxmlformats.org/markup-compatibility/2006" xmlns:a14="http://schemas.microsoft.com/office/drawing/2010/main" val="FFFFFF" mc:Ignorable="a14" a14:legacySpreadsheetColorIndex="65"/>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triangle"/>
        </a:ln>
        <a:effectLst/>
      </xdr:spPr>
    </xdr:cxnSp>
    <xdr:clientData/>
  </xdr:twoCellAnchor>
  <xdr:twoCellAnchor>
    <xdr:from>
      <xdr:col>13</xdr:col>
      <xdr:colOff>228600</xdr:colOff>
      <xdr:row>235</xdr:row>
      <xdr:rowOff>28575</xdr:rowOff>
    </xdr:from>
    <xdr:to>
      <xdr:col>14</xdr:col>
      <xdr:colOff>390525</xdr:colOff>
      <xdr:row>236</xdr:row>
      <xdr:rowOff>9525</xdr:rowOff>
    </xdr:to>
    <xdr:cxnSp macro="">
      <xdr:nvCxnSpPr>
        <xdr:cNvPr id="737" name="Straight Arrow Connector 736">
          <a:extLst>
            <a:ext uri="{FF2B5EF4-FFF2-40B4-BE49-F238E27FC236}">
              <a16:creationId xmlns:a16="http://schemas.microsoft.com/office/drawing/2014/main" id="{00000000-0008-0000-0400-0000E1020000}"/>
            </a:ext>
          </a:extLst>
        </xdr:cNvPr>
        <xdr:cNvCxnSpPr/>
      </xdr:nvCxnSpPr>
      <xdr:spPr bwMode="auto">
        <a:xfrm>
          <a:off x="6448425" y="44300775"/>
          <a:ext cx="571500" cy="209550"/>
        </a:xfrm>
        <a:prstGeom prst="straightConnector1">
          <a:avLst/>
        </a:prstGeom>
        <a:solidFill>
          <a:srgbClr xmlns:mc="http://schemas.openxmlformats.org/markup-compatibility/2006" xmlns:a14="http://schemas.microsoft.com/office/drawing/2010/main" val="FFFFFF" mc:Ignorable="a14" a14:legacySpreadsheetColorIndex="65"/>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triangle"/>
        </a:ln>
        <a:effectLst/>
      </xdr:spPr>
    </xdr:cxnSp>
    <xdr:clientData/>
  </xdr:twoCellAnchor>
  <mc:AlternateContent xmlns:mc="http://schemas.openxmlformats.org/markup-compatibility/2006">
    <mc:Choice xmlns:a14="http://schemas.microsoft.com/office/drawing/2010/main" Requires="a14">
      <xdr:twoCellAnchor editAs="oneCell">
        <xdr:from>
          <xdr:col>2</xdr:col>
          <xdr:colOff>47625</xdr:colOff>
          <xdr:row>261</xdr:row>
          <xdr:rowOff>28575</xdr:rowOff>
        </xdr:from>
        <xdr:to>
          <xdr:col>3</xdr:col>
          <xdr:colOff>9525</xdr:colOff>
          <xdr:row>262</xdr:row>
          <xdr:rowOff>0</xdr:rowOff>
        </xdr:to>
        <xdr:sp macro="" textlink="">
          <xdr:nvSpPr>
            <xdr:cNvPr id="424112" name="Option Button 6320" hidden="1">
              <a:extLst>
                <a:ext uri="{63B3BB69-23CF-44E3-9099-C40C66FF867C}">
                  <a14:compatExt spid="_x0000_s424112"/>
                </a:ext>
                <a:ext uri="{FF2B5EF4-FFF2-40B4-BE49-F238E27FC236}">
                  <a16:creationId xmlns:a16="http://schemas.microsoft.com/office/drawing/2014/main" id="{00000000-0008-0000-0400-0000B07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11</xdr:col>
      <xdr:colOff>173673</xdr:colOff>
      <xdr:row>300</xdr:row>
      <xdr:rowOff>9841</xdr:rowOff>
    </xdr:from>
    <xdr:to>
      <xdr:col>19</xdr:col>
      <xdr:colOff>269875</xdr:colOff>
      <xdr:row>300</xdr:row>
      <xdr:rowOff>215581</xdr:rowOff>
    </xdr:to>
    <xdr:sp macro="" textlink="">
      <xdr:nvSpPr>
        <xdr:cNvPr id="733" name="TextBox 732">
          <a:hlinkClick xmlns:r="http://schemas.openxmlformats.org/officeDocument/2006/relationships" r:id="rId23"/>
          <a:extLst>
            <a:ext uri="{FF2B5EF4-FFF2-40B4-BE49-F238E27FC236}">
              <a16:creationId xmlns:a16="http://schemas.microsoft.com/office/drawing/2014/main" id="{00000000-0008-0000-0400-0000DD020000}"/>
            </a:ext>
          </a:extLst>
        </xdr:cNvPr>
        <xdr:cNvSpPr txBox="1"/>
      </xdr:nvSpPr>
      <xdr:spPr>
        <a:xfrm>
          <a:off x="5269548" y="55699341"/>
          <a:ext cx="3144202" cy="20574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CA" sz="800" u="sng">
              <a:solidFill>
                <a:srgbClr val="0070C0"/>
              </a:solidFill>
              <a:latin typeface="Century Gothic" panose="020B0502020202020204" pitchFamily="34" charset="0"/>
            </a:rPr>
            <a:t>View</a:t>
          </a:r>
          <a:r>
            <a:rPr lang="en-CA" sz="800" u="sng" baseline="0">
              <a:solidFill>
                <a:srgbClr val="0070C0"/>
              </a:solidFill>
              <a:latin typeface="Century Gothic" panose="020B0502020202020204" pitchFamily="34" charset="0"/>
            </a:rPr>
            <a:t> color choices at </a:t>
          </a:r>
          <a:r>
            <a:rPr lang="en-CA" sz="800" u="sng">
              <a:solidFill>
                <a:srgbClr val="0070C0"/>
              </a:solidFill>
              <a:latin typeface="Century Gothic" panose="020B0502020202020204" pitchFamily="34" charset="0"/>
            </a:rPr>
            <a:t>www.sherwinwilliams.com</a:t>
          </a:r>
          <a:r>
            <a:rPr lang="en-CA" sz="800" u="sng" baseline="0">
              <a:solidFill>
                <a:srgbClr val="0070C0"/>
              </a:solidFill>
              <a:latin typeface="Century Gothic" panose="020B0502020202020204" pitchFamily="34" charset="0"/>
            </a:rPr>
            <a:t> </a:t>
          </a:r>
          <a:endParaRPr lang="en-CA" sz="800" u="sng">
            <a:solidFill>
              <a:srgbClr val="0070C0"/>
            </a:solidFill>
            <a:latin typeface="Century Gothic" panose="020B0502020202020204" pitchFamily="34" charset="0"/>
          </a:endParaRPr>
        </a:p>
      </xdr:txBody>
    </xdr:sp>
    <xdr:clientData fLocksWithSheet="0"/>
  </xdr:twoCellAnchor>
  <mc:AlternateContent xmlns:mc="http://schemas.openxmlformats.org/markup-compatibility/2006">
    <mc:Choice xmlns:a14="http://schemas.microsoft.com/office/drawing/2010/main" Requires="a14">
      <xdr:twoCellAnchor editAs="oneCell">
        <xdr:from>
          <xdr:col>2</xdr:col>
          <xdr:colOff>95250</xdr:colOff>
          <xdr:row>291</xdr:row>
          <xdr:rowOff>19050</xdr:rowOff>
        </xdr:from>
        <xdr:to>
          <xdr:col>3</xdr:col>
          <xdr:colOff>76200</xdr:colOff>
          <xdr:row>291</xdr:row>
          <xdr:rowOff>190500</xdr:rowOff>
        </xdr:to>
        <xdr:sp macro="" textlink="">
          <xdr:nvSpPr>
            <xdr:cNvPr id="424116" name="Option Button 6324" hidden="1">
              <a:extLst>
                <a:ext uri="{63B3BB69-23CF-44E3-9099-C40C66FF867C}">
                  <a14:compatExt spid="_x0000_s424116"/>
                </a:ext>
                <a:ext uri="{FF2B5EF4-FFF2-40B4-BE49-F238E27FC236}">
                  <a16:creationId xmlns:a16="http://schemas.microsoft.com/office/drawing/2014/main" id="{00000000-0008-0000-0400-0000B47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95250</xdr:colOff>
          <xdr:row>292</xdr:row>
          <xdr:rowOff>28575</xdr:rowOff>
        </xdr:from>
        <xdr:to>
          <xdr:col>3</xdr:col>
          <xdr:colOff>76200</xdr:colOff>
          <xdr:row>292</xdr:row>
          <xdr:rowOff>200025</xdr:rowOff>
        </xdr:to>
        <xdr:sp macro="" textlink="">
          <xdr:nvSpPr>
            <xdr:cNvPr id="424117" name="Option Button 6325" hidden="1">
              <a:extLst>
                <a:ext uri="{63B3BB69-23CF-44E3-9099-C40C66FF867C}">
                  <a14:compatExt spid="_x0000_s424117"/>
                </a:ext>
                <a:ext uri="{FF2B5EF4-FFF2-40B4-BE49-F238E27FC236}">
                  <a16:creationId xmlns:a16="http://schemas.microsoft.com/office/drawing/2014/main" id="{00000000-0008-0000-0400-0000B57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95250</xdr:colOff>
          <xdr:row>292</xdr:row>
          <xdr:rowOff>28575</xdr:rowOff>
        </xdr:from>
        <xdr:to>
          <xdr:col>6</xdr:col>
          <xdr:colOff>314325</xdr:colOff>
          <xdr:row>292</xdr:row>
          <xdr:rowOff>200025</xdr:rowOff>
        </xdr:to>
        <xdr:sp macro="" textlink="">
          <xdr:nvSpPr>
            <xdr:cNvPr id="424118" name="Option Button 6326" hidden="1">
              <a:extLst>
                <a:ext uri="{63B3BB69-23CF-44E3-9099-C40C66FF867C}">
                  <a14:compatExt spid="_x0000_s424118"/>
                </a:ext>
                <a:ext uri="{FF2B5EF4-FFF2-40B4-BE49-F238E27FC236}">
                  <a16:creationId xmlns:a16="http://schemas.microsoft.com/office/drawing/2014/main" id="{00000000-0008-0000-0400-0000B67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95250</xdr:colOff>
          <xdr:row>296</xdr:row>
          <xdr:rowOff>28575</xdr:rowOff>
        </xdr:from>
        <xdr:to>
          <xdr:col>3</xdr:col>
          <xdr:colOff>76200</xdr:colOff>
          <xdr:row>296</xdr:row>
          <xdr:rowOff>209550</xdr:rowOff>
        </xdr:to>
        <xdr:sp macro="" textlink="">
          <xdr:nvSpPr>
            <xdr:cNvPr id="424119" name="Option Button 6327" hidden="1">
              <a:extLst>
                <a:ext uri="{63B3BB69-23CF-44E3-9099-C40C66FF867C}">
                  <a14:compatExt spid="_x0000_s424119"/>
                </a:ext>
                <a:ext uri="{FF2B5EF4-FFF2-40B4-BE49-F238E27FC236}">
                  <a16:creationId xmlns:a16="http://schemas.microsoft.com/office/drawing/2014/main" id="{00000000-0008-0000-0400-0000B77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76200</xdr:colOff>
          <xdr:row>290</xdr:row>
          <xdr:rowOff>76200</xdr:rowOff>
        </xdr:from>
        <xdr:to>
          <xdr:col>19</xdr:col>
          <xdr:colOff>276225</xdr:colOff>
          <xdr:row>301</xdr:row>
          <xdr:rowOff>9525</xdr:rowOff>
        </xdr:to>
        <xdr:sp macro="" textlink="">
          <xdr:nvSpPr>
            <xdr:cNvPr id="424120" name="Group Box 6328" hidden="1">
              <a:extLst>
                <a:ext uri="{63B3BB69-23CF-44E3-9099-C40C66FF867C}">
                  <a14:compatExt spid="_x0000_s424120"/>
                </a:ext>
                <a:ext uri="{FF2B5EF4-FFF2-40B4-BE49-F238E27FC236}">
                  <a16:creationId xmlns:a16="http://schemas.microsoft.com/office/drawing/2014/main" id="{00000000-0008-0000-0400-0000B87806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104775</xdr:colOff>
          <xdr:row>299</xdr:row>
          <xdr:rowOff>19050</xdr:rowOff>
        </xdr:from>
        <xdr:to>
          <xdr:col>3</xdr:col>
          <xdr:colOff>76200</xdr:colOff>
          <xdr:row>299</xdr:row>
          <xdr:rowOff>209550</xdr:rowOff>
        </xdr:to>
        <xdr:sp macro="" textlink="">
          <xdr:nvSpPr>
            <xdr:cNvPr id="424121" name="Option Button 6329" hidden="1">
              <a:extLst>
                <a:ext uri="{63B3BB69-23CF-44E3-9099-C40C66FF867C}">
                  <a14:compatExt spid="_x0000_s424121"/>
                </a:ext>
                <a:ext uri="{FF2B5EF4-FFF2-40B4-BE49-F238E27FC236}">
                  <a16:creationId xmlns:a16="http://schemas.microsoft.com/office/drawing/2014/main" id="{00000000-0008-0000-0400-0000B97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95250</xdr:colOff>
          <xdr:row>293</xdr:row>
          <xdr:rowOff>38100</xdr:rowOff>
        </xdr:from>
        <xdr:to>
          <xdr:col>3</xdr:col>
          <xdr:colOff>76200</xdr:colOff>
          <xdr:row>293</xdr:row>
          <xdr:rowOff>209550</xdr:rowOff>
        </xdr:to>
        <xdr:sp macro="" textlink="">
          <xdr:nvSpPr>
            <xdr:cNvPr id="424122" name="Option Button 6330" hidden="1">
              <a:extLst>
                <a:ext uri="{63B3BB69-23CF-44E3-9099-C40C66FF867C}">
                  <a14:compatExt spid="_x0000_s424122"/>
                </a:ext>
                <a:ext uri="{FF2B5EF4-FFF2-40B4-BE49-F238E27FC236}">
                  <a16:creationId xmlns:a16="http://schemas.microsoft.com/office/drawing/2014/main" id="{00000000-0008-0000-0400-0000BA7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95250</xdr:colOff>
          <xdr:row>294</xdr:row>
          <xdr:rowOff>38100</xdr:rowOff>
        </xdr:from>
        <xdr:to>
          <xdr:col>3</xdr:col>
          <xdr:colOff>76200</xdr:colOff>
          <xdr:row>294</xdr:row>
          <xdr:rowOff>209550</xdr:rowOff>
        </xdr:to>
        <xdr:sp macro="" textlink="">
          <xdr:nvSpPr>
            <xdr:cNvPr id="424123" name="Option Button 6331" hidden="1">
              <a:extLst>
                <a:ext uri="{63B3BB69-23CF-44E3-9099-C40C66FF867C}">
                  <a14:compatExt spid="_x0000_s424123"/>
                </a:ext>
                <a:ext uri="{FF2B5EF4-FFF2-40B4-BE49-F238E27FC236}">
                  <a16:creationId xmlns:a16="http://schemas.microsoft.com/office/drawing/2014/main" id="{00000000-0008-0000-0400-0000BB7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95250</xdr:colOff>
          <xdr:row>293</xdr:row>
          <xdr:rowOff>38100</xdr:rowOff>
        </xdr:from>
        <xdr:to>
          <xdr:col>9</xdr:col>
          <xdr:colOff>47625</xdr:colOff>
          <xdr:row>293</xdr:row>
          <xdr:rowOff>209550</xdr:rowOff>
        </xdr:to>
        <xdr:sp macro="" textlink="">
          <xdr:nvSpPr>
            <xdr:cNvPr id="424124" name="Option Button 6332" hidden="1">
              <a:extLst>
                <a:ext uri="{63B3BB69-23CF-44E3-9099-C40C66FF867C}">
                  <a14:compatExt spid="_x0000_s424124"/>
                </a:ext>
                <a:ext uri="{FF2B5EF4-FFF2-40B4-BE49-F238E27FC236}">
                  <a16:creationId xmlns:a16="http://schemas.microsoft.com/office/drawing/2014/main" id="{00000000-0008-0000-0400-0000BC7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95250</xdr:colOff>
          <xdr:row>294</xdr:row>
          <xdr:rowOff>57150</xdr:rowOff>
        </xdr:from>
        <xdr:to>
          <xdr:col>9</xdr:col>
          <xdr:colOff>38100</xdr:colOff>
          <xdr:row>294</xdr:row>
          <xdr:rowOff>219075</xdr:rowOff>
        </xdr:to>
        <xdr:sp macro="" textlink="">
          <xdr:nvSpPr>
            <xdr:cNvPr id="424125" name="Option Button 6333" hidden="1">
              <a:extLst>
                <a:ext uri="{63B3BB69-23CF-44E3-9099-C40C66FF867C}">
                  <a14:compatExt spid="_x0000_s424125"/>
                </a:ext>
                <a:ext uri="{FF2B5EF4-FFF2-40B4-BE49-F238E27FC236}">
                  <a16:creationId xmlns:a16="http://schemas.microsoft.com/office/drawing/2014/main" id="{00000000-0008-0000-0400-0000BD7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95250</xdr:colOff>
          <xdr:row>296</xdr:row>
          <xdr:rowOff>28575</xdr:rowOff>
        </xdr:from>
        <xdr:to>
          <xdr:col>9</xdr:col>
          <xdr:colOff>28575</xdr:colOff>
          <xdr:row>296</xdr:row>
          <xdr:rowOff>209550</xdr:rowOff>
        </xdr:to>
        <xdr:sp macro="" textlink="">
          <xdr:nvSpPr>
            <xdr:cNvPr id="424126" name="Option Button 6334" hidden="1">
              <a:extLst>
                <a:ext uri="{63B3BB69-23CF-44E3-9099-C40C66FF867C}">
                  <a14:compatExt spid="_x0000_s424126"/>
                </a:ext>
                <a:ext uri="{FF2B5EF4-FFF2-40B4-BE49-F238E27FC236}">
                  <a16:creationId xmlns:a16="http://schemas.microsoft.com/office/drawing/2014/main" id="{00000000-0008-0000-0400-0000BE7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104775</xdr:colOff>
          <xdr:row>299</xdr:row>
          <xdr:rowOff>38100</xdr:rowOff>
        </xdr:from>
        <xdr:to>
          <xdr:col>9</xdr:col>
          <xdr:colOff>57150</xdr:colOff>
          <xdr:row>299</xdr:row>
          <xdr:rowOff>219075</xdr:rowOff>
        </xdr:to>
        <xdr:sp macro="" textlink="">
          <xdr:nvSpPr>
            <xdr:cNvPr id="424127" name="Option Button 6335" hidden="1">
              <a:extLst>
                <a:ext uri="{63B3BB69-23CF-44E3-9099-C40C66FF867C}">
                  <a14:compatExt spid="_x0000_s424127"/>
                </a:ext>
                <a:ext uri="{FF2B5EF4-FFF2-40B4-BE49-F238E27FC236}">
                  <a16:creationId xmlns:a16="http://schemas.microsoft.com/office/drawing/2014/main" id="{00000000-0008-0000-0400-0000BF7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523875</xdr:colOff>
          <xdr:row>316</xdr:row>
          <xdr:rowOff>28575</xdr:rowOff>
        </xdr:from>
        <xdr:to>
          <xdr:col>10</xdr:col>
          <xdr:colOff>742950</xdr:colOff>
          <xdr:row>316</xdr:row>
          <xdr:rowOff>200025</xdr:rowOff>
        </xdr:to>
        <xdr:sp macro="" textlink="">
          <xdr:nvSpPr>
            <xdr:cNvPr id="424128" name="Option Button 6336" hidden="1">
              <a:extLst>
                <a:ext uri="{63B3BB69-23CF-44E3-9099-C40C66FF867C}">
                  <a14:compatExt spid="_x0000_s424128"/>
                </a:ext>
                <a:ext uri="{FF2B5EF4-FFF2-40B4-BE49-F238E27FC236}">
                  <a16:creationId xmlns:a16="http://schemas.microsoft.com/office/drawing/2014/main" id="{00000000-0008-0000-0400-0000C07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9525</xdr:colOff>
          <xdr:row>318</xdr:row>
          <xdr:rowOff>0</xdr:rowOff>
        </xdr:from>
        <xdr:to>
          <xdr:col>19</xdr:col>
          <xdr:colOff>266700</xdr:colOff>
          <xdr:row>319</xdr:row>
          <xdr:rowOff>0</xdr:rowOff>
        </xdr:to>
        <xdr:sp macro="" textlink="">
          <xdr:nvSpPr>
            <xdr:cNvPr id="424129" name="Group Box 6337" hidden="1">
              <a:extLst>
                <a:ext uri="{63B3BB69-23CF-44E3-9099-C40C66FF867C}">
                  <a14:compatExt spid="_x0000_s424129"/>
                </a:ext>
                <a:ext uri="{FF2B5EF4-FFF2-40B4-BE49-F238E27FC236}">
                  <a16:creationId xmlns:a16="http://schemas.microsoft.com/office/drawing/2014/main" id="{00000000-0008-0000-0400-0000C17806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318</xdr:row>
          <xdr:rowOff>38100</xdr:rowOff>
        </xdr:from>
        <xdr:to>
          <xdr:col>3</xdr:col>
          <xdr:colOff>19050</xdr:colOff>
          <xdr:row>318</xdr:row>
          <xdr:rowOff>209550</xdr:rowOff>
        </xdr:to>
        <xdr:sp macro="" textlink="">
          <xdr:nvSpPr>
            <xdr:cNvPr id="424130" name="Option Button 6338" hidden="1">
              <a:extLst>
                <a:ext uri="{63B3BB69-23CF-44E3-9099-C40C66FF867C}">
                  <a14:compatExt spid="_x0000_s424130"/>
                </a:ext>
                <a:ext uri="{FF2B5EF4-FFF2-40B4-BE49-F238E27FC236}">
                  <a16:creationId xmlns:a16="http://schemas.microsoft.com/office/drawing/2014/main" id="{00000000-0008-0000-0400-0000C27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47625</xdr:colOff>
          <xdr:row>318</xdr:row>
          <xdr:rowOff>28575</xdr:rowOff>
        </xdr:from>
        <xdr:to>
          <xdr:col>8</xdr:col>
          <xdr:colOff>266700</xdr:colOff>
          <xdr:row>318</xdr:row>
          <xdr:rowOff>200025</xdr:rowOff>
        </xdr:to>
        <xdr:sp macro="" textlink="">
          <xdr:nvSpPr>
            <xdr:cNvPr id="424131" name="Option Button 6339" hidden="1">
              <a:extLst>
                <a:ext uri="{63B3BB69-23CF-44E3-9099-C40C66FF867C}">
                  <a14:compatExt spid="_x0000_s424131"/>
                </a:ext>
                <a:ext uri="{FF2B5EF4-FFF2-40B4-BE49-F238E27FC236}">
                  <a16:creationId xmlns:a16="http://schemas.microsoft.com/office/drawing/2014/main" id="{00000000-0008-0000-0400-0000C37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47625</xdr:colOff>
          <xdr:row>318</xdr:row>
          <xdr:rowOff>28575</xdr:rowOff>
        </xdr:from>
        <xdr:to>
          <xdr:col>13</xdr:col>
          <xdr:colOff>266700</xdr:colOff>
          <xdr:row>318</xdr:row>
          <xdr:rowOff>200025</xdr:rowOff>
        </xdr:to>
        <xdr:sp macro="" textlink="">
          <xdr:nvSpPr>
            <xdr:cNvPr id="424132" name="Option Button 6340" hidden="1">
              <a:extLst>
                <a:ext uri="{63B3BB69-23CF-44E3-9099-C40C66FF867C}">
                  <a14:compatExt spid="_x0000_s424132"/>
                </a:ext>
                <a:ext uri="{FF2B5EF4-FFF2-40B4-BE49-F238E27FC236}">
                  <a16:creationId xmlns:a16="http://schemas.microsoft.com/office/drawing/2014/main" id="{00000000-0008-0000-0400-0000C47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104775</xdr:colOff>
          <xdr:row>559</xdr:row>
          <xdr:rowOff>9525</xdr:rowOff>
        </xdr:from>
        <xdr:to>
          <xdr:col>12</xdr:col>
          <xdr:colOff>342900</xdr:colOff>
          <xdr:row>559</xdr:row>
          <xdr:rowOff>228600</xdr:rowOff>
        </xdr:to>
        <xdr:sp macro="" textlink="">
          <xdr:nvSpPr>
            <xdr:cNvPr id="424139" name="Check Box 6347" hidden="1">
              <a:extLst>
                <a:ext uri="{63B3BB69-23CF-44E3-9099-C40C66FF867C}">
                  <a14:compatExt spid="_x0000_s424139"/>
                </a:ext>
                <a:ext uri="{FF2B5EF4-FFF2-40B4-BE49-F238E27FC236}">
                  <a16:creationId xmlns:a16="http://schemas.microsoft.com/office/drawing/2014/main" id="{00000000-0008-0000-0400-0000CB7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333375</xdr:colOff>
          <xdr:row>509</xdr:row>
          <xdr:rowOff>209550</xdr:rowOff>
        </xdr:from>
        <xdr:to>
          <xdr:col>14</xdr:col>
          <xdr:colOff>76200</xdr:colOff>
          <xdr:row>511</xdr:row>
          <xdr:rowOff>0</xdr:rowOff>
        </xdr:to>
        <xdr:sp macro="" textlink="">
          <xdr:nvSpPr>
            <xdr:cNvPr id="424140" name="Check Box 6348" hidden="1">
              <a:extLst>
                <a:ext uri="{63B3BB69-23CF-44E3-9099-C40C66FF867C}">
                  <a14:compatExt spid="_x0000_s424140"/>
                </a:ext>
                <a:ext uri="{FF2B5EF4-FFF2-40B4-BE49-F238E27FC236}">
                  <a16:creationId xmlns:a16="http://schemas.microsoft.com/office/drawing/2014/main" id="{00000000-0008-0000-0400-0000CC7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533</xdr:row>
          <xdr:rowOff>9525</xdr:rowOff>
        </xdr:from>
        <xdr:to>
          <xdr:col>3</xdr:col>
          <xdr:colOff>76200</xdr:colOff>
          <xdr:row>534</xdr:row>
          <xdr:rowOff>0</xdr:rowOff>
        </xdr:to>
        <xdr:sp macro="" textlink="">
          <xdr:nvSpPr>
            <xdr:cNvPr id="424144" name="Check Box 6352" hidden="1">
              <a:extLst>
                <a:ext uri="{63B3BB69-23CF-44E3-9099-C40C66FF867C}">
                  <a14:compatExt spid="_x0000_s424144"/>
                </a:ext>
                <a:ext uri="{FF2B5EF4-FFF2-40B4-BE49-F238E27FC236}">
                  <a16:creationId xmlns:a16="http://schemas.microsoft.com/office/drawing/2014/main" id="{00000000-0008-0000-0400-0000D07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532</xdr:row>
          <xdr:rowOff>9525</xdr:rowOff>
        </xdr:from>
        <xdr:to>
          <xdr:col>3</xdr:col>
          <xdr:colOff>76200</xdr:colOff>
          <xdr:row>533</xdr:row>
          <xdr:rowOff>0</xdr:rowOff>
        </xdr:to>
        <xdr:sp macro="" textlink="">
          <xdr:nvSpPr>
            <xdr:cNvPr id="424145" name="Check Box 6353" hidden="1">
              <a:extLst>
                <a:ext uri="{63B3BB69-23CF-44E3-9099-C40C66FF867C}">
                  <a14:compatExt spid="_x0000_s424145"/>
                </a:ext>
                <a:ext uri="{FF2B5EF4-FFF2-40B4-BE49-F238E27FC236}">
                  <a16:creationId xmlns:a16="http://schemas.microsoft.com/office/drawing/2014/main" id="{00000000-0008-0000-0400-0000D17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533</xdr:row>
          <xdr:rowOff>9525</xdr:rowOff>
        </xdr:from>
        <xdr:to>
          <xdr:col>3</xdr:col>
          <xdr:colOff>76200</xdr:colOff>
          <xdr:row>534</xdr:row>
          <xdr:rowOff>0</xdr:rowOff>
        </xdr:to>
        <xdr:sp macro="" textlink="">
          <xdr:nvSpPr>
            <xdr:cNvPr id="424146" name="Check Box 6354" hidden="1">
              <a:extLst>
                <a:ext uri="{63B3BB69-23CF-44E3-9099-C40C66FF867C}">
                  <a14:compatExt spid="_x0000_s424146"/>
                </a:ext>
                <a:ext uri="{FF2B5EF4-FFF2-40B4-BE49-F238E27FC236}">
                  <a16:creationId xmlns:a16="http://schemas.microsoft.com/office/drawing/2014/main" id="{00000000-0008-0000-0400-0000D27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200025</xdr:colOff>
          <xdr:row>533</xdr:row>
          <xdr:rowOff>0</xdr:rowOff>
        </xdr:from>
        <xdr:to>
          <xdr:col>13</xdr:col>
          <xdr:colOff>57150</xdr:colOff>
          <xdr:row>534</xdr:row>
          <xdr:rowOff>0</xdr:rowOff>
        </xdr:to>
        <xdr:sp macro="" textlink="">
          <xdr:nvSpPr>
            <xdr:cNvPr id="424147" name="Check Box 6355" hidden="1">
              <a:extLst>
                <a:ext uri="{63B3BB69-23CF-44E3-9099-C40C66FF867C}">
                  <a14:compatExt spid="_x0000_s424147"/>
                </a:ext>
                <a:ext uri="{FF2B5EF4-FFF2-40B4-BE49-F238E27FC236}">
                  <a16:creationId xmlns:a16="http://schemas.microsoft.com/office/drawing/2014/main" id="{00000000-0008-0000-0400-0000D37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532</xdr:row>
          <xdr:rowOff>9525</xdr:rowOff>
        </xdr:from>
        <xdr:to>
          <xdr:col>3</xdr:col>
          <xdr:colOff>76200</xdr:colOff>
          <xdr:row>533</xdr:row>
          <xdr:rowOff>0</xdr:rowOff>
        </xdr:to>
        <xdr:sp macro="" textlink="">
          <xdr:nvSpPr>
            <xdr:cNvPr id="424148" name="Check Box 6356" hidden="1">
              <a:extLst>
                <a:ext uri="{63B3BB69-23CF-44E3-9099-C40C66FF867C}">
                  <a14:compatExt spid="_x0000_s424148"/>
                </a:ext>
                <a:ext uri="{FF2B5EF4-FFF2-40B4-BE49-F238E27FC236}">
                  <a16:creationId xmlns:a16="http://schemas.microsoft.com/office/drawing/2014/main" id="{00000000-0008-0000-0400-0000D47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114300</xdr:colOff>
          <xdr:row>532</xdr:row>
          <xdr:rowOff>219075</xdr:rowOff>
        </xdr:from>
        <xdr:to>
          <xdr:col>5</xdr:col>
          <xdr:colOff>352425</xdr:colOff>
          <xdr:row>533</xdr:row>
          <xdr:rowOff>190500</xdr:rowOff>
        </xdr:to>
        <xdr:sp macro="" textlink="">
          <xdr:nvSpPr>
            <xdr:cNvPr id="424149" name="Option Button 6357" hidden="1">
              <a:extLst>
                <a:ext uri="{63B3BB69-23CF-44E3-9099-C40C66FF867C}">
                  <a14:compatExt spid="_x0000_s424149"/>
                </a:ext>
                <a:ext uri="{FF2B5EF4-FFF2-40B4-BE49-F238E27FC236}">
                  <a16:creationId xmlns:a16="http://schemas.microsoft.com/office/drawing/2014/main" id="{00000000-0008-0000-0400-0000D57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523875</xdr:colOff>
          <xdr:row>533</xdr:row>
          <xdr:rowOff>0</xdr:rowOff>
        </xdr:from>
        <xdr:to>
          <xdr:col>7</xdr:col>
          <xdr:colOff>161925</xdr:colOff>
          <xdr:row>533</xdr:row>
          <xdr:rowOff>200025</xdr:rowOff>
        </xdr:to>
        <xdr:sp macro="" textlink="">
          <xdr:nvSpPr>
            <xdr:cNvPr id="424150" name="Option Button 6358" hidden="1">
              <a:extLst>
                <a:ext uri="{63B3BB69-23CF-44E3-9099-C40C66FF867C}">
                  <a14:compatExt spid="_x0000_s424150"/>
                </a:ext>
                <a:ext uri="{FF2B5EF4-FFF2-40B4-BE49-F238E27FC236}">
                  <a16:creationId xmlns:a16="http://schemas.microsoft.com/office/drawing/2014/main" id="{00000000-0008-0000-0400-0000D67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371475</xdr:colOff>
          <xdr:row>533</xdr:row>
          <xdr:rowOff>9525</xdr:rowOff>
        </xdr:from>
        <xdr:to>
          <xdr:col>10</xdr:col>
          <xdr:colOff>219075</xdr:colOff>
          <xdr:row>533</xdr:row>
          <xdr:rowOff>209550</xdr:rowOff>
        </xdr:to>
        <xdr:sp macro="" textlink="">
          <xdr:nvSpPr>
            <xdr:cNvPr id="424151" name="Option Button 6359" hidden="1">
              <a:extLst>
                <a:ext uri="{63B3BB69-23CF-44E3-9099-C40C66FF867C}">
                  <a14:compatExt spid="_x0000_s424151"/>
                </a:ext>
                <a:ext uri="{FF2B5EF4-FFF2-40B4-BE49-F238E27FC236}">
                  <a16:creationId xmlns:a16="http://schemas.microsoft.com/office/drawing/2014/main" id="{00000000-0008-0000-0400-0000D77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532</xdr:row>
          <xdr:rowOff>219075</xdr:rowOff>
        </xdr:from>
        <xdr:to>
          <xdr:col>19</xdr:col>
          <xdr:colOff>285750</xdr:colOff>
          <xdr:row>534</xdr:row>
          <xdr:rowOff>0</xdr:rowOff>
        </xdr:to>
        <xdr:sp macro="" textlink="">
          <xdr:nvSpPr>
            <xdr:cNvPr id="424152" name="Group Box 6360" hidden="1">
              <a:extLst>
                <a:ext uri="{63B3BB69-23CF-44E3-9099-C40C66FF867C}">
                  <a14:compatExt spid="_x0000_s424152"/>
                </a:ext>
                <a:ext uri="{FF2B5EF4-FFF2-40B4-BE49-F238E27FC236}">
                  <a16:creationId xmlns:a16="http://schemas.microsoft.com/office/drawing/2014/main" id="{00000000-0008-0000-0400-0000D87806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28575</xdr:colOff>
          <xdr:row>449</xdr:row>
          <xdr:rowOff>0</xdr:rowOff>
        </xdr:from>
        <xdr:to>
          <xdr:col>3</xdr:col>
          <xdr:colOff>85725</xdr:colOff>
          <xdr:row>450</xdr:row>
          <xdr:rowOff>0</xdr:rowOff>
        </xdr:to>
        <xdr:sp macro="" textlink="">
          <xdr:nvSpPr>
            <xdr:cNvPr id="424153" name="Check Box 6361" hidden="1">
              <a:extLst>
                <a:ext uri="{63B3BB69-23CF-44E3-9099-C40C66FF867C}">
                  <a14:compatExt spid="_x0000_s424153"/>
                </a:ext>
                <a:ext uri="{FF2B5EF4-FFF2-40B4-BE49-F238E27FC236}">
                  <a16:creationId xmlns:a16="http://schemas.microsoft.com/office/drawing/2014/main" id="{00000000-0008-0000-0400-0000D97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38100</xdr:colOff>
          <xdr:row>557</xdr:row>
          <xdr:rowOff>19050</xdr:rowOff>
        </xdr:from>
        <xdr:to>
          <xdr:col>10</xdr:col>
          <xdr:colOff>238125</xdr:colOff>
          <xdr:row>557</xdr:row>
          <xdr:rowOff>238125</xdr:rowOff>
        </xdr:to>
        <xdr:sp macro="" textlink="">
          <xdr:nvSpPr>
            <xdr:cNvPr id="424156" name="Check Box 6364" hidden="1">
              <a:extLst>
                <a:ext uri="{63B3BB69-23CF-44E3-9099-C40C66FF867C}">
                  <a14:compatExt spid="_x0000_s424156"/>
                </a:ext>
                <a:ext uri="{FF2B5EF4-FFF2-40B4-BE49-F238E27FC236}">
                  <a16:creationId xmlns:a16="http://schemas.microsoft.com/office/drawing/2014/main" id="{00000000-0008-0000-0400-0000DC7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257175</xdr:colOff>
          <xdr:row>171</xdr:row>
          <xdr:rowOff>0</xdr:rowOff>
        </xdr:from>
        <xdr:to>
          <xdr:col>13</xdr:col>
          <xdr:colOff>123825</xdr:colOff>
          <xdr:row>172</xdr:row>
          <xdr:rowOff>28575</xdr:rowOff>
        </xdr:to>
        <xdr:sp macro="" textlink="">
          <xdr:nvSpPr>
            <xdr:cNvPr id="424157" name="Check Box 6365" hidden="1">
              <a:extLst>
                <a:ext uri="{63B3BB69-23CF-44E3-9099-C40C66FF867C}">
                  <a14:compatExt spid="_x0000_s424157"/>
                </a:ext>
                <a:ext uri="{FF2B5EF4-FFF2-40B4-BE49-F238E27FC236}">
                  <a16:creationId xmlns:a16="http://schemas.microsoft.com/office/drawing/2014/main" id="{00000000-0008-0000-0400-0000DD7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171</xdr:row>
          <xdr:rowOff>190500</xdr:rowOff>
        </xdr:from>
        <xdr:to>
          <xdr:col>3</xdr:col>
          <xdr:colOff>95250</xdr:colOff>
          <xdr:row>172</xdr:row>
          <xdr:rowOff>200025</xdr:rowOff>
        </xdr:to>
        <xdr:sp macro="" textlink="">
          <xdr:nvSpPr>
            <xdr:cNvPr id="424159" name="Option Button 6367" hidden="1">
              <a:extLst>
                <a:ext uri="{63B3BB69-23CF-44E3-9099-C40C66FF867C}">
                  <a14:compatExt spid="_x0000_s424159"/>
                </a:ext>
                <a:ext uri="{FF2B5EF4-FFF2-40B4-BE49-F238E27FC236}">
                  <a16:creationId xmlns:a16="http://schemas.microsoft.com/office/drawing/2014/main" id="{00000000-0008-0000-0400-0000DF7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168</xdr:row>
          <xdr:rowOff>0</xdr:rowOff>
        </xdr:from>
        <xdr:to>
          <xdr:col>3</xdr:col>
          <xdr:colOff>95250</xdr:colOff>
          <xdr:row>169</xdr:row>
          <xdr:rowOff>9525</xdr:rowOff>
        </xdr:to>
        <xdr:sp macro="" textlink="">
          <xdr:nvSpPr>
            <xdr:cNvPr id="424160" name="Option Button 6368" hidden="1">
              <a:extLst>
                <a:ext uri="{63B3BB69-23CF-44E3-9099-C40C66FF867C}">
                  <a14:compatExt spid="_x0000_s424160"/>
                </a:ext>
                <a:ext uri="{FF2B5EF4-FFF2-40B4-BE49-F238E27FC236}">
                  <a16:creationId xmlns:a16="http://schemas.microsoft.com/office/drawing/2014/main" id="{00000000-0008-0000-0400-0000E07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161925</xdr:colOff>
          <xdr:row>202</xdr:row>
          <xdr:rowOff>219075</xdr:rowOff>
        </xdr:from>
        <xdr:to>
          <xdr:col>13</xdr:col>
          <xdr:colOff>400050</xdr:colOff>
          <xdr:row>204</xdr:row>
          <xdr:rowOff>9525</xdr:rowOff>
        </xdr:to>
        <xdr:sp macro="" textlink="">
          <xdr:nvSpPr>
            <xdr:cNvPr id="424162" name="Group Box 6370" hidden="1">
              <a:extLst>
                <a:ext uri="{63B3BB69-23CF-44E3-9099-C40C66FF867C}">
                  <a14:compatExt spid="_x0000_s424162"/>
                </a:ext>
                <a:ext uri="{FF2B5EF4-FFF2-40B4-BE49-F238E27FC236}">
                  <a16:creationId xmlns:a16="http://schemas.microsoft.com/office/drawing/2014/main" id="{00000000-0008-0000-0400-0000E27806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6</xdr:col>
          <xdr:colOff>485775</xdr:colOff>
          <xdr:row>203</xdr:row>
          <xdr:rowOff>9525</xdr:rowOff>
        </xdr:from>
        <xdr:to>
          <xdr:col>7</xdr:col>
          <xdr:colOff>85725</xdr:colOff>
          <xdr:row>203</xdr:row>
          <xdr:rowOff>180975</xdr:rowOff>
        </xdr:to>
        <xdr:sp macro="" textlink="">
          <xdr:nvSpPr>
            <xdr:cNvPr id="424163" name="Option Button 6371" hidden="1">
              <a:extLst>
                <a:ext uri="{63B3BB69-23CF-44E3-9099-C40C66FF867C}">
                  <a14:compatExt spid="_x0000_s424163"/>
                </a:ext>
                <a:ext uri="{FF2B5EF4-FFF2-40B4-BE49-F238E27FC236}">
                  <a16:creationId xmlns:a16="http://schemas.microsoft.com/office/drawing/2014/main" id="{00000000-0008-0000-0400-0000E37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142875</xdr:colOff>
          <xdr:row>203</xdr:row>
          <xdr:rowOff>19050</xdr:rowOff>
        </xdr:from>
        <xdr:to>
          <xdr:col>10</xdr:col>
          <xdr:colOff>314325</xdr:colOff>
          <xdr:row>203</xdr:row>
          <xdr:rowOff>180975</xdr:rowOff>
        </xdr:to>
        <xdr:sp macro="" textlink="">
          <xdr:nvSpPr>
            <xdr:cNvPr id="424164" name="Option Button 6372" hidden="1">
              <a:extLst>
                <a:ext uri="{63B3BB69-23CF-44E3-9099-C40C66FF867C}">
                  <a14:compatExt spid="_x0000_s424164"/>
                </a:ext>
                <a:ext uri="{FF2B5EF4-FFF2-40B4-BE49-F238E27FC236}">
                  <a16:creationId xmlns:a16="http://schemas.microsoft.com/office/drawing/2014/main" id="{00000000-0008-0000-0400-0000E47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203</xdr:row>
          <xdr:rowOff>219075</xdr:rowOff>
        </xdr:from>
        <xdr:to>
          <xdr:col>3</xdr:col>
          <xdr:colOff>104775</xdr:colOff>
          <xdr:row>204</xdr:row>
          <xdr:rowOff>190500</xdr:rowOff>
        </xdr:to>
        <xdr:sp macro="" textlink="">
          <xdr:nvSpPr>
            <xdr:cNvPr id="424165" name="Option Button 6373" hidden="1">
              <a:extLst>
                <a:ext uri="{63B3BB69-23CF-44E3-9099-C40C66FF867C}">
                  <a14:compatExt spid="_x0000_s424165"/>
                </a:ext>
                <a:ext uri="{FF2B5EF4-FFF2-40B4-BE49-F238E27FC236}">
                  <a16:creationId xmlns:a16="http://schemas.microsoft.com/office/drawing/2014/main" id="{00000000-0008-0000-0400-0000E57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5.xml><?xml version="1.0" encoding="utf-8"?>
<xdr:wsDr xmlns:xdr="http://schemas.openxmlformats.org/drawingml/2006/spreadsheetDrawing" xmlns:a="http://schemas.openxmlformats.org/drawingml/2006/main">
  <xdr:twoCellAnchor editAs="oneCell">
    <xdr:from>
      <xdr:col>3</xdr:col>
      <xdr:colOff>438150</xdr:colOff>
      <xdr:row>179</xdr:row>
      <xdr:rowOff>28575</xdr:rowOff>
    </xdr:from>
    <xdr:to>
      <xdr:col>9</xdr:col>
      <xdr:colOff>196215</xdr:colOff>
      <xdr:row>188</xdr:row>
      <xdr:rowOff>76200</xdr:rowOff>
    </xdr:to>
    <xdr:pic>
      <xdr:nvPicPr>
        <xdr:cNvPr id="412810" name="Picture 1">
          <a:extLst>
            <a:ext uri="{FF2B5EF4-FFF2-40B4-BE49-F238E27FC236}">
              <a16:creationId xmlns:a16="http://schemas.microsoft.com/office/drawing/2014/main" id="{00000000-0008-0000-0500-00008A4C06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57250" y="31680150"/>
          <a:ext cx="2638425" cy="2057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10</xdr:col>
      <xdr:colOff>1209675</xdr:colOff>
      <xdr:row>179</xdr:row>
      <xdr:rowOff>28575</xdr:rowOff>
    </xdr:from>
    <xdr:to>
      <xdr:col>17</xdr:col>
      <xdr:colOff>186773</xdr:colOff>
      <xdr:row>188</xdr:row>
      <xdr:rowOff>76200</xdr:rowOff>
    </xdr:to>
    <xdr:pic>
      <xdr:nvPicPr>
        <xdr:cNvPr id="412811" name="Picture 2">
          <a:extLst>
            <a:ext uri="{FF2B5EF4-FFF2-40B4-BE49-F238E27FC236}">
              <a16:creationId xmlns:a16="http://schemas.microsoft.com/office/drawing/2014/main" id="{00000000-0008-0000-0500-00008B4C06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4638675" y="31680150"/>
          <a:ext cx="2638425" cy="2057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5</xdr:col>
      <xdr:colOff>287655</xdr:colOff>
      <xdr:row>0</xdr:row>
      <xdr:rowOff>180975</xdr:rowOff>
    </xdr:from>
    <xdr:to>
      <xdr:col>5</xdr:col>
      <xdr:colOff>287655</xdr:colOff>
      <xdr:row>2</xdr:row>
      <xdr:rowOff>95250</xdr:rowOff>
    </xdr:to>
    <xdr:cxnSp macro="">
      <xdr:nvCxnSpPr>
        <xdr:cNvPr id="4" name="Straight Connector 3">
          <a:extLst>
            <a:ext uri="{FF2B5EF4-FFF2-40B4-BE49-F238E27FC236}">
              <a16:creationId xmlns:a16="http://schemas.microsoft.com/office/drawing/2014/main" id="{00000000-0008-0000-0500-000004000000}"/>
            </a:ext>
          </a:extLst>
        </xdr:cNvPr>
        <xdr:cNvCxnSpPr/>
      </xdr:nvCxnSpPr>
      <xdr:spPr>
        <a:xfrm>
          <a:off x="1981200" y="180975"/>
          <a:ext cx="0" cy="514350"/>
        </a:xfrm>
        <a:prstGeom prst="line">
          <a:avLst/>
        </a:prstGeom>
        <a:ln>
          <a:solidFill>
            <a:schemeClr val="bg1">
              <a:lumMod val="85000"/>
            </a:schemeClr>
          </a:solidFill>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1</xdr:col>
      <xdr:colOff>85725</xdr:colOff>
      <xdr:row>0</xdr:row>
      <xdr:rowOff>114300</xdr:rowOff>
    </xdr:from>
    <xdr:to>
      <xdr:col>5</xdr:col>
      <xdr:colOff>73052</xdr:colOff>
      <xdr:row>3</xdr:row>
      <xdr:rowOff>34290</xdr:rowOff>
    </xdr:to>
    <xdr:pic>
      <xdr:nvPicPr>
        <xdr:cNvPr id="412813" name="Picture 5">
          <a:extLst>
            <a:ext uri="{FF2B5EF4-FFF2-40B4-BE49-F238E27FC236}">
              <a16:creationId xmlns:a16="http://schemas.microsoft.com/office/drawing/2014/main" id="{00000000-0008-0000-0500-00008D4C0600}"/>
            </a:ext>
          </a:extLst>
        </xdr:cNvPr>
        <xdr:cNvPicPr>
          <a:picLocks noChangeAspect="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152400" y="114300"/>
          <a:ext cx="1647825" cy="657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10</xdr:col>
      <xdr:colOff>634681</xdr:colOff>
      <xdr:row>186</xdr:row>
      <xdr:rowOff>100015</xdr:rowOff>
    </xdr:from>
    <xdr:to>
      <xdr:col>10</xdr:col>
      <xdr:colOff>1285875</xdr:colOff>
      <xdr:row>187</xdr:row>
      <xdr:rowOff>71437</xdr:rowOff>
    </xdr:to>
    <xdr:sp macro="" textlink="">
      <xdr:nvSpPr>
        <xdr:cNvPr id="6" name="TextBox 5">
          <a:extLst>
            <a:ext uri="{FF2B5EF4-FFF2-40B4-BE49-F238E27FC236}">
              <a16:creationId xmlns:a16="http://schemas.microsoft.com/office/drawing/2014/main" id="{00000000-0008-0000-0500-000006000000}"/>
            </a:ext>
          </a:extLst>
        </xdr:cNvPr>
        <xdr:cNvSpPr txBox="1"/>
      </xdr:nvSpPr>
      <xdr:spPr>
        <a:xfrm>
          <a:off x="4285931" y="34001078"/>
          <a:ext cx="651194" cy="20160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CA" sz="800">
              <a:latin typeface="Century Gothic" panose="020B0502020202020204" pitchFamily="34" charset="0"/>
            </a:rPr>
            <a:t>FLOOR(S)</a:t>
          </a:r>
        </a:p>
      </xdr:txBody>
    </xdr:sp>
    <xdr:clientData/>
  </xdr:twoCellAnchor>
  <xdr:twoCellAnchor>
    <xdr:from>
      <xdr:col>11</xdr:col>
      <xdr:colOff>152676</xdr:colOff>
      <xdr:row>188</xdr:row>
      <xdr:rowOff>110642</xdr:rowOff>
    </xdr:from>
    <xdr:to>
      <xdr:col>12</xdr:col>
      <xdr:colOff>537644</xdr:colOff>
      <xdr:row>189</xdr:row>
      <xdr:rowOff>75855</xdr:rowOff>
    </xdr:to>
    <xdr:sp macro="" textlink="">
      <xdr:nvSpPr>
        <xdr:cNvPr id="7" name="TextBox 6">
          <a:extLst>
            <a:ext uri="{FF2B5EF4-FFF2-40B4-BE49-F238E27FC236}">
              <a16:creationId xmlns:a16="http://schemas.microsoft.com/office/drawing/2014/main" id="{00000000-0008-0000-0500-000007000000}"/>
            </a:ext>
          </a:extLst>
        </xdr:cNvPr>
        <xdr:cNvSpPr txBox="1"/>
      </xdr:nvSpPr>
      <xdr:spPr>
        <a:xfrm>
          <a:off x="5153301" y="34472080"/>
          <a:ext cx="654843" cy="1954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CA" sz="800">
              <a:latin typeface="Century Gothic" panose="020B0502020202020204" pitchFamily="34" charset="0"/>
            </a:rPr>
            <a:t>FLOOR(S)</a:t>
          </a:r>
        </a:p>
      </xdr:txBody>
    </xdr:sp>
    <xdr:clientData/>
  </xdr:twoCellAnchor>
  <xdr:twoCellAnchor>
    <xdr:from>
      <xdr:col>14</xdr:col>
      <xdr:colOff>111124</xdr:colOff>
      <xdr:row>188</xdr:row>
      <xdr:rowOff>111125</xdr:rowOff>
    </xdr:from>
    <xdr:to>
      <xdr:col>17</xdr:col>
      <xdr:colOff>49429</xdr:colOff>
      <xdr:row>189</xdr:row>
      <xdr:rowOff>71438</xdr:rowOff>
    </xdr:to>
    <xdr:sp macro="" textlink="">
      <xdr:nvSpPr>
        <xdr:cNvPr id="8" name="TextBox 7">
          <a:extLst>
            <a:ext uri="{FF2B5EF4-FFF2-40B4-BE49-F238E27FC236}">
              <a16:creationId xmlns:a16="http://schemas.microsoft.com/office/drawing/2014/main" id="{00000000-0008-0000-0500-000008000000}"/>
            </a:ext>
          </a:extLst>
        </xdr:cNvPr>
        <xdr:cNvSpPr txBox="1"/>
      </xdr:nvSpPr>
      <xdr:spPr>
        <a:xfrm>
          <a:off x="6588124" y="34472563"/>
          <a:ext cx="668555" cy="1905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CA" sz="800">
              <a:latin typeface="Century Gothic" panose="020B0502020202020204" pitchFamily="34" charset="0"/>
            </a:rPr>
            <a:t>FLOOR(S)</a:t>
          </a:r>
        </a:p>
      </xdr:txBody>
    </xdr:sp>
    <xdr:clientData/>
  </xdr:twoCellAnchor>
  <xdr:twoCellAnchor>
    <xdr:from>
      <xdr:col>17</xdr:col>
      <xdr:colOff>232093</xdr:colOff>
      <xdr:row>186</xdr:row>
      <xdr:rowOff>115889</xdr:rowOff>
    </xdr:from>
    <xdr:to>
      <xdr:col>19</xdr:col>
      <xdr:colOff>222251</xdr:colOff>
      <xdr:row>187</xdr:row>
      <xdr:rowOff>77787</xdr:rowOff>
    </xdr:to>
    <xdr:sp macro="" textlink="">
      <xdr:nvSpPr>
        <xdr:cNvPr id="9" name="TextBox 8">
          <a:extLst>
            <a:ext uri="{FF2B5EF4-FFF2-40B4-BE49-F238E27FC236}">
              <a16:creationId xmlns:a16="http://schemas.microsoft.com/office/drawing/2014/main" id="{00000000-0008-0000-0500-000009000000}"/>
            </a:ext>
          </a:extLst>
        </xdr:cNvPr>
        <xdr:cNvSpPr txBox="1"/>
      </xdr:nvSpPr>
      <xdr:spPr>
        <a:xfrm>
          <a:off x="7439343" y="34016952"/>
          <a:ext cx="688658" cy="19208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CA" sz="800">
              <a:latin typeface="Century Gothic" panose="020B0502020202020204" pitchFamily="34" charset="0"/>
            </a:rPr>
            <a:t>FLOOR(S)</a:t>
          </a:r>
        </a:p>
      </xdr:txBody>
    </xdr:sp>
    <xdr:clientData/>
  </xdr:twoCellAnchor>
  <xdr:twoCellAnchor>
    <xdr:from>
      <xdr:col>17</xdr:col>
      <xdr:colOff>220980</xdr:colOff>
      <xdr:row>180</xdr:row>
      <xdr:rowOff>85726</xdr:rowOff>
    </xdr:from>
    <xdr:to>
      <xdr:col>19</xdr:col>
      <xdr:colOff>206375</xdr:colOff>
      <xdr:row>181</xdr:row>
      <xdr:rowOff>47624</xdr:rowOff>
    </xdr:to>
    <xdr:sp macro="" textlink="">
      <xdr:nvSpPr>
        <xdr:cNvPr id="10" name="TextBox 9">
          <a:extLst>
            <a:ext uri="{FF2B5EF4-FFF2-40B4-BE49-F238E27FC236}">
              <a16:creationId xmlns:a16="http://schemas.microsoft.com/office/drawing/2014/main" id="{00000000-0008-0000-0500-00000A000000}"/>
            </a:ext>
          </a:extLst>
        </xdr:cNvPr>
        <xdr:cNvSpPr txBox="1"/>
      </xdr:nvSpPr>
      <xdr:spPr>
        <a:xfrm>
          <a:off x="7428230" y="32605664"/>
          <a:ext cx="683895" cy="19208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CA" sz="800">
              <a:latin typeface="Century Gothic" panose="020B0502020202020204" pitchFamily="34" charset="0"/>
            </a:rPr>
            <a:t>FLOOR(S)</a:t>
          </a:r>
        </a:p>
      </xdr:txBody>
    </xdr:sp>
    <xdr:clientData/>
  </xdr:twoCellAnchor>
  <xdr:twoCellAnchor>
    <xdr:from>
      <xdr:col>10</xdr:col>
      <xdr:colOff>624841</xdr:colOff>
      <xdr:row>180</xdr:row>
      <xdr:rowOff>47625</xdr:rowOff>
    </xdr:from>
    <xdr:to>
      <xdr:col>10</xdr:col>
      <xdr:colOff>1301751</xdr:colOff>
      <xdr:row>181</xdr:row>
      <xdr:rowOff>0</xdr:rowOff>
    </xdr:to>
    <xdr:sp macro="" textlink="">
      <xdr:nvSpPr>
        <xdr:cNvPr id="11" name="TextBox 10">
          <a:extLst>
            <a:ext uri="{FF2B5EF4-FFF2-40B4-BE49-F238E27FC236}">
              <a16:creationId xmlns:a16="http://schemas.microsoft.com/office/drawing/2014/main" id="{00000000-0008-0000-0500-00000B000000}"/>
            </a:ext>
          </a:extLst>
        </xdr:cNvPr>
        <xdr:cNvSpPr txBox="1"/>
      </xdr:nvSpPr>
      <xdr:spPr>
        <a:xfrm>
          <a:off x="4276091" y="32567563"/>
          <a:ext cx="676910" cy="1825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CA" sz="800">
              <a:latin typeface="Century Gothic" panose="020B0502020202020204" pitchFamily="34" charset="0"/>
            </a:rPr>
            <a:t>FLOOR(S)</a:t>
          </a:r>
        </a:p>
      </xdr:txBody>
    </xdr:sp>
    <xdr:clientData/>
  </xdr:twoCellAnchor>
  <xdr:twoCellAnchor>
    <xdr:from>
      <xdr:col>12</xdr:col>
      <xdr:colOff>284798</xdr:colOff>
      <xdr:row>181</xdr:row>
      <xdr:rowOff>122238</xdr:rowOff>
    </xdr:from>
    <xdr:to>
      <xdr:col>12</xdr:col>
      <xdr:colOff>799490</xdr:colOff>
      <xdr:row>182</xdr:row>
      <xdr:rowOff>103188</xdr:rowOff>
    </xdr:to>
    <xdr:sp macro="" textlink="">
      <xdr:nvSpPr>
        <xdr:cNvPr id="12" name="TextBox 11">
          <a:extLst>
            <a:ext uri="{FF2B5EF4-FFF2-40B4-BE49-F238E27FC236}">
              <a16:creationId xmlns:a16="http://schemas.microsoft.com/office/drawing/2014/main" id="{00000000-0008-0000-0500-00000C000000}"/>
            </a:ext>
          </a:extLst>
        </xdr:cNvPr>
        <xdr:cNvSpPr txBox="1"/>
      </xdr:nvSpPr>
      <xdr:spPr>
        <a:xfrm>
          <a:off x="5555298" y="32872363"/>
          <a:ext cx="514692" cy="21113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l"/>
          <a:r>
            <a:rPr lang="en-CA" sz="700" b="1">
              <a:latin typeface="Century Gothic" panose="020B0502020202020204" pitchFamily="34" charset="0"/>
            </a:rPr>
            <a:t>CODE</a:t>
          </a:r>
          <a:r>
            <a:rPr lang="en-CA" sz="700" b="1" baseline="0">
              <a:latin typeface="Century Gothic" panose="020B0502020202020204" pitchFamily="34" charset="0"/>
            </a:rPr>
            <a:t> 5</a:t>
          </a:r>
          <a:endParaRPr lang="en-CA" sz="700" b="1">
            <a:latin typeface="Century Gothic" panose="020B0502020202020204" pitchFamily="34" charset="0"/>
          </a:endParaRPr>
        </a:p>
      </xdr:txBody>
    </xdr:sp>
    <xdr:clientData/>
  </xdr:twoCellAnchor>
  <xdr:twoCellAnchor>
    <xdr:from>
      <xdr:col>12</xdr:col>
      <xdr:colOff>471487</xdr:colOff>
      <xdr:row>182</xdr:row>
      <xdr:rowOff>176212</xdr:rowOff>
    </xdr:from>
    <xdr:to>
      <xdr:col>13</xdr:col>
      <xdr:colOff>357188</xdr:colOff>
      <xdr:row>183</xdr:row>
      <xdr:rowOff>103187</xdr:rowOff>
    </xdr:to>
    <xdr:sp macro="" textlink="">
      <xdr:nvSpPr>
        <xdr:cNvPr id="13" name="TextBox 12">
          <a:extLst>
            <a:ext uri="{FF2B5EF4-FFF2-40B4-BE49-F238E27FC236}">
              <a16:creationId xmlns:a16="http://schemas.microsoft.com/office/drawing/2014/main" id="{00000000-0008-0000-0500-00000D000000}"/>
            </a:ext>
          </a:extLst>
        </xdr:cNvPr>
        <xdr:cNvSpPr txBox="1"/>
      </xdr:nvSpPr>
      <xdr:spPr>
        <a:xfrm>
          <a:off x="5741987" y="32926337"/>
          <a:ext cx="727076" cy="15716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CA" sz="700" b="1">
              <a:latin typeface="Century Gothic" panose="020B0502020202020204" pitchFamily="34" charset="0"/>
            </a:rPr>
            <a:t>CODE</a:t>
          </a:r>
          <a:r>
            <a:rPr lang="en-CA" sz="700" b="1" baseline="0">
              <a:latin typeface="Century Gothic" panose="020B0502020202020204" pitchFamily="34" charset="0"/>
            </a:rPr>
            <a:t> 6</a:t>
          </a:r>
          <a:endParaRPr lang="en-CA" sz="700" b="1">
            <a:latin typeface="Century Gothic" panose="020B0502020202020204" pitchFamily="34" charset="0"/>
          </a:endParaRPr>
        </a:p>
      </xdr:txBody>
    </xdr:sp>
    <xdr:clientData/>
  </xdr:twoCellAnchor>
  <xdr:twoCellAnchor>
    <xdr:from>
      <xdr:col>12</xdr:col>
      <xdr:colOff>359410</xdr:colOff>
      <xdr:row>185</xdr:row>
      <xdr:rowOff>36513</xdr:rowOff>
    </xdr:from>
    <xdr:to>
      <xdr:col>13</xdr:col>
      <xdr:colOff>108396</xdr:colOff>
      <xdr:row>185</xdr:row>
      <xdr:rowOff>219075</xdr:rowOff>
    </xdr:to>
    <xdr:sp macro="" textlink="">
      <xdr:nvSpPr>
        <xdr:cNvPr id="14" name="TextBox 13">
          <a:extLst>
            <a:ext uri="{FF2B5EF4-FFF2-40B4-BE49-F238E27FC236}">
              <a16:creationId xmlns:a16="http://schemas.microsoft.com/office/drawing/2014/main" id="{00000000-0008-0000-0500-00000E000000}"/>
            </a:ext>
          </a:extLst>
        </xdr:cNvPr>
        <xdr:cNvSpPr txBox="1"/>
      </xdr:nvSpPr>
      <xdr:spPr>
        <a:xfrm>
          <a:off x="5629910" y="33707388"/>
          <a:ext cx="614174" cy="18256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CA" sz="700" b="1">
              <a:latin typeface="Century Gothic" panose="020B0502020202020204" pitchFamily="34" charset="0"/>
            </a:rPr>
            <a:t>CODE</a:t>
          </a:r>
          <a:r>
            <a:rPr lang="en-CA" sz="700" b="1" baseline="0">
              <a:latin typeface="Century Gothic" panose="020B0502020202020204" pitchFamily="34" charset="0"/>
            </a:rPr>
            <a:t> 2</a:t>
          </a:r>
          <a:endParaRPr lang="en-CA" sz="700" b="1">
            <a:latin typeface="Century Gothic" panose="020B0502020202020204" pitchFamily="34" charset="0"/>
          </a:endParaRPr>
        </a:p>
      </xdr:txBody>
    </xdr:sp>
    <xdr:clientData/>
  </xdr:twoCellAnchor>
  <xdr:twoCellAnchor>
    <xdr:from>
      <xdr:col>13</xdr:col>
      <xdr:colOff>166688</xdr:colOff>
      <xdr:row>181</xdr:row>
      <xdr:rowOff>101600</xdr:rowOff>
    </xdr:from>
    <xdr:to>
      <xdr:col>15</xdr:col>
      <xdr:colOff>81799</xdr:colOff>
      <xdr:row>182</xdr:row>
      <xdr:rowOff>87312</xdr:rowOff>
    </xdr:to>
    <xdr:sp macro="" textlink="">
      <xdr:nvSpPr>
        <xdr:cNvPr id="15" name="TextBox 14">
          <a:extLst>
            <a:ext uri="{FF2B5EF4-FFF2-40B4-BE49-F238E27FC236}">
              <a16:creationId xmlns:a16="http://schemas.microsoft.com/office/drawing/2014/main" id="{00000000-0008-0000-0500-00000F000000}"/>
            </a:ext>
          </a:extLst>
        </xdr:cNvPr>
        <xdr:cNvSpPr txBox="1"/>
      </xdr:nvSpPr>
      <xdr:spPr>
        <a:xfrm>
          <a:off x="6302376" y="32851725"/>
          <a:ext cx="558048" cy="2159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CA" sz="700" b="1">
              <a:latin typeface="Century Gothic" panose="020B0502020202020204" pitchFamily="34" charset="0"/>
            </a:rPr>
            <a:t>CODE</a:t>
          </a:r>
          <a:r>
            <a:rPr lang="en-CA" sz="700" b="1" baseline="0">
              <a:latin typeface="Century Gothic" panose="020B0502020202020204" pitchFamily="34" charset="0"/>
            </a:rPr>
            <a:t> 4</a:t>
          </a:r>
          <a:endParaRPr lang="en-CA" sz="700" b="1">
            <a:latin typeface="Century Gothic" panose="020B0502020202020204" pitchFamily="34" charset="0"/>
          </a:endParaRPr>
        </a:p>
      </xdr:txBody>
    </xdr:sp>
    <xdr:clientData/>
  </xdr:twoCellAnchor>
  <xdr:twoCellAnchor>
    <xdr:from>
      <xdr:col>12</xdr:col>
      <xdr:colOff>825500</xdr:colOff>
      <xdr:row>183</xdr:row>
      <xdr:rowOff>107950</xdr:rowOff>
    </xdr:from>
    <xdr:to>
      <xdr:col>14</xdr:col>
      <xdr:colOff>158749</xdr:colOff>
      <xdr:row>184</xdr:row>
      <xdr:rowOff>63500</xdr:rowOff>
    </xdr:to>
    <xdr:sp macro="" textlink="">
      <xdr:nvSpPr>
        <xdr:cNvPr id="16" name="TextBox 15">
          <a:extLst>
            <a:ext uri="{FF2B5EF4-FFF2-40B4-BE49-F238E27FC236}">
              <a16:creationId xmlns:a16="http://schemas.microsoft.com/office/drawing/2014/main" id="{00000000-0008-0000-0500-000010000000}"/>
            </a:ext>
          </a:extLst>
        </xdr:cNvPr>
        <xdr:cNvSpPr txBox="1"/>
      </xdr:nvSpPr>
      <xdr:spPr>
        <a:xfrm>
          <a:off x="6096000" y="33318450"/>
          <a:ext cx="539749" cy="18573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CA" sz="700" b="1">
              <a:latin typeface="Century Gothic" panose="020B0502020202020204" pitchFamily="34" charset="0"/>
            </a:rPr>
            <a:t>CODE</a:t>
          </a:r>
          <a:r>
            <a:rPr lang="en-CA" sz="700" b="1" baseline="0">
              <a:latin typeface="Century Gothic" panose="020B0502020202020204" pitchFamily="34" charset="0"/>
            </a:rPr>
            <a:t> 3</a:t>
          </a:r>
          <a:endParaRPr lang="en-CA" sz="700" b="1">
            <a:latin typeface="Century Gothic" panose="020B0502020202020204" pitchFamily="34" charset="0"/>
          </a:endParaRPr>
        </a:p>
      </xdr:txBody>
    </xdr:sp>
    <xdr:clientData/>
  </xdr:twoCellAnchor>
  <xdr:twoCellAnchor>
    <xdr:from>
      <xdr:col>13</xdr:col>
      <xdr:colOff>92075</xdr:colOff>
      <xdr:row>185</xdr:row>
      <xdr:rowOff>41275</xdr:rowOff>
    </xdr:from>
    <xdr:to>
      <xdr:col>15</xdr:col>
      <xdr:colOff>101601</xdr:colOff>
      <xdr:row>185</xdr:row>
      <xdr:rowOff>222250</xdr:rowOff>
    </xdr:to>
    <xdr:sp macro="" textlink="">
      <xdr:nvSpPr>
        <xdr:cNvPr id="17" name="TextBox 16">
          <a:extLst>
            <a:ext uri="{FF2B5EF4-FFF2-40B4-BE49-F238E27FC236}">
              <a16:creationId xmlns:a16="http://schemas.microsoft.com/office/drawing/2014/main" id="{00000000-0008-0000-0500-000011000000}"/>
            </a:ext>
          </a:extLst>
        </xdr:cNvPr>
        <xdr:cNvSpPr txBox="1"/>
      </xdr:nvSpPr>
      <xdr:spPr>
        <a:xfrm>
          <a:off x="6227763" y="33712150"/>
          <a:ext cx="652463" cy="1809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CA" sz="700" b="1">
              <a:latin typeface="Century Gothic" panose="020B0502020202020204" pitchFamily="34" charset="0"/>
            </a:rPr>
            <a:t>CODE</a:t>
          </a:r>
          <a:r>
            <a:rPr lang="en-CA" sz="700" b="1" baseline="0">
              <a:latin typeface="Century Gothic" panose="020B0502020202020204" pitchFamily="34" charset="0"/>
            </a:rPr>
            <a:t> 1</a:t>
          </a:r>
          <a:endParaRPr lang="en-CA" sz="700" b="1">
            <a:latin typeface="Century Gothic" panose="020B0502020202020204" pitchFamily="34" charset="0"/>
          </a:endParaRPr>
        </a:p>
      </xdr:txBody>
    </xdr:sp>
    <xdr:clientData/>
  </xdr:twoCellAnchor>
  <xdr:twoCellAnchor>
    <xdr:from>
      <xdr:col>4</xdr:col>
      <xdr:colOff>9525</xdr:colOff>
      <xdr:row>179</xdr:row>
      <xdr:rowOff>152399</xdr:rowOff>
    </xdr:from>
    <xdr:to>
      <xdr:col>4</xdr:col>
      <xdr:colOff>9525</xdr:colOff>
      <xdr:row>180</xdr:row>
      <xdr:rowOff>115424</xdr:rowOff>
    </xdr:to>
    <xdr:cxnSp macro="">
      <xdr:nvCxnSpPr>
        <xdr:cNvPr id="18" name="Straight Arrow Connector 17">
          <a:extLst>
            <a:ext uri="{FF2B5EF4-FFF2-40B4-BE49-F238E27FC236}">
              <a16:creationId xmlns:a16="http://schemas.microsoft.com/office/drawing/2014/main" id="{00000000-0008-0000-0500-000012000000}"/>
            </a:ext>
          </a:extLst>
        </xdr:cNvPr>
        <xdr:cNvCxnSpPr/>
      </xdr:nvCxnSpPr>
      <xdr:spPr>
        <a:xfrm>
          <a:off x="1571625" y="42900599"/>
          <a:ext cx="0" cy="144000"/>
        </a:xfrm>
        <a:prstGeom prst="straightConnector1">
          <a:avLst/>
        </a:prstGeom>
        <a:ln w="6350" cap="sq">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9525</xdr:colOff>
      <xdr:row>181</xdr:row>
      <xdr:rowOff>104775</xdr:rowOff>
    </xdr:from>
    <xdr:to>
      <xdr:col>4</xdr:col>
      <xdr:colOff>9525</xdr:colOff>
      <xdr:row>182</xdr:row>
      <xdr:rowOff>12596</xdr:rowOff>
    </xdr:to>
    <xdr:cxnSp macro="">
      <xdr:nvCxnSpPr>
        <xdr:cNvPr id="19" name="Straight Arrow Connector 18">
          <a:extLst>
            <a:ext uri="{FF2B5EF4-FFF2-40B4-BE49-F238E27FC236}">
              <a16:creationId xmlns:a16="http://schemas.microsoft.com/office/drawing/2014/main" id="{00000000-0008-0000-0500-000013000000}"/>
            </a:ext>
          </a:extLst>
        </xdr:cNvPr>
        <xdr:cNvCxnSpPr/>
      </xdr:nvCxnSpPr>
      <xdr:spPr>
        <a:xfrm flipV="1">
          <a:off x="1571625" y="43262550"/>
          <a:ext cx="0" cy="144000"/>
        </a:xfrm>
        <a:prstGeom prst="straightConnector1">
          <a:avLst/>
        </a:prstGeom>
        <a:ln w="6350" cap="sq">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967740</xdr:colOff>
      <xdr:row>180</xdr:row>
      <xdr:rowOff>114300</xdr:rowOff>
    </xdr:from>
    <xdr:to>
      <xdr:col>5</xdr:col>
      <xdr:colOff>141463</xdr:colOff>
      <xdr:row>181</xdr:row>
      <xdr:rowOff>85725</xdr:rowOff>
    </xdr:to>
    <xdr:sp macro="" textlink="">
      <xdr:nvSpPr>
        <xdr:cNvPr id="20" name="TextBox 19">
          <a:extLst>
            <a:ext uri="{FF2B5EF4-FFF2-40B4-BE49-F238E27FC236}">
              <a16:creationId xmlns:a16="http://schemas.microsoft.com/office/drawing/2014/main" id="{00000000-0008-0000-0500-000014000000}"/>
            </a:ext>
          </a:extLst>
        </xdr:cNvPr>
        <xdr:cNvSpPr txBox="1"/>
      </xdr:nvSpPr>
      <xdr:spPr>
        <a:xfrm>
          <a:off x="1371600" y="43043475"/>
          <a:ext cx="447675" cy="20002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CA" sz="800">
              <a:latin typeface="Century Gothic" panose="020B0502020202020204" pitchFamily="34" charset="0"/>
            </a:rPr>
            <a:t>6.75"</a:t>
          </a:r>
        </a:p>
      </xdr:txBody>
    </xdr:sp>
    <xdr:clientData/>
  </xdr:twoCellAnchor>
  <xdr:twoCellAnchor>
    <xdr:from>
      <xdr:col>3</xdr:col>
      <xdr:colOff>1103313</xdr:colOff>
      <xdr:row>182</xdr:row>
      <xdr:rowOff>55561</xdr:rowOff>
    </xdr:from>
    <xdr:to>
      <xdr:col>5</xdr:col>
      <xdr:colOff>230189</xdr:colOff>
      <xdr:row>183</xdr:row>
      <xdr:rowOff>65086</xdr:rowOff>
    </xdr:to>
    <xdr:sp macro="" textlink="">
      <xdr:nvSpPr>
        <xdr:cNvPr id="21" name="TextBox 20">
          <a:extLst>
            <a:ext uri="{FF2B5EF4-FFF2-40B4-BE49-F238E27FC236}">
              <a16:creationId xmlns:a16="http://schemas.microsoft.com/office/drawing/2014/main" id="{00000000-0008-0000-0500-000015000000}"/>
            </a:ext>
          </a:extLst>
        </xdr:cNvPr>
        <xdr:cNvSpPr txBox="1"/>
      </xdr:nvSpPr>
      <xdr:spPr>
        <a:xfrm>
          <a:off x="1539876" y="33035874"/>
          <a:ext cx="452438" cy="23971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CA" sz="1000" b="1">
              <a:latin typeface="Century Gothic" panose="020B0502020202020204" pitchFamily="34" charset="0"/>
            </a:rPr>
            <a:t>W =</a:t>
          </a:r>
        </a:p>
      </xdr:txBody>
    </xdr:sp>
    <xdr:clientData/>
  </xdr:twoCellAnchor>
  <xdr:twoCellAnchor>
    <xdr:from>
      <xdr:col>4</xdr:col>
      <xdr:colOff>103187</xdr:colOff>
      <xdr:row>184</xdr:row>
      <xdr:rowOff>82867</xdr:rowOff>
    </xdr:from>
    <xdr:to>
      <xdr:col>5</xdr:col>
      <xdr:colOff>317501</xdr:colOff>
      <xdr:row>185</xdr:row>
      <xdr:rowOff>100073</xdr:rowOff>
    </xdr:to>
    <xdr:sp macro="" textlink="">
      <xdr:nvSpPr>
        <xdr:cNvPr id="22" name="TextBox 21">
          <a:extLst>
            <a:ext uri="{FF2B5EF4-FFF2-40B4-BE49-F238E27FC236}">
              <a16:creationId xmlns:a16="http://schemas.microsoft.com/office/drawing/2014/main" id="{00000000-0008-0000-0500-000016000000}"/>
            </a:ext>
          </a:extLst>
        </xdr:cNvPr>
        <xdr:cNvSpPr txBox="1"/>
      </xdr:nvSpPr>
      <xdr:spPr>
        <a:xfrm>
          <a:off x="1682750" y="33523555"/>
          <a:ext cx="396876" cy="24739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CA" sz="1000" b="1">
              <a:latin typeface="Century Gothic" panose="020B0502020202020204" pitchFamily="34" charset="0"/>
            </a:rPr>
            <a:t>D =</a:t>
          </a:r>
        </a:p>
      </xdr:txBody>
    </xdr:sp>
    <xdr:clientData/>
  </xdr:twoCellAnchor>
  <xdr:twoCellAnchor>
    <xdr:from>
      <xdr:col>0</xdr:col>
      <xdr:colOff>47625</xdr:colOff>
      <xdr:row>183</xdr:row>
      <xdr:rowOff>47625</xdr:rowOff>
    </xdr:from>
    <xdr:to>
      <xdr:col>3</xdr:col>
      <xdr:colOff>7937</xdr:colOff>
      <xdr:row>184</xdr:row>
      <xdr:rowOff>57150</xdr:rowOff>
    </xdr:to>
    <xdr:sp macro="" textlink="">
      <xdr:nvSpPr>
        <xdr:cNvPr id="23" name="TextBox 22">
          <a:extLst>
            <a:ext uri="{FF2B5EF4-FFF2-40B4-BE49-F238E27FC236}">
              <a16:creationId xmlns:a16="http://schemas.microsoft.com/office/drawing/2014/main" id="{00000000-0008-0000-0500-000017000000}"/>
            </a:ext>
          </a:extLst>
        </xdr:cNvPr>
        <xdr:cNvSpPr txBox="1"/>
      </xdr:nvSpPr>
      <xdr:spPr>
        <a:xfrm>
          <a:off x="47625" y="33258125"/>
          <a:ext cx="396875" cy="23971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CA" sz="1000" b="1">
              <a:latin typeface="Century Gothic" panose="020B0502020202020204" pitchFamily="34" charset="0"/>
            </a:rPr>
            <a:t>Y =</a:t>
          </a:r>
        </a:p>
      </xdr:txBody>
    </xdr:sp>
    <xdr:clientData/>
  </xdr:twoCellAnchor>
  <xdr:twoCellAnchor>
    <xdr:from>
      <xdr:col>4</xdr:col>
      <xdr:colOff>23812</xdr:colOff>
      <xdr:row>188</xdr:row>
      <xdr:rowOff>9525</xdr:rowOff>
    </xdr:from>
    <xdr:to>
      <xdr:col>5</xdr:col>
      <xdr:colOff>277813</xdr:colOff>
      <xdr:row>189</xdr:row>
      <xdr:rowOff>11609</xdr:rowOff>
    </xdr:to>
    <xdr:sp macro="" textlink="">
      <xdr:nvSpPr>
        <xdr:cNvPr id="24" name="TextBox 23">
          <a:extLst>
            <a:ext uri="{FF2B5EF4-FFF2-40B4-BE49-F238E27FC236}">
              <a16:creationId xmlns:a16="http://schemas.microsoft.com/office/drawing/2014/main" id="{00000000-0008-0000-0500-000018000000}"/>
            </a:ext>
          </a:extLst>
        </xdr:cNvPr>
        <xdr:cNvSpPr txBox="1"/>
      </xdr:nvSpPr>
      <xdr:spPr>
        <a:xfrm>
          <a:off x="1603375" y="34370963"/>
          <a:ext cx="436563" cy="23227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CA" sz="1000" b="1">
              <a:latin typeface="Century Gothic" panose="020B0502020202020204" pitchFamily="34" charset="0"/>
            </a:rPr>
            <a:t>X =</a:t>
          </a:r>
        </a:p>
      </xdr:txBody>
    </xdr:sp>
    <xdr:clientData/>
  </xdr:twoCellAnchor>
  <xdr:twoCellAnchor>
    <xdr:from>
      <xdr:col>3</xdr:col>
      <xdr:colOff>735330</xdr:colOff>
      <xdr:row>188</xdr:row>
      <xdr:rowOff>9525</xdr:rowOff>
    </xdr:from>
    <xdr:to>
      <xdr:col>3</xdr:col>
      <xdr:colOff>735330</xdr:colOff>
      <xdr:row>189</xdr:row>
      <xdr:rowOff>9525</xdr:rowOff>
    </xdr:to>
    <xdr:cxnSp macro="">
      <xdr:nvCxnSpPr>
        <xdr:cNvPr id="25" name="Straight Connector 24">
          <a:extLst>
            <a:ext uri="{FF2B5EF4-FFF2-40B4-BE49-F238E27FC236}">
              <a16:creationId xmlns:a16="http://schemas.microsoft.com/office/drawing/2014/main" id="{00000000-0008-0000-0500-000019000000}"/>
            </a:ext>
          </a:extLst>
        </xdr:cNvPr>
        <xdr:cNvCxnSpPr/>
      </xdr:nvCxnSpPr>
      <xdr:spPr>
        <a:xfrm>
          <a:off x="1162050" y="44767500"/>
          <a:ext cx="0" cy="228600"/>
        </a:xfrm>
        <a:prstGeom prst="line">
          <a:avLst/>
        </a:prstGeom>
        <a:ln w="15875">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xdr:col>
      <xdr:colOff>47625</xdr:colOff>
      <xdr:row>188</xdr:row>
      <xdr:rowOff>19050</xdr:rowOff>
    </xdr:from>
    <xdr:to>
      <xdr:col>8</xdr:col>
      <xdr:colOff>47625</xdr:colOff>
      <xdr:row>189</xdr:row>
      <xdr:rowOff>19050</xdr:rowOff>
    </xdr:to>
    <xdr:cxnSp macro="">
      <xdr:nvCxnSpPr>
        <xdr:cNvPr id="26" name="Straight Connector 25">
          <a:extLst>
            <a:ext uri="{FF2B5EF4-FFF2-40B4-BE49-F238E27FC236}">
              <a16:creationId xmlns:a16="http://schemas.microsoft.com/office/drawing/2014/main" id="{00000000-0008-0000-0500-00001A000000}"/>
            </a:ext>
          </a:extLst>
        </xdr:cNvPr>
        <xdr:cNvCxnSpPr/>
      </xdr:nvCxnSpPr>
      <xdr:spPr>
        <a:xfrm>
          <a:off x="3228975" y="34070925"/>
          <a:ext cx="0" cy="228600"/>
        </a:xfrm>
        <a:prstGeom prst="line">
          <a:avLst/>
        </a:prstGeom>
        <a:ln w="15875">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228600</xdr:colOff>
      <xdr:row>188</xdr:row>
      <xdr:rowOff>133351</xdr:rowOff>
    </xdr:from>
    <xdr:to>
      <xdr:col>7</xdr:col>
      <xdr:colOff>295275</xdr:colOff>
      <xdr:row>188</xdr:row>
      <xdr:rowOff>133351</xdr:rowOff>
    </xdr:to>
    <xdr:cxnSp macro="">
      <xdr:nvCxnSpPr>
        <xdr:cNvPr id="27" name="Straight Arrow Connector 26">
          <a:extLst>
            <a:ext uri="{FF2B5EF4-FFF2-40B4-BE49-F238E27FC236}">
              <a16:creationId xmlns:a16="http://schemas.microsoft.com/office/drawing/2014/main" id="{00000000-0008-0000-0500-00001B000000}"/>
            </a:ext>
          </a:extLst>
        </xdr:cNvPr>
        <xdr:cNvCxnSpPr/>
      </xdr:nvCxnSpPr>
      <xdr:spPr>
        <a:xfrm>
          <a:off x="2524125" y="34185226"/>
          <a:ext cx="647700" cy="0"/>
        </a:xfrm>
        <a:prstGeom prst="straightConnector1">
          <a:avLst/>
        </a:prstGeom>
        <a:ln w="6350" cap="sq">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775337</xdr:colOff>
      <xdr:row>188</xdr:row>
      <xdr:rowOff>114300</xdr:rowOff>
    </xdr:from>
    <xdr:to>
      <xdr:col>4</xdr:col>
      <xdr:colOff>105341</xdr:colOff>
      <xdr:row>188</xdr:row>
      <xdr:rowOff>114301</xdr:rowOff>
    </xdr:to>
    <xdr:cxnSp macro="">
      <xdr:nvCxnSpPr>
        <xdr:cNvPr id="28" name="Straight Arrow Connector 27">
          <a:extLst>
            <a:ext uri="{FF2B5EF4-FFF2-40B4-BE49-F238E27FC236}">
              <a16:creationId xmlns:a16="http://schemas.microsoft.com/office/drawing/2014/main" id="{00000000-0008-0000-0500-00001C000000}"/>
            </a:ext>
          </a:extLst>
        </xdr:cNvPr>
        <xdr:cNvCxnSpPr/>
      </xdr:nvCxnSpPr>
      <xdr:spPr>
        <a:xfrm flipH="1">
          <a:off x="1209677" y="44872275"/>
          <a:ext cx="457198" cy="1"/>
        </a:xfrm>
        <a:prstGeom prst="straightConnector1">
          <a:avLst/>
        </a:prstGeom>
        <a:ln w="6350" cap="sq">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222885</xdr:colOff>
      <xdr:row>180</xdr:row>
      <xdr:rowOff>104775</xdr:rowOff>
    </xdr:from>
    <xdr:to>
      <xdr:col>3</xdr:col>
      <xdr:colOff>463673</xdr:colOff>
      <xdr:row>180</xdr:row>
      <xdr:rowOff>104775</xdr:rowOff>
    </xdr:to>
    <xdr:cxnSp macro="">
      <xdr:nvCxnSpPr>
        <xdr:cNvPr id="29" name="Straight Connector 28">
          <a:extLst>
            <a:ext uri="{FF2B5EF4-FFF2-40B4-BE49-F238E27FC236}">
              <a16:creationId xmlns:a16="http://schemas.microsoft.com/office/drawing/2014/main" id="{00000000-0008-0000-0500-00001D000000}"/>
            </a:ext>
          </a:extLst>
        </xdr:cNvPr>
        <xdr:cNvCxnSpPr/>
      </xdr:nvCxnSpPr>
      <xdr:spPr>
        <a:xfrm rot="5400000">
          <a:off x="771525" y="42919650"/>
          <a:ext cx="0" cy="228600"/>
        </a:xfrm>
        <a:prstGeom prst="line">
          <a:avLst/>
        </a:prstGeom>
        <a:ln w="15875">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222885</xdr:colOff>
      <xdr:row>186</xdr:row>
      <xdr:rowOff>190500</xdr:rowOff>
    </xdr:from>
    <xdr:to>
      <xdr:col>3</xdr:col>
      <xdr:colOff>463673</xdr:colOff>
      <xdr:row>186</xdr:row>
      <xdr:rowOff>190500</xdr:rowOff>
    </xdr:to>
    <xdr:cxnSp macro="">
      <xdr:nvCxnSpPr>
        <xdr:cNvPr id="30" name="Straight Connector 29">
          <a:extLst>
            <a:ext uri="{FF2B5EF4-FFF2-40B4-BE49-F238E27FC236}">
              <a16:creationId xmlns:a16="http://schemas.microsoft.com/office/drawing/2014/main" id="{00000000-0008-0000-0500-00001E000000}"/>
            </a:ext>
          </a:extLst>
        </xdr:cNvPr>
        <xdr:cNvCxnSpPr/>
      </xdr:nvCxnSpPr>
      <xdr:spPr>
        <a:xfrm rot="5400000">
          <a:off x="771525" y="44376975"/>
          <a:ext cx="0" cy="228600"/>
        </a:xfrm>
        <a:prstGeom prst="line">
          <a:avLst/>
        </a:prstGeom>
        <a:ln w="15875">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325755</xdr:colOff>
      <xdr:row>184</xdr:row>
      <xdr:rowOff>142875</xdr:rowOff>
    </xdr:from>
    <xdr:to>
      <xdr:col>3</xdr:col>
      <xdr:colOff>325755</xdr:colOff>
      <xdr:row>186</xdr:row>
      <xdr:rowOff>105336</xdr:rowOff>
    </xdr:to>
    <xdr:cxnSp macro="">
      <xdr:nvCxnSpPr>
        <xdr:cNvPr id="31" name="Straight Arrow Connector 30">
          <a:extLst>
            <a:ext uri="{FF2B5EF4-FFF2-40B4-BE49-F238E27FC236}">
              <a16:creationId xmlns:a16="http://schemas.microsoft.com/office/drawing/2014/main" id="{00000000-0008-0000-0500-00001F000000}"/>
            </a:ext>
          </a:extLst>
        </xdr:cNvPr>
        <xdr:cNvCxnSpPr/>
      </xdr:nvCxnSpPr>
      <xdr:spPr>
        <a:xfrm rot="10800000" flipV="1">
          <a:off x="752475" y="43986450"/>
          <a:ext cx="4765" cy="419661"/>
        </a:xfrm>
        <a:prstGeom prst="straightConnector1">
          <a:avLst/>
        </a:prstGeom>
        <a:ln w="6350" cap="sq">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891540</xdr:colOff>
      <xdr:row>183</xdr:row>
      <xdr:rowOff>57150</xdr:rowOff>
    </xdr:from>
    <xdr:to>
      <xdr:col>4</xdr:col>
      <xdr:colOff>73023</xdr:colOff>
      <xdr:row>183</xdr:row>
      <xdr:rowOff>57151</xdr:rowOff>
    </xdr:to>
    <xdr:cxnSp macro="">
      <xdr:nvCxnSpPr>
        <xdr:cNvPr id="32" name="Straight Arrow Connector 31">
          <a:extLst>
            <a:ext uri="{FF2B5EF4-FFF2-40B4-BE49-F238E27FC236}">
              <a16:creationId xmlns:a16="http://schemas.microsoft.com/office/drawing/2014/main" id="{00000000-0008-0000-0500-000020000000}"/>
            </a:ext>
          </a:extLst>
        </xdr:cNvPr>
        <xdr:cNvCxnSpPr/>
      </xdr:nvCxnSpPr>
      <xdr:spPr>
        <a:xfrm flipH="1">
          <a:off x="1308735" y="33499425"/>
          <a:ext cx="325772" cy="1"/>
        </a:xfrm>
        <a:prstGeom prst="straightConnector1">
          <a:avLst/>
        </a:prstGeom>
        <a:ln w="6350" cap="sq">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196215</xdr:colOff>
      <xdr:row>183</xdr:row>
      <xdr:rowOff>47625</xdr:rowOff>
    </xdr:from>
    <xdr:to>
      <xdr:col>7</xdr:col>
      <xdr:colOff>173687</xdr:colOff>
      <xdr:row>183</xdr:row>
      <xdr:rowOff>47626</xdr:rowOff>
    </xdr:to>
    <xdr:cxnSp macro="">
      <xdr:nvCxnSpPr>
        <xdr:cNvPr id="33" name="Straight Arrow Connector 32">
          <a:extLst>
            <a:ext uri="{FF2B5EF4-FFF2-40B4-BE49-F238E27FC236}">
              <a16:creationId xmlns:a16="http://schemas.microsoft.com/office/drawing/2014/main" id="{00000000-0008-0000-0500-000021000000}"/>
            </a:ext>
          </a:extLst>
        </xdr:cNvPr>
        <xdr:cNvCxnSpPr/>
      </xdr:nvCxnSpPr>
      <xdr:spPr>
        <a:xfrm rot="10800000" flipH="1">
          <a:off x="2491740" y="32956500"/>
          <a:ext cx="558497" cy="1"/>
        </a:xfrm>
        <a:prstGeom prst="straightConnector1">
          <a:avLst/>
        </a:prstGeom>
        <a:ln w="6350" cap="sq">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493712</xdr:colOff>
      <xdr:row>185</xdr:row>
      <xdr:rowOff>87313</xdr:rowOff>
    </xdr:from>
    <xdr:to>
      <xdr:col>6</xdr:col>
      <xdr:colOff>493713</xdr:colOff>
      <xdr:row>186</xdr:row>
      <xdr:rowOff>41593</xdr:rowOff>
    </xdr:to>
    <xdr:cxnSp macro="">
      <xdr:nvCxnSpPr>
        <xdr:cNvPr id="35" name="Straight Arrow Connector 34">
          <a:extLst>
            <a:ext uri="{FF2B5EF4-FFF2-40B4-BE49-F238E27FC236}">
              <a16:creationId xmlns:a16="http://schemas.microsoft.com/office/drawing/2014/main" id="{00000000-0008-0000-0500-000023000000}"/>
            </a:ext>
          </a:extLst>
        </xdr:cNvPr>
        <xdr:cNvCxnSpPr/>
      </xdr:nvCxnSpPr>
      <xdr:spPr>
        <a:xfrm>
          <a:off x="2795587" y="33758188"/>
          <a:ext cx="1" cy="184468"/>
        </a:xfrm>
        <a:prstGeom prst="straightConnector1">
          <a:avLst/>
        </a:prstGeom>
        <a:ln w="6350" cap="sq">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727710</xdr:colOff>
      <xdr:row>181</xdr:row>
      <xdr:rowOff>95250</xdr:rowOff>
    </xdr:from>
    <xdr:to>
      <xdr:col>15</xdr:col>
      <xdr:colOff>297238</xdr:colOff>
      <xdr:row>181</xdr:row>
      <xdr:rowOff>95250</xdr:rowOff>
    </xdr:to>
    <xdr:cxnSp macro="">
      <xdr:nvCxnSpPr>
        <xdr:cNvPr id="36" name="Straight Connector 35">
          <a:extLst>
            <a:ext uri="{FF2B5EF4-FFF2-40B4-BE49-F238E27FC236}">
              <a16:creationId xmlns:a16="http://schemas.microsoft.com/office/drawing/2014/main" id="{00000000-0008-0000-0500-000024000000}"/>
            </a:ext>
          </a:extLst>
        </xdr:cNvPr>
        <xdr:cNvCxnSpPr/>
      </xdr:nvCxnSpPr>
      <xdr:spPr>
        <a:xfrm>
          <a:off x="6033135" y="32546925"/>
          <a:ext cx="1131628" cy="0"/>
        </a:xfrm>
        <a:prstGeom prst="line">
          <a:avLst/>
        </a:prstGeom>
        <a:ln>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17</xdr:col>
      <xdr:colOff>114300</xdr:colOff>
      <xdr:row>188</xdr:row>
      <xdr:rowOff>123825</xdr:rowOff>
    </xdr:from>
    <xdr:to>
      <xdr:col>17</xdr:col>
      <xdr:colOff>200025</xdr:colOff>
      <xdr:row>190</xdr:row>
      <xdr:rowOff>85725</xdr:rowOff>
    </xdr:to>
    <xdr:grpSp>
      <xdr:nvGrpSpPr>
        <xdr:cNvPr id="412845" name="Group 283">
          <a:extLst>
            <a:ext uri="{FF2B5EF4-FFF2-40B4-BE49-F238E27FC236}">
              <a16:creationId xmlns:a16="http://schemas.microsoft.com/office/drawing/2014/main" id="{00000000-0008-0000-0500-0000AD4C0600}"/>
            </a:ext>
          </a:extLst>
        </xdr:cNvPr>
        <xdr:cNvGrpSpPr>
          <a:grpSpLocks/>
        </xdr:cNvGrpSpPr>
      </xdr:nvGrpSpPr>
      <xdr:grpSpPr bwMode="auto">
        <a:xfrm>
          <a:off x="7515225" y="33804225"/>
          <a:ext cx="85725" cy="285750"/>
          <a:chOff x="3790950" y="42119550"/>
          <a:chExt cx="85725" cy="361950"/>
        </a:xfrm>
      </xdr:grpSpPr>
      <xdr:sp macro="" textlink="">
        <xdr:nvSpPr>
          <xdr:cNvPr id="39" name="Rectangle 38">
            <a:extLst>
              <a:ext uri="{FF2B5EF4-FFF2-40B4-BE49-F238E27FC236}">
                <a16:creationId xmlns:a16="http://schemas.microsoft.com/office/drawing/2014/main" id="{00000000-0008-0000-0500-000027000000}"/>
              </a:ext>
            </a:extLst>
          </xdr:cNvPr>
          <xdr:cNvSpPr/>
        </xdr:nvSpPr>
        <xdr:spPr>
          <a:xfrm>
            <a:off x="3790950" y="42324655"/>
            <a:ext cx="85725" cy="156845"/>
          </a:xfrm>
          <a:prstGeom prst="rect">
            <a:avLst/>
          </a:prstGeom>
          <a:solidFill>
            <a:schemeClr val="bg1"/>
          </a:solidFill>
          <a:ln w="1270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n-US"/>
          </a:p>
        </xdr:txBody>
      </xdr:sp>
      <xdr:sp macro="" textlink="">
        <xdr:nvSpPr>
          <xdr:cNvPr id="40" name="Rectangle 39">
            <a:extLst>
              <a:ext uri="{FF2B5EF4-FFF2-40B4-BE49-F238E27FC236}">
                <a16:creationId xmlns:a16="http://schemas.microsoft.com/office/drawing/2014/main" id="{00000000-0008-0000-0500-000028000000}"/>
              </a:ext>
            </a:extLst>
          </xdr:cNvPr>
          <xdr:cNvSpPr/>
        </xdr:nvSpPr>
        <xdr:spPr>
          <a:xfrm>
            <a:off x="3795713" y="42119550"/>
            <a:ext cx="71437" cy="253365"/>
          </a:xfrm>
          <a:prstGeom prst="rect">
            <a:avLst/>
          </a:prstGeom>
          <a:solidFill>
            <a:schemeClr val="tx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en-US"/>
          </a:p>
        </xdr:txBody>
      </xdr:sp>
    </xdr:grpSp>
    <xdr:clientData/>
  </xdr:twoCellAnchor>
  <xdr:twoCellAnchor>
    <xdr:from>
      <xdr:col>10</xdr:col>
      <xdr:colOff>912813</xdr:colOff>
      <xdr:row>182</xdr:row>
      <xdr:rowOff>47625</xdr:rowOff>
    </xdr:from>
    <xdr:to>
      <xdr:col>10</xdr:col>
      <xdr:colOff>1300134</xdr:colOff>
      <xdr:row>185</xdr:row>
      <xdr:rowOff>142876</xdr:rowOff>
    </xdr:to>
    <xdr:cxnSp macro="">
      <xdr:nvCxnSpPr>
        <xdr:cNvPr id="41" name="Straight Connector 40">
          <a:extLst>
            <a:ext uri="{FF2B5EF4-FFF2-40B4-BE49-F238E27FC236}">
              <a16:creationId xmlns:a16="http://schemas.microsoft.com/office/drawing/2014/main" id="{00000000-0008-0000-0500-000029000000}"/>
            </a:ext>
          </a:extLst>
        </xdr:cNvPr>
        <xdr:cNvCxnSpPr/>
      </xdr:nvCxnSpPr>
      <xdr:spPr>
        <a:xfrm flipH="1" flipV="1">
          <a:off x="4564063" y="33027938"/>
          <a:ext cx="387321" cy="785813"/>
        </a:xfrm>
        <a:prstGeom prst="line">
          <a:avLst/>
        </a:prstGeom>
        <a:ln w="12700">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325755</xdr:colOff>
      <xdr:row>181</xdr:row>
      <xdr:rowOff>11430</xdr:rowOff>
    </xdr:from>
    <xdr:to>
      <xdr:col>3</xdr:col>
      <xdr:colOff>325755</xdr:colOff>
      <xdr:row>182</xdr:row>
      <xdr:rowOff>210121</xdr:rowOff>
    </xdr:to>
    <xdr:cxnSp macro="">
      <xdr:nvCxnSpPr>
        <xdr:cNvPr id="42" name="Straight Arrow Connector 41">
          <a:extLst>
            <a:ext uri="{FF2B5EF4-FFF2-40B4-BE49-F238E27FC236}">
              <a16:creationId xmlns:a16="http://schemas.microsoft.com/office/drawing/2014/main" id="{00000000-0008-0000-0500-00002A000000}"/>
            </a:ext>
          </a:extLst>
        </xdr:cNvPr>
        <xdr:cNvCxnSpPr/>
      </xdr:nvCxnSpPr>
      <xdr:spPr>
        <a:xfrm flipV="1">
          <a:off x="752475" y="43176825"/>
          <a:ext cx="4765" cy="419661"/>
        </a:xfrm>
        <a:prstGeom prst="straightConnector1">
          <a:avLst/>
        </a:prstGeom>
        <a:ln w="6350" cap="sq">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912813</xdr:colOff>
      <xdr:row>181</xdr:row>
      <xdr:rowOff>203200</xdr:rowOff>
    </xdr:from>
    <xdr:to>
      <xdr:col>10</xdr:col>
      <xdr:colOff>1308396</xdr:colOff>
      <xdr:row>185</xdr:row>
      <xdr:rowOff>71438</xdr:rowOff>
    </xdr:to>
    <xdr:cxnSp macro="">
      <xdr:nvCxnSpPr>
        <xdr:cNvPr id="43" name="Straight Connector 42">
          <a:extLst>
            <a:ext uri="{FF2B5EF4-FFF2-40B4-BE49-F238E27FC236}">
              <a16:creationId xmlns:a16="http://schemas.microsoft.com/office/drawing/2014/main" id="{00000000-0008-0000-0500-00002B000000}"/>
            </a:ext>
          </a:extLst>
        </xdr:cNvPr>
        <xdr:cNvCxnSpPr/>
      </xdr:nvCxnSpPr>
      <xdr:spPr>
        <a:xfrm flipH="1">
          <a:off x="4564063" y="32953325"/>
          <a:ext cx="395583" cy="788988"/>
        </a:xfrm>
        <a:prstGeom prst="line">
          <a:avLst/>
        </a:prstGeom>
        <a:ln w="12700">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17</xdr:col>
      <xdr:colOff>130810</xdr:colOff>
      <xdr:row>182</xdr:row>
      <xdr:rowOff>0</xdr:rowOff>
    </xdr:from>
    <xdr:to>
      <xdr:col>18</xdr:col>
      <xdr:colOff>127000</xdr:colOff>
      <xdr:row>185</xdr:row>
      <xdr:rowOff>47625</xdr:rowOff>
    </xdr:to>
    <xdr:cxnSp macro="">
      <xdr:nvCxnSpPr>
        <xdr:cNvPr id="44" name="Straight Connector 43">
          <a:extLst>
            <a:ext uri="{FF2B5EF4-FFF2-40B4-BE49-F238E27FC236}">
              <a16:creationId xmlns:a16="http://schemas.microsoft.com/office/drawing/2014/main" id="{00000000-0008-0000-0500-00002C000000}"/>
            </a:ext>
          </a:extLst>
        </xdr:cNvPr>
        <xdr:cNvCxnSpPr/>
      </xdr:nvCxnSpPr>
      <xdr:spPr>
        <a:xfrm>
          <a:off x="7623810" y="31853188"/>
          <a:ext cx="361315" cy="738187"/>
        </a:xfrm>
        <a:prstGeom prst="line">
          <a:avLst/>
        </a:prstGeom>
        <a:ln w="12700">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17</xdr:col>
      <xdr:colOff>139065</xdr:colOff>
      <xdr:row>182</xdr:row>
      <xdr:rowOff>103187</xdr:rowOff>
    </xdr:from>
    <xdr:to>
      <xdr:col>18</xdr:col>
      <xdr:colOff>103188</xdr:colOff>
      <xdr:row>185</xdr:row>
      <xdr:rowOff>174625</xdr:rowOff>
    </xdr:to>
    <xdr:cxnSp macro="">
      <xdr:nvCxnSpPr>
        <xdr:cNvPr id="45" name="Straight Connector 44">
          <a:extLst>
            <a:ext uri="{FF2B5EF4-FFF2-40B4-BE49-F238E27FC236}">
              <a16:creationId xmlns:a16="http://schemas.microsoft.com/office/drawing/2014/main" id="{00000000-0008-0000-0500-00002D000000}"/>
            </a:ext>
          </a:extLst>
        </xdr:cNvPr>
        <xdr:cNvCxnSpPr/>
      </xdr:nvCxnSpPr>
      <xdr:spPr>
        <a:xfrm flipV="1">
          <a:off x="7632065" y="31956375"/>
          <a:ext cx="329248" cy="762000"/>
        </a:xfrm>
        <a:prstGeom prst="line">
          <a:avLst/>
        </a:prstGeom>
        <a:ln w="12700">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484188</xdr:colOff>
      <xdr:row>188</xdr:row>
      <xdr:rowOff>7454</xdr:rowOff>
    </xdr:from>
    <xdr:to>
      <xdr:col>15</xdr:col>
      <xdr:colOff>179497</xdr:colOff>
      <xdr:row>190</xdr:row>
      <xdr:rowOff>79375</xdr:rowOff>
    </xdr:to>
    <xdr:cxnSp macro="">
      <xdr:nvCxnSpPr>
        <xdr:cNvPr id="46" name="Straight Connector 45">
          <a:extLst>
            <a:ext uri="{FF2B5EF4-FFF2-40B4-BE49-F238E27FC236}">
              <a16:creationId xmlns:a16="http://schemas.microsoft.com/office/drawing/2014/main" id="{00000000-0008-0000-0500-00002E000000}"/>
            </a:ext>
          </a:extLst>
        </xdr:cNvPr>
        <xdr:cNvCxnSpPr/>
      </xdr:nvCxnSpPr>
      <xdr:spPr>
        <a:xfrm flipH="1">
          <a:off x="5754688" y="34368892"/>
          <a:ext cx="1203434" cy="397358"/>
        </a:xfrm>
        <a:prstGeom prst="line">
          <a:avLst/>
        </a:prstGeom>
        <a:ln w="12700">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154660</xdr:colOff>
      <xdr:row>188</xdr:row>
      <xdr:rowOff>7455</xdr:rowOff>
    </xdr:from>
    <xdr:to>
      <xdr:col>14</xdr:col>
      <xdr:colOff>134938</xdr:colOff>
      <xdr:row>190</xdr:row>
      <xdr:rowOff>87313</xdr:rowOff>
    </xdr:to>
    <xdr:cxnSp macro="">
      <xdr:nvCxnSpPr>
        <xdr:cNvPr id="47" name="Straight Connector 46">
          <a:extLst>
            <a:ext uri="{FF2B5EF4-FFF2-40B4-BE49-F238E27FC236}">
              <a16:creationId xmlns:a16="http://schemas.microsoft.com/office/drawing/2014/main" id="{00000000-0008-0000-0500-00002F000000}"/>
            </a:ext>
          </a:extLst>
        </xdr:cNvPr>
        <xdr:cNvCxnSpPr/>
      </xdr:nvCxnSpPr>
      <xdr:spPr>
        <a:xfrm>
          <a:off x="5425160" y="34368893"/>
          <a:ext cx="1186778" cy="405295"/>
        </a:xfrm>
        <a:prstGeom prst="line">
          <a:avLst/>
        </a:prstGeom>
        <a:ln w="12700">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697230</xdr:colOff>
      <xdr:row>181</xdr:row>
      <xdr:rowOff>9525</xdr:rowOff>
    </xdr:from>
    <xdr:to>
      <xdr:col>10</xdr:col>
      <xdr:colOff>1172718</xdr:colOff>
      <xdr:row>181</xdr:row>
      <xdr:rowOff>219075</xdr:rowOff>
    </xdr:to>
    <xdr:sp macro="" textlink="" fLocksText="0">
      <xdr:nvSpPr>
        <xdr:cNvPr id="48" name="TextBox 47">
          <a:extLst>
            <a:ext uri="{FF2B5EF4-FFF2-40B4-BE49-F238E27FC236}">
              <a16:creationId xmlns:a16="http://schemas.microsoft.com/office/drawing/2014/main" id="{00000000-0008-0000-0500-000030000000}"/>
            </a:ext>
          </a:extLst>
        </xdr:cNvPr>
        <xdr:cNvSpPr txBox="1"/>
      </xdr:nvSpPr>
      <xdr:spPr>
        <a:xfrm>
          <a:off x="4348480" y="32759650"/>
          <a:ext cx="475488" cy="209550"/>
        </a:xfrm>
        <a:prstGeom prst="rect">
          <a:avLst/>
        </a:prstGeom>
        <a:solidFill>
          <a:srgbClr val="FFFFDD"/>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36000" tIns="36000" rIns="0" bIns="36000" rtlCol="0" anchor="t"/>
        <a:lstStyle/>
        <a:p>
          <a:endParaRPr lang="en-CA" sz="800">
            <a:latin typeface="Century Gothic" panose="020B0502020202020204" pitchFamily="34" charset="0"/>
          </a:endParaRPr>
        </a:p>
      </xdr:txBody>
    </xdr:sp>
    <xdr:clientData/>
  </xdr:twoCellAnchor>
  <xdr:twoCellAnchor>
    <xdr:from>
      <xdr:col>10</xdr:col>
      <xdr:colOff>697230</xdr:colOff>
      <xdr:row>185</xdr:row>
      <xdr:rowOff>125730</xdr:rowOff>
    </xdr:from>
    <xdr:to>
      <xdr:col>10</xdr:col>
      <xdr:colOff>1172718</xdr:colOff>
      <xdr:row>186</xdr:row>
      <xdr:rowOff>105854</xdr:rowOff>
    </xdr:to>
    <xdr:sp macro="" textlink="" fLocksText="0">
      <xdr:nvSpPr>
        <xdr:cNvPr id="49" name="TextBox 48">
          <a:extLst>
            <a:ext uri="{FF2B5EF4-FFF2-40B4-BE49-F238E27FC236}">
              <a16:creationId xmlns:a16="http://schemas.microsoft.com/office/drawing/2014/main" id="{00000000-0008-0000-0500-000031000000}"/>
            </a:ext>
          </a:extLst>
        </xdr:cNvPr>
        <xdr:cNvSpPr txBox="1"/>
      </xdr:nvSpPr>
      <xdr:spPr>
        <a:xfrm>
          <a:off x="4348480" y="33796605"/>
          <a:ext cx="475488" cy="210312"/>
        </a:xfrm>
        <a:prstGeom prst="rect">
          <a:avLst/>
        </a:prstGeom>
        <a:solidFill>
          <a:srgbClr val="FFFFDD"/>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36000" tIns="36000" rIns="0" bIns="36000" rtlCol="0" anchor="t"/>
        <a:lstStyle/>
        <a:p>
          <a:endParaRPr lang="en-CA" sz="800">
            <a:latin typeface="Century Gothic" panose="020B0502020202020204" pitchFamily="34" charset="0"/>
          </a:endParaRPr>
        </a:p>
      </xdr:txBody>
    </xdr:sp>
    <xdr:clientData/>
  </xdr:twoCellAnchor>
  <xdr:twoCellAnchor>
    <xdr:from>
      <xdr:col>11</xdr:col>
      <xdr:colOff>221767</xdr:colOff>
      <xdr:row>189</xdr:row>
      <xdr:rowOff>70403</xdr:rowOff>
    </xdr:from>
    <xdr:to>
      <xdr:col>12</xdr:col>
      <xdr:colOff>427380</xdr:colOff>
      <xdr:row>190</xdr:row>
      <xdr:rowOff>182977</xdr:rowOff>
    </xdr:to>
    <xdr:sp macro="" textlink="" fLocksText="0">
      <xdr:nvSpPr>
        <xdr:cNvPr id="50" name="TextBox 49">
          <a:extLst>
            <a:ext uri="{FF2B5EF4-FFF2-40B4-BE49-F238E27FC236}">
              <a16:creationId xmlns:a16="http://schemas.microsoft.com/office/drawing/2014/main" id="{00000000-0008-0000-0500-000032000000}"/>
            </a:ext>
          </a:extLst>
        </xdr:cNvPr>
        <xdr:cNvSpPr txBox="1"/>
      </xdr:nvSpPr>
      <xdr:spPr>
        <a:xfrm>
          <a:off x="5222392" y="34662028"/>
          <a:ext cx="475488" cy="207824"/>
        </a:xfrm>
        <a:prstGeom prst="rect">
          <a:avLst/>
        </a:prstGeom>
        <a:solidFill>
          <a:srgbClr val="FFFFDD"/>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36000" tIns="36000" rIns="0" bIns="36000" rtlCol="0" anchor="t"/>
        <a:lstStyle/>
        <a:p>
          <a:endParaRPr lang="en-CA" sz="800">
            <a:latin typeface="Century Gothic" panose="020B0502020202020204" pitchFamily="34" charset="0"/>
          </a:endParaRPr>
        </a:p>
      </xdr:txBody>
    </xdr:sp>
    <xdr:clientData/>
  </xdr:twoCellAnchor>
  <xdr:twoCellAnchor>
    <xdr:from>
      <xdr:col>14</xdr:col>
      <xdr:colOff>209798</xdr:colOff>
      <xdr:row>189</xdr:row>
      <xdr:rowOff>75511</xdr:rowOff>
    </xdr:from>
    <xdr:to>
      <xdr:col>16</xdr:col>
      <xdr:colOff>82036</xdr:colOff>
      <xdr:row>190</xdr:row>
      <xdr:rowOff>190573</xdr:rowOff>
    </xdr:to>
    <xdr:sp macro="" textlink="" fLocksText="0">
      <xdr:nvSpPr>
        <xdr:cNvPr id="51" name="TextBox 50">
          <a:extLst>
            <a:ext uri="{FF2B5EF4-FFF2-40B4-BE49-F238E27FC236}">
              <a16:creationId xmlns:a16="http://schemas.microsoft.com/office/drawing/2014/main" id="{00000000-0008-0000-0500-000033000000}"/>
            </a:ext>
          </a:extLst>
        </xdr:cNvPr>
        <xdr:cNvSpPr txBox="1"/>
      </xdr:nvSpPr>
      <xdr:spPr>
        <a:xfrm>
          <a:off x="6686798" y="34667136"/>
          <a:ext cx="475488" cy="210312"/>
        </a:xfrm>
        <a:prstGeom prst="rect">
          <a:avLst/>
        </a:prstGeom>
        <a:solidFill>
          <a:srgbClr val="FFFFDD"/>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36000" tIns="36000" rIns="0" bIns="36000" rtlCol="0" anchor="t"/>
        <a:lstStyle/>
        <a:p>
          <a:endParaRPr lang="en-CA" sz="800">
            <a:latin typeface="Century Gothic" panose="020B0502020202020204" pitchFamily="34" charset="0"/>
          </a:endParaRPr>
        </a:p>
      </xdr:txBody>
    </xdr:sp>
    <xdr:clientData/>
  </xdr:twoCellAnchor>
  <xdr:twoCellAnchor>
    <xdr:from>
      <xdr:col>17</xdr:col>
      <xdr:colOff>283845</xdr:colOff>
      <xdr:row>185</xdr:row>
      <xdr:rowOff>123825</xdr:rowOff>
    </xdr:from>
    <xdr:to>
      <xdr:col>19</xdr:col>
      <xdr:colOff>60833</xdr:colOff>
      <xdr:row>186</xdr:row>
      <xdr:rowOff>103949</xdr:rowOff>
    </xdr:to>
    <xdr:sp macro="" textlink="" fLocksText="0">
      <xdr:nvSpPr>
        <xdr:cNvPr id="52" name="TextBox 51">
          <a:extLst>
            <a:ext uri="{FF2B5EF4-FFF2-40B4-BE49-F238E27FC236}">
              <a16:creationId xmlns:a16="http://schemas.microsoft.com/office/drawing/2014/main" id="{00000000-0008-0000-0500-000034000000}"/>
            </a:ext>
          </a:extLst>
        </xdr:cNvPr>
        <xdr:cNvSpPr txBox="1"/>
      </xdr:nvSpPr>
      <xdr:spPr>
        <a:xfrm>
          <a:off x="7491095" y="33794700"/>
          <a:ext cx="475488" cy="210312"/>
        </a:xfrm>
        <a:prstGeom prst="rect">
          <a:avLst/>
        </a:prstGeom>
        <a:solidFill>
          <a:srgbClr val="FFFFDD"/>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36000" tIns="36000" rIns="0" bIns="36000" rtlCol="0" anchor="t"/>
        <a:lstStyle/>
        <a:p>
          <a:endParaRPr lang="en-CA" sz="800">
            <a:latin typeface="Century Gothic" panose="020B0502020202020204" pitchFamily="34" charset="0"/>
          </a:endParaRPr>
        </a:p>
      </xdr:txBody>
    </xdr:sp>
    <xdr:clientData/>
  </xdr:twoCellAnchor>
  <xdr:twoCellAnchor>
    <xdr:from>
      <xdr:col>17</xdr:col>
      <xdr:colOff>283845</xdr:colOff>
      <xdr:row>181</xdr:row>
      <xdr:rowOff>47625</xdr:rowOff>
    </xdr:from>
    <xdr:to>
      <xdr:col>19</xdr:col>
      <xdr:colOff>60833</xdr:colOff>
      <xdr:row>182</xdr:row>
      <xdr:rowOff>19050</xdr:rowOff>
    </xdr:to>
    <xdr:sp macro="" textlink="" fLocksText="0">
      <xdr:nvSpPr>
        <xdr:cNvPr id="53" name="TextBox 52">
          <a:extLst>
            <a:ext uri="{FF2B5EF4-FFF2-40B4-BE49-F238E27FC236}">
              <a16:creationId xmlns:a16="http://schemas.microsoft.com/office/drawing/2014/main" id="{00000000-0008-0000-0500-000035000000}"/>
            </a:ext>
          </a:extLst>
        </xdr:cNvPr>
        <xdr:cNvSpPr txBox="1"/>
      </xdr:nvSpPr>
      <xdr:spPr>
        <a:xfrm>
          <a:off x="7491095" y="32797750"/>
          <a:ext cx="475488" cy="201613"/>
        </a:xfrm>
        <a:prstGeom prst="rect">
          <a:avLst/>
        </a:prstGeom>
        <a:solidFill>
          <a:srgbClr val="FFFFDD"/>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36000" tIns="36000" rIns="0" bIns="36000" rtlCol="0" anchor="t"/>
        <a:lstStyle/>
        <a:p>
          <a:endParaRPr lang="en-CA" sz="800">
            <a:latin typeface="Century Gothic" panose="020B0502020202020204" pitchFamily="34" charset="0"/>
          </a:endParaRPr>
        </a:p>
      </xdr:txBody>
    </xdr:sp>
    <xdr:clientData/>
  </xdr:twoCellAnchor>
  <xdr:twoCellAnchor>
    <xdr:from>
      <xdr:col>2</xdr:col>
      <xdr:colOff>228600</xdr:colOff>
      <xdr:row>183</xdr:row>
      <xdr:rowOff>66675</xdr:rowOff>
    </xdr:from>
    <xdr:to>
      <xdr:col>3</xdr:col>
      <xdr:colOff>434932</xdr:colOff>
      <xdr:row>184</xdr:row>
      <xdr:rowOff>47625</xdr:rowOff>
    </xdr:to>
    <xdr:sp macro="" textlink="" fLocksText="0">
      <xdr:nvSpPr>
        <xdr:cNvPr id="54" name="TextBox 53">
          <a:extLst>
            <a:ext uri="{FF2B5EF4-FFF2-40B4-BE49-F238E27FC236}">
              <a16:creationId xmlns:a16="http://schemas.microsoft.com/office/drawing/2014/main" id="{00000000-0008-0000-0500-000036000000}"/>
            </a:ext>
          </a:extLst>
        </xdr:cNvPr>
        <xdr:cNvSpPr txBox="1"/>
      </xdr:nvSpPr>
      <xdr:spPr>
        <a:xfrm>
          <a:off x="400050" y="43681650"/>
          <a:ext cx="466725" cy="209550"/>
        </a:xfrm>
        <a:prstGeom prst="rect">
          <a:avLst/>
        </a:prstGeom>
        <a:solidFill>
          <a:srgbClr val="FFFFDD"/>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36000" tIns="36000" rIns="0" bIns="36000" rtlCol="0" anchor="t"/>
        <a:lstStyle/>
        <a:p>
          <a:endParaRPr lang="en-CA" sz="800">
            <a:latin typeface="Century Gothic" panose="020B0502020202020204" pitchFamily="34" charset="0"/>
          </a:endParaRPr>
        </a:p>
      </xdr:txBody>
    </xdr:sp>
    <xdr:clientData/>
  </xdr:twoCellAnchor>
  <xdr:twoCellAnchor>
    <xdr:from>
      <xdr:col>5</xdr:col>
      <xdr:colOff>190500</xdr:colOff>
      <xdr:row>182</xdr:row>
      <xdr:rowOff>104775</xdr:rowOff>
    </xdr:from>
    <xdr:to>
      <xdr:col>6</xdr:col>
      <xdr:colOff>118249</xdr:colOff>
      <xdr:row>183</xdr:row>
      <xdr:rowOff>85725</xdr:rowOff>
    </xdr:to>
    <xdr:sp macro="" textlink="" fLocksText="0">
      <xdr:nvSpPr>
        <xdr:cNvPr id="55" name="TextBox 54">
          <a:extLst>
            <a:ext uri="{FF2B5EF4-FFF2-40B4-BE49-F238E27FC236}">
              <a16:creationId xmlns:a16="http://schemas.microsoft.com/office/drawing/2014/main" id="{00000000-0008-0000-0500-000037000000}"/>
            </a:ext>
          </a:extLst>
        </xdr:cNvPr>
        <xdr:cNvSpPr txBox="1"/>
      </xdr:nvSpPr>
      <xdr:spPr>
        <a:xfrm>
          <a:off x="1952625" y="32785050"/>
          <a:ext cx="461149" cy="209550"/>
        </a:xfrm>
        <a:prstGeom prst="rect">
          <a:avLst/>
        </a:prstGeom>
        <a:solidFill>
          <a:srgbClr val="FFFFDD"/>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36000" tIns="36000" rIns="0" bIns="36000" rtlCol="0" anchor="t"/>
        <a:lstStyle/>
        <a:p>
          <a:endParaRPr lang="en-CA" sz="800">
            <a:latin typeface="Century Gothic" panose="020B0502020202020204" pitchFamily="34" charset="0"/>
          </a:endParaRPr>
        </a:p>
      </xdr:txBody>
    </xdr:sp>
    <xdr:clientData/>
  </xdr:twoCellAnchor>
  <xdr:twoCellAnchor>
    <xdr:from>
      <xdr:col>5</xdr:col>
      <xdr:colOff>301625</xdr:colOff>
      <xdr:row>184</xdr:row>
      <xdr:rowOff>80962</xdr:rowOff>
    </xdr:from>
    <xdr:to>
      <xdr:col>6</xdr:col>
      <xdr:colOff>318571</xdr:colOff>
      <xdr:row>185</xdr:row>
      <xdr:rowOff>61912</xdr:rowOff>
    </xdr:to>
    <xdr:sp macro="" textlink="" fLocksText="0">
      <xdr:nvSpPr>
        <xdr:cNvPr id="56" name="TextBox 55">
          <a:extLst>
            <a:ext uri="{FF2B5EF4-FFF2-40B4-BE49-F238E27FC236}">
              <a16:creationId xmlns:a16="http://schemas.microsoft.com/office/drawing/2014/main" id="{00000000-0008-0000-0500-000038000000}"/>
            </a:ext>
          </a:extLst>
        </xdr:cNvPr>
        <xdr:cNvSpPr txBox="1"/>
      </xdr:nvSpPr>
      <xdr:spPr>
        <a:xfrm>
          <a:off x="2063750" y="33521650"/>
          <a:ext cx="556696" cy="211137"/>
        </a:xfrm>
        <a:prstGeom prst="rect">
          <a:avLst/>
        </a:prstGeom>
        <a:solidFill>
          <a:srgbClr val="FFFFDD"/>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36000" tIns="36000" rIns="0" bIns="36000" rtlCol="0" anchor="t"/>
        <a:lstStyle/>
        <a:p>
          <a:endParaRPr lang="en-CA" sz="800">
            <a:latin typeface="Century Gothic" panose="020B0502020202020204" pitchFamily="34" charset="0"/>
          </a:endParaRPr>
        </a:p>
      </xdr:txBody>
    </xdr:sp>
    <xdr:clientData/>
  </xdr:twoCellAnchor>
  <xdr:twoCellAnchor>
    <xdr:from>
      <xdr:col>5</xdr:col>
      <xdr:colOff>260985</xdr:colOff>
      <xdr:row>188</xdr:row>
      <xdr:rowOff>38100</xdr:rowOff>
    </xdr:from>
    <xdr:to>
      <xdr:col>6</xdr:col>
      <xdr:colOff>164300</xdr:colOff>
      <xdr:row>189</xdr:row>
      <xdr:rowOff>19050</xdr:rowOff>
    </xdr:to>
    <xdr:sp macro="" textlink="" fLocksText="0">
      <xdr:nvSpPr>
        <xdr:cNvPr id="57" name="TextBox 56">
          <a:extLst>
            <a:ext uri="{FF2B5EF4-FFF2-40B4-BE49-F238E27FC236}">
              <a16:creationId xmlns:a16="http://schemas.microsoft.com/office/drawing/2014/main" id="{00000000-0008-0000-0500-000039000000}"/>
            </a:ext>
          </a:extLst>
        </xdr:cNvPr>
        <xdr:cNvSpPr txBox="1"/>
      </xdr:nvSpPr>
      <xdr:spPr>
        <a:xfrm>
          <a:off x="2023110" y="34089975"/>
          <a:ext cx="436715" cy="209550"/>
        </a:xfrm>
        <a:prstGeom prst="rect">
          <a:avLst/>
        </a:prstGeom>
        <a:solidFill>
          <a:srgbClr val="FFFFDD"/>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36000" tIns="36000" rIns="0" bIns="36000" rtlCol="0" anchor="t"/>
        <a:lstStyle/>
        <a:p>
          <a:endParaRPr lang="en-CA" sz="800">
            <a:latin typeface="Century Gothic" panose="020B0502020202020204" pitchFamily="34" charset="0"/>
          </a:endParaRPr>
        </a:p>
      </xdr:txBody>
    </xdr:sp>
    <xdr:clientData/>
  </xdr:twoCellAnchor>
  <xdr:twoCellAnchor>
    <xdr:from>
      <xdr:col>21</xdr:col>
      <xdr:colOff>41910</xdr:colOff>
      <xdr:row>2</xdr:row>
      <xdr:rowOff>28575</xdr:rowOff>
    </xdr:from>
    <xdr:to>
      <xdr:col>24</xdr:col>
      <xdr:colOff>665547</xdr:colOff>
      <xdr:row>3</xdr:row>
      <xdr:rowOff>28575</xdr:rowOff>
    </xdr:to>
    <xdr:sp macro="" textlink="">
      <xdr:nvSpPr>
        <xdr:cNvPr id="63" name="TextBox 62">
          <a:hlinkClick xmlns:r="http://schemas.openxmlformats.org/officeDocument/2006/relationships" r:id="rId4"/>
          <a:extLst>
            <a:ext uri="{FF2B5EF4-FFF2-40B4-BE49-F238E27FC236}">
              <a16:creationId xmlns:a16="http://schemas.microsoft.com/office/drawing/2014/main" id="{00000000-0008-0000-0500-00003F000000}"/>
            </a:ext>
          </a:extLst>
        </xdr:cNvPr>
        <xdr:cNvSpPr txBox="1"/>
      </xdr:nvSpPr>
      <xdr:spPr>
        <a:xfrm>
          <a:off x="8143875" y="628650"/>
          <a:ext cx="695325" cy="1524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lang="en-CA" sz="800" u="sng">
              <a:solidFill>
                <a:srgbClr val="0070C0"/>
              </a:solidFill>
              <a:latin typeface="Century Gothic" panose="020B0502020202020204" pitchFamily="34" charset="0"/>
            </a:rPr>
            <a:t>Main Menu</a:t>
          </a:r>
        </a:p>
      </xdr:txBody>
    </xdr:sp>
    <xdr:clientData fPrintsWithSheet="0"/>
  </xdr:twoCellAnchor>
  <xdr:twoCellAnchor editAs="oneCell">
    <xdr:from>
      <xdr:col>25</xdr:col>
      <xdr:colOff>662939</xdr:colOff>
      <xdr:row>2</xdr:row>
      <xdr:rowOff>19049</xdr:rowOff>
    </xdr:from>
    <xdr:to>
      <xdr:col>36</xdr:col>
      <xdr:colOff>605096</xdr:colOff>
      <xdr:row>4</xdr:row>
      <xdr:rowOff>0</xdr:rowOff>
    </xdr:to>
    <xdr:sp macro="" textlink="">
      <xdr:nvSpPr>
        <xdr:cNvPr id="64" name="TextBox 63">
          <a:hlinkClick xmlns:r="http://schemas.openxmlformats.org/officeDocument/2006/relationships" r:id="rId5"/>
          <a:extLst>
            <a:ext uri="{FF2B5EF4-FFF2-40B4-BE49-F238E27FC236}">
              <a16:creationId xmlns:a16="http://schemas.microsoft.com/office/drawing/2014/main" id="{00000000-0008-0000-0500-000040000000}"/>
            </a:ext>
          </a:extLst>
        </xdr:cNvPr>
        <xdr:cNvSpPr txBox="1"/>
      </xdr:nvSpPr>
      <xdr:spPr>
        <a:xfrm>
          <a:off x="9540239" y="619124"/>
          <a:ext cx="1346836" cy="180976"/>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lang="en-CA" sz="800" u="sng">
              <a:solidFill>
                <a:srgbClr val="0070C0"/>
              </a:solidFill>
              <a:latin typeface="Century Gothic" panose="020B0502020202020204" pitchFamily="34" charset="0"/>
            </a:rPr>
            <a:t>Terms and Conditions</a:t>
          </a:r>
        </a:p>
      </xdr:txBody>
    </xdr:sp>
    <xdr:clientData fPrintsWithSheet="0"/>
  </xdr:twoCellAnchor>
  <xdr:twoCellAnchor>
    <xdr:from>
      <xdr:col>24</xdr:col>
      <xdr:colOff>662941</xdr:colOff>
      <xdr:row>2</xdr:row>
      <xdr:rowOff>28575</xdr:rowOff>
    </xdr:from>
    <xdr:to>
      <xdr:col>25</xdr:col>
      <xdr:colOff>623277</xdr:colOff>
      <xdr:row>3</xdr:row>
      <xdr:rowOff>11530</xdr:rowOff>
    </xdr:to>
    <xdr:sp macro="" textlink="">
      <xdr:nvSpPr>
        <xdr:cNvPr id="65" name="TextBox 64">
          <a:hlinkClick xmlns:r="http://schemas.openxmlformats.org/officeDocument/2006/relationships" r:id="rId6"/>
          <a:extLst>
            <a:ext uri="{FF2B5EF4-FFF2-40B4-BE49-F238E27FC236}">
              <a16:creationId xmlns:a16="http://schemas.microsoft.com/office/drawing/2014/main" id="{00000000-0008-0000-0500-000041000000}"/>
            </a:ext>
          </a:extLst>
        </xdr:cNvPr>
        <xdr:cNvSpPr txBox="1"/>
      </xdr:nvSpPr>
      <xdr:spPr>
        <a:xfrm>
          <a:off x="8858251" y="628650"/>
          <a:ext cx="666750" cy="1428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lang="en-CA" sz="800" u="sng">
              <a:solidFill>
                <a:srgbClr val="0070C0"/>
              </a:solidFill>
              <a:latin typeface="Century Gothic" panose="020B0502020202020204" pitchFamily="34" charset="0"/>
            </a:rPr>
            <a:t>Instructions</a:t>
          </a:r>
        </a:p>
      </xdr:txBody>
    </xdr:sp>
    <xdr:clientData fPrintsWithSheet="0"/>
  </xdr:twoCellAnchor>
  <xdr:twoCellAnchor>
    <xdr:from>
      <xdr:col>17</xdr:col>
      <xdr:colOff>220979</xdr:colOff>
      <xdr:row>188</xdr:row>
      <xdr:rowOff>114300</xdr:rowOff>
    </xdr:from>
    <xdr:to>
      <xdr:col>20</xdr:col>
      <xdr:colOff>70546</xdr:colOff>
      <xdr:row>190</xdr:row>
      <xdr:rowOff>123825</xdr:rowOff>
    </xdr:to>
    <xdr:sp macro="" textlink="">
      <xdr:nvSpPr>
        <xdr:cNvPr id="540" name="TextBox 539">
          <a:extLst>
            <a:ext uri="{FF2B5EF4-FFF2-40B4-BE49-F238E27FC236}">
              <a16:creationId xmlns:a16="http://schemas.microsoft.com/office/drawing/2014/main" id="{00000000-0008-0000-0500-00001C020000}"/>
            </a:ext>
          </a:extLst>
        </xdr:cNvPr>
        <xdr:cNvSpPr txBox="1"/>
      </xdr:nvSpPr>
      <xdr:spPr>
        <a:xfrm>
          <a:off x="7248524" y="44872275"/>
          <a:ext cx="838201" cy="3333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t"/>
        <a:lstStyle/>
        <a:p>
          <a:pPr algn="l"/>
          <a:r>
            <a:rPr lang="en-CA" sz="800">
              <a:latin typeface="Century Gothic" panose="020B0502020202020204" pitchFamily="34" charset="0"/>
            </a:rPr>
            <a:t>= Gate</a:t>
          </a:r>
          <a:r>
            <a:rPr lang="en-CA" sz="800" baseline="0">
              <a:latin typeface="Century Gothic" panose="020B0502020202020204" pitchFamily="34" charset="0"/>
            </a:rPr>
            <a:t> stacked in open position</a:t>
          </a:r>
          <a:endParaRPr lang="en-CA" sz="800">
            <a:latin typeface="Century Gothic" panose="020B0502020202020204" pitchFamily="34" charset="0"/>
          </a:endParaRPr>
        </a:p>
      </xdr:txBody>
    </xdr:sp>
    <xdr:clientData/>
  </xdr:twoCellAnchor>
  <mc:AlternateContent xmlns:mc="http://schemas.openxmlformats.org/markup-compatibility/2006">
    <mc:Choice xmlns:a14="http://schemas.microsoft.com/office/drawing/2010/main" Requires="a14">
      <xdr:twoCellAnchor editAs="oneCell">
        <xdr:from>
          <xdr:col>2</xdr:col>
          <xdr:colOff>57150</xdr:colOff>
          <xdr:row>73</xdr:row>
          <xdr:rowOff>19050</xdr:rowOff>
        </xdr:from>
        <xdr:to>
          <xdr:col>3</xdr:col>
          <xdr:colOff>38100</xdr:colOff>
          <xdr:row>73</xdr:row>
          <xdr:rowOff>228600</xdr:rowOff>
        </xdr:to>
        <xdr:sp macro="" textlink="">
          <xdr:nvSpPr>
            <xdr:cNvPr id="64517" name="Option Button 5" hidden="1">
              <a:extLst>
                <a:ext uri="{63B3BB69-23CF-44E3-9099-C40C66FF867C}">
                  <a14:compatExt spid="_x0000_s64517"/>
                </a:ext>
                <a:ext uri="{FF2B5EF4-FFF2-40B4-BE49-F238E27FC236}">
                  <a16:creationId xmlns:a16="http://schemas.microsoft.com/office/drawing/2014/main" id="{00000000-0008-0000-0500-000005F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74</xdr:row>
          <xdr:rowOff>0</xdr:rowOff>
        </xdr:from>
        <xdr:to>
          <xdr:col>3</xdr:col>
          <xdr:colOff>76200</xdr:colOff>
          <xdr:row>74</xdr:row>
          <xdr:rowOff>180975</xdr:rowOff>
        </xdr:to>
        <xdr:sp macro="" textlink="">
          <xdr:nvSpPr>
            <xdr:cNvPr id="64518" name="Option Button 6" hidden="1">
              <a:extLst>
                <a:ext uri="{63B3BB69-23CF-44E3-9099-C40C66FF867C}">
                  <a14:compatExt spid="_x0000_s64518"/>
                </a:ext>
                <a:ext uri="{FF2B5EF4-FFF2-40B4-BE49-F238E27FC236}">
                  <a16:creationId xmlns:a16="http://schemas.microsoft.com/office/drawing/2014/main" id="{00000000-0008-0000-0500-000006F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75</xdr:row>
          <xdr:rowOff>0</xdr:rowOff>
        </xdr:from>
        <xdr:to>
          <xdr:col>3</xdr:col>
          <xdr:colOff>76200</xdr:colOff>
          <xdr:row>75</xdr:row>
          <xdr:rowOff>180975</xdr:rowOff>
        </xdr:to>
        <xdr:sp macro="" textlink="">
          <xdr:nvSpPr>
            <xdr:cNvPr id="64519" name="Option Button 7" hidden="1">
              <a:extLst>
                <a:ext uri="{63B3BB69-23CF-44E3-9099-C40C66FF867C}">
                  <a14:compatExt spid="_x0000_s64519"/>
                </a:ext>
                <a:ext uri="{FF2B5EF4-FFF2-40B4-BE49-F238E27FC236}">
                  <a16:creationId xmlns:a16="http://schemas.microsoft.com/office/drawing/2014/main" id="{00000000-0008-0000-0500-000007F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76</xdr:row>
          <xdr:rowOff>0</xdr:rowOff>
        </xdr:from>
        <xdr:to>
          <xdr:col>3</xdr:col>
          <xdr:colOff>76200</xdr:colOff>
          <xdr:row>76</xdr:row>
          <xdr:rowOff>180975</xdr:rowOff>
        </xdr:to>
        <xdr:sp macro="" textlink="">
          <xdr:nvSpPr>
            <xdr:cNvPr id="64520" name="Option Button 8" hidden="1">
              <a:extLst>
                <a:ext uri="{63B3BB69-23CF-44E3-9099-C40C66FF867C}">
                  <a14:compatExt spid="_x0000_s64520"/>
                </a:ext>
                <a:ext uri="{FF2B5EF4-FFF2-40B4-BE49-F238E27FC236}">
                  <a16:creationId xmlns:a16="http://schemas.microsoft.com/office/drawing/2014/main" id="{00000000-0008-0000-0500-000008F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9525</xdr:colOff>
          <xdr:row>73</xdr:row>
          <xdr:rowOff>0</xdr:rowOff>
        </xdr:from>
        <xdr:to>
          <xdr:col>19</xdr:col>
          <xdr:colOff>304800</xdr:colOff>
          <xdr:row>77</xdr:row>
          <xdr:rowOff>228600</xdr:rowOff>
        </xdr:to>
        <xdr:sp macro="" textlink="">
          <xdr:nvSpPr>
            <xdr:cNvPr id="64521" name="Group Box 9" hidden="1">
              <a:extLst>
                <a:ext uri="{63B3BB69-23CF-44E3-9099-C40C66FF867C}">
                  <a14:compatExt spid="_x0000_s64521"/>
                </a:ext>
                <a:ext uri="{FF2B5EF4-FFF2-40B4-BE49-F238E27FC236}">
                  <a16:creationId xmlns:a16="http://schemas.microsoft.com/office/drawing/2014/main" id="{00000000-0008-0000-0500-000009FC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215</xdr:row>
          <xdr:rowOff>19050</xdr:rowOff>
        </xdr:from>
        <xdr:to>
          <xdr:col>3</xdr:col>
          <xdr:colOff>95250</xdr:colOff>
          <xdr:row>215</xdr:row>
          <xdr:rowOff>219075</xdr:rowOff>
        </xdr:to>
        <xdr:sp macro="" textlink="">
          <xdr:nvSpPr>
            <xdr:cNvPr id="64537" name="Option Button 25" hidden="1">
              <a:extLst>
                <a:ext uri="{63B3BB69-23CF-44E3-9099-C40C66FF867C}">
                  <a14:compatExt spid="_x0000_s64537"/>
                </a:ext>
                <a:ext uri="{FF2B5EF4-FFF2-40B4-BE49-F238E27FC236}">
                  <a16:creationId xmlns:a16="http://schemas.microsoft.com/office/drawing/2014/main" id="{00000000-0008-0000-0500-000019F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1057275</xdr:colOff>
          <xdr:row>215</xdr:row>
          <xdr:rowOff>19050</xdr:rowOff>
        </xdr:from>
        <xdr:to>
          <xdr:col>5</xdr:col>
          <xdr:colOff>38100</xdr:colOff>
          <xdr:row>215</xdr:row>
          <xdr:rowOff>219075</xdr:rowOff>
        </xdr:to>
        <xdr:sp macro="" textlink="">
          <xdr:nvSpPr>
            <xdr:cNvPr id="64538" name="Option Button 26" hidden="1">
              <a:extLst>
                <a:ext uri="{63B3BB69-23CF-44E3-9099-C40C66FF867C}">
                  <a14:compatExt spid="_x0000_s64538"/>
                </a:ext>
                <a:ext uri="{FF2B5EF4-FFF2-40B4-BE49-F238E27FC236}">
                  <a16:creationId xmlns:a16="http://schemas.microsoft.com/office/drawing/2014/main" id="{00000000-0008-0000-0500-00001AF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371475</xdr:colOff>
          <xdr:row>215</xdr:row>
          <xdr:rowOff>19050</xdr:rowOff>
        </xdr:from>
        <xdr:to>
          <xdr:col>7</xdr:col>
          <xdr:colOff>0</xdr:colOff>
          <xdr:row>215</xdr:row>
          <xdr:rowOff>209550</xdr:rowOff>
        </xdr:to>
        <xdr:sp macro="" textlink="">
          <xdr:nvSpPr>
            <xdr:cNvPr id="64539" name="Option Button 27" hidden="1">
              <a:extLst>
                <a:ext uri="{63B3BB69-23CF-44E3-9099-C40C66FF867C}">
                  <a14:compatExt spid="_x0000_s64539"/>
                </a:ext>
                <a:ext uri="{FF2B5EF4-FFF2-40B4-BE49-F238E27FC236}">
                  <a16:creationId xmlns:a16="http://schemas.microsoft.com/office/drawing/2014/main" id="{00000000-0008-0000-0500-00001BF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209550</xdr:colOff>
          <xdr:row>215</xdr:row>
          <xdr:rowOff>28575</xdr:rowOff>
        </xdr:from>
        <xdr:to>
          <xdr:col>10</xdr:col>
          <xdr:colOff>514350</xdr:colOff>
          <xdr:row>216</xdr:row>
          <xdr:rowOff>0</xdr:rowOff>
        </xdr:to>
        <xdr:sp macro="" textlink="">
          <xdr:nvSpPr>
            <xdr:cNvPr id="64540" name="Option Button 28" hidden="1">
              <a:extLst>
                <a:ext uri="{63B3BB69-23CF-44E3-9099-C40C66FF867C}">
                  <a14:compatExt spid="_x0000_s64540"/>
                </a:ext>
                <a:ext uri="{FF2B5EF4-FFF2-40B4-BE49-F238E27FC236}">
                  <a16:creationId xmlns:a16="http://schemas.microsoft.com/office/drawing/2014/main" id="{00000000-0008-0000-0500-00001CF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215</xdr:row>
          <xdr:rowOff>0</xdr:rowOff>
        </xdr:from>
        <xdr:to>
          <xdr:col>19</xdr:col>
          <xdr:colOff>323850</xdr:colOff>
          <xdr:row>218</xdr:row>
          <xdr:rowOff>0</xdr:rowOff>
        </xdr:to>
        <xdr:sp macro="" textlink="">
          <xdr:nvSpPr>
            <xdr:cNvPr id="64541" name="Group Box 29" hidden="1">
              <a:extLst>
                <a:ext uri="{63B3BB69-23CF-44E3-9099-C40C66FF867C}">
                  <a14:compatExt spid="_x0000_s64541"/>
                </a:ext>
                <a:ext uri="{FF2B5EF4-FFF2-40B4-BE49-F238E27FC236}">
                  <a16:creationId xmlns:a16="http://schemas.microsoft.com/office/drawing/2014/main" id="{00000000-0008-0000-0500-00001DFC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10</xdr:col>
          <xdr:colOff>1066800</xdr:colOff>
          <xdr:row>215</xdr:row>
          <xdr:rowOff>28575</xdr:rowOff>
        </xdr:from>
        <xdr:to>
          <xdr:col>10</xdr:col>
          <xdr:colOff>1257300</xdr:colOff>
          <xdr:row>215</xdr:row>
          <xdr:rowOff>209550</xdr:rowOff>
        </xdr:to>
        <xdr:sp macro="" textlink="">
          <xdr:nvSpPr>
            <xdr:cNvPr id="64543" name="Option Button 31" hidden="1">
              <a:extLst>
                <a:ext uri="{63B3BB69-23CF-44E3-9099-C40C66FF867C}">
                  <a14:compatExt spid="_x0000_s64543"/>
                </a:ext>
                <a:ext uri="{FF2B5EF4-FFF2-40B4-BE49-F238E27FC236}">
                  <a16:creationId xmlns:a16="http://schemas.microsoft.com/office/drawing/2014/main" id="{00000000-0008-0000-0500-00001FF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266700</xdr:colOff>
          <xdr:row>223</xdr:row>
          <xdr:rowOff>19050</xdr:rowOff>
        </xdr:from>
        <xdr:to>
          <xdr:col>12</xdr:col>
          <xdr:colOff>219075</xdr:colOff>
          <xdr:row>223</xdr:row>
          <xdr:rowOff>219075</xdr:rowOff>
        </xdr:to>
        <xdr:sp macro="" textlink="">
          <xdr:nvSpPr>
            <xdr:cNvPr id="64545" name="Option Button 33" hidden="1">
              <a:extLst>
                <a:ext uri="{63B3BB69-23CF-44E3-9099-C40C66FF867C}">
                  <a14:compatExt spid="_x0000_s64545"/>
                </a:ext>
                <a:ext uri="{FF2B5EF4-FFF2-40B4-BE49-F238E27FC236}">
                  <a16:creationId xmlns:a16="http://schemas.microsoft.com/office/drawing/2014/main" id="{00000000-0008-0000-0500-000021F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57150</xdr:colOff>
          <xdr:row>223</xdr:row>
          <xdr:rowOff>57150</xdr:rowOff>
        </xdr:from>
        <xdr:to>
          <xdr:col>3</xdr:col>
          <xdr:colOff>0</xdr:colOff>
          <xdr:row>223</xdr:row>
          <xdr:rowOff>219075</xdr:rowOff>
        </xdr:to>
        <xdr:sp macro="" textlink="">
          <xdr:nvSpPr>
            <xdr:cNvPr id="64546" name="Option Button 34" hidden="1">
              <a:extLst>
                <a:ext uri="{63B3BB69-23CF-44E3-9099-C40C66FF867C}">
                  <a14:compatExt spid="_x0000_s64546"/>
                </a:ext>
                <a:ext uri="{FF2B5EF4-FFF2-40B4-BE49-F238E27FC236}">
                  <a16:creationId xmlns:a16="http://schemas.microsoft.com/office/drawing/2014/main" id="{00000000-0008-0000-0500-000022F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19050</xdr:colOff>
          <xdr:row>223</xdr:row>
          <xdr:rowOff>28575</xdr:rowOff>
        </xdr:from>
        <xdr:to>
          <xdr:col>5</xdr:col>
          <xdr:colOff>133350</xdr:colOff>
          <xdr:row>223</xdr:row>
          <xdr:rowOff>190500</xdr:rowOff>
        </xdr:to>
        <xdr:sp macro="" textlink="">
          <xdr:nvSpPr>
            <xdr:cNvPr id="64547" name="Option Button 35" hidden="1">
              <a:extLst>
                <a:ext uri="{63B3BB69-23CF-44E3-9099-C40C66FF867C}">
                  <a14:compatExt spid="_x0000_s64547"/>
                </a:ext>
                <a:ext uri="{FF2B5EF4-FFF2-40B4-BE49-F238E27FC236}">
                  <a16:creationId xmlns:a16="http://schemas.microsoft.com/office/drawing/2014/main" id="{00000000-0008-0000-0500-000023F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400050</xdr:colOff>
          <xdr:row>223</xdr:row>
          <xdr:rowOff>19050</xdr:rowOff>
        </xdr:from>
        <xdr:to>
          <xdr:col>7</xdr:col>
          <xdr:colOff>114300</xdr:colOff>
          <xdr:row>223</xdr:row>
          <xdr:rowOff>200025</xdr:rowOff>
        </xdr:to>
        <xdr:sp macro="" textlink="">
          <xdr:nvSpPr>
            <xdr:cNvPr id="64548" name="Option Button 36" hidden="1">
              <a:extLst>
                <a:ext uri="{63B3BB69-23CF-44E3-9099-C40C66FF867C}">
                  <a14:compatExt spid="_x0000_s64548"/>
                </a:ext>
                <a:ext uri="{FF2B5EF4-FFF2-40B4-BE49-F238E27FC236}">
                  <a16:creationId xmlns:a16="http://schemas.microsoft.com/office/drawing/2014/main" id="{00000000-0008-0000-0500-000024F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95250</xdr:colOff>
          <xdr:row>223</xdr:row>
          <xdr:rowOff>0</xdr:rowOff>
        </xdr:from>
        <xdr:to>
          <xdr:col>19</xdr:col>
          <xdr:colOff>285750</xdr:colOff>
          <xdr:row>226</xdr:row>
          <xdr:rowOff>0</xdr:rowOff>
        </xdr:to>
        <xdr:sp macro="" textlink="">
          <xdr:nvSpPr>
            <xdr:cNvPr id="64549" name="Group Box 37" hidden="1">
              <a:extLst>
                <a:ext uri="{63B3BB69-23CF-44E3-9099-C40C66FF867C}">
                  <a14:compatExt spid="_x0000_s64549"/>
                </a:ext>
                <a:ext uri="{FF2B5EF4-FFF2-40B4-BE49-F238E27FC236}">
                  <a16:creationId xmlns:a16="http://schemas.microsoft.com/office/drawing/2014/main" id="{00000000-0008-0000-0500-000025FC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10</xdr:col>
          <xdr:colOff>247650</xdr:colOff>
          <xdr:row>223</xdr:row>
          <xdr:rowOff>38100</xdr:rowOff>
        </xdr:from>
        <xdr:to>
          <xdr:col>10</xdr:col>
          <xdr:colOff>552450</xdr:colOff>
          <xdr:row>223</xdr:row>
          <xdr:rowOff>219075</xdr:rowOff>
        </xdr:to>
        <xdr:sp macro="" textlink="">
          <xdr:nvSpPr>
            <xdr:cNvPr id="64550" name="Option Button 38" hidden="1">
              <a:extLst>
                <a:ext uri="{63B3BB69-23CF-44E3-9099-C40C66FF867C}">
                  <a14:compatExt spid="_x0000_s64550"/>
                </a:ext>
                <a:ext uri="{FF2B5EF4-FFF2-40B4-BE49-F238E27FC236}">
                  <a16:creationId xmlns:a16="http://schemas.microsoft.com/office/drawing/2014/main" id="{00000000-0008-0000-0500-000026F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981075</xdr:colOff>
          <xdr:row>223</xdr:row>
          <xdr:rowOff>47625</xdr:rowOff>
        </xdr:from>
        <xdr:to>
          <xdr:col>10</xdr:col>
          <xdr:colOff>1171575</xdr:colOff>
          <xdr:row>223</xdr:row>
          <xdr:rowOff>209550</xdr:rowOff>
        </xdr:to>
        <xdr:sp macro="" textlink="">
          <xdr:nvSpPr>
            <xdr:cNvPr id="64551" name="Option Button 39" hidden="1">
              <a:extLst>
                <a:ext uri="{63B3BB69-23CF-44E3-9099-C40C66FF867C}">
                  <a14:compatExt spid="_x0000_s64551"/>
                </a:ext>
                <a:ext uri="{FF2B5EF4-FFF2-40B4-BE49-F238E27FC236}">
                  <a16:creationId xmlns:a16="http://schemas.microsoft.com/office/drawing/2014/main" id="{00000000-0008-0000-0500-000027F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57150</xdr:colOff>
          <xdr:row>224</xdr:row>
          <xdr:rowOff>19050</xdr:rowOff>
        </xdr:from>
        <xdr:to>
          <xdr:col>3</xdr:col>
          <xdr:colOff>114300</xdr:colOff>
          <xdr:row>225</xdr:row>
          <xdr:rowOff>9525</xdr:rowOff>
        </xdr:to>
        <xdr:sp macro="" textlink="">
          <xdr:nvSpPr>
            <xdr:cNvPr id="64552" name="Option Button 40" hidden="1">
              <a:extLst>
                <a:ext uri="{63B3BB69-23CF-44E3-9099-C40C66FF867C}">
                  <a14:compatExt spid="_x0000_s64552"/>
                </a:ext>
                <a:ext uri="{FF2B5EF4-FFF2-40B4-BE49-F238E27FC236}">
                  <a16:creationId xmlns:a16="http://schemas.microsoft.com/office/drawing/2014/main" id="{00000000-0008-0000-0500-000028F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224</xdr:row>
          <xdr:rowOff>219075</xdr:rowOff>
        </xdr:from>
        <xdr:to>
          <xdr:col>3</xdr:col>
          <xdr:colOff>114300</xdr:colOff>
          <xdr:row>225</xdr:row>
          <xdr:rowOff>209550</xdr:rowOff>
        </xdr:to>
        <xdr:sp macro="" textlink="">
          <xdr:nvSpPr>
            <xdr:cNvPr id="64553" name="Option Button 41" hidden="1">
              <a:extLst>
                <a:ext uri="{63B3BB69-23CF-44E3-9099-C40C66FF867C}">
                  <a14:compatExt spid="_x0000_s64553"/>
                </a:ext>
                <a:ext uri="{FF2B5EF4-FFF2-40B4-BE49-F238E27FC236}">
                  <a16:creationId xmlns:a16="http://schemas.microsoft.com/office/drawing/2014/main" id="{00000000-0008-0000-0500-000029F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464</xdr:row>
          <xdr:rowOff>9525</xdr:rowOff>
        </xdr:from>
        <xdr:to>
          <xdr:col>3</xdr:col>
          <xdr:colOff>104775</xdr:colOff>
          <xdr:row>465</xdr:row>
          <xdr:rowOff>0</xdr:rowOff>
        </xdr:to>
        <xdr:sp macro="" textlink="">
          <xdr:nvSpPr>
            <xdr:cNvPr id="64554" name="Option Button 42" hidden="1">
              <a:extLst>
                <a:ext uri="{63B3BB69-23CF-44E3-9099-C40C66FF867C}">
                  <a14:compatExt spid="_x0000_s64554"/>
                </a:ext>
                <a:ext uri="{FF2B5EF4-FFF2-40B4-BE49-F238E27FC236}">
                  <a16:creationId xmlns:a16="http://schemas.microsoft.com/office/drawing/2014/main" id="{00000000-0008-0000-0500-00002AF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463</xdr:row>
          <xdr:rowOff>171450</xdr:rowOff>
        </xdr:from>
        <xdr:to>
          <xdr:col>19</xdr:col>
          <xdr:colOff>295275</xdr:colOff>
          <xdr:row>465</xdr:row>
          <xdr:rowOff>19050</xdr:rowOff>
        </xdr:to>
        <xdr:sp macro="" textlink="">
          <xdr:nvSpPr>
            <xdr:cNvPr id="64555" name="Group Box 43" hidden="1">
              <a:extLst>
                <a:ext uri="{63B3BB69-23CF-44E3-9099-C40C66FF867C}">
                  <a14:compatExt spid="_x0000_s64555"/>
                </a:ext>
                <a:ext uri="{FF2B5EF4-FFF2-40B4-BE49-F238E27FC236}">
                  <a16:creationId xmlns:a16="http://schemas.microsoft.com/office/drawing/2014/main" id="{00000000-0008-0000-0500-00002BFC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9525</xdr:colOff>
          <xdr:row>231</xdr:row>
          <xdr:rowOff>0</xdr:rowOff>
        </xdr:from>
        <xdr:to>
          <xdr:col>19</xdr:col>
          <xdr:colOff>295275</xdr:colOff>
          <xdr:row>234</xdr:row>
          <xdr:rowOff>0</xdr:rowOff>
        </xdr:to>
        <xdr:sp macro="" textlink="">
          <xdr:nvSpPr>
            <xdr:cNvPr id="64556" name="Group Box 44" hidden="1">
              <a:extLst>
                <a:ext uri="{63B3BB69-23CF-44E3-9099-C40C66FF867C}">
                  <a14:compatExt spid="_x0000_s64556"/>
                </a:ext>
                <a:ext uri="{FF2B5EF4-FFF2-40B4-BE49-F238E27FC236}">
                  <a16:creationId xmlns:a16="http://schemas.microsoft.com/office/drawing/2014/main" id="{00000000-0008-0000-0500-00002CFC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231</xdr:row>
          <xdr:rowOff>9525</xdr:rowOff>
        </xdr:from>
        <xdr:to>
          <xdr:col>3</xdr:col>
          <xdr:colOff>104775</xdr:colOff>
          <xdr:row>232</xdr:row>
          <xdr:rowOff>0</xdr:rowOff>
        </xdr:to>
        <xdr:sp macro="" textlink="">
          <xdr:nvSpPr>
            <xdr:cNvPr id="64557" name="Option Button 45" hidden="1">
              <a:extLst>
                <a:ext uri="{63B3BB69-23CF-44E3-9099-C40C66FF867C}">
                  <a14:compatExt spid="_x0000_s64557"/>
                </a:ext>
                <a:ext uri="{FF2B5EF4-FFF2-40B4-BE49-F238E27FC236}">
                  <a16:creationId xmlns:a16="http://schemas.microsoft.com/office/drawing/2014/main" id="{00000000-0008-0000-0500-00002DF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0</xdr:colOff>
          <xdr:row>231</xdr:row>
          <xdr:rowOff>9525</xdr:rowOff>
        </xdr:from>
        <xdr:to>
          <xdr:col>5</xdr:col>
          <xdr:colOff>123825</xdr:colOff>
          <xdr:row>232</xdr:row>
          <xdr:rowOff>9525</xdr:rowOff>
        </xdr:to>
        <xdr:sp macro="" textlink="">
          <xdr:nvSpPr>
            <xdr:cNvPr id="64558" name="Option Button 46" hidden="1">
              <a:extLst>
                <a:ext uri="{63B3BB69-23CF-44E3-9099-C40C66FF867C}">
                  <a14:compatExt spid="_x0000_s64558"/>
                </a:ext>
                <a:ext uri="{FF2B5EF4-FFF2-40B4-BE49-F238E27FC236}">
                  <a16:creationId xmlns:a16="http://schemas.microsoft.com/office/drawing/2014/main" id="{00000000-0008-0000-0500-00002EF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19050</xdr:colOff>
          <xdr:row>231</xdr:row>
          <xdr:rowOff>0</xdr:rowOff>
        </xdr:from>
        <xdr:to>
          <xdr:col>9</xdr:col>
          <xdr:colOff>114300</xdr:colOff>
          <xdr:row>232</xdr:row>
          <xdr:rowOff>0</xdr:rowOff>
        </xdr:to>
        <xdr:sp macro="" textlink="">
          <xdr:nvSpPr>
            <xdr:cNvPr id="64559" name="Option Button 47" hidden="1">
              <a:extLst>
                <a:ext uri="{63B3BB69-23CF-44E3-9099-C40C66FF867C}">
                  <a14:compatExt spid="_x0000_s64559"/>
                </a:ext>
                <a:ext uri="{FF2B5EF4-FFF2-40B4-BE49-F238E27FC236}">
                  <a16:creationId xmlns:a16="http://schemas.microsoft.com/office/drawing/2014/main" id="{00000000-0008-0000-0500-00002FF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9525</xdr:colOff>
          <xdr:row>492</xdr:row>
          <xdr:rowOff>0</xdr:rowOff>
        </xdr:from>
        <xdr:to>
          <xdr:col>19</xdr:col>
          <xdr:colOff>295275</xdr:colOff>
          <xdr:row>492</xdr:row>
          <xdr:rowOff>219075</xdr:rowOff>
        </xdr:to>
        <xdr:sp macro="" textlink="">
          <xdr:nvSpPr>
            <xdr:cNvPr id="64563" name="Group Box 51" hidden="1">
              <a:extLst>
                <a:ext uri="{63B3BB69-23CF-44E3-9099-C40C66FF867C}">
                  <a14:compatExt spid="_x0000_s64563"/>
                </a:ext>
                <a:ext uri="{FF2B5EF4-FFF2-40B4-BE49-F238E27FC236}">
                  <a16:creationId xmlns:a16="http://schemas.microsoft.com/office/drawing/2014/main" id="{00000000-0008-0000-0500-000033FC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492</xdr:row>
          <xdr:rowOff>19050</xdr:rowOff>
        </xdr:from>
        <xdr:to>
          <xdr:col>3</xdr:col>
          <xdr:colOff>104775</xdr:colOff>
          <xdr:row>492</xdr:row>
          <xdr:rowOff>200025</xdr:rowOff>
        </xdr:to>
        <xdr:sp macro="" textlink="">
          <xdr:nvSpPr>
            <xdr:cNvPr id="64564" name="Option Button 52" hidden="1">
              <a:extLst>
                <a:ext uri="{63B3BB69-23CF-44E3-9099-C40C66FF867C}">
                  <a14:compatExt spid="_x0000_s64564"/>
                </a:ext>
                <a:ext uri="{FF2B5EF4-FFF2-40B4-BE49-F238E27FC236}">
                  <a16:creationId xmlns:a16="http://schemas.microsoft.com/office/drawing/2014/main" id="{00000000-0008-0000-0500-000034F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9525</xdr:colOff>
          <xdr:row>489</xdr:row>
          <xdr:rowOff>0</xdr:rowOff>
        </xdr:from>
        <xdr:to>
          <xdr:col>19</xdr:col>
          <xdr:colOff>285750</xdr:colOff>
          <xdr:row>491</xdr:row>
          <xdr:rowOff>0</xdr:rowOff>
        </xdr:to>
        <xdr:sp macro="" textlink="">
          <xdr:nvSpPr>
            <xdr:cNvPr id="64566" name="Group Box 54" hidden="1">
              <a:extLst>
                <a:ext uri="{63B3BB69-23CF-44E3-9099-C40C66FF867C}">
                  <a14:compatExt spid="_x0000_s64566"/>
                </a:ext>
                <a:ext uri="{FF2B5EF4-FFF2-40B4-BE49-F238E27FC236}">
                  <a16:creationId xmlns:a16="http://schemas.microsoft.com/office/drawing/2014/main" id="{00000000-0008-0000-0500-000036FC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474</xdr:row>
          <xdr:rowOff>219075</xdr:rowOff>
        </xdr:from>
        <xdr:to>
          <xdr:col>19</xdr:col>
          <xdr:colOff>276225</xdr:colOff>
          <xdr:row>476</xdr:row>
          <xdr:rowOff>9525</xdr:rowOff>
        </xdr:to>
        <xdr:sp macro="" textlink="">
          <xdr:nvSpPr>
            <xdr:cNvPr id="64567" name="Group Box 55" hidden="1">
              <a:extLst>
                <a:ext uri="{63B3BB69-23CF-44E3-9099-C40C66FF867C}">
                  <a14:compatExt spid="_x0000_s64567"/>
                </a:ext>
                <a:ext uri="{FF2B5EF4-FFF2-40B4-BE49-F238E27FC236}">
                  <a16:creationId xmlns:a16="http://schemas.microsoft.com/office/drawing/2014/main" id="{00000000-0008-0000-0500-000037FC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475</xdr:row>
          <xdr:rowOff>28575</xdr:rowOff>
        </xdr:from>
        <xdr:to>
          <xdr:col>3</xdr:col>
          <xdr:colOff>104775</xdr:colOff>
          <xdr:row>475</xdr:row>
          <xdr:rowOff>219075</xdr:rowOff>
        </xdr:to>
        <xdr:sp macro="" textlink="">
          <xdr:nvSpPr>
            <xdr:cNvPr id="64568" name="Option Button 56" hidden="1">
              <a:extLst>
                <a:ext uri="{63B3BB69-23CF-44E3-9099-C40C66FF867C}">
                  <a14:compatExt spid="_x0000_s64568"/>
                </a:ext>
                <a:ext uri="{FF2B5EF4-FFF2-40B4-BE49-F238E27FC236}">
                  <a16:creationId xmlns:a16="http://schemas.microsoft.com/office/drawing/2014/main" id="{00000000-0008-0000-0500-000038F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314325</xdr:colOff>
          <xdr:row>475</xdr:row>
          <xdr:rowOff>9525</xdr:rowOff>
        </xdr:from>
        <xdr:to>
          <xdr:col>6</xdr:col>
          <xdr:colOff>76200</xdr:colOff>
          <xdr:row>475</xdr:row>
          <xdr:rowOff>209550</xdr:rowOff>
        </xdr:to>
        <xdr:sp macro="" textlink="">
          <xdr:nvSpPr>
            <xdr:cNvPr id="64569" name="Option Button 57" hidden="1">
              <a:extLst>
                <a:ext uri="{63B3BB69-23CF-44E3-9099-C40C66FF867C}">
                  <a14:compatExt spid="_x0000_s64569"/>
                </a:ext>
                <a:ext uri="{FF2B5EF4-FFF2-40B4-BE49-F238E27FC236}">
                  <a16:creationId xmlns:a16="http://schemas.microsoft.com/office/drawing/2014/main" id="{00000000-0008-0000-0500-000039F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47625</xdr:colOff>
          <xdr:row>475</xdr:row>
          <xdr:rowOff>9525</xdr:rowOff>
        </xdr:from>
        <xdr:to>
          <xdr:col>10</xdr:col>
          <xdr:colOff>352425</xdr:colOff>
          <xdr:row>475</xdr:row>
          <xdr:rowOff>209550</xdr:rowOff>
        </xdr:to>
        <xdr:sp macro="" textlink="">
          <xdr:nvSpPr>
            <xdr:cNvPr id="64570" name="Option Button 58" hidden="1">
              <a:extLst>
                <a:ext uri="{63B3BB69-23CF-44E3-9099-C40C66FF867C}">
                  <a14:compatExt spid="_x0000_s64570"/>
                </a:ext>
                <a:ext uri="{FF2B5EF4-FFF2-40B4-BE49-F238E27FC236}">
                  <a16:creationId xmlns:a16="http://schemas.microsoft.com/office/drawing/2014/main" id="{00000000-0008-0000-0500-00003AF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9525</xdr:colOff>
          <xdr:row>265</xdr:row>
          <xdr:rowOff>0</xdr:rowOff>
        </xdr:from>
        <xdr:to>
          <xdr:col>19</xdr:col>
          <xdr:colOff>285750</xdr:colOff>
          <xdr:row>266</xdr:row>
          <xdr:rowOff>9525</xdr:rowOff>
        </xdr:to>
        <xdr:sp macro="" textlink="">
          <xdr:nvSpPr>
            <xdr:cNvPr id="64571" name="Group Box 59" hidden="1">
              <a:extLst>
                <a:ext uri="{63B3BB69-23CF-44E3-9099-C40C66FF867C}">
                  <a14:compatExt spid="_x0000_s64571"/>
                </a:ext>
                <a:ext uri="{FF2B5EF4-FFF2-40B4-BE49-F238E27FC236}">
                  <a16:creationId xmlns:a16="http://schemas.microsoft.com/office/drawing/2014/main" id="{00000000-0008-0000-0500-00003BFC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265</xdr:row>
          <xdr:rowOff>19050</xdr:rowOff>
        </xdr:from>
        <xdr:to>
          <xdr:col>3</xdr:col>
          <xdr:colOff>28575</xdr:colOff>
          <xdr:row>266</xdr:row>
          <xdr:rowOff>0</xdr:rowOff>
        </xdr:to>
        <xdr:sp macro="" textlink="">
          <xdr:nvSpPr>
            <xdr:cNvPr id="64572" name="Option Button 60" hidden="1">
              <a:extLst>
                <a:ext uri="{63B3BB69-23CF-44E3-9099-C40C66FF867C}">
                  <a14:compatExt spid="_x0000_s64572"/>
                </a:ext>
                <a:ext uri="{FF2B5EF4-FFF2-40B4-BE49-F238E27FC236}">
                  <a16:creationId xmlns:a16="http://schemas.microsoft.com/office/drawing/2014/main" id="{00000000-0008-0000-0500-00003CF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101</xdr:row>
          <xdr:rowOff>9525</xdr:rowOff>
        </xdr:from>
        <xdr:to>
          <xdr:col>3</xdr:col>
          <xdr:colOff>104775</xdr:colOff>
          <xdr:row>102</xdr:row>
          <xdr:rowOff>0</xdr:rowOff>
        </xdr:to>
        <xdr:sp macro="" textlink="">
          <xdr:nvSpPr>
            <xdr:cNvPr id="64585" name="Option Button 73" hidden="1">
              <a:extLst>
                <a:ext uri="{63B3BB69-23CF-44E3-9099-C40C66FF867C}">
                  <a14:compatExt spid="_x0000_s64585"/>
                </a:ext>
                <a:ext uri="{FF2B5EF4-FFF2-40B4-BE49-F238E27FC236}">
                  <a16:creationId xmlns:a16="http://schemas.microsoft.com/office/drawing/2014/main" id="{00000000-0008-0000-0500-000049F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102</xdr:row>
          <xdr:rowOff>9525</xdr:rowOff>
        </xdr:from>
        <xdr:to>
          <xdr:col>3</xdr:col>
          <xdr:colOff>104775</xdr:colOff>
          <xdr:row>103</xdr:row>
          <xdr:rowOff>0</xdr:rowOff>
        </xdr:to>
        <xdr:sp macro="" textlink="">
          <xdr:nvSpPr>
            <xdr:cNvPr id="64586" name="Option Button 74" hidden="1">
              <a:extLst>
                <a:ext uri="{63B3BB69-23CF-44E3-9099-C40C66FF867C}">
                  <a14:compatExt spid="_x0000_s64586"/>
                </a:ext>
                <a:ext uri="{FF2B5EF4-FFF2-40B4-BE49-F238E27FC236}">
                  <a16:creationId xmlns:a16="http://schemas.microsoft.com/office/drawing/2014/main" id="{00000000-0008-0000-0500-00004AF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103</xdr:row>
          <xdr:rowOff>9525</xdr:rowOff>
        </xdr:from>
        <xdr:to>
          <xdr:col>3</xdr:col>
          <xdr:colOff>104775</xdr:colOff>
          <xdr:row>104</xdr:row>
          <xdr:rowOff>0</xdr:rowOff>
        </xdr:to>
        <xdr:sp macro="" textlink="">
          <xdr:nvSpPr>
            <xdr:cNvPr id="64587" name="Option Button 75" hidden="1">
              <a:extLst>
                <a:ext uri="{63B3BB69-23CF-44E3-9099-C40C66FF867C}">
                  <a14:compatExt spid="_x0000_s64587"/>
                </a:ext>
                <a:ext uri="{FF2B5EF4-FFF2-40B4-BE49-F238E27FC236}">
                  <a16:creationId xmlns:a16="http://schemas.microsoft.com/office/drawing/2014/main" id="{00000000-0008-0000-0500-00004BF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104</xdr:row>
          <xdr:rowOff>9525</xdr:rowOff>
        </xdr:from>
        <xdr:to>
          <xdr:col>3</xdr:col>
          <xdr:colOff>104775</xdr:colOff>
          <xdr:row>105</xdr:row>
          <xdr:rowOff>0</xdr:rowOff>
        </xdr:to>
        <xdr:sp macro="" textlink="">
          <xdr:nvSpPr>
            <xdr:cNvPr id="64588" name="Option Button 76" hidden="1">
              <a:extLst>
                <a:ext uri="{63B3BB69-23CF-44E3-9099-C40C66FF867C}">
                  <a14:compatExt spid="_x0000_s64588"/>
                </a:ext>
                <a:ext uri="{FF2B5EF4-FFF2-40B4-BE49-F238E27FC236}">
                  <a16:creationId xmlns:a16="http://schemas.microsoft.com/office/drawing/2014/main" id="{00000000-0008-0000-0500-00004CF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105</xdr:row>
          <xdr:rowOff>9525</xdr:rowOff>
        </xdr:from>
        <xdr:to>
          <xdr:col>3</xdr:col>
          <xdr:colOff>104775</xdr:colOff>
          <xdr:row>106</xdr:row>
          <xdr:rowOff>0</xdr:rowOff>
        </xdr:to>
        <xdr:sp macro="" textlink="">
          <xdr:nvSpPr>
            <xdr:cNvPr id="64589" name="Option Button 77" hidden="1">
              <a:extLst>
                <a:ext uri="{63B3BB69-23CF-44E3-9099-C40C66FF867C}">
                  <a14:compatExt spid="_x0000_s64589"/>
                </a:ext>
                <a:ext uri="{FF2B5EF4-FFF2-40B4-BE49-F238E27FC236}">
                  <a16:creationId xmlns:a16="http://schemas.microsoft.com/office/drawing/2014/main" id="{00000000-0008-0000-0500-00004DF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101</xdr:row>
          <xdr:rowOff>0</xdr:rowOff>
        </xdr:from>
        <xdr:to>
          <xdr:col>19</xdr:col>
          <xdr:colOff>285750</xdr:colOff>
          <xdr:row>106</xdr:row>
          <xdr:rowOff>0</xdr:rowOff>
        </xdr:to>
        <xdr:sp macro="" textlink="">
          <xdr:nvSpPr>
            <xdr:cNvPr id="64590" name="Group Box 78" hidden="1">
              <a:extLst>
                <a:ext uri="{63B3BB69-23CF-44E3-9099-C40C66FF867C}">
                  <a14:compatExt spid="_x0000_s64590"/>
                </a:ext>
                <a:ext uri="{FF2B5EF4-FFF2-40B4-BE49-F238E27FC236}">
                  <a16:creationId xmlns:a16="http://schemas.microsoft.com/office/drawing/2014/main" id="{00000000-0008-0000-0500-00004EFC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497</xdr:row>
          <xdr:rowOff>0</xdr:rowOff>
        </xdr:from>
        <xdr:to>
          <xdr:col>3</xdr:col>
          <xdr:colOff>104775</xdr:colOff>
          <xdr:row>498</xdr:row>
          <xdr:rowOff>0</xdr:rowOff>
        </xdr:to>
        <xdr:sp macro="" textlink="">
          <xdr:nvSpPr>
            <xdr:cNvPr id="64592" name="Check Box 80" hidden="1">
              <a:extLst>
                <a:ext uri="{63B3BB69-23CF-44E3-9099-C40C66FF867C}">
                  <a14:compatExt spid="_x0000_s64592"/>
                </a:ext>
                <a:ext uri="{FF2B5EF4-FFF2-40B4-BE49-F238E27FC236}">
                  <a16:creationId xmlns:a16="http://schemas.microsoft.com/office/drawing/2014/main" id="{00000000-0008-0000-0500-000050F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9525</xdr:colOff>
          <xdr:row>473</xdr:row>
          <xdr:rowOff>0</xdr:rowOff>
        </xdr:from>
        <xdr:to>
          <xdr:col>19</xdr:col>
          <xdr:colOff>266700</xdr:colOff>
          <xdr:row>474</xdr:row>
          <xdr:rowOff>28575</xdr:rowOff>
        </xdr:to>
        <xdr:sp macro="" textlink="">
          <xdr:nvSpPr>
            <xdr:cNvPr id="64593" name="Group Box 81" hidden="1">
              <a:extLst>
                <a:ext uri="{63B3BB69-23CF-44E3-9099-C40C66FF867C}">
                  <a14:compatExt spid="_x0000_s64593"/>
                </a:ext>
                <a:ext uri="{FF2B5EF4-FFF2-40B4-BE49-F238E27FC236}">
                  <a16:creationId xmlns:a16="http://schemas.microsoft.com/office/drawing/2014/main" id="{00000000-0008-0000-0500-000051FC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473</xdr:row>
          <xdr:rowOff>38100</xdr:rowOff>
        </xdr:from>
        <xdr:to>
          <xdr:col>3</xdr:col>
          <xdr:colOff>104775</xdr:colOff>
          <xdr:row>473</xdr:row>
          <xdr:rowOff>219075</xdr:rowOff>
        </xdr:to>
        <xdr:sp macro="" textlink="">
          <xdr:nvSpPr>
            <xdr:cNvPr id="64594" name="Option Button 82" hidden="1">
              <a:extLst>
                <a:ext uri="{63B3BB69-23CF-44E3-9099-C40C66FF867C}">
                  <a14:compatExt spid="_x0000_s64594"/>
                </a:ext>
                <a:ext uri="{FF2B5EF4-FFF2-40B4-BE49-F238E27FC236}">
                  <a16:creationId xmlns:a16="http://schemas.microsoft.com/office/drawing/2014/main" id="{00000000-0008-0000-0500-000052F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314325</xdr:colOff>
          <xdr:row>473</xdr:row>
          <xdr:rowOff>19050</xdr:rowOff>
        </xdr:from>
        <xdr:to>
          <xdr:col>6</xdr:col>
          <xdr:colOff>76200</xdr:colOff>
          <xdr:row>473</xdr:row>
          <xdr:rowOff>209550</xdr:rowOff>
        </xdr:to>
        <xdr:sp macro="" textlink="">
          <xdr:nvSpPr>
            <xdr:cNvPr id="64595" name="Option Button 83" hidden="1">
              <a:extLst>
                <a:ext uri="{63B3BB69-23CF-44E3-9099-C40C66FF867C}">
                  <a14:compatExt spid="_x0000_s64595"/>
                </a:ext>
                <a:ext uri="{FF2B5EF4-FFF2-40B4-BE49-F238E27FC236}">
                  <a16:creationId xmlns:a16="http://schemas.microsoft.com/office/drawing/2014/main" id="{00000000-0008-0000-0500-000053F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518</xdr:row>
          <xdr:rowOff>9525</xdr:rowOff>
        </xdr:from>
        <xdr:to>
          <xdr:col>3</xdr:col>
          <xdr:colOff>66675</xdr:colOff>
          <xdr:row>519</xdr:row>
          <xdr:rowOff>28575</xdr:rowOff>
        </xdr:to>
        <xdr:sp macro="" textlink="">
          <xdr:nvSpPr>
            <xdr:cNvPr id="64596" name="Check Box 84" hidden="1">
              <a:extLst>
                <a:ext uri="{63B3BB69-23CF-44E3-9099-C40C66FF867C}">
                  <a14:compatExt spid="_x0000_s64596"/>
                </a:ext>
                <a:ext uri="{FF2B5EF4-FFF2-40B4-BE49-F238E27FC236}">
                  <a16:creationId xmlns:a16="http://schemas.microsoft.com/office/drawing/2014/main" id="{00000000-0008-0000-0500-000054F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522</xdr:row>
          <xdr:rowOff>9525</xdr:rowOff>
        </xdr:from>
        <xdr:to>
          <xdr:col>3</xdr:col>
          <xdr:colOff>66675</xdr:colOff>
          <xdr:row>523</xdr:row>
          <xdr:rowOff>9525</xdr:rowOff>
        </xdr:to>
        <xdr:sp macro="" textlink="">
          <xdr:nvSpPr>
            <xdr:cNvPr id="64597" name="Check Box 85" hidden="1">
              <a:extLst>
                <a:ext uri="{63B3BB69-23CF-44E3-9099-C40C66FF867C}">
                  <a14:compatExt spid="_x0000_s64597"/>
                </a:ext>
                <a:ext uri="{FF2B5EF4-FFF2-40B4-BE49-F238E27FC236}">
                  <a16:creationId xmlns:a16="http://schemas.microsoft.com/office/drawing/2014/main" id="{00000000-0008-0000-0500-000055F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9525</xdr:colOff>
          <xdr:row>515</xdr:row>
          <xdr:rowOff>0</xdr:rowOff>
        </xdr:from>
        <xdr:to>
          <xdr:col>19</xdr:col>
          <xdr:colOff>295275</xdr:colOff>
          <xdr:row>518</xdr:row>
          <xdr:rowOff>0</xdr:rowOff>
        </xdr:to>
        <xdr:sp macro="" textlink="">
          <xdr:nvSpPr>
            <xdr:cNvPr id="64598" name="Group Box 86" hidden="1">
              <a:extLst>
                <a:ext uri="{63B3BB69-23CF-44E3-9099-C40C66FF867C}">
                  <a14:compatExt spid="_x0000_s64598"/>
                </a:ext>
                <a:ext uri="{FF2B5EF4-FFF2-40B4-BE49-F238E27FC236}">
                  <a16:creationId xmlns:a16="http://schemas.microsoft.com/office/drawing/2014/main" id="{00000000-0008-0000-0500-000056FC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516</xdr:row>
          <xdr:rowOff>0</xdr:rowOff>
        </xdr:from>
        <xdr:to>
          <xdr:col>3</xdr:col>
          <xdr:colOff>104775</xdr:colOff>
          <xdr:row>516</xdr:row>
          <xdr:rowOff>219075</xdr:rowOff>
        </xdr:to>
        <xdr:sp macro="" textlink="">
          <xdr:nvSpPr>
            <xdr:cNvPr id="64600" name="Option Button 88" hidden="1">
              <a:extLst>
                <a:ext uri="{63B3BB69-23CF-44E3-9099-C40C66FF867C}">
                  <a14:compatExt spid="_x0000_s64600"/>
                </a:ext>
                <a:ext uri="{FF2B5EF4-FFF2-40B4-BE49-F238E27FC236}">
                  <a16:creationId xmlns:a16="http://schemas.microsoft.com/office/drawing/2014/main" id="{00000000-0008-0000-0500-000058F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523</xdr:row>
          <xdr:rowOff>9525</xdr:rowOff>
        </xdr:from>
        <xdr:to>
          <xdr:col>3</xdr:col>
          <xdr:colOff>66675</xdr:colOff>
          <xdr:row>524</xdr:row>
          <xdr:rowOff>9525</xdr:rowOff>
        </xdr:to>
        <xdr:sp macro="" textlink="">
          <xdr:nvSpPr>
            <xdr:cNvPr id="64602" name="Check Box 90" hidden="1">
              <a:extLst>
                <a:ext uri="{63B3BB69-23CF-44E3-9099-C40C66FF867C}">
                  <a14:compatExt spid="_x0000_s64602"/>
                </a:ext>
                <a:ext uri="{FF2B5EF4-FFF2-40B4-BE49-F238E27FC236}">
                  <a16:creationId xmlns:a16="http://schemas.microsoft.com/office/drawing/2014/main" id="{00000000-0008-0000-0500-00005AF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517</xdr:row>
          <xdr:rowOff>0</xdr:rowOff>
        </xdr:from>
        <xdr:to>
          <xdr:col>3</xdr:col>
          <xdr:colOff>104775</xdr:colOff>
          <xdr:row>517</xdr:row>
          <xdr:rowOff>219075</xdr:rowOff>
        </xdr:to>
        <xdr:sp macro="" textlink="">
          <xdr:nvSpPr>
            <xdr:cNvPr id="64603" name="Option Button 91" hidden="1">
              <a:extLst>
                <a:ext uri="{63B3BB69-23CF-44E3-9099-C40C66FF867C}">
                  <a14:compatExt spid="_x0000_s64603"/>
                </a:ext>
                <a:ext uri="{FF2B5EF4-FFF2-40B4-BE49-F238E27FC236}">
                  <a16:creationId xmlns:a16="http://schemas.microsoft.com/office/drawing/2014/main" id="{00000000-0008-0000-0500-00005BF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521</xdr:row>
          <xdr:rowOff>9525</xdr:rowOff>
        </xdr:from>
        <xdr:to>
          <xdr:col>3</xdr:col>
          <xdr:colOff>104775</xdr:colOff>
          <xdr:row>522</xdr:row>
          <xdr:rowOff>0</xdr:rowOff>
        </xdr:to>
        <xdr:sp macro="" textlink="">
          <xdr:nvSpPr>
            <xdr:cNvPr id="64605" name="Check Box 93" hidden="1">
              <a:extLst>
                <a:ext uri="{63B3BB69-23CF-44E3-9099-C40C66FF867C}">
                  <a14:compatExt spid="_x0000_s64605"/>
                </a:ext>
                <a:ext uri="{FF2B5EF4-FFF2-40B4-BE49-F238E27FC236}">
                  <a16:creationId xmlns:a16="http://schemas.microsoft.com/office/drawing/2014/main" id="{00000000-0008-0000-0500-00005DF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28575</xdr:colOff>
          <xdr:row>106</xdr:row>
          <xdr:rowOff>0</xdr:rowOff>
        </xdr:from>
        <xdr:to>
          <xdr:col>3</xdr:col>
          <xdr:colOff>66675</xdr:colOff>
          <xdr:row>107</xdr:row>
          <xdr:rowOff>0</xdr:rowOff>
        </xdr:to>
        <xdr:sp macro="" textlink="">
          <xdr:nvSpPr>
            <xdr:cNvPr id="64609" name="Check Box 97" hidden="1">
              <a:extLst>
                <a:ext uri="{63B3BB69-23CF-44E3-9099-C40C66FF867C}">
                  <a14:compatExt spid="_x0000_s64609"/>
                </a:ext>
                <a:ext uri="{FF2B5EF4-FFF2-40B4-BE49-F238E27FC236}">
                  <a16:creationId xmlns:a16="http://schemas.microsoft.com/office/drawing/2014/main" id="{00000000-0008-0000-0500-000061F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28575</xdr:colOff>
          <xdr:row>107</xdr:row>
          <xdr:rowOff>0</xdr:rowOff>
        </xdr:from>
        <xdr:to>
          <xdr:col>3</xdr:col>
          <xdr:colOff>66675</xdr:colOff>
          <xdr:row>108</xdr:row>
          <xdr:rowOff>0</xdr:rowOff>
        </xdr:to>
        <xdr:sp macro="" textlink="">
          <xdr:nvSpPr>
            <xdr:cNvPr id="64610" name="Check Box 98" hidden="1">
              <a:extLst>
                <a:ext uri="{63B3BB69-23CF-44E3-9099-C40C66FF867C}">
                  <a14:compatExt spid="_x0000_s64610"/>
                </a:ext>
                <a:ext uri="{FF2B5EF4-FFF2-40B4-BE49-F238E27FC236}">
                  <a16:creationId xmlns:a16="http://schemas.microsoft.com/office/drawing/2014/main" id="{00000000-0008-0000-0500-000062F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352425</xdr:colOff>
          <xdr:row>492</xdr:row>
          <xdr:rowOff>19050</xdr:rowOff>
        </xdr:from>
        <xdr:to>
          <xdr:col>6</xdr:col>
          <xdr:colOff>114300</xdr:colOff>
          <xdr:row>492</xdr:row>
          <xdr:rowOff>200025</xdr:rowOff>
        </xdr:to>
        <xdr:sp macro="" textlink="">
          <xdr:nvSpPr>
            <xdr:cNvPr id="64616" name="Option Button 104" hidden="1">
              <a:extLst>
                <a:ext uri="{63B3BB69-23CF-44E3-9099-C40C66FF867C}">
                  <a14:compatExt spid="_x0000_s64616"/>
                </a:ext>
                <a:ext uri="{FF2B5EF4-FFF2-40B4-BE49-F238E27FC236}">
                  <a16:creationId xmlns:a16="http://schemas.microsoft.com/office/drawing/2014/main" id="{00000000-0008-0000-0500-000068F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95250</xdr:colOff>
          <xdr:row>265</xdr:row>
          <xdr:rowOff>47625</xdr:rowOff>
        </xdr:from>
        <xdr:to>
          <xdr:col>5</xdr:col>
          <xdr:colOff>314325</xdr:colOff>
          <xdr:row>265</xdr:row>
          <xdr:rowOff>219075</xdr:rowOff>
        </xdr:to>
        <xdr:sp macro="" textlink="">
          <xdr:nvSpPr>
            <xdr:cNvPr id="64622" name="Option Button 110" hidden="1">
              <a:extLst>
                <a:ext uri="{63B3BB69-23CF-44E3-9099-C40C66FF867C}">
                  <a14:compatExt spid="_x0000_s64622"/>
                </a:ext>
                <a:ext uri="{FF2B5EF4-FFF2-40B4-BE49-F238E27FC236}">
                  <a16:creationId xmlns:a16="http://schemas.microsoft.com/office/drawing/2014/main" id="{00000000-0008-0000-0500-00006EF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123825</xdr:colOff>
          <xdr:row>265</xdr:row>
          <xdr:rowOff>28575</xdr:rowOff>
        </xdr:from>
        <xdr:to>
          <xdr:col>9</xdr:col>
          <xdr:colOff>152400</xdr:colOff>
          <xdr:row>265</xdr:row>
          <xdr:rowOff>219075</xdr:rowOff>
        </xdr:to>
        <xdr:sp macro="" textlink="">
          <xdr:nvSpPr>
            <xdr:cNvPr id="64623" name="Option Button 111" hidden="1">
              <a:extLst>
                <a:ext uri="{63B3BB69-23CF-44E3-9099-C40C66FF867C}">
                  <a14:compatExt spid="_x0000_s64623"/>
                </a:ext>
                <a:ext uri="{FF2B5EF4-FFF2-40B4-BE49-F238E27FC236}">
                  <a16:creationId xmlns:a16="http://schemas.microsoft.com/office/drawing/2014/main" id="{00000000-0008-0000-0500-00006FF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9525</xdr:colOff>
          <xdr:row>116</xdr:row>
          <xdr:rowOff>228600</xdr:rowOff>
        </xdr:from>
        <xdr:to>
          <xdr:col>19</xdr:col>
          <xdr:colOff>276225</xdr:colOff>
          <xdr:row>122</xdr:row>
          <xdr:rowOff>19050</xdr:rowOff>
        </xdr:to>
        <xdr:sp macro="" textlink="">
          <xdr:nvSpPr>
            <xdr:cNvPr id="64624" name="Group Box 112" hidden="1">
              <a:extLst>
                <a:ext uri="{63B3BB69-23CF-44E3-9099-C40C66FF867C}">
                  <a14:compatExt spid="_x0000_s64624"/>
                </a:ext>
                <a:ext uri="{FF2B5EF4-FFF2-40B4-BE49-F238E27FC236}">
                  <a16:creationId xmlns:a16="http://schemas.microsoft.com/office/drawing/2014/main" id="{00000000-0008-0000-0500-000070FC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117</xdr:row>
          <xdr:rowOff>28575</xdr:rowOff>
        </xdr:from>
        <xdr:to>
          <xdr:col>3</xdr:col>
          <xdr:colOff>9525</xdr:colOff>
          <xdr:row>118</xdr:row>
          <xdr:rowOff>0</xdr:rowOff>
        </xdr:to>
        <xdr:sp macro="" textlink="">
          <xdr:nvSpPr>
            <xdr:cNvPr id="64626" name="Option Button 114" hidden="1">
              <a:extLst>
                <a:ext uri="{63B3BB69-23CF-44E3-9099-C40C66FF867C}">
                  <a14:compatExt spid="_x0000_s64626"/>
                </a:ext>
                <a:ext uri="{FF2B5EF4-FFF2-40B4-BE49-F238E27FC236}">
                  <a16:creationId xmlns:a16="http://schemas.microsoft.com/office/drawing/2014/main" id="{00000000-0008-0000-0500-000072F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581025</xdr:colOff>
          <xdr:row>464</xdr:row>
          <xdr:rowOff>19050</xdr:rowOff>
        </xdr:from>
        <xdr:to>
          <xdr:col>3</xdr:col>
          <xdr:colOff>885825</xdr:colOff>
          <xdr:row>465</xdr:row>
          <xdr:rowOff>0</xdr:rowOff>
        </xdr:to>
        <xdr:sp macro="" textlink="">
          <xdr:nvSpPr>
            <xdr:cNvPr id="64644" name="Option Button 132" hidden="1">
              <a:extLst>
                <a:ext uri="{63B3BB69-23CF-44E3-9099-C40C66FF867C}">
                  <a14:compatExt spid="_x0000_s64644"/>
                </a:ext>
                <a:ext uri="{FF2B5EF4-FFF2-40B4-BE49-F238E27FC236}">
                  <a16:creationId xmlns:a16="http://schemas.microsoft.com/office/drawing/2014/main" id="{00000000-0008-0000-0500-000084F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497</xdr:row>
          <xdr:rowOff>0</xdr:rowOff>
        </xdr:from>
        <xdr:to>
          <xdr:col>19</xdr:col>
          <xdr:colOff>295275</xdr:colOff>
          <xdr:row>500</xdr:row>
          <xdr:rowOff>9525</xdr:rowOff>
        </xdr:to>
        <xdr:sp macro="" textlink="">
          <xdr:nvSpPr>
            <xdr:cNvPr id="64645" name="Group Box 133" hidden="1">
              <a:extLst>
                <a:ext uri="{63B3BB69-23CF-44E3-9099-C40C66FF867C}">
                  <a14:compatExt spid="_x0000_s64645"/>
                </a:ext>
                <a:ext uri="{FF2B5EF4-FFF2-40B4-BE49-F238E27FC236}">
                  <a16:creationId xmlns:a16="http://schemas.microsoft.com/office/drawing/2014/main" id="{00000000-0008-0000-0500-000085FC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128</xdr:row>
          <xdr:rowOff>0</xdr:rowOff>
        </xdr:from>
        <xdr:to>
          <xdr:col>3</xdr:col>
          <xdr:colOff>95250</xdr:colOff>
          <xdr:row>129</xdr:row>
          <xdr:rowOff>0</xdr:rowOff>
        </xdr:to>
        <xdr:sp macro="" textlink="">
          <xdr:nvSpPr>
            <xdr:cNvPr id="64682" name="Check Box 170" hidden="1">
              <a:extLst>
                <a:ext uri="{63B3BB69-23CF-44E3-9099-C40C66FF867C}">
                  <a14:compatExt spid="_x0000_s64682"/>
                </a:ext>
                <a:ext uri="{FF2B5EF4-FFF2-40B4-BE49-F238E27FC236}">
                  <a16:creationId xmlns:a16="http://schemas.microsoft.com/office/drawing/2014/main" id="{00000000-0008-0000-0500-0000AAF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9525</xdr:colOff>
          <xdr:row>199</xdr:row>
          <xdr:rowOff>0</xdr:rowOff>
        </xdr:from>
        <xdr:to>
          <xdr:col>19</xdr:col>
          <xdr:colOff>314325</xdr:colOff>
          <xdr:row>202</xdr:row>
          <xdr:rowOff>0</xdr:rowOff>
        </xdr:to>
        <xdr:sp macro="" textlink="">
          <xdr:nvSpPr>
            <xdr:cNvPr id="64683" name="Group Box 171" hidden="1">
              <a:extLst>
                <a:ext uri="{63B3BB69-23CF-44E3-9099-C40C66FF867C}">
                  <a14:compatExt spid="_x0000_s64683"/>
                </a:ext>
                <a:ext uri="{FF2B5EF4-FFF2-40B4-BE49-F238E27FC236}">
                  <a16:creationId xmlns:a16="http://schemas.microsoft.com/office/drawing/2014/main" id="{00000000-0008-0000-0500-0000ABFC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200</xdr:row>
          <xdr:rowOff>28575</xdr:rowOff>
        </xdr:from>
        <xdr:to>
          <xdr:col>2</xdr:col>
          <xdr:colOff>228600</xdr:colOff>
          <xdr:row>200</xdr:row>
          <xdr:rowOff>200025</xdr:rowOff>
        </xdr:to>
        <xdr:sp macro="" textlink="">
          <xdr:nvSpPr>
            <xdr:cNvPr id="64684" name="Option Button 172" hidden="1">
              <a:extLst>
                <a:ext uri="{63B3BB69-23CF-44E3-9099-C40C66FF867C}">
                  <a14:compatExt spid="_x0000_s64684"/>
                </a:ext>
                <a:ext uri="{FF2B5EF4-FFF2-40B4-BE49-F238E27FC236}">
                  <a16:creationId xmlns:a16="http://schemas.microsoft.com/office/drawing/2014/main" id="{00000000-0008-0000-0500-0000ACF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201</xdr:row>
          <xdr:rowOff>28575</xdr:rowOff>
        </xdr:from>
        <xdr:to>
          <xdr:col>2</xdr:col>
          <xdr:colOff>228600</xdr:colOff>
          <xdr:row>201</xdr:row>
          <xdr:rowOff>200025</xdr:rowOff>
        </xdr:to>
        <xdr:sp macro="" textlink="">
          <xdr:nvSpPr>
            <xdr:cNvPr id="64685" name="Option Button 173" hidden="1">
              <a:extLst>
                <a:ext uri="{63B3BB69-23CF-44E3-9099-C40C66FF867C}">
                  <a14:compatExt spid="_x0000_s64685"/>
                </a:ext>
                <a:ext uri="{FF2B5EF4-FFF2-40B4-BE49-F238E27FC236}">
                  <a16:creationId xmlns:a16="http://schemas.microsoft.com/office/drawing/2014/main" id="{00000000-0008-0000-0500-0000ADF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485775</xdr:colOff>
          <xdr:row>489</xdr:row>
          <xdr:rowOff>9525</xdr:rowOff>
        </xdr:from>
        <xdr:to>
          <xdr:col>10</xdr:col>
          <xdr:colOff>762000</xdr:colOff>
          <xdr:row>489</xdr:row>
          <xdr:rowOff>209550</xdr:rowOff>
        </xdr:to>
        <xdr:sp macro="" textlink="">
          <xdr:nvSpPr>
            <xdr:cNvPr id="64696" name="Check Box 184" hidden="1">
              <a:extLst>
                <a:ext uri="{63B3BB69-23CF-44E3-9099-C40C66FF867C}">
                  <a14:compatExt spid="_x0000_s64696"/>
                </a:ext>
                <a:ext uri="{FF2B5EF4-FFF2-40B4-BE49-F238E27FC236}">
                  <a16:creationId xmlns:a16="http://schemas.microsoft.com/office/drawing/2014/main" id="{00000000-0008-0000-0500-0000B8F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209550</xdr:colOff>
          <xdr:row>489</xdr:row>
          <xdr:rowOff>9525</xdr:rowOff>
        </xdr:from>
        <xdr:to>
          <xdr:col>10</xdr:col>
          <xdr:colOff>485775</xdr:colOff>
          <xdr:row>489</xdr:row>
          <xdr:rowOff>209550</xdr:rowOff>
        </xdr:to>
        <xdr:sp macro="" textlink="">
          <xdr:nvSpPr>
            <xdr:cNvPr id="64697" name="Check Box 185" hidden="1">
              <a:extLst>
                <a:ext uri="{63B3BB69-23CF-44E3-9099-C40C66FF867C}">
                  <a14:compatExt spid="_x0000_s64697"/>
                </a:ext>
                <a:ext uri="{FF2B5EF4-FFF2-40B4-BE49-F238E27FC236}">
                  <a16:creationId xmlns:a16="http://schemas.microsoft.com/office/drawing/2014/main" id="{00000000-0008-0000-0500-0000B9F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771525</xdr:colOff>
          <xdr:row>489</xdr:row>
          <xdr:rowOff>9525</xdr:rowOff>
        </xdr:from>
        <xdr:to>
          <xdr:col>10</xdr:col>
          <xdr:colOff>1047750</xdr:colOff>
          <xdr:row>489</xdr:row>
          <xdr:rowOff>209550</xdr:rowOff>
        </xdr:to>
        <xdr:sp macro="" textlink="">
          <xdr:nvSpPr>
            <xdr:cNvPr id="64698" name="Check Box 186" hidden="1">
              <a:extLst>
                <a:ext uri="{63B3BB69-23CF-44E3-9099-C40C66FF867C}">
                  <a14:compatExt spid="_x0000_s64698"/>
                </a:ext>
                <a:ext uri="{FF2B5EF4-FFF2-40B4-BE49-F238E27FC236}">
                  <a16:creationId xmlns:a16="http://schemas.microsoft.com/office/drawing/2014/main" id="{00000000-0008-0000-0500-0000BAF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1038225</xdr:colOff>
          <xdr:row>489</xdr:row>
          <xdr:rowOff>9525</xdr:rowOff>
        </xdr:from>
        <xdr:to>
          <xdr:col>11</xdr:col>
          <xdr:colOff>38100</xdr:colOff>
          <xdr:row>489</xdr:row>
          <xdr:rowOff>209550</xdr:rowOff>
        </xdr:to>
        <xdr:sp macro="" textlink="">
          <xdr:nvSpPr>
            <xdr:cNvPr id="64699" name="Check Box 187" hidden="1">
              <a:extLst>
                <a:ext uri="{63B3BB69-23CF-44E3-9099-C40C66FF867C}">
                  <a14:compatExt spid="_x0000_s64699"/>
                </a:ext>
                <a:ext uri="{FF2B5EF4-FFF2-40B4-BE49-F238E27FC236}">
                  <a16:creationId xmlns:a16="http://schemas.microsoft.com/office/drawing/2014/main" id="{00000000-0008-0000-0500-0000BBF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4</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38100</xdr:colOff>
          <xdr:row>489</xdr:row>
          <xdr:rowOff>0</xdr:rowOff>
        </xdr:from>
        <xdr:to>
          <xdr:col>12</xdr:col>
          <xdr:colOff>47625</xdr:colOff>
          <xdr:row>489</xdr:row>
          <xdr:rowOff>209550</xdr:rowOff>
        </xdr:to>
        <xdr:sp macro="" textlink="">
          <xdr:nvSpPr>
            <xdr:cNvPr id="64700" name="Check Box 188" hidden="1">
              <a:extLst>
                <a:ext uri="{63B3BB69-23CF-44E3-9099-C40C66FF867C}">
                  <a14:compatExt spid="_x0000_s64700"/>
                </a:ext>
                <a:ext uri="{FF2B5EF4-FFF2-40B4-BE49-F238E27FC236}">
                  <a16:creationId xmlns:a16="http://schemas.microsoft.com/office/drawing/2014/main" id="{00000000-0008-0000-0500-0000BCF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57150</xdr:colOff>
          <xdr:row>489</xdr:row>
          <xdr:rowOff>9525</xdr:rowOff>
        </xdr:from>
        <xdr:to>
          <xdr:col>12</xdr:col>
          <xdr:colOff>333375</xdr:colOff>
          <xdr:row>489</xdr:row>
          <xdr:rowOff>219075</xdr:rowOff>
        </xdr:to>
        <xdr:sp macro="" textlink="">
          <xdr:nvSpPr>
            <xdr:cNvPr id="64701" name="Check Box 189" hidden="1">
              <a:extLst>
                <a:ext uri="{63B3BB69-23CF-44E3-9099-C40C66FF867C}">
                  <a14:compatExt spid="_x0000_s64701"/>
                </a:ext>
                <a:ext uri="{FF2B5EF4-FFF2-40B4-BE49-F238E27FC236}">
                  <a16:creationId xmlns:a16="http://schemas.microsoft.com/office/drawing/2014/main" id="{00000000-0008-0000-0500-0000BDF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6</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161925</xdr:colOff>
          <xdr:row>489</xdr:row>
          <xdr:rowOff>0</xdr:rowOff>
        </xdr:from>
        <xdr:to>
          <xdr:col>10</xdr:col>
          <xdr:colOff>171450</xdr:colOff>
          <xdr:row>489</xdr:row>
          <xdr:rowOff>209550</xdr:rowOff>
        </xdr:to>
        <xdr:sp macro="" textlink="">
          <xdr:nvSpPr>
            <xdr:cNvPr id="64702" name="Check Box 190" hidden="1">
              <a:extLst>
                <a:ext uri="{63B3BB69-23CF-44E3-9099-C40C66FF867C}">
                  <a14:compatExt spid="_x0000_s64702"/>
                </a:ext>
                <a:ext uri="{FF2B5EF4-FFF2-40B4-BE49-F238E27FC236}">
                  <a16:creationId xmlns:a16="http://schemas.microsoft.com/office/drawing/2014/main" id="{00000000-0008-0000-0500-0000BEF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ALL</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485775</xdr:colOff>
          <xdr:row>490</xdr:row>
          <xdr:rowOff>9525</xdr:rowOff>
        </xdr:from>
        <xdr:to>
          <xdr:col>10</xdr:col>
          <xdr:colOff>762000</xdr:colOff>
          <xdr:row>491</xdr:row>
          <xdr:rowOff>0</xdr:rowOff>
        </xdr:to>
        <xdr:sp macro="" textlink="">
          <xdr:nvSpPr>
            <xdr:cNvPr id="64703" name="Check Box 191" hidden="1">
              <a:extLst>
                <a:ext uri="{63B3BB69-23CF-44E3-9099-C40C66FF867C}">
                  <a14:compatExt spid="_x0000_s64703"/>
                </a:ext>
                <a:ext uri="{FF2B5EF4-FFF2-40B4-BE49-F238E27FC236}">
                  <a16:creationId xmlns:a16="http://schemas.microsoft.com/office/drawing/2014/main" id="{00000000-0008-0000-0500-0000BFF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209550</xdr:colOff>
          <xdr:row>490</xdr:row>
          <xdr:rowOff>9525</xdr:rowOff>
        </xdr:from>
        <xdr:to>
          <xdr:col>10</xdr:col>
          <xdr:colOff>485775</xdr:colOff>
          <xdr:row>491</xdr:row>
          <xdr:rowOff>0</xdr:rowOff>
        </xdr:to>
        <xdr:sp macro="" textlink="">
          <xdr:nvSpPr>
            <xdr:cNvPr id="64704" name="Check Box 192" hidden="1">
              <a:extLst>
                <a:ext uri="{63B3BB69-23CF-44E3-9099-C40C66FF867C}">
                  <a14:compatExt spid="_x0000_s64704"/>
                </a:ext>
                <a:ext uri="{FF2B5EF4-FFF2-40B4-BE49-F238E27FC236}">
                  <a16:creationId xmlns:a16="http://schemas.microsoft.com/office/drawing/2014/main" id="{00000000-0008-0000-0500-0000C0F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771525</xdr:colOff>
          <xdr:row>490</xdr:row>
          <xdr:rowOff>9525</xdr:rowOff>
        </xdr:from>
        <xdr:to>
          <xdr:col>10</xdr:col>
          <xdr:colOff>1047750</xdr:colOff>
          <xdr:row>491</xdr:row>
          <xdr:rowOff>0</xdr:rowOff>
        </xdr:to>
        <xdr:sp macro="" textlink="">
          <xdr:nvSpPr>
            <xdr:cNvPr id="64705" name="Check Box 193" hidden="1">
              <a:extLst>
                <a:ext uri="{63B3BB69-23CF-44E3-9099-C40C66FF867C}">
                  <a14:compatExt spid="_x0000_s64705"/>
                </a:ext>
                <a:ext uri="{FF2B5EF4-FFF2-40B4-BE49-F238E27FC236}">
                  <a16:creationId xmlns:a16="http://schemas.microsoft.com/office/drawing/2014/main" id="{00000000-0008-0000-0500-0000C1F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1038225</xdr:colOff>
          <xdr:row>490</xdr:row>
          <xdr:rowOff>9525</xdr:rowOff>
        </xdr:from>
        <xdr:to>
          <xdr:col>11</xdr:col>
          <xdr:colOff>38100</xdr:colOff>
          <xdr:row>491</xdr:row>
          <xdr:rowOff>0</xdr:rowOff>
        </xdr:to>
        <xdr:sp macro="" textlink="">
          <xdr:nvSpPr>
            <xdr:cNvPr id="64706" name="Check Box 194" hidden="1">
              <a:extLst>
                <a:ext uri="{63B3BB69-23CF-44E3-9099-C40C66FF867C}">
                  <a14:compatExt spid="_x0000_s64706"/>
                </a:ext>
                <a:ext uri="{FF2B5EF4-FFF2-40B4-BE49-F238E27FC236}">
                  <a16:creationId xmlns:a16="http://schemas.microsoft.com/office/drawing/2014/main" id="{00000000-0008-0000-0500-0000C2F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4</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38100</xdr:colOff>
          <xdr:row>490</xdr:row>
          <xdr:rowOff>0</xdr:rowOff>
        </xdr:from>
        <xdr:to>
          <xdr:col>12</xdr:col>
          <xdr:colOff>47625</xdr:colOff>
          <xdr:row>491</xdr:row>
          <xdr:rowOff>0</xdr:rowOff>
        </xdr:to>
        <xdr:sp macro="" textlink="">
          <xdr:nvSpPr>
            <xdr:cNvPr id="64707" name="Check Box 195" hidden="1">
              <a:extLst>
                <a:ext uri="{63B3BB69-23CF-44E3-9099-C40C66FF867C}">
                  <a14:compatExt spid="_x0000_s64707"/>
                </a:ext>
                <a:ext uri="{FF2B5EF4-FFF2-40B4-BE49-F238E27FC236}">
                  <a16:creationId xmlns:a16="http://schemas.microsoft.com/office/drawing/2014/main" id="{00000000-0008-0000-0500-0000C3F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57150</xdr:colOff>
          <xdr:row>490</xdr:row>
          <xdr:rowOff>9525</xdr:rowOff>
        </xdr:from>
        <xdr:to>
          <xdr:col>12</xdr:col>
          <xdr:colOff>333375</xdr:colOff>
          <xdr:row>491</xdr:row>
          <xdr:rowOff>9525</xdr:rowOff>
        </xdr:to>
        <xdr:sp macro="" textlink="">
          <xdr:nvSpPr>
            <xdr:cNvPr id="64708" name="Check Box 196" hidden="1">
              <a:extLst>
                <a:ext uri="{63B3BB69-23CF-44E3-9099-C40C66FF867C}">
                  <a14:compatExt spid="_x0000_s64708"/>
                </a:ext>
                <a:ext uri="{FF2B5EF4-FFF2-40B4-BE49-F238E27FC236}">
                  <a16:creationId xmlns:a16="http://schemas.microsoft.com/office/drawing/2014/main" id="{00000000-0008-0000-0500-0000C4F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6</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161925</xdr:colOff>
          <xdr:row>490</xdr:row>
          <xdr:rowOff>9525</xdr:rowOff>
        </xdr:from>
        <xdr:to>
          <xdr:col>10</xdr:col>
          <xdr:colOff>142875</xdr:colOff>
          <xdr:row>490</xdr:row>
          <xdr:rowOff>219075</xdr:rowOff>
        </xdr:to>
        <xdr:sp macro="" textlink="">
          <xdr:nvSpPr>
            <xdr:cNvPr id="64709" name="Check Box 197" hidden="1">
              <a:extLst>
                <a:ext uri="{63B3BB69-23CF-44E3-9099-C40C66FF867C}">
                  <a14:compatExt spid="_x0000_s64709"/>
                </a:ext>
                <a:ext uri="{FF2B5EF4-FFF2-40B4-BE49-F238E27FC236}">
                  <a16:creationId xmlns:a16="http://schemas.microsoft.com/office/drawing/2014/main" id="{00000000-0008-0000-0500-0000C5F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ALL</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489</xdr:row>
          <xdr:rowOff>9525</xdr:rowOff>
        </xdr:from>
        <xdr:to>
          <xdr:col>3</xdr:col>
          <xdr:colOff>76200</xdr:colOff>
          <xdr:row>489</xdr:row>
          <xdr:rowOff>209550</xdr:rowOff>
        </xdr:to>
        <xdr:sp macro="" textlink="">
          <xdr:nvSpPr>
            <xdr:cNvPr id="64710" name="Check Box 198" hidden="1">
              <a:extLst>
                <a:ext uri="{63B3BB69-23CF-44E3-9099-C40C66FF867C}">
                  <a14:compatExt spid="_x0000_s64710"/>
                </a:ext>
                <a:ext uri="{FF2B5EF4-FFF2-40B4-BE49-F238E27FC236}">
                  <a16:creationId xmlns:a16="http://schemas.microsoft.com/office/drawing/2014/main" id="{00000000-0008-0000-0500-0000C6F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490</xdr:row>
          <xdr:rowOff>9525</xdr:rowOff>
        </xdr:from>
        <xdr:to>
          <xdr:col>3</xdr:col>
          <xdr:colOff>76200</xdr:colOff>
          <xdr:row>491</xdr:row>
          <xdr:rowOff>0</xdr:rowOff>
        </xdr:to>
        <xdr:sp macro="" textlink="">
          <xdr:nvSpPr>
            <xdr:cNvPr id="64711" name="Check Box 199" hidden="1">
              <a:extLst>
                <a:ext uri="{63B3BB69-23CF-44E3-9099-C40C66FF867C}">
                  <a14:compatExt spid="_x0000_s64711"/>
                </a:ext>
                <a:ext uri="{FF2B5EF4-FFF2-40B4-BE49-F238E27FC236}">
                  <a16:creationId xmlns:a16="http://schemas.microsoft.com/office/drawing/2014/main" id="{00000000-0008-0000-0500-0000C7F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498</xdr:row>
          <xdr:rowOff>0</xdr:rowOff>
        </xdr:from>
        <xdr:to>
          <xdr:col>3</xdr:col>
          <xdr:colOff>104775</xdr:colOff>
          <xdr:row>498</xdr:row>
          <xdr:rowOff>219075</xdr:rowOff>
        </xdr:to>
        <xdr:sp macro="" textlink="">
          <xdr:nvSpPr>
            <xdr:cNvPr id="64716" name="Check Box 204" hidden="1">
              <a:extLst>
                <a:ext uri="{63B3BB69-23CF-44E3-9099-C40C66FF867C}">
                  <a14:compatExt spid="_x0000_s64716"/>
                </a:ext>
                <a:ext uri="{FF2B5EF4-FFF2-40B4-BE49-F238E27FC236}">
                  <a16:creationId xmlns:a16="http://schemas.microsoft.com/office/drawing/2014/main" id="{00000000-0008-0000-0500-0000CCF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499</xdr:row>
          <xdr:rowOff>0</xdr:rowOff>
        </xdr:from>
        <xdr:to>
          <xdr:col>3</xdr:col>
          <xdr:colOff>104775</xdr:colOff>
          <xdr:row>499</xdr:row>
          <xdr:rowOff>219075</xdr:rowOff>
        </xdr:to>
        <xdr:sp macro="" textlink="">
          <xdr:nvSpPr>
            <xdr:cNvPr id="64717" name="Check Box 205" hidden="1">
              <a:extLst>
                <a:ext uri="{63B3BB69-23CF-44E3-9099-C40C66FF867C}">
                  <a14:compatExt spid="_x0000_s64717"/>
                </a:ext>
                <a:ext uri="{FF2B5EF4-FFF2-40B4-BE49-F238E27FC236}">
                  <a16:creationId xmlns:a16="http://schemas.microsoft.com/office/drawing/2014/main" id="{00000000-0008-0000-0500-0000CDF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390525</xdr:colOff>
          <xdr:row>497</xdr:row>
          <xdr:rowOff>219075</xdr:rowOff>
        </xdr:from>
        <xdr:to>
          <xdr:col>10</xdr:col>
          <xdr:colOff>666750</xdr:colOff>
          <xdr:row>498</xdr:row>
          <xdr:rowOff>200025</xdr:rowOff>
        </xdr:to>
        <xdr:sp macro="" textlink="">
          <xdr:nvSpPr>
            <xdr:cNvPr id="64718" name="Check Box 206" hidden="1">
              <a:extLst>
                <a:ext uri="{63B3BB69-23CF-44E3-9099-C40C66FF867C}">
                  <a14:compatExt spid="_x0000_s64718"/>
                </a:ext>
                <a:ext uri="{FF2B5EF4-FFF2-40B4-BE49-F238E27FC236}">
                  <a16:creationId xmlns:a16="http://schemas.microsoft.com/office/drawing/2014/main" id="{00000000-0008-0000-0500-0000CEF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114300</xdr:colOff>
          <xdr:row>498</xdr:row>
          <xdr:rowOff>0</xdr:rowOff>
        </xdr:from>
        <xdr:to>
          <xdr:col>10</xdr:col>
          <xdr:colOff>390525</xdr:colOff>
          <xdr:row>498</xdr:row>
          <xdr:rowOff>200025</xdr:rowOff>
        </xdr:to>
        <xdr:sp macro="" textlink="">
          <xdr:nvSpPr>
            <xdr:cNvPr id="64719" name="Check Box 207" hidden="1">
              <a:extLst>
                <a:ext uri="{63B3BB69-23CF-44E3-9099-C40C66FF867C}">
                  <a14:compatExt spid="_x0000_s64719"/>
                </a:ext>
                <a:ext uri="{FF2B5EF4-FFF2-40B4-BE49-F238E27FC236}">
                  <a16:creationId xmlns:a16="http://schemas.microsoft.com/office/drawing/2014/main" id="{00000000-0008-0000-0500-0000CFF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685800</xdr:colOff>
          <xdr:row>497</xdr:row>
          <xdr:rowOff>219075</xdr:rowOff>
        </xdr:from>
        <xdr:to>
          <xdr:col>10</xdr:col>
          <xdr:colOff>962025</xdr:colOff>
          <xdr:row>498</xdr:row>
          <xdr:rowOff>200025</xdr:rowOff>
        </xdr:to>
        <xdr:sp macro="" textlink="">
          <xdr:nvSpPr>
            <xdr:cNvPr id="64720" name="Check Box 208" hidden="1">
              <a:extLst>
                <a:ext uri="{63B3BB69-23CF-44E3-9099-C40C66FF867C}">
                  <a14:compatExt spid="_x0000_s64720"/>
                </a:ext>
                <a:ext uri="{FF2B5EF4-FFF2-40B4-BE49-F238E27FC236}">
                  <a16:creationId xmlns:a16="http://schemas.microsoft.com/office/drawing/2014/main" id="{00000000-0008-0000-0500-0000D0F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962025</xdr:colOff>
          <xdr:row>498</xdr:row>
          <xdr:rowOff>0</xdr:rowOff>
        </xdr:from>
        <xdr:to>
          <xdr:col>10</xdr:col>
          <xdr:colOff>1238250</xdr:colOff>
          <xdr:row>498</xdr:row>
          <xdr:rowOff>200025</xdr:rowOff>
        </xdr:to>
        <xdr:sp macro="" textlink="">
          <xdr:nvSpPr>
            <xdr:cNvPr id="64721" name="Check Box 209" hidden="1">
              <a:extLst>
                <a:ext uri="{63B3BB69-23CF-44E3-9099-C40C66FF867C}">
                  <a14:compatExt spid="_x0000_s64721"/>
                </a:ext>
                <a:ext uri="{FF2B5EF4-FFF2-40B4-BE49-F238E27FC236}">
                  <a16:creationId xmlns:a16="http://schemas.microsoft.com/office/drawing/2014/main" id="{00000000-0008-0000-0500-0000D1F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4</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1247775</xdr:colOff>
          <xdr:row>498</xdr:row>
          <xdr:rowOff>0</xdr:rowOff>
        </xdr:from>
        <xdr:to>
          <xdr:col>11</xdr:col>
          <xdr:colOff>247650</xdr:colOff>
          <xdr:row>498</xdr:row>
          <xdr:rowOff>200025</xdr:rowOff>
        </xdr:to>
        <xdr:sp macro="" textlink="">
          <xdr:nvSpPr>
            <xdr:cNvPr id="64722" name="Check Box 210" hidden="1">
              <a:extLst>
                <a:ext uri="{63B3BB69-23CF-44E3-9099-C40C66FF867C}">
                  <a14:compatExt spid="_x0000_s64722"/>
                </a:ext>
                <a:ext uri="{FF2B5EF4-FFF2-40B4-BE49-F238E27FC236}">
                  <a16:creationId xmlns:a16="http://schemas.microsoft.com/office/drawing/2014/main" id="{00000000-0008-0000-0500-0000D2F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19050</xdr:colOff>
          <xdr:row>498</xdr:row>
          <xdr:rowOff>0</xdr:rowOff>
        </xdr:from>
        <xdr:to>
          <xdr:col>12</xdr:col>
          <xdr:colOff>295275</xdr:colOff>
          <xdr:row>498</xdr:row>
          <xdr:rowOff>209550</xdr:rowOff>
        </xdr:to>
        <xdr:sp macro="" textlink="">
          <xdr:nvSpPr>
            <xdr:cNvPr id="64723" name="Check Box 211" hidden="1">
              <a:extLst>
                <a:ext uri="{63B3BB69-23CF-44E3-9099-C40C66FF867C}">
                  <a14:compatExt spid="_x0000_s64723"/>
                </a:ext>
                <a:ext uri="{FF2B5EF4-FFF2-40B4-BE49-F238E27FC236}">
                  <a16:creationId xmlns:a16="http://schemas.microsoft.com/office/drawing/2014/main" id="{00000000-0008-0000-0500-0000D3F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6</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104775</xdr:colOff>
          <xdr:row>498</xdr:row>
          <xdr:rowOff>9525</xdr:rowOff>
        </xdr:from>
        <xdr:to>
          <xdr:col>10</xdr:col>
          <xdr:colOff>123825</xdr:colOff>
          <xdr:row>498</xdr:row>
          <xdr:rowOff>209550</xdr:rowOff>
        </xdr:to>
        <xdr:sp macro="" textlink="">
          <xdr:nvSpPr>
            <xdr:cNvPr id="64724" name="Check Box 212" hidden="1">
              <a:extLst>
                <a:ext uri="{63B3BB69-23CF-44E3-9099-C40C66FF867C}">
                  <a14:compatExt spid="_x0000_s64724"/>
                </a:ext>
                <a:ext uri="{FF2B5EF4-FFF2-40B4-BE49-F238E27FC236}">
                  <a16:creationId xmlns:a16="http://schemas.microsoft.com/office/drawing/2014/main" id="{00000000-0008-0000-0500-0000D4F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ALL</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390525</xdr:colOff>
          <xdr:row>499</xdr:row>
          <xdr:rowOff>0</xdr:rowOff>
        </xdr:from>
        <xdr:to>
          <xdr:col>10</xdr:col>
          <xdr:colOff>666750</xdr:colOff>
          <xdr:row>499</xdr:row>
          <xdr:rowOff>200025</xdr:rowOff>
        </xdr:to>
        <xdr:sp macro="" textlink="">
          <xdr:nvSpPr>
            <xdr:cNvPr id="64725" name="Check Box 213" hidden="1">
              <a:extLst>
                <a:ext uri="{63B3BB69-23CF-44E3-9099-C40C66FF867C}">
                  <a14:compatExt spid="_x0000_s64725"/>
                </a:ext>
                <a:ext uri="{FF2B5EF4-FFF2-40B4-BE49-F238E27FC236}">
                  <a16:creationId xmlns:a16="http://schemas.microsoft.com/office/drawing/2014/main" id="{00000000-0008-0000-0500-0000D5F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114300</xdr:colOff>
          <xdr:row>499</xdr:row>
          <xdr:rowOff>9525</xdr:rowOff>
        </xdr:from>
        <xdr:to>
          <xdr:col>10</xdr:col>
          <xdr:colOff>390525</xdr:colOff>
          <xdr:row>499</xdr:row>
          <xdr:rowOff>209550</xdr:rowOff>
        </xdr:to>
        <xdr:sp macro="" textlink="">
          <xdr:nvSpPr>
            <xdr:cNvPr id="64726" name="Check Box 214" hidden="1">
              <a:extLst>
                <a:ext uri="{63B3BB69-23CF-44E3-9099-C40C66FF867C}">
                  <a14:compatExt spid="_x0000_s64726"/>
                </a:ext>
                <a:ext uri="{FF2B5EF4-FFF2-40B4-BE49-F238E27FC236}">
                  <a16:creationId xmlns:a16="http://schemas.microsoft.com/office/drawing/2014/main" id="{00000000-0008-0000-0500-0000D6F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685800</xdr:colOff>
          <xdr:row>499</xdr:row>
          <xdr:rowOff>0</xdr:rowOff>
        </xdr:from>
        <xdr:to>
          <xdr:col>10</xdr:col>
          <xdr:colOff>962025</xdr:colOff>
          <xdr:row>499</xdr:row>
          <xdr:rowOff>200025</xdr:rowOff>
        </xdr:to>
        <xdr:sp macro="" textlink="">
          <xdr:nvSpPr>
            <xdr:cNvPr id="64727" name="Check Box 215" hidden="1">
              <a:extLst>
                <a:ext uri="{63B3BB69-23CF-44E3-9099-C40C66FF867C}">
                  <a14:compatExt spid="_x0000_s64727"/>
                </a:ext>
                <a:ext uri="{FF2B5EF4-FFF2-40B4-BE49-F238E27FC236}">
                  <a16:creationId xmlns:a16="http://schemas.microsoft.com/office/drawing/2014/main" id="{00000000-0008-0000-0500-0000D7F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962025</xdr:colOff>
          <xdr:row>499</xdr:row>
          <xdr:rowOff>9525</xdr:rowOff>
        </xdr:from>
        <xdr:to>
          <xdr:col>10</xdr:col>
          <xdr:colOff>1238250</xdr:colOff>
          <xdr:row>499</xdr:row>
          <xdr:rowOff>209550</xdr:rowOff>
        </xdr:to>
        <xdr:sp macro="" textlink="">
          <xdr:nvSpPr>
            <xdr:cNvPr id="64728" name="Check Box 216" hidden="1">
              <a:extLst>
                <a:ext uri="{63B3BB69-23CF-44E3-9099-C40C66FF867C}">
                  <a14:compatExt spid="_x0000_s64728"/>
                </a:ext>
                <a:ext uri="{FF2B5EF4-FFF2-40B4-BE49-F238E27FC236}">
                  <a16:creationId xmlns:a16="http://schemas.microsoft.com/office/drawing/2014/main" id="{00000000-0008-0000-0500-0000D8F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4</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1247775</xdr:colOff>
          <xdr:row>499</xdr:row>
          <xdr:rowOff>9525</xdr:rowOff>
        </xdr:from>
        <xdr:to>
          <xdr:col>11</xdr:col>
          <xdr:colOff>247650</xdr:colOff>
          <xdr:row>499</xdr:row>
          <xdr:rowOff>209550</xdr:rowOff>
        </xdr:to>
        <xdr:sp macro="" textlink="">
          <xdr:nvSpPr>
            <xdr:cNvPr id="64729" name="Check Box 217" hidden="1">
              <a:extLst>
                <a:ext uri="{63B3BB69-23CF-44E3-9099-C40C66FF867C}">
                  <a14:compatExt spid="_x0000_s64729"/>
                </a:ext>
                <a:ext uri="{FF2B5EF4-FFF2-40B4-BE49-F238E27FC236}">
                  <a16:creationId xmlns:a16="http://schemas.microsoft.com/office/drawing/2014/main" id="{00000000-0008-0000-0500-0000D9F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19050</xdr:colOff>
          <xdr:row>499</xdr:row>
          <xdr:rowOff>9525</xdr:rowOff>
        </xdr:from>
        <xdr:to>
          <xdr:col>12</xdr:col>
          <xdr:colOff>295275</xdr:colOff>
          <xdr:row>499</xdr:row>
          <xdr:rowOff>209550</xdr:rowOff>
        </xdr:to>
        <xdr:sp macro="" textlink="">
          <xdr:nvSpPr>
            <xdr:cNvPr id="64730" name="Check Box 218" hidden="1">
              <a:extLst>
                <a:ext uri="{63B3BB69-23CF-44E3-9099-C40C66FF867C}">
                  <a14:compatExt spid="_x0000_s64730"/>
                </a:ext>
                <a:ext uri="{FF2B5EF4-FFF2-40B4-BE49-F238E27FC236}">
                  <a16:creationId xmlns:a16="http://schemas.microsoft.com/office/drawing/2014/main" id="{00000000-0008-0000-0500-0000DAF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6</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104775</xdr:colOff>
          <xdr:row>499</xdr:row>
          <xdr:rowOff>9525</xdr:rowOff>
        </xdr:from>
        <xdr:to>
          <xdr:col>10</xdr:col>
          <xdr:colOff>85725</xdr:colOff>
          <xdr:row>499</xdr:row>
          <xdr:rowOff>180975</xdr:rowOff>
        </xdr:to>
        <xdr:sp macro="" textlink="">
          <xdr:nvSpPr>
            <xdr:cNvPr id="64731" name="Check Box 219" hidden="1">
              <a:extLst>
                <a:ext uri="{63B3BB69-23CF-44E3-9099-C40C66FF867C}">
                  <a14:compatExt spid="_x0000_s64731"/>
                </a:ext>
                <a:ext uri="{FF2B5EF4-FFF2-40B4-BE49-F238E27FC236}">
                  <a16:creationId xmlns:a16="http://schemas.microsoft.com/office/drawing/2014/main" id="{00000000-0008-0000-0500-0000DBF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ALL</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152400</xdr:colOff>
          <xdr:row>181</xdr:row>
          <xdr:rowOff>104775</xdr:rowOff>
        </xdr:from>
        <xdr:to>
          <xdr:col>12</xdr:col>
          <xdr:colOff>352425</xdr:colOff>
          <xdr:row>182</xdr:row>
          <xdr:rowOff>85725</xdr:rowOff>
        </xdr:to>
        <xdr:sp macro="" textlink="">
          <xdr:nvSpPr>
            <xdr:cNvPr id="64732" name="Check Box 220" hidden="1">
              <a:extLst>
                <a:ext uri="{63B3BB69-23CF-44E3-9099-C40C66FF867C}">
                  <a14:compatExt spid="_x0000_s64732"/>
                </a:ext>
                <a:ext uri="{FF2B5EF4-FFF2-40B4-BE49-F238E27FC236}">
                  <a16:creationId xmlns:a16="http://schemas.microsoft.com/office/drawing/2014/main" id="{00000000-0008-0000-0500-0000DCFC0000}"/>
                </a:ext>
              </a:extLst>
            </xdr:cNvPr>
            <xdr:cNvSpPr/>
          </xdr:nvSpPr>
          <xdr:spPr bwMode="auto">
            <a:xfrm>
              <a:off x="0" y="0"/>
              <a:ext cx="0" cy="0"/>
            </a:xfrm>
            <a:prstGeom prst="rect">
              <a:avLst/>
            </a:prstGeom>
            <a:noFill/>
            <a:ln>
              <a:noFill/>
            </a:ln>
            <a:extLst>
              <a:ext uri="{909E8E84-426E-40DD-AFC4-6F175D3DCCD1}">
                <a14:hiddenFill>
                  <a:solidFill>
                    <a:srgbClr val="FFFFCC" mc:Ignorable="a14" a14:legacySpreadsheetColorIndex="26"/>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266700</xdr:colOff>
          <xdr:row>181</xdr:row>
          <xdr:rowOff>104775</xdr:rowOff>
        </xdr:from>
        <xdr:to>
          <xdr:col>14</xdr:col>
          <xdr:colOff>466725</xdr:colOff>
          <xdr:row>182</xdr:row>
          <xdr:rowOff>85725</xdr:rowOff>
        </xdr:to>
        <xdr:sp macro="" textlink="">
          <xdr:nvSpPr>
            <xdr:cNvPr id="64733" name="Check Box 221" hidden="1">
              <a:extLst>
                <a:ext uri="{63B3BB69-23CF-44E3-9099-C40C66FF867C}">
                  <a14:compatExt spid="_x0000_s64733"/>
                </a:ext>
                <a:ext uri="{FF2B5EF4-FFF2-40B4-BE49-F238E27FC236}">
                  <a16:creationId xmlns:a16="http://schemas.microsoft.com/office/drawing/2014/main" id="{00000000-0008-0000-0500-0000DDFC0000}"/>
                </a:ext>
              </a:extLst>
            </xdr:cNvPr>
            <xdr:cNvSpPr/>
          </xdr:nvSpPr>
          <xdr:spPr bwMode="auto">
            <a:xfrm>
              <a:off x="0" y="0"/>
              <a:ext cx="0" cy="0"/>
            </a:xfrm>
            <a:prstGeom prst="rect">
              <a:avLst/>
            </a:prstGeom>
            <a:noFill/>
            <a:ln>
              <a:noFill/>
            </a:ln>
            <a:extLst>
              <a:ext uri="{909E8E84-426E-40DD-AFC4-6F175D3DCCD1}">
                <a14:hiddenFill>
                  <a:solidFill>
                    <a:srgbClr val="FFFFCC" mc:Ignorable="a14" a14:legacySpreadsheetColorIndex="26"/>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66675</xdr:colOff>
          <xdr:row>183</xdr:row>
          <xdr:rowOff>95250</xdr:rowOff>
        </xdr:from>
        <xdr:to>
          <xdr:col>14</xdr:col>
          <xdr:colOff>266700</xdr:colOff>
          <xdr:row>184</xdr:row>
          <xdr:rowOff>76200</xdr:rowOff>
        </xdr:to>
        <xdr:sp macro="" textlink="">
          <xdr:nvSpPr>
            <xdr:cNvPr id="64734" name="Check Box 222" hidden="1">
              <a:extLst>
                <a:ext uri="{63B3BB69-23CF-44E3-9099-C40C66FF867C}">
                  <a14:compatExt spid="_x0000_s64734"/>
                </a:ext>
                <a:ext uri="{FF2B5EF4-FFF2-40B4-BE49-F238E27FC236}">
                  <a16:creationId xmlns:a16="http://schemas.microsoft.com/office/drawing/2014/main" id="{00000000-0008-0000-0500-0000DEFC0000}"/>
                </a:ext>
              </a:extLst>
            </xdr:cNvPr>
            <xdr:cNvSpPr/>
          </xdr:nvSpPr>
          <xdr:spPr bwMode="auto">
            <a:xfrm>
              <a:off x="0" y="0"/>
              <a:ext cx="0" cy="0"/>
            </a:xfrm>
            <a:prstGeom prst="rect">
              <a:avLst/>
            </a:prstGeom>
            <a:noFill/>
            <a:ln>
              <a:noFill/>
            </a:ln>
            <a:extLst>
              <a:ext uri="{909E8E84-426E-40DD-AFC4-6F175D3DCCD1}">
                <a14:hiddenFill>
                  <a:solidFill>
                    <a:srgbClr val="FFFFCC" mc:Ignorable="a14" a14:legacySpreadsheetColorIndex="26"/>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161925</xdr:colOff>
          <xdr:row>185</xdr:row>
          <xdr:rowOff>38100</xdr:rowOff>
        </xdr:from>
        <xdr:to>
          <xdr:col>14</xdr:col>
          <xdr:colOff>352425</xdr:colOff>
          <xdr:row>186</xdr:row>
          <xdr:rowOff>38100</xdr:rowOff>
        </xdr:to>
        <xdr:sp macro="" textlink="">
          <xdr:nvSpPr>
            <xdr:cNvPr id="64735" name="Check Box 223" hidden="1">
              <a:extLst>
                <a:ext uri="{63B3BB69-23CF-44E3-9099-C40C66FF867C}">
                  <a14:compatExt spid="_x0000_s64735"/>
                </a:ext>
                <a:ext uri="{FF2B5EF4-FFF2-40B4-BE49-F238E27FC236}">
                  <a16:creationId xmlns:a16="http://schemas.microsoft.com/office/drawing/2014/main" id="{00000000-0008-0000-0500-0000DFFC0000}"/>
                </a:ext>
              </a:extLst>
            </xdr:cNvPr>
            <xdr:cNvSpPr/>
          </xdr:nvSpPr>
          <xdr:spPr bwMode="auto">
            <a:xfrm>
              <a:off x="0" y="0"/>
              <a:ext cx="0" cy="0"/>
            </a:xfrm>
            <a:prstGeom prst="rect">
              <a:avLst/>
            </a:prstGeom>
            <a:noFill/>
            <a:ln>
              <a:noFill/>
            </a:ln>
            <a:extLst>
              <a:ext uri="{909E8E84-426E-40DD-AFC4-6F175D3DCCD1}">
                <a14:hiddenFill>
                  <a:solidFill>
                    <a:srgbClr val="FFFFCC" mc:Ignorable="a14" a14:legacySpreadsheetColorIndex="26"/>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238125</xdr:colOff>
          <xdr:row>185</xdr:row>
          <xdr:rowOff>66675</xdr:rowOff>
        </xdr:from>
        <xdr:to>
          <xdr:col>12</xdr:col>
          <xdr:colOff>438150</xdr:colOff>
          <xdr:row>186</xdr:row>
          <xdr:rowOff>9525</xdr:rowOff>
        </xdr:to>
        <xdr:sp macro="" textlink="">
          <xdr:nvSpPr>
            <xdr:cNvPr id="64736" name="Check Box 224" hidden="1">
              <a:extLst>
                <a:ext uri="{63B3BB69-23CF-44E3-9099-C40C66FF867C}">
                  <a14:compatExt spid="_x0000_s64736"/>
                </a:ext>
                <a:ext uri="{FF2B5EF4-FFF2-40B4-BE49-F238E27FC236}">
                  <a16:creationId xmlns:a16="http://schemas.microsoft.com/office/drawing/2014/main" id="{00000000-0008-0000-0500-0000E0FC0000}"/>
                </a:ext>
              </a:extLst>
            </xdr:cNvPr>
            <xdr:cNvSpPr/>
          </xdr:nvSpPr>
          <xdr:spPr bwMode="auto">
            <a:xfrm>
              <a:off x="0" y="0"/>
              <a:ext cx="0" cy="0"/>
            </a:xfrm>
            <a:prstGeom prst="rect">
              <a:avLst/>
            </a:prstGeom>
            <a:noFill/>
            <a:ln>
              <a:noFill/>
            </a:ln>
            <a:extLst>
              <a:ext uri="{909E8E84-426E-40DD-AFC4-6F175D3DCCD1}">
                <a14:hiddenFill>
                  <a:solidFill>
                    <a:srgbClr val="FFFFCC" mc:Ignorable="a14" a14:legacySpreadsheetColorIndex="26"/>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361950</xdr:colOff>
          <xdr:row>182</xdr:row>
          <xdr:rowOff>161925</xdr:rowOff>
        </xdr:from>
        <xdr:to>
          <xdr:col>12</xdr:col>
          <xdr:colOff>561975</xdr:colOff>
          <xdr:row>183</xdr:row>
          <xdr:rowOff>142875</xdr:rowOff>
        </xdr:to>
        <xdr:sp macro="" textlink="">
          <xdr:nvSpPr>
            <xdr:cNvPr id="64737" name="Check Box 225" hidden="1">
              <a:extLst>
                <a:ext uri="{63B3BB69-23CF-44E3-9099-C40C66FF867C}">
                  <a14:compatExt spid="_x0000_s64737"/>
                </a:ext>
                <a:ext uri="{FF2B5EF4-FFF2-40B4-BE49-F238E27FC236}">
                  <a16:creationId xmlns:a16="http://schemas.microsoft.com/office/drawing/2014/main" id="{00000000-0008-0000-0500-0000E1FC0000}"/>
                </a:ext>
              </a:extLst>
            </xdr:cNvPr>
            <xdr:cNvSpPr/>
          </xdr:nvSpPr>
          <xdr:spPr bwMode="auto">
            <a:xfrm>
              <a:off x="0" y="0"/>
              <a:ext cx="0" cy="0"/>
            </a:xfrm>
            <a:prstGeom prst="rect">
              <a:avLst/>
            </a:prstGeom>
            <a:noFill/>
            <a:ln>
              <a:noFill/>
            </a:ln>
            <a:extLst>
              <a:ext uri="{909E8E84-426E-40DD-AFC4-6F175D3DCCD1}">
                <a14:hiddenFill>
                  <a:solidFill>
                    <a:srgbClr val="FFFFCC" mc:Ignorable="a14" a14:legacySpreadsheetColorIndex="26"/>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124</xdr:row>
          <xdr:rowOff>0</xdr:rowOff>
        </xdr:from>
        <xdr:to>
          <xdr:col>3</xdr:col>
          <xdr:colOff>95250</xdr:colOff>
          <xdr:row>125</xdr:row>
          <xdr:rowOff>0</xdr:rowOff>
        </xdr:to>
        <xdr:sp macro="" textlink="">
          <xdr:nvSpPr>
            <xdr:cNvPr id="64744" name="Check Box 232" hidden="1">
              <a:extLst>
                <a:ext uri="{63B3BB69-23CF-44E3-9099-C40C66FF867C}">
                  <a14:compatExt spid="_x0000_s64744"/>
                </a:ext>
                <a:ext uri="{FF2B5EF4-FFF2-40B4-BE49-F238E27FC236}">
                  <a16:creationId xmlns:a16="http://schemas.microsoft.com/office/drawing/2014/main" id="{00000000-0008-0000-0500-0000E8F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132</xdr:row>
          <xdr:rowOff>0</xdr:rowOff>
        </xdr:from>
        <xdr:to>
          <xdr:col>3</xdr:col>
          <xdr:colOff>95250</xdr:colOff>
          <xdr:row>133</xdr:row>
          <xdr:rowOff>0</xdr:rowOff>
        </xdr:to>
        <xdr:sp macro="" textlink="">
          <xdr:nvSpPr>
            <xdr:cNvPr id="64766" name="Check Box 254" hidden="1">
              <a:extLst>
                <a:ext uri="{63B3BB69-23CF-44E3-9099-C40C66FF867C}">
                  <a14:compatExt spid="_x0000_s64766"/>
                </a:ext>
                <a:ext uri="{FF2B5EF4-FFF2-40B4-BE49-F238E27FC236}">
                  <a16:creationId xmlns:a16="http://schemas.microsoft.com/office/drawing/2014/main" id="{00000000-0008-0000-0500-0000FEF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390525</xdr:colOff>
          <xdr:row>496</xdr:row>
          <xdr:rowOff>219075</xdr:rowOff>
        </xdr:from>
        <xdr:to>
          <xdr:col>10</xdr:col>
          <xdr:colOff>666750</xdr:colOff>
          <xdr:row>497</xdr:row>
          <xdr:rowOff>219075</xdr:rowOff>
        </xdr:to>
        <xdr:sp macro="" textlink="">
          <xdr:nvSpPr>
            <xdr:cNvPr id="64768" name="Check Box 256" hidden="1">
              <a:extLst>
                <a:ext uri="{63B3BB69-23CF-44E3-9099-C40C66FF867C}">
                  <a14:compatExt spid="_x0000_s64768"/>
                </a:ext>
                <a:ext uri="{FF2B5EF4-FFF2-40B4-BE49-F238E27FC236}">
                  <a16:creationId xmlns:a16="http://schemas.microsoft.com/office/drawing/2014/main" id="{00000000-0008-0000-0500-000000F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114300</xdr:colOff>
          <xdr:row>497</xdr:row>
          <xdr:rowOff>0</xdr:rowOff>
        </xdr:from>
        <xdr:to>
          <xdr:col>10</xdr:col>
          <xdr:colOff>390525</xdr:colOff>
          <xdr:row>497</xdr:row>
          <xdr:rowOff>219075</xdr:rowOff>
        </xdr:to>
        <xdr:sp macro="" textlink="">
          <xdr:nvSpPr>
            <xdr:cNvPr id="64769" name="Check Box 257" hidden="1">
              <a:extLst>
                <a:ext uri="{63B3BB69-23CF-44E3-9099-C40C66FF867C}">
                  <a14:compatExt spid="_x0000_s64769"/>
                </a:ext>
                <a:ext uri="{FF2B5EF4-FFF2-40B4-BE49-F238E27FC236}">
                  <a16:creationId xmlns:a16="http://schemas.microsoft.com/office/drawing/2014/main" id="{00000000-0008-0000-0500-000001F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685800</xdr:colOff>
          <xdr:row>496</xdr:row>
          <xdr:rowOff>219075</xdr:rowOff>
        </xdr:from>
        <xdr:to>
          <xdr:col>10</xdr:col>
          <xdr:colOff>962025</xdr:colOff>
          <xdr:row>497</xdr:row>
          <xdr:rowOff>219075</xdr:rowOff>
        </xdr:to>
        <xdr:sp macro="" textlink="">
          <xdr:nvSpPr>
            <xdr:cNvPr id="64770" name="Check Box 258" hidden="1">
              <a:extLst>
                <a:ext uri="{63B3BB69-23CF-44E3-9099-C40C66FF867C}">
                  <a14:compatExt spid="_x0000_s64770"/>
                </a:ext>
                <a:ext uri="{FF2B5EF4-FFF2-40B4-BE49-F238E27FC236}">
                  <a16:creationId xmlns:a16="http://schemas.microsoft.com/office/drawing/2014/main" id="{00000000-0008-0000-0500-000002F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962025</xdr:colOff>
          <xdr:row>497</xdr:row>
          <xdr:rowOff>0</xdr:rowOff>
        </xdr:from>
        <xdr:to>
          <xdr:col>10</xdr:col>
          <xdr:colOff>1238250</xdr:colOff>
          <xdr:row>497</xdr:row>
          <xdr:rowOff>219075</xdr:rowOff>
        </xdr:to>
        <xdr:sp macro="" textlink="">
          <xdr:nvSpPr>
            <xdr:cNvPr id="64771" name="Check Box 259" hidden="1">
              <a:extLst>
                <a:ext uri="{63B3BB69-23CF-44E3-9099-C40C66FF867C}">
                  <a14:compatExt spid="_x0000_s64771"/>
                </a:ext>
                <a:ext uri="{FF2B5EF4-FFF2-40B4-BE49-F238E27FC236}">
                  <a16:creationId xmlns:a16="http://schemas.microsoft.com/office/drawing/2014/main" id="{00000000-0008-0000-0500-000003F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4</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1247775</xdr:colOff>
          <xdr:row>497</xdr:row>
          <xdr:rowOff>0</xdr:rowOff>
        </xdr:from>
        <xdr:to>
          <xdr:col>11</xdr:col>
          <xdr:colOff>247650</xdr:colOff>
          <xdr:row>497</xdr:row>
          <xdr:rowOff>219075</xdr:rowOff>
        </xdr:to>
        <xdr:sp macro="" textlink="">
          <xdr:nvSpPr>
            <xdr:cNvPr id="64772" name="Check Box 260" hidden="1">
              <a:extLst>
                <a:ext uri="{63B3BB69-23CF-44E3-9099-C40C66FF867C}">
                  <a14:compatExt spid="_x0000_s64772"/>
                </a:ext>
                <a:ext uri="{FF2B5EF4-FFF2-40B4-BE49-F238E27FC236}">
                  <a16:creationId xmlns:a16="http://schemas.microsoft.com/office/drawing/2014/main" id="{00000000-0008-0000-0500-000004F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19050</xdr:colOff>
          <xdr:row>497</xdr:row>
          <xdr:rowOff>0</xdr:rowOff>
        </xdr:from>
        <xdr:to>
          <xdr:col>12</xdr:col>
          <xdr:colOff>295275</xdr:colOff>
          <xdr:row>498</xdr:row>
          <xdr:rowOff>0</xdr:rowOff>
        </xdr:to>
        <xdr:sp macro="" textlink="">
          <xdr:nvSpPr>
            <xdr:cNvPr id="64773" name="Check Box 261" hidden="1">
              <a:extLst>
                <a:ext uri="{63B3BB69-23CF-44E3-9099-C40C66FF867C}">
                  <a14:compatExt spid="_x0000_s64773"/>
                </a:ext>
                <a:ext uri="{FF2B5EF4-FFF2-40B4-BE49-F238E27FC236}">
                  <a16:creationId xmlns:a16="http://schemas.microsoft.com/office/drawing/2014/main" id="{00000000-0008-0000-0500-000005F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6</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104775</xdr:colOff>
          <xdr:row>497</xdr:row>
          <xdr:rowOff>9525</xdr:rowOff>
        </xdr:from>
        <xdr:to>
          <xdr:col>10</xdr:col>
          <xdr:colOff>123825</xdr:colOff>
          <xdr:row>498</xdr:row>
          <xdr:rowOff>0</xdr:rowOff>
        </xdr:to>
        <xdr:sp macro="" textlink="">
          <xdr:nvSpPr>
            <xdr:cNvPr id="64774" name="Check Box 262" hidden="1">
              <a:extLst>
                <a:ext uri="{63B3BB69-23CF-44E3-9099-C40C66FF867C}">
                  <a14:compatExt spid="_x0000_s64774"/>
                </a:ext>
                <a:ext uri="{FF2B5EF4-FFF2-40B4-BE49-F238E27FC236}">
                  <a16:creationId xmlns:a16="http://schemas.microsoft.com/office/drawing/2014/main" id="{00000000-0008-0000-0500-000006F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ALL</a:t>
              </a:r>
            </a:p>
          </xdr:txBody>
        </xdr:sp>
        <xdr:clientData/>
      </xdr:twoCellAnchor>
    </mc:Choice>
    <mc:Fallback/>
  </mc:AlternateContent>
  <mc:AlternateContent xmlns:mc="http://schemas.openxmlformats.org/markup-compatibility/2006">
    <mc:Choice xmlns:a14="http://schemas.microsoft.com/office/drawing/2010/main" Requires="a14">
      <xdr:twoCellAnchor>
        <xdr:from>
          <xdr:col>1</xdr:col>
          <xdr:colOff>104775</xdr:colOff>
          <xdr:row>477</xdr:row>
          <xdr:rowOff>228600</xdr:rowOff>
        </xdr:from>
        <xdr:to>
          <xdr:col>10</xdr:col>
          <xdr:colOff>85725</xdr:colOff>
          <xdr:row>479</xdr:row>
          <xdr:rowOff>0</xdr:rowOff>
        </xdr:to>
        <xdr:sp macro="" textlink="">
          <xdr:nvSpPr>
            <xdr:cNvPr id="64776" name="Group Box 264" hidden="1">
              <a:extLst>
                <a:ext uri="{63B3BB69-23CF-44E3-9099-C40C66FF867C}">
                  <a14:compatExt spid="_x0000_s64776"/>
                </a:ext>
                <a:ext uri="{FF2B5EF4-FFF2-40B4-BE49-F238E27FC236}">
                  <a16:creationId xmlns:a16="http://schemas.microsoft.com/office/drawing/2014/main" id="{00000000-0008-0000-0500-000008FD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xdr:from>
          <xdr:col>1</xdr:col>
          <xdr:colOff>104775</xdr:colOff>
          <xdr:row>479</xdr:row>
          <xdr:rowOff>0</xdr:rowOff>
        </xdr:from>
        <xdr:to>
          <xdr:col>10</xdr:col>
          <xdr:colOff>85725</xdr:colOff>
          <xdr:row>480</xdr:row>
          <xdr:rowOff>0</xdr:rowOff>
        </xdr:to>
        <xdr:sp macro="" textlink="">
          <xdr:nvSpPr>
            <xdr:cNvPr id="64786" name="Group Box 274" hidden="1">
              <a:extLst>
                <a:ext uri="{63B3BB69-23CF-44E3-9099-C40C66FF867C}">
                  <a14:compatExt spid="_x0000_s64786"/>
                </a:ext>
                <a:ext uri="{FF2B5EF4-FFF2-40B4-BE49-F238E27FC236}">
                  <a16:creationId xmlns:a16="http://schemas.microsoft.com/office/drawing/2014/main" id="{00000000-0008-0000-0500-000012FD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480</xdr:row>
          <xdr:rowOff>9525</xdr:rowOff>
        </xdr:from>
        <xdr:to>
          <xdr:col>10</xdr:col>
          <xdr:colOff>28575</xdr:colOff>
          <xdr:row>481</xdr:row>
          <xdr:rowOff>0</xdr:rowOff>
        </xdr:to>
        <xdr:sp macro="" textlink="">
          <xdr:nvSpPr>
            <xdr:cNvPr id="64797" name="Group Box 285" hidden="1">
              <a:extLst>
                <a:ext uri="{63B3BB69-23CF-44E3-9099-C40C66FF867C}">
                  <a14:compatExt spid="_x0000_s64797"/>
                </a:ext>
                <a:ext uri="{FF2B5EF4-FFF2-40B4-BE49-F238E27FC236}">
                  <a16:creationId xmlns:a16="http://schemas.microsoft.com/office/drawing/2014/main" id="{00000000-0008-0000-0500-00001DFD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481</xdr:row>
          <xdr:rowOff>19050</xdr:rowOff>
        </xdr:from>
        <xdr:to>
          <xdr:col>10</xdr:col>
          <xdr:colOff>28575</xdr:colOff>
          <xdr:row>482</xdr:row>
          <xdr:rowOff>0</xdr:rowOff>
        </xdr:to>
        <xdr:sp macro="" textlink="">
          <xdr:nvSpPr>
            <xdr:cNvPr id="64808" name="Group Box 296" hidden="1">
              <a:extLst>
                <a:ext uri="{63B3BB69-23CF-44E3-9099-C40C66FF867C}">
                  <a14:compatExt spid="_x0000_s64808"/>
                </a:ext>
                <a:ext uri="{FF2B5EF4-FFF2-40B4-BE49-F238E27FC236}">
                  <a16:creationId xmlns:a16="http://schemas.microsoft.com/office/drawing/2014/main" id="{00000000-0008-0000-0500-000028FD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482</xdr:row>
          <xdr:rowOff>19050</xdr:rowOff>
        </xdr:from>
        <xdr:to>
          <xdr:col>10</xdr:col>
          <xdr:colOff>28575</xdr:colOff>
          <xdr:row>483</xdr:row>
          <xdr:rowOff>0</xdr:rowOff>
        </xdr:to>
        <xdr:sp macro="" textlink="">
          <xdr:nvSpPr>
            <xdr:cNvPr id="64819" name="Group Box 307" hidden="1">
              <a:extLst>
                <a:ext uri="{63B3BB69-23CF-44E3-9099-C40C66FF867C}">
                  <a14:compatExt spid="_x0000_s64819"/>
                </a:ext>
                <a:ext uri="{FF2B5EF4-FFF2-40B4-BE49-F238E27FC236}">
                  <a16:creationId xmlns:a16="http://schemas.microsoft.com/office/drawing/2014/main" id="{00000000-0008-0000-0500-000033FD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482</xdr:row>
          <xdr:rowOff>190500</xdr:rowOff>
        </xdr:from>
        <xdr:to>
          <xdr:col>10</xdr:col>
          <xdr:colOff>28575</xdr:colOff>
          <xdr:row>484</xdr:row>
          <xdr:rowOff>0</xdr:rowOff>
        </xdr:to>
        <xdr:sp macro="" textlink="">
          <xdr:nvSpPr>
            <xdr:cNvPr id="64831" name="Group Box 319" hidden="1">
              <a:extLst>
                <a:ext uri="{63B3BB69-23CF-44E3-9099-C40C66FF867C}">
                  <a14:compatExt spid="_x0000_s64831"/>
                </a:ext>
                <a:ext uri="{FF2B5EF4-FFF2-40B4-BE49-F238E27FC236}">
                  <a16:creationId xmlns:a16="http://schemas.microsoft.com/office/drawing/2014/main" id="{00000000-0008-0000-0500-00003FFD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10</xdr:col>
          <xdr:colOff>581025</xdr:colOff>
          <xdr:row>265</xdr:row>
          <xdr:rowOff>19050</xdr:rowOff>
        </xdr:from>
        <xdr:to>
          <xdr:col>10</xdr:col>
          <xdr:colOff>790575</xdr:colOff>
          <xdr:row>265</xdr:row>
          <xdr:rowOff>209550</xdr:rowOff>
        </xdr:to>
        <xdr:sp macro="" textlink="">
          <xdr:nvSpPr>
            <xdr:cNvPr id="64876" name="Option Button 364" hidden="1">
              <a:extLst>
                <a:ext uri="{63B3BB69-23CF-44E3-9099-C40C66FF867C}">
                  <a14:compatExt spid="_x0000_s64876"/>
                </a:ext>
                <a:ext uri="{FF2B5EF4-FFF2-40B4-BE49-F238E27FC236}">
                  <a16:creationId xmlns:a16="http://schemas.microsoft.com/office/drawing/2014/main" id="{00000000-0008-0000-0500-00006CF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199</xdr:row>
          <xdr:rowOff>28575</xdr:rowOff>
        </xdr:from>
        <xdr:to>
          <xdr:col>2</xdr:col>
          <xdr:colOff>228600</xdr:colOff>
          <xdr:row>199</xdr:row>
          <xdr:rowOff>200025</xdr:rowOff>
        </xdr:to>
        <xdr:sp macro="" textlink="">
          <xdr:nvSpPr>
            <xdr:cNvPr id="64897" name="Option Button 385" hidden="1">
              <a:extLst>
                <a:ext uri="{63B3BB69-23CF-44E3-9099-C40C66FF867C}">
                  <a14:compatExt spid="_x0000_s64897"/>
                </a:ext>
                <a:ext uri="{FF2B5EF4-FFF2-40B4-BE49-F238E27FC236}">
                  <a16:creationId xmlns:a16="http://schemas.microsoft.com/office/drawing/2014/main" id="{00000000-0008-0000-0500-000081F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135</xdr:row>
          <xdr:rowOff>38100</xdr:rowOff>
        </xdr:from>
        <xdr:to>
          <xdr:col>3</xdr:col>
          <xdr:colOff>28575</xdr:colOff>
          <xdr:row>136</xdr:row>
          <xdr:rowOff>0</xdr:rowOff>
        </xdr:to>
        <xdr:sp macro="" textlink="">
          <xdr:nvSpPr>
            <xdr:cNvPr id="64938" name="Option Button 426" hidden="1">
              <a:extLst>
                <a:ext uri="{63B3BB69-23CF-44E3-9099-C40C66FF867C}">
                  <a14:compatExt spid="_x0000_s64938"/>
                </a:ext>
                <a:ext uri="{FF2B5EF4-FFF2-40B4-BE49-F238E27FC236}">
                  <a16:creationId xmlns:a16="http://schemas.microsoft.com/office/drawing/2014/main" id="{00000000-0008-0000-0500-0000AAF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136</xdr:row>
          <xdr:rowOff>9525</xdr:rowOff>
        </xdr:from>
        <xdr:to>
          <xdr:col>3</xdr:col>
          <xdr:colOff>28575</xdr:colOff>
          <xdr:row>136</xdr:row>
          <xdr:rowOff>180975</xdr:rowOff>
        </xdr:to>
        <xdr:sp macro="" textlink="">
          <xdr:nvSpPr>
            <xdr:cNvPr id="64939" name="Option Button 427" hidden="1">
              <a:extLst>
                <a:ext uri="{63B3BB69-23CF-44E3-9099-C40C66FF867C}">
                  <a14:compatExt spid="_x0000_s64939"/>
                </a:ext>
                <a:ext uri="{FF2B5EF4-FFF2-40B4-BE49-F238E27FC236}">
                  <a16:creationId xmlns:a16="http://schemas.microsoft.com/office/drawing/2014/main" id="{00000000-0008-0000-0500-0000ABF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85725</xdr:colOff>
          <xdr:row>138</xdr:row>
          <xdr:rowOff>0</xdr:rowOff>
        </xdr:from>
        <xdr:to>
          <xdr:col>19</xdr:col>
          <xdr:colOff>295275</xdr:colOff>
          <xdr:row>141</xdr:row>
          <xdr:rowOff>0</xdr:rowOff>
        </xdr:to>
        <xdr:sp macro="" textlink="">
          <xdr:nvSpPr>
            <xdr:cNvPr id="64940" name="Group Box 428" hidden="1">
              <a:extLst>
                <a:ext uri="{63B3BB69-23CF-44E3-9099-C40C66FF867C}">
                  <a14:compatExt spid="_x0000_s64940"/>
                </a:ext>
                <a:ext uri="{FF2B5EF4-FFF2-40B4-BE49-F238E27FC236}">
                  <a16:creationId xmlns:a16="http://schemas.microsoft.com/office/drawing/2014/main" id="{00000000-0008-0000-0500-0000ACFD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138</xdr:row>
          <xdr:rowOff>38100</xdr:rowOff>
        </xdr:from>
        <xdr:to>
          <xdr:col>3</xdr:col>
          <xdr:colOff>28575</xdr:colOff>
          <xdr:row>138</xdr:row>
          <xdr:rowOff>209550</xdr:rowOff>
        </xdr:to>
        <xdr:sp macro="" textlink="">
          <xdr:nvSpPr>
            <xdr:cNvPr id="64941" name="Option Button 429" hidden="1">
              <a:extLst>
                <a:ext uri="{63B3BB69-23CF-44E3-9099-C40C66FF867C}">
                  <a14:compatExt spid="_x0000_s64941"/>
                </a:ext>
                <a:ext uri="{FF2B5EF4-FFF2-40B4-BE49-F238E27FC236}">
                  <a16:creationId xmlns:a16="http://schemas.microsoft.com/office/drawing/2014/main" id="{00000000-0008-0000-0500-0000ADF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139</xdr:row>
          <xdr:rowOff>38100</xdr:rowOff>
        </xdr:from>
        <xdr:to>
          <xdr:col>3</xdr:col>
          <xdr:colOff>28575</xdr:colOff>
          <xdr:row>139</xdr:row>
          <xdr:rowOff>209550</xdr:rowOff>
        </xdr:to>
        <xdr:sp macro="" textlink="">
          <xdr:nvSpPr>
            <xdr:cNvPr id="64942" name="Option Button 430" hidden="1">
              <a:extLst>
                <a:ext uri="{63B3BB69-23CF-44E3-9099-C40C66FF867C}">
                  <a14:compatExt spid="_x0000_s64942"/>
                </a:ext>
                <a:ext uri="{FF2B5EF4-FFF2-40B4-BE49-F238E27FC236}">
                  <a16:creationId xmlns:a16="http://schemas.microsoft.com/office/drawing/2014/main" id="{00000000-0008-0000-0500-0000AEF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140</xdr:row>
          <xdr:rowOff>9525</xdr:rowOff>
        </xdr:from>
        <xdr:to>
          <xdr:col>3</xdr:col>
          <xdr:colOff>38100</xdr:colOff>
          <xdr:row>140</xdr:row>
          <xdr:rowOff>180975</xdr:rowOff>
        </xdr:to>
        <xdr:sp macro="" textlink="">
          <xdr:nvSpPr>
            <xdr:cNvPr id="64943" name="Option Button 431" hidden="1">
              <a:extLst>
                <a:ext uri="{63B3BB69-23CF-44E3-9099-C40C66FF867C}">
                  <a14:compatExt spid="_x0000_s64943"/>
                </a:ext>
                <a:ext uri="{FF2B5EF4-FFF2-40B4-BE49-F238E27FC236}">
                  <a16:creationId xmlns:a16="http://schemas.microsoft.com/office/drawing/2014/main" id="{00000000-0008-0000-0500-0000AFF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66675</xdr:colOff>
          <xdr:row>134</xdr:row>
          <xdr:rowOff>0</xdr:rowOff>
        </xdr:from>
        <xdr:to>
          <xdr:col>19</xdr:col>
          <xdr:colOff>295275</xdr:colOff>
          <xdr:row>137</xdr:row>
          <xdr:rowOff>0</xdr:rowOff>
        </xdr:to>
        <xdr:sp macro="" textlink="">
          <xdr:nvSpPr>
            <xdr:cNvPr id="64944" name="Group Box 432" hidden="1">
              <a:extLst>
                <a:ext uri="{63B3BB69-23CF-44E3-9099-C40C66FF867C}">
                  <a14:compatExt spid="_x0000_s64944"/>
                </a:ext>
                <a:ext uri="{FF2B5EF4-FFF2-40B4-BE49-F238E27FC236}">
                  <a16:creationId xmlns:a16="http://schemas.microsoft.com/office/drawing/2014/main" id="{00000000-0008-0000-0500-0000B0FD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134</xdr:row>
          <xdr:rowOff>38100</xdr:rowOff>
        </xdr:from>
        <xdr:to>
          <xdr:col>3</xdr:col>
          <xdr:colOff>28575</xdr:colOff>
          <xdr:row>135</xdr:row>
          <xdr:rowOff>0</xdr:rowOff>
        </xdr:to>
        <xdr:sp macro="" textlink="">
          <xdr:nvSpPr>
            <xdr:cNvPr id="64945" name="Option Button 433" hidden="1">
              <a:extLst>
                <a:ext uri="{63B3BB69-23CF-44E3-9099-C40C66FF867C}">
                  <a14:compatExt spid="_x0000_s64945"/>
                </a:ext>
                <a:ext uri="{FF2B5EF4-FFF2-40B4-BE49-F238E27FC236}">
                  <a16:creationId xmlns:a16="http://schemas.microsoft.com/office/drawing/2014/main" id="{00000000-0008-0000-0500-0000B1F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9525</xdr:colOff>
          <xdr:row>113</xdr:row>
          <xdr:rowOff>0</xdr:rowOff>
        </xdr:from>
        <xdr:to>
          <xdr:col>19</xdr:col>
          <xdr:colOff>247650</xdr:colOff>
          <xdr:row>114</xdr:row>
          <xdr:rowOff>0</xdr:rowOff>
        </xdr:to>
        <xdr:sp macro="" textlink="">
          <xdr:nvSpPr>
            <xdr:cNvPr id="64946" name="Group Box 434" hidden="1">
              <a:extLst>
                <a:ext uri="{63B3BB69-23CF-44E3-9099-C40C66FF867C}">
                  <a14:compatExt spid="_x0000_s64946"/>
                </a:ext>
                <a:ext uri="{FF2B5EF4-FFF2-40B4-BE49-F238E27FC236}">
                  <a16:creationId xmlns:a16="http://schemas.microsoft.com/office/drawing/2014/main" id="{00000000-0008-0000-0500-0000B2FD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113</xdr:row>
          <xdr:rowOff>38100</xdr:rowOff>
        </xdr:from>
        <xdr:to>
          <xdr:col>3</xdr:col>
          <xdr:colOff>28575</xdr:colOff>
          <xdr:row>113</xdr:row>
          <xdr:rowOff>200025</xdr:rowOff>
        </xdr:to>
        <xdr:sp macro="" textlink="">
          <xdr:nvSpPr>
            <xdr:cNvPr id="64947" name="Option Button 435" hidden="1">
              <a:extLst>
                <a:ext uri="{63B3BB69-23CF-44E3-9099-C40C66FF867C}">
                  <a14:compatExt spid="_x0000_s64947"/>
                </a:ext>
                <a:ext uri="{FF2B5EF4-FFF2-40B4-BE49-F238E27FC236}">
                  <a16:creationId xmlns:a16="http://schemas.microsoft.com/office/drawing/2014/main" id="{00000000-0008-0000-0500-0000B3F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219075</xdr:colOff>
          <xdr:row>113</xdr:row>
          <xdr:rowOff>28575</xdr:rowOff>
        </xdr:from>
        <xdr:to>
          <xdr:col>10</xdr:col>
          <xdr:colOff>19050</xdr:colOff>
          <xdr:row>113</xdr:row>
          <xdr:rowOff>190500</xdr:rowOff>
        </xdr:to>
        <xdr:sp macro="" textlink="">
          <xdr:nvSpPr>
            <xdr:cNvPr id="64948" name="Option Button 436" hidden="1">
              <a:extLst>
                <a:ext uri="{63B3BB69-23CF-44E3-9099-C40C66FF867C}">
                  <a14:compatExt spid="_x0000_s64948"/>
                </a:ext>
                <a:ext uri="{FF2B5EF4-FFF2-40B4-BE49-F238E27FC236}">
                  <a16:creationId xmlns:a16="http://schemas.microsoft.com/office/drawing/2014/main" id="{00000000-0008-0000-0500-0000B4F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129</xdr:row>
          <xdr:rowOff>0</xdr:rowOff>
        </xdr:from>
        <xdr:to>
          <xdr:col>3</xdr:col>
          <xdr:colOff>95250</xdr:colOff>
          <xdr:row>130</xdr:row>
          <xdr:rowOff>0</xdr:rowOff>
        </xdr:to>
        <xdr:sp macro="" textlink="">
          <xdr:nvSpPr>
            <xdr:cNvPr id="64949" name="Check Box 437" hidden="1">
              <a:extLst>
                <a:ext uri="{63B3BB69-23CF-44E3-9099-C40C66FF867C}">
                  <a14:compatExt spid="_x0000_s64949"/>
                </a:ext>
                <a:ext uri="{FF2B5EF4-FFF2-40B4-BE49-F238E27FC236}">
                  <a16:creationId xmlns:a16="http://schemas.microsoft.com/office/drawing/2014/main" id="{00000000-0008-0000-0500-0000B5F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9525</xdr:colOff>
          <xdr:row>115</xdr:row>
          <xdr:rowOff>0</xdr:rowOff>
        </xdr:from>
        <xdr:to>
          <xdr:col>19</xdr:col>
          <xdr:colOff>247650</xdr:colOff>
          <xdr:row>116</xdr:row>
          <xdr:rowOff>0</xdr:rowOff>
        </xdr:to>
        <xdr:sp macro="" textlink="">
          <xdr:nvSpPr>
            <xdr:cNvPr id="64958" name="Group Box 446" hidden="1">
              <a:extLst>
                <a:ext uri="{63B3BB69-23CF-44E3-9099-C40C66FF867C}">
                  <a14:compatExt spid="_x0000_s64958"/>
                </a:ext>
                <a:ext uri="{FF2B5EF4-FFF2-40B4-BE49-F238E27FC236}">
                  <a16:creationId xmlns:a16="http://schemas.microsoft.com/office/drawing/2014/main" id="{00000000-0008-0000-0500-0000BEFD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115</xdr:row>
          <xdr:rowOff>38100</xdr:rowOff>
        </xdr:from>
        <xdr:to>
          <xdr:col>3</xdr:col>
          <xdr:colOff>247650</xdr:colOff>
          <xdr:row>116</xdr:row>
          <xdr:rowOff>0</xdr:rowOff>
        </xdr:to>
        <xdr:sp macro="" textlink="">
          <xdr:nvSpPr>
            <xdr:cNvPr id="64959" name="Option Button 447" hidden="1">
              <a:extLst>
                <a:ext uri="{63B3BB69-23CF-44E3-9099-C40C66FF867C}">
                  <a14:compatExt spid="_x0000_s64959"/>
                </a:ext>
                <a:ext uri="{FF2B5EF4-FFF2-40B4-BE49-F238E27FC236}">
                  <a16:creationId xmlns:a16="http://schemas.microsoft.com/office/drawing/2014/main" id="{00000000-0008-0000-0500-0000BFF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FL 1</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266700</xdr:colOff>
          <xdr:row>115</xdr:row>
          <xdr:rowOff>38100</xdr:rowOff>
        </xdr:from>
        <xdr:to>
          <xdr:col>3</xdr:col>
          <xdr:colOff>714375</xdr:colOff>
          <xdr:row>116</xdr:row>
          <xdr:rowOff>0</xdr:rowOff>
        </xdr:to>
        <xdr:sp macro="" textlink="">
          <xdr:nvSpPr>
            <xdr:cNvPr id="64960" name="Option Button 448" hidden="1">
              <a:extLst>
                <a:ext uri="{63B3BB69-23CF-44E3-9099-C40C66FF867C}">
                  <a14:compatExt spid="_x0000_s64960"/>
                </a:ext>
                <a:ext uri="{FF2B5EF4-FFF2-40B4-BE49-F238E27FC236}">
                  <a16:creationId xmlns:a16="http://schemas.microsoft.com/office/drawing/2014/main" id="{00000000-0008-0000-0500-0000C0F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FL 2</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742950</xdr:colOff>
          <xdr:row>115</xdr:row>
          <xdr:rowOff>28575</xdr:rowOff>
        </xdr:from>
        <xdr:to>
          <xdr:col>4</xdr:col>
          <xdr:colOff>47625</xdr:colOff>
          <xdr:row>116</xdr:row>
          <xdr:rowOff>0</xdr:rowOff>
        </xdr:to>
        <xdr:sp macro="" textlink="">
          <xdr:nvSpPr>
            <xdr:cNvPr id="64961" name="Option Button 449" hidden="1">
              <a:extLst>
                <a:ext uri="{63B3BB69-23CF-44E3-9099-C40C66FF867C}">
                  <a14:compatExt spid="_x0000_s64961"/>
                </a:ext>
                <a:ext uri="{FF2B5EF4-FFF2-40B4-BE49-F238E27FC236}">
                  <a16:creationId xmlns:a16="http://schemas.microsoft.com/office/drawing/2014/main" id="{00000000-0008-0000-0500-0000C1F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FL 3</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57150</xdr:colOff>
          <xdr:row>115</xdr:row>
          <xdr:rowOff>28575</xdr:rowOff>
        </xdr:from>
        <xdr:to>
          <xdr:col>5</xdr:col>
          <xdr:colOff>323850</xdr:colOff>
          <xdr:row>116</xdr:row>
          <xdr:rowOff>0</xdr:rowOff>
        </xdr:to>
        <xdr:sp macro="" textlink="">
          <xdr:nvSpPr>
            <xdr:cNvPr id="64962" name="Option Button 450" hidden="1">
              <a:extLst>
                <a:ext uri="{63B3BB69-23CF-44E3-9099-C40C66FF867C}">
                  <a14:compatExt spid="_x0000_s64962"/>
                </a:ext>
                <a:ext uri="{FF2B5EF4-FFF2-40B4-BE49-F238E27FC236}">
                  <a16:creationId xmlns:a16="http://schemas.microsoft.com/office/drawing/2014/main" id="{00000000-0008-0000-0500-0000C2F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FL 4</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390525</xdr:colOff>
          <xdr:row>115</xdr:row>
          <xdr:rowOff>28575</xdr:rowOff>
        </xdr:from>
        <xdr:to>
          <xdr:col>6</xdr:col>
          <xdr:colOff>295275</xdr:colOff>
          <xdr:row>116</xdr:row>
          <xdr:rowOff>0</xdr:rowOff>
        </xdr:to>
        <xdr:sp macro="" textlink="">
          <xdr:nvSpPr>
            <xdr:cNvPr id="64963" name="Option Button 451" hidden="1">
              <a:extLst>
                <a:ext uri="{63B3BB69-23CF-44E3-9099-C40C66FF867C}">
                  <a14:compatExt spid="_x0000_s64963"/>
                </a:ext>
                <a:ext uri="{FF2B5EF4-FFF2-40B4-BE49-F238E27FC236}">
                  <a16:creationId xmlns:a16="http://schemas.microsoft.com/office/drawing/2014/main" id="{00000000-0008-0000-0500-0000C3F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FL 5</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314325</xdr:colOff>
          <xdr:row>115</xdr:row>
          <xdr:rowOff>19050</xdr:rowOff>
        </xdr:from>
        <xdr:to>
          <xdr:col>7</xdr:col>
          <xdr:colOff>171450</xdr:colOff>
          <xdr:row>116</xdr:row>
          <xdr:rowOff>0</xdr:rowOff>
        </xdr:to>
        <xdr:sp macro="" textlink="">
          <xdr:nvSpPr>
            <xdr:cNvPr id="64964" name="Option Button 452" hidden="1">
              <a:extLst>
                <a:ext uri="{63B3BB69-23CF-44E3-9099-C40C66FF867C}">
                  <a14:compatExt spid="_x0000_s64964"/>
                </a:ext>
                <a:ext uri="{FF2B5EF4-FFF2-40B4-BE49-F238E27FC236}">
                  <a16:creationId xmlns:a16="http://schemas.microsoft.com/office/drawing/2014/main" id="{00000000-0008-0000-0500-0000C4F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FL 6</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285750</xdr:colOff>
          <xdr:row>115</xdr:row>
          <xdr:rowOff>28575</xdr:rowOff>
        </xdr:from>
        <xdr:to>
          <xdr:col>12</xdr:col>
          <xdr:colOff>76200</xdr:colOff>
          <xdr:row>116</xdr:row>
          <xdr:rowOff>0</xdr:rowOff>
        </xdr:to>
        <xdr:sp macro="" textlink="">
          <xdr:nvSpPr>
            <xdr:cNvPr id="64965" name="Option Button 453" hidden="1">
              <a:extLst>
                <a:ext uri="{63B3BB69-23CF-44E3-9099-C40C66FF867C}">
                  <a14:compatExt spid="_x0000_s64965"/>
                </a:ext>
                <a:ext uri="{FF2B5EF4-FFF2-40B4-BE49-F238E27FC236}">
                  <a16:creationId xmlns:a16="http://schemas.microsoft.com/office/drawing/2014/main" id="{00000000-0008-0000-0500-0000C5FD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 than landing floor (please indicate): </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9525</xdr:colOff>
          <xdr:row>85</xdr:row>
          <xdr:rowOff>0</xdr:rowOff>
        </xdr:from>
        <xdr:to>
          <xdr:col>19</xdr:col>
          <xdr:colOff>304800</xdr:colOff>
          <xdr:row>93</xdr:row>
          <xdr:rowOff>323850</xdr:rowOff>
        </xdr:to>
        <xdr:sp macro="" textlink="">
          <xdr:nvSpPr>
            <xdr:cNvPr id="65199" name="Group Box 687" hidden="1">
              <a:extLst>
                <a:ext uri="{63B3BB69-23CF-44E3-9099-C40C66FF867C}">
                  <a14:compatExt spid="_x0000_s65199"/>
                </a:ext>
                <a:ext uri="{FF2B5EF4-FFF2-40B4-BE49-F238E27FC236}">
                  <a16:creationId xmlns:a16="http://schemas.microsoft.com/office/drawing/2014/main" id="{00000000-0008-0000-0500-0000AFFE00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57150</xdr:colOff>
          <xdr:row>85</xdr:row>
          <xdr:rowOff>28575</xdr:rowOff>
        </xdr:from>
        <xdr:to>
          <xdr:col>3</xdr:col>
          <xdr:colOff>19050</xdr:colOff>
          <xdr:row>86</xdr:row>
          <xdr:rowOff>0</xdr:rowOff>
        </xdr:to>
        <xdr:sp macro="" textlink="">
          <xdr:nvSpPr>
            <xdr:cNvPr id="65200" name="Option Button 688" hidden="1">
              <a:extLst>
                <a:ext uri="{63B3BB69-23CF-44E3-9099-C40C66FF867C}">
                  <a14:compatExt spid="_x0000_s65200"/>
                </a:ext>
                <a:ext uri="{FF2B5EF4-FFF2-40B4-BE49-F238E27FC236}">
                  <a16:creationId xmlns:a16="http://schemas.microsoft.com/office/drawing/2014/main" id="{00000000-0008-0000-0500-0000B0F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57150</xdr:colOff>
          <xdr:row>86</xdr:row>
          <xdr:rowOff>0</xdr:rowOff>
        </xdr:from>
        <xdr:to>
          <xdr:col>3</xdr:col>
          <xdr:colOff>133350</xdr:colOff>
          <xdr:row>87</xdr:row>
          <xdr:rowOff>0</xdr:rowOff>
        </xdr:to>
        <xdr:sp macro="" textlink="">
          <xdr:nvSpPr>
            <xdr:cNvPr id="65201" name="Option Button 689" hidden="1">
              <a:extLst>
                <a:ext uri="{63B3BB69-23CF-44E3-9099-C40C66FF867C}">
                  <a14:compatExt spid="_x0000_s65201"/>
                </a:ext>
                <a:ext uri="{FF2B5EF4-FFF2-40B4-BE49-F238E27FC236}">
                  <a16:creationId xmlns:a16="http://schemas.microsoft.com/office/drawing/2014/main" id="{00000000-0008-0000-0500-0000B1F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57150</xdr:colOff>
          <xdr:row>87</xdr:row>
          <xdr:rowOff>0</xdr:rowOff>
        </xdr:from>
        <xdr:to>
          <xdr:col>3</xdr:col>
          <xdr:colOff>133350</xdr:colOff>
          <xdr:row>88</xdr:row>
          <xdr:rowOff>0</xdr:rowOff>
        </xdr:to>
        <xdr:sp macro="" textlink="">
          <xdr:nvSpPr>
            <xdr:cNvPr id="65202" name="Option Button 690" hidden="1">
              <a:extLst>
                <a:ext uri="{63B3BB69-23CF-44E3-9099-C40C66FF867C}">
                  <a14:compatExt spid="_x0000_s65202"/>
                </a:ext>
                <a:ext uri="{FF2B5EF4-FFF2-40B4-BE49-F238E27FC236}">
                  <a16:creationId xmlns:a16="http://schemas.microsoft.com/office/drawing/2014/main" id="{00000000-0008-0000-0500-0000B2F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57150</xdr:colOff>
          <xdr:row>88</xdr:row>
          <xdr:rowOff>0</xdr:rowOff>
        </xdr:from>
        <xdr:to>
          <xdr:col>3</xdr:col>
          <xdr:colOff>133350</xdr:colOff>
          <xdr:row>89</xdr:row>
          <xdr:rowOff>0</xdr:rowOff>
        </xdr:to>
        <xdr:sp macro="" textlink="">
          <xdr:nvSpPr>
            <xdr:cNvPr id="65203" name="Option Button 691" hidden="1">
              <a:extLst>
                <a:ext uri="{63B3BB69-23CF-44E3-9099-C40C66FF867C}">
                  <a14:compatExt spid="_x0000_s65203"/>
                </a:ext>
                <a:ext uri="{FF2B5EF4-FFF2-40B4-BE49-F238E27FC236}">
                  <a16:creationId xmlns:a16="http://schemas.microsoft.com/office/drawing/2014/main" id="{00000000-0008-0000-0500-0000B3F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57150</xdr:colOff>
          <xdr:row>89</xdr:row>
          <xdr:rowOff>0</xdr:rowOff>
        </xdr:from>
        <xdr:to>
          <xdr:col>3</xdr:col>
          <xdr:colOff>133350</xdr:colOff>
          <xdr:row>90</xdr:row>
          <xdr:rowOff>0</xdr:rowOff>
        </xdr:to>
        <xdr:sp macro="" textlink="">
          <xdr:nvSpPr>
            <xdr:cNvPr id="65204" name="Option Button 692" hidden="1">
              <a:extLst>
                <a:ext uri="{63B3BB69-23CF-44E3-9099-C40C66FF867C}">
                  <a14:compatExt spid="_x0000_s65204"/>
                </a:ext>
                <a:ext uri="{FF2B5EF4-FFF2-40B4-BE49-F238E27FC236}">
                  <a16:creationId xmlns:a16="http://schemas.microsoft.com/office/drawing/2014/main" id="{00000000-0008-0000-0500-0000B4F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57150</xdr:colOff>
          <xdr:row>90</xdr:row>
          <xdr:rowOff>0</xdr:rowOff>
        </xdr:from>
        <xdr:to>
          <xdr:col>3</xdr:col>
          <xdr:colOff>133350</xdr:colOff>
          <xdr:row>91</xdr:row>
          <xdr:rowOff>0</xdr:rowOff>
        </xdr:to>
        <xdr:sp macro="" textlink="">
          <xdr:nvSpPr>
            <xdr:cNvPr id="65205" name="Option Button 693" hidden="1">
              <a:extLst>
                <a:ext uri="{63B3BB69-23CF-44E3-9099-C40C66FF867C}">
                  <a14:compatExt spid="_x0000_s65205"/>
                </a:ext>
                <a:ext uri="{FF2B5EF4-FFF2-40B4-BE49-F238E27FC236}">
                  <a16:creationId xmlns:a16="http://schemas.microsoft.com/office/drawing/2014/main" id="{00000000-0008-0000-0500-0000B5F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57150</xdr:colOff>
          <xdr:row>91</xdr:row>
          <xdr:rowOff>0</xdr:rowOff>
        </xdr:from>
        <xdr:to>
          <xdr:col>3</xdr:col>
          <xdr:colOff>133350</xdr:colOff>
          <xdr:row>92</xdr:row>
          <xdr:rowOff>0</xdr:rowOff>
        </xdr:to>
        <xdr:sp macro="" textlink="">
          <xdr:nvSpPr>
            <xdr:cNvPr id="65206" name="Option Button 694" hidden="1">
              <a:extLst>
                <a:ext uri="{63B3BB69-23CF-44E3-9099-C40C66FF867C}">
                  <a14:compatExt spid="_x0000_s65206"/>
                </a:ext>
                <a:ext uri="{FF2B5EF4-FFF2-40B4-BE49-F238E27FC236}">
                  <a16:creationId xmlns:a16="http://schemas.microsoft.com/office/drawing/2014/main" id="{00000000-0008-0000-0500-0000B6F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57150</xdr:colOff>
          <xdr:row>92</xdr:row>
          <xdr:rowOff>0</xdr:rowOff>
        </xdr:from>
        <xdr:to>
          <xdr:col>3</xdr:col>
          <xdr:colOff>133350</xdr:colOff>
          <xdr:row>93</xdr:row>
          <xdr:rowOff>0</xdr:rowOff>
        </xdr:to>
        <xdr:sp macro="" textlink="">
          <xdr:nvSpPr>
            <xdr:cNvPr id="65207" name="Option Button 695" hidden="1">
              <a:extLst>
                <a:ext uri="{63B3BB69-23CF-44E3-9099-C40C66FF867C}">
                  <a14:compatExt spid="_x0000_s65207"/>
                </a:ext>
                <a:ext uri="{FF2B5EF4-FFF2-40B4-BE49-F238E27FC236}">
                  <a16:creationId xmlns:a16="http://schemas.microsoft.com/office/drawing/2014/main" id="{00000000-0008-0000-0500-0000B7F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94</xdr:row>
          <xdr:rowOff>0</xdr:rowOff>
        </xdr:from>
        <xdr:to>
          <xdr:col>3</xdr:col>
          <xdr:colOff>123825</xdr:colOff>
          <xdr:row>95</xdr:row>
          <xdr:rowOff>0</xdr:rowOff>
        </xdr:to>
        <xdr:sp macro="" textlink="">
          <xdr:nvSpPr>
            <xdr:cNvPr id="65208" name="Check Box 696" hidden="1">
              <a:extLst>
                <a:ext uri="{63B3BB69-23CF-44E3-9099-C40C66FF867C}">
                  <a14:compatExt spid="_x0000_s65208"/>
                </a:ext>
                <a:ext uri="{FF2B5EF4-FFF2-40B4-BE49-F238E27FC236}">
                  <a16:creationId xmlns:a16="http://schemas.microsoft.com/office/drawing/2014/main" id="{00000000-0008-0000-0500-0000B8F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93</xdr:row>
          <xdr:rowOff>57150</xdr:rowOff>
        </xdr:from>
        <xdr:to>
          <xdr:col>3</xdr:col>
          <xdr:colOff>9525</xdr:colOff>
          <xdr:row>93</xdr:row>
          <xdr:rowOff>266700</xdr:rowOff>
        </xdr:to>
        <xdr:sp macro="" textlink="">
          <xdr:nvSpPr>
            <xdr:cNvPr id="65209" name="Option Button 697" hidden="1">
              <a:extLst>
                <a:ext uri="{63B3BB69-23CF-44E3-9099-C40C66FF867C}">
                  <a14:compatExt spid="_x0000_s65209"/>
                </a:ext>
                <a:ext uri="{FF2B5EF4-FFF2-40B4-BE49-F238E27FC236}">
                  <a16:creationId xmlns:a16="http://schemas.microsoft.com/office/drawing/2014/main" id="{00000000-0008-0000-0500-0000B9F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95</xdr:row>
          <xdr:rowOff>0</xdr:rowOff>
        </xdr:from>
        <xdr:to>
          <xdr:col>3</xdr:col>
          <xdr:colOff>123825</xdr:colOff>
          <xdr:row>96</xdr:row>
          <xdr:rowOff>0</xdr:rowOff>
        </xdr:to>
        <xdr:sp macro="" textlink="">
          <xdr:nvSpPr>
            <xdr:cNvPr id="65211" name="Check Box 699" hidden="1">
              <a:extLst>
                <a:ext uri="{63B3BB69-23CF-44E3-9099-C40C66FF867C}">
                  <a14:compatExt spid="_x0000_s65211"/>
                </a:ext>
                <a:ext uri="{FF2B5EF4-FFF2-40B4-BE49-F238E27FC236}">
                  <a16:creationId xmlns:a16="http://schemas.microsoft.com/office/drawing/2014/main" id="{00000000-0008-0000-0500-0000BBFE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117</xdr:row>
          <xdr:rowOff>209550</xdr:rowOff>
        </xdr:from>
        <xdr:to>
          <xdr:col>3</xdr:col>
          <xdr:colOff>95250</xdr:colOff>
          <xdr:row>119</xdr:row>
          <xdr:rowOff>0</xdr:rowOff>
        </xdr:to>
        <xdr:sp macro="" textlink="">
          <xdr:nvSpPr>
            <xdr:cNvPr id="67584" name="Option Button 1024" hidden="1">
              <a:extLst>
                <a:ext uri="{63B3BB69-23CF-44E3-9099-C40C66FF867C}">
                  <a14:compatExt spid="_x0000_s67584"/>
                </a:ext>
                <a:ext uri="{FF2B5EF4-FFF2-40B4-BE49-F238E27FC236}">
                  <a16:creationId xmlns:a16="http://schemas.microsoft.com/office/drawing/2014/main" id="{00000000-0008-0000-0500-0000000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118</xdr:row>
          <xdr:rowOff>200025</xdr:rowOff>
        </xdr:from>
        <xdr:to>
          <xdr:col>3</xdr:col>
          <xdr:colOff>95250</xdr:colOff>
          <xdr:row>119</xdr:row>
          <xdr:rowOff>200025</xdr:rowOff>
        </xdr:to>
        <xdr:sp macro="" textlink="">
          <xdr:nvSpPr>
            <xdr:cNvPr id="67585" name="Option Button 1025" hidden="1">
              <a:extLst>
                <a:ext uri="{63B3BB69-23CF-44E3-9099-C40C66FF867C}">
                  <a14:compatExt spid="_x0000_s67585"/>
                </a:ext>
                <a:ext uri="{FF2B5EF4-FFF2-40B4-BE49-F238E27FC236}">
                  <a16:creationId xmlns:a16="http://schemas.microsoft.com/office/drawing/2014/main" id="{00000000-0008-0000-0500-00000108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525</xdr:row>
          <xdr:rowOff>9525</xdr:rowOff>
        </xdr:from>
        <xdr:to>
          <xdr:col>3</xdr:col>
          <xdr:colOff>66675</xdr:colOff>
          <xdr:row>526</xdr:row>
          <xdr:rowOff>9525</xdr:rowOff>
        </xdr:to>
        <xdr:sp macro="" textlink="">
          <xdr:nvSpPr>
            <xdr:cNvPr id="107607" name="Check Box 5207" hidden="1">
              <a:extLst>
                <a:ext uri="{63B3BB69-23CF-44E3-9099-C40C66FF867C}">
                  <a14:compatExt spid="_x0000_s107607"/>
                </a:ext>
                <a:ext uri="{FF2B5EF4-FFF2-40B4-BE49-F238E27FC236}">
                  <a16:creationId xmlns:a16="http://schemas.microsoft.com/office/drawing/2014/main" id="{00000000-0008-0000-0500-000057A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123</xdr:row>
          <xdr:rowOff>0</xdr:rowOff>
        </xdr:from>
        <xdr:to>
          <xdr:col>3</xdr:col>
          <xdr:colOff>95250</xdr:colOff>
          <xdr:row>124</xdr:row>
          <xdr:rowOff>0</xdr:rowOff>
        </xdr:to>
        <xdr:sp macro="" textlink="">
          <xdr:nvSpPr>
            <xdr:cNvPr id="107742" name="Check Box 5342" hidden="1">
              <a:extLst>
                <a:ext uri="{63B3BB69-23CF-44E3-9099-C40C66FF867C}">
                  <a14:compatExt spid="_x0000_s107742"/>
                </a:ext>
                <a:ext uri="{FF2B5EF4-FFF2-40B4-BE49-F238E27FC236}">
                  <a16:creationId xmlns:a16="http://schemas.microsoft.com/office/drawing/2014/main" id="{00000000-0008-0000-0500-0000DEA4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127</xdr:row>
          <xdr:rowOff>0</xdr:rowOff>
        </xdr:from>
        <xdr:to>
          <xdr:col>3</xdr:col>
          <xdr:colOff>85725</xdr:colOff>
          <xdr:row>128</xdr:row>
          <xdr:rowOff>0</xdr:rowOff>
        </xdr:to>
        <xdr:sp macro="" textlink="">
          <xdr:nvSpPr>
            <xdr:cNvPr id="107948" name="Check Box 5548" hidden="1">
              <a:extLst>
                <a:ext uri="{63B3BB69-23CF-44E3-9099-C40C66FF867C}">
                  <a14:compatExt spid="_x0000_s107948"/>
                </a:ext>
                <a:ext uri="{FF2B5EF4-FFF2-40B4-BE49-F238E27FC236}">
                  <a16:creationId xmlns:a16="http://schemas.microsoft.com/office/drawing/2014/main" id="{00000000-0008-0000-0500-0000ACA5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131</xdr:row>
          <xdr:rowOff>0</xdr:rowOff>
        </xdr:from>
        <xdr:to>
          <xdr:col>3</xdr:col>
          <xdr:colOff>95250</xdr:colOff>
          <xdr:row>132</xdr:row>
          <xdr:rowOff>0</xdr:rowOff>
        </xdr:to>
        <xdr:sp macro="" textlink="">
          <xdr:nvSpPr>
            <xdr:cNvPr id="119655" name="Check Box 7015" hidden="1">
              <a:extLst>
                <a:ext uri="{63B3BB69-23CF-44E3-9099-C40C66FF867C}">
                  <a14:compatExt spid="_x0000_s119655"/>
                </a:ext>
                <a:ext uri="{FF2B5EF4-FFF2-40B4-BE49-F238E27FC236}">
                  <a16:creationId xmlns:a16="http://schemas.microsoft.com/office/drawing/2014/main" id="{00000000-0008-0000-0500-000067D3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519</xdr:row>
          <xdr:rowOff>9525</xdr:rowOff>
        </xdr:from>
        <xdr:to>
          <xdr:col>3</xdr:col>
          <xdr:colOff>66675</xdr:colOff>
          <xdr:row>520</xdr:row>
          <xdr:rowOff>9525</xdr:rowOff>
        </xdr:to>
        <xdr:sp macro="" textlink="">
          <xdr:nvSpPr>
            <xdr:cNvPr id="124422" name="Check Box 7686" hidden="1">
              <a:extLst>
                <a:ext uri="{63B3BB69-23CF-44E3-9099-C40C66FF867C}">
                  <a14:compatExt spid="_x0000_s124422"/>
                </a:ext>
                <a:ext uri="{FF2B5EF4-FFF2-40B4-BE49-F238E27FC236}">
                  <a16:creationId xmlns:a16="http://schemas.microsoft.com/office/drawing/2014/main" id="{00000000-0008-0000-0500-000006E6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520</xdr:row>
          <xdr:rowOff>9525</xdr:rowOff>
        </xdr:from>
        <xdr:to>
          <xdr:col>3</xdr:col>
          <xdr:colOff>66675</xdr:colOff>
          <xdr:row>521</xdr:row>
          <xdr:rowOff>9525</xdr:rowOff>
        </xdr:to>
        <xdr:sp macro="" textlink="">
          <xdr:nvSpPr>
            <xdr:cNvPr id="124423" name="Check Box 7687" hidden="1">
              <a:extLst>
                <a:ext uri="{63B3BB69-23CF-44E3-9099-C40C66FF867C}">
                  <a14:compatExt spid="_x0000_s124423"/>
                </a:ext>
                <a:ext uri="{FF2B5EF4-FFF2-40B4-BE49-F238E27FC236}">
                  <a16:creationId xmlns:a16="http://schemas.microsoft.com/office/drawing/2014/main" id="{00000000-0008-0000-0500-000007E601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28575</xdr:colOff>
          <xdr:row>106</xdr:row>
          <xdr:rowOff>0</xdr:rowOff>
        </xdr:from>
        <xdr:to>
          <xdr:col>3</xdr:col>
          <xdr:colOff>66675</xdr:colOff>
          <xdr:row>107</xdr:row>
          <xdr:rowOff>0</xdr:rowOff>
        </xdr:to>
        <xdr:sp macro="" textlink="">
          <xdr:nvSpPr>
            <xdr:cNvPr id="134157" name="Check Box 9229" hidden="1">
              <a:extLst>
                <a:ext uri="{63B3BB69-23CF-44E3-9099-C40C66FF867C}">
                  <a14:compatExt spid="_x0000_s134157"/>
                </a:ext>
                <a:ext uri="{FF2B5EF4-FFF2-40B4-BE49-F238E27FC236}">
                  <a16:creationId xmlns:a16="http://schemas.microsoft.com/office/drawing/2014/main" id="{00000000-0008-0000-0500-00000D0C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28575</xdr:colOff>
          <xdr:row>107</xdr:row>
          <xdr:rowOff>0</xdr:rowOff>
        </xdr:from>
        <xdr:to>
          <xdr:col>3</xdr:col>
          <xdr:colOff>66675</xdr:colOff>
          <xdr:row>108</xdr:row>
          <xdr:rowOff>0</xdr:rowOff>
        </xdr:to>
        <xdr:sp macro="" textlink="">
          <xdr:nvSpPr>
            <xdr:cNvPr id="134158" name="Check Box 9230" hidden="1">
              <a:extLst>
                <a:ext uri="{63B3BB69-23CF-44E3-9099-C40C66FF867C}">
                  <a14:compatExt spid="_x0000_s134158"/>
                </a:ext>
                <a:ext uri="{FF2B5EF4-FFF2-40B4-BE49-F238E27FC236}">
                  <a16:creationId xmlns:a16="http://schemas.microsoft.com/office/drawing/2014/main" id="{00000000-0008-0000-0500-00000E0C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134</xdr:row>
          <xdr:rowOff>38100</xdr:rowOff>
        </xdr:from>
        <xdr:to>
          <xdr:col>3</xdr:col>
          <xdr:colOff>28575</xdr:colOff>
          <xdr:row>135</xdr:row>
          <xdr:rowOff>0</xdr:rowOff>
        </xdr:to>
        <xdr:sp macro="" textlink="">
          <xdr:nvSpPr>
            <xdr:cNvPr id="134255" name="Option Button 9327" hidden="1">
              <a:extLst>
                <a:ext uri="{63B3BB69-23CF-44E3-9099-C40C66FF867C}">
                  <a14:compatExt spid="_x0000_s134255"/>
                </a:ext>
                <a:ext uri="{FF2B5EF4-FFF2-40B4-BE49-F238E27FC236}">
                  <a16:creationId xmlns:a16="http://schemas.microsoft.com/office/drawing/2014/main" id="{00000000-0008-0000-0500-00006F0C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134</xdr:row>
          <xdr:rowOff>38100</xdr:rowOff>
        </xdr:from>
        <xdr:to>
          <xdr:col>3</xdr:col>
          <xdr:colOff>28575</xdr:colOff>
          <xdr:row>135</xdr:row>
          <xdr:rowOff>0</xdr:rowOff>
        </xdr:to>
        <xdr:sp macro="" textlink="">
          <xdr:nvSpPr>
            <xdr:cNvPr id="134256" name="Option Button 9328" hidden="1">
              <a:extLst>
                <a:ext uri="{63B3BB69-23CF-44E3-9099-C40C66FF867C}">
                  <a14:compatExt spid="_x0000_s134256"/>
                </a:ext>
                <a:ext uri="{FF2B5EF4-FFF2-40B4-BE49-F238E27FC236}">
                  <a16:creationId xmlns:a16="http://schemas.microsoft.com/office/drawing/2014/main" id="{00000000-0008-0000-0500-0000700C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134</xdr:row>
          <xdr:rowOff>38100</xdr:rowOff>
        </xdr:from>
        <xdr:to>
          <xdr:col>3</xdr:col>
          <xdr:colOff>28575</xdr:colOff>
          <xdr:row>135</xdr:row>
          <xdr:rowOff>0</xdr:rowOff>
        </xdr:to>
        <xdr:sp macro="" textlink="">
          <xdr:nvSpPr>
            <xdr:cNvPr id="134257" name="Option Button 9329" hidden="1">
              <a:extLst>
                <a:ext uri="{63B3BB69-23CF-44E3-9099-C40C66FF867C}">
                  <a14:compatExt spid="_x0000_s134257"/>
                </a:ext>
                <a:ext uri="{FF2B5EF4-FFF2-40B4-BE49-F238E27FC236}">
                  <a16:creationId xmlns:a16="http://schemas.microsoft.com/office/drawing/2014/main" id="{00000000-0008-0000-0500-0000710C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138</xdr:row>
          <xdr:rowOff>38100</xdr:rowOff>
        </xdr:from>
        <xdr:to>
          <xdr:col>3</xdr:col>
          <xdr:colOff>28575</xdr:colOff>
          <xdr:row>138</xdr:row>
          <xdr:rowOff>209550</xdr:rowOff>
        </xdr:to>
        <xdr:sp macro="" textlink="">
          <xdr:nvSpPr>
            <xdr:cNvPr id="134258" name="Option Button 9330" hidden="1">
              <a:extLst>
                <a:ext uri="{63B3BB69-23CF-44E3-9099-C40C66FF867C}">
                  <a14:compatExt spid="_x0000_s134258"/>
                </a:ext>
                <a:ext uri="{FF2B5EF4-FFF2-40B4-BE49-F238E27FC236}">
                  <a16:creationId xmlns:a16="http://schemas.microsoft.com/office/drawing/2014/main" id="{00000000-0008-0000-0500-0000720C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138</xdr:row>
          <xdr:rowOff>38100</xdr:rowOff>
        </xdr:from>
        <xdr:to>
          <xdr:col>3</xdr:col>
          <xdr:colOff>28575</xdr:colOff>
          <xdr:row>138</xdr:row>
          <xdr:rowOff>209550</xdr:rowOff>
        </xdr:to>
        <xdr:sp macro="" textlink="">
          <xdr:nvSpPr>
            <xdr:cNvPr id="134259" name="Option Button 9331" hidden="1">
              <a:extLst>
                <a:ext uri="{63B3BB69-23CF-44E3-9099-C40C66FF867C}">
                  <a14:compatExt spid="_x0000_s134259"/>
                </a:ext>
                <a:ext uri="{FF2B5EF4-FFF2-40B4-BE49-F238E27FC236}">
                  <a16:creationId xmlns:a16="http://schemas.microsoft.com/office/drawing/2014/main" id="{00000000-0008-0000-0500-0000730C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138</xdr:row>
          <xdr:rowOff>38100</xdr:rowOff>
        </xdr:from>
        <xdr:to>
          <xdr:col>3</xdr:col>
          <xdr:colOff>28575</xdr:colOff>
          <xdr:row>138</xdr:row>
          <xdr:rowOff>209550</xdr:rowOff>
        </xdr:to>
        <xdr:sp macro="" textlink="">
          <xdr:nvSpPr>
            <xdr:cNvPr id="134260" name="Option Button 9332" hidden="1">
              <a:extLst>
                <a:ext uri="{63B3BB69-23CF-44E3-9099-C40C66FF867C}">
                  <a14:compatExt spid="_x0000_s134260"/>
                </a:ext>
                <a:ext uri="{FF2B5EF4-FFF2-40B4-BE49-F238E27FC236}">
                  <a16:creationId xmlns:a16="http://schemas.microsoft.com/office/drawing/2014/main" id="{00000000-0008-0000-0500-0000740C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523</xdr:row>
          <xdr:rowOff>9525</xdr:rowOff>
        </xdr:from>
        <xdr:to>
          <xdr:col>3</xdr:col>
          <xdr:colOff>66675</xdr:colOff>
          <xdr:row>524</xdr:row>
          <xdr:rowOff>9525</xdr:rowOff>
        </xdr:to>
        <xdr:sp macro="" textlink="">
          <xdr:nvSpPr>
            <xdr:cNvPr id="134270" name="Check Box 9342" hidden="1">
              <a:extLst>
                <a:ext uri="{63B3BB69-23CF-44E3-9099-C40C66FF867C}">
                  <a14:compatExt spid="_x0000_s134270"/>
                </a:ext>
                <a:ext uri="{FF2B5EF4-FFF2-40B4-BE49-F238E27FC236}">
                  <a16:creationId xmlns:a16="http://schemas.microsoft.com/office/drawing/2014/main" id="{00000000-0008-0000-0500-00007E0C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523</xdr:row>
          <xdr:rowOff>9525</xdr:rowOff>
        </xdr:from>
        <xdr:to>
          <xdr:col>3</xdr:col>
          <xdr:colOff>66675</xdr:colOff>
          <xdr:row>524</xdr:row>
          <xdr:rowOff>9525</xdr:rowOff>
        </xdr:to>
        <xdr:sp macro="" textlink="">
          <xdr:nvSpPr>
            <xdr:cNvPr id="134271" name="Check Box 9343" hidden="1">
              <a:extLst>
                <a:ext uri="{63B3BB69-23CF-44E3-9099-C40C66FF867C}">
                  <a14:compatExt spid="_x0000_s134271"/>
                </a:ext>
                <a:ext uri="{FF2B5EF4-FFF2-40B4-BE49-F238E27FC236}">
                  <a16:creationId xmlns:a16="http://schemas.microsoft.com/office/drawing/2014/main" id="{00000000-0008-0000-0500-00007F0C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523</xdr:row>
          <xdr:rowOff>9525</xdr:rowOff>
        </xdr:from>
        <xdr:to>
          <xdr:col>3</xdr:col>
          <xdr:colOff>66675</xdr:colOff>
          <xdr:row>524</xdr:row>
          <xdr:rowOff>9525</xdr:rowOff>
        </xdr:to>
        <xdr:sp macro="" textlink="">
          <xdr:nvSpPr>
            <xdr:cNvPr id="134272" name="Check Box 9344" hidden="1">
              <a:extLst>
                <a:ext uri="{63B3BB69-23CF-44E3-9099-C40C66FF867C}">
                  <a14:compatExt spid="_x0000_s134272"/>
                </a:ext>
                <a:ext uri="{FF2B5EF4-FFF2-40B4-BE49-F238E27FC236}">
                  <a16:creationId xmlns:a16="http://schemas.microsoft.com/office/drawing/2014/main" id="{00000000-0008-0000-0500-0000800C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125</xdr:row>
          <xdr:rowOff>0</xdr:rowOff>
        </xdr:from>
        <xdr:to>
          <xdr:col>3</xdr:col>
          <xdr:colOff>95250</xdr:colOff>
          <xdr:row>126</xdr:row>
          <xdr:rowOff>0</xdr:rowOff>
        </xdr:to>
        <xdr:sp macro="" textlink="">
          <xdr:nvSpPr>
            <xdr:cNvPr id="149365" name="Check Box 13173" hidden="1">
              <a:extLst>
                <a:ext uri="{63B3BB69-23CF-44E3-9099-C40C66FF867C}">
                  <a14:compatExt spid="_x0000_s149365"/>
                </a:ext>
                <a:ext uri="{FF2B5EF4-FFF2-40B4-BE49-F238E27FC236}">
                  <a16:creationId xmlns:a16="http://schemas.microsoft.com/office/drawing/2014/main" id="{00000000-0008-0000-0500-00007547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28575</xdr:colOff>
          <xdr:row>437</xdr:row>
          <xdr:rowOff>161925</xdr:rowOff>
        </xdr:from>
        <xdr:to>
          <xdr:col>3</xdr:col>
          <xdr:colOff>85725</xdr:colOff>
          <xdr:row>439</xdr:row>
          <xdr:rowOff>9525</xdr:rowOff>
        </xdr:to>
        <xdr:sp macro="" textlink="">
          <xdr:nvSpPr>
            <xdr:cNvPr id="173013" name="Check Box 18389" hidden="1">
              <a:extLst>
                <a:ext uri="{63B3BB69-23CF-44E3-9099-C40C66FF867C}">
                  <a14:compatExt spid="_x0000_s173013"/>
                </a:ext>
                <a:ext uri="{FF2B5EF4-FFF2-40B4-BE49-F238E27FC236}">
                  <a16:creationId xmlns:a16="http://schemas.microsoft.com/office/drawing/2014/main" id="{00000000-0008-0000-0500-0000D5A3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527</xdr:row>
          <xdr:rowOff>9525</xdr:rowOff>
        </xdr:from>
        <xdr:to>
          <xdr:col>3</xdr:col>
          <xdr:colOff>85725</xdr:colOff>
          <xdr:row>528</xdr:row>
          <xdr:rowOff>0</xdr:rowOff>
        </xdr:to>
        <xdr:sp macro="" textlink="">
          <xdr:nvSpPr>
            <xdr:cNvPr id="192362" name="Check Box 19306" hidden="1">
              <a:extLst>
                <a:ext uri="{63B3BB69-23CF-44E3-9099-C40C66FF867C}">
                  <a14:compatExt spid="_x0000_s192362"/>
                </a:ext>
                <a:ext uri="{FF2B5EF4-FFF2-40B4-BE49-F238E27FC236}">
                  <a16:creationId xmlns:a16="http://schemas.microsoft.com/office/drawing/2014/main" id="{00000000-0008-0000-0500-00006AEF02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6</xdr:col>
      <xdr:colOff>476250</xdr:colOff>
      <xdr:row>181</xdr:row>
      <xdr:rowOff>133350</xdr:rowOff>
    </xdr:from>
    <xdr:to>
      <xdr:col>6</xdr:col>
      <xdr:colOff>476251</xdr:colOff>
      <xdr:row>184</xdr:row>
      <xdr:rowOff>38100</xdr:rowOff>
    </xdr:to>
    <xdr:cxnSp macro="">
      <xdr:nvCxnSpPr>
        <xdr:cNvPr id="34" name="Straight Arrow Connector 33">
          <a:extLst>
            <a:ext uri="{FF2B5EF4-FFF2-40B4-BE49-F238E27FC236}">
              <a16:creationId xmlns:a16="http://schemas.microsoft.com/office/drawing/2014/main" id="{00000000-0008-0000-0500-000022000000}"/>
            </a:ext>
          </a:extLst>
        </xdr:cNvPr>
        <xdr:cNvCxnSpPr/>
      </xdr:nvCxnSpPr>
      <xdr:spPr>
        <a:xfrm flipV="1">
          <a:off x="2714625" y="32556450"/>
          <a:ext cx="1" cy="590550"/>
        </a:xfrm>
        <a:prstGeom prst="straightConnector1">
          <a:avLst/>
        </a:prstGeom>
        <a:ln w="6350" cap="sq">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xdr:col>
      <xdr:colOff>368935</xdr:colOff>
      <xdr:row>184</xdr:row>
      <xdr:rowOff>82550</xdr:rowOff>
    </xdr:from>
    <xdr:to>
      <xdr:col>7</xdr:col>
      <xdr:colOff>23813</xdr:colOff>
      <xdr:row>185</xdr:row>
      <xdr:rowOff>7938</xdr:rowOff>
    </xdr:to>
    <xdr:sp macro="" textlink="">
      <xdr:nvSpPr>
        <xdr:cNvPr id="507" name="TextBox 506">
          <a:extLst>
            <a:ext uri="{FF2B5EF4-FFF2-40B4-BE49-F238E27FC236}">
              <a16:creationId xmlns:a16="http://schemas.microsoft.com/office/drawing/2014/main" id="{00000000-0008-0000-0500-0000FB010000}"/>
            </a:ext>
          </a:extLst>
        </xdr:cNvPr>
        <xdr:cNvSpPr txBox="1"/>
      </xdr:nvSpPr>
      <xdr:spPr>
        <a:xfrm>
          <a:off x="2670810" y="33523238"/>
          <a:ext cx="242253" cy="15557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lang="en-CA" sz="800" b="0">
              <a:latin typeface="Century Gothic" panose="020B0502020202020204" pitchFamily="34" charset="0"/>
            </a:rPr>
            <a:t>(OD)</a:t>
          </a:r>
        </a:p>
      </xdr:txBody>
    </xdr:sp>
    <xdr:clientData/>
  </xdr:twoCellAnchor>
  <xdr:twoCellAnchor>
    <xdr:from>
      <xdr:col>6</xdr:col>
      <xdr:colOff>104775</xdr:colOff>
      <xdr:row>182</xdr:row>
      <xdr:rowOff>85725</xdr:rowOff>
    </xdr:from>
    <xdr:to>
      <xdr:col>6</xdr:col>
      <xdr:colOff>405824</xdr:colOff>
      <xdr:row>183</xdr:row>
      <xdr:rowOff>23018</xdr:rowOff>
    </xdr:to>
    <xdr:sp macro="" textlink="">
      <xdr:nvSpPr>
        <xdr:cNvPr id="508" name="TextBox 507">
          <a:extLst>
            <a:ext uri="{FF2B5EF4-FFF2-40B4-BE49-F238E27FC236}">
              <a16:creationId xmlns:a16="http://schemas.microsoft.com/office/drawing/2014/main" id="{00000000-0008-0000-0500-0000FC010000}"/>
            </a:ext>
          </a:extLst>
        </xdr:cNvPr>
        <xdr:cNvSpPr txBox="1"/>
      </xdr:nvSpPr>
      <xdr:spPr>
        <a:xfrm>
          <a:off x="2400300" y="32766000"/>
          <a:ext cx="301049" cy="16589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lang="en-CA" sz="800" b="0">
              <a:latin typeface="Century Gothic" panose="020B0502020202020204" pitchFamily="34" charset="0"/>
            </a:rPr>
            <a:t>(OD)</a:t>
          </a:r>
        </a:p>
      </xdr:txBody>
    </xdr:sp>
    <xdr:clientData/>
  </xdr:twoCellAnchor>
  <mc:AlternateContent xmlns:mc="http://schemas.openxmlformats.org/markup-compatibility/2006">
    <mc:Choice xmlns:a14="http://schemas.microsoft.com/office/drawing/2010/main" Requires="a14">
      <xdr:twoCellAnchor editAs="oneCell">
        <xdr:from>
          <xdr:col>11</xdr:col>
          <xdr:colOff>133350</xdr:colOff>
          <xdr:row>437</xdr:row>
          <xdr:rowOff>123825</xdr:rowOff>
        </xdr:from>
        <xdr:to>
          <xdr:col>13</xdr:col>
          <xdr:colOff>66675</xdr:colOff>
          <xdr:row>439</xdr:row>
          <xdr:rowOff>0</xdr:rowOff>
        </xdr:to>
        <xdr:sp macro="" textlink="">
          <xdr:nvSpPr>
            <xdr:cNvPr id="197569" name="Check Box 20417" hidden="1">
              <a:extLst>
                <a:ext uri="{63B3BB69-23CF-44E3-9099-C40C66FF867C}">
                  <a14:compatExt spid="_x0000_s197569"/>
                </a:ext>
                <a:ext uri="{FF2B5EF4-FFF2-40B4-BE49-F238E27FC236}">
                  <a16:creationId xmlns:a16="http://schemas.microsoft.com/office/drawing/2014/main" id="{00000000-0008-0000-0500-0000C103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161925</xdr:colOff>
          <xdr:row>454</xdr:row>
          <xdr:rowOff>142875</xdr:rowOff>
        </xdr:from>
        <xdr:to>
          <xdr:col>13</xdr:col>
          <xdr:colOff>95250</xdr:colOff>
          <xdr:row>456</xdr:row>
          <xdr:rowOff>9525</xdr:rowOff>
        </xdr:to>
        <xdr:sp macro="" textlink="">
          <xdr:nvSpPr>
            <xdr:cNvPr id="200780" name="Check Box 20556" hidden="1">
              <a:extLst>
                <a:ext uri="{63B3BB69-23CF-44E3-9099-C40C66FF867C}">
                  <a14:compatExt spid="_x0000_s200780"/>
                </a:ext>
                <a:ext uri="{FF2B5EF4-FFF2-40B4-BE49-F238E27FC236}">
                  <a16:creationId xmlns:a16="http://schemas.microsoft.com/office/drawing/2014/main" id="{00000000-0008-0000-0500-00004C10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161925</xdr:colOff>
          <xdr:row>455</xdr:row>
          <xdr:rowOff>209550</xdr:rowOff>
        </xdr:from>
        <xdr:to>
          <xdr:col>13</xdr:col>
          <xdr:colOff>95250</xdr:colOff>
          <xdr:row>456</xdr:row>
          <xdr:rowOff>219075</xdr:rowOff>
        </xdr:to>
        <xdr:sp macro="" textlink="">
          <xdr:nvSpPr>
            <xdr:cNvPr id="200782" name="Check Box 20558" hidden="1">
              <a:extLst>
                <a:ext uri="{63B3BB69-23CF-44E3-9099-C40C66FF867C}">
                  <a14:compatExt spid="_x0000_s200782"/>
                </a:ext>
                <a:ext uri="{FF2B5EF4-FFF2-40B4-BE49-F238E27FC236}">
                  <a16:creationId xmlns:a16="http://schemas.microsoft.com/office/drawing/2014/main" id="{00000000-0008-0000-0500-00004E10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161925</xdr:colOff>
          <xdr:row>456</xdr:row>
          <xdr:rowOff>209550</xdr:rowOff>
        </xdr:from>
        <xdr:to>
          <xdr:col>13</xdr:col>
          <xdr:colOff>95250</xdr:colOff>
          <xdr:row>457</xdr:row>
          <xdr:rowOff>219075</xdr:rowOff>
        </xdr:to>
        <xdr:sp macro="" textlink="">
          <xdr:nvSpPr>
            <xdr:cNvPr id="200783" name="Check Box 20559" hidden="1">
              <a:extLst>
                <a:ext uri="{63B3BB69-23CF-44E3-9099-C40C66FF867C}">
                  <a14:compatExt spid="_x0000_s200783"/>
                </a:ext>
                <a:ext uri="{FF2B5EF4-FFF2-40B4-BE49-F238E27FC236}">
                  <a16:creationId xmlns:a16="http://schemas.microsoft.com/office/drawing/2014/main" id="{00000000-0008-0000-0500-00004F10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161925</xdr:colOff>
          <xdr:row>457</xdr:row>
          <xdr:rowOff>209550</xdr:rowOff>
        </xdr:from>
        <xdr:to>
          <xdr:col>13</xdr:col>
          <xdr:colOff>95250</xdr:colOff>
          <xdr:row>458</xdr:row>
          <xdr:rowOff>219075</xdr:rowOff>
        </xdr:to>
        <xdr:sp macro="" textlink="">
          <xdr:nvSpPr>
            <xdr:cNvPr id="200784" name="Check Box 20560" hidden="1">
              <a:extLst>
                <a:ext uri="{63B3BB69-23CF-44E3-9099-C40C66FF867C}">
                  <a14:compatExt spid="_x0000_s200784"/>
                </a:ext>
                <a:ext uri="{FF2B5EF4-FFF2-40B4-BE49-F238E27FC236}">
                  <a16:creationId xmlns:a16="http://schemas.microsoft.com/office/drawing/2014/main" id="{00000000-0008-0000-0500-00005010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28575</xdr:colOff>
          <xdr:row>455</xdr:row>
          <xdr:rowOff>0</xdr:rowOff>
        </xdr:from>
        <xdr:to>
          <xdr:col>3</xdr:col>
          <xdr:colOff>85725</xdr:colOff>
          <xdr:row>455</xdr:row>
          <xdr:rowOff>219075</xdr:rowOff>
        </xdr:to>
        <xdr:sp macro="" textlink="">
          <xdr:nvSpPr>
            <xdr:cNvPr id="200860" name="Check Box 20636" hidden="1">
              <a:extLst>
                <a:ext uri="{63B3BB69-23CF-44E3-9099-C40C66FF867C}">
                  <a14:compatExt spid="_x0000_s200860"/>
                </a:ext>
                <a:ext uri="{FF2B5EF4-FFF2-40B4-BE49-F238E27FC236}">
                  <a16:creationId xmlns:a16="http://schemas.microsoft.com/office/drawing/2014/main" id="{00000000-0008-0000-0500-00009C10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28575</xdr:colOff>
          <xdr:row>457</xdr:row>
          <xdr:rowOff>0</xdr:rowOff>
        </xdr:from>
        <xdr:to>
          <xdr:col>3</xdr:col>
          <xdr:colOff>85725</xdr:colOff>
          <xdr:row>457</xdr:row>
          <xdr:rowOff>219075</xdr:rowOff>
        </xdr:to>
        <xdr:sp macro="" textlink="">
          <xdr:nvSpPr>
            <xdr:cNvPr id="200861" name="Check Box 20637" hidden="1">
              <a:extLst>
                <a:ext uri="{63B3BB69-23CF-44E3-9099-C40C66FF867C}">
                  <a14:compatExt spid="_x0000_s200861"/>
                </a:ext>
                <a:ext uri="{FF2B5EF4-FFF2-40B4-BE49-F238E27FC236}">
                  <a16:creationId xmlns:a16="http://schemas.microsoft.com/office/drawing/2014/main" id="{00000000-0008-0000-0500-00009D10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28575</xdr:colOff>
          <xdr:row>456</xdr:row>
          <xdr:rowOff>0</xdr:rowOff>
        </xdr:from>
        <xdr:to>
          <xdr:col>3</xdr:col>
          <xdr:colOff>85725</xdr:colOff>
          <xdr:row>456</xdr:row>
          <xdr:rowOff>219075</xdr:rowOff>
        </xdr:to>
        <xdr:sp macro="" textlink="">
          <xdr:nvSpPr>
            <xdr:cNvPr id="200862" name="Check Box 20638" hidden="1">
              <a:extLst>
                <a:ext uri="{63B3BB69-23CF-44E3-9099-C40C66FF867C}">
                  <a14:compatExt spid="_x0000_s200862"/>
                </a:ext>
                <a:ext uri="{FF2B5EF4-FFF2-40B4-BE49-F238E27FC236}">
                  <a16:creationId xmlns:a16="http://schemas.microsoft.com/office/drawing/2014/main" id="{00000000-0008-0000-0500-00009E10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28575</xdr:colOff>
          <xdr:row>458</xdr:row>
          <xdr:rowOff>0</xdr:rowOff>
        </xdr:from>
        <xdr:to>
          <xdr:col>3</xdr:col>
          <xdr:colOff>85725</xdr:colOff>
          <xdr:row>458</xdr:row>
          <xdr:rowOff>219075</xdr:rowOff>
        </xdr:to>
        <xdr:sp macro="" textlink="">
          <xdr:nvSpPr>
            <xdr:cNvPr id="200863" name="Check Box 20639" hidden="1">
              <a:extLst>
                <a:ext uri="{63B3BB69-23CF-44E3-9099-C40C66FF867C}">
                  <a14:compatExt spid="_x0000_s200863"/>
                </a:ext>
                <a:ext uri="{FF2B5EF4-FFF2-40B4-BE49-F238E27FC236}">
                  <a16:creationId xmlns:a16="http://schemas.microsoft.com/office/drawing/2014/main" id="{00000000-0008-0000-0500-00009F10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28575</xdr:colOff>
          <xdr:row>456</xdr:row>
          <xdr:rowOff>0</xdr:rowOff>
        </xdr:from>
        <xdr:to>
          <xdr:col>3</xdr:col>
          <xdr:colOff>85725</xdr:colOff>
          <xdr:row>456</xdr:row>
          <xdr:rowOff>219075</xdr:rowOff>
        </xdr:to>
        <xdr:sp macro="" textlink="">
          <xdr:nvSpPr>
            <xdr:cNvPr id="200864" name="Check Box 20640" hidden="1">
              <a:extLst>
                <a:ext uri="{63B3BB69-23CF-44E3-9099-C40C66FF867C}">
                  <a14:compatExt spid="_x0000_s200864"/>
                </a:ext>
                <a:ext uri="{FF2B5EF4-FFF2-40B4-BE49-F238E27FC236}">
                  <a16:creationId xmlns:a16="http://schemas.microsoft.com/office/drawing/2014/main" id="{00000000-0008-0000-0500-0000A010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28575</xdr:colOff>
          <xdr:row>458</xdr:row>
          <xdr:rowOff>0</xdr:rowOff>
        </xdr:from>
        <xdr:to>
          <xdr:col>3</xdr:col>
          <xdr:colOff>85725</xdr:colOff>
          <xdr:row>458</xdr:row>
          <xdr:rowOff>219075</xdr:rowOff>
        </xdr:to>
        <xdr:sp macro="" textlink="">
          <xdr:nvSpPr>
            <xdr:cNvPr id="200865" name="Check Box 20641" hidden="1">
              <a:extLst>
                <a:ext uri="{63B3BB69-23CF-44E3-9099-C40C66FF867C}">
                  <a14:compatExt spid="_x0000_s200865"/>
                </a:ext>
                <a:ext uri="{FF2B5EF4-FFF2-40B4-BE49-F238E27FC236}">
                  <a16:creationId xmlns:a16="http://schemas.microsoft.com/office/drawing/2014/main" id="{00000000-0008-0000-0500-0000A110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455</xdr:row>
          <xdr:rowOff>0</xdr:rowOff>
        </xdr:from>
        <xdr:to>
          <xdr:col>19</xdr:col>
          <xdr:colOff>276225</xdr:colOff>
          <xdr:row>456</xdr:row>
          <xdr:rowOff>0</xdr:rowOff>
        </xdr:to>
        <xdr:sp macro="" textlink="">
          <xdr:nvSpPr>
            <xdr:cNvPr id="200866" name="Group Box 20642" hidden="1">
              <a:extLst>
                <a:ext uri="{63B3BB69-23CF-44E3-9099-C40C66FF867C}">
                  <a14:compatExt spid="_x0000_s200866"/>
                </a:ext>
                <a:ext uri="{FF2B5EF4-FFF2-40B4-BE49-F238E27FC236}">
                  <a16:creationId xmlns:a16="http://schemas.microsoft.com/office/drawing/2014/main" id="{00000000-0008-0000-0500-0000A21003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9</xdr:col>
          <xdr:colOff>171450</xdr:colOff>
          <xdr:row>455</xdr:row>
          <xdr:rowOff>19050</xdr:rowOff>
        </xdr:from>
        <xdr:to>
          <xdr:col>10</xdr:col>
          <xdr:colOff>866775</xdr:colOff>
          <xdr:row>455</xdr:row>
          <xdr:rowOff>209550</xdr:rowOff>
        </xdr:to>
        <xdr:sp macro="" textlink="">
          <xdr:nvSpPr>
            <xdr:cNvPr id="200867" name="Option Button 20643" hidden="1">
              <a:extLst>
                <a:ext uri="{63B3BB69-23CF-44E3-9099-C40C66FF867C}">
                  <a14:compatExt spid="_x0000_s200867"/>
                </a:ext>
                <a:ext uri="{FF2B5EF4-FFF2-40B4-BE49-F238E27FC236}">
                  <a16:creationId xmlns:a16="http://schemas.microsoft.com/office/drawing/2014/main" id="{00000000-0008-0000-0500-0000A310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Oil Rubbed Bronze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866775</xdr:colOff>
          <xdr:row>455</xdr:row>
          <xdr:rowOff>28575</xdr:rowOff>
        </xdr:from>
        <xdr:to>
          <xdr:col>11</xdr:col>
          <xdr:colOff>104775</xdr:colOff>
          <xdr:row>455</xdr:row>
          <xdr:rowOff>219075</xdr:rowOff>
        </xdr:to>
        <xdr:sp macro="" textlink="">
          <xdr:nvSpPr>
            <xdr:cNvPr id="200868" name="Option Button 20644" hidden="1">
              <a:extLst>
                <a:ext uri="{63B3BB69-23CF-44E3-9099-C40C66FF867C}">
                  <a14:compatExt spid="_x0000_s200868"/>
                </a:ext>
                <a:ext uri="{FF2B5EF4-FFF2-40B4-BE49-F238E27FC236}">
                  <a16:creationId xmlns:a16="http://schemas.microsoft.com/office/drawing/2014/main" id="{00000000-0008-0000-0500-0000A410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Brass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161925</xdr:colOff>
          <xdr:row>455</xdr:row>
          <xdr:rowOff>19050</xdr:rowOff>
        </xdr:from>
        <xdr:to>
          <xdr:col>9</xdr:col>
          <xdr:colOff>38100</xdr:colOff>
          <xdr:row>455</xdr:row>
          <xdr:rowOff>209550</xdr:rowOff>
        </xdr:to>
        <xdr:sp macro="" textlink="">
          <xdr:nvSpPr>
            <xdr:cNvPr id="200869" name="Option Button 20645" hidden="1">
              <a:extLst>
                <a:ext uri="{63B3BB69-23CF-44E3-9099-C40C66FF867C}">
                  <a14:compatExt spid="_x0000_s200869"/>
                </a:ext>
                <a:ext uri="{FF2B5EF4-FFF2-40B4-BE49-F238E27FC236}">
                  <a16:creationId xmlns:a16="http://schemas.microsoft.com/office/drawing/2014/main" id="{00000000-0008-0000-0500-0000A510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Stainless Steel</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457</xdr:row>
          <xdr:rowOff>0</xdr:rowOff>
        </xdr:from>
        <xdr:to>
          <xdr:col>19</xdr:col>
          <xdr:colOff>276225</xdr:colOff>
          <xdr:row>458</xdr:row>
          <xdr:rowOff>0</xdr:rowOff>
        </xdr:to>
        <xdr:sp macro="" textlink="">
          <xdr:nvSpPr>
            <xdr:cNvPr id="200870" name="Group Box 20646" hidden="1">
              <a:extLst>
                <a:ext uri="{63B3BB69-23CF-44E3-9099-C40C66FF867C}">
                  <a14:compatExt spid="_x0000_s200870"/>
                </a:ext>
                <a:ext uri="{FF2B5EF4-FFF2-40B4-BE49-F238E27FC236}">
                  <a16:creationId xmlns:a16="http://schemas.microsoft.com/office/drawing/2014/main" id="{00000000-0008-0000-0500-0000A61003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9</xdr:col>
          <xdr:colOff>161925</xdr:colOff>
          <xdr:row>457</xdr:row>
          <xdr:rowOff>38100</xdr:rowOff>
        </xdr:from>
        <xdr:to>
          <xdr:col>10</xdr:col>
          <xdr:colOff>857250</xdr:colOff>
          <xdr:row>457</xdr:row>
          <xdr:rowOff>209550</xdr:rowOff>
        </xdr:to>
        <xdr:sp macro="" textlink="">
          <xdr:nvSpPr>
            <xdr:cNvPr id="200871" name="Option Button 20647" hidden="1">
              <a:extLst>
                <a:ext uri="{63B3BB69-23CF-44E3-9099-C40C66FF867C}">
                  <a14:compatExt spid="_x0000_s200871"/>
                </a:ext>
                <a:ext uri="{FF2B5EF4-FFF2-40B4-BE49-F238E27FC236}">
                  <a16:creationId xmlns:a16="http://schemas.microsoft.com/office/drawing/2014/main" id="{00000000-0008-0000-0500-0000A710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Oil Rubbed Bronze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866775</xdr:colOff>
          <xdr:row>457</xdr:row>
          <xdr:rowOff>28575</xdr:rowOff>
        </xdr:from>
        <xdr:to>
          <xdr:col>11</xdr:col>
          <xdr:colOff>104775</xdr:colOff>
          <xdr:row>457</xdr:row>
          <xdr:rowOff>219075</xdr:rowOff>
        </xdr:to>
        <xdr:sp macro="" textlink="">
          <xdr:nvSpPr>
            <xdr:cNvPr id="200872" name="Option Button 20648" hidden="1">
              <a:extLst>
                <a:ext uri="{63B3BB69-23CF-44E3-9099-C40C66FF867C}">
                  <a14:compatExt spid="_x0000_s200872"/>
                </a:ext>
                <a:ext uri="{FF2B5EF4-FFF2-40B4-BE49-F238E27FC236}">
                  <a16:creationId xmlns:a16="http://schemas.microsoft.com/office/drawing/2014/main" id="{00000000-0008-0000-0500-0000A810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Brass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161925</xdr:colOff>
          <xdr:row>457</xdr:row>
          <xdr:rowOff>19050</xdr:rowOff>
        </xdr:from>
        <xdr:to>
          <xdr:col>9</xdr:col>
          <xdr:colOff>57150</xdr:colOff>
          <xdr:row>457</xdr:row>
          <xdr:rowOff>209550</xdr:rowOff>
        </xdr:to>
        <xdr:sp macro="" textlink="">
          <xdr:nvSpPr>
            <xdr:cNvPr id="200873" name="Option Button 20649" hidden="1">
              <a:extLst>
                <a:ext uri="{63B3BB69-23CF-44E3-9099-C40C66FF867C}">
                  <a14:compatExt spid="_x0000_s200873"/>
                </a:ext>
                <a:ext uri="{FF2B5EF4-FFF2-40B4-BE49-F238E27FC236}">
                  <a16:creationId xmlns:a16="http://schemas.microsoft.com/office/drawing/2014/main" id="{00000000-0008-0000-0500-0000A910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Stainless Steel</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456</xdr:row>
          <xdr:rowOff>0</xdr:rowOff>
        </xdr:from>
        <xdr:to>
          <xdr:col>19</xdr:col>
          <xdr:colOff>276225</xdr:colOff>
          <xdr:row>457</xdr:row>
          <xdr:rowOff>0</xdr:rowOff>
        </xdr:to>
        <xdr:sp macro="" textlink="">
          <xdr:nvSpPr>
            <xdr:cNvPr id="200874" name="Group Box 20650" hidden="1">
              <a:extLst>
                <a:ext uri="{63B3BB69-23CF-44E3-9099-C40C66FF867C}">
                  <a14:compatExt spid="_x0000_s200874"/>
                </a:ext>
                <a:ext uri="{FF2B5EF4-FFF2-40B4-BE49-F238E27FC236}">
                  <a16:creationId xmlns:a16="http://schemas.microsoft.com/office/drawing/2014/main" id="{00000000-0008-0000-0500-0000AA1003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458</xdr:row>
          <xdr:rowOff>0</xdr:rowOff>
        </xdr:from>
        <xdr:to>
          <xdr:col>19</xdr:col>
          <xdr:colOff>276225</xdr:colOff>
          <xdr:row>459</xdr:row>
          <xdr:rowOff>0</xdr:rowOff>
        </xdr:to>
        <xdr:sp macro="" textlink="">
          <xdr:nvSpPr>
            <xdr:cNvPr id="200875" name="Group Box 20651" hidden="1">
              <a:extLst>
                <a:ext uri="{63B3BB69-23CF-44E3-9099-C40C66FF867C}">
                  <a14:compatExt spid="_x0000_s200875"/>
                </a:ext>
                <a:ext uri="{FF2B5EF4-FFF2-40B4-BE49-F238E27FC236}">
                  <a16:creationId xmlns:a16="http://schemas.microsoft.com/office/drawing/2014/main" id="{00000000-0008-0000-0500-0000AB1003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9</xdr:col>
          <xdr:colOff>161925</xdr:colOff>
          <xdr:row>456</xdr:row>
          <xdr:rowOff>38100</xdr:rowOff>
        </xdr:from>
        <xdr:to>
          <xdr:col>10</xdr:col>
          <xdr:colOff>857250</xdr:colOff>
          <xdr:row>456</xdr:row>
          <xdr:rowOff>209550</xdr:rowOff>
        </xdr:to>
        <xdr:sp macro="" textlink="">
          <xdr:nvSpPr>
            <xdr:cNvPr id="200876" name="Option Button 20652" hidden="1">
              <a:extLst>
                <a:ext uri="{63B3BB69-23CF-44E3-9099-C40C66FF867C}">
                  <a14:compatExt spid="_x0000_s200876"/>
                </a:ext>
                <a:ext uri="{FF2B5EF4-FFF2-40B4-BE49-F238E27FC236}">
                  <a16:creationId xmlns:a16="http://schemas.microsoft.com/office/drawing/2014/main" id="{00000000-0008-0000-0500-0000AC10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Oil Rubbed Bronze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866775</xdr:colOff>
          <xdr:row>456</xdr:row>
          <xdr:rowOff>28575</xdr:rowOff>
        </xdr:from>
        <xdr:to>
          <xdr:col>11</xdr:col>
          <xdr:colOff>104775</xdr:colOff>
          <xdr:row>456</xdr:row>
          <xdr:rowOff>219075</xdr:rowOff>
        </xdr:to>
        <xdr:sp macro="" textlink="">
          <xdr:nvSpPr>
            <xdr:cNvPr id="200877" name="Option Button 20653" hidden="1">
              <a:extLst>
                <a:ext uri="{63B3BB69-23CF-44E3-9099-C40C66FF867C}">
                  <a14:compatExt spid="_x0000_s200877"/>
                </a:ext>
                <a:ext uri="{FF2B5EF4-FFF2-40B4-BE49-F238E27FC236}">
                  <a16:creationId xmlns:a16="http://schemas.microsoft.com/office/drawing/2014/main" id="{00000000-0008-0000-0500-0000AD10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Brass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161925</xdr:colOff>
          <xdr:row>456</xdr:row>
          <xdr:rowOff>19050</xdr:rowOff>
        </xdr:from>
        <xdr:to>
          <xdr:col>9</xdr:col>
          <xdr:colOff>47625</xdr:colOff>
          <xdr:row>456</xdr:row>
          <xdr:rowOff>209550</xdr:rowOff>
        </xdr:to>
        <xdr:sp macro="" textlink="">
          <xdr:nvSpPr>
            <xdr:cNvPr id="200878" name="Option Button 20654" hidden="1">
              <a:extLst>
                <a:ext uri="{63B3BB69-23CF-44E3-9099-C40C66FF867C}">
                  <a14:compatExt spid="_x0000_s200878"/>
                </a:ext>
                <a:ext uri="{FF2B5EF4-FFF2-40B4-BE49-F238E27FC236}">
                  <a16:creationId xmlns:a16="http://schemas.microsoft.com/office/drawing/2014/main" id="{00000000-0008-0000-0500-0000AE10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Stainless Steel</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161925</xdr:colOff>
          <xdr:row>458</xdr:row>
          <xdr:rowOff>19050</xdr:rowOff>
        </xdr:from>
        <xdr:to>
          <xdr:col>10</xdr:col>
          <xdr:colOff>857250</xdr:colOff>
          <xdr:row>458</xdr:row>
          <xdr:rowOff>209550</xdr:rowOff>
        </xdr:to>
        <xdr:sp macro="" textlink="">
          <xdr:nvSpPr>
            <xdr:cNvPr id="200879" name="Option Button 20655" hidden="1">
              <a:extLst>
                <a:ext uri="{63B3BB69-23CF-44E3-9099-C40C66FF867C}">
                  <a14:compatExt spid="_x0000_s200879"/>
                </a:ext>
                <a:ext uri="{FF2B5EF4-FFF2-40B4-BE49-F238E27FC236}">
                  <a16:creationId xmlns:a16="http://schemas.microsoft.com/office/drawing/2014/main" id="{00000000-0008-0000-0500-0000AF10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Oil Rubbed Bronze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866775</xdr:colOff>
          <xdr:row>458</xdr:row>
          <xdr:rowOff>28575</xdr:rowOff>
        </xdr:from>
        <xdr:to>
          <xdr:col>11</xdr:col>
          <xdr:colOff>104775</xdr:colOff>
          <xdr:row>458</xdr:row>
          <xdr:rowOff>219075</xdr:rowOff>
        </xdr:to>
        <xdr:sp macro="" textlink="">
          <xdr:nvSpPr>
            <xdr:cNvPr id="200880" name="Option Button 20656" hidden="1">
              <a:extLst>
                <a:ext uri="{63B3BB69-23CF-44E3-9099-C40C66FF867C}">
                  <a14:compatExt spid="_x0000_s200880"/>
                </a:ext>
                <a:ext uri="{FF2B5EF4-FFF2-40B4-BE49-F238E27FC236}">
                  <a16:creationId xmlns:a16="http://schemas.microsoft.com/office/drawing/2014/main" id="{00000000-0008-0000-0500-0000B010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Brass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161925</xdr:colOff>
          <xdr:row>458</xdr:row>
          <xdr:rowOff>19050</xdr:rowOff>
        </xdr:from>
        <xdr:to>
          <xdr:col>9</xdr:col>
          <xdr:colOff>57150</xdr:colOff>
          <xdr:row>458</xdr:row>
          <xdr:rowOff>209550</xdr:rowOff>
        </xdr:to>
        <xdr:sp macro="" textlink="">
          <xdr:nvSpPr>
            <xdr:cNvPr id="200881" name="Option Button 20657" hidden="1">
              <a:extLst>
                <a:ext uri="{63B3BB69-23CF-44E3-9099-C40C66FF867C}">
                  <a14:compatExt spid="_x0000_s200881"/>
                </a:ext>
                <a:ext uri="{FF2B5EF4-FFF2-40B4-BE49-F238E27FC236}">
                  <a16:creationId xmlns:a16="http://schemas.microsoft.com/office/drawing/2014/main" id="{00000000-0008-0000-0500-0000B110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Stainless Steel</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28575</xdr:colOff>
          <xdr:row>443</xdr:row>
          <xdr:rowOff>0</xdr:rowOff>
        </xdr:from>
        <xdr:to>
          <xdr:col>3</xdr:col>
          <xdr:colOff>85725</xdr:colOff>
          <xdr:row>443</xdr:row>
          <xdr:rowOff>219075</xdr:rowOff>
        </xdr:to>
        <xdr:sp macro="" textlink="">
          <xdr:nvSpPr>
            <xdr:cNvPr id="201029" name="Check Box 20805" hidden="1">
              <a:extLst>
                <a:ext uri="{63B3BB69-23CF-44E3-9099-C40C66FF867C}">
                  <a14:compatExt spid="_x0000_s201029"/>
                </a:ext>
                <a:ext uri="{FF2B5EF4-FFF2-40B4-BE49-F238E27FC236}">
                  <a16:creationId xmlns:a16="http://schemas.microsoft.com/office/drawing/2014/main" id="{00000000-0008-0000-0500-00004511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28575</xdr:colOff>
          <xdr:row>445</xdr:row>
          <xdr:rowOff>0</xdr:rowOff>
        </xdr:from>
        <xdr:to>
          <xdr:col>3</xdr:col>
          <xdr:colOff>85725</xdr:colOff>
          <xdr:row>445</xdr:row>
          <xdr:rowOff>219075</xdr:rowOff>
        </xdr:to>
        <xdr:sp macro="" textlink="">
          <xdr:nvSpPr>
            <xdr:cNvPr id="201030" name="Check Box 20806" hidden="1">
              <a:extLst>
                <a:ext uri="{63B3BB69-23CF-44E3-9099-C40C66FF867C}">
                  <a14:compatExt spid="_x0000_s201030"/>
                </a:ext>
                <a:ext uri="{FF2B5EF4-FFF2-40B4-BE49-F238E27FC236}">
                  <a16:creationId xmlns:a16="http://schemas.microsoft.com/office/drawing/2014/main" id="{00000000-0008-0000-0500-00004611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28575</xdr:colOff>
          <xdr:row>447</xdr:row>
          <xdr:rowOff>0</xdr:rowOff>
        </xdr:from>
        <xdr:to>
          <xdr:col>3</xdr:col>
          <xdr:colOff>85725</xdr:colOff>
          <xdr:row>447</xdr:row>
          <xdr:rowOff>219075</xdr:rowOff>
        </xdr:to>
        <xdr:sp macro="" textlink="">
          <xdr:nvSpPr>
            <xdr:cNvPr id="201031" name="Check Box 20807" hidden="1">
              <a:extLst>
                <a:ext uri="{63B3BB69-23CF-44E3-9099-C40C66FF867C}">
                  <a14:compatExt spid="_x0000_s201031"/>
                </a:ext>
                <a:ext uri="{FF2B5EF4-FFF2-40B4-BE49-F238E27FC236}">
                  <a16:creationId xmlns:a16="http://schemas.microsoft.com/office/drawing/2014/main" id="{00000000-0008-0000-0500-00004711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28575</xdr:colOff>
          <xdr:row>444</xdr:row>
          <xdr:rowOff>0</xdr:rowOff>
        </xdr:from>
        <xdr:to>
          <xdr:col>3</xdr:col>
          <xdr:colOff>85725</xdr:colOff>
          <xdr:row>444</xdr:row>
          <xdr:rowOff>219075</xdr:rowOff>
        </xdr:to>
        <xdr:sp macro="" textlink="">
          <xdr:nvSpPr>
            <xdr:cNvPr id="201032" name="Check Box 20808" hidden="1">
              <a:extLst>
                <a:ext uri="{63B3BB69-23CF-44E3-9099-C40C66FF867C}">
                  <a14:compatExt spid="_x0000_s201032"/>
                </a:ext>
                <a:ext uri="{FF2B5EF4-FFF2-40B4-BE49-F238E27FC236}">
                  <a16:creationId xmlns:a16="http://schemas.microsoft.com/office/drawing/2014/main" id="{00000000-0008-0000-0500-00004811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28575</xdr:colOff>
          <xdr:row>446</xdr:row>
          <xdr:rowOff>0</xdr:rowOff>
        </xdr:from>
        <xdr:to>
          <xdr:col>3</xdr:col>
          <xdr:colOff>85725</xdr:colOff>
          <xdr:row>446</xdr:row>
          <xdr:rowOff>219075</xdr:rowOff>
        </xdr:to>
        <xdr:sp macro="" textlink="">
          <xdr:nvSpPr>
            <xdr:cNvPr id="201033" name="Check Box 20809" hidden="1">
              <a:extLst>
                <a:ext uri="{63B3BB69-23CF-44E3-9099-C40C66FF867C}">
                  <a14:compatExt spid="_x0000_s201033"/>
                </a:ext>
                <a:ext uri="{FF2B5EF4-FFF2-40B4-BE49-F238E27FC236}">
                  <a16:creationId xmlns:a16="http://schemas.microsoft.com/office/drawing/2014/main" id="{00000000-0008-0000-0500-00004911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28575</xdr:colOff>
          <xdr:row>448</xdr:row>
          <xdr:rowOff>0</xdr:rowOff>
        </xdr:from>
        <xdr:to>
          <xdr:col>3</xdr:col>
          <xdr:colOff>85725</xdr:colOff>
          <xdr:row>448</xdr:row>
          <xdr:rowOff>219075</xdr:rowOff>
        </xdr:to>
        <xdr:sp macro="" textlink="">
          <xdr:nvSpPr>
            <xdr:cNvPr id="201034" name="Check Box 20810" hidden="1">
              <a:extLst>
                <a:ext uri="{63B3BB69-23CF-44E3-9099-C40C66FF867C}">
                  <a14:compatExt spid="_x0000_s201034"/>
                </a:ext>
                <a:ext uri="{FF2B5EF4-FFF2-40B4-BE49-F238E27FC236}">
                  <a16:creationId xmlns:a16="http://schemas.microsoft.com/office/drawing/2014/main" id="{00000000-0008-0000-0500-00004A1103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editAs="oneCell">
    <xdr:from>
      <xdr:col>10</xdr:col>
      <xdr:colOff>805144</xdr:colOff>
      <xdr:row>451</xdr:row>
      <xdr:rowOff>38100</xdr:rowOff>
    </xdr:from>
    <xdr:to>
      <xdr:col>13</xdr:col>
      <xdr:colOff>349265</xdr:colOff>
      <xdr:row>451</xdr:row>
      <xdr:rowOff>2324100</xdr:rowOff>
    </xdr:to>
    <xdr:pic>
      <xdr:nvPicPr>
        <xdr:cNvPr id="412871" name="Picture 534">
          <a:extLst>
            <a:ext uri="{FF2B5EF4-FFF2-40B4-BE49-F238E27FC236}">
              <a16:creationId xmlns:a16="http://schemas.microsoft.com/office/drawing/2014/main" id="{00000000-0008-0000-0500-0000C74C0600}"/>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rcRect/>
        <a:stretch>
          <a:fillRect/>
        </a:stretch>
      </xdr:blipFill>
      <xdr:spPr bwMode="auto">
        <a:xfrm>
          <a:off x="4472269" y="83458050"/>
          <a:ext cx="1872983" cy="2286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13</xdr:col>
      <xdr:colOff>200025</xdr:colOff>
      <xdr:row>451</xdr:row>
      <xdr:rowOff>66675</xdr:rowOff>
    </xdr:from>
    <xdr:to>
      <xdr:col>19</xdr:col>
      <xdr:colOff>205048</xdr:colOff>
      <xdr:row>451</xdr:row>
      <xdr:rowOff>2396490</xdr:rowOff>
    </xdr:to>
    <xdr:pic>
      <xdr:nvPicPr>
        <xdr:cNvPr id="412872" name="Picture 535">
          <a:extLst>
            <a:ext uri="{FF2B5EF4-FFF2-40B4-BE49-F238E27FC236}">
              <a16:creationId xmlns:a16="http://schemas.microsoft.com/office/drawing/2014/main" id="{00000000-0008-0000-0500-0000C84C0600}"/>
            </a:ext>
          </a:extLst>
        </xdr:cNvPr>
        <xdr:cNvPicPr>
          <a:picLocks noChangeAspect="1"/>
        </xdr:cNvPicPr>
      </xdr:nvPicPr>
      <xdr:blipFill>
        <a:blip xmlns:r="http://schemas.openxmlformats.org/officeDocument/2006/relationships" r:embed="rId8">
          <a:extLst>
            <a:ext uri="{28A0092B-C50C-407E-A947-70E740481C1C}">
              <a14:useLocalDpi xmlns:a14="http://schemas.microsoft.com/office/drawing/2010/main" val="0"/>
            </a:ext>
          </a:extLst>
        </a:blip>
        <a:srcRect/>
        <a:stretch>
          <a:fillRect/>
        </a:stretch>
      </xdr:blipFill>
      <xdr:spPr bwMode="auto">
        <a:xfrm>
          <a:off x="6353175" y="83486625"/>
          <a:ext cx="1898276" cy="2305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3</xdr:col>
          <xdr:colOff>219075</xdr:colOff>
          <xdr:row>480</xdr:row>
          <xdr:rowOff>28575</xdr:rowOff>
        </xdr:from>
        <xdr:to>
          <xdr:col>3</xdr:col>
          <xdr:colOff>514350</xdr:colOff>
          <xdr:row>480</xdr:row>
          <xdr:rowOff>171450</xdr:rowOff>
        </xdr:to>
        <xdr:sp macro="" textlink="">
          <xdr:nvSpPr>
            <xdr:cNvPr id="272648" name="Option Button 24840" hidden="1">
              <a:extLst>
                <a:ext uri="{63B3BB69-23CF-44E3-9099-C40C66FF867C}">
                  <a14:compatExt spid="_x0000_s272648"/>
                </a:ext>
                <a:ext uri="{FF2B5EF4-FFF2-40B4-BE49-F238E27FC236}">
                  <a16:creationId xmlns:a16="http://schemas.microsoft.com/office/drawing/2014/main" id="{00000000-0008-0000-0500-000008290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L</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542925</xdr:colOff>
          <xdr:row>480</xdr:row>
          <xdr:rowOff>28575</xdr:rowOff>
        </xdr:from>
        <xdr:to>
          <xdr:col>3</xdr:col>
          <xdr:colOff>838200</xdr:colOff>
          <xdr:row>480</xdr:row>
          <xdr:rowOff>171450</xdr:rowOff>
        </xdr:to>
        <xdr:sp macro="" textlink="">
          <xdr:nvSpPr>
            <xdr:cNvPr id="272649" name="Option Button 24841" hidden="1">
              <a:extLst>
                <a:ext uri="{63B3BB69-23CF-44E3-9099-C40C66FF867C}">
                  <a14:compatExt spid="_x0000_s272649"/>
                </a:ext>
                <a:ext uri="{FF2B5EF4-FFF2-40B4-BE49-F238E27FC236}">
                  <a16:creationId xmlns:a16="http://schemas.microsoft.com/office/drawing/2014/main" id="{00000000-0008-0000-0500-000009290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G</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838200</xdr:colOff>
          <xdr:row>480</xdr:row>
          <xdr:rowOff>28575</xdr:rowOff>
        </xdr:from>
        <xdr:to>
          <xdr:col>3</xdr:col>
          <xdr:colOff>1133475</xdr:colOff>
          <xdr:row>480</xdr:row>
          <xdr:rowOff>171450</xdr:rowOff>
        </xdr:to>
        <xdr:sp macro="" textlink="">
          <xdr:nvSpPr>
            <xdr:cNvPr id="272650" name="Option Button 24842" hidden="1">
              <a:extLst>
                <a:ext uri="{63B3BB69-23CF-44E3-9099-C40C66FF867C}">
                  <a14:compatExt spid="_x0000_s272650"/>
                </a:ext>
                <a:ext uri="{FF2B5EF4-FFF2-40B4-BE49-F238E27FC236}">
                  <a16:creationId xmlns:a16="http://schemas.microsoft.com/office/drawing/2014/main" id="{00000000-0008-0000-0500-00000A290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A</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1143000</xdr:colOff>
          <xdr:row>480</xdr:row>
          <xdr:rowOff>47625</xdr:rowOff>
        </xdr:from>
        <xdr:to>
          <xdr:col>5</xdr:col>
          <xdr:colOff>171450</xdr:colOff>
          <xdr:row>480</xdr:row>
          <xdr:rowOff>171450</xdr:rowOff>
        </xdr:to>
        <xdr:sp macro="" textlink="">
          <xdr:nvSpPr>
            <xdr:cNvPr id="272651" name="Option Button 24843" hidden="1">
              <a:extLst>
                <a:ext uri="{63B3BB69-23CF-44E3-9099-C40C66FF867C}">
                  <a14:compatExt spid="_x0000_s272651"/>
                </a:ext>
                <a:ext uri="{FF2B5EF4-FFF2-40B4-BE49-F238E27FC236}">
                  <a16:creationId xmlns:a16="http://schemas.microsoft.com/office/drawing/2014/main" id="{00000000-0008-0000-0500-00000B290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B</a:t>
              </a:r>
            </a:p>
          </xdr:txBody>
        </xdr:sp>
        <xdr:clientData/>
      </xdr:twoCellAnchor>
    </mc:Choice>
    <mc:Fallback/>
  </mc:AlternateContent>
  <mc:AlternateContent xmlns:mc="http://schemas.openxmlformats.org/markup-compatibility/2006">
    <mc:Choice xmlns:a14="http://schemas.microsoft.com/office/drawing/2010/main" Requires="a14">
      <xdr:twoCellAnchor>
        <xdr:from>
          <xdr:col>5</xdr:col>
          <xdr:colOff>114300</xdr:colOff>
          <xdr:row>480</xdr:row>
          <xdr:rowOff>28575</xdr:rowOff>
        </xdr:from>
        <xdr:to>
          <xdr:col>5</xdr:col>
          <xdr:colOff>400050</xdr:colOff>
          <xdr:row>480</xdr:row>
          <xdr:rowOff>161925</xdr:rowOff>
        </xdr:to>
        <xdr:sp macro="" textlink="">
          <xdr:nvSpPr>
            <xdr:cNvPr id="272652" name="Option Button 24844" hidden="1">
              <a:extLst>
                <a:ext uri="{63B3BB69-23CF-44E3-9099-C40C66FF867C}">
                  <a14:compatExt spid="_x0000_s272652"/>
                </a:ext>
                <a:ext uri="{FF2B5EF4-FFF2-40B4-BE49-F238E27FC236}">
                  <a16:creationId xmlns:a16="http://schemas.microsoft.com/office/drawing/2014/main" id="{00000000-0008-0000-0500-00000C290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1</a:t>
              </a:r>
            </a:p>
          </xdr:txBody>
        </xdr:sp>
        <xdr:clientData/>
      </xdr:twoCellAnchor>
    </mc:Choice>
    <mc:Fallback/>
  </mc:AlternateContent>
  <mc:AlternateContent xmlns:mc="http://schemas.openxmlformats.org/markup-compatibility/2006">
    <mc:Choice xmlns:a14="http://schemas.microsoft.com/office/drawing/2010/main" Requires="a14">
      <xdr:twoCellAnchor>
        <xdr:from>
          <xdr:col>5</xdr:col>
          <xdr:colOff>419100</xdr:colOff>
          <xdr:row>480</xdr:row>
          <xdr:rowOff>28575</xdr:rowOff>
        </xdr:from>
        <xdr:to>
          <xdr:col>6</xdr:col>
          <xdr:colOff>180975</xdr:colOff>
          <xdr:row>480</xdr:row>
          <xdr:rowOff>171450</xdr:rowOff>
        </xdr:to>
        <xdr:sp macro="" textlink="">
          <xdr:nvSpPr>
            <xdr:cNvPr id="272653" name="Option Button 24845" hidden="1">
              <a:extLst>
                <a:ext uri="{63B3BB69-23CF-44E3-9099-C40C66FF867C}">
                  <a14:compatExt spid="_x0000_s272653"/>
                </a:ext>
                <a:ext uri="{FF2B5EF4-FFF2-40B4-BE49-F238E27FC236}">
                  <a16:creationId xmlns:a16="http://schemas.microsoft.com/office/drawing/2014/main" id="{00000000-0008-0000-0500-00000D290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2</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180975</xdr:colOff>
          <xdr:row>480</xdr:row>
          <xdr:rowOff>38100</xdr:rowOff>
        </xdr:from>
        <xdr:to>
          <xdr:col>6</xdr:col>
          <xdr:colOff>476250</xdr:colOff>
          <xdr:row>480</xdr:row>
          <xdr:rowOff>171450</xdr:rowOff>
        </xdr:to>
        <xdr:sp macro="" textlink="">
          <xdr:nvSpPr>
            <xdr:cNvPr id="272654" name="Option Button 24846" hidden="1">
              <a:extLst>
                <a:ext uri="{63B3BB69-23CF-44E3-9099-C40C66FF867C}">
                  <a14:compatExt spid="_x0000_s272654"/>
                </a:ext>
                <a:ext uri="{FF2B5EF4-FFF2-40B4-BE49-F238E27FC236}">
                  <a16:creationId xmlns:a16="http://schemas.microsoft.com/office/drawing/2014/main" id="{00000000-0008-0000-0500-00000E290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3</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466725</xdr:colOff>
          <xdr:row>480</xdr:row>
          <xdr:rowOff>28575</xdr:rowOff>
        </xdr:from>
        <xdr:to>
          <xdr:col>8</xdr:col>
          <xdr:colOff>123825</xdr:colOff>
          <xdr:row>480</xdr:row>
          <xdr:rowOff>171450</xdr:rowOff>
        </xdr:to>
        <xdr:sp macro="" textlink="">
          <xdr:nvSpPr>
            <xdr:cNvPr id="272655" name="Option Button 24847" hidden="1">
              <a:extLst>
                <a:ext uri="{63B3BB69-23CF-44E3-9099-C40C66FF867C}">
                  <a14:compatExt spid="_x0000_s272655"/>
                </a:ext>
                <a:ext uri="{FF2B5EF4-FFF2-40B4-BE49-F238E27FC236}">
                  <a16:creationId xmlns:a16="http://schemas.microsoft.com/office/drawing/2014/main" id="{00000000-0008-0000-0500-00000F290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4</a:t>
              </a:r>
            </a:p>
          </xdr:txBody>
        </xdr:sp>
        <xdr:clientData/>
      </xdr:twoCellAnchor>
    </mc:Choice>
    <mc:Fallback/>
  </mc:AlternateContent>
  <mc:AlternateContent xmlns:mc="http://schemas.openxmlformats.org/markup-compatibility/2006">
    <mc:Choice xmlns:a14="http://schemas.microsoft.com/office/drawing/2010/main" Requires="a14">
      <xdr:twoCellAnchor>
        <xdr:from>
          <xdr:col>7</xdr:col>
          <xdr:colOff>161925</xdr:colOff>
          <xdr:row>480</xdr:row>
          <xdr:rowOff>38100</xdr:rowOff>
        </xdr:from>
        <xdr:to>
          <xdr:col>9</xdr:col>
          <xdr:colOff>104775</xdr:colOff>
          <xdr:row>480</xdr:row>
          <xdr:rowOff>171450</xdr:rowOff>
        </xdr:to>
        <xdr:sp macro="" textlink="">
          <xdr:nvSpPr>
            <xdr:cNvPr id="272656" name="Option Button 24848" hidden="1">
              <a:extLst>
                <a:ext uri="{63B3BB69-23CF-44E3-9099-C40C66FF867C}">
                  <a14:compatExt spid="_x0000_s272656"/>
                </a:ext>
                <a:ext uri="{FF2B5EF4-FFF2-40B4-BE49-F238E27FC236}">
                  <a16:creationId xmlns:a16="http://schemas.microsoft.com/office/drawing/2014/main" id="{00000000-0008-0000-0500-000010290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5</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114300</xdr:colOff>
          <xdr:row>480</xdr:row>
          <xdr:rowOff>38100</xdr:rowOff>
        </xdr:from>
        <xdr:to>
          <xdr:col>10</xdr:col>
          <xdr:colOff>57150</xdr:colOff>
          <xdr:row>480</xdr:row>
          <xdr:rowOff>171450</xdr:rowOff>
        </xdr:to>
        <xdr:sp macro="" textlink="">
          <xdr:nvSpPr>
            <xdr:cNvPr id="272657" name="Option Button 24849" hidden="1">
              <a:extLst>
                <a:ext uri="{63B3BB69-23CF-44E3-9099-C40C66FF867C}">
                  <a14:compatExt spid="_x0000_s272657"/>
                </a:ext>
                <a:ext uri="{FF2B5EF4-FFF2-40B4-BE49-F238E27FC236}">
                  <a16:creationId xmlns:a16="http://schemas.microsoft.com/office/drawing/2014/main" id="{00000000-0008-0000-0500-000011290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6</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219075</xdr:colOff>
          <xdr:row>479</xdr:row>
          <xdr:rowOff>28575</xdr:rowOff>
        </xdr:from>
        <xdr:to>
          <xdr:col>3</xdr:col>
          <xdr:colOff>514350</xdr:colOff>
          <xdr:row>479</xdr:row>
          <xdr:rowOff>171450</xdr:rowOff>
        </xdr:to>
        <xdr:sp macro="" textlink="">
          <xdr:nvSpPr>
            <xdr:cNvPr id="272658" name="Option Button 24850" hidden="1">
              <a:extLst>
                <a:ext uri="{63B3BB69-23CF-44E3-9099-C40C66FF867C}">
                  <a14:compatExt spid="_x0000_s272658"/>
                </a:ext>
                <a:ext uri="{FF2B5EF4-FFF2-40B4-BE49-F238E27FC236}">
                  <a16:creationId xmlns:a16="http://schemas.microsoft.com/office/drawing/2014/main" id="{00000000-0008-0000-0500-000012290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L</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542925</xdr:colOff>
          <xdr:row>479</xdr:row>
          <xdr:rowOff>28575</xdr:rowOff>
        </xdr:from>
        <xdr:to>
          <xdr:col>3</xdr:col>
          <xdr:colOff>838200</xdr:colOff>
          <xdr:row>479</xdr:row>
          <xdr:rowOff>171450</xdr:rowOff>
        </xdr:to>
        <xdr:sp macro="" textlink="">
          <xdr:nvSpPr>
            <xdr:cNvPr id="272659" name="Option Button 24851" hidden="1">
              <a:extLst>
                <a:ext uri="{63B3BB69-23CF-44E3-9099-C40C66FF867C}">
                  <a14:compatExt spid="_x0000_s272659"/>
                </a:ext>
                <a:ext uri="{FF2B5EF4-FFF2-40B4-BE49-F238E27FC236}">
                  <a16:creationId xmlns:a16="http://schemas.microsoft.com/office/drawing/2014/main" id="{00000000-0008-0000-0500-000013290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G</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838200</xdr:colOff>
          <xdr:row>479</xdr:row>
          <xdr:rowOff>28575</xdr:rowOff>
        </xdr:from>
        <xdr:to>
          <xdr:col>3</xdr:col>
          <xdr:colOff>1133475</xdr:colOff>
          <xdr:row>479</xdr:row>
          <xdr:rowOff>171450</xdr:rowOff>
        </xdr:to>
        <xdr:sp macro="" textlink="">
          <xdr:nvSpPr>
            <xdr:cNvPr id="272660" name="Option Button 24852" hidden="1">
              <a:extLst>
                <a:ext uri="{63B3BB69-23CF-44E3-9099-C40C66FF867C}">
                  <a14:compatExt spid="_x0000_s272660"/>
                </a:ext>
                <a:ext uri="{FF2B5EF4-FFF2-40B4-BE49-F238E27FC236}">
                  <a16:creationId xmlns:a16="http://schemas.microsoft.com/office/drawing/2014/main" id="{00000000-0008-0000-0500-000014290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A</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1143000</xdr:colOff>
          <xdr:row>479</xdr:row>
          <xdr:rowOff>47625</xdr:rowOff>
        </xdr:from>
        <xdr:to>
          <xdr:col>5</xdr:col>
          <xdr:colOff>171450</xdr:colOff>
          <xdr:row>479</xdr:row>
          <xdr:rowOff>171450</xdr:rowOff>
        </xdr:to>
        <xdr:sp macro="" textlink="">
          <xdr:nvSpPr>
            <xdr:cNvPr id="272661" name="Option Button 24853" hidden="1">
              <a:extLst>
                <a:ext uri="{63B3BB69-23CF-44E3-9099-C40C66FF867C}">
                  <a14:compatExt spid="_x0000_s272661"/>
                </a:ext>
                <a:ext uri="{FF2B5EF4-FFF2-40B4-BE49-F238E27FC236}">
                  <a16:creationId xmlns:a16="http://schemas.microsoft.com/office/drawing/2014/main" id="{00000000-0008-0000-0500-000015290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B</a:t>
              </a:r>
            </a:p>
          </xdr:txBody>
        </xdr:sp>
        <xdr:clientData/>
      </xdr:twoCellAnchor>
    </mc:Choice>
    <mc:Fallback/>
  </mc:AlternateContent>
  <mc:AlternateContent xmlns:mc="http://schemas.openxmlformats.org/markup-compatibility/2006">
    <mc:Choice xmlns:a14="http://schemas.microsoft.com/office/drawing/2010/main" Requires="a14">
      <xdr:twoCellAnchor>
        <xdr:from>
          <xdr:col>5</xdr:col>
          <xdr:colOff>114300</xdr:colOff>
          <xdr:row>479</xdr:row>
          <xdr:rowOff>28575</xdr:rowOff>
        </xdr:from>
        <xdr:to>
          <xdr:col>5</xdr:col>
          <xdr:colOff>400050</xdr:colOff>
          <xdr:row>479</xdr:row>
          <xdr:rowOff>161925</xdr:rowOff>
        </xdr:to>
        <xdr:sp macro="" textlink="">
          <xdr:nvSpPr>
            <xdr:cNvPr id="272662" name="Option Button 24854" hidden="1">
              <a:extLst>
                <a:ext uri="{63B3BB69-23CF-44E3-9099-C40C66FF867C}">
                  <a14:compatExt spid="_x0000_s272662"/>
                </a:ext>
                <a:ext uri="{FF2B5EF4-FFF2-40B4-BE49-F238E27FC236}">
                  <a16:creationId xmlns:a16="http://schemas.microsoft.com/office/drawing/2014/main" id="{00000000-0008-0000-0500-000016290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1</a:t>
              </a:r>
            </a:p>
          </xdr:txBody>
        </xdr:sp>
        <xdr:clientData/>
      </xdr:twoCellAnchor>
    </mc:Choice>
    <mc:Fallback/>
  </mc:AlternateContent>
  <mc:AlternateContent xmlns:mc="http://schemas.openxmlformats.org/markup-compatibility/2006">
    <mc:Choice xmlns:a14="http://schemas.microsoft.com/office/drawing/2010/main" Requires="a14">
      <xdr:twoCellAnchor>
        <xdr:from>
          <xdr:col>5</xdr:col>
          <xdr:colOff>419100</xdr:colOff>
          <xdr:row>479</xdr:row>
          <xdr:rowOff>28575</xdr:rowOff>
        </xdr:from>
        <xdr:to>
          <xdr:col>6</xdr:col>
          <xdr:colOff>180975</xdr:colOff>
          <xdr:row>479</xdr:row>
          <xdr:rowOff>171450</xdr:rowOff>
        </xdr:to>
        <xdr:sp macro="" textlink="">
          <xdr:nvSpPr>
            <xdr:cNvPr id="272663" name="Option Button 24855" hidden="1">
              <a:extLst>
                <a:ext uri="{63B3BB69-23CF-44E3-9099-C40C66FF867C}">
                  <a14:compatExt spid="_x0000_s272663"/>
                </a:ext>
                <a:ext uri="{FF2B5EF4-FFF2-40B4-BE49-F238E27FC236}">
                  <a16:creationId xmlns:a16="http://schemas.microsoft.com/office/drawing/2014/main" id="{00000000-0008-0000-0500-000017290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2</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180975</xdr:colOff>
          <xdr:row>479</xdr:row>
          <xdr:rowOff>38100</xdr:rowOff>
        </xdr:from>
        <xdr:to>
          <xdr:col>6</xdr:col>
          <xdr:colOff>476250</xdr:colOff>
          <xdr:row>479</xdr:row>
          <xdr:rowOff>171450</xdr:rowOff>
        </xdr:to>
        <xdr:sp macro="" textlink="">
          <xdr:nvSpPr>
            <xdr:cNvPr id="272664" name="Option Button 24856" hidden="1">
              <a:extLst>
                <a:ext uri="{63B3BB69-23CF-44E3-9099-C40C66FF867C}">
                  <a14:compatExt spid="_x0000_s272664"/>
                </a:ext>
                <a:ext uri="{FF2B5EF4-FFF2-40B4-BE49-F238E27FC236}">
                  <a16:creationId xmlns:a16="http://schemas.microsoft.com/office/drawing/2014/main" id="{00000000-0008-0000-0500-000018290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3</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466725</xdr:colOff>
          <xdr:row>479</xdr:row>
          <xdr:rowOff>28575</xdr:rowOff>
        </xdr:from>
        <xdr:to>
          <xdr:col>8</xdr:col>
          <xdr:colOff>123825</xdr:colOff>
          <xdr:row>479</xdr:row>
          <xdr:rowOff>171450</xdr:rowOff>
        </xdr:to>
        <xdr:sp macro="" textlink="">
          <xdr:nvSpPr>
            <xdr:cNvPr id="272665" name="Option Button 24857" hidden="1">
              <a:extLst>
                <a:ext uri="{63B3BB69-23CF-44E3-9099-C40C66FF867C}">
                  <a14:compatExt spid="_x0000_s272665"/>
                </a:ext>
                <a:ext uri="{FF2B5EF4-FFF2-40B4-BE49-F238E27FC236}">
                  <a16:creationId xmlns:a16="http://schemas.microsoft.com/office/drawing/2014/main" id="{00000000-0008-0000-0500-000019290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4</a:t>
              </a:r>
            </a:p>
          </xdr:txBody>
        </xdr:sp>
        <xdr:clientData/>
      </xdr:twoCellAnchor>
    </mc:Choice>
    <mc:Fallback/>
  </mc:AlternateContent>
  <mc:AlternateContent xmlns:mc="http://schemas.openxmlformats.org/markup-compatibility/2006">
    <mc:Choice xmlns:a14="http://schemas.microsoft.com/office/drawing/2010/main" Requires="a14">
      <xdr:twoCellAnchor>
        <xdr:from>
          <xdr:col>7</xdr:col>
          <xdr:colOff>161925</xdr:colOff>
          <xdr:row>479</xdr:row>
          <xdr:rowOff>38100</xdr:rowOff>
        </xdr:from>
        <xdr:to>
          <xdr:col>9</xdr:col>
          <xdr:colOff>104775</xdr:colOff>
          <xdr:row>479</xdr:row>
          <xdr:rowOff>171450</xdr:rowOff>
        </xdr:to>
        <xdr:sp macro="" textlink="">
          <xdr:nvSpPr>
            <xdr:cNvPr id="272666" name="Option Button 24858" hidden="1">
              <a:extLst>
                <a:ext uri="{63B3BB69-23CF-44E3-9099-C40C66FF867C}">
                  <a14:compatExt spid="_x0000_s272666"/>
                </a:ext>
                <a:ext uri="{FF2B5EF4-FFF2-40B4-BE49-F238E27FC236}">
                  <a16:creationId xmlns:a16="http://schemas.microsoft.com/office/drawing/2014/main" id="{00000000-0008-0000-0500-00001A290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5</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114300</xdr:colOff>
          <xdr:row>479</xdr:row>
          <xdr:rowOff>38100</xdr:rowOff>
        </xdr:from>
        <xdr:to>
          <xdr:col>10</xdr:col>
          <xdr:colOff>57150</xdr:colOff>
          <xdr:row>479</xdr:row>
          <xdr:rowOff>171450</xdr:rowOff>
        </xdr:to>
        <xdr:sp macro="" textlink="">
          <xdr:nvSpPr>
            <xdr:cNvPr id="272667" name="Option Button 24859" hidden="1">
              <a:extLst>
                <a:ext uri="{63B3BB69-23CF-44E3-9099-C40C66FF867C}">
                  <a14:compatExt spid="_x0000_s272667"/>
                </a:ext>
                <a:ext uri="{FF2B5EF4-FFF2-40B4-BE49-F238E27FC236}">
                  <a16:creationId xmlns:a16="http://schemas.microsoft.com/office/drawing/2014/main" id="{00000000-0008-0000-0500-00001B290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6</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219075</xdr:colOff>
          <xdr:row>478</xdr:row>
          <xdr:rowOff>28575</xdr:rowOff>
        </xdr:from>
        <xdr:to>
          <xdr:col>3</xdr:col>
          <xdr:colOff>514350</xdr:colOff>
          <xdr:row>478</xdr:row>
          <xdr:rowOff>171450</xdr:rowOff>
        </xdr:to>
        <xdr:sp macro="" textlink="">
          <xdr:nvSpPr>
            <xdr:cNvPr id="272668" name="Option Button 24860" hidden="1">
              <a:extLst>
                <a:ext uri="{63B3BB69-23CF-44E3-9099-C40C66FF867C}">
                  <a14:compatExt spid="_x0000_s272668"/>
                </a:ext>
                <a:ext uri="{FF2B5EF4-FFF2-40B4-BE49-F238E27FC236}">
                  <a16:creationId xmlns:a16="http://schemas.microsoft.com/office/drawing/2014/main" id="{00000000-0008-0000-0500-00001C290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L</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542925</xdr:colOff>
          <xdr:row>478</xdr:row>
          <xdr:rowOff>28575</xdr:rowOff>
        </xdr:from>
        <xdr:to>
          <xdr:col>3</xdr:col>
          <xdr:colOff>838200</xdr:colOff>
          <xdr:row>478</xdr:row>
          <xdr:rowOff>171450</xdr:rowOff>
        </xdr:to>
        <xdr:sp macro="" textlink="">
          <xdr:nvSpPr>
            <xdr:cNvPr id="272669" name="Option Button 24861" hidden="1">
              <a:extLst>
                <a:ext uri="{63B3BB69-23CF-44E3-9099-C40C66FF867C}">
                  <a14:compatExt spid="_x0000_s272669"/>
                </a:ext>
                <a:ext uri="{FF2B5EF4-FFF2-40B4-BE49-F238E27FC236}">
                  <a16:creationId xmlns:a16="http://schemas.microsoft.com/office/drawing/2014/main" id="{00000000-0008-0000-0500-00001D290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G</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838200</xdr:colOff>
          <xdr:row>478</xdr:row>
          <xdr:rowOff>28575</xdr:rowOff>
        </xdr:from>
        <xdr:to>
          <xdr:col>3</xdr:col>
          <xdr:colOff>1133475</xdr:colOff>
          <xdr:row>478</xdr:row>
          <xdr:rowOff>171450</xdr:rowOff>
        </xdr:to>
        <xdr:sp macro="" textlink="">
          <xdr:nvSpPr>
            <xdr:cNvPr id="272670" name="Option Button 24862" hidden="1">
              <a:extLst>
                <a:ext uri="{63B3BB69-23CF-44E3-9099-C40C66FF867C}">
                  <a14:compatExt spid="_x0000_s272670"/>
                </a:ext>
                <a:ext uri="{FF2B5EF4-FFF2-40B4-BE49-F238E27FC236}">
                  <a16:creationId xmlns:a16="http://schemas.microsoft.com/office/drawing/2014/main" id="{00000000-0008-0000-0500-00001E290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A</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1143000</xdr:colOff>
          <xdr:row>478</xdr:row>
          <xdr:rowOff>47625</xdr:rowOff>
        </xdr:from>
        <xdr:to>
          <xdr:col>5</xdr:col>
          <xdr:colOff>171450</xdr:colOff>
          <xdr:row>478</xdr:row>
          <xdr:rowOff>171450</xdr:rowOff>
        </xdr:to>
        <xdr:sp macro="" textlink="">
          <xdr:nvSpPr>
            <xdr:cNvPr id="272671" name="Option Button 24863" hidden="1">
              <a:extLst>
                <a:ext uri="{63B3BB69-23CF-44E3-9099-C40C66FF867C}">
                  <a14:compatExt spid="_x0000_s272671"/>
                </a:ext>
                <a:ext uri="{FF2B5EF4-FFF2-40B4-BE49-F238E27FC236}">
                  <a16:creationId xmlns:a16="http://schemas.microsoft.com/office/drawing/2014/main" id="{00000000-0008-0000-0500-00001F290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B</a:t>
              </a:r>
            </a:p>
          </xdr:txBody>
        </xdr:sp>
        <xdr:clientData/>
      </xdr:twoCellAnchor>
    </mc:Choice>
    <mc:Fallback/>
  </mc:AlternateContent>
  <mc:AlternateContent xmlns:mc="http://schemas.openxmlformats.org/markup-compatibility/2006">
    <mc:Choice xmlns:a14="http://schemas.microsoft.com/office/drawing/2010/main" Requires="a14">
      <xdr:twoCellAnchor>
        <xdr:from>
          <xdr:col>5</xdr:col>
          <xdr:colOff>114300</xdr:colOff>
          <xdr:row>478</xdr:row>
          <xdr:rowOff>28575</xdr:rowOff>
        </xdr:from>
        <xdr:to>
          <xdr:col>5</xdr:col>
          <xdr:colOff>400050</xdr:colOff>
          <xdr:row>478</xdr:row>
          <xdr:rowOff>161925</xdr:rowOff>
        </xdr:to>
        <xdr:sp macro="" textlink="">
          <xdr:nvSpPr>
            <xdr:cNvPr id="272672" name="Option Button 24864" hidden="1">
              <a:extLst>
                <a:ext uri="{63B3BB69-23CF-44E3-9099-C40C66FF867C}">
                  <a14:compatExt spid="_x0000_s272672"/>
                </a:ext>
                <a:ext uri="{FF2B5EF4-FFF2-40B4-BE49-F238E27FC236}">
                  <a16:creationId xmlns:a16="http://schemas.microsoft.com/office/drawing/2014/main" id="{00000000-0008-0000-0500-000020290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1</a:t>
              </a:r>
            </a:p>
          </xdr:txBody>
        </xdr:sp>
        <xdr:clientData/>
      </xdr:twoCellAnchor>
    </mc:Choice>
    <mc:Fallback/>
  </mc:AlternateContent>
  <mc:AlternateContent xmlns:mc="http://schemas.openxmlformats.org/markup-compatibility/2006">
    <mc:Choice xmlns:a14="http://schemas.microsoft.com/office/drawing/2010/main" Requires="a14">
      <xdr:twoCellAnchor>
        <xdr:from>
          <xdr:col>5</xdr:col>
          <xdr:colOff>419100</xdr:colOff>
          <xdr:row>478</xdr:row>
          <xdr:rowOff>28575</xdr:rowOff>
        </xdr:from>
        <xdr:to>
          <xdr:col>6</xdr:col>
          <xdr:colOff>180975</xdr:colOff>
          <xdr:row>478</xdr:row>
          <xdr:rowOff>171450</xdr:rowOff>
        </xdr:to>
        <xdr:sp macro="" textlink="">
          <xdr:nvSpPr>
            <xdr:cNvPr id="272673" name="Option Button 24865" hidden="1">
              <a:extLst>
                <a:ext uri="{63B3BB69-23CF-44E3-9099-C40C66FF867C}">
                  <a14:compatExt spid="_x0000_s272673"/>
                </a:ext>
                <a:ext uri="{FF2B5EF4-FFF2-40B4-BE49-F238E27FC236}">
                  <a16:creationId xmlns:a16="http://schemas.microsoft.com/office/drawing/2014/main" id="{00000000-0008-0000-0500-000021290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2</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180975</xdr:colOff>
          <xdr:row>478</xdr:row>
          <xdr:rowOff>38100</xdr:rowOff>
        </xdr:from>
        <xdr:to>
          <xdr:col>6</xdr:col>
          <xdr:colOff>476250</xdr:colOff>
          <xdr:row>478</xdr:row>
          <xdr:rowOff>171450</xdr:rowOff>
        </xdr:to>
        <xdr:sp macro="" textlink="">
          <xdr:nvSpPr>
            <xdr:cNvPr id="272674" name="Option Button 24866" hidden="1">
              <a:extLst>
                <a:ext uri="{63B3BB69-23CF-44E3-9099-C40C66FF867C}">
                  <a14:compatExt spid="_x0000_s272674"/>
                </a:ext>
                <a:ext uri="{FF2B5EF4-FFF2-40B4-BE49-F238E27FC236}">
                  <a16:creationId xmlns:a16="http://schemas.microsoft.com/office/drawing/2014/main" id="{00000000-0008-0000-0500-000022290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3</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466725</xdr:colOff>
          <xdr:row>478</xdr:row>
          <xdr:rowOff>28575</xdr:rowOff>
        </xdr:from>
        <xdr:to>
          <xdr:col>8</xdr:col>
          <xdr:colOff>123825</xdr:colOff>
          <xdr:row>478</xdr:row>
          <xdr:rowOff>171450</xdr:rowOff>
        </xdr:to>
        <xdr:sp macro="" textlink="">
          <xdr:nvSpPr>
            <xdr:cNvPr id="272675" name="Option Button 24867" hidden="1">
              <a:extLst>
                <a:ext uri="{63B3BB69-23CF-44E3-9099-C40C66FF867C}">
                  <a14:compatExt spid="_x0000_s272675"/>
                </a:ext>
                <a:ext uri="{FF2B5EF4-FFF2-40B4-BE49-F238E27FC236}">
                  <a16:creationId xmlns:a16="http://schemas.microsoft.com/office/drawing/2014/main" id="{00000000-0008-0000-0500-000023290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4</a:t>
              </a:r>
            </a:p>
          </xdr:txBody>
        </xdr:sp>
        <xdr:clientData/>
      </xdr:twoCellAnchor>
    </mc:Choice>
    <mc:Fallback/>
  </mc:AlternateContent>
  <mc:AlternateContent xmlns:mc="http://schemas.openxmlformats.org/markup-compatibility/2006">
    <mc:Choice xmlns:a14="http://schemas.microsoft.com/office/drawing/2010/main" Requires="a14">
      <xdr:twoCellAnchor>
        <xdr:from>
          <xdr:col>7</xdr:col>
          <xdr:colOff>161925</xdr:colOff>
          <xdr:row>478</xdr:row>
          <xdr:rowOff>38100</xdr:rowOff>
        </xdr:from>
        <xdr:to>
          <xdr:col>9</xdr:col>
          <xdr:colOff>104775</xdr:colOff>
          <xdr:row>478</xdr:row>
          <xdr:rowOff>171450</xdr:rowOff>
        </xdr:to>
        <xdr:sp macro="" textlink="">
          <xdr:nvSpPr>
            <xdr:cNvPr id="272676" name="Option Button 24868" hidden="1">
              <a:extLst>
                <a:ext uri="{63B3BB69-23CF-44E3-9099-C40C66FF867C}">
                  <a14:compatExt spid="_x0000_s272676"/>
                </a:ext>
                <a:ext uri="{FF2B5EF4-FFF2-40B4-BE49-F238E27FC236}">
                  <a16:creationId xmlns:a16="http://schemas.microsoft.com/office/drawing/2014/main" id="{00000000-0008-0000-0500-000024290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5</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114300</xdr:colOff>
          <xdr:row>478</xdr:row>
          <xdr:rowOff>38100</xdr:rowOff>
        </xdr:from>
        <xdr:to>
          <xdr:col>10</xdr:col>
          <xdr:colOff>57150</xdr:colOff>
          <xdr:row>478</xdr:row>
          <xdr:rowOff>171450</xdr:rowOff>
        </xdr:to>
        <xdr:sp macro="" textlink="">
          <xdr:nvSpPr>
            <xdr:cNvPr id="272677" name="Option Button 24869" hidden="1">
              <a:extLst>
                <a:ext uri="{63B3BB69-23CF-44E3-9099-C40C66FF867C}">
                  <a14:compatExt spid="_x0000_s272677"/>
                </a:ext>
                <a:ext uri="{FF2B5EF4-FFF2-40B4-BE49-F238E27FC236}">
                  <a16:creationId xmlns:a16="http://schemas.microsoft.com/office/drawing/2014/main" id="{00000000-0008-0000-0500-000025290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6</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219075</xdr:colOff>
          <xdr:row>481</xdr:row>
          <xdr:rowOff>28575</xdr:rowOff>
        </xdr:from>
        <xdr:to>
          <xdr:col>3</xdr:col>
          <xdr:colOff>514350</xdr:colOff>
          <xdr:row>481</xdr:row>
          <xdr:rowOff>171450</xdr:rowOff>
        </xdr:to>
        <xdr:sp macro="" textlink="">
          <xdr:nvSpPr>
            <xdr:cNvPr id="272678" name="Option Button 24870" hidden="1">
              <a:extLst>
                <a:ext uri="{63B3BB69-23CF-44E3-9099-C40C66FF867C}">
                  <a14:compatExt spid="_x0000_s272678"/>
                </a:ext>
                <a:ext uri="{FF2B5EF4-FFF2-40B4-BE49-F238E27FC236}">
                  <a16:creationId xmlns:a16="http://schemas.microsoft.com/office/drawing/2014/main" id="{00000000-0008-0000-0500-000026290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L</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542925</xdr:colOff>
          <xdr:row>481</xdr:row>
          <xdr:rowOff>28575</xdr:rowOff>
        </xdr:from>
        <xdr:to>
          <xdr:col>3</xdr:col>
          <xdr:colOff>838200</xdr:colOff>
          <xdr:row>481</xdr:row>
          <xdr:rowOff>171450</xdr:rowOff>
        </xdr:to>
        <xdr:sp macro="" textlink="">
          <xdr:nvSpPr>
            <xdr:cNvPr id="272679" name="Option Button 24871" hidden="1">
              <a:extLst>
                <a:ext uri="{63B3BB69-23CF-44E3-9099-C40C66FF867C}">
                  <a14:compatExt spid="_x0000_s272679"/>
                </a:ext>
                <a:ext uri="{FF2B5EF4-FFF2-40B4-BE49-F238E27FC236}">
                  <a16:creationId xmlns:a16="http://schemas.microsoft.com/office/drawing/2014/main" id="{00000000-0008-0000-0500-000027290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G</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838200</xdr:colOff>
          <xdr:row>481</xdr:row>
          <xdr:rowOff>28575</xdr:rowOff>
        </xdr:from>
        <xdr:to>
          <xdr:col>3</xdr:col>
          <xdr:colOff>1133475</xdr:colOff>
          <xdr:row>481</xdr:row>
          <xdr:rowOff>171450</xdr:rowOff>
        </xdr:to>
        <xdr:sp macro="" textlink="">
          <xdr:nvSpPr>
            <xdr:cNvPr id="272680" name="Option Button 24872" hidden="1">
              <a:extLst>
                <a:ext uri="{63B3BB69-23CF-44E3-9099-C40C66FF867C}">
                  <a14:compatExt spid="_x0000_s272680"/>
                </a:ext>
                <a:ext uri="{FF2B5EF4-FFF2-40B4-BE49-F238E27FC236}">
                  <a16:creationId xmlns:a16="http://schemas.microsoft.com/office/drawing/2014/main" id="{00000000-0008-0000-0500-000028290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A</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1143000</xdr:colOff>
          <xdr:row>481</xdr:row>
          <xdr:rowOff>47625</xdr:rowOff>
        </xdr:from>
        <xdr:to>
          <xdr:col>5</xdr:col>
          <xdr:colOff>171450</xdr:colOff>
          <xdr:row>481</xdr:row>
          <xdr:rowOff>171450</xdr:rowOff>
        </xdr:to>
        <xdr:sp macro="" textlink="">
          <xdr:nvSpPr>
            <xdr:cNvPr id="272681" name="Option Button 24873" hidden="1">
              <a:extLst>
                <a:ext uri="{63B3BB69-23CF-44E3-9099-C40C66FF867C}">
                  <a14:compatExt spid="_x0000_s272681"/>
                </a:ext>
                <a:ext uri="{FF2B5EF4-FFF2-40B4-BE49-F238E27FC236}">
                  <a16:creationId xmlns:a16="http://schemas.microsoft.com/office/drawing/2014/main" id="{00000000-0008-0000-0500-000029290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B</a:t>
              </a:r>
            </a:p>
          </xdr:txBody>
        </xdr:sp>
        <xdr:clientData/>
      </xdr:twoCellAnchor>
    </mc:Choice>
    <mc:Fallback/>
  </mc:AlternateContent>
  <mc:AlternateContent xmlns:mc="http://schemas.openxmlformats.org/markup-compatibility/2006">
    <mc:Choice xmlns:a14="http://schemas.microsoft.com/office/drawing/2010/main" Requires="a14">
      <xdr:twoCellAnchor>
        <xdr:from>
          <xdr:col>5</xdr:col>
          <xdr:colOff>114300</xdr:colOff>
          <xdr:row>481</xdr:row>
          <xdr:rowOff>28575</xdr:rowOff>
        </xdr:from>
        <xdr:to>
          <xdr:col>5</xdr:col>
          <xdr:colOff>400050</xdr:colOff>
          <xdr:row>481</xdr:row>
          <xdr:rowOff>161925</xdr:rowOff>
        </xdr:to>
        <xdr:sp macro="" textlink="">
          <xdr:nvSpPr>
            <xdr:cNvPr id="272682" name="Option Button 24874" hidden="1">
              <a:extLst>
                <a:ext uri="{63B3BB69-23CF-44E3-9099-C40C66FF867C}">
                  <a14:compatExt spid="_x0000_s272682"/>
                </a:ext>
                <a:ext uri="{FF2B5EF4-FFF2-40B4-BE49-F238E27FC236}">
                  <a16:creationId xmlns:a16="http://schemas.microsoft.com/office/drawing/2014/main" id="{00000000-0008-0000-0500-00002A290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1</a:t>
              </a:r>
            </a:p>
          </xdr:txBody>
        </xdr:sp>
        <xdr:clientData/>
      </xdr:twoCellAnchor>
    </mc:Choice>
    <mc:Fallback/>
  </mc:AlternateContent>
  <mc:AlternateContent xmlns:mc="http://schemas.openxmlformats.org/markup-compatibility/2006">
    <mc:Choice xmlns:a14="http://schemas.microsoft.com/office/drawing/2010/main" Requires="a14">
      <xdr:twoCellAnchor>
        <xdr:from>
          <xdr:col>5</xdr:col>
          <xdr:colOff>419100</xdr:colOff>
          <xdr:row>481</xdr:row>
          <xdr:rowOff>28575</xdr:rowOff>
        </xdr:from>
        <xdr:to>
          <xdr:col>6</xdr:col>
          <xdr:colOff>180975</xdr:colOff>
          <xdr:row>481</xdr:row>
          <xdr:rowOff>171450</xdr:rowOff>
        </xdr:to>
        <xdr:sp macro="" textlink="">
          <xdr:nvSpPr>
            <xdr:cNvPr id="272683" name="Option Button 24875" hidden="1">
              <a:extLst>
                <a:ext uri="{63B3BB69-23CF-44E3-9099-C40C66FF867C}">
                  <a14:compatExt spid="_x0000_s272683"/>
                </a:ext>
                <a:ext uri="{FF2B5EF4-FFF2-40B4-BE49-F238E27FC236}">
                  <a16:creationId xmlns:a16="http://schemas.microsoft.com/office/drawing/2014/main" id="{00000000-0008-0000-0500-00002B290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2</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180975</xdr:colOff>
          <xdr:row>481</xdr:row>
          <xdr:rowOff>38100</xdr:rowOff>
        </xdr:from>
        <xdr:to>
          <xdr:col>6</xdr:col>
          <xdr:colOff>476250</xdr:colOff>
          <xdr:row>481</xdr:row>
          <xdr:rowOff>171450</xdr:rowOff>
        </xdr:to>
        <xdr:sp macro="" textlink="">
          <xdr:nvSpPr>
            <xdr:cNvPr id="272684" name="Option Button 24876" hidden="1">
              <a:extLst>
                <a:ext uri="{63B3BB69-23CF-44E3-9099-C40C66FF867C}">
                  <a14:compatExt spid="_x0000_s272684"/>
                </a:ext>
                <a:ext uri="{FF2B5EF4-FFF2-40B4-BE49-F238E27FC236}">
                  <a16:creationId xmlns:a16="http://schemas.microsoft.com/office/drawing/2014/main" id="{00000000-0008-0000-0500-00002C290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3</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466725</xdr:colOff>
          <xdr:row>481</xdr:row>
          <xdr:rowOff>28575</xdr:rowOff>
        </xdr:from>
        <xdr:to>
          <xdr:col>8</xdr:col>
          <xdr:colOff>123825</xdr:colOff>
          <xdr:row>481</xdr:row>
          <xdr:rowOff>171450</xdr:rowOff>
        </xdr:to>
        <xdr:sp macro="" textlink="">
          <xdr:nvSpPr>
            <xdr:cNvPr id="272685" name="Option Button 24877" hidden="1">
              <a:extLst>
                <a:ext uri="{63B3BB69-23CF-44E3-9099-C40C66FF867C}">
                  <a14:compatExt spid="_x0000_s272685"/>
                </a:ext>
                <a:ext uri="{FF2B5EF4-FFF2-40B4-BE49-F238E27FC236}">
                  <a16:creationId xmlns:a16="http://schemas.microsoft.com/office/drawing/2014/main" id="{00000000-0008-0000-0500-00002D290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4</a:t>
              </a:r>
            </a:p>
          </xdr:txBody>
        </xdr:sp>
        <xdr:clientData/>
      </xdr:twoCellAnchor>
    </mc:Choice>
    <mc:Fallback/>
  </mc:AlternateContent>
  <mc:AlternateContent xmlns:mc="http://schemas.openxmlformats.org/markup-compatibility/2006">
    <mc:Choice xmlns:a14="http://schemas.microsoft.com/office/drawing/2010/main" Requires="a14">
      <xdr:twoCellAnchor>
        <xdr:from>
          <xdr:col>7</xdr:col>
          <xdr:colOff>161925</xdr:colOff>
          <xdr:row>481</xdr:row>
          <xdr:rowOff>38100</xdr:rowOff>
        </xdr:from>
        <xdr:to>
          <xdr:col>9</xdr:col>
          <xdr:colOff>104775</xdr:colOff>
          <xdr:row>481</xdr:row>
          <xdr:rowOff>171450</xdr:rowOff>
        </xdr:to>
        <xdr:sp macro="" textlink="">
          <xdr:nvSpPr>
            <xdr:cNvPr id="272686" name="Option Button 24878" hidden="1">
              <a:extLst>
                <a:ext uri="{63B3BB69-23CF-44E3-9099-C40C66FF867C}">
                  <a14:compatExt spid="_x0000_s272686"/>
                </a:ext>
                <a:ext uri="{FF2B5EF4-FFF2-40B4-BE49-F238E27FC236}">
                  <a16:creationId xmlns:a16="http://schemas.microsoft.com/office/drawing/2014/main" id="{00000000-0008-0000-0500-00002E290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5</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114300</xdr:colOff>
          <xdr:row>481</xdr:row>
          <xdr:rowOff>38100</xdr:rowOff>
        </xdr:from>
        <xdr:to>
          <xdr:col>10</xdr:col>
          <xdr:colOff>57150</xdr:colOff>
          <xdr:row>481</xdr:row>
          <xdr:rowOff>171450</xdr:rowOff>
        </xdr:to>
        <xdr:sp macro="" textlink="">
          <xdr:nvSpPr>
            <xdr:cNvPr id="272687" name="Option Button 24879" hidden="1">
              <a:extLst>
                <a:ext uri="{63B3BB69-23CF-44E3-9099-C40C66FF867C}">
                  <a14:compatExt spid="_x0000_s272687"/>
                </a:ext>
                <a:ext uri="{FF2B5EF4-FFF2-40B4-BE49-F238E27FC236}">
                  <a16:creationId xmlns:a16="http://schemas.microsoft.com/office/drawing/2014/main" id="{00000000-0008-0000-0500-00002F290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6</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219075</xdr:colOff>
          <xdr:row>482</xdr:row>
          <xdr:rowOff>28575</xdr:rowOff>
        </xdr:from>
        <xdr:to>
          <xdr:col>3</xdr:col>
          <xdr:colOff>514350</xdr:colOff>
          <xdr:row>482</xdr:row>
          <xdr:rowOff>171450</xdr:rowOff>
        </xdr:to>
        <xdr:sp macro="" textlink="">
          <xdr:nvSpPr>
            <xdr:cNvPr id="272688" name="Option Button 24880" hidden="1">
              <a:extLst>
                <a:ext uri="{63B3BB69-23CF-44E3-9099-C40C66FF867C}">
                  <a14:compatExt spid="_x0000_s272688"/>
                </a:ext>
                <a:ext uri="{FF2B5EF4-FFF2-40B4-BE49-F238E27FC236}">
                  <a16:creationId xmlns:a16="http://schemas.microsoft.com/office/drawing/2014/main" id="{00000000-0008-0000-0500-000030290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L</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542925</xdr:colOff>
          <xdr:row>482</xdr:row>
          <xdr:rowOff>28575</xdr:rowOff>
        </xdr:from>
        <xdr:to>
          <xdr:col>3</xdr:col>
          <xdr:colOff>838200</xdr:colOff>
          <xdr:row>482</xdr:row>
          <xdr:rowOff>171450</xdr:rowOff>
        </xdr:to>
        <xdr:sp macro="" textlink="">
          <xdr:nvSpPr>
            <xdr:cNvPr id="272689" name="Option Button 24881" hidden="1">
              <a:extLst>
                <a:ext uri="{63B3BB69-23CF-44E3-9099-C40C66FF867C}">
                  <a14:compatExt spid="_x0000_s272689"/>
                </a:ext>
                <a:ext uri="{FF2B5EF4-FFF2-40B4-BE49-F238E27FC236}">
                  <a16:creationId xmlns:a16="http://schemas.microsoft.com/office/drawing/2014/main" id="{00000000-0008-0000-0500-000031290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G</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838200</xdr:colOff>
          <xdr:row>482</xdr:row>
          <xdr:rowOff>28575</xdr:rowOff>
        </xdr:from>
        <xdr:to>
          <xdr:col>3</xdr:col>
          <xdr:colOff>1133475</xdr:colOff>
          <xdr:row>482</xdr:row>
          <xdr:rowOff>171450</xdr:rowOff>
        </xdr:to>
        <xdr:sp macro="" textlink="">
          <xdr:nvSpPr>
            <xdr:cNvPr id="272690" name="Option Button 24882" hidden="1">
              <a:extLst>
                <a:ext uri="{63B3BB69-23CF-44E3-9099-C40C66FF867C}">
                  <a14:compatExt spid="_x0000_s272690"/>
                </a:ext>
                <a:ext uri="{FF2B5EF4-FFF2-40B4-BE49-F238E27FC236}">
                  <a16:creationId xmlns:a16="http://schemas.microsoft.com/office/drawing/2014/main" id="{00000000-0008-0000-0500-000032290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A</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1143000</xdr:colOff>
          <xdr:row>482</xdr:row>
          <xdr:rowOff>47625</xdr:rowOff>
        </xdr:from>
        <xdr:to>
          <xdr:col>5</xdr:col>
          <xdr:colOff>171450</xdr:colOff>
          <xdr:row>482</xdr:row>
          <xdr:rowOff>171450</xdr:rowOff>
        </xdr:to>
        <xdr:sp macro="" textlink="">
          <xdr:nvSpPr>
            <xdr:cNvPr id="272691" name="Option Button 24883" hidden="1">
              <a:extLst>
                <a:ext uri="{63B3BB69-23CF-44E3-9099-C40C66FF867C}">
                  <a14:compatExt spid="_x0000_s272691"/>
                </a:ext>
                <a:ext uri="{FF2B5EF4-FFF2-40B4-BE49-F238E27FC236}">
                  <a16:creationId xmlns:a16="http://schemas.microsoft.com/office/drawing/2014/main" id="{00000000-0008-0000-0500-000033290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B</a:t>
              </a:r>
            </a:p>
          </xdr:txBody>
        </xdr:sp>
        <xdr:clientData/>
      </xdr:twoCellAnchor>
    </mc:Choice>
    <mc:Fallback/>
  </mc:AlternateContent>
  <mc:AlternateContent xmlns:mc="http://schemas.openxmlformats.org/markup-compatibility/2006">
    <mc:Choice xmlns:a14="http://schemas.microsoft.com/office/drawing/2010/main" Requires="a14">
      <xdr:twoCellAnchor>
        <xdr:from>
          <xdr:col>5</xdr:col>
          <xdr:colOff>114300</xdr:colOff>
          <xdr:row>482</xdr:row>
          <xdr:rowOff>28575</xdr:rowOff>
        </xdr:from>
        <xdr:to>
          <xdr:col>5</xdr:col>
          <xdr:colOff>400050</xdr:colOff>
          <xdr:row>482</xdr:row>
          <xdr:rowOff>161925</xdr:rowOff>
        </xdr:to>
        <xdr:sp macro="" textlink="">
          <xdr:nvSpPr>
            <xdr:cNvPr id="272692" name="Option Button 24884" hidden="1">
              <a:extLst>
                <a:ext uri="{63B3BB69-23CF-44E3-9099-C40C66FF867C}">
                  <a14:compatExt spid="_x0000_s272692"/>
                </a:ext>
                <a:ext uri="{FF2B5EF4-FFF2-40B4-BE49-F238E27FC236}">
                  <a16:creationId xmlns:a16="http://schemas.microsoft.com/office/drawing/2014/main" id="{00000000-0008-0000-0500-000034290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1</a:t>
              </a:r>
            </a:p>
          </xdr:txBody>
        </xdr:sp>
        <xdr:clientData/>
      </xdr:twoCellAnchor>
    </mc:Choice>
    <mc:Fallback/>
  </mc:AlternateContent>
  <mc:AlternateContent xmlns:mc="http://schemas.openxmlformats.org/markup-compatibility/2006">
    <mc:Choice xmlns:a14="http://schemas.microsoft.com/office/drawing/2010/main" Requires="a14">
      <xdr:twoCellAnchor>
        <xdr:from>
          <xdr:col>5</xdr:col>
          <xdr:colOff>419100</xdr:colOff>
          <xdr:row>482</xdr:row>
          <xdr:rowOff>28575</xdr:rowOff>
        </xdr:from>
        <xdr:to>
          <xdr:col>6</xdr:col>
          <xdr:colOff>180975</xdr:colOff>
          <xdr:row>482</xdr:row>
          <xdr:rowOff>171450</xdr:rowOff>
        </xdr:to>
        <xdr:sp macro="" textlink="">
          <xdr:nvSpPr>
            <xdr:cNvPr id="272693" name="Option Button 24885" hidden="1">
              <a:extLst>
                <a:ext uri="{63B3BB69-23CF-44E3-9099-C40C66FF867C}">
                  <a14:compatExt spid="_x0000_s272693"/>
                </a:ext>
                <a:ext uri="{FF2B5EF4-FFF2-40B4-BE49-F238E27FC236}">
                  <a16:creationId xmlns:a16="http://schemas.microsoft.com/office/drawing/2014/main" id="{00000000-0008-0000-0500-000035290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2</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180975</xdr:colOff>
          <xdr:row>482</xdr:row>
          <xdr:rowOff>38100</xdr:rowOff>
        </xdr:from>
        <xdr:to>
          <xdr:col>6</xdr:col>
          <xdr:colOff>476250</xdr:colOff>
          <xdr:row>482</xdr:row>
          <xdr:rowOff>171450</xdr:rowOff>
        </xdr:to>
        <xdr:sp macro="" textlink="">
          <xdr:nvSpPr>
            <xdr:cNvPr id="272694" name="Option Button 24886" hidden="1">
              <a:extLst>
                <a:ext uri="{63B3BB69-23CF-44E3-9099-C40C66FF867C}">
                  <a14:compatExt spid="_x0000_s272694"/>
                </a:ext>
                <a:ext uri="{FF2B5EF4-FFF2-40B4-BE49-F238E27FC236}">
                  <a16:creationId xmlns:a16="http://schemas.microsoft.com/office/drawing/2014/main" id="{00000000-0008-0000-0500-000036290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3</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466725</xdr:colOff>
          <xdr:row>482</xdr:row>
          <xdr:rowOff>28575</xdr:rowOff>
        </xdr:from>
        <xdr:to>
          <xdr:col>8</xdr:col>
          <xdr:colOff>123825</xdr:colOff>
          <xdr:row>482</xdr:row>
          <xdr:rowOff>171450</xdr:rowOff>
        </xdr:to>
        <xdr:sp macro="" textlink="">
          <xdr:nvSpPr>
            <xdr:cNvPr id="272695" name="Option Button 24887" hidden="1">
              <a:extLst>
                <a:ext uri="{63B3BB69-23CF-44E3-9099-C40C66FF867C}">
                  <a14:compatExt spid="_x0000_s272695"/>
                </a:ext>
                <a:ext uri="{FF2B5EF4-FFF2-40B4-BE49-F238E27FC236}">
                  <a16:creationId xmlns:a16="http://schemas.microsoft.com/office/drawing/2014/main" id="{00000000-0008-0000-0500-000037290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4</a:t>
              </a:r>
            </a:p>
          </xdr:txBody>
        </xdr:sp>
        <xdr:clientData/>
      </xdr:twoCellAnchor>
    </mc:Choice>
    <mc:Fallback/>
  </mc:AlternateContent>
  <mc:AlternateContent xmlns:mc="http://schemas.openxmlformats.org/markup-compatibility/2006">
    <mc:Choice xmlns:a14="http://schemas.microsoft.com/office/drawing/2010/main" Requires="a14">
      <xdr:twoCellAnchor>
        <xdr:from>
          <xdr:col>7</xdr:col>
          <xdr:colOff>161925</xdr:colOff>
          <xdr:row>482</xdr:row>
          <xdr:rowOff>38100</xdr:rowOff>
        </xdr:from>
        <xdr:to>
          <xdr:col>9</xdr:col>
          <xdr:colOff>104775</xdr:colOff>
          <xdr:row>482</xdr:row>
          <xdr:rowOff>171450</xdr:rowOff>
        </xdr:to>
        <xdr:sp macro="" textlink="">
          <xdr:nvSpPr>
            <xdr:cNvPr id="272696" name="Option Button 24888" hidden="1">
              <a:extLst>
                <a:ext uri="{63B3BB69-23CF-44E3-9099-C40C66FF867C}">
                  <a14:compatExt spid="_x0000_s272696"/>
                </a:ext>
                <a:ext uri="{FF2B5EF4-FFF2-40B4-BE49-F238E27FC236}">
                  <a16:creationId xmlns:a16="http://schemas.microsoft.com/office/drawing/2014/main" id="{00000000-0008-0000-0500-000038290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5</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114300</xdr:colOff>
          <xdr:row>482</xdr:row>
          <xdr:rowOff>38100</xdr:rowOff>
        </xdr:from>
        <xdr:to>
          <xdr:col>10</xdr:col>
          <xdr:colOff>57150</xdr:colOff>
          <xdr:row>482</xdr:row>
          <xdr:rowOff>171450</xdr:rowOff>
        </xdr:to>
        <xdr:sp macro="" textlink="">
          <xdr:nvSpPr>
            <xdr:cNvPr id="272697" name="Option Button 24889" hidden="1">
              <a:extLst>
                <a:ext uri="{63B3BB69-23CF-44E3-9099-C40C66FF867C}">
                  <a14:compatExt spid="_x0000_s272697"/>
                </a:ext>
                <a:ext uri="{FF2B5EF4-FFF2-40B4-BE49-F238E27FC236}">
                  <a16:creationId xmlns:a16="http://schemas.microsoft.com/office/drawing/2014/main" id="{00000000-0008-0000-0500-000039290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6</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219075</xdr:colOff>
          <xdr:row>483</xdr:row>
          <xdr:rowOff>28575</xdr:rowOff>
        </xdr:from>
        <xdr:to>
          <xdr:col>3</xdr:col>
          <xdr:colOff>514350</xdr:colOff>
          <xdr:row>483</xdr:row>
          <xdr:rowOff>171450</xdr:rowOff>
        </xdr:to>
        <xdr:sp macro="" textlink="">
          <xdr:nvSpPr>
            <xdr:cNvPr id="272698" name="Option Button 24890" hidden="1">
              <a:extLst>
                <a:ext uri="{63B3BB69-23CF-44E3-9099-C40C66FF867C}">
                  <a14:compatExt spid="_x0000_s272698"/>
                </a:ext>
                <a:ext uri="{FF2B5EF4-FFF2-40B4-BE49-F238E27FC236}">
                  <a16:creationId xmlns:a16="http://schemas.microsoft.com/office/drawing/2014/main" id="{00000000-0008-0000-0500-00003A290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L</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542925</xdr:colOff>
          <xdr:row>483</xdr:row>
          <xdr:rowOff>28575</xdr:rowOff>
        </xdr:from>
        <xdr:to>
          <xdr:col>3</xdr:col>
          <xdr:colOff>838200</xdr:colOff>
          <xdr:row>483</xdr:row>
          <xdr:rowOff>171450</xdr:rowOff>
        </xdr:to>
        <xdr:sp macro="" textlink="">
          <xdr:nvSpPr>
            <xdr:cNvPr id="272699" name="Option Button 24891" hidden="1">
              <a:extLst>
                <a:ext uri="{63B3BB69-23CF-44E3-9099-C40C66FF867C}">
                  <a14:compatExt spid="_x0000_s272699"/>
                </a:ext>
                <a:ext uri="{FF2B5EF4-FFF2-40B4-BE49-F238E27FC236}">
                  <a16:creationId xmlns:a16="http://schemas.microsoft.com/office/drawing/2014/main" id="{00000000-0008-0000-0500-00003B290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G</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838200</xdr:colOff>
          <xdr:row>483</xdr:row>
          <xdr:rowOff>28575</xdr:rowOff>
        </xdr:from>
        <xdr:to>
          <xdr:col>3</xdr:col>
          <xdr:colOff>1133475</xdr:colOff>
          <xdr:row>483</xdr:row>
          <xdr:rowOff>171450</xdr:rowOff>
        </xdr:to>
        <xdr:sp macro="" textlink="">
          <xdr:nvSpPr>
            <xdr:cNvPr id="272700" name="Option Button 24892" hidden="1">
              <a:extLst>
                <a:ext uri="{63B3BB69-23CF-44E3-9099-C40C66FF867C}">
                  <a14:compatExt spid="_x0000_s272700"/>
                </a:ext>
                <a:ext uri="{FF2B5EF4-FFF2-40B4-BE49-F238E27FC236}">
                  <a16:creationId xmlns:a16="http://schemas.microsoft.com/office/drawing/2014/main" id="{00000000-0008-0000-0500-00003C290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A</a:t>
              </a:r>
            </a:p>
          </xdr:txBody>
        </xdr:sp>
        <xdr:clientData/>
      </xdr:twoCellAnchor>
    </mc:Choice>
    <mc:Fallback/>
  </mc:AlternateContent>
  <mc:AlternateContent xmlns:mc="http://schemas.openxmlformats.org/markup-compatibility/2006">
    <mc:Choice xmlns:a14="http://schemas.microsoft.com/office/drawing/2010/main" Requires="a14">
      <xdr:twoCellAnchor>
        <xdr:from>
          <xdr:col>3</xdr:col>
          <xdr:colOff>1143000</xdr:colOff>
          <xdr:row>483</xdr:row>
          <xdr:rowOff>47625</xdr:rowOff>
        </xdr:from>
        <xdr:to>
          <xdr:col>5</xdr:col>
          <xdr:colOff>171450</xdr:colOff>
          <xdr:row>483</xdr:row>
          <xdr:rowOff>171450</xdr:rowOff>
        </xdr:to>
        <xdr:sp macro="" textlink="">
          <xdr:nvSpPr>
            <xdr:cNvPr id="272701" name="Option Button 24893" hidden="1">
              <a:extLst>
                <a:ext uri="{63B3BB69-23CF-44E3-9099-C40C66FF867C}">
                  <a14:compatExt spid="_x0000_s272701"/>
                </a:ext>
                <a:ext uri="{FF2B5EF4-FFF2-40B4-BE49-F238E27FC236}">
                  <a16:creationId xmlns:a16="http://schemas.microsoft.com/office/drawing/2014/main" id="{00000000-0008-0000-0500-00003D290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B</a:t>
              </a:r>
            </a:p>
          </xdr:txBody>
        </xdr:sp>
        <xdr:clientData/>
      </xdr:twoCellAnchor>
    </mc:Choice>
    <mc:Fallback/>
  </mc:AlternateContent>
  <mc:AlternateContent xmlns:mc="http://schemas.openxmlformats.org/markup-compatibility/2006">
    <mc:Choice xmlns:a14="http://schemas.microsoft.com/office/drawing/2010/main" Requires="a14">
      <xdr:twoCellAnchor>
        <xdr:from>
          <xdr:col>5</xdr:col>
          <xdr:colOff>114300</xdr:colOff>
          <xdr:row>483</xdr:row>
          <xdr:rowOff>28575</xdr:rowOff>
        </xdr:from>
        <xdr:to>
          <xdr:col>5</xdr:col>
          <xdr:colOff>400050</xdr:colOff>
          <xdr:row>483</xdr:row>
          <xdr:rowOff>161925</xdr:rowOff>
        </xdr:to>
        <xdr:sp macro="" textlink="">
          <xdr:nvSpPr>
            <xdr:cNvPr id="272702" name="Option Button 24894" hidden="1">
              <a:extLst>
                <a:ext uri="{63B3BB69-23CF-44E3-9099-C40C66FF867C}">
                  <a14:compatExt spid="_x0000_s272702"/>
                </a:ext>
                <a:ext uri="{FF2B5EF4-FFF2-40B4-BE49-F238E27FC236}">
                  <a16:creationId xmlns:a16="http://schemas.microsoft.com/office/drawing/2014/main" id="{00000000-0008-0000-0500-00003E290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1</a:t>
              </a:r>
            </a:p>
          </xdr:txBody>
        </xdr:sp>
        <xdr:clientData/>
      </xdr:twoCellAnchor>
    </mc:Choice>
    <mc:Fallback/>
  </mc:AlternateContent>
  <mc:AlternateContent xmlns:mc="http://schemas.openxmlformats.org/markup-compatibility/2006">
    <mc:Choice xmlns:a14="http://schemas.microsoft.com/office/drawing/2010/main" Requires="a14">
      <xdr:twoCellAnchor>
        <xdr:from>
          <xdr:col>5</xdr:col>
          <xdr:colOff>419100</xdr:colOff>
          <xdr:row>483</xdr:row>
          <xdr:rowOff>28575</xdr:rowOff>
        </xdr:from>
        <xdr:to>
          <xdr:col>6</xdr:col>
          <xdr:colOff>180975</xdr:colOff>
          <xdr:row>483</xdr:row>
          <xdr:rowOff>171450</xdr:rowOff>
        </xdr:to>
        <xdr:sp macro="" textlink="">
          <xdr:nvSpPr>
            <xdr:cNvPr id="272703" name="Option Button 24895" hidden="1">
              <a:extLst>
                <a:ext uri="{63B3BB69-23CF-44E3-9099-C40C66FF867C}">
                  <a14:compatExt spid="_x0000_s272703"/>
                </a:ext>
                <a:ext uri="{FF2B5EF4-FFF2-40B4-BE49-F238E27FC236}">
                  <a16:creationId xmlns:a16="http://schemas.microsoft.com/office/drawing/2014/main" id="{00000000-0008-0000-0500-00003F290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2</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180975</xdr:colOff>
          <xdr:row>483</xdr:row>
          <xdr:rowOff>38100</xdr:rowOff>
        </xdr:from>
        <xdr:to>
          <xdr:col>6</xdr:col>
          <xdr:colOff>476250</xdr:colOff>
          <xdr:row>483</xdr:row>
          <xdr:rowOff>171450</xdr:rowOff>
        </xdr:to>
        <xdr:sp macro="" textlink="">
          <xdr:nvSpPr>
            <xdr:cNvPr id="272704" name="Option Button 24896" hidden="1">
              <a:extLst>
                <a:ext uri="{63B3BB69-23CF-44E3-9099-C40C66FF867C}">
                  <a14:compatExt spid="_x0000_s272704"/>
                </a:ext>
                <a:ext uri="{FF2B5EF4-FFF2-40B4-BE49-F238E27FC236}">
                  <a16:creationId xmlns:a16="http://schemas.microsoft.com/office/drawing/2014/main" id="{00000000-0008-0000-0500-000040290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3</a:t>
              </a:r>
            </a:p>
          </xdr:txBody>
        </xdr:sp>
        <xdr:clientData/>
      </xdr:twoCellAnchor>
    </mc:Choice>
    <mc:Fallback/>
  </mc:AlternateContent>
  <mc:AlternateContent xmlns:mc="http://schemas.openxmlformats.org/markup-compatibility/2006">
    <mc:Choice xmlns:a14="http://schemas.microsoft.com/office/drawing/2010/main" Requires="a14">
      <xdr:twoCellAnchor>
        <xdr:from>
          <xdr:col>6</xdr:col>
          <xdr:colOff>466725</xdr:colOff>
          <xdr:row>483</xdr:row>
          <xdr:rowOff>28575</xdr:rowOff>
        </xdr:from>
        <xdr:to>
          <xdr:col>8</xdr:col>
          <xdr:colOff>123825</xdr:colOff>
          <xdr:row>483</xdr:row>
          <xdr:rowOff>171450</xdr:rowOff>
        </xdr:to>
        <xdr:sp macro="" textlink="">
          <xdr:nvSpPr>
            <xdr:cNvPr id="272705" name="Option Button 24897" hidden="1">
              <a:extLst>
                <a:ext uri="{63B3BB69-23CF-44E3-9099-C40C66FF867C}">
                  <a14:compatExt spid="_x0000_s272705"/>
                </a:ext>
                <a:ext uri="{FF2B5EF4-FFF2-40B4-BE49-F238E27FC236}">
                  <a16:creationId xmlns:a16="http://schemas.microsoft.com/office/drawing/2014/main" id="{00000000-0008-0000-0500-000041290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4</a:t>
              </a:r>
            </a:p>
          </xdr:txBody>
        </xdr:sp>
        <xdr:clientData/>
      </xdr:twoCellAnchor>
    </mc:Choice>
    <mc:Fallback/>
  </mc:AlternateContent>
  <mc:AlternateContent xmlns:mc="http://schemas.openxmlformats.org/markup-compatibility/2006">
    <mc:Choice xmlns:a14="http://schemas.microsoft.com/office/drawing/2010/main" Requires="a14">
      <xdr:twoCellAnchor>
        <xdr:from>
          <xdr:col>7</xdr:col>
          <xdr:colOff>161925</xdr:colOff>
          <xdr:row>483</xdr:row>
          <xdr:rowOff>38100</xdr:rowOff>
        </xdr:from>
        <xdr:to>
          <xdr:col>9</xdr:col>
          <xdr:colOff>104775</xdr:colOff>
          <xdr:row>483</xdr:row>
          <xdr:rowOff>171450</xdr:rowOff>
        </xdr:to>
        <xdr:sp macro="" textlink="">
          <xdr:nvSpPr>
            <xdr:cNvPr id="272706" name="Option Button 24898" hidden="1">
              <a:extLst>
                <a:ext uri="{63B3BB69-23CF-44E3-9099-C40C66FF867C}">
                  <a14:compatExt spid="_x0000_s272706"/>
                </a:ext>
                <a:ext uri="{FF2B5EF4-FFF2-40B4-BE49-F238E27FC236}">
                  <a16:creationId xmlns:a16="http://schemas.microsoft.com/office/drawing/2014/main" id="{00000000-0008-0000-0500-000042290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5</a:t>
              </a:r>
            </a:p>
          </xdr:txBody>
        </xdr:sp>
        <xdr:clientData/>
      </xdr:twoCellAnchor>
    </mc:Choice>
    <mc:Fallback/>
  </mc:AlternateContent>
  <mc:AlternateContent xmlns:mc="http://schemas.openxmlformats.org/markup-compatibility/2006">
    <mc:Choice xmlns:a14="http://schemas.microsoft.com/office/drawing/2010/main" Requires="a14">
      <xdr:twoCellAnchor>
        <xdr:from>
          <xdr:col>9</xdr:col>
          <xdr:colOff>114300</xdr:colOff>
          <xdr:row>483</xdr:row>
          <xdr:rowOff>38100</xdr:rowOff>
        </xdr:from>
        <xdr:to>
          <xdr:col>10</xdr:col>
          <xdr:colOff>57150</xdr:colOff>
          <xdr:row>483</xdr:row>
          <xdr:rowOff>171450</xdr:rowOff>
        </xdr:to>
        <xdr:sp macro="" textlink="">
          <xdr:nvSpPr>
            <xdr:cNvPr id="272707" name="Option Button 24899" hidden="1">
              <a:extLst>
                <a:ext uri="{63B3BB69-23CF-44E3-9099-C40C66FF867C}">
                  <a14:compatExt spid="_x0000_s272707"/>
                </a:ext>
                <a:ext uri="{FF2B5EF4-FFF2-40B4-BE49-F238E27FC236}">
                  <a16:creationId xmlns:a16="http://schemas.microsoft.com/office/drawing/2014/main" id="{00000000-0008-0000-0500-000043290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6</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497</xdr:row>
          <xdr:rowOff>0</xdr:rowOff>
        </xdr:from>
        <xdr:to>
          <xdr:col>3</xdr:col>
          <xdr:colOff>104775</xdr:colOff>
          <xdr:row>498</xdr:row>
          <xdr:rowOff>0</xdr:rowOff>
        </xdr:to>
        <xdr:sp macro="" textlink="">
          <xdr:nvSpPr>
            <xdr:cNvPr id="322406" name="Check Box 34662" hidden="1">
              <a:extLst>
                <a:ext uri="{63B3BB69-23CF-44E3-9099-C40C66FF867C}">
                  <a14:compatExt spid="_x0000_s322406"/>
                </a:ext>
                <a:ext uri="{FF2B5EF4-FFF2-40B4-BE49-F238E27FC236}">
                  <a16:creationId xmlns:a16="http://schemas.microsoft.com/office/drawing/2014/main" id="{00000000-0008-0000-0500-000066EB0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498</xdr:row>
          <xdr:rowOff>0</xdr:rowOff>
        </xdr:from>
        <xdr:to>
          <xdr:col>3</xdr:col>
          <xdr:colOff>104775</xdr:colOff>
          <xdr:row>498</xdr:row>
          <xdr:rowOff>219075</xdr:rowOff>
        </xdr:to>
        <xdr:sp macro="" textlink="">
          <xdr:nvSpPr>
            <xdr:cNvPr id="322407" name="Check Box 34663" hidden="1">
              <a:extLst>
                <a:ext uri="{63B3BB69-23CF-44E3-9099-C40C66FF867C}">
                  <a14:compatExt spid="_x0000_s322407"/>
                </a:ext>
                <a:ext uri="{FF2B5EF4-FFF2-40B4-BE49-F238E27FC236}">
                  <a16:creationId xmlns:a16="http://schemas.microsoft.com/office/drawing/2014/main" id="{00000000-0008-0000-0500-000067EB0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499</xdr:row>
          <xdr:rowOff>0</xdr:rowOff>
        </xdr:from>
        <xdr:to>
          <xdr:col>3</xdr:col>
          <xdr:colOff>104775</xdr:colOff>
          <xdr:row>499</xdr:row>
          <xdr:rowOff>219075</xdr:rowOff>
        </xdr:to>
        <xdr:sp macro="" textlink="">
          <xdr:nvSpPr>
            <xdr:cNvPr id="322408" name="Check Box 34664" hidden="1">
              <a:extLst>
                <a:ext uri="{63B3BB69-23CF-44E3-9099-C40C66FF867C}">
                  <a14:compatExt spid="_x0000_s322408"/>
                </a:ext>
                <a:ext uri="{FF2B5EF4-FFF2-40B4-BE49-F238E27FC236}">
                  <a16:creationId xmlns:a16="http://schemas.microsoft.com/office/drawing/2014/main" id="{00000000-0008-0000-0500-000068EB0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497</xdr:row>
          <xdr:rowOff>0</xdr:rowOff>
        </xdr:from>
        <xdr:to>
          <xdr:col>3</xdr:col>
          <xdr:colOff>104775</xdr:colOff>
          <xdr:row>498</xdr:row>
          <xdr:rowOff>0</xdr:rowOff>
        </xdr:to>
        <xdr:sp macro="" textlink="">
          <xdr:nvSpPr>
            <xdr:cNvPr id="322409" name="Check Box 34665" hidden="1">
              <a:extLst>
                <a:ext uri="{63B3BB69-23CF-44E3-9099-C40C66FF867C}">
                  <a14:compatExt spid="_x0000_s322409"/>
                </a:ext>
                <a:ext uri="{FF2B5EF4-FFF2-40B4-BE49-F238E27FC236}">
                  <a16:creationId xmlns:a16="http://schemas.microsoft.com/office/drawing/2014/main" id="{00000000-0008-0000-0500-000069EB0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498</xdr:row>
          <xdr:rowOff>0</xdr:rowOff>
        </xdr:from>
        <xdr:to>
          <xdr:col>3</xdr:col>
          <xdr:colOff>104775</xdr:colOff>
          <xdr:row>498</xdr:row>
          <xdr:rowOff>219075</xdr:rowOff>
        </xdr:to>
        <xdr:sp macro="" textlink="">
          <xdr:nvSpPr>
            <xdr:cNvPr id="322410" name="Check Box 34666" hidden="1">
              <a:extLst>
                <a:ext uri="{63B3BB69-23CF-44E3-9099-C40C66FF867C}">
                  <a14:compatExt spid="_x0000_s322410"/>
                </a:ext>
                <a:ext uri="{FF2B5EF4-FFF2-40B4-BE49-F238E27FC236}">
                  <a16:creationId xmlns:a16="http://schemas.microsoft.com/office/drawing/2014/main" id="{00000000-0008-0000-0500-00006AEB0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499</xdr:row>
          <xdr:rowOff>0</xdr:rowOff>
        </xdr:from>
        <xdr:to>
          <xdr:col>3</xdr:col>
          <xdr:colOff>104775</xdr:colOff>
          <xdr:row>499</xdr:row>
          <xdr:rowOff>219075</xdr:rowOff>
        </xdr:to>
        <xdr:sp macro="" textlink="">
          <xdr:nvSpPr>
            <xdr:cNvPr id="322411" name="Check Box 34667" hidden="1">
              <a:extLst>
                <a:ext uri="{63B3BB69-23CF-44E3-9099-C40C66FF867C}">
                  <a14:compatExt spid="_x0000_s322411"/>
                </a:ext>
                <a:ext uri="{FF2B5EF4-FFF2-40B4-BE49-F238E27FC236}">
                  <a16:creationId xmlns:a16="http://schemas.microsoft.com/office/drawing/2014/main" id="{00000000-0008-0000-0500-00006BEB0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1104900</xdr:colOff>
          <xdr:row>231</xdr:row>
          <xdr:rowOff>38100</xdr:rowOff>
        </xdr:from>
        <xdr:to>
          <xdr:col>11</xdr:col>
          <xdr:colOff>47625</xdr:colOff>
          <xdr:row>231</xdr:row>
          <xdr:rowOff>209550</xdr:rowOff>
        </xdr:to>
        <xdr:sp macro="" textlink="">
          <xdr:nvSpPr>
            <xdr:cNvPr id="337674" name="Option Button 36618" hidden="1">
              <a:extLst>
                <a:ext uri="{63B3BB69-23CF-44E3-9099-C40C66FF867C}">
                  <a14:compatExt spid="_x0000_s337674"/>
                </a:ext>
                <a:ext uri="{FF2B5EF4-FFF2-40B4-BE49-F238E27FC236}">
                  <a16:creationId xmlns:a16="http://schemas.microsoft.com/office/drawing/2014/main" id="{00000000-0008-0000-0500-00000A2705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57150</xdr:colOff>
          <xdr:row>23</xdr:row>
          <xdr:rowOff>171450</xdr:rowOff>
        </xdr:from>
        <xdr:to>
          <xdr:col>20</xdr:col>
          <xdr:colOff>57150</xdr:colOff>
          <xdr:row>27</xdr:row>
          <xdr:rowOff>0</xdr:rowOff>
        </xdr:to>
        <xdr:sp macro="" textlink="">
          <xdr:nvSpPr>
            <xdr:cNvPr id="395098" name="Group Box 45914" hidden="1">
              <a:extLst>
                <a:ext uri="{63B3BB69-23CF-44E3-9099-C40C66FF867C}">
                  <a14:compatExt spid="_x0000_s395098"/>
                </a:ext>
                <a:ext uri="{FF2B5EF4-FFF2-40B4-BE49-F238E27FC236}">
                  <a16:creationId xmlns:a16="http://schemas.microsoft.com/office/drawing/2014/main" id="{00000000-0008-0000-0500-00005A0706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17</xdr:col>
          <xdr:colOff>38100</xdr:colOff>
          <xdr:row>24</xdr:row>
          <xdr:rowOff>28575</xdr:rowOff>
        </xdr:from>
        <xdr:to>
          <xdr:col>18</xdr:col>
          <xdr:colOff>123825</xdr:colOff>
          <xdr:row>26</xdr:row>
          <xdr:rowOff>19050</xdr:rowOff>
        </xdr:to>
        <xdr:sp macro="" textlink="">
          <xdr:nvSpPr>
            <xdr:cNvPr id="395099" name="Option Button 45915" hidden="1">
              <a:extLst>
                <a:ext uri="{63B3BB69-23CF-44E3-9099-C40C66FF867C}">
                  <a14:compatExt spid="_x0000_s395099"/>
                </a:ext>
                <a:ext uri="{FF2B5EF4-FFF2-40B4-BE49-F238E27FC236}">
                  <a16:creationId xmlns:a16="http://schemas.microsoft.com/office/drawing/2014/main" id="{00000000-0008-0000-0500-00005B07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YES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428625</xdr:colOff>
          <xdr:row>30</xdr:row>
          <xdr:rowOff>85725</xdr:rowOff>
        </xdr:from>
        <xdr:to>
          <xdr:col>10</xdr:col>
          <xdr:colOff>657225</xdr:colOff>
          <xdr:row>34</xdr:row>
          <xdr:rowOff>19050</xdr:rowOff>
        </xdr:to>
        <xdr:sp macro="" textlink="">
          <xdr:nvSpPr>
            <xdr:cNvPr id="395100" name="Group Box 45916" hidden="1">
              <a:extLst>
                <a:ext uri="{63B3BB69-23CF-44E3-9099-C40C66FF867C}">
                  <a14:compatExt spid="_x0000_s395100"/>
                </a:ext>
                <a:ext uri="{FF2B5EF4-FFF2-40B4-BE49-F238E27FC236}">
                  <a16:creationId xmlns:a16="http://schemas.microsoft.com/office/drawing/2014/main" id="{00000000-0008-0000-0500-00005C0706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3</xdr:col>
          <xdr:colOff>504825</xdr:colOff>
          <xdr:row>31</xdr:row>
          <xdr:rowOff>95250</xdr:rowOff>
        </xdr:from>
        <xdr:to>
          <xdr:col>3</xdr:col>
          <xdr:colOff>1057275</xdr:colOff>
          <xdr:row>32</xdr:row>
          <xdr:rowOff>152400</xdr:rowOff>
        </xdr:to>
        <xdr:sp macro="" textlink="">
          <xdr:nvSpPr>
            <xdr:cNvPr id="395101" name="Option Button 45917" hidden="1">
              <a:extLst>
                <a:ext uri="{63B3BB69-23CF-44E3-9099-C40C66FF867C}">
                  <a14:compatExt spid="_x0000_s395101"/>
                </a:ext>
                <a:ext uri="{FF2B5EF4-FFF2-40B4-BE49-F238E27FC236}">
                  <a16:creationId xmlns:a16="http://schemas.microsoft.com/office/drawing/2014/main" id="{00000000-0008-0000-0500-00005D07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Dealer</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1095375</xdr:colOff>
          <xdr:row>31</xdr:row>
          <xdr:rowOff>95250</xdr:rowOff>
        </xdr:from>
        <xdr:to>
          <xdr:col>6</xdr:col>
          <xdr:colOff>352425</xdr:colOff>
          <xdr:row>32</xdr:row>
          <xdr:rowOff>161925</xdr:rowOff>
        </xdr:to>
        <xdr:sp macro="" textlink="">
          <xdr:nvSpPr>
            <xdr:cNvPr id="395102" name="Option Button 45918" hidden="1">
              <a:extLst>
                <a:ext uri="{63B3BB69-23CF-44E3-9099-C40C66FF867C}">
                  <a14:compatExt spid="_x0000_s395102"/>
                </a:ext>
                <a:ext uri="{FF2B5EF4-FFF2-40B4-BE49-F238E27FC236}">
                  <a16:creationId xmlns:a16="http://schemas.microsoft.com/office/drawing/2014/main" id="{00000000-0008-0000-0500-00005E07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Installation Address</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485775</xdr:colOff>
          <xdr:row>31</xdr:row>
          <xdr:rowOff>95250</xdr:rowOff>
        </xdr:from>
        <xdr:to>
          <xdr:col>9</xdr:col>
          <xdr:colOff>352425</xdr:colOff>
          <xdr:row>32</xdr:row>
          <xdr:rowOff>152400</xdr:rowOff>
        </xdr:to>
        <xdr:sp macro="" textlink="">
          <xdr:nvSpPr>
            <xdr:cNvPr id="395103" name="Option Button 45919" hidden="1">
              <a:extLst>
                <a:ext uri="{63B3BB69-23CF-44E3-9099-C40C66FF867C}">
                  <a14:compatExt spid="_x0000_s395103"/>
                </a:ext>
                <a:ext uri="{FF2B5EF4-FFF2-40B4-BE49-F238E27FC236}">
                  <a16:creationId xmlns:a16="http://schemas.microsoft.com/office/drawing/2014/main" id="{00000000-0008-0000-0500-00005F07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Terminal</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238125</xdr:colOff>
          <xdr:row>31</xdr:row>
          <xdr:rowOff>95250</xdr:rowOff>
        </xdr:from>
        <xdr:to>
          <xdr:col>10</xdr:col>
          <xdr:colOff>390525</xdr:colOff>
          <xdr:row>32</xdr:row>
          <xdr:rowOff>152400</xdr:rowOff>
        </xdr:to>
        <xdr:sp macro="" textlink="">
          <xdr:nvSpPr>
            <xdr:cNvPr id="395104" name="Option Button 45920" hidden="1">
              <a:extLst>
                <a:ext uri="{63B3BB69-23CF-44E3-9099-C40C66FF867C}">
                  <a14:compatExt spid="_x0000_s395104"/>
                </a:ext>
                <a:ext uri="{FF2B5EF4-FFF2-40B4-BE49-F238E27FC236}">
                  <a16:creationId xmlns:a16="http://schemas.microsoft.com/office/drawing/2014/main" id="{00000000-0008-0000-0500-00006007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Other</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19050</xdr:colOff>
          <xdr:row>26</xdr:row>
          <xdr:rowOff>19050</xdr:rowOff>
        </xdr:from>
        <xdr:to>
          <xdr:col>9</xdr:col>
          <xdr:colOff>123825</xdr:colOff>
          <xdr:row>28</xdr:row>
          <xdr:rowOff>0</xdr:rowOff>
        </xdr:to>
        <xdr:sp macro="" textlink="">
          <xdr:nvSpPr>
            <xdr:cNvPr id="395105" name="Check Box 45921" hidden="1">
              <a:extLst>
                <a:ext uri="{63B3BB69-23CF-44E3-9099-C40C66FF867C}">
                  <a14:compatExt spid="_x0000_s395105"/>
                </a:ext>
                <a:ext uri="{FF2B5EF4-FFF2-40B4-BE49-F238E27FC236}">
                  <a16:creationId xmlns:a16="http://schemas.microsoft.com/office/drawing/2014/main" id="{00000000-0008-0000-0500-00006107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133350</xdr:colOff>
          <xdr:row>24</xdr:row>
          <xdr:rowOff>28575</xdr:rowOff>
        </xdr:from>
        <xdr:to>
          <xdr:col>20</xdr:col>
          <xdr:colOff>0</xdr:colOff>
          <xdr:row>26</xdr:row>
          <xdr:rowOff>19050</xdr:rowOff>
        </xdr:to>
        <xdr:sp macro="" textlink="">
          <xdr:nvSpPr>
            <xdr:cNvPr id="395106" name="Option Button 45922" hidden="1">
              <a:extLst>
                <a:ext uri="{63B3BB69-23CF-44E3-9099-C40C66FF867C}">
                  <a14:compatExt spid="_x0000_s395106"/>
                </a:ext>
                <a:ext uri="{FF2B5EF4-FFF2-40B4-BE49-F238E27FC236}">
                  <a16:creationId xmlns:a16="http://schemas.microsoft.com/office/drawing/2014/main" id="{00000000-0008-0000-0500-00006207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9525</xdr:colOff>
          <xdr:row>254</xdr:row>
          <xdr:rowOff>0</xdr:rowOff>
        </xdr:from>
        <xdr:to>
          <xdr:col>19</xdr:col>
          <xdr:colOff>285750</xdr:colOff>
          <xdr:row>260</xdr:row>
          <xdr:rowOff>0</xdr:rowOff>
        </xdr:to>
        <xdr:sp macro="" textlink="">
          <xdr:nvSpPr>
            <xdr:cNvPr id="395180" name="Group Box 45996" hidden="1">
              <a:extLst>
                <a:ext uri="{63B3BB69-23CF-44E3-9099-C40C66FF867C}">
                  <a14:compatExt spid="_x0000_s395180"/>
                </a:ext>
                <a:ext uri="{FF2B5EF4-FFF2-40B4-BE49-F238E27FC236}">
                  <a16:creationId xmlns:a16="http://schemas.microsoft.com/office/drawing/2014/main" id="{00000000-0008-0000-0500-0000AC0706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255</xdr:row>
          <xdr:rowOff>0</xdr:rowOff>
        </xdr:from>
        <xdr:to>
          <xdr:col>3</xdr:col>
          <xdr:colOff>104775</xdr:colOff>
          <xdr:row>255</xdr:row>
          <xdr:rowOff>219075</xdr:rowOff>
        </xdr:to>
        <xdr:sp macro="" textlink="">
          <xdr:nvSpPr>
            <xdr:cNvPr id="395181" name="Option Button 45997" hidden="1">
              <a:extLst>
                <a:ext uri="{63B3BB69-23CF-44E3-9099-C40C66FF867C}">
                  <a14:compatExt spid="_x0000_s395181"/>
                </a:ext>
                <a:ext uri="{FF2B5EF4-FFF2-40B4-BE49-F238E27FC236}">
                  <a16:creationId xmlns:a16="http://schemas.microsoft.com/office/drawing/2014/main" id="{00000000-0008-0000-0500-0000AD07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256</xdr:row>
          <xdr:rowOff>0</xdr:rowOff>
        </xdr:from>
        <xdr:to>
          <xdr:col>3</xdr:col>
          <xdr:colOff>104775</xdr:colOff>
          <xdr:row>256</xdr:row>
          <xdr:rowOff>219075</xdr:rowOff>
        </xdr:to>
        <xdr:sp macro="" textlink="">
          <xdr:nvSpPr>
            <xdr:cNvPr id="395182" name="Option Button 45998" hidden="1">
              <a:extLst>
                <a:ext uri="{63B3BB69-23CF-44E3-9099-C40C66FF867C}">
                  <a14:compatExt spid="_x0000_s395182"/>
                </a:ext>
                <a:ext uri="{FF2B5EF4-FFF2-40B4-BE49-F238E27FC236}">
                  <a16:creationId xmlns:a16="http://schemas.microsoft.com/office/drawing/2014/main" id="{00000000-0008-0000-0500-0000AE07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257</xdr:row>
          <xdr:rowOff>0</xdr:rowOff>
        </xdr:from>
        <xdr:to>
          <xdr:col>3</xdr:col>
          <xdr:colOff>104775</xdr:colOff>
          <xdr:row>257</xdr:row>
          <xdr:rowOff>219075</xdr:rowOff>
        </xdr:to>
        <xdr:sp macro="" textlink="">
          <xdr:nvSpPr>
            <xdr:cNvPr id="395183" name="Option Button 45999" hidden="1">
              <a:extLst>
                <a:ext uri="{63B3BB69-23CF-44E3-9099-C40C66FF867C}">
                  <a14:compatExt spid="_x0000_s395183"/>
                </a:ext>
                <a:ext uri="{FF2B5EF4-FFF2-40B4-BE49-F238E27FC236}">
                  <a16:creationId xmlns:a16="http://schemas.microsoft.com/office/drawing/2014/main" id="{00000000-0008-0000-0500-0000AF07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258</xdr:row>
          <xdr:rowOff>0</xdr:rowOff>
        </xdr:from>
        <xdr:to>
          <xdr:col>3</xdr:col>
          <xdr:colOff>190500</xdr:colOff>
          <xdr:row>258</xdr:row>
          <xdr:rowOff>219075</xdr:rowOff>
        </xdr:to>
        <xdr:sp macro="" textlink="">
          <xdr:nvSpPr>
            <xdr:cNvPr id="395184" name="Option Button 46000" hidden="1">
              <a:extLst>
                <a:ext uri="{63B3BB69-23CF-44E3-9099-C40C66FF867C}">
                  <a14:compatExt spid="_x0000_s395184"/>
                </a:ext>
                <a:ext uri="{FF2B5EF4-FFF2-40B4-BE49-F238E27FC236}">
                  <a16:creationId xmlns:a16="http://schemas.microsoft.com/office/drawing/2014/main" id="{00000000-0008-0000-0500-0000B007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259</xdr:row>
          <xdr:rowOff>0</xdr:rowOff>
        </xdr:from>
        <xdr:to>
          <xdr:col>3</xdr:col>
          <xdr:colOff>190500</xdr:colOff>
          <xdr:row>259</xdr:row>
          <xdr:rowOff>219075</xdr:rowOff>
        </xdr:to>
        <xdr:sp macro="" textlink="">
          <xdr:nvSpPr>
            <xdr:cNvPr id="395185" name="Option Button 46001" hidden="1">
              <a:extLst>
                <a:ext uri="{63B3BB69-23CF-44E3-9099-C40C66FF867C}">
                  <a14:compatExt spid="_x0000_s395185"/>
                </a:ext>
                <a:ext uri="{FF2B5EF4-FFF2-40B4-BE49-F238E27FC236}">
                  <a16:creationId xmlns:a16="http://schemas.microsoft.com/office/drawing/2014/main" id="{00000000-0008-0000-0500-0000B107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523875</xdr:colOff>
          <xdr:row>255</xdr:row>
          <xdr:rowOff>38100</xdr:rowOff>
        </xdr:from>
        <xdr:to>
          <xdr:col>8</xdr:col>
          <xdr:colOff>200025</xdr:colOff>
          <xdr:row>255</xdr:row>
          <xdr:rowOff>180975</xdr:rowOff>
        </xdr:to>
        <xdr:sp macro="" textlink="">
          <xdr:nvSpPr>
            <xdr:cNvPr id="395186" name="Check Box 46002" hidden="1">
              <a:extLst>
                <a:ext uri="{63B3BB69-23CF-44E3-9099-C40C66FF867C}">
                  <a14:compatExt spid="_x0000_s395186"/>
                </a:ext>
                <a:ext uri="{FF2B5EF4-FFF2-40B4-BE49-F238E27FC236}">
                  <a16:creationId xmlns:a16="http://schemas.microsoft.com/office/drawing/2014/main" id="{00000000-0008-0000-0500-0000B207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North</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200025</xdr:colOff>
          <xdr:row>255</xdr:row>
          <xdr:rowOff>28575</xdr:rowOff>
        </xdr:from>
        <xdr:to>
          <xdr:col>10</xdr:col>
          <xdr:colOff>295275</xdr:colOff>
          <xdr:row>255</xdr:row>
          <xdr:rowOff>190500</xdr:rowOff>
        </xdr:to>
        <xdr:sp macro="" textlink="">
          <xdr:nvSpPr>
            <xdr:cNvPr id="395187" name="Check Box 46003" hidden="1">
              <a:extLst>
                <a:ext uri="{63B3BB69-23CF-44E3-9099-C40C66FF867C}">
                  <a14:compatExt spid="_x0000_s395187"/>
                </a:ext>
                <a:ext uri="{FF2B5EF4-FFF2-40B4-BE49-F238E27FC236}">
                  <a16:creationId xmlns:a16="http://schemas.microsoft.com/office/drawing/2014/main" id="{00000000-0008-0000-0500-0000B307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South</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381000</xdr:colOff>
          <xdr:row>255</xdr:row>
          <xdr:rowOff>28575</xdr:rowOff>
        </xdr:from>
        <xdr:to>
          <xdr:col>10</xdr:col>
          <xdr:colOff>876300</xdr:colOff>
          <xdr:row>255</xdr:row>
          <xdr:rowOff>190500</xdr:rowOff>
        </xdr:to>
        <xdr:sp macro="" textlink="">
          <xdr:nvSpPr>
            <xdr:cNvPr id="395188" name="Check Box 46004" hidden="1">
              <a:extLst>
                <a:ext uri="{63B3BB69-23CF-44E3-9099-C40C66FF867C}">
                  <a14:compatExt spid="_x0000_s395188"/>
                </a:ext>
                <a:ext uri="{FF2B5EF4-FFF2-40B4-BE49-F238E27FC236}">
                  <a16:creationId xmlns:a16="http://schemas.microsoft.com/office/drawing/2014/main" id="{00000000-0008-0000-0500-0000B407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857250</xdr:colOff>
          <xdr:row>255</xdr:row>
          <xdr:rowOff>28575</xdr:rowOff>
        </xdr:from>
        <xdr:to>
          <xdr:col>11</xdr:col>
          <xdr:colOff>76200</xdr:colOff>
          <xdr:row>255</xdr:row>
          <xdr:rowOff>190500</xdr:rowOff>
        </xdr:to>
        <xdr:sp macro="" textlink="">
          <xdr:nvSpPr>
            <xdr:cNvPr id="395189" name="Check Box 46005" hidden="1">
              <a:extLst>
                <a:ext uri="{63B3BB69-23CF-44E3-9099-C40C66FF867C}">
                  <a14:compatExt spid="_x0000_s395189"/>
                </a:ext>
                <a:ext uri="{FF2B5EF4-FFF2-40B4-BE49-F238E27FC236}">
                  <a16:creationId xmlns:a16="http://schemas.microsoft.com/office/drawing/2014/main" id="{00000000-0008-0000-0500-0000B507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West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523875</xdr:colOff>
          <xdr:row>256</xdr:row>
          <xdr:rowOff>38100</xdr:rowOff>
        </xdr:from>
        <xdr:to>
          <xdr:col>8</xdr:col>
          <xdr:colOff>200025</xdr:colOff>
          <xdr:row>256</xdr:row>
          <xdr:rowOff>180975</xdr:rowOff>
        </xdr:to>
        <xdr:sp macro="" textlink="">
          <xdr:nvSpPr>
            <xdr:cNvPr id="395190" name="Check Box 46006" hidden="1">
              <a:extLst>
                <a:ext uri="{63B3BB69-23CF-44E3-9099-C40C66FF867C}">
                  <a14:compatExt spid="_x0000_s395190"/>
                </a:ext>
                <a:ext uri="{FF2B5EF4-FFF2-40B4-BE49-F238E27FC236}">
                  <a16:creationId xmlns:a16="http://schemas.microsoft.com/office/drawing/2014/main" id="{00000000-0008-0000-0500-0000B607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North</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200025</xdr:colOff>
          <xdr:row>256</xdr:row>
          <xdr:rowOff>28575</xdr:rowOff>
        </xdr:from>
        <xdr:to>
          <xdr:col>10</xdr:col>
          <xdr:colOff>295275</xdr:colOff>
          <xdr:row>256</xdr:row>
          <xdr:rowOff>190500</xdr:rowOff>
        </xdr:to>
        <xdr:sp macro="" textlink="">
          <xdr:nvSpPr>
            <xdr:cNvPr id="395191" name="Check Box 46007" hidden="1">
              <a:extLst>
                <a:ext uri="{63B3BB69-23CF-44E3-9099-C40C66FF867C}">
                  <a14:compatExt spid="_x0000_s395191"/>
                </a:ext>
                <a:ext uri="{FF2B5EF4-FFF2-40B4-BE49-F238E27FC236}">
                  <a16:creationId xmlns:a16="http://schemas.microsoft.com/office/drawing/2014/main" id="{00000000-0008-0000-0500-0000B707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South</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381000</xdr:colOff>
          <xdr:row>256</xdr:row>
          <xdr:rowOff>28575</xdr:rowOff>
        </xdr:from>
        <xdr:to>
          <xdr:col>10</xdr:col>
          <xdr:colOff>876300</xdr:colOff>
          <xdr:row>256</xdr:row>
          <xdr:rowOff>190500</xdr:rowOff>
        </xdr:to>
        <xdr:sp macro="" textlink="">
          <xdr:nvSpPr>
            <xdr:cNvPr id="395192" name="Check Box 46008" hidden="1">
              <a:extLst>
                <a:ext uri="{63B3BB69-23CF-44E3-9099-C40C66FF867C}">
                  <a14:compatExt spid="_x0000_s395192"/>
                </a:ext>
                <a:ext uri="{FF2B5EF4-FFF2-40B4-BE49-F238E27FC236}">
                  <a16:creationId xmlns:a16="http://schemas.microsoft.com/office/drawing/2014/main" id="{00000000-0008-0000-0500-0000B807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857250</xdr:colOff>
          <xdr:row>256</xdr:row>
          <xdr:rowOff>28575</xdr:rowOff>
        </xdr:from>
        <xdr:to>
          <xdr:col>11</xdr:col>
          <xdr:colOff>76200</xdr:colOff>
          <xdr:row>256</xdr:row>
          <xdr:rowOff>190500</xdr:rowOff>
        </xdr:to>
        <xdr:sp macro="" textlink="">
          <xdr:nvSpPr>
            <xdr:cNvPr id="395193" name="Check Box 46009" hidden="1">
              <a:extLst>
                <a:ext uri="{63B3BB69-23CF-44E3-9099-C40C66FF867C}">
                  <a14:compatExt spid="_x0000_s395193"/>
                </a:ext>
                <a:ext uri="{FF2B5EF4-FFF2-40B4-BE49-F238E27FC236}">
                  <a16:creationId xmlns:a16="http://schemas.microsoft.com/office/drawing/2014/main" id="{00000000-0008-0000-0500-0000B907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West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523875</xdr:colOff>
          <xdr:row>257</xdr:row>
          <xdr:rowOff>38100</xdr:rowOff>
        </xdr:from>
        <xdr:to>
          <xdr:col>8</xdr:col>
          <xdr:colOff>200025</xdr:colOff>
          <xdr:row>257</xdr:row>
          <xdr:rowOff>180975</xdr:rowOff>
        </xdr:to>
        <xdr:sp macro="" textlink="">
          <xdr:nvSpPr>
            <xdr:cNvPr id="395194" name="Check Box 46010" hidden="1">
              <a:extLst>
                <a:ext uri="{63B3BB69-23CF-44E3-9099-C40C66FF867C}">
                  <a14:compatExt spid="_x0000_s395194"/>
                </a:ext>
                <a:ext uri="{FF2B5EF4-FFF2-40B4-BE49-F238E27FC236}">
                  <a16:creationId xmlns:a16="http://schemas.microsoft.com/office/drawing/2014/main" id="{00000000-0008-0000-0500-0000BA07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North</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200025</xdr:colOff>
          <xdr:row>257</xdr:row>
          <xdr:rowOff>28575</xdr:rowOff>
        </xdr:from>
        <xdr:to>
          <xdr:col>10</xdr:col>
          <xdr:colOff>295275</xdr:colOff>
          <xdr:row>257</xdr:row>
          <xdr:rowOff>190500</xdr:rowOff>
        </xdr:to>
        <xdr:sp macro="" textlink="">
          <xdr:nvSpPr>
            <xdr:cNvPr id="395195" name="Check Box 46011" hidden="1">
              <a:extLst>
                <a:ext uri="{63B3BB69-23CF-44E3-9099-C40C66FF867C}">
                  <a14:compatExt spid="_x0000_s395195"/>
                </a:ext>
                <a:ext uri="{FF2B5EF4-FFF2-40B4-BE49-F238E27FC236}">
                  <a16:creationId xmlns:a16="http://schemas.microsoft.com/office/drawing/2014/main" id="{00000000-0008-0000-0500-0000BB07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South</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381000</xdr:colOff>
          <xdr:row>257</xdr:row>
          <xdr:rowOff>28575</xdr:rowOff>
        </xdr:from>
        <xdr:to>
          <xdr:col>10</xdr:col>
          <xdr:colOff>876300</xdr:colOff>
          <xdr:row>257</xdr:row>
          <xdr:rowOff>190500</xdr:rowOff>
        </xdr:to>
        <xdr:sp macro="" textlink="">
          <xdr:nvSpPr>
            <xdr:cNvPr id="395196" name="Check Box 46012" hidden="1">
              <a:extLst>
                <a:ext uri="{63B3BB69-23CF-44E3-9099-C40C66FF867C}">
                  <a14:compatExt spid="_x0000_s395196"/>
                </a:ext>
                <a:ext uri="{FF2B5EF4-FFF2-40B4-BE49-F238E27FC236}">
                  <a16:creationId xmlns:a16="http://schemas.microsoft.com/office/drawing/2014/main" id="{00000000-0008-0000-0500-0000BC07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857250</xdr:colOff>
          <xdr:row>257</xdr:row>
          <xdr:rowOff>28575</xdr:rowOff>
        </xdr:from>
        <xdr:to>
          <xdr:col>11</xdr:col>
          <xdr:colOff>76200</xdr:colOff>
          <xdr:row>257</xdr:row>
          <xdr:rowOff>190500</xdr:rowOff>
        </xdr:to>
        <xdr:sp macro="" textlink="">
          <xdr:nvSpPr>
            <xdr:cNvPr id="395197" name="Check Box 46013" hidden="1">
              <a:extLst>
                <a:ext uri="{63B3BB69-23CF-44E3-9099-C40C66FF867C}">
                  <a14:compatExt spid="_x0000_s395197"/>
                </a:ext>
                <a:ext uri="{FF2B5EF4-FFF2-40B4-BE49-F238E27FC236}">
                  <a16:creationId xmlns:a16="http://schemas.microsoft.com/office/drawing/2014/main" id="{00000000-0008-0000-0500-0000BD07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West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523875</xdr:colOff>
          <xdr:row>258</xdr:row>
          <xdr:rowOff>38100</xdr:rowOff>
        </xdr:from>
        <xdr:to>
          <xdr:col>8</xdr:col>
          <xdr:colOff>200025</xdr:colOff>
          <xdr:row>258</xdr:row>
          <xdr:rowOff>180975</xdr:rowOff>
        </xdr:to>
        <xdr:sp macro="" textlink="">
          <xdr:nvSpPr>
            <xdr:cNvPr id="395198" name="Check Box 46014" hidden="1">
              <a:extLst>
                <a:ext uri="{63B3BB69-23CF-44E3-9099-C40C66FF867C}">
                  <a14:compatExt spid="_x0000_s395198"/>
                </a:ext>
                <a:ext uri="{FF2B5EF4-FFF2-40B4-BE49-F238E27FC236}">
                  <a16:creationId xmlns:a16="http://schemas.microsoft.com/office/drawing/2014/main" id="{00000000-0008-0000-0500-0000BE07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North</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200025</xdr:colOff>
          <xdr:row>258</xdr:row>
          <xdr:rowOff>28575</xdr:rowOff>
        </xdr:from>
        <xdr:to>
          <xdr:col>10</xdr:col>
          <xdr:colOff>295275</xdr:colOff>
          <xdr:row>258</xdr:row>
          <xdr:rowOff>190500</xdr:rowOff>
        </xdr:to>
        <xdr:sp macro="" textlink="">
          <xdr:nvSpPr>
            <xdr:cNvPr id="395199" name="Check Box 46015" hidden="1">
              <a:extLst>
                <a:ext uri="{63B3BB69-23CF-44E3-9099-C40C66FF867C}">
                  <a14:compatExt spid="_x0000_s395199"/>
                </a:ext>
                <a:ext uri="{FF2B5EF4-FFF2-40B4-BE49-F238E27FC236}">
                  <a16:creationId xmlns:a16="http://schemas.microsoft.com/office/drawing/2014/main" id="{00000000-0008-0000-0500-0000BF07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South</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381000</xdr:colOff>
          <xdr:row>258</xdr:row>
          <xdr:rowOff>28575</xdr:rowOff>
        </xdr:from>
        <xdr:to>
          <xdr:col>10</xdr:col>
          <xdr:colOff>876300</xdr:colOff>
          <xdr:row>258</xdr:row>
          <xdr:rowOff>190500</xdr:rowOff>
        </xdr:to>
        <xdr:sp macro="" textlink="">
          <xdr:nvSpPr>
            <xdr:cNvPr id="395200" name="Check Box 46016" hidden="1">
              <a:extLst>
                <a:ext uri="{63B3BB69-23CF-44E3-9099-C40C66FF867C}">
                  <a14:compatExt spid="_x0000_s395200"/>
                </a:ext>
                <a:ext uri="{FF2B5EF4-FFF2-40B4-BE49-F238E27FC236}">
                  <a16:creationId xmlns:a16="http://schemas.microsoft.com/office/drawing/2014/main" id="{00000000-0008-0000-0500-0000C007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857250</xdr:colOff>
          <xdr:row>258</xdr:row>
          <xdr:rowOff>28575</xdr:rowOff>
        </xdr:from>
        <xdr:to>
          <xdr:col>11</xdr:col>
          <xdr:colOff>76200</xdr:colOff>
          <xdr:row>258</xdr:row>
          <xdr:rowOff>190500</xdr:rowOff>
        </xdr:to>
        <xdr:sp macro="" textlink="">
          <xdr:nvSpPr>
            <xdr:cNvPr id="395201" name="Check Box 46017" hidden="1">
              <a:extLst>
                <a:ext uri="{63B3BB69-23CF-44E3-9099-C40C66FF867C}">
                  <a14:compatExt spid="_x0000_s395201"/>
                </a:ext>
                <a:ext uri="{FF2B5EF4-FFF2-40B4-BE49-F238E27FC236}">
                  <a16:creationId xmlns:a16="http://schemas.microsoft.com/office/drawing/2014/main" id="{00000000-0008-0000-0500-0000C107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West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523875</xdr:colOff>
          <xdr:row>259</xdr:row>
          <xdr:rowOff>38100</xdr:rowOff>
        </xdr:from>
        <xdr:to>
          <xdr:col>8</xdr:col>
          <xdr:colOff>200025</xdr:colOff>
          <xdr:row>259</xdr:row>
          <xdr:rowOff>180975</xdr:rowOff>
        </xdr:to>
        <xdr:sp macro="" textlink="">
          <xdr:nvSpPr>
            <xdr:cNvPr id="395202" name="Check Box 46018" hidden="1">
              <a:extLst>
                <a:ext uri="{63B3BB69-23CF-44E3-9099-C40C66FF867C}">
                  <a14:compatExt spid="_x0000_s395202"/>
                </a:ext>
                <a:ext uri="{FF2B5EF4-FFF2-40B4-BE49-F238E27FC236}">
                  <a16:creationId xmlns:a16="http://schemas.microsoft.com/office/drawing/2014/main" id="{00000000-0008-0000-0500-0000C207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North</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200025</xdr:colOff>
          <xdr:row>259</xdr:row>
          <xdr:rowOff>28575</xdr:rowOff>
        </xdr:from>
        <xdr:to>
          <xdr:col>10</xdr:col>
          <xdr:colOff>295275</xdr:colOff>
          <xdr:row>259</xdr:row>
          <xdr:rowOff>190500</xdr:rowOff>
        </xdr:to>
        <xdr:sp macro="" textlink="">
          <xdr:nvSpPr>
            <xdr:cNvPr id="395203" name="Check Box 46019" hidden="1">
              <a:extLst>
                <a:ext uri="{63B3BB69-23CF-44E3-9099-C40C66FF867C}">
                  <a14:compatExt spid="_x0000_s395203"/>
                </a:ext>
                <a:ext uri="{FF2B5EF4-FFF2-40B4-BE49-F238E27FC236}">
                  <a16:creationId xmlns:a16="http://schemas.microsoft.com/office/drawing/2014/main" id="{00000000-0008-0000-0500-0000C307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South</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381000</xdr:colOff>
          <xdr:row>259</xdr:row>
          <xdr:rowOff>28575</xdr:rowOff>
        </xdr:from>
        <xdr:to>
          <xdr:col>10</xdr:col>
          <xdr:colOff>876300</xdr:colOff>
          <xdr:row>259</xdr:row>
          <xdr:rowOff>190500</xdr:rowOff>
        </xdr:to>
        <xdr:sp macro="" textlink="">
          <xdr:nvSpPr>
            <xdr:cNvPr id="395204" name="Check Box 46020" hidden="1">
              <a:extLst>
                <a:ext uri="{63B3BB69-23CF-44E3-9099-C40C66FF867C}">
                  <a14:compatExt spid="_x0000_s395204"/>
                </a:ext>
                <a:ext uri="{FF2B5EF4-FFF2-40B4-BE49-F238E27FC236}">
                  <a16:creationId xmlns:a16="http://schemas.microsoft.com/office/drawing/2014/main" id="{00000000-0008-0000-0500-0000C407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857250</xdr:colOff>
          <xdr:row>259</xdr:row>
          <xdr:rowOff>28575</xdr:rowOff>
        </xdr:from>
        <xdr:to>
          <xdr:col>11</xdr:col>
          <xdr:colOff>76200</xdr:colOff>
          <xdr:row>259</xdr:row>
          <xdr:rowOff>190500</xdr:rowOff>
        </xdr:to>
        <xdr:sp macro="" textlink="">
          <xdr:nvSpPr>
            <xdr:cNvPr id="395205" name="Check Box 46021" hidden="1">
              <a:extLst>
                <a:ext uri="{63B3BB69-23CF-44E3-9099-C40C66FF867C}">
                  <a14:compatExt spid="_x0000_s395205"/>
                </a:ext>
                <a:ext uri="{FF2B5EF4-FFF2-40B4-BE49-F238E27FC236}">
                  <a16:creationId xmlns:a16="http://schemas.microsoft.com/office/drawing/2014/main" id="{00000000-0008-0000-0500-0000C507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 West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254</xdr:row>
          <xdr:rowOff>28575</xdr:rowOff>
        </xdr:from>
        <xdr:to>
          <xdr:col>3</xdr:col>
          <xdr:colOff>104775</xdr:colOff>
          <xdr:row>254</xdr:row>
          <xdr:rowOff>219075</xdr:rowOff>
        </xdr:to>
        <xdr:sp macro="" textlink="">
          <xdr:nvSpPr>
            <xdr:cNvPr id="395206" name="Option Button 46022" hidden="1">
              <a:extLst>
                <a:ext uri="{63B3BB69-23CF-44E3-9099-C40C66FF867C}">
                  <a14:compatExt spid="_x0000_s395206"/>
                </a:ext>
                <a:ext uri="{FF2B5EF4-FFF2-40B4-BE49-F238E27FC236}">
                  <a16:creationId xmlns:a16="http://schemas.microsoft.com/office/drawing/2014/main" id="{00000000-0008-0000-0500-0000C607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editAs="oneCell">
    <xdr:from>
      <xdr:col>3</xdr:col>
      <xdr:colOff>895349</xdr:colOff>
      <xdr:row>321</xdr:row>
      <xdr:rowOff>66675</xdr:rowOff>
    </xdr:from>
    <xdr:to>
      <xdr:col>14</xdr:col>
      <xdr:colOff>90805</xdr:colOff>
      <xdr:row>340</xdr:row>
      <xdr:rowOff>224790</xdr:rowOff>
    </xdr:to>
    <xdr:pic>
      <xdr:nvPicPr>
        <xdr:cNvPr id="412873" name="Picture 638">
          <a:extLst>
            <a:ext uri="{FF2B5EF4-FFF2-40B4-BE49-F238E27FC236}">
              <a16:creationId xmlns:a16="http://schemas.microsoft.com/office/drawing/2014/main" id="{00000000-0008-0000-0500-0000C94C0600}"/>
            </a:ext>
          </a:extLst>
        </xdr:cNvPr>
        <xdr:cNvPicPr>
          <a:picLocks noChangeAspect="1" noChangeArrowheads="1"/>
        </xdr:cNvPicPr>
      </xdr:nvPicPr>
      <xdr:blipFill>
        <a:blip xmlns:r="http://schemas.openxmlformats.org/officeDocument/2006/relationships" r:embed="rId9">
          <a:extLst>
            <a:ext uri="{28A0092B-C50C-407E-A947-70E740481C1C}">
              <a14:useLocalDpi xmlns:a14="http://schemas.microsoft.com/office/drawing/2010/main" val="0"/>
            </a:ext>
          </a:extLst>
        </a:blip>
        <a:srcRect/>
        <a:stretch>
          <a:fillRect/>
        </a:stretch>
      </xdr:blipFill>
      <xdr:spPr bwMode="auto">
        <a:xfrm>
          <a:off x="1333499" y="60712350"/>
          <a:ext cx="5181601" cy="3200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3</xdr:col>
      <xdr:colOff>594360</xdr:colOff>
      <xdr:row>343</xdr:row>
      <xdr:rowOff>114300</xdr:rowOff>
    </xdr:from>
    <xdr:to>
      <xdr:col>10</xdr:col>
      <xdr:colOff>1141129</xdr:colOff>
      <xdr:row>343</xdr:row>
      <xdr:rowOff>114300</xdr:rowOff>
    </xdr:to>
    <xdr:cxnSp macro="">
      <xdr:nvCxnSpPr>
        <xdr:cNvPr id="595" name="Straight Arrow Connector 594">
          <a:extLst>
            <a:ext uri="{FF2B5EF4-FFF2-40B4-BE49-F238E27FC236}">
              <a16:creationId xmlns:a16="http://schemas.microsoft.com/office/drawing/2014/main" id="{00000000-0008-0000-0500-000053020000}"/>
            </a:ext>
          </a:extLst>
        </xdr:cNvPr>
        <xdr:cNvCxnSpPr/>
      </xdr:nvCxnSpPr>
      <xdr:spPr>
        <a:xfrm>
          <a:off x="1070610" y="63893700"/>
          <a:ext cx="3556669" cy="0"/>
        </a:xfrm>
        <a:prstGeom prst="straightConnector1">
          <a:avLst/>
        </a:prstGeom>
        <a:ln>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1106805</xdr:colOff>
      <xdr:row>342</xdr:row>
      <xdr:rowOff>245745</xdr:rowOff>
    </xdr:from>
    <xdr:to>
      <xdr:col>10</xdr:col>
      <xdr:colOff>1159056</xdr:colOff>
      <xdr:row>349</xdr:row>
      <xdr:rowOff>156248</xdr:rowOff>
    </xdr:to>
    <xdr:sp macro="" textlink="">
      <xdr:nvSpPr>
        <xdr:cNvPr id="596" name="Left Brace 595">
          <a:extLst>
            <a:ext uri="{FF2B5EF4-FFF2-40B4-BE49-F238E27FC236}">
              <a16:creationId xmlns:a16="http://schemas.microsoft.com/office/drawing/2014/main" id="{00000000-0008-0000-0500-000054020000}"/>
            </a:ext>
          </a:extLst>
        </xdr:cNvPr>
        <xdr:cNvSpPr>
          <a:spLocks noChangeAspect="1"/>
        </xdr:cNvSpPr>
      </xdr:nvSpPr>
      <xdr:spPr>
        <a:xfrm>
          <a:off x="4773930" y="60977145"/>
          <a:ext cx="52251" cy="1539278"/>
        </a:xfrm>
        <a:prstGeom prst="leftBrace">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endParaRPr lang="en-US"/>
        </a:p>
      </xdr:txBody>
    </xdr:sp>
    <xdr:clientData/>
  </xdr:twoCellAnchor>
  <xdr:twoCellAnchor>
    <xdr:from>
      <xdr:col>10</xdr:col>
      <xdr:colOff>1106805</xdr:colOff>
      <xdr:row>350</xdr:row>
      <xdr:rowOff>217170</xdr:rowOff>
    </xdr:from>
    <xdr:to>
      <xdr:col>10</xdr:col>
      <xdr:colOff>1159056</xdr:colOff>
      <xdr:row>357</xdr:row>
      <xdr:rowOff>156248</xdr:rowOff>
    </xdr:to>
    <xdr:sp macro="" textlink="">
      <xdr:nvSpPr>
        <xdr:cNvPr id="597" name="Left Brace 596">
          <a:extLst>
            <a:ext uri="{FF2B5EF4-FFF2-40B4-BE49-F238E27FC236}">
              <a16:creationId xmlns:a16="http://schemas.microsoft.com/office/drawing/2014/main" id="{00000000-0008-0000-0500-000055020000}"/>
            </a:ext>
          </a:extLst>
        </xdr:cNvPr>
        <xdr:cNvSpPr>
          <a:spLocks noChangeAspect="1"/>
        </xdr:cNvSpPr>
      </xdr:nvSpPr>
      <xdr:spPr>
        <a:xfrm>
          <a:off x="4773930" y="62805945"/>
          <a:ext cx="52251" cy="1539278"/>
        </a:xfrm>
        <a:prstGeom prst="leftBrace">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lstStyle/>
        <a:p>
          <a:endParaRPr lang="en-US"/>
        </a:p>
      </xdr:txBody>
    </xdr:sp>
    <xdr:clientData/>
  </xdr:twoCellAnchor>
  <xdr:twoCellAnchor>
    <xdr:from>
      <xdr:col>3</xdr:col>
      <xdr:colOff>594360</xdr:colOff>
      <xdr:row>351</xdr:row>
      <xdr:rowOff>114300</xdr:rowOff>
    </xdr:from>
    <xdr:to>
      <xdr:col>10</xdr:col>
      <xdr:colOff>1141129</xdr:colOff>
      <xdr:row>351</xdr:row>
      <xdr:rowOff>114300</xdr:rowOff>
    </xdr:to>
    <xdr:cxnSp macro="">
      <xdr:nvCxnSpPr>
        <xdr:cNvPr id="598" name="Straight Arrow Connector 597">
          <a:extLst>
            <a:ext uri="{FF2B5EF4-FFF2-40B4-BE49-F238E27FC236}">
              <a16:creationId xmlns:a16="http://schemas.microsoft.com/office/drawing/2014/main" id="{00000000-0008-0000-0500-000056020000}"/>
            </a:ext>
          </a:extLst>
        </xdr:cNvPr>
        <xdr:cNvCxnSpPr>
          <a:cxnSpLocks/>
        </xdr:cNvCxnSpPr>
      </xdr:nvCxnSpPr>
      <xdr:spPr>
        <a:xfrm>
          <a:off x="1070610" y="65722500"/>
          <a:ext cx="3556669" cy="0"/>
        </a:xfrm>
        <a:prstGeom prst="straightConnector1">
          <a:avLst/>
        </a:prstGeom>
        <a:ln>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mc:AlternateContent xmlns:mc="http://schemas.openxmlformats.org/markup-compatibility/2006">
    <mc:Choice xmlns:a14="http://schemas.microsoft.com/office/drawing/2010/main" Requires="a14">
      <xdr:twoCellAnchor editAs="oneCell">
        <xdr:from>
          <xdr:col>3</xdr:col>
          <xdr:colOff>0</xdr:colOff>
          <xdr:row>344</xdr:row>
          <xdr:rowOff>219075</xdr:rowOff>
        </xdr:from>
        <xdr:to>
          <xdr:col>10</xdr:col>
          <xdr:colOff>152400</xdr:colOff>
          <xdr:row>346</xdr:row>
          <xdr:rowOff>9525</xdr:rowOff>
        </xdr:to>
        <xdr:sp macro="" textlink="">
          <xdr:nvSpPr>
            <xdr:cNvPr id="399390" name="Group Box 46110" hidden="1">
              <a:extLst>
                <a:ext uri="{63B3BB69-23CF-44E3-9099-C40C66FF867C}">
                  <a14:compatExt spid="_x0000_s399390"/>
                </a:ext>
                <a:ext uri="{FF2B5EF4-FFF2-40B4-BE49-F238E27FC236}">
                  <a16:creationId xmlns:a16="http://schemas.microsoft.com/office/drawing/2014/main" id="{00000000-0008-0000-0500-00001E1806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3</xdr:col>
          <xdr:colOff>66675</xdr:colOff>
          <xdr:row>345</xdr:row>
          <xdr:rowOff>47625</xdr:rowOff>
        </xdr:from>
        <xdr:to>
          <xdr:col>3</xdr:col>
          <xdr:colOff>257175</xdr:colOff>
          <xdr:row>345</xdr:row>
          <xdr:rowOff>180975</xdr:rowOff>
        </xdr:to>
        <xdr:sp macro="" textlink="">
          <xdr:nvSpPr>
            <xdr:cNvPr id="399391" name="Option Button 46111" hidden="1">
              <a:extLst>
                <a:ext uri="{63B3BB69-23CF-44E3-9099-C40C66FF867C}">
                  <a14:compatExt spid="_x0000_s399391"/>
                </a:ext>
                <a:ext uri="{FF2B5EF4-FFF2-40B4-BE49-F238E27FC236}">
                  <a16:creationId xmlns:a16="http://schemas.microsoft.com/office/drawing/2014/main" id="{00000000-0008-0000-0500-00001F1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0</xdr:colOff>
          <xdr:row>347</xdr:row>
          <xdr:rowOff>0</xdr:rowOff>
        </xdr:from>
        <xdr:to>
          <xdr:col>10</xdr:col>
          <xdr:colOff>152400</xdr:colOff>
          <xdr:row>348</xdr:row>
          <xdr:rowOff>19050</xdr:rowOff>
        </xdr:to>
        <xdr:sp macro="" textlink="">
          <xdr:nvSpPr>
            <xdr:cNvPr id="399392" name="Group Box 46112" hidden="1">
              <a:extLst>
                <a:ext uri="{63B3BB69-23CF-44E3-9099-C40C66FF867C}">
                  <a14:compatExt spid="_x0000_s399392"/>
                </a:ext>
                <a:ext uri="{FF2B5EF4-FFF2-40B4-BE49-F238E27FC236}">
                  <a16:creationId xmlns:a16="http://schemas.microsoft.com/office/drawing/2014/main" id="{00000000-0008-0000-0500-0000201806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3</xdr:col>
          <xdr:colOff>0</xdr:colOff>
          <xdr:row>353</xdr:row>
          <xdr:rowOff>0</xdr:rowOff>
        </xdr:from>
        <xdr:to>
          <xdr:col>10</xdr:col>
          <xdr:colOff>142875</xdr:colOff>
          <xdr:row>354</xdr:row>
          <xdr:rowOff>19050</xdr:rowOff>
        </xdr:to>
        <xdr:sp macro="" textlink="">
          <xdr:nvSpPr>
            <xdr:cNvPr id="399393" name="Group Box 46113" hidden="1">
              <a:extLst>
                <a:ext uri="{63B3BB69-23CF-44E3-9099-C40C66FF867C}">
                  <a14:compatExt spid="_x0000_s399393"/>
                </a:ext>
                <a:ext uri="{FF2B5EF4-FFF2-40B4-BE49-F238E27FC236}">
                  <a16:creationId xmlns:a16="http://schemas.microsoft.com/office/drawing/2014/main" id="{00000000-0008-0000-0500-0000211806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3</xdr:col>
          <xdr:colOff>0</xdr:colOff>
          <xdr:row>355</xdr:row>
          <xdr:rowOff>9525</xdr:rowOff>
        </xdr:from>
        <xdr:to>
          <xdr:col>10</xdr:col>
          <xdr:colOff>133350</xdr:colOff>
          <xdr:row>356</xdr:row>
          <xdr:rowOff>28575</xdr:rowOff>
        </xdr:to>
        <xdr:sp macro="" textlink="">
          <xdr:nvSpPr>
            <xdr:cNvPr id="399394" name="Group Box 46114" hidden="1">
              <a:extLst>
                <a:ext uri="{63B3BB69-23CF-44E3-9099-C40C66FF867C}">
                  <a14:compatExt spid="_x0000_s399394"/>
                </a:ext>
                <a:ext uri="{FF2B5EF4-FFF2-40B4-BE49-F238E27FC236}">
                  <a16:creationId xmlns:a16="http://schemas.microsoft.com/office/drawing/2014/main" id="{00000000-0008-0000-0500-0000221806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3</xdr:col>
          <xdr:colOff>76200</xdr:colOff>
          <xdr:row>347</xdr:row>
          <xdr:rowOff>38100</xdr:rowOff>
        </xdr:from>
        <xdr:to>
          <xdr:col>3</xdr:col>
          <xdr:colOff>266700</xdr:colOff>
          <xdr:row>347</xdr:row>
          <xdr:rowOff>171450</xdr:rowOff>
        </xdr:to>
        <xdr:sp macro="" textlink="">
          <xdr:nvSpPr>
            <xdr:cNvPr id="399395" name="Option Button 46115" hidden="1">
              <a:extLst>
                <a:ext uri="{63B3BB69-23CF-44E3-9099-C40C66FF867C}">
                  <a14:compatExt spid="_x0000_s399395"/>
                </a:ext>
                <a:ext uri="{FF2B5EF4-FFF2-40B4-BE49-F238E27FC236}">
                  <a16:creationId xmlns:a16="http://schemas.microsoft.com/office/drawing/2014/main" id="{00000000-0008-0000-0500-0000231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476250</xdr:colOff>
          <xdr:row>347</xdr:row>
          <xdr:rowOff>38100</xdr:rowOff>
        </xdr:from>
        <xdr:to>
          <xdr:col>6</xdr:col>
          <xdr:colOff>123825</xdr:colOff>
          <xdr:row>347</xdr:row>
          <xdr:rowOff>171450</xdr:rowOff>
        </xdr:to>
        <xdr:sp macro="" textlink="">
          <xdr:nvSpPr>
            <xdr:cNvPr id="399396" name="Option Button 46116" hidden="1">
              <a:extLst>
                <a:ext uri="{63B3BB69-23CF-44E3-9099-C40C66FF867C}">
                  <a14:compatExt spid="_x0000_s399396"/>
                </a:ext>
                <a:ext uri="{FF2B5EF4-FFF2-40B4-BE49-F238E27FC236}">
                  <a16:creationId xmlns:a16="http://schemas.microsoft.com/office/drawing/2014/main" id="{00000000-0008-0000-0500-0000241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66675</xdr:colOff>
          <xdr:row>353</xdr:row>
          <xdr:rowOff>28575</xdr:rowOff>
        </xdr:from>
        <xdr:to>
          <xdr:col>3</xdr:col>
          <xdr:colOff>247650</xdr:colOff>
          <xdr:row>353</xdr:row>
          <xdr:rowOff>161925</xdr:rowOff>
        </xdr:to>
        <xdr:sp macro="" textlink="">
          <xdr:nvSpPr>
            <xdr:cNvPr id="399397" name="Option Button 46117" hidden="1">
              <a:extLst>
                <a:ext uri="{63B3BB69-23CF-44E3-9099-C40C66FF867C}">
                  <a14:compatExt spid="_x0000_s399397"/>
                </a:ext>
                <a:ext uri="{FF2B5EF4-FFF2-40B4-BE49-F238E27FC236}">
                  <a16:creationId xmlns:a16="http://schemas.microsoft.com/office/drawing/2014/main" id="{00000000-0008-0000-0500-0000251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457200</xdr:colOff>
          <xdr:row>353</xdr:row>
          <xdr:rowOff>38100</xdr:rowOff>
        </xdr:from>
        <xdr:to>
          <xdr:col>6</xdr:col>
          <xdr:colOff>95250</xdr:colOff>
          <xdr:row>353</xdr:row>
          <xdr:rowOff>171450</xdr:rowOff>
        </xdr:to>
        <xdr:sp macro="" textlink="">
          <xdr:nvSpPr>
            <xdr:cNvPr id="399398" name="Option Button 46118" hidden="1">
              <a:extLst>
                <a:ext uri="{63B3BB69-23CF-44E3-9099-C40C66FF867C}">
                  <a14:compatExt spid="_x0000_s399398"/>
                </a:ext>
                <a:ext uri="{FF2B5EF4-FFF2-40B4-BE49-F238E27FC236}">
                  <a16:creationId xmlns:a16="http://schemas.microsoft.com/office/drawing/2014/main" id="{00000000-0008-0000-0500-0000261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47625</xdr:colOff>
          <xdr:row>355</xdr:row>
          <xdr:rowOff>47625</xdr:rowOff>
        </xdr:from>
        <xdr:to>
          <xdr:col>3</xdr:col>
          <xdr:colOff>228600</xdr:colOff>
          <xdr:row>355</xdr:row>
          <xdr:rowOff>180975</xdr:rowOff>
        </xdr:to>
        <xdr:sp macro="" textlink="">
          <xdr:nvSpPr>
            <xdr:cNvPr id="399399" name="Option Button 46119" hidden="1">
              <a:extLst>
                <a:ext uri="{63B3BB69-23CF-44E3-9099-C40C66FF867C}">
                  <a14:compatExt spid="_x0000_s399399"/>
                </a:ext>
                <a:ext uri="{FF2B5EF4-FFF2-40B4-BE49-F238E27FC236}">
                  <a16:creationId xmlns:a16="http://schemas.microsoft.com/office/drawing/2014/main" id="{00000000-0008-0000-0500-0000271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363</xdr:row>
          <xdr:rowOff>0</xdr:rowOff>
        </xdr:from>
        <xdr:to>
          <xdr:col>3</xdr:col>
          <xdr:colOff>95250</xdr:colOff>
          <xdr:row>364</xdr:row>
          <xdr:rowOff>0</xdr:rowOff>
        </xdr:to>
        <xdr:sp macro="" textlink="">
          <xdr:nvSpPr>
            <xdr:cNvPr id="399400" name="Option Button 46120" hidden="1">
              <a:extLst>
                <a:ext uri="{63B3BB69-23CF-44E3-9099-C40C66FF867C}">
                  <a14:compatExt spid="_x0000_s399400"/>
                </a:ext>
                <a:ext uri="{FF2B5EF4-FFF2-40B4-BE49-F238E27FC236}">
                  <a16:creationId xmlns:a16="http://schemas.microsoft.com/office/drawing/2014/main" id="{00000000-0008-0000-0500-0000281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369</xdr:row>
          <xdr:rowOff>0</xdr:rowOff>
        </xdr:from>
        <xdr:to>
          <xdr:col>3</xdr:col>
          <xdr:colOff>95250</xdr:colOff>
          <xdr:row>369</xdr:row>
          <xdr:rowOff>219075</xdr:rowOff>
        </xdr:to>
        <xdr:sp macro="" textlink="">
          <xdr:nvSpPr>
            <xdr:cNvPr id="399401" name="Option Button 46121" hidden="1">
              <a:extLst>
                <a:ext uri="{63B3BB69-23CF-44E3-9099-C40C66FF867C}">
                  <a14:compatExt spid="_x0000_s399401"/>
                </a:ext>
                <a:ext uri="{FF2B5EF4-FFF2-40B4-BE49-F238E27FC236}">
                  <a16:creationId xmlns:a16="http://schemas.microsoft.com/office/drawing/2014/main" id="{00000000-0008-0000-0500-0000291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374</xdr:row>
          <xdr:rowOff>0</xdr:rowOff>
        </xdr:from>
        <xdr:to>
          <xdr:col>3</xdr:col>
          <xdr:colOff>95250</xdr:colOff>
          <xdr:row>374</xdr:row>
          <xdr:rowOff>219075</xdr:rowOff>
        </xdr:to>
        <xdr:sp macro="" textlink="">
          <xdr:nvSpPr>
            <xdr:cNvPr id="399402" name="Option Button 46122" hidden="1">
              <a:extLst>
                <a:ext uri="{63B3BB69-23CF-44E3-9099-C40C66FF867C}">
                  <a14:compatExt spid="_x0000_s399402"/>
                </a:ext>
                <a:ext uri="{FF2B5EF4-FFF2-40B4-BE49-F238E27FC236}">
                  <a16:creationId xmlns:a16="http://schemas.microsoft.com/office/drawing/2014/main" id="{00000000-0008-0000-0500-00002A1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378</xdr:row>
          <xdr:rowOff>0</xdr:rowOff>
        </xdr:from>
        <xdr:to>
          <xdr:col>3</xdr:col>
          <xdr:colOff>95250</xdr:colOff>
          <xdr:row>378</xdr:row>
          <xdr:rowOff>219075</xdr:rowOff>
        </xdr:to>
        <xdr:sp macro="" textlink="">
          <xdr:nvSpPr>
            <xdr:cNvPr id="399403" name="Option Button 46123" hidden="1">
              <a:extLst>
                <a:ext uri="{63B3BB69-23CF-44E3-9099-C40C66FF867C}">
                  <a14:compatExt spid="_x0000_s399403"/>
                </a:ext>
                <a:ext uri="{FF2B5EF4-FFF2-40B4-BE49-F238E27FC236}">
                  <a16:creationId xmlns:a16="http://schemas.microsoft.com/office/drawing/2014/main" id="{00000000-0008-0000-0500-00002B1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161925</xdr:colOff>
          <xdr:row>372</xdr:row>
          <xdr:rowOff>0</xdr:rowOff>
        </xdr:from>
        <xdr:to>
          <xdr:col>3</xdr:col>
          <xdr:colOff>466725</xdr:colOff>
          <xdr:row>372</xdr:row>
          <xdr:rowOff>219075</xdr:rowOff>
        </xdr:to>
        <xdr:sp macro="" textlink="">
          <xdr:nvSpPr>
            <xdr:cNvPr id="399404" name="Check Box 46124" hidden="1">
              <a:extLst>
                <a:ext uri="{63B3BB69-23CF-44E3-9099-C40C66FF867C}">
                  <a14:compatExt spid="_x0000_s399404"/>
                </a:ext>
                <a:ext uri="{FF2B5EF4-FFF2-40B4-BE49-F238E27FC236}">
                  <a16:creationId xmlns:a16="http://schemas.microsoft.com/office/drawing/2014/main" id="{00000000-0008-0000-0500-00002C1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161925</xdr:colOff>
          <xdr:row>372</xdr:row>
          <xdr:rowOff>209550</xdr:rowOff>
        </xdr:from>
        <xdr:to>
          <xdr:col>3</xdr:col>
          <xdr:colOff>466725</xdr:colOff>
          <xdr:row>373</xdr:row>
          <xdr:rowOff>200025</xdr:rowOff>
        </xdr:to>
        <xdr:sp macro="" textlink="">
          <xdr:nvSpPr>
            <xdr:cNvPr id="399405" name="Check Box 46125" hidden="1">
              <a:extLst>
                <a:ext uri="{63B3BB69-23CF-44E3-9099-C40C66FF867C}">
                  <a14:compatExt spid="_x0000_s399405"/>
                </a:ext>
                <a:ext uri="{FF2B5EF4-FFF2-40B4-BE49-F238E27FC236}">
                  <a16:creationId xmlns:a16="http://schemas.microsoft.com/office/drawing/2014/main" id="{00000000-0008-0000-0500-00002D1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114300</xdr:colOff>
          <xdr:row>372</xdr:row>
          <xdr:rowOff>0</xdr:rowOff>
        </xdr:from>
        <xdr:to>
          <xdr:col>5</xdr:col>
          <xdr:colOff>419100</xdr:colOff>
          <xdr:row>372</xdr:row>
          <xdr:rowOff>219075</xdr:rowOff>
        </xdr:to>
        <xdr:sp macro="" textlink="">
          <xdr:nvSpPr>
            <xdr:cNvPr id="399406" name="Check Box 46126" hidden="1">
              <a:extLst>
                <a:ext uri="{63B3BB69-23CF-44E3-9099-C40C66FF867C}">
                  <a14:compatExt spid="_x0000_s399406"/>
                </a:ext>
                <a:ext uri="{FF2B5EF4-FFF2-40B4-BE49-F238E27FC236}">
                  <a16:creationId xmlns:a16="http://schemas.microsoft.com/office/drawing/2014/main" id="{00000000-0008-0000-0500-00002E1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209550</xdr:colOff>
          <xdr:row>372</xdr:row>
          <xdr:rowOff>0</xdr:rowOff>
        </xdr:from>
        <xdr:to>
          <xdr:col>10</xdr:col>
          <xdr:colOff>114300</xdr:colOff>
          <xdr:row>372</xdr:row>
          <xdr:rowOff>219075</xdr:rowOff>
        </xdr:to>
        <xdr:sp macro="" textlink="">
          <xdr:nvSpPr>
            <xdr:cNvPr id="399407" name="Check Box 46127" hidden="1">
              <a:extLst>
                <a:ext uri="{63B3BB69-23CF-44E3-9099-C40C66FF867C}">
                  <a14:compatExt spid="_x0000_s399407"/>
                </a:ext>
                <a:ext uri="{FF2B5EF4-FFF2-40B4-BE49-F238E27FC236}">
                  <a16:creationId xmlns:a16="http://schemas.microsoft.com/office/drawing/2014/main" id="{00000000-0008-0000-0500-00002F1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66675</xdr:colOff>
          <xdr:row>376</xdr:row>
          <xdr:rowOff>200025</xdr:rowOff>
        </xdr:from>
        <xdr:to>
          <xdr:col>3</xdr:col>
          <xdr:colOff>371475</xdr:colOff>
          <xdr:row>377</xdr:row>
          <xdr:rowOff>200025</xdr:rowOff>
        </xdr:to>
        <xdr:sp macro="" textlink="">
          <xdr:nvSpPr>
            <xdr:cNvPr id="399408" name="Check Box 46128" hidden="1">
              <a:extLst>
                <a:ext uri="{63B3BB69-23CF-44E3-9099-C40C66FF867C}">
                  <a14:compatExt spid="_x0000_s399408"/>
                </a:ext>
                <a:ext uri="{FF2B5EF4-FFF2-40B4-BE49-F238E27FC236}">
                  <a16:creationId xmlns:a16="http://schemas.microsoft.com/office/drawing/2014/main" id="{00000000-0008-0000-0500-0000301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800100</xdr:colOff>
          <xdr:row>376</xdr:row>
          <xdr:rowOff>200025</xdr:rowOff>
        </xdr:from>
        <xdr:to>
          <xdr:col>3</xdr:col>
          <xdr:colOff>1104900</xdr:colOff>
          <xdr:row>377</xdr:row>
          <xdr:rowOff>200025</xdr:rowOff>
        </xdr:to>
        <xdr:sp macro="" textlink="">
          <xdr:nvSpPr>
            <xdr:cNvPr id="399409" name="Check Box 46129" hidden="1">
              <a:extLst>
                <a:ext uri="{63B3BB69-23CF-44E3-9099-C40C66FF867C}">
                  <a14:compatExt spid="_x0000_s399409"/>
                </a:ext>
                <a:ext uri="{FF2B5EF4-FFF2-40B4-BE49-F238E27FC236}">
                  <a16:creationId xmlns:a16="http://schemas.microsoft.com/office/drawing/2014/main" id="{00000000-0008-0000-0500-0000311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114300</xdr:colOff>
          <xdr:row>372</xdr:row>
          <xdr:rowOff>209550</xdr:rowOff>
        </xdr:from>
        <xdr:to>
          <xdr:col>5</xdr:col>
          <xdr:colOff>419100</xdr:colOff>
          <xdr:row>373</xdr:row>
          <xdr:rowOff>200025</xdr:rowOff>
        </xdr:to>
        <xdr:sp macro="" textlink="">
          <xdr:nvSpPr>
            <xdr:cNvPr id="399411" name="Check Box 46131" hidden="1">
              <a:extLst>
                <a:ext uri="{63B3BB69-23CF-44E3-9099-C40C66FF867C}">
                  <a14:compatExt spid="_x0000_s399411"/>
                </a:ext>
                <a:ext uri="{FF2B5EF4-FFF2-40B4-BE49-F238E27FC236}">
                  <a16:creationId xmlns:a16="http://schemas.microsoft.com/office/drawing/2014/main" id="{00000000-0008-0000-0500-0000331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365</xdr:row>
          <xdr:rowOff>28575</xdr:rowOff>
        </xdr:from>
        <xdr:to>
          <xdr:col>3</xdr:col>
          <xdr:colOff>95250</xdr:colOff>
          <xdr:row>366</xdr:row>
          <xdr:rowOff>19050</xdr:rowOff>
        </xdr:to>
        <xdr:sp macro="" textlink="">
          <xdr:nvSpPr>
            <xdr:cNvPr id="399412" name="Check Box 46132" hidden="1">
              <a:extLst>
                <a:ext uri="{63B3BB69-23CF-44E3-9099-C40C66FF867C}">
                  <a14:compatExt spid="_x0000_s399412"/>
                </a:ext>
                <a:ext uri="{FF2B5EF4-FFF2-40B4-BE49-F238E27FC236}">
                  <a16:creationId xmlns:a16="http://schemas.microsoft.com/office/drawing/2014/main" id="{00000000-0008-0000-0500-0000341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371</xdr:row>
          <xdr:rowOff>28575</xdr:rowOff>
        </xdr:from>
        <xdr:to>
          <xdr:col>3</xdr:col>
          <xdr:colOff>95250</xdr:colOff>
          <xdr:row>372</xdr:row>
          <xdr:rowOff>19050</xdr:rowOff>
        </xdr:to>
        <xdr:sp macro="" textlink="">
          <xdr:nvSpPr>
            <xdr:cNvPr id="399413" name="Check Box 46133" hidden="1">
              <a:extLst>
                <a:ext uri="{63B3BB69-23CF-44E3-9099-C40C66FF867C}">
                  <a14:compatExt spid="_x0000_s399413"/>
                </a:ext>
                <a:ext uri="{FF2B5EF4-FFF2-40B4-BE49-F238E27FC236}">
                  <a16:creationId xmlns:a16="http://schemas.microsoft.com/office/drawing/2014/main" id="{00000000-0008-0000-0500-0000351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376</xdr:row>
          <xdr:rowOff>28575</xdr:rowOff>
        </xdr:from>
        <xdr:to>
          <xdr:col>3</xdr:col>
          <xdr:colOff>95250</xdr:colOff>
          <xdr:row>377</xdr:row>
          <xdr:rowOff>19050</xdr:rowOff>
        </xdr:to>
        <xdr:sp macro="" textlink="">
          <xdr:nvSpPr>
            <xdr:cNvPr id="399414" name="Check Box 46134" hidden="1">
              <a:extLst>
                <a:ext uri="{63B3BB69-23CF-44E3-9099-C40C66FF867C}">
                  <a14:compatExt spid="_x0000_s399414"/>
                </a:ext>
                <a:ext uri="{FF2B5EF4-FFF2-40B4-BE49-F238E27FC236}">
                  <a16:creationId xmlns:a16="http://schemas.microsoft.com/office/drawing/2014/main" id="{00000000-0008-0000-0500-0000361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209550</xdr:colOff>
          <xdr:row>372</xdr:row>
          <xdr:rowOff>219075</xdr:rowOff>
        </xdr:from>
        <xdr:to>
          <xdr:col>10</xdr:col>
          <xdr:colOff>114300</xdr:colOff>
          <xdr:row>373</xdr:row>
          <xdr:rowOff>209550</xdr:rowOff>
        </xdr:to>
        <xdr:sp macro="" textlink="">
          <xdr:nvSpPr>
            <xdr:cNvPr id="399415" name="Check Box 46135" hidden="1">
              <a:extLst>
                <a:ext uri="{63B3BB69-23CF-44E3-9099-C40C66FF867C}">
                  <a14:compatExt spid="_x0000_s399415"/>
                </a:ext>
                <a:ext uri="{FF2B5EF4-FFF2-40B4-BE49-F238E27FC236}">
                  <a16:creationId xmlns:a16="http://schemas.microsoft.com/office/drawing/2014/main" id="{00000000-0008-0000-0500-0000371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364</xdr:row>
          <xdr:rowOff>28575</xdr:rowOff>
        </xdr:from>
        <xdr:to>
          <xdr:col>3</xdr:col>
          <xdr:colOff>95250</xdr:colOff>
          <xdr:row>365</xdr:row>
          <xdr:rowOff>19050</xdr:rowOff>
        </xdr:to>
        <xdr:sp macro="" textlink="">
          <xdr:nvSpPr>
            <xdr:cNvPr id="399416" name="Check Box 46136" hidden="1">
              <a:extLst>
                <a:ext uri="{63B3BB69-23CF-44E3-9099-C40C66FF867C}">
                  <a14:compatExt spid="_x0000_s399416"/>
                </a:ext>
                <a:ext uri="{FF2B5EF4-FFF2-40B4-BE49-F238E27FC236}">
                  <a16:creationId xmlns:a16="http://schemas.microsoft.com/office/drawing/2014/main" id="{00000000-0008-0000-0500-0000381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370</xdr:row>
          <xdr:rowOff>28575</xdr:rowOff>
        </xdr:from>
        <xdr:to>
          <xdr:col>3</xdr:col>
          <xdr:colOff>95250</xdr:colOff>
          <xdr:row>371</xdr:row>
          <xdr:rowOff>19050</xdr:rowOff>
        </xdr:to>
        <xdr:sp macro="" textlink="">
          <xdr:nvSpPr>
            <xdr:cNvPr id="399417" name="Check Box 46137" hidden="1">
              <a:extLst>
                <a:ext uri="{63B3BB69-23CF-44E3-9099-C40C66FF867C}">
                  <a14:compatExt spid="_x0000_s399417"/>
                </a:ext>
                <a:ext uri="{FF2B5EF4-FFF2-40B4-BE49-F238E27FC236}">
                  <a16:creationId xmlns:a16="http://schemas.microsoft.com/office/drawing/2014/main" id="{00000000-0008-0000-0500-0000391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375</xdr:row>
          <xdr:rowOff>28575</xdr:rowOff>
        </xdr:from>
        <xdr:to>
          <xdr:col>3</xdr:col>
          <xdr:colOff>95250</xdr:colOff>
          <xdr:row>376</xdr:row>
          <xdr:rowOff>19050</xdr:rowOff>
        </xdr:to>
        <xdr:sp macro="" textlink="">
          <xdr:nvSpPr>
            <xdr:cNvPr id="399418" name="Check Box 46138" hidden="1">
              <a:extLst>
                <a:ext uri="{63B3BB69-23CF-44E3-9099-C40C66FF867C}">
                  <a14:compatExt spid="_x0000_s399418"/>
                </a:ext>
                <a:ext uri="{FF2B5EF4-FFF2-40B4-BE49-F238E27FC236}">
                  <a16:creationId xmlns:a16="http://schemas.microsoft.com/office/drawing/2014/main" id="{00000000-0008-0000-0500-00003A1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380</xdr:row>
          <xdr:rowOff>28575</xdr:rowOff>
        </xdr:from>
        <xdr:to>
          <xdr:col>3</xdr:col>
          <xdr:colOff>95250</xdr:colOff>
          <xdr:row>381</xdr:row>
          <xdr:rowOff>19050</xdr:rowOff>
        </xdr:to>
        <xdr:sp macro="" textlink="">
          <xdr:nvSpPr>
            <xdr:cNvPr id="399419" name="Check Box 46139" hidden="1">
              <a:extLst>
                <a:ext uri="{63B3BB69-23CF-44E3-9099-C40C66FF867C}">
                  <a14:compatExt spid="_x0000_s399419"/>
                </a:ext>
                <a:ext uri="{FF2B5EF4-FFF2-40B4-BE49-F238E27FC236}">
                  <a16:creationId xmlns:a16="http://schemas.microsoft.com/office/drawing/2014/main" id="{00000000-0008-0000-0500-00003B1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379</xdr:row>
          <xdr:rowOff>28575</xdr:rowOff>
        </xdr:from>
        <xdr:to>
          <xdr:col>3</xdr:col>
          <xdr:colOff>95250</xdr:colOff>
          <xdr:row>380</xdr:row>
          <xdr:rowOff>19050</xdr:rowOff>
        </xdr:to>
        <xdr:sp macro="" textlink="">
          <xdr:nvSpPr>
            <xdr:cNvPr id="399420" name="Check Box 46140" hidden="1">
              <a:extLst>
                <a:ext uri="{63B3BB69-23CF-44E3-9099-C40C66FF867C}">
                  <a14:compatExt spid="_x0000_s399420"/>
                </a:ext>
                <a:ext uri="{FF2B5EF4-FFF2-40B4-BE49-F238E27FC236}">
                  <a16:creationId xmlns:a16="http://schemas.microsoft.com/office/drawing/2014/main" id="{00000000-0008-0000-0500-00003C1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123825</xdr:colOff>
          <xdr:row>365</xdr:row>
          <xdr:rowOff>219075</xdr:rowOff>
        </xdr:from>
        <xdr:to>
          <xdr:col>3</xdr:col>
          <xdr:colOff>428625</xdr:colOff>
          <xdr:row>366</xdr:row>
          <xdr:rowOff>209550</xdr:rowOff>
        </xdr:to>
        <xdr:sp macro="" textlink="">
          <xdr:nvSpPr>
            <xdr:cNvPr id="399421" name="Check Box 46141" hidden="1">
              <a:extLst>
                <a:ext uri="{63B3BB69-23CF-44E3-9099-C40C66FF867C}">
                  <a14:compatExt spid="_x0000_s399421"/>
                </a:ext>
                <a:ext uri="{FF2B5EF4-FFF2-40B4-BE49-F238E27FC236}">
                  <a16:creationId xmlns:a16="http://schemas.microsoft.com/office/drawing/2014/main" id="{00000000-0008-0000-0500-00003D1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123825</xdr:colOff>
          <xdr:row>367</xdr:row>
          <xdr:rowOff>200025</xdr:rowOff>
        </xdr:from>
        <xdr:to>
          <xdr:col>3</xdr:col>
          <xdr:colOff>428625</xdr:colOff>
          <xdr:row>368</xdr:row>
          <xdr:rowOff>190500</xdr:rowOff>
        </xdr:to>
        <xdr:sp macro="" textlink="">
          <xdr:nvSpPr>
            <xdr:cNvPr id="399422" name="Check Box 46142" hidden="1">
              <a:extLst>
                <a:ext uri="{63B3BB69-23CF-44E3-9099-C40C66FF867C}">
                  <a14:compatExt spid="_x0000_s399422"/>
                </a:ext>
                <a:ext uri="{FF2B5EF4-FFF2-40B4-BE49-F238E27FC236}">
                  <a16:creationId xmlns:a16="http://schemas.microsoft.com/office/drawing/2014/main" id="{00000000-0008-0000-0500-00003E1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57150</xdr:colOff>
          <xdr:row>366</xdr:row>
          <xdr:rowOff>219075</xdr:rowOff>
        </xdr:from>
        <xdr:to>
          <xdr:col>12</xdr:col>
          <xdr:colOff>95250</xdr:colOff>
          <xdr:row>367</xdr:row>
          <xdr:rowOff>209550</xdr:rowOff>
        </xdr:to>
        <xdr:sp macro="" textlink="">
          <xdr:nvSpPr>
            <xdr:cNvPr id="399426" name="Check Box 46146" hidden="1">
              <a:extLst>
                <a:ext uri="{63B3BB69-23CF-44E3-9099-C40C66FF867C}">
                  <a14:compatExt spid="_x0000_s399426"/>
                </a:ext>
                <a:ext uri="{FF2B5EF4-FFF2-40B4-BE49-F238E27FC236}">
                  <a16:creationId xmlns:a16="http://schemas.microsoft.com/office/drawing/2014/main" id="{00000000-0008-0000-0500-0000421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123825</xdr:colOff>
          <xdr:row>366</xdr:row>
          <xdr:rowOff>219075</xdr:rowOff>
        </xdr:from>
        <xdr:to>
          <xdr:col>3</xdr:col>
          <xdr:colOff>428625</xdr:colOff>
          <xdr:row>367</xdr:row>
          <xdr:rowOff>209550</xdr:rowOff>
        </xdr:to>
        <xdr:sp macro="" textlink="">
          <xdr:nvSpPr>
            <xdr:cNvPr id="399427" name="Check Box 46147" hidden="1">
              <a:extLst>
                <a:ext uri="{63B3BB69-23CF-44E3-9099-C40C66FF867C}">
                  <a14:compatExt spid="_x0000_s399427"/>
                </a:ext>
                <a:ext uri="{FF2B5EF4-FFF2-40B4-BE49-F238E27FC236}">
                  <a16:creationId xmlns:a16="http://schemas.microsoft.com/office/drawing/2014/main" id="{00000000-0008-0000-0500-0000431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114300</xdr:colOff>
          <xdr:row>366</xdr:row>
          <xdr:rowOff>219075</xdr:rowOff>
        </xdr:from>
        <xdr:to>
          <xdr:col>5</xdr:col>
          <xdr:colOff>419100</xdr:colOff>
          <xdr:row>367</xdr:row>
          <xdr:rowOff>209550</xdr:rowOff>
        </xdr:to>
        <xdr:sp macro="" textlink="">
          <xdr:nvSpPr>
            <xdr:cNvPr id="399428" name="Check Box 46148" hidden="1">
              <a:extLst>
                <a:ext uri="{63B3BB69-23CF-44E3-9099-C40C66FF867C}">
                  <a14:compatExt spid="_x0000_s399428"/>
                </a:ext>
                <a:ext uri="{FF2B5EF4-FFF2-40B4-BE49-F238E27FC236}">
                  <a16:creationId xmlns:a16="http://schemas.microsoft.com/office/drawing/2014/main" id="{00000000-0008-0000-0500-0000441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57150</xdr:colOff>
          <xdr:row>365</xdr:row>
          <xdr:rowOff>219075</xdr:rowOff>
        </xdr:from>
        <xdr:to>
          <xdr:col>12</xdr:col>
          <xdr:colOff>95250</xdr:colOff>
          <xdr:row>366</xdr:row>
          <xdr:rowOff>209550</xdr:rowOff>
        </xdr:to>
        <xdr:sp macro="" textlink="">
          <xdr:nvSpPr>
            <xdr:cNvPr id="399430" name="Check Box 46150" hidden="1">
              <a:extLst>
                <a:ext uri="{63B3BB69-23CF-44E3-9099-C40C66FF867C}">
                  <a14:compatExt spid="_x0000_s399430"/>
                </a:ext>
                <a:ext uri="{FF2B5EF4-FFF2-40B4-BE49-F238E27FC236}">
                  <a16:creationId xmlns:a16="http://schemas.microsoft.com/office/drawing/2014/main" id="{00000000-0008-0000-0500-0000461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57150</xdr:colOff>
          <xdr:row>367</xdr:row>
          <xdr:rowOff>200025</xdr:rowOff>
        </xdr:from>
        <xdr:to>
          <xdr:col>12</xdr:col>
          <xdr:colOff>95250</xdr:colOff>
          <xdr:row>368</xdr:row>
          <xdr:rowOff>190500</xdr:rowOff>
        </xdr:to>
        <xdr:sp macro="" textlink="">
          <xdr:nvSpPr>
            <xdr:cNvPr id="399431" name="Check Box 46151" hidden="1">
              <a:extLst>
                <a:ext uri="{63B3BB69-23CF-44E3-9099-C40C66FF867C}">
                  <a14:compatExt spid="_x0000_s399431"/>
                </a:ext>
                <a:ext uri="{FF2B5EF4-FFF2-40B4-BE49-F238E27FC236}">
                  <a16:creationId xmlns:a16="http://schemas.microsoft.com/office/drawing/2014/main" id="{00000000-0008-0000-0500-0000471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1104900</xdr:colOff>
          <xdr:row>372</xdr:row>
          <xdr:rowOff>0</xdr:rowOff>
        </xdr:from>
        <xdr:to>
          <xdr:col>11</xdr:col>
          <xdr:colOff>133350</xdr:colOff>
          <xdr:row>372</xdr:row>
          <xdr:rowOff>219075</xdr:rowOff>
        </xdr:to>
        <xdr:sp macro="" textlink="">
          <xdr:nvSpPr>
            <xdr:cNvPr id="399436" name="Check Box 46156" hidden="1">
              <a:extLst>
                <a:ext uri="{63B3BB69-23CF-44E3-9099-C40C66FF867C}">
                  <a14:compatExt spid="_x0000_s399436"/>
                </a:ext>
                <a:ext uri="{FF2B5EF4-FFF2-40B4-BE49-F238E27FC236}">
                  <a16:creationId xmlns:a16="http://schemas.microsoft.com/office/drawing/2014/main" id="{00000000-0008-0000-0500-00004C1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1104900</xdr:colOff>
          <xdr:row>373</xdr:row>
          <xdr:rowOff>0</xdr:rowOff>
        </xdr:from>
        <xdr:to>
          <xdr:col>11</xdr:col>
          <xdr:colOff>133350</xdr:colOff>
          <xdr:row>373</xdr:row>
          <xdr:rowOff>219075</xdr:rowOff>
        </xdr:to>
        <xdr:sp macro="" textlink="">
          <xdr:nvSpPr>
            <xdr:cNvPr id="399437" name="Check Box 46157" hidden="1">
              <a:extLst>
                <a:ext uri="{63B3BB69-23CF-44E3-9099-C40C66FF867C}">
                  <a14:compatExt spid="_x0000_s399437"/>
                </a:ext>
                <a:ext uri="{FF2B5EF4-FFF2-40B4-BE49-F238E27FC236}">
                  <a16:creationId xmlns:a16="http://schemas.microsoft.com/office/drawing/2014/main" id="{00000000-0008-0000-0500-00004D1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495300</xdr:colOff>
          <xdr:row>345</xdr:row>
          <xdr:rowOff>38100</xdr:rowOff>
        </xdr:from>
        <xdr:to>
          <xdr:col>6</xdr:col>
          <xdr:colOff>142875</xdr:colOff>
          <xdr:row>345</xdr:row>
          <xdr:rowOff>171450</xdr:rowOff>
        </xdr:to>
        <xdr:sp macro="" textlink="">
          <xdr:nvSpPr>
            <xdr:cNvPr id="399490" name="Option Button 46210" hidden="1">
              <a:extLst>
                <a:ext uri="{63B3BB69-23CF-44E3-9099-C40C66FF867C}">
                  <a14:compatExt spid="_x0000_s399490"/>
                </a:ext>
                <a:ext uri="{FF2B5EF4-FFF2-40B4-BE49-F238E27FC236}">
                  <a16:creationId xmlns:a16="http://schemas.microsoft.com/office/drawing/2014/main" id="{00000000-0008-0000-0500-0000821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514350</xdr:colOff>
          <xdr:row>355</xdr:row>
          <xdr:rowOff>47625</xdr:rowOff>
        </xdr:from>
        <xdr:to>
          <xdr:col>6</xdr:col>
          <xdr:colOff>152400</xdr:colOff>
          <xdr:row>355</xdr:row>
          <xdr:rowOff>180975</xdr:rowOff>
        </xdr:to>
        <xdr:sp macro="" textlink="">
          <xdr:nvSpPr>
            <xdr:cNvPr id="399491" name="Option Button 46211" hidden="1">
              <a:extLst>
                <a:ext uri="{63B3BB69-23CF-44E3-9099-C40C66FF867C}">
                  <a14:compatExt spid="_x0000_s399491"/>
                </a:ext>
                <a:ext uri="{FF2B5EF4-FFF2-40B4-BE49-F238E27FC236}">
                  <a16:creationId xmlns:a16="http://schemas.microsoft.com/office/drawing/2014/main" id="{00000000-0008-0000-0500-00008318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524</xdr:row>
          <xdr:rowOff>9525</xdr:rowOff>
        </xdr:from>
        <xdr:to>
          <xdr:col>3</xdr:col>
          <xdr:colOff>66675</xdr:colOff>
          <xdr:row>525</xdr:row>
          <xdr:rowOff>9525</xdr:rowOff>
        </xdr:to>
        <xdr:sp macro="" textlink="">
          <xdr:nvSpPr>
            <xdr:cNvPr id="399932" name="Check Box 46652" hidden="1">
              <a:extLst>
                <a:ext uri="{63B3BB69-23CF-44E3-9099-C40C66FF867C}">
                  <a14:compatExt spid="_x0000_s399932"/>
                </a:ext>
                <a:ext uri="{FF2B5EF4-FFF2-40B4-BE49-F238E27FC236}">
                  <a16:creationId xmlns:a16="http://schemas.microsoft.com/office/drawing/2014/main" id="{00000000-0008-0000-0500-00003C1A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525</xdr:row>
          <xdr:rowOff>9525</xdr:rowOff>
        </xdr:from>
        <xdr:to>
          <xdr:col>3</xdr:col>
          <xdr:colOff>66675</xdr:colOff>
          <xdr:row>526</xdr:row>
          <xdr:rowOff>9525</xdr:rowOff>
        </xdr:to>
        <xdr:sp macro="" textlink="">
          <xdr:nvSpPr>
            <xdr:cNvPr id="2" name="Check Box 48266" hidden="1">
              <a:extLst>
                <a:ext uri="{63B3BB69-23CF-44E3-9099-C40C66FF867C}">
                  <a14:compatExt spid="_x0000_s412810"/>
                </a:ext>
                <a:ext uri="{FF2B5EF4-FFF2-40B4-BE49-F238E27FC236}">
                  <a16:creationId xmlns:a16="http://schemas.microsoft.com/office/drawing/2014/main" id="{00000000-0008-0000-0500-0000020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526</xdr:row>
          <xdr:rowOff>9525</xdr:rowOff>
        </xdr:from>
        <xdr:to>
          <xdr:col>3</xdr:col>
          <xdr:colOff>66675</xdr:colOff>
          <xdr:row>527</xdr:row>
          <xdr:rowOff>9525</xdr:rowOff>
        </xdr:to>
        <xdr:sp macro="" textlink="">
          <xdr:nvSpPr>
            <xdr:cNvPr id="3" name="Check Box 48267" hidden="1">
              <a:extLst>
                <a:ext uri="{63B3BB69-23CF-44E3-9099-C40C66FF867C}">
                  <a14:compatExt spid="_x0000_s412811"/>
                </a:ext>
                <a:ext uri="{FF2B5EF4-FFF2-40B4-BE49-F238E27FC236}">
                  <a16:creationId xmlns:a16="http://schemas.microsoft.com/office/drawing/2014/main" id="{00000000-0008-0000-0500-0000030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2</xdr:col>
      <xdr:colOff>59348</xdr:colOff>
      <xdr:row>391</xdr:row>
      <xdr:rowOff>28574</xdr:rowOff>
    </xdr:from>
    <xdr:to>
      <xdr:col>19</xdr:col>
      <xdr:colOff>276225</xdr:colOff>
      <xdr:row>391</xdr:row>
      <xdr:rowOff>714374</xdr:rowOff>
    </xdr:to>
    <xdr:grpSp>
      <xdr:nvGrpSpPr>
        <xdr:cNvPr id="607" name="Group 606">
          <a:extLst>
            <a:ext uri="{FF2B5EF4-FFF2-40B4-BE49-F238E27FC236}">
              <a16:creationId xmlns:a16="http://schemas.microsoft.com/office/drawing/2014/main" id="{00000000-0008-0000-0500-00005F020000}"/>
            </a:ext>
          </a:extLst>
        </xdr:cNvPr>
        <xdr:cNvGrpSpPr/>
      </xdr:nvGrpSpPr>
      <xdr:grpSpPr>
        <a:xfrm>
          <a:off x="249848" y="70580249"/>
          <a:ext cx="7998802" cy="685800"/>
          <a:chOff x="8420280" y="78606057"/>
          <a:chExt cx="7696273" cy="725503"/>
        </a:xfrm>
      </xdr:grpSpPr>
      <xdr:pic>
        <xdr:nvPicPr>
          <xdr:cNvPr id="608" name="Picture 607">
            <a:extLst>
              <a:ext uri="{FF2B5EF4-FFF2-40B4-BE49-F238E27FC236}">
                <a16:creationId xmlns:a16="http://schemas.microsoft.com/office/drawing/2014/main" id="{00000000-0008-0000-0500-000060020000}"/>
              </a:ext>
            </a:extLst>
          </xdr:cNvPr>
          <xdr:cNvPicPr>
            <a:picLocks noChangeAspect="1"/>
          </xdr:cNvPicPr>
        </xdr:nvPicPr>
        <xdr:blipFill>
          <a:blip xmlns:r="http://schemas.openxmlformats.org/officeDocument/2006/relationships" r:embed="rId10"/>
          <a:stretch>
            <a:fillRect/>
          </a:stretch>
        </xdr:blipFill>
        <xdr:spPr>
          <a:xfrm>
            <a:off x="8420280" y="78606057"/>
            <a:ext cx="7696273" cy="725503"/>
          </a:xfrm>
          <a:prstGeom prst="rect">
            <a:avLst/>
          </a:prstGeom>
        </xdr:spPr>
      </xdr:pic>
      <mc:AlternateContent xmlns:mc="http://schemas.openxmlformats.org/markup-compatibility/2006">
        <mc:Choice xmlns:a14="http://schemas.microsoft.com/office/drawing/2010/main" Requires="a14">
          <xdr:sp macro="" textlink="">
            <xdr:nvSpPr>
              <xdr:cNvPr id="412836" name="Check Box 48292" hidden="1">
                <a:extLst>
                  <a:ext uri="{63B3BB69-23CF-44E3-9099-C40C66FF867C}">
                    <a14:compatExt spid="_x0000_s412836"/>
                  </a:ext>
                  <a:ext uri="{FF2B5EF4-FFF2-40B4-BE49-F238E27FC236}">
                    <a16:creationId xmlns:a16="http://schemas.microsoft.com/office/drawing/2014/main" id="{00000000-0008-0000-0500-0000A44C0600}"/>
                  </a:ext>
                </a:extLst>
              </xdr:cNvPr>
              <xdr:cNvSpPr/>
            </xdr:nvSpPr>
            <xdr:spPr bwMode="auto">
              <a:xfrm>
                <a:off x="8625911" y="79038797"/>
                <a:ext cx="208761" cy="189242"/>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412837" name="Check Box 48293" hidden="1">
                <a:extLst>
                  <a:ext uri="{63B3BB69-23CF-44E3-9099-C40C66FF867C}">
                    <a14:compatExt spid="_x0000_s412837"/>
                  </a:ext>
                  <a:ext uri="{FF2B5EF4-FFF2-40B4-BE49-F238E27FC236}">
                    <a16:creationId xmlns:a16="http://schemas.microsoft.com/office/drawing/2014/main" id="{00000000-0008-0000-0500-0000A54C0600}"/>
                  </a:ext>
                </a:extLst>
              </xdr:cNvPr>
              <xdr:cNvSpPr/>
            </xdr:nvSpPr>
            <xdr:spPr bwMode="auto">
              <a:xfrm>
                <a:off x="9235640" y="79042225"/>
                <a:ext cx="205123" cy="189242"/>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412838" name="Check Box 48294" hidden="1">
                <a:extLst>
                  <a:ext uri="{63B3BB69-23CF-44E3-9099-C40C66FF867C}">
                    <a14:compatExt spid="_x0000_s412838"/>
                  </a:ext>
                  <a:ext uri="{FF2B5EF4-FFF2-40B4-BE49-F238E27FC236}">
                    <a16:creationId xmlns:a16="http://schemas.microsoft.com/office/drawing/2014/main" id="{00000000-0008-0000-0500-0000A64C0600}"/>
                  </a:ext>
                </a:extLst>
              </xdr:cNvPr>
              <xdr:cNvSpPr/>
            </xdr:nvSpPr>
            <xdr:spPr bwMode="auto">
              <a:xfrm>
                <a:off x="9853845" y="79042225"/>
                <a:ext cx="214618" cy="189242"/>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412839" name="Check Box 48295" hidden="1">
                <a:extLst>
                  <a:ext uri="{63B3BB69-23CF-44E3-9099-C40C66FF867C}">
                    <a14:compatExt spid="_x0000_s412839"/>
                  </a:ext>
                  <a:ext uri="{FF2B5EF4-FFF2-40B4-BE49-F238E27FC236}">
                    <a16:creationId xmlns:a16="http://schemas.microsoft.com/office/drawing/2014/main" id="{00000000-0008-0000-0500-0000A74C0600}"/>
                  </a:ext>
                </a:extLst>
              </xdr:cNvPr>
              <xdr:cNvSpPr/>
            </xdr:nvSpPr>
            <xdr:spPr bwMode="auto">
              <a:xfrm>
                <a:off x="10469431" y="79038191"/>
                <a:ext cx="212473" cy="189242"/>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412840" name="Check Box 48296" hidden="1">
                <a:extLst>
                  <a:ext uri="{63B3BB69-23CF-44E3-9099-C40C66FF867C}">
                    <a14:compatExt spid="_x0000_s412840"/>
                  </a:ext>
                  <a:ext uri="{FF2B5EF4-FFF2-40B4-BE49-F238E27FC236}">
                    <a16:creationId xmlns:a16="http://schemas.microsoft.com/office/drawing/2014/main" id="{00000000-0008-0000-0500-0000A84C0600}"/>
                  </a:ext>
                </a:extLst>
              </xdr:cNvPr>
              <xdr:cNvSpPr/>
            </xdr:nvSpPr>
            <xdr:spPr bwMode="auto">
              <a:xfrm>
                <a:off x="11099455" y="79042225"/>
                <a:ext cx="208004" cy="189242"/>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412841" name="Check Box 48297" hidden="1">
                <a:extLst>
                  <a:ext uri="{63B3BB69-23CF-44E3-9099-C40C66FF867C}">
                    <a14:compatExt spid="_x0000_s412841"/>
                  </a:ext>
                  <a:ext uri="{FF2B5EF4-FFF2-40B4-BE49-F238E27FC236}">
                    <a16:creationId xmlns:a16="http://schemas.microsoft.com/office/drawing/2014/main" id="{00000000-0008-0000-0500-0000A94C0600}"/>
                  </a:ext>
                </a:extLst>
              </xdr:cNvPr>
              <xdr:cNvSpPr/>
            </xdr:nvSpPr>
            <xdr:spPr bwMode="auto">
              <a:xfrm>
                <a:off x="8932795" y="78856639"/>
                <a:ext cx="208761" cy="18962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412842" name="Check Box 48298" hidden="1">
                <a:extLst>
                  <a:ext uri="{63B3BB69-23CF-44E3-9099-C40C66FF867C}">
                    <a14:compatExt spid="_x0000_s412842"/>
                  </a:ext>
                  <a:ext uri="{FF2B5EF4-FFF2-40B4-BE49-F238E27FC236}">
                    <a16:creationId xmlns:a16="http://schemas.microsoft.com/office/drawing/2014/main" id="{00000000-0008-0000-0500-0000AA4C0600}"/>
                  </a:ext>
                </a:extLst>
              </xdr:cNvPr>
              <xdr:cNvSpPr/>
            </xdr:nvSpPr>
            <xdr:spPr bwMode="auto">
              <a:xfrm>
                <a:off x="9534848" y="78856639"/>
                <a:ext cx="208761" cy="18962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412843" name="Check Box 48299" hidden="1">
                <a:extLst>
                  <a:ext uri="{63B3BB69-23CF-44E3-9099-C40C66FF867C}">
                    <a14:compatExt spid="_x0000_s412843"/>
                  </a:ext>
                  <a:ext uri="{FF2B5EF4-FFF2-40B4-BE49-F238E27FC236}">
                    <a16:creationId xmlns:a16="http://schemas.microsoft.com/office/drawing/2014/main" id="{00000000-0008-0000-0500-0000AB4C0600}"/>
                  </a:ext>
                </a:extLst>
              </xdr:cNvPr>
              <xdr:cNvSpPr/>
            </xdr:nvSpPr>
            <xdr:spPr bwMode="auto">
              <a:xfrm>
                <a:off x="10162548" y="78852605"/>
                <a:ext cx="208761" cy="18962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412844" name="Check Box 48300" hidden="1">
                <a:extLst>
                  <a:ext uri="{63B3BB69-23CF-44E3-9099-C40C66FF867C}">
                    <a14:compatExt spid="_x0000_s412844"/>
                  </a:ext>
                  <a:ext uri="{FF2B5EF4-FFF2-40B4-BE49-F238E27FC236}">
                    <a16:creationId xmlns:a16="http://schemas.microsoft.com/office/drawing/2014/main" id="{00000000-0008-0000-0500-0000AC4C0600}"/>
                  </a:ext>
                </a:extLst>
              </xdr:cNvPr>
              <xdr:cNvSpPr/>
            </xdr:nvSpPr>
            <xdr:spPr bwMode="auto">
              <a:xfrm>
                <a:off x="10788101" y="78860673"/>
                <a:ext cx="208761" cy="18962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5" name="Check Box 48301" hidden="1">
                <a:extLst>
                  <a:ext uri="{63B3BB69-23CF-44E3-9099-C40C66FF867C}">
                    <a14:compatExt spid="_x0000_s412845"/>
                  </a:ext>
                  <a:ext uri="{FF2B5EF4-FFF2-40B4-BE49-F238E27FC236}">
                    <a16:creationId xmlns:a16="http://schemas.microsoft.com/office/drawing/2014/main" id="{00000000-0008-0000-0500-000005000000}"/>
                  </a:ext>
                </a:extLst>
              </xdr:cNvPr>
              <xdr:cNvSpPr/>
            </xdr:nvSpPr>
            <xdr:spPr bwMode="auto">
              <a:xfrm>
                <a:off x="11405581" y="78868743"/>
                <a:ext cx="208761" cy="189242"/>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412846" name="Check Box 48302" hidden="1">
                <a:extLst>
                  <a:ext uri="{63B3BB69-23CF-44E3-9099-C40C66FF867C}">
                    <a14:compatExt spid="_x0000_s412846"/>
                  </a:ext>
                  <a:ext uri="{FF2B5EF4-FFF2-40B4-BE49-F238E27FC236}">
                    <a16:creationId xmlns:a16="http://schemas.microsoft.com/office/drawing/2014/main" id="{00000000-0008-0000-0500-0000AE4C0600}"/>
                  </a:ext>
                </a:extLst>
              </xdr:cNvPr>
              <xdr:cNvSpPr/>
            </xdr:nvSpPr>
            <xdr:spPr bwMode="auto">
              <a:xfrm>
                <a:off x="12740689" y="79036068"/>
                <a:ext cx="208761" cy="184533"/>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412847" name="Check Box 48303" hidden="1">
                <a:extLst>
                  <a:ext uri="{63B3BB69-23CF-44E3-9099-C40C66FF867C}">
                    <a14:compatExt spid="_x0000_s412847"/>
                  </a:ext>
                  <a:ext uri="{FF2B5EF4-FFF2-40B4-BE49-F238E27FC236}">
                    <a16:creationId xmlns:a16="http://schemas.microsoft.com/office/drawing/2014/main" id="{00000000-0008-0000-0500-0000AF4C0600}"/>
                  </a:ext>
                </a:extLst>
              </xdr:cNvPr>
              <xdr:cNvSpPr/>
            </xdr:nvSpPr>
            <xdr:spPr bwMode="auto">
              <a:xfrm>
                <a:off x="13359581" y="79036068"/>
                <a:ext cx="208761" cy="184533"/>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412848" name="Check Box 48304" hidden="1">
                <a:extLst>
                  <a:ext uri="{63B3BB69-23CF-44E3-9099-C40C66FF867C}">
                    <a14:compatExt spid="_x0000_s412848"/>
                  </a:ext>
                  <a:ext uri="{FF2B5EF4-FFF2-40B4-BE49-F238E27FC236}">
                    <a16:creationId xmlns:a16="http://schemas.microsoft.com/office/drawing/2014/main" id="{00000000-0008-0000-0500-0000B04C0600}"/>
                  </a:ext>
                </a:extLst>
              </xdr:cNvPr>
              <xdr:cNvSpPr/>
            </xdr:nvSpPr>
            <xdr:spPr bwMode="auto">
              <a:xfrm>
                <a:off x="13994369" y="79031053"/>
                <a:ext cx="212857" cy="184533"/>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412849" name="Check Box 48305" hidden="1">
                <a:extLst>
                  <a:ext uri="{63B3BB69-23CF-44E3-9099-C40C66FF867C}">
                    <a14:compatExt spid="_x0000_s412849"/>
                  </a:ext>
                  <a:ext uri="{FF2B5EF4-FFF2-40B4-BE49-F238E27FC236}">
                    <a16:creationId xmlns:a16="http://schemas.microsoft.com/office/drawing/2014/main" id="{00000000-0008-0000-0500-0000B14C0600}"/>
                  </a:ext>
                </a:extLst>
              </xdr:cNvPr>
              <xdr:cNvSpPr/>
            </xdr:nvSpPr>
            <xdr:spPr bwMode="auto">
              <a:xfrm>
                <a:off x="14605770" y="79031053"/>
                <a:ext cx="224813" cy="184533"/>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412850" name="Check Box 48306" hidden="1">
                <a:extLst>
                  <a:ext uri="{63B3BB69-23CF-44E3-9099-C40C66FF867C}">
                    <a14:compatExt spid="_x0000_s412850"/>
                  </a:ext>
                  <a:ext uri="{FF2B5EF4-FFF2-40B4-BE49-F238E27FC236}">
                    <a16:creationId xmlns:a16="http://schemas.microsoft.com/office/drawing/2014/main" id="{00000000-0008-0000-0500-0000B24C0600}"/>
                  </a:ext>
                </a:extLst>
              </xdr:cNvPr>
              <xdr:cNvSpPr/>
            </xdr:nvSpPr>
            <xdr:spPr bwMode="auto">
              <a:xfrm>
                <a:off x="15234151" y="79031053"/>
                <a:ext cx="208761" cy="184533"/>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412851" name="Check Box 48307" hidden="1">
                <a:extLst>
                  <a:ext uri="{63B3BB69-23CF-44E3-9099-C40C66FF867C}">
                    <a14:compatExt spid="_x0000_s412851"/>
                  </a:ext>
                  <a:ext uri="{FF2B5EF4-FFF2-40B4-BE49-F238E27FC236}">
                    <a16:creationId xmlns:a16="http://schemas.microsoft.com/office/drawing/2014/main" id="{00000000-0008-0000-0500-0000B34C0600}"/>
                  </a:ext>
                </a:extLst>
              </xdr:cNvPr>
              <xdr:cNvSpPr/>
            </xdr:nvSpPr>
            <xdr:spPr bwMode="auto">
              <a:xfrm>
                <a:off x="13053831" y="78860389"/>
                <a:ext cx="210858" cy="185159"/>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412852" name="Check Box 48308" hidden="1">
                <a:extLst>
                  <a:ext uri="{63B3BB69-23CF-44E3-9099-C40C66FF867C}">
                    <a14:compatExt spid="_x0000_s412852"/>
                  </a:ext>
                  <a:ext uri="{FF2B5EF4-FFF2-40B4-BE49-F238E27FC236}">
                    <a16:creationId xmlns:a16="http://schemas.microsoft.com/office/drawing/2014/main" id="{00000000-0008-0000-0500-0000B44C0600}"/>
                  </a:ext>
                </a:extLst>
              </xdr:cNvPr>
              <xdr:cNvSpPr/>
            </xdr:nvSpPr>
            <xdr:spPr bwMode="auto">
              <a:xfrm>
                <a:off x="13663234" y="78860389"/>
                <a:ext cx="208761" cy="185159"/>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412853" name="Check Box 48309" hidden="1">
                <a:extLst>
                  <a:ext uri="{63B3BB69-23CF-44E3-9099-C40C66FF867C}">
                    <a14:compatExt spid="_x0000_s412853"/>
                  </a:ext>
                  <a:ext uri="{FF2B5EF4-FFF2-40B4-BE49-F238E27FC236}">
                    <a16:creationId xmlns:a16="http://schemas.microsoft.com/office/drawing/2014/main" id="{00000000-0008-0000-0500-0000B54C0600}"/>
                  </a:ext>
                </a:extLst>
              </xdr:cNvPr>
              <xdr:cNvSpPr/>
            </xdr:nvSpPr>
            <xdr:spPr bwMode="auto">
              <a:xfrm>
                <a:off x="14307114" y="78850907"/>
                <a:ext cx="208761" cy="185159"/>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412854" name="Check Box 48310" hidden="1">
                <a:extLst>
                  <a:ext uri="{63B3BB69-23CF-44E3-9099-C40C66FF867C}">
                    <a14:compatExt spid="_x0000_s412854"/>
                  </a:ext>
                  <a:ext uri="{FF2B5EF4-FFF2-40B4-BE49-F238E27FC236}">
                    <a16:creationId xmlns:a16="http://schemas.microsoft.com/office/drawing/2014/main" id="{00000000-0008-0000-0500-0000B64C0600}"/>
                  </a:ext>
                </a:extLst>
              </xdr:cNvPr>
              <xdr:cNvSpPr/>
            </xdr:nvSpPr>
            <xdr:spPr bwMode="auto">
              <a:xfrm>
                <a:off x="14935495" y="78860389"/>
                <a:ext cx="208761" cy="185159"/>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mc:AlternateContent xmlns:mc="http://schemas.openxmlformats.org/markup-compatibility/2006">
        <mc:Choice xmlns:a14="http://schemas.microsoft.com/office/drawing/2010/main" Requires="a14">
          <xdr:sp macro="" textlink="">
            <xdr:nvSpPr>
              <xdr:cNvPr id="412855" name="Check Box 48311" hidden="1">
                <a:extLst>
                  <a:ext uri="{63B3BB69-23CF-44E3-9099-C40C66FF867C}">
                    <a14:compatExt spid="_x0000_s412855"/>
                  </a:ext>
                  <a:ext uri="{FF2B5EF4-FFF2-40B4-BE49-F238E27FC236}">
                    <a16:creationId xmlns:a16="http://schemas.microsoft.com/office/drawing/2014/main" id="{00000000-0008-0000-0500-0000B74C0600}"/>
                  </a:ext>
                </a:extLst>
              </xdr:cNvPr>
              <xdr:cNvSpPr/>
            </xdr:nvSpPr>
            <xdr:spPr bwMode="auto">
              <a:xfrm>
                <a:off x="15550291" y="78869870"/>
                <a:ext cx="212858" cy="186205"/>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mc:Choice>
        <mc:Fallback/>
      </mc:AlternateContent>
    </xdr:grpSp>
    <xdr:clientData/>
  </xdr:twoCellAnchor>
  <mc:AlternateContent xmlns:mc="http://schemas.openxmlformats.org/markup-compatibility/2006">
    <mc:Choice xmlns:a14="http://schemas.microsoft.com/office/drawing/2010/main" Requires="a14">
      <xdr:twoCellAnchor editAs="oneCell">
        <xdr:from>
          <xdr:col>2</xdr:col>
          <xdr:colOff>47625</xdr:colOff>
          <xdr:row>76</xdr:row>
          <xdr:rowOff>238125</xdr:rowOff>
        </xdr:from>
        <xdr:to>
          <xdr:col>3</xdr:col>
          <xdr:colOff>76200</xdr:colOff>
          <xdr:row>77</xdr:row>
          <xdr:rowOff>180975</xdr:rowOff>
        </xdr:to>
        <xdr:sp macro="" textlink="">
          <xdr:nvSpPr>
            <xdr:cNvPr id="37" name="Option Button 48329" hidden="1">
              <a:extLst>
                <a:ext uri="{63B3BB69-23CF-44E3-9099-C40C66FF867C}">
                  <a14:compatExt spid="_x0000_s412873"/>
                </a:ext>
                <a:ext uri="{FF2B5EF4-FFF2-40B4-BE49-F238E27FC236}">
                  <a16:creationId xmlns:a16="http://schemas.microsoft.com/office/drawing/2014/main" id="{00000000-0008-0000-0500-00002500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104775</xdr:colOff>
          <xdr:row>550</xdr:row>
          <xdr:rowOff>9525</xdr:rowOff>
        </xdr:from>
        <xdr:to>
          <xdr:col>12</xdr:col>
          <xdr:colOff>342900</xdr:colOff>
          <xdr:row>550</xdr:row>
          <xdr:rowOff>238125</xdr:rowOff>
        </xdr:to>
        <xdr:sp macro="" textlink="">
          <xdr:nvSpPr>
            <xdr:cNvPr id="412876" name="Check Box 48332" hidden="1">
              <a:extLst>
                <a:ext uri="{63B3BB69-23CF-44E3-9099-C40C66FF867C}">
                  <a14:compatExt spid="_x0000_s412876"/>
                </a:ext>
                <a:ext uri="{FF2B5EF4-FFF2-40B4-BE49-F238E27FC236}">
                  <a16:creationId xmlns:a16="http://schemas.microsoft.com/office/drawing/2014/main" id="{00000000-0008-0000-0500-0000CC4C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0</xdr:colOff>
          <xdr:row>84</xdr:row>
          <xdr:rowOff>76200</xdr:rowOff>
        </xdr:from>
        <xdr:to>
          <xdr:col>13</xdr:col>
          <xdr:colOff>200025</xdr:colOff>
          <xdr:row>86</xdr:row>
          <xdr:rowOff>19050</xdr:rowOff>
        </xdr:to>
        <xdr:sp macro="" textlink="">
          <xdr:nvSpPr>
            <xdr:cNvPr id="412881" name="Check Box 48337" hidden="1">
              <a:extLst>
                <a:ext uri="{63B3BB69-23CF-44E3-9099-C40C66FF867C}">
                  <a14:compatExt spid="_x0000_s412881"/>
                </a:ext>
                <a:ext uri="{FF2B5EF4-FFF2-40B4-BE49-F238E27FC236}">
                  <a16:creationId xmlns:a16="http://schemas.microsoft.com/office/drawing/2014/main" id="{00000000-0008-0000-0500-0000D14C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0</xdr:colOff>
          <xdr:row>86</xdr:row>
          <xdr:rowOff>0</xdr:rowOff>
        </xdr:from>
        <xdr:to>
          <xdr:col>13</xdr:col>
          <xdr:colOff>200025</xdr:colOff>
          <xdr:row>87</xdr:row>
          <xdr:rowOff>19050</xdr:rowOff>
        </xdr:to>
        <xdr:sp macro="" textlink="">
          <xdr:nvSpPr>
            <xdr:cNvPr id="412882" name="Check Box 48338" hidden="1">
              <a:extLst>
                <a:ext uri="{63B3BB69-23CF-44E3-9099-C40C66FF867C}">
                  <a14:compatExt spid="_x0000_s412882"/>
                </a:ext>
                <a:ext uri="{FF2B5EF4-FFF2-40B4-BE49-F238E27FC236}">
                  <a16:creationId xmlns:a16="http://schemas.microsoft.com/office/drawing/2014/main" id="{00000000-0008-0000-0500-0000D24C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0</xdr:colOff>
          <xdr:row>87</xdr:row>
          <xdr:rowOff>0</xdr:rowOff>
        </xdr:from>
        <xdr:to>
          <xdr:col>13</xdr:col>
          <xdr:colOff>200025</xdr:colOff>
          <xdr:row>88</xdr:row>
          <xdr:rowOff>19050</xdr:rowOff>
        </xdr:to>
        <xdr:sp macro="" textlink="">
          <xdr:nvSpPr>
            <xdr:cNvPr id="412883" name="Check Box 48339" hidden="1">
              <a:extLst>
                <a:ext uri="{63B3BB69-23CF-44E3-9099-C40C66FF867C}">
                  <a14:compatExt spid="_x0000_s412883"/>
                </a:ext>
                <a:ext uri="{FF2B5EF4-FFF2-40B4-BE49-F238E27FC236}">
                  <a16:creationId xmlns:a16="http://schemas.microsoft.com/office/drawing/2014/main" id="{00000000-0008-0000-0500-0000D34C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0</xdr:colOff>
          <xdr:row>88</xdr:row>
          <xdr:rowOff>0</xdr:rowOff>
        </xdr:from>
        <xdr:to>
          <xdr:col>13</xdr:col>
          <xdr:colOff>200025</xdr:colOff>
          <xdr:row>89</xdr:row>
          <xdr:rowOff>19050</xdr:rowOff>
        </xdr:to>
        <xdr:sp macro="" textlink="">
          <xdr:nvSpPr>
            <xdr:cNvPr id="412884" name="Check Box 48340" hidden="1">
              <a:extLst>
                <a:ext uri="{63B3BB69-23CF-44E3-9099-C40C66FF867C}">
                  <a14:compatExt spid="_x0000_s412884"/>
                </a:ext>
                <a:ext uri="{FF2B5EF4-FFF2-40B4-BE49-F238E27FC236}">
                  <a16:creationId xmlns:a16="http://schemas.microsoft.com/office/drawing/2014/main" id="{00000000-0008-0000-0500-0000D44C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0</xdr:colOff>
          <xdr:row>89</xdr:row>
          <xdr:rowOff>0</xdr:rowOff>
        </xdr:from>
        <xdr:to>
          <xdr:col>13</xdr:col>
          <xdr:colOff>200025</xdr:colOff>
          <xdr:row>90</xdr:row>
          <xdr:rowOff>19050</xdr:rowOff>
        </xdr:to>
        <xdr:sp macro="" textlink="">
          <xdr:nvSpPr>
            <xdr:cNvPr id="412885" name="Check Box 48341" hidden="1">
              <a:extLst>
                <a:ext uri="{63B3BB69-23CF-44E3-9099-C40C66FF867C}">
                  <a14:compatExt spid="_x0000_s412885"/>
                </a:ext>
                <a:ext uri="{FF2B5EF4-FFF2-40B4-BE49-F238E27FC236}">
                  <a16:creationId xmlns:a16="http://schemas.microsoft.com/office/drawing/2014/main" id="{00000000-0008-0000-0500-0000D54C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0</xdr:colOff>
          <xdr:row>90</xdr:row>
          <xdr:rowOff>0</xdr:rowOff>
        </xdr:from>
        <xdr:to>
          <xdr:col>13</xdr:col>
          <xdr:colOff>200025</xdr:colOff>
          <xdr:row>91</xdr:row>
          <xdr:rowOff>19050</xdr:rowOff>
        </xdr:to>
        <xdr:sp macro="" textlink="">
          <xdr:nvSpPr>
            <xdr:cNvPr id="412886" name="Check Box 48342" hidden="1">
              <a:extLst>
                <a:ext uri="{63B3BB69-23CF-44E3-9099-C40C66FF867C}">
                  <a14:compatExt spid="_x0000_s412886"/>
                </a:ext>
                <a:ext uri="{FF2B5EF4-FFF2-40B4-BE49-F238E27FC236}">
                  <a16:creationId xmlns:a16="http://schemas.microsoft.com/office/drawing/2014/main" id="{00000000-0008-0000-0500-0000D64C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0</xdr:colOff>
          <xdr:row>91</xdr:row>
          <xdr:rowOff>0</xdr:rowOff>
        </xdr:from>
        <xdr:to>
          <xdr:col>13</xdr:col>
          <xdr:colOff>200025</xdr:colOff>
          <xdr:row>92</xdr:row>
          <xdr:rowOff>19050</xdr:rowOff>
        </xdr:to>
        <xdr:sp macro="" textlink="">
          <xdr:nvSpPr>
            <xdr:cNvPr id="412887" name="Check Box 48343" hidden="1">
              <a:extLst>
                <a:ext uri="{63B3BB69-23CF-44E3-9099-C40C66FF867C}">
                  <a14:compatExt spid="_x0000_s412887"/>
                </a:ext>
                <a:ext uri="{FF2B5EF4-FFF2-40B4-BE49-F238E27FC236}">
                  <a16:creationId xmlns:a16="http://schemas.microsoft.com/office/drawing/2014/main" id="{00000000-0008-0000-0500-0000D74C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0</xdr:colOff>
          <xdr:row>92</xdr:row>
          <xdr:rowOff>0</xdr:rowOff>
        </xdr:from>
        <xdr:to>
          <xdr:col>13</xdr:col>
          <xdr:colOff>200025</xdr:colOff>
          <xdr:row>93</xdr:row>
          <xdr:rowOff>19050</xdr:rowOff>
        </xdr:to>
        <xdr:sp macro="" textlink="">
          <xdr:nvSpPr>
            <xdr:cNvPr id="412888" name="Check Box 48344" hidden="1">
              <a:extLst>
                <a:ext uri="{63B3BB69-23CF-44E3-9099-C40C66FF867C}">
                  <a14:compatExt spid="_x0000_s412888"/>
                </a:ext>
                <a:ext uri="{FF2B5EF4-FFF2-40B4-BE49-F238E27FC236}">
                  <a16:creationId xmlns:a16="http://schemas.microsoft.com/office/drawing/2014/main" id="{00000000-0008-0000-0500-0000D84C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0</xdr:colOff>
          <xdr:row>93</xdr:row>
          <xdr:rowOff>57150</xdr:rowOff>
        </xdr:from>
        <xdr:to>
          <xdr:col>13</xdr:col>
          <xdr:colOff>209550</xdr:colOff>
          <xdr:row>93</xdr:row>
          <xdr:rowOff>304800</xdr:rowOff>
        </xdr:to>
        <xdr:sp macro="" textlink="">
          <xdr:nvSpPr>
            <xdr:cNvPr id="412889" name="Check Box 48345" hidden="1">
              <a:extLst>
                <a:ext uri="{63B3BB69-23CF-44E3-9099-C40C66FF867C}">
                  <a14:compatExt spid="_x0000_s412889"/>
                </a:ext>
                <a:ext uri="{FF2B5EF4-FFF2-40B4-BE49-F238E27FC236}">
                  <a16:creationId xmlns:a16="http://schemas.microsoft.com/office/drawing/2014/main" id="{00000000-0008-0000-0500-0000D94C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0</xdr:colOff>
          <xdr:row>94</xdr:row>
          <xdr:rowOff>0</xdr:rowOff>
        </xdr:from>
        <xdr:to>
          <xdr:col>13</xdr:col>
          <xdr:colOff>200025</xdr:colOff>
          <xdr:row>95</xdr:row>
          <xdr:rowOff>19050</xdr:rowOff>
        </xdr:to>
        <xdr:sp macro="" textlink="">
          <xdr:nvSpPr>
            <xdr:cNvPr id="412890" name="Check Box 48346" hidden="1">
              <a:extLst>
                <a:ext uri="{63B3BB69-23CF-44E3-9099-C40C66FF867C}">
                  <a14:compatExt spid="_x0000_s412890"/>
                </a:ext>
                <a:ext uri="{FF2B5EF4-FFF2-40B4-BE49-F238E27FC236}">
                  <a16:creationId xmlns:a16="http://schemas.microsoft.com/office/drawing/2014/main" id="{00000000-0008-0000-0500-0000DA4C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180975</xdr:colOff>
          <xdr:row>100</xdr:row>
          <xdr:rowOff>161925</xdr:rowOff>
        </xdr:from>
        <xdr:to>
          <xdr:col>13</xdr:col>
          <xdr:colOff>114300</xdr:colOff>
          <xdr:row>102</xdr:row>
          <xdr:rowOff>0</xdr:rowOff>
        </xdr:to>
        <xdr:sp macro="" textlink="">
          <xdr:nvSpPr>
            <xdr:cNvPr id="412891" name="Check Box 48347" hidden="1">
              <a:extLst>
                <a:ext uri="{63B3BB69-23CF-44E3-9099-C40C66FF867C}">
                  <a14:compatExt spid="_x0000_s412891"/>
                </a:ext>
                <a:ext uri="{FF2B5EF4-FFF2-40B4-BE49-F238E27FC236}">
                  <a16:creationId xmlns:a16="http://schemas.microsoft.com/office/drawing/2014/main" id="{00000000-0008-0000-0500-0000DB4C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180975</xdr:colOff>
          <xdr:row>101</xdr:row>
          <xdr:rowOff>219075</xdr:rowOff>
        </xdr:from>
        <xdr:to>
          <xdr:col>13</xdr:col>
          <xdr:colOff>114300</xdr:colOff>
          <xdr:row>103</xdr:row>
          <xdr:rowOff>0</xdr:rowOff>
        </xdr:to>
        <xdr:sp macro="" textlink="">
          <xdr:nvSpPr>
            <xdr:cNvPr id="412892" name="Check Box 48348" hidden="1">
              <a:extLst>
                <a:ext uri="{63B3BB69-23CF-44E3-9099-C40C66FF867C}">
                  <a14:compatExt spid="_x0000_s412892"/>
                </a:ext>
                <a:ext uri="{FF2B5EF4-FFF2-40B4-BE49-F238E27FC236}">
                  <a16:creationId xmlns:a16="http://schemas.microsoft.com/office/drawing/2014/main" id="{00000000-0008-0000-0500-0000DC4C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180975</xdr:colOff>
          <xdr:row>102</xdr:row>
          <xdr:rowOff>219075</xdr:rowOff>
        </xdr:from>
        <xdr:to>
          <xdr:col>13</xdr:col>
          <xdr:colOff>114300</xdr:colOff>
          <xdr:row>104</xdr:row>
          <xdr:rowOff>0</xdr:rowOff>
        </xdr:to>
        <xdr:sp macro="" textlink="">
          <xdr:nvSpPr>
            <xdr:cNvPr id="412893" name="Check Box 48349" hidden="1">
              <a:extLst>
                <a:ext uri="{63B3BB69-23CF-44E3-9099-C40C66FF867C}">
                  <a14:compatExt spid="_x0000_s412893"/>
                </a:ext>
                <a:ext uri="{FF2B5EF4-FFF2-40B4-BE49-F238E27FC236}">
                  <a16:creationId xmlns:a16="http://schemas.microsoft.com/office/drawing/2014/main" id="{00000000-0008-0000-0500-0000DD4C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180975</xdr:colOff>
          <xdr:row>103</xdr:row>
          <xdr:rowOff>219075</xdr:rowOff>
        </xdr:from>
        <xdr:to>
          <xdr:col>13</xdr:col>
          <xdr:colOff>114300</xdr:colOff>
          <xdr:row>105</xdr:row>
          <xdr:rowOff>0</xdr:rowOff>
        </xdr:to>
        <xdr:sp macro="" textlink="">
          <xdr:nvSpPr>
            <xdr:cNvPr id="412894" name="Check Box 48350" hidden="1">
              <a:extLst>
                <a:ext uri="{63B3BB69-23CF-44E3-9099-C40C66FF867C}">
                  <a14:compatExt spid="_x0000_s412894"/>
                </a:ext>
                <a:ext uri="{FF2B5EF4-FFF2-40B4-BE49-F238E27FC236}">
                  <a16:creationId xmlns:a16="http://schemas.microsoft.com/office/drawing/2014/main" id="{00000000-0008-0000-0500-0000DE4C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180975</xdr:colOff>
          <xdr:row>104</xdr:row>
          <xdr:rowOff>219075</xdr:rowOff>
        </xdr:from>
        <xdr:to>
          <xdr:col>13</xdr:col>
          <xdr:colOff>114300</xdr:colOff>
          <xdr:row>106</xdr:row>
          <xdr:rowOff>0</xdr:rowOff>
        </xdr:to>
        <xdr:sp macro="" textlink="">
          <xdr:nvSpPr>
            <xdr:cNvPr id="412895" name="Check Box 48351" hidden="1">
              <a:extLst>
                <a:ext uri="{63B3BB69-23CF-44E3-9099-C40C66FF867C}">
                  <a14:compatExt spid="_x0000_s412895"/>
                </a:ext>
                <a:ext uri="{FF2B5EF4-FFF2-40B4-BE49-F238E27FC236}">
                  <a16:creationId xmlns:a16="http://schemas.microsoft.com/office/drawing/2014/main" id="{00000000-0008-0000-0500-0000DF4C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180975</xdr:colOff>
          <xdr:row>105</xdr:row>
          <xdr:rowOff>219075</xdr:rowOff>
        </xdr:from>
        <xdr:to>
          <xdr:col>13</xdr:col>
          <xdr:colOff>114300</xdr:colOff>
          <xdr:row>107</xdr:row>
          <xdr:rowOff>0</xdr:rowOff>
        </xdr:to>
        <xdr:sp macro="" textlink="">
          <xdr:nvSpPr>
            <xdr:cNvPr id="412896" name="Check Box 48352" hidden="1">
              <a:extLst>
                <a:ext uri="{63B3BB69-23CF-44E3-9099-C40C66FF867C}">
                  <a14:compatExt spid="_x0000_s412896"/>
                </a:ext>
                <a:ext uri="{FF2B5EF4-FFF2-40B4-BE49-F238E27FC236}">
                  <a16:creationId xmlns:a16="http://schemas.microsoft.com/office/drawing/2014/main" id="{00000000-0008-0000-0500-0000E04C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180975</xdr:colOff>
          <xdr:row>106</xdr:row>
          <xdr:rowOff>219075</xdr:rowOff>
        </xdr:from>
        <xdr:to>
          <xdr:col>13</xdr:col>
          <xdr:colOff>114300</xdr:colOff>
          <xdr:row>108</xdr:row>
          <xdr:rowOff>0</xdr:rowOff>
        </xdr:to>
        <xdr:sp macro="" textlink="">
          <xdr:nvSpPr>
            <xdr:cNvPr id="412897" name="Check Box 48353" hidden="1">
              <a:extLst>
                <a:ext uri="{63B3BB69-23CF-44E3-9099-C40C66FF867C}">
                  <a14:compatExt spid="_x0000_s412897"/>
                </a:ext>
                <a:ext uri="{FF2B5EF4-FFF2-40B4-BE49-F238E27FC236}">
                  <a16:creationId xmlns:a16="http://schemas.microsoft.com/office/drawing/2014/main" id="{00000000-0008-0000-0500-0000E14C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180975</xdr:colOff>
          <xdr:row>116</xdr:row>
          <xdr:rowOff>219075</xdr:rowOff>
        </xdr:from>
        <xdr:to>
          <xdr:col>13</xdr:col>
          <xdr:colOff>114300</xdr:colOff>
          <xdr:row>118</xdr:row>
          <xdr:rowOff>9525</xdr:rowOff>
        </xdr:to>
        <xdr:sp macro="" textlink="">
          <xdr:nvSpPr>
            <xdr:cNvPr id="412898" name="Check Box 48354" hidden="1">
              <a:extLst>
                <a:ext uri="{63B3BB69-23CF-44E3-9099-C40C66FF867C}">
                  <a14:compatExt spid="_x0000_s412898"/>
                </a:ext>
                <a:ext uri="{FF2B5EF4-FFF2-40B4-BE49-F238E27FC236}">
                  <a16:creationId xmlns:a16="http://schemas.microsoft.com/office/drawing/2014/main" id="{00000000-0008-0000-0500-0000E24C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180975</xdr:colOff>
          <xdr:row>117</xdr:row>
          <xdr:rowOff>209550</xdr:rowOff>
        </xdr:from>
        <xdr:to>
          <xdr:col>13</xdr:col>
          <xdr:colOff>114300</xdr:colOff>
          <xdr:row>119</xdr:row>
          <xdr:rowOff>9525</xdr:rowOff>
        </xdr:to>
        <xdr:sp macro="" textlink="">
          <xdr:nvSpPr>
            <xdr:cNvPr id="412899" name="Check Box 48355" hidden="1">
              <a:extLst>
                <a:ext uri="{63B3BB69-23CF-44E3-9099-C40C66FF867C}">
                  <a14:compatExt spid="_x0000_s412899"/>
                </a:ext>
                <a:ext uri="{FF2B5EF4-FFF2-40B4-BE49-F238E27FC236}">
                  <a16:creationId xmlns:a16="http://schemas.microsoft.com/office/drawing/2014/main" id="{00000000-0008-0000-0500-0000E34C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180975</xdr:colOff>
          <xdr:row>118</xdr:row>
          <xdr:rowOff>209550</xdr:rowOff>
        </xdr:from>
        <xdr:to>
          <xdr:col>13</xdr:col>
          <xdr:colOff>114300</xdr:colOff>
          <xdr:row>120</xdr:row>
          <xdr:rowOff>9525</xdr:rowOff>
        </xdr:to>
        <xdr:sp macro="" textlink="">
          <xdr:nvSpPr>
            <xdr:cNvPr id="412900" name="Check Box 48356" hidden="1">
              <a:extLst>
                <a:ext uri="{63B3BB69-23CF-44E3-9099-C40C66FF867C}">
                  <a14:compatExt spid="_x0000_s412900"/>
                </a:ext>
                <a:ext uri="{FF2B5EF4-FFF2-40B4-BE49-F238E27FC236}">
                  <a16:creationId xmlns:a16="http://schemas.microsoft.com/office/drawing/2014/main" id="{00000000-0008-0000-0500-0000E44C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180975</xdr:colOff>
          <xdr:row>119</xdr:row>
          <xdr:rowOff>209550</xdr:rowOff>
        </xdr:from>
        <xdr:to>
          <xdr:col>13</xdr:col>
          <xdr:colOff>114300</xdr:colOff>
          <xdr:row>121</xdr:row>
          <xdr:rowOff>9525</xdr:rowOff>
        </xdr:to>
        <xdr:sp macro="" textlink="">
          <xdr:nvSpPr>
            <xdr:cNvPr id="412901" name="Check Box 48357" hidden="1">
              <a:extLst>
                <a:ext uri="{63B3BB69-23CF-44E3-9099-C40C66FF867C}">
                  <a14:compatExt spid="_x0000_s412901"/>
                </a:ext>
                <a:ext uri="{FF2B5EF4-FFF2-40B4-BE49-F238E27FC236}">
                  <a16:creationId xmlns:a16="http://schemas.microsoft.com/office/drawing/2014/main" id="{00000000-0008-0000-0500-0000E54C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180975</xdr:colOff>
          <xdr:row>120</xdr:row>
          <xdr:rowOff>209550</xdr:rowOff>
        </xdr:from>
        <xdr:to>
          <xdr:col>13</xdr:col>
          <xdr:colOff>114300</xdr:colOff>
          <xdr:row>122</xdr:row>
          <xdr:rowOff>9525</xdr:rowOff>
        </xdr:to>
        <xdr:sp macro="" textlink="">
          <xdr:nvSpPr>
            <xdr:cNvPr id="412902" name="Check Box 48358" hidden="1">
              <a:extLst>
                <a:ext uri="{63B3BB69-23CF-44E3-9099-C40C66FF867C}">
                  <a14:compatExt spid="_x0000_s412902"/>
                </a:ext>
                <a:ext uri="{FF2B5EF4-FFF2-40B4-BE49-F238E27FC236}">
                  <a16:creationId xmlns:a16="http://schemas.microsoft.com/office/drawing/2014/main" id="{00000000-0008-0000-0500-0000E64C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180975</xdr:colOff>
          <xdr:row>122</xdr:row>
          <xdr:rowOff>190500</xdr:rowOff>
        </xdr:from>
        <xdr:to>
          <xdr:col>13</xdr:col>
          <xdr:colOff>114300</xdr:colOff>
          <xdr:row>124</xdr:row>
          <xdr:rowOff>0</xdr:rowOff>
        </xdr:to>
        <xdr:sp macro="" textlink="">
          <xdr:nvSpPr>
            <xdr:cNvPr id="412903" name="Check Box 48359" hidden="1">
              <a:extLst>
                <a:ext uri="{63B3BB69-23CF-44E3-9099-C40C66FF867C}">
                  <a14:compatExt spid="_x0000_s412903"/>
                </a:ext>
                <a:ext uri="{FF2B5EF4-FFF2-40B4-BE49-F238E27FC236}">
                  <a16:creationId xmlns:a16="http://schemas.microsoft.com/office/drawing/2014/main" id="{00000000-0008-0000-0500-0000E74C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180975</xdr:colOff>
          <xdr:row>123</xdr:row>
          <xdr:rowOff>219075</xdr:rowOff>
        </xdr:from>
        <xdr:to>
          <xdr:col>13</xdr:col>
          <xdr:colOff>114300</xdr:colOff>
          <xdr:row>125</xdr:row>
          <xdr:rowOff>0</xdr:rowOff>
        </xdr:to>
        <xdr:sp macro="" textlink="">
          <xdr:nvSpPr>
            <xdr:cNvPr id="412904" name="Check Box 48360" hidden="1">
              <a:extLst>
                <a:ext uri="{63B3BB69-23CF-44E3-9099-C40C66FF867C}">
                  <a14:compatExt spid="_x0000_s412904"/>
                </a:ext>
                <a:ext uri="{FF2B5EF4-FFF2-40B4-BE49-F238E27FC236}">
                  <a16:creationId xmlns:a16="http://schemas.microsoft.com/office/drawing/2014/main" id="{00000000-0008-0000-0500-0000E84C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180975</xdr:colOff>
          <xdr:row>124</xdr:row>
          <xdr:rowOff>219075</xdr:rowOff>
        </xdr:from>
        <xdr:to>
          <xdr:col>13</xdr:col>
          <xdr:colOff>114300</xdr:colOff>
          <xdr:row>126</xdr:row>
          <xdr:rowOff>0</xdr:rowOff>
        </xdr:to>
        <xdr:sp macro="" textlink="">
          <xdr:nvSpPr>
            <xdr:cNvPr id="412905" name="Check Box 48361" hidden="1">
              <a:extLst>
                <a:ext uri="{63B3BB69-23CF-44E3-9099-C40C66FF867C}">
                  <a14:compatExt spid="_x0000_s412905"/>
                </a:ext>
                <a:ext uri="{FF2B5EF4-FFF2-40B4-BE49-F238E27FC236}">
                  <a16:creationId xmlns:a16="http://schemas.microsoft.com/office/drawing/2014/main" id="{00000000-0008-0000-0500-0000E94C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180975</xdr:colOff>
          <xdr:row>126</xdr:row>
          <xdr:rowOff>190500</xdr:rowOff>
        </xdr:from>
        <xdr:to>
          <xdr:col>13</xdr:col>
          <xdr:colOff>114300</xdr:colOff>
          <xdr:row>128</xdr:row>
          <xdr:rowOff>0</xdr:rowOff>
        </xdr:to>
        <xdr:sp macro="" textlink="">
          <xdr:nvSpPr>
            <xdr:cNvPr id="412906" name="Check Box 48362" hidden="1">
              <a:extLst>
                <a:ext uri="{63B3BB69-23CF-44E3-9099-C40C66FF867C}">
                  <a14:compatExt spid="_x0000_s412906"/>
                </a:ext>
                <a:ext uri="{FF2B5EF4-FFF2-40B4-BE49-F238E27FC236}">
                  <a16:creationId xmlns:a16="http://schemas.microsoft.com/office/drawing/2014/main" id="{00000000-0008-0000-0500-0000EA4C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180975</xdr:colOff>
          <xdr:row>127</xdr:row>
          <xdr:rowOff>219075</xdr:rowOff>
        </xdr:from>
        <xdr:to>
          <xdr:col>13</xdr:col>
          <xdr:colOff>114300</xdr:colOff>
          <xdr:row>129</xdr:row>
          <xdr:rowOff>0</xdr:rowOff>
        </xdr:to>
        <xdr:sp macro="" textlink="">
          <xdr:nvSpPr>
            <xdr:cNvPr id="412907" name="Check Box 48363" hidden="1">
              <a:extLst>
                <a:ext uri="{63B3BB69-23CF-44E3-9099-C40C66FF867C}">
                  <a14:compatExt spid="_x0000_s412907"/>
                </a:ext>
                <a:ext uri="{FF2B5EF4-FFF2-40B4-BE49-F238E27FC236}">
                  <a16:creationId xmlns:a16="http://schemas.microsoft.com/office/drawing/2014/main" id="{00000000-0008-0000-0500-0000EB4C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180975</xdr:colOff>
          <xdr:row>128</xdr:row>
          <xdr:rowOff>219075</xdr:rowOff>
        </xdr:from>
        <xdr:to>
          <xdr:col>13</xdr:col>
          <xdr:colOff>114300</xdr:colOff>
          <xdr:row>130</xdr:row>
          <xdr:rowOff>0</xdr:rowOff>
        </xdr:to>
        <xdr:sp macro="" textlink="">
          <xdr:nvSpPr>
            <xdr:cNvPr id="412908" name="Check Box 48364" hidden="1">
              <a:extLst>
                <a:ext uri="{63B3BB69-23CF-44E3-9099-C40C66FF867C}">
                  <a14:compatExt spid="_x0000_s412908"/>
                </a:ext>
                <a:ext uri="{FF2B5EF4-FFF2-40B4-BE49-F238E27FC236}">
                  <a16:creationId xmlns:a16="http://schemas.microsoft.com/office/drawing/2014/main" id="{00000000-0008-0000-0500-0000EC4C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180975</xdr:colOff>
          <xdr:row>131</xdr:row>
          <xdr:rowOff>219075</xdr:rowOff>
        </xdr:from>
        <xdr:to>
          <xdr:col>13</xdr:col>
          <xdr:colOff>114300</xdr:colOff>
          <xdr:row>133</xdr:row>
          <xdr:rowOff>0</xdr:rowOff>
        </xdr:to>
        <xdr:sp macro="" textlink="">
          <xdr:nvSpPr>
            <xdr:cNvPr id="412909" name="Check Box 48365" hidden="1">
              <a:extLst>
                <a:ext uri="{63B3BB69-23CF-44E3-9099-C40C66FF867C}">
                  <a14:compatExt spid="_x0000_s412909"/>
                </a:ext>
                <a:ext uri="{FF2B5EF4-FFF2-40B4-BE49-F238E27FC236}">
                  <a16:creationId xmlns:a16="http://schemas.microsoft.com/office/drawing/2014/main" id="{00000000-0008-0000-0500-0000ED4C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180975</xdr:colOff>
          <xdr:row>130</xdr:row>
          <xdr:rowOff>209550</xdr:rowOff>
        </xdr:from>
        <xdr:to>
          <xdr:col>13</xdr:col>
          <xdr:colOff>114300</xdr:colOff>
          <xdr:row>132</xdr:row>
          <xdr:rowOff>0</xdr:rowOff>
        </xdr:to>
        <xdr:sp macro="" textlink="">
          <xdr:nvSpPr>
            <xdr:cNvPr id="412910" name="Check Box 48366" hidden="1">
              <a:extLst>
                <a:ext uri="{63B3BB69-23CF-44E3-9099-C40C66FF867C}">
                  <a14:compatExt spid="_x0000_s412910"/>
                </a:ext>
                <a:ext uri="{FF2B5EF4-FFF2-40B4-BE49-F238E27FC236}">
                  <a16:creationId xmlns:a16="http://schemas.microsoft.com/office/drawing/2014/main" id="{00000000-0008-0000-0500-0000EE4C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180975</xdr:colOff>
          <xdr:row>133</xdr:row>
          <xdr:rowOff>209550</xdr:rowOff>
        </xdr:from>
        <xdr:to>
          <xdr:col>13</xdr:col>
          <xdr:colOff>114300</xdr:colOff>
          <xdr:row>135</xdr:row>
          <xdr:rowOff>0</xdr:rowOff>
        </xdr:to>
        <xdr:sp macro="" textlink="">
          <xdr:nvSpPr>
            <xdr:cNvPr id="412911" name="Check Box 48367" hidden="1">
              <a:extLst>
                <a:ext uri="{63B3BB69-23CF-44E3-9099-C40C66FF867C}">
                  <a14:compatExt spid="_x0000_s412911"/>
                </a:ext>
                <a:ext uri="{FF2B5EF4-FFF2-40B4-BE49-F238E27FC236}">
                  <a16:creationId xmlns:a16="http://schemas.microsoft.com/office/drawing/2014/main" id="{00000000-0008-0000-0500-0000EF4C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180975</xdr:colOff>
          <xdr:row>134</xdr:row>
          <xdr:rowOff>219075</xdr:rowOff>
        </xdr:from>
        <xdr:to>
          <xdr:col>13</xdr:col>
          <xdr:colOff>114300</xdr:colOff>
          <xdr:row>136</xdr:row>
          <xdr:rowOff>0</xdr:rowOff>
        </xdr:to>
        <xdr:sp macro="" textlink="">
          <xdr:nvSpPr>
            <xdr:cNvPr id="412912" name="Check Box 48368" hidden="1">
              <a:extLst>
                <a:ext uri="{63B3BB69-23CF-44E3-9099-C40C66FF867C}">
                  <a14:compatExt spid="_x0000_s412912"/>
                </a:ext>
                <a:ext uri="{FF2B5EF4-FFF2-40B4-BE49-F238E27FC236}">
                  <a16:creationId xmlns:a16="http://schemas.microsoft.com/office/drawing/2014/main" id="{00000000-0008-0000-0500-0000F04C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180975</xdr:colOff>
          <xdr:row>135</xdr:row>
          <xdr:rowOff>219075</xdr:rowOff>
        </xdr:from>
        <xdr:to>
          <xdr:col>13</xdr:col>
          <xdr:colOff>114300</xdr:colOff>
          <xdr:row>137</xdr:row>
          <xdr:rowOff>0</xdr:rowOff>
        </xdr:to>
        <xdr:sp macro="" textlink="">
          <xdr:nvSpPr>
            <xdr:cNvPr id="412913" name="Check Box 48369" hidden="1">
              <a:extLst>
                <a:ext uri="{63B3BB69-23CF-44E3-9099-C40C66FF867C}">
                  <a14:compatExt spid="_x0000_s412913"/>
                </a:ext>
                <a:ext uri="{FF2B5EF4-FFF2-40B4-BE49-F238E27FC236}">
                  <a16:creationId xmlns:a16="http://schemas.microsoft.com/office/drawing/2014/main" id="{00000000-0008-0000-0500-0000F14C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180975</xdr:colOff>
          <xdr:row>137</xdr:row>
          <xdr:rowOff>209550</xdr:rowOff>
        </xdr:from>
        <xdr:to>
          <xdr:col>13</xdr:col>
          <xdr:colOff>114300</xdr:colOff>
          <xdr:row>139</xdr:row>
          <xdr:rowOff>0</xdr:rowOff>
        </xdr:to>
        <xdr:sp macro="" textlink="">
          <xdr:nvSpPr>
            <xdr:cNvPr id="412914" name="Check Box 48370" hidden="1">
              <a:extLst>
                <a:ext uri="{63B3BB69-23CF-44E3-9099-C40C66FF867C}">
                  <a14:compatExt spid="_x0000_s412914"/>
                </a:ext>
                <a:ext uri="{FF2B5EF4-FFF2-40B4-BE49-F238E27FC236}">
                  <a16:creationId xmlns:a16="http://schemas.microsoft.com/office/drawing/2014/main" id="{00000000-0008-0000-0500-0000F24C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180975</xdr:colOff>
          <xdr:row>138</xdr:row>
          <xdr:rowOff>219075</xdr:rowOff>
        </xdr:from>
        <xdr:to>
          <xdr:col>13</xdr:col>
          <xdr:colOff>114300</xdr:colOff>
          <xdr:row>140</xdr:row>
          <xdr:rowOff>0</xdr:rowOff>
        </xdr:to>
        <xdr:sp macro="" textlink="">
          <xdr:nvSpPr>
            <xdr:cNvPr id="412915" name="Check Box 48371" hidden="1">
              <a:extLst>
                <a:ext uri="{63B3BB69-23CF-44E3-9099-C40C66FF867C}">
                  <a14:compatExt spid="_x0000_s412915"/>
                </a:ext>
                <a:ext uri="{FF2B5EF4-FFF2-40B4-BE49-F238E27FC236}">
                  <a16:creationId xmlns:a16="http://schemas.microsoft.com/office/drawing/2014/main" id="{00000000-0008-0000-0500-0000F34C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180975</xdr:colOff>
          <xdr:row>139</xdr:row>
          <xdr:rowOff>219075</xdr:rowOff>
        </xdr:from>
        <xdr:to>
          <xdr:col>13</xdr:col>
          <xdr:colOff>114300</xdr:colOff>
          <xdr:row>141</xdr:row>
          <xdr:rowOff>0</xdr:rowOff>
        </xdr:to>
        <xdr:sp macro="" textlink="">
          <xdr:nvSpPr>
            <xdr:cNvPr id="412916" name="Check Box 48372" hidden="1">
              <a:extLst>
                <a:ext uri="{63B3BB69-23CF-44E3-9099-C40C66FF867C}">
                  <a14:compatExt spid="_x0000_s412916"/>
                </a:ext>
                <a:ext uri="{FF2B5EF4-FFF2-40B4-BE49-F238E27FC236}">
                  <a16:creationId xmlns:a16="http://schemas.microsoft.com/office/drawing/2014/main" id="{00000000-0008-0000-0500-0000F44C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171450</xdr:colOff>
          <xdr:row>443</xdr:row>
          <xdr:rowOff>0</xdr:rowOff>
        </xdr:from>
        <xdr:to>
          <xdr:col>13</xdr:col>
          <xdr:colOff>57150</xdr:colOff>
          <xdr:row>444</xdr:row>
          <xdr:rowOff>9525</xdr:rowOff>
        </xdr:to>
        <xdr:sp macro="" textlink="">
          <xdr:nvSpPr>
            <xdr:cNvPr id="412917" name="Check Box 48373" hidden="1">
              <a:extLst>
                <a:ext uri="{63B3BB69-23CF-44E3-9099-C40C66FF867C}">
                  <a14:compatExt spid="_x0000_s412917"/>
                </a:ext>
                <a:ext uri="{FF2B5EF4-FFF2-40B4-BE49-F238E27FC236}">
                  <a16:creationId xmlns:a16="http://schemas.microsoft.com/office/drawing/2014/main" id="{00000000-0008-0000-0500-0000F54C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171450</xdr:colOff>
          <xdr:row>444</xdr:row>
          <xdr:rowOff>0</xdr:rowOff>
        </xdr:from>
        <xdr:to>
          <xdr:col>13</xdr:col>
          <xdr:colOff>104775</xdr:colOff>
          <xdr:row>445</xdr:row>
          <xdr:rowOff>9525</xdr:rowOff>
        </xdr:to>
        <xdr:sp macro="" textlink="">
          <xdr:nvSpPr>
            <xdr:cNvPr id="412918" name="Check Box 48374" hidden="1">
              <a:extLst>
                <a:ext uri="{63B3BB69-23CF-44E3-9099-C40C66FF867C}">
                  <a14:compatExt spid="_x0000_s412918"/>
                </a:ext>
                <a:ext uri="{FF2B5EF4-FFF2-40B4-BE49-F238E27FC236}">
                  <a16:creationId xmlns:a16="http://schemas.microsoft.com/office/drawing/2014/main" id="{00000000-0008-0000-0500-0000F64C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171450</xdr:colOff>
          <xdr:row>445</xdr:row>
          <xdr:rowOff>0</xdr:rowOff>
        </xdr:from>
        <xdr:to>
          <xdr:col>13</xdr:col>
          <xdr:colOff>104775</xdr:colOff>
          <xdr:row>446</xdr:row>
          <xdr:rowOff>9525</xdr:rowOff>
        </xdr:to>
        <xdr:sp macro="" textlink="">
          <xdr:nvSpPr>
            <xdr:cNvPr id="412919" name="Check Box 48375" hidden="1">
              <a:extLst>
                <a:ext uri="{63B3BB69-23CF-44E3-9099-C40C66FF867C}">
                  <a14:compatExt spid="_x0000_s412919"/>
                </a:ext>
                <a:ext uri="{FF2B5EF4-FFF2-40B4-BE49-F238E27FC236}">
                  <a16:creationId xmlns:a16="http://schemas.microsoft.com/office/drawing/2014/main" id="{00000000-0008-0000-0500-0000F74C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171450</xdr:colOff>
          <xdr:row>446</xdr:row>
          <xdr:rowOff>0</xdr:rowOff>
        </xdr:from>
        <xdr:to>
          <xdr:col>13</xdr:col>
          <xdr:colOff>104775</xdr:colOff>
          <xdr:row>447</xdr:row>
          <xdr:rowOff>9525</xdr:rowOff>
        </xdr:to>
        <xdr:sp macro="" textlink="">
          <xdr:nvSpPr>
            <xdr:cNvPr id="412920" name="Check Box 48376" hidden="1">
              <a:extLst>
                <a:ext uri="{63B3BB69-23CF-44E3-9099-C40C66FF867C}">
                  <a14:compatExt spid="_x0000_s412920"/>
                </a:ext>
                <a:ext uri="{FF2B5EF4-FFF2-40B4-BE49-F238E27FC236}">
                  <a16:creationId xmlns:a16="http://schemas.microsoft.com/office/drawing/2014/main" id="{00000000-0008-0000-0500-0000F84C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171450</xdr:colOff>
          <xdr:row>447</xdr:row>
          <xdr:rowOff>0</xdr:rowOff>
        </xdr:from>
        <xdr:to>
          <xdr:col>13</xdr:col>
          <xdr:colOff>104775</xdr:colOff>
          <xdr:row>448</xdr:row>
          <xdr:rowOff>9525</xdr:rowOff>
        </xdr:to>
        <xdr:sp macro="" textlink="">
          <xdr:nvSpPr>
            <xdr:cNvPr id="412921" name="Check Box 48377" hidden="1">
              <a:extLst>
                <a:ext uri="{63B3BB69-23CF-44E3-9099-C40C66FF867C}">
                  <a14:compatExt spid="_x0000_s412921"/>
                </a:ext>
                <a:ext uri="{FF2B5EF4-FFF2-40B4-BE49-F238E27FC236}">
                  <a16:creationId xmlns:a16="http://schemas.microsoft.com/office/drawing/2014/main" id="{00000000-0008-0000-0500-0000F94C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171450</xdr:colOff>
          <xdr:row>448</xdr:row>
          <xdr:rowOff>0</xdr:rowOff>
        </xdr:from>
        <xdr:to>
          <xdr:col>13</xdr:col>
          <xdr:colOff>104775</xdr:colOff>
          <xdr:row>449</xdr:row>
          <xdr:rowOff>9525</xdr:rowOff>
        </xdr:to>
        <xdr:sp macro="" textlink="">
          <xdr:nvSpPr>
            <xdr:cNvPr id="412922" name="Check Box 48378" hidden="1">
              <a:extLst>
                <a:ext uri="{63B3BB69-23CF-44E3-9099-C40C66FF867C}">
                  <a14:compatExt spid="_x0000_s412922"/>
                </a:ext>
                <a:ext uri="{FF2B5EF4-FFF2-40B4-BE49-F238E27FC236}">
                  <a16:creationId xmlns:a16="http://schemas.microsoft.com/office/drawing/2014/main" id="{00000000-0008-0000-0500-0000FA4C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314325</xdr:colOff>
          <xdr:row>488</xdr:row>
          <xdr:rowOff>219075</xdr:rowOff>
        </xdr:from>
        <xdr:to>
          <xdr:col>14</xdr:col>
          <xdr:colOff>142875</xdr:colOff>
          <xdr:row>490</xdr:row>
          <xdr:rowOff>0</xdr:rowOff>
        </xdr:to>
        <xdr:sp macro="" textlink="">
          <xdr:nvSpPr>
            <xdr:cNvPr id="412924" name="Check Box 48380" hidden="1">
              <a:extLst>
                <a:ext uri="{63B3BB69-23CF-44E3-9099-C40C66FF867C}">
                  <a14:compatExt spid="_x0000_s412924"/>
                </a:ext>
                <a:ext uri="{FF2B5EF4-FFF2-40B4-BE49-F238E27FC236}">
                  <a16:creationId xmlns:a16="http://schemas.microsoft.com/office/drawing/2014/main" id="{00000000-0008-0000-0500-0000FC4C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314325</xdr:colOff>
          <xdr:row>489</xdr:row>
          <xdr:rowOff>228600</xdr:rowOff>
        </xdr:from>
        <xdr:to>
          <xdr:col>14</xdr:col>
          <xdr:colOff>142875</xdr:colOff>
          <xdr:row>491</xdr:row>
          <xdr:rowOff>9525</xdr:rowOff>
        </xdr:to>
        <xdr:sp macro="" textlink="">
          <xdr:nvSpPr>
            <xdr:cNvPr id="412925" name="Check Box 48381" hidden="1">
              <a:extLst>
                <a:ext uri="{63B3BB69-23CF-44E3-9099-C40C66FF867C}">
                  <a14:compatExt spid="_x0000_s412925"/>
                </a:ext>
                <a:ext uri="{FF2B5EF4-FFF2-40B4-BE49-F238E27FC236}">
                  <a16:creationId xmlns:a16="http://schemas.microsoft.com/office/drawing/2014/main" id="{00000000-0008-0000-0500-0000FD4C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314325</xdr:colOff>
          <xdr:row>497</xdr:row>
          <xdr:rowOff>0</xdr:rowOff>
        </xdr:from>
        <xdr:to>
          <xdr:col>14</xdr:col>
          <xdr:colOff>142875</xdr:colOff>
          <xdr:row>498</xdr:row>
          <xdr:rowOff>9525</xdr:rowOff>
        </xdr:to>
        <xdr:sp macro="" textlink="">
          <xdr:nvSpPr>
            <xdr:cNvPr id="412926" name="Check Box 48382" hidden="1">
              <a:extLst>
                <a:ext uri="{63B3BB69-23CF-44E3-9099-C40C66FF867C}">
                  <a14:compatExt spid="_x0000_s412926"/>
                </a:ext>
                <a:ext uri="{FF2B5EF4-FFF2-40B4-BE49-F238E27FC236}">
                  <a16:creationId xmlns:a16="http://schemas.microsoft.com/office/drawing/2014/main" id="{00000000-0008-0000-0500-0000FE4C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314325</xdr:colOff>
          <xdr:row>498</xdr:row>
          <xdr:rowOff>9525</xdr:rowOff>
        </xdr:from>
        <xdr:to>
          <xdr:col>14</xdr:col>
          <xdr:colOff>142875</xdr:colOff>
          <xdr:row>499</xdr:row>
          <xdr:rowOff>19050</xdr:rowOff>
        </xdr:to>
        <xdr:sp macro="" textlink="">
          <xdr:nvSpPr>
            <xdr:cNvPr id="412927" name="Check Box 48383" hidden="1">
              <a:extLst>
                <a:ext uri="{63B3BB69-23CF-44E3-9099-C40C66FF867C}">
                  <a14:compatExt spid="_x0000_s412927"/>
                </a:ext>
                <a:ext uri="{FF2B5EF4-FFF2-40B4-BE49-F238E27FC236}">
                  <a16:creationId xmlns:a16="http://schemas.microsoft.com/office/drawing/2014/main" id="{00000000-0008-0000-0500-0000FF4C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314325</xdr:colOff>
          <xdr:row>499</xdr:row>
          <xdr:rowOff>0</xdr:rowOff>
        </xdr:from>
        <xdr:to>
          <xdr:col>14</xdr:col>
          <xdr:colOff>142875</xdr:colOff>
          <xdr:row>500</xdr:row>
          <xdr:rowOff>9525</xdr:rowOff>
        </xdr:to>
        <xdr:sp macro="" textlink="">
          <xdr:nvSpPr>
            <xdr:cNvPr id="412928" name="Check Box 48384" hidden="1">
              <a:extLst>
                <a:ext uri="{63B3BB69-23CF-44E3-9099-C40C66FF867C}">
                  <a14:compatExt spid="_x0000_s412928"/>
                </a:ext>
                <a:ext uri="{FF2B5EF4-FFF2-40B4-BE49-F238E27FC236}">
                  <a16:creationId xmlns:a16="http://schemas.microsoft.com/office/drawing/2014/main" id="{00000000-0008-0000-0500-0000004D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333375</xdr:colOff>
          <xdr:row>502</xdr:row>
          <xdr:rowOff>209550</xdr:rowOff>
        </xdr:from>
        <xdr:to>
          <xdr:col>14</xdr:col>
          <xdr:colOff>161925</xdr:colOff>
          <xdr:row>504</xdr:row>
          <xdr:rowOff>0</xdr:rowOff>
        </xdr:to>
        <xdr:sp macro="" textlink="">
          <xdr:nvSpPr>
            <xdr:cNvPr id="412929" name="Check Box 48385" hidden="1">
              <a:extLst>
                <a:ext uri="{63B3BB69-23CF-44E3-9099-C40C66FF867C}">
                  <a14:compatExt spid="_x0000_s412929"/>
                </a:ext>
                <a:ext uri="{FF2B5EF4-FFF2-40B4-BE49-F238E27FC236}">
                  <a16:creationId xmlns:a16="http://schemas.microsoft.com/office/drawing/2014/main" id="{00000000-0008-0000-0500-0000014D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200025</xdr:colOff>
          <xdr:row>507</xdr:row>
          <xdr:rowOff>0</xdr:rowOff>
        </xdr:from>
        <xdr:to>
          <xdr:col>13</xdr:col>
          <xdr:colOff>133350</xdr:colOff>
          <xdr:row>508</xdr:row>
          <xdr:rowOff>19050</xdr:rowOff>
        </xdr:to>
        <xdr:sp macro="" textlink="">
          <xdr:nvSpPr>
            <xdr:cNvPr id="412931" name="Check Box 48387" hidden="1">
              <a:extLst>
                <a:ext uri="{63B3BB69-23CF-44E3-9099-C40C66FF867C}">
                  <a14:compatExt spid="_x0000_s412931"/>
                </a:ext>
                <a:ext uri="{FF2B5EF4-FFF2-40B4-BE49-F238E27FC236}">
                  <a16:creationId xmlns:a16="http://schemas.microsoft.com/office/drawing/2014/main" id="{00000000-0008-0000-0500-0000034D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200025</xdr:colOff>
          <xdr:row>523</xdr:row>
          <xdr:rowOff>0</xdr:rowOff>
        </xdr:from>
        <xdr:to>
          <xdr:col>13</xdr:col>
          <xdr:colOff>133350</xdr:colOff>
          <xdr:row>524</xdr:row>
          <xdr:rowOff>9525</xdr:rowOff>
        </xdr:to>
        <xdr:sp macro="" textlink="">
          <xdr:nvSpPr>
            <xdr:cNvPr id="412932" name="Check Box 48388" hidden="1">
              <a:extLst>
                <a:ext uri="{63B3BB69-23CF-44E3-9099-C40C66FF867C}">
                  <a14:compatExt spid="_x0000_s412932"/>
                </a:ext>
                <a:ext uri="{FF2B5EF4-FFF2-40B4-BE49-F238E27FC236}">
                  <a16:creationId xmlns:a16="http://schemas.microsoft.com/office/drawing/2014/main" id="{00000000-0008-0000-0500-0000044D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200025</xdr:colOff>
          <xdr:row>525</xdr:row>
          <xdr:rowOff>0</xdr:rowOff>
        </xdr:from>
        <xdr:to>
          <xdr:col>13</xdr:col>
          <xdr:colOff>133350</xdr:colOff>
          <xdr:row>526</xdr:row>
          <xdr:rowOff>9525</xdr:rowOff>
        </xdr:to>
        <xdr:sp macro="" textlink="">
          <xdr:nvSpPr>
            <xdr:cNvPr id="412933" name="Check Box 48389" hidden="1">
              <a:extLst>
                <a:ext uri="{63B3BB69-23CF-44E3-9099-C40C66FF867C}">
                  <a14:compatExt spid="_x0000_s412933"/>
                </a:ext>
                <a:ext uri="{FF2B5EF4-FFF2-40B4-BE49-F238E27FC236}">
                  <a16:creationId xmlns:a16="http://schemas.microsoft.com/office/drawing/2014/main" id="{00000000-0008-0000-0500-0000054D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120</xdr:row>
          <xdr:rowOff>9525</xdr:rowOff>
        </xdr:from>
        <xdr:to>
          <xdr:col>3</xdr:col>
          <xdr:colOff>95250</xdr:colOff>
          <xdr:row>121</xdr:row>
          <xdr:rowOff>9525</xdr:rowOff>
        </xdr:to>
        <xdr:sp macro="" textlink="">
          <xdr:nvSpPr>
            <xdr:cNvPr id="412937" name="Option Button 48393" hidden="1">
              <a:extLst>
                <a:ext uri="{63B3BB69-23CF-44E3-9099-C40C66FF867C}">
                  <a14:compatExt spid="_x0000_s412937"/>
                </a:ext>
                <a:ext uri="{FF2B5EF4-FFF2-40B4-BE49-F238E27FC236}">
                  <a16:creationId xmlns:a16="http://schemas.microsoft.com/office/drawing/2014/main" id="{00000000-0008-0000-0500-0000094D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121</xdr:row>
          <xdr:rowOff>19050</xdr:rowOff>
        </xdr:from>
        <xdr:to>
          <xdr:col>3</xdr:col>
          <xdr:colOff>19050</xdr:colOff>
          <xdr:row>121</xdr:row>
          <xdr:rowOff>190500</xdr:rowOff>
        </xdr:to>
        <xdr:sp macro="" textlink="">
          <xdr:nvSpPr>
            <xdr:cNvPr id="412938" name="Option Button 48394" hidden="1">
              <a:extLst>
                <a:ext uri="{63B3BB69-23CF-44E3-9099-C40C66FF867C}">
                  <a14:compatExt spid="_x0000_s412938"/>
                </a:ext>
                <a:ext uri="{FF2B5EF4-FFF2-40B4-BE49-F238E27FC236}">
                  <a16:creationId xmlns:a16="http://schemas.microsoft.com/office/drawing/2014/main" id="{00000000-0008-0000-0500-00000A4D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104775</xdr:colOff>
          <xdr:row>167</xdr:row>
          <xdr:rowOff>28575</xdr:rowOff>
        </xdr:from>
        <xdr:to>
          <xdr:col>5</xdr:col>
          <xdr:colOff>142875</xdr:colOff>
          <xdr:row>167</xdr:row>
          <xdr:rowOff>161925</xdr:rowOff>
        </xdr:to>
        <xdr:sp macro="" textlink="">
          <xdr:nvSpPr>
            <xdr:cNvPr id="412966" name="Option Button 48422" hidden="1">
              <a:extLst>
                <a:ext uri="{63B3BB69-23CF-44E3-9099-C40C66FF867C}">
                  <a14:compatExt spid="_x0000_s412966"/>
                </a:ext>
                <a:ext uri="{FF2B5EF4-FFF2-40B4-BE49-F238E27FC236}">
                  <a16:creationId xmlns:a16="http://schemas.microsoft.com/office/drawing/2014/main" id="{00000000-0008-0000-0500-0000264D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216</xdr:row>
          <xdr:rowOff>0</xdr:rowOff>
        </xdr:from>
        <xdr:to>
          <xdr:col>3</xdr:col>
          <xdr:colOff>95250</xdr:colOff>
          <xdr:row>216</xdr:row>
          <xdr:rowOff>219075</xdr:rowOff>
        </xdr:to>
        <xdr:sp macro="" textlink="">
          <xdr:nvSpPr>
            <xdr:cNvPr id="412967" name="Option Button 48423" hidden="1">
              <a:extLst>
                <a:ext uri="{63B3BB69-23CF-44E3-9099-C40C66FF867C}">
                  <a14:compatExt spid="_x0000_s412967"/>
                </a:ext>
                <a:ext uri="{FF2B5EF4-FFF2-40B4-BE49-F238E27FC236}">
                  <a16:creationId xmlns:a16="http://schemas.microsoft.com/office/drawing/2014/main" id="{00000000-0008-0000-0500-0000274D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216</xdr:row>
          <xdr:rowOff>219075</xdr:rowOff>
        </xdr:from>
        <xdr:to>
          <xdr:col>3</xdr:col>
          <xdr:colOff>95250</xdr:colOff>
          <xdr:row>217</xdr:row>
          <xdr:rowOff>200025</xdr:rowOff>
        </xdr:to>
        <xdr:sp macro="" textlink="">
          <xdr:nvSpPr>
            <xdr:cNvPr id="412968" name="Option Button 48424" hidden="1">
              <a:extLst>
                <a:ext uri="{63B3BB69-23CF-44E3-9099-C40C66FF867C}">
                  <a14:compatExt spid="_x0000_s412968"/>
                </a:ext>
                <a:ext uri="{FF2B5EF4-FFF2-40B4-BE49-F238E27FC236}">
                  <a16:creationId xmlns:a16="http://schemas.microsoft.com/office/drawing/2014/main" id="{00000000-0008-0000-0500-0000284D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57150</xdr:colOff>
          <xdr:row>232</xdr:row>
          <xdr:rowOff>19050</xdr:rowOff>
        </xdr:from>
        <xdr:to>
          <xdr:col>3</xdr:col>
          <xdr:colOff>19050</xdr:colOff>
          <xdr:row>232</xdr:row>
          <xdr:rowOff>209550</xdr:rowOff>
        </xdr:to>
        <xdr:sp macro="" textlink="">
          <xdr:nvSpPr>
            <xdr:cNvPr id="412969" name="Option Button 48425" hidden="1">
              <a:extLst>
                <a:ext uri="{63B3BB69-23CF-44E3-9099-C40C66FF867C}">
                  <a14:compatExt spid="_x0000_s412969"/>
                </a:ext>
                <a:ext uri="{FF2B5EF4-FFF2-40B4-BE49-F238E27FC236}">
                  <a16:creationId xmlns:a16="http://schemas.microsoft.com/office/drawing/2014/main" id="{00000000-0008-0000-0500-0000294D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9525</xdr:colOff>
          <xdr:row>342</xdr:row>
          <xdr:rowOff>19050</xdr:rowOff>
        </xdr:from>
        <xdr:to>
          <xdr:col>19</xdr:col>
          <xdr:colOff>314325</xdr:colOff>
          <xdr:row>350</xdr:row>
          <xdr:rowOff>19050</xdr:rowOff>
        </xdr:to>
        <xdr:sp macro="" textlink="">
          <xdr:nvSpPr>
            <xdr:cNvPr id="429767" name="Group Box 49863" hidden="1">
              <a:extLst>
                <a:ext uri="{63B3BB69-23CF-44E3-9099-C40C66FF867C}">
                  <a14:compatExt spid="_x0000_s429767"/>
                </a:ext>
                <a:ext uri="{FF2B5EF4-FFF2-40B4-BE49-F238E27FC236}">
                  <a16:creationId xmlns:a16="http://schemas.microsoft.com/office/drawing/2014/main" id="{00000000-0008-0000-0500-0000C78E06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350</xdr:row>
          <xdr:rowOff>9525</xdr:rowOff>
        </xdr:from>
        <xdr:to>
          <xdr:col>19</xdr:col>
          <xdr:colOff>304800</xdr:colOff>
          <xdr:row>358</xdr:row>
          <xdr:rowOff>9525</xdr:rowOff>
        </xdr:to>
        <xdr:sp macro="" textlink="">
          <xdr:nvSpPr>
            <xdr:cNvPr id="429771" name="Group Box 49867" hidden="1">
              <a:extLst>
                <a:ext uri="{63B3BB69-23CF-44E3-9099-C40C66FF867C}">
                  <a14:compatExt spid="_x0000_s429771"/>
                </a:ext>
                <a:ext uri="{FF2B5EF4-FFF2-40B4-BE49-F238E27FC236}">
                  <a16:creationId xmlns:a16="http://schemas.microsoft.com/office/drawing/2014/main" id="{00000000-0008-0000-0500-0000CB8E06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10</xdr:col>
          <xdr:colOff>1181100</xdr:colOff>
          <xdr:row>342</xdr:row>
          <xdr:rowOff>238125</xdr:rowOff>
        </xdr:from>
        <xdr:to>
          <xdr:col>11</xdr:col>
          <xdr:colOff>142875</xdr:colOff>
          <xdr:row>343</xdr:row>
          <xdr:rowOff>180975</xdr:rowOff>
        </xdr:to>
        <xdr:sp macro="" textlink="">
          <xdr:nvSpPr>
            <xdr:cNvPr id="429775" name="Option Button 49871" hidden="1">
              <a:extLst>
                <a:ext uri="{63B3BB69-23CF-44E3-9099-C40C66FF867C}">
                  <a14:compatExt spid="_x0000_s429775"/>
                </a:ext>
                <a:ext uri="{FF2B5EF4-FFF2-40B4-BE49-F238E27FC236}">
                  <a16:creationId xmlns:a16="http://schemas.microsoft.com/office/drawing/2014/main" id="{00000000-0008-0000-0500-0000CF8E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1171575</xdr:colOff>
          <xdr:row>344</xdr:row>
          <xdr:rowOff>0</xdr:rowOff>
        </xdr:from>
        <xdr:to>
          <xdr:col>11</xdr:col>
          <xdr:colOff>133350</xdr:colOff>
          <xdr:row>344</xdr:row>
          <xdr:rowOff>200025</xdr:rowOff>
        </xdr:to>
        <xdr:sp macro="" textlink="">
          <xdr:nvSpPr>
            <xdr:cNvPr id="429776" name="Option Button 49872" hidden="1">
              <a:extLst>
                <a:ext uri="{63B3BB69-23CF-44E3-9099-C40C66FF867C}">
                  <a14:compatExt spid="_x0000_s429776"/>
                </a:ext>
                <a:ext uri="{FF2B5EF4-FFF2-40B4-BE49-F238E27FC236}">
                  <a16:creationId xmlns:a16="http://schemas.microsoft.com/office/drawing/2014/main" id="{00000000-0008-0000-0500-0000D08E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1181100</xdr:colOff>
          <xdr:row>345</xdr:row>
          <xdr:rowOff>0</xdr:rowOff>
        </xdr:from>
        <xdr:to>
          <xdr:col>11</xdr:col>
          <xdr:colOff>142875</xdr:colOff>
          <xdr:row>345</xdr:row>
          <xdr:rowOff>200025</xdr:rowOff>
        </xdr:to>
        <xdr:sp macro="" textlink="">
          <xdr:nvSpPr>
            <xdr:cNvPr id="429777" name="Option Button 49873" hidden="1">
              <a:extLst>
                <a:ext uri="{63B3BB69-23CF-44E3-9099-C40C66FF867C}">
                  <a14:compatExt spid="_x0000_s429777"/>
                </a:ext>
                <a:ext uri="{FF2B5EF4-FFF2-40B4-BE49-F238E27FC236}">
                  <a16:creationId xmlns:a16="http://schemas.microsoft.com/office/drawing/2014/main" id="{00000000-0008-0000-0500-0000D18E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1181100</xdr:colOff>
          <xdr:row>345</xdr:row>
          <xdr:rowOff>219075</xdr:rowOff>
        </xdr:from>
        <xdr:to>
          <xdr:col>11</xdr:col>
          <xdr:colOff>142875</xdr:colOff>
          <xdr:row>346</xdr:row>
          <xdr:rowOff>190500</xdr:rowOff>
        </xdr:to>
        <xdr:sp macro="" textlink="">
          <xdr:nvSpPr>
            <xdr:cNvPr id="429778" name="Option Button 49874" hidden="1">
              <a:extLst>
                <a:ext uri="{63B3BB69-23CF-44E3-9099-C40C66FF867C}">
                  <a14:compatExt spid="_x0000_s429778"/>
                </a:ext>
                <a:ext uri="{FF2B5EF4-FFF2-40B4-BE49-F238E27FC236}">
                  <a16:creationId xmlns:a16="http://schemas.microsoft.com/office/drawing/2014/main" id="{00000000-0008-0000-0500-0000D28E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1181100</xdr:colOff>
          <xdr:row>346</xdr:row>
          <xdr:rowOff>219075</xdr:rowOff>
        </xdr:from>
        <xdr:to>
          <xdr:col>11</xdr:col>
          <xdr:colOff>142875</xdr:colOff>
          <xdr:row>347</xdr:row>
          <xdr:rowOff>190500</xdr:rowOff>
        </xdr:to>
        <xdr:sp macro="" textlink="">
          <xdr:nvSpPr>
            <xdr:cNvPr id="429781" name="Option Button 49877" hidden="1">
              <a:extLst>
                <a:ext uri="{63B3BB69-23CF-44E3-9099-C40C66FF867C}">
                  <a14:compatExt spid="_x0000_s429781"/>
                </a:ext>
                <a:ext uri="{FF2B5EF4-FFF2-40B4-BE49-F238E27FC236}">
                  <a16:creationId xmlns:a16="http://schemas.microsoft.com/office/drawing/2014/main" id="{00000000-0008-0000-0500-0000D58E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1181100</xdr:colOff>
          <xdr:row>347</xdr:row>
          <xdr:rowOff>219075</xdr:rowOff>
        </xdr:from>
        <xdr:to>
          <xdr:col>11</xdr:col>
          <xdr:colOff>142875</xdr:colOff>
          <xdr:row>348</xdr:row>
          <xdr:rowOff>190500</xdr:rowOff>
        </xdr:to>
        <xdr:sp macro="" textlink="">
          <xdr:nvSpPr>
            <xdr:cNvPr id="429782" name="Option Button 49878" hidden="1">
              <a:extLst>
                <a:ext uri="{63B3BB69-23CF-44E3-9099-C40C66FF867C}">
                  <a14:compatExt spid="_x0000_s429782"/>
                </a:ext>
                <a:ext uri="{FF2B5EF4-FFF2-40B4-BE49-F238E27FC236}">
                  <a16:creationId xmlns:a16="http://schemas.microsoft.com/office/drawing/2014/main" id="{00000000-0008-0000-0500-0000D68E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1181100</xdr:colOff>
          <xdr:row>348</xdr:row>
          <xdr:rowOff>219075</xdr:rowOff>
        </xdr:from>
        <xdr:to>
          <xdr:col>11</xdr:col>
          <xdr:colOff>142875</xdr:colOff>
          <xdr:row>349</xdr:row>
          <xdr:rowOff>180975</xdr:rowOff>
        </xdr:to>
        <xdr:sp macro="" textlink="">
          <xdr:nvSpPr>
            <xdr:cNvPr id="429783" name="Option Button 49879" hidden="1">
              <a:extLst>
                <a:ext uri="{63B3BB69-23CF-44E3-9099-C40C66FF867C}">
                  <a14:compatExt spid="_x0000_s429783"/>
                </a:ext>
                <a:ext uri="{FF2B5EF4-FFF2-40B4-BE49-F238E27FC236}">
                  <a16:creationId xmlns:a16="http://schemas.microsoft.com/office/drawing/2014/main" id="{00000000-0008-0000-0500-0000D78E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1171575</xdr:colOff>
          <xdr:row>350</xdr:row>
          <xdr:rowOff>200025</xdr:rowOff>
        </xdr:from>
        <xdr:to>
          <xdr:col>11</xdr:col>
          <xdr:colOff>133350</xdr:colOff>
          <xdr:row>351</xdr:row>
          <xdr:rowOff>171450</xdr:rowOff>
        </xdr:to>
        <xdr:sp macro="" textlink="">
          <xdr:nvSpPr>
            <xdr:cNvPr id="429814" name="Option Button 49910" hidden="1">
              <a:extLst>
                <a:ext uri="{63B3BB69-23CF-44E3-9099-C40C66FF867C}">
                  <a14:compatExt spid="_x0000_s429814"/>
                </a:ext>
                <a:ext uri="{FF2B5EF4-FFF2-40B4-BE49-F238E27FC236}">
                  <a16:creationId xmlns:a16="http://schemas.microsoft.com/office/drawing/2014/main" id="{00000000-0008-0000-0500-0000F68E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1171575</xdr:colOff>
          <xdr:row>351</xdr:row>
          <xdr:rowOff>219075</xdr:rowOff>
        </xdr:from>
        <xdr:to>
          <xdr:col>11</xdr:col>
          <xdr:colOff>133350</xdr:colOff>
          <xdr:row>352</xdr:row>
          <xdr:rowOff>190500</xdr:rowOff>
        </xdr:to>
        <xdr:sp macro="" textlink="">
          <xdr:nvSpPr>
            <xdr:cNvPr id="429815" name="Option Button 49911" hidden="1">
              <a:extLst>
                <a:ext uri="{63B3BB69-23CF-44E3-9099-C40C66FF867C}">
                  <a14:compatExt spid="_x0000_s429815"/>
                </a:ext>
                <a:ext uri="{FF2B5EF4-FFF2-40B4-BE49-F238E27FC236}">
                  <a16:creationId xmlns:a16="http://schemas.microsoft.com/office/drawing/2014/main" id="{00000000-0008-0000-0500-0000F78E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1171575</xdr:colOff>
          <xdr:row>352</xdr:row>
          <xdr:rowOff>219075</xdr:rowOff>
        </xdr:from>
        <xdr:to>
          <xdr:col>11</xdr:col>
          <xdr:colOff>133350</xdr:colOff>
          <xdr:row>353</xdr:row>
          <xdr:rowOff>190500</xdr:rowOff>
        </xdr:to>
        <xdr:sp macro="" textlink="">
          <xdr:nvSpPr>
            <xdr:cNvPr id="429816" name="Option Button 49912" hidden="1">
              <a:extLst>
                <a:ext uri="{63B3BB69-23CF-44E3-9099-C40C66FF867C}">
                  <a14:compatExt spid="_x0000_s429816"/>
                </a:ext>
                <a:ext uri="{FF2B5EF4-FFF2-40B4-BE49-F238E27FC236}">
                  <a16:creationId xmlns:a16="http://schemas.microsoft.com/office/drawing/2014/main" id="{00000000-0008-0000-0500-0000F88E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1171575</xdr:colOff>
          <xdr:row>353</xdr:row>
          <xdr:rowOff>219075</xdr:rowOff>
        </xdr:from>
        <xdr:to>
          <xdr:col>11</xdr:col>
          <xdr:colOff>133350</xdr:colOff>
          <xdr:row>354</xdr:row>
          <xdr:rowOff>190500</xdr:rowOff>
        </xdr:to>
        <xdr:sp macro="" textlink="">
          <xdr:nvSpPr>
            <xdr:cNvPr id="429820" name="Option Button 49916" hidden="1">
              <a:extLst>
                <a:ext uri="{63B3BB69-23CF-44E3-9099-C40C66FF867C}">
                  <a14:compatExt spid="_x0000_s429820"/>
                </a:ext>
                <a:ext uri="{FF2B5EF4-FFF2-40B4-BE49-F238E27FC236}">
                  <a16:creationId xmlns:a16="http://schemas.microsoft.com/office/drawing/2014/main" id="{00000000-0008-0000-0500-0000FC8E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1171575</xdr:colOff>
          <xdr:row>354</xdr:row>
          <xdr:rowOff>219075</xdr:rowOff>
        </xdr:from>
        <xdr:to>
          <xdr:col>11</xdr:col>
          <xdr:colOff>133350</xdr:colOff>
          <xdr:row>355</xdr:row>
          <xdr:rowOff>190500</xdr:rowOff>
        </xdr:to>
        <xdr:sp macro="" textlink="">
          <xdr:nvSpPr>
            <xdr:cNvPr id="429821" name="Option Button 49917" hidden="1">
              <a:extLst>
                <a:ext uri="{63B3BB69-23CF-44E3-9099-C40C66FF867C}">
                  <a14:compatExt spid="_x0000_s429821"/>
                </a:ext>
                <a:ext uri="{FF2B5EF4-FFF2-40B4-BE49-F238E27FC236}">
                  <a16:creationId xmlns:a16="http://schemas.microsoft.com/office/drawing/2014/main" id="{00000000-0008-0000-0500-0000FD8E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1171575</xdr:colOff>
          <xdr:row>355</xdr:row>
          <xdr:rowOff>219075</xdr:rowOff>
        </xdr:from>
        <xdr:to>
          <xdr:col>11</xdr:col>
          <xdr:colOff>133350</xdr:colOff>
          <xdr:row>356</xdr:row>
          <xdr:rowOff>190500</xdr:rowOff>
        </xdr:to>
        <xdr:sp macro="" textlink="">
          <xdr:nvSpPr>
            <xdr:cNvPr id="429822" name="Option Button 49918" hidden="1">
              <a:extLst>
                <a:ext uri="{63B3BB69-23CF-44E3-9099-C40C66FF867C}">
                  <a14:compatExt spid="_x0000_s429822"/>
                </a:ext>
                <a:ext uri="{FF2B5EF4-FFF2-40B4-BE49-F238E27FC236}">
                  <a16:creationId xmlns:a16="http://schemas.microsoft.com/office/drawing/2014/main" id="{00000000-0008-0000-0500-0000FE8E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1171575</xdr:colOff>
          <xdr:row>357</xdr:row>
          <xdr:rowOff>0</xdr:rowOff>
        </xdr:from>
        <xdr:to>
          <xdr:col>11</xdr:col>
          <xdr:colOff>133350</xdr:colOff>
          <xdr:row>357</xdr:row>
          <xdr:rowOff>190500</xdr:rowOff>
        </xdr:to>
        <xdr:sp macro="" textlink="">
          <xdr:nvSpPr>
            <xdr:cNvPr id="429825" name="Option Button 49921" hidden="1">
              <a:extLst>
                <a:ext uri="{63B3BB69-23CF-44E3-9099-C40C66FF867C}">
                  <a14:compatExt spid="_x0000_s429825"/>
                </a:ext>
                <a:ext uri="{FF2B5EF4-FFF2-40B4-BE49-F238E27FC236}">
                  <a16:creationId xmlns:a16="http://schemas.microsoft.com/office/drawing/2014/main" id="{00000000-0008-0000-0500-0000018F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114300</xdr:colOff>
          <xdr:row>367</xdr:row>
          <xdr:rowOff>200025</xdr:rowOff>
        </xdr:from>
        <xdr:to>
          <xdr:col>10</xdr:col>
          <xdr:colOff>19050</xdr:colOff>
          <xdr:row>368</xdr:row>
          <xdr:rowOff>190500</xdr:rowOff>
        </xdr:to>
        <xdr:sp macro="" textlink="">
          <xdr:nvSpPr>
            <xdr:cNvPr id="429828" name="Check Box 49924" hidden="1">
              <a:extLst>
                <a:ext uri="{63B3BB69-23CF-44E3-9099-C40C66FF867C}">
                  <a14:compatExt spid="_x0000_s429828"/>
                </a:ext>
                <a:ext uri="{FF2B5EF4-FFF2-40B4-BE49-F238E27FC236}">
                  <a16:creationId xmlns:a16="http://schemas.microsoft.com/office/drawing/2014/main" id="{00000000-0008-0000-0500-0000048F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114300</xdr:colOff>
          <xdr:row>365</xdr:row>
          <xdr:rowOff>219075</xdr:rowOff>
        </xdr:from>
        <xdr:to>
          <xdr:col>10</xdr:col>
          <xdr:colOff>19050</xdr:colOff>
          <xdr:row>366</xdr:row>
          <xdr:rowOff>209550</xdr:rowOff>
        </xdr:to>
        <xdr:sp macro="" textlink="">
          <xdr:nvSpPr>
            <xdr:cNvPr id="429829" name="Check Box 49925" hidden="1">
              <a:extLst>
                <a:ext uri="{63B3BB69-23CF-44E3-9099-C40C66FF867C}">
                  <a14:compatExt spid="_x0000_s429829"/>
                </a:ext>
                <a:ext uri="{FF2B5EF4-FFF2-40B4-BE49-F238E27FC236}">
                  <a16:creationId xmlns:a16="http://schemas.microsoft.com/office/drawing/2014/main" id="{00000000-0008-0000-0500-0000058F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114300</xdr:colOff>
          <xdr:row>366</xdr:row>
          <xdr:rowOff>219075</xdr:rowOff>
        </xdr:from>
        <xdr:to>
          <xdr:col>10</xdr:col>
          <xdr:colOff>19050</xdr:colOff>
          <xdr:row>367</xdr:row>
          <xdr:rowOff>209550</xdr:rowOff>
        </xdr:to>
        <xdr:sp macro="" textlink="">
          <xdr:nvSpPr>
            <xdr:cNvPr id="429831" name="Check Box 49927" hidden="1">
              <a:extLst>
                <a:ext uri="{63B3BB69-23CF-44E3-9099-C40C66FF867C}">
                  <a14:compatExt spid="_x0000_s429831"/>
                </a:ext>
                <a:ext uri="{FF2B5EF4-FFF2-40B4-BE49-F238E27FC236}">
                  <a16:creationId xmlns:a16="http://schemas.microsoft.com/office/drawing/2014/main" id="{00000000-0008-0000-0500-0000078F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114300</xdr:colOff>
          <xdr:row>367</xdr:row>
          <xdr:rowOff>200025</xdr:rowOff>
        </xdr:from>
        <xdr:to>
          <xdr:col>5</xdr:col>
          <xdr:colOff>419100</xdr:colOff>
          <xdr:row>368</xdr:row>
          <xdr:rowOff>190500</xdr:rowOff>
        </xdr:to>
        <xdr:sp macro="" textlink="">
          <xdr:nvSpPr>
            <xdr:cNvPr id="429833" name="Check Box 49929" hidden="1">
              <a:extLst>
                <a:ext uri="{63B3BB69-23CF-44E3-9099-C40C66FF867C}">
                  <a14:compatExt spid="_x0000_s429833"/>
                </a:ext>
                <a:ext uri="{FF2B5EF4-FFF2-40B4-BE49-F238E27FC236}">
                  <a16:creationId xmlns:a16="http://schemas.microsoft.com/office/drawing/2014/main" id="{00000000-0008-0000-0500-0000098F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114300</xdr:colOff>
          <xdr:row>365</xdr:row>
          <xdr:rowOff>219075</xdr:rowOff>
        </xdr:from>
        <xdr:to>
          <xdr:col>5</xdr:col>
          <xdr:colOff>419100</xdr:colOff>
          <xdr:row>366</xdr:row>
          <xdr:rowOff>209550</xdr:rowOff>
        </xdr:to>
        <xdr:sp macro="" textlink="">
          <xdr:nvSpPr>
            <xdr:cNvPr id="429835" name="Check Box 49931" hidden="1">
              <a:extLst>
                <a:ext uri="{63B3BB69-23CF-44E3-9099-C40C66FF867C}">
                  <a14:compatExt spid="_x0000_s429835"/>
                </a:ext>
                <a:ext uri="{FF2B5EF4-FFF2-40B4-BE49-F238E27FC236}">
                  <a16:creationId xmlns:a16="http://schemas.microsoft.com/office/drawing/2014/main" id="{00000000-0008-0000-0500-00000B8F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1076325</xdr:colOff>
          <xdr:row>381</xdr:row>
          <xdr:rowOff>9525</xdr:rowOff>
        </xdr:from>
        <xdr:to>
          <xdr:col>11</xdr:col>
          <xdr:colOff>104775</xdr:colOff>
          <xdr:row>382</xdr:row>
          <xdr:rowOff>0</xdr:rowOff>
        </xdr:to>
        <xdr:sp macro="" textlink="">
          <xdr:nvSpPr>
            <xdr:cNvPr id="429836" name="Check Box 49932" hidden="1">
              <a:extLst>
                <a:ext uri="{63B3BB69-23CF-44E3-9099-C40C66FF867C}">
                  <a14:compatExt spid="_x0000_s429836"/>
                </a:ext>
                <a:ext uri="{FF2B5EF4-FFF2-40B4-BE49-F238E27FC236}">
                  <a16:creationId xmlns:a16="http://schemas.microsoft.com/office/drawing/2014/main" id="{00000000-0008-0000-0500-00000C8F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380</xdr:row>
          <xdr:rowOff>28575</xdr:rowOff>
        </xdr:from>
        <xdr:to>
          <xdr:col>3</xdr:col>
          <xdr:colOff>95250</xdr:colOff>
          <xdr:row>381</xdr:row>
          <xdr:rowOff>19050</xdr:rowOff>
        </xdr:to>
        <xdr:sp macro="" textlink="">
          <xdr:nvSpPr>
            <xdr:cNvPr id="429837" name="Check Box 49933" hidden="1">
              <a:extLst>
                <a:ext uri="{63B3BB69-23CF-44E3-9099-C40C66FF867C}">
                  <a14:compatExt spid="_x0000_s429837"/>
                </a:ext>
                <a:ext uri="{FF2B5EF4-FFF2-40B4-BE49-F238E27FC236}">
                  <a16:creationId xmlns:a16="http://schemas.microsoft.com/office/drawing/2014/main" id="{00000000-0008-0000-0500-00000D8F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95250</xdr:colOff>
          <xdr:row>381</xdr:row>
          <xdr:rowOff>9525</xdr:rowOff>
        </xdr:from>
        <xdr:to>
          <xdr:col>6</xdr:col>
          <xdr:colOff>400050</xdr:colOff>
          <xdr:row>382</xdr:row>
          <xdr:rowOff>0</xdr:rowOff>
        </xdr:to>
        <xdr:sp macro="" textlink="">
          <xdr:nvSpPr>
            <xdr:cNvPr id="429838" name="Check Box 49934" hidden="1">
              <a:extLst>
                <a:ext uri="{63B3BB69-23CF-44E3-9099-C40C66FF867C}">
                  <a14:compatExt spid="_x0000_s429838"/>
                </a:ext>
                <a:ext uri="{FF2B5EF4-FFF2-40B4-BE49-F238E27FC236}">
                  <a16:creationId xmlns:a16="http://schemas.microsoft.com/office/drawing/2014/main" id="{00000000-0008-0000-0500-00000E8F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95250</xdr:colOff>
          <xdr:row>381</xdr:row>
          <xdr:rowOff>228600</xdr:rowOff>
        </xdr:from>
        <xdr:to>
          <xdr:col>6</xdr:col>
          <xdr:colOff>400050</xdr:colOff>
          <xdr:row>383</xdr:row>
          <xdr:rowOff>219075</xdr:rowOff>
        </xdr:to>
        <xdr:sp macro="" textlink="">
          <xdr:nvSpPr>
            <xdr:cNvPr id="429839" name="Check Box 49935" hidden="1">
              <a:extLst>
                <a:ext uri="{63B3BB69-23CF-44E3-9099-C40C66FF867C}">
                  <a14:compatExt spid="_x0000_s429839"/>
                </a:ext>
                <a:ext uri="{FF2B5EF4-FFF2-40B4-BE49-F238E27FC236}">
                  <a16:creationId xmlns:a16="http://schemas.microsoft.com/office/drawing/2014/main" id="{00000000-0008-0000-0500-00000F8F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247650</xdr:colOff>
          <xdr:row>381</xdr:row>
          <xdr:rowOff>219075</xdr:rowOff>
        </xdr:from>
        <xdr:to>
          <xdr:col>10</xdr:col>
          <xdr:colOff>152400</xdr:colOff>
          <xdr:row>383</xdr:row>
          <xdr:rowOff>219075</xdr:rowOff>
        </xdr:to>
        <xdr:sp macro="" textlink="">
          <xdr:nvSpPr>
            <xdr:cNvPr id="429840" name="Check Box 49936" hidden="1">
              <a:extLst>
                <a:ext uri="{63B3BB69-23CF-44E3-9099-C40C66FF867C}">
                  <a14:compatExt spid="_x0000_s429840"/>
                </a:ext>
                <a:ext uri="{FF2B5EF4-FFF2-40B4-BE49-F238E27FC236}">
                  <a16:creationId xmlns:a16="http://schemas.microsoft.com/office/drawing/2014/main" id="{00000000-0008-0000-0500-0000108F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1076325</xdr:colOff>
          <xdr:row>382</xdr:row>
          <xdr:rowOff>0</xdr:rowOff>
        </xdr:from>
        <xdr:to>
          <xdr:col>11</xdr:col>
          <xdr:colOff>104775</xdr:colOff>
          <xdr:row>383</xdr:row>
          <xdr:rowOff>219075</xdr:rowOff>
        </xdr:to>
        <xdr:sp macro="" textlink="">
          <xdr:nvSpPr>
            <xdr:cNvPr id="429841" name="Check Box 49937" hidden="1">
              <a:extLst>
                <a:ext uri="{63B3BB69-23CF-44E3-9099-C40C66FF867C}">
                  <a14:compatExt spid="_x0000_s429841"/>
                </a:ext>
                <a:ext uri="{FF2B5EF4-FFF2-40B4-BE49-F238E27FC236}">
                  <a16:creationId xmlns:a16="http://schemas.microsoft.com/office/drawing/2014/main" id="{00000000-0008-0000-0500-0000118F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533400</xdr:colOff>
          <xdr:row>381</xdr:row>
          <xdr:rowOff>219075</xdr:rowOff>
        </xdr:from>
        <xdr:to>
          <xdr:col>13</xdr:col>
          <xdr:colOff>47625</xdr:colOff>
          <xdr:row>383</xdr:row>
          <xdr:rowOff>219075</xdr:rowOff>
        </xdr:to>
        <xdr:sp macro="" textlink="">
          <xdr:nvSpPr>
            <xdr:cNvPr id="429842" name="Check Box 49938" hidden="1">
              <a:extLst>
                <a:ext uri="{63B3BB69-23CF-44E3-9099-C40C66FF867C}">
                  <a14:compatExt spid="_x0000_s429842"/>
                </a:ext>
                <a:ext uri="{FF2B5EF4-FFF2-40B4-BE49-F238E27FC236}">
                  <a16:creationId xmlns:a16="http://schemas.microsoft.com/office/drawing/2014/main" id="{00000000-0008-0000-0500-0000128F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247650</xdr:colOff>
          <xdr:row>381</xdr:row>
          <xdr:rowOff>9525</xdr:rowOff>
        </xdr:from>
        <xdr:to>
          <xdr:col>10</xdr:col>
          <xdr:colOff>152400</xdr:colOff>
          <xdr:row>382</xdr:row>
          <xdr:rowOff>0</xdr:rowOff>
        </xdr:to>
        <xdr:sp macro="" textlink="">
          <xdr:nvSpPr>
            <xdr:cNvPr id="429843" name="Check Box 49939" hidden="1">
              <a:extLst>
                <a:ext uri="{63B3BB69-23CF-44E3-9099-C40C66FF867C}">
                  <a14:compatExt spid="_x0000_s429843"/>
                </a:ext>
                <a:ext uri="{FF2B5EF4-FFF2-40B4-BE49-F238E27FC236}">
                  <a16:creationId xmlns:a16="http://schemas.microsoft.com/office/drawing/2014/main" id="{00000000-0008-0000-0500-0000138F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95250</xdr:colOff>
          <xdr:row>384</xdr:row>
          <xdr:rowOff>38100</xdr:rowOff>
        </xdr:from>
        <xdr:to>
          <xdr:col>6</xdr:col>
          <xdr:colOff>304800</xdr:colOff>
          <xdr:row>384</xdr:row>
          <xdr:rowOff>200025</xdr:rowOff>
        </xdr:to>
        <xdr:sp macro="" textlink="">
          <xdr:nvSpPr>
            <xdr:cNvPr id="429844" name="Check Box 49940" hidden="1">
              <a:extLst>
                <a:ext uri="{63B3BB69-23CF-44E3-9099-C40C66FF867C}">
                  <a14:compatExt spid="_x0000_s429844"/>
                </a:ext>
                <a:ext uri="{FF2B5EF4-FFF2-40B4-BE49-F238E27FC236}">
                  <a16:creationId xmlns:a16="http://schemas.microsoft.com/office/drawing/2014/main" id="{00000000-0008-0000-0500-0000148F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247650</xdr:colOff>
          <xdr:row>384</xdr:row>
          <xdr:rowOff>38100</xdr:rowOff>
        </xdr:from>
        <xdr:to>
          <xdr:col>10</xdr:col>
          <xdr:colOff>57150</xdr:colOff>
          <xdr:row>384</xdr:row>
          <xdr:rowOff>200025</xdr:rowOff>
        </xdr:to>
        <xdr:sp macro="" textlink="">
          <xdr:nvSpPr>
            <xdr:cNvPr id="429845" name="Check Box 49941" hidden="1">
              <a:extLst>
                <a:ext uri="{63B3BB69-23CF-44E3-9099-C40C66FF867C}">
                  <a14:compatExt spid="_x0000_s429845"/>
                </a:ext>
                <a:ext uri="{FF2B5EF4-FFF2-40B4-BE49-F238E27FC236}">
                  <a16:creationId xmlns:a16="http://schemas.microsoft.com/office/drawing/2014/main" id="{00000000-0008-0000-0500-0000158F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193306</xdr:colOff>
          <xdr:row>387</xdr:row>
          <xdr:rowOff>223683</xdr:rowOff>
        </xdr:from>
        <xdr:to>
          <xdr:col>17</xdr:col>
          <xdr:colOff>1880</xdr:colOff>
          <xdr:row>388</xdr:row>
          <xdr:rowOff>152250</xdr:rowOff>
        </xdr:to>
        <xdr:grpSp>
          <xdr:nvGrpSpPr>
            <xdr:cNvPr id="761" name="Group 760">
              <a:extLst>
                <a:ext uri="{FF2B5EF4-FFF2-40B4-BE49-F238E27FC236}">
                  <a16:creationId xmlns:a16="http://schemas.microsoft.com/office/drawing/2014/main" id="{00000000-0008-0000-0500-0000F9020000}"/>
                </a:ext>
              </a:extLst>
            </xdr:cNvPr>
            <xdr:cNvGrpSpPr/>
          </xdr:nvGrpSpPr>
          <xdr:grpSpPr>
            <a:xfrm>
              <a:off x="631456" y="69860958"/>
              <a:ext cx="6771349" cy="157167"/>
              <a:chOff x="839522" y="77648114"/>
              <a:chExt cx="5944414" cy="219077"/>
            </a:xfrm>
          </xdr:grpSpPr>
          <xdr:sp macro="" textlink="">
            <xdr:nvSpPr>
              <xdr:cNvPr id="429846" name="Option Button 49942" hidden="1">
                <a:extLst>
                  <a:ext uri="{63B3BB69-23CF-44E3-9099-C40C66FF867C}">
                    <a14:compatExt spid="_x0000_s429846"/>
                  </a:ext>
                  <a:ext uri="{FF2B5EF4-FFF2-40B4-BE49-F238E27FC236}">
                    <a16:creationId xmlns:a16="http://schemas.microsoft.com/office/drawing/2014/main" id="{00000000-0008-0000-0500-0000168F0600}"/>
                  </a:ext>
                </a:extLst>
              </xdr:cNvPr>
              <xdr:cNvSpPr/>
            </xdr:nvSpPr>
            <xdr:spPr bwMode="auto">
              <a:xfrm>
                <a:off x="839522" y="77648114"/>
                <a:ext cx="1630846" cy="219077"/>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7432" rIns="0" bIns="27432" anchor="ctr" upright="1"/>
              <a:lstStyle/>
              <a:p>
                <a:pPr algn="l" rtl="0">
                  <a:defRPr sz="1000"/>
                </a:pPr>
                <a:r>
                  <a:rPr lang="en-US" sz="1100" b="0" i="0" u="none" strike="noStrike" baseline="0">
                    <a:solidFill>
                      <a:srgbClr val="000000"/>
                    </a:solidFill>
                    <a:latin typeface="Calibri"/>
                    <a:cs typeface="Calibri"/>
                  </a:rPr>
                  <a:t>Hardwood Clear Coat </a:t>
                </a:r>
              </a:p>
            </xdr:txBody>
          </xdr:sp>
          <xdr:sp macro="" textlink="">
            <xdr:nvSpPr>
              <xdr:cNvPr id="429847" name="Option Button 49943" hidden="1">
                <a:extLst>
                  <a:ext uri="{63B3BB69-23CF-44E3-9099-C40C66FF867C}">
                    <a14:compatExt spid="_x0000_s429847"/>
                  </a:ext>
                  <a:ext uri="{FF2B5EF4-FFF2-40B4-BE49-F238E27FC236}">
                    <a16:creationId xmlns:a16="http://schemas.microsoft.com/office/drawing/2014/main" id="{00000000-0008-0000-0500-0000178F0600}"/>
                  </a:ext>
                </a:extLst>
              </xdr:cNvPr>
              <xdr:cNvSpPr/>
            </xdr:nvSpPr>
            <xdr:spPr bwMode="auto">
              <a:xfrm>
                <a:off x="2417952" y="77648114"/>
                <a:ext cx="1068871" cy="219077"/>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7432" rIns="0" bIns="27432" anchor="ctr" upright="1"/>
              <a:lstStyle/>
              <a:p>
                <a:pPr algn="l" rtl="0">
                  <a:defRPr sz="1000"/>
                </a:pPr>
                <a:r>
                  <a:rPr lang="en-US" sz="1100" b="0" i="0" u="none" strike="noStrike" baseline="0">
                    <a:solidFill>
                      <a:srgbClr val="000000"/>
                    </a:solidFill>
                    <a:latin typeface="Calibri"/>
                    <a:cs typeface="Calibri"/>
                  </a:rPr>
                  <a:t>Custom Stain  </a:t>
                </a:r>
              </a:p>
            </xdr:txBody>
          </xdr:sp>
          <xdr:sp macro="" textlink="">
            <xdr:nvSpPr>
              <xdr:cNvPr id="429848" name="Option Button 49944" hidden="1">
                <a:extLst>
                  <a:ext uri="{63B3BB69-23CF-44E3-9099-C40C66FF867C}">
                    <a14:compatExt spid="_x0000_s429848"/>
                  </a:ext>
                  <a:ext uri="{FF2B5EF4-FFF2-40B4-BE49-F238E27FC236}">
                    <a16:creationId xmlns:a16="http://schemas.microsoft.com/office/drawing/2014/main" id="{00000000-0008-0000-0500-0000188F0600}"/>
                  </a:ext>
                </a:extLst>
              </xdr:cNvPr>
              <xdr:cNvSpPr/>
            </xdr:nvSpPr>
            <xdr:spPr bwMode="auto">
              <a:xfrm>
                <a:off x="3597388" y="77648114"/>
                <a:ext cx="1519031" cy="219077"/>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7432" rIns="0" bIns="27432" anchor="ctr" upright="1"/>
              <a:lstStyle/>
              <a:p>
                <a:pPr algn="l" rtl="0">
                  <a:defRPr sz="1000"/>
                </a:pPr>
                <a:r>
                  <a:rPr lang="en-US" sz="1100" b="0" i="0" u="none" strike="noStrike" baseline="0">
                    <a:solidFill>
                      <a:srgbClr val="000000"/>
                    </a:solidFill>
                    <a:latin typeface="Calibri"/>
                    <a:cs typeface="Calibri"/>
                  </a:rPr>
                  <a:t>Custom Powdercoat</a:t>
                </a:r>
              </a:p>
            </xdr:txBody>
          </xdr:sp>
          <xdr:sp macro="" textlink="">
            <xdr:nvSpPr>
              <xdr:cNvPr id="429849" name="Option Button 49945" hidden="1">
                <a:extLst>
                  <a:ext uri="{63B3BB69-23CF-44E3-9099-C40C66FF867C}">
                    <a14:compatExt spid="_x0000_s429849"/>
                  </a:ext>
                  <a:ext uri="{FF2B5EF4-FFF2-40B4-BE49-F238E27FC236}">
                    <a16:creationId xmlns:a16="http://schemas.microsoft.com/office/drawing/2014/main" id="{00000000-0008-0000-0500-0000198F0600}"/>
                  </a:ext>
                </a:extLst>
              </xdr:cNvPr>
              <xdr:cNvSpPr/>
            </xdr:nvSpPr>
            <xdr:spPr bwMode="auto">
              <a:xfrm>
                <a:off x="5131555" y="77648114"/>
                <a:ext cx="1652381" cy="219077"/>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7432" rIns="0" bIns="27432" anchor="ctr" upright="1"/>
              <a:lstStyle/>
              <a:p>
                <a:pPr algn="l" rtl="0">
                  <a:defRPr sz="1000"/>
                </a:pPr>
                <a:r>
                  <a:rPr lang="en-US" sz="1100" b="0" i="0" u="none" strike="noStrike" baseline="0">
                    <a:solidFill>
                      <a:srgbClr val="000000"/>
                    </a:solidFill>
                    <a:latin typeface="Calibri"/>
                    <a:cs typeface="Calibri"/>
                  </a:rPr>
                  <a:t> Custom Panel Material</a:t>
                </a:r>
              </a:p>
            </xdr:txBody>
          </xdr:sp>
        </xdr:grp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85725</xdr:colOff>
          <xdr:row>387</xdr:row>
          <xdr:rowOff>19050</xdr:rowOff>
        </xdr:from>
        <xdr:to>
          <xdr:col>19</xdr:col>
          <xdr:colOff>304800</xdr:colOff>
          <xdr:row>389</xdr:row>
          <xdr:rowOff>9525</xdr:rowOff>
        </xdr:to>
        <xdr:sp macro="" textlink="">
          <xdr:nvSpPr>
            <xdr:cNvPr id="429850" name="Group Box 49946" hidden="1">
              <a:extLst>
                <a:ext uri="{63B3BB69-23CF-44E3-9099-C40C66FF867C}">
                  <a14:compatExt spid="_x0000_s429850"/>
                </a:ext>
                <a:ext uri="{FF2B5EF4-FFF2-40B4-BE49-F238E27FC236}">
                  <a16:creationId xmlns:a16="http://schemas.microsoft.com/office/drawing/2014/main" id="{00000000-0008-0000-0500-00001A8F06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85725</xdr:colOff>
          <xdr:row>388</xdr:row>
          <xdr:rowOff>228600</xdr:rowOff>
        </xdr:from>
        <xdr:to>
          <xdr:col>19</xdr:col>
          <xdr:colOff>304800</xdr:colOff>
          <xdr:row>391</xdr:row>
          <xdr:rowOff>9525</xdr:rowOff>
        </xdr:to>
        <xdr:sp macro="" textlink="">
          <xdr:nvSpPr>
            <xdr:cNvPr id="429851" name="Group Box 49947" hidden="1">
              <a:extLst>
                <a:ext uri="{63B3BB69-23CF-44E3-9099-C40C66FF867C}">
                  <a14:compatExt spid="_x0000_s429851"/>
                </a:ext>
                <a:ext uri="{FF2B5EF4-FFF2-40B4-BE49-F238E27FC236}">
                  <a16:creationId xmlns:a16="http://schemas.microsoft.com/office/drawing/2014/main" id="{00000000-0008-0000-0500-00001B8F06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6</xdr:col>
          <xdr:colOff>152400</xdr:colOff>
          <xdr:row>389</xdr:row>
          <xdr:rowOff>219075</xdr:rowOff>
        </xdr:from>
        <xdr:to>
          <xdr:col>10</xdr:col>
          <xdr:colOff>533400</xdr:colOff>
          <xdr:row>390</xdr:row>
          <xdr:rowOff>152400</xdr:rowOff>
        </xdr:to>
        <xdr:sp macro="" textlink="">
          <xdr:nvSpPr>
            <xdr:cNvPr id="429853" name="Option Button 49949" hidden="1">
              <a:extLst>
                <a:ext uri="{63B3BB69-23CF-44E3-9099-C40C66FF867C}">
                  <a14:compatExt spid="_x0000_s429853"/>
                </a:ext>
                <a:ext uri="{FF2B5EF4-FFF2-40B4-BE49-F238E27FC236}">
                  <a16:creationId xmlns:a16="http://schemas.microsoft.com/office/drawing/2014/main" id="{00000000-0008-0000-0500-00001D8F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7432" rIns="0" bIns="27432" anchor="ctr" upright="1"/>
            <a:lstStyle/>
            <a:p>
              <a:pPr algn="l" rtl="0">
                <a:defRPr sz="1000"/>
              </a:pPr>
              <a:r>
                <a:rPr lang="en-US" sz="1100" b="0" i="0" u="none" strike="noStrike" baseline="0">
                  <a:solidFill>
                    <a:srgbClr val="000000"/>
                  </a:solidFill>
                  <a:latin typeface="Calibri"/>
                  <a:cs typeface="Calibri"/>
                </a:rPr>
                <a:t>Bronze</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190500</xdr:colOff>
          <xdr:row>389</xdr:row>
          <xdr:rowOff>209550</xdr:rowOff>
        </xdr:from>
        <xdr:to>
          <xdr:col>6</xdr:col>
          <xdr:colOff>133350</xdr:colOff>
          <xdr:row>390</xdr:row>
          <xdr:rowOff>152400</xdr:rowOff>
        </xdr:to>
        <xdr:sp macro="" textlink="">
          <xdr:nvSpPr>
            <xdr:cNvPr id="429854" name="Option Button 49950" hidden="1">
              <a:extLst>
                <a:ext uri="{63B3BB69-23CF-44E3-9099-C40C66FF867C}">
                  <a14:compatExt spid="_x0000_s429854"/>
                </a:ext>
                <a:ext uri="{FF2B5EF4-FFF2-40B4-BE49-F238E27FC236}">
                  <a16:creationId xmlns:a16="http://schemas.microsoft.com/office/drawing/2014/main" id="{00000000-0008-0000-0500-00001E8F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7432" rIns="0" bIns="27432" anchor="ctr" upright="1"/>
            <a:lstStyle/>
            <a:p>
              <a:pPr algn="l" rtl="0">
                <a:defRPr sz="1000"/>
              </a:pPr>
              <a:r>
                <a:rPr lang="en-US" sz="1100" b="0" i="0" u="none" strike="noStrike" baseline="0">
                  <a:solidFill>
                    <a:srgbClr val="000000"/>
                  </a:solidFill>
                  <a:latin typeface="Calibri"/>
                  <a:cs typeface="Calibri"/>
                </a:rPr>
                <a:t>Clear</a:t>
              </a:r>
            </a:p>
          </xdr:txBody>
        </xdr:sp>
        <xdr:clientData/>
      </xdr:twoCellAnchor>
    </mc:Choice>
    <mc:Fallback/>
  </mc:AlternateContent>
  <xdr:twoCellAnchor editAs="oneCell">
    <xdr:from>
      <xdr:col>2</xdr:col>
      <xdr:colOff>10352</xdr:colOff>
      <xdr:row>392</xdr:row>
      <xdr:rowOff>0</xdr:rowOff>
    </xdr:from>
    <xdr:to>
      <xdr:col>10</xdr:col>
      <xdr:colOff>501015</xdr:colOff>
      <xdr:row>408</xdr:row>
      <xdr:rowOff>34290</xdr:rowOff>
    </xdr:to>
    <xdr:pic>
      <xdr:nvPicPr>
        <xdr:cNvPr id="771" name="Picture 770">
          <a:extLst>
            <a:ext uri="{FF2B5EF4-FFF2-40B4-BE49-F238E27FC236}">
              <a16:creationId xmlns:a16="http://schemas.microsoft.com/office/drawing/2014/main" id="{00000000-0008-0000-0500-000003030000}"/>
            </a:ext>
          </a:extLst>
        </xdr:cNvPr>
        <xdr:cNvPicPr>
          <a:picLocks noChangeAspect="1"/>
        </xdr:cNvPicPr>
      </xdr:nvPicPr>
      <xdr:blipFill>
        <a:blip xmlns:r="http://schemas.openxmlformats.org/officeDocument/2006/relationships" r:embed="rId11">
          <a:extLst>
            <a:ext uri="{28A0092B-C50C-407E-A947-70E740481C1C}">
              <a14:useLocalDpi xmlns:a14="http://schemas.microsoft.com/office/drawing/2010/main" val="0"/>
            </a:ext>
          </a:extLst>
        </a:blip>
        <a:srcRect/>
        <a:stretch>
          <a:fillRect/>
        </a:stretch>
      </xdr:blipFill>
      <xdr:spPr bwMode="auto">
        <a:xfrm>
          <a:off x="200852" y="75218925"/>
          <a:ext cx="4009198" cy="3181350"/>
        </a:xfrm>
        <a:prstGeom prst="rect">
          <a:avLst/>
        </a:prstGeom>
        <a:noFill/>
        <a:ln>
          <a:solidFill>
            <a:schemeClr val="bg1">
              <a:lumMod val="65000"/>
            </a:schemeClr>
          </a:solidFill>
        </a:ln>
      </xdr:spPr>
    </xdr:pic>
    <xdr:clientData/>
  </xdr:twoCellAnchor>
  <mc:AlternateContent xmlns:mc="http://schemas.openxmlformats.org/markup-compatibility/2006">
    <mc:Choice xmlns:a14="http://schemas.microsoft.com/office/drawing/2010/main" Requires="a14">
      <xdr:twoCellAnchor editAs="oneCell">
        <xdr:from>
          <xdr:col>10</xdr:col>
          <xdr:colOff>561975</xdr:colOff>
          <xdr:row>395</xdr:row>
          <xdr:rowOff>28575</xdr:rowOff>
        </xdr:from>
        <xdr:to>
          <xdr:col>10</xdr:col>
          <xdr:colOff>742950</xdr:colOff>
          <xdr:row>395</xdr:row>
          <xdr:rowOff>200025</xdr:rowOff>
        </xdr:to>
        <xdr:sp macro="" textlink="">
          <xdr:nvSpPr>
            <xdr:cNvPr id="429856" name="Option Button 49952" hidden="1">
              <a:extLst>
                <a:ext uri="{63B3BB69-23CF-44E3-9099-C40C66FF867C}">
                  <a14:compatExt spid="_x0000_s429856"/>
                </a:ext>
                <a:ext uri="{FF2B5EF4-FFF2-40B4-BE49-F238E27FC236}">
                  <a16:creationId xmlns:a16="http://schemas.microsoft.com/office/drawing/2014/main" id="{00000000-0008-0000-0500-0000208F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1304925</xdr:colOff>
          <xdr:row>395</xdr:row>
          <xdr:rowOff>19050</xdr:rowOff>
        </xdr:from>
        <xdr:to>
          <xdr:col>11</xdr:col>
          <xdr:colOff>219075</xdr:colOff>
          <xdr:row>395</xdr:row>
          <xdr:rowOff>200025</xdr:rowOff>
        </xdr:to>
        <xdr:sp macro="" textlink="">
          <xdr:nvSpPr>
            <xdr:cNvPr id="429857" name="Option Button 49953" hidden="1">
              <a:extLst>
                <a:ext uri="{63B3BB69-23CF-44E3-9099-C40C66FF867C}">
                  <a14:compatExt spid="_x0000_s429857"/>
                </a:ext>
                <a:ext uri="{FF2B5EF4-FFF2-40B4-BE49-F238E27FC236}">
                  <a16:creationId xmlns:a16="http://schemas.microsoft.com/office/drawing/2014/main" id="{00000000-0008-0000-0500-0000218F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552450</xdr:colOff>
          <xdr:row>396</xdr:row>
          <xdr:rowOff>9525</xdr:rowOff>
        </xdr:from>
        <xdr:to>
          <xdr:col>20</xdr:col>
          <xdr:colOff>47625</xdr:colOff>
          <xdr:row>398</xdr:row>
          <xdr:rowOff>19050</xdr:rowOff>
        </xdr:to>
        <xdr:sp macro="" textlink="">
          <xdr:nvSpPr>
            <xdr:cNvPr id="429858" name="Group Box 49954" hidden="1">
              <a:extLst>
                <a:ext uri="{63B3BB69-23CF-44E3-9099-C40C66FF867C}">
                  <a14:compatExt spid="_x0000_s429858"/>
                </a:ext>
                <a:ext uri="{FF2B5EF4-FFF2-40B4-BE49-F238E27FC236}">
                  <a16:creationId xmlns:a16="http://schemas.microsoft.com/office/drawing/2014/main" id="{00000000-0008-0000-0500-0000228F06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10</xdr:col>
          <xdr:colOff>552450</xdr:colOff>
          <xdr:row>397</xdr:row>
          <xdr:rowOff>28575</xdr:rowOff>
        </xdr:from>
        <xdr:to>
          <xdr:col>10</xdr:col>
          <xdr:colOff>762000</xdr:colOff>
          <xdr:row>397</xdr:row>
          <xdr:rowOff>209550</xdr:rowOff>
        </xdr:to>
        <xdr:sp macro="" textlink="">
          <xdr:nvSpPr>
            <xdr:cNvPr id="429859" name="Option Button 49955" hidden="1">
              <a:extLst>
                <a:ext uri="{63B3BB69-23CF-44E3-9099-C40C66FF867C}">
                  <a14:compatExt spid="_x0000_s429859"/>
                </a:ext>
                <a:ext uri="{FF2B5EF4-FFF2-40B4-BE49-F238E27FC236}">
                  <a16:creationId xmlns:a16="http://schemas.microsoft.com/office/drawing/2014/main" id="{00000000-0008-0000-0500-0000238F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1295400</xdr:colOff>
          <xdr:row>397</xdr:row>
          <xdr:rowOff>38100</xdr:rowOff>
        </xdr:from>
        <xdr:to>
          <xdr:col>11</xdr:col>
          <xdr:colOff>209550</xdr:colOff>
          <xdr:row>397</xdr:row>
          <xdr:rowOff>219075</xdr:rowOff>
        </xdr:to>
        <xdr:sp macro="" textlink="">
          <xdr:nvSpPr>
            <xdr:cNvPr id="429860" name="Option Button 49956" hidden="1">
              <a:extLst>
                <a:ext uri="{63B3BB69-23CF-44E3-9099-C40C66FF867C}">
                  <a14:compatExt spid="_x0000_s429860"/>
                </a:ext>
                <a:ext uri="{FF2B5EF4-FFF2-40B4-BE49-F238E27FC236}">
                  <a16:creationId xmlns:a16="http://schemas.microsoft.com/office/drawing/2014/main" id="{00000000-0008-0000-0500-0000248F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504825</xdr:colOff>
          <xdr:row>397</xdr:row>
          <xdr:rowOff>38100</xdr:rowOff>
        </xdr:from>
        <xdr:to>
          <xdr:col>12</xdr:col>
          <xdr:colOff>714375</xdr:colOff>
          <xdr:row>397</xdr:row>
          <xdr:rowOff>219075</xdr:rowOff>
        </xdr:to>
        <xdr:sp macro="" textlink="">
          <xdr:nvSpPr>
            <xdr:cNvPr id="429861" name="Option Button 49957" hidden="1">
              <a:extLst>
                <a:ext uri="{63B3BB69-23CF-44E3-9099-C40C66FF867C}">
                  <a14:compatExt spid="_x0000_s429861"/>
                </a:ext>
                <a:ext uri="{FF2B5EF4-FFF2-40B4-BE49-F238E27FC236}">
                  <a16:creationId xmlns:a16="http://schemas.microsoft.com/office/drawing/2014/main" id="{00000000-0008-0000-0500-0000258F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200025</xdr:colOff>
          <xdr:row>397</xdr:row>
          <xdr:rowOff>9525</xdr:rowOff>
        </xdr:from>
        <xdr:to>
          <xdr:col>14</xdr:col>
          <xdr:colOff>409575</xdr:colOff>
          <xdr:row>397</xdr:row>
          <xdr:rowOff>190500</xdr:rowOff>
        </xdr:to>
        <xdr:sp macro="" textlink="">
          <xdr:nvSpPr>
            <xdr:cNvPr id="429862" name="Option Button 49958" hidden="1">
              <a:extLst>
                <a:ext uri="{63B3BB69-23CF-44E3-9099-C40C66FF867C}">
                  <a14:compatExt spid="_x0000_s429862"/>
                </a:ext>
                <a:ext uri="{FF2B5EF4-FFF2-40B4-BE49-F238E27FC236}">
                  <a16:creationId xmlns:a16="http://schemas.microsoft.com/office/drawing/2014/main" id="{00000000-0008-0000-0500-0000268F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542925</xdr:colOff>
          <xdr:row>394</xdr:row>
          <xdr:rowOff>47625</xdr:rowOff>
        </xdr:from>
        <xdr:to>
          <xdr:col>20</xdr:col>
          <xdr:colOff>28575</xdr:colOff>
          <xdr:row>396</xdr:row>
          <xdr:rowOff>9525</xdr:rowOff>
        </xdr:to>
        <xdr:sp macro="" textlink="">
          <xdr:nvSpPr>
            <xdr:cNvPr id="429863" name="Group Box 49959" hidden="1">
              <a:extLst>
                <a:ext uri="{63B3BB69-23CF-44E3-9099-C40C66FF867C}">
                  <a14:compatExt spid="_x0000_s429863"/>
                </a:ext>
                <a:ext uri="{FF2B5EF4-FFF2-40B4-BE49-F238E27FC236}">
                  <a16:creationId xmlns:a16="http://schemas.microsoft.com/office/drawing/2014/main" id="{00000000-0008-0000-0500-0000278F06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10</xdr:col>
          <xdr:colOff>561975</xdr:colOff>
          <xdr:row>399</xdr:row>
          <xdr:rowOff>19050</xdr:rowOff>
        </xdr:from>
        <xdr:to>
          <xdr:col>10</xdr:col>
          <xdr:colOff>771525</xdr:colOff>
          <xdr:row>399</xdr:row>
          <xdr:rowOff>200025</xdr:rowOff>
        </xdr:to>
        <xdr:sp macro="" textlink="">
          <xdr:nvSpPr>
            <xdr:cNvPr id="429864" name="Option Button 49960" hidden="1">
              <a:extLst>
                <a:ext uri="{63B3BB69-23CF-44E3-9099-C40C66FF867C}">
                  <a14:compatExt spid="_x0000_s429864"/>
                </a:ext>
                <a:ext uri="{FF2B5EF4-FFF2-40B4-BE49-F238E27FC236}">
                  <a16:creationId xmlns:a16="http://schemas.microsoft.com/office/drawing/2014/main" id="{00000000-0008-0000-0500-0000288F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1295400</xdr:colOff>
          <xdr:row>399</xdr:row>
          <xdr:rowOff>9525</xdr:rowOff>
        </xdr:from>
        <xdr:to>
          <xdr:col>11</xdr:col>
          <xdr:colOff>209550</xdr:colOff>
          <xdr:row>399</xdr:row>
          <xdr:rowOff>190500</xdr:rowOff>
        </xdr:to>
        <xdr:sp macro="" textlink="">
          <xdr:nvSpPr>
            <xdr:cNvPr id="429865" name="Option Button 49961" hidden="1">
              <a:extLst>
                <a:ext uri="{63B3BB69-23CF-44E3-9099-C40C66FF867C}">
                  <a14:compatExt spid="_x0000_s429865"/>
                </a:ext>
                <a:ext uri="{FF2B5EF4-FFF2-40B4-BE49-F238E27FC236}">
                  <a16:creationId xmlns:a16="http://schemas.microsoft.com/office/drawing/2014/main" id="{00000000-0008-0000-0500-0000298F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504825</xdr:colOff>
          <xdr:row>399</xdr:row>
          <xdr:rowOff>9525</xdr:rowOff>
        </xdr:from>
        <xdr:to>
          <xdr:col>12</xdr:col>
          <xdr:colOff>714375</xdr:colOff>
          <xdr:row>399</xdr:row>
          <xdr:rowOff>190500</xdr:rowOff>
        </xdr:to>
        <xdr:sp macro="" textlink="">
          <xdr:nvSpPr>
            <xdr:cNvPr id="429866" name="Option Button 49962" hidden="1">
              <a:extLst>
                <a:ext uri="{63B3BB69-23CF-44E3-9099-C40C66FF867C}">
                  <a14:compatExt spid="_x0000_s429866"/>
                </a:ext>
                <a:ext uri="{FF2B5EF4-FFF2-40B4-BE49-F238E27FC236}">
                  <a16:creationId xmlns:a16="http://schemas.microsoft.com/office/drawing/2014/main" id="{00000000-0008-0000-0500-00002A8F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523875</xdr:colOff>
          <xdr:row>402</xdr:row>
          <xdr:rowOff>66675</xdr:rowOff>
        </xdr:from>
        <xdr:to>
          <xdr:col>20</xdr:col>
          <xdr:colOff>9525</xdr:colOff>
          <xdr:row>405</xdr:row>
          <xdr:rowOff>19050</xdr:rowOff>
        </xdr:to>
        <xdr:sp macro="" textlink="">
          <xdr:nvSpPr>
            <xdr:cNvPr id="429867" name="Group Box 49963" hidden="1">
              <a:extLst>
                <a:ext uri="{63B3BB69-23CF-44E3-9099-C40C66FF867C}">
                  <a14:compatExt spid="_x0000_s429867"/>
                </a:ext>
                <a:ext uri="{FF2B5EF4-FFF2-40B4-BE49-F238E27FC236}">
                  <a16:creationId xmlns:a16="http://schemas.microsoft.com/office/drawing/2014/main" id="{00000000-0008-0000-0500-00002B8F06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10</xdr:col>
          <xdr:colOff>514350</xdr:colOff>
          <xdr:row>409</xdr:row>
          <xdr:rowOff>0</xdr:rowOff>
        </xdr:from>
        <xdr:to>
          <xdr:col>20</xdr:col>
          <xdr:colOff>9525</xdr:colOff>
          <xdr:row>411</xdr:row>
          <xdr:rowOff>0</xdr:rowOff>
        </xdr:to>
        <xdr:sp macro="" textlink="">
          <xdr:nvSpPr>
            <xdr:cNvPr id="429868" name="Group Box 49964" hidden="1">
              <a:extLst>
                <a:ext uri="{63B3BB69-23CF-44E3-9099-C40C66FF867C}">
                  <a14:compatExt spid="_x0000_s429868"/>
                </a:ext>
                <a:ext uri="{FF2B5EF4-FFF2-40B4-BE49-F238E27FC236}">
                  <a16:creationId xmlns:a16="http://schemas.microsoft.com/office/drawing/2014/main" id="{00000000-0008-0000-0500-00002C8F06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10</xdr:col>
          <xdr:colOff>561975</xdr:colOff>
          <xdr:row>408</xdr:row>
          <xdr:rowOff>28575</xdr:rowOff>
        </xdr:from>
        <xdr:to>
          <xdr:col>10</xdr:col>
          <xdr:colOff>771525</xdr:colOff>
          <xdr:row>408</xdr:row>
          <xdr:rowOff>209550</xdr:rowOff>
        </xdr:to>
        <xdr:sp macro="" textlink="">
          <xdr:nvSpPr>
            <xdr:cNvPr id="429869" name="Option Button 49965" hidden="1">
              <a:extLst>
                <a:ext uri="{63B3BB69-23CF-44E3-9099-C40C66FF867C}">
                  <a14:compatExt spid="_x0000_s429869"/>
                </a:ext>
                <a:ext uri="{FF2B5EF4-FFF2-40B4-BE49-F238E27FC236}">
                  <a16:creationId xmlns:a16="http://schemas.microsoft.com/office/drawing/2014/main" id="{00000000-0008-0000-0500-00002D8F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10</xdr:col>
          <xdr:colOff>1295400</xdr:colOff>
          <xdr:row>408</xdr:row>
          <xdr:rowOff>9525</xdr:rowOff>
        </xdr:from>
        <xdr:to>
          <xdr:col>11</xdr:col>
          <xdr:colOff>209550</xdr:colOff>
          <xdr:row>408</xdr:row>
          <xdr:rowOff>190500</xdr:rowOff>
        </xdr:to>
        <xdr:sp macro="" textlink="">
          <xdr:nvSpPr>
            <xdr:cNvPr id="429870" name="Option Button 49966" hidden="1">
              <a:extLst>
                <a:ext uri="{63B3BB69-23CF-44E3-9099-C40C66FF867C}">
                  <a14:compatExt spid="_x0000_s429870"/>
                </a:ext>
                <a:ext uri="{FF2B5EF4-FFF2-40B4-BE49-F238E27FC236}">
                  <a16:creationId xmlns:a16="http://schemas.microsoft.com/office/drawing/2014/main" id="{00000000-0008-0000-0500-00002E8F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12</xdr:col>
          <xdr:colOff>504825</xdr:colOff>
          <xdr:row>408</xdr:row>
          <xdr:rowOff>9525</xdr:rowOff>
        </xdr:from>
        <xdr:to>
          <xdr:col>12</xdr:col>
          <xdr:colOff>714375</xdr:colOff>
          <xdr:row>408</xdr:row>
          <xdr:rowOff>190500</xdr:rowOff>
        </xdr:to>
        <xdr:sp macro="" textlink="">
          <xdr:nvSpPr>
            <xdr:cNvPr id="429871" name="Option Button 49967" hidden="1">
              <a:extLst>
                <a:ext uri="{63B3BB69-23CF-44E3-9099-C40C66FF867C}">
                  <a14:compatExt spid="_x0000_s429871"/>
                </a:ext>
                <a:ext uri="{FF2B5EF4-FFF2-40B4-BE49-F238E27FC236}">
                  <a16:creationId xmlns:a16="http://schemas.microsoft.com/office/drawing/2014/main" id="{00000000-0008-0000-0500-00002F8F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14</xdr:col>
          <xdr:colOff>200025</xdr:colOff>
          <xdr:row>408</xdr:row>
          <xdr:rowOff>9525</xdr:rowOff>
        </xdr:from>
        <xdr:to>
          <xdr:col>14</xdr:col>
          <xdr:colOff>409575</xdr:colOff>
          <xdr:row>408</xdr:row>
          <xdr:rowOff>190500</xdr:rowOff>
        </xdr:to>
        <xdr:sp macro="" textlink="">
          <xdr:nvSpPr>
            <xdr:cNvPr id="429872" name="Option Button 49968" hidden="1">
              <a:extLst>
                <a:ext uri="{63B3BB69-23CF-44E3-9099-C40C66FF867C}">
                  <a14:compatExt spid="_x0000_s429872"/>
                </a:ext>
                <a:ext uri="{FF2B5EF4-FFF2-40B4-BE49-F238E27FC236}">
                  <a16:creationId xmlns:a16="http://schemas.microsoft.com/office/drawing/2014/main" id="{00000000-0008-0000-0500-0000308F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10</xdr:col>
          <xdr:colOff>514350</xdr:colOff>
          <xdr:row>407</xdr:row>
          <xdr:rowOff>0</xdr:rowOff>
        </xdr:from>
        <xdr:to>
          <xdr:col>20</xdr:col>
          <xdr:colOff>9525</xdr:colOff>
          <xdr:row>409</xdr:row>
          <xdr:rowOff>0</xdr:rowOff>
        </xdr:to>
        <xdr:sp macro="" textlink="">
          <xdr:nvSpPr>
            <xdr:cNvPr id="429873" name="Group Box 49969" hidden="1">
              <a:extLst>
                <a:ext uri="{63B3BB69-23CF-44E3-9099-C40C66FF867C}">
                  <a14:compatExt spid="_x0000_s429873"/>
                </a:ext>
                <a:ext uri="{FF2B5EF4-FFF2-40B4-BE49-F238E27FC236}">
                  <a16:creationId xmlns:a16="http://schemas.microsoft.com/office/drawing/2014/main" id="{00000000-0008-0000-0500-0000318F06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LocksWithSheet="0" fPrintsWithSheet="0"/>
      </xdr:twoCellAnchor>
    </mc:Choice>
    <mc:Fallback/>
  </mc:AlternateContent>
  <mc:AlternateContent xmlns:mc="http://schemas.openxmlformats.org/markup-compatibility/2006">
    <mc:Choice xmlns:a14="http://schemas.microsoft.com/office/drawing/2010/main" Requires="a14">
      <xdr:twoCellAnchor editAs="oneCell">
        <xdr:from>
          <xdr:col>10</xdr:col>
          <xdr:colOff>552450</xdr:colOff>
          <xdr:row>410</xdr:row>
          <xdr:rowOff>9525</xdr:rowOff>
        </xdr:from>
        <xdr:to>
          <xdr:col>10</xdr:col>
          <xdr:colOff>762000</xdr:colOff>
          <xdr:row>410</xdr:row>
          <xdr:rowOff>190500</xdr:rowOff>
        </xdr:to>
        <xdr:sp macro="" textlink="">
          <xdr:nvSpPr>
            <xdr:cNvPr id="429874" name="Option Button 49970" hidden="1">
              <a:extLst>
                <a:ext uri="{63B3BB69-23CF-44E3-9099-C40C66FF867C}">
                  <a14:compatExt spid="_x0000_s429874"/>
                </a:ext>
                <a:ext uri="{FF2B5EF4-FFF2-40B4-BE49-F238E27FC236}">
                  <a16:creationId xmlns:a16="http://schemas.microsoft.com/office/drawing/2014/main" id="{00000000-0008-0000-0500-0000328F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1295400</xdr:colOff>
          <xdr:row>410</xdr:row>
          <xdr:rowOff>9525</xdr:rowOff>
        </xdr:from>
        <xdr:to>
          <xdr:col>11</xdr:col>
          <xdr:colOff>209550</xdr:colOff>
          <xdr:row>410</xdr:row>
          <xdr:rowOff>190500</xdr:rowOff>
        </xdr:to>
        <xdr:sp macro="" textlink="">
          <xdr:nvSpPr>
            <xdr:cNvPr id="429875" name="Option Button 49971" hidden="1">
              <a:extLst>
                <a:ext uri="{63B3BB69-23CF-44E3-9099-C40C66FF867C}">
                  <a14:compatExt spid="_x0000_s429875"/>
                </a:ext>
                <a:ext uri="{FF2B5EF4-FFF2-40B4-BE49-F238E27FC236}">
                  <a16:creationId xmlns:a16="http://schemas.microsoft.com/office/drawing/2014/main" id="{00000000-0008-0000-0500-0000338F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504825</xdr:colOff>
          <xdr:row>410</xdr:row>
          <xdr:rowOff>9525</xdr:rowOff>
        </xdr:from>
        <xdr:to>
          <xdr:col>12</xdr:col>
          <xdr:colOff>714375</xdr:colOff>
          <xdr:row>410</xdr:row>
          <xdr:rowOff>190500</xdr:rowOff>
        </xdr:to>
        <xdr:sp macro="" textlink="">
          <xdr:nvSpPr>
            <xdr:cNvPr id="429876" name="Option Button 49972" hidden="1">
              <a:extLst>
                <a:ext uri="{63B3BB69-23CF-44E3-9099-C40C66FF867C}">
                  <a14:compatExt spid="_x0000_s429876"/>
                </a:ext>
                <a:ext uri="{FF2B5EF4-FFF2-40B4-BE49-F238E27FC236}">
                  <a16:creationId xmlns:a16="http://schemas.microsoft.com/office/drawing/2014/main" id="{00000000-0008-0000-0500-0000348F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514350</xdr:colOff>
          <xdr:row>405</xdr:row>
          <xdr:rowOff>19050</xdr:rowOff>
        </xdr:from>
        <xdr:to>
          <xdr:col>20</xdr:col>
          <xdr:colOff>0</xdr:colOff>
          <xdr:row>407</xdr:row>
          <xdr:rowOff>0</xdr:rowOff>
        </xdr:to>
        <xdr:sp macro="" textlink="">
          <xdr:nvSpPr>
            <xdr:cNvPr id="429877" name="Group Box 49973" hidden="1">
              <a:extLst>
                <a:ext uri="{63B3BB69-23CF-44E3-9099-C40C66FF867C}">
                  <a14:compatExt spid="_x0000_s429877"/>
                </a:ext>
                <a:ext uri="{FF2B5EF4-FFF2-40B4-BE49-F238E27FC236}">
                  <a16:creationId xmlns:a16="http://schemas.microsoft.com/office/drawing/2014/main" id="{00000000-0008-0000-0500-0000358F06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10</xdr:col>
          <xdr:colOff>1295400</xdr:colOff>
          <xdr:row>406</xdr:row>
          <xdr:rowOff>9525</xdr:rowOff>
        </xdr:from>
        <xdr:to>
          <xdr:col>11</xdr:col>
          <xdr:colOff>209550</xdr:colOff>
          <xdr:row>406</xdr:row>
          <xdr:rowOff>190500</xdr:rowOff>
        </xdr:to>
        <xdr:sp macro="" textlink="">
          <xdr:nvSpPr>
            <xdr:cNvPr id="429878" name="Option Button 49974" hidden="1">
              <a:extLst>
                <a:ext uri="{63B3BB69-23CF-44E3-9099-C40C66FF867C}">
                  <a14:compatExt spid="_x0000_s429878"/>
                </a:ext>
                <a:ext uri="{FF2B5EF4-FFF2-40B4-BE49-F238E27FC236}">
                  <a16:creationId xmlns:a16="http://schemas.microsoft.com/office/drawing/2014/main" id="{00000000-0008-0000-0500-0000368F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200025</xdr:colOff>
          <xdr:row>406</xdr:row>
          <xdr:rowOff>9525</xdr:rowOff>
        </xdr:from>
        <xdr:to>
          <xdr:col>14</xdr:col>
          <xdr:colOff>409575</xdr:colOff>
          <xdr:row>406</xdr:row>
          <xdr:rowOff>190500</xdr:rowOff>
        </xdr:to>
        <xdr:sp macro="" textlink="">
          <xdr:nvSpPr>
            <xdr:cNvPr id="429879" name="Option Button 49975" hidden="1">
              <a:extLst>
                <a:ext uri="{63B3BB69-23CF-44E3-9099-C40C66FF867C}">
                  <a14:compatExt spid="_x0000_s429879"/>
                </a:ext>
                <a:ext uri="{FF2B5EF4-FFF2-40B4-BE49-F238E27FC236}">
                  <a16:creationId xmlns:a16="http://schemas.microsoft.com/office/drawing/2014/main" id="{00000000-0008-0000-0500-0000378F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1</xdr:col>
      <xdr:colOff>77857</xdr:colOff>
      <xdr:row>408</xdr:row>
      <xdr:rowOff>24847</xdr:rowOff>
    </xdr:from>
    <xdr:to>
      <xdr:col>2</xdr:col>
      <xdr:colOff>157368</xdr:colOff>
      <xdr:row>408</xdr:row>
      <xdr:rowOff>224872</xdr:rowOff>
    </xdr:to>
    <xdr:sp macro="" textlink="">
      <xdr:nvSpPr>
        <xdr:cNvPr id="797" name="Oval 796">
          <a:extLst>
            <a:ext uri="{FF2B5EF4-FFF2-40B4-BE49-F238E27FC236}">
              <a16:creationId xmlns:a16="http://schemas.microsoft.com/office/drawing/2014/main" id="{00000000-0008-0000-0500-00001D030000}"/>
            </a:ext>
          </a:extLst>
        </xdr:cNvPr>
        <xdr:cNvSpPr/>
      </xdr:nvSpPr>
      <xdr:spPr bwMode="auto">
        <a:xfrm>
          <a:off x="173107" y="79368097"/>
          <a:ext cx="174761" cy="200025"/>
        </a:xfrm>
        <a:prstGeom prst="ellipse">
          <a:avLst/>
        </a:prstGeom>
        <a:solidFill>
          <a:srgbClr val="0070C0"/>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xdr:spPr>
      <xdr:txBody>
        <a:bodyPr vertOverflow="clip" wrap="square" lIns="18288" tIns="0" rIns="0" bIns="0" rtlCol="0" anchor="ctr" upright="1"/>
        <a:lstStyle/>
        <a:p>
          <a:pPr algn="l"/>
          <a:r>
            <a:rPr lang="en-US" sz="1100" b="1">
              <a:solidFill>
                <a:schemeClr val="bg1"/>
              </a:solidFill>
            </a:rPr>
            <a:t>1</a:t>
          </a:r>
        </a:p>
      </xdr:txBody>
    </xdr:sp>
    <xdr:clientData/>
  </xdr:twoCellAnchor>
  <xdr:twoCellAnchor>
    <xdr:from>
      <xdr:col>1</xdr:col>
      <xdr:colOff>77857</xdr:colOff>
      <xdr:row>409</xdr:row>
      <xdr:rowOff>24848</xdr:rowOff>
    </xdr:from>
    <xdr:to>
      <xdr:col>2</xdr:col>
      <xdr:colOff>157368</xdr:colOff>
      <xdr:row>409</xdr:row>
      <xdr:rowOff>224873</xdr:rowOff>
    </xdr:to>
    <xdr:sp macro="" textlink="">
      <xdr:nvSpPr>
        <xdr:cNvPr id="798" name="Oval 797">
          <a:extLst>
            <a:ext uri="{FF2B5EF4-FFF2-40B4-BE49-F238E27FC236}">
              <a16:creationId xmlns:a16="http://schemas.microsoft.com/office/drawing/2014/main" id="{00000000-0008-0000-0500-00001E030000}"/>
            </a:ext>
          </a:extLst>
        </xdr:cNvPr>
        <xdr:cNvSpPr/>
      </xdr:nvSpPr>
      <xdr:spPr bwMode="auto">
        <a:xfrm>
          <a:off x="173107" y="79596698"/>
          <a:ext cx="174761" cy="200025"/>
        </a:xfrm>
        <a:prstGeom prst="ellipse">
          <a:avLst/>
        </a:prstGeom>
        <a:solidFill>
          <a:srgbClr val="0070C0"/>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xdr:spPr>
      <xdr:txBody>
        <a:bodyPr vertOverflow="clip" wrap="square" lIns="18288" tIns="0" rIns="0" bIns="0" rtlCol="0" anchor="ctr" upright="1"/>
        <a:lstStyle/>
        <a:p>
          <a:pPr algn="l"/>
          <a:r>
            <a:rPr lang="en-US" sz="1100" b="1">
              <a:solidFill>
                <a:schemeClr val="bg1"/>
              </a:solidFill>
            </a:rPr>
            <a:t>2</a:t>
          </a:r>
        </a:p>
      </xdr:txBody>
    </xdr:sp>
    <xdr:clientData/>
  </xdr:twoCellAnchor>
  <xdr:twoCellAnchor>
    <xdr:from>
      <xdr:col>1</xdr:col>
      <xdr:colOff>77857</xdr:colOff>
      <xdr:row>410</xdr:row>
      <xdr:rowOff>24848</xdr:rowOff>
    </xdr:from>
    <xdr:to>
      <xdr:col>2</xdr:col>
      <xdr:colOff>157368</xdr:colOff>
      <xdr:row>410</xdr:row>
      <xdr:rowOff>224873</xdr:rowOff>
    </xdr:to>
    <xdr:sp macro="" textlink="">
      <xdr:nvSpPr>
        <xdr:cNvPr id="799" name="Oval 798">
          <a:extLst>
            <a:ext uri="{FF2B5EF4-FFF2-40B4-BE49-F238E27FC236}">
              <a16:creationId xmlns:a16="http://schemas.microsoft.com/office/drawing/2014/main" id="{00000000-0008-0000-0500-00001F030000}"/>
            </a:ext>
          </a:extLst>
        </xdr:cNvPr>
        <xdr:cNvSpPr/>
      </xdr:nvSpPr>
      <xdr:spPr bwMode="auto">
        <a:xfrm>
          <a:off x="173107" y="79825298"/>
          <a:ext cx="174761" cy="200025"/>
        </a:xfrm>
        <a:prstGeom prst="ellipse">
          <a:avLst/>
        </a:prstGeom>
        <a:solidFill>
          <a:srgbClr val="0070C0"/>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xdr:spPr>
      <xdr:txBody>
        <a:bodyPr vertOverflow="clip" wrap="square" lIns="18288" tIns="0" rIns="0" bIns="0" rtlCol="0" anchor="ctr" upright="1"/>
        <a:lstStyle/>
        <a:p>
          <a:pPr algn="l"/>
          <a:r>
            <a:rPr lang="en-US" sz="1100" b="1">
              <a:solidFill>
                <a:schemeClr val="bg1"/>
              </a:solidFill>
            </a:rPr>
            <a:t>3</a:t>
          </a:r>
        </a:p>
      </xdr:txBody>
    </xdr:sp>
    <xdr:clientData/>
  </xdr:twoCellAnchor>
  <xdr:twoCellAnchor>
    <xdr:from>
      <xdr:col>1</xdr:col>
      <xdr:colOff>77857</xdr:colOff>
      <xdr:row>411</xdr:row>
      <xdr:rowOff>24847</xdr:rowOff>
    </xdr:from>
    <xdr:to>
      <xdr:col>2</xdr:col>
      <xdr:colOff>157368</xdr:colOff>
      <xdr:row>411</xdr:row>
      <xdr:rowOff>224872</xdr:rowOff>
    </xdr:to>
    <xdr:sp macro="" textlink="">
      <xdr:nvSpPr>
        <xdr:cNvPr id="800" name="Oval 799">
          <a:extLst>
            <a:ext uri="{FF2B5EF4-FFF2-40B4-BE49-F238E27FC236}">
              <a16:creationId xmlns:a16="http://schemas.microsoft.com/office/drawing/2014/main" id="{00000000-0008-0000-0500-000020030000}"/>
            </a:ext>
          </a:extLst>
        </xdr:cNvPr>
        <xdr:cNvSpPr/>
      </xdr:nvSpPr>
      <xdr:spPr bwMode="auto">
        <a:xfrm>
          <a:off x="173107" y="80053897"/>
          <a:ext cx="174761" cy="200025"/>
        </a:xfrm>
        <a:prstGeom prst="ellipse">
          <a:avLst/>
        </a:prstGeom>
        <a:solidFill>
          <a:srgbClr val="0070C0"/>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xdr:spPr>
      <xdr:txBody>
        <a:bodyPr vertOverflow="clip" wrap="square" lIns="18288" tIns="0" rIns="0" bIns="0" rtlCol="0" anchor="ctr" upright="1"/>
        <a:lstStyle/>
        <a:p>
          <a:pPr algn="l"/>
          <a:r>
            <a:rPr lang="en-US" sz="1100" b="1">
              <a:solidFill>
                <a:schemeClr val="bg1"/>
              </a:solidFill>
            </a:rPr>
            <a:t>4</a:t>
          </a:r>
        </a:p>
      </xdr:txBody>
    </xdr:sp>
    <xdr:clientData/>
  </xdr:twoCellAnchor>
  <mc:AlternateContent xmlns:mc="http://schemas.openxmlformats.org/markup-compatibility/2006">
    <mc:Choice xmlns:a14="http://schemas.microsoft.com/office/drawing/2010/main" Requires="a14">
      <xdr:twoCellAnchor editAs="oneCell">
        <xdr:from>
          <xdr:col>10</xdr:col>
          <xdr:colOff>561975</xdr:colOff>
          <xdr:row>404</xdr:row>
          <xdr:rowOff>9525</xdr:rowOff>
        </xdr:from>
        <xdr:to>
          <xdr:col>10</xdr:col>
          <xdr:colOff>771525</xdr:colOff>
          <xdr:row>404</xdr:row>
          <xdr:rowOff>190500</xdr:rowOff>
        </xdr:to>
        <xdr:sp macro="" textlink="">
          <xdr:nvSpPr>
            <xdr:cNvPr id="429880" name="Option Button 49976" hidden="1">
              <a:extLst>
                <a:ext uri="{63B3BB69-23CF-44E3-9099-C40C66FF867C}">
                  <a14:compatExt spid="_x0000_s429880"/>
                </a:ext>
                <a:ext uri="{FF2B5EF4-FFF2-40B4-BE49-F238E27FC236}">
                  <a16:creationId xmlns:a16="http://schemas.microsoft.com/office/drawing/2014/main" id="{00000000-0008-0000-0500-0000388F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1295400</xdr:colOff>
          <xdr:row>404</xdr:row>
          <xdr:rowOff>9525</xdr:rowOff>
        </xdr:from>
        <xdr:to>
          <xdr:col>11</xdr:col>
          <xdr:colOff>209550</xdr:colOff>
          <xdr:row>404</xdr:row>
          <xdr:rowOff>190500</xdr:rowOff>
        </xdr:to>
        <xdr:sp macro="" textlink="">
          <xdr:nvSpPr>
            <xdr:cNvPr id="429881" name="Option Button 49977" hidden="1">
              <a:extLst>
                <a:ext uri="{63B3BB69-23CF-44E3-9099-C40C66FF867C}">
                  <a14:compatExt spid="_x0000_s429881"/>
                </a:ext>
                <a:ext uri="{FF2B5EF4-FFF2-40B4-BE49-F238E27FC236}">
                  <a16:creationId xmlns:a16="http://schemas.microsoft.com/office/drawing/2014/main" id="{00000000-0008-0000-0500-0000398F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504825</xdr:colOff>
          <xdr:row>404</xdr:row>
          <xdr:rowOff>9525</xdr:rowOff>
        </xdr:from>
        <xdr:to>
          <xdr:col>12</xdr:col>
          <xdr:colOff>714375</xdr:colOff>
          <xdr:row>404</xdr:row>
          <xdr:rowOff>190500</xdr:rowOff>
        </xdr:to>
        <xdr:sp macro="" textlink="">
          <xdr:nvSpPr>
            <xdr:cNvPr id="429882" name="Option Button 49978" hidden="1">
              <a:extLst>
                <a:ext uri="{63B3BB69-23CF-44E3-9099-C40C66FF867C}">
                  <a14:compatExt spid="_x0000_s429882"/>
                </a:ext>
                <a:ext uri="{FF2B5EF4-FFF2-40B4-BE49-F238E27FC236}">
                  <a16:creationId xmlns:a16="http://schemas.microsoft.com/office/drawing/2014/main" id="{00000000-0008-0000-0500-00003A8F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10</xdr:col>
      <xdr:colOff>563078</xdr:colOff>
      <xdr:row>394</xdr:row>
      <xdr:rowOff>23606</xdr:rowOff>
    </xdr:from>
    <xdr:to>
      <xdr:col>20</xdr:col>
      <xdr:colOff>6349</xdr:colOff>
      <xdr:row>396</xdr:row>
      <xdr:rowOff>0</xdr:rowOff>
    </xdr:to>
    <xdr:sp macro="" textlink="">
      <xdr:nvSpPr>
        <xdr:cNvPr id="804" name="Rectangle 803">
          <a:extLst>
            <a:ext uri="{FF2B5EF4-FFF2-40B4-BE49-F238E27FC236}">
              <a16:creationId xmlns:a16="http://schemas.microsoft.com/office/drawing/2014/main" id="{00000000-0008-0000-0500-000024030000}"/>
            </a:ext>
          </a:extLst>
        </xdr:cNvPr>
        <xdr:cNvSpPr/>
      </xdr:nvSpPr>
      <xdr:spPr bwMode="auto">
        <a:xfrm>
          <a:off x="4214328" y="73199419"/>
          <a:ext cx="4062896" cy="436769"/>
        </a:xfrm>
        <a:prstGeom prst="rect">
          <a:avLst/>
        </a:prstGeom>
        <a:noFill/>
        <a:ln w="9525" cap="flat" cmpd="sng" algn="ctr">
          <a:solidFill>
            <a:schemeClr val="bg1">
              <a:lumMod val="85000"/>
            </a:schemeClr>
          </a:solidFill>
          <a:prstDash val="solid"/>
          <a:round/>
          <a:headEnd type="none" w="med" len="med"/>
          <a:tailEnd type="none" w="med" len="med"/>
        </a:ln>
        <a:effectLst/>
      </xdr:spPr>
      <xdr:txBody>
        <a:bodyPr vertOverflow="clip" wrap="square" lIns="18288" tIns="0" rIns="0" bIns="0" rtlCol="0" anchor="ctr" upright="1"/>
        <a:lstStyle/>
        <a:p>
          <a:pPr algn="l"/>
          <a:endParaRPr lang="en-US" sz="1100"/>
        </a:p>
      </xdr:txBody>
    </xdr:sp>
    <xdr:clientData/>
  </xdr:twoCellAnchor>
  <mc:AlternateContent xmlns:mc="http://schemas.openxmlformats.org/markup-compatibility/2006">
    <mc:Choice xmlns:a14="http://schemas.microsoft.com/office/drawing/2010/main" Requires="a14">
      <xdr:twoCellAnchor editAs="oneCell">
        <xdr:from>
          <xdr:col>10</xdr:col>
          <xdr:colOff>552450</xdr:colOff>
          <xdr:row>398</xdr:row>
          <xdr:rowOff>28575</xdr:rowOff>
        </xdr:from>
        <xdr:to>
          <xdr:col>20</xdr:col>
          <xdr:colOff>47625</xdr:colOff>
          <xdr:row>400</xdr:row>
          <xdr:rowOff>19050</xdr:rowOff>
        </xdr:to>
        <xdr:sp macro="" textlink="">
          <xdr:nvSpPr>
            <xdr:cNvPr id="429883" name="Group Box 49979" hidden="1">
              <a:extLst>
                <a:ext uri="{63B3BB69-23CF-44E3-9099-C40C66FF867C}">
                  <a14:compatExt spid="_x0000_s429883"/>
                </a:ext>
                <a:ext uri="{FF2B5EF4-FFF2-40B4-BE49-F238E27FC236}">
                  <a16:creationId xmlns:a16="http://schemas.microsoft.com/office/drawing/2014/main" id="{00000000-0008-0000-0500-00003B8F06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xdr:twoCellAnchor>
    <xdr:from>
      <xdr:col>10</xdr:col>
      <xdr:colOff>523875</xdr:colOff>
      <xdr:row>411</xdr:row>
      <xdr:rowOff>0</xdr:rowOff>
    </xdr:from>
    <xdr:to>
      <xdr:col>19</xdr:col>
      <xdr:colOff>361950</xdr:colOff>
      <xdr:row>411</xdr:row>
      <xdr:rowOff>0</xdr:rowOff>
    </xdr:to>
    <xdr:cxnSp macro="">
      <xdr:nvCxnSpPr>
        <xdr:cNvPr id="806" name="Straight Connector 805">
          <a:extLst>
            <a:ext uri="{FF2B5EF4-FFF2-40B4-BE49-F238E27FC236}">
              <a16:creationId xmlns:a16="http://schemas.microsoft.com/office/drawing/2014/main" id="{00000000-0008-0000-0500-000026030000}"/>
            </a:ext>
          </a:extLst>
        </xdr:cNvPr>
        <xdr:cNvCxnSpPr/>
      </xdr:nvCxnSpPr>
      <xdr:spPr bwMode="auto">
        <a:xfrm flipH="1">
          <a:off x="4229100" y="80029050"/>
          <a:ext cx="4267200" cy="0"/>
        </a:xfrm>
        <a:prstGeom prst="line">
          <a:avLst/>
        </a:prstGeom>
        <a:solidFill>
          <a:srgbClr xmlns:mc="http://schemas.openxmlformats.org/markup-compatibility/2006" xmlns:a14="http://schemas.microsoft.com/office/drawing/2010/main" val="FFFFFF" mc:Ignorable="a14" a14:legacySpreadsheetColorIndex="65"/>
        </a:solidFill>
        <a:ln w="9525" cap="flat" cmpd="sng" algn="ctr">
          <a:solidFill>
            <a:schemeClr val="bg1">
              <a:lumMod val="85000"/>
            </a:schemeClr>
          </a:solidFill>
          <a:prstDash val="solid"/>
          <a:round/>
          <a:headEnd type="none" w="med" len="med"/>
          <a:tailEnd type="none" w="med" len="med"/>
        </a:ln>
        <a:effectLst/>
      </xdr:spPr>
    </xdr:cxnSp>
    <xdr:clientData/>
  </xdr:twoCellAnchor>
  <xdr:twoCellAnchor>
    <xdr:from>
      <xdr:col>10</xdr:col>
      <xdr:colOff>514350</xdr:colOff>
      <xdr:row>407</xdr:row>
      <xdr:rowOff>142875</xdr:rowOff>
    </xdr:from>
    <xdr:to>
      <xdr:col>10</xdr:col>
      <xdr:colOff>514350</xdr:colOff>
      <xdr:row>411</xdr:row>
      <xdr:rowOff>19050</xdr:rowOff>
    </xdr:to>
    <xdr:cxnSp macro="">
      <xdr:nvCxnSpPr>
        <xdr:cNvPr id="807" name="Straight Connector 806">
          <a:extLst>
            <a:ext uri="{FF2B5EF4-FFF2-40B4-BE49-F238E27FC236}">
              <a16:creationId xmlns:a16="http://schemas.microsoft.com/office/drawing/2014/main" id="{00000000-0008-0000-0500-000027030000}"/>
            </a:ext>
          </a:extLst>
        </xdr:cNvPr>
        <xdr:cNvCxnSpPr/>
      </xdr:nvCxnSpPr>
      <xdr:spPr bwMode="auto">
        <a:xfrm>
          <a:off x="4219575" y="79257525"/>
          <a:ext cx="0" cy="790575"/>
        </a:xfrm>
        <a:prstGeom prst="line">
          <a:avLst/>
        </a:prstGeom>
        <a:solidFill>
          <a:srgbClr xmlns:mc="http://schemas.openxmlformats.org/markup-compatibility/2006" xmlns:a14="http://schemas.microsoft.com/office/drawing/2010/main" val="FFFFFF" mc:Ignorable="a14" a14:legacySpreadsheetColorIndex="65"/>
        </a:solidFill>
        <a:ln w="9525" cap="flat" cmpd="sng" algn="ctr">
          <a:solidFill>
            <a:schemeClr val="bg1">
              <a:lumMod val="85000"/>
            </a:schemeClr>
          </a:solidFill>
          <a:prstDash val="solid"/>
          <a:round/>
          <a:headEnd type="none" w="med" len="med"/>
          <a:tailEnd type="none" w="med" len="med"/>
        </a:ln>
        <a:effectLst/>
      </xdr:spPr>
    </xdr:cxnSp>
    <xdr:clientData/>
  </xdr:twoCellAnchor>
  <xdr:twoCellAnchor>
    <xdr:from>
      <xdr:col>10</xdr:col>
      <xdr:colOff>514350</xdr:colOff>
      <xdr:row>409</xdr:row>
      <xdr:rowOff>9525</xdr:rowOff>
    </xdr:from>
    <xdr:to>
      <xdr:col>20</xdr:col>
      <xdr:colOff>0</xdr:colOff>
      <xdr:row>409</xdr:row>
      <xdr:rowOff>9525</xdr:rowOff>
    </xdr:to>
    <xdr:cxnSp macro="">
      <xdr:nvCxnSpPr>
        <xdr:cNvPr id="808" name="Straight Connector 807">
          <a:extLst>
            <a:ext uri="{FF2B5EF4-FFF2-40B4-BE49-F238E27FC236}">
              <a16:creationId xmlns:a16="http://schemas.microsoft.com/office/drawing/2014/main" id="{00000000-0008-0000-0500-000028030000}"/>
            </a:ext>
          </a:extLst>
        </xdr:cNvPr>
        <xdr:cNvCxnSpPr/>
      </xdr:nvCxnSpPr>
      <xdr:spPr bwMode="auto">
        <a:xfrm flipH="1">
          <a:off x="4219575" y="79581375"/>
          <a:ext cx="4286250" cy="0"/>
        </a:xfrm>
        <a:prstGeom prst="line">
          <a:avLst/>
        </a:prstGeom>
        <a:solidFill>
          <a:srgbClr xmlns:mc="http://schemas.openxmlformats.org/markup-compatibility/2006" xmlns:a14="http://schemas.microsoft.com/office/drawing/2010/main" val="FFFFFF" mc:Ignorable="a14" a14:legacySpreadsheetColorIndex="65"/>
        </a:solidFill>
        <a:ln w="9525" cap="flat" cmpd="sng" algn="ctr">
          <a:solidFill>
            <a:schemeClr val="bg1">
              <a:lumMod val="85000"/>
            </a:schemeClr>
          </a:solidFill>
          <a:prstDash val="solid"/>
          <a:round/>
          <a:headEnd type="none" w="med" len="med"/>
          <a:tailEnd type="none" w="med" len="med"/>
        </a:ln>
        <a:effectLst/>
      </xdr:spPr>
    </xdr:cxnSp>
    <xdr:clientData/>
  </xdr:twoCellAnchor>
  <mc:AlternateContent xmlns:mc="http://schemas.openxmlformats.org/markup-compatibility/2006">
    <mc:Choice xmlns:a14="http://schemas.microsoft.com/office/drawing/2010/main" Requires="a14">
      <xdr:twoCellAnchor editAs="oneCell">
        <xdr:from>
          <xdr:col>1</xdr:col>
          <xdr:colOff>76200</xdr:colOff>
          <xdr:row>362</xdr:row>
          <xdr:rowOff>76200</xdr:rowOff>
        </xdr:from>
        <xdr:to>
          <xdr:col>19</xdr:col>
          <xdr:colOff>314325</xdr:colOff>
          <xdr:row>385</xdr:row>
          <xdr:rowOff>28575</xdr:rowOff>
        </xdr:to>
        <xdr:sp macro="" textlink="">
          <xdr:nvSpPr>
            <xdr:cNvPr id="429884" name="Group Box 49980" hidden="1">
              <a:extLst>
                <a:ext uri="{63B3BB69-23CF-44E3-9099-C40C66FF867C}">
                  <a14:compatExt spid="_x0000_s429884"/>
                </a:ext>
                <a:ext uri="{FF2B5EF4-FFF2-40B4-BE49-F238E27FC236}">
                  <a16:creationId xmlns:a16="http://schemas.microsoft.com/office/drawing/2014/main" id="{00000000-0008-0000-0500-00003C8F06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123825</xdr:colOff>
          <xdr:row>415</xdr:row>
          <xdr:rowOff>209550</xdr:rowOff>
        </xdr:from>
        <xdr:to>
          <xdr:col>3</xdr:col>
          <xdr:colOff>123825</xdr:colOff>
          <xdr:row>416</xdr:row>
          <xdr:rowOff>180975</xdr:rowOff>
        </xdr:to>
        <xdr:sp macro="" textlink="">
          <xdr:nvSpPr>
            <xdr:cNvPr id="429885" name="Check Box 49981" hidden="1">
              <a:extLst>
                <a:ext uri="{63B3BB69-23CF-44E3-9099-C40C66FF867C}">
                  <a14:compatExt spid="_x0000_s429885"/>
                </a:ext>
                <a:ext uri="{FF2B5EF4-FFF2-40B4-BE49-F238E27FC236}">
                  <a16:creationId xmlns:a16="http://schemas.microsoft.com/office/drawing/2014/main" id="{00000000-0008-0000-0500-00003D8F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editAs="oneCell">
    <xdr:from>
      <xdr:col>2</xdr:col>
      <xdr:colOff>209550</xdr:colOff>
      <xdr:row>451</xdr:row>
      <xdr:rowOff>19050</xdr:rowOff>
    </xdr:from>
    <xdr:to>
      <xdr:col>10</xdr:col>
      <xdr:colOff>43483</xdr:colOff>
      <xdr:row>451</xdr:row>
      <xdr:rowOff>2434695</xdr:rowOff>
    </xdr:to>
    <xdr:pic>
      <xdr:nvPicPr>
        <xdr:cNvPr id="811" name="Picture 810">
          <a:extLst>
            <a:ext uri="{FF2B5EF4-FFF2-40B4-BE49-F238E27FC236}">
              <a16:creationId xmlns:a16="http://schemas.microsoft.com/office/drawing/2014/main" id="{00000000-0008-0000-0500-00002B030000}"/>
            </a:ext>
          </a:extLst>
        </xdr:cNvPr>
        <xdr:cNvPicPr>
          <a:picLocks noChangeAspect="1"/>
        </xdr:cNvPicPr>
      </xdr:nvPicPr>
      <xdr:blipFill>
        <a:blip xmlns:r="http://schemas.openxmlformats.org/officeDocument/2006/relationships" r:embed="rId12"/>
        <a:stretch>
          <a:fillRect/>
        </a:stretch>
      </xdr:blipFill>
      <xdr:spPr>
        <a:xfrm>
          <a:off x="400050" y="83734275"/>
          <a:ext cx="3358183" cy="2398500"/>
        </a:xfrm>
        <a:prstGeom prst="rect">
          <a:avLst/>
        </a:prstGeom>
      </xdr:spPr>
    </xdr:pic>
    <xdr:clientData/>
  </xdr:twoCellAnchor>
  <xdr:twoCellAnchor>
    <xdr:from>
      <xdr:col>10</xdr:col>
      <xdr:colOff>685800</xdr:colOff>
      <xdr:row>451</xdr:row>
      <xdr:rowOff>0</xdr:rowOff>
    </xdr:from>
    <xdr:to>
      <xdr:col>10</xdr:col>
      <xdr:colOff>700512</xdr:colOff>
      <xdr:row>452</xdr:row>
      <xdr:rowOff>9525</xdr:rowOff>
    </xdr:to>
    <xdr:cxnSp macro="">
      <xdr:nvCxnSpPr>
        <xdr:cNvPr id="812" name="Straight Connector 811">
          <a:extLst>
            <a:ext uri="{FF2B5EF4-FFF2-40B4-BE49-F238E27FC236}">
              <a16:creationId xmlns:a16="http://schemas.microsoft.com/office/drawing/2014/main" id="{00000000-0008-0000-0500-00002C030000}"/>
            </a:ext>
          </a:extLst>
        </xdr:cNvPr>
        <xdr:cNvCxnSpPr/>
      </xdr:nvCxnSpPr>
      <xdr:spPr bwMode="auto">
        <a:xfrm>
          <a:off x="4133850" y="83715225"/>
          <a:ext cx="14712" cy="2419350"/>
        </a:xfrm>
        <a:prstGeom prst="line">
          <a:avLst/>
        </a:prstGeom>
        <a:solidFill>
          <a:srgbClr xmlns:mc="http://schemas.openxmlformats.org/markup-compatibility/2006" xmlns:a14="http://schemas.microsoft.com/office/drawing/2010/main" val="FFFFFF" mc:Ignorable="a14" a14:legacySpreadsheetColorIndex="65"/>
        </a:solidFill>
        <a:ln w="9525" cap="flat" cmpd="sng" algn="ctr">
          <a:solidFill>
            <a:schemeClr val="bg1">
              <a:lumMod val="65000"/>
            </a:schemeClr>
          </a:solidFill>
          <a:prstDash val="solid"/>
          <a:round/>
          <a:headEnd type="none" w="med" len="med"/>
          <a:tailEnd type="none" w="med" len="med"/>
        </a:ln>
        <a:effectLst/>
      </xdr:spPr>
    </xdr:cxnSp>
    <xdr:clientData/>
  </xdr:twoCellAnchor>
  <mc:AlternateContent xmlns:mc="http://schemas.openxmlformats.org/markup-compatibility/2006">
    <mc:Choice xmlns:a14="http://schemas.microsoft.com/office/drawing/2010/main" Requires="a14">
      <xdr:twoCellAnchor editAs="oneCell">
        <xdr:from>
          <xdr:col>1</xdr:col>
          <xdr:colOff>85725</xdr:colOff>
          <xdr:row>465</xdr:row>
          <xdr:rowOff>180975</xdr:rowOff>
        </xdr:from>
        <xdr:to>
          <xdr:col>19</xdr:col>
          <xdr:colOff>333375</xdr:colOff>
          <xdr:row>468</xdr:row>
          <xdr:rowOff>19050</xdr:rowOff>
        </xdr:to>
        <xdr:sp macro="" textlink="">
          <xdr:nvSpPr>
            <xdr:cNvPr id="429888" name="Group Box 49984" hidden="1">
              <a:extLst>
                <a:ext uri="{63B3BB69-23CF-44E3-9099-C40C66FF867C}">
                  <a14:compatExt spid="_x0000_s429888"/>
                </a:ext>
                <a:ext uri="{FF2B5EF4-FFF2-40B4-BE49-F238E27FC236}">
                  <a16:creationId xmlns:a16="http://schemas.microsoft.com/office/drawing/2014/main" id="{00000000-0008-0000-0500-0000408F06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57150</xdr:colOff>
          <xdr:row>466</xdr:row>
          <xdr:rowOff>38100</xdr:rowOff>
        </xdr:from>
        <xdr:to>
          <xdr:col>3</xdr:col>
          <xdr:colOff>19050</xdr:colOff>
          <xdr:row>466</xdr:row>
          <xdr:rowOff>200025</xdr:rowOff>
        </xdr:to>
        <xdr:sp macro="" textlink="">
          <xdr:nvSpPr>
            <xdr:cNvPr id="429889" name="Option Button 49985" hidden="1">
              <a:extLst>
                <a:ext uri="{63B3BB69-23CF-44E3-9099-C40C66FF867C}">
                  <a14:compatExt spid="_x0000_s429889"/>
                </a:ext>
                <a:ext uri="{FF2B5EF4-FFF2-40B4-BE49-F238E27FC236}">
                  <a16:creationId xmlns:a16="http://schemas.microsoft.com/office/drawing/2014/main" id="{00000000-0008-0000-0500-0000418F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161925</xdr:colOff>
          <xdr:row>466</xdr:row>
          <xdr:rowOff>28575</xdr:rowOff>
        </xdr:from>
        <xdr:to>
          <xdr:col>5</xdr:col>
          <xdr:colOff>361950</xdr:colOff>
          <xdr:row>466</xdr:row>
          <xdr:rowOff>190500</xdr:rowOff>
        </xdr:to>
        <xdr:sp macro="" textlink="">
          <xdr:nvSpPr>
            <xdr:cNvPr id="429890" name="Option Button 49986" hidden="1">
              <a:extLst>
                <a:ext uri="{63B3BB69-23CF-44E3-9099-C40C66FF867C}">
                  <a14:compatExt spid="_x0000_s429890"/>
                </a:ext>
                <a:ext uri="{FF2B5EF4-FFF2-40B4-BE49-F238E27FC236}">
                  <a16:creationId xmlns:a16="http://schemas.microsoft.com/office/drawing/2014/main" id="{00000000-0008-0000-0500-0000428F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57150</xdr:colOff>
          <xdr:row>467</xdr:row>
          <xdr:rowOff>19050</xdr:rowOff>
        </xdr:from>
        <xdr:to>
          <xdr:col>3</xdr:col>
          <xdr:colOff>9525</xdr:colOff>
          <xdr:row>467</xdr:row>
          <xdr:rowOff>190500</xdr:rowOff>
        </xdr:to>
        <xdr:sp macro="" textlink="">
          <xdr:nvSpPr>
            <xdr:cNvPr id="429891" name="Option Button 49987" hidden="1">
              <a:extLst>
                <a:ext uri="{63B3BB69-23CF-44E3-9099-C40C66FF867C}">
                  <a14:compatExt spid="_x0000_s429891"/>
                </a:ext>
                <a:ext uri="{FF2B5EF4-FFF2-40B4-BE49-F238E27FC236}">
                  <a16:creationId xmlns:a16="http://schemas.microsoft.com/office/drawing/2014/main" id="{00000000-0008-0000-0500-0000438F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152400</xdr:colOff>
          <xdr:row>466</xdr:row>
          <xdr:rowOff>28575</xdr:rowOff>
        </xdr:from>
        <xdr:to>
          <xdr:col>9</xdr:col>
          <xdr:colOff>352425</xdr:colOff>
          <xdr:row>466</xdr:row>
          <xdr:rowOff>200025</xdr:rowOff>
        </xdr:to>
        <xdr:sp macro="" textlink="">
          <xdr:nvSpPr>
            <xdr:cNvPr id="429896" name="Option Button 49992" hidden="1">
              <a:extLst>
                <a:ext uri="{63B3BB69-23CF-44E3-9099-C40C66FF867C}">
                  <a14:compatExt spid="_x0000_s429896"/>
                </a:ext>
                <a:ext uri="{FF2B5EF4-FFF2-40B4-BE49-F238E27FC236}">
                  <a16:creationId xmlns:a16="http://schemas.microsoft.com/office/drawing/2014/main" id="{00000000-0008-0000-0500-0000488F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76200</xdr:colOff>
          <xdr:row>466</xdr:row>
          <xdr:rowOff>19050</xdr:rowOff>
        </xdr:from>
        <xdr:to>
          <xdr:col>12</xdr:col>
          <xdr:colOff>9525</xdr:colOff>
          <xdr:row>466</xdr:row>
          <xdr:rowOff>190500</xdr:rowOff>
        </xdr:to>
        <xdr:sp macro="" textlink="">
          <xdr:nvSpPr>
            <xdr:cNvPr id="429897" name="Option Button 49993" hidden="1">
              <a:extLst>
                <a:ext uri="{63B3BB69-23CF-44E3-9099-C40C66FF867C}">
                  <a14:compatExt spid="_x0000_s429897"/>
                </a:ext>
                <a:ext uri="{FF2B5EF4-FFF2-40B4-BE49-F238E27FC236}">
                  <a16:creationId xmlns:a16="http://schemas.microsoft.com/office/drawing/2014/main" id="{00000000-0008-0000-0500-0000498F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19050</xdr:colOff>
          <xdr:row>492</xdr:row>
          <xdr:rowOff>19050</xdr:rowOff>
        </xdr:from>
        <xdr:to>
          <xdr:col>10</xdr:col>
          <xdr:colOff>323850</xdr:colOff>
          <xdr:row>492</xdr:row>
          <xdr:rowOff>200025</xdr:rowOff>
        </xdr:to>
        <xdr:sp macro="" textlink="">
          <xdr:nvSpPr>
            <xdr:cNvPr id="429901" name="Option Button 49997" hidden="1">
              <a:extLst>
                <a:ext uri="{63B3BB69-23CF-44E3-9099-C40C66FF867C}">
                  <a14:compatExt spid="_x0000_s429901"/>
                </a:ext>
                <a:ext uri="{FF2B5EF4-FFF2-40B4-BE49-F238E27FC236}">
                  <a16:creationId xmlns:a16="http://schemas.microsoft.com/office/drawing/2014/main" id="{00000000-0008-0000-0500-00004D8F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524</xdr:row>
          <xdr:rowOff>9525</xdr:rowOff>
        </xdr:from>
        <xdr:to>
          <xdr:col>3</xdr:col>
          <xdr:colOff>66675</xdr:colOff>
          <xdr:row>525</xdr:row>
          <xdr:rowOff>9525</xdr:rowOff>
        </xdr:to>
        <xdr:sp macro="" textlink="">
          <xdr:nvSpPr>
            <xdr:cNvPr id="429906" name="Check Box 50002" hidden="1">
              <a:extLst>
                <a:ext uri="{63B3BB69-23CF-44E3-9099-C40C66FF867C}">
                  <a14:compatExt spid="_x0000_s429906"/>
                </a:ext>
                <a:ext uri="{FF2B5EF4-FFF2-40B4-BE49-F238E27FC236}">
                  <a16:creationId xmlns:a16="http://schemas.microsoft.com/office/drawing/2014/main" id="{00000000-0008-0000-0500-0000528F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9525</xdr:colOff>
          <xdr:row>150</xdr:row>
          <xdr:rowOff>0</xdr:rowOff>
        </xdr:from>
        <xdr:to>
          <xdr:col>19</xdr:col>
          <xdr:colOff>323850</xdr:colOff>
          <xdr:row>174</xdr:row>
          <xdr:rowOff>123825</xdr:rowOff>
        </xdr:to>
        <xdr:sp macro="" textlink="">
          <xdr:nvSpPr>
            <xdr:cNvPr id="429907" name="Group Box 50003" hidden="1">
              <a:extLst>
                <a:ext uri="{63B3BB69-23CF-44E3-9099-C40C66FF867C}">
                  <a14:compatExt spid="_x0000_s429907"/>
                </a:ext>
                <a:ext uri="{FF2B5EF4-FFF2-40B4-BE49-F238E27FC236}">
                  <a16:creationId xmlns:a16="http://schemas.microsoft.com/office/drawing/2014/main" id="{00000000-0008-0000-0500-0000538F06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57150</xdr:colOff>
          <xdr:row>150</xdr:row>
          <xdr:rowOff>0</xdr:rowOff>
        </xdr:from>
        <xdr:to>
          <xdr:col>3</xdr:col>
          <xdr:colOff>114300</xdr:colOff>
          <xdr:row>150</xdr:row>
          <xdr:rowOff>219075</xdr:rowOff>
        </xdr:to>
        <xdr:sp macro="" textlink="">
          <xdr:nvSpPr>
            <xdr:cNvPr id="429908" name="Option Button 50004" hidden="1">
              <a:extLst>
                <a:ext uri="{63B3BB69-23CF-44E3-9099-C40C66FF867C}">
                  <a14:compatExt spid="_x0000_s429908"/>
                </a:ext>
                <a:ext uri="{FF2B5EF4-FFF2-40B4-BE49-F238E27FC236}">
                  <a16:creationId xmlns:a16="http://schemas.microsoft.com/office/drawing/2014/main" id="{00000000-0008-0000-0500-0000548F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57150</xdr:colOff>
          <xdr:row>154</xdr:row>
          <xdr:rowOff>0</xdr:rowOff>
        </xdr:from>
        <xdr:to>
          <xdr:col>3</xdr:col>
          <xdr:colOff>114300</xdr:colOff>
          <xdr:row>154</xdr:row>
          <xdr:rowOff>219075</xdr:rowOff>
        </xdr:to>
        <xdr:sp macro="" textlink="">
          <xdr:nvSpPr>
            <xdr:cNvPr id="429909" name="Option Button 50005" hidden="1">
              <a:extLst>
                <a:ext uri="{63B3BB69-23CF-44E3-9099-C40C66FF867C}">
                  <a14:compatExt spid="_x0000_s429909"/>
                </a:ext>
                <a:ext uri="{FF2B5EF4-FFF2-40B4-BE49-F238E27FC236}">
                  <a16:creationId xmlns:a16="http://schemas.microsoft.com/office/drawing/2014/main" id="{00000000-0008-0000-0500-0000558F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57150</xdr:colOff>
          <xdr:row>155</xdr:row>
          <xdr:rowOff>0</xdr:rowOff>
        </xdr:from>
        <xdr:to>
          <xdr:col>3</xdr:col>
          <xdr:colOff>114300</xdr:colOff>
          <xdr:row>155</xdr:row>
          <xdr:rowOff>219075</xdr:rowOff>
        </xdr:to>
        <xdr:sp macro="" textlink="">
          <xdr:nvSpPr>
            <xdr:cNvPr id="429910" name="Option Button 50006" hidden="1">
              <a:extLst>
                <a:ext uri="{63B3BB69-23CF-44E3-9099-C40C66FF867C}">
                  <a14:compatExt spid="_x0000_s429910"/>
                </a:ext>
                <a:ext uri="{FF2B5EF4-FFF2-40B4-BE49-F238E27FC236}">
                  <a16:creationId xmlns:a16="http://schemas.microsoft.com/office/drawing/2014/main" id="{00000000-0008-0000-0500-0000568F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57150</xdr:colOff>
          <xdr:row>151</xdr:row>
          <xdr:rowOff>0</xdr:rowOff>
        </xdr:from>
        <xdr:to>
          <xdr:col>3</xdr:col>
          <xdr:colOff>114300</xdr:colOff>
          <xdr:row>151</xdr:row>
          <xdr:rowOff>219075</xdr:rowOff>
        </xdr:to>
        <xdr:sp macro="" textlink="">
          <xdr:nvSpPr>
            <xdr:cNvPr id="429911" name="Option Button 50007" hidden="1">
              <a:extLst>
                <a:ext uri="{63B3BB69-23CF-44E3-9099-C40C66FF867C}">
                  <a14:compatExt spid="_x0000_s429911"/>
                </a:ext>
                <a:ext uri="{FF2B5EF4-FFF2-40B4-BE49-F238E27FC236}">
                  <a16:creationId xmlns:a16="http://schemas.microsoft.com/office/drawing/2014/main" id="{00000000-0008-0000-0500-0000578F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57150</xdr:colOff>
          <xdr:row>151</xdr:row>
          <xdr:rowOff>0</xdr:rowOff>
        </xdr:from>
        <xdr:to>
          <xdr:col>3</xdr:col>
          <xdr:colOff>114300</xdr:colOff>
          <xdr:row>151</xdr:row>
          <xdr:rowOff>219075</xdr:rowOff>
        </xdr:to>
        <xdr:sp macro="" textlink="">
          <xdr:nvSpPr>
            <xdr:cNvPr id="429912" name="Option Button 50008" hidden="1">
              <a:extLst>
                <a:ext uri="{63B3BB69-23CF-44E3-9099-C40C66FF867C}">
                  <a14:compatExt spid="_x0000_s429912"/>
                </a:ext>
                <a:ext uri="{FF2B5EF4-FFF2-40B4-BE49-F238E27FC236}">
                  <a16:creationId xmlns:a16="http://schemas.microsoft.com/office/drawing/2014/main" id="{00000000-0008-0000-0500-0000588F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57150</xdr:colOff>
          <xdr:row>163</xdr:row>
          <xdr:rowOff>0</xdr:rowOff>
        </xdr:from>
        <xdr:to>
          <xdr:col>3</xdr:col>
          <xdr:colOff>114300</xdr:colOff>
          <xdr:row>163</xdr:row>
          <xdr:rowOff>219075</xdr:rowOff>
        </xdr:to>
        <xdr:sp macro="" textlink="">
          <xdr:nvSpPr>
            <xdr:cNvPr id="429913" name="Option Button 50009" hidden="1">
              <a:extLst>
                <a:ext uri="{63B3BB69-23CF-44E3-9099-C40C66FF867C}">
                  <a14:compatExt spid="_x0000_s429913"/>
                </a:ext>
                <a:ext uri="{FF2B5EF4-FFF2-40B4-BE49-F238E27FC236}">
                  <a16:creationId xmlns:a16="http://schemas.microsoft.com/office/drawing/2014/main" id="{00000000-0008-0000-0500-0000598F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57150</xdr:colOff>
          <xdr:row>152</xdr:row>
          <xdr:rowOff>0</xdr:rowOff>
        </xdr:from>
        <xdr:to>
          <xdr:col>3</xdr:col>
          <xdr:colOff>114300</xdr:colOff>
          <xdr:row>152</xdr:row>
          <xdr:rowOff>219075</xdr:rowOff>
        </xdr:to>
        <xdr:sp macro="" textlink="">
          <xdr:nvSpPr>
            <xdr:cNvPr id="429914" name="Option Button 50010" hidden="1">
              <a:extLst>
                <a:ext uri="{63B3BB69-23CF-44E3-9099-C40C66FF867C}">
                  <a14:compatExt spid="_x0000_s429914"/>
                </a:ext>
                <a:ext uri="{FF2B5EF4-FFF2-40B4-BE49-F238E27FC236}">
                  <a16:creationId xmlns:a16="http://schemas.microsoft.com/office/drawing/2014/main" id="{00000000-0008-0000-0500-00005A8F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85725</xdr:colOff>
          <xdr:row>165</xdr:row>
          <xdr:rowOff>9525</xdr:rowOff>
        </xdr:from>
        <xdr:to>
          <xdr:col>3</xdr:col>
          <xdr:colOff>304800</xdr:colOff>
          <xdr:row>165</xdr:row>
          <xdr:rowOff>161925</xdr:rowOff>
        </xdr:to>
        <xdr:sp macro="" textlink="">
          <xdr:nvSpPr>
            <xdr:cNvPr id="429916" name="Option Button 50012" hidden="1">
              <a:extLst>
                <a:ext uri="{63B3BB69-23CF-44E3-9099-C40C66FF867C}">
                  <a14:compatExt spid="_x0000_s429916"/>
                </a:ext>
                <a:ext uri="{FF2B5EF4-FFF2-40B4-BE49-F238E27FC236}">
                  <a16:creationId xmlns:a16="http://schemas.microsoft.com/office/drawing/2014/main" id="{00000000-0008-0000-0500-00005C8F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104775</xdr:colOff>
          <xdr:row>164</xdr:row>
          <xdr:rowOff>200025</xdr:rowOff>
        </xdr:from>
        <xdr:to>
          <xdr:col>5</xdr:col>
          <xdr:colOff>152400</xdr:colOff>
          <xdr:row>165</xdr:row>
          <xdr:rowOff>171450</xdr:rowOff>
        </xdr:to>
        <xdr:sp macro="" textlink="">
          <xdr:nvSpPr>
            <xdr:cNvPr id="429917" name="Option Button 50013" hidden="1">
              <a:extLst>
                <a:ext uri="{63B3BB69-23CF-44E3-9099-C40C66FF867C}">
                  <a14:compatExt spid="_x0000_s429917"/>
                </a:ext>
                <a:ext uri="{FF2B5EF4-FFF2-40B4-BE49-F238E27FC236}">
                  <a16:creationId xmlns:a16="http://schemas.microsoft.com/office/drawing/2014/main" id="{00000000-0008-0000-0500-00005D8F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76200</xdr:colOff>
          <xdr:row>167</xdr:row>
          <xdr:rowOff>9525</xdr:rowOff>
        </xdr:from>
        <xdr:to>
          <xdr:col>3</xdr:col>
          <xdr:colOff>295275</xdr:colOff>
          <xdr:row>167</xdr:row>
          <xdr:rowOff>180975</xdr:rowOff>
        </xdr:to>
        <xdr:sp macro="" textlink="">
          <xdr:nvSpPr>
            <xdr:cNvPr id="429918" name="Option Button 50014" hidden="1">
              <a:extLst>
                <a:ext uri="{63B3BB69-23CF-44E3-9099-C40C66FF867C}">
                  <a14:compatExt spid="_x0000_s429918"/>
                </a:ext>
                <a:ext uri="{FF2B5EF4-FFF2-40B4-BE49-F238E27FC236}">
                  <a16:creationId xmlns:a16="http://schemas.microsoft.com/office/drawing/2014/main" id="{00000000-0008-0000-0500-00005E8F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114300</xdr:colOff>
          <xdr:row>169</xdr:row>
          <xdr:rowOff>28575</xdr:rowOff>
        </xdr:from>
        <xdr:to>
          <xdr:col>3</xdr:col>
          <xdr:colOff>352425</xdr:colOff>
          <xdr:row>169</xdr:row>
          <xdr:rowOff>180975</xdr:rowOff>
        </xdr:to>
        <xdr:sp macro="" textlink="">
          <xdr:nvSpPr>
            <xdr:cNvPr id="429919" name="Option Button 50015" hidden="1">
              <a:extLst>
                <a:ext uri="{63B3BB69-23CF-44E3-9099-C40C66FF867C}">
                  <a14:compatExt spid="_x0000_s429919"/>
                </a:ext>
                <a:ext uri="{FF2B5EF4-FFF2-40B4-BE49-F238E27FC236}">
                  <a16:creationId xmlns:a16="http://schemas.microsoft.com/office/drawing/2014/main" id="{00000000-0008-0000-0500-00005F8F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104775</xdr:colOff>
          <xdr:row>169</xdr:row>
          <xdr:rowOff>19050</xdr:rowOff>
        </xdr:from>
        <xdr:to>
          <xdr:col>5</xdr:col>
          <xdr:colOff>123825</xdr:colOff>
          <xdr:row>169</xdr:row>
          <xdr:rowOff>161925</xdr:rowOff>
        </xdr:to>
        <xdr:sp macro="" textlink="">
          <xdr:nvSpPr>
            <xdr:cNvPr id="429920" name="Option Button 50016" hidden="1">
              <a:extLst>
                <a:ext uri="{63B3BB69-23CF-44E3-9099-C40C66FF867C}">
                  <a14:compatExt spid="_x0000_s429920"/>
                </a:ext>
                <a:ext uri="{FF2B5EF4-FFF2-40B4-BE49-F238E27FC236}">
                  <a16:creationId xmlns:a16="http://schemas.microsoft.com/office/drawing/2014/main" id="{00000000-0008-0000-0500-0000608F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57150</xdr:colOff>
          <xdr:row>164</xdr:row>
          <xdr:rowOff>171450</xdr:rowOff>
        </xdr:from>
        <xdr:to>
          <xdr:col>10</xdr:col>
          <xdr:colOff>781050</xdr:colOff>
          <xdr:row>165</xdr:row>
          <xdr:rowOff>200025</xdr:rowOff>
        </xdr:to>
        <xdr:sp macro="" textlink="">
          <xdr:nvSpPr>
            <xdr:cNvPr id="429921" name="Group Box 50017" hidden="1">
              <a:extLst>
                <a:ext uri="{63B3BB69-23CF-44E3-9099-C40C66FF867C}">
                  <a14:compatExt spid="_x0000_s429921"/>
                </a:ext>
                <a:ext uri="{FF2B5EF4-FFF2-40B4-BE49-F238E27FC236}">
                  <a16:creationId xmlns:a16="http://schemas.microsoft.com/office/drawing/2014/main" id="{00000000-0008-0000-0500-0000618F06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3</xdr:col>
          <xdr:colOff>57150</xdr:colOff>
          <xdr:row>168</xdr:row>
          <xdr:rowOff>200025</xdr:rowOff>
        </xdr:from>
        <xdr:to>
          <xdr:col>10</xdr:col>
          <xdr:colOff>800100</xdr:colOff>
          <xdr:row>169</xdr:row>
          <xdr:rowOff>200025</xdr:rowOff>
        </xdr:to>
        <xdr:sp macro="" textlink="">
          <xdr:nvSpPr>
            <xdr:cNvPr id="429922" name="Group Box 50018" hidden="1">
              <a:extLst>
                <a:ext uri="{63B3BB69-23CF-44E3-9099-C40C66FF867C}">
                  <a14:compatExt spid="_x0000_s429922"/>
                </a:ext>
                <a:ext uri="{FF2B5EF4-FFF2-40B4-BE49-F238E27FC236}">
                  <a16:creationId xmlns:a16="http://schemas.microsoft.com/office/drawing/2014/main" id="{00000000-0008-0000-0500-0000628F06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8</xdr:col>
          <xdr:colOff>28575</xdr:colOff>
          <xdr:row>167</xdr:row>
          <xdr:rowOff>9525</xdr:rowOff>
        </xdr:from>
        <xdr:to>
          <xdr:col>9</xdr:col>
          <xdr:colOff>38100</xdr:colOff>
          <xdr:row>167</xdr:row>
          <xdr:rowOff>180975</xdr:rowOff>
        </xdr:to>
        <xdr:sp macro="" textlink="">
          <xdr:nvSpPr>
            <xdr:cNvPr id="429924" name="Option Button 50020" hidden="1">
              <a:extLst>
                <a:ext uri="{63B3BB69-23CF-44E3-9099-C40C66FF867C}">
                  <a14:compatExt spid="_x0000_s429924"/>
                </a:ext>
                <a:ext uri="{FF2B5EF4-FFF2-40B4-BE49-F238E27FC236}">
                  <a16:creationId xmlns:a16="http://schemas.microsoft.com/office/drawing/2014/main" id="{00000000-0008-0000-0500-0000648F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19050</xdr:colOff>
          <xdr:row>164</xdr:row>
          <xdr:rowOff>190500</xdr:rowOff>
        </xdr:from>
        <xdr:to>
          <xdr:col>9</xdr:col>
          <xdr:colOff>38100</xdr:colOff>
          <xdr:row>165</xdr:row>
          <xdr:rowOff>171450</xdr:rowOff>
        </xdr:to>
        <xdr:sp macro="" textlink="">
          <xdr:nvSpPr>
            <xdr:cNvPr id="429925" name="Option Button 50021" hidden="1">
              <a:extLst>
                <a:ext uri="{63B3BB69-23CF-44E3-9099-C40C66FF867C}">
                  <a14:compatExt spid="_x0000_s429925"/>
                </a:ext>
                <a:ext uri="{FF2B5EF4-FFF2-40B4-BE49-F238E27FC236}">
                  <a16:creationId xmlns:a16="http://schemas.microsoft.com/office/drawing/2014/main" id="{00000000-0008-0000-0500-0000658F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66675</xdr:colOff>
          <xdr:row>166</xdr:row>
          <xdr:rowOff>190500</xdr:rowOff>
        </xdr:from>
        <xdr:to>
          <xdr:col>19</xdr:col>
          <xdr:colOff>66675</xdr:colOff>
          <xdr:row>168</xdr:row>
          <xdr:rowOff>19050</xdr:rowOff>
        </xdr:to>
        <xdr:sp macro="" textlink="">
          <xdr:nvSpPr>
            <xdr:cNvPr id="429926" name="Group Box 50022" hidden="1">
              <a:extLst>
                <a:ext uri="{63B3BB69-23CF-44E3-9099-C40C66FF867C}">
                  <a14:compatExt spid="_x0000_s429926"/>
                </a:ext>
                <a:ext uri="{FF2B5EF4-FFF2-40B4-BE49-F238E27FC236}">
                  <a16:creationId xmlns:a16="http://schemas.microsoft.com/office/drawing/2014/main" id="{00000000-0008-0000-0500-0000668F06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228600</xdr:colOff>
          <xdr:row>158</xdr:row>
          <xdr:rowOff>9525</xdr:rowOff>
        </xdr:from>
        <xdr:to>
          <xdr:col>12</xdr:col>
          <xdr:colOff>609600</xdr:colOff>
          <xdr:row>159</xdr:row>
          <xdr:rowOff>0</xdr:rowOff>
        </xdr:to>
        <xdr:sp macro="" textlink="">
          <xdr:nvSpPr>
            <xdr:cNvPr id="429933" name="Group Box 50029" hidden="1">
              <a:extLst>
                <a:ext uri="{63B3BB69-23CF-44E3-9099-C40C66FF867C}">
                  <a14:compatExt spid="_x0000_s429933"/>
                </a:ext>
                <a:ext uri="{FF2B5EF4-FFF2-40B4-BE49-F238E27FC236}">
                  <a16:creationId xmlns:a16="http://schemas.microsoft.com/office/drawing/2014/main" id="{00000000-0008-0000-0500-00006D8F06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3</xdr:col>
          <xdr:colOff>0</xdr:colOff>
          <xdr:row>160</xdr:row>
          <xdr:rowOff>0</xdr:rowOff>
        </xdr:from>
        <xdr:to>
          <xdr:col>10</xdr:col>
          <xdr:colOff>1076325</xdr:colOff>
          <xdr:row>161</xdr:row>
          <xdr:rowOff>0</xdr:rowOff>
        </xdr:to>
        <xdr:sp macro="" textlink="">
          <xdr:nvSpPr>
            <xdr:cNvPr id="429934" name="Group Box 50030" hidden="1">
              <a:extLst>
                <a:ext uri="{63B3BB69-23CF-44E3-9099-C40C66FF867C}">
                  <a14:compatExt spid="_x0000_s429934"/>
                </a:ext>
                <a:ext uri="{FF2B5EF4-FFF2-40B4-BE49-F238E27FC236}">
                  <a16:creationId xmlns:a16="http://schemas.microsoft.com/office/drawing/2014/main" id="{00000000-0008-0000-0500-00006E8F06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5</xdr:col>
          <xdr:colOff>295275</xdr:colOff>
          <xdr:row>160</xdr:row>
          <xdr:rowOff>247650</xdr:rowOff>
        </xdr:from>
        <xdr:to>
          <xdr:col>13</xdr:col>
          <xdr:colOff>161925</xdr:colOff>
          <xdr:row>162</xdr:row>
          <xdr:rowOff>9525</xdr:rowOff>
        </xdr:to>
        <xdr:sp macro="" textlink="">
          <xdr:nvSpPr>
            <xdr:cNvPr id="429935" name="Group Box 50031" hidden="1">
              <a:extLst>
                <a:ext uri="{63B3BB69-23CF-44E3-9099-C40C66FF867C}">
                  <a14:compatExt spid="_x0000_s429935"/>
                </a:ext>
                <a:ext uri="{FF2B5EF4-FFF2-40B4-BE49-F238E27FC236}">
                  <a16:creationId xmlns:a16="http://schemas.microsoft.com/office/drawing/2014/main" id="{00000000-0008-0000-0500-00006F8F06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228600</xdr:colOff>
          <xdr:row>157</xdr:row>
          <xdr:rowOff>0</xdr:rowOff>
        </xdr:from>
        <xdr:to>
          <xdr:col>10</xdr:col>
          <xdr:colOff>1076325</xdr:colOff>
          <xdr:row>158</xdr:row>
          <xdr:rowOff>9525</xdr:rowOff>
        </xdr:to>
        <xdr:sp macro="" textlink="">
          <xdr:nvSpPr>
            <xdr:cNvPr id="429936" name="Group Box 50032" hidden="1">
              <a:extLst>
                <a:ext uri="{63B3BB69-23CF-44E3-9099-C40C66FF867C}">
                  <a14:compatExt spid="_x0000_s429936"/>
                </a:ext>
                <a:ext uri="{FF2B5EF4-FFF2-40B4-BE49-F238E27FC236}">
                  <a16:creationId xmlns:a16="http://schemas.microsoft.com/office/drawing/2014/main" id="{00000000-0008-0000-0500-0000708F06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4</xdr:col>
          <xdr:colOff>161925</xdr:colOff>
          <xdr:row>157</xdr:row>
          <xdr:rowOff>38100</xdr:rowOff>
        </xdr:from>
        <xdr:to>
          <xdr:col>5</xdr:col>
          <xdr:colOff>171450</xdr:colOff>
          <xdr:row>157</xdr:row>
          <xdr:rowOff>219075</xdr:rowOff>
        </xdr:to>
        <xdr:sp macro="" textlink="">
          <xdr:nvSpPr>
            <xdr:cNvPr id="429937" name="Option Button 50033" hidden="1">
              <a:extLst>
                <a:ext uri="{63B3BB69-23CF-44E3-9099-C40C66FF867C}">
                  <a14:compatExt spid="_x0000_s429937"/>
                </a:ext>
                <a:ext uri="{FF2B5EF4-FFF2-40B4-BE49-F238E27FC236}">
                  <a16:creationId xmlns:a16="http://schemas.microsoft.com/office/drawing/2014/main" id="{00000000-0008-0000-0500-0000718F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152400</xdr:colOff>
          <xdr:row>157</xdr:row>
          <xdr:rowOff>28575</xdr:rowOff>
        </xdr:from>
        <xdr:to>
          <xdr:col>9</xdr:col>
          <xdr:colOff>114300</xdr:colOff>
          <xdr:row>157</xdr:row>
          <xdr:rowOff>200025</xdr:rowOff>
        </xdr:to>
        <xdr:sp macro="" textlink="">
          <xdr:nvSpPr>
            <xdr:cNvPr id="429938" name="Option Button 50034" hidden="1">
              <a:extLst>
                <a:ext uri="{63B3BB69-23CF-44E3-9099-C40C66FF867C}">
                  <a14:compatExt spid="_x0000_s429938"/>
                </a:ext>
                <a:ext uri="{FF2B5EF4-FFF2-40B4-BE49-F238E27FC236}">
                  <a16:creationId xmlns:a16="http://schemas.microsoft.com/office/drawing/2014/main" id="{00000000-0008-0000-0500-0000728F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161925</xdr:colOff>
          <xdr:row>158</xdr:row>
          <xdr:rowOff>19050</xdr:rowOff>
        </xdr:from>
        <xdr:to>
          <xdr:col>5</xdr:col>
          <xdr:colOff>180975</xdr:colOff>
          <xdr:row>158</xdr:row>
          <xdr:rowOff>209550</xdr:rowOff>
        </xdr:to>
        <xdr:sp macro="" textlink="">
          <xdr:nvSpPr>
            <xdr:cNvPr id="429939" name="Option Button 50035" hidden="1">
              <a:extLst>
                <a:ext uri="{63B3BB69-23CF-44E3-9099-C40C66FF867C}">
                  <a14:compatExt spid="_x0000_s429939"/>
                </a:ext>
                <a:ext uri="{FF2B5EF4-FFF2-40B4-BE49-F238E27FC236}">
                  <a16:creationId xmlns:a16="http://schemas.microsoft.com/office/drawing/2014/main" id="{00000000-0008-0000-0500-0000738F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133350</xdr:colOff>
          <xdr:row>158</xdr:row>
          <xdr:rowOff>47625</xdr:rowOff>
        </xdr:from>
        <xdr:to>
          <xdr:col>9</xdr:col>
          <xdr:colOff>133350</xdr:colOff>
          <xdr:row>158</xdr:row>
          <xdr:rowOff>219075</xdr:rowOff>
        </xdr:to>
        <xdr:sp macro="" textlink="">
          <xdr:nvSpPr>
            <xdr:cNvPr id="429940" name="Option Button 50036" hidden="1">
              <a:extLst>
                <a:ext uri="{63B3BB69-23CF-44E3-9099-C40C66FF867C}">
                  <a14:compatExt spid="_x0000_s429940"/>
                </a:ext>
                <a:ext uri="{FF2B5EF4-FFF2-40B4-BE49-F238E27FC236}">
                  <a16:creationId xmlns:a16="http://schemas.microsoft.com/office/drawing/2014/main" id="{00000000-0008-0000-0500-0000748F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923925</xdr:colOff>
          <xdr:row>160</xdr:row>
          <xdr:rowOff>28575</xdr:rowOff>
        </xdr:from>
        <xdr:to>
          <xdr:col>3</xdr:col>
          <xdr:colOff>1123950</xdr:colOff>
          <xdr:row>160</xdr:row>
          <xdr:rowOff>219075</xdr:rowOff>
        </xdr:to>
        <xdr:sp macro="" textlink="">
          <xdr:nvSpPr>
            <xdr:cNvPr id="429941" name="Option Button 50037" hidden="1">
              <a:extLst>
                <a:ext uri="{63B3BB69-23CF-44E3-9099-C40C66FF867C}">
                  <a14:compatExt spid="_x0000_s429941"/>
                </a:ext>
                <a:ext uri="{FF2B5EF4-FFF2-40B4-BE49-F238E27FC236}">
                  <a16:creationId xmlns:a16="http://schemas.microsoft.com/office/drawing/2014/main" id="{00000000-0008-0000-0500-0000758F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323850</xdr:colOff>
          <xdr:row>160</xdr:row>
          <xdr:rowOff>28575</xdr:rowOff>
        </xdr:from>
        <xdr:to>
          <xdr:col>5</xdr:col>
          <xdr:colOff>504825</xdr:colOff>
          <xdr:row>160</xdr:row>
          <xdr:rowOff>209550</xdr:rowOff>
        </xdr:to>
        <xdr:sp macro="" textlink="">
          <xdr:nvSpPr>
            <xdr:cNvPr id="429942" name="Option Button 50038" hidden="1">
              <a:extLst>
                <a:ext uri="{63B3BB69-23CF-44E3-9099-C40C66FF867C}">
                  <a14:compatExt spid="_x0000_s429942"/>
                </a:ext>
                <a:ext uri="{FF2B5EF4-FFF2-40B4-BE49-F238E27FC236}">
                  <a16:creationId xmlns:a16="http://schemas.microsoft.com/office/drawing/2014/main" id="{00000000-0008-0000-0500-0000768F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180975</xdr:colOff>
          <xdr:row>161</xdr:row>
          <xdr:rowOff>47625</xdr:rowOff>
        </xdr:from>
        <xdr:to>
          <xdr:col>9</xdr:col>
          <xdr:colOff>209550</xdr:colOff>
          <xdr:row>161</xdr:row>
          <xdr:rowOff>209550</xdr:rowOff>
        </xdr:to>
        <xdr:sp macro="" textlink="">
          <xdr:nvSpPr>
            <xdr:cNvPr id="429943" name="Option Button 50039" hidden="1">
              <a:extLst>
                <a:ext uri="{63B3BB69-23CF-44E3-9099-C40C66FF867C}">
                  <a14:compatExt spid="_x0000_s429943"/>
                </a:ext>
                <a:ext uri="{FF2B5EF4-FFF2-40B4-BE49-F238E27FC236}">
                  <a16:creationId xmlns:a16="http://schemas.microsoft.com/office/drawing/2014/main" id="{00000000-0008-0000-0500-0000778F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323850</xdr:colOff>
          <xdr:row>161</xdr:row>
          <xdr:rowOff>38100</xdr:rowOff>
        </xdr:from>
        <xdr:to>
          <xdr:col>5</xdr:col>
          <xdr:colOff>514350</xdr:colOff>
          <xdr:row>161</xdr:row>
          <xdr:rowOff>219075</xdr:rowOff>
        </xdr:to>
        <xdr:sp macro="" textlink="">
          <xdr:nvSpPr>
            <xdr:cNvPr id="429944" name="Option Button 50040" hidden="1">
              <a:extLst>
                <a:ext uri="{63B3BB69-23CF-44E3-9099-C40C66FF867C}">
                  <a14:compatExt spid="_x0000_s429944"/>
                </a:ext>
                <a:ext uri="{FF2B5EF4-FFF2-40B4-BE49-F238E27FC236}">
                  <a16:creationId xmlns:a16="http://schemas.microsoft.com/office/drawing/2014/main" id="{00000000-0008-0000-0500-0000788F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133350</xdr:colOff>
          <xdr:row>160</xdr:row>
          <xdr:rowOff>19050</xdr:rowOff>
        </xdr:from>
        <xdr:to>
          <xdr:col>9</xdr:col>
          <xdr:colOff>133350</xdr:colOff>
          <xdr:row>160</xdr:row>
          <xdr:rowOff>200025</xdr:rowOff>
        </xdr:to>
        <xdr:sp macro="" textlink="">
          <xdr:nvSpPr>
            <xdr:cNvPr id="429945" name="Option Button 50041" hidden="1">
              <a:extLst>
                <a:ext uri="{63B3BB69-23CF-44E3-9099-C40C66FF867C}">
                  <a14:compatExt spid="_x0000_s429945"/>
                </a:ext>
                <a:ext uri="{FF2B5EF4-FFF2-40B4-BE49-F238E27FC236}">
                  <a16:creationId xmlns:a16="http://schemas.microsoft.com/office/drawing/2014/main" id="{00000000-0008-0000-0500-0000798F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12</xdr:col>
      <xdr:colOff>174625</xdr:colOff>
      <xdr:row>183</xdr:row>
      <xdr:rowOff>103187</xdr:rowOff>
    </xdr:from>
    <xdr:to>
      <xdr:col>12</xdr:col>
      <xdr:colOff>760708</xdr:colOff>
      <xdr:row>185</xdr:row>
      <xdr:rowOff>47625</xdr:rowOff>
    </xdr:to>
    <xdr:cxnSp macro="">
      <xdr:nvCxnSpPr>
        <xdr:cNvPr id="817" name="Straight Connector 816">
          <a:extLst>
            <a:ext uri="{FF2B5EF4-FFF2-40B4-BE49-F238E27FC236}">
              <a16:creationId xmlns:a16="http://schemas.microsoft.com/office/drawing/2014/main" id="{00000000-0008-0000-0500-000031030000}"/>
            </a:ext>
          </a:extLst>
        </xdr:cNvPr>
        <xdr:cNvCxnSpPr/>
      </xdr:nvCxnSpPr>
      <xdr:spPr>
        <a:xfrm flipH="1">
          <a:off x="5445125" y="33313687"/>
          <a:ext cx="586083" cy="404813"/>
        </a:xfrm>
        <a:prstGeom prst="line">
          <a:avLst/>
        </a:prstGeom>
        <a:ln w="12700">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13</xdr:col>
      <xdr:colOff>189207</xdr:colOff>
      <xdr:row>184</xdr:row>
      <xdr:rowOff>49529</xdr:rowOff>
    </xdr:from>
    <xdr:to>
      <xdr:col>15</xdr:col>
      <xdr:colOff>23812</xdr:colOff>
      <xdr:row>185</xdr:row>
      <xdr:rowOff>0</xdr:rowOff>
    </xdr:to>
    <xdr:cxnSp macro="">
      <xdr:nvCxnSpPr>
        <xdr:cNvPr id="819" name="Straight Connector 818">
          <a:extLst>
            <a:ext uri="{FF2B5EF4-FFF2-40B4-BE49-F238E27FC236}">
              <a16:creationId xmlns:a16="http://schemas.microsoft.com/office/drawing/2014/main" id="{00000000-0008-0000-0500-000033030000}"/>
            </a:ext>
          </a:extLst>
        </xdr:cNvPr>
        <xdr:cNvCxnSpPr/>
      </xdr:nvCxnSpPr>
      <xdr:spPr>
        <a:xfrm>
          <a:off x="6467770" y="32363092"/>
          <a:ext cx="596605" cy="180658"/>
        </a:xfrm>
        <a:prstGeom prst="line">
          <a:avLst/>
        </a:prstGeom>
        <a:ln w="12700">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mc:AlternateContent xmlns:mc="http://schemas.openxmlformats.org/markup-compatibility/2006">
    <mc:Choice xmlns:a14="http://schemas.microsoft.com/office/drawing/2010/main" Requires="a14">
      <xdr:twoCellAnchor editAs="oneCell">
        <xdr:from>
          <xdr:col>2</xdr:col>
          <xdr:colOff>9525</xdr:colOff>
          <xdr:row>207</xdr:row>
          <xdr:rowOff>76200</xdr:rowOff>
        </xdr:from>
        <xdr:to>
          <xdr:col>19</xdr:col>
          <xdr:colOff>333375</xdr:colOff>
          <xdr:row>210</xdr:row>
          <xdr:rowOff>0</xdr:rowOff>
        </xdr:to>
        <xdr:sp macro="" textlink="">
          <xdr:nvSpPr>
            <xdr:cNvPr id="429947" name="Group Box 50043" hidden="1">
              <a:extLst>
                <a:ext uri="{63B3BB69-23CF-44E3-9099-C40C66FF867C}">
                  <a14:compatExt spid="_x0000_s429947"/>
                </a:ext>
                <a:ext uri="{FF2B5EF4-FFF2-40B4-BE49-F238E27FC236}">
                  <a16:creationId xmlns:a16="http://schemas.microsoft.com/office/drawing/2014/main" id="{00000000-0008-0000-0500-00007B8F06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208</xdr:row>
          <xdr:rowOff>28575</xdr:rowOff>
        </xdr:from>
        <xdr:to>
          <xdr:col>3</xdr:col>
          <xdr:colOff>9525</xdr:colOff>
          <xdr:row>209</xdr:row>
          <xdr:rowOff>0</xdr:rowOff>
        </xdr:to>
        <xdr:sp macro="" textlink="">
          <xdr:nvSpPr>
            <xdr:cNvPr id="429948" name="Option Button 50044" hidden="1">
              <a:extLst>
                <a:ext uri="{63B3BB69-23CF-44E3-9099-C40C66FF867C}">
                  <a14:compatExt spid="_x0000_s429948"/>
                </a:ext>
                <a:ext uri="{FF2B5EF4-FFF2-40B4-BE49-F238E27FC236}">
                  <a16:creationId xmlns:a16="http://schemas.microsoft.com/office/drawing/2014/main" id="{00000000-0008-0000-0500-00007C8F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3</xdr:col>
          <xdr:colOff>1000125</xdr:colOff>
          <xdr:row>208</xdr:row>
          <xdr:rowOff>28575</xdr:rowOff>
        </xdr:from>
        <xdr:to>
          <xdr:col>4</xdr:col>
          <xdr:colOff>85725</xdr:colOff>
          <xdr:row>208</xdr:row>
          <xdr:rowOff>219075</xdr:rowOff>
        </xdr:to>
        <xdr:sp macro="" textlink="">
          <xdr:nvSpPr>
            <xdr:cNvPr id="429949" name="Option Button 50045" hidden="1">
              <a:extLst>
                <a:ext uri="{63B3BB69-23CF-44E3-9099-C40C66FF867C}">
                  <a14:compatExt spid="_x0000_s429949"/>
                </a:ext>
                <a:ext uri="{FF2B5EF4-FFF2-40B4-BE49-F238E27FC236}">
                  <a16:creationId xmlns:a16="http://schemas.microsoft.com/office/drawing/2014/main" id="{00000000-0008-0000-0500-00007D8F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38100</xdr:colOff>
          <xdr:row>208</xdr:row>
          <xdr:rowOff>19050</xdr:rowOff>
        </xdr:from>
        <xdr:to>
          <xdr:col>8</xdr:col>
          <xdr:colOff>66675</xdr:colOff>
          <xdr:row>209</xdr:row>
          <xdr:rowOff>0</xdr:rowOff>
        </xdr:to>
        <xdr:sp macro="" textlink="">
          <xdr:nvSpPr>
            <xdr:cNvPr id="429950" name="Option Button 50046" hidden="1">
              <a:extLst>
                <a:ext uri="{63B3BB69-23CF-44E3-9099-C40C66FF867C}">
                  <a14:compatExt spid="_x0000_s429950"/>
                </a:ext>
                <a:ext uri="{FF2B5EF4-FFF2-40B4-BE49-F238E27FC236}">
                  <a16:creationId xmlns:a16="http://schemas.microsoft.com/office/drawing/2014/main" id="{00000000-0008-0000-0500-00007E8F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314325</xdr:colOff>
          <xdr:row>208</xdr:row>
          <xdr:rowOff>28575</xdr:rowOff>
        </xdr:from>
        <xdr:to>
          <xdr:col>10</xdr:col>
          <xdr:colOff>533400</xdr:colOff>
          <xdr:row>208</xdr:row>
          <xdr:rowOff>219075</xdr:rowOff>
        </xdr:to>
        <xdr:sp macro="" textlink="">
          <xdr:nvSpPr>
            <xdr:cNvPr id="429951" name="Option Button 50047" hidden="1">
              <a:extLst>
                <a:ext uri="{63B3BB69-23CF-44E3-9099-C40C66FF867C}">
                  <a14:compatExt spid="_x0000_s429951"/>
                </a:ext>
                <a:ext uri="{FF2B5EF4-FFF2-40B4-BE49-F238E27FC236}">
                  <a16:creationId xmlns:a16="http://schemas.microsoft.com/office/drawing/2014/main" id="{00000000-0008-0000-0500-00007F8F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209</xdr:row>
          <xdr:rowOff>28575</xdr:rowOff>
        </xdr:from>
        <xdr:to>
          <xdr:col>3</xdr:col>
          <xdr:colOff>47625</xdr:colOff>
          <xdr:row>209</xdr:row>
          <xdr:rowOff>209550</xdr:rowOff>
        </xdr:to>
        <xdr:sp macro="" textlink="">
          <xdr:nvSpPr>
            <xdr:cNvPr id="429952" name="Option Button 50048" hidden="1">
              <a:extLst>
                <a:ext uri="{63B3BB69-23CF-44E3-9099-C40C66FF867C}">
                  <a14:compatExt spid="_x0000_s429952"/>
                </a:ext>
                <a:ext uri="{FF2B5EF4-FFF2-40B4-BE49-F238E27FC236}">
                  <a16:creationId xmlns:a16="http://schemas.microsoft.com/office/drawing/2014/main" id="{00000000-0008-0000-0500-0000808F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233</xdr:row>
          <xdr:rowOff>28575</xdr:rowOff>
        </xdr:from>
        <xdr:to>
          <xdr:col>3</xdr:col>
          <xdr:colOff>38100</xdr:colOff>
          <xdr:row>233</xdr:row>
          <xdr:rowOff>200025</xdr:rowOff>
        </xdr:to>
        <xdr:sp macro="" textlink="">
          <xdr:nvSpPr>
            <xdr:cNvPr id="429953" name="Option Button 50049" hidden="1">
              <a:extLst>
                <a:ext uri="{63B3BB69-23CF-44E3-9099-C40C66FF867C}">
                  <a14:compatExt spid="_x0000_s429953"/>
                </a:ext>
                <a:ext uri="{FF2B5EF4-FFF2-40B4-BE49-F238E27FC236}">
                  <a16:creationId xmlns:a16="http://schemas.microsoft.com/office/drawing/2014/main" id="{00000000-0008-0000-0500-0000818F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xdr:from>
      <xdr:col>12</xdr:col>
      <xdr:colOff>110172</xdr:colOff>
      <xdr:row>248</xdr:row>
      <xdr:rowOff>9840</xdr:rowOff>
    </xdr:from>
    <xdr:to>
      <xdr:col>20</xdr:col>
      <xdr:colOff>23812</xdr:colOff>
      <xdr:row>248</xdr:row>
      <xdr:rowOff>222249</xdr:rowOff>
    </xdr:to>
    <xdr:sp macro="" textlink="">
      <xdr:nvSpPr>
        <xdr:cNvPr id="828" name="TextBox 827">
          <a:hlinkClick xmlns:r="http://schemas.openxmlformats.org/officeDocument/2006/relationships" r:id="rId13"/>
          <a:extLst>
            <a:ext uri="{FF2B5EF4-FFF2-40B4-BE49-F238E27FC236}">
              <a16:creationId xmlns:a16="http://schemas.microsoft.com/office/drawing/2014/main" id="{00000000-0008-0000-0500-00003C030000}"/>
            </a:ext>
          </a:extLst>
        </xdr:cNvPr>
        <xdr:cNvSpPr txBox="1"/>
      </xdr:nvSpPr>
      <xdr:spPr>
        <a:xfrm>
          <a:off x="5380672" y="44221715"/>
          <a:ext cx="2914015" cy="21240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CA" sz="800" u="sng">
              <a:solidFill>
                <a:srgbClr val="0070C0"/>
              </a:solidFill>
              <a:latin typeface="Century Gothic" panose="020B0502020202020204" pitchFamily="34" charset="0"/>
            </a:rPr>
            <a:t>View</a:t>
          </a:r>
          <a:r>
            <a:rPr lang="en-CA" sz="800" u="sng" baseline="0">
              <a:solidFill>
                <a:srgbClr val="0070C0"/>
              </a:solidFill>
              <a:latin typeface="Century Gothic" panose="020B0502020202020204" pitchFamily="34" charset="0"/>
            </a:rPr>
            <a:t> color choices at </a:t>
          </a:r>
          <a:r>
            <a:rPr lang="en-CA" sz="800" u="sng">
              <a:solidFill>
                <a:srgbClr val="0070C0"/>
              </a:solidFill>
              <a:latin typeface="Century Gothic" panose="020B0502020202020204" pitchFamily="34" charset="0"/>
            </a:rPr>
            <a:t>www.sherwinwilliams.com</a:t>
          </a:r>
          <a:r>
            <a:rPr lang="en-CA" sz="800" u="sng" baseline="0">
              <a:solidFill>
                <a:srgbClr val="0070C0"/>
              </a:solidFill>
              <a:latin typeface="Century Gothic" panose="020B0502020202020204" pitchFamily="34" charset="0"/>
            </a:rPr>
            <a:t> </a:t>
          </a:r>
          <a:endParaRPr lang="en-CA" sz="800" u="sng">
            <a:solidFill>
              <a:srgbClr val="0070C0"/>
            </a:solidFill>
            <a:latin typeface="Century Gothic" panose="020B0502020202020204" pitchFamily="34" charset="0"/>
          </a:endParaRPr>
        </a:p>
      </xdr:txBody>
    </xdr:sp>
    <xdr:clientData fLocksWithSheet="0"/>
  </xdr:twoCellAnchor>
  <mc:AlternateContent xmlns:mc="http://schemas.openxmlformats.org/markup-compatibility/2006">
    <mc:Choice xmlns:a14="http://schemas.microsoft.com/office/drawing/2010/main" Requires="a14">
      <xdr:twoCellAnchor editAs="oneCell">
        <xdr:from>
          <xdr:col>2</xdr:col>
          <xdr:colOff>95250</xdr:colOff>
          <xdr:row>239</xdr:row>
          <xdr:rowOff>19050</xdr:rowOff>
        </xdr:from>
        <xdr:to>
          <xdr:col>3</xdr:col>
          <xdr:colOff>76200</xdr:colOff>
          <xdr:row>239</xdr:row>
          <xdr:rowOff>190500</xdr:rowOff>
        </xdr:to>
        <xdr:sp macro="" textlink="">
          <xdr:nvSpPr>
            <xdr:cNvPr id="429954" name="Option Button 50050" hidden="1">
              <a:extLst>
                <a:ext uri="{63B3BB69-23CF-44E3-9099-C40C66FF867C}">
                  <a14:compatExt spid="_x0000_s429954"/>
                </a:ext>
                <a:ext uri="{FF2B5EF4-FFF2-40B4-BE49-F238E27FC236}">
                  <a16:creationId xmlns:a16="http://schemas.microsoft.com/office/drawing/2014/main" id="{00000000-0008-0000-0500-0000828F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95250</xdr:colOff>
          <xdr:row>240</xdr:row>
          <xdr:rowOff>28575</xdr:rowOff>
        </xdr:from>
        <xdr:to>
          <xdr:col>3</xdr:col>
          <xdr:colOff>76200</xdr:colOff>
          <xdr:row>240</xdr:row>
          <xdr:rowOff>200025</xdr:rowOff>
        </xdr:to>
        <xdr:sp macro="" textlink="">
          <xdr:nvSpPr>
            <xdr:cNvPr id="429955" name="Option Button 50051" hidden="1">
              <a:extLst>
                <a:ext uri="{63B3BB69-23CF-44E3-9099-C40C66FF867C}">
                  <a14:compatExt spid="_x0000_s429955"/>
                </a:ext>
                <a:ext uri="{FF2B5EF4-FFF2-40B4-BE49-F238E27FC236}">
                  <a16:creationId xmlns:a16="http://schemas.microsoft.com/office/drawing/2014/main" id="{00000000-0008-0000-0500-0000838F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95250</xdr:colOff>
          <xdr:row>240</xdr:row>
          <xdr:rowOff>28575</xdr:rowOff>
        </xdr:from>
        <xdr:to>
          <xdr:col>6</xdr:col>
          <xdr:colOff>314325</xdr:colOff>
          <xdr:row>240</xdr:row>
          <xdr:rowOff>200025</xdr:rowOff>
        </xdr:to>
        <xdr:sp macro="" textlink="">
          <xdr:nvSpPr>
            <xdr:cNvPr id="429956" name="Option Button 50052" hidden="1">
              <a:extLst>
                <a:ext uri="{63B3BB69-23CF-44E3-9099-C40C66FF867C}">
                  <a14:compatExt spid="_x0000_s429956"/>
                </a:ext>
                <a:ext uri="{FF2B5EF4-FFF2-40B4-BE49-F238E27FC236}">
                  <a16:creationId xmlns:a16="http://schemas.microsoft.com/office/drawing/2014/main" id="{00000000-0008-0000-0500-0000848F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95250</xdr:colOff>
          <xdr:row>244</xdr:row>
          <xdr:rowOff>28575</xdr:rowOff>
        </xdr:from>
        <xdr:to>
          <xdr:col>3</xdr:col>
          <xdr:colOff>76200</xdr:colOff>
          <xdr:row>244</xdr:row>
          <xdr:rowOff>209550</xdr:rowOff>
        </xdr:to>
        <xdr:sp macro="" textlink="">
          <xdr:nvSpPr>
            <xdr:cNvPr id="429957" name="Option Button 50053" hidden="1">
              <a:extLst>
                <a:ext uri="{63B3BB69-23CF-44E3-9099-C40C66FF867C}">
                  <a14:compatExt spid="_x0000_s429957"/>
                </a:ext>
                <a:ext uri="{FF2B5EF4-FFF2-40B4-BE49-F238E27FC236}">
                  <a16:creationId xmlns:a16="http://schemas.microsoft.com/office/drawing/2014/main" id="{00000000-0008-0000-0500-0000858F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238</xdr:row>
          <xdr:rowOff>76200</xdr:rowOff>
        </xdr:from>
        <xdr:to>
          <xdr:col>19</xdr:col>
          <xdr:colOff>285750</xdr:colOff>
          <xdr:row>249</xdr:row>
          <xdr:rowOff>19050</xdr:rowOff>
        </xdr:to>
        <xdr:sp macro="" textlink="">
          <xdr:nvSpPr>
            <xdr:cNvPr id="429958" name="Group Box 50054" hidden="1">
              <a:extLst>
                <a:ext uri="{63B3BB69-23CF-44E3-9099-C40C66FF867C}">
                  <a14:compatExt spid="_x0000_s429958"/>
                </a:ext>
                <a:ext uri="{FF2B5EF4-FFF2-40B4-BE49-F238E27FC236}">
                  <a16:creationId xmlns:a16="http://schemas.microsoft.com/office/drawing/2014/main" id="{00000000-0008-0000-0500-0000868F06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104775</xdr:colOff>
          <xdr:row>247</xdr:row>
          <xdr:rowOff>19050</xdr:rowOff>
        </xdr:from>
        <xdr:to>
          <xdr:col>3</xdr:col>
          <xdr:colOff>76200</xdr:colOff>
          <xdr:row>247</xdr:row>
          <xdr:rowOff>209550</xdr:rowOff>
        </xdr:to>
        <xdr:sp macro="" textlink="">
          <xdr:nvSpPr>
            <xdr:cNvPr id="429959" name="Option Button 50055" hidden="1">
              <a:extLst>
                <a:ext uri="{63B3BB69-23CF-44E3-9099-C40C66FF867C}">
                  <a14:compatExt spid="_x0000_s429959"/>
                </a:ext>
                <a:ext uri="{FF2B5EF4-FFF2-40B4-BE49-F238E27FC236}">
                  <a16:creationId xmlns:a16="http://schemas.microsoft.com/office/drawing/2014/main" id="{00000000-0008-0000-0500-0000878F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95250</xdr:colOff>
          <xdr:row>241</xdr:row>
          <xdr:rowOff>38100</xdr:rowOff>
        </xdr:from>
        <xdr:to>
          <xdr:col>3</xdr:col>
          <xdr:colOff>76200</xdr:colOff>
          <xdr:row>241</xdr:row>
          <xdr:rowOff>209550</xdr:rowOff>
        </xdr:to>
        <xdr:sp macro="" textlink="">
          <xdr:nvSpPr>
            <xdr:cNvPr id="429960" name="Option Button 50056" hidden="1">
              <a:extLst>
                <a:ext uri="{63B3BB69-23CF-44E3-9099-C40C66FF867C}">
                  <a14:compatExt spid="_x0000_s429960"/>
                </a:ext>
                <a:ext uri="{FF2B5EF4-FFF2-40B4-BE49-F238E27FC236}">
                  <a16:creationId xmlns:a16="http://schemas.microsoft.com/office/drawing/2014/main" id="{00000000-0008-0000-0500-0000888F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95250</xdr:colOff>
          <xdr:row>242</xdr:row>
          <xdr:rowOff>38100</xdr:rowOff>
        </xdr:from>
        <xdr:to>
          <xdr:col>3</xdr:col>
          <xdr:colOff>76200</xdr:colOff>
          <xdr:row>242</xdr:row>
          <xdr:rowOff>209550</xdr:rowOff>
        </xdr:to>
        <xdr:sp macro="" textlink="">
          <xdr:nvSpPr>
            <xdr:cNvPr id="429961" name="Option Button 50057" hidden="1">
              <a:extLst>
                <a:ext uri="{63B3BB69-23CF-44E3-9099-C40C66FF867C}">
                  <a14:compatExt spid="_x0000_s429961"/>
                </a:ext>
                <a:ext uri="{FF2B5EF4-FFF2-40B4-BE49-F238E27FC236}">
                  <a16:creationId xmlns:a16="http://schemas.microsoft.com/office/drawing/2014/main" id="{00000000-0008-0000-0500-0000898F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95250</xdr:colOff>
          <xdr:row>241</xdr:row>
          <xdr:rowOff>38100</xdr:rowOff>
        </xdr:from>
        <xdr:to>
          <xdr:col>9</xdr:col>
          <xdr:colOff>114300</xdr:colOff>
          <xdr:row>241</xdr:row>
          <xdr:rowOff>209550</xdr:rowOff>
        </xdr:to>
        <xdr:sp macro="" textlink="">
          <xdr:nvSpPr>
            <xdr:cNvPr id="429962" name="Option Button 50058" hidden="1">
              <a:extLst>
                <a:ext uri="{63B3BB69-23CF-44E3-9099-C40C66FF867C}">
                  <a14:compatExt spid="_x0000_s429962"/>
                </a:ext>
                <a:ext uri="{FF2B5EF4-FFF2-40B4-BE49-F238E27FC236}">
                  <a16:creationId xmlns:a16="http://schemas.microsoft.com/office/drawing/2014/main" id="{00000000-0008-0000-0500-00008A8F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95250</xdr:colOff>
          <xdr:row>242</xdr:row>
          <xdr:rowOff>57150</xdr:rowOff>
        </xdr:from>
        <xdr:to>
          <xdr:col>9</xdr:col>
          <xdr:colOff>104775</xdr:colOff>
          <xdr:row>242</xdr:row>
          <xdr:rowOff>219075</xdr:rowOff>
        </xdr:to>
        <xdr:sp macro="" textlink="">
          <xdr:nvSpPr>
            <xdr:cNvPr id="429963" name="Option Button 50059" hidden="1">
              <a:extLst>
                <a:ext uri="{63B3BB69-23CF-44E3-9099-C40C66FF867C}">
                  <a14:compatExt spid="_x0000_s429963"/>
                </a:ext>
                <a:ext uri="{FF2B5EF4-FFF2-40B4-BE49-F238E27FC236}">
                  <a16:creationId xmlns:a16="http://schemas.microsoft.com/office/drawing/2014/main" id="{00000000-0008-0000-0500-00008B8F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95250</xdr:colOff>
          <xdr:row>244</xdr:row>
          <xdr:rowOff>28575</xdr:rowOff>
        </xdr:from>
        <xdr:to>
          <xdr:col>9</xdr:col>
          <xdr:colOff>95250</xdr:colOff>
          <xdr:row>244</xdr:row>
          <xdr:rowOff>209550</xdr:rowOff>
        </xdr:to>
        <xdr:sp macro="" textlink="">
          <xdr:nvSpPr>
            <xdr:cNvPr id="429964" name="Option Button 50060" hidden="1">
              <a:extLst>
                <a:ext uri="{63B3BB69-23CF-44E3-9099-C40C66FF867C}">
                  <a14:compatExt spid="_x0000_s429964"/>
                </a:ext>
                <a:ext uri="{FF2B5EF4-FFF2-40B4-BE49-F238E27FC236}">
                  <a16:creationId xmlns:a16="http://schemas.microsoft.com/office/drawing/2014/main" id="{00000000-0008-0000-0500-00008C8F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104775</xdr:colOff>
          <xdr:row>247</xdr:row>
          <xdr:rowOff>38100</xdr:rowOff>
        </xdr:from>
        <xdr:to>
          <xdr:col>9</xdr:col>
          <xdr:colOff>123825</xdr:colOff>
          <xdr:row>247</xdr:row>
          <xdr:rowOff>219075</xdr:rowOff>
        </xdr:to>
        <xdr:sp macro="" textlink="">
          <xdr:nvSpPr>
            <xdr:cNvPr id="429965" name="Option Button 50061" hidden="1">
              <a:extLst>
                <a:ext uri="{63B3BB69-23CF-44E3-9099-C40C66FF867C}">
                  <a14:compatExt spid="_x0000_s429965"/>
                </a:ext>
                <a:ext uri="{FF2B5EF4-FFF2-40B4-BE49-F238E27FC236}">
                  <a16:creationId xmlns:a16="http://schemas.microsoft.com/office/drawing/2014/main" id="{00000000-0008-0000-0500-00008D8F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9525</xdr:colOff>
          <xdr:row>267</xdr:row>
          <xdr:rowOff>0</xdr:rowOff>
        </xdr:from>
        <xdr:to>
          <xdr:col>19</xdr:col>
          <xdr:colOff>304800</xdr:colOff>
          <xdr:row>268</xdr:row>
          <xdr:rowOff>0</xdr:rowOff>
        </xdr:to>
        <xdr:sp macro="" textlink="">
          <xdr:nvSpPr>
            <xdr:cNvPr id="429966" name="Group Box 50062" hidden="1">
              <a:extLst>
                <a:ext uri="{63B3BB69-23CF-44E3-9099-C40C66FF867C}">
                  <a14:compatExt spid="_x0000_s429966"/>
                </a:ext>
                <a:ext uri="{FF2B5EF4-FFF2-40B4-BE49-F238E27FC236}">
                  <a16:creationId xmlns:a16="http://schemas.microsoft.com/office/drawing/2014/main" id="{00000000-0008-0000-0500-00008E8F06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47625</xdr:colOff>
          <xdr:row>267</xdr:row>
          <xdr:rowOff>38100</xdr:rowOff>
        </xdr:from>
        <xdr:to>
          <xdr:col>3</xdr:col>
          <xdr:colOff>19050</xdr:colOff>
          <xdr:row>267</xdr:row>
          <xdr:rowOff>209550</xdr:rowOff>
        </xdr:to>
        <xdr:sp macro="" textlink="">
          <xdr:nvSpPr>
            <xdr:cNvPr id="429967" name="Option Button 50063" hidden="1">
              <a:extLst>
                <a:ext uri="{63B3BB69-23CF-44E3-9099-C40C66FF867C}">
                  <a14:compatExt spid="_x0000_s429967"/>
                </a:ext>
                <a:ext uri="{FF2B5EF4-FFF2-40B4-BE49-F238E27FC236}">
                  <a16:creationId xmlns:a16="http://schemas.microsoft.com/office/drawing/2014/main" id="{00000000-0008-0000-0500-00008F8F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8</xdr:col>
          <xdr:colOff>47625</xdr:colOff>
          <xdr:row>267</xdr:row>
          <xdr:rowOff>28575</xdr:rowOff>
        </xdr:from>
        <xdr:to>
          <xdr:col>9</xdr:col>
          <xdr:colOff>57150</xdr:colOff>
          <xdr:row>267</xdr:row>
          <xdr:rowOff>200025</xdr:rowOff>
        </xdr:to>
        <xdr:sp macro="" textlink="">
          <xdr:nvSpPr>
            <xdr:cNvPr id="429968" name="Option Button 50064" hidden="1">
              <a:extLst>
                <a:ext uri="{63B3BB69-23CF-44E3-9099-C40C66FF867C}">
                  <a14:compatExt spid="_x0000_s429968"/>
                </a:ext>
                <a:ext uri="{FF2B5EF4-FFF2-40B4-BE49-F238E27FC236}">
                  <a16:creationId xmlns:a16="http://schemas.microsoft.com/office/drawing/2014/main" id="{00000000-0008-0000-0500-0000908F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47625</xdr:colOff>
          <xdr:row>267</xdr:row>
          <xdr:rowOff>28575</xdr:rowOff>
        </xdr:from>
        <xdr:to>
          <xdr:col>13</xdr:col>
          <xdr:colOff>266700</xdr:colOff>
          <xdr:row>267</xdr:row>
          <xdr:rowOff>200025</xdr:rowOff>
        </xdr:to>
        <xdr:sp macro="" textlink="">
          <xdr:nvSpPr>
            <xdr:cNvPr id="429970" name="Option Button 50066" hidden="1">
              <a:extLst>
                <a:ext uri="{63B3BB69-23CF-44E3-9099-C40C66FF867C}">
                  <a14:compatExt spid="_x0000_s429970"/>
                </a:ext>
                <a:ext uri="{FF2B5EF4-FFF2-40B4-BE49-F238E27FC236}">
                  <a16:creationId xmlns:a16="http://schemas.microsoft.com/office/drawing/2014/main" id="{00000000-0008-0000-0500-0000928F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twoCellAnchor editAs="oneCell">
    <xdr:from>
      <xdr:col>5</xdr:col>
      <xdr:colOff>83852</xdr:colOff>
      <xdr:row>275</xdr:row>
      <xdr:rowOff>276119</xdr:rowOff>
    </xdr:from>
    <xdr:to>
      <xdr:col>7</xdr:col>
      <xdr:colOff>110489</xdr:colOff>
      <xdr:row>276</xdr:row>
      <xdr:rowOff>3492</xdr:rowOff>
    </xdr:to>
    <xdr:pic>
      <xdr:nvPicPr>
        <xdr:cNvPr id="847" name="Picture 846">
          <a:extLst>
            <a:ext uri="{FF2B5EF4-FFF2-40B4-BE49-F238E27FC236}">
              <a16:creationId xmlns:a16="http://schemas.microsoft.com/office/drawing/2014/main" id="{00000000-0008-0000-0500-00004F030000}"/>
            </a:ext>
          </a:extLst>
        </xdr:cNvPr>
        <xdr:cNvPicPr>
          <a:picLocks noChangeAspect="1"/>
        </xdr:cNvPicPr>
      </xdr:nvPicPr>
      <xdr:blipFill>
        <a:blip xmlns:r="http://schemas.openxmlformats.org/officeDocument/2006/relationships" r:embed="rId14"/>
        <a:stretch>
          <a:fillRect/>
        </a:stretch>
      </xdr:blipFill>
      <xdr:spPr>
        <a:xfrm>
          <a:off x="1877727" y="47877307"/>
          <a:ext cx="1178210" cy="2208318"/>
        </a:xfrm>
        <a:prstGeom prst="rect">
          <a:avLst/>
        </a:prstGeom>
      </xdr:spPr>
    </xdr:pic>
    <xdr:clientData/>
  </xdr:twoCellAnchor>
  <xdr:twoCellAnchor editAs="oneCell">
    <xdr:from>
      <xdr:col>2</xdr:col>
      <xdr:colOff>135890</xdr:colOff>
      <xdr:row>275</xdr:row>
      <xdr:rowOff>292099</xdr:rowOff>
    </xdr:from>
    <xdr:to>
      <xdr:col>4</xdr:col>
      <xdr:colOff>34607</xdr:colOff>
      <xdr:row>276</xdr:row>
      <xdr:rowOff>447</xdr:rowOff>
    </xdr:to>
    <xdr:pic>
      <xdr:nvPicPr>
        <xdr:cNvPr id="848" name="Picture 847">
          <a:extLst>
            <a:ext uri="{FF2B5EF4-FFF2-40B4-BE49-F238E27FC236}">
              <a16:creationId xmlns:a16="http://schemas.microsoft.com/office/drawing/2014/main" id="{00000000-0008-0000-0500-000050030000}"/>
            </a:ext>
          </a:extLst>
        </xdr:cNvPr>
        <xdr:cNvPicPr>
          <a:picLocks noChangeAspect="1"/>
        </xdr:cNvPicPr>
      </xdr:nvPicPr>
      <xdr:blipFill>
        <a:blip xmlns:r="http://schemas.openxmlformats.org/officeDocument/2006/relationships" r:embed="rId15"/>
        <a:stretch>
          <a:fillRect/>
        </a:stretch>
      </xdr:blipFill>
      <xdr:spPr>
        <a:xfrm>
          <a:off x="326390" y="49322037"/>
          <a:ext cx="1261110" cy="2189293"/>
        </a:xfrm>
        <a:prstGeom prst="rect">
          <a:avLst/>
        </a:prstGeom>
      </xdr:spPr>
    </xdr:pic>
    <xdr:clientData/>
  </xdr:twoCellAnchor>
  <mc:AlternateContent xmlns:mc="http://schemas.openxmlformats.org/markup-compatibility/2006">
    <mc:Choice xmlns:a14="http://schemas.microsoft.com/office/drawing/2010/main" Requires="a14">
      <xdr:twoCellAnchor editAs="oneCell">
        <xdr:from>
          <xdr:col>2</xdr:col>
          <xdr:colOff>28575</xdr:colOff>
          <xdr:row>279</xdr:row>
          <xdr:rowOff>19050</xdr:rowOff>
        </xdr:from>
        <xdr:to>
          <xdr:col>3</xdr:col>
          <xdr:colOff>28575</xdr:colOff>
          <xdr:row>280</xdr:row>
          <xdr:rowOff>0</xdr:rowOff>
        </xdr:to>
        <xdr:sp macro="" textlink="">
          <xdr:nvSpPr>
            <xdr:cNvPr id="429972" name="Check Box 50068" hidden="1">
              <a:extLst>
                <a:ext uri="{63B3BB69-23CF-44E3-9099-C40C66FF867C}">
                  <a14:compatExt spid="_x0000_s429972"/>
                </a:ext>
                <a:ext uri="{FF2B5EF4-FFF2-40B4-BE49-F238E27FC236}">
                  <a16:creationId xmlns:a16="http://schemas.microsoft.com/office/drawing/2014/main" id="{00000000-0008-0000-0500-0000948F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oneCellAnchor>
    <xdr:from>
      <xdr:col>2</xdr:col>
      <xdr:colOff>19685</xdr:colOff>
      <xdr:row>274</xdr:row>
      <xdr:rowOff>18733</xdr:rowOff>
    </xdr:from>
    <xdr:ext cx="1432878" cy="343940"/>
    <xdr:sp macro="" textlink="">
      <xdr:nvSpPr>
        <xdr:cNvPr id="850" name="TextBox 849">
          <a:extLst>
            <a:ext uri="{FF2B5EF4-FFF2-40B4-BE49-F238E27FC236}">
              <a16:creationId xmlns:a16="http://schemas.microsoft.com/office/drawing/2014/main" id="{00000000-0008-0000-0500-000052030000}"/>
            </a:ext>
          </a:extLst>
        </xdr:cNvPr>
        <xdr:cNvSpPr txBox="1"/>
      </xdr:nvSpPr>
      <xdr:spPr>
        <a:xfrm>
          <a:off x="210185" y="46348333"/>
          <a:ext cx="1432878" cy="34394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a:r>
            <a:rPr lang="en-US" sz="800" b="1">
              <a:latin typeface="Century Gothic" panose="020B0502020202020204" pitchFamily="34" charset="0"/>
            </a:rPr>
            <a:t>2 Panel</a:t>
          </a:r>
          <a:r>
            <a:rPr lang="en-US" sz="800" b="1" baseline="0">
              <a:latin typeface="Century Gothic" panose="020B0502020202020204" pitchFamily="34" charset="0"/>
            </a:rPr>
            <a:t> Landing Frame</a:t>
          </a:r>
        </a:p>
        <a:p>
          <a:pPr algn="ctr"/>
          <a:r>
            <a:rPr lang="en-US" sz="800" b="1" baseline="0">
              <a:latin typeface="Century Gothic" panose="020B0502020202020204" pitchFamily="34" charset="0"/>
            </a:rPr>
            <a:t>Doors </a:t>
          </a:r>
          <a:r>
            <a:rPr lang="en-US" sz="800" b="1" i="0" baseline="0">
              <a:latin typeface="Century Gothic" panose="020B0502020202020204" pitchFamily="34" charset="0"/>
            </a:rPr>
            <a:t>(RH)</a:t>
          </a:r>
        </a:p>
      </xdr:txBody>
    </xdr:sp>
    <xdr:clientData/>
  </xdr:oneCellAnchor>
  <xdr:oneCellAnchor>
    <xdr:from>
      <xdr:col>4</xdr:col>
      <xdr:colOff>472440</xdr:colOff>
      <xdr:row>274</xdr:row>
      <xdr:rowOff>19685</xdr:rowOff>
    </xdr:from>
    <xdr:ext cx="1365250" cy="343940"/>
    <xdr:sp macro="" textlink="">
      <xdr:nvSpPr>
        <xdr:cNvPr id="851" name="TextBox 850">
          <a:extLst>
            <a:ext uri="{FF2B5EF4-FFF2-40B4-BE49-F238E27FC236}">
              <a16:creationId xmlns:a16="http://schemas.microsoft.com/office/drawing/2014/main" id="{00000000-0008-0000-0500-000053030000}"/>
            </a:ext>
          </a:extLst>
        </xdr:cNvPr>
        <xdr:cNvSpPr txBox="1"/>
      </xdr:nvSpPr>
      <xdr:spPr>
        <a:xfrm>
          <a:off x="1634490" y="46349285"/>
          <a:ext cx="1365250" cy="34394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gn="ctr"/>
          <a:r>
            <a:rPr lang="en-US" sz="800" b="1">
              <a:latin typeface="Century Gothic" panose="020B0502020202020204" pitchFamily="34" charset="0"/>
            </a:rPr>
            <a:t>3 Panel</a:t>
          </a:r>
          <a:r>
            <a:rPr lang="en-US" sz="800" b="1" baseline="0">
              <a:latin typeface="Century Gothic" panose="020B0502020202020204" pitchFamily="34" charset="0"/>
            </a:rPr>
            <a:t> Landing Frame</a:t>
          </a:r>
        </a:p>
        <a:p>
          <a:pPr algn="ctr"/>
          <a:r>
            <a:rPr lang="en-US" sz="800" b="1" baseline="0">
              <a:latin typeface="Century Gothic" panose="020B0502020202020204" pitchFamily="34" charset="0"/>
            </a:rPr>
            <a:t>Doors </a:t>
          </a:r>
          <a:r>
            <a:rPr lang="en-US" sz="800" b="1" i="0" baseline="0">
              <a:latin typeface="Century Gothic" panose="020B0502020202020204" pitchFamily="34" charset="0"/>
            </a:rPr>
            <a:t>(RH)</a:t>
          </a:r>
        </a:p>
      </xdr:txBody>
    </xdr:sp>
    <xdr:clientData/>
  </xdr:oneCellAnchor>
  <mc:AlternateContent xmlns:mc="http://schemas.openxmlformats.org/markup-compatibility/2006">
    <mc:Choice xmlns:a14="http://schemas.microsoft.com/office/drawing/2010/main" Requires="a14">
      <xdr:twoCellAnchor editAs="oneCell">
        <xdr:from>
          <xdr:col>2</xdr:col>
          <xdr:colOff>28575</xdr:colOff>
          <xdr:row>283</xdr:row>
          <xdr:rowOff>19050</xdr:rowOff>
        </xdr:from>
        <xdr:to>
          <xdr:col>3</xdr:col>
          <xdr:colOff>28575</xdr:colOff>
          <xdr:row>284</xdr:row>
          <xdr:rowOff>0</xdr:rowOff>
        </xdr:to>
        <xdr:sp macro="" textlink="">
          <xdr:nvSpPr>
            <xdr:cNvPr id="429973" name="Check Box 50069" hidden="1">
              <a:extLst>
                <a:ext uri="{63B3BB69-23CF-44E3-9099-C40C66FF867C}">
                  <a14:compatExt spid="_x0000_s429973"/>
                </a:ext>
                <a:ext uri="{FF2B5EF4-FFF2-40B4-BE49-F238E27FC236}">
                  <a16:creationId xmlns:a16="http://schemas.microsoft.com/office/drawing/2014/main" id="{00000000-0008-0000-0500-0000958F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28575</xdr:colOff>
          <xdr:row>289</xdr:row>
          <xdr:rowOff>19050</xdr:rowOff>
        </xdr:from>
        <xdr:to>
          <xdr:col>3</xdr:col>
          <xdr:colOff>28575</xdr:colOff>
          <xdr:row>290</xdr:row>
          <xdr:rowOff>0</xdr:rowOff>
        </xdr:to>
        <xdr:sp macro="" textlink="">
          <xdr:nvSpPr>
            <xdr:cNvPr id="429974" name="Check Box 50070" hidden="1">
              <a:extLst>
                <a:ext uri="{63B3BB69-23CF-44E3-9099-C40C66FF867C}">
                  <a14:compatExt spid="_x0000_s429974"/>
                </a:ext>
                <a:ext uri="{FF2B5EF4-FFF2-40B4-BE49-F238E27FC236}">
                  <a16:creationId xmlns:a16="http://schemas.microsoft.com/office/drawing/2014/main" id="{00000000-0008-0000-0500-0000968F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28575</xdr:colOff>
          <xdr:row>295</xdr:row>
          <xdr:rowOff>19050</xdr:rowOff>
        </xdr:from>
        <xdr:to>
          <xdr:col>3</xdr:col>
          <xdr:colOff>28575</xdr:colOff>
          <xdr:row>296</xdr:row>
          <xdr:rowOff>0</xdr:rowOff>
        </xdr:to>
        <xdr:sp macro="" textlink="">
          <xdr:nvSpPr>
            <xdr:cNvPr id="429975" name="Check Box 50071" hidden="1">
              <a:extLst>
                <a:ext uri="{63B3BB69-23CF-44E3-9099-C40C66FF867C}">
                  <a14:compatExt spid="_x0000_s429975"/>
                </a:ext>
                <a:ext uri="{FF2B5EF4-FFF2-40B4-BE49-F238E27FC236}">
                  <a16:creationId xmlns:a16="http://schemas.microsoft.com/office/drawing/2014/main" id="{00000000-0008-0000-0500-0000978F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28575</xdr:colOff>
          <xdr:row>301</xdr:row>
          <xdr:rowOff>19050</xdr:rowOff>
        </xdr:from>
        <xdr:to>
          <xdr:col>3</xdr:col>
          <xdr:colOff>28575</xdr:colOff>
          <xdr:row>302</xdr:row>
          <xdr:rowOff>0</xdr:rowOff>
        </xdr:to>
        <xdr:sp macro="" textlink="">
          <xdr:nvSpPr>
            <xdr:cNvPr id="429976" name="Check Box 50072" hidden="1">
              <a:extLst>
                <a:ext uri="{63B3BB69-23CF-44E3-9099-C40C66FF867C}">
                  <a14:compatExt spid="_x0000_s429976"/>
                </a:ext>
                <a:ext uri="{FF2B5EF4-FFF2-40B4-BE49-F238E27FC236}">
                  <a16:creationId xmlns:a16="http://schemas.microsoft.com/office/drawing/2014/main" id="{00000000-0008-0000-0500-0000988F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11</xdr:col>
          <xdr:colOff>200025</xdr:colOff>
          <xdr:row>426</xdr:row>
          <xdr:rowOff>9525</xdr:rowOff>
        </xdr:from>
        <xdr:to>
          <xdr:col>13</xdr:col>
          <xdr:colOff>9525</xdr:colOff>
          <xdr:row>426</xdr:row>
          <xdr:rowOff>209550</xdr:rowOff>
        </xdr:to>
        <xdr:sp macro="" textlink="">
          <xdr:nvSpPr>
            <xdr:cNvPr id="429980" name="Check Box 50076" hidden="1">
              <a:extLst>
                <a:ext uri="{63B3BB69-23CF-44E3-9099-C40C66FF867C}">
                  <a14:compatExt spid="_x0000_s429980"/>
                </a:ext>
                <a:ext uri="{FF2B5EF4-FFF2-40B4-BE49-F238E27FC236}">
                  <a16:creationId xmlns:a16="http://schemas.microsoft.com/office/drawing/2014/main" id="{00000000-0008-0000-0500-00009C8F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Advance Ship?</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12</xdr:col>
          <xdr:colOff>542925</xdr:colOff>
          <xdr:row>395</xdr:row>
          <xdr:rowOff>19050</xdr:rowOff>
        </xdr:from>
        <xdr:to>
          <xdr:col>12</xdr:col>
          <xdr:colOff>762000</xdr:colOff>
          <xdr:row>395</xdr:row>
          <xdr:rowOff>200025</xdr:rowOff>
        </xdr:to>
        <xdr:sp macro="" textlink="">
          <xdr:nvSpPr>
            <xdr:cNvPr id="429981" name="Option Button 50077" hidden="1">
              <a:extLst>
                <a:ext uri="{63B3BB69-23CF-44E3-9099-C40C66FF867C}">
                  <a14:compatExt spid="_x0000_s429981"/>
                </a:ext>
                <a:ext uri="{FF2B5EF4-FFF2-40B4-BE49-F238E27FC236}">
                  <a16:creationId xmlns:a16="http://schemas.microsoft.com/office/drawing/2014/main" id="{00000000-0008-0000-0500-00009D8F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5</xdr:col>
          <xdr:colOff>104775</xdr:colOff>
          <xdr:row>525</xdr:row>
          <xdr:rowOff>19050</xdr:rowOff>
        </xdr:from>
        <xdr:to>
          <xdr:col>5</xdr:col>
          <xdr:colOff>342900</xdr:colOff>
          <xdr:row>525</xdr:row>
          <xdr:rowOff>209550</xdr:rowOff>
        </xdr:to>
        <xdr:sp macro="" textlink="">
          <xdr:nvSpPr>
            <xdr:cNvPr id="429992" name="Option Button 50088" hidden="1">
              <a:extLst>
                <a:ext uri="{63B3BB69-23CF-44E3-9099-C40C66FF867C}">
                  <a14:compatExt spid="_x0000_s429992"/>
                </a:ext>
                <a:ext uri="{FF2B5EF4-FFF2-40B4-BE49-F238E27FC236}">
                  <a16:creationId xmlns:a16="http://schemas.microsoft.com/office/drawing/2014/main" id="{00000000-0008-0000-0500-0000A88F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533400</xdr:colOff>
          <xdr:row>525</xdr:row>
          <xdr:rowOff>28575</xdr:rowOff>
        </xdr:from>
        <xdr:to>
          <xdr:col>7</xdr:col>
          <xdr:colOff>180975</xdr:colOff>
          <xdr:row>525</xdr:row>
          <xdr:rowOff>219075</xdr:rowOff>
        </xdr:to>
        <xdr:sp macro="" textlink="">
          <xdr:nvSpPr>
            <xdr:cNvPr id="429993" name="Option Button 50089" hidden="1">
              <a:extLst>
                <a:ext uri="{63B3BB69-23CF-44E3-9099-C40C66FF867C}">
                  <a14:compatExt spid="_x0000_s429993"/>
                </a:ext>
                <a:ext uri="{FF2B5EF4-FFF2-40B4-BE49-F238E27FC236}">
                  <a16:creationId xmlns:a16="http://schemas.microsoft.com/office/drawing/2014/main" id="{00000000-0008-0000-0500-0000A98F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114300</xdr:colOff>
          <xdr:row>525</xdr:row>
          <xdr:rowOff>19050</xdr:rowOff>
        </xdr:from>
        <xdr:to>
          <xdr:col>10</xdr:col>
          <xdr:colOff>352425</xdr:colOff>
          <xdr:row>525</xdr:row>
          <xdr:rowOff>209550</xdr:rowOff>
        </xdr:to>
        <xdr:sp macro="" textlink="">
          <xdr:nvSpPr>
            <xdr:cNvPr id="429994" name="Option Button 50090" hidden="1">
              <a:extLst>
                <a:ext uri="{63B3BB69-23CF-44E3-9099-C40C66FF867C}">
                  <a14:compatExt spid="_x0000_s429994"/>
                </a:ext>
                <a:ext uri="{FF2B5EF4-FFF2-40B4-BE49-F238E27FC236}">
                  <a16:creationId xmlns:a16="http://schemas.microsoft.com/office/drawing/2014/main" id="{00000000-0008-0000-0500-0000AA8F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524</xdr:row>
          <xdr:rowOff>219075</xdr:rowOff>
        </xdr:from>
        <xdr:to>
          <xdr:col>19</xdr:col>
          <xdr:colOff>314325</xdr:colOff>
          <xdr:row>526</xdr:row>
          <xdr:rowOff>9525</xdr:rowOff>
        </xdr:to>
        <xdr:sp macro="" textlink="">
          <xdr:nvSpPr>
            <xdr:cNvPr id="429995" name="Group Box 50091" hidden="1">
              <a:extLst>
                <a:ext uri="{63B3BB69-23CF-44E3-9099-C40C66FF867C}">
                  <a14:compatExt spid="_x0000_s429995"/>
                </a:ext>
                <a:ext uri="{FF2B5EF4-FFF2-40B4-BE49-F238E27FC236}">
                  <a16:creationId xmlns:a16="http://schemas.microsoft.com/office/drawing/2014/main" id="{00000000-0008-0000-0500-0000AB8F06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28575</xdr:colOff>
          <xdr:row>442</xdr:row>
          <xdr:rowOff>0</xdr:rowOff>
        </xdr:from>
        <xdr:to>
          <xdr:col>3</xdr:col>
          <xdr:colOff>85725</xdr:colOff>
          <xdr:row>442</xdr:row>
          <xdr:rowOff>219075</xdr:rowOff>
        </xdr:to>
        <xdr:sp macro="" textlink="">
          <xdr:nvSpPr>
            <xdr:cNvPr id="429996" name="Check Box 50092" hidden="1">
              <a:extLst>
                <a:ext uri="{63B3BB69-23CF-44E3-9099-C40C66FF867C}">
                  <a14:compatExt spid="_x0000_s429996"/>
                </a:ext>
                <a:ext uri="{FF2B5EF4-FFF2-40B4-BE49-F238E27FC236}">
                  <a16:creationId xmlns:a16="http://schemas.microsoft.com/office/drawing/2014/main" id="{00000000-0008-0000-0500-0000AC8F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28575</xdr:colOff>
          <xdr:row>442</xdr:row>
          <xdr:rowOff>0</xdr:rowOff>
        </xdr:from>
        <xdr:to>
          <xdr:col>3</xdr:col>
          <xdr:colOff>85725</xdr:colOff>
          <xdr:row>443</xdr:row>
          <xdr:rowOff>0</xdr:rowOff>
        </xdr:to>
        <xdr:sp macro="" textlink="">
          <xdr:nvSpPr>
            <xdr:cNvPr id="429997" name="Check Box 50093" hidden="1">
              <a:extLst>
                <a:ext uri="{63B3BB69-23CF-44E3-9099-C40C66FF867C}">
                  <a14:compatExt spid="_x0000_s429997"/>
                </a:ext>
                <a:ext uri="{FF2B5EF4-FFF2-40B4-BE49-F238E27FC236}">
                  <a16:creationId xmlns:a16="http://schemas.microsoft.com/office/drawing/2014/main" id="{00000000-0008-0000-0500-0000AD8F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38100</xdr:colOff>
          <xdr:row>548</xdr:row>
          <xdr:rowOff>19050</xdr:rowOff>
        </xdr:from>
        <xdr:to>
          <xdr:col>10</xdr:col>
          <xdr:colOff>238125</xdr:colOff>
          <xdr:row>548</xdr:row>
          <xdr:rowOff>238125</xdr:rowOff>
        </xdr:to>
        <xdr:sp macro="" textlink="">
          <xdr:nvSpPr>
            <xdr:cNvPr id="430000" name="Check Box 50096" hidden="1">
              <a:extLst>
                <a:ext uri="{63B3BB69-23CF-44E3-9099-C40C66FF867C}">
                  <a14:compatExt spid="_x0000_s430000"/>
                </a:ext>
                <a:ext uri="{FF2B5EF4-FFF2-40B4-BE49-F238E27FC236}">
                  <a16:creationId xmlns:a16="http://schemas.microsoft.com/office/drawing/2014/main" id="{00000000-0008-0000-0500-0000B08F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323850</xdr:colOff>
          <xdr:row>151</xdr:row>
          <xdr:rowOff>228600</xdr:rowOff>
        </xdr:from>
        <xdr:to>
          <xdr:col>14</xdr:col>
          <xdr:colOff>9525</xdr:colOff>
          <xdr:row>153</xdr:row>
          <xdr:rowOff>0</xdr:rowOff>
        </xdr:to>
        <xdr:sp macro="" textlink="">
          <xdr:nvSpPr>
            <xdr:cNvPr id="430002" name="Group Box 50098" hidden="1">
              <a:extLst>
                <a:ext uri="{63B3BB69-23CF-44E3-9099-C40C66FF867C}">
                  <a14:compatExt spid="_x0000_s430002"/>
                </a:ext>
                <a:ext uri="{FF2B5EF4-FFF2-40B4-BE49-F238E27FC236}">
                  <a16:creationId xmlns:a16="http://schemas.microsoft.com/office/drawing/2014/main" id="{00000000-0008-0000-0500-0000B28F06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fPrintsWithSheet="0"/>
      </xdr:twoCellAnchor>
    </mc:Choice>
    <mc:Fallback/>
  </mc:AlternateContent>
  <mc:AlternateContent xmlns:mc="http://schemas.openxmlformats.org/markup-compatibility/2006">
    <mc:Choice xmlns:a14="http://schemas.microsoft.com/office/drawing/2010/main" Requires="a14">
      <xdr:twoCellAnchor editAs="oneCell">
        <xdr:from>
          <xdr:col>6</xdr:col>
          <xdr:colOff>419100</xdr:colOff>
          <xdr:row>152</xdr:row>
          <xdr:rowOff>28575</xdr:rowOff>
        </xdr:from>
        <xdr:to>
          <xdr:col>7</xdr:col>
          <xdr:colOff>28575</xdr:colOff>
          <xdr:row>152</xdr:row>
          <xdr:rowOff>200025</xdr:rowOff>
        </xdr:to>
        <xdr:sp macro="" textlink="">
          <xdr:nvSpPr>
            <xdr:cNvPr id="430003" name="Option Button 50099" hidden="1">
              <a:extLst>
                <a:ext uri="{63B3BB69-23CF-44E3-9099-C40C66FF867C}">
                  <a14:compatExt spid="_x0000_s430003"/>
                </a:ext>
                <a:ext uri="{FF2B5EF4-FFF2-40B4-BE49-F238E27FC236}">
                  <a16:creationId xmlns:a16="http://schemas.microsoft.com/office/drawing/2014/main" id="{00000000-0008-0000-0500-0000B38F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142875</xdr:colOff>
          <xdr:row>152</xdr:row>
          <xdr:rowOff>19050</xdr:rowOff>
        </xdr:from>
        <xdr:to>
          <xdr:col>10</xdr:col>
          <xdr:colOff>314325</xdr:colOff>
          <xdr:row>152</xdr:row>
          <xdr:rowOff>180975</xdr:rowOff>
        </xdr:to>
        <xdr:sp macro="" textlink="">
          <xdr:nvSpPr>
            <xdr:cNvPr id="430004" name="Option Button 50100" hidden="1">
              <a:extLst>
                <a:ext uri="{63B3BB69-23CF-44E3-9099-C40C66FF867C}">
                  <a14:compatExt spid="_x0000_s430004"/>
                </a:ext>
                <a:ext uri="{FF2B5EF4-FFF2-40B4-BE49-F238E27FC236}">
                  <a16:creationId xmlns:a16="http://schemas.microsoft.com/office/drawing/2014/main" id="{00000000-0008-0000-0500-0000B48F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76200</xdr:colOff>
          <xdr:row>153</xdr:row>
          <xdr:rowOff>19050</xdr:rowOff>
        </xdr:from>
        <xdr:to>
          <xdr:col>3</xdr:col>
          <xdr:colOff>133350</xdr:colOff>
          <xdr:row>153</xdr:row>
          <xdr:rowOff>219075</xdr:rowOff>
        </xdr:to>
        <xdr:sp macro="" textlink="">
          <xdr:nvSpPr>
            <xdr:cNvPr id="430005" name="Option Button 50101" hidden="1">
              <a:extLst>
                <a:ext uri="{63B3BB69-23CF-44E3-9099-C40C66FF867C}">
                  <a14:compatExt spid="_x0000_s430005"/>
                </a:ext>
                <a:ext uri="{FF2B5EF4-FFF2-40B4-BE49-F238E27FC236}">
                  <a16:creationId xmlns:a16="http://schemas.microsoft.com/office/drawing/2014/main" id="{00000000-0008-0000-0500-0000B58F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400050</xdr:colOff>
          <xdr:row>8</xdr:row>
          <xdr:rowOff>0</xdr:rowOff>
        </xdr:from>
        <xdr:to>
          <xdr:col>5</xdr:col>
          <xdr:colOff>866775</xdr:colOff>
          <xdr:row>9</xdr:row>
          <xdr:rowOff>19050</xdr:rowOff>
        </xdr:to>
        <xdr:sp macro="" textlink="">
          <xdr:nvSpPr>
            <xdr:cNvPr id="445441" name="Option Button 1" hidden="1">
              <a:extLst>
                <a:ext uri="{63B3BB69-23CF-44E3-9099-C40C66FF867C}">
                  <a14:compatExt spid="_x0000_s445441"/>
                </a:ext>
                <a:ext uri="{FF2B5EF4-FFF2-40B4-BE49-F238E27FC236}">
                  <a16:creationId xmlns:a16="http://schemas.microsoft.com/office/drawing/2014/main" id="{00000000-0008-0000-0600-000001CC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2 Landing</a:t>
              </a:r>
            </a:p>
          </xdr:txBody>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400050</xdr:colOff>
          <xdr:row>11</xdr:row>
          <xdr:rowOff>238125</xdr:rowOff>
        </xdr:from>
        <xdr:to>
          <xdr:col>5</xdr:col>
          <xdr:colOff>866775</xdr:colOff>
          <xdr:row>13</xdr:row>
          <xdr:rowOff>0</xdr:rowOff>
        </xdr:to>
        <xdr:sp macro="" textlink="">
          <xdr:nvSpPr>
            <xdr:cNvPr id="445442" name="Option Button 2" hidden="1">
              <a:extLst>
                <a:ext uri="{63B3BB69-23CF-44E3-9099-C40C66FF867C}">
                  <a14:compatExt spid="_x0000_s445442"/>
                </a:ext>
                <a:ext uri="{FF2B5EF4-FFF2-40B4-BE49-F238E27FC236}">
                  <a16:creationId xmlns:a16="http://schemas.microsoft.com/office/drawing/2014/main" id="{00000000-0008-0000-0600-000002CC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6 Landing</a:t>
              </a:r>
            </a:p>
          </xdr:txBody>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400050</xdr:colOff>
          <xdr:row>9</xdr:row>
          <xdr:rowOff>0</xdr:rowOff>
        </xdr:from>
        <xdr:to>
          <xdr:col>5</xdr:col>
          <xdr:colOff>866775</xdr:colOff>
          <xdr:row>10</xdr:row>
          <xdr:rowOff>19050</xdr:rowOff>
        </xdr:to>
        <xdr:sp macro="" textlink="">
          <xdr:nvSpPr>
            <xdr:cNvPr id="445443" name="Option Button 3" hidden="1">
              <a:extLst>
                <a:ext uri="{63B3BB69-23CF-44E3-9099-C40C66FF867C}">
                  <a14:compatExt spid="_x0000_s445443"/>
                </a:ext>
                <a:ext uri="{FF2B5EF4-FFF2-40B4-BE49-F238E27FC236}">
                  <a16:creationId xmlns:a16="http://schemas.microsoft.com/office/drawing/2014/main" id="{00000000-0008-0000-0600-000003CC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3 Landing</a:t>
              </a:r>
            </a:p>
          </xdr:txBody>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400050</xdr:colOff>
          <xdr:row>10</xdr:row>
          <xdr:rowOff>238125</xdr:rowOff>
        </xdr:from>
        <xdr:to>
          <xdr:col>5</xdr:col>
          <xdr:colOff>866775</xdr:colOff>
          <xdr:row>12</xdr:row>
          <xdr:rowOff>9525</xdr:rowOff>
        </xdr:to>
        <xdr:sp macro="" textlink="">
          <xdr:nvSpPr>
            <xdr:cNvPr id="445444" name="Option Button 4" hidden="1">
              <a:extLst>
                <a:ext uri="{63B3BB69-23CF-44E3-9099-C40C66FF867C}">
                  <a14:compatExt spid="_x0000_s445444"/>
                </a:ext>
                <a:ext uri="{FF2B5EF4-FFF2-40B4-BE49-F238E27FC236}">
                  <a16:creationId xmlns:a16="http://schemas.microsoft.com/office/drawing/2014/main" id="{00000000-0008-0000-0600-000004CC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5 Landing</a:t>
              </a:r>
            </a:p>
          </xdr:txBody>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400050</xdr:colOff>
          <xdr:row>9</xdr:row>
          <xdr:rowOff>238125</xdr:rowOff>
        </xdr:from>
        <xdr:to>
          <xdr:col>5</xdr:col>
          <xdr:colOff>866775</xdr:colOff>
          <xdr:row>11</xdr:row>
          <xdr:rowOff>9525</xdr:rowOff>
        </xdr:to>
        <xdr:sp macro="" textlink="">
          <xdr:nvSpPr>
            <xdr:cNvPr id="445445" name="Option Button 5" hidden="1">
              <a:extLst>
                <a:ext uri="{63B3BB69-23CF-44E3-9099-C40C66FF867C}">
                  <a14:compatExt spid="_x0000_s445445"/>
                </a:ext>
                <a:ext uri="{FF2B5EF4-FFF2-40B4-BE49-F238E27FC236}">
                  <a16:creationId xmlns:a16="http://schemas.microsoft.com/office/drawing/2014/main" id="{00000000-0008-0000-0600-000005CC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4 Landing</a:t>
              </a:r>
            </a:p>
          </xdr:txBody>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400050</xdr:colOff>
          <xdr:row>17</xdr:row>
          <xdr:rowOff>38100</xdr:rowOff>
        </xdr:from>
        <xdr:to>
          <xdr:col>3</xdr:col>
          <xdr:colOff>504825</xdr:colOff>
          <xdr:row>18</xdr:row>
          <xdr:rowOff>0</xdr:rowOff>
        </xdr:to>
        <xdr:sp macro="" textlink="">
          <xdr:nvSpPr>
            <xdr:cNvPr id="445446" name="Option Button 6" hidden="1">
              <a:extLst>
                <a:ext uri="{63B3BB69-23CF-44E3-9099-C40C66FF867C}">
                  <a14:compatExt spid="_x0000_s445446"/>
                </a:ext>
                <a:ext uri="{FF2B5EF4-FFF2-40B4-BE49-F238E27FC236}">
                  <a16:creationId xmlns:a16="http://schemas.microsoft.com/office/drawing/2014/main" id="{00000000-0008-0000-0600-000006CC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250 Cab Upcharge</a:t>
              </a:r>
            </a:p>
          </xdr:txBody>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400050</xdr:colOff>
          <xdr:row>18</xdr:row>
          <xdr:rowOff>19050</xdr:rowOff>
        </xdr:from>
        <xdr:to>
          <xdr:col>3</xdr:col>
          <xdr:colOff>495300</xdr:colOff>
          <xdr:row>18</xdr:row>
          <xdr:rowOff>228600</xdr:rowOff>
        </xdr:to>
        <xdr:sp macro="" textlink="">
          <xdr:nvSpPr>
            <xdr:cNvPr id="445447" name="Option Button 7" hidden="1">
              <a:extLst>
                <a:ext uri="{63B3BB69-23CF-44E3-9099-C40C66FF867C}">
                  <a14:compatExt spid="_x0000_s445447"/>
                </a:ext>
                <a:ext uri="{FF2B5EF4-FFF2-40B4-BE49-F238E27FC236}">
                  <a16:creationId xmlns:a16="http://schemas.microsoft.com/office/drawing/2014/main" id="{00000000-0008-0000-0600-000007CC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400 Cab Upcharge</a:t>
              </a:r>
            </a:p>
          </xdr:txBody>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400050</xdr:colOff>
          <xdr:row>19</xdr:row>
          <xdr:rowOff>0</xdr:rowOff>
        </xdr:from>
        <xdr:to>
          <xdr:col>5</xdr:col>
          <xdr:colOff>866775</xdr:colOff>
          <xdr:row>19</xdr:row>
          <xdr:rowOff>209550</xdr:rowOff>
        </xdr:to>
        <xdr:sp macro="" textlink="">
          <xdr:nvSpPr>
            <xdr:cNvPr id="445448" name="Option Button 8" hidden="1">
              <a:extLst>
                <a:ext uri="{63B3BB69-23CF-44E3-9099-C40C66FF867C}">
                  <a14:compatExt spid="_x0000_s445448"/>
                </a:ext>
                <a:ext uri="{FF2B5EF4-FFF2-40B4-BE49-F238E27FC236}">
                  <a16:creationId xmlns:a16="http://schemas.microsoft.com/office/drawing/2014/main" id="{00000000-0008-0000-0600-000008CC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500 Cab - Partial Glass / Windows in Hoistway</a:t>
              </a:r>
            </a:p>
          </xdr:txBody>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400050</xdr:colOff>
          <xdr:row>19</xdr:row>
          <xdr:rowOff>228600</xdr:rowOff>
        </xdr:from>
        <xdr:to>
          <xdr:col>5</xdr:col>
          <xdr:colOff>304800</xdr:colOff>
          <xdr:row>20</xdr:row>
          <xdr:rowOff>190500</xdr:rowOff>
        </xdr:to>
        <xdr:sp macro="" textlink="">
          <xdr:nvSpPr>
            <xdr:cNvPr id="445449" name="Option Button 9" hidden="1">
              <a:extLst>
                <a:ext uri="{63B3BB69-23CF-44E3-9099-C40C66FF867C}">
                  <a14:compatExt spid="_x0000_s445449"/>
                </a:ext>
                <a:ext uri="{FF2B5EF4-FFF2-40B4-BE49-F238E27FC236}">
                  <a16:creationId xmlns:a16="http://schemas.microsoft.com/office/drawing/2014/main" id="{00000000-0008-0000-0600-000009CC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500 Cab - All Glass Hoistway</a:t>
              </a:r>
            </a:p>
          </xdr:txBody>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400050</xdr:colOff>
          <xdr:row>26</xdr:row>
          <xdr:rowOff>38100</xdr:rowOff>
        </xdr:from>
        <xdr:to>
          <xdr:col>5</xdr:col>
          <xdr:colOff>390525</xdr:colOff>
          <xdr:row>27</xdr:row>
          <xdr:rowOff>0</xdr:rowOff>
        </xdr:to>
        <xdr:sp macro="" textlink="">
          <xdr:nvSpPr>
            <xdr:cNvPr id="445450" name="Option Button 10" hidden="1">
              <a:extLst>
                <a:ext uri="{63B3BB69-23CF-44E3-9099-C40C66FF867C}">
                  <a14:compatExt spid="_x0000_s445450"/>
                </a:ext>
                <a:ext uri="{FF2B5EF4-FFF2-40B4-BE49-F238E27FC236}">
                  <a16:creationId xmlns:a16="http://schemas.microsoft.com/office/drawing/2014/main" id="{00000000-0008-0000-0600-00000ACC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Door Operator  (Per Operator)</a:t>
              </a:r>
            </a:p>
          </xdr:txBody>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2</xdr:col>
          <xdr:colOff>400050</xdr:colOff>
          <xdr:row>28</xdr:row>
          <xdr:rowOff>38100</xdr:rowOff>
        </xdr:from>
        <xdr:to>
          <xdr:col>5</xdr:col>
          <xdr:colOff>504825</xdr:colOff>
          <xdr:row>28</xdr:row>
          <xdr:rowOff>228600</xdr:rowOff>
        </xdr:to>
        <xdr:sp macro="" textlink="">
          <xdr:nvSpPr>
            <xdr:cNvPr id="445452" name="Option Button 12" hidden="1">
              <a:extLst>
                <a:ext uri="{63B3BB69-23CF-44E3-9099-C40C66FF867C}">
                  <a14:compatExt spid="_x0000_s445452"/>
                </a:ext>
                <a:ext uri="{FF2B5EF4-FFF2-40B4-BE49-F238E27FC236}">
                  <a16:creationId xmlns:a16="http://schemas.microsoft.com/office/drawing/2014/main" id="{00000000-0008-0000-0600-00000CCC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Kafka Doors (Per Opening) - Dumbwaiter only</a:t>
              </a:r>
            </a:p>
          </xdr:txBody>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4</xdr:row>
          <xdr:rowOff>9525</xdr:rowOff>
        </xdr:from>
        <xdr:to>
          <xdr:col>10</xdr:col>
          <xdr:colOff>266700</xdr:colOff>
          <xdr:row>6</xdr:row>
          <xdr:rowOff>57150</xdr:rowOff>
        </xdr:to>
        <xdr:sp macro="" textlink="">
          <xdr:nvSpPr>
            <xdr:cNvPr id="445461" name="Group Box 21" hidden="1">
              <a:extLst>
                <a:ext uri="{63B3BB69-23CF-44E3-9099-C40C66FF867C}">
                  <a14:compatExt spid="_x0000_s445461"/>
                </a:ext>
                <a:ext uri="{FF2B5EF4-FFF2-40B4-BE49-F238E27FC236}">
                  <a16:creationId xmlns:a16="http://schemas.microsoft.com/office/drawing/2014/main" id="{00000000-0008-0000-0600-000015CC06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400050</xdr:colOff>
          <xdr:row>4</xdr:row>
          <xdr:rowOff>47625</xdr:rowOff>
        </xdr:from>
        <xdr:to>
          <xdr:col>2</xdr:col>
          <xdr:colOff>1476375</xdr:colOff>
          <xdr:row>5</xdr:row>
          <xdr:rowOff>66675</xdr:rowOff>
        </xdr:to>
        <xdr:sp macro="" textlink="">
          <xdr:nvSpPr>
            <xdr:cNvPr id="445462" name="Option Button 22" hidden="1">
              <a:extLst>
                <a:ext uri="{63B3BB69-23CF-44E3-9099-C40C66FF867C}">
                  <a14:compatExt spid="_x0000_s445462"/>
                </a:ext>
                <a:ext uri="{FF2B5EF4-FFF2-40B4-BE49-F238E27FC236}">
                  <a16:creationId xmlns:a16="http://schemas.microsoft.com/office/drawing/2014/main" id="{00000000-0008-0000-0600-000016CC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Overhead Cable Drum</a:t>
              </a:r>
            </a:p>
          </xdr:txBody>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5</xdr:col>
          <xdr:colOff>561975</xdr:colOff>
          <xdr:row>4</xdr:row>
          <xdr:rowOff>57150</xdr:rowOff>
        </xdr:from>
        <xdr:to>
          <xdr:col>6</xdr:col>
          <xdr:colOff>390525</xdr:colOff>
          <xdr:row>5</xdr:row>
          <xdr:rowOff>47625</xdr:rowOff>
        </xdr:to>
        <xdr:sp macro="" textlink="">
          <xdr:nvSpPr>
            <xdr:cNvPr id="445463" name="Option Button 23" hidden="1">
              <a:extLst>
                <a:ext uri="{63B3BB69-23CF-44E3-9099-C40C66FF867C}">
                  <a14:compatExt spid="_x0000_s445463"/>
                </a:ext>
                <a:ext uri="{FF2B5EF4-FFF2-40B4-BE49-F238E27FC236}">
                  <a16:creationId xmlns:a16="http://schemas.microsoft.com/office/drawing/2014/main" id="{00000000-0008-0000-0600-000017CC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Winding Drum 500/1000</a:t>
              </a:r>
            </a:p>
          </xdr:txBody>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9</xdr:col>
          <xdr:colOff>171450</xdr:colOff>
          <xdr:row>4</xdr:row>
          <xdr:rowOff>38100</xdr:rowOff>
        </xdr:from>
        <xdr:to>
          <xdr:col>10</xdr:col>
          <xdr:colOff>219075</xdr:colOff>
          <xdr:row>5</xdr:row>
          <xdr:rowOff>57150</xdr:rowOff>
        </xdr:to>
        <xdr:sp macro="" textlink="">
          <xdr:nvSpPr>
            <xdr:cNvPr id="445464" name="Option Button 24" hidden="1">
              <a:extLst>
                <a:ext uri="{63B3BB69-23CF-44E3-9099-C40C66FF867C}">
                  <a14:compatExt spid="_x0000_s445464"/>
                </a:ext>
                <a:ext uri="{FF2B5EF4-FFF2-40B4-BE49-F238E27FC236}">
                  <a16:creationId xmlns:a16="http://schemas.microsoft.com/office/drawing/2014/main" id="{00000000-0008-0000-0600-000018CC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Hydro</a:t>
              </a:r>
            </a:p>
          </xdr:txBody>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3</xdr:col>
          <xdr:colOff>409575</xdr:colOff>
          <xdr:row>5</xdr:row>
          <xdr:rowOff>47625</xdr:rowOff>
        </xdr:from>
        <xdr:to>
          <xdr:col>5</xdr:col>
          <xdr:colOff>657225</xdr:colOff>
          <xdr:row>6</xdr:row>
          <xdr:rowOff>9525</xdr:rowOff>
        </xdr:to>
        <xdr:sp macro="" textlink="">
          <xdr:nvSpPr>
            <xdr:cNvPr id="445465" name="Option Button 25" hidden="1">
              <a:extLst>
                <a:ext uri="{63B3BB69-23CF-44E3-9099-C40C66FF867C}">
                  <a14:compatExt spid="_x0000_s445465"/>
                </a:ext>
                <a:ext uri="{FF2B5EF4-FFF2-40B4-BE49-F238E27FC236}">
                  <a16:creationId xmlns:a16="http://schemas.microsoft.com/office/drawing/2014/main" id="{00000000-0008-0000-0600-000019CC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Dumbwaiter</a:t>
              </a:r>
            </a:p>
          </xdr:txBody>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7</xdr:col>
          <xdr:colOff>285750</xdr:colOff>
          <xdr:row>5</xdr:row>
          <xdr:rowOff>47625</xdr:rowOff>
        </xdr:from>
        <xdr:to>
          <xdr:col>8</xdr:col>
          <xdr:colOff>704850</xdr:colOff>
          <xdr:row>6</xdr:row>
          <xdr:rowOff>9525</xdr:rowOff>
        </xdr:to>
        <xdr:sp macro="" textlink="">
          <xdr:nvSpPr>
            <xdr:cNvPr id="445466" name="Option Button 26" hidden="1">
              <a:extLst>
                <a:ext uri="{63B3BB69-23CF-44E3-9099-C40C66FF867C}">
                  <a14:compatExt spid="_x0000_s445466"/>
                </a:ext>
                <a:ext uri="{FF2B5EF4-FFF2-40B4-BE49-F238E27FC236}">
                  <a16:creationId xmlns:a16="http://schemas.microsoft.com/office/drawing/2014/main" id="{00000000-0008-0000-0600-00001ACC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Homewaiter</a:t>
              </a:r>
            </a:p>
          </xdr:txBody>
        </xdr:sp>
        <xdr:clientData fLocksWithSheet="0"/>
      </xdr:twoCellAnchor>
    </mc:Choice>
    <mc:Fallback/>
  </mc:AlternateContent>
  <mc:AlternateContent xmlns:mc="http://schemas.openxmlformats.org/markup-compatibility/2006">
    <mc:Choice xmlns:a14="http://schemas.microsoft.com/office/drawing/2010/main" Requires="a14">
      <xdr:twoCellAnchor editAs="oneCell">
        <xdr:from>
          <xdr:col>1</xdr:col>
          <xdr:colOff>295275</xdr:colOff>
          <xdr:row>8</xdr:row>
          <xdr:rowOff>0</xdr:rowOff>
        </xdr:from>
        <xdr:to>
          <xdr:col>10</xdr:col>
          <xdr:colOff>276225</xdr:colOff>
          <xdr:row>13</xdr:row>
          <xdr:rowOff>47625</xdr:rowOff>
        </xdr:to>
        <xdr:sp macro="" textlink="">
          <xdr:nvSpPr>
            <xdr:cNvPr id="445467" name="Group Box 27" hidden="1">
              <a:extLst>
                <a:ext uri="{63B3BB69-23CF-44E3-9099-C40C66FF867C}">
                  <a14:compatExt spid="_x0000_s445467"/>
                </a:ext>
                <a:ext uri="{FF2B5EF4-FFF2-40B4-BE49-F238E27FC236}">
                  <a16:creationId xmlns:a16="http://schemas.microsoft.com/office/drawing/2014/main" id="{00000000-0008-0000-0600-00001BCC06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285750</xdr:colOff>
          <xdr:row>17</xdr:row>
          <xdr:rowOff>9525</xdr:rowOff>
        </xdr:from>
        <xdr:to>
          <xdr:col>10</xdr:col>
          <xdr:colOff>266700</xdr:colOff>
          <xdr:row>21</xdr:row>
          <xdr:rowOff>19050</xdr:rowOff>
        </xdr:to>
        <xdr:sp macro="" textlink="">
          <xdr:nvSpPr>
            <xdr:cNvPr id="445468" name="Group Box 28" hidden="1">
              <a:extLst>
                <a:ext uri="{63B3BB69-23CF-44E3-9099-C40C66FF867C}">
                  <a14:compatExt spid="_x0000_s445468"/>
                </a:ext>
                <a:ext uri="{FF2B5EF4-FFF2-40B4-BE49-F238E27FC236}">
                  <a16:creationId xmlns:a16="http://schemas.microsoft.com/office/drawing/2014/main" id="{00000000-0008-0000-0600-00001CCC06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xdr:oneCellAnchor>
    <xdr:from>
      <xdr:col>6</xdr:col>
      <xdr:colOff>38099</xdr:colOff>
      <xdr:row>24</xdr:row>
      <xdr:rowOff>304800</xdr:rowOff>
    </xdr:from>
    <xdr:ext cx="466726" cy="228600"/>
    <xdr:sp macro="" textlink="">
      <xdr:nvSpPr>
        <xdr:cNvPr id="4" name="TextBox 3">
          <a:extLst>
            <a:ext uri="{FF2B5EF4-FFF2-40B4-BE49-F238E27FC236}">
              <a16:creationId xmlns:a16="http://schemas.microsoft.com/office/drawing/2014/main" id="{00000000-0008-0000-0600-000004000000}"/>
            </a:ext>
          </a:extLst>
        </xdr:cNvPr>
        <xdr:cNvSpPr txBox="1"/>
      </xdr:nvSpPr>
      <xdr:spPr>
        <a:xfrm>
          <a:off x="3781424" y="5981700"/>
          <a:ext cx="466726" cy="2286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lang="en-US" sz="1100"/>
            <a:t>Qty</a:t>
          </a:r>
        </a:p>
      </xdr:txBody>
    </xdr:sp>
    <xdr:clientData/>
  </xdr:oneCellAnchor>
  <mc:AlternateContent xmlns:mc="http://schemas.openxmlformats.org/markup-compatibility/2006">
    <mc:Choice xmlns:a14="http://schemas.microsoft.com/office/drawing/2010/main" Requires="a14">
      <xdr:twoCellAnchor editAs="oneCell">
        <xdr:from>
          <xdr:col>1</xdr:col>
          <xdr:colOff>285750</xdr:colOff>
          <xdr:row>25</xdr:row>
          <xdr:rowOff>0</xdr:rowOff>
        </xdr:from>
        <xdr:to>
          <xdr:col>10</xdr:col>
          <xdr:colOff>266700</xdr:colOff>
          <xdr:row>29</xdr:row>
          <xdr:rowOff>19050</xdr:rowOff>
        </xdr:to>
        <xdr:sp macro="" textlink="">
          <xdr:nvSpPr>
            <xdr:cNvPr id="445470" name="Group Box 30" hidden="1">
              <a:extLst>
                <a:ext uri="{63B3BB69-23CF-44E3-9099-C40C66FF867C}">
                  <a14:compatExt spid="_x0000_s445470"/>
                </a:ext>
                <a:ext uri="{FF2B5EF4-FFF2-40B4-BE49-F238E27FC236}">
                  <a16:creationId xmlns:a16="http://schemas.microsoft.com/office/drawing/2014/main" id="{00000000-0008-0000-0600-00001ECC06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400050</xdr:colOff>
          <xdr:row>27</xdr:row>
          <xdr:rowOff>47625</xdr:rowOff>
        </xdr:from>
        <xdr:to>
          <xdr:col>5</xdr:col>
          <xdr:colOff>857250</xdr:colOff>
          <xdr:row>27</xdr:row>
          <xdr:rowOff>238125</xdr:rowOff>
        </xdr:to>
        <xdr:sp macro="" textlink="">
          <xdr:nvSpPr>
            <xdr:cNvPr id="445473" name="Option Button 33" hidden="1">
              <a:extLst>
                <a:ext uri="{63B3BB69-23CF-44E3-9099-C40C66FF867C}">
                  <a14:compatExt spid="_x0000_s445473"/>
                </a:ext>
                <a:ext uri="{FF2B5EF4-FFF2-40B4-BE49-F238E27FC236}">
                  <a16:creationId xmlns:a16="http://schemas.microsoft.com/office/drawing/2014/main" id="{00000000-0008-0000-0600-000021CC06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en-US" sz="800" b="0" i="0" u="none" strike="noStrike" baseline="0">
                  <a:solidFill>
                    <a:srgbClr val="000000"/>
                  </a:solidFill>
                  <a:latin typeface="Segoe UI"/>
                  <a:cs typeface="Segoe UI"/>
                </a:rPr>
                <a:t>Commercial Style Doors (Per Opening)</a:t>
              </a:r>
            </a:p>
          </xdr:txBody>
        </xdr:sp>
        <xdr:clientData fLocksWithSheet="0"/>
      </xdr:twoCellAnchor>
    </mc:Choice>
    <mc:Fallback/>
  </mc:AlternateContent>
</xdr:wsDr>
</file>

<file path=xl/drawings/drawing7.xml><?xml version="1.0" encoding="utf-8"?>
<xdr:wsDr xmlns:xdr="http://schemas.openxmlformats.org/drawingml/2006/spreadsheetDrawing" xmlns:a="http://schemas.openxmlformats.org/drawingml/2006/main">
  <xdr:twoCellAnchor editAs="oneCell">
    <xdr:from>
      <xdr:col>2</xdr:col>
      <xdr:colOff>85725</xdr:colOff>
      <xdr:row>0</xdr:row>
      <xdr:rowOff>114300</xdr:rowOff>
    </xdr:from>
    <xdr:to>
      <xdr:col>6</xdr:col>
      <xdr:colOff>57150</xdr:colOff>
      <xdr:row>2</xdr:row>
      <xdr:rowOff>171450</xdr:rowOff>
    </xdr:to>
    <xdr:pic>
      <xdr:nvPicPr>
        <xdr:cNvPr id="320338" name="Picture 5">
          <a:extLst>
            <a:ext uri="{FF2B5EF4-FFF2-40B4-BE49-F238E27FC236}">
              <a16:creationId xmlns:a16="http://schemas.microsoft.com/office/drawing/2014/main" id="{00000000-0008-0000-0700-000052E304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38150" y="114300"/>
          <a:ext cx="1647825" cy="657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190500</xdr:colOff>
      <xdr:row>46</xdr:row>
      <xdr:rowOff>152400</xdr:rowOff>
    </xdr:from>
    <xdr:to>
      <xdr:col>12</xdr:col>
      <xdr:colOff>200025</xdr:colOff>
      <xdr:row>58</xdr:row>
      <xdr:rowOff>152400</xdr:rowOff>
    </xdr:to>
    <xdr:grpSp>
      <xdr:nvGrpSpPr>
        <xdr:cNvPr id="320339" name="Group 29">
          <a:extLst>
            <a:ext uri="{FF2B5EF4-FFF2-40B4-BE49-F238E27FC236}">
              <a16:creationId xmlns:a16="http://schemas.microsoft.com/office/drawing/2014/main" id="{00000000-0008-0000-0700-000053E30400}"/>
            </a:ext>
          </a:extLst>
        </xdr:cNvPr>
        <xdr:cNvGrpSpPr>
          <a:grpSpLocks/>
        </xdr:cNvGrpSpPr>
      </xdr:nvGrpSpPr>
      <xdr:grpSpPr bwMode="auto">
        <a:xfrm>
          <a:off x="542925" y="8963025"/>
          <a:ext cx="4200525" cy="3429000"/>
          <a:chOff x="2566252" y="9896475"/>
          <a:chExt cx="3796452" cy="2433043"/>
        </a:xfrm>
      </xdr:grpSpPr>
      <xdr:pic>
        <xdr:nvPicPr>
          <xdr:cNvPr id="320360" name="Picture 2">
            <a:extLst>
              <a:ext uri="{FF2B5EF4-FFF2-40B4-BE49-F238E27FC236}">
                <a16:creationId xmlns:a16="http://schemas.microsoft.com/office/drawing/2014/main" id="{00000000-0008-0000-0700-000068E304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3186294" y="9896475"/>
            <a:ext cx="2638425" cy="2057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sp macro="" textlink="">
        <xdr:nvSpPr>
          <xdr:cNvPr id="5" name="TextBox 4">
            <a:extLst>
              <a:ext uri="{FF2B5EF4-FFF2-40B4-BE49-F238E27FC236}">
                <a16:creationId xmlns:a16="http://schemas.microsoft.com/office/drawing/2014/main" id="{00000000-0008-0000-0700-000005000000}"/>
              </a:ext>
            </a:extLst>
          </xdr:cNvPr>
          <xdr:cNvSpPr txBox="1"/>
        </xdr:nvSpPr>
        <xdr:spPr>
          <a:xfrm>
            <a:off x="3857562" y="10497977"/>
            <a:ext cx="516524" cy="20951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l"/>
            <a:r>
              <a:rPr lang="en-CA" sz="700" b="1">
                <a:latin typeface="Century Gothic" panose="020B0502020202020204" pitchFamily="34" charset="0"/>
              </a:rPr>
              <a:t>CODE</a:t>
            </a:r>
            <a:r>
              <a:rPr lang="en-CA" sz="700" b="1" baseline="0">
                <a:latin typeface="Century Gothic" panose="020B0502020202020204" pitchFamily="34" charset="0"/>
              </a:rPr>
              <a:t> 5</a:t>
            </a:r>
            <a:endParaRPr lang="en-CA" sz="700" b="1">
              <a:latin typeface="Century Gothic" panose="020B0502020202020204" pitchFamily="34" charset="0"/>
            </a:endParaRPr>
          </a:p>
        </xdr:txBody>
      </xdr:sp>
      <xdr:sp macro="" textlink="">
        <xdr:nvSpPr>
          <xdr:cNvPr id="6" name="TextBox 5">
            <a:extLst>
              <a:ext uri="{FF2B5EF4-FFF2-40B4-BE49-F238E27FC236}">
                <a16:creationId xmlns:a16="http://schemas.microsoft.com/office/drawing/2014/main" id="{00000000-0008-0000-0700-000006000000}"/>
              </a:ext>
            </a:extLst>
          </xdr:cNvPr>
          <xdr:cNvSpPr txBox="1"/>
        </xdr:nvSpPr>
        <xdr:spPr>
          <a:xfrm>
            <a:off x="3857562" y="11072446"/>
            <a:ext cx="525133" cy="1689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CA" sz="700" b="1">
                <a:latin typeface="Century Gothic" panose="020B0502020202020204" pitchFamily="34" charset="0"/>
              </a:rPr>
              <a:t>CODE</a:t>
            </a:r>
            <a:r>
              <a:rPr lang="en-CA" sz="700" b="1" baseline="0">
                <a:latin typeface="Century Gothic" panose="020B0502020202020204" pitchFamily="34" charset="0"/>
              </a:rPr>
              <a:t> 6</a:t>
            </a:r>
            <a:endParaRPr lang="en-CA" sz="700" b="1">
              <a:latin typeface="Century Gothic" panose="020B0502020202020204" pitchFamily="34" charset="0"/>
            </a:endParaRPr>
          </a:p>
        </xdr:txBody>
      </xdr:sp>
      <xdr:sp macro="" textlink="">
        <xdr:nvSpPr>
          <xdr:cNvPr id="7" name="TextBox 6">
            <a:extLst>
              <a:ext uri="{FF2B5EF4-FFF2-40B4-BE49-F238E27FC236}">
                <a16:creationId xmlns:a16="http://schemas.microsoft.com/office/drawing/2014/main" id="{00000000-0008-0000-0700-000007000000}"/>
              </a:ext>
            </a:extLst>
          </xdr:cNvPr>
          <xdr:cNvSpPr txBox="1"/>
        </xdr:nvSpPr>
        <xdr:spPr>
          <a:xfrm>
            <a:off x="4046954" y="11268441"/>
            <a:ext cx="559568" cy="17572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CA" sz="700" b="1">
                <a:latin typeface="Century Gothic" panose="020B0502020202020204" pitchFamily="34" charset="0"/>
              </a:rPr>
              <a:t>CODE</a:t>
            </a:r>
            <a:r>
              <a:rPr lang="en-CA" sz="700" b="1" baseline="0">
                <a:latin typeface="Century Gothic" panose="020B0502020202020204" pitchFamily="34" charset="0"/>
              </a:rPr>
              <a:t> 2</a:t>
            </a:r>
            <a:endParaRPr lang="en-CA" sz="700" b="1">
              <a:latin typeface="Century Gothic" panose="020B0502020202020204" pitchFamily="34" charset="0"/>
            </a:endParaRPr>
          </a:p>
        </xdr:txBody>
      </xdr:sp>
      <xdr:sp macro="" textlink="">
        <xdr:nvSpPr>
          <xdr:cNvPr id="8" name="TextBox 7">
            <a:extLst>
              <a:ext uri="{FF2B5EF4-FFF2-40B4-BE49-F238E27FC236}">
                <a16:creationId xmlns:a16="http://schemas.microsoft.com/office/drawing/2014/main" id="{00000000-0008-0000-0700-000008000000}"/>
              </a:ext>
            </a:extLst>
          </xdr:cNvPr>
          <xdr:cNvSpPr txBox="1"/>
        </xdr:nvSpPr>
        <xdr:spPr>
          <a:xfrm>
            <a:off x="4684001" y="10484460"/>
            <a:ext cx="525133" cy="18247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CA" sz="700" b="1">
                <a:latin typeface="Century Gothic" panose="020B0502020202020204" pitchFamily="34" charset="0"/>
              </a:rPr>
              <a:t>CODE</a:t>
            </a:r>
            <a:r>
              <a:rPr lang="en-CA" sz="700" b="1" baseline="0">
                <a:latin typeface="Century Gothic" panose="020B0502020202020204" pitchFamily="34" charset="0"/>
              </a:rPr>
              <a:t> 4</a:t>
            </a:r>
            <a:endParaRPr lang="en-CA" sz="700" b="1">
              <a:latin typeface="Century Gothic" panose="020B0502020202020204" pitchFamily="34" charset="0"/>
            </a:endParaRPr>
          </a:p>
        </xdr:txBody>
      </xdr:sp>
      <xdr:sp macro="" textlink="">
        <xdr:nvSpPr>
          <xdr:cNvPr id="9" name="TextBox 8">
            <a:extLst>
              <a:ext uri="{FF2B5EF4-FFF2-40B4-BE49-F238E27FC236}">
                <a16:creationId xmlns:a16="http://schemas.microsoft.com/office/drawing/2014/main" id="{00000000-0008-0000-0700-000009000000}"/>
              </a:ext>
            </a:extLst>
          </xdr:cNvPr>
          <xdr:cNvSpPr txBox="1"/>
        </xdr:nvSpPr>
        <xdr:spPr>
          <a:xfrm>
            <a:off x="4692609" y="11072446"/>
            <a:ext cx="533742" cy="16896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CA" sz="700" b="1">
                <a:latin typeface="Century Gothic" panose="020B0502020202020204" pitchFamily="34" charset="0"/>
              </a:rPr>
              <a:t>CODE</a:t>
            </a:r>
            <a:r>
              <a:rPr lang="en-CA" sz="700" b="1" baseline="0">
                <a:latin typeface="Century Gothic" panose="020B0502020202020204" pitchFamily="34" charset="0"/>
              </a:rPr>
              <a:t> 3</a:t>
            </a:r>
            <a:endParaRPr lang="en-CA" sz="700" b="1">
              <a:latin typeface="Century Gothic" panose="020B0502020202020204" pitchFamily="34" charset="0"/>
            </a:endParaRPr>
          </a:p>
        </xdr:txBody>
      </xdr:sp>
      <xdr:sp macro="" textlink="">
        <xdr:nvSpPr>
          <xdr:cNvPr id="10" name="TextBox 9">
            <a:extLst>
              <a:ext uri="{FF2B5EF4-FFF2-40B4-BE49-F238E27FC236}">
                <a16:creationId xmlns:a16="http://schemas.microsoft.com/office/drawing/2014/main" id="{00000000-0008-0000-0700-00000A000000}"/>
              </a:ext>
            </a:extLst>
          </xdr:cNvPr>
          <xdr:cNvSpPr txBox="1"/>
        </xdr:nvSpPr>
        <xdr:spPr>
          <a:xfrm>
            <a:off x="4511826" y="11268441"/>
            <a:ext cx="533742" cy="17572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CA" sz="700" b="1">
                <a:latin typeface="Century Gothic" panose="020B0502020202020204" pitchFamily="34" charset="0"/>
              </a:rPr>
              <a:t>CODE</a:t>
            </a:r>
            <a:r>
              <a:rPr lang="en-CA" sz="700" b="1" baseline="0">
                <a:latin typeface="Century Gothic" panose="020B0502020202020204" pitchFamily="34" charset="0"/>
              </a:rPr>
              <a:t> 1</a:t>
            </a:r>
            <a:endParaRPr lang="en-CA" sz="700" b="1">
              <a:latin typeface="Century Gothic" panose="020B0502020202020204" pitchFamily="34" charset="0"/>
            </a:endParaRPr>
          </a:p>
        </xdr:txBody>
      </xdr:sp>
      <xdr:cxnSp macro="">
        <xdr:nvCxnSpPr>
          <xdr:cNvPr id="11" name="Straight Connector 10">
            <a:extLst>
              <a:ext uri="{FF2B5EF4-FFF2-40B4-BE49-F238E27FC236}">
                <a16:creationId xmlns:a16="http://schemas.microsoft.com/office/drawing/2014/main" id="{00000000-0008-0000-0700-00000B000000}"/>
              </a:ext>
            </a:extLst>
          </xdr:cNvPr>
          <xdr:cNvCxnSpPr/>
        </xdr:nvCxnSpPr>
        <xdr:spPr>
          <a:xfrm flipH="1" flipV="1">
            <a:off x="2574861" y="10383084"/>
            <a:ext cx="714525" cy="993493"/>
          </a:xfrm>
          <a:prstGeom prst="line">
            <a:avLst/>
          </a:prstGeom>
          <a:ln w="12700">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xnSp macro="">
        <xdr:nvCxnSpPr>
          <xdr:cNvPr id="12" name="Straight Connector 11">
            <a:extLst>
              <a:ext uri="{FF2B5EF4-FFF2-40B4-BE49-F238E27FC236}">
                <a16:creationId xmlns:a16="http://schemas.microsoft.com/office/drawing/2014/main" id="{00000000-0008-0000-0700-00000C000000}"/>
              </a:ext>
            </a:extLst>
          </xdr:cNvPr>
          <xdr:cNvCxnSpPr/>
        </xdr:nvCxnSpPr>
        <xdr:spPr>
          <a:xfrm flipH="1">
            <a:off x="2566252" y="10457427"/>
            <a:ext cx="723134" cy="959700"/>
          </a:xfrm>
          <a:prstGeom prst="line">
            <a:avLst/>
          </a:prstGeom>
          <a:ln w="12700">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xnSp macro="">
        <xdr:nvCxnSpPr>
          <xdr:cNvPr id="13" name="Straight Connector 12">
            <a:extLst>
              <a:ext uri="{FF2B5EF4-FFF2-40B4-BE49-F238E27FC236}">
                <a16:creationId xmlns:a16="http://schemas.microsoft.com/office/drawing/2014/main" id="{00000000-0008-0000-0700-00000D000000}"/>
              </a:ext>
            </a:extLst>
          </xdr:cNvPr>
          <xdr:cNvCxnSpPr/>
        </xdr:nvCxnSpPr>
        <xdr:spPr>
          <a:xfrm>
            <a:off x="5751484" y="10464185"/>
            <a:ext cx="611220" cy="939425"/>
          </a:xfrm>
          <a:prstGeom prst="line">
            <a:avLst/>
          </a:prstGeom>
          <a:ln w="12700">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xnSp macro="">
        <xdr:nvCxnSpPr>
          <xdr:cNvPr id="14" name="Straight Connector 13">
            <a:extLst>
              <a:ext uri="{FF2B5EF4-FFF2-40B4-BE49-F238E27FC236}">
                <a16:creationId xmlns:a16="http://schemas.microsoft.com/office/drawing/2014/main" id="{00000000-0008-0000-0700-00000E000000}"/>
              </a:ext>
            </a:extLst>
          </xdr:cNvPr>
          <xdr:cNvCxnSpPr/>
        </xdr:nvCxnSpPr>
        <xdr:spPr>
          <a:xfrm flipV="1">
            <a:off x="5742875" y="10389842"/>
            <a:ext cx="619829" cy="986734"/>
          </a:xfrm>
          <a:prstGeom prst="line">
            <a:avLst/>
          </a:prstGeom>
          <a:ln w="12700">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xnSp macro="">
        <xdr:nvCxnSpPr>
          <xdr:cNvPr id="15" name="Straight Connector 14">
            <a:extLst>
              <a:ext uri="{FF2B5EF4-FFF2-40B4-BE49-F238E27FC236}">
                <a16:creationId xmlns:a16="http://schemas.microsoft.com/office/drawing/2014/main" id="{00000000-0008-0000-0700-00000F000000}"/>
              </a:ext>
            </a:extLst>
          </xdr:cNvPr>
          <xdr:cNvCxnSpPr/>
        </xdr:nvCxnSpPr>
        <xdr:spPr>
          <a:xfrm flipH="1">
            <a:off x="3917823" y="11863185"/>
            <a:ext cx="1377398" cy="466333"/>
          </a:xfrm>
          <a:prstGeom prst="line">
            <a:avLst/>
          </a:prstGeom>
          <a:ln w="12700">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xnSp macro="">
        <xdr:nvCxnSpPr>
          <xdr:cNvPr id="16" name="Straight Connector 15">
            <a:extLst>
              <a:ext uri="{FF2B5EF4-FFF2-40B4-BE49-F238E27FC236}">
                <a16:creationId xmlns:a16="http://schemas.microsoft.com/office/drawing/2014/main" id="{00000000-0008-0000-0700-000010000000}"/>
              </a:ext>
            </a:extLst>
          </xdr:cNvPr>
          <xdr:cNvCxnSpPr/>
        </xdr:nvCxnSpPr>
        <xdr:spPr>
          <a:xfrm>
            <a:off x="3745649" y="11869943"/>
            <a:ext cx="1282701" cy="452816"/>
          </a:xfrm>
          <a:prstGeom prst="line">
            <a:avLst/>
          </a:prstGeom>
          <a:ln w="12700">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grpSp>
    <xdr:clientData/>
  </xdr:twoCellAnchor>
  <mc:AlternateContent xmlns:mc="http://schemas.openxmlformats.org/markup-compatibility/2006">
    <mc:Choice xmlns:a14="http://schemas.microsoft.com/office/drawing/2010/main" Requires="a14">
      <xdr:twoCellAnchor>
        <xdr:from>
          <xdr:col>5</xdr:col>
          <xdr:colOff>238125</xdr:colOff>
          <xdr:row>49</xdr:row>
          <xdr:rowOff>57150</xdr:rowOff>
        </xdr:from>
        <xdr:to>
          <xdr:col>6</xdr:col>
          <xdr:colOff>38100</xdr:colOff>
          <xdr:row>50</xdr:row>
          <xdr:rowOff>114300</xdr:rowOff>
        </xdr:to>
        <xdr:sp macro="" textlink="">
          <xdr:nvSpPr>
            <xdr:cNvPr id="283658" name="Check Box 10" hidden="1">
              <a:extLst>
                <a:ext uri="{63B3BB69-23CF-44E3-9099-C40C66FF867C}">
                  <a14:compatExt spid="_x0000_s283658"/>
                </a:ext>
                <a:ext uri="{FF2B5EF4-FFF2-40B4-BE49-F238E27FC236}">
                  <a16:creationId xmlns:a16="http://schemas.microsoft.com/office/drawing/2014/main" id="{00000000-0008-0000-0700-00000A540400}"/>
                </a:ext>
              </a:extLst>
            </xdr:cNvPr>
            <xdr:cNvSpPr/>
          </xdr:nvSpPr>
          <xdr:spPr bwMode="auto">
            <a:xfrm>
              <a:off x="0" y="0"/>
              <a:ext cx="0" cy="0"/>
            </a:xfrm>
            <a:prstGeom prst="rect">
              <a:avLst/>
            </a:prstGeom>
            <a:noFill/>
            <a:ln>
              <a:noFill/>
            </a:ln>
            <a:extLst>
              <a:ext uri="{909E8E84-426E-40DD-AFC4-6F175D3DCCD1}">
                <a14:hiddenFill>
                  <a:solidFill>
                    <a:srgbClr val="FFFFCC" mc:Ignorable="a14" a14:legacySpreadsheetColorIndex="26"/>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47625</xdr:colOff>
          <xdr:row>49</xdr:row>
          <xdr:rowOff>47625</xdr:rowOff>
        </xdr:from>
        <xdr:to>
          <xdr:col>9</xdr:col>
          <xdr:colOff>266700</xdr:colOff>
          <xdr:row>50</xdr:row>
          <xdr:rowOff>104775</xdr:rowOff>
        </xdr:to>
        <xdr:sp macro="" textlink="">
          <xdr:nvSpPr>
            <xdr:cNvPr id="283659" name="Check Box 11" hidden="1">
              <a:extLst>
                <a:ext uri="{63B3BB69-23CF-44E3-9099-C40C66FF867C}">
                  <a14:compatExt spid="_x0000_s283659"/>
                </a:ext>
                <a:ext uri="{FF2B5EF4-FFF2-40B4-BE49-F238E27FC236}">
                  <a16:creationId xmlns:a16="http://schemas.microsoft.com/office/drawing/2014/main" id="{00000000-0008-0000-0700-00000B540400}"/>
                </a:ext>
              </a:extLst>
            </xdr:cNvPr>
            <xdr:cNvSpPr/>
          </xdr:nvSpPr>
          <xdr:spPr bwMode="auto">
            <a:xfrm>
              <a:off x="0" y="0"/>
              <a:ext cx="0" cy="0"/>
            </a:xfrm>
            <a:prstGeom prst="rect">
              <a:avLst/>
            </a:prstGeom>
            <a:noFill/>
            <a:ln>
              <a:noFill/>
            </a:ln>
            <a:extLst>
              <a:ext uri="{909E8E84-426E-40DD-AFC4-6F175D3DCCD1}">
                <a14:hiddenFill>
                  <a:solidFill>
                    <a:srgbClr val="FFFFCC" mc:Ignorable="a14" a14:legacySpreadsheetColorIndex="26"/>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9</xdr:col>
          <xdr:colOff>47625</xdr:colOff>
          <xdr:row>52</xdr:row>
          <xdr:rowOff>9525</xdr:rowOff>
        </xdr:from>
        <xdr:to>
          <xdr:col>9</xdr:col>
          <xdr:colOff>266700</xdr:colOff>
          <xdr:row>53</xdr:row>
          <xdr:rowOff>66675</xdr:rowOff>
        </xdr:to>
        <xdr:sp macro="" textlink="">
          <xdr:nvSpPr>
            <xdr:cNvPr id="283660" name="Check Box 12" hidden="1">
              <a:extLst>
                <a:ext uri="{63B3BB69-23CF-44E3-9099-C40C66FF867C}">
                  <a14:compatExt spid="_x0000_s283660"/>
                </a:ext>
                <a:ext uri="{FF2B5EF4-FFF2-40B4-BE49-F238E27FC236}">
                  <a16:creationId xmlns:a16="http://schemas.microsoft.com/office/drawing/2014/main" id="{00000000-0008-0000-0700-00000C540400}"/>
                </a:ext>
              </a:extLst>
            </xdr:cNvPr>
            <xdr:cNvSpPr/>
          </xdr:nvSpPr>
          <xdr:spPr bwMode="auto">
            <a:xfrm>
              <a:off x="0" y="0"/>
              <a:ext cx="0" cy="0"/>
            </a:xfrm>
            <a:prstGeom prst="rect">
              <a:avLst/>
            </a:prstGeom>
            <a:noFill/>
            <a:ln>
              <a:noFill/>
            </a:ln>
            <a:extLst>
              <a:ext uri="{909E8E84-426E-40DD-AFC4-6F175D3DCCD1}">
                <a14:hiddenFill>
                  <a:solidFill>
                    <a:srgbClr val="FFFFCC" mc:Ignorable="a14" a14:legacySpreadsheetColorIndex="26"/>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8</xdr:col>
          <xdr:colOff>257175</xdr:colOff>
          <xdr:row>52</xdr:row>
          <xdr:rowOff>257175</xdr:rowOff>
        </xdr:from>
        <xdr:to>
          <xdr:col>9</xdr:col>
          <xdr:colOff>57150</xdr:colOff>
          <xdr:row>54</xdr:row>
          <xdr:rowOff>104775</xdr:rowOff>
        </xdr:to>
        <xdr:sp macro="" textlink="">
          <xdr:nvSpPr>
            <xdr:cNvPr id="283661" name="Check Box 13" hidden="1">
              <a:extLst>
                <a:ext uri="{63B3BB69-23CF-44E3-9099-C40C66FF867C}">
                  <a14:compatExt spid="_x0000_s283661"/>
                </a:ext>
                <a:ext uri="{FF2B5EF4-FFF2-40B4-BE49-F238E27FC236}">
                  <a16:creationId xmlns:a16="http://schemas.microsoft.com/office/drawing/2014/main" id="{00000000-0008-0000-0700-00000D540400}"/>
                </a:ext>
              </a:extLst>
            </xdr:cNvPr>
            <xdr:cNvSpPr/>
          </xdr:nvSpPr>
          <xdr:spPr bwMode="auto">
            <a:xfrm>
              <a:off x="0" y="0"/>
              <a:ext cx="0" cy="0"/>
            </a:xfrm>
            <a:prstGeom prst="rect">
              <a:avLst/>
            </a:prstGeom>
            <a:noFill/>
            <a:ln>
              <a:noFill/>
            </a:ln>
            <a:extLst>
              <a:ext uri="{909E8E84-426E-40DD-AFC4-6F175D3DCCD1}">
                <a14:hiddenFill>
                  <a:solidFill>
                    <a:srgbClr val="FFFFCC" mc:Ignorable="a14" a14:legacySpreadsheetColorIndex="26"/>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6</xdr:col>
          <xdr:colOff>9525</xdr:colOff>
          <xdr:row>52</xdr:row>
          <xdr:rowOff>257175</xdr:rowOff>
        </xdr:from>
        <xdr:to>
          <xdr:col>6</xdr:col>
          <xdr:colOff>228600</xdr:colOff>
          <xdr:row>54</xdr:row>
          <xdr:rowOff>104775</xdr:rowOff>
        </xdr:to>
        <xdr:sp macro="" textlink="">
          <xdr:nvSpPr>
            <xdr:cNvPr id="283662" name="Check Box 14" hidden="1">
              <a:extLst>
                <a:ext uri="{63B3BB69-23CF-44E3-9099-C40C66FF867C}">
                  <a14:compatExt spid="_x0000_s283662"/>
                </a:ext>
                <a:ext uri="{FF2B5EF4-FFF2-40B4-BE49-F238E27FC236}">
                  <a16:creationId xmlns:a16="http://schemas.microsoft.com/office/drawing/2014/main" id="{00000000-0008-0000-0700-00000E540400}"/>
                </a:ext>
              </a:extLst>
            </xdr:cNvPr>
            <xdr:cNvSpPr/>
          </xdr:nvSpPr>
          <xdr:spPr bwMode="auto">
            <a:xfrm>
              <a:off x="0" y="0"/>
              <a:ext cx="0" cy="0"/>
            </a:xfrm>
            <a:prstGeom prst="rect">
              <a:avLst/>
            </a:prstGeom>
            <a:noFill/>
            <a:ln>
              <a:noFill/>
            </a:ln>
            <a:extLst>
              <a:ext uri="{909E8E84-426E-40DD-AFC4-6F175D3DCCD1}">
                <a14:hiddenFill>
                  <a:solidFill>
                    <a:srgbClr val="FFFFCC" mc:Ignorable="a14" a14:legacySpreadsheetColorIndex="26"/>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238125</xdr:colOff>
          <xdr:row>52</xdr:row>
          <xdr:rowOff>9525</xdr:rowOff>
        </xdr:from>
        <xdr:to>
          <xdr:col>6</xdr:col>
          <xdr:colOff>38100</xdr:colOff>
          <xdr:row>53</xdr:row>
          <xdr:rowOff>66675</xdr:rowOff>
        </xdr:to>
        <xdr:sp macro="" textlink="">
          <xdr:nvSpPr>
            <xdr:cNvPr id="283663" name="Check Box 15" hidden="1">
              <a:extLst>
                <a:ext uri="{63B3BB69-23CF-44E3-9099-C40C66FF867C}">
                  <a14:compatExt spid="_x0000_s283663"/>
                </a:ext>
                <a:ext uri="{FF2B5EF4-FFF2-40B4-BE49-F238E27FC236}">
                  <a16:creationId xmlns:a16="http://schemas.microsoft.com/office/drawing/2014/main" id="{00000000-0008-0000-0700-00000F540400}"/>
                </a:ext>
              </a:extLst>
            </xdr:cNvPr>
            <xdr:cNvSpPr/>
          </xdr:nvSpPr>
          <xdr:spPr bwMode="auto">
            <a:xfrm>
              <a:off x="0" y="0"/>
              <a:ext cx="0" cy="0"/>
            </a:xfrm>
            <a:prstGeom prst="rect">
              <a:avLst/>
            </a:prstGeom>
            <a:noFill/>
            <a:ln>
              <a:noFill/>
            </a:ln>
            <a:extLst>
              <a:ext uri="{909E8E84-426E-40DD-AFC4-6F175D3DCCD1}">
                <a14:hiddenFill>
                  <a:solidFill>
                    <a:srgbClr val="FFFFCC" mc:Ignorable="a14" a14:legacySpreadsheetColorIndex="26"/>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85725</xdr:colOff>
          <xdr:row>46</xdr:row>
          <xdr:rowOff>38100</xdr:rowOff>
        </xdr:from>
        <xdr:to>
          <xdr:col>15</xdr:col>
          <xdr:colOff>19050</xdr:colOff>
          <xdr:row>46</xdr:row>
          <xdr:rowOff>257175</xdr:rowOff>
        </xdr:to>
        <xdr:sp macro="" textlink="">
          <xdr:nvSpPr>
            <xdr:cNvPr id="283722" name="Check Box 74" hidden="1">
              <a:extLst>
                <a:ext uri="{63B3BB69-23CF-44E3-9099-C40C66FF867C}">
                  <a14:compatExt spid="_x0000_s283722"/>
                </a:ext>
                <a:ext uri="{FF2B5EF4-FFF2-40B4-BE49-F238E27FC236}">
                  <a16:creationId xmlns:a16="http://schemas.microsoft.com/office/drawing/2014/main" id="{00000000-0008-0000-0700-00004A540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85725</xdr:colOff>
          <xdr:row>47</xdr:row>
          <xdr:rowOff>38100</xdr:rowOff>
        </xdr:from>
        <xdr:to>
          <xdr:col>15</xdr:col>
          <xdr:colOff>19050</xdr:colOff>
          <xdr:row>47</xdr:row>
          <xdr:rowOff>257175</xdr:rowOff>
        </xdr:to>
        <xdr:sp macro="" textlink="">
          <xdr:nvSpPr>
            <xdr:cNvPr id="283723" name="Check Box 75" hidden="1">
              <a:extLst>
                <a:ext uri="{63B3BB69-23CF-44E3-9099-C40C66FF867C}">
                  <a14:compatExt spid="_x0000_s283723"/>
                </a:ext>
                <a:ext uri="{FF2B5EF4-FFF2-40B4-BE49-F238E27FC236}">
                  <a16:creationId xmlns:a16="http://schemas.microsoft.com/office/drawing/2014/main" id="{00000000-0008-0000-0700-00004B540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85725</xdr:colOff>
          <xdr:row>48</xdr:row>
          <xdr:rowOff>38100</xdr:rowOff>
        </xdr:from>
        <xdr:to>
          <xdr:col>15</xdr:col>
          <xdr:colOff>19050</xdr:colOff>
          <xdr:row>48</xdr:row>
          <xdr:rowOff>257175</xdr:rowOff>
        </xdr:to>
        <xdr:sp macro="" textlink="">
          <xdr:nvSpPr>
            <xdr:cNvPr id="283724" name="Check Box 76" hidden="1">
              <a:extLst>
                <a:ext uri="{63B3BB69-23CF-44E3-9099-C40C66FF867C}">
                  <a14:compatExt spid="_x0000_s283724"/>
                </a:ext>
                <a:ext uri="{FF2B5EF4-FFF2-40B4-BE49-F238E27FC236}">
                  <a16:creationId xmlns:a16="http://schemas.microsoft.com/office/drawing/2014/main" id="{00000000-0008-0000-0700-00004C540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85725</xdr:colOff>
          <xdr:row>49</xdr:row>
          <xdr:rowOff>38100</xdr:rowOff>
        </xdr:from>
        <xdr:to>
          <xdr:col>15</xdr:col>
          <xdr:colOff>19050</xdr:colOff>
          <xdr:row>49</xdr:row>
          <xdr:rowOff>257175</xdr:rowOff>
        </xdr:to>
        <xdr:sp macro="" textlink="">
          <xdr:nvSpPr>
            <xdr:cNvPr id="283725" name="Check Box 77" hidden="1">
              <a:extLst>
                <a:ext uri="{63B3BB69-23CF-44E3-9099-C40C66FF867C}">
                  <a14:compatExt spid="_x0000_s283725"/>
                </a:ext>
                <a:ext uri="{FF2B5EF4-FFF2-40B4-BE49-F238E27FC236}">
                  <a16:creationId xmlns:a16="http://schemas.microsoft.com/office/drawing/2014/main" id="{00000000-0008-0000-0700-00004D540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85725</xdr:colOff>
          <xdr:row>50</xdr:row>
          <xdr:rowOff>38100</xdr:rowOff>
        </xdr:from>
        <xdr:to>
          <xdr:col>15</xdr:col>
          <xdr:colOff>19050</xdr:colOff>
          <xdr:row>50</xdr:row>
          <xdr:rowOff>257175</xdr:rowOff>
        </xdr:to>
        <xdr:sp macro="" textlink="">
          <xdr:nvSpPr>
            <xdr:cNvPr id="283726" name="Check Box 78" hidden="1">
              <a:extLst>
                <a:ext uri="{63B3BB69-23CF-44E3-9099-C40C66FF867C}">
                  <a14:compatExt spid="_x0000_s283726"/>
                </a:ext>
                <a:ext uri="{FF2B5EF4-FFF2-40B4-BE49-F238E27FC236}">
                  <a16:creationId xmlns:a16="http://schemas.microsoft.com/office/drawing/2014/main" id="{00000000-0008-0000-0700-00004E540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85725</xdr:colOff>
          <xdr:row>51</xdr:row>
          <xdr:rowOff>38100</xdr:rowOff>
        </xdr:from>
        <xdr:to>
          <xdr:col>15</xdr:col>
          <xdr:colOff>19050</xdr:colOff>
          <xdr:row>51</xdr:row>
          <xdr:rowOff>257175</xdr:rowOff>
        </xdr:to>
        <xdr:sp macro="" textlink="">
          <xdr:nvSpPr>
            <xdr:cNvPr id="283727" name="Check Box 79" hidden="1">
              <a:extLst>
                <a:ext uri="{63B3BB69-23CF-44E3-9099-C40C66FF867C}">
                  <a14:compatExt spid="_x0000_s283727"/>
                </a:ext>
                <a:ext uri="{FF2B5EF4-FFF2-40B4-BE49-F238E27FC236}">
                  <a16:creationId xmlns:a16="http://schemas.microsoft.com/office/drawing/2014/main" id="{00000000-0008-0000-0700-00004F540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85725</xdr:colOff>
          <xdr:row>52</xdr:row>
          <xdr:rowOff>38100</xdr:rowOff>
        </xdr:from>
        <xdr:to>
          <xdr:col>15</xdr:col>
          <xdr:colOff>19050</xdr:colOff>
          <xdr:row>52</xdr:row>
          <xdr:rowOff>257175</xdr:rowOff>
        </xdr:to>
        <xdr:sp macro="" textlink="">
          <xdr:nvSpPr>
            <xdr:cNvPr id="283728" name="Check Box 80" hidden="1">
              <a:extLst>
                <a:ext uri="{63B3BB69-23CF-44E3-9099-C40C66FF867C}">
                  <a14:compatExt spid="_x0000_s283728"/>
                </a:ext>
                <a:ext uri="{FF2B5EF4-FFF2-40B4-BE49-F238E27FC236}">
                  <a16:creationId xmlns:a16="http://schemas.microsoft.com/office/drawing/2014/main" id="{00000000-0008-0000-0700-000050540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85725</xdr:colOff>
          <xdr:row>55</xdr:row>
          <xdr:rowOff>38100</xdr:rowOff>
        </xdr:from>
        <xdr:to>
          <xdr:col>15</xdr:col>
          <xdr:colOff>19050</xdr:colOff>
          <xdr:row>55</xdr:row>
          <xdr:rowOff>257175</xdr:rowOff>
        </xdr:to>
        <xdr:sp macro="" textlink="">
          <xdr:nvSpPr>
            <xdr:cNvPr id="283729" name="Check Box 81" hidden="1">
              <a:extLst>
                <a:ext uri="{63B3BB69-23CF-44E3-9099-C40C66FF867C}">
                  <a14:compatExt spid="_x0000_s283729"/>
                </a:ext>
                <a:ext uri="{FF2B5EF4-FFF2-40B4-BE49-F238E27FC236}">
                  <a16:creationId xmlns:a16="http://schemas.microsoft.com/office/drawing/2014/main" id="{00000000-0008-0000-0700-000051540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85725</xdr:colOff>
          <xdr:row>56</xdr:row>
          <xdr:rowOff>38100</xdr:rowOff>
        </xdr:from>
        <xdr:to>
          <xdr:col>15</xdr:col>
          <xdr:colOff>19050</xdr:colOff>
          <xdr:row>56</xdr:row>
          <xdr:rowOff>257175</xdr:rowOff>
        </xdr:to>
        <xdr:sp macro="" textlink="">
          <xdr:nvSpPr>
            <xdr:cNvPr id="283730" name="Check Box 82" hidden="1">
              <a:extLst>
                <a:ext uri="{63B3BB69-23CF-44E3-9099-C40C66FF867C}">
                  <a14:compatExt spid="_x0000_s283730"/>
                </a:ext>
                <a:ext uri="{FF2B5EF4-FFF2-40B4-BE49-F238E27FC236}">
                  <a16:creationId xmlns:a16="http://schemas.microsoft.com/office/drawing/2014/main" id="{00000000-0008-0000-0700-000052540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85725</xdr:colOff>
          <xdr:row>57</xdr:row>
          <xdr:rowOff>38100</xdr:rowOff>
        </xdr:from>
        <xdr:to>
          <xdr:col>15</xdr:col>
          <xdr:colOff>19050</xdr:colOff>
          <xdr:row>57</xdr:row>
          <xdr:rowOff>257175</xdr:rowOff>
        </xdr:to>
        <xdr:sp macro="" textlink="">
          <xdr:nvSpPr>
            <xdr:cNvPr id="283731" name="Check Box 83" hidden="1">
              <a:extLst>
                <a:ext uri="{63B3BB69-23CF-44E3-9099-C40C66FF867C}">
                  <a14:compatExt spid="_x0000_s283731"/>
                </a:ext>
                <a:ext uri="{FF2B5EF4-FFF2-40B4-BE49-F238E27FC236}">
                  <a16:creationId xmlns:a16="http://schemas.microsoft.com/office/drawing/2014/main" id="{00000000-0008-0000-0700-000053540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85725</xdr:colOff>
          <xdr:row>58</xdr:row>
          <xdr:rowOff>38100</xdr:rowOff>
        </xdr:from>
        <xdr:to>
          <xdr:col>15</xdr:col>
          <xdr:colOff>19050</xdr:colOff>
          <xdr:row>58</xdr:row>
          <xdr:rowOff>257175</xdr:rowOff>
        </xdr:to>
        <xdr:sp macro="" textlink="">
          <xdr:nvSpPr>
            <xdr:cNvPr id="283732" name="Check Box 84" hidden="1">
              <a:extLst>
                <a:ext uri="{63B3BB69-23CF-44E3-9099-C40C66FF867C}">
                  <a14:compatExt spid="_x0000_s283732"/>
                </a:ext>
                <a:ext uri="{FF2B5EF4-FFF2-40B4-BE49-F238E27FC236}">
                  <a16:creationId xmlns:a16="http://schemas.microsoft.com/office/drawing/2014/main" id="{00000000-0008-0000-0700-000054540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85725</xdr:colOff>
          <xdr:row>59</xdr:row>
          <xdr:rowOff>38100</xdr:rowOff>
        </xdr:from>
        <xdr:to>
          <xdr:col>15</xdr:col>
          <xdr:colOff>19050</xdr:colOff>
          <xdr:row>59</xdr:row>
          <xdr:rowOff>257175</xdr:rowOff>
        </xdr:to>
        <xdr:sp macro="" textlink="">
          <xdr:nvSpPr>
            <xdr:cNvPr id="283733" name="Check Box 85" hidden="1">
              <a:extLst>
                <a:ext uri="{63B3BB69-23CF-44E3-9099-C40C66FF867C}">
                  <a14:compatExt spid="_x0000_s283733"/>
                </a:ext>
                <a:ext uri="{FF2B5EF4-FFF2-40B4-BE49-F238E27FC236}">
                  <a16:creationId xmlns:a16="http://schemas.microsoft.com/office/drawing/2014/main" id="{00000000-0008-0000-0700-000055540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85725</xdr:colOff>
          <xdr:row>60</xdr:row>
          <xdr:rowOff>38100</xdr:rowOff>
        </xdr:from>
        <xdr:to>
          <xdr:col>15</xdr:col>
          <xdr:colOff>19050</xdr:colOff>
          <xdr:row>60</xdr:row>
          <xdr:rowOff>257175</xdr:rowOff>
        </xdr:to>
        <xdr:sp macro="" textlink="">
          <xdr:nvSpPr>
            <xdr:cNvPr id="283734" name="Check Box 86" hidden="1">
              <a:extLst>
                <a:ext uri="{63B3BB69-23CF-44E3-9099-C40C66FF867C}">
                  <a14:compatExt spid="_x0000_s283734"/>
                </a:ext>
                <a:ext uri="{FF2B5EF4-FFF2-40B4-BE49-F238E27FC236}">
                  <a16:creationId xmlns:a16="http://schemas.microsoft.com/office/drawing/2014/main" id="{00000000-0008-0000-0700-000056540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85725</xdr:colOff>
          <xdr:row>61</xdr:row>
          <xdr:rowOff>38100</xdr:rowOff>
        </xdr:from>
        <xdr:to>
          <xdr:col>15</xdr:col>
          <xdr:colOff>19050</xdr:colOff>
          <xdr:row>61</xdr:row>
          <xdr:rowOff>257175</xdr:rowOff>
        </xdr:to>
        <xdr:sp macro="" textlink="">
          <xdr:nvSpPr>
            <xdr:cNvPr id="283735" name="Check Box 87" hidden="1">
              <a:extLst>
                <a:ext uri="{63B3BB69-23CF-44E3-9099-C40C66FF867C}">
                  <a14:compatExt spid="_x0000_s283735"/>
                </a:ext>
                <a:ext uri="{FF2B5EF4-FFF2-40B4-BE49-F238E27FC236}">
                  <a16:creationId xmlns:a16="http://schemas.microsoft.com/office/drawing/2014/main" id="{00000000-0008-0000-0700-000057540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85725</xdr:colOff>
          <xdr:row>62</xdr:row>
          <xdr:rowOff>38100</xdr:rowOff>
        </xdr:from>
        <xdr:to>
          <xdr:col>15</xdr:col>
          <xdr:colOff>19050</xdr:colOff>
          <xdr:row>62</xdr:row>
          <xdr:rowOff>257175</xdr:rowOff>
        </xdr:to>
        <xdr:sp macro="" textlink="">
          <xdr:nvSpPr>
            <xdr:cNvPr id="283736" name="Check Box 88" hidden="1">
              <a:extLst>
                <a:ext uri="{63B3BB69-23CF-44E3-9099-C40C66FF867C}">
                  <a14:compatExt spid="_x0000_s283736"/>
                </a:ext>
                <a:ext uri="{FF2B5EF4-FFF2-40B4-BE49-F238E27FC236}">
                  <a16:creationId xmlns:a16="http://schemas.microsoft.com/office/drawing/2014/main" id="{00000000-0008-0000-0700-000058540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85725</xdr:colOff>
          <xdr:row>63</xdr:row>
          <xdr:rowOff>38100</xdr:rowOff>
        </xdr:from>
        <xdr:to>
          <xdr:col>15</xdr:col>
          <xdr:colOff>19050</xdr:colOff>
          <xdr:row>63</xdr:row>
          <xdr:rowOff>257175</xdr:rowOff>
        </xdr:to>
        <xdr:sp macro="" textlink="">
          <xdr:nvSpPr>
            <xdr:cNvPr id="283737" name="Check Box 89" hidden="1">
              <a:extLst>
                <a:ext uri="{63B3BB69-23CF-44E3-9099-C40C66FF867C}">
                  <a14:compatExt spid="_x0000_s283737"/>
                </a:ext>
                <a:ext uri="{FF2B5EF4-FFF2-40B4-BE49-F238E27FC236}">
                  <a16:creationId xmlns:a16="http://schemas.microsoft.com/office/drawing/2014/main" id="{00000000-0008-0000-0700-000059540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85725</xdr:colOff>
          <xdr:row>64</xdr:row>
          <xdr:rowOff>38100</xdr:rowOff>
        </xdr:from>
        <xdr:to>
          <xdr:col>15</xdr:col>
          <xdr:colOff>19050</xdr:colOff>
          <xdr:row>64</xdr:row>
          <xdr:rowOff>257175</xdr:rowOff>
        </xdr:to>
        <xdr:sp macro="" textlink="">
          <xdr:nvSpPr>
            <xdr:cNvPr id="283738" name="Check Box 90" hidden="1">
              <a:extLst>
                <a:ext uri="{63B3BB69-23CF-44E3-9099-C40C66FF867C}">
                  <a14:compatExt spid="_x0000_s283738"/>
                </a:ext>
                <a:ext uri="{FF2B5EF4-FFF2-40B4-BE49-F238E27FC236}">
                  <a16:creationId xmlns:a16="http://schemas.microsoft.com/office/drawing/2014/main" id="{00000000-0008-0000-0700-00005A540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85725</xdr:colOff>
          <xdr:row>65</xdr:row>
          <xdr:rowOff>38100</xdr:rowOff>
        </xdr:from>
        <xdr:to>
          <xdr:col>15</xdr:col>
          <xdr:colOff>19050</xdr:colOff>
          <xdr:row>65</xdr:row>
          <xdr:rowOff>257175</xdr:rowOff>
        </xdr:to>
        <xdr:sp macro="" textlink="">
          <xdr:nvSpPr>
            <xdr:cNvPr id="283739" name="Check Box 91" hidden="1">
              <a:extLst>
                <a:ext uri="{63B3BB69-23CF-44E3-9099-C40C66FF867C}">
                  <a14:compatExt spid="_x0000_s283739"/>
                </a:ext>
                <a:ext uri="{FF2B5EF4-FFF2-40B4-BE49-F238E27FC236}">
                  <a16:creationId xmlns:a16="http://schemas.microsoft.com/office/drawing/2014/main" id="{00000000-0008-0000-0700-00005B540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0</xdr:colOff>
          <xdr:row>53</xdr:row>
          <xdr:rowOff>0</xdr:rowOff>
        </xdr:from>
        <xdr:to>
          <xdr:col>15</xdr:col>
          <xdr:colOff>0</xdr:colOff>
          <xdr:row>55</xdr:row>
          <xdr:rowOff>0</xdr:rowOff>
        </xdr:to>
        <xdr:sp macro="" textlink="">
          <xdr:nvSpPr>
            <xdr:cNvPr id="283740" name="Group Box 92" hidden="1">
              <a:extLst>
                <a:ext uri="{63B3BB69-23CF-44E3-9099-C40C66FF867C}">
                  <a14:compatExt spid="_x0000_s283740"/>
                </a:ext>
                <a:ext uri="{FF2B5EF4-FFF2-40B4-BE49-F238E27FC236}">
                  <a16:creationId xmlns:a16="http://schemas.microsoft.com/office/drawing/2014/main" id="{00000000-0008-0000-0700-00005C540400}"/>
                </a:ext>
              </a:extLst>
            </xdr:cNvPr>
            <xdr:cNvSpPr/>
          </xdr:nvSpPr>
          <xdr:spPr bwMode="auto">
            <a:xfrm>
              <a:off x="0" y="0"/>
              <a:ext cx="0" cy="0"/>
            </a:xfrm>
            <a:prstGeom prst="rect">
              <a:avLst/>
            </a:prstGeom>
            <a:noFill/>
            <a:ln w="9525">
              <a:miter lim="800000"/>
              <a:headEnd/>
              <a:tailEnd/>
            </a:ln>
            <a:extLst>
              <a:ext uri="{909E8E84-426E-40DD-AFC4-6F175D3DCCD1}">
                <a14:hiddenFill>
                  <a:no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85725</xdr:colOff>
          <xdr:row>53</xdr:row>
          <xdr:rowOff>28575</xdr:rowOff>
        </xdr:from>
        <xdr:to>
          <xdr:col>15</xdr:col>
          <xdr:colOff>19050</xdr:colOff>
          <xdr:row>53</xdr:row>
          <xdr:rowOff>247650</xdr:rowOff>
        </xdr:to>
        <xdr:sp macro="" textlink="">
          <xdr:nvSpPr>
            <xdr:cNvPr id="283741" name="Option Button 93" hidden="1">
              <a:extLst>
                <a:ext uri="{63B3BB69-23CF-44E3-9099-C40C66FF867C}">
                  <a14:compatExt spid="_x0000_s283741"/>
                </a:ext>
                <a:ext uri="{FF2B5EF4-FFF2-40B4-BE49-F238E27FC236}">
                  <a16:creationId xmlns:a16="http://schemas.microsoft.com/office/drawing/2014/main" id="{00000000-0008-0000-0700-00005D540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14</xdr:col>
          <xdr:colOff>85725</xdr:colOff>
          <xdr:row>54</xdr:row>
          <xdr:rowOff>28575</xdr:rowOff>
        </xdr:from>
        <xdr:to>
          <xdr:col>15</xdr:col>
          <xdr:colOff>19050</xdr:colOff>
          <xdr:row>54</xdr:row>
          <xdr:rowOff>247650</xdr:rowOff>
        </xdr:to>
        <xdr:sp macro="" textlink="">
          <xdr:nvSpPr>
            <xdr:cNvPr id="283742" name="Option Button 94" hidden="1">
              <a:extLst>
                <a:ext uri="{63B3BB69-23CF-44E3-9099-C40C66FF867C}">
                  <a14:compatExt spid="_x0000_s283742"/>
                </a:ext>
                <a:ext uri="{FF2B5EF4-FFF2-40B4-BE49-F238E27FC236}">
                  <a16:creationId xmlns:a16="http://schemas.microsoft.com/office/drawing/2014/main" id="{00000000-0008-0000-0700-00005E5404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152400</xdr:colOff>
          <xdr:row>6</xdr:row>
          <xdr:rowOff>19050</xdr:rowOff>
        </xdr:from>
        <xdr:to>
          <xdr:col>12</xdr:col>
          <xdr:colOff>228600</xdr:colOff>
          <xdr:row>6</xdr:row>
          <xdr:rowOff>209550</xdr:rowOff>
        </xdr:to>
        <xdr:sp macro="" textlink="">
          <xdr:nvSpPr>
            <xdr:cNvPr id="283743" name="Button 95" hidden="1">
              <a:extLst>
                <a:ext uri="{63B3BB69-23CF-44E3-9099-C40C66FF867C}">
                  <a14:compatExt spid="_x0000_s283743"/>
                </a:ext>
                <a:ext uri="{FF2B5EF4-FFF2-40B4-BE49-F238E27FC236}">
                  <a16:creationId xmlns:a16="http://schemas.microsoft.com/office/drawing/2014/main" id="{00000000-0008-0000-0700-00005F54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en-US" sz="1000" b="1" i="0" u="none" strike="noStrike" baseline="0">
                  <a:solidFill>
                    <a:srgbClr val="969696"/>
                  </a:solidFill>
                  <a:latin typeface="Century Gothic"/>
                </a:rPr>
                <a:t>AUTOFILL</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47625</xdr:colOff>
          <xdr:row>6</xdr:row>
          <xdr:rowOff>19050</xdr:rowOff>
        </xdr:from>
        <xdr:to>
          <xdr:col>15</xdr:col>
          <xdr:colOff>161925</xdr:colOff>
          <xdr:row>6</xdr:row>
          <xdr:rowOff>219075</xdr:rowOff>
        </xdr:to>
        <xdr:sp macro="" textlink="">
          <xdr:nvSpPr>
            <xdr:cNvPr id="283744" name="Button 96" hidden="1">
              <a:extLst>
                <a:ext uri="{63B3BB69-23CF-44E3-9099-C40C66FF867C}">
                  <a14:compatExt spid="_x0000_s283744"/>
                </a:ext>
                <a:ext uri="{FF2B5EF4-FFF2-40B4-BE49-F238E27FC236}">
                  <a16:creationId xmlns:a16="http://schemas.microsoft.com/office/drawing/2014/main" id="{00000000-0008-0000-0700-00006054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en-US" sz="1000" b="1" i="0" u="none" strike="noStrike" baseline="0">
                  <a:solidFill>
                    <a:srgbClr val="000000"/>
                  </a:solidFill>
                  <a:latin typeface="Century Gothic"/>
                </a:rPr>
                <a:t>CLEAR</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38100</xdr:colOff>
          <xdr:row>27</xdr:row>
          <xdr:rowOff>209550</xdr:rowOff>
        </xdr:from>
        <xdr:to>
          <xdr:col>4</xdr:col>
          <xdr:colOff>114300</xdr:colOff>
          <xdr:row>28</xdr:row>
          <xdr:rowOff>123825</xdr:rowOff>
        </xdr:to>
        <xdr:sp macro="" textlink="">
          <xdr:nvSpPr>
            <xdr:cNvPr id="283745" name="Button 97" hidden="1">
              <a:extLst>
                <a:ext uri="{63B3BB69-23CF-44E3-9099-C40C66FF867C}">
                  <a14:compatExt spid="_x0000_s283745"/>
                </a:ext>
                <a:ext uri="{FF2B5EF4-FFF2-40B4-BE49-F238E27FC236}">
                  <a16:creationId xmlns:a16="http://schemas.microsoft.com/office/drawing/2014/main" id="{00000000-0008-0000-0700-00006154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en-US" sz="1000" b="1" i="0" u="none" strike="noStrike" baseline="0">
                  <a:solidFill>
                    <a:srgbClr val="969696"/>
                  </a:solidFill>
                  <a:latin typeface="Century Gothic"/>
                </a:rPr>
                <a:t>AUTOFILL</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266700</xdr:colOff>
          <xdr:row>27</xdr:row>
          <xdr:rowOff>209550</xdr:rowOff>
        </xdr:from>
        <xdr:to>
          <xdr:col>6</xdr:col>
          <xdr:colOff>333375</xdr:colOff>
          <xdr:row>28</xdr:row>
          <xdr:rowOff>123825</xdr:rowOff>
        </xdr:to>
        <xdr:sp macro="" textlink="">
          <xdr:nvSpPr>
            <xdr:cNvPr id="283746" name="Button 98" hidden="1">
              <a:extLst>
                <a:ext uri="{63B3BB69-23CF-44E3-9099-C40C66FF867C}">
                  <a14:compatExt spid="_x0000_s283746"/>
                </a:ext>
                <a:ext uri="{FF2B5EF4-FFF2-40B4-BE49-F238E27FC236}">
                  <a16:creationId xmlns:a16="http://schemas.microsoft.com/office/drawing/2014/main" id="{00000000-0008-0000-0700-000062540400}"/>
                </a:ext>
              </a:extLst>
            </xdr:cNvPr>
            <xdr:cNvSpPr/>
          </xdr:nvSpPr>
          <xdr:spPr bwMode="auto">
            <a:xfrm>
              <a:off x="0" y="0"/>
              <a:ext cx="0" cy="0"/>
            </a:xfrm>
            <a:prstGeom prst="rect">
              <a:avLst/>
            </a:prstGeom>
            <a:noFill/>
            <a:ln w="9525">
              <a:miter lim="800000"/>
              <a:headEnd/>
              <a:tailEnd/>
            </a:ln>
          </xdr:spPr>
          <xdr:txBody>
            <a:bodyPr vertOverflow="clip" wrap="square" lIns="27432" tIns="22860" rIns="27432" bIns="22860" anchor="ctr" upright="1"/>
            <a:lstStyle/>
            <a:p>
              <a:pPr algn="ctr" rtl="0">
                <a:defRPr sz="1000"/>
              </a:pPr>
              <a:r>
                <a:rPr lang="en-US" sz="1000" b="1" i="0" u="none" strike="noStrike" baseline="0">
                  <a:solidFill>
                    <a:srgbClr val="000000"/>
                  </a:solidFill>
                  <a:latin typeface="Century Gothic"/>
                </a:rPr>
                <a:t>CLEAR</a:t>
              </a:r>
            </a:p>
          </xdr:txBody>
        </xdr:sp>
        <xdr:clientData/>
      </xdr:twoCellAnchor>
    </mc:Choice>
    <mc:Fallback/>
  </mc:AlternateContent>
  <xdr:twoCellAnchor>
    <xdr:from>
      <xdr:col>7</xdr:col>
      <xdr:colOff>215757</xdr:colOff>
      <xdr:row>48</xdr:row>
      <xdr:rowOff>259080</xdr:rowOff>
    </xdr:from>
    <xdr:to>
      <xdr:col>7</xdr:col>
      <xdr:colOff>215757</xdr:colOff>
      <xdr:row>49</xdr:row>
      <xdr:rowOff>228600</xdr:rowOff>
    </xdr:to>
    <xdr:cxnSp macro="">
      <xdr:nvCxnSpPr>
        <xdr:cNvPr id="116" name="Straight Arrow Connector 115">
          <a:extLst>
            <a:ext uri="{FF2B5EF4-FFF2-40B4-BE49-F238E27FC236}">
              <a16:creationId xmlns:a16="http://schemas.microsoft.com/office/drawing/2014/main" id="{00000000-0008-0000-0700-000074000000}"/>
            </a:ext>
          </a:extLst>
        </xdr:cNvPr>
        <xdr:cNvCxnSpPr/>
      </xdr:nvCxnSpPr>
      <xdr:spPr>
        <a:xfrm flipV="1">
          <a:off x="2637012" y="8732520"/>
          <a:ext cx="0" cy="251460"/>
        </a:xfrm>
        <a:prstGeom prst="straightConnector1">
          <a:avLst/>
        </a:prstGeom>
        <a:ln>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209843</xdr:colOff>
      <xdr:row>50</xdr:row>
      <xdr:rowOff>255563</xdr:rowOff>
    </xdr:from>
    <xdr:to>
      <xdr:col>7</xdr:col>
      <xdr:colOff>214534</xdr:colOff>
      <xdr:row>53</xdr:row>
      <xdr:rowOff>279009</xdr:rowOff>
    </xdr:to>
    <xdr:cxnSp macro="">
      <xdr:nvCxnSpPr>
        <xdr:cNvPr id="117" name="Straight Arrow Connector 116">
          <a:extLst>
            <a:ext uri="{FF2B5EF4-FFF2-40B4-BE49-F238E27FC236}">
              <a16:creationId xmlns:a16="http://schemas.microsoft.com/office/drawing/2014/main" id="{00000000-0008-0000-0700-000075000000}"/>
            </a:ext>
          </a:extLst>
        </xdr:cNvPr>
        <xdr:cNvCxnSpPr/>
      </xdr:nvCxnSpPr>
      <xdr:spPr>
        <a:xfrm>
          <a:off x="2640623" y="9292883"/>
          <a:ext cx="4691" cy="869266"/>
        </a:xfrm>
        <a:prstGeom prst="straightConnector1">
          <a:avLst/>
        </a:prstGeom>
        <a:ln>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75028</xdr:colOff>
      <xdr:row>49</xdr:row>
      <xdr:rowOff>228014</xdr:rowOff>
    </xdr:from>
    <xdr:to>
      <xdr:col>7</xdr:col>
      <xdr:colOff>356458</xdr:colOff>
      <xdr:row>50</xdr:row>
      <xdr:rowOff>266114</xdr:rowOff>
    </xdr:to>
    <xdr:sp macro="" textlink="">
      <xdr:nvSpPr>
        <xdr:cNvPr id="118" name="TextBox 117">
          <a:extLst>
            <a:ext uri="{FF2B5EF4-FFF2-40B4-BE49-F238E27FC236}">
              <a16:creationId xmlns:a16="http://schemas.microsoft.com/office/drawing/2014/main" id="{00000000-0008-0000-0700-000076000000}"/>
            </a:ext>
          </a:extLst>
        </xdr:cNvPr>
        <xdr:cNvSpPr txBox="1"/>
      </xdr:nvSpPr>
      <xdr:spPr bwMode="auto">
        <a:xfrm>
          <a:off x="2490568" y="8983394"/>
          <a:ext cx="289560" cy="32004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CA" sz="1400" b="1">
              <a:solidFill>
                <a:schemeClr val="accent1"/>
              </a:solidFill>
              <a:latin typeface="Century Gothic" panose="020B0502020202020204" pitchFamily="34" charset="0"/>
            </a:rPr>
            <a:t>D</a:t>
          </a:r>
        </a:p>
      </xdr:txBody>
    </xdr:sp>
    <xdr:clientData/>
  </xdr:twoCellAnchor>
  <xdr:twoCellAnchor>
    <xdr:from>
      <xdr:col>7</xdr:col>
      <xdr:colOff>325755</xdr:colOff>
      <xdr:row>51</xdr:row>
      <xdr:rowOff>7620</xdr:rowOff>
    </xdr:from>
    <xdr:to>
      <xdr:col>8</xdr:col>
      <xdr:colOff>228542</xdr:colOff>
      <xdr:row>52</xdr:row>
      <xdr:rowOff>76200</xdr:rowOff>
    </xdr:to>
    <xdr:sp macro="" textlink="">
      <xdr:nvSpPr>
        <xdr:cNvPr id="119" name="TextBox 118">
          <a:extLst>
            <a:ext uri="{FF2B5EF4-FFF2-40B4-BE49-F238E27FC236}">
              <a16:creationId xmlns:a16="http://schemas.microsoft.com/office/drawing/2014/main" id="{00000000-0008-0000-0700-000077000000}"/>
            </a:ext>
          </a:extLst>
        </xdr:cNvPr>
        <xdr:cNvSpPr txBox="1"/>
      </xdr:nvSpPr>
      <xdr:spPr bwMode="auto">
        <a:xfrm flipH="1">
          <a:off x="2766060" y="9326880"/>
          <a:ext cx="327660" cy="35052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CA" sz="1400" b="1">
              <a:solidFill>
                <a:schemeClr val="accent1"/>
              </a:solidFill>
              <a:latin typeface="Century Gothic" panose="020B0502020202020204" pitchFamily="34" charset="0"/>
            </a:rPr>
            <a:t>W</a:t>
          </a:r>
        </a:p>
      </xdr:txBody>
    </xdr:sp>
    <xdr:clientData/>
  </xdr:twoCellAnchor>
  <xdr:twoCellAnchor>
    <xdr:from>
      <xdr:col>8</xdr:col>
      <xdr:colOff>228600</xdr:colOff>
      <xdr:row>51</xdr:row>
      <xdr:rowOff>182136</xdr:rowOff>
    </xdr:from>
    <xdr:to>
      <xdr:col>9</xdr:col>
      <xdr:colOff>259823</xdr:colOff>
      <xdr:row>51</xdr:row>
      <xdr:rowOff>183159</xdr:rowOff>
    </xdr:to>
    <xdr:cxnSp macro="">
      <xdr:nvCxnSpPr>
        <xdr:cNvPr id="120" name="Straight Arrow Connector 119">
          <a:extLst>
            <a:ext uri="{FF2B5EF4-FFF2-40B4-BE49-F238E27FC236}">
              <a16:creationId xmlns:a16="http://schemas.microsoft.com/office/drawing/2014/main" id="{00000000-0008-0000-0700-000078000000}"/>
            </a:ext>
          </a:extLst>
        </xdr:cNvPr>
        <xdr:cNvCxnSpPr>
          <a:stCxn id="119" idx="1"/>
        </xdr:cNvCxnSpPr>
      </xdr:nvCxnSpPr>
      <xdr:spPr>
        <a:xfrm flipV="1">
          <a:off x="3093720" y="9501396"/>
          <a:ext cx="465563" cy="1023"/>
        </a:xfrm>
        <a:prstGeom prst="straightConnector1">
          <a:avLst/>
        </a:prstGeom>
        <a:ln>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225650</xdr:colOff>
      <xdr:row>51</xdr:row>
      <xdr:rowOff>183249</xdr:rowOff>
    </xdr:from>
    <xdr:to>
      <xdr:col>7</xdr:col>
      <xdr:colOff>325706</xdr:colOff>
      <xdr:row>51</xdr:row>
      <xdr:rowOff>186813</xdr:rowOff>
    </xdr:to>
    <xdr:cxnSp macro="">
      <xdr:nvCxnSpPr>
        <xdr:cNvPr id="121" name="Straight Arrow Connector 120">
          <a:extLst>
            <a:ext uri="{FF2B5EF4-FFF2-40B4-BE49-F238E27FC236}">
              <a16:creationId xmlns:a16="http://schemas.microsoft.com/office/drawing/2014/main" id="{00000000-0008-0000-0700-000079000000}"/>
            </a:ext>
          </a:extLst>
        </xdr:cNvPr>
        <xdr:cNvCxnSpPr>
          <a:stCxn id="119" idx="3"/>
        </xdr:cNvCxnSpPr>
      </xdr:nvCxnSpPr>
      <xdr:spPr>
        <a:xfrm flipH="1">
          <a:off x="1787750" y="9502509"/>
          <a:ext cx="978310" cy="3564"/>
        </a:xfrm>
        <a:prstGeom prst="straightConnector1">
          <a:avLst/>
        </a:prstGeom>
        <a:ln>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367102</xdr:colOff>
      <xdr:row>50</xdr:row>
      <xdr:rowOff>241122</xdr:rowOff>
    </xdr:from>
    <xdr:to>
      <xdr:col>11</xdr:col>
      <xdr:colOff>224710</xdr:colOff>
      <xdr:row>51</xdr:row>
      <xdr:rowOff>279222</xdr:rowOff>
    </xdr:to>
    <xdr:sp macro="" textlink="">
      <xdr:nvSpPr>
        <xdr:cNvPr id="122" name="TextBox 121">
          <a:extLst>
            <a:ext uri="{FF2B5EF4-FFF2-40B4-BE49-F238E27FC236}">
              <a16:creationId xmlns:a16="http://schemas.microsoft.com/office/drawing/2014/main" id="{00000000-0008-0000-0700-00007A000000}"/>
            </a:ext>
          </a:extLst>
        </xdr:cNvPr>
        <xdr:cNvSpPr txBox="1"/>
      </xdr:nvSpPr>
      <xdr:spPr bwMode="auto">
        <a:xfrm>
          <a:off x="4106617" y="9278442"/>
          <a:ext cx="286578" cy="32004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CA" sz="1400" b="1">
              <a:solidFill>
                <a:schemeClr val="accent1"/>
              </a:solidFill>
              <a:latin typeface="Century Gothic" panose="020B0502020202020204" pitchFamily="34" charset="0"/>
            </a:rPr>
            <a:t>Y</a:t>
          </a:r>
        </a:p>
      </xdr:txBody>
    </xdr:sp>
    <xdr:clientData/>
  </xdr:twoCellAnchor>
  <xdr:twoCellAnchor>
    <xdr:from>
      <xdr:col>7</xdr:col>
      <xdr:colOff>103097</xdr:colOff>
      <xdr:row>56</xdr:row>
      <xdr:rowOff>108072</xdr:rowOff>
    </xdr:from>
    <xdr:to>
      <xdr:col>7</xdr:col>
      <xdr:colOff>372256</xdr:colOff>
      <xdr:row>57</xdr:row>
      <xdr:rowOff>146172</xdr:rowOff>
    </xdr:to>
    <xdr:sp macro="" textlink="">
      <xdr:nvSpPr>
        <xdr:cNvPr id="123" name="TextBox 122">
          <a:extLst>
            <a:ext uri="{FF2B5EF4-FFF2-40B4-BE49-F238E27FC236}">
              <a16:creationId xmlns:a16="http://schemas.microsoft.com/office/drawing/2014/main" id="{00000000-0008-0000-0700-00007B000000}"/>
            </a:ext>
          </a:extLst>
        </xdr:cNvPr>
        <xdr:cNvSpPr txBox="1"/>
      </xdr:nvSpPr>
      <xdr:spPr bwMode="auto">
        <a:xfrm>
          <a:off x="2518637" y="10837032"/>
          <a:ext cx="289560" cy="32004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CA" sz="1400" b="1">
              <a:solidFill>
                <a:schemeClr val="accent1"/>
              </a:solidFill>
              <a:latin typeface="Century Gothic" panose="020B0502020202020204" pitchFamily="34" charset="0"/>
            </a:rPr>
            <a:t>X</a:t>
          </a:r>
        </a:p>
      </xdr:txBody>
    </xdr:sp>
    <xdr:clientData/>
  </xdr:twoCellAnchor>
  <xdr:twoCellAnchor>
    <xdr:from>
      <xdr:col>7</xdr:col>
      <xdr:colOff>381000</xdr:colOff>
      <xdr:row>56</xdr:row>
      <xdr:rowOff>95250</xdr:rowOff>
    </xdr:from>
    <xdr:to>
      <xdr:col>10</xdr:col>
      <xdr:colOff>352425</xdr:colOff>
      <xdr:row>57</xdr:row>
      <xdr:rowOff>76200</xdr:rowOff>
    </xdr:to>
    <xdr:grpSp>
      <xdr:nvGrpSpPr>
        <xdr:cNvPr id="320348" name="Group 441708">
          <a:extLst>
            <a:ext uri="{FF2B5EF4-FFF2-40B4-BE49-F238E27FC236}">
              <a16:creationId xmlns:a16="http://schemas.microsoft.com/office/drawing/2014/main" id="{00000000-0008-0000-0700-00005CE30400}"/>
            </a:ext>
          </a:extLst>
        </xdr:cNvPr>
        <xdr:cNvGrpSpPr>
          <a:grpSpLocks/>
        </xdr:cNvGrpSpPr>
      </xdr:nvGrpSpPr>
      <xdr:grpSpPr bwMode="auto">
        <a:xfrm>
          <a:off x="2828925" y="11763375"/>
          <a:ext cx="1228725" cy="266700"/>
          <a:chOff x="2798027" y="10753105"/>
          <a:chExt cx="1277647" cy="252121"/>
        </a:xfrm>
      </xdr:grpSpPr>
      <xdr:cxnSp macro="">
        <xdr:nvCxnSpPr>
          <xdr:cNvPr id="125" name="Straight Connector 124">
            <a:extLst>
              <a:ext uri="{FF2B5EF4-FFF2-40B4-BE49-F238E27FC236}">
                <a16:creationId xmlns:a16="http://schemas.microsoft.com/office/drawing/2014/main" id="{00000000-0008-0000-0700-00007D000000}"/>
              </a:ext>
            </a:extLst>
          </xdr:cNvPr>
          <xdr:cNvCxnSpPr/>
        </xdr:nvCxnSpPr>
        <xdr:spPr>
          <a:xfrm>
            <a:off x="2798027" y="10897174"/>
            <a:ext cx="1277647" cy="0"/>
          </a:xfrm>
          <a:prstGeom prst="line">
            <a:avLst/>
          </a:prstGeom>
        </xdr:spPr>
        <xdr:style>
          <a:lnRef idx="1">
            <a:schemeClr val="accent1"/>
          </a:lnRef>
          <a:fillRef idx="0">
            <a:schemeClr val="accent1"/>
          </a:fillRef>
          <a:effectRef idx="0">
            <a:schemeClr val="accent1"/>
          </a:effectRef>
          <a:fontRef idx="minor">
            <a:schemeClr val="tx1"/>
          </a:fontRef>
        </xdr:style>
      </xdr:cxnSp>
      <xdr:cxnSp macro="">
        <xdr:nvCxnSpPr>
          <xdr:cNvPr id="126" name="Straight Connector 125">
            <a:extLst>
              <a:ext uri="{FF2B5EF4-FFF2-40B4-BE49-F238E27FC236}">
                <a16:creationId xmlns:a16="http://schemas.microsoft.com/office/drawing/2014/main" id="{00000000-0008-0000-0700-00007E000000}"/>
              </a:ext>
            </a:extLst>
          </xdr:cNvPr>
          <xdr:cNvCxnSpPr/>
        </xdr:nvCxnSpPr>
        <xdr:spPr>
          <a:xfrm>
            <a:off x="4075674" y="10753105"/>
            <a:ext cx="0" cy="252121"/>
          </a:xfrm>
          <a:prstGeom prst="line">
            <a:avLst/>
          </a:prstGeom>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4</xdr:col>
      <xdr:colOff>142875</xdr:colOff>
      <xdr:row>56</xdr:row>
      <xdr:rowOff>95250</xdr:rowOff>
    </xdr:from>
    <xdr:to>
      <xdr:col>7</xdr:col>
      <xdr:colOff>123825</xdr:colOff>
      <xdr:row>57</xdr:row>
      <xdr:rowOff>66675</xdr:rowOff>
    </xdr:to>
    <xdr:grpSp>
      <xdr:nvGrpSpPr>
        <xdr:cNvPr id="320349" name="Group 161">
          <a:extLst>
            <a:ext uri="{FF2B5EF4-FFF2-40B4-BE49-F238E27FC236}">
              <a16:creationId xmlns:a16="http://schemas.microsoft.com/office/drawing/2014/main" id="{00000000-0008-0000-0700-00005DE30400}"/>
            </a:ext>
          </a:extLst>
        </xdr:cNvPr>
        <xdr:cNvGrpSpPr>
          <a:grpSpLocks/>
        </xdr:cNvGrpSpPr>
      </xdr:nvGrpSpPr>
      <xdr:grpSpPr bwMode="auto">
        <a:xfrm rot="10800000">
          <a:off x="1333500" y="11763375"/>
          <a:ext cx="1238250" cy="257175"/>
          <a:chOff x="2798027" y="10809282"/>
          <a:chExt cx="1277647" cy="252123"/>
        </a:xfrm>
      </xdr:grpSpPr>
      <xdr:cxnSp macro="">
        <xdr:nvCxnSpPr>
          <xdr:cNvPr id="128" name="Straight Connector 127">
            <a:extLst>
              <a:ext uri="{FF2B5EF4-FFF2-40B4-BE49-F238E27FC236}">
                <a16:creationId xmlns:a16="http://schemas.microsoft.com/office/drawing/2014/main" id="{00000000-0008-0000-0700-000080000000}"/>
              </a:ext>
            </a:extLst>
          </xdr:cNvPr>
          <xdr:cNvCxnSpPr/>
        </xdr:nvCxnSpPr>
        <xdr:spPr>
          <a:xfrm>
            <a:off x="3063384" y="10547821"/>
            <a:ext cx="1277647" cy="0"/>
          </a:xfrm>
          <a:prstGeom prst="line">
            <a:avLst/>
          </a:prstGeom>
        </xdr:spPr>
        <xdr:style>
          <a:lnRef idx="1">
            <a:schemeClr val="accent1"/>
          </a:lnRef>
          <a:fillRef idx="0">
            <a:schemeClr val="accent1"/>
          </a:fillRef>
          <a:effectRef idx="0">
            <a:schemeClr val="accent1"/>
          </a:effectRef>
          <a:fontRef idx="minor">
            <a:schemeClr val="tx1"/>
          </a:fontRef>
        </xdr:style>
      </xdr:cxnSp>
      <xdr:cxnSp macro="">
        <xdr:nvCxnSpPr>
          <xdr:cNvPr id="129" name="Straight Connector 128">
            <a:extLst>
              <a:ext uri="{FF2B5EF4-FFF2-40B4-BE49-F238E27FC236}">
                <a16:creationId xmlns:a16="http://schemas.microsoft.com/office/drawing/2014/main" id="{00000000-0008-0000-0700-000081000000}"/>
              </a:ext>
            </a:extLst>
          </xdr:cNvPr>
          <xdr:cNvCxnSpPr/>
        </xdr:nvCxnSpPr>
        <xdr:spPr>
          <a:xfrm rot="10800000" flipV="1">
            <a:off x="4203439" y="10809282"/>
            <a:ext cx="0" cy="252123"/>
          </a:xfrm>
          <a:prstGeom prst="line">
            <a:avLst/>
          </a:prstGeom>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10</xdr:col>
      <xdr:colOff>371475</xdr:colOff>
      <xdr:row>46</xdr:row>
      <xdr:rowOff>247650</xdr:rowOff>
    </xdr:from>
    <xdr:to>
      <xdr:col>11</xdr:col>
      <xdr:colOff>180975</xdr:colOff>
      <xdr:row>50</xdr:row>
      <xdr:rowOff>266700</xdr:rowOff>
    </xdr:to>
    <xdr:grpSp>
      <xdr:nvGrpSpPr>
        <xdr:cNvPr id="320350" name="Group 164">
          <a:extLst>
            <a:ext uri="{FF2B5EF4-FFF2-40B4-BE49-F238E27FC236}">
              <a16:creationId xmlns:a16="http://schemas.microsoft.com/office/drawing/2014/main" id="{00000000-0008-0000-0700-00005EE30400}"/>
            </a:ext>
          </a:extLst>
        </xdr:cNvPr>
        <xdr:cNvGrpSpPr>
          <a:grpSpLocks/>
        </xdr:cNvGrpSpPr>
      </xdr:nvGrpSpPr>
      <xdr:grpSpPr bwMode="auto">
        <a:xfrm rot="-5400000">
          <a:off x="3609975" y="9525000"/>
          <a:ext cx="1162050" cy="228600"/>
          <a:chOff x="2798027" y="10761192"/>
          <a:chExt cx="1277647" cy="244033"/>
        </a:xfrm>
      </xdr:grpSpPr>
      <xdr:cxnSp macro="">
        <xdr:nvCxnSpPr>
          <xdr:cNvPr id="131" name="Straight Connector 130">
            <a:extLst>
              <a:ext uri="{FF2B5EF4-FFF2-40B4-BE49-F238E27FC236}">
                <a16:creationId xmlns:a16="http://schemas.microsoft.com/office/drawing/2014/main" id="{00000000-0008-0000-0700-000083000000}"/>
              </a:ext>
            </a:extLst>
          </xdr:cNvPr>
          <xdr:cNvCxnSpPr/>
        </xdr:nvCxnSpPr>
        <xdr:spPr>
          <a:xfrm>
            <a:off x="2798027" y="10903545"/>
            <a:ext cx="1277647" cy="0"/>
          </a:xfrm>
          <a:prstGeom prst="line">
            <a:avLst/>
          </a:prstGeom>
        </xdr:spPr>
        <xdr:style>
          <a:lnRef idx="1">
            <a:schemeClr val="accent1"/>
          </a:lnRef>
          <a:fillRef idx="0">
            <a:schemeClr val="accent1"/>
          </a:fillRef>
          <a:effectRef idx="0">
            <a:schemeClr val="accent1"/>
          </a:effectRef>
          <a:fontRef idx="minor">
            <a:schemeClr val="tx1"/>
          </a:fontRef>
        </xdr:style>
      </xdr:cxnSp>
      <xdr:cxnSp macro="">
        <xdr:nvCxnSpPr>
          <xdr:cNvPr id="132" name="Straight Connector 131">
            <a:extLst>
              <a:ext uri="{FF2B5EF4-FFF2-40B4-BE49-F238E27FC236}">
                <a16:creationId xmlns:a16="http://schemas.microsoft.com/office/drawing/2014/main" id="{00000000-0008-0000-0700-000084000000}"/>
              </a:ext>
            </a:extLst>
          </xdr:cNvPr>
          <xdr:cNvCxnSpPr/>
        </xdr:nvCxnSpPr>
        <xdr:spPr>
          <a:xfrm rot="5400000">
            <a:off x="3953658" y="10883209"/>
            <a:ext cx="244033" cy="0"/>
          </a:xfrm>
          <a:prstGeom prst="line">
            <a:avLst/>
          </a:prstGeom>
        </xdr:spPr>
        <xdr:style>
          <a:lnRef idx="1">
            <a:schemeClr val="accent1"/>
          </a:lnRef>
          <a:fillRef idx="0">
            <a:schemeClr val="accent1"/>
          </a:fillRef>
          <a:effectRef idx="0">
            <a:schemeClr val="accent1"/>
          </a:effectRef>
          <a:fontRef idx="minor">
            <a:schemeClr val="tx1"/>
          </a:fontRef>
        </xdr:style>
      </xdr:cxnSp>
    </xdr:grpSp>
    <xdr:clientData/>
  </xdr:twoCellAnchor>
  <xdr:twoCellAnchor>
    <xdr:from>
      <xdr:col>10</xdr:col>
      <xdr:colOff>400050</xdr:colOff>
      <xdr:row>51</xdr:row>
      <xdr:rowOff>247650</xdr:rowOff>
    </xdr:from>
    <xdr:to>
      <xdr:col>11</xdr:col>
      <xdr:colOff>209550</xdr:colOff>
      <xdr:row>56</xdr:row>
      <xdr:rowOff>66675</xdr:rowOff>
    </xdr:to>
    <xdr:grpSp>
      <xdr:nvGrpSpPr>
        <xdr:cNvPr id="320351" name="Group 167">
          <a:extLst>
            <a:ext uri="{FF2B5EF4-FFF2-40B4-BE49-F238E27FC236}">
              <a16:creationId xmlns:a16="http://schemas.microsoft.com/office/drawing/2014/main" id="{00000000-0008-0000-0700-00005FE30400}"/>
            </a:ext>
          </a:extLst>
        </xdr:cNvPr>
        <xdr:cNvGrpSpPr>
          <a:grpSpLocks/>
        </xdr:cNvGrpSpPr>
      </xdr:nvGrpSpPr>
      <xdr:grpSpPr bwMode="auto">
        <a:xfrm rot="5400000">
          <a:off x="3595687" y="10996613"/>
          <a:ext cx="1247775" cy="228600"/>
          <a:chOff x="2798027" y="10806210"/>
          <a:chExt cx="1277647" cy="243620"/>
        </a:xfrm>
      </xdr:grpSpPr>
      <xdr:cxnSp macro="">
        <xdr:nvCxnSpPr>
          <xdr:cNvPr id="134" name="Straight Connector 133">
            <a:extLst>
              <a:ext uri="{FF2B5EF4-FFF2-40B4-BE49-F238E27FC236}">
                <a16:creationId xmlns:a16="http://schemas.microsoft.com/office/drawing/2014/main" id="{00000000-0008-0000-0700-000086000000}"/>
              </a:ext>
            </a:extLst>
          </xdr:cNvPr>
          <xdr:cNvCxnSpPr/>
        </xdr:nvCxnSpPr>
        <xdr:spPr>
          <a:xfrm>
            <a:off x="2798027" y="11100584"/>
            <a:ext cx="1277647" cy="0"/>
          </a:xfrm>
          <a:prstGeom prst="line">
            <a:avLst/>
          </a:prstGeom>
        </xdr:spPr>
        <xdr:style>
          <a:lnRef idx="1">
            <a:schemeClr val="accent1"/>
          </a:lnRef>
          <a:fillRef idx="0">
            <a:schemeClr val="accent1"/>
          </a:fillRef>
          <a:effectRef idx="0">
            <a:schemeClr val="accent1"/>
          </a:effectRef>
          <a:fontRef idx="minor">
            <a:schemeClr val="tx1"/>
          </a:fontRef>
        </xdr:style>
      </xdr:cxnSp>
      <xdr:cxnSp macro="">
        <xdr:nvCxnSpPr>
          <xdr:cNvPr id="135" name="Straight Connector 134">
            <a:extLst>
              <a:ext uri="{FF2B5EF4-FFF2-40B4-BE49-F238E27FC236}">
                <a16:creationId xmlns:a16="http://schemas.microsoft.com/office/drawing/2014/main" id="{00000000-0008-0000-0700-000087000000}"/>
              </a:ext>
            </a:extLst>
          </xdr:cNvPr>
          <xdr:cNvCxnSpPr/>
        </xdr:nvCxnSpPr>
        <xdr:spPr>
          <a:xfrm rot="16200000" flipH="1">
            <a:off x="3953863" y="10928019"/>
            <a:ext cx="243620" cy="0"/>
          </a:xfrm>
          <a:prstGeom prst="line">
            <a:avLst/>
          </a:prstGeom>
        </xdr:spPr>
        <xdr:style>
          <a:lnRef idx="1">
            <a:schemeClr val="accent1"/>
          </a:lnRef>
          <a:fillRef idx="0">
            <a:schemeClr val="accent1"/>
          </a:fillRef>
          <a:effectRef idx="0">
            <a:schemeClr val="accent1"/>
          </a:effectRef>
          <a:fontRef idx="minor">
            <a:schemeClr val="tx1"/>
          </a:fontRef>
        </xdr:style>
      </xdr:cxnSp>
    </xdr:grpSp>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1</xdr:row>
      <xdr:rowOff>0</xdr:rowOff>
    </xdr:from>
    <xdr:to>
      <xdr:col>2</xdr:col>
      <xdr:colOff>80163</xdr:colOff>
      <xdr:row>1</xdr:row>
      <xdr:rowOff>127903</xdr:rowOff>
    </xdr:to>
    <xdr:sp macro="" textlink="">
      <xdr:nvSpPr>
        <xdr:cNvPr id="5" name="TextBox 4">
          <a:hlinkClick xmlns:r="http://schemas.openxmlformats.org/officeDocument/2006/relationships" r:id="rId1"/>
          <a:extLst>
            <a:ext uri="{FF2B5EF4-FFF2-40B4-BE49-F238E27FC236}">
              <a16:creationId xmlns:a16="http://schemas.microsoft.com/office/drawing/2014/main" id="{00000000-0008-0000-0800-000005000000}"/>
            </a:ext>
          </a:extLst>
        </xdr:cNvPr>
        <xdr:cNvSpPr txBox="1"/>
      </xdr:nvSpPr>
      <xdr:spPr>
        <a:xfrm>
          <a:off x="609600" y="209550"/>
          <a:ext cx="695325" cy="1524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lang="en-CA" sz="800" u="sng">
              <a:solidFill>
                <a:srgbClr val="0070C0"/>
              </a:solidFill>
              <a:latin typeface="Century Gothic" panose="020B0502020202020204" pitchFamily="34" charset="0"/>
            </a:rPr>
            <a:t>Main Menu</a:t>
          </a:r>
        </a:p>
      </xdr:txBody>
    </xdr:sp>
    <xdr:clientData fPrintsWithSheet="0"/>
  </xdr:twoCellAnchor>
  <xdr:twoCellAnchor>
    <xdr:from>
      <xdr:col>2</xdr:col>
      <xdr:colOff>104775</xdr:colOff>
      <xdr:row>1</xdr:row>
      <xdr:rowOff>9525</xdr:rowOff>
    </xdr:from>
    <xdr:to>
      <xdr:col>4</xdr:col>
      <xdr:colOff>66675</xdr:colOff>
      <xdr:row>1</xdr:row>
      <xdr:rowOff>129149</xdr:rowOff>
    </xdr:to>
    <xdr:sp macro="" textlink="">
      <xdr:nvSpPr>
        <xdr:cNvPr id="6" name="TextBox 5">
          <a:hlinkClick xmlns:r="http://schemas.openxmlformats.org/officeDocument/2006/relationships" r:id="rId2"/>
          <a:extLst>
            <a:ext uri="{FF2B5EF4-FFF2-40B4-BE49-F238E27FC236}">
              <a16:creationId xmlns:a16="http://schemas.microsoft.com/office/drawing/2014/main" id="{00000000-0008-0000-0800-000006000000}"/>
            </a:ext>
          </a:extLst>
        </xdr:cNvPr>
        <xdr:cNvSpPr txBox="1"/>
      </xdr:nvSpPr>
      <xdr:spPr>
        <a:xfrm>
          <a:off x="1323975" y="219075"/>
          <a:ext cx="1181100" cy="13335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lang="en-CA" sz="800" u="sng">
              <a:solidFill>
                <a:srgbClr val="0070C0"/>
              </a:solidFill>
              <a:latin typeface="Century Gothic" panose="020B0502020202020204" pitchFamily="34" charset="0"/>
            </a:rPr>
            <a:t>Terms and Conditions</a:t>
          </a:r>
        </a:p>
      </xdr:txBody>
    </xdr:sp>
    <xdr:clientData fPrintsWithSheet="0"/>
  </xdr:twoCellAnchor>
</xdr:wsDr>
</file>

<file path=xl/drawings/drawing9.xml><?xml version="1.0" encoding="utf-8"?>
<xdr:wsDr xmlns:xdr="http://schemas.openxmlformats.org/drawingml/2006/spreadsheetDrawing" xmlns:a="http://schemas.openxmlformats.org/drawingml/2006/main">
  <xdr:twoCellAnchor>
    <xdr:from>
      <xdr:col>0</xdr:col>
      <xdr:colOff>882016</xdr:colOff>
      <xdr:row>0</xdr:row>
      <xdr:rowOff>123826</xdr:rowOff>
    </xdr:from>
    <xdr:to>
      <xdr:col>0</xdr:col>
      <xdr:colOff>1854830</xdr:colOff>
      <xdr:row>1</xdr:row>
      <xdr:rowOff>73649</xdr:rowOff>
    </xdr:to>
    <xdr:sp macro="" textlink="">
      <xdr:nvSpPr>
        <xdr:cNvPr id="6" name="TextBox 5">
          <a:hlinkClick xmlns:r="http://schemas.openxmlformats.org/officeDocument/2006/relationships" r:id="rId1"/>
          <a:extLst>
            <a:ext uri="{FF2B5EF4-FFF2-40B4-BE49-F238E27FC236}">
              <a16:creationId xmlns:a16="http://schemas.microsoft.com/office/drawing/2014/main" id="{00000000-0008-0000-0900-000006000000}"/>
            </a:ext>
          </a:extLst>
        </xdr:cNvPr>
        <xdr:cNvSpPr txBox="1"/>
      </xdr:nvSpPr>
      <xdr:spPr>
        <a:xfrm>
          <a:off x="908686" y="123826"/>
          <a:ext cx="948689" cy="13335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lang="en-CA" sz="800" u="sng">
              <a:solidFill>
                <a:srgbClr val="0070C0"/>
              </a:solidFill>
              <a:latin typeface="Century Gothic" panose="020B0502020202020204" pitchFamily="34" charset="0"/>
            </a:rPr>
            <a:t>Main Menu</a:t>
          </a:r>
        </a:p>
      </xdr:txBody>
    </xdr:sp>
    <xdr:clientData fPrintsWithSheet="0"/>
  </xdr:twoCellAnchor>
  <xdr:twoCellAnchor>
    <xdr:from>
      <xdr:col>0</xdr:col>
      <xdr:colOff>2026921</xdr:colOff>
      <xdr:row>0</xdr:row>
      <xdr:rowOff>121920</xdr:rowOff>
    </xdr:from>
    <xdr:to>
      <xdr:col>0</xdr:col>
      <xdr:colOff>2700011</xdr:colOff>
      <xdr:row>1</xdr:row>
      <xdr:rowOff>73584</xdr:rowOff>
    </xdr:to>
    <xdr:sp macro="" textlink="">
      <xdr:nvSpPr>
        <xdr:cNvPr id="7" name="TextBox 6">
          <a:hlinkClick xmlns:r="http://schemas.openxmlformats.org/officeDocument/2006/relationships" r:id="rId2"/>
          <a:extLst>
            <a:ext uri="{FF2B5EF4-FFF2-40B4-BE49-F238E27FC236}">
              <a16:creationId xmlns:a16="http://schemas.microsoft.com/office/drawing/2014/main" id="{00000000-0008-0000-0900-000007000000}"/>
            </a:ext>
          </a:extLst>
        </xdr:cNvPr>
        <xdr:cNvSpPr txBox="1"/>
      </xdr:nvSpPr>
      <xdr:spPr>
        <a:xfrm>
          <a:off x="2028826" y="129540"/>
          <a:ext cx="666750" cy="132009"/>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lstStyle/>
        <a:p>
          <a:pPr algn="ctr"/>
          <a:r>
            <a:rPr lang="en-CA" sz="800" u="sng">
              <a:solidFill>
                <a:srgbClr val="0070C0"/>
              </a:solidFill>
              <a:latin typeface="Century Gothic" panose="020B0502020202020204" pitchFamily="34" charset="0"/>
            </a:rPr>
            <a:t>Instructions</a:t>
          </a:r>
        </a:p>
      </xdr:txBody>
    </xdr:sp>
    <xdr:clientData fPrintsWithSheet="0"/>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https://www.inclinatordealeraccess.com/Users/jenniferj/AppData/Local/Microsoft/Windows/Temporary%20Internet%20Files/Content.Outlook/KU9NWK4Q/UniversalOrderForm_3.1.18.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 READ ME"/>
      <sheetName val="Main Menu"/>
      <sheetName val="Backend Data"/>
      <sheetName val="Approval Drawing Order Sheet"/>
      <sheetName val="Cable Drum Order Form"/>
      <sheetName val="Cable Drum Approval Drawing"/>
      <sheetName val="MRL Geared Elevator Order Form"/>
      <sheetName val="MRL Overhead Cable Order Form"/>
      <sheetName val="Hydraulic Order Form"/>
      <sheetName val="Serenity Vertical Lift"/>
      <sheetName val="Instructions"/>
      <sheetName val="Terms and Conditions"/>
      <sheetName val="data"/>
      <sheetName val="UniversalOrderForm_3.1.18"/>
    </sheetNames>
    <sheetDataSet>
      <sheetData sheetId="0" refreshError="1"/>
      <sheetData sheetId="1" refreshError="1"/>
      <sheetData sheetId="2"/>
      <sheetData sheetId="3" refreshError="1"/>
      <sheetData sheetId="4"/>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410000" mc:Ignorable="a14" a14:legacySpreadsheetColorIndex="65"/>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FFFFFF" mc:Ignorable="a14" a14:legacySpreadsheetColorIndex="65"/>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17" Type="http://schemas.openxmlformats.org/officeDocument/2006/relationships/ctrlProp" Target="../ctrlProps/ctrlProp116.xml"/><Relationship Id="rId21" Type="http://schemas.openxmlformats.org/officeDocument/2006/relationships/ctrlProp" Target="../ctrlProps/ctrlProp20.xml"/><Relationship Id="rId324" Type="http://schemas.openxmlformats.org/officeDocument/2006/relationships/ctrlProp" Target="../ctrlProps/ctrlProp323.xml"/><Relationship Id="rId531" Type="http://schemas.openxmlformats.org/officeDocument/2006/relationships/ctrlProp" Target="../ctrlProps/ctrlProp530.xml"/><Relationship Id="rId170" Type="http://schemas.openxmlformats.org/officeDocument/2006/relationships/ctrlProp" Target="../ctrlProps/ctrlProp169.xml"/><Relationship Id="rId268" Type="http://schemas.openxmlformats.org/officeDocument/2006/relationships/ctrlProp" Target="../ctrlProps/ctrlProp267.xml"/><Relationship Id="rId475" Type="http://schemas.openxmlformats.org/officeDocument/2006/relationships/ctrlProp" Target="../ctrlProps/ctrlProp474.xml"/><Relationship Id="rId32" Type="http://schemas.openxmlformats.org/officeDocument/2006/relationships/ctrlProp" Target="../ctrlProps/ctrlProp31.xml"/><Relationship Id="rId128" Type="http://schemas.openxmlformats.org/officeDocument/2006/relationships/ctrlProp" Target="../ctrlProps/ctrlProp127.xml"/><Relationship Id="rId335" Type="http://schemas.openxmlformats.org/officeDocument/2006/relationships/ctrlProp" Target="../ctrlProps/ctrlProp334.xml"/><Relationship Id="rId542" Type="http://schemas.openxmlformats.org/officeDocument/2006/relationships/ctrlProp" Target="../ctrlProps/ctrlProp541.xml"/><Relationship Id="rId181" Type="http://schemas.openxmlformats.org/officeDocument/2006/relationships/ctrlProp" Target="../ctrlProps/ctrlProp180.xml"/><Relationship Id="rId402" Type="http://schemas.openxmlformats.org/officeDocument/2006/relationships/ctrlProp" Target="../ctrlProps/ctrlProp401.xml"/><Relationship Id="rId279" Type="http://schemas.openxmlformats.org/officeDocument/2006/relationships/ctrlProp" Target="../ctrlProps/ctrlProp278.xml"/><Relationship Id="rId486" Type="http://schemas.openxmlformats.org/officeDocument/2006/relationships/ctrlProp" Target="../ctrlProps/ctrlProp485.xml"/><Relationship Id="rId43" Type="http://schemas.openxmlformats.org/officeDocument/2006/relationships/ctrlProp" Target="../ctrlProps/ctrlProp42.xml"/><Relationship Id="rId139" Type="http://schemas.openxmlformats.org/officeDocument/2006/relationships/ctrlProp" Target="../ctrlProps/ctrlProp138.xml"/><Relationship Id="rId346" Type="http://schemas.openxmlformats.org/officeDocument/2006/relationships/ctrlProp" Target="../ctrlProps/ctrlProp345.xml"/><Relationship Id="rId553" Type="http://schemas.openxmlformats.org/officeDocument/2006/relationships/ctrlProp" Target="../ctrlProps/ctrlProp552.xml"/><Relationship Id="rId192" Type="http://schemas.openxmlformats.org/officeDocument/2006/relationships/ctrlProp" Target="../ctrlProps/ctrlProp191.xml"/><Relationship Id="rId206" Type="http://schemas.openxmlformats.org/officeDocument/2006/relationships/ctrlProp" Target="../ctrlProps/ctrlProp205.xml"/><Relationship Id="rId413" Type="http://schemas.openxmlformats.org/officeDocument/2006/relationships/ctrlProp" Target="../ctrlProps/ctrlProp412.xml"/><Relationship Id="rId497" Type="http://schemas.openxmlformats.org/officeDocument/2006/relationships/ctrlProp" Target="../ctrlProps/ctrlProp496.xml"/><Relationship Id="rId357" Type="http://schemas.openxmlformats.org/officeDocument/2006/relationships/ctrlProp" Target="../ctrlProps/ctrlProp356.xml"/><Relationship Id="rId54" Type="http://schemas.openxmlformats.org/officeDocument/2006/relationships/ctrlProp" Target="../ctrlProps/ctrlProp53.xml"/><Relationship Id="rId217" Type="http://schemas.openxmlformats.org/officeDocument/2006/relationships/ctrlProp" Target="../ctrlProps/ctrlProp216.xml"/><Relationship Id="rId564" Type="http://schemas.openxmlformats.org/officeDocument/2006/relationships/ctrlProp" Target="../ctrlProps/ctrlProp563.xml"/><Relationship Id="rId424" Type="http://schemas.openxmlformats.org/officeDocument/2006/relationships/ctrlProp" Target="../ctrlProps/ctrlProp423.xml"/><Relationship Id="rId270" Type="http://schemas.openxmlformats.org/officeDocument/2006/relationships/ctrlProp" Target="../ctrlProps/ctrlProp269.xml"/><Relationship Id="rId65" Type="http://schemas.openxmlformats.org/officeDocument/2006/relationships/ctrlProp" Target="../ctrlProps/ctrlProp64.xml"/><Relationship Id="rId130" Type="http://schemas.openxmlformats.org/officeDocument/2006/relationships/ctrlProp" Target="../ctrlProps/ctrlProp129.xml"/><Relationship Id="rId368" Type="http://schemas.openxmlformats.org/officeDocument/2006/relationships/ctrlProp" Target="../ctrlProps/ctrlProp367.xml"/><Relationship Id="rId575" Type="http://schemas.openxmlformats.org/officeDocument/2006/relationships/ctrlProp" Target="../ctrlProps/ctrlProp574.xml"/><Relationship Id="rId228" Type="http://schemas.openxmlformats.org/officeDocument/2006/relationships/ctrlProp" Target="../ctrlProps/ctrlProp227.xml"/><Relationship Id="rId435" Type="http://schemas.openxmlformats.org/officeDocument/2006/relationships/ctrlProp" Target="../ctrlProps/ctrlProp434.xml"/><Relationship Id="rId281" Type="http://schemas.openxmlformats.org/officeDocument/2006/relationships/ctrlProp" Target="../ctrlProps/ctrlProp280.xml"/><Relationship Id="rId502" Type="http://schemas.openxmlformats.org/officeDocument/2006/relationships/ctrlProp" Target="../ctrlProps/ctrlProp501.xml"/><Relationship Id="rId34" Type="http://schemas.openxmlformats.org/officeDocument/2006/relationships/ctrlProp" Target="../ctrlProps/ctrlProp33.xml"/><Relationship Id="rId76" Type="http://schemas.openxmlformats.org/officeDocument/2006/relationships/ctrlProp" Target="../ctrlProps/ctrlProp75.xml"/><Relationship Id="rId141" Type="http://schemas.openxmlformats.org/officeDocument/2006/relationships/ctrlProp" Target="../ctrlProps/ctrlProp140.xml"/><Relationship Id="rId379" Type="http://schemas.openxmlformats.org/officeDocument/2006/relationships/ctrlProp" Target="../ctrlProps/ctrlProp378.xml"/><Relationship Id="rId544" Type="http://schemas.openxmlformats.org/officeDocument/2006/relationships/ctrlProp" Target="../ctrlProps/ctrlProp543.xml"/><Relationship Id="rId7" Type="http://schemas.openxmlformats.org/officeDocument/2006/relationships/ctrlProp" Target="../ctrlProps/ctrlProp6.xml"/><Relationship Id="rId183" Type="http://schemas.openxmlformats.org/officeDocument/2006/relationships/ctrlProp" Target="../ctrlProps/ctrlProp182.xml"/><Relationship Id="rId239" Type="http://schemas.openxmlformats.org/officeDocument/2006/relationships/ctrlProp" Target="../ctrlProps/ctrlProp238.xml"/><Relationship Id="rId390" Type="http://schemas.openxmlformats.org/officeDocument/2006/relationships/ctrlProp" Target="../ctrlProps/ctrlProp389.xml"/><Relationship Id="rId404" Type="http://schemas.openxmlformats.org/officeDocument/2006/relationships/ctrlProp" Target="../ctrlProps/ctrlProp403.xml"/><Relationship Id="rId446" Type="http://schemas.openxmlformats.org/officeDocument/2006/relationships/ctrlProp" Target="../ctrlProps/ctrlProp445.xml"/><Relationship Id="rId250" Type="http://schemas.openxmlformats.org/officeDocument/2006/relationships/ctrlProp" Target="../ctrlProps/ctrlProp249.xml"/><Relationship Id="rId292" Type="http://schemas.openxmlformats.org/officeDocument/2006/relationships/ctrlProp" Target="../ctrlProps/ctrlProp291.xml"/><Relationship Id="rId306" Type="http://schemas.openxmlformats.org/officeDocument/2006/relationships/ctrlProp" Target="../ctrlProps/ctrlProp305.xml"/><Relationship Id="rId488" Type="http://schemas.openxmlformats.org/officeDocument/2006/relationships/ctrlProp" Target="../ctrlProps/ctrlProp487.xml"/><Relationship Id="rId45" Type="http://schemas.openxmlformats.org/officeDocument/2006/relationships/ctrlProp" Target="../ctrlProps/ctrlProp44.xml"/><Relationship Id="rId87" Type="http://schemas.openxmlformats.org/officeDocument/2006/relationships/ctrlProp" Target="../ctrlProps/ctrlProp86.xml"/><Relationship Id="rId110" Type="http://schemas.openxmlformats.org/officeDocument/2006/relationships/ctrlProp" Target="../ctrlProps/ctrlProp109.xml"/><Relationship Id="rId348" Type="http://schemas.openxmlformats.org/officeDocument/2006/relationships/ctrlProp" Target="../ctrlProps/ctrlProp347.xml"/><Relationship Id="rId513" Type="http://schemas.openxmlformats.org/officeDocument/2006/relationships/ctrlProp" Target="../ctrlProps/ctrlProp512.xml"/><Relationship Id="rId555" Type="http://schemas.openxmlformats.org/officeDocument/2006/relationships/ctrlProp" Target="../ctrlProps/ctrlProp554.xml"/><Relationship Id="rId152" Type="http://schemas.openxmlformats.org/officeDocument/2006/relationships/ctrlProp" Target="../ctrlProps/ctrlProp151.xml"/><Relationship Id="rId194" Type="http://schemas.openxmlformats.org/officeDocument/2006/relationships/ctrlProp" Target="../ctrlProps/ctrlProp193.xml"/><Relationship Id="rId208" Type="http://schemas.openxmlformats.org/officeDocument/2006/relationships/ctrlProp" Target="../ctrlProps/ctrlProp207.xml"/><Relationship Id="rId415" Type="http://schemas.openxmlformats.org/officeDocument/2006/relationships/ctrlProp" Target="../ctrlProps/ctrlProp414.xml"/><Relationship Id="rId457" Type="http://schemas.openxmlformats.org/officeDocument/2006/relationships/ctrlProp" Target="../ctrlProps/ctrlProp456.xml"/><Relationship Id="rId261" Type="http://schemas.openxmlformats.org/officeDocument/2006/relationships/ctrlProp" Target="../ctrlProps/ctrlProp260.xml"/><Relationship Id="rId499" Type="http://schemas.openxmlformats.org/officeDocument/2006/relationships/ctrlProp" Target="../ctrlProps/ctrlProp498.xml"/><Relationship Id="rId14" Type="http://schemas.openxmlformats.org/officeDocument/2006/relationships/ctrlProp" Target="../ctrlProps/ctrlProp13.xml"/><Relationship Id="rId56" Type="http://schemas.openxmlformats.org/officeDocument/2006/relationships/ctrlProp" Target="../ctrlProps/ctrlProp55.xml"/><Relationship Id="rId317" Type="http://schemas.openxmlformats.org/officeDocument/2006/relationships/ctrlProp" Target="../ctrlProps/ctrlProp316.xml"/><Relationship Id="rId359" Type="http://schemas.openxmlformats.org/officeDocument/2006/relationships/ctrlProp" Target="../ctrlProps/ctrlProp358.xml"/><Relationship Id="rId524" Type="http://schemas.openxmlformats.org/officeDocument/2006/relationships/ctrlProp" Target="../ctrlProps/ctrlProp523.xml"/><Relationship Id="rId566" Type="http://schemas.openxmlformats.org/officeDocument/2006/relationships/ctrlProp" Target="../ctrlProps/ctrlProp565.xml"/><Relationship Id="rId98" Type="http://schemas.openxmlformats.org/officeDocument/2006/relationships/ctrlProp" Target="../ctrlProps/ctrlProp97.xml"/><Relationship Id="rId121" Type="http://schemas.openxmlformats.org/officeDocument/2006/relationships/ctrlProp" Target="../ctrlProps/ctrlProp120.xml"/><Relationship Id="rId163" Type="http://schemas.openxmlformats.org/officeDocument/2006/relationships/ctrlProp" Target="../ctrlProps/ctrlProp162.xml"/><Relationship Id="rId219" Type="http://schemas.openxmlformats.org/officeDocument/2006/relationships/ctrlProp" Target="../ctrlProps/ctrlProp218.xml"/><Relationship Id="rId370" Type="http://schemas.openxmlformats.org/officeDocument/2006/relationships/ctrlProp" Target="../ctrlProps/ctrlProp369.xml"/><Relationship Id="rId426" Type="http://schemas.openxmlformats.org/officeDocument/2006/relationships/ctrlProp" Target="../ctrlProps/ctrlProp425.xml"/><Relationship Id="rId230" Type="http://schemas.openxmlformats.org/officeDocument/2006/relationships/ctrlProp" Target="../ctrlProps/ctrlProp229.xml"/><Relationship Id="rId468" Type="http://schemas.openxmlformats.org/officeDocument/2006/relationships/ctrlProp" Target="../ctrlProps/ctrlProp467.xml"/><Relationship Id="rId25" Type="http://schemas.openxmlformats.org/officeDocument/2006/relationships/ctrlProp" Target="../ctrlProps/ctrlProp24.xml"/><Relationship Id="rId67" Type="http://schemas.openxmlformats.org/officeDocument/2006/relationships/ctrlProp" Target="../ctrlProps/ctrlProp66.xml"/><Relationship Id="rId272" Type="http://schemas.openxmlformats.org/officeDocument/2006/relationships/ctrlProp" Target="../ctrlProps/ctrlProp271.xml"/><Relationship Id="rId328" Type="http://schemas.openxmlformats.org/officeDocument/2006/relationships/ctrlProp" Target="../ctrlProps/ctrlProp327.xml"/><Relationship Id="rId535" Type="http://schemas.openxmlformats.org/officeDocument/2006/relationships/ctrlProp" Target="../ctrlProps/ctrlProp534.xml"/><Relationship Id="rId577" Type="http://schemas.openxmlformats.org/officeDocument/2006/relationships/ctrlProp" Target="../ctrlProps/ctrlProp576.xml"/><Relationship Id="rId132" Type="http://schemas.openxmlformats.org/officeDocument/2006/relationships/ctrlProp" Target="../ctrlProps/ctrlProp131.xml"/><Relationship Id="rId174" Type="http://schemas.openxmlformats.org/officeDocument/2006/relationships/ctrlProp" Target="../ctrlProps/ctrlProp173.xml"/><Relationship Id="rId381" Type="http://schemas.openxmlformats.org/officeDocument/2006/relationships/ctrlProp" Target="../ctrlProps/ctrlProp380.xml"/><Relationship Id="rId241" Type="http://schemas.openxmlformats.org/officeDocument/2006/relationships/ctrlProp" Target="../ctrlProps/ctrlProp240.xml"/><Relationship Id="rId437" Type="http://schemas.openxmlformats.org/officeDocument/2006/relationships/ctrlProp" Target="../ctrlProps/ctrlProp436.xml"/><Relationship Id="rId479" Type="http://schemas.openxmlformats.org/officeDocument/2006/relationships/ctrlProp" Target="../ctrlProps/ctrlProp478.xml"/><Relationship Id="rId36" Type="http://schemas.openxmlformats.org/officeDocument/2006/relationships/ctrlProp" Target="../ctrlProps/ctrlProp35.xml"/><Relationship Id="rId283" Type="http://schemas.openxmlformats.org/officeDocument/2006/relationships/ctrlProp" Target="../ctrlProps/ctrlProp282.xml"/><Relationship Id="rId339" Type="http://schemas.openxmlformats.org/officeDocument/2006/relationships/ctrlProp" Target="../ctrlProps/ctrlProp338.xml"/><Relationship Id="rId490" Type="http://schemas.openxmlformats.org/officeDocument/2006/relationships/ctrlProp" Target="../ctrlProps/ctrlProp489.xml"/><Relationship Id="rId504" Type="http://schemas.openxmlformats.org/officeDocument/2006/relationships/ctrlProp" Target="../ctrlProps/ctrlProp503.xml"/><Relationship Id="rId546" Type="http://schemas.openxmlformats.org/officeDocument/2006/relationships/ctrlProp" Target="../ctrlProps/ctrlProp545.xml"/><Relationship Id="rId78" Type="http://schemas.openxmlformats.org/officeDocument/2006/relationships/ctrlProp" Target="../ctrlProps/ctrlProp77.xml"/><Relationship Id="rId101" Type="http://schemas.openxmlformats.org/officeDocument/2006/relationships/ctrlProp" Target="../ctrlProps/ctrlProp100.xml"/><Relationship Id="rId143" Type="http://schemas.openxmlformats.org/officeDocument/2006/relationships/ctrlProp" Target="../ctrlProps/ctrlProp142.xml"/><Relationship Id="rId185" Type="http://schemas.openxmlformats.org/officeDocument/2006/relationships/ctrlProp" Target="../ctrlProps/ctrlProp184.xml"/><Relationship Id="rId350" Type="http://schemas.openxmlformats.org/officeDocument/2006/relationships/ctrlProp" Target="../ctrlProps/ctrlProp349.xml"/><Relationship Id="rId406" Type="http://schemas.openxmlformats.org/officeDocument/2006/relationships/ctrlProp" Target="../ctrlProps/ctrlProp405.xml"/><Relationship Id="rId9" Type="http://schemas.openxmlformats.org/officeDocument/2006/relationships/ctrlProp" Target="../ctrlProps/ctrlProp8.xml"/><Relationship Id="rId210" Type="http://schemas.openxmlformats.org/officeDocument/2006/relationships/ctrlProp" Target="../ctrlProps/ctrlProp209.xml"/><Relationship Id="rId392" Type="http://schemas.openxmlformats.org/officeDocument/2006/relationships/ctrlProp" Target="../ctrlProps/ctrlProp391.xml"/><Relationship Id="rId448" Type="http://schemas.openxmlformats.org/officeDocument/2006/relationships/ctrlProp" Target="../ctrlProps/ctrlProp447.xml"/><Relationship Id="rId252" Type="http://schemas.openxmlformats.org/officeDocument/2006/relationships/ctrlProp" Target="../ctrlProps/ctrlProp251.xml"/><Relationship Id="rId294" Type="http://schemas.openxmlformats.org/officeDocument/2006/relationships/ctrlProp" Target="../ctrlProps/ctrlProp293.xml"/><Relationship Id="rId308" Type="http://schemas.openxmlformats.org/officeDocument/2006/relationships/ctrlProp" Target="../ctrlProps/ctrlProp307.xml"/><Relationship Id="rId515" Type="http://schemas.openxmlformats.org/officeDocument/2006/relationships/ctrlProp" Target="../ctrlProps/ctrlProp514.xml"/><Relationship Id="rId47" Type="http://schemas.openxmlformats.org/officeDocument/2006/relationships/ctrlProp" Target="../ctrlProps/ctrlProp46.xml"/><Relationship Id="rId89" Type="http://schemas.openxmlformats.org/officeDocument/2006/relationships/ctrlProp" Target="../ctrlProps/ctrlProp88.xml"/><Relationship Id="rId112" Type="http://schemas.openxmlformats.org/officeDocument/2006/relationships/ctrlProp" Target="../ctrlProps/ctrlProp111.xml"/><Relationship Id="rId154" Type="http://schemas.openxmlformats.org/officeDocument/2006/relationships/ctrlProp" Target="../ctrlProps/ctrlProp153.xml"/><Relationship Id="rId361" Type="http://schemas.openxmlformats.org/officeDocument/2006/relationships/ctrlProp" Target="../ctrlProps/ctrlProp360.xml"/><Relationship Id="rId557" Type="http://schemas.openxmlformats.org/officeDocument/2006/relationships/ctrlProp" Target="../ctrlProps/ctrlProp556.xml"/><Relationship Id="rId196" Type="http://schemas.openxmlformats.org/officeDocument/2006/relationships/ctrlProp" Target="../ctrlProps/ctrlProp195.xml"/><Relationship Id="rId417" Type="http://schemas.openxmlformats.org/officeDocument/2006/relationships/ctrlProp" Target="../ctrlProps/ctrlProp416.xml"/><Relationship Id="rId459" Type="http://schemas.openxmlformats.org/officeDocument/2006/relationships/ctrlProp" Target="../ctrlProps/ctrlProp458.xml"/><Relationship Id="rId16" Type="http://schemas.openxmlformats.org/officeDocument/2006/relationships/ctrlProp" Target="../ctrlProps/ctrlProp15.xml"/><Relationship Id="rId221" Type="http://schemas.openxmlformats.org/officeDocument/2006/relationships/ctrlProp" Target="../ctrlProps/ctrlProp220.xml"/><Relationship Id="rId263" Type="http://schemas.openxmlformats.org/officeDocument/2006/relationships/ctrlProp" Target="../ctrlProps/ctrlProp262.xml"/><Relationship Id="rId319" Type="http://schemas.openxmlformats.org/officeDocument/2006/relationships/ctrlProp" Target="../ctrlProps/ctrlProp318.xml"/><Relationship Id="rId470" Type="http://schemas.openxmlformats.org/officeDocument/2006/relationships/ctrlProp" Target="../ctrlProps/ctrlProp469.xml"/><Relationship Id="rId526" Type="http://schemas.openxmlformats.org/officeDocument/2006/relationships/ctrlProp" Target="../ctrlProps/ctrlProp525.xml"/><Relationship Id="rId58" Type="http://schemas.openxmlformats.org/officeDocument/2006/relationships/ctrlProp" Target="../ctrlProps/ctrlProp57.xml"/><Relationship Id="rId123" Type="http://schemas.openxmlformats.org/officeDocument/2006/relationships/ctrlProp" Target="../ctrlProps/ctrlProp122.xml"/><Relationship Id="rId330" Type="http://schemas.openxmlformats.org/officeDocument/2006/relationships/ctrlProp" Target="../ctrlProps/ctrlProp329.xml"/><Relationship Id="rId568" Type="http://schemas.openxmlformats.org/officeDocument/2006/relationships/ctrlProp" Target="../ctrlProps/ctrlProp567.xml"/><Relationship Id="rId165" Type="http://schemas.openxmlformats.org/officeDocument/2006/relationships/ctrlProp" Target="../ctrlProps/ctrlProp164.xml"/><Relationship Id="rId372" Type="http://schemas.openxmlformats.org/officeDocument/2006/relationships/ctrlProp" Target="../ctrlProps/ctrlProp371.xml"/><Relationship Id="rId428" Type="http://schemas.openxmlformats.org/officeDocument/2006/relationships/ctrlProp" Target="../ctrlProps/ctrlProp427.xml"/><Relationship Id="rId232" Type="http://schemas.openxmlformats.org/officeDocument/2006/relationships/ctrlProp" Target="../ctrlProps/ctrlProp231.xml"/><Relationship Id="rId274" Type="http://schemas.openxmlformats.org/officeDocument/2006/relationships/ctrlProp" Target="../ctrlProps/ctrlProp273.xml"/><Relationship Id="rId481" Type="http://schemas.openxmlformats.org/officeDocument/2006/relationships/ctrlProp" Target="../ctrlProps/ctrlProp480.xml"/><Relationship Id="rId27" Type="http://schemas.openxmlformats.org/officeDocument/2006/relationships/ctrlProp" Target="../ctrlProps/ctrlProp26.xml"/><Relationship Id="rId69" Type="http://schemas.openxmlformats.org/officeDocument/2006/relationships/ctrlProp" Target="../ctrlProps/ctrlProp68.xml"/><Relationship Id="rId134" Type="http://schemas.openxmlformats.org/officeDocument/2006/relationships/ctrlProp" Target="../ctrlProps/ctrlProp133.xml"/><Relationship Id="rId537" Type="http://schemas.openxmlformats.org/officeDocument/2006/relationships/ctrlProp" Target="../ctrlProps/ctrlProp536.xml"/><Relationship Id="rId579" Type="http://schemas.openxmlformats.org/officeDocument/2006/relationships/ctrlProp" Target="../ctrlProps/ctrlProp578.xml"/><Relationship Id="rId80" Type="http://schemas.openxmlformats.org/officeDocument/2006/relationships/ctrlProp" Target="../ctrlProps/ctrlProp79.xml"/><Relationship Id="rId176" Type="http://schemas.openxmlformats.org/officeDocument/2006/relationships/ctrlProp" Target="../ctrlProps/ctrlProp175.xml"/><Relationship Id="rId341" Type="http://schemas.openxmlformats.org/officeDocument/2006/relationships/ctrlProp" Target="../ctrlProps/ctrlProp340.xml"/><Relationship Id="rId383" Type="http://schemas.openxmlformats.org/officeDocument/2006/relationships/ctrlProp" Target="../ctrlProps/ctrlProp382.xml"/><Relationship Id="rId439" Type="http://schemas.openxmlformats.org/officeDocument/2006/relationships/ctrlProp" Target="../ctrlProps/ctrlProp438.xml"/><Relationship Id="rId201" Type="http://schemas.openxmlformats.org/officeDocument/2006/relationships/ctrlProp" Target="../ctrlProps/ctrlProp200.xml"/><Relationship Id="rId243" Type="http://schemas.openxmlformats.org/officeDocument/2006/relationships/ctrlProp" Target="../ctrlProps/ctrlProp242.xml"/><Relationship Id="rId285" Type="http://schemas.openxmlformats.org/officeDocument/2006/relationships/ctrlProp" Target="../ctrlProps/ctrlProp284.xml"/><Relationship Id="rId450" Type="http://schemas.openxmlformats.org/officeDocument/2006/relationships/ctrlProp" Target="../ctrlProps/ctrlProp449.xml"/><Relationship Id="rId506" Type="http://schemas.openxmlformats.org/officeDocument/2006/relationships/ctrlProp" Target="../ctrlProps/ctrlProp505.xml"/><Relationship Id="rId38" Type="http://schemas.openxmlformats.org/officeDocument/2006/relationships/ctrlProp" Target="../ctrlProps/ctrlProp37.xml"/><Relationship Id="rId103" Type="http://schemas.openxmlformats.org/officeDocument/2006/relationships/ctrlProp" Target="../ctrlProps/ctrlProp102.xml"/><Relationship Id="rId310" Type="http://schemas.openxmlformats.org/officeDocument/2006/relationships/ctrlProp" Target="../ctrlProps/ctrlProp309.xml"/><Relationship Id="rId492" Type="http://schemas.openxmlformats.org/officeDocument/2006/relationships/ctrlProp" Target="../ctrlProps/ctrlProp491.xml"/><Relationship Id="rId548" Type="http://schemas.openxmlformats.org/officeDocument/2006/relationships/ctrlProp" Target="../ctrlProps/ctrlProp547.xml"/><Relationship Id="rId91" Type="http://schemas.openxmlformats.org/officeDocument/2006/relationships/ctrlProp" Target="../ctrlProps/ctrlProp90.xml"/><Relationship Id="rId145" Type="http://schemas.openxmlformats.org/officeDocument/2006/relationships/ctrlProp" Target="../ctrlProps/ctrlProp144.xml"/><Relationship Id="rId187" Type="http://schemas.openxmlformats.org/officeDocument/2006/relationships/ctrlProp" Target="../ctrlProps/ctrlProp186.xml"/><Relationship Id="rId352" Type="http://schemas.openxmlformats.org/officeDocument/2006/relationships/ctrlProp" Target="../ctrlProps/ctrlProp351.xml"/><Relationship Id="rId394" Type="http://schemas.openxmlformats.org/officeDocument/2006/relationships/ctrlProp" Target="../ctrlProps/ctrlProp393.xml"/><Relationship Id="rId408" Type="http://schemas.openxmlformats.org/officeDocument/2006/relationships/ctrlProp" Target="../ctrlProps/ctrlProp407.xml"/><Relationship Id="rId212" Type="http://schemas.openxmlformats.org/officeDocument/2006/relationships/ctrlProp" Target="../ctrlProps/ctrlProp211.xml"/><Relationship Id="rId254" Type="http://schemas.openxmlformats.org/officeDocument/2006/relationships/ctrlProp" Target="../ctrlProps/ctrlProp253.xml"/><Relationship Id="rId49" Type="http://schemas.openxmlformats.org/officeDocument/2006/relationships/ctrlProp" Target="../ctrlProps/ctrlProp48.xml"/><Relationship Id="rId114" Type="http://schemas.openxmlformats.org/officeDocument/2006/relationships/ctrlProp" Target="../ctrlProps/ctrlProp113.xml"/><Relationship Id="rId296" Type="http://schemas.openxmlformats.org/officeDocument/2006/relationships/ctrlProp" Target="../ctrlProps/ctrlProp295.xml"/><Relationship Id="rId461" Type="http://schemas.openxmlformats.org/officeDocument/2006/relationships/ctrlProp" Target="../ctrlProps/ctrlProp460.xml"/><Relationship Id="rId517" Type="http://schemas.openxmlformats.org/officeDocument/2006/relationships/ctrlProp" Target="../ctrlProps/ctrlProp516.xml"/><Relationship Id="rId559" Type="http://schemas.openxmlformats.org/officeDocument/2006/relationships/ctrlProp" Target="../ctrlProps/ctrlProp558.xml"/><Relationship Id="rId60" Type="http://schemas.openxmlformats.org/officeDocument/2006/relationships/ctrlProp" Target="../ctrlProps/ctrlProp59.xml"/><Relationship Id="rId156" Type="http://schemas.openxmlformats.org/officeDocument/2006/relationships/ctrlProp" Target="../ctrlProps/ctrlProp155.xml"/><Relationship Id="rId198" Type="http://schemas.openxmlformats.org/officeDocument/2006/relationships/ctrlProp" Target="../ctrlProps/ctrlProp197.xml"/><Relationship Id="rId321" Type="http://schemas.openxmlformats.org/officeDocument/2006/relationships/ctrlProp" Target="../ctrlProps/ctrlProp320.xml"/><Relationship Id="rId363" Type="http://schemas.openxmlformats.org/officeDocument/2006/relationships/ctrlProp" Target="../ctrlProps/ctrlProp362.xml"/><Relationship Id="rId419" Type="http://schemas.openxmlformats.org/officeDocument/2006/relationships/ctrlProp" Target="../ctrlProps/ctrlProp418.xml"/><Relationship Id="rId570" Type="http://schemas.openxmlformats.org/officeDocument/2006/relationships/ctrlProp" Target="../ctrlProps/ctrlProp569.xml"/><Relationship Id="rId223" Type="http://schemas.openxmlformats.org/officeDocument/2006/relationships/ctrlProp" Target="../ctrlProps/ctrlProp222.xml"/><Relationship Id="rId430" Type="http://schemas.openxmlformats.org/officeDocument/2006/relationships/ctrlProp" Target="../ctrlProps/ctrlProp429.xml"/><Relationship Id="rId18" Type="http://schemas.openxmlformats.org/officeDocument/2006/relationships/ctrlProp" Target="../ctrlProps/ctrlProp17.xml"/><Relationship Id="rId265" Type="http://schemas.openxmlformats.org/officeDocument/2006/relationships/ctrlProp" Target="../ctrlProps/ctrlProp264.xml"/><Relationship Id="rId472" Type="http://schemas.openxmlformats.org/officeDocument/2006/relationships/ctrlProp" Target="../ctrlProps/ctrlProp471.xml"/><Relationship Id="rId528" Type="http://schemas.openxmlformats.org/officeDocument/2006/relationships/ctrlProp" Target="../ctrlProps/ctrlProp527.xml"/><Relationship Id="rId125" Type="http://schemas.openxmlformats.org/officeDocument/2006/relationships/ctrlProp" Target="../ctrlProps/ctrlProp124.xml"/><Relationship Id="rId167" Type="http://schemas.openxmlformats.org/officeDocument/2006/relationships/ctrlProp" Target="../ctrlProps/ctrlProp166.xml"/><Relationship Id="rId332" Type="http://schemas.openxmlformats.org/officeDocument/2006/relationships/ctrlProp" Target="../ctrlProps/ctrlProp331.xml"/><Relationship Id="rId374" Type="http://schemas.openxmlformats.org/officeDocument/2006/relationships/ctrlProp" Target="../ctrlProps/ctrlProp373.xml"/><Relationship Id="rId71" Type="http://schemas.openxmlformats.org/officeDocument/2006/relationships/ctrlProp" Target="../ctrlProps/ctrlProp70.xml"/><Relationship Id="rId234" Type="http://schemas.openxmlformats.org/officeDocument/2006/relationships/ctrlProp" Target="../ctrlProps/ctrlProp233.xml"/><Relationship Id="rId2" Type="http://schemas.openxmlformats.org/officeDocument/2006/relationships/drawing" Target="../drawings/drawing3.xml"/><Relationship Id="rId29" Type="http://schemas.openxmlformats.org/officeDocument/2006/relationships/ctrlProp" Target="../ctrlProps/ctrlProp28.xml"/><Relationship Id="rId276" Type="http://schemas.openxmlformats.org/officeDocument/2006/relationships/ctrlProp" Target="../ctrlProps/ctrlProp275.xml"/><Relationship Id="rId441" Type="http://schemas.openxmlformats.org/officeDocument/2006/relationships/ctrlProp" Target="../ctrlProps/ctrlProp440.xml"/><Relationship Id="rId483" Type="http://schemas.openxmlformats.org/officeDocument/2006/relationships/ctrlProp" Target="../ctrlProps/ctrlProp482.xml"/><Relationship Id="rId539" Type="http://schemas.openxmlformats.org/officeDocument/2006/relationships/ctrlProp" Target="../ctrlProps/ctrlProp538.xml"/><Relationship Id="rId40" Type="http://schemas.openxmlformats.org/officeDocument/2006/relationships/ctrlProp" Target="../ctrlProps/ctrlProp39.xml"/><Relationship Id="rId136" Type="http://schemas.openxmlformats.org/officeDocument/2006/relationships/ctrlProp" Target="../ctrlProps/ctrlProp135.xml"/><Relationship Id="rId178" Type="http://schemas.openxmlformats.org/officeDocument/2006/relationships/ctrlProp" Target="../ctrlProps/ctrlProp177.xml"/><Relationship Id="rId301" Type="http://schemas.openxmlformats.org/officeDocument/2006/relationships/ctrlProp" Target="../ctrlProps/ctrlProp300.xml"/><Relationship Id="rId343" Type="http://schemas.openxmlformats.org/officeDocument/2006/relationships/ctrlProp" Target="../ctrlProps/ctrlProp342.xml"/><Relationship Id="rId550" Type="http://schemas.openxmlformats.org/officeDocument/2006/relationships/ctrlProp" Target="../ctrlProps/ctrlProp549.xml"/><Relationship Id="rId82" Type="http://schemas.openxmlformats.org/officeDocument/2006/relationships/ctrlProp" Target="../ctrlProps/ctrlProp81.xml"/><Relationship Id="rId203" Type="http://schemas.openxmlformats.org/officeDocument/2006/relationships/ctrlProp" Target="../ctrlProps/ctrlProp202.xml"/><Relationship Id="rId385" Type="http://schemas.openxmlformats.org/officeDocument/2006/relationships/ctrlProp" Target="../ctrlProps/ctrlProp384.xml"/><Relationship Id="rId245" Type="http://schemas.openxmlformats.org/officeDocument/2006/relationships/ctrlProp" Target="../ctrlProps/ctrlProp244.xml"/><Relationship Id="rId287" Type="http://schemas.openxmlformats.org/officeDocument/2006/relationships/ctrlProp" Target="../ctrlProps/ctrlProp286.xml"/><Relationship Id="rId410" Type="http://schemas.openxmlformats.org/officeDocument/2006/relationships/ctrlProp" Target="../ctrlProps/ctrlProp409.xml"/><Relationship Id="rId452" Type="http://schemas.openxmlformats.org/officeDocument/2006/relationships/ctrlProp" Target="../ctrlProps/ctrlProp451.xml"/><Relationship Id="rId494" Type="http://schemas.openxmlformats.org/officeDocument/2006/relationships/ctrlProp" Target="../ctrlProps/ctrlProp493.xml"/><Relationship Id="rId508" Type="http://schemas.openxmlformats.org/officeDocument/2006/relationships/ctrlProp" Target="../ctrlProps/ctrlProp507.xml"/><Relationship Id="rId105" Type="http://schemas.openxmlformats.org/officeDocument/2006/relationships/ctrlProp" Target="../ctrlProps/ctrlProp104.xml"/><Relationship Id="rId147" Type="http://schemas.openxmlformats.org/officeDocument/2006/relationships/ctrlProp" Target="../ctrlProps/ctrlProp146.xml"/><Relationship Id="rId312" Type="http://schemas.openxmlformats.org/officeDocument/2006/relationships/ctrlProp" Target="../ctrlProps/ctrlProp311.xml"/><Relationship Id="rId354" Type="http://schemas.openxmlformats.org/officeDocument/2006/relationships/ctrlProp" Target="../ctrlProps/ctrlProp353.xml"/><Relationship Id="rId51" Type="http://schemas.openxmlformats.org/officeDocument/2006/relationships/ctrlProp" Target="../ctrlProps/ctrlProp50.xml"/><Relationship Id="rId93" Type="http://schemas.openxmlformats.org/officeDocument/2006/relationships/ctrlProp" Target="../ctrlProps/ctrlProp92.xml"/><Relationship Id="rId189" Type="http://schemas.openxmlformats.org/officeDocument/2006/relationships/ctrlProp" Target="../ctrlProps/ctrlProp188.xml"/><Relationship Id="rId396" Type="http://schemas.openxmlformats.org/officeDocument/2006/relationships/ctrlProp" Target="../ctrlProps/ctrlProp395.xml"/><Relationship Id="rId561" Type="http://schemas.openxmlformats.org/officeDocument/2006/relationships/ctrlProp" Target="../ctrlProps/ctrlProp560.xml"/><Relationship Id="rId214" Type="http://schemas.openxmlformats.org/officeDocument/2006/relationships/ctrlProp" Target="../ctrlProps/ctrlProp213.xml"/><Relationship Id="rId256" Type="http://schemas.openxmlformats.org/officeDocument/2006/relationships/ctrlProp" Target="../ctrlProps/ctrlProp255.xml"/><Relationship Id="rId298" Type="http://schemas.openxmlformats.org/officeDocument/2006/relationships/ctrlProp" Target="../ctrlProps/ctrlProp297.xml"/><Relationship Id="rId421" Type="http://schemas.openxmlformats.org/officeDocument/2006/relationships/ctrlProp" Target="../ctrlProps/ctrlProp420.xml"/><Relationship Id="rId463" Type="http://schemas.openxmlformats.org/officeDocument/2006/relationships/ctrlProp" Target="../ctrlProps/ctrlProp462.xml"/><Relationship Id="rId519" Type="http://schemas.openxmlformats.org/officeDocument/2006/relationships/ctrlProp" Target="../ctrlProps/ctrlProp518.xml"/><Relationship Id="rId116" Type="http://schemas.openxmlformats.org/officeDocument/2006/relationships/ctrlProp" Target="../ctrlProps/ctrlProp115.xml"/><Relationship Id="rId158" Type="http://schemas.openxmlformats.org/officeDocument/2006/relationships/ctrlProp" Target="../ctrlProps/ctrlProp157.xml"/><Relationship Id="rId323" Type="http://schemas.openxmlformats.org/officeDocument/2006/relationships/ctrlProp" Target="../ctrlProps/ctrlProp322.xml"/><Relationship Id="rId530" Type="http://schemas.openxmlformats.org/officeDocument/2006/relationships/ctrlProp" Target="../ctrlProps/ctrlProp529.xml"/><Relationship Id="rId20" Type="http://schemas.openxmlformats.org/officeDocument/2006/relationships/ctrlProp" Target="../ctrlProps/ctrlProp19.xml"/><Relationship Id="rId62" Type="http://schemas.openxmlformats.org/officeDocument/2006/relationships/ctrlProp" Target="../ctrlProps/ctrlProp61.xml"/><Relationship Id="rId365" Type="http://schemas.openxmlformats.org/officeDocument/2006/relationships/ctrlProp" Target="../ctrlProps/ctrlProp364.xml"/><Relationship Id="rId572" Type="http://schemas.openxmlformats.org/officeDocument/2006/relationships/ctrlProp" Target="../ctrlProps/ctrlProp571.xml"/><Relationship Id="rId225" Type="http://schemas.openxmlformats.org/officeDocument/2006/relationships/ctrlProp" Target="../ctrlProps/ctrlProp224.xml"/><Relationship Id="rId267" Type="http://schemas.openxmlformats.org/officeDocument/2006/relationships/ctrlProp" Target="../ctrlProps/ctrlProp266.xml"/><Relationship Id="rId432" Type="http://schemas.openxmlformats.org/officeDocument/2006/relationships/ctrlProp" Target="../ctrlProps/ctrlProp431.xml"/><Relationship Id="rId474" Type="http://schemas.openxmlformats.org/officeDocument/2006/relationships/ctrlProp" Target="../ctrlProps/ctrlProp473.xml"/><Relationship Id="rId127" Type="http://schemas.openxmlformats.org/officeDocument/2006/relationships/ctrlProp" Target="../ctrlProps/ctrlProp126.xml"/><Relationship Id="rId31" Type="http://schemas.openxmlformats.org/officeDocument/2006/relationships/ctrlProp" Target="../ctrlProps/ctrlProp30.xml"/><Relationship Id="rId73" Type="http://schemas.openxmlformats.org/officeDocument/2006/relationships/ctrlProp" Target="../ctrlProps/ctrlProp72.xml"/><Relationship Id="rId169" Type="http://schemas.openxmlformats.org/officeDocument/2006/relationships/ctrlProp" Target="../ctrlProps/ctrlProp168.xml"/><Relationship Id="rId334" Type="http://schemas.openxmlformats.org/officeDocument/2006/relationships/ctrlProp" Target="../ctrlProps/ctrlProp333.xml"/><Relationship Id="rId376" Type="http://schemas.openxmlformats.org/officeDocument/2006/relationships/ctrlProp" Target="../ctrlProps/ctrlProp375.xml"/><Relationship Id="rId541" Type="http://schemas.openxmlformats.org/officeDocument/2006/relationships/ctrlProp" Target="../ctrlProps/ctrlProp540.xml"/><Relationship Id="rId4" Type="http://schemas.openxmlformats.org/officeDocument/2006/relationships/ctrlProp" Target="../ctrlProps/ctrlProp3.xml"/><Relationship Id="rId180" Type="http://schemas.openxmlformats.org/officeDocument/2006/relationships/ctrlProp" Target="../ctrlProps/ctrlProp179.xml"/><Relationship Id="rId236" Type="http://schemas.openxmlformats.org/officeDocument/2006/relationships/ctrlProp" Target="../ctrlProps/ctrlProp235.xml"/><Relationship Id="rId278" Type="http://schemas.openxmlformats.org/officeDocument/2006/relationships/ctrlProp" Target="../ctrlProps/ctrlProp277.xml"/><Relationship Id="rId401" Type="http://schemas.openxmlformats.org/officeDocument/2006/relationships/ctrlProp" Target="../ctrlProps/ctrlProp400.xml"/><Relationship Id="rId443" Type="http://schemas.openxmlformats.org/officeDocument/2006/relationships/ctrlProp" Target="../ctrlProps/ctrlProp442.xml"/><Relationship Id="rId303" Type="http://schemas.openxmlformats.org/officeDocument/2006/relationships/ctrlProp" Target="../ctrlProps/ctrlProp302.xml"/><Relationship Id="rId485" Type="http://schemas.openxmlformats.org/officeDocument/2006/relationships/ctrlProp" Target="../ctrlProps/ctrlProp484.xml"/><Relationship Id="rId42" Type="http://schemas.openxmlformats.org/officeDocument/2006/relationships/ctrlProp" Target="../ctrlProps/ctrlProp41.xml"/><Relationship Id="rId84" Type="http://schemas.openxmlformats.org/officeDocument/2006/relationships/ctrlProp" Target="../ctrlProps/ctrlProp83.xml"/><Relationship Id="rId138" Type="http://schemas.openxmlformats.org/officeDocument/2006/relationships/ctrlProp" Target="../ctrlProps/ctrlProp137.xml"/><Relationship Id="rId345" Type="http://schemas.openxmlformats.org/officeDocument/2006/relationships/ctrlProp" Target="../ctrlProps/ctrlProp344.xml"/><Relationship Id="rId387" Type="http://schemas.openxmlformats.org/officeDocument/2006/relationships/ctrlProp" Target="../ctrlProps/ctrlProp386.xml"/><Relationship Id="rId510" Type="http://schemas.openxmlformats.org/officeDocument/2006/relationships/ctrlProp" Target="../ctrlProps/ctrlProp509.xml"/><Relationship Id="rId552" Type="http://schemas.openxmlformats.org/officeDocument/2006/relationships/ctrlProp" Target="../ctrlProps/ctrlProp551.xml"/><Relationship Id="rId191" Type="http://schemas.openxmlformats.org/officeDocument/2006/relationships/ctrlProp" Target="../ctrlProps/ctrlProp190.xml"/><Relationship Id="rId205" Type="http://schemas.openxmlformats.org/officeDocument/2006/relationships/ctrlProp" Target="../ctrlProps/ctrlProp204.xml"/><Relationship Id="rId247" Type="http://schemas.openxmlformats.org/officeDocument/2006/relationships/ctrlProp" Target="../ctrlProps/ctrlProp246.xml"/><Relationship Id="rId412" Type="http://schemas.openxmlformats.org/officeDocument/2006/relationships/ctrlProp" Target="../ctrlProps/ctrlProp411.xml"/><Relationship Id="rId107" Type="http://schemas.openxmlformats.org/officeDocument/2006/relationships/ctrlProp" Target="../ctrlProps/ctrlProp106.xml"/><Relationship Id="rId289" Type="http://schemas.openxmlformats.org/officeDocument/2006/relationships/ctrlProp" Target="../ctrlProps/ctrlProp288.xml"/><Relationship Id="rId454" Type="http://schemas.openxmlformats.org/officeDocument/2006/relationships/ctrlProp" Target="../ctrlProps/ctrlProp453.xml"/><Relationship Id="rId496" Type="http://schemas.openxmlformats.org/officeDocument/2006/relationships/ctrlProp" Target="../ctrlProps/ctrlProp495.xml"/><Relationship Id="rId11" Type="http://schemas.openxmlformats.org/officeDocument/2006/relationships/ctrlProp" Target="../ctrlProps/ctrlProp10.xml"/><Relationship Id="rId53" Type="http://schemas.openxmlformats.org/officeDocument/2006/relationships/ctrlProp" Target="../ctrlProps/ctrlProp52.xml"/><Relationship Id="rId149" Type="http://schemas.openxmlformats.org/officeDocument/2006/relationships/ctrlProp" Target="../ctrlProps/ctrlProp148.xml"/><Relationship Id="rId314" Type="http://schemas.openxmlformats.org/officeDocument/2006/relationships/ctrlProp" Target="../ctrlProps/ctrlProp313.xml"/><Relationship Id="rId356" Type="http://schemas.openxmlformats.org/officeDocument/2006/relationships/ctrlProp" Target="../ctrlProps/ctrlProp355.xml"/><Relationship Id="rId398" Type="http://schemas.openxmlformats.org/officeDocument/2006/relationships/ctrlProp" Target="../ctrlProps/ctrlProp397.xml"/><Relationship Id="rId521" Type="http://schemas.openxmlformats.org/officeDocument/2006/relationships/ctrlProp" Target="../ctrlProps/ctrlProp520.xml"/><Relationship Id="rId563" Type="http://schemas.openxmlformats.org/officeDocument/2006/relationships/ctrlProp" Target="../ctrlProps/ctrlProp562.xml"/><Relationship Id="rId95" Type="http://schemas.openxmlformats.org/officeDocument/2006/relationships/ctrlProp" Target="../ctrlProps/ctrlProp94.xml"/><Relationship Id="rId160" Type="http://schemas.openxmlformats.org/officeDocument/2006/relationships/ctrlProp" Target="../ctrlProps/ctrlProp159.xml"/><Relationship Id="rId216" Type="http://schemas.openxmlformats.org/officeDocument/2006/relationships/ctrlProp" Target="../ctrlProps/ctrlProp215.xml"/><Relationship Id="rId423" Type="http://schemas.openxmlformats.org/officeDocument/2006/relationships/ctrlProp" Target="../ctrlProps/ctrlProp422.xml"/><Relationship Id="rId258" Type="http://schemas.openxmlformats.org/officeDocument/2006/relationships/ctrlProp" Target="../ctrlProps/ctrlProp257.xml"/><Relationship Id="rId465" Type="http://schemas.openxmlformats.org/officeDocument/2006/relationships/ctrlProp" Target="../ctrlProps/ctrlProp464.xml"/><Relationship Id="rId22" Type="http://schemas.openxmlformats.org/officeDocument/2006/relationships/ctrlProp" Target="../ctrlProps/ctrlProp21.xml"/><Relationship Id="rId64" Type="http://schemas.openxmlformats.org/officeDocument/2006/relationships/ctrlProp" Target="../ctrlProps/ctrlProp63.xml"/><Relationship Id="rId118" Type="http://schemas.openxmlformats.org/officeDocument/2006/relationships/ctrlProp" Target="../ctrlProps/ctrlProp117.xml"/><Relationship Id="rId325" Type="http://schemas.openxmlformats.org/officeDocument/2006/relationships/ctrlProp" Target="../ctrlProps/ctrlProp324.xml"/><Relationship Id="rId367" Type="http://schemas.openxmlformats.org/officeDocument/2006/relationships/ctrlProp" Target="../ctrlProps/ctrlProp366.xml"/><Relationship Id="rId532" Type="http://schemas.openxmlformats.org/officeDocument/2006/relationships/ctrlProp" Target="../ctrlProps/ctrlProp531.xml"/><Relationship Id="rId574" Type="http://schemas.openxmlformats.org/officeDocument/2006/relationships/ctrlProp" Target="../ctrlProps/ctrlProp573.xml"/><Relationship Id="rId171" Type="http://schemas.openxmlformats.org/officeDocument/2006/relationships/ctrlProp" Target="../ctrlProps/ctrlProp170.xml"/><Relationship Id="rId227" Type="http://schemas.openxmlformats.org/officeDocument/2006/relationships/ctrlProp" Target="../ctrlProps/ctrlProp226.xml"/><Relationship Id="rId269" Type="http://schemas.openxmlformats.org/officeDocument/2006/relationships/ctrlProp" Target="../ctrlProps/ctrlProp268.xml"/><Relationship Id="rId434" Type="http://schemas.openxmlformats.org/officeDocument/2006/relationships/ctrlProp" Target="../ctrlProps/ctrlProp433.xml"/><Relationship Id="rId476" Type="http://schemas.openxmlformats.org/officeDocument/2006/relationships/ctrlProp" Target="../ctrlProps/ctrlProp475.xml"/><Relationship Id="rId33" Type="http://schemas.openxmlformats.org/officeDocument/2006/relationships/ctrlProp" Target="../ctrlProps/ctrlProp32.xml"/><Relationship Id="rId129" Type="http://schemas.openxmlformats.org/officeDocument/2006/relationships/ctrlProp" Target="../ctrlProps/ctrlProp128.xml"/><Relationship Id="rId280" Type="http://schemas.openxmlformats.org/officeDocument/2006/relationships/ctrlProp" Target="../ctrlProps/ctrlProp279.xml"/><Relationship Id="rId336" Type="http://schemas.openxmlformats.org/officeDocument/2006/relationships/ctrlProp" Target="../ctrlProps/ctrlProp335.xml"/><Relationship Id="rId501" Type="http://schemas.openxmlformats.org/officeDocument/2006/relationships/ctrlProp" Target="../ctrlProps/ctrlProp500.xml"/><Relationship Id="rId543" Type="http://schemas.openxmlformats.org/officeDocument/2006/relationships/ctrlProp" Target="../ctrlProps/ctrlProp542.xml"/><Relationship Id="rId75" Type="http://schemas.openxmlformats.org/officeDocument/2006/relationships/ctrlProp" Target="../ctrlProps/ctrlProp74.xml"/><Relationship Id="rId140" Type="http://schemas.openxmlformats.org/officeDocument/2006/relationships/ctrlProp" Target="../ctrlProps/ctrlProp139.xml"/><Relationship Id="rId182" Type="http://schemas.openxmlformats.org/officeDocument/2006/relationships/ctrlProp" Target="../ctrlProps/ctrlProp181.xml"/><Relationship Id="rId378" Type="http://schemas.openxmlformats.org/officeDocument/2006/relationships/ctrlProp" Target="../ctrlProps/ctrlProp377.xml"/><Relationship Id="rId403" Type="http://schemas.openxmlformats.org/officeDocument/2006/relationships/ctrlProp" Target="../ctrlProps/ctrlProp402.xml"/><Relationship Id="rId6" Type="http://schemas.openxmlformats.org/officeDocument/2006/relationships/ctrlProp" Target="../ctrlProps/ctrlProp5.xml"/><Relationship Id="rId238" Type="http://schemas.openxmlformats.org/officeDocument/2006/relationships/ctrlProp" Target="../ctrlProps/ctrlProp237.xml"/><Relationship Id="rId445" Type="http://schemas.openxmlformats.org/officeDocument/2006/relationships/ctrlProp" Target="../ctrlProps/ctrlProp444.xml"/><Relationship Id="rId487" Type="http://schemas.openxmlformats.org/officeDocument/2006/relationships/ctrlProp" Target="../ctrlProps/ctrlProp486.xml"/><Relationship Id="rId291" Type="http://schemas.openxmlformats.org/officeDocument/2006/relationships/ctrlProp" Target="../ctrlProps/ctrlProp290.xml"/><Relationship Id="rId305" Type="http://schemas.openxmlformats.org/officeDocument/2006/relationships/ctrlProp" Target="../ctrlProps/ctrlProp304.xml"/><Relationship Id="rId347" Type="http://schemas.openxmlformats.org/officeDocument/2006/relationships/ctrlProp" Target="../ctrlProps/ctrlProp346.xml"/><Relationship Id="rId512" Type="http://schemas.openxmlformats.org/officeDocument/2006/relationships/ctrlProp" Target="../ctrlProps/ctrlProp511.xml"/><Relationship Id="rId44" Type="http://schemas.openxmlformats.org/officeDocument/2006/relationships/ctrlProp" Target="../ctrlProps/ctrlProp43.xml"/><Relationship Id="rId86" Type="http://schemas.openxmlformats.org/officeDocument/2006/relationships/ctrlProp" Target="../ctrlProps/ctrlProp85.xml"/><Relationship Id="rId151" Type="http://schemas.openxmlformats.org/officeDocument/2006/relationships/ctrlProp" Target="../ctrlProps/ctrlProp150.xml"/><Relationship Id="rId389" Type="http://schemas.openxmlformats.org/officeDocument/2006/relationships/ctrlProp" Target="../ctrlProps/ctrlProp388.xml"/><Relationship Id="rId554" Type="http://schemas.openxmlformats.org/officeDocument/2006/relationships/ctrlProp" Target="../ctrlProps/ctrlProp553.xml"/><Relationship Id="rId193" Type="http://schemas.openxmlformats.org/officeDocument/2006/relationships/ctrlProp" Target="../ctrlProps/ctrlProp192.xml"/><Relationship Id="rId207" Type="http://schemas.openxmlformats.org/officeDocument/2006/relationships/ctrlProp" Target="../ctrlProps/ctrlProp206.xml"/><Relationship Id="rId249" Type="http://schemas.openxmlformats.org/officeDocument/2006/relationships/ctrlProp" Target="../ctrlProps/ctrlProp248.xml"/><Relationship Id="rId414" Type="http://schemas.openxmlformats.org/officeDocument/2006/relationships/ctrlProp" Target="../ctrlProps/ctrlProp413.xml"/><Relationship Id="rId456" Type="http://schemas.openxmlformats.org/officeDocument/2006/relationships/ctrlProp" Target="../ctrlProps/ctrlProp455.xml"/><Relationship Id="rId498" Type="http://schemas.openxmlformats.org/officeDocument/2006/relationships/ctrlProp" Target="../ctrlProps/ctrlProp497.xml"/><Relationship Id="rId13" Type="http://schemas.openxmlformats.org/officeDocument/2006/relationships/ctrlProp" Target="../ctrlProps/ctrlProp12.xml"/><Relationship Id="rId109" Type="http://schemas.openxmlformats.org/officeDocument/2006/relationships/ctrlProp" Target="../ctrlProps/ctrlProp108.xml"/><Relationship Id="rId260" Type="http://schemas.openxmlformats.org/officeDocument/2006/relationships/ctrlProp" Target="../ctrlProps/ctrlProp259.xml"/><Relationship Id="rId316" Type="http://schemas.openxmlformats.org/officeDocument/2006/relationships/ctrlProp" Target="../ctrlProps/ctrlProp315.xml"/><Relationship Id="rId523" Type="http://schemas.openxmlformats.org/officeDocument/2006/relationships/ctrlProp" Target="../ctrlProps/ctrlProp522.xml"/><Relationship Id="rId55" Type="http://schemas.openxmlformats.org/officeDocument/2006/relationships/ctrlProp" Target="../ctrlProps/ctrlProp54.xml"/><Relationship Id="rId97" Type="http://schemas.openxmlformats.org/officeDocument/2006/relationships/ctrlProp" Target="../ctrlProps/ctrlProp96.xml"/><Relationship Id="rId120" Type="http://schemas.openxmlformats.org/officeDocument/2006/relationships/ctrlProp" Target="../ctrlProps/ctrlProp119.xml"/><Relationship Id="rId358" Type="http://schemas.openxmlformats.org/officeDocument/2006/relationships/ctrlProp" Target="../ctrlProps/ctrlProp357.xml"/><Relationship Id="rId565" Type="http://schemas.openxmlformats.org/officeDocument/2006/relationships/ctrlProp" Target="../ctrlProps/ctrlProp564.xml"/><Relationship Id="rId162" Type="http://schemas.openxmlformats.org/officeDocument/2006/relationships/ctrlProp" Target="../ctrlProps/ctrlProp161.xml"/><Relationship Id="rId218" Type="http://schemas.openxmlformats.org/officeDocument/2006/relationships/ctrlProp" Target="../ctrlProps/ctrlProp217.xml"/><Relationship Id="rId425" Type="http://schemas.openxmlformats.org/officeDocument/2006/relationships/ctrlProp" Target="../ctrlProps/ctrlProp424.xml"/><Relationship Id="rId467" Type="http://schemas.openxmlformats.org/officeDocument/2006/relationships/ctrlProp" Target="../ctrlProps/ctrlProp466.xml"/><Relationship Id="rId271" Type="http://schemas.openxmlformats.org/officeDocument/2006/relationships/ctrlProp" Target="../ctrlProps/ctrlProp270.xml"/><Relationship Id="rId24" Type="http://schemas.openxmlformats.org/officeDocument/2006/relationships/ctrlProp" Target="../ctrlProps/ctrlProp23.xml"/><Relationship Id="rId66" Type="http://schemas.openxmlformats.org/officeDocument/2006/relationships/ctrlProp" Target="../ctrlProps/ctrlProp65.xml"/><Relationship Id="rId131" Type="http://schemas.openxmlformats.org/officeDocument/2006/relationships/ctrlProp" Target="../ctrlProps/ctrlProp130.xml"/><Relationship Id="rId327" Type="http://schemas.openxmlformats.org/officeDocument/2006/relationships/ctrlProp" Target="../ctrlProps/ctrlProp326.xml"/><Relationship Id="rId369" Type="http://schemas.openxmlformats.org/officeDocument/2006/relationships/ctrlProp" Target="../ctrlProps/ctrlProp368.xml"/><Relationship Id="rId534" Type="http://schemas.openxmlformats.org/officeDocument/2006/relationships/ctrlProp" Target="../ctrlProps/ctrlProp533.xml"/><Relationship Id="rId576" Type="http://schemas.openxmlformats.org/officeDocument/2006/relationships/ctrlProp" Target="../ctrlProps/ctrlProp575.xml"/><Relationship Id="rId173" Type="http://schemas.openxmlformats.org/officeDocument/2006/relationships/ctrlProp" Target="../ctrlProps/ctrlProp172.xml"/><Relationship Id="rId229" Type="http://schemas.openxmlformats.org/officeDocument/2006/relationships/ctrlProp" Target="../ctrlProps/ctrlProp228.xml"/><Relationship Id="rId380" Type="http://schemas.openxmlformats.org/officeDocument/2006/relationships/ctrlProp" Target="../ctrlProps/ctrlProp379.xml"/><Relationship Id="rId436" Type="http://schemas.openxmlformats.org/officeDocument/2006/relationships/ctrlProp" Target="../ctrlProps/ctrlProp435.xml"/><Relationship Id="rId240" Type="http://schemas.openxmlformats.org/officeDocument/2006/relationships/ctrlProp" Target="../ctrlProps/ctrlProp239.xml"/><Relationship Id="rId478" Type="http://schemas.openxmlformats.org/officeDocument/2006/relationships/ctrlProp" Target="../ctrlProps/ctrlProp477.xml"/><Relationship Id="rId35" Type="http://schemas.openxmlformats.org/officeDocument/2006/relationships/ctrlProp" Target="../ctrlProps/ctrlProp34.xml"/><Relationship Id="rId77" Type="http://schemas.openxmlformats.org/officeDocument/2006/relationships/ctrlProp" Target="../ctrlProps/ctrlProp76.xml"/><Relationship Id="rId100" Type="http://schemas.openxmlformats.org/officeDocument/2006/relationships/ctrlProp" Target="../ctrlProps/ctrlProp99.xml"/><Relationship Id="rId282" Type="http://schemas.openxmlformats.org/officeDocument/2006/relationships/ctrlProp" Target="../ctrlProps/ctrlProp281.xml"/><Relationship Id="rId338" Type="http://schemas.openxmlformats.org/officeDocument/2006/relationships/ctrlProp" Target="../ctrlProps/ctrlProp337.xml"/><Relationship Id="rId503" Type="http://schemas.openxmlformats.org/officeDocument/2006/relationships/ctrlProp" Target="../ctrlProps/ctrlProp502.xml"/><Relationship Id="rId545" Type="http://schemas.openxmlformats.org/officeDocument/2006/relationships/ctrlProp" Target="../ctrlProps/ctrlProp544.xml"/><Relationship Id="rId8" Type="http://schemas.openxmlformats.org/officeDocument/2006/relationships/ctrlProp" Target="../ctrlProps/ctrlProp7.xml"/><Relationship Id="rId142" Type="http://schemas.openxmlformats.org/officeDocument/2006/relationships/ctrlProp" Target="../ctrlProps/ctrlProp141.xml"/><Relationship Id="rId184" Type="http://schemas.openxmlformats.org/officeDocument/2006/relationships/ctrlProp" Target="../ctrlProps/ctrlProp183.xml"/><Relationship Id="rId391" Type="http://schemas.openxmlformats.org/officeDocument/2006/relationships/ctrlProp" Target="../ctrlProps/ctrlProp390.xml"/><Relationship Id="rId405" Type="http://schemas.openxmlformats.org/officeDocument/2006/relationships/ctrlProp" Target="../ctrlProps/ctrlProp404.xml"/><Relationship Id="rId447" Type="http://schemas.openxmlformats.org/officeDocument/2006/relationships/ctrlProp" Target="../ctrlProps/ctrlProp446.xml"/><Relationship Id="rId251" Type="http://schemas.openxmlformats.org/officeDocument/2006/relationships/ctrlProp" Target="../ctrlProps/ctrlProp250.xml"/><Relationship Id="rId489" Type="http://schemas.openxmlformats.org/officeDocument/2006/relationships/ctrlProp" Target="../ctrlProps/ctrlProp488.xml"/><Relationship Id="rId46" Type="http://schemas.openxmlformats.org/officeDocument/2006/relationships/ctrlProp" Target="../ctrlProps/ctrlProp45.xml"/><Relationship Id="rId293" Type="http://schemas.openxmlformats.org/officeDocument/2006/relationships/ctrlProp" Target="../ctrlProps/ctrlProp292.xml"/><Relationship Id="rId307" Type="http://schemas.openxmlformats.org/officeDocument/2006/relationships/ctrlProp" Target="../ctrlProps/ctrlProp306.xml"/><Relationship Id="rId349" Type="http://schemas.openxmlformats.org/officeDocument/2006/relationships/ctrlProp" Target="../ctrlProps/ctrlProp348.xml"/><Relationship Id="rId514" Type="http://schemas.openxmlformats.org/officeDocument/2006/relationships/ctrlProp" Target="../ctrlProps/ctrlProp513.xml"/><Relationship Id="rId556" Type="http://schemas.openxmlformats.org/officeDocument/2006/relationships/ctrlProp" Target="../ctrlProps/ctrlProp555.xml"/><Relationship Id="rId88" Type="http://schemas.openxmlformats.org/officeDocument/2006/relationships/ctrlProp" Target="../ctrlProps/ctrlProp87.xml"/><Relationship Id="rId111" Type="http://schemas.openxmlformats.org/officeDocument/2006/relationships/ctrlProp" Target="../ctrlProps/ctrlProp110.xml"/><Relationship Id="rId153" Type="http://schemas.openxmlformats.org/officeDocument/2006/relationships/ctrlProp" Target="../ctrlProps/ctrlProp152.xml"/><Relationship Id="rId195" Type="http://schemas.openxmlformats.org/officeDocument/2006/relationships/ctrlProp" Target="../ctrlProps/ctrlProp194.xml"/><Relationship Id="rId209" Type="http://schemas.openxmlformats.org/officeDocument/2006/relationships/ctrlProp" Target="../ctrlProps/ctrlProp208.xml"/><Relationship Id="rId360" Type="http://schemas.openxmlformats.org/officeDocument/2006/relationships/ctrlProp" Target="../ctrlProps/ctrlProp359.xml"/><Relationship Id="rId416" Type="http://schemas.openxmlformats.org/officeDocument/2006/relationships/ctrlProp" Target="../ctrlProps/ctrlProp415.xml"/><Relationship Id="rId220" Type="http://schemas.openxmlformats.org/officeDocument/2006/relationships/ctrlProp" Target="../ctrlProps/ctrlProp219.xml"/><Relationship Id="rId458" Type="http://schemas.openxmlformats.org/officeDocument/2006/relationships/ctrlProp" Target="../ctrlProps/ctrlProp457.xml"/><Relationship Id="rId15" Type="http://schemas.openxmlformats.org/officeDocument/2006/relationships/ctrlProp" Target="../ctrlProps/ctrlProp14.xml"/><Relationship Id="rId57" Type="http://schemas.openxmlformats.org/officeDocument/2006/relationships/ctrlProp" Target="../ctrlProps/ctrlProp56.xml"/><Relationship Id="rId262" Type="http://schemas.openxmlformats.org/officeDocument/2006/relationships/ctrlProp" Target="../ctrlProps/ctrlProp261.xml"/><Relationship Id="rId318" Type="http://schemas.openxmlformats.org/officeDocument/2006/relationships/ctrlProp" Target="../ctrlProps/ctrlProp317.xml"/><Relationship Id="rId525" Type="http://schemas.openxmlformats.org/officeDocument/2006/relationships/ctrlProp" Target="../ctrlProps/ctrlProp524.xml"/><Relationship Id="rId567" Type="http://schemas.openxmlformats.org/officeDocument/2006/relationships/ctrlProp" Target="../ctrlProps/ctrlProp566.xml"/><Relationship Id="rId99" Type="http://schemas.openxmlformats.org/officeDocument/2006/relationships/ctrlProp" Target="../ctrlProps/ctrlProp98.xml"/><Relationship Id="rId122" Type="http://schemas.openxmlformats.org/officeDocument/2006/relationships/ctrlProp" Target="../ctrlProps/ctrlProp121.xml"/><Relationship Id="rId164" Type="http://schemas.openxmlformats.org/officeDocument/2006/relationships/ctrlProp" Target="../ctrlProps/ctrlProp163.xml"/><Relationship Id="rId371" Type="http://schemas.openxmlformats.org/officeDocument/2006/relationships/ctrlProp" Target="../ctrlProps/ctrlProp370.xml"/><Relationship Id="rId427" Type="http://schemas.openxmlformats.org/officeDocument/2006/relationships/ctrlProp" Target="../ctrlProps/ctrlProp426.xml"/><Relationship Id="rId469" Type="http://schemas.openxmlformats.org/officeDocument/2006/relationships/ctrlProp" Target="../ctrlProps/ctrlProp468.xml"/><Relationship Id="rId26" Type="http://schemas.openxmlformats.org/officeDocument/2006/relationships/ctrlProp" Target="../ctrlProps/ctrlProp25.xml"/><Relationship Id="rId231" Type="http://schemas.openxmlformats.org/officeDocument/2006/relationships/ctrlProp" Target="../ctrlProps/ctrlProp230.xml"/><Relationship Id="rId273" Type="http://schemas.openxmlformats.org/officeDocument/2006/relationships/ctrlProp" Target="../ctrlProps/ctrlProp272.xml"/><Relationship Id="rId329" Type="http://schemas.openxmlformats.org/officeDocument/2006/relationships/ctrlProp" Target="../ctrlProps/ctrlProp328.xml"/><Relationship Id="rId480" Type="http://schemas.openxmlformats.org/officeDocument/2006/relationships/ctrlProp" Target="../ctrlProps/ctrlProp479.xml"/><Relationship Id="rId536" Type="http://schemas.openxmlformats.org/officeDocument/2006/relationships/ctrlProp" Target="../ctrlProps/ctrlProp535.xml"/><Relationship Id="rId68" Type="http://schemas.openxmlformats.org/officeDocument/2006/relationships/ctrlProp" Target="../ctrlProps/ctrlProp67.xml"/><Relationship Id="rId133" Type="http://schemas.openxmlformats.org/officeDocument/2006/relationships/ctrlProp" Target="../ctrlProps/ctrlProp132.xml"/><Relationship Id="rId175" Type="http://schemas.openxmlformats.org/officeDocument/2006/relationships/ctrlProp" Target="../ctrlProps/ctrlProp174.xml"/><Relationship Id="rId340" Type="http://schemas.openxmlformats.org/officeDocument/2006/relationships/ctrlProp" Target="../ctrlProps/ctrlProp339.xml"/><Relationship Id="rId578" Type="http://schemas.openxmlformats.org/officeDocument/2006/relationships/ctrlProp" Target="../ctrlProps/ctrlProp577.xml"/><Relationship Id="rId200" Type="http://schemas.openxmlformats.org/officeDocument/2006/relationships/ctrlProp" Target="../ctrlProps/ctrlProp199.xml"/><Relationship Id="rId382" Type="http://schemas.openxmlformats.org/officeDocument/2006/relationships/ctrlProp" Target="../ctrlProps/ctrlProp381.xml"/><Relationship Id="rId438" Type="http://schemas.openxmlformats.org/officeDocument/2006/relationships/ctrlProp" Target="../ctrlProps/ctrlProp437.xml"/><Relationship Id="rId242" Type="http://schemas.openxmlformats.org/officeDocument/2006/relationships/ctrlProp" Target="../ctrlProps/ctrlProp241.xml"/><Relationship Id="rId284" Type="http://schemas.openxmlformats.org/officeDocument/2006/relationships/ctrlProp" Target="../ctrlProps/ctrlProp283.xml"/><Relationship Id="rId491" Type="http://schemas.openxmlformats.org/officeDocument/2006/relationships/ctrlProp" Target="../ctrlProps/ctrlProp490.xml"/><Relationship Id="rId505" Type="http://schemas.openxmlformats.org/officeDocument/2006/relationships/ctrlProp" Target="../ctrlProps/ctrlProp504.xml"/><Relationship Id="rId37" Type="http://schemas.openxmlformats.org/officeDocument/2006/relationships/ctrlProp" Target="../ctrlProps/ctrlProp36.xml"/><Relationship Id="rId79" Type="http://schemas.openxmlformats.org/officeDocument/2006/relationships/ctrlProp" Target="../ctrlProps/ctrlProp78.xml"/><Relationship Id="rId102" Type="http://schemas.openxmlformats.org/officeDocument/2006/relationships/ctrlProp" Target="../ctrlProps/ctrlProp101.xml"/><Relationship Id="rId144" Type="http://schemas.openxmlformats.org/officeDocument/2006/relationships/ctrlProp" Target="../ctrlProps/ctrlProp143.xml"/><Relationship Id="rId547" Type="http://schemas.openxmlformats.org/officeDocument/2006/relationships/ctrlProp" Target="../ctrlProps/ctrlProp546.xml"/><Relationship Id="rId90" Type="http://schemas.openxmlformats.org/officeDocument/2006/relationships/ctrlProp" Target="../ctrlProps/ctrlProp89.xml"/><Relationship Id="rId186" Type="http://schemas.openxmlformats.org/officeDocument/2006/relationships/ctrlProp" Target="../ctrlProps/ctrlProp185.xml"/><Relationship Id="rId351" Type="http://schemas.openxmlformats.org/officeDocument/2006/relationships/ctrlProp" Target="../ctrlProps/ctrlProp350.xml"/><Relationship Id="rId393" Type="http://schemas.openxmlformats.org/officeDocument/2006/relationships/ctrlProp" Target="../ctrlProps/ctrlProp392.xml"/><Relationship Id="rId407" Type="http://schemas.openxmlformats.org/officeDocument/2006/relationships/ctrlProp" Target="../ctrlProps/ctrlProp406.xml"/><Relationship Id="rId449" Type="http://schemas.openxmlformats.org/officeDocument/2006/relationships/ctrlProp" Target="../ctrlProps/ctrlProp448.xml"/><Relationship Id="rId211" Type="http://schemas.openxmlformats.org/officeDocument/2006/relationships/ctrlProp" Target="../ctrlProps/ctrlProp210.xml"/><Relationship Id="rId253" Type="http://schemas.openxmlformats.org/officeDocument/2006/relationships/ctrlProp" Target="../ctrlProps/ctrlProp252.xml"/><Relationship Id="rId295" Type="http://schemas.openxmlformats.org/officeDocument/2006/relationships/ctrlProp" Target="../ctrlProps/ctrlProp294.xml"/><Relationship Id="rId309" Type="http://schemas.openxmlformats.org/officeDocument/2006/relationships/ctrlProp" Target="../ctrlProps/ctrlProp308.xml"/><Relationship Id="rId460" Type="http://schemas.openxmlformats.org/officeDocument/2006/relationships/ctrlProp" Target="../ctrlProps/ctrlProp459.xml"/><Relationship Id="rId516" Type="http://schemas.openxmlformats.org/officeDocument/2006/relationships/ctrlProp" Target="../ctrlProps/ctrlProp515.xml"/><Relationship Id="rId48" Type="http://schemas.openxmlformats.org/officeDocument/2006/relationships/ctrlProp" Target="../ctrlProps/ctrlProp47.xml"/><Relationship Id="rId113" Type="http://schemas.openxmlformats.org/officeDocument/2006/relationships/ctrlProp" Target="../ctrlProps/ctrlProp112.xml"/><Relationship Id="rId320" Type="http://schemas.openxmlformats.org/officeDocument/2006/relationships/ctrlProp" Target="../ctrlProps/ctrlProp319.xml"/><Relationship Id="rId558" Type="http://schemas.openxmlformats.org/officeDocument/2006/relationships/ctrlProp" Target="../ctrlProps/ctrlProp557.xml"/><Relationship Id="rId155" Type="http://schemas.openxmlformats.org/officeDocument/2006/relationships/ctrlProp" Target="../ctrlProps/ctrlProp154.xml"/><Relationship Id="rId197" Type="http://schemas.openxmlformats.org/officeDocument/2006/relationships/ctrlProp" Target="../ctrlProps/ctrlProp196.xml"/><Relationship Id="rId362" Type="http://schemas.openxmlformats.org/officeDocument/2006/relationships/ctrlProp" Target="../ctrlProps/ctrlProp361.xml"/><Relationship Id="rId418" Type="http://schemas.openxmlformats.org/officeDocument/2006/relationships/ctrlProp" Target="../ctrlProps/ctrlProp417.xml"/><Relationship Id="rId222" Type="http://schemas.openxmlformats.org/officeDocument/2006/relationships/ctrlProp" Target="../ctrlProps/ctrlProp221.xml"/><Relationship Id="rId264" Type="http://schemas.openxmlformats.org/officeDocument/2006/relationships/ctrlProp" Target="../ctrlProps/ctrlProp263.xml"/><Relationship Id="rId471" Type="http://schemas.openxmlformats.org/officeDocument/2006/relationships/ctrlProp" Target="../ctrlProps/ctrlProp470.xml"/><Relationship Id="rId17" Type="http://schemas.openxmlformats.org/officeDocument/2006/relationships/ctrlProp" Target="../ctrlProps/ctrlProp16.xml"/><Relationship Id="rId59" Type="http://schemas.openxmlformats.org/officeDocument/2006/relationships/ctrlProp" Target="../ctrlProps/ctrlProp58.xml"/><Relationship Id="rId124" Type="http://schemas.openxmlformats.org/officeDocument/2006/relationships/ctrlProp" Target="../ctrlProps/ctrlProp123.xml"/><Relationship Id="rId527" Type="http://schemas.openxmlformats.org/officeDocument/2006/relationships/ctrlProp" Target="../ctrlProps/ctrlProp526.xml"/><Relationship Id="rId569" Type="http://schemas.openxmlformats.org/officeDocument/2006/relationships/ctrlProp" Target="../ctrlProps/ctrlProp568.xml"/><Relationship Id="rId70" Type="http://schemas.openxmlformats.org/officeDocument/2006/relationships/ctrlProp" Target="../ctrlProps/ctrlProp69.xml"/><Relationship Id="rId166" Type="http://schemas.openxmlformats.org/officeDocument/2006/relationships/ctrlProp" Target="../ctrlProps/ctrlProp165.xml"/><Relationship Id="rId331" Type="http://schemas.openxmlformats.org/officeDocument/2006/relationships/ctrlProp" Target="../ctrlProps/ctrlProp330.xml"/><Relationship Id="rId373" Type="http://schemas.openxmlformats.org/officeDocument/2006/relationships/ctrlProp" Target="../ctrlProps/ctrlProp372.xml"/><Relationship Id="rId429" Type="http://schemas.openxmlformats.org/officeDocument/2006/relationships/ctrlProp" Target="../ctrlProps/ctrlProp428.xml"/><Relationship Id="rId580" Type="http://schemas.openxmlformats.org/officeDocument/2006/relationships/ctrlProp" Target="../ctrlProps/ctrlProp579.xml"/><Relationship Id="rId1" Type="http://schemas.openxmlformats.org/officeDocument/2006/relationships/printerSettings" Target="../printerSettings/printerSettings4.bin"/><Relationship Id="rId233" Type="http://schemas.openxmlformats.org/officeDocument/2006/relationships/ctrlProp" Target="../ctrlProps/ctrlProp232.xml"/><Relationship Id="rId440" Type="http://schemas.openxmlformats.org/officeDocument/2006/relationships/ctrlProp" Target="../ctrlProps/ctrlProp439.xml"/><Relationship Id="rId28" Type="http://schemas.openxmlformats.org/officeDocument/2006/relationships/ctrlProp" Target="../ctrlProps/ctrlProp27.xml"/><Relationship Id="rId275" Type="http://schemas.openxmlformats.org/officeDocument/2006/relationships/ctrlProp" Target="../ctrlProps/ctrlProp274.xml"/><Relationship Id="rId300" Type="http://schemas.openxmlformats.org/officeDocument/2006/relationships/ctrlProp" Target="../ctrlProps/ctrlProp299.xml"/><Relationship Id="rId482" Type="http://schemas.openxmlformats.org/officeDocument/2006/relationships/ctrlProp" Target="../ctrlProps/ctrlProp481.xml"/><Relationship Id="rId538" Type="http://schemas.openxmlformats.org/officeDocument/2006/relationships/ctrlProp" Target="../ctrlProps/ctrlProp537.xml"/><Relationship Id="rId81" Type="http://schemas.openxmlformats.org/officeDocument/2006/relationships/ctrlProp" Target="../ctrlProps/ctrlProp80.xml"/><Relationship Id="rId135" Type="http://schemas.openxmlformats.org/officeDocument/2006/relationships/ctrlProp" Target="../ctrlProps/ctrlProp134.xml"/><Relationship Id="rId177" Type="http://schemas.openxmlformats.org/officeDocument/2006/relationships/ctrlProp" Target="../ctrlProps/ctrlProp176.xml"/><Relationship Id="rId342" Type="http://schemas.openxmlformats.org/officeDocument/2006/relationships/ctrlProp" Target="../ctrlProps/ctrlProp341.xml"/><Relationship Id="rId384" Type="http://schemas.openxmlformats.org/officeDocument/2006/relationships/ctrlProp" Target="../ctrlProps/ctrlProp383.xml"/><Relationship Id="rId202" Type="http://schemas.openxmlformats.org/officeDocument/2006/relationships/ctrlProp" Target="../ctrlProps/ctrlProp201.xml"/><Relationship Id="rId244" Type="http://schemas.openxmlformats.org/officeDocument/2006/relationships/ctrlProp" Target="../ctrlProps/ctrlProp243.xml"/><Relationship Id="rId39" Type="http://schemas.openxmlformats.org/officeDocument/2006/relationships/ctrlProp" Target="../ctrlProps/ctrlProp38.xml"/><Relationship Id="rId286" Type="http://schemas.openxmlformats.org/officeDocument/2006/relationships/ctrlProp" Target="../ctrlProps/ctrlProp285.xml"/><Relationship Id="rId451" Type="http://schemas.openxmlformats.org/officeDocument/2006/relationships/ctrlProp" Target="../ctrlProps/ctrlProp450.xml"/><Relationship Id="rId493" Type="http://schemas.openxmlformats.org/officeDocument/2006/relationships/ctrlProp" Target="../ctrlProps/ctrlProp492.xml"/><Relationship Id="rId507" Type="http://schemas.openxmlformats.org/officeDocument/2006/relationships/ctrlProp" Target="../ctrlProps/ctrlProp506.xml"/><Relationship Id="rId549" Type="http://schemas.openxmlformats.org/officeDocument/2006/relationships/ctrlProp" Target="../ctrlProps/ctrlProp548.xml"/><Relationship Id="rId50" Type="http://schemas.openxmlformats.org/officeDocument/2006/relationships/ctrlProp" Target="../ctrlProps/ctrlProp49.xml"/><Relationship Id="rId104" Type="http://schemas.openxmlformats.org/officeDocument/2006/relationships/ctrlProp" Target="../ctrlProps/ctrlProp103.xml"/><Relationship Id="rId146" Type="http://schemas.openxmlformats.org/officeDocument/2006/relationships/ctrlProp" Target="../ctrlProps/ctrlProp145.xml"/><Relationship Id="rId188" Type="http://schemas.openxmlformats.org/officeDocument/2006/relationships/ctrlProp" Target="../ctrlProps/ctrlProp187.xml"/><Relationship Id="rId311" Type="http://schemas.openxmlformats.org/officeDocument/2006/relationships/ctrlProp" Target="../ctrlProps/ctrlProp310.xml"/><Relationship Id="rId353" Type="http://schemas.openxmlformats.org/officeDocument/2006/relationships/ctrlProp" Target="../ctrlProps/ctrlProp352.xml"/><Relationship Id="rId395" Type="http://schemas.openxmlformats.org/officeDocument/2006/relationships/ctrlProp" Target="../ctrlProps/ctrlProp394.xml"/><Relationship Id="rId409" Type="http://schemas.openxmlformats.org/officeDocument/2006/relationships/ctrlProp" Target="../ctrlProps/ctrlProp408.xml"/><Relationship Id="rId560" Type="http://schemas.openxmlformats.org/officeDocument/2006/relationships/ctrlProp" Target="../ctrlProps/ctrlProp559.xml"/><Relationship Id="rId92" Type="http://schemas.openxmlformats.org/officeDocument/2006/relationships/ctrlProp" Target="../ctrlProps/ctrlProp91.xml"/><Relationship Id="rId213" Type="http://schemas.openxmlformats.org/officeDocument/2006/relationships/ctrlProp" Target="../ctrlProps/ctrlProp212.xml"/><Relationship Id="rId420" Type="http://schemas.openxmlformats.org/officeDocument/2006/relationships/ctrlProp" Target="../ctrlProps/ctrlProp419.xml"/><Relationship Id="rId255" Type="http://schemas.openxmlformats.org/officeDocument/2006/relationships/ctrlProp" Target="../ctrlProps/ctrlProp254.xml"/><Relationship Id="rId297" Type="http://schemas.openxmlformats.org/officeDocument/2006/relationships/ctrlProp" Target="../ctrlProps/ctrlProp296.xml"/><Relationship Id="rId462" Type="http://schemas.openxmlformats.org/officeDocument/2006/relationships/ctrlProp" Target="../ctrlProps/ctrlProp461.xml"/><Relationship Id="rId518" Type="http://schemas.openxmlformats.org/officeDocument/2006/relationships/ctrlProp" Target="../ctrlProps/ctrlProp517.xml"/><Relationship Id="rId115" Type="http://schemas.openxmlformats.org/officeDocument/2006/relationships/ctrlProp" Target="../ctrlProps/ctrlProp114.xml"/><Relationship Id="rId157" Type="http://schemas.openxmlformats.org/officeDocument/2006/relationships/ctrlProp" Target="../ctrlProps/ctrlProp156.xml"/><Relationship Id="rId322" Type="http://schemas.openxmlformats.org/officeDocument/2006/relationships/ctrlProp" Target="../ctrlProps/ctrlProp321.xml"/><Relationship Id="rId364" Type="http://schemas.openxmlformats.org/officeDocument/2006/relationships/ctrlProp" Target="../ctrlProps/ctrlProp363.xml"/><Relationship Id="rId61" Type="http://schemas.openxmlformats.org/officeDocument/2006/relationships/ctrlProp" Target="../ctrlProps/ctrlProp60.xml"/><Relationship Id="rId199" Type="http://schemas.openxmlformats.org/officeDocument/2006/relationships/ctrlProp" Target="../ctrlProps/ctrlProp198.xml"/><Relationship Id="rId571" Type="http://schemas.openxmlformats.org/officeDocument/2006/relationships/ctrlProp" Target="../ctrlProps/ctrlProp570.xml"/><Relationship Id="rId19" Type="http://schemas.openxmlformats.org/officeDocument/2006/relationships/ctrlProp" Target="../ctrlProps/ctrlProp18.xml"/><Relationship Id="rId224" Type="http://schemas.openxmlformats.org/officeDocument/2006/relationships/ctrlProp" Target="../ctrlProps/ctrlProp223.xml"/><Relationship Id="rId266" Type="http://schemas.openxmlformats.org/officeDocument/2006/relationships/ctrlProp" Target="../ctrlProps/ctrlProp265.xml"/><Relationship Id="rId431" Type="http://schemas.openxmlformats.org/officeDocument/2006/relationships/ctrlProp" Target="../ctrlProps/ctrlProp430.xml"/><Relationship Id="rId473" Type="http://schemas.openxmlformats.org/officeDocument/2006/relationships/ctrlProp" Target="../ctrlProps/ctrlProp472.xml"/><Relationship Id="rId529" Type="http://schemas.openxmlformats.org/officeDocument/2006/relationships/ctrlProp" Target="../ctrlProps/ctrlProp528.xml"/><Relationship Id="rId30" Type="http://schemas.openxmlformats.org/officeDocument/2006/relationships/ctrlProp" Target="../ctrlProps/ctrlProp29.xml"/><Relationship Id="rId126" Type="http://schemas.openxmlformats.org/officeDocument/2006/relationships/ctrlProp" Target="../ctrlProps/ctrlProp125.xml"/><Relationship Id="rId168" Type="http://schemas.openxmlformats.org/officeDocument/2006/relationships/ctrlProp" Target="../ctrlProps/ctrlProp167.xml"/><Relationship Id="rId333" Type="http://schemas.openxmlformats.org/officeDocument/2006/relationships/ctrlProp" Target="../ctrlProps/ctrlProp332.xml"/><Relationship Id="rId540" Type="http://schemas.openxmlformats.org/officeDocument/2006/relationships/ctrlProp" Target="../ctrlProps/ctrlProp539.xml"/><Relationship Id="rId72" Type="http://schemas.openxmlformats.org/officeDocument/2006/relationships/ctrlProp" Target="../ctrlProps/ctrlProp71.xml"/><Relationship Id="rId375" Type="http://schemas.openxmlformats.org/officeDocument/2006/relationships/ctrlProp" Target="../ctrlProps/ctrlProp374.xml"/><Relationship Id="rId3" Type="http://schemas.openxmlformats.org/officeDocument/2006/relationships/vmlDrawing" Target="../drawings/vmlDrawing2.vml"/><Relationship Id="rId235" Type="http://schemas.openxmlformats.org/officeDocument/2006/relationships/ctrlProp" Target="../ctrlProps/ctrlProp234.xml"/><Relationship Id="rId277" Type="http://schemas.openxmlformats.org/officeDocument/2006/relationships/ctrlProp" Target="../ctrlProps/ctrlProp276.xml"/><Relationship Id="rId400" Type="http://schemas.openxmlformats.org/officeDocument/2006/relationships/ctrlProp" Target="../ctrlProps/ctrlProp399.xml"/><Relationship Id="rId442" Type="http://schemas.openxmlformats.org/officeDocument/2006/relationships/ctrlProp" Target="../ctrlProps/ctrlProp441.xml"/><Relationship Id="rId484" Type="http://schemas.openxmlformats.org/officeDocument/2006/relationships/ctrlProp" Target="../ctrlProps/ctrlProp483.xml"/><Relationship Id="rId137" Type="http://schemas.openxmlformats.org/officeDocument/2006/relationships/ctrlProp" Target="../ctrlProps/ctrlProp136.xml"/><Relationship Id="rId302" Type="http://schemas.openxmlformats.org/officeDocument/2006/relationships/ctrlProp" Target="../ctrlProps/ctrlProp301.xml"/><Relationship Id="rId344" Type="http://schemas.openxmlformats.org/officeDocument/2006/relationships/ctrlProp" Target="../ctrlProps/ctrlProp343.xml"/><Relationship Id="rId41" Type="http://schemas.openxmlformats.org/officeDocument/2006/relationships/ctrlProp" Target="../ctrlProps/ctrlProp40.xml"/><Relationship Id="rId83" Type="http://schemas.openxmlformats.org/officeDocument/2006/relationships/ctrlProp" Target="../ctrlProps/ctrlProp82.xml"/><Relationship Id="rId179" Type="http://schemas.openxmlformats.org/officeDocument/2006/relationships/ctrlProp" Target="../ctrlProps/ctrlProp178.xml"/><Relationship Id="rId386" Type="http://schemas.openxmlformats.org/officeDocument/2006/relationships/ctrlProp" Target="../ctrlProps/ctrlProp385.xml"/><Relationship Id="rId551" Type="http://schemas.openxmlformats.org/officeDocument/2006/relationships/ctrlProp" Target="../ctrlProps/ctrlProp550.xml"/><Relationship Id="rId190" Type="http://schemas.openxmlformats.org/officeDocument/2006/relationships/ctrlProp" Target="../ctrlProps/ctrlProp189.xml"/><Relationship Id="rId204" Type="http://schemas.openxmlformats.org/officeDocument/2006/relationships/ctrlProp" Target="../ctrlProps/ctrlProp203.xml"/><Relationship Id="rId246" Type="http://schemas.openxmlformats.org/officeDocument/2006/relationships/ctrlProp" Target="../ctrlProps/ctrlProp245.xml"/><Relationship Id="rId288" Type="http://schemas.openxmlformats.org/officeDocument/2006/relationships/ctrlProp" Target="../ctrlProps/ctrlProp287.xml"/><Relationship Id="rId411" Type="http://schemas.openxmlformats.org/officeDocument/2006/relationships/ctrlProp" Target="../ctrlProps/ctrlProp410.xml"/><Relationship Id="rId453" Type="http://schemas.openxmlformats.org/officeDocument/2006/relationships/ctrlProp" Target="../ctrlProps/ctrlProp452.xml"/><Relationship Id="rId509" Type="http://schemas.openxmlformats.org/officeDocument/2006/relationships/ctrlProp" Target="../ctrlProps/ctrlProp508.xml"/><Relationship Id="rId106" Type="http://schemas.openxmlformats.org/officeDocument/2006/relationships/ctrlProp" Target="../ctrlProps/ctrlProp105.xml"/><Relationship Id="rId313" Type="http://schemas.openxmlformats.org/officeDocument/2006/relationships/ctrlProp" Target="../ctrlProps/ctrlProp312.xml"/><Relationship Id="rId495" Type="http://schemas.openxmlformats.org/officeDocument/2006/relationships/ctrlProp" Target="../ctrlProps/ctrlProp494.xml"/><Relationship Id="rId10" Type="http://schemas.openxmlformats.org/officeDocument/2006/relationships/ctrlProp" Target="../ctrlProps/ctrlProp9.xml"/><Relationship Id="rId52" Type="http://schemas.openxmlformats.org/officeDocument/2006/relationships/ctrlProp" Target="../ctrlProps/ctrlProp51.xml"/><Relationship Id="rId94" Type="http://schemas.openxmlformats.org/officeDocument/2006/relationships/ctrlProp" Target="../ctrlProps/ctrlProp93.xml"/><Relationship Id="rId148" Type="http://schemas.openxmlformats.org/officeDocument/2006/relationships/ctrlProp" Target="../ctrlProps/ctrlProp147.xml"/><Relationship Id="rId355" Type="http://schemas.openxmlformats.org/officeDocument/2006/relationships/ctrlProp" Target="../ctrlProps/ctrlProp354.xml"/><Relationship Id="rId397" Type="http://schemas.openxmlformats.org/officeDocument/2006/relationships/ctrlProp" Target="../ctrlProps/ctrlProp396.xml"/><Relationship Id="rId520" Type="http://schemas.openxmlformats.org/officeDocument/2006/relationships/ctrlProp" Target="../ctrlProps/ctrlProp519.xml"/><Relationship Id="rId562" Type="http://schemas.openxmlformats.org/officeDocument/2006/relationships/ctrlProp" Target="../ctrlProps/ctrlProp561.xml"/><Relationship Id="rId215" Type="http://schemas.openxmlformats.org/officeDocument/2006/relationships/ctrlProp" Target="../ctrlProps/ctrlProp214.xml"/><Relationship Id="rId257" Type="http://schemas.openxmlformats.org/officeDocument/2006/relationships/ctrlProp" Target="../ctrlProps/ctrlProp256.xml"/><Relationship Id="rId422" Type="http://schemas.openxmlformats.org/officeDocument/2006/relationships/ctrlProp" Target="../ctrlProps/ctrlProp421.xml"/><Relationship Id="rId464" Type="http://schemas.openxmlformats.org/officeDocument/2006/relationships/ctrlProp" Target="../ctrlProps/ctrlProp463.xml"/><Relationship Id="rId299" Type="http://schemas.openxmlformats.org/officeDocument/2006/relationships/ctrlProp" Target="../ctrlProps/ctrlProp298.xml"/><Relationship Id="rId63" Type="http://schemas.openxmlformats.org/officeDocument/2006/relationships/ctrlProp" Target="../ctrlProps/ctrlProp62.xml"/><Relationship Id="rId159" Type="http://schemas.openxmlformats.org/officeDocument/2006/relationships/ctrlProp" Target="../ctrlProps/ctrlProp158.xml"/><Relationship Id="rId366" Type="http://schemas.openxmlformats.org/officeDocument/2006/relationships/ctrlProp" Target="../ctrlProps/ctrlProp365.xml"/><Relationship Id="rId573" Type="http://schemas.openxmlformats.org/officeDocument/2006/relationships/ctrlProp" Target="../ctrlProps/ctrlProp572.xml"/><Relationship Id="rId226" Type="http://schemas.openxmlformats.org/officeDocument/2006/relationships/ctrlProp" Target="../ctrlProps/ctrlProp225.xml"/><Relationship Id="rId433" Type="http://schemas.openxmlformats.org/officeDocument/2006/relationships/ctrlProp" Target="../ctrlProps/ctrlProp432.xml"/><Relationship Id="rId74" Type="http://schemas.openxmlformats.org/officeDocument/2006/relationships/ctrlProp" Target="../ctrlProps/ctrlProp73.xml"/><Relationship Id="rId377" Type="http://schemas.openxmlformats.org/officeDocument/2006/relationships/ctrlProp" Target="../ctrlProps/ctrlProp376.xml"/><Relationship Id="rId500" Type="http://schemas.openxmlformats.org/officeDocument/2006/relationships/ctrlProp" Target="../ctrlProps/ctrlProp499.xml"/><Relationship Id="rId5" Type="http://schemas.openxmlformats.org/officeDocument/2006/relationships/ctrlProp" Target="../ctrlProps/ctrlProp4.xml"/><Relationship Id="rId237" Type="http://schemas.openxmlformats.org/officeDocument/2006/relationships/ctrlProp" Target="../ctrlProps/ctrlProp236.xml"/><Relationship Id="rId444" Type="http://schemas.openxmlformats.org/officeDocument/2006/relationships/ctrlProp" Target="../ctrlProps/ctrlProp443.xml"/><Relationship Id="rId290" Type="http://schemas.openxmlformats.org/officeDocument/2006/relationships/ctrlProp" Target="../ctrlProps/ctrlProp289.xml"/><Relationship Id="rId304" Type="http://schemas.openxmlformats.org/officeDocument/2006/relationships/ctrlProp" Target="../ctrlProps/ctrlProp303.xml"/><Relationship Id="rId388" Type="http://schemas.openxmlformats.org/officeDocument/2006/relationships/ctrlProp" Target="../ctrlProps/ctrlProp387.xml"/><Relationship Id="rId511" Type="http://schemas.openxmlformats.org/officeDocument/2006/relationships/ctrlProp" Target="../ctrlProps/ctrlProp510.xml"/><Relationship Id="rId85" Type="http://schemas.openxmlformats.org/officeDocument/2006/relationships/ctrlProp" Target="../ctrlProps/ctrlProp84.xml"/><Relationship Id="rId150" Type="http://schemas.openxmlformats.org/officeDocument/2006/relationships/ctrlProp" Target="../ctrlProps/ctrlProp149.xml"/><Relationship Id="rId248" Type="http://schemas.openxmlformats.org/officeDocument/2006/relationships/ctrlProp" Target="../ctrlProps/ctrlProp247.xml"/><Relationship Id="rId455" Type="http://schemas.openxmlformats.org/officeDocument/2006/relationships/ctrlProp" Target="../ctrlProps/ctrlProp454.xml"/><Relationship Id="rId12" Type="http://schemas.openxmlformats.org/officeDocument/2006/relationships/ctrlProp" Target="../ctrlProps/ctrlProp11.xml"/><Relationship Id="rId108" Type="http://schemas.openxmlformats.org/officeDocument/2006/relationships/ctrlProp" Target="../ctrlProps/ctrlProp107.xml"/><Relationship Id="rId315" Type="http://schemas.openxmlformats.org/officeDocument/2006/relationships/ctrlProp" Target="../ctrlProps/ctrlProp314.xml"/><Relationship Id="rId522" Type="http://schemas.openxmlformats.org/officeDocument/2006/relationships/ctrlProp" Target="../ctrlProps/ctrlProp521.xml"/><Relationship Id="rId96" Type="http://schemas.openxmlformats.org/officeDocument/2006/relationships/ctrlProp" Target="../ctrlProps/ctrlProp95.xml"/><Relationship Id="rId161" Type="http://schemas.openxmlformats.org/officeDocument/2006/relationships/ctrlProp" Target="../ctrlProps/ctrlProp160.xml"/><Relationship Id="rId399" Type="http://schemas.openxmlformats.org/officeDocument/2006/relationships/ctrlProp" Target="../ctrlProps/ctrlProp398.xml"/><Relationship Id="rId259" Type="http://schemas.openxmlformats.org/officeDocument/2006/relationships/ctrlProp" Target="../ctrlProps/ctrlProp258.xml"/><Relationship Id="rId466" Type="http://schemas.openxmlformats.org/officeDocument/2006/relationships/ctrlProp" Target="../ctrlProps/ctrlProp465.xml"/><Relationship Id="rId23" Type="http://schemas.openxmlformats.org/officeDocument/2006/relationships/ctrlProp" Target="../ctrlProps/ctrlProp22.xml"/><Relationship Id="rId119" Type="http://schemas.openxmlformats.org/officeDocument/2006/relationships/ctrlProp" Target="../ctrlProps/ctrlProp118.xml"/><Relationship Id="rId326" Type="http://schemas.openxmlformats.org/officeDocument/2006/relationships/ctrlProp" Target="../ctrlProps/ctrlProp325.xml"/><Relationship Id="rId533" Type="http://schemas.openxmlformats.org/officeDocument/2006/relationships/ctrlProp" Target="../ctrlProps/ctrlProp532.xml"/><Relationship Id="rId172" Type="http://schemas.openxmlformats.org/officeDocument/2006/relationships/ctrlProp" Target="../ctrlProps/ctrlProp171.xml"/><Relationship Id="rId477" Type="http://schemas.openxmlformats.org/officeDocument/2006/relationships/ctrlProp" Target="../ctrlProps/ctrlProp476.xml"/><Relationship Id="rId337" Type="http://schemas.openxmlformats.org/officeDocument/2006/relationships/ctrlProp" Target="../ctrlProps/ctrlProp336.xml"/></Relationships>
</file>

<file path=xl/worksheets/_rels/sheet5.xml.rels><?xml version="1.0" encoding="UTF-8" standalone="yes"?>
<Relationships xmlns="http://schemas.openxmlformats.org/package/2006/relationships"><Relationship Id="rId117" Type="http://schemas.openxmlformats.org/officeDocument/2006/relationships/ctrlProp" Target="../ctrlProps/ctrlProp693.xml"/><Relationship Id="rId21" Type="http://schemas.openxmlformats.org/officeDocument/2006/relationships/ctrlProp" Target="../ctrlProps/ctrlProp597.xml"/><Relationship Id="rId324" Type="http://schemas.openxmlformats.org/officeDocument/2006/relationships/ctrlProp" Target="../ctrlProps/ctrlProp900.xml"/><Relationship Id="rId531" Type="http://schemas.openxmlformats.org/officeDocument/2006/relationships/ctrlProp" Target="../ctrlProps/ctrlProp1107.xml"/><Relationship Id="rId170" Type="http://schemas.openxmlformats.org/officeDocument/2006/relationships/ctrlProp" Target="../ctrlProps/ctrlProp746.xml"/><Relationship Id="rId268" Type="http://schemas.openxmlformats.org/officeDocument/2006/relationships/ctrlProp" Target="../ctrlProps/ctrlProp844.xml"/><Relationship Id="rId475" Type="http://schemas.openxmlformats.org/officeDocument/2006/relationships/ctrlProp" Target="../ctrlProps/ctrlProp1051.xml"/><Relationship Id="rId32" Type="http://schemas.openxmlformats.org/officeDocument/2006/relationships/ctrlProp" Target="../ctrlProps/ctrlProp608.xml"/><Relationship Id="rId128" Type="http://schemas.openxmlformats.org/officeDocument/2006/relationships/ctrlProp" Target="../ctrlProps/ctrlProp704.xml"/><Relationship Id="rId335" Type="http://schemas.openxmlformats.org/officeDocument/2006/relationships/ctrlProp" Target="../ctrlProps/ctrlProp911.xml"/><Relationship Id="rId542" Type="http://schemas.openxmlformats.org/officeDocument/2006/relationships/ctrlProp" Target="../ctrlProps/ctrlProp1118.xml"/><Relationship Id="rId181" Type="http://schemas.openxmlformats.org/officeDocument/2006/relationships/ctrlProp" Target="../ctrlProps/ctrlProp757.xml"/><Relationship Id="rId402" Type="http://schemas.openxmlformats.org/officeDocument/2006/relationships/ctrlProp" Target="../ctrlProps/ctrlProp978.xml"/><Relationship Id="rId279" Type="http://schemas.openxmlformats.org/officeDocument/2006/relationships/ctrlProp" Target="../ctrlProps/ctrlProp855.xml"/><Relationship Id="rId486" Type="http://schemas.openxmlformats.org/officeDocument/2006/relationships/ctrlProp" Target="../ctrlProps/ctrlProp1062.xml"/><Relationship Id="rId43" Type="http://schemas.openxmlformats.org/officeDocument/2006/relationships/ctrlProp" Target="../ctrlProps/ctrlProp619.xml"/><Relationship Id="rId139" Type="http://schemas.openxmlformats.org/officeDocument/2006/relationships/ctrlProp" Target="../ctrlProps/ctrlProp715.xml"/><Relationship Id="rId346" Type="http://schemas.openxmlformats.org/officeDocument/2006/relationships/ctrlProp" Target="../ctrlProps/ctrlProp922.xml"/><Relationship Id="rId553" Type="http://schemas.openxmlformats.org/officeDocument/2006/relationships/ctrlProp" Target="../ctrlProps/ctrlProp1129.xml"/><Relationship Id="rId192" Type="http://schemas.openxmlformats.org/officeDocument/2006/relationships/ctrlProp" Target="../ctrlProps/ctrlProp768.xml"/><Relationship Id="rId206" Type="http://schemas.openxmlformats.org/officeDocument/2006/relationships/ctrlProp" Target="../ctrlProps/ctrlProp782.xml"/><Relationship Id="rId413" Type="http://schemas.openxmlformats.org/officeDocument/2006/relationships/ctrlProp" Target="../ctrlProps/ctrlProp989.xml"/><Relationship Id="rId497" Type="http://schemas.openxmlformats.org/officeDocument/2006/relationships/ctrlProp" Target="../ctrlProps/ctrlProp1073.xml"/><Relationship Id="rId620" Type="http://schemas.openxmlformats.org/officeDocument/2006/relationships/ctrlProp" Target="../ctrlProps/ctrlProp1196.xml"/><Relationship Id="rId357" Type="http://schemas.openxmlformats.org/officeDocument/2006/relationships/ctrlProp" Target="../ctrlProps/ctrlProp933.xml"/><Relationship Id="rId54" Type="http://schemas.openxmlformats.org/officeDocument/2006/relationships/ctrlProp" Target="../ctrlProps/ctrlProp630.xml"/><Relationship Id="rId217" Type="http://schemas.openxmlformats.org/officeDocument/2006/relationships/ctrlProp" Target="../ctrlProps/ctrlProp793.xml"/><Relationship Id="rId564" Type="http://schemas.openxmlformats.org/officeDocument/2006/relationships/ctrlProp" Target="../ctrlProps/ctrlProp1140.xml"/><Relationship Id="rId424" Type="http://schemas.openxmlformats.org/officeDocument/2006/relationships/ctrlProp" Target="../ctrlProps/ctrlProp1000.xml"/><Relationship Id="rId270" Type="http://schemas.openxmlformats.org/officeDocument/2006/relationships/ctrlProp" Target="../ctrlProps/ctrlProp846.xml"/><Relationship Id="rId65" Type="http://schemas.openxmlformats.org/officeDocument/2006/relationships/ctrlProp" Target="../ctrlProps/ctrlProp641.xml"/><Relationship Id="rId130" Type="http://schemas.openxmlformats.org/officeDocument/2006/relationships/ctrlProp" Target="../ctrlProps/ctrlProp706.xml"/><Relationship Id="rId368" Type="http://schemas.openxmlformats.org/officeDocument/2006/relationships/ctrlProp" Target="../ctrlProps/ctrlProp944.xml"/><Relationship Id="rId575" Type="http://schemas.openxmlformats.org/officeDocument/2006/relationships/ctrlProp" Target="../ctrlProps/ctrlProp1151.xml"/><Relationship Id="rId228" Type="http://schemas.openxmlformats.org/officeDocument/2006/relationships/ctrlProp" Target="../ctrlProps/ctrlProp804.xml"/><Relationship Id="rId435" Type="http://schemas.openxmlformats.org/officeDocument/2006/relationships/ctrlProp" Target="../ctrlProps/ctrlProp1011.xml"/><Relationship Id="rId281" Type="http://schemas.openxmlformats.org/officeDocument/2006/relationships/ctrlProp" Target="../ctrlProps/ctrlProp857.xml"/><Relationship Id="rId502" Type="http://schemas.openxmlformats.org/officeDocument/2006/relationships/ctrlProp" Target="../ctrlProps/ctrlProp1078.xml"/><Relationship Id="rId76" Type="http://schemas.openxmlformats.org/officeDocument/2006/relationships/ctrlProp" Target="../ctrlProps/ctrlProp652.xml"/><Relationship Id="rId141" Type="http://schemas.openxmlformats.org/officeDocument/2006/relationships/ctrlProp" Target="../ctrlProps/ctrlProp717.xml"/><Relationship Id="rId379" Type="http://schemas.openxmlformats.org/officeDocument/2006/relationships/ctrlProp" Target="../ctrlProps/ctrlProp955.xml"/><Relationship Id="rId586" Type="http://schemas.openxmlformats.org/officeDocument/2006/relationships/ctrlProp" Target="../ctrlProps/ctrlProp1162.xml"/><Relationship Id="rId7" Type="http://schemas.openxmlformats.org/officeDocument/2006/relationships/ctrlProp" Target="../ctrlProps/ctrlProp583.xml"/><Relationship Id="rId239" Type="http://schemas.openxmlformats.org/officeDocument/2006/relationships/ctrlProp" Target="../ctrlProps/ctrlProp815.xml"/><Relationship Id="rId446" Type="http://schemas.openxmlformats.org/officeDocument/2006/relationships/ctrlProp" Target="../ctrlProps/ctrlProp1022.xml"/><Relationship Id="rId292" Type="http://schemas.openxmlformats.org/officeDocument/2006/relationships/ctrlProp" Target="../ctrlProps/ctrlProp868.xml"/><Relationship Id="rId306" Type="http://schemas.openxmlformats.org/officeDocument/2006/relationships/ctrlProp" Target="../ctrlProps/ctrlProp882.xml"/><Relationship Id="rId87" Type="http://schemas.openxmlformats.org/officeDocument/2006/relationships/ctrlProp" Target="../ctrlProps/ctrlProp663.xml"/><Relationship Id="rId513" Type="http://schemas.openxmlformats.org/officeDocument/2006/relationships/ctrlProp" Target="../ctrlProps/ctrlProp1089.xml"/><Relationship Id="rId597" Type="http://schemas.openxmlformats.org/officeDocument/2006/relationships/ctrlProp" Target="../ctrlProps/ctrlProp1173.xml"/><Relationship Id="rId152" Type="http://schemas.openxmlformats.org/officeDocument/2006/relationships/ctrlProp" Target="../ctrlProps/ctrlProp728.xml"/><Relationship Id="rId457" Type="http://schemas.openxmlformats.org/officeDocument/2006/relationships/ctrlProp" Target="../ctrlProps/ctrlProp1033.xml"/><Relationship Id="rId14" Type="http://schemas.openxmlformats.org/officeDocument/2006/relationships/ctrlProp" Target="../ctrlProps/ctrlProp590.xml"/><Relationship Id="rId317" Type="http://schemas.openxmlformats.org/officeDocument/2006/relationships/ctrlProp" Target="../ctrlProps/ctrlProp893.xml"/><Relationship Id="rId524" Type="http://schemas.openxmlformats.org/officeDocument/2006/relationships/ctrlProp" Target="../ctrlProps/ctrlProp1100.xml"/><Relationship Id="rId98" Type="http://schemas.openxmlformats.org/officeDocument/2006/relationships/ctrlProp" Target="../ctrlProps/ctrlProp674.xml"/><Relationship Id="rId163" Type="http://schemas.openxmlformats.org/officeDocument/2006/relationships/ctrlProp" Target="../ctrlProps/ctrlProp739.xml"/><Relationship Id="rId370" Type="http://schemas.openxmlformats.org/officeDocument/2006/relationships/ctrlProp" Target="../ctrlProps/ctrlProp946.xml"/><Relationship Id="rId230" Type="http://schemas.openxmlformats.org/officeDocument/2006/relationships/ctrlProp" Target="../ctrlProps/ctrlProp806.xml"/><Relationship Id="rId468" Type="http://schemas.openxmlformats.org/officeDocument/2006/relationships/ctrlProp" Target="../ctrlProps/ctrlProp1044.xml"/><Relationship Id="rId25" Type="http://schemas.openxmlformats.org/officeDocument/2006/relationships/ctrlProp" Target="../ctrlProps/ctrlProp601.xml"/><Relationship Id="rId328" Type="http://schemas.openxmlformats.org/officeDocument/2006/relationships/ctrlProp" Target="../ctrlProps/ctrlProp904.xml"/><Relationship Id="rId535" Type="http://schemas.openxmlformats.org/officeDocument/2006/relationships/ctrlProp" Target="../ctrlProps/ctrlProp1111.xml"/><Relationship Id="rId174" Type="http://schemas.openxmlformats.org/officeDocument/2006/relationships/ctrlProp" Target="../ctrlProps/ctrlProp750.xml"/><Relationship Id="rId381" Type="http://schemas.openxmlformats.org/officeDocument/2006/relationships/ctrlProp" Target="../ctrlProps/ctrlProp957.xml"/><Relationship Id="rId602" Type="http://schemas.openxmlformats.org/officeDocument/2006/relationships/ctrlProp" Target="../ctrlProps/ctrlProp1178.xml"/><Relationship Id="rId241" Type="http://schemas.openxmlformats.org/officeDocument/2006/relationships/ctrlProp" Target="../ctrlProps/ctrlProp817.xml"/><Relationship Id="rId479" Type="http://schemas.openxmlformats.org/officeDocument/2006/relationships/ctrlProp" Target="../ctrlProps/ctrlProp1055.xml"/><Relationship Id="rId36" Type="http://schemas.openxmlformats.org/officeDocument/2006/relationships/ctrlProp" Target="../ctrlProps/ctrlProp612.xml"/><Relationship Id="rId283" Type="http://schemas.openxmlformats.org/officeDocument/2006/relationships/ctrlProp" Target="../ctrlProps/ctrlProp859.xml"/><Relationship Id="rId339" Type="http://schemas.openxmlformats.org/officeDocument/2006/relationships/ctrlProp" Target="../ctrlProps/ctrlProp915.xml"/><Relationship Id="rId490" Type="http://schemas.openxmlformats.org/officeDocument/2006/relationships/ctrlProp" Target="../ctrlProps/ctrlProp1066.xml"/><Relationship Id="rId504" Type="http://schemas.openxmlformats.org/officeDocument/2006/relationships/ctrlProp" Target="../ctrlProps/ctrlProp1080.xml"/><Relationship Id="rId546" Type="http://schemas.openxmlformats.org/officeDocument/2006/relationships/ctrlProp" Target="../ctrlProps/ctrlProp1122.xml"/><Relationship Id="rId78" Type="http://schemas.openxmlformats.org/officeDocument/2006/relationships/ctrlProp" Target="../ctrlProps/ctrlProp654.xml"/><Relationship Id="rId101" Type="http://schemas.openxmlformats.org/officeDocument/2006/relationships/ctrlProp" Target="../ctrlProps/ctrlProp677.xml"/><Relationship Id="rId143" Type="http://schemas.openxmlformats.org/officeDocument/2006/relationships/ctrlProp" Target="../ctrlProps/ctrlProp719.xml"/><Relationship Id="rId185" Type="http://schemas.openxmlformats.org/officeDocument/2006/relationships/ctrlProp" Target="../ctrlProps/ctrlProp761.xml"/><Relationship Id="rId350" Type="http://schemas.openxmlformats.org/officeDocument/2006/relationships/ctrlProp" Target="../ctrlProps/ctrlProp926.xml"/><Relationship Id="rId406" Type="http://schemas.openxmlformats.org/officeDocument/2006/relationships/ctrlProp" Target="../ctrlProps/ctrlProp982.xml"/><Relationship Id="rId588" Type="http://schemas.openxmlformats.org/officeDocument/2006/relationships/ctrlProp" Target="../ctrlProps/ctrlProp1164.xml"/><Relationship Id="rId9" Type="http://schemas.openxmlformats.org/officeDocument/2006/relationships/ctrlProp" Target="../ctrlProps/ctrlProp585.xml"/><Relationship Id="rId210" Type="http://schemas.openxmlformats.org/officeDocument/2006/relationships/ctrlProp" Target="../ctrlProps/ctrlProp786.xml"/><Relationship Id="rId392" Type="http://schemas.openxmlformats.org/officeDocument/2006/relationships/ctrlProp" Target="../ctrlProps/ctrlProp968.xml"/><Relationship Id="rId448" Type="http://schemas.openxmlformats.org/officeDocument/2006/relationships/ctrlProp" Target="../ctrlProps/ctrlProp1024.xml"/><Relationship Id="rId613" Type="http://schemas.openxmlformats.org/officeDocument/2006/relationships/ctrlProp" Target="../ctrlProps/ctrlProp1189.xml"/><Relationship Id="rId252" Type="http://schemas.openxmlformats.org/officeDocument/2006/relationships/ctrlProp" Target="../ctrlProps/ctrlProp828.xml"/><Relationship Id="rId294" Type="http://schemas.openxmlformats.org/officeDocument/2006/relationships/ctrlProp" Target="../ctrlProps/ctrlProp870.xml"/><Relationship Id="rId308" Type="http://schemas.openxmlformats.org/officeDocument/2006/relationships/ctrlProp" Target="../ctrlProps/ctrlProp884.xml"/><Relationship Id="rId515" Type="http://schemas.openxmlformats.org/officeDocument/2006/relationships/ctrlProp" Target="../ctrlProps/ctrlProp1091.xml"/><Relationship Id="rId47" Type="http://schemas.openxmlformats.org/officeDocument/2006/relationships/ctrlProp" Target="../ctrlProps/ctrlProp623.xml"/><Relationship Id="rId89" Type="http://schemas.openxmlformats.org/officeDocument/2006/relationships/ctrlProp" Target="../ctrlProps/ctrlProp665.xml"/><Relationship Id="rId112" Type="http://schemas.openxmlformats.org/officeDocument/2006/relationships/ctrlProp" Target="../ctrlProps/ctrlProp688.xml"/><Relationship Id="rId154" Type="http://schemas.openxmlformats.org/officeDocument/2006/relationships/ctrlProp" Target="../ctrlProps/ctrlProp730.xml"/><Relationship Id="rId361" Type="http://schemas.openxmlformats.org/officeDocument/2006/relationships/ctrlProp" Target="../ctrlProps/ctrlProp937.xml"/><Relationship Id="rId557" Type="http://schemas.openxmlformats.org/officeDocument/2006/relationships/ctrlProp" Target="../ctrlProps/ctrlProp1133.xml"/><Relationship Id="rId599" Type="http://schemas.openxmlformats.org/officeDocument/2006/relationships/ctrlProp" Target="../ctrlProps/ctrlProp1175.xml"/><Relationship Id="rId196" Type="http://schemas.openxmlformats.org/officeDocument/2006/relationships/ctrlProp" Target="../ctrlProps/ctrlProp772.xml"/><Relationship Id="rId417" Type="http://schemas.openxmlformats.org/officeDocument/2006/relationships/ctrlProp" Target="../ctrlProps/ctrlProp993.xml"/><Relationship Id="rId459" Type="http://schemas.openxmlformats.org/officeDocument/2006/relationships/ctrlProp" Target="../ctrlProps/ctrlProp1035.xml"/><Relationship Id="rId624" Type="http://schemas.openxmlformats.org/officeDocument/2006/relationships/ctrlProp" Target="../ctrlProps/ctrlProp1200.xml"/><Relationship Id="rId16" Type="http://schemas.openxmlformats.org/officeDocument/2006/relationships/ctrlProp" Target="../ctrlProps/ctrlProp592.xml"/><Relationship Id="rId221" Type="http://schemas.openxmlformats.org/officeDocument/2006/relationships/ctrlProp" Target="../ctrlProps/ctrlProp797.xml"/><Relationship Id="rId263" Type="http://schemas.openxmlformats.org/officeDocument/2006/relationships/ctrlProp" Target="../ctrlProps/ctrlProp839.xml"/><Relationship Id="rId319" Type="http://schemas.openxmlformats.org/officeDocument/2006/relationships/ctrlProp" Target="../ctrlProps/ctrlProp895.xml"/><Relationship Id="rId470" Type="http://schemas.openxmlformats.org/officeDocument/2006/relationships/ctrlProp" Target="../ctrlProps/ctrlProp1046.xml"/><Relationship Id="rId526" Type="http://schemas.openxmlformats.org/officeDocument/2006/relationships/ctrlProp" Target="../ctrlProps/ctrlProp1102.xml"/><Relationship Id="rId58" Type="http://schemas.openxmlformats.org/officeDocument/2006/relationships/ctrlProp" Target="../ctrlProps/ctrlProp634.xml"/><Relationship Id="rId123" Type="http://schemas.openxmlformats.org/officeDocument/2006/relationships/ctrlProp" Target="../ctrlProps/ctrlProp699.xml"/><Relationship Id="rId330" Type="http://schemas.openxmlformats.org/officeDocument/2006/relationships/ctrlProp" Target="../ctrlProps/ctrlProp906.xml"/><Relationship Id="rId568" Type="http://schemas.openxmlformats.org/officeDocument/2006/relationships/ctrlProp" Target="../ctrlProps/ctrlProp1144.xml"/><Relationship Id="rId165" Type="http://schemas.openxmlformats.org/officeDocument/2006/relationships/ctrlProp" Target="../ctrlProps/ctrlProp741.xml"/><Relationship Id="rId372" Type="http://schemas.openxmlformats.org/officeDocument/2006/relationships/ctrlProp" Target="../ctrlProps/ctrlProp948.xml"/><Relationship Id="rId428" Type="http://schemas.openxmlformats.org/officeDocument/2006/relationships/ctrlProp" Target="../ctrlProps/ctrlProp1004.xml"/><Relationship Id="rId232" Type="http://schemas.openxmlformats.org/officeDocument/2006/relationships/ctrlProp" Target="../ctrlProps/ctrlProp808.xml"/><Relationship Id="rId274" Type="http://schemas.openxmlformats.org/officeDocument/2006/relationships/ctrlProp" Target="../ctrlProps/ctrlProp850.xml"/><Relationship Id="rId481" Type="http://schemas.openxmlformats.org/officeDocument/2006/relationships/ctrlProp" Target="../ctrlProps/ctrlProp1057.xml"/><Relationship Id="rId27" Type="http://schemas.openxmlformats.org/officeDocument/2006/relationships/ctrlProp" Target="../ctrlProps/ctrlProp603.xml"/><Relationship Id="rId69" Type="http://schemas.openxmlformats.org/officeDocument/2006/relationships/ctrlProp" Target="../ctrlProps/ctrlProp645.xml"/><Relationship Id="rId134" Type="http://schemas.openxmlformats.org/officeDocument/2006/relationships/ctrlProp" Target="../ctrlProps/ctrlProp710.xml"/><Relationship Id="rId537" Type="http://schemas.openxmlformats.org/officeDocument/2006/relationships/ctrlProp" Target="../ctrlProps/ctrlProp1113.xml"/><Relationship Id="rId579" Type="http://schemas.openxmlformats.org/officeDocument/2006/relationships/ctrlProp" Target="../ctrlProps/ctrlProp1155.xml"/><Relationship Id="rId80" Type="http://schemas.openxmlformats.org/officeDocument/2006/relationships/ctrlProp" Target="../ctrlProps/ctrlProp656.xml"/><Relationship Id="rId176" Type="http://schemas.openxmlformats.org/officeDocument/2006/relationships/ctrlProp" Target="../ctrlProps/ctrlProp752.xml"/><Relationship Id="rId341" Type="http://schemas.openxmlformats.org/officeDocument/2006/relationships/ctrlProp" Target="../ctrlProps/ctrlProp917.xml"/><Relationship Id="rId383" Type="http://schemas.openxmlformats.org/officeDocument/2006/relationships/ctrlProp" Target="../ctrlProps/ctrlProp959.xml"/><Relationship Id="rId439" Type="http://schemas.openxmlformats.org/officeDocument/2006/relationships/ctrlProp" Target="../ctrlProps/ctrlProp1015.xml"/><Relationship Id="rId590" Type="http://schemas.openxmlformats.org/officeDocument/2006/relationships/ctrlProp" Target="../ctrlProps/ctrlProp1166.xml"/><Relationship Id="rId604" Type="http://schemas.openxmlformats.org/officeDocument/2006/relationships/ctrlProp" Target="../ctrlProps/ctrlProp1180.xml"/><Relationship Id="rId201" Type="http://schemas.openxmlformats.org/officeDocument/2006/relationships/ctrlProp" Target="../ctrlProps/ctrlProp777.xml"/><Relationship Id="rId243" Type="http://schemas.openxmlformats.org/officeDocument/2006/relationships/ctrlProp" Target="../ctrlProps/ctrlProp819.xml"/><Relationship Id="rId285" Type="http://schemas.openxmlformats.org/officeDocument/2006/relationships/ctrlProp" Target="../ctrlProps/ctrlProp861.xml"/><Relationship Id="rId450" Type="http://schemas.openxmlformats.org/officeDocument/2006/relationships/ctrlProp" Target="../ctrlProps/ctrlProp1026.xml"/><Relationship Id="rId506" Type="http://schemas.openxmlformats.org/officeDocument/2006/relationships/ctrlProp" Target="../ctrlProps/ctrlProp1082.xml"/><Relationship Id="rId38" Type="http://schemas.openxmlformats.org/officeDocument/2006/relationships/ctrlProp" Target="../ctrlProps/ctrlProp614.xml"/><Relationship Id="rId103" Type="http://schemas.openxmlformats.org/officeDocument/2006/relationships/ctrlProp" Target="../ctrlProps/ctrlProp679.xml"/><Relationship Id="rId310" Type="http://schemas.openxmlformats.org/officeDocument/2006/relationships/ctrlProp" Target="../ctrlProps/ctrlProp886.xml"/><Relationship Id="rId492" Type="http://schemas.openxmlformats.org/officeDocument/2006/relationships/ctrlProp" Target="../ctrlProps/ctrlProp1068.xml"/><Relationship Id="rId548" Type="http://schemas.openxmlformats.org/officeDocument/2006/relationships/ctrlProp" Target="../ctrlProps/ctrlProp1124.xml"/><Relationship Id="rId91" Type="http://schemas.openxmlformats.org/officeDocument/2006/relationships/ctrlProp" Target="../ctrlProps/ctrlProp667.xml"/><Relationship Id="rId145" Type="http://schemas.openxmlformats.org/officeDocument/2006/relationships/ctrlProp" Target="../ctrlProps/ctrlProp721.xml"/><Relationship Id="rId187" Type="http://schemas.openxmlformats.org/officeDocument/2006/relationships/ctrlProp" Target="../ctrlProps/ctrlProp763.xml"/><Relationship Id="rId352" Type="http://schemas.openxmlformats.org/officeDocument/2006/relationships/ctrlProp" Target="../ctrlProps/ctrlProp928.xml"/><Relationship Id="rId394" Type="http://schemas.openxmlformats.org/officeDocument/2006/relationships/ctrlProp" Target="../ctrlProps/ctrlProp970.xml"/><Relationship Id="rId408" Type="http://schemas.openxmlformats.org/officeDocument/2006/relationships/ctrlProp" Target="../ctrlProps/ctrlProp984.xml"/><Relationship Id="rId615" Type="http://schemas.openxmlformats.org/officeDocument/2006/relationships/ctrlProp" Target="../ctrlProps/ctrlProp1191.xml"/><Relationship Id="rId212" Type="http://schemas.openxmlformats.org/officeDocument/2006/relationships/ctrlProp" Target="../ctrlProps/ctrlProp788.xml"/><Relationship Id="rId254" Type="http://schemas.openxmlformats.org/officeDocument/2006/relationships/ctrlProp" Target="../ctrlProps/ctrlProp830.xml"/><Relationship Id="rId49" Type="http://schemas.openxmlformats.org/officeDocument/2006/relationships/ctrlProp" Target="../ctrlProps/ctrlProp625.xml"/><Relationship Id="rId114" Type="http://schemas.openxmlformats.org/officeDocument/2006/relationships/ctrlProp" Target="../ctrlProps/ctrlProp690.xml"/><Relationship Id="rId296" Type="http://schemas.openxmlformats.org/officeDocument/2006/relationships/ctrlProp" Target="../ctrlProps/ctrlProp872.xml"/><Relationship Id="rId461" Type="http://schemas.openxmlformats.org/officeDocument/2006/relationships/ctrlProp" Target="../ctrlProps/ctrlProp1037.xml"/><Relationship Id="rId517" Type="http://schemas.openxmlformats.org/officeDocument/2006/relationships/ctrlProp" Target="../ctrlProps/ctrlProp1093.xml"/><Relationship Id="rId559" Type="http://schemas.openxmlformats.org/officeDocument/2006/relationships/ctrlProp" Target="../ctrlProps/ctrlProp1135.xml"/><Relationship Id="rId60" Type="http://schemas.openxmlformats.org/officeDocument/2006/relationships/ctrlProp" Target="../ctrlProps/ctrlProp636.xml"/><Relationship Id="rId156" Type="http://schemas.openxmlformats.org/officeDocument/2006/relationships/ctrlProp" Target="../ctrlProps/ctrlProp732.xml"/><Relationship Id="rId198" Type="http://schemas.openxmlformats.org/officeDocument/2006/relationships/ctrlProp" Target="../ctrlProps/ctrlProp774.xml"/><Relationship Id="rId321" Type="http://schemas.openxmlformats.org/officeDocument/2006/relationships/ctrlProp" Target="../ctrlProps/ctrlProp897.xml"/><Relationship Id="rId363" Type="http://schemas.openxmlformats.org/officeDocument/2006/relationships/ctrlProp" Target="../ctrlProps/ctrlProp939.xml"/><Relationship Id="rId419" Type="http://schemas.openxmlformats.org/officeDocument/2006/relationships/ctrlProp" Target="../ctrlProps/ctrlProp995.xml"/><Relationship Id="rId570" Type="http://schemas.openxmlformats.org/officeDocument/2006/relationships/ctrlProp" Target="../ctrlProps/ctrlProp1146.xml"/><Relationship Id="rId223" Type="http://schemas.openxmlformats.org/officeDocument/2006/relationships/ctrlProp" Target="../ctrlProps/ctrlProp799.xml"/><Relationship Id="rId430" Type="http://schemas.openxmlformats.org/officeDocument/2006/relationships/ctrlProp" Target="../ctrlProps/ctrlProp1006.xml"/><Relationship Id="rId18" Type="http://schemas.openxmlformats.org/officeDocument/2006/relationships/ctrlProp" Target="../ctrlProps/ctrlProp594.xml"/><Relationship Id="rId265" Type="http://schemas.openxmlformats.org/officeDocument/2006/relationships/ctrlProp" Target="../ctrlProps/ctrlProp841.xml"/><Relationship Id="rId472" Type="http://schemas.openxmlformats.org/officeDocument/2006/relationships/ctrlProp" Target="../ctrlProps/ctrlProp1048.xml"/><Relationship Id="rId528" Type="http://schemas.openxmlformats.org/officeDocument/2006/relationships/ctrlProp" Target="../ctrlProps/ctrlProp1104.xml"/><Relationship Id="rId125" Type="http://schemas.openxmlformats.org/officeDocument/2006/relationships/ctrlProp" Target="../ctrlProps/ctrlProp701.xml"/><Relationship Id="rId167" Type="http://schemas.openxmlformats.org/officeDocument/2006/relationships/ctrlProp" Target="../ctrlProps/ctrlProp743.xml"/><Relationship Id="rId332" Type="http://schemas.openxmlformats.org/officeDocument/2006/relationships/ctrlProp" Target="../ctrlProps/ctrlProp908.xml"/><Relationship Id="rId374" Type="http://schemas.openxmlformats.org/officeDocument/2006/relationships/ctrlProp" Target="../ctrlProps/ctrlProp950.xml"/><Relationship Id="rId581" Type="http://schemas.openxmlformats.org/officeDocument/2006/relationships/ctrlProp" Target="../ctrlProps/ctrlProp1157.xml"/><Relationship Id="rId71" Type="http://schemas.openxmlformats.org/officeDocument/2006/relationships/ctrlProp" Target="../ctrlProps/ctrlProp647.xml"/><Relationship Id="rId234" Type="http://schemas.openxmlformats.org/officeDocument/2006/relationships/ctrlProp" Target="../ctrlProps/ctrlProp810.xml"/><Relationship Id="rId2" Type="http://schemas.openxmlformats.org/officeDocument/2006/relationships/drawing" Target="../drawings/drawing4.xml"/><Relationship Id="rId29" Type="http://schemas.openxmlformats.org/officeDocument/2006/relationships/ctrlProp" Target="../ctrlProps/ctrlProp605.xml"/><Relationship Id="rId276" Type="http://schemas.openxmlformats.org/officeDocument/2006/relationships/ctrlProp" Target="../ctrlProps/ctrlProp852.xml"/><Relationship Id="rId441" Type="http://schemas.openxmlformats.org/officeDocument/2006/relationships/ctrlProp" Target="../ctrlProps/ctrlProp1017.xml"/><Relationship Id="rId483" Type="http://schemas.openxmlformats.org/officeDocument/2006/relationships/ctrlProp" Target="../ctrlProps/ctrlProp1059.xml"/><Relationship Id="rId539" Type="http://schemas.openxmlformats.org/officeDocument/2006/relationships/ctrlProp" Target="../ctrlProps/ctrlProp1115.xml"/><Relationship Id="rId40" Type="http://schemas.openxmlformats.org/officeDocument/2006/relationships/ctrlProp" Target="../ctrlProps/ctrlProp616.xml"/><Relationship Id="rId136" Type="http://schemas.openxmlformats.org/officeDocument/2006/relationships/ctrlProp" Target="../ctrlProps/ctrlProp712.xml"/><Relationship Id="rId178" Type="http://schemas.openxmlformats.org/officeDocument/2006/relationships/ctrlProp" Target="../ctrlProps/ctrlProp754.xml"/><Relationship Id="rId301" Type="http://schemas.openxmlformats.org/officeDocument/2006/relationships/ctrlProp" Target="../ctrlProps/ctrlProp877.xml"/><Relationship Id="rId343" Type="http://schemas.openxmlformats.org/officeDocument/2006/relationships/ctrlProp" Target="../ctrlProps/ctrlProp919.xml"/><Relationship Id="rId550" Type="http://schemas.openxmlformats.org/officeDocument/2006/relationships/ctrlProp" Target="../ctrlProps/ctrlProp1126.xml"/><Relationship Id="rId82" Type="http://schemas.openxmlformats.org/officeDocument/2006/relationships/ctrlProp" Target="../ctrlProps/ctrlProp658.xml"/><Relationship Id="rId203" Type="http://schemas.openxmlformats.org/officeDocument/2006/relationships/ctrlProp" Target="../ctrlProps/ctrlProp779.xml"/><Relationship Id="rId385" Type="http://schemas.openxmlformats.org/officeDocument/2006/relationships/ctrlProp" Target="../ctrlProps/ctrlProp961.xml"/><Relationship Id="rId592" Type="http://schemas.openxmlformats.org/officeDocument/2006/relationships/ctrlProp" Target="../ctrlProps/ctrlProp1168.xml"/><Relationship Id="rId606" Type="http://schemas.openxmlformats.org/officeDocument/2006/relationships/ctrlProp" Target="../ctrlProps/ctrlProp1182.xml"/><Relationship Id="rId245" Type="http://schemas.openxmlformats.org/officeDocument/2006/relationships/ctrlProp" Target="../ctrlProps/ctrlProp821.xml"/><Relationship Id="rId287" Type="http://schemas.openxmlformats.org/officeDocument/2006/relationships/ctrlProp" Target="../ctrlProps/ctrlProp863.xml"/><Relationship Id="rId410" Type="http://schemas.openxmlformats.org/officeDocument/2006/relationships/ctrlProp" Target="../ctrlProps/ctrlProp986.xml"/><Relationship Id="rId452" Type="http://schemas.openxmlformats.org/officeDocument/2006/relationships/ctrlProp" Target="../ctrlProps/ctrlProp1028.xml"/><Relationship Id="rId494" Type="http://schemas.openxmlformats.org/officeDocument/2006/relationships/ctrlProp" Target="../ctrlProps/ctrlProp1070.xml"/><Relationship Id="rId508" Type="http://schemas.openxmlformats.org/officeDocument/2006/relationships/ctrlProp" Target="../ctrlProps/ctrlProp1084.xml"/><Relationship Id="rId105" Type="http://schemas.openxmlformats.org/officeDocument/2006/relationships/ctrlProp" Target="../ctrlProps/ctrlProp681.xml"/><Relationship Id="rId147" Type="http://schemas.openxmlformats.org/officeDocument/2006/relationships/ctrlProp" Target="../ctrlProps/ctrlProp723.xml"/><Relationship Id="rId312" Type="http://schemas.openxmlformats.org/officeDocument/2006/relationships/ctrlProp" Target="../ctrlProps/ctrlProp888.xml"/><Relationship Id="rId354" Type="http://schemas.openxmlformats.org/officeDocument/2006/relationships/ctrlProp" Target="../ctrlProps/ctrlProp930.xml"/><Relationship Id="rId51" Type="http://schemas.openxmlformats.org/officeDocument/2006/relationships/ctrlProp" Target="../ctrlProps/ctrlProp627.xml"/><Relationship Id="rId93" Type="http://schemas.openxmlformats.org/officeDocument/2006/relationships/ctrlProp" Target="../ctrlProps/ctrlProp669.xml"/><Relationship Id="rId189" Type="http://schemas.openxmlformats.org/officeDocument/2006/relationships/ctrlProp" Target="../ctrlProps/ctrlProp765.xml"/><Relationship Id="rId396" Type="http://schemas.openxmlformats.org/officeDocument/2006/relationships/ctrlProp" Target="../ctrlProps/ctrlProp972.xml"/><Relationship Id="rId561" Type="http://schemas.openxmlformats.org/officeDocument/2006/relationships/ctrlProp" Target="../ctrlProps/ctrlProp1137.xml"/><Relationship Id="rId617" Type="http://schemas.openxmlformats.org/officeDocument/2006/relationships/ctrlProp" Target="../ctrlProps/ctrlProp1193.xml"/><Relationship Id="rId214" Type="http://schemas.openxmlformats.org/officeDocument/2006/relationships/ctrlProp" Target="../ctrlProps/ctrlProp790.xml"/><Relationship Id="rId256" Type="http://schemas.openxmlformats.org/officeDocument/2006/relationships/ctrlProp" Target="../ctrlProps/ctrlProp832.xml"/><Relationship Id="rId298" Type="http://schemas.openxmlformats.org/officeDocument/2006/relationships/ctrlProp" Target="../ctrlProps/ctrlProp874.xml"/><Relationship Id="rId421" Type="http://schemas.openxmlformats.org/officeDocument/2006/relationships/ctrlProp" Target="../ctrlProps/ctrlProp997.xml"/><Relationship Id="rId463" Type="http://schemas.openxmlformats.org/officeDocument/2006/relationships/ctrlProp" Target="../ctrlProps/ctrlProp1039.xml"/><Relationship Id="rId519" Type="http://schemas.openxmlformats.org/officeDocument/2006/relationships/ctrlProp" Target="../ctrlProps/ctrlProp1095.xml"/><Relationship Id="rId116" Type="http://schemas.openxmlformats.org/officeDocument/2006/relationships/ctrlProp" Target="../ctrlProps/ctrlProp692.xml"/><Relationship Id="rId158" Type="http://schemas.openxmlformats.org/officeDocument/2006/relationships/ctrlProp" Target="../ctrlProps/ctrlProp734.xml"/><Relationship Id="rId323" Type="http://schemas.openxmlformats.org/officeDocument/2006/relationships/ctrlProp" Target="../ctrlProps/ctrlProp899.xml"/><Relationship Id="rId530" Type="http://schemas.openxmlformats.org/officeDocument/2006/relationships/ctrlProp" Target="../ctrlProps/ctrlProp1106.xml"/><Relationship Id="rId20" Type="http://schemas.openxmlformats.org/officeDocument/2006/relationships/ctrlProp" Target="../ctrlProps/ctrlProp596.xml"/><Relationship Id="rId62" Type="http://schemas.openxmlformats.org/officeDocument/2006/relationships/ctrlProp" Target="../ctrlProps/ctrlProp638.xml"/><Relationship Id="rId365" Type="http://schemas.openxmlformats.org/officeDocument/2006/relationships/ctrlProp" Target="../ctrlProps/ctrlProp941.xml"/><Relationship Id="rId572" Type="http://schemas.openxmlformats.org/officeDocument/2006/relationships/ctrlProp" Target="../ctrlProps/ctrlProp1148.xml"/><Relationship Id="rId225" Type="http://schemas.openxmlformats.org/officeDocument/2006/relationships/ctrlProp" Target="../ctrlProps/ctrlProp801.xml"/><Relationship Id="rId267" Type="http://schemas.openxmlformats.org/officeDocument/2006/relationships/ctrlProp" Target="../ctrlProps/ctrlProp843.xml"/><Relationship Id="rId432" Type="http://schemas.openxmlformats.org/officeDocument/2006/relationships/ctrlProp" Target="../ctrlProps/ctrlProp1008.xml"/><Relationship Id="rId474" Type="http://schemas.openxmlformats.org/officeDocument/2006/relationships/ctrlProp" Target="../ctrlProps/ctrlProp1050.xml"/><Relationship Id="rId127" Type="http://schemas.openxmlformats.org/officeDocument/2006/relationships/ctrlProp" Target="../ctrlProps/ctrlProp703.xml"/><Relationship Id="rId31" Type="http://schemas.openxmlformats.org/officeDocument/2006/relationships/ctrlProp" Target="../ctrlProps/ctrlProp607.xml"/><Relationship Id="rId73" Type="http://schemas.openxmlformats.org/officeDocument/2006/relationships/ctrlProp" Target="../ctrlProps/ctrlProp649.xml"/><Relationship Id="rId169" Type="http://schemas.openxmlformats.org/officeDocument/2006/relationships/ctrlProp" Target="../ctrlProps/ctrlProp745.xml"/><Relationship Id="rId334" Type="http://schemas.openxmlformats.org/officeDocument/2006/relationships/ctrlProp" Target="../ctrlProps/ctrlProp910.xml"/><Relationship Id="rId376" Type="http://schemas.openxmlformats.org/officeDocument/2006/relationships/ctrlProp" Target="../ctrlProps/ctrlProp952.xml"/><Relationship Id="rId541" Type="http://schemas.openxmlformats.org/officeDocument/2006/relationships/ctrlProp" Target="../ctrlProps/ctrlProp1117.xml"/><Relationship Id="rId583" Type="http://schemas.openxmlformats.org/officeDocument/2006/relationships/ctrlProp" Target="../ctrlProps/ctrlProp1159.xml"/><Relationship Id="rId4" Type="http://schemas.openxmlformats.org/officeDocument/2006/relationships/ctrlProp" Target="../ctrlProps/ctrlProp580.xml"/><Relationship Id="rId180" Type="http://schemas.openxmlformats.org/officeDocument/2006/relationships/ctrlProp" Target="../ctrlProps/ctrlProp756.xml"/><Relationship Id="rId236" Type="http://schemas.openxmlformats.org/officeDocument/2006/relationships/ctrlProp" Target="../ctrlProps/ctrlProp812.xml"/><Relationship Id="rId278" Type="http://schemas.openxmlformats.org/officeDocument/2006/relationships/ctrlProp" Target="../ctrlProps/ctrlProp854.xml"/><Relationship Id="rId401" Type="http://schemas.openxmlformats.org/officeDocument/2006/relationships/ctrlProp" Target="../ctrlProps/ctrlProp977.xml"/><Relationship Id="rId443" Type="http://schemas.openxmlformats.org/officeDocument/2006/relationships/ctrlProp" Target="../ctrlProps/ctrlProp1019.xml"/><Relationship Id="rId303" Type="http://schemas.openxmlformats.org/officeDocument/2006/relationships/ctrlProp" Target="../ctrlProps/ctrlProp879.xml"/><Relationship Id="rId485" Type="http://schemas.openxmlformats.org/officeDocument/2006/relationships/ctrlProp" Target="../ctrlProps/ctrlProp1061.xml"/><Relationship Id="rId42" Type="http://schemas.openxmlformats.org/officeDocument/2006/relationships/ctrlProp" Target="../ctrlProps/ctrlProp618.xml"/><Relationship Id="rId84" Type="http://schemas.openxmlformats.org/officeDocument/2006/relationships/ctrlProp" Target="../ctrlProps/ctrlProp660.xml"/><Relationship Id="rId138" Type="http://schemas.openxmlformats.org/officeDocument/2006/relationships/ctrlProp" Target="../ctrlProps/ctrlProp714.xml"/><Relationship Id="rId345" Type="http://schemas.openxmlformats.org/officeDocument/2006/relationships/ctrlProp" Target="../ctrlProps/ctrlProp921.xml"/><Relationship Id="rId387" Type="http://schemas.openxmlformats.org/officeDocument/2006/relationships/ctrlProp" Target="../ctrlProps/ctrlProp963.xml"/><Relationship Id="rId510" Type="http://schemas.openxmlformats.org/officeDocument/2006/relationships/ctrlProp" Target="../ctrlProps/ctrlProp1086.xml"/><Relationship Id="rId552" Type="http://schemas.openxmlformats.org/officeDocument/2006/relationships/ctrlProp" Target="../ctrlProps/ctrlProp1128.xml"/><Relationship Id="rId594" Type="http://schemas.openxmlformats.org/officeDocument/2006/relationships/ctrlProp" Target="../ctrlProps/ctrlProp1170.xml"/><Relationship Id="rId608" Type="http://schemas.openxmlformats.org/officeDocument/2006/relationships/ctrlProp" Target="../ctrlProps/ctrlProp1184.xml"/><Relationship Id="rId191" Type="http://schemas.openxmlformats.org/officeDocument/2006/relationships/ctrlProp" Target="../ctrlProps/ctrlProp767.xml"/><Relationship Id="rId205" Type="http://schemas.openxmlformats.org/officeDocument/2006/relationships/ctrlProp" Target="../ctrlProps/ctrlProp781.xml"/><Relationship Id="rId247" Type="http://schemas.openxmlformats.org/officeDocument/2006/relationships/ctrlProp" Target="../ctrlProps/ctrlProp823.xml"/><Relationship Id="rId412" Type="http://schemas.openxmlformats.org/officeDocument/2006/relationships/ctrlProp" Target="../ctrlProps/ctrlProp988.xml"/><Relationship Id="rId107" Type="http://schemas.openxmlformats.org/officeDocument/2006/relationships/ctrlProp" Target="../ctrlProps/ctrlProp683.xml"/><Relationship Id="rId289" Type="http://schemas.openxmlformats.org/officeDocument/2006/relationships/ctrlProp" Target="../ctrlProps/ctrlProp865.xml"/><Relationship Id="rId454" Type="http://schemas.openxmlformats.org/officeDocument/2006/relationships/ctrlProp" Target="../ctrlProps/ctrlProp1030.xml"/><Relationship Id="rId496" Type="http://schemas.openxmlformats.org/officeDocument/2006/relationships/ctrlProp" Target="../ctrlProps/ctrlProp1072.xml"/><Relationship Id="rId11" Type="http://schemas.openxmlformats.org/officeDocument/2006/relationships/ctrlProp" Target="../ctrlProps/ctrlProp587.xml"/><Relationship Id="rId53" Type="http://schemas.openxmlformats.org/officeDocument/2006/relationships/ctrlProp" Target="../ctrlProps/ctrlProp629.xml"/><Relationship Id="rId149" Type="http://schemas.openxmlformats.org/officeDocument/2006/relationships/ctrlProp" Target="../ctrlProps/ctrlProp725.xml"/><Relationship Id="rId314" Type="http://schemas.openxmlformats.org/officeDocument/2006/relationships/ctrlProp" Target="../ctrlProps/ctrlProp890.xml"/><Relationship Id="rId356" Type="http://schemas.openxmlformats.org/officeDocument/2006/relationships/ctrlProp" Target="../ctrlProps/ctrlProp932.xml"/><Relationship Id="rId398" Type="http://schemas.openxmlformats.org/officeDocument/2006/relationships/ctrlProp" Target="../ctrlProps/ctrlProp974.xml"/><Relationship Id="rId521" Type="http://schemas.openxmlformats.org/officeDocument/2006/relationships/ctrlProp" Target="../ctrlProps/ctrlProp1097.xml"/><Relationship Id="rId563" Type="http://schemas.openxmlformats.org/officeDocument/2006/relationships/ctrlProp" Target="../ctrlProps/ctrlProp1139.xml"/><Relationship Id="rId619" Type="http://schemas.openxmlformats.org/officeDocument/2006/relationships/ctrlProp" Target="../ctrlProps/ctrlProp1195.xml"/><Relationship Id="rId95" Type="http://schemas.openxmlformats.org/officeDocument/2006/relationships/ctrlProp" Target="../ctrlProps/ctrlProp671.xml"/><Relationship Id="rId160" Type="http://schemas.openxmlformats.org/officeDocument/2006/relationships/ctrlProp" Target="../ctrlProps/ctrlProp736.xml"/><Relationship Id="rId216" Type="http://schemas.openxmlformats.org/officeDocument/2006/relationships/ctrlProp" Target="../ctrlProps/ctrlProp792.xml"/><Relationship Id="rId423" Type="http://schemas.openxmlformats.org/officeDocument/2006/relationships/ctrlProp" Target="../ctrlProps/ctrlProp999.xml"/><Relationship Id="rId258" Type="http://schemas.openxmlformats.org/officeDocument/2006/relationships/ctrlProp" Target="../ctrlProps/ctrlProp834.xml"/><Relationship Id="rId465" Type="http://schemas.openxmlformats.org/officeDocument/2006/relationships/ctrlProp" Target="../ctrlProps/ctrlProp1041.xml"/><Relationship Id="rId22" Type="http://schemas.openxmlformats.org/officeDocument/2006/relationships/ctrlProp" Target="../ctrlProps/ctrlProp598.xml"/><Relationship Id="rId64" Type="http://schemas.openxmlformats.org/officeDocument/2006/relationships/ctrlProp" Target="../ctrlProps/ctrlProp640.xml"/><Relationship Id="rId118" Type="http://schemas.openxmlformats.org/officeDocument/2006/relationships/ctrlProp" Target="../ctrlProps/ctrlProp694.xml"/><Relationship Id="rId325" Type="http://schemas.openxmlformats.org/officeDocument/2006/relationships/ctrlProp" Target="../ctrlProps/ctrlProp901.xml"/><Relationship Id="rId367" Type="http://schemas.openxmlformats.org/officeDocument/2006/relationships/ctrlProp" Target="../ctrlProps/ctrlProp943.xml"/><Relationship Id="rId532" Type="http://schemas.openxmlformats.org/officeDocument/2006/relationships/ctrlProp" Target="../ctrlProps/ctrlProp1108.xml"/><Relationship Id="rId574" Type="http://schemas.openxmlformats.org/officeDocument/2006/relationships/ctrlProp" Target="../ctrlProps/ctrlProp1150.xml"/><Relationship Id="rId171" Type="http://schemas.openxmlformats.org/officeDocument/2006/relationships/ctrlProp" Target="../ctrlProps/ctrlProp747.xml"/><Relationship Id="rId227" Type="http://schemas.openxmlformats.org/officeDocument/2006/relationships/ctrlProp" Target="../ctrlProps/ctrlProp803.xml"/><Relationship Id="rId269" Type="http://schemas.openxmlformats.org/officeDocument/2006/relationships/ctrlProp" Target="../ctrlProps/ctrlProp845.xml"/><Relationship Id="rId434" Type="http://schemas.openxmlformats.org/officeDocument/2006/relationships/ctrlProp" Target="../ctrlProps/ctrlProp1010.xml"/><Relationship Id="rId476" Type="http://schemas.openxmlformats.org/officeDocument/2006/relationships/ctrlProp" Target="../ctrlProps/ctrlProp1052.xml"/><Relationship Id="rId33" Type="http://schemas.openxmlformats.org/officeDocument/2006/relationships/ctrlProp" Target="../ctrlProps/ctrlProp609.xml"/><Relationship Id="rId129" Type="http://schemas.openxmlformats.org/officeDocument/2006/relationships/ctrlProp" Target="../ctrlProps/ctrlProp705.xml"/><Relationship Id="rId280" Type="http://schemas.openxmlformats.org/officeDocument/2006/relationships/ctrlProp" Target="../ctrlProps/ctrlProp856.xml"/><Relationship Id="rId336" Type="http://schemas.openxmlformats.org/officeDocument/2006/relationships/ctrlProp" Target="../ctrlProps/ctrlProp912.xml"/><Relationship Id="rId501" Type="http://schemas.openxmlformats.org/officeDocument/2006/relationships/ctrlProp" Target="../ctrlProps/ctrlProp1077.xml"/><Relationship Id="rId543" Type="http://schemas.openxmlformats.org/officeDocument/2006/relationships/ctrlProp" Target="../ctrlProps/ctrlProp1119.xml"/><Relationship Id="rId75" Type="http://schemas.openxmlformats.org/officeDocument/2006/relationships/ctrlProp" Target="../ctrlProps/ctrlProp651.xml"/><Relationship Id="rId140" Type="http://schemas.openxmlformats.org/officeDocument/2006/relationships/ctrlProp" Target="../ctrlProps/ctrlProp716.xml"/><Relationship Id="rId182" Type="http://schemas.openxmlformats.org/officeDocument/2006/relationships/ctrlProp" Target="../ctrlProps/ctrlProp758.xml"/><Relationship Id="rId378" Type="http://schemas.openxmlformats.org/officeDocument/2006/relationships/ctrlProp" Target="../ctrlProps/ctrlProp954.xml"/><Relationship Id="rId403" Type="http://schemas.openxmlformats.org/officeDocument/2006/relationships/ctrlProp" Target="../ctrlProps/ctrlProp979.xml"/><Relationship Id="rId585" Type="http://schemas.openxmlformats.org/officeDocument/2006/relationships/ctrlProp" Target="../ctrlProps/ctrlProp1161.xml"/><Relationship Id="rId6" Type="http://schemas.openxmlformats.org/officeDocument/2006/relationships/ctrlProp" Target="../ctrlProps/ctrlProp582.xml"/><Relationship Id="rId238" Type="http://schemas.openxmlformats.org/officeDocument/2006/relationships/ctrlProp" Target="../ctrlProps/ctrlProp814.xml"/><Relationship Id="rId445" Type="http://schemas.openxmlformats.org/officeDocument/2006/relationships/ctrlProp" Target="../ctrlProps/ctrlProp1021.xml"/><Relationship Id="rId487" Type="http://schemas.openxmlformats.org/officeDocument/2006/relationships/ctrlProp" Target="../ctrlProps/ctrlProp1063.xml"/><Relationship Id="rId610" Type="http://schemas.openxmlformats.org/officeDocument/2006/relationships/ctrlProp" Target="../ctrlProps/ctrlProp1186.xml"/><Relationship Id="rId291" Type="http://schemas.openxmlformats.org/officeDocument/2006/relationships/ctrlProp" Target="../ctrlProps/ctrlProp867.xml"/><Relationship Id="rId305" Type="http://schemas.openxmlformats.org/officeDocument/2006/relationships/ctrlProp" Target="../ctrlProps/ctrlProp881.xml"/><Relationship Id="rId347" Type="http://schemas.openxmlformats.org/officeDocument/2006/relationships/ctrlProp" Target="../ctrlProps/ctrlProp923.xml"/><Relationship Id="rId512" Type="http://schemas.openxmlformats.org/officeDocument/2006/relationships/ctrlProp" Target="../ctrlProps/ctrlProp1088.xml"/><Relationship Id="rId44" Type="http://schemas.openxmlformats.org/officeDocument/2006/relationships/ctrlProp" Target="../ctrlProps/ctrlProp620.xml"/><Relationship Id="rId86" Type="http://schemas.openxmlformats.org/officeDocument/2006/relationships/ctrlProp" Target="../ctrlProps/ctrlProp662.xml"/><Relationship Id="rId151" Type="http://schemas.openxmlformats.org/officeDocument/2006/relationships/ctrlProp" Target="../ctrlProps/ctrlProp727.xml"/><Relationship Id="rId389" Type="http://schemas.openxmlformats.org/officeDocument/2006/relationships/ctrlProp" Target="../ctrlProps/ctrlProp965.xml"/><Relationship Id="rId554" Type="http://schemas.openxmlformats.org/officeDocument/2006/relationships/ctrlProp" Target="../ctrlProps/ctrlProp1130.xml"/><Relationship Id="rId596" Type="http://schemas.openxmlformats.org/officeDocument/2006/relationships/ctrlProp" Target="../ctrlProps/ctrlProp1172.xml"/><Relationship Id="rId193" Type="http://schemas.openxmlformats.org/officeDocument/2006/relationships/ctrlProp" Target="../ctrlProps/ctrlProp769.xml"/><Relationship Id="rId207" Type="http://schemas.openxmlformats.org/officeDocument/2006/relationships/ctrlProp" Target="../ctrlProps/ctrlProp783.xml"/><Relationship Id="rId249" Type="http://schemas.openxmlformats.org/officeDocument/2006/relationships/ctrlProp" Target="../ctrlProps/ctrlProp825.xml"/><Relationship Id="rId414" Type="http://schemas.openxmlformats.org/officeDocument/2006/relationships/ctrlProp" Target="../ctrlProps/ctrlProp990.xml"/><Relationship Id="rId456" Type="http://schemas.openxmlformats.org/officeDocument/2006/relationships/ctrlProp" Target="../ctrlProps/ctrlProp1032.xml"/><Relationship Id="rId498" Type="http://schemas.openxmlformats.org/officeDocument/2006/relationships/ctrlProp" Target="../ctrlProps/ctrlProp1074.xml"/><Relationship Id="rId621" Type="http://schemas.openxmlformats.org/officeDocument/2006/relationships/ctrlProp" Target="../ctrlProps/ctrlProp1197.xml"/><Relationship Id="rId13" Type="http://schemas.openxmlformats.org/officeDocument/2006/relationships/ctrlProp" Target="../ctrlProps/ctrlProp589.xml"/><Relationship Id="rId109" Type="http://schemas.openxmlformats.org/officeDocument/2006/relationships/ctrlProp" Target="../ctrlProps/ctrlProp685.xml"/><Relationship Id="rId260" Type="http://schemas.openxmlformats.org/officeDocument/2006/relationships/ctrlProp" Target="../ctrlProps/ctrlProp836.xml"/><Relationship Id="rId316" Type="http://schemas.openxmlformats.org/officeDocument/2006/relationships/ctrlProp" Target="../ctrlProps/ctrlProp892.xml"/><Relationship Id="rId523" Type="http://schemas.openxmlformats.org/officeDocument/2006/relationships/ctrlProp" Target="../ctrlProps/ctrlProp1099.xml"/><Relationship Id="rId55" Type="http://schemas.openxmlformats.org/officeDocument/2006/relationships/ctrlProp" Target="../ctrlProps/ctrlProp631.xml"/><Relationship Id="rId97" Type="http://schemas.openxmlformats.org/officeDocument/2006/relationships/ctrlProp" Target="../ctrlProps/ctrlProp673.xml"/><Relationship Id="rId120" Type="http://schemas.openxmlformats.org/officeDocument/2006/relationships/ctrlProp" Target="../ctrlProps/ctrlProp696.xml"/><Relationship Id="rId358" Type="http://schemas.openxmlformats.org/officeDocument/2006/relationships/ctrlProp" Target="../ctrlProps/ctrlProp934.xml"/><Relationship Id="rId565" Type="http://schemas.openxmlformats.org/officeDocument/2006/relationships/ctrlProp" Target="../ctrlProps/ctrlProp1141.xml"/><Relationship Id="rId162" Type="http://schemas.openxmlformats.org/officeDocument/2006/relationships/ctrlProp" Target="../ctrlProps/ctrlProp738.xml"/><Relationship Id="rId218" Type="http://schemas.openxmlformats.org/officeDocument/2006/relationships/ctrlProp" Target="../ctrlProps/ctrlProp794.xml"/><Relationship Id="rId425" Type="http://schemas.openxmlformats.org/officeDocument/2006/relationships/ctrlProp" Target="../ctrlProps/ctrlProp1001.xml"/><Relationship Id="rId467" Type="http://schemas.openxmlformats.org/officeDocument/2006/relationships/ctrlProp" Target="../ctrlProps/ctrlProp1043.xml"/><Relationship Id="rId271" Type="http://schemas.openxmlformats.org/officeDocument/2006/relationships/ctrlProp" Target="../ctrlProps/ctrlProp847.xml"/><Relationship Id="rId24" Type="http://schemas.openxmlformats.org/officeDocument/2006/relationships/ctrlProp" Target="../ctrlProps/ctrlProp600.xml"/><Relationship Id="rId66" Type="http://schemas.openxmlformats.org/officeDocument/2006/relationships/ctrlProp" Target="../ctrlProps/ctrlProp642.xml"/><Relationship Id="rId131" Type="http://schemas.openxmlformats.org/officeDocument/2006/relationships/ctrlProp" Target="../ctrlProps/ctrlProp707.xml"/><Relationship Id="rId327" Type="http://schemas.openxmlformats.org/officeDocument/2006/relationships/ctrlProp" Target="../ctrlProps/ctrlProp903.xml"/><Relationship Id="rId369" Type="http://schemas.openxmlformats.org/officeDocument/2006/relationships/ctrlProp" Target="../ctrlProps/ctrlProp945.xml"/><Relationship Id="rId534" Type="http://schemas.openxmlformats.org/officeDocument/2006/relationships/ctrlProp" Target="../ctrlProps/ctrlProp1110.xml"/><Relationship Id="rId576" Type="http://schemas.openxmlformats.org/officeDocument/2006/relationships/ctrlProp" Target="../ctrlProps/ctrlProp1152.xml"/><Relationship Id="rId173" Type="http://schemas.openxmlformats.org/officeDocument/2006/relationships/ctrlProp" Target="../ctrlProps/ctrlProp749.xml"/><Relationship Id="rId229" Type="http://schemas.openxmlformats.org/officeDocument/2006/relationships/ctrlProp" Target="../ctrlProps/ctrlProp805.xml"/><Relationship Id="rId380" Type="http://schemas.openxmlformats.org/officeDocument/2006/relationships/ctrlProp" Target="../ctrlProps/ctrlProp956.xml"/><Relationship Id="rId436" Type="http://schemas.openxmlformats.org/officeDocument/2006/relationships/ctrlProp" Target="../ctrlProps/ctrlProp1012.xml"/><Relationship Id="rId601" Type="http://schemas.openxmlformats.org/officeDocument/2006/relationships/ctrlProp" Target="../ctrlProps/ctrlProp1177.xml"/><Relationship Id="rId240" Type="http://schemas.openxmlformats.org/officeDocument/2006/relationships/ctrlProp" Target="../ctrlProps/ctrlProp816.xml"/><Relationship Id="rId478" Type="http://schemas.openxmlformats.org/officeDocument/2006/relationships/ctrlProp" Target="../ctrlProps/ctrlProp1054.xml"/><Relationship Id="rId35" Type="http://schemas.openxmlformats.org/officeDocument/2006/relationships/ctrlProp" Target="../ctrlProps/ctrlProp611.xml"/><Relationship Id="rId77" Type="http://schemas.openxmlformats.org/officeDocument/2006/relationships/ctrlProp" Target="../ctrlProps/ctrlProp653.xml"/><Relationship Id="rId100" Type="http://schemas.openxmlformats.org/officeDocument/2006/relationships/ctrlProp" Target="../ctrlProps/ctrlProp676.xml"/><Relationship Id="rId282" Type="http://schemas.openxmlformats.org/officeDocument/2006/relationships/ctrlProp" Target="../ctrlProps/ctrlProp858.xml"/><Relationship Id="rId338" Type="http://schemas.openxmlformats.org/officeDocument/2006/relationships/ctrlProp" Target="../ctrlProps/ctrlProp914.xml"/><Relationship Id="rId503" Type="http://schemas.openxmlformats.org/officeDocument/2006/relationships/ctrlProp" Target="../ctrlProps/ctrlProp1079.xml"/><Relationship Id="rId545" Type="http://schemas.openxmlformats.org/officeDocument/2006/relationships/ctrlProp" Target="../ctrlProps/ctrlProp1121.xml"/><Relationship Id="rId587" Type="http://schemas.openxmlformats.org/officeDocument/2006/relationships/ctrlProp" Target="../ctrlProps/ctrlProp1163.xml"/><Relationship Id="rId8" Type="http://schemas.openxmlformats.org/officeDocument/2006/relationships/ctrlProp" Target="../ctrlProps/ctrlProp584.xml"/><Relationship Id="rId142" Type="http://schemas.openxmlformats.org/officeDocument/2006/relationships/ctrlProp" Target="../ctrlProps/ctrlProp718.xml"/><Relationship Id="rId184" Type="http://schemas.openxmlformats.org/officeDocument/2006/relationships/ctrlProp" Target="../ctrlProps/ctrlProp760.xml"/><Relationship Id="rId391" Type="http://schemas.openxmlformats.org/officeDocument/2006/relationships/ctrlProp" Target="../ctrlProps/ctrlProp967.xml"/><Relationship Id="rId405" Type="http://schemas.openxmlformats.org/officeDocument/2006/relationships/ctrlProp" Target="../ctrlProps/ctrlProp981.xml"/><Relationship Id="rId447" Type="http://schemas.openxmlformats.org/officeDocument/2006/relationships/ctrlProp" Target="../ctrlProps/ctrlProp1023.xml"/><Relationship Id="rId612" Type="http://schemas.openxmlformats.org/officeDocument/2006/relationships/ctrlProp" Target="../ctrlProps/ctrlProp1188.xml"/><Relationship Id="rId251" Type="http://schemas.openxmlformats.org/officeDocument/2006/relationships/ctrlProp" Target="../ctrlProps/ctrlProp827.xml"/><Relationship Id="rId489" Type="http://schemas.openxmlformats.org/officeDocument/2006/relationships/ctrlProp" Target="../ctrlProps/ctrlProp1065.xml"/><Relationship Id="rId46" Type="http://schemas.openxmlformats.org/officeDocument/2006/relationships/ctrlProp" Target="../ctrlProps/ctrlProp622.xml"/><Relationship Id="rId293" Type="http://schemas.openxmlformats.org/officeDocument/2006/relationships/ctrlProp" Target="../ctrlProps/ctrlProp869.xml"/><Relationship Id="rId307" Type="http://schemas.openxmlformats.org/officeDocument/2006/relationships/ctrlProp" Target="../ctrlProps/ctrlProp883.xml"/><Relationship Id="rId349" Type="http://schemas.openxmlformats.org/officeDocument/2006/relationships/ctrlProp" Target="../ctrlProps/ctrlProp925.xml"/><Relationship Id="rId514" Type="http://schemas.openxmlformats.org/officeDocument/2006/relationships/ctrlProp" Target="../ctrlProps/ctrlProp1090.xml"/><Relationship Id="rId556" Type="http://schemas.openxmlformats.org/officeDocument/2006/relationships/ctrlProp" Target="../ctrlProps/ctrlProp1132.xml"/><Relationship Id="rId88" Type="http://schemas.openxmlformats.org/officeDocument/2006/relationships/ctrlProp" Target="../ctrlProps/ctrlProp664.xml"/><Relationship Id="rId111" Type="http://schemas.openxmlformats.org/officeDocument/2006/relationships/ctrlProp" Target="../ctrlProps/ctrlProp687.xml"/><Relationship Id="rId153" Type="http://schemas.openxmlformats.org/officeDocument/2006/relationships/ctrlProp" Target="../ctrlProps/ctrlProp729.xml"/><Relationship Id="rId195" Type="http://schemas.openxmlformats.org/officeDocument/2006/relationships/ctrlProp" Target="../ctrlProps/ctrlProp771.xml"/><Relationship Id="rId209" Type="http://schemas.openxmlformats.org/officeDocument/2006/relationships/ctrlProp" Target="../ctrlProps/ctrlProp785.xml"/><Relationship Id="rId360" Type="http://schemas.openxmlformats.org/officeDocument/2006/relationships/ctrlProp" Target="../ctrlProps/ctrlProp936.xml"/><Relationship Id="rId416" Type="http://schemas.openxmlformats.org/officeDocument/2006/relationships/ctrlProp" Target="../ctrlProps/ctrlProp992.xml"/><Relationship Id="rId598" Type="http://schemas.openxmlformats.org/officeDocument/2006/relationships/ctrlProp" Target="../ctrlProps/ctrlProp1174.xml"/><Relationship Id="rId220" Type="http://schemas.openxmlformats.org/officeDocument/2006/relationships/ctrlProp" Target="../ctrlProps/ctrlProp796.xml"/><Relationship Id="rId458" Type="http://schemas.openxmlformats.org/officeDocument/2006/relationships/ctrlProp" Target="../ctrlProps/ctrlProp1034.xml"/><Relationship Id="rId623" Type="http://schemas.openxmlformats.org/officeDocument/2006/relationships/ctrlProp" Target="../ctrlProps/ctrlProp1199.xml"/><Relationship Id="rId15" Type="http://schemas.openxmlformats.org/officeDocument/2006/relationships/ctrlProp" Target="../ctrlProps/ctrlProp591.xml"/><Relationship Id="rId57" Type="http://schemas.openxmlformats.org/officeDocument/2006/relationships/ctrlProp" Target="../ctrlProps/ctrlProp633.xml"/><Relationship Id="rId262" Type="http://schemas.openxmlformats.org/officeDocument/2006/relationships/ctrlProp" Target="../ctrlProps/ctrlProp838.xml"/><Relationship Id="rId318" Type="http://schemas.openxmlformats.org/officeDocument/2006/relationships/ctrlProp" Target="../ctrlProps/ctrlProp894.xml"/><Relationship Id="rId525" Type="http://schemas.openxmlformats.org/officeDocument/2006/relationships/ctrlProp" Target="../ctrlProps/ctrlProp1101.xml"/><Relationship Id="rId567" Type="http://schemas.openxmlformats.org/officeDocument/2006/relationships/ctrlProp" Target="../ctrlProps/ctrlProp1143.xml"/><Relationship Id="rId99" Type="http://schemas.openxmlformats.org/officeDocument/2006/relationships/ctrlProp" Target="../ctrlProps/ctrlProp675.xml"/><Relationship Id="rId122" Type="http://schemas.openxmlformats.org/officeDocument/2006/relationships/ctrlProp" Target="../ctrlProps/ctrlProp698.xml"/><Relationship Id="rId164" Type="http://schemas.openxmlformats.org/officeDocument/2006/relationships/ctrlProp" Target="../ctrlProps/ctrlProp740.xml"/><Relationship Id="rId371" Type="http://schemas.openxmlformats.org/officeDocument/2006/relationships/ctrlProp" Target="../ctrlProps/ctrlProp947.xml"/><Relationship Id="rId427" Type="http://schemas.openxmlformats.org/officeDocument/2006/relationships/ctrlProp" Target="../ctrlProps/ctrlProp1003.xml"/><Relationship Id="rId469" Type="http://schemas.openxmlformats.org/officeDocument/2006/relationships/ctrlProp" Target="../ctrlProps/ctrlProp1045.xml"/><Relationship Id="rId26" Type="http://schemas.openxmlformats.org/officeDocument/2006/relationships/ctrlProp" Target="../ctrlProps/ctrlProp602.xml"/><Relationship Id="rId231" Type="http://schemas.openxmlformats.org/officeDocument/2006/relationships/ctrlProp" Target="../ctrlProps/ctrlProp807.xml"/><Relationship Id="rId273" Type="http://schemas.openxmlformats.org/officeDocument/2006/relationships/ctrlProp" Target="../ctrlProps/ctrlProp849.xml"/><Relationship Id="rId329" Type="http://schemas.openxmlformats.org/officeDocument/2006/relationships/ctrlProp" Target="../ctrlProps/ctrlProp905.xml"/><Relationship Id="rId480" Type="http://schemas.openxmlformats.org/officeDocument/2006/relationships/ctrlProp" Target="../ctrlProps/ctrlProp1056.xml"/><Relationship Id="rId536" Type="http://schemas.openxmlformats.org/officeDocument/2006/relationships/ctrlProp" Target="../ctrlProps/ctrlProp1112.xml"/><Relationship Id="rId68" Type="http://schemas.openxmlformats.org/officeDocument/2006/relationships/ctrlProp" Target="../ctrlProps/ctrlProp644.xml"/><Relationship Id="rId133" Type="http://schemas.openxmlformats.org/officeDocument/2006/relationships/ctrlProp" Target="../ctrlProps/ctrlProp709.xml"/><Relationship Id="rId175" Type="http://schemas.openxmlformats.org/officeDocument/2006/relationships/ctrlProp" Target="../ctrlProps/ctrlProp751.xml"/><Relationship Id="rId340" Type="http://schemas.openxmlformats.org/officeDocument/2006/relationships/ctrlProp" Target="../ctrlProps/ctrlProp916.xml"/><Relationship Id="rId578" Type="http://schemas.openxmlformats.org/officeDocument/2006/relationships/ctrlProp" Target="../ctrlProps/ctrlProp1154.xml"/><Relationship Id="rId200" Type="http://schemas.openxmlformats.org/officeDocument/2006/relationships/ctrlProp" Target="../ctrlProps/ctrlProp776.xml"/><Relationship Id="rId382" Type="http://schemas.openxmlformats.org/officeDocument/2006/relationships/ctrlProp" Target="../ctrlProps/ctrlProp958.xml"/><Relationship Id="rId438" Type="http://schemas.openxmlformats.org/officeDocument/2006/relationships/ctrlProp" Target="../ctrlProps/ctrlProp1014.xml"/><Relationship Id="rId603" Type="http://schemas.openxmlformats.org/officeDocument/2006/relationships/ctrlProp" Target="../ctrlProps/ctrlProp1179.xml"/><Relationship Id="rId242" Type="http://schemas.openxmlformats.org/officeDocument/2006/relationships/ctrlProp" Target="../ctrlProps/ctrlProp818.xml"/><Relationship Id="rId284" Type="http://schemas.openxmlformats.org/officeDocument/2006/relationships/ctrlProp" Target="../ctrlProps/ctrlProp860.xml"/><Relationship Id="rId491" Type="http://schemas.openxmlformats.org/officeDocument/2006/relationships/ctrlProp" Target="../ctrlProps/ctrlProp1067.xml"/><Relationship Id="rId505" Type="http://schemas.openxmlformats.org/officeDocument/2006/relationships/ctrlProp" Target="../ctrlProps/ctrlProp1081.xml"/><Relationship Id="rId37" Type="http://schemas.openxmlformats.org/officeDocument/2006/relationships/ctrlProp" Target="../ctrlProps/ctrlProp613.xml"/><Relationship Id="rId79" Type="http://schemas.openxmlformats.org/officeDocument/2006/relationships/ctrlProp" Target="../ctrlProps/ctrlProp655.xml"/><Relationship Id="rId102" Type="http://schemas.openxmlformats.org/officeDocument/2006/relationships/ctrlProp" Target="../ctrlProps/ctrlProp678.xml"/><Relationship Id="rId144" Type="http://schemas.openxmlformats.org/officeDocument/2006/relationships/ctrlProp" Target="../ctrlProps/ctrlProp720.xml"/><Relationship Id="rId547" Type="http://schemas.openxmlformats.org/officeDocument/2006/relationships/ctrlProp" Target="../ctrlProps/ctrlProp1123.xml"/><Relationship Id="rId589" Type="http://schemas.openxmlformats.org/officeDocument/2006/relationships/ctrlProp" Target="../ctrlProps/ctrlProp1165.xml"/><Relationship Id="rId90" Type="http://schemas.openxmlformats.org/officeDocument/2006/relationships/ctrlProp" Target="../ctrlProps/ctrlProp666.xml"/><Relationship Id="rId186" Type="http://schemas.openxmlformats.org/officeDocument/2006/relationships/ctrlProp" Target="../ctrlProps/ctrlProp762.xml"/><Relationship Id="rId351" Type="http://schemas.openxmlformats.org/officeDocument/2006/relationships/ctrlProp" Target="../ctrlProps/ctrlProp927.xml"/><Relationship Id="rId393" Type="http://schemas.openxmlformats.org/officeDocument/2006/relationships/ctrlProp" Target="../ctrlProps/ctrlProp969.xml"/><Relationship Id="rId407" Type="http://schemas.openxmlformats.org/officeDocument/2006/relationships/ctrlProp" Target="../ctrlProps/ctrlProp983.xml"/><Relationship Id="rId449" Type="http://schemas.openxmlformats.org/officeDocument/2006/relationships/ctrlProp" Target="../ctrlProps/ctrlProp1025.xml"/><Relationship Id="rId614" Type="http://schemas.openxmlformats.org/officeDocument/2006/relationships/ctrlProp" Target="../ctrlProps/ctrlProp1190.xml"/><Relationship Id="rId211" Type="http://schemas.openxmlformats.org/officeDocument/2006/relationships/ctrlProp" Target="../ctrlProps/ctrlProp787.xml"/><Relationship Id="rId253" Type="http://schemas.openxmlformats.org/officeDocument/2006/relationships/ctrlProp" Target="../ctrlProps/ctrlProp829.xml"/><Relationship Id="rId295" Type="http://schemas.openxmlformats.org/officeDocument/2006/relationships/ctrlProp" Target="../ctrlProps/ctrlProp871.xml"/><Relationship Id="rId309" Type="http://schemas.openxmlformats.org/officeDocument/2006/relationships/ctrlProp" Target="../ctrlProps/ctrlProp885.xml"/><Relationship Id="rId460" Type="http://schemas.openxmlformats.org/officeDocument/2006/relationships/ctrlProp" Target="../ctrlProps/ctrlProp1036.xml"/><Relationship Id="rId516" Type="http://schemas.openxmlformats.org/officeDocument/2006/relationships/ctrlProp" Target="../ctrlProps/ctrlProp1092.xml"/><Relationship Id="rId48" Type="http://schemas.openxmlformats.org/officeDocument/2006/relationships/ctrlProp" Target="../ctrlProps/ctrlProp624.xml"/><Relationship Id="rId113" Type="http://schemas.openxmlformats.org/officeDocument/2006/relationships/ctrlProp" Target="../ctrlProps/ctrlProp689.xml"/><Relationship Id="rId320" Type="http://schemas.openxmlformats.org/officeDocument/2006/relationships/ctrlProp" Target="../ctrlProps/ctrlProp896.xml"/><Relationship Id="rId558" Type="http://schemas.openxmlformats.org/officeDocument/2006/relationships/ctrlProp" Target="../ctrlProps/ctrlProp1134.xml"/><Relationship Id="rId155" Type="http://schemas.openxmlformats.org/officeDocument/2006/relationships/ctrlProp" Target="../ctrlProps/ctrlProp731.xml"/><Relationship Id="rId197" Type="http://schemas.openxmlformats.org/officeDocument/2006/relationships/ctrlProp" Target="../ctrlProps/ctrlProp773.xml"/><Relationship Id="rId362" Type="http://schemas.openxmlformats.org/officeDocument/2006/relationships/ctrlProp" Target="../ctrlProps/ctrlProp938.xml"/><Relationship Id="rId418" Type="http://schemas.openxmlformats.org/officeDocument/2006/relationships/ctrlProp" Target="../ctrlProps/ctrlProp994.xml"/><Relationship Id="rId625" Type="http://schemas.openxmlformats.org/officeDocument/2006/relationships/ctrlProp" Target="../ctrlProps/ctrlProp1201.xml"/><Relationship Id="rId222" Type="http://schemas.openxmlformats.org/officeDocument/2006/relationships/ctrlProp" Target="../ctrlProps/ctrlProp798.xml"/><Relationship Id="rId264" Type="http://schemas.openxmlformats.org/officeDocument/2006/relationships/ctrlProp" Target="../ctrlProps/ctrlProp840.xml"/><Relationship Id="rId471" Type="http://schemas.openxmlformats.org/officeDocument/2006/relationships/ctrlProp" Target="../ctrlProps/ctrlProp1047.xml"/><Relationship Id="rId17" Type="http://schemas.openxmlformats.org/officeDocument/2006/relationships/ctrlProp" Target="../ctrlProps/ctrlProp593.xml"/><Relationship Id="rId59" Type="http://schemas.openxmlformats.org/officeDocument/2006/relationships/ctrlProp" Target="../ctrlProps/ctrlProp635.xml"/><Relationship Id="rId124" Type="http://schemas.openxmlformats.org/officeDocument/2006/relationships/ctrlProp" Target="../ctrlProps/ctrlProp700.xml"/><Relationship Id="rId527" Type="http://schemas.openxmlformats.org/officeDocument/2006/relationships/ctrlProp" Target="../ctrlProps/ctrlProp1103.xml"/><Relationship Id="rId569" Type="http://schemas.openxmlformats.org/officeDocument/2006/relationships/ctrlProp" Target="../ctrlProps/ctrlProp1145.xml"/><Relationship Id="rId70" Type="http://schemas.openxmlformats.org/officeDocument/2006/relationships/ctrlProp" Target="../ctrlProps/ctrlProp646.xml"/><Relationship Id="rId166" Type="http://schemas.openxmlformats.org/officeDocument/2006/relationships/ctrlProp" Target="../ctrlProps/ctrlProp742.xml"/><Relationship Id="rId331" Type="http://schemas.openxmlformats.org/officeDocument/2006/relationships/ctrlProp" Target="../ctrlProps/ctrlProp907.xml"/><Relationship Id="rId373" Type="http://schemas.openxmlformats.org/officeDocument/2006/relationships/ctrlProp" Target="../ctrlProps/ctrlProp949.xml"/><Relationship Id="rId429" Type="http://schemas.openxmlformats.org/officeDocument/2006/relationships/ctrlProp" Target="../ctrlProps/ctrlProp1005.xml"/><Relationship Id="rId580" Type="http://schemas.openxmlformats.org/officeDocument/2006/relationships/ctrlProp" Target="../ctrlProps/ctrlProp1156.xml"/><Relationship Id="rId1" Type="http://schemas.openxmlformats.org/officeDocument/2006/relationships/printerSettings" Target="../printerSettings/printerSettings5.bin"/><Relationship Id="rId233" Type="http://schemas.openxmlformats.org/officeDocument/2006/relationships/ctrlProp" Target="../ctrlProps/ctrlProp809.xml"/><Relationship Id="rId440" Type="http://schemas.openxmlformats.org/officeDocument/2006/relationships/ctrlProp" Target="../ctrlProps/ctrlProp1016.xml"/><Relationship Id="rId28" Type="http://schemas.openxmlformats.org/officeDocument/2006/relationships/ctrlProp" Target="../ctrlProps/ctrlProp604.xml"/><Relationship Id="rId275" Type="http://schemas.openxmlformats.org/officeDocument/2006/relationships/ctrlProp" Target="../ctrlProps/ctrlProp851.xml"/><Relationship Id="rId300" Type="http://schemas.openxmlformats.org/officeDocument/2006/relationships/ctrlProp" Target="../ctrlProps/ctrlProp876.xml"/><Relationship Id="rId482" Type="http://schemas.openxmlformats.org/officeDocument/2006/relationships/ctrlProp" Target="../ctrlProps/ctrlProp1058.xml"/><Relationship Id="rId538" Type="http://schemas.openxmlformats.org/officeDocument/2006/relationships/ctrlProp" Target="../ctrlProps/ctrlProp1114.xml"/><Relationship Id="rId81" Type="http://schemas.openxmlformats.org/officeDocument/2006/relationships/ctrlProp" Target="../ctrlProps/ctrlProp657.xml"/><Relationship Id="rId135" Type="http://schemas.openxmlformats.org/officeDocument/2006/relationships/ctrlProp" Target="../ctrlProps/ctrlProp711.xml"/><Relationship Id="rId177" Type="http://schemas.openxmlformats.org/officeDocument/2006/relationships/ctrlProp" Target="../ctrlProps/ctrlProp753.xml"/><Relationship Id="rId342" Type="http://schemas.openxmlformats.org/officeDocument/2006/relationships/ctrlProp" Target="../ctrlProps/ctrlProp918.xml"/><Relationship Id="rId384" Type="http://schemas.openxmlformats.org/officeDocument/2006/relationships/ctrlProp" Target="../ctrlProps/ctrlProp960.xml"/><Relationship Id="rId591" Type="http://schemas.openxmlformats.org/officeDocument/2006/relationships/ctrlProp" Target="../ctrlProps/ctrlProp1167.xml"/><Relationship Id="rId605" Type="http://schemas.openxmlformats.org/officeDocument/2006/relationships/ctrlProp" Target="../ctrlProps/ctrlProp1181.xml"/><Relationship Id="rId202" Type="http://schemas.openxmlformats.org/officeDocument/2006/relationships/ctrlProp" Target="../ctrlProps/ctrlProp778.xml"/><Relationship Id="rId244" Type="http://schemas.openxmlformats.org/officeDocument/2006/relationships/ctrlProp" Target="../ctrlProps/ctrlProp820.xml"/><Relationship Id="rId39" Type="http://schemas.openxmlformats.org/officeDocument/2006/relationships/ctrlProp" Target="../ctrlProps/ctrlProp615.xml"/><Relationship Id="rId286" Type="http://schemas.openxmlformats.org/officeDocument/2006/relationships/ctrlProp" Target="../ctrlProps/ctrlProp862.xml"/><Relationship Id="rId451" Type="http://schemas.openxmlformats.org/officeDocument/2006/relationships/ctrlProp" Target="../ctrlProps/ctrlProp1027.xml"/><Relationship Id="rId493" Type="http://schemas.openxmlformats.org/officeDocument/2006/relationships/ctrlProp" Target="../ctrlProps/ctrlProp1069.xml"/><Relationship Id="rId507" Type="http://schemas.openxmlformats.org/officeDocument/2006/relationships/ctrlProp" Target="../ctrlProps/ctrlProp1083.xml"/><Relationship Id="rId549" Type="http://schemas.openxmlformats.org/officeDocument/2006/relationships/ctrlProp" Target="../ctrlProps/ctrlProp1125.xml"/><Relationship Id="rId50" Type="http://schemas.openxmlformats.org/officeDocument/2006/relationships/ctrlProp" Target="../ctrlProps/ctrlProp626.xml"/><Relationship Id="rId104" Type="http://schemas.openxmlformats.org/officeDocument/2006/relationships/ctrlProp" Target="../ctrlProps/ctrlProp680.xml"/><Relationship Id="rId146" Type="http://schemas.openxmlformats.org/officeDocument/2006/relationships/ctrlProp" Target="../ctrlProps/ctrlProp722.xml"/><Relationship Id="rId188" Type="http://schemas.openxmlformats.org/officeDocument/2006/relationships/ctrlProp" Target="../ctrlProps/ctrlProp764.xml"/><Relationship Id="rId311" Type="http://schemas.openxmlformats.org/officeDocument/2006/relationships/ctrlProp" Target="../ctrlProps/ctrlProp887.xml"/><Relationship Id="rId353" Type="http://schemas.openxmlformats.org/officeDocument/2006/relationships/ctrlProp" Target="../ctrlProps/ctrlProp929.xml"/><Relationship Id="rId395" Type="http://schemas.openxmlformats.org/officeDocument/2006/relationships/ctrlProp" Target="../ctrlProps/ctrlProp971.xml"/><Relationship Id="rId409" Type="http://schemas.openxmlformats.org/officeDocument/2006/relationships/ctrlProp" Target="../ctrlProps/ctrlProp985.xml"/><Relationship Id="rId560" Type="http://schemas.openxmlformats.org/officeDocument/2006/relationships/ctrlProp" Target="../ctrlProps/ctrlProp1136.xml"/><Relationship Id="rId92" Type="http://schemas.openxmlformats.org/officeDocument/2006/relationships/ctrlProp" Target="../ctrlProps/ctrlProp668.xml"/><Relationship Id="rId213" Type="http://schemas.openxmlformats.org/officeDocument/2006/relationships/ctrlProp" Target="../ctrlProps/ctrlProp789.xml"/><Relationship Id="rId420" Type="http://schemas.openxmlformats.org/officeDocument/2006/relationships/ctrlProp" Target="../ctrlProps/ctrlProp996.xml"/><Relationship Id="rId616" Type="http://schemas.openxmlformats.org/officeDocument/2006/relationships/ctrlProp" Target="../ctrlProps/ctrlProp1192.xml"/><Relationship Id="rId255" Type="http://schemas.openxmlformats.org/officeDocument/2006/relationships/ctrlProp" Target="../ctrlProps/ctrlProp831.xml"/><Relationship Id="rId297" Type="http://schemas.openxmlformats.org/officeDocument/2006/relationships/ctrlProp" Target="../ctrlProps/ctrlProp873.xml"/><Relationship Id="rId462" Type="http://schemas.openxmlformats.org/officeDocument/2006/relationships/ctrlProp" Target="../ctrlProps/ctrlProp1038.xml"/><Relationship Id="rId518" Type="http://schemas.openxmlformats.org/officeDocument/2006/relationships/ctrlProp" Target="../ctrlProps/ctrlProp1094.xml"/><Relationship Id="rId115" Type="http://schemas.openxmlformats.org/officeDocument/2006/relationships/ctrlProp" Target="../ctrlProps/ctrlProp691.xml"/><Relationship Id="rId157" Type="http://schemas.openxmlformats.org/officeDocument/2006/relationships/ctrlProp" Target="../ctrlProps/ctrlProp733.xml"/><Relationship Id="rId322" Type="http://schemas.openxmlformats.org/officeDocument/2006/relationships/ctrlProp" Target="../ctrlProps/ctrlProp898.xml"/><Relationship Id="rId364" Type="http://schemas.openxmlformats.org/officeDocument/2006/relationships/ctrlProp" Target="../ctrlProps/ctrlProp940.xml"/><Relationship Id="rId61" Type="http://schemas.openxmlformats.org/officeDocument/2006/relationships/ctrlProp" Target="../ctrlProps/ctrlProp637.xml"/><Relationship Id="rId199" Type="http://schemas.openxmlformats.org/officeDocument/2006/relationships/ctrlProp" Target="../ctrlProps/ctrlProp775.xml"/><Relationship Id="rId571" Type="http://schemas.openxmlformats.org/officeDocument/2006/relationships/ctrlProp" Target="../ctrlProps/ctrlProp1147.xml"/><Relationship Id="rId19" Type="http://schemas.openxmlformats.org/officeDocument/2006/relationships/ctrlProp" Target="../ctrlProps/ctrlProp595.xml"/><Relationship Id="rId224" Type="http://schemas.openxmlformats.org/officeDocument/2006/relationships/ctrlProp" Target="../ctrlProps/ctrlProp800.xml"/><Relationship Id="rId266" Type="http://schemas.openxmlformats.org/officeDocument/2006/relationships/ctrlProp" Target="../ctrlProps/ctrlProp842.xml"/><Relationship Id="rId431" Type="http://schemas.openxmlformats.org/officeDocument/2006/relationships/ctrlProp" Target="../ctrlProps/ctrlProp1007.xml"/><Relationship Id="rId473" Type="http://schemas.openxmlformats.org/officeDocument/2006/relationships/ctrlProp" Target="../ctrlProps/ctrlProp1049.xml"/><Relationship Id="rId529" Type="http://schemas.openxmlformats.org/officeDocument/2006/relationships/ctrlProp" Target="../ctrlProps/ctrlProp1105.xml"/><Relationship Id="rId30" Type="http://schemas.openxmlformats.org/officeDocument/2006/relationships/ctrlProp" Target="../ctrlProps/ctrlProp606.xml"/><Relationship Id="rId126" Type="http://schemas.openxmlformats.org/officeDocument/2006/relationships/ctrlProp" Target="../ctrlProps/ctrlProp702.xml"/><Relationship Id="rId168" Type="http://schemas.openxmlformats.org/officeDocument/2006/relationships/ctrlProp" Target="../ctrlProps/ctrlProp744.xml"/><Relationship Id="rId333" Type="http://schemas.openxmlformats.org/officeDocument/2006/relationships/ctrlProp" Target="../ctrlProps/ctrlProp909.xml"/><Relationship Id="rId540" Type="http://schemas.openxmlformats.org/officeDocument/2006/relationships/ctrlProp" Target="../ctrlProps/ctrlProp1116.xml"/><Relationship Id="rId72" Type="http://schemas.openxmlformats.org/officeDocument/2006/relationships/ctrlProp" Target="../ctrlProps/ctrlProp648.xml"/><Relationship Id="rId375" Type="http://schemas.openxmlformats.org/officeDocument/2006/relationships/ctrlProp" Target="../ctrlProps/ctrlProp951.xml"/><Relationship Id="rId582" Type="http://schemas.openxmlformats.org/officeDocument/2006/relationships/ctrlProp" Target="../ctrlProps/ctrlProp1158.xml"/><Relationship Id="rId3" Type="http://schemas.openxmlformats.org/officeDocument/2006/relationships/vmlDrawing" Target="../drawings/vmlDrawing3.vml"/><Relationship Id="rId235" Type="http://schemas.openxmlformats.org/officeDocument/2006/relationships/ctrlProp" Target="../ctrlProps/ctrlProp811.xml"/><Relationship Id="rId277" Type="http://schemas.openxmlformats.org/officeDocument/2006/relationships/ctrlProp" Target="../ctrlProps/ctrlProp853.xml"/><Relationship Id="rId400" Type="http://schemas.openxmlformats.org/officeDocument/2006/relationships/ctrlProp" Target="../ctrlProps/ctrlProp976.xml"/><Relationship Id="rId442" Type="http://schemas.openxmlformats.org/officeDocument/2006/relationships/ctrlProp" Target="../ctrlProps/ctrlProp1018.xml"/><Relationship Id="rId484" Type="http://schemas.openxmlformats.org/officeDocument/2006/relationships/ctrlProp" Target="../ctrlProps/ctrlProp1060.xml"/><Relationship Id="rId137" Type="http://schemas.openxmlformats.org/officeDocument/2006/relationships/ctrlProp" Target="../ctrlProps/ctrlProp713.xml"/><Relationship Id="rId302" Type="http://schemas.openxmlformats.org/officeDocument/2006/relationships/ctrlProp" Target="../ctrlProps/ctrlProp878.xml"/><Relationship Id="rId344" Type="http://schemas.openxmlformats.org/officeDocument/2006/relationships/ctrlProp" Target="../ctrlProps/ctrlProp920.xml"/><Relationship Id="rId41" Type="http://schemas.openxmlformats.org/officeDocument/2006/relationships/ctrlProp" Target="../ctrlProps/ctrlProp617.xml"/><Relationship Id="rId83" Type="http://schemas.openxmlformats.org/officeDocument/2006/relationships/ctrlProp" Target="../ctrlProps/ctrlProp659.xml"/><Relationship Id="rId179" Type="http://schemas.openxmlformats.org/officeDocument/2006/relationships/ctrlProp" Target="../ctrlProps/ctrlProp755.xml"/><Relationship Id="rId386" Type="http://schemas.openxmlformats.org/officeDocument/2006/relationships/ctrlProp" Target="../ctrlProps/ctrlProp962.xml"/><Relationship Id="rId551" Type="http://schemas.openxmlformats.org/officeDocument/2006/relationships/ctrlProp" Target="../ctrlProps/ctrlProp1127.xml"/><Relationship Id="rId593" Type="http://schemas.openxmlformats.org/officeDocument/2006/relationships/ctrlProp" Target="../ctrlProps/ctrlProp1169.xml"/><Relationship Id="rId607" Type="http://schemas.openxmlformats.org/officeDocument/2006/relationships/ctrlProp" Target="../ctrlProps/ctrlProp1183.xml"/><Relationship Id="rId190" Type="http://schemas.openxmlformats.org/officeDocument/2006/relationships/ctrlProp" Target="../ctrlProps/ctrlProp766.xml"/><Relationship Id="rId204" Type="http://schemas.openxmlformats.org/officeDocument/2006/relationships/ctrlProp" Target="../ctrlProps/ctrlProp780.xml"/><Relationship Id="rId246" Type="http://schemas.openxmlformats.org/officeDocument/2006/relationships/ctrlProp" Target="../ctrlProps/ctrlProp822.xml"/><Relationship Id="rId288" Type="http://schemas.openxmlformats.org/officeDocument/2006/relationships/ctrlProp" Target="../ctrlProps/ctrlProp864.xml"/><Relationship Id="rId411" Type="http://schemas.openxmlformats.org/officeDocument/2006/relationships/ctrlProp" Target="../ctrlProps/ctrlProp987.xml"/><Relationship Id="rId453" Type="http://schemas.openxmlformats.org/officeDocument/2006/relationships/ctrlProp" Target="../ctrlProps/ctrlProp1029.xml"/><Relationship Id="rId509" Type="http://schemas.openxmlformats.org/officeDocument/2006/relationships/ctrlProp" Target="../ctrlProps/ctrlProp1085.xml"/><Relationship Id="rId106" Type="http://schemas.openxmlformats.org/officeDocument/2006/relationships/ctrlProp" Target="../ctrlProps/ctrlProp682.xml"/><Relationship Id="rId313" Type="http://schemas.openxmlformats.org/officeDocument/2006/relationships/ctrlProp" Target="../ctrlProps/ctrlProp889.xml"/><Relationship Id="rId495" Type="http://schemas.openxmlformats.org/officeDocument/2006/relationships/ctrlProp" Target="../ctrlProps/ctrlProp1071.xml"/><Relationship Id="rId10" Type="http://schemas.openxmlformats.org/officeDocument/2006/relationships/ctrlProp" Target="../ctrlProps/ctrlProp586.xml"/><Relationship Id="rId52" Type="http://schemas.openxmlformats.org/officeDocument/2006/relationships/ctrlProp" Target="../ctrlProps/ctrlProp628.xml"/><Relationship Id="rId94" Type="http://schemas.openxmlformats.org/officeDocument/2006/relationships/ctrlProp" Target="../ctrlProps/ctrlProp670.xml"/><Relationship Id="rId148" Type="http://schemas.openxmlformats.org/officeDocument/2006/relationships/ctrlProp" Target="../ctrlProps/ctrlProp724.xml"/><Relationship Id="rId355" Type="http://schemas.openxmlformats.org/officeDocument/2006/relationships/ctrlProp" Target="../ctrlProps/ctrlProp931.xml"/><Relationship Id="rId397" Type="http://schemas.openxmlformats.org/officeDocument/2006/relationships/ctrlProp" Target="../ctrlProps/ctrlProp973.xml"/><Relationship Id="rId520" Type="http://schemas.openxmlformats.org/officeDocument/2006/relationships/ctrlProp" Target="../ctrlProps/ctrlProp1096.xml"/><Relationship Id="rId562" Type="http://schemas.openxmlformats.org/officeDocument/2006/relationships/ctrlProp" Target="../ctrlProps/ctrlProp1138.xml"/><Relationship Id="rId618" Type="http://schemas.openxmlformats.org/officeDocument/2006/relationships/ctrlProp" Target="../ctrlProps/ctrlProp1194.xml"/><Relationship Id="rId215" Type="http://schemas.openxmlformats.org/officeDocument/2006/relationships/ctrlProp" Target="../ctrlProps/ctrlProp791.xml"/><Relationship Id="rId257" Type="http://schemas.openxmlformats.org/officeDocument/2006/relationships/ctrlProp" Target="../ctrlProps/ctrlProp833.xml"/><Relationship Id="rId422" Type="http://schemas.openxmlformats.org/officeDocument/2006/relationships/ctrlProp" Target="../ctrlProps/ctrlProp998.xml"/><Relationship Id="rId464" Type="http://schemas.openxmlformats.org/officeDocument/2006/relationships/ctrlProp" Target="../ctrlProps/ctrlProp1040.xml"/><Relationship Id="rId299" Type="http://schemas.openxmlformats.org/officeDocument/2006/relationships/ctrlProp" Target="../ctrlProps/ctrlProp875.xml"/><Relationship Id="rId63" Type="http://schemas.openxmlformats.org/officeDocument/2006/relationships/ctrlProp" Target="../ctrlProps/ctrlProp639.xml"/><Relationship Id="rId159" Type="http://schemas.openxmlformats.org/officeDocument/2006/relationships/ctrlProp" Target="../ctrlProps/ctrlProp735.xml"/><Relationship Id="rId366" Type="http://schemas.openxmlformats.org/officeDocument/2006/relationships/ctrlProp" Target="../ctrlProps/ctrlProp942.xml"/><Relationship Id="rId573" Type="http://schemas.openxmlformats.org/officeDocument/2006/relationships/ctrlProp" Target="../ctrlProps/ctrlProp1149.xml"/><Relationship Id="rId226" Type="http://schemas.openxmlformats.org/officeDocument/2006/relationships/ctrlProp" Target="../ctrlProps/ctrlProp802.xml"/><Relationship Id="rId433" Type="http://schemas.openxmlformats.org/officeDocument/2006/relationships/ctrlProp" Target="../ctrlProps/ctrlProp1009.xml"/><Relationship Id="rId74" Type="http://schemas.openxmlformats.org/officeDocument/2006/relationships/ctrlProp" Target="../ctrlProps/ctrlProp650.xml"/><Relationship Id="rId377" Type="http://schemas.openxmlformats.org/officeDocument/2006/relationships/ctrlProp" Target="../ctrlProps/ctrlProp953.xml"/><Relationship Id="rId500" Type="http://schemas.openxmlformats.org/officeDocument/2006/relationships/ctrlProp" Target="../ctrlProps/ctrlProp1076.xml"/><Relationship Id="rId584" Type="http://schemas.openxmlformats.org/officeDocument/2006/relationships/ctrlProp" Target="../ctrlProps/ctrlProp1160.xml"/><Relationship Id="rId5" Type="http://schemas.openxmlformats.org/officeDocument/2006/relationships/ctrlProp" Target="../ctrlProps/ctrlProp581.xml"/><Relationship Id="rId237" Type="http://schemas.openxmlformats.org/officeDocument/2006/relationships/ctrlProp" Target="../ctrlProps/ctrlProp813.xml"/><Relationship Id="rId444" Type="http://schemas.openxmlformats.org/officeDocument/2006/relationships/ctrlProp" Target="../ctrlProps/ctrlProp1020.xml"/><Relationship Id="rId290" Type="http://schemas.openxmlformats.org/officeDocument/2006/relationships/ctrlProp" Target="../ctrlProps/ctrlProp866.xml"/><Relationship Id="rId304" Type="http://schemas.openxmlformats.org/officeDocument/2006/relationships/ctrlProp" Target="../ctrlProps/ctrlProp880.xml"/><Relationship Id="rId388" Type="http://schemas.openxmlformats.org/officeDocument/2006/relationships/ctrlProp" Target="../ctrlProps/ctrlProp964.xml"/><Relationship Id="rId511" Type="http://schemas.openxmlformats.org/officeDocument/2006/relationships/ctrlProp" Target="../ctrlProps/ctrlProp1087.xml"/><Relationship Id="rId609" Type="http://schemas.openxmlformats.org/officeDocument/2006/relationships/ctrlProp" Target="../ctrlProps/ctrlProp1185.xml"/><Relationship Id="rId85" Type="http://schemas.openxmlformats.org/officeDocument/2006/relationships/ctrlProp" Target="../ctrlProps/ctrlProp661.xml"/><Relationship Id="rId150" Type="http://schemas.openxmlformats.org/officeDocument/2006/relationships/ctrlProp" Target="../ctrlProps/ctrlProp726.xml"/><Relationship Id="rId595" Type="http://schemas.openxmlformats.org/officeDocument/2006/relationships/ctrlProp" Target="../ctrlProps/ctrlProp1171.xml"/><Relationship Id="rId248" Type="http://schemas.openxmlformats.org/officeDocument/2006/relationships/ctrlProp" Target="../ctrlProps/ctrlProp824.xml"/><Relationship Id="rId455" Type="http://schemas.openxmlformats.org/officeDocument/2006/relationships/ctrlProp" Target="../ctrlProps/ctrlProp1031.xml"/><Relationship Id="rId12" Type="http://schemas.openxmlformats.org/officeDocument/2006/relationships/ctrlProp" Target="../ctrlProps/ctrlProp588.xml"/><Relationship Id="rId108" Type="http://schemas.openxmlformats.org/officeDocument/2006/relationships/ctrlProp" Target="../ctrlProps/ctrlProp684.xml"/><Relationship Id="rId315" Type="http://schemas.openxmlformats.org/officeDocument/2006/relationships/ctrlProp" Target="../ctrlProps/ctrlProp891.xml"/><Relationship Id="rId522" Type="http://schemas.openxmlformats.org/officeDocument/2006/relationships/ctrlProp" Target="../ctrlProps/ctrlProp1098.xml"/><Relationship Id="rId96" Type="http://schemas.openxmlformats.org/officeDocument/2006/relationships/ctrlProp" Target="../ctrlProps/ctrlProp672.xml"/><Relationship Id="rId161" Type="http://schemas.openxmlformats.org/officeDocument/2006/relationships/ctrlProp" Target="../ctrlProps/ctrlProp737.xml"/><Relationship Id="rId399" Type="http://schemas.openxmlformats.org/officeDocument/2006/relationships/ctrlProp" Target="../ctrlProps/ctrlProp975.xml"/><Relationship Id="rId259" Type="http://schemas.openxmlformats.org/officeDocument/2006/relationships/ctrlProp" Target="../ctrlProps/ctrlProp835.xml"/><Relationship Id="rId466" Type="http://schemas.openxmlformats.org/officeDocument/2006/relationships/ctrlProp" Target="../ctrlProps/ctrlProp1042.xml"/><Relationship Id="rId23" Type="http://schemas.openxmlformats.org/officeDocument/2006/relationships/ctrlProp" Target="../ctrlProps/ctrlProp599.xml"/><Relationship Id="rId119" Type="http://schemas.openxmlformats.org/officeDocument/2006/relationships/ctrlProp" Target="../ctrlProps/ctrlProp695.xml"/><Relationship Id="rId326" Type="http://schemas.openxmlformats.org/officeDocument/2006/relationships/ctrlProp" Target="../ctrlProps/ctrlProp902.xml"/><Relationship Id="rId533" Type="http://schemas.openxmlformats.org/officeDocument/2006/relationships/ctrlProp" Target="../ctrlProps/ctrlProp1109.xml"/><Relationship Id="rId172" Type="http://schemas.openxmlformats.org/officeDocument/2006/relationships/ctrlProp" Target="../ctrlProps/ctrlProp748.xml"/><Relationship Id="rId477" Type="http://schemas.openxmlformats.org/officeDocument/2006/relationships/ctrlProp" Target="../ctrlProps/ctrlProp1053.xml"/><Relationship Id="rId600" Type="http://schemas.openxmlformats.org/officeDocument/2006/relationships/ctrlProp" Target="../ctrlProps/ctrlProp1176.xml"/><Relationship Id="rId337" Type="http://schemas.openxmlformats.org/officeDocument/2006/relationships/ctrlProp" Target="../ctrlProps/ctrlProp913.xml"/><Relationship Id="rId34" Type="http://schemas.openxmlformats.org/officeDocument/2006/relationships/ctrlProp" Target="../ctrlProps/ctrlProp610.xml"/><Relationship Id="rId544" Type="http://schemas.openxmlformats.org/officeDocument/2006/relationships/ctrlProp" Target="../ctrlProps/ctrlProp1120.xml"/><Relationship Id="rId183" Type="http://schemas.openxmlformats.org/officeDocument/2006/relationships/ctrlProp" Target="../ctrlProps/ctrlProp759.xml"/><Relationship Id="rId390" Type="http://schemas.openxmlformats.org/officeDocument/2006/relationships/ctrlProp" Target="../ctrlProps/ctrlProp966.xml"/><Relationship Id="rId404" Type="http://schemas.openxmlformats.org/officeDocument/2006/relationships/ctrlProp" Target="../ctrlProps/ctrlProp980.xml"/><Relationship Id="rId611" Type="http://schemas.openxmlformats.org/officeDocument/2006/relationships/ctrlProp" Target="../ctrlProps/ctrlProp1187.xml"/><Relationship Id="rId250" Type="http://schemas.openxmlformats.org/officeDocument/2006/relationships/ctrlProp" Target="../ctrlProps/ctrlProp826.xml"/><Relationship Id="rId488" Type="http://schemas.openxmlformats.org/officeDocument/2006/relationships/ctrlProp" Target="../ctrlProps/ctrlProp1064.xml"/><Relationship Id="rId45" Type="http://schemas.openxmlformats.org/officeDocument/2006/relationships/ctrlProp" Target="../ctrlProps/ctrlProp621.xml"/><Relationship Id="rId110" Type="http://schemas.openxmlformats.org/officeDocument/2006/relationships/ctrlProp" Target="../ctrlProps/ctrlProp686.xml"/><Relationship Id="rId348" Type="http://schemas.openxmlformats.org/officeDocument/2006/relationships/ctrlProp" Target="../ctrlProps/ctrlProp924.xml"/><Relationship Id="rId555" Type="http://schemas.openxmlformats.org/officeDocument/2006/relationships/ctrlProp" Target="../ctrlProps/ctrlProp1131.xml"/><Relationship Id="rId194" Type="http://schemas.openxmlformats.org/officeDocument/2006/relationships/ctrlProp" Target="../ctrlProps/ctrlProp770.xml"/><Relationship Id="rId208" Type="http://schemas.openxmlformats.org/officeDocument/2006/relationships/ctrlProp" Target="../ctrlProps/ctrlProp784.xml"/><Relationship Id="rId415" Type="http://schemas.openxmlformats.org/officeDocument/2006/relationships/ctrlProp" Target="../ctrlProps/ctrlProp991.xml"/><Relationship Id="rId622" Type="http://schemas.openxmlformats.org/officeDocument/2006/relationships/ctrlProp" Target="../ctrlProps/ctrlProp1198.xml"/><Relationship Id="rId261" Type="http://schemas.openxmlformats.org/officeDocument/2006/relationships/ctrlProp" Target="../ctrlProps/ctrlProp837.xml"/><Relationship Id="rId499" Type="http://schemas.openxmlformats.org/officeDocument/2006/relationships/ctrlProp" Target="../ctrlProps/ctrlProp1075.xml"/><Relationship Id="rId56" Type="http://schemas.openxmlformats.org/officeDocument/2006/relationships/ctrlProp" Target="../ctrlProps/ctrlProp632.xml"/><Relationship Id="rId359" Type="http://schemas.openxmlformats.org/officeDocument/2006/relationships/ctrlProp" Target="../ctrlProps/ctrlProp935.xml"/><Relationship Id="rId566" Type="http://schemas.openxmlformats.org/officeDocument/2006/relationships/ctrlProp" Target="../ctrlProps/ctrlProp1142.xml"/><Relationship Id="rId121" Type="http://schemas.openxmlformats.org/officeDocument/2006/relationships/ctrlProp" Target="../ctrlProps/ctrlProp697.xml"/><Relationship Id="rId219" Type="http://schemas.openxmlformats.org/officeDocument/2006/relationships/ctrlProp" Target="../ctrlProps/ctrlProp795.xml"/><Relationship Id="rId426" Type="http://schemas.openxmlformats.org/officeDocument/2006/relationships/ctrlProp" Target="../ctrlProps/ctrlProp1002.xml"/><Relationship Id="rId67" Type="http://schemas.openxmlformats.org/officeDocument/2006/relationships/ctrlProp" Target="../ctrlProps/ctrlProp643.xml"/><Relationship Id="rId272" Type="http://schemas.openxmlformats.org/officeDocument/2006/relationships/ctrlProp" Target="../ctrlProps/ctrlProp848.xml"/><Relationship Id="rId577" Type="http://schemas.openxmlformats.org/officeDocument/2006/relationships/ctrlProp" Target="../ctrlProps/ctrlProp1153.xml"/><Relationship Id="rId132" Type="http://schemas.openxmlformats.org/officeDocument/2006/relationships/ctrlProp" Target="../ctrlProps/ctrlProp708.xml"/><Relationship Id="rId437" Type="http://schemas.openxmlformats.org/officeDocument/2006/relationships/ctrlProp" Target="../ctrlProps/ctrlProp1013.xml"/></Relationships>
</file>

<file path=xl/worksheets/_rels/sheet6.xml.rels><?xml version="1.0" encoding="UTF-8" standalone="yes"?>
<Relationships xmlns="http://schemas.openxmlformats.org/package/2006/relationships"><Relationship Id="rId117" Type="http://schemas.openxmlformats.org/officeDocument/2006/relationships/ctrlProp" Target="../ctrlProps/ctrlProp1315.xml"/><Relationship Id="rId21" Type="http://schemas.openxmlformats.org/officeDocument/2006/relationships/ctrlProp" Target="../ctrlProps/ctrlProp1219.xml"/><Relationship Id="rId324" Type="http://schemas.openxmlformats.org/officeDocument/2006/relationships/ctrlProp" Target="../ctrlProps/ctrlProp1522.xml"/><Relationship Id="rId531" Type="http://schemas.openxmlformats.org/officeDocument/2006/relationships/ctrlProp" Target="../ctrlProps/ctrlProp1729.xml"/><Relationship Id="rId170" Type="http://schemas.openxmlformats.org/officeDocument/2006/relationships/ctrlProp" Target="../ctrlProps/ctrlProp1368.xml"/><Relationship Id="rId268" Type="http://schemas.openxmlformats.org/officeDocument/2006/relationships/ctrlProp" Target="../ctrlProps/ctrlProp1466.xml"/><Relationship Id="rId475" Type="http://schemas.openxmlformats.org/officeDocument/2006/relationships/ctrlProp" Target="../ctrlProps/ctrlProp1673.xml"/><Relationship Id="rId32" Type="http://schemas.openxmlformats.org/officeDocument/2006/relationships/ctrlProp" Target="../ctrlProps/ctrlProp1230.xml"/><Relationship Id="rId128" Type="http://schemas.openxmlformats.org/officeDocument/2006/relationships/ctrlProp" Target="../ctrlProps/ctrlProp1326.xml"/><Relationship Id="rId335" Type="http://schemas.openxmlformats.org/officeDocument/2006/relationships/ctrlProp" Target="../ctrlProps/ctrlProp1533.xml"/><Relationship Id="rId542" Type="http://schemas.openxmlformats.org/officeDocument/2006/relationships/ctrlProp" Target="../ctrlProps/ctrlProp1740.xml"/><Relationship Id="rId181" Type="http://schemas.openxmlformats.org/officeDocument/2006/relationships/ctrlProp" Target="../ctrlProps/ctrlProp1379.xml"/><Relationship Id="rId402" Type="http://schemas.openxmlformats.org/officeDocument/2006/relationships/ctrlProp" Target="../ctrlProps/ctrlProp1600.xml"/><Relationship Id="rId279" Type="http://schemas.openxmlformats.org/officeDocument/2006/relationships/ctrlProp" Target="../ctrlProps/ctrlProp1477.xml"/><Relationship Id="rId486" Type="http://schemas.openxmlformats.org/officeDocument/2006/relationships/ctrlProp" Target="../ctrlProps/ctrlProp1684.xml"/><Relationship Id="rId43" Type="http://schemas.openxmlformats.org/officeDocument/2006/relationships/ctrlProp" Target="../ctrlProps/ctrlProp1241.xml"/><Relationship Id="rId139" Type="http://schemas.openxmlformats.org/officeDocument/2006/relationships/ctrlProp" Target="../ctrlProps/ctrlProp1337.xml"/><Relationship Id="rId346" Type="http://schemas.openxmlformats.org/officeDocument/2006/relationships/ctrlProp" Target="../ctrlProps/ctrlProp1544.xml"/><Relationship Id="rId553" Type="http://schemas.openxmlformats.org/officeDocument/2006/relationships/ctrlProp" Target="../ctrlProps/ctrlProp1751.xml"/><Relationship Id="rId192" Type="http://schemas.openxmlformats.org/officeDocument/2006/relationships/ctrlProp" Target="../ctrlProps/ctrlProp1390.xml"/><Relationship Id="rId206" Type="http://schemas.openxmlformats.org/officeDocument/2006/relationships/ctrlProp" Target="../ctrlProps/ctrlProp1404.xml"/><Relationship Id="rId413" Type="http://schemas.openxmlformats.org/officeDocument/2006/relationships/ctrlProp" Target="../ctrlProps/ctrlProp1611.xml"/><Relationship Id="rId497" Type="http://schemas.openxmlformats.org/officeDocument/2006/relationships/ctrlProp" Target="../ctrlProps/ctrlProp1695.xml"/><Relationship Id="rId357" Type="http://schemas.openxmlformats.org/officeDocument/2006/relationships/ctrlProp" Target="../ctrlProps/ctrlProp1555.xml"/><Relationship Id="rId54" Type="http://schemas.openxmlformats.org/officeDocument/2006/relationships/ctrlProp" Target="../ctrlProps/ctrlProp1252.xml"/><Relationship Id="rId217" Type="http://schemas.openxmlformats.org/officeDocument/2006/relationships/ctrlProp" Target="../ctrlProps/ctrlProp1415.xml"/><Relationship Id="rId564" Type="http://schemas.openxmlformats.org/officeDocument/2006/relationships/ctrlProp" Target="../ctrlProps/ctrlProp1762.xml"/><Relationship Id="rId424" Type="http://schemas.openxmlformats.org/officeDocument/2006/relationships/ctrlProp" Target="../ctrlProps/ctrlProp1622.xml"/><Relationship Id="rId270" Type="http://schemas.openxmlformats.org/officeDocument/2006/relationships/ctrlProp" Target="../ctrlProps/ctrlProp1468.xml"/><Relationship Id="rId65" Type="http://schemas.openxmlformats.org/officeDocument/2006/relationships/ctrlProp" Target="../ctrlProps/ctrlProp1263.xml"/><Relationship Id="rId130" Type="http://schemas.openxmlformats.org/officeDocument/2006/relationships/ctrlProp" Target="../ctrlProps/ctrlProp1328.xml"/><Relationship Id="rId368" Type="http://schemas.openxmlformats.org/officeDocument/2006/relationships/ctrlProp" Target="../ctrlProps/ctrlProp1566.xml"/><Relationship Id="rId575" Type="http://schemas.openxmlformats.org/officeDocument/2006/relationships/ctrlProp" Target="../ctrlProps/ctrlProp1773.xml"/><Relationship Id="rId228" Type="http://schemas.openxmlformats.org/officeDocument/2006/relationships/ctrlProp" Target="../ctrlProps/ctrlProp1426.xml"/><Relationship Id="rId435" Type="http://schemas.openxmlformats.org/officeDocument/2006/relationships/ctrlProp" Target="../ctrlProps/ctrlProp1633.xml"/><Relationship Id="rId281" Type="http://schemas.openxmlformats.org/officeDocument/2006/relationships/ctrlProp" Target="../ctrlProps/ctrlProp1479.xml"/><Relationship Id="rId502" Type="http://schemas.openxmlformats.org/officeDocument/2006/relationships/ctrlProp" Target="../ctrlProps/ctrlProp1700.xml"/><Relationship Id="rId76" Type="http://schemas.openxmlformats.org/officeDocument/2006/relationships/ctrlProp" Target="../ctrlProps/ctrlProp1274.xml"/><Relationship Id="rId141" Type="http://schemas.openxmlformats.org/officeDocument/2006/relationships/ctrlProp" Target="../ctrlProps/ctrlProp1339.xml"/><Relationship Id="rId379" Type="http://schemas.openxmlformats.org/officeDocument/2006/relationships/ctrlProp" Target="../ctrlProps/ctrlProp1577.xml"/><Relationship Id="rId7" Type="http://schemas.openxmlformats.org/officeDocument/2006/relationships/ctrlProp" Target="../ctrlProps/ctrlProp1205.xml"/><Relationship Id="rId239" Type="http://schemas.openxmlformats.org/officeDocument/2006/relationships/ctrlProp" Target="../ctrlProps/ctrlProp1437.xml"/><Relationship Id="rId446" Type="http://schemas.openxmlformats.org/officeDocument/2006/relationships/ctrlProp" Target="../ctrlProps/ctrlProp1644.xml"/><Relationship Id="rId250" Type="http://schemas.openxmlformats.org/officeDocument/2006/relationships/ctrlProp" Target="../ctrlProps/ctrlProp1448.xml"/><Relationship Id="rId292" Type="http://schemas.openxmlformats.org/officeDocument/2006/relationships/ctrlProp" Target="../ctrlProps/ctrlProp1490.xml"/><Relationship Id="rId306" Type="http://schemas.openxmlformats.org/officeDocument/2006/relationships/ctrlProp" Target="../ctrlProps/ctrlProp1504.xml"/><Relationship Id="rId488" Type="http://schemas.openxmlformats.org/officeDocument/2006/relationships/ctrlProp" Target="../ctrlProps/ctrlProp1686.xml"/><Relationship Id="rId45" Type="http://schemas.openxmlformats.org/officeDocument/2006/relationships/ctrlProp" Target="../ctrlProps/ctrlProp1243.xml"/><Relationship Id="rId87" Type="http://schemas.openxmlformats.org/officeDocument/2006/relationships/ctrlProp" Target="../ctrlProps/ctrlProp1285.xml"/><Relationship Id="rId110" Type="http://schemas.openxmlformats.org/officeDocument/2006/relationships/ctrlProp" Target="../ctrlProps/ctrlProp1308.xml"/><Relationship Id="rId348" Type="http://schemas.openxmlformats.org/officeDocument/2006/relationships/ctrlProp" Target="../ctrlProps/ctrlProp1546.xml"/><Relationship Id="rId513" Type="http://schemas.openxmlformats.org/officeDocument/2006/relationships/ctrlProp" Target="../ctrlProps/ctrlProp1711.xml"/><Relationship Id="rId555" Type="http://schemas.openxmlformats.org/officeDocument/2006/relationships/ctrlProp" Target="../ctrlProps/ctrlProp1753.xml"/><Relationship Id="rId152" Type="http://schemas.openxmlformats.org/officeDocument/2006/relationships/ctrlProp" Target="../ctrlProps/ctrlProp1350.xml"/><Relationship Id="rId194" Type="http://schemas.openxmlformats.org/officeDocument/2006/relationships/ctrlProp" Target="../ctrlProps/ctrlProp1392.xml"/><Relationship Id="rId208" Type="http://schemas.openxmlformats.org/officeDocument/2006/relationships/ctrlProp" Target="../ctrlProps/ctrlProp1406.xml"/><Relationship Id="rId415" Type="http://schemas.openxmlformats.org/officeDocument/2006/relationships/ctrlProp" Target="../ctrlProps/ctrlProp1613.xml"/><Relationship Id="rId457" Type="http://schemas.openxmlformats.org/officeDocument/2006/relationships/ctrlProp" Target="../ctrlProps/ctrlProp1655.xml"/><Relationship Id="rId261" Type="http://schemas.openxmlformats.org/officeDocument/2006/relationships/ctrlProp" Target="../ctrlProps/ctrlProp1459.xml"/><Relationship Id="rId499" Type="http://schemas.openxmlformats.org/officeDocument/2006/relationships/ctrlProp" Target="../ctrlProps/ctrlProp1697.xml"/><Relationship Id="rId14" Type="http://schemas.openxmlformats.org/officeDocument/2006/relationships/ctrlProp" Target="../ctrlProps/ctrlProp1212.xml"/><Relationship Id="rId56" Type="http://schemas.openxmlformats.org/officeDocument/2006/relationships/ctrlProp" Target="../ctrlProps/ctrlProp1254.xml"/><Relationship Id="rId317" Type="http://schemas.openxmlformats.org/officeDocument/2006/relationships/ctrlProp" Target="../ctrlProps/ctrlProp1515.xml"/><Relationship Id="rId359" Type="http://schemas.openxmlformats.org/officeDocument/2006/relationships/ctrlProp" Target="../ctrlProps/ctrlProp1557.xml"/><Relationship Id="rId524" Type="http://schemas.openxmlformats.org/officeDocument/2006/relationships/ctrlProp" Target="../ctrlProps/ctrlProp1722.xml"/><Relationship Id="rId566" Type="http://schemas.openxmlformats.org/officeDocument/2006/relationships/ctrlProp" Target="../ctrlProps/ctrlProp1764.xml"/><Relationship Id="rId98" Type="http://schemas.openxmlformats.org/officeDocument/2006/relationships/ctrlProp" Target="../ctrlProps/ctrlProp1296.xml"/><Relationship Id="rId121" Type="http://schemas.openxmlformats.org/officeDocument/2006/relationships/ctrlProp" Target="../ctrlProps/ctrlProp1319.xml"/><Relationship Id="rId163" Type="http://schemas.openxmlformats.org/officeDocument/2006/relationships/ctrlProp" Target="../ctrlProps/ctrlProp1361.xml"/><Relationship Id="rId219" Type="http://schemas.openxmlformats.org/officeDocument/2006/relationships/ctrlProp" Target="../ctrlProps/ctrlProp1417.xml"/><Relationship Id="rId370" Type="http://schemas.openxmlformats.org/officeDocument/2006/relationships/ctrlProp" Target="../ctrlProps/ctrlProp1568.xml"/><Relationship Id="rId426" Type="http://schemas.openxmlformats.org/officeDocument/2006/relationships/ctrlProp" Target="../ctrlProps/ctrlProp1624.xml"/><Relationship Id="rId230" Type="http://schemas.openxmlformats.org/officeDocument/2006/relationships/ctrlProp" Target="../ctrlProps/ctrlProp1428.xml"/><Relationship Id="rId468" Type="http://schemas.openxmlformats.org/officeDocument/2006/relationships/ctrlProp" Target="../ctrlProps/ctrlProp1666.xml"/><Relationship Id="rId25" Type="http://schemas.openxmlformats.org/officeDocument/2006/relationships/ctrlProp" Target="../ctrlProps/ctrlProp1223.xml"/><Relationship Id="rId67" Type="http://schemas.openxmlformats.org/officeDocument/2006/relationships/ctrlProp" Target="../ctrlProps/ctrlProp1265.xml"/><Relationship Id="rId272" Type="http://schemas.openxmlformats.org/officeDocument/2006/relationships/ctrlProp" Target="../ctrlProps/ctrlProp1470.xml"/><Relationship Id="rId328" Type="http://schemas.openxmlformats.org/officeDocument/2006/relationships/ctrlProp" Target="../ctrlProps/ctrlProp1526.xml"/><Relationship Id="rId535" Type="http://schemas.openxmlformats.org/officeDocument/2006/relationships/ctrlProp" Target="../ctrlProps/ctrlProp1733.xml"/><Relationship Id="rId577" Type="http://schemas.openxmlformats.org/officeDocument/2006/relationships/ctrlProp" Target="../ctrlProps/ctrlProp1775.xml"/><Relationship Id="rId132" Type="http://schemas.openxmlformats.org/officeDocument/2006/relationships/ctrlProp" Target="../ctrlProps/ctrlProp1330.xml"/><Relationship Id="rId174" Type="http://schemas.openxmlformats.org/officeDocument/2006/relationships/ctrlProp" Target="../ctrlProps/ctrlProp1372.xml"/><Relationship Id="rId381" Type="http://schemas.openxmlformats.org/officeDocument/2006/relationships/ctrlProp" Target="../ctrlProps/ctrlProp1579.xml"/><Relationship Id="rId241" Type="http://schemas.openxmlformats.org/officeDocument/2006/relationships/ctrlProp" Target="../ctrlProps/ctrlProp1439.xml"/><Relationship Id="rId437" Type="http://schemas.openxmlformats.org/officeDocument/2006/relationships/ctrlProp" Target="../ctrlProps/ctrlProp1635.xml"/><Relationship Id="rId479" Type="http://schemas.openxmlformats.org/officeDocument/2006/relationships/ctrlProp" Target="../ctrlProps/ctrlProp1677.xml"/><Relationship Id="rId36" Type="http://schemas.openxmlformats.org/officeDocument/2006/relationships/ctrlProp" Target="../ctrlProps/ctrlProp1234.xml"/><Relationship Id="rId283" Type="http://schemas.openxmlformats.org/officeDocument/2006/relationships/ctrlProp" Target="../ctrlProps/ctrlProp1481.xml"/><Relationship Id="rId339" Type="http://schemas.openxmlformats.org/officeDocument/2006/relationships/ctrlProp" Target="../ctrlProps/ctrlProp1537.xml"/><Relationship Id="rId490" Type="http://schemas.openxmlformats.org/officeDocument/2006/relationships/ctrlProp" Target="../ctrlProps/ctrlProp1688.xml"/><Relationship Id="rId504" Type="http://schemas.openxmlformats.org/officeDocument/2006/relationships/ctrlProp" Target="../ctrlProps/ctrlProp1702.xml"/><Relationship Id="rId546" Type="http://schemas.openxmlformats.org/officeDocument/2006/relationships/ctrlProp" Target="../ctrlProps/ctrlProp1744.xml"/><Relationship Id="rId78" Type="http://schemas.openxmlformats.org/officeDocument/2006/relationships/ctrlProp" Target="../ctrlProps/ctrlProp1276.xml"/><Relationship Id="rId101" Type="http://schemas.openxmlformats.org/officeDocument/2006/relationships/ctrlProp" Target="../ctrlProps/ctrlProp1299.xml"/><Relationship Id="rId143" Type="http://schemas.openxmlformats.org/officeDocument/2006/relationships/ctrlProp" Target="../ctrlProps/ctrlProp1341.xml"/><Relationship Id="rId185" Type="http://schemas.openxmlformats.org/officeDocument/2006/relationships/ctrlProp" Target="../ctrlProps/ctrlProp1383.xml"/><Relationship Id="rId350" Type="http://schemas.openxmlformats.org/officeDocument/2006/relationships/ctrlProp" Target="../ctrlProps/ctrlProp1548.xml"/><Relationship Id="rId406" Type="http://schemas.openxmlformats.org/officeDocument/2006/relationships/ctrlProp" Target="../ctrlProps/ctrlProp1604.xml"/><Relationship Id="rId9" Type="http://schemas.openxmlformats.org/officeDocument/2006/relationships/ctrlProp" Target="../ctrlProps/ctrlProp1207.xml"/><Relationship Id="rId210" Type="http://schemas.openxmlformats.org/officeDocument/2006/relationships/ctrlProp" Target="../ctrlProps/ctrlProp1408.xml"/><Relationship Id="rId392" Type="http://schemas.openxmlformats.org/officeDocument/2006/relationships/ctrlProp" Target="../ctrlProps/ctrlProp1590.xml"/><Relationship Id="rId448" Type="http://schemas.openxmlformats.org/officeDocument/2006/relationships/ctrlProp" Target="../ctrlProps/ctrlProp1646.xml"/><Relationship Id="rId252" Type="http://schemas.openxmlformats.org/officeDocument/2006/relationships/ctrlProp" Target="../ctrlProps/ctrlProp1450.xml"/><Relationship Id="rId294" Type="http://schemas.openxmlformats.org/officeDocument/2006/relationships/ctrlProp" Target="../ctrlProps/ctrlProp1492.xml"/><Relationship Id="rId308" Type="http://schemas.openxmlformats.org/officeDocument/2006/relationships/ctrlProp" Target="../ctrlProps/ctrlProp1506.xml"/><Relationship Id="rId515" Type="http://schemas.openxmlformats.org/officeDocument/2006/relationships/ctrlProp" Target="../ctrlProps/ctrlProp1713.xml"/><Relationship Id="rId47" Type="http://schemas.openxmlformats.org/officeDocument/2006/relationships/ctrlProp" Target="../ctrlProps/ctrlProp1245.xml"/><Relationship Id="rId89" Type="http://schemas.openxmlformats.org/officeDocument/2006/relationships/ctrlProp" Target="../ctrlProps/ctrlProp1287.xml"/><Relationship Id="rId112" Type="http://schemas.openxmlformats.org/officeDocument/2006/relationships/ctrlProp" Target="../ctrlProps/ctrlProp1310.xml"/><Relationship Id="rId154" Type="http://schemas.openxmlformats.org/officeDocument/2006/relationships/ctrlProp" Target="../ctrlProps/ctrlProp1352.xml"/><Relationship Id="rId361" Type="http://schemas.openxmlformats.org/officeDocument/2006/relationships/ctrlProp" Target="../ctrlProps/ctrlProp1559.xml"/><Relationship Id="rId557" Type="http://schemas.openxmlformats.org/officeDocument/2006/relationships/ctrlProp" Target="../ctrlProps/ctrlProp1755.xml"/><Relationship Id="rId196" Type="http://schemas.openxmlformats.org/officeDocument/2006/relationships/ctrlProp" Target="../ctrlProps/ctrlProp1394.xml"/><Relationship Id="rId417" Type="http://schemas.openxmlformats.org/officeDocument/2006/relationships/ctrlProp" Target="../ctrlProps/ctrlProp1615.xml"/><Relationship Id="rId459" Type="http://schemas.openxmlformats.org/officeDocument/2006/relationships/ctrlProp" Target="../ctrlProps/ctrlProp1657.xml"/><Relationship Id="rId16" Type="http://schemas.openxmlformats.org/officeDocument/2006/relationships/ctrlProp" Target="../ctrlProps/ctrlProp1214.xml"/><Relationship Id="rId221" Type="http://schemas.openxmlformats.org/officeDocument/2006/relationships/ctrlProp" Target="../ctrlProps/ctrlProp1419.xml"/><Relationship Id="rId263" Type="http://schemas.openxmlformats.org/officeDocument/2006/relationships/ctrlProp" Target="../ctrlProps/ctrlProp1461.xml"/><Relationship Id="rId319" Type="http://schemas.openxmlformats.org/officeDocument/2006/relationships/ctrlProp" Target="../ctrlProps/ctrlProp1517.xml"/><Relationship Id="rId470" Type="http://schemas.openxmlformats.org/officeDocument/2006/relationships/ctrlProp" Target="../ctrlProps/ctrlProp1668.xml"/><Relationship Id="rId526" Type="http://schemas.openxmlformats.org/officeDocument/2006/relationships/ctrlProp" Target="../ctrlProps/ctrlProp1724.xml"/><Relationship Id="rId58" Type="http://schemas.openxmlformats.org/officeDocument/2006/relationships/ctrlProp" Target="../ctrlProps/ctrlProp1256.xml"/><Relationship Id="rId123" Type="http://schemas.openxmlformats.org/officeDocument/2006/relationships/ctrlProp" Target="../ctrlProps/ctrlProp1321.xml"/><Relationship Id="rId330" Type="http://schemas.openxmlformats.org/officeDocument/2006/relationships/ctrlProp" Target="../ctrlProps/ctrlProp1528.xml"/><Relationship Id="rId568" Type="http://schemas.openxmlformats.org/officeDocument/2006/relationships/ctrlProp" Target="../ctrlProps/ctrlProp1766.xml"/><Relationship Id="rId165" Type="http://schemas.openxmlformats.org/officeDocument/2006/relationships/ctrlProp" Target="../ctrlProps/ctrlProp1363.xml"/><Relationship Id="rId372" Type="http://schemas.openxmlformats.org/officeDocument/2006/relationships/ctrlProp" Target="../ctrlProps/ctrlProp1570.xml"/><Relationship Id="rId428" Type="http://schemas.openxmlformats.org/officeDocument/2006/relationships/ctrlProp" Target="../ctrlProps/ctrlProp1626.xml"/><Relationship Id="rId232" Type="http://schemas.openxmlformats.org/officeDocument/2006/relationships/ctrlProp" Target="../ctrlProps/ctrlProp1430.xml"/><Relationship Id="rId274" Type="http://schemas.openxmlformats.org/officeDocument/2006/relationships/ctrlProp" Target="../ctrlProps/ctrlProp1472.xml"/><Relationship Id="rId481" Type="http://schemas.openxmlformats.org/officeDocument/2006/relationships/ctrlProp" Target="../ctrlProps/ctrlProp1679.xml"/><Relationship Id="rId27" Type="http://schemas.openxmlformats.org/officeDocument/2006/relationships/ctrlProp" Target="../ctrlProps/ctrlProp1225.xml"/><Relationship Id="rId69" Type="http://schemas.openxmlformats.org/officeDocument/2006/relationships/ctrlProp" Target="../ctrlProps/ctrlProp1267.xml"/><Relationship Id="rId134" Type="http://schemas.openxmlformats.org/officeDocument/2006/relationships/ctrlProp" Target="../ctrlProps/ctrlProp1332.xml"/><Relationship Id="rId537" Type="http://schemas.openxmlformats.org/officeDocument/2006/relationships/ctrlProp" Target="../ctrlProps/ctrlProp1735.xml"/><Relationship Id="rId579" Type="http://schemas.openxmlformats.org/officeDocument/2006/relationships/ctrlProp" Target="../ctrlProps/ctrlProp1777.xml"/><Relationship Id="rId80" Type="http://schemas.openxmlformats.org/officeDocument/2006/relationships/ctrlProp" Target="../ctrlProps/ctrlProp1278.xml"/><Relationship Id="rId176" Type="http://schemas.openxmlformats.org/officeDocument/2006/relationships/ctrlProp" Target="../ctrlProps/ctrlProp1374.xml"/><Relationship Id="rId341" Type="http://schemas.openxmlformats.org/officeDocument/2006/relationships/ctrlProp" Target="../ctrlProps/ctrlProp1539.xml"/><Relationship Id="rId383" Type="http://schemas.openxmlformats.org/officeDocument/2006/relationships/ctrlProp" Target="../ctrlProps/ctrlProp1581.xml"/><Relationship Id="rId439" Type="http://schemas.openxmlformats.org/officeDocument/2006/relationships/ctrlProp" Target="../ctrlProps/ctrlProp1637.xml"/><Relationship Id="rId201" Type="http://schemas.openxmlformats.org/officeDocument/2006/relationships/ctrlProp" Target="../ctrlProps/ctrlProp1399.xml"/><Relationship Id="rId243" Type="http://schemas.openxmlformats.org/officeDocument/2006/relationships/ctrlProp" Target="../ctrlProps/ctrlProp1441.xml"/><Relationship Id="rId285" Type="http://schemas.openxmlformats.org/officeDocument/2006/relationships/ctrlProp" Target="../ctrlProps/ctrlProp1483.xml"/><Relationship Id="rId450" Type="http://schemas.openxmlformats.org/officeDocument/2006/relationships/ctrlProp" Target="../ctrlProps/ctrlProp1648.xml"/><Relationship Id="rId506" Type="http://schemas.openxmlformats.org/officeDocument/2006/relationships/ctrlProp" Target="../ctrlProps/ctrlProp1704.xml"/><Relationship Id="rId38" Type="http://schemas.openxmlformats.org/officeDocument/2006/relationships/ctrlProp" Target="../ctrlProps/ctrlProp1236.xml"/><Relationship Id="rId103" Type="http://schemas.openxmlformats.org/officeDocument/2006/relationships/ctrlProp" Target="../ctrlProps/ctrlProp1301.xml"/><Relationship Id="rId310" Type="http://schemas.openxmlformats.org/officeDocument/2006/relationships/ctrlProp" Target="../ctrlProps/ctrlProp1508.xml"/><Relationship Id="rId492" Type="http://schemas.openxmlformats.org/officeDocument/2006/relationships/ctrlProp" Target="../ctrlProps/ctrlProp1690.xml"/><Relationship Id="rId548" Type="http://schemas.openxmlformats.org/officeDocument/2006/relationships/ctrlProp" Target="../ctrlProps/ctrlProp1746.xml"/><Relationship Id="rId91" Type="http://schemas.openxmlformats.org/officeDocument/2006/relationships/ctrlProp" Target="../ctrlProps/ctrlProp1289.xml"/><Relationship Id="rId145" Type="http://schemas.openxmlformats.org/officeDocument/2006/relationships/ctrlProp" Target="../ctrlProps/ctrlProp1343.xml"/><Relationship Id="rId187" Type="http://schemas.openxmlformats.org/officeDocument/2006/relationships/ctrlProp" Target="../ctrlProps/ctrlProp1385.xml"/><Relationship Id="rId352" Type="http://schemas.openxmlformats.org/officeDocument/2006/relationships/ctrlProp" Target="../ctrlProps/ctrlProp1550.xml"/><Relationship Id="rId394" Type="http://schemas.openxmlformats.org/officeDocument/2006/relationships/ctrlProp" Target="../ctrlProps/ctrlProp1592.xml"/><Relationship Id="rId408" Type="http://schemas.openxmlformats.org/officeDocument/2006/relationships/ctrlProp" Target="../ctrlProps/ctrlProp1606.xml"/><Relationship Id="rId212" Type="http://schemas.openxmlformats.org/officeDocument/2006/relationships/ctrlProp" Target="../ctrlProps/ctrlProp1410.xml"/><Relationship Id="rId254" Type="http://schemas.openxmlformats.org/officeDocument/2006/relationships/ctrlProp" Target="../ctrlProps/ctrlProp1452.xml"/><Relationship Id="rId49" Type="http://schemas.openxmlformats.org/officeDocument/2006/relationships/ctrlProp" Target="../ctrlProps/ctrlProp1247.xml"/><Relationship Id="rId114" Type="http://schemas.openxmlformats.org/officeDocument/2006/relationships/ctrlProp" Target="../ctrlProps/ctrlProp1312.xml"/><Relationship Id="rId296" Type="http://schemas.openxmlformats.org/officeDocument/2006/relationships/ctrlProp" Target="../ctrlProps/ctrlProp1494.xml"/><Relationship Id="rId461" Type="http://schemas.openxmlformats.org/officeDocument/2006/relationships/ctrlProp" Target="../ctrlProps/ctrlProp1659.xml"/><Relationship Id="rId517" Type="http://schemas.openxmlformats.org/officeDocument/2006/relationships/ctrlProp" Target="../ctrlProps/ctrlProp1715.xml"/><Relationship Id="rId559" Type="http://schemas.openxmlformats.org/officeDocument/2006/relationships/ctrlProp" Target="../ctrlProps/ctrlProp1757.xml"/><Relationship Id="rId60" Type="http://schemas.openxmlformats.org/officeDocument/2006/relationships/ctrlProp" Target="../ctrlProps/ctrlProp1258.xml"/><Relationship Id="rId156" Type="http://schemas.openxmlformats.org/officeDocument/2006/relationships/ctrlProp" Target="../ctrlProps/ctrlProp1354.xml"/><Relationship Id="rId198" Type="http://schemas.openxmlformats.org/officeDocument/2006/relationships/ctrlProp" Target="../ctrlProps/ctrlProp1396.xml"/><Relationship Id="rId321" Type="http://schemas.openxmlformats.org/officeDocument/2006/relationships/ctrlProp" Target="../ctrlProps/ctrlProp1519.xml"/><Relationship Id="rId363" Type="http://schemas.openxmlformats.org/officeDocument/2006/relationships/ctrlProp" Target="../ctrlProps/ctrlProp1561.xml"/><Relationship Id="rId419" Type="http://schemas.openxmlformats.org/officeDocument/2006/relationships/ctrlProp" Target="../ctrlProps/ctrlProp1617.xml"/><Relationship Id="rId570" Type="http://schemas.openxmlformats.org/officeDocument/2006/relationships/ctrlProp" Target="../ctrlProps/ctrlProp1768.xml"/><Relationship Id="rId223" Type="http://schemas.openxmlformats.org/officeDocument/2006/relationships/ctrlProp" Target="../ctrlProps/ctrlProp1421.xml"/><Relationship Id="rId430" Type="http://schemas.openxmlformats.org/officeDocument/2006/relationships/ctrlProp" Target="../ctrlProps/ctrlProp1628.xml"/><Relationship Id="rId18" Type="http://schemas.openxmlformats.org/officeDocument/2006/relationships/ctrlProp" Target="../ctrlProps/ctrlProp1216.xml"/><Relationship Id="rId265" Type="http://schemas.openxmlformats.org/officeDocument/2006/relationships/ctrlProp" Target="../ctrlProps/ctrlProp1463.xml"/><Relationship Id="rId472" Type="http://schemas.openxmlformats.org/officeDocument/2006/relationships/ctrlProp" Target="../ctrlProps/ctrlProp1670.xml"/><Relationship Id="rId528" Type="http://schemas.openxmlformats.org/officeDocument/2006/relationships/ctrlProp" Target="../ctrlProps/ctrlProp1726.xml"/><Relationship Id="rId125" Type="http://schemas.openxmlformats.org/officeDocument/2006/relationships/ctrlProp" Target="../ctrlProps/ctrlProp1323.xml"/><Relationship Id="rId167" Type="http://schemas.openxmlformats.org/officeDocument/2006/relationships/ctrlProp" Target="../ctrlProps/ctrlProp1365.xml"/><Relationship Id="rId332" Type="http://schemas.openxmlformats.org/officeDocument/2006/relationships/ctrlProp" Target="../ctrlProps/ctrlProp1530.xml"/><Relationship Id="rId374" Type="http://schemas.openxmlformats.org/officeDocument/2006/relationships/ctrlProp" Target="../ctrlProps/ctrlProp1572.xml"/><Relationship Id="rId581" Type="http://schemas.openxmlformats.org/officeDocument/2006/relationships/ctrlProp" Target="../ctrlProps/ctrlProp1779.xml"/><Relationship Id="rId71" Type="http://schemas.openxmlformats.org/officeDocument/2006/relationships/ctrlProp" Target="../ctrlProps/ctrlProp1269.xml"/><Relationship Id="rId234" Type="http://schemas.openxmlformats.org/officeDocument/2006/relationships/ctrlProp" Target="../ctrlProps/ctrlProp1432.xml"/><Relationship Id="rId2" Type="http://schemas.openxmlformats.org/officeDocument/2006/relationships/drawing" Target="../drawings/drawing5.xml"/><Relationship Id="rId29" Type="http://schemas.openxmlformats.org/officeDocument/2006/relationships/ctrlProp" Target="../ctrlProps/ctrlProp1227.xml"/><Relationship Id="rId276" Type="http://schemas.openxmlformats.org/officeDocument/2006/relationships/ctrlProp" Target="../ctrlProps/ctrlProp1474.xml"/><Relationship Id="rId441" Type="http://schemas.openxmlformats.org/officeDocument/2006/relationships/ctrlProp" Target="../ctrlProps/ctrlProp1639.xml"/><Relationship Id="rId483" Type="http://schemas.openxmlformats.org/officeDocument/2006/relationships/ctrlProp" Target="../ctrlProps/ctrlProp1681.xml"/><Relationship Id="rId539" Type="http://schemas.openxmlformats.org/officeDocument/2006/relationships/ctrlProp" Target="../ctrlProps/ctrlProp1737.xml"/><Relationship Id="rId40" Type="http://schemas.openxmlformats.org/officeDocument/2006/relationships/ctrlProp" Target="../ctrlProps/ctrlProp1238.xml"/><Relationship Id="rId136" Type="http://schemas.openxmlformats.org/officeDocument/2006/relationships/ctrlProp" Target="../ctrlProps/ctrlProp1334.xml"/><Relationship Id="rId178" Type="http://schemas.openxmlformats.org/officeDocument/2006/relationships/ctrlProp" Target="../ctrlProps/ctrlProp1376.xml"/><Relationship Id="rId301" Type="http://schemas.openxmlformats.org/officeDocument/2006/relationships/ctrlProp" Target="../ctrlProps/ctrlProp1499.xml"/><Relationship Id="rId343" Type="http://schemas.openxmlformats.org/officeDocument/2006/relationships/ctrlProp" Target="../ctrlProps/ctrlProp1541.xml"/><Relationship Id="rId550" Type="http://schemas.openxmlformats.org/officeDocument/2006/relationships/ctrlProp" Target="../ctrlProps/ctrlProp1748.xml"/><Relationship Id="rId82" Type="http://schemas.openxmlformats.org/officeDocument/2006/relationships/ctrlProp" Target="../ctrlProps/ctrlProp1280.xml"/><Relationship Id="rId203" Type="http://schemas.openxmlformats.org/officeDocument/2006/relationships/ctrlProp" Target="../ctrlProps/ctrlProp1401.xml"/><Relationship Id="rId385" Type="http://schemas.openxmlformats.org/officeDocument/2006/relationships/ctrlProp" Target="../ctrlProps/ctrlProp1583.xml"/><Relationship Id="rId245" Type="http://schemas.openxmlformats.org/officeDocument/2006/relationships/ctrlProp" Target="../ctrlProps/ctrlProp1443.xml"/><Relationship Id="rId287" Type="http://schemas.openxmlformats.org/officeDocument/2006/relationships/ctrlProp" Target="../ctrlProps/ctrlProp1485.xml"/><Relationship Id="rId410" Type="http://schemas.openxmlformats.org/officeDocument/2006/relationships/ctrlProp" Target="../ctrlProps/ctrlProp1608.xml"/><Relationship Id="rId452" Type="http://schemas.openxmlformats.org/officeDocument/2006/relationships/ctrlProp" Target="../ctrlProps/ctrlProp1650.xml"/><Relationship Id="rId494" Type="http://schemas.openxmlformats.org/officeDocument/2006/relationships/ctrlProp" Target="../ctrlProps/ctrlProp1692.xml"/><Relationship Id="rId508" Type="http://schemas.openxmlformats.org/officeDocument/2006/relationships/ctrlProp" Target="../ctrlProps/ctrlProp1706.xml"/><Relationship Id="rId105" Type="http://schemas.openxmlformats.org/officeDocument/2006/relationships/ctrlProp" Target="../ctrlProps/ctrlProp1303.xml"/><Relationship Id="rId147" Type="http://schemas.openxmlformats.org/officeDocument/2006/relationships/ctrlProp" Target="../ctrlProps/ctrlProp1345.xml"/><Relationship Id="rId312" Type="http://schemas.openxmlformats.org/officeDocument/2006/relationships/ctrlProp" Target="../ctrlProps/ctrlProp1510.xml"/><Relationship Id="rId354" Type="http://schemas.openxmlformats.org/officeDocument/2006/relationships/ctrlProp" Target="../ctrlProps/ctrlProp1552.xml"/><Relationship Id="rId51" Type="http://schemas.openxmlformats.org/officeDocument/2006/relationships/ctrlProp" Target="../ctrlProps/ctrlProp1249.xml"/><Relationship Id="rId93" Type="http://schemas.openxmlformats.org/officeDocument/2006/relationships/ctrlProp" Target="../ctrlProps/ctrlProp1291.xml"/><Relationship Id="rId189" Type="http://schemas.openxmlformats.org/officeDocument/2006/relationships/ctrlProp" Target="../ctrlProps/ctrlProp1387.xml"/><Relationship Id="rId396" Type="http://schemas.openxmlformats.org/officeDocument/2006/relationships/ctrlProp" Target="../ctrlProps/ctrlProp1594.xml"/><Relationship Id="rId561" Type="http://schemas.openxmlformats.org/officeDocument/2006/relationships/ctrlProp" Target="../ctrlProps/ctrlProp1759.xml"/><Relationship Id="rId214" Type="http://schemas.openxmlformats.org/officeDocument/2006/relationships/ctrlProp" Target="../ctrlProps/ctrlProp1412.xml"/><Relationship Id="rId256" Type="http://schemas.openxmlformats.org/officeDocument/2006/relationships/ctrlProp" Target="../ctrlProps/ctrlProp1454.xml"/><Relationship Id="rId298" Type="http://schemas.openxmlformats.org/officeDocument/2006/relationships/ctrlProp" Target="../ctrlProps/ctrlProp1496.xml"/><Relationship Id="rId421" Type="http://schemas.openxmlformats.org/officeDocument/2006/relationships/ctrlProp" Target="../ctrlProps/ctrlProp1619.xml"/><Relationship Id="rId463" Type="http://schemas.openxmlformats.org/officeDocument/2006/relationships/ctrlProp" Target="../ctrlProps/ctrlProp1661.xml"/><Relationship Id="rId519" Type="http://schemas.openxmlformats.org/officeDocument/2006/relationships/ctrlProp" Target="../ctrlProps/ctrlProp1717.xml"/><Relationship Id="rId116" Type="http://schemas.openxmlformats.org/officeDocument/2006/relationships/ctrlProp" Target="../ctrlProps/ctrlProp1314.xml"/><Relationship Id="rId158" Type="http://schemas.openxmlformats.org/officeDocument/2006/relationships/ctrlProp" Target="../ctrlProps/ctrlProp1356.xml"/><Relationship Id="rId323" Type="http://schemas.openxmlformats.org/officeDocument/2006/relationships/ctrlProp" Target="../ctrlProps/ctrlProp1521.xml"/><Relationship Id="rId530" Type="http://schemas.openxmlformats.org/officeDocument/2006/relationships/ctrlProp" Target="../ctrlProps/ctrlProp1728.xml"/><Relationship Id="rId20" Type="http://schemas.openxmlformats.org/officeDocument/2006/relationships/ctrlProp" Target="../ctrlProps/ctrlProp1218.xml"/><Relationship Id="rId62" Type="http://schemas.openxmlformats.org/officeDocument/2006/relationships/ctrlProp" Target="../ctrlProps/ctrlProp1260.xml"/><Relationship Id="rId365" Type="http://schemas.openxmlformats.org/officeDocument/2006/relationships/ctrlProp" Target="../ctrlProps/ctrlProp1563.xml"/><Relationship Id="rId572" Type="http://schemas.openxmlformats.org/officeDocument/2006/relationships/ctrlProp" Target="../ctrlProps/ctrlProp1770.xml"/><Relationship Id="rId225" Type="http://schemas.openxmlformats.org/officeDocument/2006/relationships/ctrlProp" Target="../ctrlProps/ctrlProp1423.xml"/><Relationship Id="rId267" Type="http://schemas.openxmlformats.org/officeDocument/2006/relationships/ctrlProp" Target="../ctrlProps/ctrlProp1465.xml"/><Relationship Id="rId432" Type="http://schemas.openxmlformats.org/officeDocument/2006/relationships/ctrlProp" Target="../ctrlProps/ctrlProp1630.xml"/><Relationship Id="rId474" Type="http://schemas.openxmlformats.org/officeDocument/2006/relationships/ctrlProp" Target="../ctrlProps/ctrlProp1672.xml"/><Relationship Id="rId127" Type="http://schemas.openxmlformats.org/officeDocument/2006/relationships/ctrlProp" Target="../ctrlProps/ctrlProp1325.xml"/><Relationship Id="rId31" Type="http://schemas.openxmlformats.org/officeDocument/2006/relationships/ctrlProp" Target="../ctrlProps/ctrlProp1229.xml"/><Relationship Id="rId73" Type="http://schemas.openxmlformats.org/officeDocument/2006/relationships/ctrlProp" Target="../ctrlProps/ctrlProp1271.xml"/><Relationship Id="rId169" Type="http://schemas.openxmlformats.org/officeDocument/2006/relationships/ctrlProp" Target="../ctrlProps/ctrlProp1367.xml"/><Relationship Id="rId334" Type="http://schemas.openxmlformats.org/officeDocument/2006/relationships/ctrlProp" Target="../ctrlProps/ctrlProp1532.xml"/><Relationship Id="rId376" Type="http://schemas.openxmlformats.org/officeDocument/2006/relationships/ctrlProp" Target="../ctrlProps/ctrlProp1574.xml"/><Relationship Id="rId541" Type="http://schemas.openxmlformats.org/officeDocument/2006/relationships/ctrlProp" Target="../ctrlProps/ctrlProp1739.xml"/><Relationship Id="rId583" Type="http://schemas.openxmlformats.org/officeDocument/2006/relationships/ctrlProp" Target="../ctrlProps/ctrlProp1781.xml"/><Relationship Id="rId4" Type="http://schemas.openxmlformats.org/officeDocument/2006/relationships/ctrlProp" Target="../ctrlProps/ctrlProp1202.xml"/><Relationship Id="rId180" Type="http://schemas.openxmlformats.org/officeDocument/2006/relationships/ctrlProp" Target="../ctrlProps/ctrlProp1378.xml"/><Relationship Id="rId236" Type="http://schemas.openxmlformats.org/officeDocument/2006/relationships/ctrlProp" Target="../ctrlProps/ctrlProp1434.xml"/><Relationship Id="rId278" Type="http://schemas.openxmlformats.org/officeDocument/2006/relationships/ctrlProp" Target="../ctrlProps/ctrlProp1476.xml"/><Relationship Id="rId401" Type="http://schemas.openxmlformats.org/officeDocument/2006/relationships/ctrlProp" Target="../ctrlProps/ctrlProp1599.xml"/><Relationship Id="rId443" Type="http://schemas.openxmlformats.org/officeDocument/2006/relationships/ctrlProp" Target="../ctrlProps/ctrlProp1641.xml"/><Relationship Id="rId303" Type="http://schemas.openxmlformats.org/officeDocument/2006/relationships/ctrlProp" Target="../ctrlProps/ctrlProp1501.xml"/><Relationship Id="rId485" Type="http://schemas.openxmlformats.org/officeDocument/2006/relationships/ctrlProp" Target="../ctrlProps/ctrlProp1683.xml"/><Relationship Id="rId42" Type="http://schemas.openxmlformats.org/officeDocument/2006/relationships/ctrlProp" Target="../ctrlProps/ctrlProp1240.xml"/><Relationship Id="rId84" Type="http://schemas.openxmlformats.org/officeDocument/2006/relationships/ctrlProp" Target="../ctrlProps/ctrlProp1282.xml"/><Relationship Id="rId138" Type="http://schemas.openxmlformats.org/officeDocument/2006/relationships/ctrlProp" Target="../ctrlProps/ctrlProp1336.xml"/><Relationship Id="rId345" Type="http://schemas.openxmlformats.org/officeDocument/2006/relationships/ctrlProp" Target="../ctrlProps/ctrlProp1543.xml"/><Relationship Id="rId387" Type="http://schemas.openxmlformats.org/officeDocument/2006/relationships/ctrlProp" Target="../ctrlProps/ctrlProp1585.xml"/><Relationship Id="rId510" Type="http://schemas.openxmlformats.org/officeDocument/2006/relationships/ctrlProp" Target="../ctrlProps/ctrlProp1708.xml"/><Relationship Id="rId552" Type="http://schemas.openxmlformats.org/officeDocument/2006/relationships/ctrlProp" Target="../ctrlProps/ctrlProp1750.xml"/><Relationship Id="rId191" Type="http://schemas.openxmlformats.org/officeDocument/2006/relationships/ctrlProp" Target="../ctrlProps/ctrlProp1389.xml"/><Relationship Id="rId205" Type="http://schemas.openxmlformats.org/officeDocument/2006/relationships/ctrlProp" Target="../ctrlProps/ctrlProp1403.xml"/><Relationship Id="rId247" Type="http://schemas.openxmlformats.org/officeDocument/2006/relationships/ctrlProp" Target="../ctrlProps/ctrlProp1445.xml"/><Relationship Id="rId412" Type="http://schemas.openxmlformats.org/officeDocument/2006/relationships/ctrlProp" Target="../ctrlProps/ctrlProp1610.xml"/><Relationship Id="rId107" Type="http://schemas.openxmlformats.org/officeDocument/2006/relationships/ctrlProp" Target="../ctrlProps/ctrlProp1305.xml"/><Relationship Id="rId289" Type="http://schemas.openxmlformats.org/officeDocument/2006/relationships/ctrlProp" Target="../ctrlProps/ctrlProp1487.xml"/><Relationship Id="rId454" Type="http://schemas.openxmlformats.org/officeDocument/2006/relationships/ctrlProp" Target="../ctrlProps/ctrlProp1652.xml"/><Relationship Id="rId496" Type="http://schemas.openxmlformats.org/officeDocument/2006/relationships/ctrlProp" Target="../ctrlProps/ctrlProp1694.xml"/><Relationship Id="rId11" Type="http://schemas.openxmlformats.org/officeDocument/2006/relationships/ctrlProp" Target="../ctrlProps/ctrlProp1209.xml"/><Relationship Id="rId53" Type="http://schemas.openxmlformats.org/officeDocument/2006/relationships/ctrlProp" Target="../ctrlProps/ctrlProp1251.xml"/><Relationship Id="rId149" Type="http://schemas.openxmlformats.org/officeDocument/2006/relationships/ctrlProp" Target="../ctrlProps/ctrlProp1347.xml"/><Relationship Id="rId314" Type="http://schemas.openxmlformats.org/officeDocument/2006/relationships/ctrlProp" Target="../ctrlProps/ctrlProp1512.xml"/><Relationship Id="rId356" Type="http://schemas.openxmlformats.org/officeDocument/2006/relationships/ctrlProp" Target="../ctrlProps/ctrlProp1554.xml"/><Relationship Id="rId398" Type="http://schemas.openxmlformats.org/officeDocument/2006/relationships/ctrlProp" Target="../ctrlProps/ctrlProp1596.xml"/><Relationship Id="rId521" Type="http://schemas.openxmlformats.org/officeDocument/2006/relationships/ctrlProp" Target="../ctrlProps/ctrlProp1719.xml"/><Relationship Id="rId563" Type="http://schemas.openxmlformats.org/officeDocument/2006/relationships/ctrlProp" Target="../ctrlProps/ctrlProp1761.xml"/><Relationship Id="rId95" Type="http://schemas.openxmlformats.org/officeDocument/2006/relationships/ctrlProp" Target="../ctrlProps/ctrlProp1293.xml"/><Relationship Id="rId160" Type="http://schemas.openxmlformats.org/officeDocument/2006/relationships/ctrlProp" Target="../ctrlProps/ctrlProp1358.xml"/><Relationship Id="rId216" Type="http://schemas.openxmlformats.org/officeDocument/2006/relationships/ctrlProp" Target="../ctrlProps/ctrlProp1414.xml"/><Relationship Id="rId423" Type="http://schemas.openxmlformats.org/officeDocument/2006/relationships/ctrlProp" Target="../ctrlProps/ctrlProp1621.xml"/><Relationship Id="rId258" Type="http://schemas.openxmlformats.org/officeDocument/2006/relationships/ctrlProp" Target="../ctrlProps/ctrlProp1456.xml"/><Relationship Id="rId465" Type="http://schemas.openxmlformats.org/officeDocument/2006/relationships/ctrlProp" Target="../ctrlProps/ctrlProp1663.xml"/><Relationship Id="rId22" Type="http://schemas.openxmlformats.org/officeDocument/2006/relationships/ctrlProp" Target="../ctrlProps/ctrlProp1220.xml"/><Relationship Id="rId64" Type="http://schemas.openxmlformats.org/officeDocument/2006/relationships/ctrlProp" Target="../ctrlProps/ctrlProp1262.xml"/><Relationship Id="rId118" Type="http://schemas.openxmlformats.org/officeDocument/2006/relationships/ctrlProp" Target="../ctrlProps/ctrlProp1316.xml"/><Relationship Id="rId325" Type="http://schemas.openxmlformats.org/officeDocument/2006/relationships/ctrlProp" Target="../ctrlProps/ctrlProp1523.xml"/><Relationship Id="rId367" Type="http://schemas.openxmlformats.org/officeDocument/2006/relationships/ctrlProp" Target="../ctrlProps/ctrlProp1565.xml"/><Relationship Id="rId532" Type="http://schemas.openxmlformats.org/officeDocument/2006/relationships/ctrlProp" Target="../ctrlProps/ctrlProp1730.xml"/><Relationship Id="rId574" Type="http://schemas.openxmlformats.org/officeDocument/2006/relationships/ctrlProp" Target="../ctrlProps/ctrlProp1772.xml"/><Relationship Id="rId171" Type="http://schemas.openxmlformats.org/officeDocument/2006/relationships/ctrlProp" Target="../ctrlProps/ctrlProp1369.xml"/><Relationship Id="rId227" Type="http://schemas.openxmlformats.org/officeDocument/2006/relationships/ctrlProp" Target="../ctrlProps/ctrlProp1425.xml"/><Relationship Id="rId269" Type="http://schemas.openxmlformats.org/officeDocument/2006/relationships/ctrlProp" Target="../ctrlProps/ctrlProp1467.xml"/><Relationship Id="rId434" Type="http://schemas.openxmlformats.org/officeDocument/2006/relationships/ctrlProp" Target="../ctrlProps/ctrlProp1632.xml"/><Relationship Id="rId476" Type="http://schemas.openxmlformats.org/officeDocument/2006/relationships/ctrlProp" Target="../ctrlProps/ctrlProp1674.xml"/><Relationship Id="rId33" Type="http://schemas.openxmlformats.org/officeDocument/2006/relationships/ctrlProp" Target="../ctrlProps/ctrlProp1231.xml"/><Relationship Id="rId129" Type="http://schemas.openxmlformats.org/officeDocument/2006/relationships/ctrlProp" Target="../ctrlProps/ctrlProp1327.xml"/><Relationship Id="rId280" Type="http://schemas.openxmlformats.org/officeDocument/2006/relationships/ctrlProp" Target="../ctrlProps/ctrlProp1478.xml"/><Relationship Id="rId336" Type="http://schemas.openxmlformats.org/officeDocument/2006/relationships/ctrlProp" Target="../ctrlProps/ctrlProp1534.xml"/><Relationship Id="rId501" Type="http://schemas.openxmlformats.org/officeDocument/2006/relationships/ctrlProp" Target="../ctrlProps/ctrlProp1699.xml"/><Relationship Id="rId543" Type="http://schemas.openxmlformats.org/officeDocument/2006/relationships/ctrlProp" Target="../ctrlProps/ctrlProp1741.xml"/><Relationship Id="rId75" Type="http://schemas.openxmlformats.org/officeDocument/2006/relationships/ctrlProp" Target="../ctrlProps/ctrlProp1273.xml"/><Relationship Id="rId140" Type="http://schemas.openxmlformats.org/officeDocument/2006/relationships/ctrlProp" Target="../ctrlProps/ctrlProp1338.xml"/><Relationship Id="rId182" Type="http://schemas.openxmlformats.org/officeDocument/2006/relationships/ctrlProp" Target="../ctrlProps/ctrlProp1380.xml"/><Relationship Id="rId378" Type="http://schemas.openxmlformats.org/officeDocument/2006/relationships/ctrlProp" Target="../ctrlProps/ctrlProp1576.xml"/><Relationship Id="rId403" Type="http://schemas.openxmlformats.org/officeDocument/2006/relationships/ctrlProp" Target="../ctrlProps/ctrlProp1601.xml"/><Relationship Id="rId585" Type="http://schemas.openxmlformats.org/officeDocument/2006/relationships/ctrlProp" Target="../ctrlProps/ctrlProp1783.xml"/><Relationship Id="rId6" Type="http://schemas.openxmlformats.org/officeDocument/2006/relationships/ctrlProp" Target="../ctrlProps/ctrlProp1204.xml"/><Relationship Id="rId238" Type="http://schemas.openxmlformats.org/officeDocument/2006/relationships/ctrlProp" Target="../ctrlProps/ctrlProp1436.xml"/><Relationship Id="rId445" Type="http://schemas.openxmlformats.org/officeDocument/2006/relationships/ctrlProp" Target="../ctrlProps/ctrlProp1643.xml"/><Relationship Id="rId487" Type="http://schemas.openxmlformats.org/officeDocument/2006/relationships/ctrlProp" Target="../ctrlProps/ctrlProp1685.xml"/><Relationship Id="rId291" Type="http://schemas.openxmlformats.org/officeDocument/2006/relationships/ctrlProp" Target="../ctrlProps/ctrlProp1489.xml"/><Relationship Id="rId305" Type="http://schemas.openxmlformats.org/officeDocument/2006/relationships/ctrlProp" Target="../ctrlProps/ctrlProp1503.xml"/><Relationship Id="rId347" Type="http://schemas.openxmlformats.org/officeDocument/2006/relationships/ctrlProp" Target="../ctrlProps/ctrlProp1545.xml"/><Relationship Id="rId512" Type="http://schemas.openxmlformats.org/officeDocument/2006/relationships/ctrlProp" Target="../ctrlProps/ctrlProp1710.xml"/><Relationship Id="rId44" Type="http://schemas.openxmlformats.org/officeDocument/2006/relationships/ctrlProp" Target="../ctrlProps/ctrlProp1242.xml"/><Relationship Id="rId86" Type="http://schemas.openxmlformats.org/officeDocument/2006/relationships/ctrlProp" Target="../ctrlProps/ctrlProp1284.xml"/><Relationship Id="rId151" Type="http://schemas.openxmlformats.org/officeDocument/2006/relationships/ctrlProp" Target="../ctrlProps/ctrlProp1349.xml"/><Relationship Id="rId389" Type="http://schemas.openxmlformats.org/officeDocument/2006/relationships/ctrlProp" Target="../ctrlProps/ctrlProp1587.xml"/><Relationship Id="rId554" Type="http://schemas.openxmlformats.org/officeDocument/2006/relationships/ctrlProp" Target="../ctrlProps/ctrlProp1752.xml"/><Relationship Id="rId193" Type="http://schemas.openxmlformats.org/officeDocument/2006/relationships/ctrlProp" Target="../ctrlProps/ctrlProp1391.xml"/><Relationship Id="rId207" Type="http://schemas.openxmlformats.org/officeDocument/2006/relationships/ctrlProp" Target="../ctrlProps/ctrlProp1405.xml"/><Relationship Id="rId249" Type="http://schemas.openxmlformats.org/officeDocument/2006/relationships/ctrlProp" Target="../ctrlProps/ctrlProp1447.xml"/><Relationship Id="rId414" Type="http://schemas.openxmlformats.org/officeDocument/2006/relationships/ctrlProp" Target="../ctrlProps/ctrlProp1612.xml"/><Relationship Id="rId456" Type="http://schemas.openxmlformats.org/officeDocument/2006/relationships/ctrlProp" Target="../ctrlProps/ctrlProp1654.xml"/><Relationship Id="rId498" Type="http://schemas.openxmlformats.org/officeDocument/2006/relationships/ctrlProp" Target="../ctrlProps/ctrlProp1696.xml"/><Relationship Id="rId13" Type="http://schemas.openxmlformats.org/officeDocument/2006/relationships/ctrlProp" Target="../ctrlProps/ctrlProp1211.xml"/><Relationship Id="rId109" Type="http://schemas.openxmlformats.org/officeDocument/2006/relationships/ctrlProp" Target="../ctrlProps/ctrlProp1307.xml"/><Relationship Id="rId260" Type="http://schemas.openxmlformats.org/officeDocument/2006/relationships/ctrlProp" Target="../ctrlProps/ctrlProp1458.xml"/><Relationship Id="rId316" Type="http://schemas.openxmlformats.org/officeDocument/2006/relationships/ctrlProp" Target="../ctrlProps/ctrlProp1514.xml"/><Relationship Id="rId523" Type="http://schemas.openxmlformats.org/officeDocument/2006/relationships/ctrlProp" Target="../ctrlProps/ctrlProp1721.xml"/><Relationship Id="rId55" Type="http://schemas.openxmlformats.org/officeDocument/2006/relationships/ctrlProp" Target="../ctrlProps/ctrlProp1253.xml"/><Relationship Id="rId97" Type="http://schemas.openxmlformats.org/officeDocument/2006/relationships/ctrlProp" Target="../ctrlProps/ctrlProp1295.xml"/><Relationship Id="rId120" Type="http://schemas.openxmlformats.org/officeDocument/2006/relationships/ctrlProp" Target="../ctrlProps/ctrlProp1318.xml"/><Relationship Id="rId358" Type="http://schemas.openxmlformats.org/officeDocument/2006/relationships/ctrlProp" Target="../ctrlProps/ctrlProp1556.xml"/><Relationship Id="rId565" Type="http://schemas.openxmlformats.org/officeDocument/2006/relationships/ctrlProp" Target="../ctrlProps/ctrlProp1763.xml"/><Relationship Id="rId162" Type="http://schemas.openxmlformats.org/officeDocument/2006/relationships/ctrlProp" Target="../ctrlProps/ctrlProp1360.xml"/><Relationship Id="rId218" Type="http://schemas.openxmlformats.org/officeDocument/2006/relationships/ctrlProp" Target="../ctrlProps/ctrlProp1416.xml"/><Relationship Id="rId425" Type="http://schemas.openxmlformats.org/officeDocument/2006/relationships/ctrlProp" Target="../ctrlProps/ctrlProp1623.xml"/><Relationship Id="rId467" Type="http://schemas.openxmlformats.org/officeDocument/2006/relationships/ctrlProp" Target="../ctrlProps/ctrlProp1665.xml"/><Relationship Id="rId271" Type="http://schemas.openxmlformats.org/officeDocument/2006/relationships/ctrlProp" Target="../ctrlProps/ctrlProp1469.xml"/><Relationship Id="rId24" Type="http://schemas.openxmlformats.org/officeDocument/2006/relationships/ctrlProp" Target="../ctrlProps/ctrlProp1222.xml"/><Relationship Id="rId66" Type="http://schemas.openxmlformats.org/officeDocument/2006/relationships/ctrlProp" Target="../ctrlProps/ctrlProp1264.xml"/><Relationship Id="rId131" Type="http://schemas.openxmlformats.org/officeDocument/2006/relationships/ctrlProp" Target="../ctrlProps/ctrlProp1329.xml"/><Relationship Id="rId327" Type="http://schemas.openxmlformats.org/officeDocument/2006/relationships/ctrlProp" Target="../ctrlProps/ctrlProp1525.xml"/><Relationship Id="rId369" Type="http://schemas.openxmlformats.org/officeDocument/2006/relationships/ctrlProp" Target="../ctrlProps/ctrlProp1567.xml"/><Relationship Id="rId534" Type="http://schemas.openxmlformats.org/officeDocument/2006/relationships/ctrlProp" Target="../ctrlProps/ctrlProp1732.xml"/><Relationship Id="rId576" Type="http://schemas.openxmlformats.org/officeDocument/2006/relationships/ctrlProp" Target="../ctrlProps/ctrlProp1774.xml"/><Relationship Id="rId173" Type="http://schemas.openxmlformats.org/officeDocument/2006/relationships/ctrlProp" Target="../ctrlProps/ctrlProp1371.xml"/><Relationship Id="rId229" Type="http://schemas.openxmlformats.org/officeDocument/2006/relationships/ctrlProp" Target="../ctrlProps/ctrlProp1427.xml"/><Relationship Id="rId380" Type="http://schemas.openxmlformats.org/officeDocument/2006/relationships/ctrlProp" Target="../ctrlProps/ctrlProp1578.xml"/><Relationship Id="rId436" Type="http://schemas.openxmlformats.org/officeDocument/2006/relationships/ctrlProp" Target="../ctrlProps/ctrlProp1634.xml"/><Relationship Id="rId240" Type="http://schemas.openxmlformats.org/officeDocument/2006/relationships/ctrlProp" Target="../ctrlProps/ctrlProp1438.xml"/><Relationship Id="rId478" Type="http://schemas.openxmlformats.org/officeDocument/2006/relationships/ctrlProp" Target="../ctrlProps/ctrlProp1676.xml"/><Relationship Id="rId35" Type="http://schemas.openxmlformats.org/officeDocument/2006/relationships/ctrlProp" Target="../ctrlProps/ctrlProp1233.xml"/><Relationship Id="rId77" Type="http://schemas.openxmlformats.org/officeDocument/2006/relationships/ctrlProp" Target="../ctrlProps/ctrlProp1275.xml"/><Relationship Id="rId100" Type="http://schemas.openxmlformats.org/officeDocument/2006/relationships/ctrlProp" Target="../ctrlProps/ctrlProp1298.xml"/><Relationship Id="rId282" Type="http://schemas.openxmlformats.org/officeDocument/2006/relationships/ctrlProp" Target="../ctrlProps/ctrlProp1480.xml"/><Relationship Id="rId338" Type="http://schemas.openxmlformats.org/officeDocument/2006/relationships/ctrlProp" Target="../ctrlProps/ctrlProp1536.xml"/><Relationship Id="rId503" Type="http://schemas.openxmlformats.org/officeDocument/2006/relationships/ctrlProp" Target="../ctrlProps/ctrlProp1701.xml"/><Relationship Id="rId545" Type="http://schemas.openxmlformats.org/officeDocument/2006/relationships/ctrlProp" Target="../ctrlProps/ctrlProp1743.xml"/><Relationship Id="rId8" Type="http://schemas.openxmlformats.org/officeDocument/2006/relationships/ctrlProp" Target="../ctrlProps/ctrlProp1206.xml"/><Relationship Id="rId142" Type="http://schemas.openxmlformats.org/officeDocument/2006/relationships/ctrlProp" Target="../ctrlProps/ctrlProp1340.xml"/><Relationship Id="rId184" Type="http://schemas.openxmlformats.org/officeDocument/2006/relationships/ctrlProp" Target="../ctrlProps/ctrlProp1382.xml"/><Relationship Id="rId391" Type="http://schemas.openxmlformats.org/officeDocument/2006/relationships/ctrlProp" Target="../ctrlProps/ctrlProp1589.xml"/><Relationship Id="rId405" Type="http://schemas.openxmlformats.org/officeDocument/2006/relationships/ctrlProp" Target="../ctrlProps/ctrlProp1603.xml"/><Relationship Id="rId447" Type="http://schemas.openxmlformats.org/officeDocument/2006/relationships/ctrlProp" Target="../ctrlProps/ctrlProp1645.xml"/><Relationship Id="rId251" Type="http://schemas.openxmlformats.org/officeDocument/2006/relationships/ctrlProp" Target="../ctrlProps/ctrlProp1449.xml"/><Relationship Id="rId489" Type="http://schemas.openxmlformats.org/officeDocument/2006/relationships/ctrlProp" Target="../ctrlProps/ctrlProp1687.xml"/><Relationship Id="rId46" Type="http://schemas.openxmlformats.org/officeDocument/2006/relationships/ctrlProp" Target="../ctrlProps/ctrlProp1244.xml"/><Relationship Id="rId293" Type="http://schemas.openxmlformats.org/officeDocument/2006/relationships/ctrlProp" Target="../ctrlProps/ctrlProp1491.xml"/><Relationship Id="rId307" Type="http://schemas.openxmlformats.org/officeDocument/2006/relationships/ctrlProp" Target="../ctrlProps/ctrlProp1505.xml"/><Relationship Id="rId349" Type="http://schemas.openxmlformats.org/officeDocument/2006/relationships/ctrlProp" Target="../ctrlProps/ctrlProp1547.xml"/><Relationship Id="rId514" Type="http://schemas.openxmlformats.org/officeDocument/2006/relationships/ctrlProp" Target="../ctrlProps/ctrlProp1712.xml"/><Relationship Id="rId556" Type="http://schemas.openxmlformats.org/officeDocument/2006/relationships/ctrlProp" Target="../ctrlProps/ctrlProp1754.xml"/><Relationship Id="rId88" Type="http://schemas.openxmlformats.org/officeDocument/2006/relationships/ctrlProp" Target="../ctrlProps/ctrlProp1286.xml"/><Relationship Id="rId111" Type="http://schemas.openxmlformats.org/officeDocument/2006/relationships/ctrlProp" Target="../ctrlProps/ctrlProp1309.xml"/><Relationship Id="rId153" Type="http://schemas.openxmlformats.org/officeDocument/2006/relationships/ctrlProp" Target="../ctrlProps/ctrlProp1351.xml"/><Relationship Id="rId195" Type="http://schemas.openxmlformats.org/officeDocument/2006/relationships/ctrlProp" Target="../ctrlProps/ctrlProp1393.xml"/><Relationship Id="rId209" Type="http://schemas.openxmlformats.org/officeDocument/2006/relationships/ctrlProp" Target="../ctrlProps/ctrlProp1407.xml"/><Relationship Id="rId360" Type="http://schemas.openxmlformats.org/officeDocument/2006/relationships/ctrlProp" Target="../ctrlProps/ctrlProp1558.xml"/><Relationship Id="rId416" Type="http://schemas.openxmlformats.org/officeDocument/2006/relationships/ctrlProp" Target="../ctrlProps/ctrlProp1614.xml"/><Relationship Id="rId220" Type="http://schemas.openxmlformats.org/officeDocument/2006/relationships/ctrlProp" Target="../ctrlProps/ctrlProp1418.xml"/><Relationship Id="rId458" Type="http://schemas.openxmlformats.org/officeDocument/2006/relationships/ctrlProp" Target="../ctrlProps/ctrlProp1656.xml"/><Relationship Id="rId15" Type="http://schemas.openxmlformats.org/officeDocument/2006/relationships/ctrlProp" Target="../ctrlProps/ctrlProp1213.xml"/><Relationship Id="rId57" Type="http://schemas.openxmlformats.org/officeDocument/2006/relationships/ctrlProp" Target="../ctrlProps/ctrlProp1255.xml"/><Relationship Id="rId262" Type="http://schemas.openxmlformats.org/officeDocument/2006/relationships/ctrlProp" Target="../ctrlProps/ctrlProp1460.xml"/><Relationship Id="rId318" Type="http://schemas.openxmlformats.org/officeDocument/2006/relationships/ctrlProp" Target="../ctrlProps/ctrlProp1516.xml"/><Relationship Id="rId525" Type="http://schemas.openxmlformats.org/officeDocument/2006/relationships/ctrlProp" Target="../ctrlProps/ctrlProp1723.xml"/><Relationship Id="rId567" Type="http://schemas.openxmlformats.org/officeDocument/2006/relationships/ctrlProp" Target="../ctrlProps/ctrlProp1765.xml"/><Relationship Id="rId99" Type="http://schemas.openxmlformats.org/officeDocument/2006/relationships/ctrlProp" Target="../ctrlProps/ctrlProp1297.xml"/><Relationship Id="rId122" Type="http://schemas.openxmlformats.org/officeDocument/2006/relationships/ctrlProp" Target="../ctrlProps/ctrlProp1320.xml"/><Relationship Id="rId164" Type="http://schemas.openxmlformats.org/officeDocument/2006/relationships/ctrlProp" Target="../ctrlProps/ctrlProp1362.xml"/><Relationship Id="rId371" Type="http://schemas.openxmlformats.org/officeDocument/2006/relationships/ctrlProp" Target="../ctrlProps/ctrlProp1569.xml"/><Relationship Id="rId427" Type="http://schemas.openxmlformats.org/officeDocument/2006/relationships/ctrlProp" Target="../ctrlProps/ctrlProp1625.xml"/><Relationship Id="rId469" Type="http://schemas.openxmlformats.org/officeDocument/2006/relationships/ctrlProp" Target="../ctrlProps/ctrlProp1667.xml"/><Relationship Id="rId26" Type="http://schemas.openxmlformats.org/officeDocument/2006/relationships/ctrlProp" Target="../ctrlProps/ctrlProp1224.xml"/><Relationship Id="rId231" Type="http://schemas.openxmlformats.org/officeDocument/2006/relationships/ctrlProp" Target="../ctrlProps/ctrlProp1429.xml"/><Relationship Id="rId273" Type="http://schemas.openxmlformats.org/officeDocument/2006/relationships/ctrlProp" Target="../ctrlProps/ctrlProp1471.xml"/><Relationship Id="rId329" Type="http://schemas.openxmlformats.org/officeDocument/2006/relationships/ctrlProp" Target="../ctrlProps/ctrlProp1527.xml"/><Relationship Id="rId480" Type="http://schemas.openxmlformats.org/officeDocument/2006/relationships/ctrlProp" Target="../ctrlProps/ctrlProp1678.xml"/><Relationship Id="rId536" Type="http://schemas.openxmlformats.org/officeDocument/2006/relationships/ctrlProp" Target="../ctrlProps/ctrlProp1734.xml"/><Relationship Id="rId68" Type="http://schemas.openxmlformats.org/officeDocument/2006/relationships/ctrlProp" Target="../ctrlProps/ctrlProp1266.xml"/><Relationship Id="rId133" Type="http://schemas.openxmlformats.org/officeDocument/2006/relationships/ctrlProp" Target="../ctrlProps/ctrlProp1331.xml"/><Relationship Id="rId175" Type="http://schemas.openxmlformats.org/officeDocument/2006/relationships/ctrlProp" Target="../ctrlProps/ctrlProp1373.xml"/><Relationship Id="rId340" Type="http://schemas.openxmlformats.org/officeDocument/2006/relationships/ctrlProp" Target="../ctrlProps/ctrlProp1538.xml"/><Relationship Id="rId578" Type="http://schemas.openxmlformats.org/officeDocument/2006/relationships/ctrlProp" Target="../ctrlProps/ctrlProp1776.xml"/><Relationship Id="rId200" Type="http://schemas.openxmlformats.org/officeDocument/2006/relationships/ctrlProp" Target="../ctrlProps/ctrlProp1398.xml"/><Relationship Id="rId382" Type="http://schemas.openxmlformats.org/officeDocument/2006/relationships/ctrlProp" Target="../ctrlProps/ctrlProp1580.xml"/><Relationship Id="rId438" Type="http://schemas.openxmlformats.org/officeDocument/2006/relationships/ctrlProp" Target="../ctrlProps/ctrlProp1636.xml"/><Relationship Id="rId242" Type="http://schemas.openxmlformats.org/officeDocument/2006/relationships/ctrlProp" Target="../ctrlProps/ctrlProp1440.xml"/><Relationship Id="rId284" Type="http://schemas.openxmlformats.org/officeDocument/2006/relationships/ctrlProp" Target="../ctrlProps/ctrlProp1482.xml"/><Relationship Id="rId491" Type="http://schemas.openxmlformats.org/officeDocument/2006/relationships/ctrlProp" Target="../ctrlProps/ctrlProp1689.xml"/><Relationship Id="rId505" Type="http://schemas.openxmlformats.org/officeDocument/2006/relationships/ctrlProp" Target="../ctrlProps/ctrlProp1703.xml"/><Relationship Id="rId37" Type="http://schemas.openxmlformats.org/officeDocument/2006/relationships/ctrlProp" Target="../ctrlProps/ctrlProp1235.xml"/><Relationship Id="rId79" Type="http://schemas.openxmlformats.org/officeDocument/2006/relationships/ctrlProp" Target="../ctrlProps/ctrlProp1277.xml"/><Relationship Id="rId102" Type="http://schemas.openxmlformats.org/officeDocument/2006/relationships/ctrlProp" Target="../ctrlProps/ctrlProp1300.xml"/><Relationship Id="rId144" Type="http://schemas.openxmlformats.org/officeDocument/2006/relationships/ctrlProp" Target="../ctrlProps/ctrlProp1342.xml"/><Relationship Id="rId547" Type="http://schemas.openxmlformats.org/officeDocument/2006/relationships/ctrlProp" Target="../ctrlProps/ctrlProp1745.xml"/><Relationship Id="rId90" Type="http://schemas.openxmlformats.org/officeDocument/2006/relationships/ctrlProp" Target="../ctrlProps/ctrlProp1288.xml"/><Relationship Id="rId186" Type="http://schemas.openxmlformats.org/officeDocument/2006/relationships/ctrlProp" Target="../ctrlProps/ctrlProp1384.xml"/><Relationship Id="rId351" Type="http://schemas.openxmlformats.org/officeDocument/2006/relationships/ctrlProp" Target="../ctrlProps/ctrlProp1549.xml"/><Relationship Id="rId393" Type="http://schemas.openxmlformats.org/officeDocument/2006/relationships/ctrlProp" Target="../ctrlProps/ctrlProp1591.xml"/><Relationship Id="rId407" Type="http://schemas.openxmlformats.org/officeDocument/2006/relationships/ctrlProp" Target="../ctrlProps/ctrlProp1605.xml"/><Relationship Id="rId449" Type="http://schemas.openxmlformats.org/officeDocument/2006/relationships/ctrlProp" Target="../ctrlProps/ctrlProp1647.xml"/><Relationship Id="rId211" Type="http://schemas.openxmlformats.org/officeDocument/2006/relationships/ctrlProp" Target="../ctrlProps/ctrlProp1409.xml"/><Relationship Id="rId253" Type="http://schemas.openxmlformats.org/officeDocument/2006/relationships/ctrlProp" Target="../ctrlProps/ctrlProp1451.xml"/><Relationship Id="rId295" Type="http://schemas.openxmlformats.org/officeDocument/2006/relationships/ctrlProp" Target="../ctrlProps/ctrlProp1493.xml"/><Relationship Id="rId309" Type="http://schemas.openxmlformats.org/officeDocument/2006/relationships/ctrlProp" Target="../ctrlProps/ctrlProp1507.xml"/><Relationship Id="rId460" Type="http://schemas.openxmlformats.org/officeDocument/2006/relationships/ctrlProp" Target="../ctrlProps/ctrlProp1658.xml"/><Relationship Id="rId516" Type="http://schemas.openxmlformats.org/officeDocument/2006/relationships/ctrlProp" Target="../ctrlProps/ctrlProp1714.xml"/><Relationship Id="rId48" Type="http://schemas.openxmlformats.org/officeDocument/2006/relationships/ctrlProp" Target="../ctrlProps/ctrlProp1246.xml"/><Relationship Id="rId113" Type="http://schemas.openxmlformats.org/officeDocument/2006/relationships/ctrlProp" Target="../ctrlProps/ctrlProp1311.xml"/><Relationship Id="rId320" Type="http://schemas.openxmlformats.org/officeDocument/2006/relationships/ctrlProp" Target="../ctrlProps/ctrlProp1518.xml"/><Relationship Id="rId558" Type="http://schemas.openxmlformats.org/officeDocument/2006/relationships/ctrlProp" Target="../ctrlProps/ctrlProp1756.xml"/><Relationship Id="rId155" Type="http://schemas.openxmlformats.org/officeDocument/2006/relationships/ctrlProp" Target="../ctrlProps/ctrlProp1353.xml"/><Relationship Id="rId197" Type="http://schemas.openxmlformats.org/officeDocument/2006/relationships/ctrlProp" Target="../ctrlProps/ctrlProp1395.xml"/><Relationship Id="rId362" Type="http://schemas.openxmlformats.org/officeDocument/2006/relationships/ctrlProp" Target="../ctrlProps/ctrlProp1560.xml"/><Relationship Id="rId418" Type="http://schemas.openxmlformats.org/officeDocument/2006/relationships/ctrlProp" Target="../ctrlProps/ctrlProp1616.xml"/><Relationship Id="rId222" Type="http://schemas.openxmlformats.org/officeDocument/2006/relationships/ctrlProp" Target="../ctrlProps/ctrlProp1420.xml"/><Relationship Id="rId264" Type="http://schemas.openxmlformats.org/officeDocument/2006/relationships/ctrlProp" Target="../ctrlProps/ctrlProp1462.xml"/><Relationship Id="rId471" Type="http://schemas.openxmlformats.org/officeDocument/2006/relationships/ctrlProp" Target="../ctrlProps/ctrlProp1669.xml"/><Relationship Id="rId17" Type="http://schemas.openxmlformats.org/officeDocument/2006/relationships/ctrlProp" Target="../ctrlProps/ctrlProp1215.xml"/><Relationship Id="rId59" Type="http://schemas.openxmlformats.org/officeDocument/2006/relationships/ctrlProp" Target="../ctrlProps/ctrlProp1257.xml"/><Relationship Id="rId124" Type="http://schemas.openxmlformats.org/officeDocument/2006/relationships/ctrlProp" Target="../ctrlProps/ctrlProp1322.xml"/><Relationship Id="rId527" Type="http://schemas.openxmlformats.org/officeDocument/2006/relationships/ctrlProp" Target="../ctrlProps/ctrlProp1725.xml"/><Relationship Id="rId569" Type="http://schemas.openxmlformats.org/officeDocument/2006/relationships/ctrlProp" Target="../ctrlProps/ctrlProp1767.xml"/><Relationship Id="rId70" Type="http://schemas.openxmlformats.org/officeDocument/2006/relationships/ctrlProp" Target="../ctrlProps/ctrlProp1268.xml"/><Relationship Id="rId166" Type="http://schemas.openxmlformats.org/officeDocument/2006/relationships/ctrlProp" Target="../ctrlProps/ctrlProp1364.xml"/><Relationship Id="rId331" Type="http://schemas.openxmlformats.org/officeDocument/2006/relationships/ctrlProp" Target="../ctrlProps/ctrlProp1529.xml"/><Relationship Id="rId373" Type="http://schemas.openxmlformats.org/officeDocument/2006/relationships/ctrlProp" Target="../ctrlProps/ctrlProp1571.xml"/><Relationship Id="rId429" Type="http://schemas.openxmlformats.org/officeDocument/2006/relationships/ctrlProp" Target="../ctrlProps/ctrlProp1627.xml"/><Relationship Id="rId580" Type="http://schemas.openxmlformats.org/officeDocument/2006/relationships/ctrlProp" Target="../ctrlProps/ctrlProp1778.xml"/><Relationship Id="rId1" Type="http://schemas.openxmlformats.org/officeDocument/2006/relationships/printerSettings" Target="../printerSettings/printerSettings6.bin"/><Relationship Id="rId233" Type="http://schemas.openxmlformats.org/officeDocument/2006/relationships/ctrlProp" Target="../ctrlProps/ctrlProp1431.xml"/><Relationship Id="rId440" Type="http://schemas.openxmlformats.org/officeDocument/2006/relationships/ctrlProp" Target="../ctrlProps/ctrlProp1638.xml"/><Relationship Id="rId28" Type="http://schemas.openxmlformats.org/officeDocument/2006/relationships/ctrlProp" Target="../ctrlProps/ctrlProp1226.xml"/><Relationship Id="rId275" Type="http://schemas.openxmlformats.org/officeDocument/2006/relationships/ctrlProp" Target="../ctrlProps/ctrlProp1473.xml"/><Relationship Id="rId300" Type="http://schemas.openxmlformats.org/officeDocument/2006/relationships/ctrlProp" Target="../ctrlProps/ctrlProp1498.xml"/><Relationship Id="rId482" Type="http://schemas.openxmlformats.org/officeDocument/2006/relationships/ctrlProp" Target="../ctrlProps/ctrlProp1680.xml"/><Relationship Id="rId538" Type="http://schemas.openxmlformats.org/officeDocument/2006/relationships/ctrlProp" Target="../ctrlProps/ctrlProp1736.xml"/><Relationship Id="rId81" Type="http://schemas.openxmlformats.org/officeDocument/2006/relationships/ctrlProp" Target="../ctrlProps/ctrlProp1279.xml"/><Relationship Id="rId135" Type="http://schemas.openxmlformats.org/officeDocument/2006/relationships/ctrlProp" Target="../ctrlProps/ctrlProp1333.xml"/><Relationship Id="rId177" Type="http://schemas.openxmlformats.org/officeDocument/2006/relationships/ctrlProp" Target="../ctrlProps/ctrlProp1375.xml"/><Relationship Id="rId342" Type="http://schemas.openxmlformats.org/officeDocument/2006/relationships/ctrlProp" Target="../ctrlProps/ctrlProp1540.xml"/><Relationship Id="rId384" Type="http://schemas.openxmlformats.org/officeDocument/2006/relationships/ctrlProp" Target="../ctrlProps/ctrlProp1582.xml"/><Relationship Id="rId202" Type="http://schemas.openxmlformats.org/officeDocument/2006/relationships/ctrlProp" Target="../ctrlProps/ctrlProp1400.xml"/><Relationship Id="rId244" Type="http://schemas.openxmlformats.org/officeDocument/2006/relationships/ctrlProp" Target="../ctrlProps/ctrlProp1442.xml"/><Relationship Id="rId39" Type="http://schemas.openxmlformats.org/officeDocument/2006/relationships/ctrlProp" Target="../ctrlProps/ctrlProp1237.xml"/><Relationship Id="rId286" Type="http://schemas.openxmlformats.org/officeDocument/2006/relationships/ctrlProp" Target="../ctrlProps/ctrlProp1484.xml"/><Relationship Id="rId451" Type="http://schemas.openxmlformats.org/officeDocument/2006/relationships/ctrlProp" Target="../ctrlProps/ctrlProp1649.xml"/><Relationship Id="rId493" Type="http://schemas.openxmlformats.org/officeDocument/2006/relationships/ctrlProp" Target="../ctrlProps/ctrlProp1691.xml"/><Relationship Id="rId507" Type="http://schemas.openxmlformats.org/officeDocument/2006/relationships/ctrlProp" Target="../ctrlProps/ctrlProp1705.xml"/><Relationship Id="rId549" Type="http://schemas.openxmlformats.org/officeDocument/2006/relationships/ctrlProp" Target="../ctrlProps/ctrlProp1747.xml"/><Relationship Id="rId50" Type="http://schemas.openxmlformats.org/officeDocument/2006/relationships/ctrlProp" Target="../ctrlProps/ctrlProp1248.xml"/><Relationship Id="rId104" Type="http://schemas.openxmlformats.org/officeDocument/2006/relationships/ctrlProp" Target="../ctrlProps/ctrlProp1302.xml"/><Relationship Id="rId146" Type="http://schemas.openxmlformats.org/officeDocument/2006/relationships/ctrlProp" Target="../ctrlProps/ctrlProp1344.xml"/><Relationship Id="rId188" Type="http://schemas.openxmlformats.org/officeDocument/2006/relationships/ctrlProp" Target="../ctrlProps/ctrlProp1386.xml"/><Relationship Id="rId311" Type="http://schemas.openxmlformats.org/officeDocument/2006/relationships/ctrlProp" Target="../ctrlProps/ctrlProp1509.xml"/><Relationship Id="rId353" Type="http://schemas.openxmlformats.org/officeDocument/2006/relationships/ctrlProp" Target="../ctrlProps/ctrlProp1551.xml"/><Relationship Id="rId395" Type="http://schemas.openxmlformats.org/officeDocument/2006/relationships/ctrlProp" Target="../ctrlProps/ctrlProp1593.xml"/><Relationship Id="rId409" Type="http://schemas.openxmlformats.org/officeDocument/2006/relationships/ctrlProp" Target="../ctrlProps/ctrlProp1607.xml"/><Relationship Id="rId560" Type="http://schemas.openxmlformats.org/officeDocument/2006/relationships/ctrlProp" Target="../ctrlProps/ctrlProp1758.xml"/><Relationship Id="rId92" Type="http://schemas.openxmlformats.org/officeDocument/2006/relationships/ctrlProp" Target="../ctrlProps/ctrlProp1290.xml"/><Relationship Id="rId213" Type="http://schemas.openxmlformats.org/officeDocument/2006/relationships/ctrlProp" Target="../ctrlProps/ctrlProp1411.xml"/><Relationship Id="rId420" Type="http://schemas.openxmlformats.org/officeDocument/2006/relationships/ctrlProp" Target="../ctrlProps/ctrlProp1618.xml"/><Relationship Id="rId255" Type="http://schemas.openxmlformats.org/officeDocument/2006/relationships/ctrlProp" Target="../ctrlProps/ctrlProp1453.xml"/><Relationship Id="rId297" Type="http://schemas.openxmlformats.org/officeDocument/2006/relationships/ctrlProp" Target="../ctrlProps/ctrlProp1495.xml"/><Relationship Id="rId462" Type="http://schemas.openxmlformats.org/officeDocument/2006/relationships/ctrlProp" Target="../ctrlProps/ctrlProp1660.xml"/><Relationship Id="rId518" Type="http://schemas.openxmlformats.org/officeDocument/2006/relationships/ctrlProp" Target="../ctrlProps/ctrlProp1716.xml"/><Relationship Id="rId115" Type="http://schemas.openxmlformats.org/officeDocument/2006/relationships/ctrlProp" Target="../ctrlProps/ctrlProp1313.xml"/><Relationship Id="rId157" Type="http://schemas.openxmlformats.org/officeDocument/2006/relationships/ctrlProp" Target="../ctrlProps/ctrlProp1355.xml"/><Relationship Id="rId322" Type="http://schemas.openxmlformats.org/officeDocument/2006/relationships/ctrlProp" Target="../ctrlProps/ctrlProp1520.xml"/><Relationship Id="rId364" Type="http://schemas.openxmlformats.org/officeDocument/2006/relationships/ctrlProp" Target="../ctrlProps/ctrlProp1562.xml"/><Relationship Id="rId61" Type="http://schemas.openxmlformats.org/officeDocument/2006/relationships/ctrlProp" Target="../ctrlProps/ctrlProp1259.xml"/><Relationship Id="rId199" Type="http://schemas.openxmlformats.org/officeDocument/2006/relationships/ctrlProp" Target="../ctrlProps/ctrlProp1397.xml"/><Relationship Id="rId571" Type="http://schemas.openxmlformats.org/officeDocument/2006/relationships/ctrlProp" Target="../ctrlProps/ctrlProp1769.xml"/><Relationship Id="rId19" Type="http://schemas.openxmlformats.org/officeDocument/2006/relationships/ctrlProp" Target="../ctrlProps/ctrlProp1217.xml"/><Relationship Id="rId224" Type="http://schemas.openxmlformats.org/officeDocument/2006/relationships/ctrlProp" Target="../ctrlProps/ctrlProp1422.xml"/><Relationship Id="rId266" Type="http://schemas.openxmlformats.org/officeDocument/2006/relationships/ctrlProp" Target="../ctrlProps/ctrlProp1464.xml"/><Relationship Id="rId431" Type="http://schemas.openxmlformats.org/officeDocument/2006/relationships/ctrlProp" Target="../ctrlProps/ctrlProp1629.xml"/><Relationship Id="rId473" Type="http://schemas.openxmlformats.org/officeDocument/2006/relationships/ctrlProp" Target="../ctrlProps/ctrlProp1671.xml"/><Relationship Id="rId529" Type="http://schemas.openxmlformats.org/officeDocument/2006/relationships/ctrlProp" Target="../ctrlProps/ctrlProp1727.xml"/><Relationship Id="rId30" Type="http://schemas.openxmlformats.org/officeDocument/2006/relationships/ctrlProp" Target="../ctrlProps/ctrlProp1228.xml"/><Relationship Id="rId126" Type="http://schemas.openxmlformats.org/officeDocument/2006/relationships/ctrlProp" Target="../ctrlProps/ctrlProp1324.xml"/><Relationship Id="rId168" Type="http://schemas.openxmlformats.org/officeDocument/2006/relationships/ctrlProp" Target="../ctrlProps/ctrlProp1366.xml"/><Relationship Id="rId333" Type="http://schemas.openxmlformats.org/officeDocument/2006/relationships/ctrlProp" Target="../ctrlProps/ctrlProp1531.xml"/><Relationship Id="rId540" Type="http://schemas.openxmlformats.org/officeDocument/2006/relationships/ctrlProp" Target="../ctrlProps/ctrlProp1738.xml"/><Relationship Id="rId72" Type="http://schemas.openxmlformats.org/officeDocument/2006/relationships/ctrlProp" Target="../ctrlProps/ctrlProp1270.xml"/><Relationship Id="rId375" Type="http://schemas.openxmlformats.org/officeDocument/2006/relationships/ctrlProp" Target="../ctrlProps/ctrlProp1573.xml"/><Relationship Id="rId582" Type="http://schemas.openxmlformats.org/officeDocument/2006/relationships/ctrlProp" Target="../ctrlProps/ctrlProp1780.xml"/><Relationship Id="rId3" Type="http://schemas.openxmlformats.org/officeDocument/2006/relationships/vmlDrawing" Target="../drawings/vmlDrawing4.vml"/><Relationship Id="rId235" Type="http://schemas.openxmlformats.org/officeDocument/2006/relationships/ctrlProp" Target="../ctrlProps/ctrlProp1433.xml"/><Relationship Id="rId277" Type="http://schemas.openxmlformats.org/officeDocument/2006/relationships/ctrlProp" Target="../ctrlProps/ctrlProp1475.xml"/><Relationship Id="rId400" Type="http://schemas.openxmlformats.org/officeDocument/2006/relationships/ctrlProp" Target="../ctrlProps/ctrlProp1598.xml"/><Relationship Id="rId442" Type="http://schemas.openxmlformats.org/officeDocument/2006/relationships/ctrlProp" Target="../ctrlProps/ctrlProp1640.xml"/><Relationship Id="rId484" Type="http://schemas.openxmlformats.org/officeDocument/2006/relationships/ctrlProp" Target="../ctrlProps/ctrlProp1682.xml"/><Relationship Id="rId137" Type="http://schemas.openxmlformats.org/officeDocument/2006/relationships/ctrlProp" Target="../ctrlProps/ctrlProp1335.xml"/><Relationship Id="rId302" Type="http://schemas.openxmlformats.org/officeDocument/2006/relationships/ctrlProp" Target="../ctrlProps/ctrlProp1500.xml"/><Relationship Id="rId344" Type="http://schemas.openxmlformats.org/officeDocument/2006/relationships/ctrlProp" Target="../ctrlProps/ctrlProp1542.xml"/><Relationship Id="rId41" Type="http://schemas.openxmlformats.org/officeDocument/2006/relationships/ctrlProp" Target="../ctrlProps/ctrlProp1239.xml"/><Relationship Id="rId83" Type="http://schemas.openxmlformats.org/officeDocument/2006/relationships/ctrlProp" Target="../ctrlProps/ctrlProp1281.xml"/><Relationship Id="rId179" Type="http://schemas.openxmlformats.org/officeDocument/2006/relationships/ctrlProp" Target="../ctrlProps/ctrlProp1377.xml"/><Relationship Id="rId386" Type="http://schemas.openxmlformats.org/officeDocument/2006/relationships/ctrlProp" Target="../ctrlProps/ctrlProp1584.xml"/><Relationship Id="rId551" Type="http://schemas.openxmlformats.org/officeDocument/2006/relationships/ctrlProp" Target="../ctrlProps/ctrlProp1749.xml"/><Relationship Id="rId190" Type="http://schemas.openxmlformats.org/officeDocument/2006/relationships/ctrlProp" Target="../ctrlProps/ctrlProp1388.xml"/><Relationship Id="rId204" Type="http://schemas.openxmlformats.org/officeDocument/2006/relationships/ctrlProp" Target="../ctrlProps/ctrlProp1402.xml"/><Relationship Id="rId246" Type="http://schemas.openxmlformats.org/officeDocument/2006/relationships/ctrlProp" Target="../ctrlProps/ctrlProp1444.xml"/><Relationship Id="rId288" Type="http://schemas.openxmlformats.org/officeDocument/2006/relationships/ctrlProp" Target="../ctrlProps/ctrlProp1486.xml"/><Relationship Id="rId411" Type="http://schemas.openxmlformats.org/officeDocument/2006/relationships/ctrlProp" Target="../ctrlProps/ctrlProp1609.xml"/><Relationship Id="rId453" Type="http://schemas.openxmlformats.org/officeDocument/2006/relationships/ctrlProp" Target="../ctrlProps/ctrlProp1651.xml"/><Relationship Id="rId509" Type="http://schemas.openxmlformats.org/officeDocument/2006/relationships/ctrlProp" Target="../ctrlProps/ctrlProp1707.xml"/><Relationship Id="rId106" Type="http://schemas.openxmlformats.org/officeDocument/2006/relationships/ctrlProp" Target="../ctrlProps/ctrlProp1304.xml"/><Relationship Id="rId313" Type="http://schemas.openxmlformats.org/officeDocument/2006/relationships/ctrlProp" Target="../ctrlProps/ctrlProp1511.xml"/><Relationship Id="rId495" Type="http://schemas.openxmlformats.org/officeDocument/2006/relationships/ctrlProp" Target="../ctrlProps/ctrlProp1693.xml"/><Relationship Id="rId10" Type="http://schemas.openxmlformats.org/officeDocument/2006/relationships/ctrlProp" Target="../ctrlProps/ctrlProp1208.xml"/><Relationship Id="rId52" Type="http://schemas.openxmlformats.org/officeDocument/2006/relationships/ctrlProp" Target="../ctrlProps/ctrlProp1250.xml"/><Relationship Id="rId94" Type="http://schemas.openxmlformats.org/officeDocument/2006/relationships/ctrlProp" Target="../ctrlProps/ctrlProp1292.xml"/><Relationship Id="rId148" Type="http://schemas.openxmlformats.org/officeDocument/2006/relationships/ctrlProp" Target="../ctrlProps/ctrlProp1346.xml"/><Relationship Id="rId355" Type="http://schemas.openxmlformats.org/officeDocument/2006/relationships/ctrlProp" Target="../ctrlProps/ctrlProp1553.xml"/><Relationship Id="rId397" Type="http://schemas.openxmlformats.org/officeDocument/2006/relationships/ctrlProp" Target="../ctrlProps/ctrlProp1595.xml"/><Relationship Id="rId520" Type="http://schemas.openxmlformats.org/officeDocument/2006/relationships/ctrlProp" Target="../ctrlProps/ctrlProp1718.xml"/><Relationship Id="rId562" Type="http://schemas.openxmlformats.org/officeDocument/2006/relationships/ctrlProp" Target="../ctrlProps/ctrlProp1760.xml"/><Relationship Id="rId215" Type="http://schemas.openxmlformats.org/officeDocument/2006/relationships/ctrlProp" Target="../ctrlProps/ctrlProp1413.xml"/><Relationship Id="rId257" Type="http://schemas.openxmlformats.org/officeDocument/2006/relationships/ctrlProp" Target="../ctrlProps/ctrlProp1455.xml"/><Relationship Id="rId422" Type="http://schemas.openxmlformats.org/officeDocument/2006/relationships/ctrlProp" Target="../ctrlProps/ctrlProp1620.xml"/><Relationship Id="rId464" Type="http://schemas.openxmlformats.org/officeDocument/2006/relationships/ctrlProp" Target="../ctrlProps/ctrlProp1662.xml"/><Relationship Id="rId299" Type="http://schemas.openxmlformats.org/officeDocument/2006/relationships/ctrlProp" Target="../ctrlProps/ctrlProp1497.xml"/><Relationship Id="rId63" Type="http://schemas.openxmlformats.org/officeDocument/2006/relationships/ctrlProp" Target="../ctrlProps/ctrlProp1261.xml"/><Relationship Id="rId159" Type="http://schemas.openxmlformats.org/officeDocument/2006/relationships/ctrlProp" Target="../ctrlProps/ctrlProp1357.xml"/><Relationship Id="rId366" Type="http://schemas.openxmlformats.org/officeDocument/2006/relationships/ctrlProp" Target="../ctrlProps/ctrlProp1564.xml"/><Relationship Id="rId573" Type="http://schemas.openxmlformats.org/officeDocument/2006/relationships/ctrlProp" Target="../ctrlProps/ctrlProp1771.xml"/><Relationship Id="rId226" Type="http://schemas.openxmlformats.org/officeDocument/2006/relationships/ctrlProp" Target="../ctrlProps/ctrlProp1424.xml"/><Relationship Id="rId433" Type="http://schemas.openxmlformats.org/officeDocument/2006/relationships/ctrlProp" Target="../ctrlProps/ctrlProp1631.xml"/><Relationship Id="rId74" Type="http://schemas.openxmlformats.org/officeDocument/2006/relationships/ctrlProp" Target="../ctrlProps/ctrlProp1272.xml"/><Relationship Id="rId377" Type="http://schemas.openxmlformats.org/officeDocument/2006/relationships/ctrlProp" Target="../ctrlProps/ctrlProp1575.xml"/><Relationship Id="rId500" Type="http://schemas.openxmlformats.org/officeDocument/2006/relationships/ctrlProp" Target="../ctrlProps/ctrlProp1698.xml"/><Relationship Id="rId584" Type="http://schemas.openxmlformats.org/officeDocument/2006/relationships/ctrlProp" Target="../ctrlProps/ctrlProp1782.xml"/><Relationship Id="rId5" Type="http://schemas.openxmlformats.org/officeDocument/2006/relationships/ctrlProp" Target="../ctrlProps/ctrlProp1203.xml"/><Relationship Id="rId237" Type="http://schemas.openxmlformats.org/officeDocument/2006/relationships/ctrlProp" Target="../ctrlProps/ctrlProp1435.xml"/><Relationship Id="rId444" Type="http://schemas.openxmlformats.org/officeDocument/2006/relationships/ctrlProp" Target="../ctrlProps/ctrlProp1642.xml"/><Relationship Id="rId290" Type="http://schemas.openxmlformats.org/officeDocument/2006/relationships/ctrlProp" Target="../ctrlProps/ctrlProp1488.xml"/><Relationship Id="rId304" Type="http://schemas.openxmlformats.org/officeDocument/2006/relationships/ctrlProp" Target="../ctrlProps/ctrlProp1502.xml"/><Relationship Id="rId388" Type="http://schemas.openxmlformats.org/officeDocument/2006/relationships/ctrlProp" Target="../ctrlProps/ctrlProp1586.xml"/><Relationship Id="rId511" Type="http://schemas.openxmlformats.org/officeDocument/2006/relationships/ctrlProp" Target="../ctrlProps/ctrlProp1709.xml"/><Relationship Id="rId85" Type="http://schemas.openxmlformats.org/officeDocument/2006/relationships/ctrlProp" Target="../ctrlProps/ctrlProp1283.xml"/><Relationship Id="rId150" Type="http://schemas.openxmlformats.org/officeDocument/2006/relationships/ctrlProp" Target="../ctrlProps/ctrlProp1348.xml"/><Relationship Id="rId248" Type="http://schemas.openxmlformats.org/officeDocument/2006/relationships/ctrlProp" Target="../ctrlProps/ctrlProp1446.xml"/><Relationship Id="rId455" Type="http://schemas.openxmlformats.org/officeDocument/2006/relationships/ctrlProp" Target="../ctrlProps/ctrlProp1653.xml"/><Relationship Id="rId12" Type="http://schemas.openxmlformats.org/officeDocument/2006/relationships/ctrlProp" Target="../ctrlProps/ctrlProp1210.xml"/><Relationship Id="rId108" Type="http://schemas.openxmlformats.org/officeDocument/2006/relationships/ctrlProp" Target="../ctrlProps/ctrlProp1306.xml"/><Relationship Id="rId315" Type="http://schemas.openxmlformats.org/officeDocument/2006/relationships/ctrlProp" Target="../ctrlProps/ctrlProp1513.xml"/><Relationship Id="rId522" Type="http://schemas.openxmlformats.org/officeDocument/2006/relationships/ctrlProp" Target="../ctrlProps/ctrlProp1720.xml"/><Relationship Id="rId96" Type="http://schemas.openxmlformats.org/officeDocument/2006/relationships/ctrlProp" Target="../ctrlProps/ctrlProp1294.xml"/><Relationship Id="rId161" Type="http://schemas.openxmlformats.org/officeDocument/2006/relationships/ctrlProp" Target="../ctrlProps/ctrlProp1359.xml"/><Relationship Id="rId399" Type="http://schemas.openxmlformats.org/officeDocument/2006/relationships/ctrlProp" Target="../ctrlProps/ctrlProp1597.xml"/><Relationship Id="rId259" Type="http://schemas.openxmlformats.org/officeDocument/2006/relationships/ctrlProp" Target="../ctrlProps/ctrlProp1457.xml"/><Relationship Id="rId466" Type="http://schemas.openxmlformats.org/officeDocument/2006/relationships/ctrlProp" Target="../ctrlProps/ctrlProp1664.xml"/><Relationship Id="rId23" Type="http://schemas.openxmlformats.org/officeDocument/2006/relationships/ctrlProp" Target="../ctrlProps/ctrlProp1221.xml"/><Relationship Id="rId119" Type="http://schemas.openxmlformats.org/officeDocument/2006/relationships/ctrlProp" Target="../ctrlProps/ctrlProp1317.xml"/><Relationship Id="rId326" Type="http://schemas.openxmlformats.org/officeDocument/2006/relationships/ctrlProp" Target="../ctrlProps/ctrlProp1524.xml"/><Relationship Id="rId533" Type="http://schemas.openxmlformats.org/officeDocument/2006/relationships/ctrlProp" Target="../ctrlProps/ctrlProp1731.xml"/><Relationship Id="rId172" Type="http://schemas.openxmlformats.org/officeDocument/2006/relationships/ctrlProp" Target="../ctrlProps/ctrlProp1370.xml"/><Relationship Id="rId477" Type="http://schemas.openxmlformats.org/officeDocument/2006/relationships/ctrlProp" Target="../ctrlProps/ctrlProp1675.xml"/><Relationship Id="rId337" Type="http://schemas.openxmlformats.org/officeDocument/2006/relationships/ctrlProp" Target="../ctrlProps/ctrlProp1535.xml"/><Relationship Id="rId34" Type="http://schemas.openxmlformats.org/officeDocument/2006/relationships/ctrlProp" Target="../ctrlProps/ctrlProp1232.xml"/><Relationship Id="rId544" Type="http://schemas.openxmlformats.org/officeDocument/2006/relationships/ctrlProp" Target="../ctrlProps/ctrlProp1742.xml"/><Relationship Id="rId183" Type="http://schemas.openxmlformats.org/officeDocument/2006/relationships/ctrlProp" Target="../ctrlProps/ctrlProp1381.xml"/><Relationship Id="rId390" Type="http://schemas.openxmlformats.org/officeDocument/2006/relationships/ctrlProp" Target="../ctrlProps/ctrlProp1588.xml"/><Relationship Id="rId404" Type="http://schemas.openxmlformats.org/officeDocument/2006/relationships/ctrlProp" Target="../ctrlProps/ctrlProp1602.xml"/></Relationships>
</file>

<file path=xl/worksheets/_rels/sheet7.xml.rels><?xml version="1.0" encoding="UTF-8" standalone="yes"?>
<Relationships xmlns="http://schemas.openxmlformats.org/package/2006/relationships"><Relationship Id="rId8" Type="http://schemas.openxmlformats.org/officeDocument/2006/relationships/ctrlProp" Target="../ctrlProps/ctrlProp1788.xml"/><Relationship Id="rId13" Type="http://schemas.openxmlformats.org/officeDocument/2006/relationships/ctrlProp" Target="../ctrlProps/ctrlProp1793.xml"/><Relationship Id="rId18" Type="http://schemas.openxmlformats.org/officeDocument/2006/relationships/ctrlProp" Target="../ctrlProps/ctrlProp1798.xml"/><Relationship Id="rId3" Type="http://schemas.openxmlformats.org/officeDocument/2006/relationships/vmlDrawing" Target="../drawings/vmlDrawing5.vml"/><Relationship Id="rId21" Type="http://schemas.openxmlformats.org/officeDocument/2006/relationships/ctrlProp" Target="../ctrlProps/ctrlProp1801.xml"/><Relationship Id="rId7" Type="http://schemas.openxmlformats.org/officeDocument/2006/relationships/ctrlProp" Target="../ctrlProps/ctrlProp1787.xml"/><Relationship Id="rId12" Type="http://schemas.openxmlformats.org/officeDocument/2006/relationships/ctrlProp" Target="../ctrlProps/ctrlProp1792.xml"/><Relationship Id="rId17" Type="http://schemas.openxmlformats.org/officeDocument/2006/relationships/ctrlProp" Target="../ctrlProps/ctrlProp1797.xml"/><Relationship Id="rId2" Type="http://schemas.openxmlformats.org/officeDocument/2006/relationships/drawing" Target="../drawings/drawing6.xml"/><Relationship Id="rId16" Type="http://schemas.openxmlformats.org/officeDocument/2006/relationships/ctrlProp" Target="../ctrlProps/ctrlProp1796.xml"/><Relationship Id="rId20" Type="http://schemas.openxmlformats.org/officeDocument/2006/relationships/ctrlProp" Target="../ctrlProps/ctrlProp1800.xml"/><Relationship Id="rId1" Type="http://schemas.openxmlformats.org/officeDocument/2006/relationships/printerSettings" Target="../printerSettings/printerSettings7.bin"/><Relationship Id="rId6" Type="http://schemas.openxmlformats.org/officeDocument/2006/relationships/ctrlProp" Target="../ctrlProps/ctrlProp1786.xml"/><Relationship Id="rId11" Type="http://schemas.openxmlformats.org/officeDocument/2006/relationships/ctrlProp" Target="../ctrlProps/ctrlProp1791.xml"/><Relationship Id="rId24" Type="http://schemas.openxmlformats.org/officeDocument/2006/relationships/ctrlProp" Target="../ctrlProps/ctrlProp1804.xml"/><Relationship Id="rId5" Type="http://schemas.openxmlformats.org/officeDocument/2006/relationships/ctrlProp" Target="../ctrlProps/ctrlProp1785.xml"/><Relationship Id="rId15" Type="http://schemas.openxmlformats.org/officeDocument/2006/relationships/ctrlProp" Target="../ctrlProps/ctrlProp1795.xml"/><Relationship Id="rId23" Type="http://schemas.openxmlformats.org/officeDocument/2006/relationships/ctrlProp" Target="../ctrlProps/ctrlProp1803.xml"/><Relationship Id="rId10" Type="http://schemas.openxmlformats.org/officeDocument/2006/relationships/ctrlProp" Target="../ctrlProps/ctrlProp1790.xml"/><Relationship Id="rId19" Type="http://schemas.openxmlformats.org/officeDocument/2006/relationships/ctrlProp" Target="../ctrlProps/ctrlProp1799.xml"/><Relationship Id="rId4" Type="http://schemas.openxmlformats.org/officeDocument/2006/relationships/ctrlProp" Target="../ctrlProps/ctrlProp1784.xml"/><Relationship Id="rId9" Type="http://schemas.openxmlformats.org/officeDocument/2006/relationships/ctrlProp" Target="../ctrlProps/ctrlProp1789.xml"/><Relationship Id="rId14" Type="http://schemas.openxmlformats.org/officeDocument/2006/relationships/ctrlProp" Target="../ctrlProps/ctrlProp1794.xml"/><Relationship Id="rId22" Type="http://schemas.openxmlformats.org/officeDocument/2006/relationships/ctrlProp" Target="../ctrlProps/ctrlProp1802.xml"/></Relationships>
</file>

<file path=xl/worksheets/_rels/sheet8.xml.rels><?xml version="1.0" encoding="UTF-8" standalone="yes"?>
<Relationships xmlns="http://schemas.openxmlformats.org/package/2006/relationships"><Relationship Id="rId13" Type="http://schemas.openxmlformats.org/officeDocument/2006/relationships/ctrlProp" Target="../ctrlProps/ctrlProp1814.xml"/><Relationship Id="rId18" Type="http://schemas.openxmlformats.org/officeDocument/2006/relationships/ctrlProp" Target="../ctrlProps/ctrlProp1819.xml"/><Relationship Id="rId26" Type="http://schemas.openxmlformats.org/officeDocument/2006/relationships/ctrlProp" Target="../ctrlProps/ctrlProp1827.xml"/><Relationship Id="rId3" Type="http://schemas.openxmlformats.org/officeDocument/2006/relationships/vmlDrawing" Target="../drawings/vmlDrawing6.vml"/><Relationship Id="rId21" Type="http://schemas.openxmlformats.org/officeDocument/2006/relationships/ctrlProp" Target="../ctrlProps/ctrlProp1822.xml"/><Relationship Id="rId34" Type="http://schemas.openxmlformats.org/officeDocument/2006/relationships/ctrlProp" Target="../ctrlProps/ctrlProp1835.xml"/><Relationship Id="rId7" Type="http://schemas.openxmlformats.org/officeDocument/2006/relationships/ctrlProp" Target="../ctrlProps/ctrlProp1808.xml"/><Relationship Id="rId12" Type="http://schemas.openxmlformats.org/officeDocument/2006/relationships/ctrlProp" Target="../ctrlProps/ctrlProp1813.xml"/><Relationship Id="rId17" Type="http://schemas.openxmlformats.org/officeDocument/2006/relationships/ctrlProp" Target="../ctrlProps/ctrlProp1818.xml"/><Relationship Id="rId25" Type="http://schemas.openxmlformats.org/officeDocument/2006/relationships/ctrlProp" Target="../ctrlProps/ctrlProp1826.xml"/><Relationship Id="rId33" Type="http://schemas.openxmlformats.org/officeDocument/2006/relationships/ctrlProp" Target="../ctrlProps/ctrlProp1834.xml"/><Relationship Id="rId2" Type="http://schemas.openxmlformats.org/officeDocument/2006/relationships/drawing" Target="../drawings/drawing7.xml"/><Relationship Id="rId16" Type="http://schemas.openxmlformats.org/officeDocument/2006/relationships/ctrlProp" Target="../ctrlProps/ctrlProp1817.xml"/><Relationship Id="rId20" Type="http://schemas.openxmlformats.org/officeDocument/2006/relationships/ctrlProp" Target="../ctrlProps/ctrlProp1821.xml"/><Relationship Id="rId29" Type="http://schemas.openxmlformats.org/officeDocument/2006/relationships/ctrlProp" Target="../ctrlProps/ctrlProp1830.xml"/><Relationship Id="rId1" Type="http://schemas.openxmlformats.org/officeDocument/2006/relationships/printerSettings" Target="../printerSettings/printerSettings8.bin"/><Relationship Id="rId6" Type="http://schemas.openxmlformats.org/officeDocument/2006/relationships/ctrlProp" Target="../ctrlProps/ctrlProp1807.xml"/><Relationship Id="rId11" Type="http://schemas.openxmlformats.org/officeDocument/2006/relationships/ctrlProp" Target="../ctrlProps/ctrlProp1812.xml"/><Relationship Id="rId24" Type="http://schemas.openxmlformats.org/officeDocument/2006/relationships/ctrlProp" Target="../ctrlProps/ctrlProp1825.xml"/><Relationship Id="rId32" Type="http://schemas.openxmlformats.org/officeDocument/2006/relationships/ctrlProp" Target="../ctrlProps/ctrlProp1833.xml"/><Relationship Id="rId5" Type="http://schemas.openxmlformats.org/officeDocument/2006/relationships/ctrlProp" Target="../ctrlProps/ctrlProp1806.xml"/><Relationship Id="rId15" Type="http://schemas.openxmlformats.org/officeDocument/2006/relationships/ctrlProp" Target="../ctrlProps/ctrlProp1816.xml"/><Relationship Id="rId23" Type="http://schemas.openxmlformats.org/officeDocument/2006/relationships/ctrlProp" Target="../ctrlProps/ctrlProp1824.xml"/><Relationship Id="rId28" Type="http://schemas.openxmlformats.org/officeDocument/2006/relationships/ctrlProp" Target="../ctrlProps/ctrlProp1829.xml"/><Relationship Id="rId10" Type="http://schemas.openxmlformats.org/officeDocument/2006/relationships/ctrlProp" Target="../ctrlProps/ctrlProp1811.xml"/><Relationship Id="rId19" Type="http://schemas.openxmlformats.org/officeDocument/2006/relationships/ctrlProp" Target="../ctrlProps/ctrlProp1820.xml"/><Relationship Id="rId31" Type="http://schemas.openxmlformats.org/officeDocument/2006/relationships/ctrlProp" Target="../ctrlProps/ctrlProp1832.xml"/><Relationship Id="rId4" Type="http://schemas.openxmlformats.org/officeDocument/2006/relationships/ctrlProp" Target="../ctrlProps/ctrlProp1805.xml"/><Relationship Id="rId9" Type="http://schemas.openxmlformats.org/officeDocument/2006/relationships/ctrlProp" Target="../ctrlProps/ctrlProp1810.xml"/><Relationship Id="rId14" Type="http://schemas.openxmlformats.org/officeDocument/2006/relationships/ctrlProp" Target="../ctrlProps/ctrlProp1815.xml"/><Relationship Id="rId22" Type="http://schemas.openxmlformats.org/officeDocument/2006/relationships/ctrlProp" Target="../ctrlProps/ctrlProp1823.xml"/><Relationship Id="rId27" Type="http://schemas.openxmlformats.org/officeDocument/2006/relationships/ctrlProp" Target="../ctrlProps/ctrlProp1828.xml"/><Relationship Id="rId30" Type="http://schemas.openxmlformats.org/officeDocument/2006/relationships/ctrlProp" Target="../ctrlProps/ctrlProp1831.xml"/><Relationship Id="rId8" Type="http://schemas.openxmlformats.org/officeDocument/2006/relationships/ctrlProp" Target="../ctrlProps/ctrlProp1809.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7">
    <pageSetUpPr fitToPage="1"/>
  </sheetPr>
  <dimension ref="B1:S51"/>
  <sheetViews>
    <sheetView showGridLines="0" tabSelected="1" workbookViewId="0">
      <selection activeCell="E21" sqref="E21:G21"/>
    </sheetView>
  </sheetViews>
  <sheetFormatPr defaultColWidth="9.140625" defaultRowHeight="16.5" x14ac:dyDescent="0.3"/>
  <cols>
    <col min="1" max="1" width="4.28515625" style="147" customWidth="1"/>
    <col min="2" max="2" width="11" style="147" customWidth="1"/>
    <col min="3" max="6" width="9.140625" style="147"/>
    <col min="7" max="7" width="13.42578125" style="147" customWidth="1"/>
    <col min="8" max="8" width="4.85546875" style="147" customWidth="1"/>
    <col min="9" max="9" width="2.140625" style="147" customWidth="1"/>
    <col min="10" max="10" width="10.28515625" style="147" customWidth="1"/>
    <col min="11" max="12" width="9.140625" style="147"/>
    <col min="13" max="13" width="11" style="147" customWidth="1"/>
    <col min="14" max="16384" width="9.140625" style="147"/>
  </cols>
  <sheetData>
    <row r="1" spans="2:17" ht="21" customHeight="1" x14ac:dyDescent="0.3"/>
    <row r="2" spans="2:17" ht="26.25" x14ac:dyDescent="0.35">
      <c r="B2" s="428" t="s">
        <v>646</v>
      </c>
      <c r="C2" s="173"/>
      <c r="D2" s="173"/>
      <c r="E2" s="173"/>
      <c r="F2" s="173"/>
      <c r="G2" s="174"/>
      <c r="H2" s="174"/>
      <c r="I2" s="174"/>
    </row>
    <row r="3" spans="2:17" ht="17.25" customHeight="1" x14ac:dyDescent="0.35">
      <c r="B3" s="147" t="s">
        <v>168</v>
      </c>
      <c r="C3" s="172"/>
      <c r="D3" s="172"/>
      <c r="E3" s="172"/>
      <c r="F3" s="172"/>
    </row>
    <row r="4" spans="2:17" ht="17.25" customHeight="1" x14ac:dyDescent="0.35">
      <c r="B4" s="147" t="s">
        <v>169</v>
      </c>
      <c r="C4" s="172"/>
      <c r="D4" s="172"/>
      <c r="E4" s="172"/>
      <c r="F4" s="172"/>
    </row>
    <row r="5" spans="2:17" ht="31.15" customHeight="1" x14ac:dyDescent="0.3">
      <c r="B5" s="585" t="s">
        <v>736</v>
      </c>
      <c r="C5" s="586"/>
      <c r="D5" s="586"/>
      <c r="E5" s="586"/>
      <c r="F5" s="586"/>
      <c r="G5" s="586"/>
      <c r="H5" s="586"/>
      <c r="I5" s="586"/>
      <c r="J5" s="586"/>
      <c r="K5" s="437" t="s">
        <v>737</v>
      </c>
      <c r="L5" s="45" t="s">
        <v>6550</v>
      </c>
      <c r="M5" s="1530">
        <v>44985</v>
      </c>
    </row>
    <row r="6" spans="2:17" ht="15" customHeight="1" x14ac:dyDescent="0.4">
      <c r="B6" s="169"/>
      <c r="M6" s="249"/>
      <c r="N6" s="250"/>
      <c r="O6" s="250"/>
      <c r="P6" s="250"/>
      <c r="Q6" s="250"/>
    </row>
    <row r="7" spans="2:17" x14ac:dyDescent="0.3">
      <c r="B7" s="170"/>
      <c r="C7" s="170"/>
      <c r="D7" s="170"/>
      <c r="E7" s="170"/>
      <c r="F7" s="170"/>
      <c r="G7" s="170"/>
      <c r="H7" s="170"/>
      <c r="I7" s="170"/>
      <c r="J7" s="170"/>
      <c r="K7" s="170"/>
      <c r="L7" s="170"/>
      <c r="M7" s="170"/>
    </row>
    <row r="11" spans="2:17" x14ac:dyDescent="0.3">
      <c r="E11" s="1350" t="s">
        <v>160</v>
      </c>
      <c r="F11" s="1350"/>
      <c r="G11" s="1350"/>
    </row>
    <row r="12" spans="2:17" x14ac:dyDescent="0.3">
      <c r="E12" s="1347" t="s">
        <v>157</v>
      </c>
      <c r="F12" s="1348"/>
      <c r="G12" s="1348"/>
      <c r="H12" s="1348"/>
      <c r="I12" s="1348"/>
      <c r="J12" s="1348"/>
      <c r="K12" s="1348"/>
      <c r="L12" s="1348"/>
      <c r="M12" s="1348"/>
    </row>
    <row r="13" spans="2:17" ht="16.5" customHeight="1" x14ac:dyDescent="0.3">
      <c r="E13" s="1533" t="s">
        <v>162</v>
      </c>
      <c r="F13" s="1533"/>
      <c r="G13" s="1533"/>
      <c r="H13" s="1533"/>
      <c r="I13" s="1533"/>
      <c r="J13" s="1533"/>
      <c r="K13" s="1533"/>
      <c r="L13" s="1533"/>
      <c r="M13" s="1533"/>
    </row>
    <row r="14" spans="2:17" x14ac:dyDescent="0.3">
      <c r="E14" s="1533"/>
      <c r="F14" s="1533"/>
      <c r="G14" s="1533"/>
      <c r="H14" s="1533"/>
      <c r="I14" s="1533"/>
      <c r="J14" s="1533"/>
      <c r="K14" s="1533"/>
      <c r="L14" s="1533"/>
      <c r="M14" s="1533"/>
    </row>
    <row r="15" spans="2:17" x14ac:dyDescent="0.3">
      <c r="E15" s="1349"/>
      <c r="F15" s="1349"/>
      <c r="G15" s="1349"/>
      <c r="H15" s="1349"/>
      <c r="I15" s="1349"/>
      <c r="J15" s="1349"/>
      <c r="K15" s="1349"/>
      <c r="L15" s="1349"/>
      <c r="M15" s="1349"/>
    </row>
    <row r="16" spans="2:17" x14ac:dyDescent="0.3">
      <c r="E16" s="1349"/>
      <c r="F16" s="1349"/>
      <c r="G16" s="1349"/>
      <c r="H16" s="1349"/>
      <c r="I16" s="1349"/>
      <c r="J16" s="1349"/>
      <c r="K16" s="1349"/>
      <c r="L16" s="1349"/>
      <c r="M16" s="1349"/>
    </row>
    <row r="17" spans="5:19" x14ac:dyDescent="0.3">
      <c r="E17" s="1349"/>
      <c r="F17" s="1349"/>
      <c r="G17" s="1349"/>
      <c r="H17" s="1349"/>
      <c r="I17" s="1349"/>
      <c r="J17" s="1349"/>
      <c r="K17" s="1349"/>
      <c r="L17" s="1349"/>
      <c r="M17" s="1349"/>
    </row>
    <row r="18" spans="5:19" x14ac:dyDescent="0.3">
      <c r="E18" s="1349"/>
      <c r="F18" s="1349"/>
      <c r="G18" s="1349"/>
      <c r="H18" s="1349"/>
      <c r="I18" s="1349"/>
      <c r="J18" s="1349"/>
      <c r="K18" s="1349"/>
      <c r="L18" s="1349"/>
      <c r="M18" s="1349"/>
    </row>
    <row r="19" spans="5:19" x14ac:dyDescent="0.3">
      <c r="E19" s="1349"/>
      <c r="F19" s="1349"/>
      <c r="G19" s="1349"/>
      <c r="H19" s="1349"/>
      <c r="I19" s="1349"/>
      <c r="J19" s="1349"/>
      <c r="K19" s="1349"/>
      <c r="L19" s="1349"/>
      <c r="M19" s="1349"/>
    </row>
    <row r="20" spans="5:19" x14ac:dyDescent="0.3">
      <c r="S20" s="587"/>
    </row>
    <row r="21" spans="5:19" x14ac:dyDescent="0.3">
      <c r="E21" s="1539" t="s">
        <v>149</v>
      </c>
      <c r="F21" s="1539"/>
      <c r="G21" s="1539"/>
    </row>
    <row r="22" spans="5:19" x14ac:dyDescent="0.3">
      <c r="E22" s="1534" t="s">
        <v>156</v>
      </c>
      <c r="F22" s="1535"/>
      <c r="G22" s="1535"/>
      <c r="H22" s="1535"/>
      <c r="I22" s="1535"/>
      <c r="J22" s="1535"/>
      <c r="K22" s="1535"/>
      <c r="L22" s="1535"/>
      <c r="M22" s="1535"/>
    </row>
    <row r="23" spans="5:19" x14ac:dyDescent="0.3">
      <c r="E23" s="1536" t="s">
        <v>161</v>
      </c>
      <c r="F23" s="1537"/>
      <c r="G23" s="1537"/>
      <c r="H23" s="1537"/>
      <c r="I23" s="1537"/>
      <c r="J23" s="1537"/>
      <c r="K23" s="1537"/>
      <c r="L23" s="1537"/>
      <c r="M23" s="1537"/>
    </row>
    <row r="24" spans="5:19" x14ac:dyDescent="0.3">
      <c r="E24" s="1537"/>
      <c r="F24" s="1537"/>
      <c r="G24" s="1537"/>
      <c r="H24" s="1537"/>
      <c r="I24" s="1537"/>
      <c r="J24" s="1537"/>
      <c r="K24" s="1537"/>
      <c r="L24" s="1537"/>
      <c r="M24" s="1537"/>
    </row>
    <row r="25" spans="5:19" x14ac:dyDescent="0.3">
      <c r="E25" s="1537"/>
      <c r="F25" s="1537"/>
      <c r="G25" s="1537"/>
      <c r="H25" s="1537"/>
      <c r="I25" s="1537"/>
      <c r="J25" s="1537"/>
      <c r="K25" s="1537"/>
      <c r="L25" s="1537"/>
      <c r="M25" s="1537"/>
    </row>
    <row r="26" spans="5:19" x14ac:dyDescent="0.3">
      <c r="E26" s="1537"/>
      <c r="F26" s="1537"/>
      <c r="G26" s="1537"/>
      <c r="H26" s="1537"/>
      <c r="I26" s="1537"/>
      <c r="J26" s="1537"/>
      <c r="K26" s="1537"/>
      <c r="L26" s="1537"/>
      <c r="M26" s="1537"/>
    </row>
    <row r="27" spans="5:19" x14ac:dyDescent="0.3">
      <c r="E27" s="1537"/>
      <c r="F27" s="1537"/>
      <c r="G27" s="1537"/>
      <c r="H27" s="1537"/>
      <c r="I27" s="1537"/>
      <c r="J27" s="1537"/>
      <c r="K27" s="1537"/>
      <c r="L27" s="1537"/>
      <c r="M27" s="1537"/>
    </row>
    <row r="30" spans="5:19" x14ac:dyDescent="0.3">
      <c r="E30" s="1539" t="s">
        <v>150</v>
      </c>
      <c r="F30" s="1539"/>
      <c r="G30" s="1539"/>
    </row>
    <row r="31" spans="5:19" x14ac:dyDescent="0.3">
      <c r="E31" s="1534" t="s">
        <v>158</v>
      </c>
      <c r="F31" s="1535"/>
      <c r="G31" s="1535"/>
      <c r="H31" s="1535"/>
      <c r="I31" s="1535"/>
      <c r="J31" s="1535"/>
      <c r="K31" s="1535"/>
      <c r="L31" s="1535"/>
      <c r="M31" s="1535"/>
    </row>
    <row r="32" spans="5:19" x14ac:dyDescent="0.3">
      <c r="E32" s="1536" t="s">
        <v>163</v>
      </c>
      <c r="F32" s="1537"/>
      <c r="G32" s="1537"/>
      <c r="H32" s="1537"/>
      <c r="I32" s="1537"/>
      <c r="J32" s="1537"/>
      <c r="K32" s="1537"/>
      <c r="L32" s="1537"/>
      <c r="M32" s="1537"/>
    </row>
    <row r="33" spans="5:13" x14ac:dyDescent="0.3">
      <c r="E33" s="1537"/>
      <c r="F33" s="1537"/>
      <c r="G33" s="1537"/>
      <c r="H33" s="1537"/>
      <c r="I33" s="1537"/>
      <c r="J33" s="1537"/>
      <c r="K33" s="1537"/>
      <c r="L33" s="1537"/>
      <c r="M33" s="1537"/>
    </row>
    <row r="34" spans="5:13" x14ac:dyDescent="0.3">
      <c r="E34" s="1537"/>
      <c r="F34" s="1537"/>
      <c r="G34" s="1537"/>
      <c r="H34" s="1537"/>
      <c r="I34" s="1537"/>
      <c r="J34" s="1537"/>
      <c r="K34" s="1537"/>
      <c r="L34" s="1537"/>
      <c r="M34" s="1537"/>
    </row>
    <row r="35" spans="5:13" x14ac:dyDescent="0.3">
      <c r="E35" s="1537"/>
      <c r="F35" s="1537"/>
      <c r="G35" s="1537"/>
      <c r="H35" s="1537"/>
      <c r="I35" s="1537"/>
      <c r="J35" s="1537"/>
      <c r="K35" s="1537"/>
      <c r="L35" s="1537"/>
      <c r="M35" s="1537"/>
    </row>
    <row r="36" spans="5:13" x14ac:dyDescent="0.3">
      <c r="E36" s="1537"/>
      <c r="F36" s="1537"/>
      <c r="G36" s="1537"/>
      <c r="H36" s="1537"/>
      <c r="I36" s="1537"/>
      <c r="J36" s="1537"/>
      <c r="K36" s="1537"/>
      <c r="L36" s="1537"/>
      <c r="M36" s="1537"/>
    </row>
    <row r="37" spans="5:13" x14ac:dyDescent="0.3">
      <c r="E37" s="1537"/>
      <c r="F37" s="1537"/>
      <c r="G37" s="1537"/>
      <c r="H37" s="1537"/>
      <c r="I37" s="1537"/>
      <c r="J37" s="1537"/>
      <c r="K37" s="1537"/>
      <c r="L37" s="1537"/>
      <c r="M37" s="1537"/>
    </row>
    <row r="38" spans="5:13" x14ac:dyDescent="0.3">
      <c r="E38" s="1538"/>
      <c r="F38" s="1538"/>
      <c r="G38" s="1538"/>
    </row>
    <row r="39" spans="5:13" x14ac:dyDescent="0.3">
      <c r="E39" s="1534"/>
      <c r="F39" s="1535"/>
      <c r="G39" s="1535"/>
      <c r="H39" s="1535"/>
      <c r="I39" s="1535"/>
      <c r="J39" s="1535"/>
      <c r="K39" s="1535"/>
      <c r="L39" s="1535"/>
      <c r="M39" s="1535"/>
    </row>
    <row r="40" spans="5:13" x14ac:dyDescent="0.3">
      <c r="E40" s="1536"/>
      <c r="F40" s="1537"/>
      <c r="G40" s="1537"/>
      <c r="H40" s="1537"/>
      <c r="I40" s="1537"/>
      <c r="J40" s="1537"/>
      <c r="K40" s="1537"/>
      <c r="L40" s="1537"/>
      <c r="M40" s="1537"/>
    </row>
    <row r="41" spans="5:13" x14ac:dyDescent="0.3">
      <c r="E41" s="1537"/>
      <c r="F41" s="1537"/>
      <c r="G41" s="1537"/>
      <c r="H41" s="1537"/>
      <c r="I41" s="1537"/>
      <c r="J41" s="1537"/>
      <c r="K41" s="1537"/>
      <c r="L41" s="1537"/>
      <c r="M41" s="1537"/>
    </row>
    <row r="42" spans="5:13" x14ac:dyDescent="0.3">
      <c r="E42" s="1537"/>
      <c r="F42" s="1537"/>
      <c r="G42" s="1537"/>
      <c r="H42" s="1537"/>
      <c r="I42" s="1537"/>
      <c r="J42" s="1537"/>
      <c r="K42" s="1537"/>
      <c r="L42" s="1537"/>
      <c r="M42" s="1537"/>
    </row>
    <row r="43" spans="5:13" x14ac:dyDescent="0.3">
      <c r="E43" s="1537"/>
      <c r="F43" s="1537"/>
      <c r="G43" s="1537"/>
      <c r="H43" s="1537"/>
      <c r="I43" s="1537"/>
      <c r="J43" s="1537"/>
      <c r="K43" s="1537"/>
      <c r="L43" s="1537"/>
      <c r="M43" s="1537"/>
    </row>
    <row r="44" spans="5:13" x14ac:dyDescent="0.3">
      <c r="E44" s="1537"/>
      <c r="F44" s="1537"/>
      <c r="G44" s="1537"/>
      <c r="H44" s="1537"/>
      <c r="I44" s="1537"/>
      <c r="J44" s="1537"/>
      <c r="K44" s="1537"/>
      <c r="L44" s="1537"/>
      <c r="M44" s="1537"/>
    </row>
    <row r="45" spans="5:13" x14ac:dyDescent="0.3">
      <c r="E45" s="1534"/>
      <c r="F45" s="1535"/>
      <c r="G45" s="1535"/>
      <c r="H45" s="1535"/>
      <c r="I45" s="1535"/>
      <c r="J45" s="1535"/>
      <c r="K45" s="1535"/>
      <c r="L45" s="1535"/>
      <c r="M45" s="1535"/>
    </row>
    <row r="46" spans="5:13" x14ac:dyDescent="0.3">
      <c r="E46" s="1536"/>
      <c r="F46" s="1537"/>
      <c r="G46" s="1537"/>
      <c r="H46" s="1537"/>
      <c r="I46" s="1537"/>
      <c r="J46" s="1537"/>
      <c r="K46" s="1537"/>
      <c r="L46" s="1537"/>
      <c r="M46" s="1537"/>
    </row>
    <row r="47" spans="5:13" x14ac:dyDescent="0.3">
      <c r="E47" s="1537"/>
      <c r="F47" s="1537"/>
      <c r="G47" s="1537"/>
      <c r="H47" s="1537"/>
      <c r="I47" s="1537"/>
      <c r="J47" s="1537"/>
      <c r="K47" s="1537"/>
      <c r="L47" s="1537"/>
      <c r="M47" s="1537"/>
    </row>
    <row r="48" spans="5:13" x14ac:dyDescent="0.3">
      <c r="E48" s="1537"/>
      <c r="F48" s="1537"/>
      <c r="G48" s="1537"/>
      <c r="H48" s="1537"/>
      <c r="I48" s="1537"/>
      <c r="J48" s="1537"/>
      <c r="K48" s="1537"/>
      <c r="L48" s="1537"/>
      <c r="M48" s="1537"/>
    </row>
    <row r="49" spans="5:13" x14ac:dyDescent="0.3">
      <c r="E49" s="1537"/>
      <c r="F49" s="1537"/>
      <c r="G49" s="1537"/>
      <c r="H49" s="1537"/>
      <c r="I49" s="1537"/>
      <c r="J49" s="1537"/>
      <c r="K49" s="1537"/>
      <c r="L49" s="1537"/>
      <c r="M49" s="1537"/>
    </row>
    <row r="50" spans="5:13" x14ac:dyDescent="0.3">
      <c r="E50" s="1537"/>
      <c r="F50" s="1537"/>
      <c r="G50" s="1537"/>
      <c r="H50" s="1537"/>
      <c r="I50" s="1537"/>
      <c r="J50" s="1537"/>
      <c r="K50" s="1537"/>
      <c r="L50" s="1537"/>
      <c r="M50" s="1537"/>
    </row>
    <row r="51" spans="5:13" x14ac:dyDescent="0.3">
      <c r="E51" s="1537"/>
      <c r="F51" s="1537"/>
      <c r="G51" s="1537"/>
      <c r="H51" s="1537"/>
      <c r="I51" s="1537"/>
      <c r="J51" s="1537"/>
      <c r="K51" s="1537"/>
      <c r="L51" s="1537"/>
      <c r="M51" s="1537"/>
    </row>
  </sheetData>
  <sheetProtection algorithmName="SHA-512" hashValue="WX1fiLaCOxR2UukEeYaDOix7kweFOLe8X4z+L/tUQOWRqJ8kF2Uxfj1GgOAhFu7i83wqACqCQAUPAX+2Xlmhjw==" saltValue="CQMhhwBpeEsuheDKDHAEVQ==" spinCount="100000" sheet="1" selectLockedCells="1"/>
  <mergeCells count="12">
    <mergeCell ref="E13:M14"/>
    <mergeCell ref="E39:M39"/>
    <mergeCell ref="E46:M51"/>
    <mergeCell ref="E22:M22"/>
    <mergeCell ref="E23:M27"/>
    <mergeCell ref="E45:M45"/>
    <mergeCell ref="E38:G38"/>
    <mergeCell ref="E32:M37"/>
    <mergeCell ref="E40:M44"/>
    <mergeCell ref="E31:M31"/>
    <mergeCell ref="E21:G21"/>
    <mergeCell ref="E30:G30"/>
  </mergeCells>
  <hyperlinks>
    <hyperlink ref="E21:G21" location="'Cable Drum Order Form'!A5" display="Cable Drum Elevator" xr:uid="{00000000-0004-0000-0000-000000000000}"/>
    <hyperlink ref="E11:G11" location="'MRL Overhead CD Order Form'!A1" display="MRL Overhead Cable Drum" xr:uid="{00000000-0004-0000-0000-000002000000}"/>
    <hyperlink ref="E30:G30" location="'Hydraulic Order Form'!A5" display="Hydraulic Elevator" xr:uid="{00000000-0004-0000-0000-000003000000}"/>
  </hyperlinks>
  <pageMargins left="0.70866141732283472" right="0.70866141732283472" top="0.74803149606299213" bottom="0.74803149606299213" header="0.31496062992125984" footer="0.31496062992125984"/>
  <pageSetup scale="77" orientation="portrait" r:id="rId1"/>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9">
    <pageSetUpPr fitToPage="1"/>
  </sheetPr>
  <dimension ref="A1:Z439"/>
  <sheetViews>
    <sheetView zoomScale="85" zoomScaleNormal="85" workbookViewId="0">
      <selection activeCell="L7" sqref="L7:N20"/>
    </sheetView>
  </sheetViews>
  <sheetFormatPr defaultRowHeight="15" x14ac:dyDescent="0.25"/>
  <cols>
    <col min="1" max="1" width="17.42578125" style="278" customWidth="1"/>
    <col min="2" max="2" width="32.28515625" style="279" customWidth="1"/>
    <col min="3" max="7" width="20.7109375" style="280" customWidth="1"/>
    <col min="8" max="8" width="22.28515625" style="277" bestFit="1" customWidth="1"/>
    <col min="9" max="9" width="32.140625" style="277" customWidth="1"/>
    <col min="10" max="11" width="20.7109375" style="277" customWidth="1"/>
    <col min="12" max="12" width="17.85546875" customWidth="1"/>
    <col min="13" max="13" width="21.85546875" customWidth="1"/>
    <col min="18" max="18" width="11.28515625" customWidth="1"/>
  </cols>
  <sheetData>
    <row r="1" spans="1:11" x14ac:dyDescent="0.25">
      <c r="E1" s="280" t="s">
        <v>365</v>
      </c>
      <c r="F1" s="280" t="s">
        <v>375</v>
      </c>
      <c r="G1" s="281" t="s">
        <v>367</v>
      </c>
      <c r="H1" s="277" t="str">
        <f>HLOOKUP("x",C5:G8,3,FALSE)</f>
        <v>MRL Geared 950</v>
      </c>
    </row>
    <row r="2" spans="1:11" x14ac:dyDescent="0.25">
      <c r="G2" s="281" t="s">
        <v>368</v>
      </c>
      <c r="H2" s="277" t="str">
        <f>HLOOKUP("x",C5:G8,4,FALSE)</f>
        <v>MRL Geared Elevator Order Form</v>
      </c>
    </row>
    <row r="3" spans="1:11" x14ac:dyDescent="0.25">
      <c r="G3" s="281" t="s">
        <v>369</v>
      </c>
      <c r="H3" s="277">
        <f>HLOOKUP("x",C5:G8,2,FALSE)</f>
        <v>4</v>
      </c>
    </row>
    <row r="4" spans="1:11" x14ac:dyDescent="0.25">
      <c r="B4" s="279" t="s">
        <v>370</v>
      </c>
      <c r="C4" s="280" t="str">
        <f>IF(AND(ISBLANK(#REF!)=FALSE,C38=1)=TRUE,"X","")</f>
        <v/>
      </c>
      <c r="D4" s="280" t="str">
        <f>IF(AND(ISBLANK(#REF!)=FALSE,C38=2)=TRUE,"X","")</f>
        <v/>
      </c>
      <c r="E4" s="280" t="str">
        <f>IF(ISBLANK(#REF!)=TRUE,"","X")</f>
        <v>X</v>
      </c>
      <c r="F4" s="280" t="str">
        <f>IF(ISBLANK(#REF!)=TRUE,"","X")</f>
        <v>X</v>
      </c>
      <c r="G4" s="281" t="str">
        <f>IF(ISBLANK('Hydraulic Order Form'!C10)=TRUE,"","X")</f>
        <v/>
      </c>
    </row>
    <row r="5" spans="1:11" x14ac:dyDescent="0.25">
      <c r="A5" s="278" t="s">
        <v>371</v>
      </c>
      <c r="C5" s="280" t="str">
        <f>IF($F$1=C7, "X", "")</f>
        <v/>
      </c>
      <c r="D5" s="280" t="str">
        <f>IF($F$1=D7, "X", "")</f>
        <v/>
      </c>
      <c r="E5" s="280" t="str">
        <f>IF($F$1=E7, "X", "")</f>
        <v>X</v>
      </c>
      <c r="F5" s="280" t="str">
        <f>IF($F$1=F7, "X", "")</f>
        <v/>
      </c>
      <c r="G5" s="280" t="str">
        <f>IF($F$1=G7, "X", "")</f>
        <v/>
      </c>
      <c r="H5" s="282" t="str">
        <f>IF(ISBLANK('Hydraulic Order Form'!D10)=TRUE,"","X")</f>
        <v/>
      </c>
    </row>
    <row r="6" spans="1:11" x14ac:dyDescent="0.25">
      <c r="A6" s="278" t="s">
        <v>372</v>
      </c>
      <c r="C6" s="280">
        <v>2</v>
      </c>
      <c r="D6" s="280">
        <v>3</v>
      </c>
      <c r="E6" s="280">
        <v>4</v>
      </c>
      <c r="F6" s="280">
        <v>5</v>
      </c>
      <c r="G6" s="283">
        <v>6</v>
      </c>
      <c r="H6" s="282"/>
    </row>
    <row r="7" spans="1:11" x14ac:dyDescent="0.25">
      <c r="A7" s="278" t="s">
        <v>373</v>
      </c>
      <c r="C7" s="280" t="s">
        <v>366</v>
      </c>
      <c r="D7" s="280" t="s">
        <v>374</v>
      </c>
      <c r="E7" s="280" t="s">
        <v>375</v>
      </c>
      <c r="F7" s="280" t="s">
        <v>376</v>
      </c>
      <c r="G7" s="283" t="s">
        <v>377</v>
      </c>
      <c r="H7" s="282"/>
    </row>
    <row r="8" spans="1:11" ht="30" x14ac:dyDescent="0.25">
      <c r="A8" s="278" t="s">
        <v>378</v>
      </c>
      <c r="C8" s="284" t="s">
        <v>379</v>
      </c>
      <c r="D8" s="284" t="s">
        <v>379</v>
      </c>
      <c r="E8" s="284" t="s">
        <v>195</v>
      </c>
      <c r="F8" s="284" t="s">
        <v>380</v>
      </c>
      <c r="G8" s="285" t="s">
        <v>381</v>
      </c>
      <c r="H8" s="286" t="s">
        <v>382</v>
      </c>
      <c r="I8" s="287" t="s">
        <v>383</v>
      </c>
      <c r="J8" s="287" t="s">
        <v>384</v>
      </c>
      <c r="K8"/>
    </row>
    <row r="9" spans="1:11" x14ac:dyDescent="0.25">
      <c r="B9" s="279" t="s">
        <v>385</v>
      </c>
      <c r="C9" s="403" t="e">
        <f>#REF!</f>
        <v>#REF!</v>
      </c>
      <c r="D9" s="280" t="e">
        <f>C9</f>
        <v>#REF!</v>
      </c>
      <c r="E9" s="403" t="e">
        <f>#REF!</f>
        <v>#REF!</v>
      </c>
      <c r="F9" s="403" t="e">
        <f>#REF!</f>
        <v>#REF!</v>
      </c>
      <c r="G9" s="404">
        <f>'Hydraulic Order Form'!R10</f>
        <v>0</v>
      </c>
      <c r="H9" s="282" t="e">
        <f t="shared" ref="H9:H31" si="0">VLOOKUP(B9,$B$5:$G$88,$H$3,FALSE)</f>
        <v>#REF!</v>
      </c>
      <c r="I9" s="277" t="str">
        <f>IF(ISERROR(H9), "", IF(H9=0, "", H9))</f>
        <v/>
      </c>
      <c r="J9"/>
      <c r="K9"/>
    </row>
    <row r="10" spans="1:11" x14ac:dyDescent="0.25">
      <c r="B10" s="279" t="s">
        <v>386</v>
      </c>
      <c r="C10" s="288"/>
      <c r="D10" s="288">
        <f t="shared" ref="D10:D25" si="1">C10</f>
        <v>0</v>
      </c>
      <c r="E10" s="288"/>
      <c r="F10" s="288"/>
      <c r="G10" s="289"/>
      <c r="H10" s="282">
        <f t="shared" si="0"/>
        <v>0</v>
      </c>
      <c r="I10" s="277" t="str">
        <f>IF(ISERROR(H10), "", IF(H10=0, "", H10))</f>
        <v/>
      </c>
      <c r="J10"/>
      <c r="K10"/>
    </row>
    <row r="11" spans="1:11" x14ac:dyDescent="0.25">
      <c r="B11" s="279" t="s">
        <v>387</v>
      </c>
      <c r="C11" s="280" t="e">
        <f>#REF!</f>
        <v>#REF!</v>
      </c>
      <c r="D11" s="280" t="e">
        <f t="shared" si="1"/>
        <v>#REF!</v>
      </c>
      <c r="E11" s="280" t="e">
        <f>#REF!</f>
        <v>#REF!</v>
      </c>
      <c r="F11" s="280" t="e">
        <f>#REF!</f>
        <v>#REF!</v>
      </c>
      <c r="G11" s="283">
        <f>'Hydraulic Order Form'!M10</f>
        <v>0</v>
      </c>
      <c r="H11" s="282" t="e">
        <f t="shared" si="0"/>
        <v>#REF!</v>
      </c>
      <c r="I11" s="277" t="str">
        <f>IF(ISERROR(H11), "", IF(H11=0, "", H11))</f>
        <v/>
      </c>
      <c r="J11"/>
      <c r="K11"/>
    </row>
    <row r="12" spans="1:11" x14ac:dyDescent="0.25">
      <c r="B12" s="279" t="s">
        <v>388</v>
      </c>
      <c r="C12" s="280">
        <v>0</v>
      </c>
      <c r="D12" s="280">
        <f t="shared" si="1"/>
        <v>0</v>
      </c>
      <c r="E12" s="280" t="e">
        <f>#REF!</f>
        <v>#REF!</v>
      </c>
      <c r="F12" s="280" t="e">
        <f>#REF!</f>
        <v>#REF!</v>
      </c>
      <c r="G12" s="283">
        <f>'Hydraulic Order Form'!W7</f>
        <v>0</v>
      </c>
      <c r="H12" s="282" t="e">
        <f t="shared" si="0"/>
        <v>#REF!</v>
      </c>
      <c r="I12" s="277" t="e">
        <f>VLOOKUP(H12,G99:H101,2,FALSE)</f>
        <v>#REF!</v>
      </c>
      <c r="J12"/>
      <c r="K12"/>
    </row>
    <row r="13" spans="1:11" x14ac:dyDescent="0.25">
      <c r="B13" s="279" t="s">
        <v>8</v>
      </c>
      <c r="C13" s="280" t="e">
        <f>#REF!</f>
        <v>#REF!</v>
      </c>
      <c r="D13" s="280" t="e">
        <f t="shared" si="1"/>
        <v>#REF!</v>
      </c>
      <c r="E13" s="280" t="e">
        <f>#REF!</f>
        <v>#REF!</v>
      </c>
      <c r="F13" s="280" t="e">
        <f>#REF!</f>
        <v>#REF!</v>
      </c>
      <c r="G13" s="283">
        <f>'Hydraulic Order Form'!C23</f>
        <v>0</v>
      </c>
      <c r="H13" s="282" t="e">
        <f t="shared" si="0"/>
        <v>#REF!</v>
      </c>
      <c r="I13" s="277" t="str">
        <f>IF(ISERROR(H13), "", IF(H13=0, "", H13))</f>
        <v/>
      </c>
      <c r="J13"/>
      <c r="K13"/>
    </row>
    <row r="14" spans="1:11" x14ac:dyDescent="0.25">
      <c r="B14" s="279" t="s">
        <v>389</v>
      </c>
      <c r="C14" s="280" t="e">
        <f>#REF!</f>
        <v>#REF!</v>
      </c>
      <c r="D14" s="280" t="e">
        <f t="shared" si="1"/>
        <v>#REF!</v>
      </c>
      <c r="E14" s="280" t="e">
        <f>#REF!</f>
        <v>#REF!</v>
      </c>
      <c r="F14" s="280" t="e">
        <f>#REF!</f>
        <v>#REF!</v>
      </c>
      <c r="G14" s="283" t="str">
        <f>'Hydraulic Order Form'!C26</f>
        <v xml:space="preserve">Requested Ship Date: </v>
      </c>
      <c r="H14" s="282" t="e">
        <f>VLOOKUP(B14,$B$5:$G$88,$H$3,FALSE)</f>
        <v>#REF!</v>
      </c>
      <c r="I14" s="277" t="str">
        <f>IF(ISERROR(H14), "", IF(H14=0, "", H14))</f>
        <v/>
      </c>
      <c r="J14"/>
      <c r="K14"/>
    </row>
    <row r="15" spans="1:11" x14ac:dyDescent="0.25">
      <c r="B15" s="279" t="s">
        <v>390</v>
      </c>
      <c r="C15" s="280" t="e">
        <f>#REF!</f>
        <v>#REF!</v>
      </c>
      <c r="D15" s="280" t="e">
        <f t="shared" si="1"/>
        <v>#REF!</v>
      </c>
      <c r="E15" s="280" t="e">
        <f>#REF!</f>
        <v>#REF!</v>
      </c>
      <c r="F15" s="280" t="e">
        <f>#REF!</f>
        <v>#REF!</v>
      </c>
      <c r="G15" s="283">
        <f>'Hydraulic Order Form'!I26</f>
        <v>0</v>
      </c>
      <c r="H15" s="282" t="e">
        <f t="shared" si="0"/>
        <v>#REF!</v>
      </c>
      <c r="I15" s="277" t="str">
        <f t="shared" ref="I15:I25" si="2">IF(ISERROR(H15), "", IF(H15=0, "", H15))</f>
        <v/>
      </c>
      <c r="J15"/>
      <c r="K15"/>
    </row>
    <row r="16" spans="1:11" x14ac:dyDescent="0.25">
      <c r="B16" s="279" t="s">
        <v>391</v>
      </c>
      <c r="C16" s="280" t="e">
        <f>#REF!</f>
        <v>#REF!</v>
      </c>
      <c r="D16" s="280" t="e">
        <f t="shared" si="1"/>
        <v>#REF!</v>
      </c>
      <c r="E16" s="280" t="e">
        <f>#REF!</f>
        <v>#REF!</v>
      </c>
      <c r="F16" s="280" t="e">
        <f>#REF!</f>
        <v>#REF!</v>
      </c>
      <c r="G16" s="283" t="str">
        <f>'Hydraulic Order Form'!M26</f>
        <v xml:space="preserve">  24 hr. call notice (US only): </v>
      </c>
      <c r="H16" s="282" t="e">
        <f t="shared" si="0"/>
        <v>#REF!</v>
      </c>
      <c r="I16" s="277" t="str">
        <f t="shared" si="2"/>
        <v/>
      </c>
      <c r="J16"/>
      <c r="K16"/>
    </row>
    <row r="17" spans="1:11" x14ac:dyDescent="0.25">
      <c r="B17" s="279" t="s">
        <v>392</v>
      </c>
      <c r="C17" s="280" t="e">
        <f>#REF!</f>
        <v>#REF!</v>
      </c>
      <c r="D17" s="280" t="e">
        <f t="shared" si="1"/>
        <v>#REF!</v>
      </c>
      <c r="E17" s="280" t="e">
        <f>#REF!</f>
        <v>#REF!</v>
      </c>
      <c r="F17" s="280" t="e">
        <f>#REF!</f>
        <v>#REF!</v>
      </c>
      <c r="G17" s="283">
        <f>'Hydraulic Order Form'!O26</f>
        <v>0</v>
      </c>
      <c r="H17" s="282" t="e">
        <f t="shared" si="0"/>
        <v>#REF!</v>
      </c>
      <c r="I17" s="277" t="str">
        <f t="shared" si="2"/>
        <v/>
      </c>
      <c r="J17"/>
      <c r="K17"/>
    </row>
    <row r="18" spans="1:11" x14ac:dyDescent="0.25">
      <c r="B18" s="279" t="s">
        <v>393</v>
      </c>
      <c r="C18" s="280" t="e">
        <f>#REF!</f>
        <v>#REF!</v>
      </c>
      <c r="D18" s="280" t="e">
        <f t="shared" si="1"/>
        <v>#REF!</v>
      </c>
      <c r="E18" s="280" t="e">
        <f>#REF!</f>
        <v>#REF!</v>
      </c>
      <c r="F18" s="280" t="e">
        <f>#REF!</f>
        <v>#REF!</v>
      </c>
      <c r="G18" s="283">
        <f>'Hydraulic Order Form'!R26</f>
        <v>0</v>
      </c>
      <c r="H18" s="282" t="e">
        <f t="shared" si="0"/>
        <v>#REF!</v>
      </c>
      <c r="I18" s="277" t="str">
        <f t="shared" si="2"/>
        <v/>
      </c>
      <c r="J18"/>
      <c r="K18"/>
    </row>
    <row r="19" spans="1:11" x14ac:dyDescent="0.25">
      <c r="B19" s="279" t="s">
        <v>2</v>
      </c>
      <c r="C19" s="280" t="e">
        <f>#REF!</f>
        <v>#REF!</v>
      </c>
      <c r="D19" s="280" t="e">
        <f t="shared" si="1"/>
        <v>#REF!</v>
      </c>
      <c r="E19" s="280" t="e">
        <f>#REF!</f>
        <v>#REF!</v>
      </c>
      <c r="F19" s="280" t="e">
        <f>#REF!</f>
        <v>#REF!</v>
      </c>
      <c r="G19" s="283">
        <f>'Hydraulic Order Form'!C10</f>
        <v>0</v>
      </c>
      <c r="H19" s="282" t="e">
        <f>VLOOKUP(B19,$B$5:$G$88,$H$3,FALSE)</f>
        <v>#REF!</v>
      </c>
      <c r="I19" s="277" t="str">
        <f t="shared" si="2"/>
        <v/>
      </c>
      <c r="J19"/>
      <c r="K19"/>
    </row>
    <row r="20" spans="1:11" x14ac:dyDescent="0.25">
      <c r="B20" s="279" t="s">
        <v>5</v>
      </c>
      <c r="C20" s="280" t="e">
        <f>#REF!</f>
        <v>#REF!</v>
      </c>
      <c r="D20" s="280" t="e">
        <f t="shared" si="1"/>
        <v>#REF!</v>
      </c>
      <c r="E20" s="280" t="e">
        <f>#REF!</f>
        <v>#REF!</v>
      </c>
      <c r="F20" s="280" t="e">
        <f>#REF!</f>
        <v>#REF!</v>
      </c>
      <c r="G20" s="283">
        <f>'Hydraulic Order Form'!C15</f>
        <v>0</v>
      </c>
      <c r="H20" s="282" t="e">
        <f t="shared" si="0"/>
        <v>#REF!</v>
      </c>
      <c r="I20" s="277" t="str">
        <f t="shared" si="2"/>
        <v/>
      </c>
      <c r="J20"/>
      <c r="K20"/>
    </row>
    <row r="21" spans="1:11" x14ac:dyDescent="0.25">
      <c r="B21" s="279" t="s">
        <v>394</v>
      </c>
      <c r="C21" s="280" t="e">
        <f>#REF!</f>
        <v>#REF!</v>
      </c>
      <c r="D21" s="280" t="e">
        <f t="shared" si="1"/>
        <v>#REF!</v>
      </c>
      <c r="E21" s="280" t="e">
        <f>#REF!</f>
        <v>#REF!</v>
      </c>
      <c r="F21" s="280" t="e">
        <f>#REF!</f>
        <v>#REF!</v>
      </c>
      <c r="G21" s="283">
        <f>'Hydraulic Order Form'!I15</f>
        <v>0</v>
      </c>
      <c r="H21" s="282" t="e">
        <f t="shared" si="0"/>
        <v>#REF!</v>
      </c>
      <c r="I21" s="277" t="str">
        <f t="shared" si="2"/>
        <v/>
      </c>
      <c r="J21"/>
      <c r="K21"/>
    </row>
    <row r="22" spans="1:11" x14ac:dyDescent="0.25">
      <c r="B22" s="279" t="s">
        <v>395</v>
      </c>
      <c r="C22" s="280" t="e">
        <f>#REF!</f>
        <v>#REF!</v>
      </c>
      <c r="D22" s="280" t="e">
        <f t="shared" si="1"/>
        <v>#REF!</v>
      </c>
      <c r="E22" s="280" t="e">
        <f>#REF!</f>
        <v>#REF!</v>
      </c>
      <c r="F22" s="280" t="e">
        <f>#REF!</f>
        <v>#REF!</v>
      </c>
      <c r="G22" s="283">
        <f>'Hydraulic Order Form'!O15</f>
        <v>0</v>
      </c>
      <c r="H22" s="282" t="e">
        <f t="shared" si="0"/>
        <v>#REF!</v>
      </c>
      <c r="I22" s="277" t="str">
        <f t="shared" si="2"/>
        <v/>
      </c>
      <c r="J22"/>
      <c r="K22"/>
    </row>
    <row r="23" spans="1:11" x14ac:dyDescent="0.25">
      <c r="B23" s="279" t="s">
        <v>396</v>
      </c>
      <c r="C23" s="280" t="e">
        <f>#REF!</f>
        <v>#REF!</v>
      </c>
      <c r="D23" s="280" t="e">
        <f t="shared" si="1"/>
        <v>#REF!</v>
      </c>
      <c r="E23" s="280" t="e">
        <f>#REF!</f>
        <v>#REF!</v>
      </c>
      <c r="F23" s="280" t="e">
        <f>#REF!</f>
        <v>#REF!</v>
      </c>
      <c r="G23" s="283">
        <f>'Hydraulic Order Form'!R15</f>
        <v>0</v>
      </c>
      <c r="H23" s="282" t="e">
        <f t="shared" si="0"/>
        <v>#REF!</v>
      </c>
      <c r="I23" s="277" t="str">
        <f t="shared" si="2"/>
        <v/>
      </c>
      <c r="J23"/>
      <c r="K23"/>
    </row>
    <row r="24" spans="1:11" x14ac:dyDescent="0.25">
      <c r="B24" s="279" t="s">
        <v>397</v>
      </c>
      <c r="C24" s="280" t="e">
        <f>#REF!</f>
        <v>#REF!</v>
      </c>
      <c r="D24" s="280" t="e">
        <f t="shared" si="1"/>
        <v>#REF!</v>
      </c>
      <c r="E24" s="280" t="e">
        <f>#REF!</f>
        <v>#REF!</v>
      </c>
      <c r="F24" s="280" t="e">
        <f>#REF!</f>
        <v>#REF!</v>
      </c>
      <c r="G24" s="283">
        <f>'Hydraulic Order Form'!I23</f>
        <v>0</v>
      </c>
      <c r="H24" s="282" t="e">
        <f t="shared" si="0"/>
        <v>#REF!</v>
      </c>
      <c r="I24" s="277" t="str">
        <f t="shared" si="2"/>
        <v/>
      </c>
      <c r="J24"/>
      <c r="K24"/>
    </row>
    <row r="25" spans="1:11" x14ac:dyDescent="0.25">
      <c r="B25" s="279" t="s">
        <v>398</v>
      </c>
      <c r="C25" s="280">
        <v>0</v>
      </c>
      <c r="D25" s="280">
        <f t="shared" si="1"/>
        <v>0</v>
      </c>
      <c r="G25" s="283"/>
      <c r="H25" s="282">
        <f t="shared" si="0"/>
        <v>0</v>
      </c>
      <c r="I25" s="277" t="str">
        <f t="shared" si="2"/>
        <v/>
      </c>
      <c r="J25"/>
      <c r="K25"/>
    </row>
    <row r="26" spans="1:11" x14ac:dyDescent="0.25">
      <c r="B26" s="279" t="s">
        <v>399</v>
      </c>
      <c r="C26" s="280">
        <v>0</v>
      </c>
      <c r="D26" s="290">
        <f>C26</f>
        <v>0</v>
      </c>
      <c r="E26" s="290" t="e">
        <f>#REF!</f>
        <v>#REF!</v>
      </c>
      <c r="F26" s="290" t="e">
        <f>#REF!</f>
        <v>#REF!</v>
      </c>
      <c r="G26" s="291">
        <f>'Hydraulic Order Form'!W7</f>
        <v>0</v>
      </c>
      <c r="H26" s="282" t="e">
        <f t="shared" si="0"/>
        <v>#REF!</v>
      </c>
      <c r="I26" s="292" t="e">
        <f>VLOOKUP(H26,G99:H101,2,FALSE)</f>
        <v>#REF!</v>
      </c>
      <c r="J26"/>
      <c r="K26"/>
    </row>
    <row r="27" spans="1:11" x14ac:dyDescent="0.25">
      <c r="B27" s="279" t="s">
        <v>400</v>
      </c>
      <c r="C27" s="280">
        <v>7</v>
      </c>
      <c r="D27" s="290"/>
      <c r="E27" s="290"/>
      <c r="F27" s="290"/>
      <c r="G27" s="291"/>
      <c r="H27" s="282">
        <f t="shared" si="0"/>
        <v>0</v>
      </c>
      <c r="I27" s="292"/>
      <c r="J27"/>
      <c r="K27"/>
    </row>
    <row r="28" spans="1:11" x14ac:dyDescent="0.25">
      <c r="B28" s="279" t="s">
        <v>401</v>
      </c>
      <c r="C28" s="280">
        <v>0</v>
      </c>
      <c r="D28" s="290"/>
      <c r="E28" s="290"/>
      <c r="F28" s="290"/>
      <c r="G28" s="291"/>
      <c r="H28" s="282">
        <f t="shared" si="0"/>
        <v>0</v>
      </c>
      <c r="I28" s="292"/>
      <c r="J28"/>
      <c r="K28"/>
    </row>
    <row r="29" spans="1:11" x14ac:dyDescent="0.25">
      <c r="A29" s="278" t="s">
        <v>402</v>
      </c>
      <c r="B29" s="279" t="s">
        <v>403</v>
      </c>
      <c r="C29" s="280" t="b">
        <v>0</v>
      </c>
      <c r="D29" s="290"/>
      <c r="E29" s="290"/>
      <c r="F29" s="290"/>
      <c r="G29" s="291"/>
      <c r="H29" s="282">
        <f t="shared" si="0"/>
        <v>0</v>
      </c>
      <c r="I29" s="292"/>
      <c r="J29"/>
      <c r="K29"/>
    </row>
    <row r="30" spans="1:11" x14ac:dyDescent="0.25">
      <c r="B30" s="279" t="s">
        <v>404</v>
      </c>
      <c r="C30" s="280">
        <v>0</v>
      </c>
      <c r="D30" s="290"/>
      <c r="E30" s="290"/>
      <c r="F30" s="290"/>
      <c r="G30" s="291"/>
      <c r="H30" s="282">
        <f t="shared" si="0"/>
        <v>0</v>
      </c>
      <c r="I30" s="292"/>
      <c r="J30"/>
      <c r="K30"/>
    </row>
    <row r="31" spans="1:11" x14ac:dyDescent="0.25">
      <c r="B31" s="279" t="s">
        <v>405</v>
      </c>
      <c r="D31" s="290"/>
      <c r="E31" s="290"/>
      <c r="F31" s="290"/>
      <c r="G31" s="291"/>
      <c r="H31" s="282">
        <f t="shared" si="0"/>
        <v>0</v>
      </c>
      <c r="I31" s="292"/>
      <c r="J31"/>
      <c r="K31"/>
    </row>
    <row r="32" spans="1:11" x14ac:dyDescent="0.25">
      <c r="C32"/>
      <c r="D32" s="290"/>
      <c r="E32" s="290"/>
      <c r="F32" s="290"/>
      <c r="G32" s="291"/>
      <c r="H32" s="282"/>
      <c r="I32" s="292"/>
      <c r="J32"/>
      <c r="K32"/>
    </row>
    <row r="33" spans="1:11" x14ac:dyDescent="0.25">
      <c r="D33" s="290"/>
      <c r="E33" s="290"/>
      <c r="F33" s="290"/>
      <c r="G33" s="291"/>
      <c r="H33" s="282"/>
      <c r="I33" s="292"/>
      <c r="J33"/>
      <c r="K33"/>
    </row>
    <row r="34" spans="1:11" x14ac:dyDescent="0.25">
      <c r="D34" s="290"/>
      <c r="E34" s="290"/>
      <c r="F34" s="290"/>
      <c r="G34" s="291"/>
      <c r="H34" s="282"/>
      <c r="I34" s="292"/>
      <c r="J34"/>
      <c r="K34"/>
    </row>
    <row r="35" spans="1:11" ht="15.75" thickBot="1" x14ac:dyDescent="0.3">
      <c r="A35" s="293"/>
      <c r="B35" s="294"/>
      <c r="C35" s="295"/>
      <c r="D35" s="296"/>
      <c r="E35" s="296"/>
      <c r="F35" s="296"/>
      <c r="G35" s="297"/>
      <c r="H35" s="282"/>
      <c r="I35" s="292"/>
      <c r="J35"/>
      <c r="K35"/>
    </row>
    <row r="36" spans="1:11" x14ac:dyDescent="0.25">
      <c r="B36" s="279" t="s">
        <v>406</v>
      </c>
      <c r="C36" s="280" t="e">
        <f>#REF!</f>
        <v>#REF!</v>
      </c>
      <c r="D36" s="280" t="e">
        <f>C36</f>
        <v>#REF!</v>
      </c>
      <c r="G36" s="283">
        <f>'Hydraulic Order Form'!U151</f>
        <v>0</v>
      </c>
      <c r="H36" s="282">
        <f t="shared" ref="H36:H84" si="3">VLOOKUP(B36,$B$5:$G$88,$H$3,FALSE)</f>
        <v>0</v>
      </c>
      <c r="I36" s="277" t="e">
        <f>VLOOKUP($H$36,$A$135:$F$141,$H$3,FALSE)</f>
        <v>#N/A</v>
      </c>
      <c r="J36"/>
      <c r="K36"/>
    </row>
    <row r="37" spans="1:11" x14ac:dyDescent="0.25">
      <c r="B37" s="279" t="s">
        <v>407</v>
      </c>
      <c r="C37" s="280" t="str">
        <f>$C$127</f>
        <v xml:space="preserve">     </v>
      </c>
      <c r="D37" s="280" t="str">
        <f>$C$127</f>
        <v xml:space="preserve">     </v>
      </c>
      <c r="E37" s="280" t="str">
        <f>$C$127</f>
        <v xml:space="preserve">     </v>
      </c>
      <c r="F37" s="280" t="str">
        <f>$C$127</f>
        <v xml:space="preserve">     </v>
      </c>
      <c r="G37" s="280" t="str">
        <f>$C$127</f>
        <v xml:space="preserve">     </v>
      </c>
      <c r="H37" s="282" t="str">
        <f t="shared" si="3"/>
        <v xml:space="preserve">     </v>
      </c>
      <c r="I37" s="277" t="str">
        <f>IF(OR(AND('Backend Data'!$I$72,'Backend Data'!$I$73)=TRUE,AND('Backend Data'!$I$74,'Backend Data'!$I$75)=TRUE,AND('Backend Data'!$I$76,'Backend Data'!$I$77)=TRUE),"INVALID GATE CODE  ",'Backend Data'!J72 &amp; 'Backend Data'!J73 &amp; 'Backend Data'!J74 &amp; 'Backend Data'!J75 &amp; 'Backend Data'!J76 &amp; 'Backend Data'!J77)</f>
        <v/>
      </c>
      <c r="J37"/>
      <c r="K37"/>
    </row>
    <row r="38" spans="1:11" x14ac:dyDescent="0.25">
      <c r="B38" s="279" t="s">
        <v>408</v>
      </c>
      <c r="C38" s="280">
        <v>0</v>
      </c>
      <c r="D38" s="280">
        <f>C38</f>
        <v>0</v>
      </c>
      <c r="G38" s="283">
        <v>2</v>
      </c>
      <c r="H38" s="282">
        <f t="shared" si="3"/>
        <v>0</v>
      </c>
      <c r="I38" s="277">
        <f>IF(E5="X", 950, VLOOKUP($H$38,$A$99:$B$100,2,FALSE))</f>
        <v>950</v>
      </c>
      <c r="K38"/>
    </row>
    <row r="39" spans="1:11" x14ac:dyDescent="0.25">
      <c r="B39" s="279" t="s">
        <v>409</v>
      </c>
      <c r="D39" s="280">
        <f t="shared" ref="D39:D84" si="4">C39</f>
        <v>0</v>
      </c>
      <c r="E39" s="280" t="e">
        <f>#REF!</f>
        <v>#REF!</v>
      </c>
      <c r="F39" s="280" t="e">
        <f>#REF!</f>
        <v>#REF!</v>
      </c>
      <c r="G39" s="283">
        <f>'Hydraulic Order Form'!U74</f>
        <v>0</v>
      </c>
      <c r="H39" s="282" t="e">
        <f>VLOOKUP(B39,$B$5:$G$88,$H$3,FALSE)</f>
        <v>#REF!</v>
      </c>
      <c r="I39" s="277" t="str">
        <f>IF(ISERROR(H39),"",IF(H39=0, "", IF(H39&gt;5,2,H39+1)))</f>
        <v/>
      </c>
      <c r="J39"/>
      <c r="K39"/>
    </row>
    <row r="40" spans="1:11" x14ac:dyDescent="0.25">
      <c r="B40" s="279" t="s">
        <v>410</v>
      </c>
      <c r="D40" s="280">
        <f>C40</f>
        <v>0</v>
      </c>
      <c r="G40" s="283" t="s">
        <v>268</v>
      </c>
      <c r="H40" s="282">
        <f t="shared" si="3"/>
        <v>0</v>
      </c>
      <c r="I40" s="277" t="str">
        <f t="shared" ref="I40:I50" si="5">IF(ISERROR(H40), "", IF(H40=0, "", H40))</f>
        <v/>
      </c>
      <c r="J40"/>
      <c r="K40"/>
    </row>
    <row r="41" spans="1:11" x14ac:dyDescent="0.25">
      <c r="A41"/>
      <c r="B41" s="279" t="s">
        <v>411</v>
      </c>
      <c r="C41" s="280" t="s">
        <v>79</v>
      </c>
      <c r="D41" s="280" t="str">
        <f t="shared" si="4"/>
        <v/>
      </c>
      <c r="E41" s="280" t="s">
        <v>79</v>
      </c>
      <c r="F41" s="288"/>
      <c r="G41" s="289"/>
      <c r="H41" s="282" t="str">
        <f>VLOOKUP(B41,$B$5:$G$88,$H$3,FALSE)</f>
        <v/>
      </c>
      <c r="I41" s="277" t="str">
        <f t="shared" si="5"/>
        <v/>
      </c>
      <c r="J41"/>
      <c r="K41"/>
    </row>
    <row r="42" spans="1:11" x14ac:dyDescent="0.25">
      <c r="B42" s="279" t="s">
        <v>412</v>
      </c>
      <c r="C42" s="280" t="s">
        <v>79</v>
      </c>
      <c r="D42" s="280" t="str">
        <f t="shared" si="4"/>
        <v/>
      </c>
      <c r="F42" s="288"/>
      <c r="G42" s="289"/>
      <c r="H42" s="282">
        <f>VLOOKUP(B42,$B$5:$G$88,$H$3,FALSE)</f>
        <v>0</v>
      </c>
      <c r="I42" s="277" t="str">
        <f t="shared" si="5"/>
        <v/>
      </c>
      <c r="J42"/>
      <c r="K42"/>
    </row>
    <row r="43" spans="1:11" x14ac:dyDescent="0.25">
      <c r="B43" s="279" t="s">
        <v>413</v>
      </c>
      <c r="C43" s="280" t="e">
        <f>#REF!</f>
        <v>#REF!</v>
      </c>
      <c r="D43" s="280" t="e">
        <f t="shared" si="4"/>
        <v>#REF!</v>
      </c>
      <c r="E43" s="280" t="e">
        <f>#REF!</f>
        <v>#REF!</v>
      </c>
      <c r="F43" s="280" t="e">
        <f>#REF!</f>
        <v>#REF!</v>
      </c>
      <c r="G43" s="283">
        <f>'Hydraulic Order Form'!F64</f>
        <v>0</v>
      </c>
      <c r="H43" s="282" t="e">
        <f t="shared" si="3"/>
        <v>#REF!</v>
      </c>
      <c r="I43" s="277" t="str">
        <f t="shared" si="5"/>
        <v/>
      </c>
      <c r="J43"/>
      <c r="K43"/>
    </row>
    <row r="44" spans="1:11" x14ac:dyDescent="0.25">
      <c r="B44" s="279" t="s">
        <v>414</v>
      </c>
      <c r="C44" s="280" t="e">
        <f>#REF!</f>
        <v>#REF!</v>
      </c>
      <c r="D44" s="280" t="e">
        <f t="shared" si="4"/>
        <v>#REF!</v>
      </c>
      <c r="G44" s="283">
        <f>'Hydraulic Order Form'!G64</f>
        <v>0</v>
      </c>
      <c r="H44" s="282">
        <f t="shared" si="3"/>
        <v>0</v>
      </c>
      <c r="I44" s="277" t="str">
        <f t="shared" si="5"/>
        <v/>
      </c>
      <c r="J44"/>
      <c r="K44"/>
    </row>
    <row r="45" spans="1:11" x14ac:dyDescent="0.25">
      <c r="B45" s="279" t="s">
        <v>415</v>
      </c>
      <c r="C45" s="280" t="e">
        <f>#REF!</f>
        <v>#REF!</v>
      </c>
      <c r="D45" s="280" t="e">
        <f t="shared" si="4"/>
        <v>#REF!</v>
      </c>
      <c r="E45" s="280" t="e">
        <f>#REF!</f>
        <v>#REF!</v>
      </c>
      <c r="F45" s="280" t="e">
        <f>#REF!</f>
        <v>#REF!</v>
      </c>
      <c r="G45" s="283" t="str">
        <f>'Hydraulic Order Form'!O59</f>
        <v/>
      </c>
      <c r="H45" s="282" t="e">
        <f t="shared" si="3"/>
        <v>#REF!</v>
      </c>
      <c r="I45" s="277" t="str">
        <f>IF(ISERROR(H45), "", IF(AND(H45="0'", H46="0"""), "", H45))</f>
        <v/>
      </c>
      <c r="J45"/>
      <c r="K45"/>
    </row>
    <row r="46" spans="1:11" x14ac:dyDescent="0.25">
      <c r="B46" s="279" t="s">
        <v>416</v>
      </c>
      <c r="C46" s="280" t="e">
        <f>#REF!</f>
        <v>#REF!</v>
      </c>
      <c r="D46" s="280" t="e">
        <f t="shared" si="4"/>
        <v>#REF!</v>
      </c>
      <c r="E46" s="280" t="e">
        <f>#REF!</f>
        <v>#REF!</v>
      </c>
      <c r="F46" s="280" t="e">
        <f>#REF!</f>
        <v>#REF!</v>
      </c>
      <c r="G46" s="283" t="str">
        <f>'Hydraulic Order Form'!P59</f>
        <v/>
      </c>
      <c r="H46" s="282" t="e">
        <f t="shared" si="3"/>
        <v>#REF!</v>
      </c>
      <c r="I46" s="277" t="str">
        <f>IF(ISERROR(H46), "", IF(AND(H45="0'", H46="0"""), "", H46))</f>
        <v/>
      </c>
      <c r="J46"/>
      <c r="K46"/>
    </row>
    <row r="47" spans="1:11" x14ac:dyDescent="0.25">
      <c r="B47" s="279" t="s">
        <v>417</v>
      </c>
      <c r="C47" s="280" t="e">
        <f>#REF!</f>
        <v>#REF!</v>
      </c>
      <c r="D47" s="280" t="e">
        <f t="shared" si="4"/>
        <v>#REF!</v>
      </c>
      <c r="E47" s="280" t="e">
        <f>#REF!</f>
        <v>#REF!</v>
      </c>
      <c r="F47" s="280" t="e">
        <f>#REF!</f>
        <v>#REF!</v>
      </c>
      <c r="G47" s="283">
        <f>'Hydraulic Order Form'!F65</f>
        <v>0</v>
      </c>
      <c r="H47" s="282" t="e">
        <f t="shared" si="3"/>
        <v>#REF!</v>
      </c>
      <c r="I47" s="277" t="str">
        <f t="shared" si="5"/>
        <v/>
      </c>
      <c r="J47"/>
      <c r="K47"/>
    </row>
    <row r="48" spans="1:11" x14ac:dyDescent="0.25">
      <c r="B48" s="279" t="s">
        <v>418</v>
      </c>
      <c r="C48" s="280" t="e">
        <f>#REF!</f>
        <v>#REF!</v>
      </c>
      <c r="D48" s="280" t="e">
        <f t="shared" si="4"/>
        <v>#REF!</v>
      </c>
      <c r="E48" s="280" t="e">
        <f>#REF!</f>
        <v>#REF!</v>
      </c>
      <c r="F48" s="280" t="e">
        <f>#REF!</f>
        <v>#REF!</v>
      </c>
      <c r="G48" s="283">
        <f>'Hydraulic Order Form'!G65</f>
        <v>0</v>
      </c>
      <c r="H48" s="282" t="e">
        <f t="shared" si="3"/>
        <v>#REF!</v>
      </c>
      <c r="I48" s="277" t="str">
        <f t="shared" si="5"/>
        <v/>
      </c>
      <c r="J48"/>
      <c r="K48"/>
    </row>
    <row r="49" spans="1:11" x14ac:dyDescent="0.25">
      <c r="B49" s="279" t="s">
        <v>419</v>
      </c>
      <c r="D49" s="280">
        <f t="shared" si="4"/>
        <v>0</v>
      </c>
      <c r="E49" s="280" t="s">
        <v>79</v>
      </c>
      <c r="F49" s="288"/>
      <c r="G49" s="289"/>
      <c r="H49" s="282" t="str">
        <f t="shared" si="3"/>
        <v/>
      </c>
      <c r="I49" s="277" t="str">
        <f t="shared" si="5"/>
        <v/>
      </c>
      <c r="J49"/>
      <c r="K49"/>
    </row>
    <row r="50" spans="1:11" x14ac:dyDescent="0.25">
      <c r="B50" s="279" t="s">
        <v>420</v>
      </c>
      <c r="C50" s="280" t="s">
        <v>79</v>
      </c>
      <c r="D50" s="280" t="str">
        <f t="shared" si="4"/>
        <v/>
      </c>
      <c r="E50" s="280" t="s">
        <v>79</v>
      </c>
      <c r="F50" s="288"/>
      <c r="G50" s="289"/>
      <c r="H50" s="282" t="str">
        <f t="shared" si="3"/>
        <v/>
      </c>
      <c r="I50" s="277" t="str">
        <f t="shared" si="5"/>
        <v/>
      </c>
      <c r="J50"/>
      <c r="K50"/>
    </row>
    <row r="51" spans="1:11" x14ac:dyDescent="0.25">
      <c r="B51" s="279" t="s">
        <v>421</v>
      </c>
      <c r="C51" s="280" t="e">
        <f>#REF!</f>
        <v>#REF!</v>
      </c>
      <c r="D51" s="280" t="e">
        <f t="shared" si="4"/>
        <v>#REF!</v>
      </c>
      <c r="E51" s="280" t="e">
        <f>#REF!</f>
        <v>#REF!</v>
      </c>
      <c r="F51" s="280" t="e">
        <f>#REF!</f>
        <v>#REF!</v>
      </c>
      <c r="G51" s="283">
        <f>'Hydraulic Order Form'!U208</f>
        <v>0</v>
      </c>
      <c r="H51" s="282" t="e">
        <f t="shared" si="3"/>
        <v>#REF!</v>
      </c>
      <c r="I51" s="277" t="e">
        <f>VLOOKUP($H$51,$A$145:$F$150,$H$3,FALSE)</f>
        <v>#REF!</v>
      </c>
      <c r="J51"/>
      <c r="K51"/>
    </row>
    <row r="52" spans="1:11" x14ac:dyDescent="0.25">
      <c r="B52" s="279" t="s">
        <v>422</v>
      </c>
      <c r="C52" s="280" t="e">
        <f>#REF!</f>
        <v>#REF!</v>
      </c>
      <c r="D52" s="280" t="e">
        <f t="shared" si="4"/>
        <v>#REF!</v>
      </c>
      <c r="E52" s="280" t="e">
        <f>#REF!</f>
        <v>#REF!</v>
      </c>
      <c r="F52" s="280" t="e">
        <f>#REF!</f>
        <v>#REF!</v>
      </c>
      <c r="G52" s="283" t="e">
        <f>'Hydraulic Order Form'!#REF!</f>
        <v>#REF!</v>
      </c>
      <c r="H52" s="282" t="e">
        <f t="shared" si="3"/>
        <v>#REF!</v>
      </c>
      <c r="I52" s="277" t="e">
        <f>VLOOKUP($H$52,$D$99:$E$103,2,FALSE)</f>
        <v>#REF!</v>
      </c>
      <c r="J52"/>
      <c r="K52"/>
    </row>
    <row r="53" spans="1:11" x14ac:dyDescent="0.25">
      <c r="B53" s="279" t="s">
        <v>423</v>
      </c>
      <c r="G53" s="283"/>
      <c r="H53" s="282">
        <f t="shared" si="3"/>
        <v>0</v>
      </c>
      <c r="J53"/>
      <c r="K53"/>
    </row>
    <row r="54" spans="1:11" x14ac:dyDescent="0.25">
      <c r="B54" s="279" t="s">
        <v>424</v>
      </c>
      <c r="C54" s="280" t="e">
        <f>C160</f>
        <v>#REF!</v>
      </c>
      <c r="D54" s="280" t="e">
        <f t="shared" si="4"/>
        <v>#REF!</v>
      </c>
      <c r="E54" s="280" t="e">
        <f>F160</f>
        <v>#REF!</v>
      </c>
      <c r="F54" s="280" t="e">
        <f>I160</f>
        <v>#REF!</v>
      </c>
      <c r="G54" s="283" t="str">
        <f>L160</f>
        <v>N</v>
      </c>
      <c r="H54" s="282" t="e">
        <f t="shared" si="3"/>
        <v>#REF!</v>
      </c>
      <c r="I54" s="277" t="str">
        <f t="shared" ref="I54:I60" si="6">IF(ISERROR(H54), "", IF(H54=0, "", H54))</f>
        <v/>
      </c>
      <c r="J54"/>
      <c r="K54"/>
    </row>
    <row r="55" spans="1:11" x14ac:dyDescent="0.25">
      <c r="B55" s="279" t="s">
        <v>425</v>
      </c>
      <c r="D55" s="280">
        <f>C55</f>
        <v>0</v>
      </c>
      <c r="G55" s="283"/>
      <c r="H55" s="282">
        <f t="shared" si="3"/>
        <v>0</v>
      </c>
      <c r="I55" s="277" t="str">
        <f t="shared" si="6"/>
        <v/>
      </c>
      <c r="J55"/>
      <c r="K55"/>
    </row>
    <row r="56" spans="1:11" x14ac:dyDescent="0.25">
      <c r="A56" s="1555" t="s">
        <v>426</v>
      </c>
      <c r="B56" s="279" t="s">
        <v>427</v>
      </c>
      <c r="C56" s="280" t="e">
        <f>#REF!</f>
        <v>#REF!</v>
      </c>
      <c r="D56" s="280" t="e">
        <f t="shared" si="4"/>
        <v>#REF!</v>
      </c>
      <c r="E56" s="280" t="e">
        <f>#REF!</f>
        <v>#REF!</v>
      </c>
      <c r="F56" s="280" t="e">
        <f>#REF!</f>
        <v>#REF!</v>
      </c>
      <c r="G56" s="283">
        <f>'Hydraulic Order Form'!F59</f>
        <v>0</v>
      </c>
      <c r="H56" s="282" t="e">
        <f t="shared" si="3"/>
        <v>#REF!</v>
      </c>
      <c r="I56" s="277" t="str">
        <f t="shared" si="6"/>
        <v/>
      </c>
      <c r="J56"/>
      <c r="K56"/>
    </row>
    <row r="57" spans="1:11" x14ac:dyDescent="0.25">
      <c r="A57" s="1555"/>
      <c r="B57" s="279" t="s">
        <v>428</v>
      </c>
      <c r="C57" s="280" t="e">
        <f>#REF!</f>
        <v>#REF!</v>
      </c>
      <c r="D57" s="280" t="e">
        <f t="shared" si="4"/>
        <v>#REF!</v>
      </c>
      <c r="E57" s="280" t="e">
        <f>#REF!</f>
        <v>#REF!</v>
      </c>
      <c r="F57" s="280" t="e">
        <f>#REF!</f>
        <v>#REF!</v>
      </c>
      <c r="G57" s="283">
        <f>'Hydraulic Order Form'!G59</f>
        <v>0</v>
      </c>
      <c r="H57" s="282" t="e">
        <f t="shared" si="3"/>
        <v>#REF!</v>
      </c>
      <c r="I57" s="277" t="str">
        <f t="shared" si="6"/>
        <v/>
      </c>
      <c r="J57"/>
      <c r="K57"/>
    </row>
    <row r="58" spans="1:11" x14ac:dyDescent="0.25">
      <c r="A58" s="1555"/>
      <c r="B58" s="279" t="s">
        <v>429</v>
      </c>
      <c r="C58" s="280" t="e">
        <f>#REF!</f>
        <v>#REF!</v>
      </c>
      <c r="D58" s="280" t="e">
        <f t="shared" si="4"/>
        <v>#REF!</v>
      </c>
      <c r="E58" s="280" t="e">
        <f>#REF!</f>
        <v>#REF!</v>
      </c>
      <c r="F58" s="280" t="e">
        <f>#REF!</f>
        <v>#REF!</v>
      </c>
      <c r="G58" s="283">
        <f>'Hydraulic Order Form'!F60</f>
        <v>0</v>
      </c>
      <c r="H58" s="282" t="e">
        <f t="shared" si="3"/>
        <v>#REF!</v>
      </c>
      <c r="I58" s="277" t="str">
        <f t="shared" si="6"/>
        <v/>
      </c>
      <c r="J58"/>
      <c r="K58"/>
    </row>
    <row r="59" spans="1:11" x14ac:dyDescent="0.25">
      <c r="A59" s="1555"/>
      <c r="B59" s="279" t="s">
        <v>430</v>
      </c>
      <c r="C59" s="280" t="e">
        <f>#REF!</f>
        <v>#REF!</v>
      </c>
      <c r="D59" s="280" t="e">
        <f t="shared" si="4"/>
        <v>#REF!</v>
      </c>
      <c r="E59" s="280" t="e">
        <f>#REF!</f>
        <v>#REF!</v>
      </c>
      <c r="G59" s="283">
        <f>'Hydraulic Order Form'!G60</f>
        <v>0</v>
      </c>
      <c r="H59" s="282" t="e">
        <f t="shared" si="3"/>
        <v>#REF!</v>
      </c>
      <c r="I59" s="277" t="str">
        <f t="shared" si="6"/>
        <v/>
      </c>
      <c r="J59"/>
      <c r="K59"/>
    </row>
    <row r="60" spans="1:11" x14ac:dyDescent="0.25">
      <c r="A60" s="1555"/>
      <c r="B60" s="279" t="s">
        <v>431</v>
      </c>
      <c r="C60" s="280" t="e">
        <f>#REF!</f>
        <v>#REF!</v>
      </c>
      <c r="D60" s="280" t="e">
        <f t="shared" si="4"/>
        <v>#REF!</v>
      </c>
      <c r="E60" s="280" t="e">
        <f>#REF!</f>
        <v>#REF!</v>
      </c>
      <c r="F60" s="280" t="e">
        <f>#REF!</f>
        <v>#REF!</v>
      </c>
      <c r="G60" s="283">
        <f>'Hydraulic Order Form'!F61</f>
        <v>0</v>
      </c>
      <c r="H60" s="282" t="e">
        <f t="shared" si="3"/>
        <v>#REF!</v>
      </c>
      <c r="I60" s="277" t="str">
        <f t="shared" si="6"/>
        <v/>
      </c>
      <c r="J60"/>
      <c r="K60"/>
    </row>
    <row r="61" spans="1:11" x14ac:dyDescent="0.25">
      <c r="A61" s="1555"/>
      <c r="B61" s="279" t="s">
        <v>432</v>
      </c>
      <c r="G61" s="283"/>
      <c r="H61" s="282"/>
      <c r="J61"/>
      <c r="K61"/>
    </row>
    <row r="62" spans="1:11" x14ac:dyDescent="0.25">
      <c r="A62" s="1555"/>
      <c r="B62" s="279" t="s">
        <v>433</v>
      </c>
      <c r="G62" s="283"/>
      <c r="H62" s="282"/>
      <c r="J62"/>
      <c r="K62"/>
    </row>
    <row r="63" spans="1:11" x14ac:dyDescent="0.25">
      <c r="A63" s="1555"/>
      <c r="B63" s="279" t="s">
        <v>434</v>
      </c>
      <c r="G63" s="283"/>
      <c r="H63" s="282"/>
      <c r="J63"/>
      <c r="K63"/>
    </row>
    <row r="64" spans="1:11" x14ac:dyDescent="0.25">
      <c r="A64" s="1555"/>
      <c r="B64" s="279" t="s">
        <v>435</v>
      </c>
      <c r="G64" s="283"/>
      <c r="H64" s="282"/>
      <c r="J64"/>
      <c r="K64"/>
    </row>
    <row r="65" spans="1:11" x14ac:dyDescent="0.25">
      <c r="A65" s="298"/>
      <c r="B65" s="279" t="s">
        <v>436</v>
      </c>
      <c r="G65" s="283"/>
      <c r="H65" s="282"/>
      <c r="J65"/>
      <c r="K65"/>
    </row>
    <row r="66" spans="1:11" x14ac:dyDescent="0.25">
      <c r="A66" s="1556" t="s">
        <v>437</v>
      </c>
      <c r="B66" s="279">
        <v>1</v>
      </c>
      <c r="G66" s="283"/>
      <c r="H66" s="282"/>
      <c r="J66"/>
      <c r="K66"/>
    </row>
    <row r="67" spans="1:11" x14ac:dyDescent="0.25">
      <c r="A67" s="1556"/>
      <c r="B67" s="279">
        <v>2</v>
      </c>
      <c r="C67" s="280" t="e">
        <f>#REF!</f>
        <v>#REF!</v>
      </c>
      <c r="D67" s="280" t="e">
        <f t="shared" si="4"/>
        <v>#REF!</v>
      </c>
      <c r="E67" s="280" t="e">
        <f>#REF!</f>
        <v>#REF!</v>
      </c>
      <c r="F67" s="280" t="e">
        <f>#REF!</f>
        <v>#REF!</v>
      </c>
      <c r="G67" s="283">
        <f>'Hydraulic Order Form'!U475</f>
        <v>0</v>
      </c>
      <c r="H67" s="282" t="e">
        <f t="shared" si="3"/>
        <v>#REF!</v>
      </c>
      <c r="I67" s="277" t="e">
        <f>VLOOKUP(H67,$A$107:$B$116,2,FALSE)</f>
        <v>#REF!</v>
      </c>
      <c r="J67"/>
      <c r="K67"/>
    </row>
    <row r="68" spans="1:11" x14ac:dyDescent="0.25">
      <c r="A68" s="1556"/>
      <c r="B68" s="279">
        <v>3</v>
      </c>
      <c r="C68" s="280" t="e">
        <f>#REF!</f>
        <v>#REF!</v>
      </c>
      <c r="D68" s="280" t="e">
        <f t="shared" si="4"/>
        <v>#REF!</v>
      </c>
      <c r="E68" s="280" t="e">
        <f>#REF!</f>
        <v>#REF!</v>
      </c>
      <c r="F68" s="280" t="e">
        <f>#REF!</f>
        <v>#REF!</v>
      </c>
      <c r="G68" s="283">
        <f>'Hydraulic Order Form'!U476</f>
        <v>0</v>
      </c>
      <c r="H68" s="282" t="e">
        <f t="shared" si="3"/>
        <v>#REF!</v>
      </c>
      <c r="I68" s="277" t="e">
        <f>VLOOKUP(H68,$A$107:$B$116,2,FALSE)</f>
        <v>#REF!</v>
      </c>
      <c r="J68"/>
      <c r="K68"/>
    </row>
    <row r="69" spans="1:11" x14ac:dyDescent="0.25">
      <c r="A69" s="1556"/>
      <c r="B69" s="279">
        <v>4</v>
      </c>
      <c r="C69" s="280" t="e">
        <f>#REF!</f>
        <v>#REF!</v>
      </c>
      <c r="D69" s="280" t="e">
        <f t="shared" si="4"/>
        <v>#REF!</v>
      </c>
      <c r="E69" s="280" t="e">
        <f>#REF!</f>
        <v>#REF!</v>
      </c>
      <c r="F69" s="280" t="e">
        <f>#REF!</f>
        <v>#REF!</v>
      </c>
      <c r="G69" s="283">
        <f>'Hydraulic Order Form'!U477</f>
        <v>0</v>
      </c>
      <c r="H69" s="282" t="e">
        <f t="shared" si="3"/>
        <v>#REF!</v>
      </c>
      <c r="I69" s="277" t="e">
        <f>VLOOKUP(H69,$A$107:$B$116,2,FALSE)</f>
        <v>#REF!</v>
      </c>
      <c r="J69"/>
      <c r="K69"/>
    </row>
    <row r="70" spans="1:11" x14ac:dyDescent="0.25">
      <c r="A70" s="1556"/>
      <c r="B70" s="279">
        <v>5</v>
      </c>
      <c r="C70" s="280" t="e">
        <f>#REF!</f>
        <v>#REF!</v>
      </c>
      <c r="D70" s="280" t="e">
        <f t="shared" si="4"/>
        <v>#REF!</v>
      </c>
      <c r="E70" s="280" t="e">
        <f>#REF!</f>
        <v>#REF!</v>
      </c>
      <c r="F70" s="280" t="e">
        <f>#REF!</f>
        <v>#REF!</v>
      </c>
      <c r="G70" s="283" t="e">
        <f>'Hydraulic Order Form'!#REF!</f>
        <v>#REF!</v>
      </c>
      <c r="H70" s="282" t="e">
        <f t="shared" si="3"/>
        <v>#REF!</v>
      </c>
      <c r="I70" s="277" t="e">
        <f>VLOOKUP(H70,$A$107:$B$116,2,FALSE)</f>
        <v>#REF!</v>
      </c>
      <c r="J70"/>
      <c r="K70"/>
    </row>
    <row r="71" spans="1:11" x14ac:dyDescent="0.25">
      <c r="A71" s="1556"/>
      <c r="B71" s="279">
        <v>6</v>
      </c>
      <c r="C71" s="280" t="e">
        <f>#REF!</f>
        <v>#REF!</v>
      </c>
      <c r="D71" s="280" t="e">
        <f t="shared" si="4"/>
        <v>#REF!</v>
      </c>
      <c r="E71" s="280" t="e">
        <f>#REF!</f>
        <v>#REF!</v>
      </c>
      <c r="F71" s="280" t="e">
        <f>#REF!</f>
        <v>#REF!</v>
      </c>
      <c r="G71" s="283">
        <f>'Hydraulic Order Form'!U478</f>
        <v>0</v>
      </c>
      <c r="H71" s="282" t="e">
        <f t="shared" si="3"/>
        <v>#REF!</v>
      </c>
      <c r="I71" s="277" t="e">
        <f>VLOOKUP(H71,$A$107:$B$116,2,FALSE)</f>
        <v>#REF!</v>
      </c>
      <c r="J71"/>
      <c r="K71"/>
    </row>
    <row r="72" spans="1:11" x14ac:dyDescent="0.25">
      <c r="A72" s="1556" t="s">
        <v>438</v>
      </c>
      <c r="B72" s="279" t="s">
        <v>439</v>
      </c>
      <c r="C72" s="280" t="b">
        <f>$B$121</f>
        <v>0</v>
      </c>
      <c r="D72" s="280" t="b">
        <f>$B$121</f>
        <v>0</v>
      </c>
      <c r="E72" s="280" t="b">
        <f>$B$121</f>
        <v>0</v>
      </c>
      <c r="F72" s="280" t="b">
        <f>$B$121</f>
        <v>0</v>
      </c>
      <c r="G72" s="280" t="b">
        <f>$B$121</f>
        <v>0</v>
      </c>
      <c r="H72" s="282" t="b">
        <f t="shared" si="3"/>
        <v>0</v>
      </c>
      <c r="I72" s="277" t="b">
        <f t="shared" ref="I72:I93" si="7">IF(ISERROR(H72), "", H72)</f>
        <v>0</v>
      </c>
      <c r="J72" t="str">
        <f t="shared" ref="J72:J77" si="8">IF(I72=TRUE, IF(COUNTIF($I$72:$I$77, TRUE)&gt;1, A121&amp;", ", A121&amp;"  "), "")</f>
        <v/>
      </c>
    </row>
    <row r="73" spans="1:11" x14ac:dyDescent="0.25">
      <c r="A73" s="1557"/>
      <c r="B73" s="279" t="s">
        <v>440</v>
      </c>
      <c r="C73" s="280" t="b">
        <f>$B$122</f>
        <v>0</v>
      </c>
      <c r="D73" s="280" t="b">
        <f>$B$122</f>
        <v>0</v>
      </c>
      <c r="E73" s="280" t="b">
        <f>$B$122</f>
        <v>0</v>
      </c>
      <c r="F73" s="280" t="b">
        <f>$B$122</f>
        <v>0</v>
      </c>
      <c r="G73" s="280" t="b">
        <f>$B$122</f>
        <v>0</v>
      </c>
      <c r="H73" s="282" t="b">
        <f t="shared" si="3"/>
        <v>0</v>
      </c>
      <c r="I73" s="277" t="b">
        <f t="shared" si="7"/>
        <v>0</v>
      </c>
      <c r="J73" t="str">
        <f t="shared" si="8"/>
        <v/>
      </c>
    </row>
    <row r="74" spans="1:11" x14ac:dyDescent="0.25">
      <c r="A74" s="1557"/>
      <c r="B74" s="279" t="s">
        <v>441</v>
      </c>
      <c r="C74" s="280" t="b">
        <f>$B$123</f>
        <v>0</v>
      </c>
      <c r="D74" s="280" t="b">
        <f>$B$123</f>
        <v>0</v>
      </c>
      <c r="E74" s="280" t="b">
        <f>$B$123</f>
        <v>0</v>
      </c>
      <c r="F74" s="280" t="b">
        <f>$B$123</f>
        <v>0</v>
      </c>
      <c r="G74" s="280" t="b">
        <f>$B$123</f>
        <v>0</v>
      </c>
      <c r="H74" s="282" t="b">
        <f t="shared" si="3"/>
        <v>0</v>
      </c>
      <c r="I74" s="277" t="b">
        <f t="shared" si="7"/>
        <v>0</v>
      </c>
      <c r="J74" t="str">
        <f t="shared" si="8"/>
        <v/>
      </c>
    </row>
    <row r="75" spans="1:11" x14ac:dyDescent="0.25">
      <c r="A75" s="1557"/>
      <c r="B75" s="279" t="s">
        <v>442</v>
      </c>
      <c r="C75" s="280" t="b">
        <f>$B$124</f>
        <v>0</v>
      </c>
      <c r="D75" s="280" t="b">
        <f>$B$124</f>
        <v>0</v>
      </c>
      <c r="E75" s="280" t="b">
        <f>$B$124</f>
        <v>0</v>
      </c>
      <c r="F75" s="280" t="b">
        <f>$B$124</f>
        <v>0</v>
      </c>
      <c r="G75" s="280" t="b">
        <f>$B$124</f>
        <v>0</v>
      </c>
      <c r="H75" s="282" t="b">
        <f t="shared" si="3"/>
        <v>0</v>
      </c>
      <c r="I75" s="277" t="b">
        <f t="shared" si="7"/>
        <v>0</v>
      </c>
      <c r="J75" t="str">
        <f t="shared" si="8"/>
        <v/>
      </c>
    </row>
    <row r="76" spans="1:11" x14ac:dyDescent="0.25">
      <c r="A76" s="1557"/>
      <c r="B76" s="279" t="s">
        <v>443</v>
      </c>
      <c r="C76" s="280" t="b">
        <f>$B$125</f>
        <v>0</v>
      </c>
      <c r="D76" s="280" t="b">
        <f>$B$125</f>
        <v>0</v>
      </c>
      <c r="E76" s="280" t="b">
        <f>$B$125</f>
        <v>0</v>
      </c>
      <c r="F76" s="280" t="b">
        <f>$B$125</f>
        <v>0</v>
      </c>
      <c r="G76" s="280" t="b">
        <f>$B$125</f>
        <v>0</v>
      </c>
      <c r="H76" s="282" t="b">
        <f t="shared" si="3"/>
        <v>0</v>
      </c>
      <c r="I76" s="277" t="b">
        <f t="shared" si="7"/>
        <v>0</v>
      </c>
      <c r="J76" t="str">
        <f t="shared" si="8"/>
        <v/>
      </c>
    </row>
    <row r="77" spans="1:11" x14ac:dyDescent="0.25">
      <c r="A77" s="1557"/>
      <c r="B77" s="279" t="s">
        <v>444</v>
      </c>
      <c r="C77" s="280" t="b">
        <f>$B$126</f>
        <v>0</v>
      </c>
      <c r="D77" s="280" t="b">
        <f>$B$126</f>
        <v>0</v>
      </c>
      <c r="E77" s="280" t="b">
        <f>$B$126</f>
        <v>0</v>
      </c>
      <c r="F77" s="280" t="b">
        <f>$B$126</f>
        <v>0</v>
      </c>
      <c r="G77" s="280" t="b">
        <f>$B$126</f>
        <v>0</v>
      </c>
      <c r="H77" s="282" t="b">
        <f t="shared" si="3"/>
        <v>0</v>
      </c>
      <c r="I77" s="277" t="b">
        <f t="shared" si="7"/>
        <v>0</v>
      </c>
      <c r="J77" t="str">
        <f t="shared" si="8"/>
        <v/>
      </c>
    </row>
    <row r="78" spans="1:11" x14ac:dyDescent="0.25">
      <c r="A78" s="1558" t="s">
        <v>445</v>
      </c>
      <c r="B78" s="279" t="s">
        <v>446</v>
      </c>
      <c r="C78" s="280" t="s">
        <v>79</v>
      </c>
      <c r="D78" s="280" t="str">
        <f t="shared" ref="D78:D83" si="9">C78</f>
        <v/>
      </c>
      <c r="E78" s="280" t="s">
        <v>79</v>
      </c>
      <c r="F78" s="280" t="s">
        <v>79</v>
      </c>
      <c r="G78" s="280" t="s">
        <v>79</v>
      </c>
      <c r="H78" s="282" t="str">
        <f t="shared" si="3"/>
        <v/>
      </c>
      <c r="I78" s="277" t="str">
        <f t="shared" si="7"/>
        <v/>
      </c>
      <c r="J78"/>
      <c r="K78"/>
    </row>
    <row r="79" spans="1:11" x14ac:dyDescent="0.25">
      <c r="A79" s="1558"/>
      <c r="B79" s="279" t="s">
        <v>447</v>
      </c>
      <c r="C79" s="280" t="s">
        <v>79</v>
      </c>
      <c r="D79" s="280" t="str">
        <f t="shared" si="9"/>
        <v/>
      </c>
      <c r="E79" s="280" t="s">
        <v>79</v>
      </c>
      <c r="F79" s="280" t="s">
        <v>79</v>
      </c>
      <c r="G79" s="280" t="s">
        <v>79</v>
      </c>
      <c r="H79" s="282" t="str">
        <f t="shared" si="3"/>
        <v/>
      </c>
      <c r="I79" s="277" t="str">
        <f t="shared" si="7"/>
        <v/>
      </c>
      <c r="J79"/>
    </row>
    <row r="80" spans="1:11" x14ac:dyDescent="0.25">
      <c r="A80" s="1558"/>
      <c r="B80" s="279" t="s">
        <v>448</v>
      </c>
      <c r="C80" s="280" t="s">
        <v>79</v>
      </c>
      <c r="D80" s="280" t="str">
        <f t="shared" si="9"/>
        <v/>
      </c>
      <c r="E80" s="280" t="s">
        <v>79</v>
      </c>
      <c r="F80" s="280" t="s">
        <v>79</v>
      </c>
      <c r="G80" s="280" t="s">
        <v>79</v>
      </c>
      <c r="H80" s="282" t="str">
        <f t="shared" si="3"/>
        <v/>
      </c>
      <c r="I80" s="277" t="str">
        <f t="shared" si="7"/>
        <v/>
      </c>
      <c r="J80"/>
      <c r="K80"/>
    </row>
    <row r="81" spans="1:11" x14ac:dyDescent="0.25">
      <c r="A81" s="1558"/>
      <c r="B81" s="279" t="s">
        <v>449</v>
      </c>
      <c r="C81" s="280" t="s">
        <v>79</v>
      </c>
      <c r="D81" s="280" t="str">
        <f t="shared" si="9"/>
        <v/>
      </c>
      <c r="E81" s="280" t="s">
        <v>79</v>
      </c>
      <c r="F81" s="280" t="s">
        <v>79</v>
      </c>
      <c r="G81" s="280" t="s">
        <v>79</v>
      </c>
      <c r="H81" s="282" t="str">
        <f t="shared" si="3"/>
        <v/>
      </c>
      <c r="I81" s="277" t="str">
        <f t="shared" si="7"/>
        <v/>
      </c>
      <c r="J81"/>
      <c r="K81"/>
    </row>
    <row r="82" spans="1:11" x14ac:dyDescent="0.25">
      <c r="A82" s="1558"/>
      <c r="B82" s="279" t="s">
        <v>450</v>
      </c>
      <c r="C82" s="280" t="s">
        <v>79</v>
      </c>
      <c r="D82" s="280" t="str">
        <f t="shared" si="9"/>
        <v/>
      </c>
      <c r="E82" s="280" t="s">
        <v>79</v>
      </c>
      <c r="F82" s="280" t="s">
        <v>79</v>
      </c>
      <c r="G82" s="280" t="s">
        <v>79</v>
      </c>
      <c r="H82" s="282" t="str">
        <f t="shared" si="3"/>
        <v/>
      </c>
      <c r="I82" s="277" t="str">
        <f t="shared" si="7"/>
        <v/>
      </c>
      <c r="J82"/>
      <c r="K82"/>
    </row>
    <row r="83" spans="1:11" x14ac:dyDescent="0.25">
      <c r="A83" s="1558"/>
      <c r="B83" s="279" t="s">
        <v>451</v>
      </c>
      <c r="C83" s="280" t="s">
        <v>79</v>
      </c>
      <c r="D83" s="280" t="str">
        <f t="shared" si="9"/>
        <v/>
      </c>
      <c r="E83" s="280" t="s">
        <v>79</v>
      </c>
      <c r="F83" s="280" t="s">
        <v>79</v>
      </c>
      <c r="G83" s="280" t="s">
        <v>79</v>
      </c>
      <c r="H83" s="282" t="str">
        <f t="shared" si="3"/>
        <v/>
      </c>
      <c r="I83" s="277" t="str">
        <f t="shared" si="7"/>
        <v/>
      </c>
      <c r="J83"/>
      <c r="K83"/>
    </row>
    <row r="84" spans="1:11" x14ac:dyDescent="0.25">
      <c r="B84" s="279" t="s">
        <v>452</v>
      </c>
      <c r="C84" s="280" t="e">
        <f>#REF!</f>
        <v>#REF!</v>
      </c>
      <c r="D84" s="280" t="e">
        <f t="shared" si="4"/>
        <v>#REF!</v>
      </c>
      <c r="E84" s="280" t="e">
        <f>#REF!</f>
        <v>#REF!</v>
      </c>
      <c r="F84" s="280" t="e">
        <f>#REF!</f>
        <v>#REF!</v>
      </c>
      <c r="G84" s="283">
        <f>'Hydraulic Order Form'!B531</f>
        <v>0</v>
      </c>
      <c r="H84" s="282" t="e">
        <f t="shared" si="3"/>
        <v>#REF!</v>
      </c>
      <c r="I84" s="277" t="str">
        <f>IF(ISERROR(H84), "", IF(H84=0, "", H84))</f>
        <v/>
      </c>
      <c r="J84"/>
      <c r="K84"/>
    </row>
    <row r="85" spans="1:11" x14ac:dyDescent="0.25">
      <c r="B85" s="279" t="s">
        <v>453</v>
      </c>
      <c r="G85" s="280" t="str">
        <f>IF('Hydraulic Order Form'!U96=TRUE,"RH","LH")</f>
        <v>LH</v>
      </c>
      <c r="H85" s="282">
        <f>VLOOKUP(B85,$B$5:$G$88,$H$3,FALSE)</f>
        <v>0</v>
      </c>
      <c r="I85" s="277" t="str">
        <f>IF(ISERROR(H85), "", IF(H85=0, "", H85))</f>
        <v/>
      </c>
      <c r="J85"/>
      <c r="K85"/>
    </row>
    <row r="86" spans="1:11" x14ac:dyDescent="0.25">
      <c r="H86" s="282"/>
      <c r="I86" s="277" t="str">
        <f>IF(ISERROR(H86), "", IF(H86=0, "", H86))</f>
        <v/>
      </c>
      <c r="J86"/>
      <c r="K86"/>
    </row>
    <row r="87" spans="1:11" x14ac:dyDescent="0.25">
      <c r="H87" s="282" t="e">
        <f>VLOOKUP(B87,$B$5:$G$88,$H$3,FALSE)</f>
        <v>#N/A</v>
      </c>
      <c r="I87" s="277" t="str">
        <f t="shared" si="7"/>
        <v/>
      </c>
      <c r="K87"/>
    </row>
    <row r="88" spans="1:11" x14ac:dyDescent="0.25">
      <c r="A88" s="1558" t="s">
        <v>454</v>
      </c>
      <c r="H88" s="282" t="e">
        <f t="shared" ref="H88:H93" si="10">VLOOKUP(B88,$B$5:$G$94,$H$3,FALSE)</f>
        <v>#N/A</v>
      </c>
      <c r="I88" s="277" t="str">
        <f t="shared" si="7"/>
        <v/>
      </c>
      <c r="K88"/>
    </row>
    <row r="89" spans="1:11" x14ac:dyDescent="0.25">
      <c r="A89" s="1558"/>
      <c r="C89" s="299"/>
      <c r="H89" s="282" t="e">
        <f t="shared" si="10"/>
        <v>#N/A</v>
      </c>
      <c r="I89" s="277" t="str">
        <f t="shared" si="7"/>
        <v/>
      </c>
      <c r="K89"/>
    </row>
    <row r="90" spans="1:11" x14ac:dyDescent="0.25">
      <c r="A90" s="1558"/>
      <c r="H90" s="282" t="e">
        <f t="shared" si="10"/>
        <v>#N/A</v>
      </c>
      <c r="I90" s="277" t="str">
        <f t="shared" si="7"/>
        <v/>
      </c>
      <c r="K90"/>
    </row>
    <row r="91" spans="1:11" x14ac:dyDescent="0.25">
      <c r="A91" s="1558"/>
      <c r="H91" s="282" t="e">
        <f t="shared" si="10"/>
        <v>#N/A</v>
      </c>
      <c r="I91" s="277" t="str">
        <f t="shared" si="7"/>
        <v/>
      </c>
      <c r="K91"/>
    </row>
    <row r="92" spans="1:11" x14ac:dyDescent="0.25">
      <c r="A92" s="1558"/>
      <c r="H92" s="282" t="e">
        <f t="shared" si="10"/>
        <v>#N/A</v>
      </c>
      <c r="I92" s="277" t="str">
        <f t="shared" si="7"/>
        <v/>
      </c>
      <c r="K92"/>
    </row>
    <row r="93" spans="1:11" x14ac:dyDescent="0.25">
      <c r="A93" s="1558"/>
      <c r="H93" s="282" t="e">
        <f t="shared" si="10"/>
        <v>#N/A</v>
      </c>
      <c r="I93" s="277" t="str">
        <f t="shared" si="7"/>
        <v/>
      </c>
      <c r="K93"/>
    </row>
    <row r="94" spans="1:11" x14ac:dyDescent="0.25">
      <c r="K94"/>
    </row>
    <row r="95" spans="1:11" x14ac:dyDescent="0.25">
      <c r="A95" s="45" t="s">
        <v>455</v>
      </c>
      <c r="K95"/>
    </row>
    <row r="96" spans="1:11" x14ac:dyDescent="0.25">
      <c r="A96" s="300">
        <v>1</v>
      </c>
      <c r="B96" s="301" t="s">
        <v>456</v>
      </c>
    </row>
    <row r="98" spans="1:26" x14ac:dyDescent="0.25">
      <c r="A98" s="45" t="s">
        <v>457</v>
      </c>
      <c r="B98" s="45"/>
      <c r="C98" s="45"/>
      <c r="D98" s="45" t="s">
        <v>458</v>
      </c>
      <c r="E98" s="302"/>
      <c r="F98" s="45"/>
      <c r="G98" s="45" t="s">
        <v>388</v>
      </c>
      <c r="H98" s="227"/>
      <c r="I98" s="212"/>
      <c r="L98" s="212"/>
      <c r="M98" s="212"/>
    </row>
    <row r="99" spans="1:26" x14ac:dyDescent="0.25">
      <c r="A99" s="300">
        <v>1</v>
      </c>
      <c r="B99" s="300">
        <v>500</v>
      </c>
      <c r="C99" s="212"/>
      <c r="D99" s="300">
        <v>1</v>
      </c>
      <c r="E99" s="303" t="s">
        <v>459</v>
      </c>
      <c r="F99" s="212"/>
      <c r="G99" s="300">
        <v>1</v>
      </c>
      <c r="H99" s="304" t="s">
        <v>460</v>
      </c>
      <c r="I99" s="305"/>
      <c r="L99" s="212"/>
      <c r="M99" s="212"/>
    </row>
    <row r="100" spans="1:26" x14ac:dyDescent="0.25">
      <c r="A100" s="300">
        <v>2</v>
      </c>
      <c r="B100" s="300">
        <v>1000</v>
      </c>
      <c r="C100" s="212"/>
      <c r="D100" s="300">
        <v>2</v>
      </c>
      <c r="E100" s="303" t="s">
        <v>459</v>
      </c>
      <c r="F100" s="212"/>
      <c r="G100" s="300">
        <v>2</v>
      </c>
      <c r="H100" s="304" t="s">
        <v>461</v>
      </c>
      <c r="I100" s="305"/>
      <c r="L100" s="212"/>
      <c r="M100" s="212"/>
    </row>
    <row r="101" spans="1:26" x14ac:dyDescent="0.25">
      <c r="A101" s="212"/>
      <c r="B101" s="212"/>
      <c r="C101" s="212"/>
      <c r="D101" s="300">
        <v>3</v>
      </c>
      <c r="E101" s="303" t="s">
        <v>459</v>
      </c>
      <c r="F101" s="212"/>
      <c r="G101" s="300">
        <v>3</v>
      </c>
      <c r="H101" s="304" t="s">
        <v>462</v>
      </c>
      <c r="I101" s="305"/>
      <c r="L101" s="212"/>
      <c r="M101" s="212"/>
    </row>
    <row r="102" spans="1:26" x14ac:dyDescent="0.25">
      <c r="A102" s="212"/>
      <c r="B102" s="212"/>
      <c r="C102" s="212"/>
      <c r="D102" s="300">
        <v>4</v>
      </c>
      <c r="E102" s="303" t="s">
        <v>459</v>
      </c>
      <c r="F102" s="212"/>
      <c r="I102" s="212"/>
      <c r="J102" s="212"/>
      <c r="K102" s="212"/>
      <c r="L102" s="212"/>
      <c r="M102" s="212"/>
    </row>
    <row r="103" spans="1:26" x14ac:dyDescent="0.25">
      <c r="A103" s="212"/>
      <c r="B103" s="212"/>
      <c r="C103" s="212"/>
      <c r="D103" s="300">
        <v>5</v>
      </c>
      <c r="E103" s="303" t="s">
        <v>463</v>
      </c>
      <c r="F103" s="212"/>
      <c r="I103" s="212"/>
      <c r="J103" s="212"/>
      <c r="K103" s="212"/>
      <c r="L103" s="212"/>
      <c r="M103" s="212"/>
    </row>
    <row r="104" spans="1:26" x14ac:dyDescent="0.25">
      <c r="A104" s="212"/>
      <c r="B104" s="212"/>
      <c r="C104" s="212"/>
      <c r="D104" s="212"/>
      <c r="E104" s="212"/>
      <c r="F104" s="212"/>
      <c r="G104" s="212"/>
      <c r="H104" s="212"/>
      <c r="I104" s="212"/>
      <c r="J104" s="212"/>
      <c r="K104" s="212"/>
      <c r="L104" s="212"/>
      <c r="M104" s="212"/>
    </row>
    <row r="105" spans="1:26" x14ac:dyDescent="0.25">
      <c r="A105" s="212"/>
      <c r="B105" s="212"/>
      <c r="C105" s="212"/>
      <c r="D105" s="212"/>
      <c r="E105" s="212"/>
      <c r="F105" s="212"/>
      <c r="G105" s="212"/>
      <c r="H105" s="212"/>
      <c r="I105" s="212"/>
      <c r="J105" s="212"/>
      <c r="K105" s="212"/>
      <c r="L105" s="212"/>
      <c r="M105" s="212"/>
    </row>
    <row r="106" spans="1:26" x14ac:dyDescent="0.25">
      <c r="A106" s="45" t="s">
        <v>464</v>
      </c>
      <c r="B106" s="31"/>
      <c r="C106" s="212"/>
      <c r="D106" s="45" t="s">
        <v>465</v>
      </c>
      <c r="E106" s="277"/>
      <c r="F106" s="277"/>
      <c r="G106" s="277"/>
      <c r="L106" s="212"/>
      <c r="M106" s="212"/>
    </row>
    <row r="107" spans="1:26" x14ac:dyDescent="0.25">
      <c r="A107" s="300">
        <v>1</v>
      </c>
      <c r="B107" s="300" t="s">
        <v>466</v>
      </c>
      <c r="C107" s="212"/>
      <c r="D107" s="1551" t="s">
        <v>467</v>
      </c>
      <c r="E107" s="1552"/>
      <c r="F107" s="306"/>
      <c r="G107" s="1551" t="s">
        <v>468</v>
      </c>
      <c r="H107" s="1552"/>
      <c r="I107" s="306"/>
      <c r="J107" s="306"/>
      <c r="K107" s="306"/>
      <c r="L107" s="212"/>
      <c r="M107" s="212"/>
      <c r="N107" s="212"/>
      <c r="O107" s="212"/>
      <c r="P107" s="212"/>
      <c r="Q107" s="212"/>
      <c r="R107" s="212"/>
      <c r="S107" s="212"/>
      <c r="T107" s="212"/>
      <c r="U107" s="212"/>
      <c r="V107" s="212"/>
      <c r="W107" s="212"/>
      <c r="X107" s="212"/>
      <c r="Y107" s="212"/>
      <c r="Z107" s="212"/>
    </row>
    <row r="108" spans="1:26" x14ac:dyDescent="0.25">
      <c r="A108" s="300">
        <v>2</v>
      </c>
      <c r="B108" s="300" t="s">
        <v>469</v>
      </c>
      <c r="C108" s="212"/>
      <c r="D108" s="307" t="e">
        <f>OR(#REF!)</f>
        <v>#REF!</v>
      </c>
      <c r="E108" s="307" t="s">
        <v>470</v>
      </c>
      <c r="F108" s="307"/>
      <c r="G108" s="307" t="e">
        <f>OR(#REF!)</f>
        <v>#REF!</v>
      </c>
      <c r="H108" s="307" t="s">
        <v>470</v>
      </c>
      <c r="I108" s="307"/>
      <c r="J108" s="307" t="e">
        <f>OR(#REF!,#REF!,#REF!,#REF!)</f>
        <v>#REF!</v>
      </c>
      <c r="K108" s="307" t="s">
        <v>471</v>
      </c>
      <c r="L108" s="212"/>
      <c r="M108" s="212"/>
      <c r="N108" s="212"/>
      <c r="O108" s="212"/>
      <c r="P108" s="212"/>
      <c r="Q108" s="212"/>
      <c r="R108" s="212"/>
      <c r="S108" s="212"/>
      <c r="T108" s="212"/>
      <c r="U108" s="212"/>
      <c r="V108" s="212"/>
      <c r="W108" s="212"/>
      <c r="X108" s="212"/>
      <c r="Y108" s="212"/>
      <c r="Z108" s="212"/>
    </row>
    <row r="109" spans="1:26" x14ac:dyDescent="0.25">
      <c r="A109" s="300">
        <v>3</v>
      </c>
      <c r="B109" s="300" t="s">
        <v>472</v>
      </c>
      <c r="C109" s="212"/>
      <c r="D109" s="307" t="e">
        <f>OR(#REF!)</f>
        <v>#REF!</v>
      </c>
      <c r="E109" s="307" t="s">
        <v>473</v>
      </c>
      <c r="F109" s="307"/>
      <c r="G109" s="307" t="e">
        <f>OR(#REF!)</f>
        <v>#REF!</v>
      </c>
      <c r="H109" s="307" t="s">
        <v>473</v>
      </c>
      <c r="I109" s="307"/>
      <c r="J109" s="307" t="e">
        <f>OR(#REF!,#REF!,#REF!,#REF!)</f>
        <v>#REF!</v>
      </c>
      <c r="K109" s="307" t="s">
        <v>474</v>
      </c>
      <c r="M109" s="212"/>
      <c r="N109" s="212"/>
      <c r="O109" s="212"/>
      <c r="P109" s="212"/>
      <c r="Q109" s="212"/>
      <c r="R109" s="212"/>
      <c r="S109" s="212"/>
      <c r="T109" s="212"/>
      <c r="U109" s="212"/>
      <c r="V109" s="212"/>
      <c r="W109" s="212"/>
      <c r="X109" s="212"/>
      <c r="Y109" s="212"/>
      <c r="Z109" s="212"/>
    </row>
    <row r="110" spans="1:26" x14ac:dyDescent="0.25">
      <c r="A110" s="300">
        <v>4</v>
      </c>
      <c r="B110" s="300" t="s">
        <v>475</v>
      </c>
      <c r="C110" s="212"/>
      <c r="D110" s="307" t="e">
        <f>OR(#REF!)</f>
        <v>#REF!</v>
      </c>
      <c r="E110" s="307" t="s">
        <v>476</v>
      </c>
      <c r="F110" s="307"/>
      <c r="G110" s="307" t="e">
        <f>OR(#REF!)</f>
        <v>#REF!</v>
      </c>
      <c r="H110" s="307" t="s">
        <v>476</v>
      </c>
      <c r="I110" s="307"/>
      <c r="J110" s="307" t="e">
        <f>OR(#REF!,#REF!)</f>
        <v>#REF!</v>
      </c>
      <c r="K110" s="307" t="s">
        <v>477</v>
      </c>
      <c r="M110" s="212"/>
      <c r="N110" s="212"/>
      <c r="O110" s="212"/>
      <c r="P110" s="212"/>
      <c r="Q110" s="212"/>
      <c r="R110" s="212"/>
      <c r="S110" s="212"/>
      <c r="T110" s="212"/>
      <c r="U110" s="212"/>
      <c r="V110" s="212"/>
      <c r="W110" s="212"/>
      <c r="X110" s="212"/>
      <c r="Y110" s="212"/>
      <c r="Z110" s="212"/>
    </row>
    <row r="111" spans="1:26" x14ac:dyDescent="0.25">
      <c r="A111" s="300">
        <v>5</v>
      </c>
      <c r="B111" s="300">
        <v>1</v>
      </c>
      <c r="C111" s="212"/>
      <c r="D111" s="307" t="e">
        <f>OR(#REF!)</f>
        <v>#REF!</v>
      </c>
      <c r="E111" s="307" t="s">
        <v>477</v>
      </c>
      <c r="F111" s="307"/>
      <c r="G111" s="307" t="e">
        <f>OR(#REF!)</f>
        <v>#REF!</v>
      </c>
      <c r="H111" s="307" t="s">
        <v>477</v>
      </c>
      <c r="I111" s="307"/>
      <c r="J111" s="307" t="e">
        <f>OR(J108:J110)</f>
        <v>#REF!</v>
      </c>
      <c r="K111" s="307"/>
      <c r="M111" s="212"/>
      <c r="N111" s="212"/>
      <c r="O111" s="212"/>
      <c r="P111" s="212"/>
      <c r="Q111" s="212"/>
      <c r="R111" s="212"/>
      <c r="S111" s="212"/>
      <c r="T111" s="212"/>
      <c r="U111" s="212"/>
      <c r="V111" s="212"/>
      <c r="W111" s="212"/>
      <c r="X111" s="212"/>
      <c r="Y111" s="212"/>
      <c r="Z111" s="212"/>
    </row>
    <row r="112" spans="1:26" x14ac:dyDescent="0.25">
      <c r="A112" s="300">
        <v>6</v>
      </c>
      <c r="B112" s="300">
        <v>2</v>
      </c>
      <c r="C112" s="212"/>
      <c r="D112" s="1553" t="e">
        <f>IF(C38=2,"",VLOOKUP(TRUE,D108:E111,2,FALSE))</f>
        <v>#N/A</v>
      </c>
      <c r="E112" s="1553"/>
      <c r="F112" s="308"/>
      <c r="G112" s="1553" t="e">
        <f>IF(C38=1,"",VLOOKUP(TRUE,G108:H111,2,FALSE))</f>
        <v>#N/A</v>
      </c>
      <c r="H112" s="1553"/>
      <c r="I112" s="307"/>
      <c r="J112" s="1553" t="e">
        <f>IF(J111=TRUE,IF(D112=E111,"",IF(D112=E110,"",VLOOKUP(TRUE,J108:K110,2,FALSE))),"")</f>
        <v>#REF!</v>
      </c>
      <c r="K112" s="1553"/>
      <c r="M112" s="212"/>
      <c r="N112" s="212"/>
      <c r="O112" s="212"/>
      <c r="P112" s="212"/>
      <c r="Q112" s="212"/>
      <c r="R112" s="212"/>
      <c r="S112" s="212"/>
      <c r="T112" s="212"/>
      <c r="U112" s="212"/>
      <c r="V112" s="212"/>
      <c r="W112" s="212"/>
      <c r="X112" s="212"/>
      <c r="Y112" s="212"/>
      <c r="Z112" s="212"/>
    </row>
    <row r="113" spans="1:26" x14ac:dyDescent="0.25">
      <c r="A113" s="300">
        <v>7</v>
      </c>
      <c r="B113" s="300">
        <v>3</v>
      </c>
      <c r="C113" s="212"/>
      <c r="D113" s="300"/>
      <c r="E113" s="300"/>
      <c r="F113" s="300"/>
      <c r="G113" s="300"/>
      <c r="H113" s="300"/>
      <c r="I113" s="300"/>
      <c r="J113" s="300"/>
      <c r="K113" s="300"/>
      <c r="M113" s="212"/>
      <c r="N113" s="212"/>
      <c r="O113" s="212"/>
      <c r="P113" s="212"/>
      <c r="Q113" s="212"/>
      <c r="R113" s="212"/>
      <c r="S113" s="212"/>
      <c r="T113" s="212"/>
      <c r="U113" s="212"/>
      <c r="V113" s="212"/>
      <c r="W113" s="212"/>
      <c r="X113" s="212"/>
      <c r="Y113" s="212"/>
      <c r="Z113" s="212"/>
    </row>
    <row r="114" spans="1:26" x14ac:dyDescent="0.25">
      <c r="A114" s="300">
        <v>8</v>
      </c>
      <c r="B114" s="300">
        <v>4</v>
      </c>
      <c r="C114" s="212"/>
      <c r="D114" s="1554" t="e">
        <f>CONCATENATE(D112,G112," ",J112)</f>
        <v>#N/A</v>
      </c>
      <c r="E114" s="1554"/>
      <c r="F114" s="1554"/>
      <c r="G114" s="1554"/>
      <c r="H114" s="1554"/>
      <c r="I114" s="1554"/>
      <c r="J114" s="300"/>
      <c r="K114" s="309"/>
      <c r="L114" s="212"/>
      <c r="M114" s="212"/>
      <c r="N114" s="212"/>
      <c r="O114" s="212"/>
      <c r="P114" s="212"/>
      <c r="Q114" s="212"/>
      <c r="R114" s="212"/>
      <c r="S114" s="212"/>
      <c r="T114" s="212"/>
      <c r="U114" s="212"/>
      <c r="V114" s="212"/>
      <c r="W114" s="212"/>
      <c r="X114" s="212"/>
      <c r="Y114" s="212"/>
    </row>
    <row r="115" spans="1:26" x14ac:dyDescent="0.25">
      <c r="A115" s="300">
        <v>9</v>
      </c>
      <c r="B115" s="300">
        <v>5</v>
      </c>
      <c r="C115" s="212"/>
      <c r="D115" s="212"/>
      <c r="M115" s="212"/>
      <c r="N115" s="212"/>
      <c r="O115" s="212"/>
      <c r="P115" s="212"/>
      <c r="Q115" s="212"/>
      <c r="R115" s="212"/>
      <c r="S115" s="212"/>
      <c r="T115" s="212"/>
      <c r="U115" s="212"/>
      <c r="V115" s="212"/>
      <c r="W115" s="212"/>
      <c r="X115" s="212"/>
      <c r="Y115" s="212"/>
      <c r="Z115" s="212"/>
    </row>
    <row r="116" spans="1:26" x14ac:dyDescent="0.25">
      <c r="A116" s="300">
        <v>10</v>
      </c>
      <c r="B116" s="300">
        <v>6</v>
      </c>
      <c r="C116" s="212"/>
      <c r="D116" s="212"/>
      <c r="M116" s="212"/>
      <c r="N116" s="212"/>
      <c r="O116" s="212"/>
      <c r="P116" s="212"/>
      <c r="Q116" s="212"/>
      <c r="R116" s="212"/>
      <c r="S116" s="212"/>
      <c r="T116" s="212"/>
      <c r="U116" s="212"/>
      <c r="V116" s="212"/>
      <c r="W116" s="212"/>
      <c r="X116" s="212"/>
      <c r="Y116" s="212"/>
      <c r="Z116" s="212"/>
    </row>
    <row r="117" spans="1:26" x14ac:dyDescent="0.25">
      <c r="A117" s="212"/>
      <c r="B117" s="212"/>
      <c r="C117" s="212"/>
      <c r="D117" s="212"/>
      <c r="H117" s="310" t="s">
        <v>478</v>
      </c>
      <c r="I117" s="311"/>
      <c r="J117" s="311"/>
      <c r="K117" s="311"/>
      <c r="M117" s="311"/>
      <c r="O117" s="212"/>
      <c r="P117" s="212"/>
      <c r="Q117" s="212"/>
      <c r="R117" s="212"/>
      <c r="S117" s="212"/>
      <c r="T117" s="212"/>
      <c r="U117" s="212"/>
      <c r="V117" s="212"/>
      <c r="W117" s="212"/>
      <c r="X117" s="212"/>
      <c r="Y117" s="212"/>
      <c r="Z117" s="212"/>
    </row>
    <row r="118" spans="1:26" x14ac:dyDescent="0.25">
      <c r="A118" s="212"/>
      <c r="B118" s="212"/>
      <c r="C118" s="212"/>
      <c r="D118" s="212"/>
      <c r="H118" s="310"/>
      <c r="I118" s="312" t="s">
        <v>479</v>
      </c>
      <c r="J118" s="313" t="s">
        <v>12</v>
      </c>
      <c r="K118" s="277" t="s">
        <v>480</v>
      </c>
      <c r="L118" s="313" t="s">
        <v>481</v>
      </c>
      <c r="M118" s="313" t="s">
        <v>481</v>
      </c>
      <c r="O118" s="212"/>
      <c r="P118" s="212"/>
      <c r="Q118" s="212"/>
      <c r="R118" s="212"/>
      <c r="S118" s="212"/>
      <c r="T118" s="212"/>
      <c r="U118" s="212"/>
      <c r="V118" s="212"/>
      <c r="W118" s="212"/>
      <c r="X118" s="212"/>
      <c r="Y118" s="212"/>
      <c r="Z118" s="212"/>
    </row>
    <row r="119" spans="1:26" x14ac:dyDescent="0.25">
      <c r="A119" s="45" t="s">
        <v>482</v>
      </c>
      <c r="B119" s="45"/>
      <c r="C119" s="212"/>
      <c r="D119" s="212"/>
      <c r="E119" s="280" t="s">
        <v>483</v>
      </c>
      <c r="H119" s="310"/>
      <c r="I119" s="314" t="s">
        <v>484</v>
      </c>
      <c r="J119" s="315" t="b">
        <v>0</v>
      </c>
      <c r="K119" s="315" t="b">
        <v>0</v>
      </c>
      <c r="L119" s="315" t="str">
        <f>IF(ISERROR(M119), "", IF(M119=0, "", M119))</f>
        <v/>
      </c>
      <c r="M119" s="315" t="e">
        <f>IF(OR($C$5="X", $D$5="X"),#REF!, IF( $E$5="X",#REF!, IF( $F$5="X",#REF!, IF( $G$5="X", 'Hydraulic Order Form'!#REF!, ""))))</f>
        <v>#REF!</v>
      </c>
      <c r="N119" s="212"/>
      <c r="O119" s="212"/>
      <c r="P119" s="212"/>
      <c r="Q119" s="212"/>
      <c r="R119" s="212"/>
      <c r="S119" s="212"/>
      <c r="T119" s="212"/>
      <c r="U119" s="212"/>
      <c r="V119" s="212"/>
      <c r="W119" s="212"/>
      <c r="X119" s="212"/>
      <c r="Y119" s="212"/>
      <c r="Z119" s="212"/>
    </row>
    <row r="120" spans="1:26" x14ac:dyDescent="0.25">
      <c r="A120" s="310"/>
      <c r="B120" s="1546"/>
      <c r="C120" s="1547"/>
      <c r="D120" s="316"/>
      <c r="H120" s="317"/>
      <c r="I120" s="314" t="s">
        <v>485</v>
      </c>
      <c r="J120" s="315" t="b">
        <v>0</v>
      </c>
      <c r="K120" s="315" t="b">
        <v>0</v>
      </c>
      <c r="L120" s="315" t="str">
        <f t="shared" ref="L120:L125" si="11">IF(ISERROR(M120), "", IF(M120=0, "", M120))</f>
        <v/>
      </c>
      <c r="M120" s="315" t="e">
        <f>IF(OR($C$5="X", $D$5="X"),#REF!, IF( $E$5="X",#REF!, IF( $F$5="X",#REF!, IF( $G$5="X", 'Hydraulic Order Form'!#REF!, ""))))</f>
        <v>#REF!</v>
      </c>
      <c r="N120" s="212"/>
      <c r="O120" s="212"/>
      <c r="P120" s="212"/>
      <c r="Q120" s="212"/>
      <c r="R120" s="212"/>
      <c r="S120" s="212"/>
      <c r="T120" s="212"/>
      <c r="U120" s="212"/>
      <c r="V120" s="212"/>
      <c r="W120" s="212"/>
      <c r="X120" s="212"/>
      <c r="Y120" s="212"/>
      <c r="Z120" s="212"/>
    </row>
    <row r="121" spans="1:26" x14ac:dyDescent="0.25">
      <c r="A121" s="300">
        <v>1</v>
      </c>
      <c r="B121" s="300" t="b">
        <v>0</v>
      </c>
      <c r="C121" s="318" t="str">
        <f>IF(B121=TRUE,1,"")</f>
        <v/>
      </c>
      <c r="D121" s="212"/>
      <c r="E121" s="280" t="s">
        <v>486</v>
      </c>
      <c r="F121" s="280" t="b">
        <f>IF(AND($B$121=FALSE,$B$122=FALSE), TRUE, FALSE)</f>
        <v>1</v>
      </c>
      <c r="H121" s="310"/>
      <c r="I121" s="314" t="s">
        <v>487</v>
      </c>
      <c r="J121" s="315" t="b">
        <v>0</v>
      </c>
      <c r="K121" s="315" t="b">
        <v>0</v>
      </c>
      <c r="L121" s="315" t="str">
        <f t="shared" si="11"/>
        <v/>
      </c>
      <c r="M121" s="315" t="e">
        <f>IF(OR($C$5="X", $D$5="X"),#REF!, IF( $E$5="X",#REF!, IF( $F$5="X",#REF!, IF( $G$5="X", 'Hydraulic Order Form'!#REF!, ""))))</f>
        <v>#REF!</v>
      </c>
      <c r="N121" s="212"/>
      <c r="O121" s="212"/>
      <c r="P121" s="212"/>
      <c r="Q121" s="212"/>
      <c r="R121" s="212"/>
      <c r="S121" s="212"/>
      <c r="T121" s="212"/>
      <c r="U121" s="212"/>
      <c r="V121" s="212"/>
      <c r="W121" s="212"/>
      <c r="X121" s="212"/>
      <c r="Y121" s="212"/>
      <c r="Z121" s="212"/>
    </row>
    <row r="122" spans="1:26" x14ac:dyDescent="0.25">
      <c r="A122" s="300">
        <v>2</v>
      </c>
      <c r="B122" s="300" t="b">
        <v>0</v>
      </c>
      <c r="C122" s="318" t="str">
        <f>IF(B122=TRUE,2,"")</f>
        <v/>
      </c>
      <c r="D122" s="212"/>
      <c r="E122" s="280" t="s">
        <v>488</v>
      </c>
      <c r="F122" s="280" t="b">
        <f>IF(AND(OR($B$121,$B$122)=TRUE, OR($B$125,$B$126)=TRUE), TRUE, FALSE)</f>
        <v>0</v>
      </c>
      <c r="H122" s="308"/>
      <c r="I122" s="314" t="s">
        <v>489</v>
      </c>
      <c r="J122" s="315" t="b">
        <v>0</v>
      </c>
      <c r="K122" s="315" t="b">
        <v>0</v>
      </c>
      <c r="L122" s="315" t="str">
        <f t="shared" si="11"/>
        <v/>
      </c>
      <c r="M122" s="315" t="e">
        <f>IF(OR($C$5="X", $D$5="X"),#REF!, IF( $E$5="X",#REF!, IF( $F$5="X",#REF!, IF( $G$5="X", 'Hydraulic Order Form'!L433, ""))))</f>
        <v>#REF!</v>
      </c>
      <c r="N122" s="212"/>
      <c r="O122" s="212"/>
      <c r="P122" s="212"/>
      <c r="Q122" s="212"/>
      <c r="R122" s="212"/>
      <c r="S122" s="212"/>
      <c r="T122" s="212"/>
      <c r="U122" s="212"/>
      <c r="V122" s="212"/>
      <c r="W122" s="212"/>
      <c r="X122" s="212"/>
      <c r="Y122" s="212"/>
      <c r="Z122" s="212"/>
    </row>
    <row r="123" spans="1:26" x14ac:dyDescent="0.25">
      <c r="A123" s="300">
        <v>3</v>
      </c>
      <c r="B123" s="300" t="b">
        <v>0</v>
      </c>
      <c r="C123" s="318" t="str">
        <f>IF(B123=TRUE,3,"")</f>
        <v/>
      </c>
      <c r="D123" s="212"/>
      <c r="E123" s="280" t="s">
        <v>490</v>
      </c>
      <c r="F123" s="280" t="b">
        <f>IF(AND(OR($B$121,$B$122)=TRUE, OR($B$123,$B$124)=TRUE), TRUE, FALSE)</f>
        <v>0</v>
      </c>
      <c r="H123" s="308"/>
      <c r="I123" s="314" t="s">
        <v>491</v>
      </c>
      <c r="J123" s="315" t="b">
        <v>0</v>
      </c>
      <c r="K123" s="315" t="b">
        <v>0</v>
      </c>
      <c r="L123" s="315" t="str">
        <f t="shared" si="11"/>
        <v/>
      </c>
      <c r="M123" s="315" t="e">
        <f>IF(OR($C$5="X", $D$5="X"),#REF!, IF( $E$5="X",#REF!, IF( $F$5="X",#REF!, IF( $G$5="X", 'Hydraulic Order Form'!L434, ""))))</f>
        <v>#REF!</v>
      </c>
      <c r="N123" s="319" t="s">
        <v>492</v>
      </c>
      <c r="O123" s="320" t="s">
        <v>493</v>
      </c>
      <c r="P123" s="320" t="s">
        <v>494</v>
      </c>
      <c r="Q123" s="320" t="s">
        <v>495</v>
      </c>
      <c r="R123" s="321" t="s">
        <v>496</v>
      </c>
      <c r="T123" s="212"/>
      <c r="U123" s="212"/>
      <c r="V123" s="212"/>
      <c r="W123" s="212"/>
      <c r="X123" s="212"/>
      <c r="Y123" s="212"/>
      <c r="Z123" s="212"/>
    </row>
    <row r="124" spans="1:26" x14ac:dyDescent="0.25">
      <c r="A124" s="300">
        <v>4</v>
      </c>
      <c r="B124" s="300" t="b">
        <v>0</v>
      </c>
      <c r="C124" s="318" t="str">
        <f>IF(B124=TRUE,4,"")</f>
        <v/>
      </c>
      <c r="D124" s="212"/>
      <c r="E124" s="280" t="s">
        <v>497</v>
      </c>
      <c r="F124" s="280" t="b">
        <f>IF(COUNTIF(F121:F123, FALSE)=3, TRUE, FALSE)</f>
        <v>0</v>
      </c>
      <c r="H124" s="308"/>
      <c r="I124" s="314" t="s">
        <v>498</v>
      </c>
      <c r="J124" s="315" t="e">
        <f>IF(AND(OR(C5="X",D5="X"), O124&gt;0), TRUE, IF(AND(E5="X", P124&gt;0), TRUE, IF(AND(F5="X", Q124&gt;0), TRUE, IF(AND(G5="X", R124&gt;0), TRUE, FALSE))))</f>
        <v>#REF!</v>
      </c>
      <c r="K124" s="315" t="b">
        <v>0</v>
      </c>
      <c r="L124" s="315" t="str">
        <f t="shared" si="11"/>
        <v/>
      </c>
      <c r="M124" s="315" t="e">
        <f>IF(OR($C$5="X", $D$5="X"),#REF!, IF( $E$5="X",#REF!, IF( $F$5="X",#REF!, IF( $G$5="X", 'Hydraulic Order Form'!N442, ""))))</f>
        <v>#REF!</v>
      </c>
      <c r="N124" s="322"/>
      <c r="O124" s="212" t="e">
        <f>#REF!</f>
        <v>#REF!</v>
      </c>
      <c r="P124" s="212" t="e">
        <f>#REF!</f>
        <v>#REF!</v>
      </c>
      <c r="Q124" s="212" t="e">
        <f>#REF!</f>
        <v>#REF!</v>
      </c>
      <c r="R124" s="323" t="str">
        <f>'Hydraulic Order Form'!N442</f>
        <v>Qty.</v>
      </c>
      <c r="T124" s="212"/>
      <c r="U124" s="212"/>
      <c r="V124" s="212"/>
      <c r="W124" s="212"/>
      <c r="X124" s="212"/>
      <c r="Y124" s="212"/>
      <c r="Z124" s="212"/>
    </row>
    <row r="125" spans="1:26" x14ac:dyDescent="0.25">
      <c r="A125" s="300">
        <v>5</v>
      </c>
      <c r="B125" s="300" t="b">
        <v>0</v>
      </c>
      <c r="C125" s="318" t="str">
        <f>IF(B125=TRUE,5,"")</f>
        <v/>
      </c>
      <c r="D125" s="212"/>
      <c r="H125" s="308"/>
      <c r="I125" s="314" t="s">
        <v>499</v>
      </c>
      <c r="J125" s="315" t="e">
        <f>IF(AND(OR(C5="X",D5="X"), O125&gt;0), TRUE, IF(AND(E5="X", P125&gt;0), TRUE, IF(AND(F5="X", Q125&gt;0), TRUE, IF(AND(G5="X", R125&gt;0), TRUE, FALSE))))</f>
        <v>#REF!</v>
      </c>
      <c r="K125" s="315" t="b">
        <v>0</v>
      </c>
      <c r="L125" s="315" t="str">
        <f t="shared" si="11"/>
        <v/>
      </c>
      <c r="M125" s="315" t="e">
        <f>IF(OR($C$5="X", $D$5="X"),#REF!, IF( $E$5="X",#REF!, IF( $F$5="X",#REF!, IF( $G$5="X", 'Hydraulic Order Form'!#REF!, ""))))</f>
        <v>#REF!</v>
      </c>
      <c r="N125" s="324"/>
      <c r="O125" s="325" t="e">
        <f>#REF!</f>
        <v>#REF!</v>
      </c>
      <c r="P125" s="325" t="e">
        <f>#REF!</f>
        <v>#REF!</v>
      </c>
      <c r="Q125" s="325" t="e">
        <f>#REF!</f>
        <v>#REF!</v>
      </c>
      <c r="R125" s="326" t="e">
        <f>'Hydraulic Order Form'!#REF!</f>
        <v>#REF!</v>
      </c>
      <c r="T125" s="212"/>
      <c r="U125" s="212"/>
      <c r="V125" s="212"/>
      <c r="W125" s="212"/>
      <c r="X125" s="212"/>
      <c r="Y125" s="212"/>
      <c r="Z125" s="212"/>
    </row>
    <row r="126" spans="1:26" x14ac:dyDescent="0.25">
      <c r="A126" s="300">
        <v>6</v>
      </c>
      <c r="B126" s="300" t="b">
        <v>0</v>
      </c>
      <c r="C126" s="318" t="str">
        <f>IF(B126=TRUE,6,"")</f>
        <v/>
      </c>
      <c r="D126" s="212"/>
      <c r="H126" s="310"/>
      <c r="I126" s="314" t="s">
        <v>500</v>
      </c>
      <c r="J126" s="315" t="e">
        <f>IF(AND(VALUE($O$127)=6, OR($C$5="X", $D$5="X")), TRUE, IF(AND(VALUE($P$127)=6, $E$5="X"), TRUE, IF(AND(VALUE($Q$127)=6, $F$5="X"), TRUE, IF(AND(VALUE($R$127)=6, $G$5="X"), TRUE, FALSE))))</f>
        <v>#REF!</v>
      </c>
      <c r="K126" s="315" t="b">
        <v>0</v>
      </c>
      <c r="L126" s="315"/>
      <c r="M126" s="315"/>
      <c r="N126" s="319" t="s">
        <v>501</v>
      </c>
      <c r="O126" s="320" t="e">
        <f>#REF!</f>
        <v>#REF!</v>
      </c>
      <c r="P126" s="320" t="e">
        <f>#REF!</f>
        <v>#REF!</v>
      </c>
      <c r="Q126" s="320" t="e">
        <f>#REF!</f>
        <v>#REF!</v>
      </c>
      <c r="R126" s="323">
        <v>0</v>
      </c>
      <c r="S126" s="327">
        <v>0</v>
      </c>
      <c r="T126" s="212"/>
      <c r="U126" s="212"/>
      <c r="V126" s="212"/>
      <c r="W126" s="212"/>
      <c r="X126" s="212"/>
      <c r="Y126" s="212"/>
      <c r="Z126" s="212"/>
    </row>
    <row r="127" spans="1:26" x14ac:dyDescent="0.25">
      <c r="A127" s="300"/>
      <c r="B127" s="308"/>
      <c r="C127" s="328" t="str">
        <f>C121&amp;" "&amp;C122&amp;" "&amp;C123&amp;" "&amp;C124&amp;" "&amp;C125&amp;" "&amp;C126</f>
        <v xml:space="preserve">     </v>
      </c>
      <c r="D127" s="277"/>
      <c r="H127" s="310"/>
      <c r="I127" s="314" t="s">
        <v>502</v>
      </c>
      <c r="J127" s="315" t="e">
        <f>IF(AND(VALUE($O$127)=12, OR($C$5="X", $D$5="X")), TRUE, IF(AND(VALUE($P$127)=12, $E$5="X"), TRUE, IF(AND(VALUE($Q$127)=12, $F$5="X"), TRUE, IF(AND(VALUE($R$127)=12, $G$5="X"), TRUE, FALSE))))</f>
        <v>#REF!</v>
      </c>
      <c r="K127" s="315" t="b">
        <v>0</v>
      </c>
      <c r="L127" s="315"/>
      <c r="M127" s="315"/>
      <c r="N127" s="324"/>
      <c r="O127" s="325" t="e">
        <f>IF(O126=7, "6", IF(O126=2, "12", 0))</f>
        <v>#REF!</v>
      </c>
      <c r="P127" s="325" t="e">
        <f>IF(P126=3, "6", IF(P126=2, "12", 0))</f>
        <v>#REF!</v>
      </c>
      <c r="Q127" s="325" t="e">
        <f>IF(Q126=3, "6", IF(Q126=2, "12", 0))</f>
        <v>#REF!</v>
      </c>
      <c r="R127" s="326">
        <f>IF(R126=1, "6", IF(R126=2, "12", 0))</f>
        <v>0</v>
      </c>
      <c r="S127" s="329"/>
      <c r="T127" s="212"/>
      <c r="U127" s="212"/>
      <c r="V127" s="212"/>
      <c r="W127" s="212"/>
      <c r="X127" s="212"/>
      <c r="Y127" s="212"/>
      <c r="Z127" s="212"/>
    </row>
    <row r="128" spans="1:26" x14ac:dyDescent="0.25">
      <c r="A128" s="212"/>
      <c r="B128" s="277"/>
      <c r="C128" s="277"/>
      <c r="D128" s="277"/>
      <c r="E128"/>
      <c r="F128"/>
      <c r="G128"/>
      <c r="H128" s="310"/>
      <c r="I128" s="314" t="s">
        <v>503</v>
      </c>
      <c r="J128" s="315" t="b">
        <v>0</v>
      </c>
      <c r="K128" s="315" t="b">
        <v>0</v>
      </c>
      <c r="L128" s="315"/>
      <c r="M128" s="315"/>
      <c r="O128" s="212"/>
      <c r="P128" s="212"/>
      <c r="Q128" s="212"/>
      <c r="R128" s="212"/>
      <c r="T128" s="212"/>
      <c r="U128" s="212"/>
      <c r="V128" s="212"/>
      <c r="W128" s="212"/>
      <c r="X128" s="212"/>
      <c r="Y128" s="212"/>
      <c r="Z128" s="212"/>
    </row>
    <row r="129" spans="1:26" x14ac:dyDescent="0.25">
      <c r="A129" s="212"/>
      <c r="B129" s="277"/>
      <c r="C129" s="277"/>
      <c r="D129" s="277"/>
      <c r="E129"/>
      <c r="F129"/>
      <c r="G129"/>
      <c r="H129" s="310"/>
      <c r="I129" s="330" t="s">
        <v>231</v>
      </c>
      <c r="J129" s="315" t="b">
        <v>0</v>
      </c>
      <c r="K129" s="315" t="b">
        <v>0</v>
      </c>
      <c r="L129" s="315" t="str">
        <f>IF(ISERROR(M129), "", IF(M129=0, "", M129))</f>
        <v/>
      </c>
      <c r="M129" s="315" t="e">
        <f>IF(OR($C$5="X", $D$5="X"),#REF!, IF( $E$5="X",#REF!, IF( $F$5="X",#REF!, IF( $G$5="X", 'Hydraulic Order Form'!#REF!, ""))))</f>
        <v>#REF!</v>
      </c>
      <c r="O129" s="212"/>
      <c r="P129" s="212"/>
      <c r="Q129" s="212"/>
      <c r="T129" s="212"/>
      <c r="U129" s="212"/>
      <c r="V129" s="212"/>
      <c r="W129" s="212"/>
      <c r="X129" s="212"/>
      <c r="Y129" s="212"/>
      <c r="Z129" s="212"/>
    </row>
    <row r="130" spans="1:26" x14ac:dyDescent="0.25">
      <c r="A130" s="212"/>
      <c r="B130" s="277"/>
      <c r="C130" s="277"/>
      <c r="D130" s="277"/>
      <c r="E130"/>
      <c r="F130"/>
      <c r="G130"/>
      <c r="H130" s="317"/>
      <c r="I130" s="330" t="s">
        <v>232</v>
      </c>
      <c r="J130" s="315" t="b">
        <v>0</v>
      </c>
      <c r="K130" s="315" t="b">
        <v>0</v>
      </c>
      <c r="L130" s="315" t="str">
        <f>IF(ISERROR(M130), "", IF(M130=0, "", M130))</f>
        <v/>
      </c>
      <c r="M130" s="315" t="e">
        <f>IF(OR($C$5="X", $D$5="X"),#REF!, IF( $E$5="X",#REF!, IF( $F$5="X",#REF!, IF( $G$5="X", 'Hydraulic Order Form'!#REF!, ""))))</f>
        <v>#REF!</v>
      </c>
      <c r="O130" s="212"/>
      <c r="P130" s="212"/>
      <c r="Q130" s="212"/>
      <c r="R130" s="212"/>
      <c r="T130" s="212"/>
      <c r="U130" s="212"/>
      <c r="V130" s="212"/>
      <c r="W130" s="212"/>
      <c r="X130" s="212"/>
      <c r="Y130" s="212"/>
      <c r="Z130" s="212"/>
    </row>
    <row r="131" spans="1:26" x14ac:dyDescent="0.25">
      <c r="A131" s="212"/>
      <c r="B131" s="277"/>
      <c r="C131" s="277"/>
      <c r="D131" s="277"/>
      <c r="E131"/>
      <c r="F131"/>
      <c r="G131"/>
      <c r="H131" s="310"/>
      <c r="I131" s="330" t="s">
        <v>233</v>
      </c>
      <c r="J131" s="315" t="b">
        <v>0</v>
      </c>
      <c r="K131" s="315" t="b">
        <v>0</v>
      </c>
      <c r="L131" s="315" t="str">
        <f>IF(ISERROR(M131), "", IF(M131=0, "", M131))</f>
        <v/>
      </c>
      <c r="M131" s="315" t="e">
        <f>IF(OR($C$5="X", $D$5="X"),#REF!, IF( $E$5="X",#REF!, IF( $F$5="X",#REF!, IF( $G$5="X", 'Hydraulic Order Form'!L513, ""))))</f>
        <v>#REF!</v>
      </c>
      <c r="O131" s="212"/>
      <c r="P131" s="212"/>
      <c r="Q131" s="212"/>
      <c r="R131" s="212"/>
      <c r="T131" s="212"/>
      <c r="U131" s="212"/>
      <c r="V131" s="212"/>
      <c r="W131" s="212"/>
      <c r="X131" s="212"/>
      <c r="Y131" s="212"/>
      <c r="Z131" s="212"/>
    </row>
    <row r="132" spans="1:26" x14ac:dyDescent="0.25">
      <c r="A132" s="212"/>
      <c r="B132" s="277"/>
      <c r="C132" s="277"/>
      <c r="D132" s="277"/>
      <c r="E132"/>
      <c r="F132"/>
      <c r="G132"/>
      <c r="H132" s="310"/>
      <c r="I132" s="330" t="s">
        <v>76</v>
      </c>
      <c r="J132" s="315" t="b">
        <v>0</v>
      </c>
      <c r="K132" s="315" t="b">
        <v>0</v>
      </c>
      <c r="L132" s="315"/>
      <c r="M132" s="315"/>
      <c r="O132" s="212"/>
      <c r="P132" s="212"/>
      <c r="Q132" s="212"/>
      <c r="R132" s="212"/>
      <c r="T132" s="212"/>
      <c r="U132" s="212"/>
      <c r="V132" s="212"/>
      <c r="W132" s="212"/>
      <c r="X132" s="212"/>
      <c r="Y132" s="212"/>
      <c r="Z132" s="212"/>
    </row>
    <row r="133" spans="1:26" x14ac:dyDescent="0.25">
      <c r="G133" s="278"/>
      <c r="H133" s="317"/>
      <c r="I133" s="330" t="s">
        <v>40</v>
      </c>
      <c r="J133" s="315" t="b">
        <v>0</v>
      </c>
      <c r="K133" s="315" t="b">
        <v>0</v>
      </c>
      <c r="L133" s="315"/>
      <c r="M133" s="315"/>
      <c r="O133" s="212"/>
      <c r="P133" s="212"/>
      <c r="Q133" s="212"/>
      <c r="R133" s="212"/>
      <c r="T133" s="212"/>
      <c r="U133" s="212"/>
      <c r="V133" s="212"/>
      <c r="W133" s="212"/>
      <c r="X133" s="212"/>
      <c r="Y133" s="212"/>
      <c r="Z133" s="212"/>
    </row>
    <row r="134" spans="1:26" x14ac:dyDescent="0.25">
      <c r="A134" s="45" t="s">
        <v>504</v>
      </c>
      <c r="B134" s="40"/>
      <c r="C134" s="212"/>
      <c r="D134" s="212"/>
      <c r="E134" s="212"/>
      <c r="F134" s="212"/>
      <c r="G134" s="278"/>
      <c r="H134" s="317"/>
      <c r="I134" s="330" t="s">
        <v>144</v>
      </c>
      <c r="J134" s="315" t="b">
        <v>0</v>
      </c>
      <c r="K134" s="315" t="b">
        <v>0</v>
      </c>
      <c r="L134" s="315"/>
      <c r="M134" s="315"/>
      <c r="O134" s="212"/>
      <c r="P134" s="212"/>
      <c r="Q134" s="212"/>
      <c r="R134" s="212"/>
      <c r="T134" s="212"/>
      <c r="U134" s="212"/>
      <c r="V134" s="212"/>
      <c r="W134" s="212"/>
      <c r="X134" s="212"/>
      <c r="Y134" s="212"/>
      <c r="Z134" s="212"/>
    </row>
    <row r="135" spans="1:26" x14ac:dyDescent="0.25">
      <c r="A135" s="310"/>
      <c r="B135" s="331" t="s">
        <v>366</v>
      </c>
      <c r="C135" s="331" t="s">
        <v>374</v>
      </c>
      <c r="D135" s="331" t="s">
        <v>375</v>
      </c>
      <c r="E135" s="331" t="s">
        <v>376</v>
      </c>
      <c r="F135" s="331" t="s">
        <v>377</v>
      </c>
      <c r="H135" s="317"/>
      <c r="I135" s="330" t="s">
        <v>309</v>
      </c>
      <c r="J135" s="315" t="b">
        <v>0</v>
      </c>
      <c r="K135" s="315" t="b">
        <v>0</v>
      </c>
      <c r="L135" s="315"/>
      <c r="M135" s="315"/>
      <c r="O135" s="212"/>
      <c r="P135" s="212"/>
      <c r="Q135" s="212"/>
      <c r="R135" s="212"/>
      <c r="T135" s="212"/>
      <c r="U135" s="212"/>
      <c r="V135" s="212"/>
      <c r="W135" s="212"/>
      <c r="X135" s="212"/>
      <c r="Y135" s="212"/>
      <c r="Z135" s="212"/>
    </row>
    <row r="136" spans="1:26" x14ac:dyDescent="0.25">
      <c r="A136" s="300">
        <v>1</v>
      </c>
      <c r="B136" s="300">
        <v>100</v>
      </c>
      <c r="C136" s="300">
        <f t="shared" ref="C136:C141" si="12">B136</f>
        <v>100</v>
      </c>
      <c r="D136" s="300">
        <v>100</v>
      </c>
      <c r="E136" s="300">
        <v>100</v>
      </c>
      <c r="F136" s="300">
        <v>100</v>
      </c>
      <c r="H136" s="317"/>
      <c r="I136" s="330" t="s">
        <v>310</v>
      </c>
      <c r="J136" s="315" t="b">
        <v>0</v>
      </c>
      <c r="K136" s="315" t="b">
        <v>0</v>
      </c>
      <c r="L136" s="315"/>
      <c r="M136" s="315"/>
      <c r="O136" s="212"/>
      <c r="P136" s="212"/>
      <c r="Q136" s="212"/>
      <c r="R136" s="212"/>
      <c r="T136" s="212"/>
    </row>
    <row r="137" spans="1:26" x14ac:dyDescent="0.25">
      <c r="A137" s="300">
        <v>2</v>
      </c>
      <c r="B137" s="300">
        <v>300</v>
      </c>
      <c r="C137" s="300">
        <f t="shared" si="12"/>
        <v>300</v>
      </c>
      <c r="D137" s="300">
        <v>300</v>
      </c>
      <c r="E137" s="300">
        <v>300</v>
      </c>
      <c r="F137" s="300">
        <v>300</v>
      </c>
      <c r="H137" s="317"/>
      <c r="I137" s="314" t="s">
        <v>50</v>
      </c>
      <c r="J137" s="315" t="b">
        <v>0</v>
      </c>
      <c r="K137" s="315" t="b">
        <v>0</v>
      </c>
      <c r="L137" s="315"/>
      <c r="M137" s="315"/>
      <c r="O137" s="212"/>
      <c r="P137" s="212"/>
      <c r="Q137" s="212"/>
      <c r="R137" s="212"/>
      <c r="T137" s="212"/>
    </row>
    <row r="138" spans="1:26" x14ac:dyDescent="0.25">
      <c r="A138" s="300">
        <v>3</v>
      </c>
      <c r="B138" s="300">
        <v>400</v>
      </c>
      <c r="C138" s="300">
        <f t="shared" si="12"/>
        <v>400</v>
      </c>
      <c r="D138" s="300">
        <v>400</v>
      </c>
      <c r="E138" s="300">
        <v>400</v>
      </c>
      <c r="F138" s="300">
        <v>400</v>
      </c>
      <c r="I138" s="314" t="s">
        <v>155</v>
      </c>
      <c r="J138" s="315" t="b">
        <v>0</v>
      </c>
      <c r="K138" s="315" t="b">
        <v>0</v>
      </c>
      <c r="L138" s="315"/>
      <c r="M138" s="315"/>
      <c r="O138" s="212"/>
      <c r="P138" s="212"/>
      <c r="Q138" s="212"/>
      <c r="R138" s="212"/>
      <c r="T138" s="212"/>
    </row>
    <row r="139" spans="1:26" x14ac:dyDescent="0.25">
      <c r="A139" s="300">
        <v>4</v>
      </c>
      <c r="B139" s="300"/>
      <c r="C139" s="300">
        <f t="shared" si="12"/>
        <v>0</v>
      </c>
      <c r="D139" s="300">
        <v>200</v>
      </c>
      <c r="E139" s="300">
        <v>200</v>
      </c>
      <c r="F139" s="300">
        <v>200</v>
      </c>
      <c r="I139" s="332" t="s">
        <v>505</v>
      </c>
      <c r="J139" s="315" t="e">
        <f>IF(AND($O$140=1, OR($C$5="X", $D$5="X")), TRUE, IF(AND($P$140=1, $E$5="X"), TRUE, IF(AND($Q$140=1, $F$5="X"), TRUE, IF(AND($R$140=1, $G$5="X"), TRUE, FALSE))))</f>
        <v>#REF!</v>
      </c>
      <c r="K139" s="315"/>
      <c r="L139" s="315"/>
      <c r="M139" s="315"/>
      <c r="N139" s="319" t="s">
        <v>506</v>
      </c>
      <c r="O139" s="320" t="s">
        <v>493</v>
      </c>
      <c r="P139" s="320" t="s">
        <v>494</v>
      </c>
      <c r="Q139" s="320" t="s">
        <v>495</v>
      </c>
      <c r="R139" s="321" t="s">
        <v>496</v>
      </c>
      <c r="T139" s="212"/>
    </row>
    <row r="140" spans="1:26" x14ac:dyDescent="0.25">
      <c r="A140" s="300">
        <v>5</v>
      </c>
      <c r="B140" s="300">
        <v>200</v>
      </c>
      <c r="C140" s="300">
        <f t="shared" si="12"/>
        <v>200</v>
      </c>
      <c r="D140" s="300">
        <v>500</v>
      </c>
      <c r="E140" s="300">
        <v>500</v>
      </c>
      <c r="F140" s="300">
        <v>500</v>
      </c>
      <c r="G140" s="277"/>
      <c r="I140" s="332" t="s">
        <v>507</v>
      </c>
      <c r="J140" s="315" t="e">
        <f>IF(AND($O$140=2, OR($C$5="X", $D$5="X")), TRUE, IF(AND($P$140=2, $E$5="X"), TRUE, IF(AND($Q$140=2, $F$5="X"), TRUE, IF(AND($R$140=2, $G$5="X"), TRUE, FALSE))))</f>
        <v>#REF!</v>
      </c>
      <c r="K140" s="315"/>
      <c r="L140" s="315"/>
      <c r="M140" s="315"/>
      <c r="N140" s="322"/>
      <c r="O140" s="325" t="e">
        <f>#REF!</f>
        <v>#REF!</v>
      </c>
      <c r="P140" s="325">
        <v>0</v>
      </c>
      <c r="Q140" s="325" t="e">
        <f>#REF!</f>
        <v>#REF!</v>
      </c>
      <c r="R140" s="326">
        <f>'Hydraulic Order Form'!U102</f>
        <v>0</v>
      </c>
      <c r="T140" s="212"/>
    </row>
    <row r="141" spans="1:26" x14ac:dyDescent="0.25">
      <c r="A141" s="300">
        <v>6</v>
      </c>
      <c r="B141" s="300">
        <v>500</v>
      </c>
      <c r="C141" s="300">
        <f t="shared" si="12"/>
        <v>500</v>
      </c>
      <c r="D141" s="300"/>
      <c r="E141" s="300"/>
      <c r="F141" s="300"/>
      <c r="G141" s="277"/>
      <c r="I141" s="332" t="s">
        <v>508</v>
      </c>
      <c r="J141" s="315" t="e">
        <f>IF(AND($O$140=3, OR($C$5="X", $D$5="X")), TRUE, IF(AND($P$140=3, $E$5="X"), TRUE, IF(AND($Q$140=3, $F$5="X"), TRUE, IF(AND($R$140=3, $G$5="X"), TRUE, FALSE))))</f>
        <v>#REF!</v>
      </c>
      <c r="K141" s="315"/>
      <c r="L141" s="315"/>
      <c r="M141" s="315"/>
      <c r="N141" s="322"/>
      <c r="O141" s="212"/>
      <c r="P141" s="212"/>
      <c r="Q141" s="212"/>
      <c r="T141" s="212"/>
    </row>
    <row r="142" spans="1:26" x14ac:dyDescent="0.25">
      <c r="A142" s="212"/>
      <c r="B142" s="212"/>
      <c r="C142" s="212"/>
      <c r="D142" s="212"/>
      <c r="E142" s="212"/>
      <c r="F142" s="212"/>
      <c r="G142" s="277"/>
      <c r="I142" s="332" t="s">
        <v>509</v>
      </c>
      <c r="J142" s="315" t="e">
        <f>IF(AND($O$140=4, OR($C$5="X", $D$5="X")), TRUE, IF(AND($P$140=4, $E$5="X"), TRUE, IF(AND($Q$140=4, $F$5="X"), TRUE, IF(AND($R$140=4, $G$5="X"), TRUE, FALSE))))</f>
        <v>#REF!</v>
      </c>
      <c r="K142" s="315"/>
      <c r="L142" s="315"/>
      <c r="M142" s="315"/>
      <c r="N142" s="322"/>
      <c r="O142" s="212"/>
      <c r="P142" s="212"/>
      <c r="Q142" s="212"/>
      <c r="R142" s="212"/>
      <c r="S142" s="212"/>
      <c r="T142" s="212"/>
    </row>
    <row r="143" spans="1:26" x14ac:dyDescent="0.25">
      <c r="I143" s="332" t="s">
        <v>510</v>
      </c>
      <c r="J143" s="315" t="e">
        <f>IF(AND($O$140=5, OR($C$5="X", $D$5="X")), TRUE, IF(AND($P$140=5, $E$5="X"), TRUE, IF(AND($Q$140=5, $F$5="X"), TRUE, IF(AND($R$140=5, $G$5="X"), TRUE, FALSE))))</f>
        <v>#REF!</v>
      </c>
      <c r="K143" s="315"/>
      <c r="L143" s="315"/>
      <c r="M143" s="315"/>
      <c r="N143" s="324"/>
      <c r="O143" s="212"/>
      <c r="P143" s="212"/>
      <c r="Q143" s="212"/>
      <c r="R143" s="212"/>
      <c r="S143" s="212"/>
      <c r="T143" s="212"/>
    </row>
    <row r="144" spans="1:26" x14ac:dyDescent="0.25">
      <c r="A144" s="45" t="s">
        <v>511</v>
      </c>
      <c r="B144" s="40"/>
      <c r="C144" s="212"/>
      <c r="D144" s="212"/>
      <c r="E144" s="212"/>
      <c r="F144" s="212"/>
      <c r="I144" s="314" t="s">
        <v>512</v>
      </c>
      <c r="J144" s="333"/>
      <c r="K144" s="315"/>
      <c r="L144" s="315" t="s">
        <v>513</v>
      </c>
      <c r="M144" s="315" t="s">
        <v>513</v>
      </c>
      <c r="N144" s="212"/>
      <c r="O144" s="212"/>
      <c r="T144" s="212"/>
    </row>
    <row r="145" spans="1:12" x14ac:dyDescent="0.25">
      <c r="A145" s="310"/>
      <c r="B145" s="331" t="s">
        <v>366</v>
      </c>
      <c r="C145" s="331" t="s">
        <v>374</v>
      </c>
      <c r="D145" s="331" t="s">
        <v>375</v>
      </c>
      <c r="E145" s="331" t="s">
        <v>376</v>
      </c>
      <c r="F145" s="331" t="s">
        <v>377</v>
      </c>
    </row>
    <row r="146" spans="1:12" x14ac:dyDescent="0.25">
      <c r="A146" s="300">
        <v>1</v>
      </c>
      <c r="B146" s="300">
        <v>80</v>
      </c>
      <c r="C146" s="300">
        <f>B146</f>
        <v>80</v>
      </c>
      <c r="D146" s="300">
        <f>C146</f>
        <v>80</v>
      </c>
      <c r="E146" s="300">
        <f>D146</f>
        <v>80</v>
      </c>
      <c r="F146" s="300">
        <f>E146</f>
        <v>80</v>
      </c>
    </row>
    <row r="147" spans="1:12" x14ac:dyDescent="0.25">
      <c r="A147" s="300">
        <v>2</v>
      </c>
      <c r="B147" s="300">
        <v>84</v>
      </c>
      <c r="C147" s="300">
        <f t="shared" ref="C147:F150" si="13">B147</f>
        <v>84</v>
      </c>
      <c r="D147" s="300">
        <f t="shared" si="13"/>
        <v>84</v>
      </c>
      <c r="E147" s="300">
        <f t="shared" si="13"/>
        <v>84</v>
      </c>
      <c r="F147" s="300">
        <f t="shared" si="13"/>
        <v>84</v>
      </c>
      <c r="J147"/>
      <c r="K147"/>
    </row>
    <row r="148" spans="1:12" x14ac:dyDescent="0.25">
      <c r="A148" s="300">
        <v>3</v>
      </c>
      <c r="B148" s="300">
        <v>92</v>
      </c>
      <c r="C148" s="300">
        <f t="shared" si="13"/>
        <v>92</v>
      </c>
      <c r="D148" s="300">
        <f t="shared" si="13"/>
        <v>92</v>
      </c>
      <c r="E148" s="300">
        <f t="shared" si="13"/>
        <v>92</v>
      </c>
      <c r="F148" s="300">
        <f t="shared" si="13"/>
        <v>92</v>
      </c>
      <c r="J148"/>
      <c r="K148"/>
    </row>
    <row r="149" spans="1:12" x14ac:dyDescent="0.25">
      <c r="A149" s="300">
        <v>5</v>
      </c>
      <c r="B149" s="300">
        <v>96</v>
      </c>
      <c r="C149" s="300">
        <f t="shared" si="13"/>
        <v>96</v>
      </c>
      <c r="D149" s="300">
        <f t="shared" si="13"/>
        <v>96</v>
      </c>
      <c r="E149" s="300">
        <f t="shared" si="13"/>
        <v>96</v>
      </c>
      <c r="F149" s="300">
        <f t="shared" si="13"/>
        <v>96</v>
      </c>
      <c r="J149"/>
      <c r="K149"/>
    </row>
    <row r="150" spans="1:12" x14ac:dyDescent="0.25">
      <c r="A150" s="300">
        <v>6</v>
      </c>
      <c r="B150" s="300" t="e">
        <f>#REF!</f>
        <v>#REF!</v>
      </c>
      <c r="C150" s="300" t="e">
        <f t="shared" si="13"/>
        <v>#REF!</v>
      </c>
      <c r="D150" s="300" t="e">
        <f>#REF!</f>
        <v>#REF!</v>
      </c>
      <c r="E150" s="300" t="e">
        <f>#REF!</f>
        <v>#REF!</v>
      </c>
      <c r="F150" s="300" t="e">
        <f>'Hydraulic Order Form'!#REF!</f>
        <v>#REF!</v>
      </c>
      <c r="J150"/>
      <c r="K150"/>
    </row>
    <row r="151" spans="1:12" x14ac:dyDescent="0.25">
      <c r="A151" s="212"/>
      <c r="B151" s="212"/>
      <c r="C151" s="212"/>
      <c r="D151" s="212"/>
      <c r="E151" s="212"/>
      <c r="F151" s="212"/>
      <c r="J151"/>
      <c r="K151"/>
    </row>
    <row r="152" spans="1:12" x14ac:dyDescent="0.25">
      <c r="J152"/>
      <c r="K152"/>
    </row>
    <row r="153" spans="1:12" x14ac:dyDescent="0.25">
      <c r="A153" s="45" t="s">
        <v>514</v>
      </c>
      <c r="B153" s="45"/>
      <c r="C153" s="212"/>
      <c r="D153" s="212"/>
      <c r="E153" s="212"/>
      <c r="F153" s="212"/>
      <c r="G153" s="212"/>
      <c r="H153" s="212"/>
      <c r="I153" s="212"/>
      <c r="J153"/>
      <c r="K153"/>
    </row>
    <row r="154" spans="1:12" x14ac:dyDescent="0.25">
      <c r="A154" s="334" t="e">
        <f>#REF!</f>
        <v>#REF!</v>
      </c>
      <c r="B154" s="1546" t="s">
        <v>515</v>
      </c>
      <c r="C154" s="1547"/>
      <c r="D154" s="334" t="e">
        <f>#REF!</f>
        <v>#REF!</v>
      </c>
      <c r="E154" s="1546" t="s">
        <v>516</v>
      </c>
      <c r="F154" s="1547"/>
      <c r="G154" s="334" t="e">
        <f>#REF!</f>
        <v>#REF!</v>
      </c>
      <c r="H154" s="1546" t="s">
        <v>495</v>
      </c>
      <c r="I154" s="1547"/>
      <c r="J154" s="334">
        <f>'Hydraulic Order Form'!U506</f>
        <v>0</v>
      </c>
      <c r="K154" s="1546" t="s">
        <v>517</v>
      </c>
      <c r="L154" s="1547"/>
    </row>
    <row r="155" spans="1:12" x14ac:dyDescent="0.25">
      <c r="A155" s="335" t="s">
        <v>518</v>
      </c>
      <c r="B155" s="300" t="e">
        <f>IF($A$154=6, TRUE, FALSE)</f>
        <v>#REF!</v>
      </c>
      <c r="C155" s="318" t="e">
        <f>IF(B155=TRUE,A155,"")</f>
        <v>#REF!</v>
      </c>
      <c r="D155" s="335" t="s">
        <v>518</v>
      </c>
      <c r="E155" s="300" t="e">
        <f>IF(D154=6, TRUE, FALSE)</f>
        <v>#REF!</v>
      </c>
      <c r="F155" s="318" t="e">
        <f>IF(E155=TRUE,D155,"")</f>
        <v>#REF!</v>
      </c>
      <c r="G155" s="335" t="s">
        <v>518</v>
      </c>
      <c r="H155" s="300" t="e">
        <f>IF(G154=6, TRUE, FALSE)</f>
        <v>#REF!</v>
      </c>
      <c r="I155" s="318" t="e">
        <f>IF(H155=TRUE,G155,"")</f>
        <v>#REF!</v>
      </c>
      <c r="J155" s="335" t="s">
        <v>518</v>
      </c>
      <c r="K155" s="300" t="b">
        <f>IF(J154=6, TRUE, FALSE)</f>
        <v>0</v>
      </c>
      <c r="L155" s="318" t="str">
        <f>IF(K155=TRUE,J155,"")</f>
        <v/>
      </c>
    </row>
    <row r="156" spans="1:12" x14ac:dyDescent="0.25">
      <c r="A156" s="300" t="s">
        <v>519</v>
      </c>
      <c r="B156" s="300" t="e">
        <f>IF(A154=1,#REF!, IF( A154=2,#REF!, IF( A154=3,#REF!, IF( A154=4,#REF!, IF( A154=5,#REF!, FALSE)))))</f>
        <v>#REF!</v>
      </c>
      <c r="C156" s="318" t="e">
        <f>IF(B156=TRUE, IF(COUNTIF(B156:B159, TRUE)&gt;1, A156&amp;", ", A156), IF(COUNTIF(B155:B159, TRUE)=0, A156, ""))</f>
        <v>#REF!</v>
      </c>
      <c r="D156" s="300" t="s">
        <v>519</v>
      </c>
      <c r="E156" s="300" t="e">
        <f>IF(D154=1,#REF!, IF( D154=2,#REF!, IF( D154=3,#REF!, IF( D154=4,#REF!, IF( D154=5,#REF!, FALSE)))))</f>
        <v>#REF!</v>
      </c>
      <c r="F156" s="318" t="e">
        <f>IF(E156=TRUE, IF(COUNTIF(E156:E159, TRUE)&gt;1, D156&amp;", ", D156), IF(COUNTIF(E155:E159, TRUE)=0, D156, ""))</f>
        <v>#REF!</v>
      </c>
      <c r="G156" s="300" t="s">
        <v>519</v>
      </c>
      <c r="H156" s="300" t="e">
        <f>IF(G154=1,#REF!, IF( G154=2,#REF!, IF( G154=3,#REF!, IF( G154=4,#REF!, IF( G154=5,#REF!, FALSE)))))</f>
        <v>#REF!</v>
      </c>
      <c r="I156" s="318" t="e">
        <f>IF(H156=TRUE, IF(COUNTIF(H156:H159, TRUE)&gt;1, G156&amp;", ", G156), IF(COUNTIF(H155:H159, TRUE)=0, G156, ""))</f>
        <v>#REF!</v>
      </c>
      <c r="J156" s="300" t="s">
        <v>519</v>
      </c>
      <c r="K156" s="300" t="b">
        <f>IF(J154=1, 'Hydraulic Order Form'!V502, IF(J154=2, 'Hydraulic Order Form'!V503, IF(J154=3, 'Hydraulic Order Form'!V505, IF(J154=4, 'Hydraulic Order Form'!V506, IF(J154=5,'Hydraulic Order Form'!V507, FALSE)))))</f>
        <v>0</v>
      </c>
      <c r="L156" s="318" t="str">
        <f>IF(K156=TRUE, IF(COUNTIF(K156:K159, TRUE)&gt;1, J156&amp;", ", J156), IF(COUNTIF(K155:K159, TRUE)=0, J156, ""))</f>
        <v>N</v>
      </c>
    </row>
    <row r="157" spans="1:12" x14ac:dyDescent="0.25">
      <c r="A157" s="300" t="s">
        <v>520</v>
      </c>
      <c r="B157" s="300" t="e">
        <f>IF(A154=1,#REF!, IF( A154=2,#REF!, IF( A154=3,#REF!, IF( A154=4,#REF!, IF( A154=5,#REF!, FALSE)))))</f>
        <v>#REF!</v>
      </c>
      <c r="C157" s="318" t="e">
        <f>IF(B157=TRUE, IF(COUNTIF($B$156:$B$159, TRUE)&gt;1, A157&amp;", ", A157), "")</f>
        <v>#REF!</v>
      </c>
      <c r="D157" s="300" t="s">
        <v>520</v>
      </c>
      <c r="E157" s="300" t="e">
        <f>IF(D154=1,#REF!, IF( D154=2,#REF!, IF( D154=3,#REF!, IF( D154=4,#REF!, IF( D154=5,#REF!, FALSE)))))</f>
        <v>#REF!</v>
      </c>
      <c r="F157" s="318" t="e">
        <f>IF(E157=TRUE, IF(COUNTIF($B$156:$B$159, TRUE)&gt;1, D157&amp;", ", D157), "")</f>
        <v>#REF!</v>
      </c>
      <c r="G157" s="300" t="s">
        <v>520</v>
      </c>
      <c r="H157" s="300" t="e">
        <f>IF(G154=1,#REF!, IF( G154=2,#REF!, IF( G154=3,#REF!, IF( G154=4,#REF!, IF( G154=5,#REF!, FALSE)))))</f>
        <v>#REF!</v>
      </c>
      <c r="I157" s="318" t="e">
        <f>IF(H157=TRUE, IF(COUNTIF($B$156:$B$159, TRUE)&gt;1, G157&amp;", ", G157), "")</f>
        <v>#REF!</v>
      </c>
      <c r="J157" s="300" t="s">
        <v>520</v>
      </c>
      <c r="K157" s="300" t="b">
        <f>IF(J154=1, 'Hydraulic Order Form'!V509, IF(J154=2, 'Hydraulic Order Form'!V510, IF(J154=3, 'Hydraulic Order Form'!V511, IF(J154=4, 'Hydraulic Order Form'!#REF!, IF(J154=5, 'Hydraulic Order Form'!#REF!, FALSE)))))</f>
        <v>0</v>
      </c>
      <c r="L157" s="318" t="str">
        <f>IF(K157=TRUE, IF(COUNTIF($B$156:$B$159, TRUE)&gt;1, J157&amp;", ", J157), "")</f>
        <v/>
      </c>
    </row>
    <row r="158" spans="1:12" x14ac:dyDescent="0.25">
      <c r="A158" s="300" t="s">
        <v>521</v>
      </c>
      <c r="B158" s="300" t="e">
        <f>IF(A154=1,#REF!, IF( A154=2,#REF!, IF( A154=3,#REF!, IF( A154=4,#REF!, IF( A154=5,#REF!, FALSE)))))</f>
        <v>#REF!</v>
      </c>
      <c r="C158" s="318" t="e">
        <f>IF(B158=TRUE, IF(COUNTIF($B$156:$B$159, TRUE)&gt;1, A158&amp;", ", A158), "")</f>
        <v>#REF!</v>
      </c>
      <c r="D158" s="300" t="s">
        <v>521</v>
      </c>
      <c r="E158" s="300" t="e">
        <f>IF(D154=1,#REF!, IF( D154=2,#REF!, IF( D154=3,#REF!, IF( D154=4,#REF!, IF( D154=5,#REF!, FALSE)))))</f>
        <v>#REF!</v>
      </c>
      <c r="F158" s="318" t="e">
        <f>IF(E158=TRUE, IF(COUNTIF($B$156:$B$159, TRUE)&gt;1, D158&amp;", ", D158), "")</f>
        <v>#REF!</v>
      </c>
      <c r="G158" s="300" t="s">
        <v>521</v>
      </c>
      <c r="H158" s="300" t="e">
        <f>IF(G154=1,#REF!, IF( G154=2,#REF!, IF( G154=3,#REF!, IF( G154=4,#REF!, IF( G154=5,#REF!, FALSE)))))</f>
        <v>#REF!</v>
      </c>
      <c r="I158" s="318" t="e">
        <f>IF(H158=TRUE, IF(COUNTIF($B$156:$B$159, TRUE)&gt;1, G158&amp;", ", G158), "")</f>
        <v>#REF!</v>
      </c>
      <c r="J158" s="300" t="s">
        <v>521</v>
      </c>
      <c r="K158" s="300" t="b">
        <f>IF(J154=1, 'Hydraulic Order Form'!W502, IF(J154=2, 'Hydraulic Order Form'!W503, IF(J154=3, 'Hydraulic Order Form'!W505, IF(J154=4,'Hydraulic Order Form'!W506, IF(J154=5, 'Hydraulic Order Form'!W507, FALSE)))))</f>
        <v>0</v>
      </c>
      <c r="L158" s="318" t="str">
        <f>IF(K158=TRUE, IF(COUNTIF($B$156:$B$159, TRUE)&gt;1, J158&amp;", ", J158), "")</f>
        <v/>
      </c>
    </row>
    <row r="159" spans="1:12" x14ac:dyDescent="0.25">
      <c r="A159" s="300" t="s">
        <v>522</v>
      </c>
      <c r="B159" s="300" t="e">
        <f>IF(A154=1,#REF!, IF( A154=2,#REF!, IF( A154=3,#REF!, IF( A154=4,#REF!, IF( A154=5,#REF!, FALSE)))))</f>
        <v>#REF!</v>
      </c>
      <c r="C159" s="318" t="e">
        <f>IF(B159=TRUE, IF(COUNTIF($B$156:$B$159, TRUE)&gt;1, A159&amp;", ", A159), "")</f>
        <v>#REF!</v>
      </c>
      <c r="D159" s="300" t="s">
        <v>522</v>
      </c>
      <c r="E159" s="300" t="e">
        <f>IF(D154=1,#REF!, IF( D154=2,#REF!, IF( D154=3,#REF!, IF( D154=4,#REF!, IF( D154=5,#REF!, FALSE)))))</f>
        <v>#REF!</v>
      </c>
      <c r="F159" s="318" t="e">
        <f>IF(E159=TRUE, IF(COUNTIF($B$156:$B$159, TRUE)&gt;1, D159&amp;", ", D159), "")</f>
        <v>#REF!</v>
      </c>
      <c r="G159" s="300" t="s">
        <v>522</v>
      </c>
      <c r="H159" s="300" t="e">
        <f>IF(G154=1,#REF!, IF( G154=2,#REF!, IF( G154=3,#REF!, IF( G154=4,#REF!, IF( G154=5,#REF!, FALSE)))))</f>
        <v>#REF!</v>
      </c>
      <c r="I159" s="318" t="e">
        <f>IF(H159=TRUE, IF(COUNTIF($B$156:$B$159, TRUE)&gt;1, G159&amp;", ", G159), "")</f>
        <v>#REF!</v>
      </c>
      <c r="J159" s="300" t="s">
        <v>522</v>
      </c>
      <c r="K159" s="300" t="b">
        <f>IF(J154=1, 'Hydraulic Order Form'!W509, IF(J154=2, 'Hydraulic Order Form'!W510, IF(J154=3, 'Hydraulic Order Form'!W511, IF(J154=4, 'Hydraulic Order Form'!#REF!, IF(J154=5, 'Hydraulic Order Form'!#REF!, FALSE)))))</f>
        <v>0</v>
      </c>
      <c r="L159" s="318" t="str">
        <f>IF(K159=TRUE, IF(COUNTIF($B$156:$B$159, TRUE)&gt;1, J159&amp;", ", J159), "")</f>
        <v/>
      </c>
    </row>
    <row r="160" spans="1:12" x14ac:dyDescent="0.25">
      <c r="A160" s="300" t="s">
        <v>523</v>
      </c>
      <c r="B160" s="308" t="e">
        <f>IF(COUNTIF(B155:B159, TRUE)&gt;1, C155&amp;C156&amp;C157&amp;C158&amp;C159, C155&amp;C156&amp;C157&amp;C158&amp;C159&amp;"  ")</f>
        <v>#REF!</v>
      </c>
      <c r="C160" s="328" t="e">
        <f>LEFT(B160, LEN(B160)-2)</f>
        <v>#REF!</v>
      </c>
      <c r="D160" s="300" t="s">
        <v>523</v>
      </c>
      <c r="E160" s="308" t="e">
        <f>IF(COUNTIF(E155:E159, TRUE)&gt;1, F155&amp;F156&amp;F157&amp;F158&amp;F159, F155&amp;F156&amp;F157&amp;F158&amp;F159&amp;"  ")</f>
        <v>#REF!</v>
      </c>
      <c r="F160" s="328" t="e">
        <f>LEFT(E160, LEN(E160)-2)</f>
        <v>#REF!</v>
      </c>
      <c r="G160" s="300" t="s">
        <v>523</v>
      </c>
      <c r="H160" s="308" t="e">
        <f>IF(COUNTIF(H155:H159, TRUE)&gt;1, I155&amp;I156&amp;I157&amp;I158&amp;I159, I155&amp;I156&amp;I157&amp;I158&amp;I159&amp;"  ")</f>
        <v>#REF!</v>
      </c>
      <c r="I160" s="328" t="e">
        <f>LEFT(H160, LEN(H160)-2)</f>
        <v>#REF!</v>
      </c>
      <c r="J160" s="300" t="s">
        <v>523</v>
      </c>
      <c r="K160" s="308" t="str">
        <f>IF(COUNTIF(K155:K159, TRUE)&gt;1, L155&amp;L156&amp;L157&amp;L158&amp;L159, L155&amp;L156&amp;L157&amp;L158&amp;L159&amp;"  ")</f>
        <v xml:space="preserve">N  </v>
      </c>
      <c r="L160" s="328" t="str">
        <f>LEFT(K160, LEN(K160)-2)</f>
        <v>N</v>
      </c>
    </row>
    <row r="161" spans="1:17" x14ac:dyDescent="0.25">
      <c r="A161" s="212"/>
      <c r="B161" s="280"/>
    </row>
    <row r="162" spans="1:17" x14ac:dyDescent="0.25">
      <c r="A162" s="212"/>
    </row>
    <row r="163" spans="1:17" x14ac:dyDescent="0.25">
      <c r="A163" s="212"/>
      <c r="B163" s="45" t="s">
        <v>524</v>
      </c>
      <c r="C163" s="279"/>
      <c r="H163" s="280"/>
      <c r="L163" s="277"/>
    </row>
    <row r="164" spans="1:17" x14ac:dyDescent="0.25">
      <c r="A164"/>
      <c r="B164" s="1548" t="s">
        <v>525</v>
      </c>
      <c r="C164" s="1544"/>
      <c r="D164" s="1549" t="s">
        <v>410</v>
      </c>
      <c r="E164" s="1544"/>
      <c r="F164" s="1550" t="s">
        <v>406</v>
      </c>
      <c r="G164" s="1544"/>
      <c r="H164" s="1543" t="s">
        <v>409</v>
      </c>
      <c r="I164" s="1544"/>
      <c r="J164" s="1543" t="s">
        <v>422</v>
      </c>
      <c r="K164" s="1545"/>
      <c r="L164" s="1543" t="s">
        <v>526</v>
      </c>
      <c r="M164" s="1545"/>
      <c r="N164" s="336" t="s">
        <v>527</v>
      </c>
      <c r="O164" s="337" t="s">
        <v>528</v>
      </c>
      <c r="P164" s="277"/>
      <c r="Q164" s="277"/>
    </row>
    <row r="165" spans="1:17" x14ac:dyDescent="0.25">
      <c r="A165"/>
      <c r="B165" s="338" t="str">
        <f>IF($A$96=1,H1,"Manual")</f>
        <v>MRL Geared 950</v>
      </c>
      <c r="C165" s="339">
        <f>C176-1</f>
        <v>2</v>
      </c>
      <c r="D165" s="338" t="str">
        <f>IF($A$96=1,VLOOKUP(D164,$B$6:$I$88,8,FALSE),"Manual")</f>
        <v/>
      </c>
      <c r="E165" s="339">
        <f>E174-1</f>
        <v>0</v>
      </c>
      <c r="F165" s="340" t="e">
        <f>IF($A$96=1,VLOOKUP(F164,$B$6:$I$88,8,FALSE),"Manual")</f>
        <v>#N/A</v>
      </c>
      <c r="G165" s="341">
        <f>G171-1</f>
        <v>1</v>
      </c>
      <c r="H165" s="342" t="e">
        <f>IF($A$96=1,IF(H39&lt;2,2,VLOOKUP(H164,$B$6:$I$88,8,FALSE)),"Manual")</f>
        <v>#REF!</v>
      </c>
      <c r="I165" s="341">
        <f>I171-1</f>
        <v>0</v>
      </c>
      <c r="J165" s="342" t="e">
        <f>IF($A$96=1,VLOOKUP(J164,$B$6:$I$88,8,FALSE),"Manual")</f>
        <v>#REF!</v>
      </c>
      <c r="K165" s="343">
        <f>K171-1</f>
        <v>1</v>
      </c>
      <c r="L165" s="344"/>
      <c r="M165" s="343">
        <f>M171-1</f>
        <v>0</v>
      </c>
      <c r="N165" s="345" t="e">
        <f>#REF!</f>
        <v>#REF!</v>
      </c>
      <c r="O165" s="346" t="e">
        <f>#REF!</f>
        <v>#REF!</v>
      </c>
      <c r="P165" s="277"/>
      <c r="Q165" s="277"/>
    </row>
    <row r="166" spans="1:17" x14ac:dyDescent="0.25">
      <c r="A166"/>
      <c r="B166" s="338" t="s">
        <v>366</v>
      </c>
      <c r="C166" s="347" t="str">
        <f>B166</f>
        <v>Cable Drum 500</v>
      </c>
      <c r="D166" s="338" t="s">
        <v>268</v>
      </c>
      <c r="E166" s="347" t="str">
        <f>D166</f>
        <v>N/A</v>
      </c>
      <c r="F166" s="340">
        <v>100</v>
      </c>
      <c r="G166" s="348">
        <f>F166</f>
        <v>100</v>
      </c>
      <c r="H166" s="342">
        <v>2</v>
      </c>
      <c r="I166" s="348">
        <f>H166</f>
        <v>2</v>
      </c>
      <c r="J166" s="342" t="s">
        <v>529</v>
      </c>
      <c r="K166" s="349" t="str">
        <f>J166</f>
        <v>Collapsable</v>
      </c>
      <c r="L166" s="344" t="s">
        <v>268</v>
      </c>
      <c r="M166" s="350" t="str">
        <f>L166</f>
        <v>N/A</v>
      </c>
      <c r="N166" s="345" t="e">
        <f>#REF!</f>
        <v>#REF!</v>
      </c>
      <c r="O166" s="346" t="e">
        <f>#REF!</f>
        <v>#REF!</v>
      </c>
      <c r="P166" s="277"/>
      <c r="Q166" s="277"/>
    </row>
    <row r="167" spans="1:17" x14ac:dyDescent="0.25">
      <c r="A167"/>
      <c r="B167" s="338" t="s">
        <v>374</v>
      </c>
      <c r="C167" s="347" t="str">
        <f t="shared" ref="C167:C175" si="14">B167</f>
        <v>Cable Drum 1000</v>
      </c>
      <c r="D167" s="338" t="s">
        <v>530</v>
      </c>
      <c r="E167" s="347" t="str">
        <f t="shared" ref="E167:E172" si="15">D167</f>
        <v>Behind Rail</v>
      </c>
      <c r="F167" s="340">
        <v>200</v>
      </c>
      <c r="G167" s="348">
        <f>F167</f>
        <v>200</v>
      </c>
      <c r="H167" s="342">
        <v>3</v>
      </c>
      <c r="I167" s="348">
        <f>H167</f>
        <v>3</v>
      </c>
      <c r="J167" s="342" t="s">
        <v>459</v>
      </c>
      <c r="K167" s="349" t="str">
        <f>J167</f>
        <v>Accordian</v>
      </c>
      <c r="L167" s="344" t="s">
        <v>83</v>
      </c>
      <c r="M167" s="350" t="str">
        <f>L167</f>
        <v>Single Drum</v>
      </c>
      <c r="N167" s="345" t="e">
        <f>#REF!</f>
        <v>#REF!</v>
      </c>
      <c r="O167" s="346" t="e">
        <f>#REF!</f>
        <v>#REF!</v>
      </c>
      <c r="P167" s="277"/>
      <c r="Q167" s="277"/>
    </row>
    <row r="168" spans="1:17" x14ac:dyDescent="0.25">
      <c r="A168"/>
      <c r="B168" s="338" t="s">
        <v>375</v>
      </c>
      <c r="C168" s="347" t="str">
        <f t="shared" si="14"/>
        <v>MRL Geared 950</v>
      </c>
      <c r="D168" s="338" t="s">
        <v>531</v>
      </c>
      <c r="E168" s="347" t="str">
        <f t="shared" si="15"/>
        <v>Adj Left</v>
      </c>
      <c r="F168" s="340">
        <v>300</v>
      </c>
      <c r="G168" s="348">
        <f>F168</f>
        <v>300</v>
      </c>
      <c r="H168" s="342">
        <v>4</v>
      </c>
      <c r="I168" s="348">
        <f>H168</f>
        <v>4</v>
      </c>
      <c r="J168" s="342" t="s">
        <v>532</v>
      </c>
      <c r="K168" s="349" t="str">
        <f>J168</f>
        <v>Bi-Parting</v>
      </c>
      <c r="L168" s="344" t="s">
        <v>84</v>
      </c>
      <c r="M168" s="350" t="str">
        <f>L168</f>
        <v>Double Drum</v>
      </c>
      <c r="N168" s="351" t="e">
        <f>#REF!</f>
        <v>#REF!</v>
      </c>
      <c r="O168" s="352" t="e">
        <f>#REF!</f>
        <v>#REF!</v>
      </c>
      <c r="P168" s="277"/>
      <c r="Q168" s="277"/>
    </row>
    <row r="169" spans="1:17" x14ac:dyDescent="0.25">
      <c r="A169"/>
      <c r="B169" s="338" t="s">
        <v>376</v>
      </c>
      <c r="C169" s="347" t="str">
        <f t="shared" si="14"/>
        <v>MRL Overhead Cable Drum 1000</v>
      </c>
      <c r="D169" s="338" t="s">
        <v>533</v>
      </c>
      <c r="E169" s="347" t="str">
        <f t="shared" si="15"/>
        <v>Adj Right</v>
      </c>
      <c r="F169" s="340">
        <v>400</v>
      </c>
      <c r="G169" s="348">
        <f>F169</f>
        <v>400</v>
      </c>
      <c r="H169" s="342">
        <v>5</v>
      </c>
      <c r="I169" s="348">
        <f>H169</f>
        <v>5</v>
      </c>
      <c r="J169" s="342" t="s">
        <v>534</v>
      </c>
      <c r="K169" s="349" t="str">
        <f>J169</f>
        <v>Slide Up</v>
      </c>
      <c r="L169" s="344"/>
      <c r="M169" s="348"/>
      <c r="N169" s="290" t="str">
        <f>IF($A$96=2,"MRL Overhead Cable Drum 1000","")</f>
        <v/>
      </c>
      <c r="O169" s="277"/>
      <c r="P169" s="277"/>
      <c r="Q169" s="277"/>
    </row>
    <row r="170" spans="1:17" x14ac:dyDescent="0.25">
      <c r="A170"/>
      <c r="B170" s="338" t="s">
        <v>377</v>
      </c>
      <c r="C170" s="347" t="str">
        <f t="shared" si="14"/>
        <v>Hydro 1000</v>
      </c>
      <c r="D170" s="338" t="s">
        <v>535</v>
      </c>
      <c r="E170" s="347" t="str">
        <f t="shared" si="15"/>
        <v>Overhead</v>
      </c>
      <c r="F170" s="340">
        <v>500</v>
      </c>
      <c r="G170" s="348">
        <f>F170</f>
        <v>500</v>
      </c>
      <c r="H170" s="342">
        <v>6</v>
      </c>
      <c r="I170" s="348">
        <f>H170</f>
        <v>6</v>
      </c>
      <c r="J170" s="342" t="s">
        <v>536</v>
      </c>
      <c r="K170" s="349" t="str">
        <f>J170</f>
        <v>Slide Down</v>
      </c>
      <c r="L170" s="342"/>
      <c r="M170" s="348"/>
      <c r="N170" s="290" t="str">
        <f>IF($A$96=2,"Hydro 1000","")</f>
        <v/>
      </c>
      <c r="O170" s="277"/>
      <c r="P170" s="277"/>
      <c r="Q170" s="277"/>
    </row>
    <row r="171" spans="1:17" x14ac:dyDescent="0.25">
      <c r="B171" s="338" t="s">
        <v>537</v>
      </c>
      <c r="C171" s="347" t="str">
        <f t="shared" si="14"/>
        <v>Vertical Lift 750</v>
      </c>
      <c r="D171" s="342" t="s">
        <v>538</v>
      </c>
      <c r="E171" s="347" t="str">
        <f t="shared" si="15"/>
        <v>Below</v>
      </c>
      <c r="G171" s="280">
        <f>IF(ISERROR(I36), 2, IF(I36=100, 1, IF(I36=200, 2, IF(I36=300, 3, IF(I36=400, 4, IF(I36=500, 5, 2))))))</f>
        <v>2</v>
      </c>
      <c r="H171" s="280"/>
      <c r="I171" s="277">
        <f>IF(ISERROR(H39), 1, H39)</f>
        <v>1</v>
      </c>
      <c r="K171" s="277">
        <f>IF(ISERROR(H52), 2, IF(H52&gt;4, 1, 2))</f>
        <v>2</v>
      </c>
      <c r="L171" s="277"/>
      <c r="M171">
        <f>IF(AND(C5="X",COUNTIF(N165:N168,TRUE)&gt;0),2,IF(AND(C5="X",COUNTIF(O165:O168,TRUE)&gt;0),3,1))</f>
        <v>1</v>
      </c>
    </row>
    <row r="172" spans="1:17" x14ac:dyDescent="0.25">
      <c r="B172" s="338" t="s">
        <v>539</v>
      </c>
      <c r="C172" s="347" t="str">
        <f t="shared" si="14"/>
        <v>Homewaiter 120</v>
      </c>
      <c r="D172" s="353" t="s">
        <v>540</v>
      </c>
      <c r="E172" s="347" t="str">
        <f t="shared" si="15"/>
        <v>Other (See notes)</v>
      </c>
      <c r="H172" s="280"/>
      <c r="L172" s="277"/>
    </row>
    <row r="173" spans="1:17" x14ac:dyDescent="0.25">
      <c r="B173" s="338" t="s">
        <v>541</v>
      </c>
      <c r="C173" s="347" t="str">
        <f t="shared" si="14"/>
        <v>Dumbwaiter 200</v>
      </c>
      <c r="D173" s="354"/>
      <c r="E173" s="290" t="e">
        <f>IF(OR(D111, G111)=TRUE, 2, IF(AND(OR(D109, G109)=TRUE, J108=TRUE), 3, IF(AND(OR(D109, G109)=TRUE, J109=TRUE), 4, IF(OR(D108, G108)=TRUE, 5, IF(OR(D110, G110)=TRUE, 6, IF(OR(COUNTIF(D108:D111, TRUE)&gt;0, COUNTIF(G108:G111, TRUE)), 7, 1))))))</f>
        <v>#REF!</v>
      </c>
      <c r="H173" s="280"/>
      <c r="L173" s="277"/>
    </row>
    <row r="174" spans="1:17" x14ac:dyDescent="0.25">
      <c r="B174" s="338" t="s">
        <v>542</v>
      </c>
      <c r="C174" s="347" t="str">
        <f t="shared" si="14"/>
        <v>Dumbwaiter 300</v>
      </c>
      <c r="D174" s="354"/>
      <c r="E174" s="290">
        <f>IF(OR(C5="X", D5="X"), E173, 1)</f>
        <v>1</v>
      </c>
      <c r="H174" s="280"/>
      <c r="L174" s="277"/>
    </row>
    <row r="175" spans="1:17" x14ac:dyDescent="0.25">
      <c r="B175" s="338" t="s">
        <v>543</v>
      </c>
      <c r="C175" s="347" t="str">
        <f t="shared" si="14"/>
        <v>Dumbwaiter 500</v>
      </c>
    </row>
    <row r="176" spans="1:17" x14ac:dyDescent="0.25">
      <c r="B176" s="280"/>
      <c r="C176" s="280">
        <f>IF(C5="X", 1, IF(D5="X", 2, IF(E5="X", 3, IF(F5="X", 4, IF(G5="X", 5, 1)))))</f>
        <v>3</v>
      </c>
    </row>
    <row r="178" spans="2:15" x14ac:dyDescent="0.25">
      <c r="B178" s="1543" t="s">
        <v>544</v>
      </c>
      <c r="C178" s="1544"/>
      <c r="D178" s="1543" t="s">
        <v>545</v>
      </c>
      <c r="E178" s="1545"/>
      <c r="F178" s="1543" t="s">
        <v>424</v>
      </c>
      <c r="G178" s="1544"/>
      <c r="H178" s="1543" t="s">
        <v>546</v>
      </c>
      <c r="I178" s="1545"/>
      <c r="J178" s="1543" t="s">
        <v>425</v>
      </c>
      <c r="K178" s="1544"/>
      <c r="L178" s="280" t="s">
        <v>483</v>
      </c>
      <c r="M178" s="280"/>
    </row>
    <row r="179" spans="2:15" x14ac:dyDescent="0.25">
      <c r="B179" s="355"/>
      <c r="C179" s="341">
        <v>0</v>
      </c>
      <c r="D179" s="355"/>
      <c r="E179" s="343">
        <v>0</v>
      </c>
      <c r="F179" s="342" t="str">
        <f>IF($A$96=1,VLOOKUP(F178,$B$6:$I$88,8,FALSE),"Manual")</f>
        <v/>
      </c>
      <c r="G179" s="341" t="e">
        <f>G190-1</f>
        <v>#REF!</v>
      </c>
      <c r="H179" s="342" t="str">
        <f>IF($A$96=1,I85,"Manual")</f>
        <v/>
      </c>
      <c r="I179" s="356">
        <f>I183-1</f>
        <v>0</v>
      </c>
      <c r="J179" s="357"/>
      <c r="K179" s="358">
        <f>K184-1</f>
        <v>3</v>
      </c>
      <c r="L179" s="280"/>
      <c r="M179" s="280"/>
      <c r="N179" t="s">
        <v>547</v>
      </c>
    </row>
    <row r="180" spans="2:15" x14ac:dyDescent="0.25">
      <c r="B180" s="342" t="s">
        <v>268</v>
      </c>
      <c r="C180" s="347" t="str">
        <f>B180</f>
        <v>N/A</v>
      </c>
      <c r="D180" s="342" t="s">
        <v>268</v>
      </c>
      <c r="E180" s="359" t="str">
        <f>D180</f>
        <v>N/A</v>
      </c>
      <c r="F180" s="342" t="s">
        <v>518</v>
      </c>
      <c r="G180" s="347" t="str">
        <f>F180</f>
        <v>Not Required</v>
      </c>
      <c r="H180" s="342" t="s">
        <v>268</v>
      </c>
      <c r="I180" s="347" t="str">
        <f>H180</f>
        <v>N/A</v>
      </c>
      <c r="J180" s="342" t="s">
        <v>486</v>
      </c>
      <c r="K180" s="347" t="str">
        <f>J180</f>
        <v>South</v>
      </c>
      <c r="L180" s="280" t="s">
        <v>486</v>
      </c>
      <c r="M180" s="280" t="b">
        <f>IF(AND($B$121=FALSE,$B$122=FALSE), TRUE, FALSE)</f>
        <v>1</v>
      </c>
      <c r="N180" s="360" t="s">
        <v>548</v>
      </c>
      <c r="O180" t="b">
        <f>IF(OR($B$121, $B$122)=TRUE, TRUE, FALSE)</f>
        <v>0</v>
      </c>
    </row>
    <row r="181" spans="2:15" x14ac:dyDescent="0.25">
      <c r="B181" s="342" t="s">
        <v>532</v>
      </c>
      <c r="C181" s="347" t="str">
        <f>B181</f>
        <v>Bi-Parting</v>
      </c>
      <c r="D181" s="342" t="s">
        <v>549</v>
      </c>
      <c r="E181" s="359" t="str">
        <f>D181</f>
        <v>Stainless Steel</v>
      </c>
      <c r="F181" s="342" t="s">
        <v>550</v>
      </c>
      <c r="G181" s="347" t="str">
        <f>F181</f>
        <v>North</v>
      </c>
      <c r="H181" s="342" t="s">
        <v>551</v>
      </c>
      <c r="I181" s="347" t="str">
        <f>H181</f>
        <v>LH</v>
      </c>
      <c r="J181" s="342" t="s">
        <v>488</v>
      </c>
      <c r="K181" s="347" t="str">
        <f>J181</f>
        <v>East</v>
      </c>
      <c r="L181" s="280" t="s">
        <v>488</v>
      </c>
      <c r="M181" s="280" t="b">
        <f>IF(AND(OR($B$121,$B$122)=TRUE, OR($B$125,$B$126)=TRUE), TRUE, IF(AND($B$121=TRUE, $B$123=FALSE, $B$124=FALSE), TRUE, FALSE))</f>
        <v>0</v>
      </c>
      <c r="N181" t="s">
        <v>552</v>
      </c>
      <c r="O181" t="b">
        <f>IF(OR($B$123, $B$124)=TRUE, TRUE, FALSE)</f>
        <v>0</v>
      </c>
    </row>
    <row r="182" spans="2:15" x14ac:dyDescent="0.25">
      <c r="B182" s="342" t="s">
        <v>534</v>
      </c>
      <c r="C182" s="347" t="str">
        <f>B182</f>
        <v>Slide Up</v>
      </c>
      <c r="D182" s="342" t="s">
        <v>553</v>
      </c>
      <c r="E182" s="359" t="str">
        <f>D182</f>
        <v>Plain Steel</v>
      </c>
      <c r="F182" s="342" t="s">
        <v>486</v>
      </c>
      <c r="G182" s="347" t="str">
        <f>F182</f>
        <v>South</v>
      </c>
      <c r="H182" s="342" t="s">
        <v>554</v>
      </c>
      <c r="I182" s="347" t="str">
        <f>H182</f>
        <v>RH</v>
      </c>
      <c r="J182" s="342" t="s">
        <v>490</v>
      </c>
      <c r="K182" s="347" t="str">
        <f>J182</f>
        <v>West</v>
      </c>
      <c r="L182" s="280" t="s">
        <v>490</v>
      </c>
      <c r="M182" s="280" t="b">
        <f>IF(AND(OR($B$121,$B$122)=TRUE, OR($B$123,$B$124)=TRUE), TRUE, IF(AND($B$122=TRUE, $B$125=FALSE, $B$126=FALSE), TRUE, FALSE))</f>
        <v>0</v>
      </c>
      <c r="N182" t="s">
        <v>555</v>
      </c>
      <c r="O182" t="b">
        <f>IF(OR($B$125, $B$126)=TRUE, TRUE, FALSE)</f>
        <v>0</v>
      </c>
    </row>
    <row r="183" spans="2:15" x14ac:dyDescent="0.25">
      <c r="B183" s="342" t="s">
        <v>536</v>
      </c>
      <c r="C183" s="347" t="str">
        <f>B183</f>
        <v>Slide Down</v>
      </c>
      <c r="F183" s="342" t="s">
        <v>488</v>
      </c>
      <c r="G183" s="347" t="str">
        <f>F183</f>
        <v>East</v>
      </c>
      <c r="H183" s="280"/>
      <c r="I183" s="280">
        <f>IF(G5="X", IF('Hydraulic Order Form'!U96=TRUE, 3, 2),1)</f>
        <v>1</v>
      </c>
      <c r="J183" s="342" t="s">
        <v>497</v>
      </c>
      <c r="K183" s="347" t="str">
        <f>J183</f>
        <v>None</v>
      </c>
      <c r="L183" s="280" t="s">
        <v>497</v>
      </c>
      <c r="M183" s="280" t="b">
        <f>IF(E5="X", TRUE, IF(AND(F5="X", M185=0), TRUE, FALSE))</f>
        <v>1</v>
      </c>
    </row>
    <row r="184" spans="2:15" x14ac:dyDescent="0.25">
      <c r="B184" s="342" t="s">
        <v>556</v>
      </c>
      <c r="C184" s="347" t="str">
        <f>B184</f>
        <v>Swing</v>
      </c>
      <c r="F184" s="342" t="s">
        <v>490</v>
      </c>
      <c r="G184" s="347" t="str">
        <f>F184</f>
        <v>West</v>
      </c>
      <c r="H184" s="280"/>
      <c r="I184" s="280"/>
      <c r="J184" s="280"/>
      <c r="K184" s="277">
        <f>IF(M183=TRUE, 4, IF(M180=TRUE,1,IF(M181=TRUE,2,IF(M182=TRUE,3,4))))</f>
        <v>4</v>
      </c>
      <c r="L184" s="277"/>
      <c r="M184" t="s">
        <v>557</v>
      </c>
    </row>
    <row r="185" spans="2:15" x14ac:dyDescent="0.25">
      <c r="F185" s="280" t="s">
        <v>518</v>
      </c>
      <c r="G185" s="279"/>
      <c r="H185" s="280" t="e">
        <f>IF(AND(B155=TRUE, OR($C$5="X", $D$5="X")), TRUE, IF(AND($E$5="X", E155=TRUE), TRUE, IF(AND($F$5="X", H155=TRUE), TRUE, IF(AND($G$5="X", K155=TRUE), TRUE, FALSE))))</f>
        <v>#REF!</v>
      </c>
      <c r="I185" s="280"/>
      <c r="J185" s="280"/>
      <c r="L185" s="277"/>
      <c r="M185" t="e">
        <f>#REF!</f>
        <v>#REF!</v>
      </c>
    </row>
    <row r="186" spans="2:15" x14ac:dyDescent="0.25">
      <c r="F186" s="277" t="s">
        <v>550</v>
      </c>
      <c r="G186" s="279"/>
      <c r="H186" s="280" t="e">
        <f>IF(AND(B156=TRUE, OR($C$5="X", $D$5="X")), TRUE, IF(AND($E$5="X", E156=TRUE), TRUE, IF(AND($F$5="X", H156=TRUE), TRUE, IF(AND($G$5="X", K156=TRUE), TRUE, FALSE))))</f>
        <v>#REF!</v>
      </c>
      <c r="I186" s="280"/>
      <c r="J186" s="280"/>
      <c r="L186" s="277"/>
      <c r="M186" s="277"/>
    </row>
    <row r="187" spans="2:15" x14ac:dyDescent="0.25">
      <c r="B187" s="1543" t="s">
        <v>423</v>
      </c>
      <c r="C187" s="1544"/>
      <c r="F187" s="277" t="s">
        <v>486</v>
      </c>
      <c r="G187" s="279"/>
      <c r="H187" s="280" t="e">
        <f>IF(AND(B157=TRUE, OR($C$5="X", $D$5="X")), TRUE, IF(AND($E$5="X", E157=TRUE), TRUE, IF(AND($F$5="X", H157=TRUE), TRUE, IF(AND($G$5="X", K157=TRUE), TRUE, FALSE))))</f>
        <v>#REF!</v>
      </c>
    </row>
    <row r="188" spans="2:15" x14ac:dyDescent="0.25">
      <c r="B188" s="342" t="str">
        <f>IF($A$96=1,B194,"Manual")</f>
        <v>Max</v>
      </c>
      <c r="C188" s="341">
        <v>5</v>
      </c>
      <c r="F188" s="277" t="s">
        <v>488</v>
      </c>
      <c r="G188" s="279"/>
      <c r="H188" s="280" t="e">
        <f>IF(AND(B158=TRUE, OR($C$5="X", $D$5="X")), TRUE, IF(AND($E$5="X", E158=TRUE), TRUE, IF(AND($F$5="X", H158=TRUE), TRUE, IF(AND($G$5="X", K158=TRUE), TRUE, FALSE))))</f>
        <v>#REF!</v>
      </c>
    </row>
    <row r="189" spans="2:15" x14ac:dyDescent="0.25">
      <c r="B189" s="342" t="s">
        <v>558</v>
      </c>
      <c r="C189" s="347" t="str">
        <f t="shared" ref="C189:C194" si="16">B189</f>
        <v>0"</v>
      </c>
      <c r="F189" s="277" t="s">
        <v>490</v>
      </c>
      <c r="G189" s="279"/>
      <c r="H189" s="280" t="e">
        <f>IF(AND(B159=TRUE, OR($C$5="X", $D$5="X")), TRUE, IF(AND($E$5="X", E159=TRUE), TRUE, IF(AND($F$5="X", H159=TRUE), TRUE, IF(AND($G$5="X", K159=TRUE), TRUE, FALSE))))</f>
        <v>#REF!</v>
      </c>
    </row>
    <row r="190" spans="2:15" x14ac:dyDescent="0.25">
      <c r="B190" s="342" t="s">
        <v>559</v>
      </c>
      <c r="C190" s="347" t="str">
        <f t="shared" si="16"/>
        <v>1"</v>
      </c>
      <c r="G190" s="280" t="e">
        <f>IF(H185=TRUE,1,IF(H186=TRUE,2,IF(H187=TRUE,3,IF(H188=TRUE,4,IF(H189=TRUE,5,2)))))</f>
        <v>#REF!</v>
      </c>
    </row>
    <row r="191" spans="2:15" x14ac:dyDescent="0.25">
      <c r="B191" s="342" t="s">
        <v>560</v>
      </c>
      <c r="C191" s="347" t="str">
        <f t="shared" si="16"/>
        <v>2"</v>
      </c>
    </row>
    <row r="192" spans="2:15" x14ac:dyDescent="0.25">
      <c r="B192" s="342" t="s">
        <v>561</v>
      </c>
      <c r="C192" s="347" t="str">
        <f t="shared" si="16"/>
        <v>3"</v>
      </c>
    </row>
    <row r="193" spans="1:13" x14ac:dyDescent="0.25">
      <c r="B193" s="342" t="s">
        <v>562</v>
      </c>
      <c r="C193" s="347" t="str">
        <f t="shared" si="16"/>
        <v>4"</v>
      </c>
    </row>
    <row r="194" spans="1:13" x14ac:dyDescent="0.25">
      <c r="B194" s="342" t="s">
        <v>563</v>
      </c>
      <c r="C194" s="347" t="str">
        <f t="shared" si="16"/>
        <v>Max</v>
      </c>
    </row>
    <row r="195" spans="1:13" x14ac:dyDescent="0.25">
      <c r="B195" s="280"/>
    </row>
    <row r="198" spans="1:13" x14ac:dyDescent="0.25">
      <c r="B198" s="278" t="s">
        <v>564</v>
      </c>
    </row>
    <row r="199" spans="1:13" x14ac:dyDescent="0.25">
      <c r="B199" s="1540" t="s">
        <v>515</v>
      </c>
      <c r="C199" s="1540"/>
      <c r="D199" s="1540"/>
      <c r="E199" s="1541"/>
      <c r="F199" s="1541"/>
      <c r="G199" s="1541"/>
      <c r="H199" s="1542"/>
      <c r="I199" s="1542"/>
      <c r="J199" s="1542"/>
      <c r="K199" s="1542"/>
      <c r="L199" s="1542"/>
      <c r="M199" s="1542"/>
    </row>
    <row r="200" spans="1:13" x14ac:dyDescent="0.25">
      <c r="B200" s="361" t="s">
        <v>479</v>
      </c>
      <c r="C200" s="361" t="s">
        <v>12</v>
      </c>
      <c r="D200" s="361" t="s">
        <v>481</v>
      </c>
      <c r="E200" s="361"/>
      <c r="F200" s="361"/>
      <c r="G200" s="361"/>
      <c r="H200" s="361"/>
      <c r="I200" s="361"/>
      <c r="J200" s="361"/>
      <c r="K200" s="361"/>
      <c r="L200" s="361"/>
      <c r="M200" s="361"/>
    </row>
    <row r="201" spans="1:13" x14ac:dyDescent="0.25">
      <c r="B201" s="205" t="s">
        <v>259</v>
      </c>
      <c r="C201" s="280" t="e">
        <f>#REF!</f>
        <v>#REF!</v>
      </c>
      <c r="D201" s="280" t="e">
        <f>#REF!</f>
        <v>#REF!</v>
      </c>
      <c r="E201" s="107"/>
      <c r="H201" s="107"/>
      <c r="K201" s="107"/>
    </row>
    <row r="202" spans="1:13" x14ac:dyDescent="0.25">
      <c r="A202" s="362" t="s">
        <v>565</v>
      </c>
      <c r="B202" s="107" t="s">
        <v>202</v>
      </c>
      <c r="C202" s="280" t="e">
        <f>#REF!</f>
        <v>#REF!</v>
      </c>
      <c r="D202" s="280" t="e">
        <f>#REF!</f>
        <v>#REF!</v>
      </c>
      <c r="E202" s="107"/>
      <c r="K202" s="107"/>
    </row>
    <row r="203" spans="1:13" x14ac:dyDescent="0.25">
      <c r="B203" s="107" t="s">
        <v>231</v>
      </c>
      <c r="C203" s="280" t="e">
        <f>#REF!</f>
        <v>#REF!</v>
      </c>
      <c r="D203" s="280" t="e">
        <f>#REF!</f>
        <v>#REF!</v>
      </c>
      <c r="E203" s="107"/>
      <c r="H203" s="107"/>
      <c r="K203" s="107"/>
    </row>
    <row r="204" spans="1:13" x14ac:dyDescent="0.25">
      <c r="B204" s="107" t="s">
        <v>232</v>
      </c>
      <c r="C204" s="280" t="e">
        <f>#REF!</f>
        <v>#REF!</v>
      </c>
      <c r="D204" s="280" t="e">
        <f>#REF!</f>
        <v>#REF!</v>
      </c>
      <c r="E204" s="107"/>
      <c r="H204" s="107"/>
      <c r="K204" s="107"/>
    </row>
    <row r="205" spans="1:13" x14ac:dyDescent="0.25">
      <c r="B205" s="107" t="s">
        <v>233</v>
      </c>
      <c r="C205" s="280" t="e">
        <f>#REF!</f>
        <v>#REF!</v>
      </c>
      <c r="D205" s="280" t="e">
        <f>#REF!</f>
        <v>#REF!</v>
      </c>
      <c r="E205" s="107"/>
      <c r="H205" s="107"/>
      <c r="K205" s="107"/>
    </row>
    <row r="206" spans="1:13" x14ac:dyDescent="0.25">
      <c r="B206" s="107" t="s">
        <v>76</v>
      </c>
      <c r="C206" s="280" t="e">
        <f>#REF!</f>
        <v>#REF!</v>
      </c>
      <c r="D206" s="280" t="e">
        <f>#REF!</f>
        <v>#REF!</v>
      </c>
      <c r="E206" s="107"/>
      <c r="H206" s="107"/>
      <c r="K206" s="107"/>
    </row>
    <row r="207" spans="1:13" x14ac:dyDescent="0.25">
      <c r="B207" s="107" t="s">
        <v>40</v>
      </c>
      <c r="C207" s="280" t="e">
        <f>#REF!</f>
        <v>#REF!</v>
      </c>
      <c r="D207" s="280" t="e">
        <f>#REF!</f>
        <v>#REF!</v>
      </c>
      <c r="E207" s="107"/>
      <c r="H207" s="107"/>
      <c r="K207" s="107"/>
    </row>
    <row r="208" spans="1:13" x14ac:dyDescent="0.25">
      <c r="A208" s="362" t="s">
        <v>566</v>
      </c>
      <c r="B208" s="107" t="s">
        <v>260</v>
      </c>
      <c r="C208" s="280" t="e">
        <f>#REF!</f>
        <v>#REF!</v>
      </c>
      <c r="D208" s="280" t="e">
        <f>#REF!</f>
        <v>#REF!</v>
      </c>
    </row>
    <row r="209" spans="1:11" x14ac:dyDescent="0.25">
      <c r="B209" s="76" t="s">
        <v>234</v>
      </c>
      <c r="C209" s="280" t="e">
        <f>#REF!</f>
        <v>#REF!</v>
      </c>
      <c r="D209" s="280" t="e">
        <f>#REF!</f>
        <v>#REF!</v>
      </c>
      <c r="E209" s="76"/>
      <c r="H209" s="76"/>
      <c r="K209" s="76"/>
    </row>
    <row r="210" spans="1:11" x14ac:dyDescent="0.25">
      <c r="B210" s="107" t="s">
        <v>144</v>
      </c>
      <c r="C210" s="280" t="e">
        <f>#REF!</f>
        <v>#REF!</v>
      </c>
      <c r="D210" s="280" t="e">
        <f>#REF!</f>
        <v>#REF!</v>
      </c>
      <c r="E210" s="107"/>
      <c r="H210" s="107"/>
      <c r="K210" s="107"/>
    </row>
    <row r="211" spans="1:11" x14ac:dyDescent="0.25">
      <c r="A211" s="362" t="s">
        <v>567</v>
      </c>
      <c r="B211" s="107" t="s">
        <v>309</v>
      </c>
      <c r="C211" s="280" t="e">
        <f>#REF!</f>
        <v>#REF!</v>
      </c>
      <c r="D211" s="280" t="e">
        <f>#REF!</f>
        <v>#REF!</v>
      </c>
      <c r="E211" s="107"/>
      <c r="H211" s="107"/>
    </row>
    <row r="212" spans="1:11" x14ac:dyDescent="0.25">
      <c r="B212" s="107" t="s">
        <v>310</v>
      </c>
      <c r="C212" s="280" t="e">
        <f>#REF!</f>
        <v>#REF!</v>
      </c>
      <c r="D212" s="280" t="e">
        <f>#REF!</f>
        <v>#REF!</v>
      </c>
      <c r="E212" s="107"/>
      <c r="H212" s="107"/>
      <c r="K212" s="107"/>
    </row>
    <row r="213" spans="1:11" x14ac:dyDescent="0.25">
      <c r="B213" s="107" t="s">
        <v>300</v>
      </c>
      <c r="C213" s="280" t="e">
        <f>#REF!</f>
        <v>#REF!</v>
      </c>
      <c r="D213" s="280" t="e">
        <f>#REF!</f>
        <v>#REF!</v>
      </c>
      <c r="E213" s="107"/>
      <c r="H213" s="107"/>
      <c r="K213" s="107"/>
    </row>
    <row r="404" spans="21:21" x14ac:dyDescent="0.25">
      <c r="U404" t="b">
        <v>0</v>
      </c>
    </row>
    <row r="439" spans="21:21" x14ac:dyDescent="0.25">
      <c r="U439" t="b">
        <v>0</v>
      </c>
    </row>
  </sheetData>
  <sheetProtection selectLockedCells="1"/>
  <mergeCells count="32">
    <mergeCell ref="B120:C120"/>
    <mergeCell ref="A56:A64"/>
    <mergeCell ref="A66:A71"/>
    <mergeCell ref="A72:A77"/>
    <mergeCell ref="A78:A83"/>
    <mergeCell ref="A88:A93"/>
    <mergeCell ref="G107:H107"/>
    <mergeCell ref="D112:E112"/>
    <mergeCell ref="G112:H112"/>
    <mergeCell ref="J112:K112"/>
    <mergeCell ref="D114:I114"/>
    <mergeCell ref="D107:E107"/>
    <mergeCell ref="B154:C154"/>
    <mergeCell ref="E154:F154"/>
    <mergeCell ref="H154:I154"/>
    <mergeCell ref="K154:L154"/>
    <mergeCell ref="B164:C164"/>
    <mergeCell ref="D164:E164"/>
    <mergeCell ref="F164:G164"/>
    <mergeCell ref="H164:I164"/>
    <mergeCell ref="J164:K164"/>
    <mergeCell ref="L164:M164"/>
    <mergeCell ref="B199:D199"/>
    <mergeCell ref="E199:G199"/>
    <mergeCell ref="H199:J199"/>
    <mergeCell ref="K199:M199"/>
    <mergeCell ref="B178:C178"/>
    <mergeCell ref="D178:E178"/>
    <mergeCell ref="F178:G178"/>
    <mergeCell ref="H178:I178"/>
    <mergeCell ref="J178:K178"/>
    <mergeCell ref="B187:C187"/>
  </mergeCells>
  <pageMargins left="0.7" right="0.7" top="0.75" bottom="0.75" header="0.3" footer="0.3"/>
  <pageSetup scale="30" orientation="landscape" r:id="rId1"/>
  <drawing r:id="rId2"/>
  <legacyDrawing r:id="rId3"/>
  <mc:AlternateContent xmlns:mc="http://schemas.openxmlformats.org/markup-compatibility/2006">
    <mc:Choice Requires="x14">
      <controls>
        <mc:AlternateContent xmlns:mc="http://schemas.openxmlformats.org/markup-compatibility/2006">
          <mc:Choice Requires="x14">
            <control shapeId="282625" r:id="rId4" name="Option Button 1">
              <controlPr defaultSize="0" autoFill="0" autoLine="0" autoPict="0">
                <anchor moveWithCells="1">
                  <from>
                    <xdr:col>1</xdr:col>
                    <xdr:colOff>9525</xdr:colOff>
                    <xdr:row>0</xdr:row>
                    <xdr:rowOff>0</xdr:rowOff>
                  </from>
                  <to>
                    <xdr:col>2</xdr:col>
                    <xdr:colOff>0</xdr:colOff>
                    <xdr:row>1</xdr:row>
                    <xdr:rowOff>28575</xdr:rowOff>
                  </to>
                </anchor>
              </controlPr>
            </control>
          </mc:Choice>
        </mc:AlternateContent>
        <mc:AlternateContent xmlns:mc="http://schemas.openxmlformats.org/markup-compatibility/2006">
          <mc:Choice Requires="x14">
            <control shapeId="282626" r:id="rId5" name="Option Button 2">
              <controlPr defaultSize="0" autoFill="0" autoLine="0" autoPict="0">
                <anchor moveWithCells="1">
                  <from>
                    <xdr:col>1</xdr:col>
                    <xdr:colOff>0</xdr:colOff>
                    <xdr:row>1</xdr:row>
                    <xdr:rowOff>152400</xdr:rowOff>
                  </from>
                  <to>
                    <xdr:col>1</xdr:col>
                    <xdr:colOff>1714500</xdr:colOff>
                    <xdr:row>3</xdr:row>
                    <xdr:rowOff>0</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11"/>
  <dimension ref="B1:P21"/>
  <sheetViews>
    <sheetView workbookViewId="0">
      <selection activeCell="L7" sqref="L7:N20"/>
    </sheetView>
  </sheetViews>
  <sheetFormatPr defaultColWidth="9.140625" defaultRowHeight="13.5" x14ac:dyDescent="0.25"/>
  <cols>
    <col min="1" max="16384" width="9.140625" style="212"/>
  </cols>
  <sheetData>
    <row r="1" spans="2:16" x14ac:dyDescent="0.25">
      <c r="B1" s="45" t="s">
        <v>478</v>
      </c>
    </row>
    <row r="2" spans="2:16" x14ac:dyDescent="0.25">
      <c r="B2" s="390" t="s">
        <v>515</v>
      </c>
    </row>
    <row r="3" spans="2:16" x14ac:dyDescent="0.25">
      <c r="B3" s="390"/>
      <c r="C3" s="227" t="s">
        <v>18</v>
      </c>
      <c r="D3" s="45" t="s">
        <v>479</v>
      </c>
    </row>
    <row r="4" spans="2:16" ht="16.5" x14ac:dyDescent="0.25">
      <c r="B4" s="391" t="e">
        <f>IF(#REF!&gt;0,TRUE,FALSE)</f>
        <v>#REF!</v>
      </c>
      <c r="C4" s="392" t="e">
        <f>IF($B4=TRUE,CHAR(10),"")</f>
        <v>#REF!</v>
      </c>
      <c r="D4" s="372" t="s">
        <v>598</v>
      </c>
      <c r="E4" s="383"/>
      <c r="F4" s="4"/>
      <c r="G4" s="4"/>
      <c r="H4" s="4" t="e">
        <f>IF(B4=TRUE,D4&amp;CHAR(10),"")</f>
        <v>#REF!</v>
      </c>
    </row>
    <row r="5" spans="2:16" ht="16.5" x14ac:dyDescent="0.25">
      <c r="B5" s="11" t="e">
        <f>#REF!</f>
        <v>#REF!</v>
      </c>
      <c r="C5" s="392" t="e">
        <f>IF($B5=TRUE,CHAR(10),"")</f>
        <v>#REF!</v>
      </c>
      <c r="D5" s="372" t="s">
        <v>50</v>
      </c>
      <c r="E5" s="383"/>
      <c r="F5" s="4"/>
      <c r="G5" s="4"/>
      <c r="H5" s="4" t="e">
        <f>IF(B5=TRUE,D5&amp;CHAR(10),"")</f>
        <v>#REF!</v>
      </c>
    </row>
    <row r="6" spans="2:16" ht="16.5" x14ac:dyDescent="0.25">
      <c r="B6" s="11" t="e">
        <f>IF(#REF!=1,TRUE,FALSE)</f>
        <v>#REF!</v>
      </c>
      <c r="C6" s="392" t="e">
        <f t="shared" ref="C6:C15" si="0">IF($B6=TRUE,CHAR(10),"")</f>
        <v>#REF!</v>
      </c>
      <c r="D6" s="372" t="s">
        <v>500</v>
      </c>
      <c r="E6" s="383"/>
      <c r="F6" s="4"/>
      <c r="G6" s="4"/>
      <c r="H6" s="4" t="e">
        <f t="shared" ref="H6:H21" si="1">IF(B6=TRUE,D6&amp;CHAR(10),"")</f>
        <v>#REF!</v>
      </c>
    </row>
    <row r="7" spans="2:16" ht="16.5" x14ac:dyDescent="0.25">
      <c r="B7" s="11" t="e">
        <f>IF(#REF!=2,TRUE,FALSE)</f>
        <v>#REF!</v>
      </c>
      <c r="C7" s="392" t="e">
        <f t="shared" si="0"/>
        <v>#REF!</v>
      </c>
      <c r="D7" s="372" t="s">
        <v>502</v>
      </c>
      <c r="E7" s="383"/>
      <c r="F7" s="4"/>
      <c r="G7" s="4"/>
      <c r="H7" s="4" t="e">
        <f t="shared" si="1"/>
        <v>#REF!</v>
      </c>
      <c r="L7" s="1559" t="e">
        <f>CONCATENATE(data!H4,data!H5,data!H6,data!H7,data!H8,data!H9,data!H10,data!H11,data!H12,data!H13,data!H14,data!H15,data!H16,data!H17,data!H18,data!H19,data!H20,data!H21)</f>
        <v>#REF!</v>
      </c>
      <c r="M7" s="1559"/>
      <c r="N7" s="1559"/>
      <c r="P7" s="1559" t="e">
        <f>CONCATENATE(data!C4,data!C5,data!C6,data!C7,data!C8,data!C9,data!C10,data!C11,data!C12,data!C13,data!C14,data!C15,data!C16,data!C17,data!C18,data!C19,data!C20,data!C21)</f>
        <v>#REF!</v>
      </c>
    </row>
    <row r="8" spans="2:16" ht="16.5" x14ac:dyDescent="0.25">
      <c r="B8" s="11" t="e">
        <f>#REF!</f>
        <v>#REF!</v>
      </c>
      <c r="C8" s="392" t="e">
        <f t="shared" si="0"/>
        <v>#REF!</v>
      </c>
      <c r="D8" s="372" t="s">
        <v>599</v>
      </c>
      <c r="E8" s="383"/>
      <c r="F8" s="4"/>
      <c r="G8" s="4"/>
      <c r="H8" s="4" t="e">
        <f t="shared" si="1"/>
        <v>#REF!</v>
      </c>
      <c r="L8" s="1559"/>
      <c r="M8" s="1559"/>
      <c r="N8" s="1559"/>
      <c r="P8" s="1559"/>
    </row>
    <row r="9" spans="2:16" ht="16.5" x14ac:dyDescent="0.25">
      <c r="B9" s="11" t="e">
        <f>OR(#REF!)</f>
        <v>#REF!</v>
      </c>
      <c r="C9" s="392" t="e">
        <f t="shared" si="0"/>
        <v>#REF!</v>
      </c>
      <c r="D9" s="372" t="s">
        <v>600</v>
      </c>
      <c r="E9" s="383"/>
      <c r="F9" s="4"/>
      <c r="G9" s="4"/>
      <c r="H9" s="4" t="e">
        <f t="shared" si="1"/>
        <v>#REF!</v>
      </c>
      <c r="L9" s="1559"/>
      <c r="M9" s="1559"/>
      <c r="N9" s="1559"/>
      <c r="P9" s="1559"/>
    </row>
    <row r="10" spans="2:16" ht="16.5" x14ac:dyDescent="0.25">
      <c r="B10" s="11" t="e">
        <f>#REF!</f>
        <v>#REF!</v>
      </c>
      <c r="C10" s="392" t="e">
        <f t="shared" si="0"/>
        <v>#REF!</v>
      </c>
      <c r="D10" s="372" t="s">
        <v>601</v>
      </c>
      <c r="E10" s="383"/>
      <c r="F10" s="4"/>
      <c r="G10" s="4"/>
      <c r="H10" s="4" t="e">
        <f t="shared" si="1"/>
        <v>#REF!</v>
      </c>
      <c r="L10" s="1559"/>
      <c r="M10" s="1559"/>
      <c r="N10" s="1559"/>
      <c r="P10" s="1559"/>
    </row>
    <row r="11" spans="2:16" ht="16.5" x14ac:dyDescent="0.25">
      <c r="B11" s="11" t="e">
        <f>#REF!</f>
        <v>#REF!</v>
      </c>
      <c r="C11" s="392" t="e">
        <f t="shared" si="0"/>
        <v>#REF!</v>
      </c>
      <c r="D11" s="372" t="s">
        <v>602</v>
      </c>
      <c r="E11" s="383"/>
      <c r="F11" s="4"/>
      <c r="G11" s="4"/>
      <c r="H11" s="4" t="e">
        <f t="shared" si="1"/>
        <v>#REF!</v>
      </c>
      <c r="L11" s="1559"/>
      <c r="M11" s="1559"/>
      <c r="N11" s="1559"/>
      <c r="P11" s="1559"/>
    </row>
    <row r="12" spans="2:16" ht="16.5" x14ac:dyDescent="0.25">
      <c r="B12" s="11" t="e">
        <f>#REF!</f>
        <v>#REF!</v>
      </c>
      <c r="C12" s="392" t="e">
        <f t="shared" si="0"/>
        <v>#REF!</v>
      </c>
      <c r="D12" s="372" t="s">
        <v>603</v>
      </c>
      <c r="E12" s="383"/>
      <c r="F12" s="4"/>
      <c r="G12" s="4"/>
      <c r="H12" s="4" t="e">
        <f t="shared" si="1"/>
        <v>#REF!</v>
      </c>
      <c r="L12" s="1559"/>
      <c r="M12" s="1559"/>
      <c r="N12" s="1559"/>
      <c r="P12" s="1559"/>
    </row>
    <row r="13" spans="2:16" ht="16.5" x14ac:dyDescent="0.25">
      <c r="B13" s="11" t="e">
        <f>#REF!</f>
        <v>#REF!</v>
      </c>
      <c r="C13" s="392" t="e">
        <f t="shared" si="0"/>
        <v>#REF!</v>
      </c>
      <c r="D13" s="372" t="s">
        <v>144</v>
      </c>
      <c r="E13" s="383"/>
      <c r="F13" s="4"/>
      <c r="G13" s="4"/>
      <c r="H13" s="4" t="e">
        <f t="shared" si="1"/>
        <v>#REF!</v>
      </c>
      <c r="L13" s="1559"/>
      <c r="M13" s="1559"/>
      <c r="N13" s="1559"/>
      <c r="P13" s="1559"/>
    </row>
    <row r="14" spans="2:16" ht="16.5" x14ac:dyDescent="0.25">
      <c r="B14" s="11" t="e">
        <f>#REF!</f>
        <v>#REF!</v>
      </c>
      <c r="C14" s="392" t="e">
        <f t="shared" si="0"/>
        <v>#REF!</v>
      </c>
      <c r="D14" s="372" t="s">
        <v>309</v>
      </c>
      <c r="E14" s="383"/>
      <c r="F14" s="4"/>
      <c r="G14" s="4"/>
      <c r="H14" s="4" t="e">
        <f t="shared" si="1"/>
        <v>#REF!</v>
      </c>
      <c r="L14" s="1559"/>
      <c r="M14" s="1559"/>
      <c r="N14" s="1559"/>
      <c r="P14" s="1559"/>
    </row>
    <row r="15" spans="2:16" ht="16.5" x14ac:dyDescent="0.25">
      <c r="B15" s="11" t="e">
        <f>#REF!</f>
        <v>#REF!</v>
      </c>
      <c r="C15" s="392" t="e">
        <f t="shared" si="0"/>
        <v>#REF!</v>
      </c>
      <c r="D15" s="372" t="s">
        <v>310</v>
      </c>
      <c r="E15" s="383"/>
      <c r="F15" s="4"/>
      <c r="G15" s="4"/>
      <c r="H15" s="4" t="e">
        <f t="shared" si="1"/>
        <v>#REF!</v>
      </c>
      <c r="L15" s="1559"/>
      <c r="M15" s="1559"/>
      <c r="N15" s="1559"/>
      <c r="P15" s="1559"/>
    </row>
    <row r="16" spans="2:16" ht="16.5" x14ac:dyDescent="0.25">
      <c r="B16" s="11" t="e">
        <f>IF(B17=TRUE,TRUE,#REF!)</f>
        <v>#REF!</v>
      </c>
      <c r="C16" s="392" t="e">
        <f>IF(B17=TRUE,C17,IF(B16=TRUE,#REF!&amp;CHAR(10),""))</f>
        <v>#REF!</v>
      </c>
      <c r="D16" s="372" t="s">
        <v>604</v>
      </c>
      <c r="E16" s="383"/>
      <c r="F16" s="4"/>
      <c r="G16" s="4"/>
      <c r="H16" s="4" t="e">
        <f t="shared" si="1"/>
        <v>#REF!</v>
      </c>
      <c r="L16" s="1559"/>
      <c r="M16" s="1559"/>
      <c r="N16" s="1559"/>
      <c r="P16" s="1559"/>
    </row>
    <row r="17" spans="2:16" ht="16.5" x14ac:dyDescent="0.25">
      <c r="B17" s="11" t="e">
        <f>OR(#REF!)</f>
        <v>#REF!</v>
      </c>
      <c r="C17" s="392" t="e">
        <f>IF($B17=TRUE,SUM(#REF!)&amp;CHAR(10),"")</f>
        <v>#REF!</v>
      </c>
      <c r="D17" s="372" t="s">
        <v>605</v>
      </c>
      <c r="E17" s="383"/>
      <c r="F17" s="4"/>
      <c r="G17" s="4"/>
      <c r="H17" s="4" t="e">
        <f t="shared" si="1"/>
        <v>#REF!</v>
      </c>
      <c r="L17" s="1559"/>
      <c r="M17" s="1559"/>
      <c r="N17" s="1559"/>
      <c r="P17" s="1559"/>
    </row>
    <row r="18" spans="2:16" ht="16.5" x14ac:dyDescent="0.25">
      <c r="B18" s="391" t="e">
        <f>IF(#REF!&gt;0,TRUE,FALSE)</f>
        <v>#REF!</v>
      </c>
      <c r="C18" s="392" t="e">
        <f>IF($B18=TRUE,#REF!&amp;CHAR(10),"")</f>
        <v>#REF!</v>
      </c>
      <c r="D18" s="372" t="s">
        <v>606</v>
      </c>
      <c r="E18" s="383"/>
      <c r="F18" s="4"/>
      <c r="G18" s="4"/>
      <c r="H18" s="4" t="e">
        <f t="shared" si="1"/>
        <v>#REF!</v>
      </c>
      <c r="L18" s="1559"/>
      <c r="M18" s="1559"/>
      <c r="N18" s="1559"/>
      <c r="P18" s="1559"/>
    </row>
    <row r="19" spans="2:16" ht="16.5" x14ac:dyDescent="0.25">
      <c r="B19" s="391" t="e">
        <f>IF(#REF!&gt;0,TRUE,FALSE)</f>
        <v>#REF!</v>
      </c>
      <c r="C19" s="392" t="e">
        <f>IF($B19=TRUE,#REF!&amp;CHAR(10),"")</f>
        <v>#REF!</v>
      </c>
      <c r="D19" s="372" t="s">
        <v>607</v>
      </c>
      <c r="E19" s="383"/>
      <c r="F19" s="4"/>
      <c r="G19" s="4"/>
      <c r="H19" s="4" t="e">
        <f t="shared" si="1"/>
        <v>#REF!</v>
      </c>
      <c r="L19" s="1559"/>
      <c r="M19" s="1559"/>
      <c r="N19" s="1559"/>
      <c r="P19" s="1559"/>
    </row>
    <row r="20" spans="2:16" ht="16.5" x14ac:dyDescent="0.25">
      <c r="B20" s="11" t="e">
        <f>IF(#REF!=1,OR(#REF!,#REF!,#REF!,#REF!),FALSE)</f>
        <v>#REF!</v>
      </c>
      <c r="C20" s="392" t="e">
        <f>IF($B20=TRUE,CHAR(10),"")</f>
        <v>#REF!</v>
      </c>
      <c r="D20" s="372" t="s">
        <v>608</v>
      </c>
      <c r="E20" s="383"/>
      <c r="F20" s="4"/>
      <c r="G20" s="4"/>
      <c r="H20" s="4" t="e">
        <f t="shared" si="1"/>
        <v>#REF!</v>
      </c>
      <c r="L20" s="1559"/>
      <c r="M20" s="1559"/>
      <c r="N20" s="1559"/>
      <c r="P20" s="1559"/>
    </row>
    <row r="21" spans="2:16" ht="16.5" x14ac:dyDescent="0.25">
      <c r="B21" s="391" t="e">
        <f>IF(B20=TRUE,FALSE,IF(#REF!=1,IF(#REF!=TRUE,TRUE,FALSE),FALSE))</f>
        <v>#REF!</v>
      </c>
      <c r="C21" s="392" t="e">
        <f>IF($B21=TRUE,CHAR(10),"")</f>
        <v>#REF!</v>
      </c>
      <c r="D21" s="372" t="s">
        <v>609</v>
      </c>
      <c r="E21" s="383"/>
      <c r="F21" s="4"/>
      <c r="G21" s="4"/>
      <c r="H21" s="4" t="e">
        <f t="shared" si="1"/>
        <v>#REF!</v>
      </c>
    </row>
  </sheetData>
  <mergeCells count="2">
    <mergeCell ref="L7:N20"/>
    <mergeCell ref="P7:P20"/>
  </mergeCells>
  <conditionalFormatting sqref="D6:E15">
    <cfRule type="expression" dxfId="19" priority="1" stopIfTrue="1">
      <formula>$P4=TRUE</formula>
    </cfRule>
  </conditionalFormatting>
  <conditionalFormatting sqref="D4:E5">
    <cfRule type="expression" dxfId="18" priority="2" stopIfTrue="1">
      <formula>$P14=TRUE</formula>
    </cfRule>
  </conditionalFormatting>
  <conditionalFormatting sqref="D16:E21">
    <cfRule type="expression" dxfId="17" priority="3" stopIfTrue="1">
      <formula>$P16=TRUE</formula>
    </cfRule>
  </conditionalFormatting>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13"/>
  <dimension ref="A1:AU603"/>
  <sheetViews>
    <sheetView showGridLines="0" zoomScaleNormal="100" zoomScaleSheetLayoutView="100" workbookViewId="0">
      <pane ySplit="4" topLeftCell="A5" activePane="bottomLeft" state="frozen"/>
      <selection activeCell="AB1" sqref="AB1:AK1048576"/>
      <selection pane="bottomLeft" activeCell="A6" sqref="A6"/>
    </sheetView>
  </sheetViews>
  <sheetFormatPr defaultColWidth="9.140625" defaultRowHeight="16.5" x14ac:dyDescent="0.25"/>
  <cols>
    <col min="1" max="2" width="1.42578125" style="4" customWidth="1"/>
    <col min="3" max="12" width="7.28515625" style="4" customWidth="1"/>
    <col min="13" max="13" width="9.7109375" style="4" customWidth="1"/>
    <col min="14" max="14" width="8" style="4" customWidth="1"/>
    <col min="15" max="15" width="8.28515625" style="4" customWidth="1"/>
    <col min="16" max="16" width="8.5703125" style="4" customWidth="1"/>
    <col min="17" max="17" width="5.85546875" style="4" customWidth="1"/>
    <col min="18" max="20" width="6" style="4" customWidth="1"/>
    <col min="21" max="21" width="1.42578125" style="113" customWidth="1"/>
    <col min="22" max="24" width="1.42578125" style="4" customWidth="1"/>
    <col min="25" max="26" width="11" style="4" customWidth="1"/>
    <col min="27" max="27" width="9.140625" style="4" hidden="1" customWidth="1"/>
    <col min="28" max="28" width="9.140625" style="69" hidden="1" customWidth="1"/>
    <col min="29" max="29" width="9.140625" style="4" hidden="1" customWidth="1"/>
    <col min="30" max="30" width="11.42578125" style="4" hidden="1" customWidth="1"/>
    <col min="31" max="35" width="9.140625" style="4" hidden="1" customWidth="1"/>
    <col min="36" max="36" width="10.140625" style="4" hidden="1" customWidth="1"/>
    <col min="37" max="38" width="9.140625" style="4" hidden="1" customWidth="1"/>
    <col min="39" max="43" width="10.7109375" style="4" hidden="1" customWidth="1"/>
    <col min="44" max="44" width="9.140625" style="4" hidden="1" customWidth="1"/>
    <col min="45" max="45" width="10" style="4" hidden="1" customWidth="1"/>
    <col min="46" max="52" width="9.140625" style="4" customWidth="1"/>
    <col min="53" max="16384" width="9.140625" style="4"/>
  </cols>
  <sheetData>
    <row r="1" spans="1:43" ht="18.75" customHeight="1" x14ac:dyDescent="0.25">
      <c r="B1" s="9"/>
      <c r="C1" s="10"/>
      <c r="D1" s="10"/>
      <c r="E1" s="10"/>
      <c r="F1" s="10"/>
      <c r="G1" s="2000"/>
      <c r="H1" s="2000"/>
      <c r="I1" s="2000"/>
      <c r="J1" s="2000"/>
      <c r="K1" s="2000"/>
      <c r="L1" s="2000"/>
      <c r="M1" s="2000"/>
      <c r="N1" s="2000"/>
      <c r="O1" s="2000"/>
      <c r="P1" s="2000"/>
      <c r="Q1" s="2000"/>
      <c r="R1" s="2000"/>
      <c r="S1" s="2000"/>
      <c r="T1" s="2000"/>
      <c r="U1" s="540"/>
    </row>
    <row r="2" spans="1:43" ht="28.5" x14ac:dyDescent="0.25">
      <c r="B2" s="1724" t="s">
        <v>770</v>
      </c>
      <c r="C2" s="1725"/>
      <c r="D2" s="1725"/>
      <c r="E2" s="1725"/>
      <c r="F2" s="1725"/>
      <c r="G2" s="1725"/>
      <c r="H2" s="1725"/>
      <c r="I2" s="1725"/>
      <c r="J2" s="1725"/>
      <c r="K2" s="1725"/>
      <c r="L2" s="1725"/>
      <c r="M2" s="1725"/>
      <c r="N2" s="1725"/>
      <c r="O2" s="1725"/>
      <c r="P2" s="1725"/>
      <c r="Q2" s="1725"/>
      <c r="R2" s="1725"/>
      <c r="S2" s="1725"/>
      <c r="T2" s="1725"/>
      <c r="U2" s="1726"/>
      <c r="Y2" s="1714">
        <f>Q591</f>
        <v>13270</v>
      </c>
      <c r="Z2" s="1715"/>
      <c r="AA2" s="8" t="s">
        <v>25</v>
      </c>
    </row>
    <row r="3" spans="1:43" ht="12" customHeight="1" x14ac:dyDescent="0.25">
      <c r="B3" s="150"/>
      <c r="G3" s="7"/>
      <c r="H3" s="8"/>
      <c r="N3" s="1716" t="s">
        <v>715</v>
      </c>
      <c r="O3" s="1716" t="s">
        <v>715</v>
      </c>
      <c r="P3" s="1718" t="s">
        <v>672</v>
      </c>
      <c r="Q3" s="1720" t="str">
        <f>'Main Menu'!$L$5</f>
        <v>L-3</v>
      </c>
      <c r="R3" s="1720"/>
      <c r="S3" s="1722">
        <f>+'Main Menu'!M5</f>
        <v>44985</v>
      </c>
      <c r="T3" s="1722"/>
      <c r="U3" s="541"/>
      <c r="AM3" s="83"/>
      <c r="AN3" s="83"/>
      <c r="AO3" s="83"/>
      <c r="AP3" s="83"/>
      <c r="AQ3" s="83"/>
    </row>
    <row r="4" spans="1:43" ht="4.5" customHeight="1" x14ac:dyDescent="0.25">
      <c r="B4" s="19"/>
      <c r="C4" s="20"/>
      <c r="D4" s="20"/>
      <c r="E4" s="20"/>
      <c r="F4" s="20"/>
      <c r="G4" s="20"/>
      <c r="H4" s="20"/>
      <c r="I4" s="20"/>
      <c r="J4" s="20"/>
      <c r="K4" s="20"/>
      <c r="L4" s="20"/>
      <c r="M4" s="20"/>
      <c r="N4" s="1717" t="s">
        <v>715</v>
      </c>
      <c r="O4" s="1717" t="s">
        <v>715</v>
      </c>
      <c r="P4" s="1719"/>
      <c r="Q4" s="1721"/>
      <c r="R4" s="1721"/>
      <c r="S4" s="2473"/>
      <c r="T4" s="2473"/>
      <c r="U4" s="550"/>
    </row>
    <row r="5" spans="1:43" ht="4.5" customHeight="1" x14ac:dyDescent="0.25"/>
    <row r="6" spans="1:43" ht="14.45" customHeight="1" x14ac:dyDescent="0.25">
      <c r="A6" s="69"/>
      <c r="B6" s="9"/>
      <c r="C6" s="432" t="s">
        <v>673</v>
      </c>
      <c r="D6" s="10"/>
      <c r="E6" s="10"/>
      <c r="F6" s="10"/>
      <c r="G6" s="10"/>
      <c r="H6" s="10"/>
      <c r="I6" s="432" t="s">
        <v>9</v>
      </c>
      <c r="J6" s="433"/>
      <c r="K6" s="433"/>
      <c r="L6" s="10"/>
      <c r="M6" s="434"/>
      <c r="N6" s="10"/>
      <c r="O6" s="10"/>
      <c r="P6" s="435"/>
      <c r="Q6" s="10"/>
      <c r="R6" s="1723"/>
      <c r="S6" s="1723"/>
      <c r="T6" s="1723"/>
      <c r="U6" s="540"/>
      <c r="W6" s="69" t="b">
        <v>0</v>
      </c>
      <c r="X6" s="69" t="b">
        <v>0</v>
      </c>
    </row>
    <row r="7" spans="1:43" ht="15" customHeight="1" x14ac:dyDescent="0.25">
      <c r="A7" s="69"/>
      <c r="B7" s="150"/>
      <c r="C7" s="1693"/>
      <c r="D7" s="1694"/>
      <c r="E7" s="1695"/>
      <c r="F7" s="436"/>
      <c r="G7" s="436"/>
      <c r="I7" s="1702"/>
      <c r="J7" s="1703"/>
      <c r="K7" s="1704"/>
      <c r="M7" s="40"/>
      <c r="P7" s="437"/>
      <c r="R7" s="1705"/>
      <c r="S7" s="1705"/>
      <c r="T7" s="1705"/>
      <c r="U7" s="541"/>
      <c r="W7" s="69"/>
      <c r="X7" s="69"/>
    </row>
    <row r="8" spans="1:43" ht="3" customHeight="1" x14ac:dyDescent="0.25">
      <c r="B8" s="150"/>
      <c r="D8" s="438"/>
      <c r="J8" s="439"/>
      <c r="M8" s="40"/>
      <c r="P8" s="13"/>
      <c r="U8" s="541"/>
      <c r="W8" s="69"/>
      <c r="X8" s="69"/>
    </row>
    <row r="9" spans="1:43" x14ac:dyDescent="0.25">
      <c r="B9" s="150"/>
      <c r="C9" s="26" t="s">
        <v>322</v>
      </c>
      <c r="D9" s="27"/>
      <c r="E9" s="27"/>
      <c r="F9" s="27"/>
      <c r="G9" s="27"/>
      <c r="H9" s="27"/>
      <c r="I9" s="27"/>
      <c r="J9" s="27"/>
      <c r="K9" s="27"/>
      <c r="L9" s="27"/>
      <c r="M9" s="27"/>
      <c r="N9" s="27"/>
      <c r="O9" s="27"/>
      <c r="P9" s="27"/>
      <c r="Q9" s="27"/>
      <c r="R9" s="27"/>
      <c r="S9" s="27"/>
      <c r="T9" s="440"/>
      <c r="U9" s="541"/>
      <c r="W9" s="69"/>
      <c r="X9" s="69"/>
      <c r="Y9" s="563"/>
    </row>
    <row r="10" spans="1:43" ht="4.5" customHeight="1" x14ac:dyDescent="0.25">
      <c r="B10" s="150"/>
      <c r="U10" s="541"/>
      <c r="W10" s="69"/>
      <c r="X10" s="69"/>
    </row>
    <row r="11" spans="1:43" x14ac:dyDescent="0.25">
      <c r="B11" s="150"/>
      <c r="C11" s="13" t="s">
        <v>2</v>
      </c>
      <c r="I11" s="13" t="s">
        <v>3</v>
      </c>
      <c r="J11" s="13"/>
      <c r="K11" s="13"/>
      <c r="L11" s="13"/>
      <c r="M11" s="13" t="s">
        <v>11</v>
      </c>
      <c r="O11" s="13"/>
      <c r="R11" s="1706" t="s">
        <v>4</v>
      </c>
      <c r="S11" s="1707"/>
      <c r="T11" s="1707"/>
      <c r="U11" s="541"/>
      <c r="W11" s="69"/>
      <c r="X11" s="69"/>
    </row>
    <row r="12" spans="1:43" ht="15" customHeight="1" x14ac:dyDescent="0.25">
      <c r="B12" s="150"/>
      <c r="C12" s="1702"/>
      <c r="D12" s="1703"/>
      <c r="E12" s="1703"/>
      <c r="F12" s="1703"/>
      <c r="G12" s="1704"/>
      <c r="I12" s="1702"/>
      <c r="J12" s="1703"/>
      <c r="K12" s="1704"/>
      <c r="L12" s="217"/>
      <c r="M12" s="1702"/>
      <c r="N12" s="1703"/>
      <c r="O12" s="1703"/>
      <c r="P12" s="1704"/>
      <c r="R12" s="1708"/>
      <c r="S12" s="1694"/>
      <c r="T12" s="1695"/>
      <c r="U12" s="541"/>
      <c r="W12" s="69"/>
      <c r="X12" s="69"/>
    </row>
    <row r="13" spans="1:43" ht="4.5" customHeight="1" x14ac:dyDescent="0.25">
      <c r="B13" s="150"/>
      <c r="U13" s="541"/>
      <c r="W13" s="69"/>
      <c r="X13" s="69"/>
    </row>
    <row r="14" spans="1:43" ht="15" customHeight="1" x14ac:dyDescent="0.25">
      <c r="B14" s="150"/>
      <c r="C14" s="594"/>
      <c r="E14" s="596" t="s">
        <v>747</v>
      </c>
      <c r="F14" s="1709"/>
      <c r="G14" s="1710"/>
      <c r="H14" s="624" t="s">
        <v>748</v>
      </c>
      <c r="U14" s="541"/>
      <c r="W14" s="69"/>
      <c r="X14" s="69"/>
    </row>
    <row r="15" spans="1:43" ht="4.5" customHeight="1" x14ac:dyDescent="0.25">
      <c r="B15" s="150"/>
      <c r="U15" s="541"/>
      <c r="W15" s="69"/>
      <c r="X15" s="69"/>
    </row>
    <row r="16" spans="1:43" x14ac:dyDescent="0.25">
      <c r="B16" s="150"/>
      <c r="C16" s="26" t="s">
        <v>674</v>
      </c>
      <c r="D16" s="27"/>
      <c r="E16" s="27"/>
      <c r="F16" s="27"/>
      <c r="G16" s="27"/>
      <c r="H16" s="27"/>
      <c r="I16" s="27"/>
      <c r="J16" s="27"/>
      <c r="K16" s="27"/>
      <c r="L16" s="27"/>
      <c r="M16" s="27"/>
      <c r="N16" s="27"/>
      <c r="O16" s="27"/>
      <c r="P16" s="27"/>
      <c r="Q16" s="27"/>
      <c r="R16" s="27"/>
      <c r="S16" s="27"/>
      <c r="T16" s="27"/>
      <c r="U16" s="541"/>
      <c r="W16" s="69"/>
      <c r="X16" s="69"/>
    </row>
    <row r="17" spans="2:28" ht="4.5" customHeight="1" x14ac:dyDescent="0.25">
      <c r="B17" s="150"/>
      <c r="U17" s="541"/>
      <c r="W17" s="69"/>
      <c r="X17" s="69"/>
    </row>
    <row r="18" spans="2:28" x14ac:dyDescent="0.25">
      <c r="B18" s="150"/>
      <c r="C18" s="13" t="s">
        <v>675</v>
      </c>
      <c r="D18" s="217"/>
      <c r="E18" s="232"/>
      <c r="F18" s="13"/>
      <c r="H18" s="217"/>
      <c r="I18" s="13" t="s">
        <v>676</v>
      </c>
      <c r="J18" s="217"/>
      <c r="K18" s="11"/>
      <c r="L18" s="11"/>
      <c r="M18" s="192"/>
      <c r="N18" s="13"/>
      <c r="O18" s="13" t="s">
        <v>6</v>
      </c>
      <c r="P18" s="13"/>
      <c r="Q18" s="217"/>
      <c r="R18" s="441"/>
      <c r="S18" s="30"/>
      <c r="T18" s="30"/>
      <c r="U18" s="541"/>
      <c r="V18" s="150"/>
      <c r="W18" s="69"/>
      <c r="X18" s="69"/>
    </row>
    <row r="19" spans="2:28" s="12" customFormat="1" ht="15" customHeight="1" x14ac:dyDescent="0.25">
      <c r="B19" s="442"/>
      <c r="C19" s="1702"/>
      <c r="D19" s="1703"/>
      <c r="E19" s="1703"/>
      <c r="F19" s="1703"/>
      <c r="G19" s="1704"/>
      <c r="I19" s="1702"/>
      <c r="J19" s="1703"/>
      <c r="K19" s="1703"/>
      <c r="L19" s="1703"/>
      <c r="M19" s="1704"/>
      <c r="N19" s="4"/>
      <c r="O19" s="1693"/>
      <c r="P19" s="1694"/>
      <c r="Q19" s="1694"/>
      <c r="R19" s="1694"/>
      <c r="S19" s="1694"/>
      <c r="T19" s="1695"/>
      <c r="U19" s="542"/>
      <c r="W19" s="71"/>
      <c r="X19" s="71"/>
      <c r="AB19" s="71"/>
    </row>
    <row r="20" spans="2:28" ht="4.5" customHeight="1" x14ac:dyDescent="0.25">
      <c r="B20" s="150"/>
      <c r="U20" s="541"/>
      <c r="W20" s="69"/>
      <c r="X20" s="69"/>
    </row>
    <row r="21" spans="2:28" x14ac:dyDescent="0.25">
      <c r="B21" s="150"/>
      <c r="C21" s="13" t="s">
        <v>12</v>
      </c>
      <c r="F21" s="13" t="s">
        <v>677</v>
      </c>
      <c r="I21" s="13" t="s">
        <v>678</v>
      </c>
      <c r="J21" s="13"/>
      <c r="K21" s="13"/>
      <c r="L21" s="13"/>
      <c r="N21" s="13"/>
      <c r="O21" s="13" t="s">
        <v>7</v>
      </c>
      <c r="P21" s="217"/>
      <c r="Q21" s="217"/>
      <c r="R21" s="441"/>
      <c r="S21" s="30"/>
      <c r="T21" s="30"/>
      <c r="U21" s="541"/>
      <c r="W21" s="69"/>
      <c r="X21" s="69"/>
    </row>
    <row r="22" spans="2:28" ht="15" customHeight="1" x14ac:dyDescent="0.25">
      <c r="B22" s="150"/>
      <c r="C22" s="1693"/>
      <c r="D22" s="1695"/>
      <c r="E22" s="436"/>
      <c r="F22" s="1693"/>
      <c r="G22" s="1695"/>
      <c r="I22" s="1693"/>
      <c r="J22" s="1694"/>
      <c r="K22" s="1694"/>
      <c r="L22" s="1694"/>
      <c r="M22" s="1695"/>
      <c r="N22" s="568"/>
      <c r="O22" s="1711"/>
      <c r="P22" s="1712"/>
      <c r="Q22" s="1713"/>
      <c r="R22" s="71"/>
      <c r="S22" s="71"/>
      <c r="T22" s="71"/>
      <c r="U22" s="541"/>
      <c r="W22" s="69"/>
      <c r="X22" s="69"/>
    </row>
    <row r="23" spans="2:28" ht="6" customHeight="1" x14ac:dyDescent="0.25">
      <c r="B23" s="150"/>
      <c r="C23" s="12"/>
      <c r="D23" s="217"/>
      <c r="E23" s="232"/>
      <c r="F23" s="232"/>
      <c r="G23" s="217"/>
      <c r="H23" s="217"/>
      <c r="I23" s="217"/>
      <c r="J23" s="217"/>
      <c r="K23" s="11"/>
      <c r="L23" s="11"/>
      <c r="M23" s="192"/>
      <c r="N23" s="227"/>
      <c r="O23" s="443"/>
      <c r="P23" s="217"/>
      <c r="Q23" s="217"/>
      <c r="R23" s="217"/>
      <c r="S23" s="217"/>
      <c r="T23" s="217"/>
      <c r="U23" s="541"/>
      <c r="W23" s="69"/>
      <c r="X23" s="69"/>
    </row>
    <row r="24" spans="2:28" x14ac:dyDescent="0.25">
      <c r="B24" s="150"/>
      <c r="C24" s="26" t="s">
        <v>323</v>
      </c>
      <c r="D24" s="27"/>
      <c r="E24" s="27"/>
      <c r="F24" s="27"/>
      <c r="G24" s="27"/>
      <c r="H24" s="27"/>
      <c r="I24" s="27"/>
      <c r="J24" s="27"/>
      <c r="K24" s="27"/>
      <c r="L24" s="27"/>
      <c r="M24" s="27"/>
      <c r="N24" s="27"/>
      <c r="O24" s="27"/>
      <c r="P24" s="27"/>
      <c r="Q24" s="27"/>
      <c r="R24" s="27"/>
      <c r="S24" s="27"/>
      <c r="T24" s="27"/>
      <c r="U24" s="543"/>
      <c r="W24" s="69"/>
      <c r="X24" s="69"/>
    </row>
    <row r="25" spans="2:28" ht="4.1500000000000004" customHeight="1" x14ac:dyDescent="0.25">
      <c r="B25" s="150"/>
      <c r="C25" s="444"/>
      <c r="D25" s="22"/>
      <c r="E25" s="22"/>
      <c r="F25" s="22"/>
      <c r="G25" s="22"/>
      <c r="H25" s="22"/>
      <c r="I25" s="22"/>
      <c r="J25" s="22"/>
      <c r="K25" s="22"/>
      <c r="L25" s="22"/>
      <c r="M25" s="22"/>
      <c r="N25" s="22"/>
      <c r="O25" s="22"/>
      <c r="P25" s="22"/>
      <c r="Q25" s="22"/>
      <c r="R25" s="22"/>
      <c r="S25" s="22"/>
      <c r="T25" s="22"/>
      <c r="U25" s="543"/>
      <c r="W25" s="69"/>
      <c r="X25" s="69"/>
    </row>
    <row r="26" spans="2:28" ht="15" customHeight="1" x14ac:dyDescent="0.25">
      <c r="B26" s="150"/>
      <c r="C26" s="1581" t="s">
        <v>102</v>
      </c>
      <c r="D26" s="1581"/>
      <c r="E26" s="1581"/>
      <c r="F26" s="1708"/>
      <c r="G26" s="1727"/>
      <c r="H26" s="1581" t="s">
        <v>679</v>
      </c>
      <c r="I26" s="1581"/>
      <c r="J26" s="1728"/>
      <c r="K26" s="1729"/>
      <c r="L26" s="1730"/>
      <c r="M26" s="45"/>
      <c r="N26" s="40"/>
      <c r="O26" s="40"/>
      <c r="Q26" s="40" t="s">
        <v>680</v>
      </c>
      <c r="U26" s="541"/>
      <c r="W26" s="69">
        <v>0</v>
      </c>
      <c r="X26" s="69"/>
    </row>
    <row r="27" spans="2:28" ht="4.1500000000000004" customHeight="1" x14ac:dyDescent="0.25">
      <c r="B27" s="150"/>
      <c r="C27" s="445"/>
      <c r="N27" s="40"/>
      <c r="U27" s="541"/>
      <c r="W27" s="69"/>
      <c r="X27" s="69"/>
    </row>
    <row r="28" spans="2:28" s="12" customFormat="1" ht="15" customHeight="1" x14ac:dyDescent="0.25">
      <c r="B28" s="442"/>
      <c r="C28" s="1731" t="s">
        <v>681</v>
      </c>
      <c r="D28" s="1731"/>
      <c r="E28" s="1731"/>
      <c r="F28" s="1731"/>
      <c r="G28" s="1731"/>
      <c r="H28" s="1731"/>
      <c r="I28" s="1731"/>
      <c r="J28" s="1089" t="s">
        <v>682</v>
      </c>
      <c r="K28" s="133"/>
      <c r="L28" s="625"/>
      <c r="M28" s="45"/>
      <c r="N28" s="40"/>
      <c r="O28" s="40" t="s">
        <v>683</v>
      </c>
      <c r="P28" s="1693"/>
      <c r="Q28" s="1694"/>
      <c r="R28" s="1694"/>
      <c r="S28" s="1694"/>
      <c r="T28" s="1695"/>
      <c r="U28" s="542"/>
      <c r="W28" s="71"/>
      <c r="X28" s="71"/>
      <c r="AB28" s="71"/>
    </row>
    <row r="29" spans="2:28" s="12" customFormat="1" ht="4.1500000000000004" customHeight="1" x14ac:dyDescent="0.25">
      <c r="B29" s="442"/>
      <c r="C29" s="1731"/>
      <c r="D29" s="1731"/>
      <c r="E29" s="1731"/>
      <c r="F29" s="1731"/>
      <c r="G29" s="1731"/>
      <c r="H29" s="1731"/>
      <c r="I29" s="1731"/>
      <c r="K29" s="133"/>
      <c r="L29" s="45"/>
      <c r="M29" s="40"/>
      <c r="N29" s="40"/>
      <c r="O29" s="40"/>
      <c r="Q29" s="217"/>
      <c r="R29" s="217"/>
      <c r="S29" s="217"/>
      <c r="U29" s="542"/>
      <c r="W29" s="71" t="b">
        <v>0</v>
      </c>
      <c r="X29" s="71"/>
      <c r="AB29" s="71"/>
    </row>
    <row r="30" spans="2:28" s="12" customFormat="1" ht="15" customHeight="1" x14ac:dyDescent="0.25">
      <c r="B30" s="442"/>
      <c r="C30" s="1731"/>
      <c r="D30" s="1731"/>
      <c r="E30" s="1731"/>
      <c r="F30" s="1731"/>
      <c r="G30" s="1731"/>
      <c r="H30" s="1731"/>
      <c r="I30" s="1731"/>
      <c r="K30" s="133"/>
      <c r="L30" s="13"/>
      <c r="N30" s="227"/>
      <c r="O30" s="40" t="s">
        <v>684</v>
      </c>
      <c r="P30" s="1693"/>
      <c r="Q30" s="1694"/>
      <c r="R30" s="1694"/>
      <c r="S30" s="1694"/>
      <c r="T30" s="1695"/>
      <c r="U30" s="542"/>
      <c r="W30" s="71"/>
      <c r="X30" s="71"/>
      <c r="AB30" s="71"/>
    </row>
    <row r="31" spans="2:28" s="12" customFormat="1" ht="4.3499999999999996" customHeight="1" x14ac:dyDescent="0.25">
      <c r="B31" s="442"/>
      <c r="C31" s="445"/>
      <c r="E31" s="13"/>
      <c r="F31" s="13"/>
      <c r="K31" s="133"/>
      <c r="L31" s="13"/>
      <c r="N31" s="227"/>
      <c r="O31" s="40"/>
      <c r="P31" s="447"/>
      <c r="Q31" s="447"/>
      <c r="R31" s="447"/>
      <c r="S31" s="447"/>
      <c r="T31" s="447"/>
      <c r="U31" s="542"/>
      <c r="W31" s="71"/>
      <c r="X31" s="71"/>
      <c r="AB31" s="71"/>
    </row>
    <row r="32" spans="2:28" s="12" customFormat="1" ht="16.5" customHeight="1" x14ac:dyDescent="0.25">
      <c r="B32" s="442"/>
      <c r="C32" s="13" t="s">
        <v>0</v>
      </c>
      <c r="D32" s="436"/>
      <c r="E32" s="436"/>
      <c r="F32" s="436"/>
      <c r="G32" s="436"/>
      <c r="H32" s="436"/>
      <c r="I32" s="436"/>
      <c r="J32" s="436"/>
      <c r="K32" s="13"/>
      <c r="L32" s="13" t="s">
        <v>685</v>
      </c>
      <c r="M32" s="436"/>
      <c r="N32" s="436"/>
      <c r="O32" s="436"/>
      <c r="P32" s="45"/>
      <c r="Q32" s="217"/>
      <c r="R32" s="71"/>
      <c r="S32" s="436"/>
      <c r="T32" s="436"/>
      <c r="U32" s="542"/>
      <c r="W32" s="71"/>
      <c r="X32" s="71"/>
      <c r="AB32" s="71"/>
    </row>
    <row r="33" spans="2:39" s="12" customFormat="1" ht="15" customHeight="1" x14ac:dyDescent="0.25">
      <c r="B33" s="442"/>
      <c r="D33" s="436"/>
      <c r="E33" s="436"/>
      <c r="F33" s="436"/>
      <c r="G33" s="436"/>
      <c r="H33" s="436"/>
      <c r="I33" s="436"/>
      <c r="J33" s="436"/>
      <c r="K33" s="71"/>
      <c r="L33" s="1693"/>
      <c r="M33" s="1694"/>
      <c r="N33" s="1694"/>
      <c r="O33" s="1694"/>
      <c r="P33" s="1694"/>
      <c r="Q33" s="1694"/>
      <c r="R33" s="1694"/>
      <c r="S33" s="1694"/>
      <c r="T33" s="1695"/>
      <c r="U33" s="542"/>
      <c r="W33" s="71"/>
      <c r="X33" s="71"/>
      <c r="AB33" s="71"/>
    </row>
    <row r="34" spans="2:39" s="12" customFormat="1" ht="3" customHeight="1" x14ac:dyDescent="0.25">
      <c r="B34" s="442"/>
      <c r="U34" s="542"/>
      <c r="W34" s="71"/>
      <c r="X34" s="71"/>
      <c r="AB34" s="71"/>
    </row>
    <row r="35" spans="2:39" s="12" customFormat="1" ht="4.5" customHeight="1" x14ac:dyDescent="0.25">
      <c r="B35" s="14"/>
      <c r="C35" s="15"/>
      <c r="D35" s="15"/>
      <c r="E35" s="15"/>
      <c r="F35" s="15"/>
      <c r="G35" s="15"/>
      <c r="H35" s="15"/>
      <c r="I35" s="15"/>
      <c r="J35" s="15"/>
      <c r="K35" s="15"/>
      <c r="L35" s="15"/>
      <c r="M35" s="15"/>
      <c r="N35" s="15"/>
      <c r="O35" s="15"/>
      <c r="P35" s="15"/>
      <c r="Q35" s="15"/>
      <c r="R35" s="15"/>
      <c r="S35" s="15"/>
      <c r="T35" s="15"/>
      <c r="U35" s="544"/>
      <c r="W35" s="71"/>
      <c r="X35" s="71"/>
      <c r="AB35" s="71"/>
    </row>
    <row r="36" spans="2:39" ht="9" customHeight="1" x14ac:dyDescent="0.25">
      <c r="W36" s="69"/>
      <c r="X36" s="69"/>
    </row>
    <row r="37" spans="2:39" ht="9" customHeight="1" x14ac:dyDescent="0.25">
      <c r="B37" s="268"/>
      <c r="C37" s="269"/>
      <c r="D37" s="269"/>
      <c r="E37" s="269"/>
      <c r="F37" s="269"/>
      <c r="G37" s="269"/>
      <c r="H37" s="269"/>
      <c r="I37" s="269"/>
      <c r="J37" s="269"/>
      <c r="K37" s="269"/>
      <c r="L37" s="269"/>
      <c r="M37" s="269"/>
      <c r="N37" s="269"/>
      <c r="O37" s="269"/>
      <c r="P37" s="269"/>
      <c r="Q37" s="269"/>
      <c r="R37" s="269"/>
      <c r="S37" s="269"/>
      <c r="T37" s="269"/>
      <c r="U37" s="545"/>
      <c r="W37" s="69"/>
      <c r="X37" s="69"/>
    </row>
    <row r="38" spans="2:39" x14ac:dyDescent="0.25">
      <c r="B38" s="271"/>
      <c r="C38" s="243" t="s">
        <v>222</v>
      </c>
      <c r="M38" s="45" t="s">
        <v>297</v>
      </c>
      <c r="R38" s="1734"/>
      <c r="S38" s="1735"/>
      <c r="T38" s="1735"/>
      <c r="U38" s="546"/>
      <c r="W38" s="69"/>
      <c r="X38" s="69"/>
    </row>
    <row r="39" spans="2:39" ht="14.25" customHeight="1" x14ac:dyDescent="0.25">
      <c r="B39" s="271"/>
      <c r="C39" s="178" t="s">
        <v>173</v>
      </c>
      <c r="M39" s="12" t="s">
        <v>221</v>
      </c>
      <c r="R39" s="12"/>
      <c r="S39" s="35"/>
      <c r="T39" s="35"/>
      <c r="U39" s="546"/>
      <c r="W39" s="69"/>
      <c r="X39" s="69"/>
    </row>
    <row r="40" spans="2:39" ht="15" customHeight="1" x14ac:dyDescent="0.25">
      <c r="B40" s="271"/>
      <c r="C40" s="31" t="s">
        <v>212</v>
      </c>
      <c r="D40" s="12"/>
      <c r="G40" s="31" t="s">
        <v>278</v>
      </c>
      <c r="H40" s="12"/>
      <c r="M40" s="12" t="s">
        <v>217</v>
      </c>
      <c r="U40" s="546" t="b">
        <v>0</v>
      </c>
      <c r="W40" s="69"/>
      <c r="X40" s="69"/>
    </row>
    <row r="41" spans="2:39" ht="15" customHeight="1" x14ac:dyDescent="0.25">
      <c r="B41" s="271"/>
      <c r="C41" s="31" t="s">
        <v>89</v>
      </c>
      <c r="D41" s="12"/>
      <c r="G41" s="12" t="s">
        <v>213</v>
      </c>
      <c r="H41" s="12"/>
      <c r="J41" s="31" t="s">
        <v>355</v>
      </c>
      <c r="L41" s="12"/>
      <c r="M41" s="12" t="s">
        <v>218</v>
      </c>
      <c r="P41" s="12"/>
      <c r="U41" s="546"/>
      <c r="W41" s="69"/>
      <c r="X41" s="69"/>
    </row>
    <row r="42" spans="2:39" ht="15" customHeight="1" x14ac:dyDescent="0.25">
      <c r="B42" s="271"/>
      <c r="C42" s="31" t="s">
        <v>215</v>
      </c>
      <c r="D42" s="12"/>
      <c r="G42" s="31" t="s">
        <v>13</v>
      </c>
      <c r="H42" s="12"/>
      <c r="K42" s="12"/>
      <c r="M42" s="12" t="s">
        <v>219</v>
      </c>
      <c r="P42" s="12"/>
      <c r="U42" s="546"/>
      <c r="W42" s="69"/>
      <c r="X42" s="69"/>
    </row>
    <row r="43" spans="2:39" ht="15" customHeight="1" x14ac:dyDescent="0.25">
      <c r="B43" s="271"/>
      <c r="C43" s="12" t="s">
        <v>14</v>
      </c>
      <c r="D43" s="12"/>
      <c r="G43" s="12" t="s">
        <v>147</v>
      </c>
      <c r="H43" s="12"/>
      <c r="K43" s="12"/>
      <c r="L43" s="12"/>
      <c r="M43" s="12" t="s">
        <v>216</v>
      </c>
      <c r="U43" s="546"/>
      <c r="W43" s="69"/>
      <c r="X43" s="69"/>
    </row>
    <row r="44" spans="2:39" ht="15" customHeight="1" x14ac:dyDescent="0.25">
      <c r="B44" s="271"/>
      <c r="C44" s="31" t="s">
        <v>146</v>
      </c>
      <c r="D44" s="12"/>
      <c r="G44" s="31" t="s">
        <v>174</v>
      </c>
      <c r="H44" s="12"/>
      <c r="K44" s="31"/>
      <c r="L44" s="31"/>
      <c r="M44" s="12" t="s">
        <v>641</v>
      </c>
      <c r="P44" s="12"/>
      <c r="U44" s="546"/>
      <c r="W44" s="69"/>
      <c r="X44" s="69"/>
    </row>
    <row r="45" spans="2:39" ht="15" customHeight="1" x14ac:dyDescent="0.25">
      <c r="B45" s="271"/>
      <c r="C45" s="12" t="s">
        <v>235</v>
      </c>
      <c r="G45" s="31" t="s">
        <v>71</v>
      </c>
      <c r="M45" s="12" t="s">
        <v>220</v>
      </c>
      <c r="U45" s="546"/>
      <c r="W45" s="69"/>
      <c r="X45" s="69"/>
    </row>
    <row r="46" spans="2:39" ht="5.25" customHeight="1" x14ac:dyDescent="0.25">
      <c r="B46" s="273"/>
      <c r="C46" s="274"/>
      <c r="D46" s="274"/>
      <c r="E46" s="274"/>
      <c r="F46" s="274"/>
      <c r="G46" s="274"/>
      <c r="H46" s="274"/>
      <c r="I46" s="274"/>
      <c r="J46" s="274"/>
      <c r="K46" s="274"/>
      <c r="L46" s="274"/>
      <c r="M46" s="274"/>
      <c r="N46" s="274"/>
      <c r="O46" s="274"/>
      <c r="P46" s="274"/>
      <c r="Q46" s="274"/>
      <c r="R46" s="274"/>
      <c r="S46" s="274"/>
      <c r="T46" s="274"/>
      <c r="U46" s="547"/>
      <c r="W46" s="69"/>
      <c r="X46" s="69"/>
    </row>
    <row r="47" spans="2:39" ht="5.25" customHeight="1" x14ac:dyDescent="0.25">
      <c r="W47" s="69"/>
      <c r="X47" s="69"/>
    </row>
    <row r="48" spans="2:39" ht="4.5" customHeight="1" x14ac:dyDescent="0.25">
      <c r="U48" s="4"/>
      <c r="W48" s="69"/>
      <c r="X48" s="69"/>
      <c r="AL48" s="11"/>
      <c r="AM48" s="11"/>
    </row>
    <row r="49" spans="2:45" ht="8.25" customHeight="1" x14ac:dyDescent="0.25">
      <c r="B49" s="9"/>
      <c r="C49" s="10"/>
      <c r="D49" s="10"/>
      <c r="E49" s="10"/>
      <c r="F49" s="10"/>
      <c r="G49" s="10"/>
      <c r="H49" s="10"/>
      <c r="I49" s="10"/>
      <c r="J49" s="10"/>
      <c r="K49" s="10"/>
      <c r="L49" s="10"/>
      <c r="M49" s="10"/>
      <c r="N49" s="10"/>
      <c r="O49" s="10"/>
      <c r="P49" s="10"/>
      <c r="Q49" s="10"/>
      <c r="R49" s="10"/>
      <c r="S49" s="10"/>
      <c r="T49" s="10"/>
      <c r="U49" s="540"/>
      <c r="W49" s="69"/>
      <c r="X49" s="69"/>
      <c r="AL49" s="11"/>
      <c r="AM49" s="11"/>
    </row>
    <row r="50" spans="2:45" x14ac:dyDescent="0.25">
      <c r="B50" s="150"/>
      <c r="C50" s="26" t="s">
        <v>197</v>
      </c>
      <c r="D50" s="27"/>
      <c r="E50" s="27"/>
      <c r="F50" s="27"/>
      <c r="G50" s="27"/>
      <c r="H50" s="27"/>
      <c r="I50" s="27"/>
      <c r="J50" s="27"/>
      <c r="K50" s="27"/>
      <c r="L50" s="27"/>
      <c r="M50" s="27"/>
      <c r="N50" s="27"/>
      <c r="O50" s="27"/>
      <c r="P50" s="27"/>
      <c r="Q50" s="27"/>
      <c r="R50" s="27"/>
      <c r="S50" s="27"/>
      <c r="T50" s="27"/>
      <c r="U50" s="541"/>
      <c r="W50" s="69"/>
      <c r="X50" s="69"/>
      <c r="AL50" s="11"/>
      <c r="AM50" s="11"/>
    </row>
    <row r="51" spans="2:45" ht="6" customHeight="1" x14ac:dyDescent="0.25">
      <c r="B51" s="150"/>
      <c r="U51" s="541"/>
      <c r="W51" s="69"/>
      <c r="X51" s="69"/>
      <c r="AL51" s="11"/>
      <c r="AM51" s="11"/>
    </row>
    <row r="52" spans="2:45" ht="18" customHeight="1" x14ac:dyDescent="0.25">
      <c r="B52" s="150"/>
      <c r="C52" s="1517" t="s">
        <v>148</v>
      </c>
      <c r="D52" s="18"/>
      <c r="E52" s="17"/>
      <c r="F52" s="17"/>
      <c r="G52" s="17"/>
      <c r="H52" s="34"/>
      <c r="I52" s="34"/>
      <c r="J52" s="29"/>
      <c r="K52" s="34"/>
      <c r="L52" s="29"/>
      <c r="M52" s="29"/>
      <c r="N52" s="18"/>
      <c r="O52" s="1699"/>
      <c r="P52" s="1700"/>
      <c r="Q52" s="1701"/>
      <c r="R52" s="1696">
        <v>13270</v>
      </c>
      <c r="S52" s="1697"/>
      <c r="T52" s="1698"/>
      <c r="U52" s="543"/>
      <c r="W52" s="69"/>
      <c r="X52" s="69"/>
      <c r="Y52" s="37"/>
      <c r="Z52" s="37"/>
      <c r="AA52" s="37"/>
      <c r="AL52" s="11"/>
      <c r="AM52" s="267"/>
      <c r="AN52" s="267"/>
      <c r="AO52" s="267"/>
      <c r="AP52" s="267"/>
      <c r="AQ52" s="267"/>
      <c r="AS52" s="262"/>
    </row>
    <row r="53" spans="2:45" ht="18" customHeight="1" x14ac:dyDescent="0.25">
      <c r="B53" s="150"/>
      <c r="C53" s="1516" t="s">
        <v>6545</v>
      </c>
      <c r="D53" s="18"/>
      <c r="E53" s="17"/>
      <c r="F53" s="17"/>
      <c r="G53" s="17"/>
      <c r="H53" s="17"/>
      <c r="I53" s="17"/>
      <c r="J53" s="17"/>
      <c r="K53" s="18"/>
      <c r="L53" s="18"/>
      <c r="M53" s="18"/>
      <c r="N53" s="18"/>
      <c r="O53" s="18"/>
      <c r="P53" s="1621"/>
      <c r="Q53" s="1659"/>
      <c r="R53" s="1637" t="str">
        <f>IF((SUM(F60:F64)+(SUM(G60:G64)/12)&gt;40),1280,"")</f>
        <v/>
      </c>
      <c r="S53" s="1638"/>
      <c r="T53" s="1639"/>
      <c r="U53" s="543">
        <v>0</v>
      </c>
      <c r="W53" s="69"/>
      <c r="X53" s="69"/>
      <c r="Z53" s="262"/>
      <c r="AM53" s="267"/>
      <c r="AN53" s="267"/>
      <c r="AO53" s="267"/>
      <c r="AP53" s="267"/>
      <c r="AQ53" s="267"/>
      <c r="AS53" s="262"/>
    </row>
    <row r="54" spans="2:45" ht="7.5" customHeight="1" x14ac:dyDescent="0.25">
      <c r="B54" s="19"/>
      <c r="C54" s="20"/>
      <c r="D54" s="20"/>
      <c r="E54" s="20"/>
      <c r="F54" s="20"/>
      <c r="G54" s="20"/>
      <c r="H54" s="20"/>
      <c r="I54" s="20"/>
      <c r="J54" s="20"/>
      <c r="K54" s="20"/>
      <c r="L54" s="20"/>
      <c r="M54" s="20"/>
      <c r="N54" s="20"/>
      <c r="O54" s="36"/>
      <c r="P54" s="36"/>
      <c r="Q54" s="36"/>
      <c r="R54" s="20"/>
      <c r="S54" s="20"/>
      <c r="T54" s="20"/>
      <c r="U54" s="548"/>
      <c r="W54" s="69"/>
      <c r="X54" s="69"/>
      <c r="AL54" s="11"/>
      <c r="AM54" s="267"/>
      <c r="AN54" s="267"/>
      <c r="AO54" s="267"/>
      <c r="AP54" s="267"/>
      <c r="AQ54" s="267"/>
      <c r="AS54" s="262"/>
    </row>
    <row r="55" spans="2:45" ht="7.5" customHeight="1" x14ac:dyDescent="0.25">
      <c r="O55" s="37"/>
      <c r="P55" s="37"/>
      <c r="Q55" s="37"/>
      <c r="U55" s="549"/>
      <c r="W55" s="69"/>
      <c r="X55" s="69"/>
      <c r="AL55" s="11"/>
      <c r="AM55" s="267"/>
      <c r="AN55" s="267"/>
      <c r="AO55" s="267"/>
      <c r="AP55" s="267"/>
      <c r="AQ55" s="267"/>
      <c r="AS55" s="262"/>
    </row>
    <row r="56" spans="2:45" ht="8.25" customHeight="1" x14ac:dyDescent="0.25">
      <c r="B56" s="9"/>
      <c r="C56" s="10"/>
      <c r="D56" s="10"/>
      <c r="E56" s="10"/>
      <c r="F56" s="10"/>
      <c r="G56" s="10"/>
      <c r="H56" s="10"/>
      <c r="I56" s="10"/>
      <c r="J56" s="10"/>
      <c r="K56" s="10"/>
      <c r="L56" s="10"/>
      <c r="M56" s="10"/>
      <c r="N56" s="10"/>
      <c r="O56" s="38"/>
      <c r="P56" s="38"/>
      <c r="Q56" s="38"/>
      <c r="R56" s="10"/>
      <c r="S56" s="10"/>
      <c r="T56" s="10"/>
      <c r="U56" s="540"/>
      <c r="W56" s="69"/>
      <c r="X56" s="69"/>
      <c r="AL56" s="11"/>
      <c r="AM56" s="267"/>
      <c r="AN56" s="267"/>
      <c r="AO56" s="267"/>
      <c r="AP56" s="267"/>
      <c r="AQ56" s="267"/>
      <c r="AS56" s="262"/>
    </row>
    <row r="57" spans="2:45" x14ac:dyDescent="0.25">
      <c r="B57" s="150"/>
      <c r="C57" s="26" t="s">
        <v>686</v>
      </c>
      <c r="D57" s="27"/>
      <c r="E57" s="27"/>
      <c r="F57" s="27"/>
      <c r="G57" s="27"/>
      <c r="H57" s="27"/>
      <c r="I57" s="27"/>
      <c r="J57" s="27"/>
      <c r="K57" s="27"/>
      <c r="L57" s="27"/>
      <c r="M57" s="27"/>
      <c r="N57" s="27"/>
      <c r="O57" s="39"/>
      <c r="P57" s="39"/>
      <c r="Q57" s="39"/>
      <c r="R57" s="27"/>
      <c r="S57" s="27"/>
      <c r="T57" s="27"/>
      <c r="U57" s="541"/>
      <c r="W57" s="69"/>
      <c r="X57" s="69"/>
      <c r="Y57" s="448"/>
      <c r="AL57" s="11"/>
      <c r="AM57" s="267"/>
      <c r="AN57" s="267"/>
      <c r="AO57" s="267"/>
      <c r="AP57" s="267"/>
      <c r="AQ57" s="267"/>
      <c r="AS57" s="262"/>
    </row>
    <row r="58" spans="2:45" ht="6" customHeight="1" x14ac:dyDescent="0.25">
      <c r="B58" s="150"/>
      <c r="O58" s="37"/>
      <c r="P58" s="37"/>
      <c r="Q58" s="37"/>
      <c r="U58" s="541"/>
      <c r="W58" s="69"/>
      <c r="X58" s="69"/>
      <c r="AL58" s="11"/>
      <c r="AM58" s="267"/>
      <c r="AN58" s="267"/>
      <c r="AO58" s="267"/>
      <c r="AP58" s="267"/>
      <c r="AQ58" s="267"/>
      <c r="AS58" s="262"/>
    </row>
    <row r="59" spans="2:45" ht="14.25" customHeight="1" x14ac:dyDescent="0.25">
      <c r="B59" s="150"/>
      <c r="C59" s="13"/>
      <c r="E59" s="40" t="s">
        <v>49</v>
      </c>
      <c r="F59" s="73" t="s">
        <v>44</v>
      </c>
      <c r="G59" s="74" t="s">
        <v>42</v>
      </c>
      <c r="H59" s="467"/>
      <c r="I59" s="627"/>
      <c r="J59" s="627"/>
      <c r="K59" s="63"/>
      <c r="L59" s="616" t="s">
        <v>341</v>
      </c>
      <c r="M59" s="1644" t="str">
        <f>IF(SUM(F60:G64)=0,"",(SUM(F60:F64)+ROUNDDOWN(SUM(G60:G64)/12,0)&amp;"'")&amp;" "&amp;SUM(G60:G64)-(ROUNDDOWN((SUM(G60:G64)/12),0)*12)&amp;"""")</f>
        <v/>
      </c>
      <c r="N59" s="1645"/>
      <c r="O59" s="217"/>
      <c r="P59" s="151"/>
      <c r="Q59" s="151"/>
      <c r="R59" s="1691"/>
      <c r="S59" s="1692"/>
      <c r="T59" s="1692"/>
      <c r="U59" s="541"/>
      <c r="W59" s="69"/>
      <c r="X59" s="69"/>
      <c r="AL59" s="11"/>
      <c r="AM59" s="267"/>
      <c r="AN59" s="267"/>
      <c r="AO59" s="267"/>
      <c r="AP59" s="267"/>
      <c r="AQ59" s="267"/>
      <c r="AS59" s="262"/>
    </row>
    <row r="60" spans="2:45" ht="16.5" customHeight="1" x14ac:dyDescent="0.25">
      <c r="B60" s="150"/>
      <c r="C60" s="13"/>
      <c r="E60" s="40" t="s">
        <v>43</v>
      </c>
      <c r="F60" s="626"/>
      <c r="G60" s="779"/>
      <c r="H60" s="478"/>
      <c r="I60" s="217"/>
      <c r="J60" s="217"/>
      <c r="K60" s="217"/>
      <c r="L60" s="617"/>
      <c r="M60" s="1646"/>
      <c r="N60" s="1647"/>
      <c r="Q60" s="153"/>
      <c r="R60" s="153"/>
      <c r="U60" s="541"/>
      <c r="W60" s="69"/>
      <c r="X60" s="69"/>
      <c r="Y60" s="448"/>
      <c r="AL60" s="11"/>
      <c r="AM60" s="267"/>
      <c r="AN60" s="267"/>
      <c r="AO60" s="267"/>
      <c r="AP60" s="267"/>
      <c r="AQ60" s="267"/>
      <c r="AS60" s="262"/>
    </row>
    <row r="61" spans="2:45" ht="16.5" customHeight="1" x14ac:dyDescent="0.25">
      <c r="B61" s="150"/>
      <c r="C61" s="13"/>
      <c r="E61" s="40" t="s">
        <v>45</v>
      </c>
      <c r="F61" s="626"/>
      <c r="G61" s="779"/>
      <c r="H61" s="1732"/>
      <c r="I61" s="1733"/>
      <c r="J61" s="1733"/>
      <c r="K61" s="63"/>
      <c r="M61" s="628" t="s">
        <v>120</v>
      </c>
      <c r="Q61" s="153"/>
      <c r="R61" s="153"/>
      <c r="U61" s="541"/>
      <c r="W61" s="69"/>
      <c r="X61" s="69"/>
      <c r="AM61" s="267"/>
      <c r="AN61" s="267"/>
      <c r="AO61" s="267"/>
      <c r="AP61" s="267"/>
      <c r="AQ61" s="267"/>
      <c r="AS61" s="262"/>
    </row>
    <row r="62" spans="2:45" ht="16.5" customHeight="1" x14ac:dyDescent="0.25">
      <c r="B62" s="150"/>
      <c r="C62" s="13"/>
      <c r="E62" s="40" t="s">
        <v>46</v>
      </c>
      <c r="F62" s="626"/>
      <c r="G62" s="779"/>
      <c r="H62" s="1732"/>
      <c r="I62" s="1733"/>
      <c r="J62" s="1733"/>
      <c r="K62" s="632" t="s">
        <v>301</v>
      </c>
      <c r="N62" s="30"/>
      <c r="Q62" s="151"/>
      <c r="R62" s="218"/>
      <c r="U62" s="541"/>
      <c r="W62" s="69"/>
      <c r="X62" s="69"/>
      <c r="Y62" s="448"/>
      <c r="AM62" s="267"/>
      <c r="AN62" s="267"/>
      <c r="AO62" s="267"/>
      <c r="AP62" s="267"/>
      <c r="AQ62" s="267"/>
      <c r="AS62" s="262"/>
    </row>
    <row r="63" spans="2:45" ht="16.5" customHeight="1" x14ac:dyDescent="0.25">
      <c r="B63" s="150"/>
      <c r="C63" s="13"/>
      <c r="E63" s="40" t="s">
        <v>47</v>
      </c>
      <c r="F63" s="626"/>
      <c r="G63" s="779"/>
      <c r="H63" s="1732"/>
      <c r="I63" s="1733"/>
      <c r="J63" s="1733"/>
      <c r="K63" s="640" t="s">
        <v>302</v>
      </c>
      <c r="L63" s="33"/>
      <c r="M63" s="33"/>
      <c r="N63" s="636" t="s">
        <v>303</v>
      </c>
      <c r="O63" s="33"/>
      <c r="P63" s="33"/>
      <c r="Q63" s="33"/>
      <c r="R63" s="33"/>
      <c r="S63" s="33"/>
      <c r="T63" s="33"/>
      <c r="U63" s="630"/>
      <c r="W63" s="69"/>
      <c r="X63" s="69"/>
      <c r="Y63" s="448"/>
      <c r="AM63" s="267"/>
      <c r="AN63" s="267"/>
      <c r="AO63" s="267"/>
      <c r="AP63" s="267"/>
      <c r="AQ63" s="267"/>
      <c r="AS63" s="262"/>
    </row>
    <row r="64" spans="2:45" ht="16.5" customHeight="1" x14ac:dyDescent="0.25">
      <c r="B64" s="150"/>
      <c r="C64" s="13"/>
      <c r="E64" s="40" t="s">
        <v>48</v>
      </c>
      <c r="F64" s="626"/>
      <c r="G64" s="779"/>
      <c r="H64" s="1732"/>
      <c r="I64" s="1733"/>
      <c r="J64" s="1733"/>
      <c r="K64" s="33"/>
      <c r="L64" s="33"/>
      <c r="M64" s="636"/>
      <c r="N64" s="636" t="s">
        <v>304</v>
      </c>
      <c r="O64" s="637"/>
      <c r="P64" s="638"/>
      <c r="Q64" s="638"/>
      <c r="R64" s="639"/>
      <c r="S64" s="639"/>
      <c r="T64" s="639"/>
      <c r="U64" s="630"/>
      <c r="W64" s="69"/>
      <c r="X64" s="69"/>
      <c r="Y64" s="448"/>
      <c r="AM64" s="267"/>
      <c r="AN64" s="267"/>
      <c r="AO64" s="267"/>
      <c r="AP64" s="267"/>
      <c r="AQ64" s="267"/>
      <c r="AS64" s="262"/>
    </row>
    <row r="65" spans="2:45" ht="16.5" customHeight="1" x14ac:dyDescent="0.25">
      <c r="B65" s="150"/>
      <c r="C65" s="13"/>
      <c r="E65" s="40" t="s">
        <v>20</v>
      </c>
      <c r="F65" s="626"/>
      <c r="G65" s="779"/>
      <c r="H65" s="1732"/>
      <c r="I65" s="1733"/>
      <c r="J65" s="1733"/>
      <c r="K65" s="641" t="s">
        <v>687</v>
      </c>
      <c r="L65" s="33"/>
      <c r="M65" s="636"/>
      <c r="N65" s="636" t="s">
        <v>688</v>
      </c>
      <c r="O65" s="637"/>
      <c r="P65" s="33"/>
      <c r="Q65" s="33"/>
      <c r="R65" s="636"/>
      <c r="S65" s="639"/>
      <c r="T65" s="642" t="s">
        <v>689</v>
      </c>
      <c r="U65" s="597">
        <v>0</v>
      </c>
      <c r="W65" s="69"/>
      <c r="X65" s="69"/>
      <c r="AM65" s="267"/>
      <c r="AN65" s="267"/>
      <c r="AO65" s="267"/>
      <c r="AP65" s="267"/>
      <c r="AQ65" s="267"/>
      <c r="AS65" s="262"/>
    </row>
    <row r="66" spans="2:45" ht="16.5" customHeight="1" x14ac:dyDescent="0.25">
      <c r="B66" s="150"/>
      <c r="C66" s="13"/>
      <c r="E66" s="40" t="s">
        <v>21</v>
      </c>
      <c r="F66" s="626"/>
      <c r="G66" s="779"/>
      <c r="H66" s="1732"/>
      <c r="I66" s="1733"/>
      <c r="J66" s="1733"/>
      <c r="K66" s="568"/>
      <c r="L66" s="568"/>
      <c r="M66" s="631"/>
      <c r="N66" s="629"/>
      <c r="O66" s="568"/>
      <c r="P66" s="568"/>
      <c r="Q66" s="568"/>
      <c r="R66" s="568"/>
      <c r="S66" s="568"/>
      <c r="T66" s="568"/>
      <c r="U66" s="630"/>
      <c r="W66" s="69"/>
      <c r="X66" s="69"/>
      <c r="AM66" s="267"/>
      <c r="AN66" s="267"/>
      <c r="AO66" s="267"/>
      <c r="AP66" s="267"/>
      <c r="AQ66" s="267"/>
      <c r="AS66" s="262"/>
    </row>
    <row r="67" spans="2:45" ht="16.5" customHeight="1" x14ac:dyDescent="0.25">
      <c r="B67" s="150"/>
      <c r="C67" s="13"/>
      <c r="E67" s="40"/>
      <c r="F67" s="276"/>
      <c r="G67" s="276"/>
      <c r="H67" s="449"/>
      <c r="I67" s="449"/>
      <c r="J67" s="449"/>
      <c r="K67" s="633"/>
      <c r="L67" s="634"/>
      <c r="M67" s="65"/>
      <c r="N67" s="635" t="s">
        <v>356</v>
      </c>
      <c r="O67" s="643"/>
      <c r="P67" s="1627">
        <v>90</v>
      </c>
      <c r="Q67" s="1688"/>
      <c r="R67" s="1627" t="str">
        <f>IF((F66*12)+G66&lt;=24,"",ROUNDUP(((((F66*12)+G66)-24)/12),0)*P67)</f>
        <v/>
      </c>
      <c r="S67" s="1747"/>
      <c r="T67" s="1748"/>
      <c r="U67" s="541"/>
      <c r="W67" s="69"/>
      <c r="X67" s="69"/>
      <c r="Z67" s="37"/>
      <c r="AM67" s="267"/>
      <c r="AN67" s="267"/>
      <c r="AO67" s="267"/>
      <c r="AP67" s="267"/>
      <c r="AQ67" s="267"/>
      <c r="AS67" s="262"/>
    </row>
    <row r="68" spans="2:45" ht="12.75" customHeight="1" x14ac:dyDescent="0.25">
      <c r="B68" s="150"/>
      <c r="C68" s="13"/>
      <c r="E68" s="40"/>
      <c r="F68" s="447"/>
      <c r="G68" s="447"/>
      <c r="H68" s="449"/>
      <c r="I68" s="449"/>
      <c r="J68" s="449"/>
      <c r="K68" s="739" t="s">
        <v>643</v>
      </c>
      <c r="L68" s="739"/>
      <c r="M68" s="739"/>
      <c r="N68" s="739"/>
      <c r="O68" s="739"/>
      <c r="P68" s="739"/>
      <c r="Q68" s="739"/>
      <c r="R68" s="739"/>
      <c r="S68" s="739"/>
      <c r="T68" s="739"/>
      <c r="U68" s="541"/>
      <c r="W68" s="69"/>
      <c r="X68" s="69"/>
      <c r="Y68" s="37"/>
      <c r="Z68" s="262"/>
      <c r="AM68" s="267"/>
      <c r="AN68" s="267"/>
      <c r="AO68" s="267"/>
      <c r="AP68" s="267"/>
      <c r="AQ68" s="267"/>
      <c r="AS68" s="262"/>
    </row>
    <row r="69" spans="2:45" ht="6.6" customHeight="1" x14ac:dyDescent="0.25">
      <c r="B69" s="150"/>
      <c r="C69" s="13"/>
      <c r="E69" s="40"/>
      <c r="F69" s="447"/>
      <c r="G69" s="447"/>
      <c r="H69" s="449"/>
      <c r="I69" s="449"/>
      <c r="J69" s="449"/>
      <c r="K69" s="740"/>
      <c r="L69" s="740"/>
      <c r="M69" s="740"/>
      <c r="N69" s="740"/>
      <c r="O69" s="740"/>
      <c r="P69" s="740"/>
      <c r="Q69" s="740"/>
      <c r="R69" s="740"/>
      <c r="S69" s="740"/>
      <c r="T69" s="740"/>
      <c r="U69" s="541"/>
      <c r="W69" s="69"/>
      <c r="X69" s="69"/>
      <c r="Y69" s="37"/>
      <c r="Z69" s="262"/>
      <c r="AM69" s="267"/>
      <c r="AN69" s="267"/>
      <c r="AO69" s="267"/>
      <c r="AP69" s="267"/>
      <c r="AQ69" s="267"/>
      <c r="AS69" s="262"/>
    </row>
    <row r="70" spans="2:45" ht="16.5" customHeight="1" x14ac:dyDescent="0.25">
      <c r="B70" s="150"/>
      <c r="C70" s="16"/>
      <c r="D70" s="107" t="s">
        <v>259</v>
      </c>
      <c r="E70" s="17"/>
      <c r="F70" s="17"/>
      <c r="G70" s="17"/>
      <c r="H70" s="34"/>
      <c r="I70" s="34"/>
      <c r="J70" s="29"/>
      <c r="K70" s="34"/>
      <c r="L70" s="29"/>
      <c r="M70" s="29"/>
      <c r="N70" s="18"/>
      <c r="O70" s="679"/>
      <c r="P70" s="1736">
        <v>170</v>
      </c>
      <c r="Q70" s="1737"/>
      <c r="R70" s="1749" t="str">
        <f>IF((F66*12)+G66&lt;=24,"",P70)</f>
        <v/>
      </c>
      <c r="S70" s="1750"/>
      <c r="T70" s="1751"/>
      <c r="U70" s="543" t="b">
        <f>IF(R67&lt;&gt;"",TRUE,FALSE)</f>
        <v>0</v>
      </c>
      <c r="W70" s="69"/>
      <c r="X70" s="69"/>
      <c r="Y70" s="37"/>
      <c r="Z70" s="37"/>
      <c r="AM70" s="267"/>
      <c r="AN70" s="267"/>
      <c r="AO70" s="267"/>
      <c r="AP70" s="267"/>
      <c r="AQ70" s="267"/>
      <c r="AS70" s="262"/>
    </row>
    <row r="71" spans="2:45" ht="6.6" customHeight="1" x14ac:dyDescent="0.25">
      <c r="B71" s="19"/>
      <c r="C71" s="20"/>
      <c r="D71" s="20"/>
      <c r="E71" s="20"/>
      <c r="F71" s="20"/>
      <c r="G71" s="20"/>
      <c r="H71" s="20"/>
      <c r="I71" s="20"/>
      <c r="J71" s="20"/>
      <c r="K71" s="741"/>
      <c r="L71" s="741"/>
      <c r="M71" s="741"/>
      <c r="N71" s="741"/>
      <c r="O71" s="741"/>
      <c r="P71" s="741"/>
      <c r="Q71" s="741"/>
      <c r="R71" s="741"/>
      <c r="S71" s="741"/>
      <c r="T71" s="741"/>
      <c r="U71" s="550"/>
      <c r="W71" s="69"/>
      <c r="X71" s="69"/>
      <c r="Z71" s="262"/>
      <c r="AM71" s="267"/>
      <c r="AN71" s="267"/>
      <c r="AO71" s="267"/>
      <c r="AP71" s="267"/>
      <c r="AQ71" s="267"/>
      <c r="AS71" s="262"/>
    </row>
    <row r="72" spans="2:45" ht="6" customHeight="1" x14ac:dyDescent="0.25">
      <c r="W72" s="69"/>
      <c r="X72" s="69"/>
      <c r="Z72" s="262"/>
      <c r="AM72" s="267"/>
      <c r="AN72" s="267"/>
      <c r="AO72" s="267"/>
      <c r="AP72" s="267"/>
      <c r="AQ72" s="267"/>
      <c r="AS72" s="262"/>
    </row>
    <row r="73" spans="2:45" ht="8.25" customHeight="1" x14ac:dyDescent="0.25">
      <c r="B73" s="9"/>
      <c r="C73" s="10"/>
      <c r="D73" s="10"/>
      <c r="E73" s="10"/>
      <c r="F73" s="10"/>
      <c r="G73" s="10"/>
      <c r="H73" s="10"/>
      <c r="I73" s="10"/>
      <c r="J73" s="10"/>
      <c r="K73" s="10"/>
      <c r="L73" s="10"/>
      <c r="M73" s="10"/>
      <c r="N73" s="10"/>
      <c r="O73" s="38"/>
      <c r="P73" s="38"/>
      <c r="Q73" s="38"/>
      <c r="R73" s="10"/>
      <c r="S73" s="10"/>
      <c r="T73" s="10"/>
      <c r="U73" s="540"/>
      <c r="W73" s="69"/>
      <c r="X73" s="69"/>
      <c r="Z73" s="262"/>
      <c r="AM73" s="267"/>
      <c r="AN73" s="267"/>
      <c r="AO73" s="267"/>
      <c r="AP73" s="267"/>
      <c r="AQ73" s="267"/>
      <c r="AS73" s="262"/>
    </row>
    <row r="74" spans="2:45" x14ac:dyDescent="0.25">
      <c r="B74" s="150"/>
      <c r="C74" s="26" t="s">
        <v>94</v>
      </c>
      <c r="D74" s="27"/>
      <c r="E74" s="27"/>
      <c r="F74" s="27"/>
      <c r="G74" s="27"/>
      <c r="H74" s="27"/>
      <c r="I74" s="27"/>
      <c r="J74" s="27"/>
      <c r="K74" s="27"/>
      <c r="L74" s="27"/>
      <c r="M74" s="27"/>
      <c r="N74" s="27"/>
      <c r="O74" s="39"/>
      <c r="P74" s="39"/>
      <c r="Q74" s="39"/>
      <c r="R74" s="27"/>
      <c r="S74" s="27"/>
      <c r="T74" s="27"/>
      <c r="U74" s="541"/>
      <c r="W74" s="69"/>
      <c r="X74" s="69"/>
      <c r="Z74" s="262"/>
      <c r="AM74" s="267"/>
      <c r="AN74" s="267"/>
      <c r="AO74" s="267"/>
      <c r="AP74" s="267"/>
      <c r="AQ74" s="267"/>
      <c r="AS74" s="262"/>
    </row>
    <row r="75" spans="2:45" ht="6" customHeight="1" x14ac:dyDescent="0.25">
      <c r="B75" s="150"/>
      <c r="O75" s="37"/>
      <c r="P75" s="37"/>
      <c r="Q75" s="37"/>
      <c r="U75" s="541"/>
      <c r="W75" s="69"/>
      <c r="X75" s="69"/>
      <c r="Z75" s="262"/>
      <c r="AM75" s="267"/>
      <c r="AN75" s="267"/>
      <c r="AO75" s="267"/>
      <c r="AP75" s="267"/>
      <c r="AQ75" s="267"/>
      <c r="AS75" s="262"/>
    </row>
    <row r="76" spans="2:45" ht="18" customHeight="1" x14ac:dyDescent="0.25">
      <c r="B76" s="150"/>
      <c r="C76" s="645" t="s">
        <v>690</v>
      </c>
      <c r="D76" s="18"/>
      <c r="E76" s="17"/>
      <c r="F76" s="17"/>
      <c r="G76" s="17"/>
      <c r="H76" s="17"/>
      <c r="I76" s="17"/>
      <c r="J76" s="17"/>
      <c r="K76" s="18"/>
      <c r="L76" s="18"/>
      <c r="M76" s="18"/>
      <c r="N76" s="18"/>
      <c r="O76" s="18"/>
      <c r="P76" s="1637" t="s">
        <v>17</v>
      </c>
      <c r="Q76" s="1738"/>
      <c r="R76" s="1637" t="str">
        <f>IF(U$76=1,0,"")</f>
        <v/>
      </c>
      <c r="S76" s="1638"/>
      <c r="T76" s="1639"/>
      <c r="U76" s="543">
        <v>0</v>
      </c>
      <c r="W76" s="69"/>
      <c r="X76" s="69"/>
      <c r="Z76" s="262"/>
      <c r="AM76" s="267"/>
      <c r="AN76" s="267"/>
      <c r="AO76" s="267"/>
      <c r="AP76" s="267"/>
      <c r="AQ76" s="267"/>
      <c r="AS76" s="262"/>
    </row>
    <row r="77" spans="2:45" ht="18" customHeight="1" x14ac:dyDescent="0.25">
      <c r="B77" s="150"/>
      <c r="C77" s="645" t="s">
        <v>269</v>
      </c>
      <c r="D77" s="18"/>
      <c r="E77" s="17"/>
      <c r="F77" s="17"/>
      <c r="G77" s="17"/>
      <c r="H77" s="17"/>
      <c r="I77" s="17"/>
      <c r="J77" s="17"/>
      <c r="K77" s="18"/>
      <c r="L77" s="18"/>
      <c r="M77" s="18"/>
      <c r="N77" s="18"/>
      <c r="O77" s="18"/>
      <c r="P77" s="1618">
        <v>1435</v>
      </c>
      <c r="Q77" s="1619"/>
      <c r="R77" s="1637" t="str">
        <f>IF(U$76=2,P77,"")</f>
        <v/>
      </c>
      <c r="S77" s="1638"/>
      <c r="T77" s="1639"/>
      <c r="U77" s="541"/>
      <c r="W77" s="69"/>
      <c r="X77" s="69"/>
      <c r="Y77" s="37"/>
      <c r="Z77" s="37"/>
      <c r="AM77" s="267"/>
      <c r="AN77" s="267"/>
      <c r="AO77" s="267"/>
      <c r="AP77" s="267"/>
      <c r="AQ77" s="267"/>
      <c r="AS77" s="262"/>
    </row>
    <row r="78" spans="2:45" ht="18" customHeight="1" x14ac:dyDescent="0.25">
      <c r="B78" s="150"/>
      <c r="C78" s="645" t="s">
        <v>270</v>
      </c>
      <c r="D78" s="18"/>
      <c r="E78" s="17"/>
      <c r="F78" s="17"/>
      <c r="G78" s="17"/>
      <c r="H78" s="17"/>
      <c r="I78" s="17"/>
      <c r="J78" s="17"/>
      <c r="K78" s="18"/>
      <c r="L78" s="18"/>
      <c r="M78" s="18"/>
      <c r="N78" s="18"/>
      <c r="O78" s="18"/>
      <c r="P78" s="1618">
        <v>2985</v>
      </c>
      <c r="Q78" s="1619"/>
      <c r="R78" s="1637" t="str">
        <f>IF(U$76=3,P78,"")</f>
        <v/>
      </c>
      <c r="S78" s="1638"/>
      <c r="T78" s="1639"/>
      <c r="U78" s="541"/>
      <c r="W78" s="69"/>
      <c r="X78" s="69"/>
      <c r="Y78" s="37"/>
      <c r="Z78" s="37"/>
      <c r="AM78" s="267"/>
      <c r="AN78" s="267"/>
      <c r="AO78" s="267"/>
      <c r="AP78" s="267"/>
      <c r="AQ78" s="267"/>
      <c r="AS78" s="262"/>
    </row>
    <row r="79" spans="2:45" ht="18" customHeight="1" x14ac:dyDescent="0.25">
      <c r="B79" s="150"/>
      <c r="C79" s="645" t="s">
        <v>271</v>
      </c>
      <c r="D79" s="18"/>
      <c r="E79" s="17"/>
      <c r="F79" s="17"/>
      <c r="G79" s="17"/>
      <c r="H79" s="17"/>
      <c r="I79" s="17"/>
      <c r="J79" s="17"/>
      <c r="K79" s="18"/>
      <c r="L79" s="18"/>
      <c r="M79" s="18"/>
      <c r="N79" s="18"/>
      <c r="O79" s="18"/>
      <c r="P79" s="1618">
        <v>4530</v>
      </c>
      <c r="Q79" s="1619"/>
      <c r="R79" s="1637" t="str">
        <f>IF(U$76=4,P79,"")</f>
        <v/>
      </c>
      <c r="S79" s="1638"/>
      <c r="T79" s="1639"/>
      <c r="U79" s="541"/>
      <c r="W79" s="69"/>
      <c r="X79" s="69"/>
      <c r="Y79" s="37"/>
      <c r="Z79" s="37"/>
      <c r="AM79" s="267"/>
      <c r="AN79" s="267"/>
      <c r="AO79" s="267"/>
      <c r="AP79" s="267"/>
      <c r="AQ79" s="267"/>
      <c r="AS79" s="262"/>
    </row>
    <row r="80" spans="2:45" ht="18" customHeight="1" x14ac:dyDescent="0.25">
      <c r="B80" s="150"/>
      <c r="C80" s="645" t="s">
        <v>272</v>
      </c>
      <c r="D80" s="18"/>
      <c r="E80" s="17"/>
      <c r="F80" s="17"/>
      <c r="G80" s="17"/>
      <c r="H80" s="17"/>
      <c r="I80" s="17"/>
      <c r="J80" s="17"/>
      <c r="K80" s="18"/>
      <c r="L80" s="18"/>
      <c r="M80" s="18"/>
      <c r="N80" s="18"/>
      <c r="O80" s="18"/>
      <c r="P80" s="1618">
        <v>5725</v>
      </c>
      <c r="Q80" s="1619"/>
      <c r="R80" s="1637" t="str">
        <f>IF(U$76=5,P80,"")</f>
        <v/>
      </c>
      <c r="S80" s="1638"/>
      <c r="T80" s="1639"/>
      <c r="U80" s="541"/>
      <c r="W80" s="69"/>
      <c r="X80" s="69"/>
      <c r="Y80" s="37"/>
      <c r="Z80" s="37"/>
      <c r="AM80" s="267"/>
      <c r="AN80" s="267"/>
      <c r="AO80" s="267"/>
      <c r="AP80" s="267"/>
      <c r="AQ80" s="267"/>
      <c r="AS80" s="262"/>
    </row>
    <row r="81" spans="2:45" ht="3.75" customHeight="1" x14ac:dyDescent="0.25">
      <c r="B81" s="150"/>
      <c r="C81" s="13"/>
      <c r="D81" s="13"/>
      <c r="E81" s="12"/>
      <c r="F81" s="12"/>
      <c r="G81" s="12"/>
      <c r="H81" s="12"/>
      <c r="I81" s="12"/>
      <c r="J81" s="12"/>
      <c r="O81" s="224"/>
      <c r="P81" s="151"/>
      <c r="Q81" s="151"/>
      <c r="R81" s="224"/>
      <c r="S81" s="55"/>
      <c r="T81" s="55"/>
      <c r="U81" s="541"/>
      <c r="W81" s="69"/>
      <c r="X81" s="69"/>
      <c r="Y81" s="37"/>
      <c r="Z81" s="262"/>
      <c r="AM81" s="267"/>
      <c r="AN81" s="267"/>
      <c r="AO81" s="267"/>
      <c r="AP81" s="267"/>
      <c r="AQ81" s="267"/>
      <c r="AS81" s="262"/>
    </row>
    <row r="82" spans="2:45" ht="16.149999999999999" customHeight="1" x14ac:dyDescent="0.25">
      <c r="B82" s="19"/>
      <c r="C82" s="259" t="s">
        <v>691</v>
      </c>
      <c r="D82" s="20"/>
      <c r="E82" s="20"/>
      <c r="F82" s="20"/>
      <c r="G82" s="20"/>
      <c r="H82" s="20"/>
      <c r="I82" s="20"/>
      <c r="J82" s="20"/>
      <c r="K82" s="20"/>
      <c r="L82" s="20"/>
      <c r="M82" s="20"/>
      <c r="N82" s="20"/>
      <c r="O82" s="36"/>
      <c r="P82" s="36"/>
      <c r="Q82" s="36"/>
      <c r="R82" s="20"/>
      <c r="S82" s="20"/>
      <c r="T82" s="20"/>
      <c r="U82" s="550"/>
      <c r="W82" s="69"/>
      <c r="X82" s="69"/>
      <c r="Y82" s="37"/>
      <c r="Z82" s="262"/>
      <c r="AM82" s="267"/>
      <c r="AN82" s="267"/>
      <c r="AO82" s="267"/>
      <c r="AP82" s="267"/>
      <c r="AQ82" s="267"/>
      <c r="AS82" s="262"/>
    </row>
    <row r="83" spans="2:45" ht="6.6" customHeight="1" x14ac:dyDescent="0.25">
      <c r="O83" s="37"/>
      <c r="P83" s="37"/>
      <c r="Q83" s="37"/>
      <c r="R83" s="37"/>
      <c r="T83" s="37"/>
      <c r="U83" s="549"/>
      <c r="W83" s="69"/>
      <c r="X83" s="69"/>
      <c r="Y83" s="37"/>
      <c r="Z83" s="262"/>
      <c r="AM83" s="267"/>
      <c r="AN83" s="267"/>
      <c r="AO83" s="267"/>
      <c r="AP83" s="267"/>
      <c r="AQ83" s="267"/>
      <c r="AS83" s="262"/>
    </row>
    <row r="84" spans="2:45" ht="8.25" customHeight="1" x14ac:dyDescent="0.25">
      <c r="B84" s="9"/>
      <c r="C84" s="10"/>
      <c r="D84" s="10"/>
      <c r="E84" s="10"/>
      <c r="F84" s="10"/>
      <c r="G84" s="10"/>
      <c r="H84" s="10"/>
      <c r="I84" s="10"/>
      <c r="J84" s="10"/>
      <c r="K84" s="10"/>
      <c r="L84" s="10"/>
      <c r="M84" s="10"/>
      <c r="N84" s="10"/>
      <c r="O84" s="38"/>
      <c r="P84" s="38"/>
      <c r="Q84" s="38"/>
      <c r="R84" s="10"/>
      <c r="S84" s="10"/>
      <c r="T84" s="10"/>
      <c r="U84" s="551"/>
      <c r="W84" s="69"/>
      <c r="X84" s="69"/>
      <c r="Y84" s="37"/>
      <c r="Z84" s="262"/>
      <c r="AM84" s="267"/>
      <c r="AN84" s="267"/>
      <c r="AO84" s="267"/>
      <c r="AP84" s="267"/>
      <c r="AQ84" s="267"/>
      <c r="AS84" s="262"/>
    </row>
    <row r="85" spans="2:45" x14ac:dyDescent="0.25">
      <c r="B85" s="150"/>
      <c r="C85" s="26" t="s">
        <v>692</v>
      </c>
      <c r="D85" s="27"/>
      <c r="E85" s="27"/>
      <c r="F85" s="27"/>
      <c r="G85" s="27"/>
      <c r="H85" s="27"/>
      <c r="I85" s="27"/>
      <c r="J85" s="27"/>
      <c r="K85" s="27"/>
      <c r="L85" s="27"/>
      <c r="M85" s="27"/>
      <c r="N85" s="27"/>
      <c r="O85" s="39"/>
      <c r="P85" s="39"/>
      <c r="Q85" s="39"/>
      <c r="R85" s="27"/>
      <c r="S85" s="27"/>
      <c r="T85" s="27"/>
      <c r="U85" s="543"/>
      <c r="W85" s="69"/>
      <c r="X85" s="69"/>
      <c r="Y85" s="37"/>
      <c r="Z85" s="262"/>
      <c r="AM85" s="267"/>
      <c r="AN85" s="267"/>
      <c r="AO85" s="267"/>
      <c r="AP85" s="267"/>
      <c r="AQ85" s="267"/>
      <c r="AS85" s="262"/>
    </row>
    <row r="86" spans="2:45" ht="9.9499999999999993" customHeight="1" x14ac:dyDescent="0.25">
      <c r="B86" s="150"/>
      <c r="O86" s="261" t="s">
        <v>793</v>
      </c>
      <c r="P86" s="37"/>
      <c r="Q86" s="37"/>
      <c r="U86" s="543"/>
      <c r="W86" s="69"/>
      <c r="X86" s="69"/>
      <c r="Y86" s="37"/>
      <c r="Z86" s="262"/>
      <c r="AM86" s="267"/>
      <c r="AN86" s="267"/>
      <c r="AO86" s="267"/>
      <c r="AP86" s="267"/>
      <c r="AQ86" s="267"/>
      <c r="AS86" s="262"/>
    </row>
    <row r="87" spans="2:45" ht="18" customHeight="1" x14ac:dyDescent="0.25">
      <c r="B87" s="150"/>
      <c r="C87" s="645" t="s">
        <v>284</v>
      </c>
      <c r="D87" s="65"/>
      <c r="E87" s="17"/>
      <c r="F87" s="17"/>
      <c r="G87" s="17"/>
      <c r="H87" s="17"/>
      <c r="I87" s="17"/>
      <c r="J87" s="17"/>
      <c r="K87" s="18"/>
      <c r="L87" s="18"/>
      <c r="M87" s="18"/>
      <c r="N87" s="18"/>
      <c r="O87" s="72"/>
      <c r="P87" s="1637">
        <v>115</v>
      </c>
      <c r="Q87" s="1738"/>
      <c r="R87" s="1637" t="str">
        <f>IF(U87=1,IF(O87="","",P87*O87),"")</f>
        <v/>
      </c>
      <c r="S87" s="1638"/>
      <c r="T87" s="1639"/>
      <c r="U87" s="543">
        <v>0</v>
      </c>
      <c r="W87" s="69"/>
      <c r="X87" s="69"/>
      <c r="Y87" s="37"/>
      <c r="Z87" s="37"/>
      <c r="AM87" s="267"/>
      <c r="AN87" s="267"/>
      <c r="AO87" s="267"/>
      <c r="AP87" s="267"/>
      <c r="AQ87" s="267"/>
      <c r="AS87" s="262"/>
    </row>
    <row r="88" spans="2:45" ht="18" customHeight="1" x14ac:dyDescent="0.25">
      <c r="B88" s="150"/>
      <c r="C88" s="645" t="s">
        <v>285</v>
      </c>
      <c r="D88" s="65"/>
      <c r="E88" s="17"/>
      <c r="F88" s="17"/>
      <c r="G88" s="17"/>
      <c r="H88" s="17"/>
      <c r="I88" s="17"/>
      <c r="J88" s="17"/>
      <c r="K88" s="18"/>
      <c r="L88" s="18"/>
      <c r="M88" s="18"/>
      <c r="N88" s="18"/>
      <c r="O88" s="72"/>
      <c r="P88" s="1618">
        <v>185</v>
      </c>
      <c r="Q88" s="1619"/>
      <c r="R88" s="1637" t="str">
        <f>IF(U87=2,IF(O88="","",P88*O88),"")</f>
        <v/>
      </c>
      <c r="S88" s="1638"/>
      <c r="T88" s="1639"/>
      <c r="U88" s="543"/>
      <c r="W88" s="69"/>
      <c r="X88" s="69"/>
      <c r="Y88" s="37"/>
      <c r="Z88" s="37"/>
      <c r="AM88" s="267"/>
      <c r="AN88" s="267"/>
      <c r="AO88" s="267"/>
      <c r="AP88" s="267"/>
      <c r="AQ88" s="267"/>
      <c r="AS88" s="262"/>
    </row>
    <row r="89" spans="2:45" ht="18" customHeight="1" x14ac:dyDescent="0.25">
      <c r="B89" s="150"/>
      <c r="C89" s="645" t="s">
        <v>286</v>
      </c>
      <c r="D89" s="65"/>
      <c r="E89" s="17"/>
      <c r="F89" s="17"/>
      <c r="G89" s="17"/>
      <c r="H89" s="17"/>
      <c r="I89" s="17"/>
      <c r="J89" s="17"/>
      <c r="K89" s="18"/>
      <c r="L89" s="18"/>
      <c r="M89" s="18"/>
      <c r="N89" s="18"/>
      <c r="O89" s="72"/>
      <c r="P89" s="1618">
        <v>245</v>
      </c>
      <c r="Q89" s="1619"/>
      <c r="R89" s="1637" t="str">
        <f>IF(U87=3,IF(O89="","",P89*O89),"")</f>
        <v/>
      </c>
      <c r="S89" s="1638"/>
      <c r="T89" s="1639"/>
      <c r="U89" s="543"/>
      <c r="W89" s="69"/>
      <c r="X89" s="69"/>
      <c r="Y89" s="37"/>
      <c r="Z89" s="37"/>
      <c r="AM89" s="267"/>
      <c r="AN89" s="267"/>
      <c r="AO89" s="267"/>
      <c r="AP89" s="267"/>
      <c r="AQ89" s="267"/>
      <c r="AS89" s="262"/>
    </row>
    <row r="90" spans="2:45" ht="18" customHeight="1" x14ac:dyDescent="0.25">
      <c r="B90" s="150"/>
      <c r="C90" s="645" t="s">
        <v>287</v>
      </c>
      <c r="D90" s="65"/>
      <c r="E90" s="17"/>
      <c r="F90" s="17"/>
      <c r="G90" s="17"/>
      <c r="H90" s="17"/>
      <c r="I90" s="17"/>
      <c r="J90" s="17"/>
      <c r="K90" s="18"/>
      <c r="L90" s="18"/>
      <c r="M90" s="18"/>
      <c r="N90" s="18"/>
      <c r="O90" s="72"/>
      <c r="P90" s="1618">
        <v>300</v>
      </c>
      <c r="Q90" s="1619"/>
      <c r="R90" s="1637" t="str">
        <f>IF(U87=4,IF(O90="","",P90*O90),"")</f>
        <v/>
      </c>
      <c r="S90" s="1638"/>
      <c r="T90" s="1639"/>
      <c r="U90" s="543"/>
      <c r="W90" s="69"/>
      <c r="X90" s="69"/>
      <c r="Y90" s="37"/>
      <c r="Z90" s="37"/>
      <c r="AM90" s="267"/>
      <c r="AN90" s="267"/>
      <c r="AO90" s="267"/>
      <c r="AP90" s="267"/>
      <c r="AQ90" s="267"/>
      <c r="AS90" s="262"/>
    </row>
    <row r="91" spans="2:45" ht="18" customHeight="1" x14ac:dyDescent="0.25">
      <c r="B91" s="150"/>
      <c r="C91" s="645" t="s">
        <v>288</v>
      </c>
      <c r="D91" s="29"/>
      <c r="E91" s="17"/>
      <c r="F91" s="17"/>
      <c r="G91" s="17"/>
      <c r="H91" s="17"/>
      <c r="I91" s="17"/>
      <c r="J91" s="17"/>
      <c r="K91" s="18"/>
      <c r="L91" s="18"/>
      <c r="M91" s="18"/>
      <c r="N91" s="18"/>
      <c r="O91" s="72"/>
      <c r="P91" s="1618">
        <v>365</v>
      </c>
      <c r="Q91" s="1619"/>
      <c r="R91" s="1637" t="str">
        <f>IF(U87=5,IF(O91="","",P91*O91),"")</f>
        <v/>
      </c>
      <c r="S91" s="1638"/>
      <c r="T91" s="1639"/>
      <c r="U91" s="543"/>
      <c r="W91" s="69"/>
      <c r="X91" s="69"/>
      <c r="Y91" s="37"/>
      <c r="Z91" s="37"/>
      <c r="AM91" s="267"/>
      <c r="AN91" s="267"/>
      <c r="AO91" s="267"/>
      <c r="AP91" s="267"/>
      <c r="AQ91" s="267"/>
      <c r="AS91" s="262"/>
    </row>
    <row r="92" spans="2:45" ht="18" customHeight="1" x14ac:dyDescent="0.25">
      <c r="B92" s="150"/>
      <c r="C92" s="645" t="s">
        <v>51</v>
      </c>
      <c r="D92" s="47"/>
      <c r="E92" s="17"/>
      <c r="F92" s="17"/>
      <c r="G92" s="17"/>
      <c r="H92" s="17"/>
      <c r="I92" s="17"/>
      <c r="J92" s="17"/>
      <c r="K92" s="18"/>
      <c r="L92" s="18"/>
      <c r="M92" s="18"/>
      <c r="N92" s="18"/>
      <c r="O92" s="72"/>
      <c r="P92" s="1620">
        <v>70</v>
      </c>
      <c r="Q92" s="1659"/>
      <c r="R92" s="1637" t="str">
        <f>IF(U92,IF(O92="","",P92*O92),"")</f>
        <v/>
      </c>
      <c r="S92" s="1638"/>
      <c r="T92" s="1639"/>
      <c r="U92" s="543" t="b">
        <v>0</v>
      </c>
      <c r="W92" s="69"/>
      <c r="X92" s="69"/>
      <c r="Y92" s="37"/>
      <c r="Z92" s="37"/>
      <c r="AM92" s="267"/>
      <c r="AN92" s="267"/>
      <c r="AO92" s="267"/>
      <c r="AP92" s="267"/>
      <c r="AQ92" s="267"/>
      <c r="AS92" s="262"/>
    </row>
    <row r="93" spans="2:45" ht="18" customHeight="1" x14ac:dyDescent="0.25">
      <c r="B93" s="150"/>
      <c r="C93" s="645" t="s">
        <v>52</v>
      </c>
      <c r="D93" s="65"/>
      <c r="E93" s="17"/>
      <c r="F93" s="17"/>
      <c r="G93" s="17"/>
      <c r="H93" s="17"/>
      <c r="I93" s="17"/>
      <c r="J93" s="17"/>
      <c r="K93" s="18"/>
      <c r="L93" s="18"/>
      <c r="M93" s="18"/>
      <c r="N93" s="18"/>
      <c r="O93" s="72"/>
      <c r="P93" s="1620">
        <v>80</v>
      </c>
      <c r="Q93" s="1659"/>
      <c r="R93" s="1637" t="str">
        <f>IF(U93,IF(O93="","",P93*O93),"")</f>
        <v/>
      </c>
      <c r="S93" s="1638"/>
      <c r="T93" s="1639"/>
      <c r="U93" s="543" t="b">
        <v>0</v>
      </c>
      <c r="W93" s="69"/>
      <c r="X93" s="69"/>
      <c r="Y93" s="37"/>
      <c r="Z93" s="37"/>
      <c r="AM93" s="267"/>
      <c r="AN93" s="267"/>
      <c r="AO93" s="267"/>
      <c r="AP93" s="267"/>
      <c r="AQ93" s="267"/>
      <c r="AS93" s="262"/>
    </row>
    <row r="94" spans="2:45" ht="7.5" customHeight="1" x14ac:dyDescent="0.25">
      <c r="B94" s="19"/>
      <c r="C94" s="20"/>
      <c r="D94" s="20"/>
      <c r="E94" s="20"/>
      <c r="F94" s="20"/>
      <c r="G94" s="20"/>
      <c r="H94" s="20"/>
      <c r="I94" s="20"/>
      <c r="J94" s="20"/>
      <c r="K94" s="20"/>
      <c r="L94" s="20"/>
      <c r="M94" s="20"/>
      <c r="N94" s="20"/>
      <c r="O94" s="36"/>
      <c r="P94" s="36"/>
      <c r="Q94" s="36"/>
      <c r="R94" s="20"/>
      <c r="S94" s="20"/>
      <c r="T94" s="20"/>
      <c r="U94" s="548"/>
      <c r="W94" s="69"/>
      <c r="X94" s="69"/>
      <c r="Y94" s="37"/>
      <c r="Z94" s="262"/>
      <c r="AM94" s="267"/>
      <c r="AN94" s="267"/>
      <c r="AO94" s="267"/>
      <c r="AP94" s="267"/>
      <c r="AQ94" s="267"/>
      <c r="AS94" s="262"/>
    </row>
    <row r="95" spans="2:45" ht="9" customHeight="1" x14ac:dyDescent="0.25">
      <c r="E95" s="40"/>
      <c r="O95" s="37"/>
      <c r="P95" s="37"/>
      <c r="Q95" s="37"/>
      <c r="U95" s="549"/>
      <c r="W95" s="69"/>
      <c r="X95" s="69"/>
      <c r="Y95" s="37"/>
      <c r="Z95" s="262"/>
      <c r="AM95" s="267"/>
      <c r="AN95" s="267"/>
      <c r="AO95" s="267"/>
      <c r="AP95" s="267"/>
      <c r="AQ95" s="267"/>
      <c r="AS95" s="262"/>
    </row>
    <row r="96" spans="2:45" ht="8.25" customHeight="1" x14ac:dyDescent="0.25">
      <c r="B96" s="9"/>
      <c r="C96" s="10"/>
      <c r="D96" s="10"/>
      <c r="E96" s="10"/>
      <c r="F96" s="10"/>
      <c r="G96" s="10"/>
      <c r="H96" s="10"/>
      <c r="I96" s="10"/>
      <c r="J96" s="10"/>
      <c r="K96" s="10"/>
      <c r="L96" s="10"/>
      <c r="M96" s="10"/>
      <c r="N96" s="10"/>
      <c r="O96" s="53"/>
      <c r="P96" s="53"/>
      <c r="Q96" s="53"/>
      <c r="R96" s="53"/>
      <c r="S96" s="53"/>
      <c r="T96" s="53"/>
      <c r="U96" s="551"/>
      <c r="W96" s="69"/>
      <c r="X96" s="69"/>
      <c r="Y96" s="37"/>
      <c r="Z96" s="262"/>
      <c r="AM96" s="267"/>
      <c r="AN96" s="267"/>
      <c r="AO96" s="267"/>
      <c r="AP96" s="267"/>
      <c r="AQ96" s="267"/>
      <c r="AS96" s="262"/>
    </row>
    <row r="97" spans="2:45" x14ac:dyDescent="0.25">
      <c r="B97" s="150"/>
      <c r="C97" s="26" t="s">
        <v>693</v>
      </c>
      <c r="D97" s="27"/>
      <c r="E97" s="27"/>
      <c r="F97" s="27"/>
      <c r="G97" s="27"/>
      <c r="H97" s="27"/>
      <c r="I97" s="27"/>
      <c r="J97" s="27"/>
      <c r="K97" s="27"/>
      <c r="L97" s="27"/>
      <c r="M97" s="27"/>
      <c r="N97" s="27"/>
      <c r="O97" s="54"/>
      <c r="P97" s="54"/>
      <c r="Q97" s="54"/>
      <c r="R97" s="54"/>
      <c r="S97" s="54"/>
      <c r="T97" s="54"/>
      <c r="U97" s="543"/>
      <c r="W97" s="69"/>
      <c r="X97" s="69"/>
      <c r="Y97" s="37"/>
      <c r="Z97" s="262"/>
      <c r="AM97" s="267"/>
      <c r="AN97" s="267"/>
      <c r="AO97" s="267"/>
      <c r="AP97" s="267"/>
      <c r="AQ97" s="267"/>
      <c r="AS97" s="262"/>
    </row>
    <row r="98" spans="2:45" ht="15.75" customHeight="1" x14ac:dyDescent="0.25">
      <c r="B98" s="150"/>
      <c r="C98" s="1739" t="s">
        <v>142</v>
      </c>
      <c r="D98" s="1739"/>
      <c r="E98" s="1739"/>
      <c r="F98" s="1739"/>
      <c r="G98" s="1739"/>
      <c r="H98" s="1739"/>
      <c r="I98" s="1739"/>
      <c r="J98" s="1739"/>
      <c r="K98" s="1739"/>
      <c r="L98" s="1739"/>
      <c r="M98" s="1739"/>
      <c r="N98" s="1739"/>
      <c r="O98" s="1739"/>
      <c r="P98" s="1739"/>
      <c r="Q98" s="1739"/>
      <c r="R98" s="660"/>
      <c r="S98" s="660"/>
      <c r="T98" s="660"/>
      <c r="U98" s="543"/>
      <c r="W98" s="69"/>
      <c r="X98" s="69"/>
      <c r="Y98" s="37"/>
      <c r="Z98" s="262"/>
      <c r="AM98" s="267"/>
      <c r="AN98" s="267"/>
      <c r="AO98" s="267"/>
      <c r="AP98" s="267"/>
      <c r="AQ98" s="267"/>
      <c r="AS98" s="262"/>
    </row>
    <row r="99" spans="2:45" ht="17.25" customHeight="1" x14ac:dyDescent="0.25">
      <c r="B99" s="150"/>
      <c r="C99" s="644" t="s">
        <v>694</v>
      </c>
      <c r="E99" s="17"/>
      <c r="F99" s="107"/>
      <c r="G99" s="17"/>
      <c r="H99" s="34"/>
      <c r="I99" s="34"/>
      <c r="J99" s="29"/>
      <c r="K99" s="1744" t="s">
        <v>695</v>
      </c>
      <c r="L99" s="1745"/>
      <c r="M99" s="1745"/>
      <c r="N99" s="1745"/>
      <c r="O99" s="1745"/>
      <c r="P99" s="1745"/>
      <c r="Q99" s="1745"/>
      <c r="R99" s="1752"/>
      <c r="S99" s="1638"/>
      <c r="T99" s="1740"/>
      <c r="U99" s="543">
        <v>0</v>
      </c>
      <c r="W99" s="69"/>
      <c r="X99" s="69"/>
      <c r="Y99" s="37"/>
      <c r="Z99" s="262"/>
      <c r="AM99" s="267"/>
      <c r="AN99" s="267"/>
      <c r="AO99" s="267"/>
      <c r="AP99" s="267"/>
      <c r="AQ99" s="267"/>
      <c r="AS99" s="262"/>
    </row>
    <row r="100" spans="2:45" ht="17.25" customHeight="1" x14ac:dyDescent="0.25">
      <c r="B100" s="150"/>
      <c r="C100" s="1746" t="s">
        <v>236</v>
      </c>
      <c r="D100" s="1746"/>
      <c r="E100" s="1746"/>
      <c r="F100" s="1746"/>
      <c r="G100" s="1746"/>
      <c r="H100" s="1746"/>
      <c r="I100" s="1746"/>
      <c r="J100" s="1746"/>
      <c r="K100" s="1746"/>
      <c r="L100" s="1746"/>
      <c r="M100" s="1746"/>
      <c r="N100" s="1746"/>
      <c r="O100" s="1746"/>
      <c r="P100" s="1746"/>
      <c r="Q100" s="1746"/>
      <c r="R100" s="660"/>
      <c r="S100" s="660"/>
      <c r="T100" s="660"/>
      <c r="U100" s="543"/>
      <c r="W100" s="69"/>
      <c r="X100" s="69"/>
      <c r="Y100" s="37"/>
      <c r="Z100" s="262"/>
      <c r="AM100" s="267"/>
      <c r="AN100" s="267"/>
      <c r="AO100" s="267"/>
      <c r="AP100" s="267"/>
      <c r="AQ100" s="267"/>
      <c r="AS100" s="262"/>
    </row>
    <row r="101" spans="2:45" ht="17.25" customHeight="1" x14ac:dyDescent="0.25">
      <c r="B101" s="150"/>
      <c r="C101" s="16"/>
      <c r="D101" s="107"/>
      <c r="E101" s="17"/>
      <c r="F101" s="107"/>
      <c r="G101" s="17"/>
      <c r="H101" s="17"/>
      <c r="I101" s="17"/>
      <c r="J101" s="18"/>
      <c r="K101" s="107"/>
      <c r="L101" s="18"/>
      <c r="N101" s="1741"/>
      <c r="O101" s="1742"/>
      <c r="P101" s="1742"/>
      <c r="Q101" s="1742"/>
      <c r="R101" s="1743"/>
      <c r="S101" s="228"/>
      <c r="T101" s="177"/>
      <c r="U101" s="543">
        <v>0</v>
      </c>
      <c r="W101" s="69"/>
      <c r="X101" s="69"/>
      <c r="Y101" s="37"/>
      <c r="Z101" s="262"/>
      <c r="AM101" s="267"/>
      <c r="AN101" s="267"/>
      <c r="AO101" s="267"/>
      <c r="AP101" s="267"/>
      <c r="AQ101" s="267"/>
      <c r="AS101" s="262"/>
    </row>
    <row r="102" spans="2:45" ht="18" customHeight="1" x14ac:dyDescent="0.3">
      <c r="B102" s="150"/>
      <c r="C102" s="665" t="s">
        <v>274</v>
      </c>
      <c r="D102" s="660"/>
      <c r="E102" s="660"/>
      <c r="F102" s="660"/>
      <c r="G102" s="660"/>
      <c r="H102" s="660"/>
      <c r="I102" s="660"/>
      <c r="J102" s="660"/>
      <c r="K102" s="660"/>
      <c r="L102" s="660"/>
      <c r="M102" s="660"/>
      <c r="N102" s="660"/>
      <c r="O102" s="660"/>
      <c r="P102" s="660"/>
      <c r="Q102" s="660"/>
      <c r="R102" s="660"/>
      <c r="S102" s="660"/>
      <c r="T102" s="660"/>
      <c r="U102" s="543"/>
      <c r="W102" s="69"/>
      <c r="X102" s="69"/>
      <c r="Y102" s="37"/>
      <c r="Z102" s="262"/>
      <c r="AM102" s="267"/>
      <c r="AN102" s="267"/>
      <c r="AO102" s="267"/>
      <c r="AP102" s="267"/>
      <c r="AQ102" s="267"/>
      <c r="AS102" s="262"/>
    </row>
    <row r="103" spans="2:45" ht="17.25" customHeight="1" x14ac:dyDescent="0.25">
      <c r="B103" s="150"/>
      <c r="C103" s="645" t="s">
        <v>696</v>
      </c>
      <c r="D103" s="18"/>
      <c r="E103" s="17"/>
      <c r="F103" s="107"/>
      <c r="G103" s="17"/>
      <c r="H103" s="34"/>
      <c r="I103" s="34"/>
      <c r="J103" s="29"/>
      <c r="K103" s="107"/>
      <c r="L103" s="29"/>
      <c r="M103" s="29"/>
      <c r="N103" s="18"/>
      <c r="O103" s="18"/>
      <c r="P103" s="1637" t="s">
        <v>17</v>
      </c>
      <c r="Q103" s="1738"/>
      <c r="R103" s="1637" t="str">
        <f>IF(U103=4,0,"")</f>
        <v/>
      </c>
      <c r="S103" s="1638"/>
      <c r="T103" s="1740"/>
      <c r="U103" s="543">
        <v>0</v>
      </c>
      <c r="W103" s="69"/>
      <c r="X103" s="69"/>
      <c r="Y103" s="37"/>
      <c r="Z103" s="262"/>
      <c r="AM103" s="267"/>
      <c r="AN103" s="267"/>
      <c r="AO103" s="267"/>
      <c r="AP103" s="267"/>
      <c r="AQ103" s="267"/>
      <c r="AS103" s="262"/>
    </row>
    <row r="104" spans="2:45" ht="17.25" customHeight="1" x14ac:dyDescent="0.25">
      <c r="B104" s="150"/>
      <c r="C104" s="645" t="s">
        <v>289</v>
      </c>
      <c r="D104" s="18"/>
      <c r="E104" s="17"/>
      <c r="F104" s="107"/>
      <c r="G104" s="17"/>
      <c r="H104" s="34"/>
      <c r="I104" s="34"/>
      <c r="J104" s="29"/>
      <c r="K104" s="107"/>
      <c r="L104" s="29"/>
      <c r="M104" s="29"/>
      <c r="N104" s="18"/>
      <c r="O104" s="18"/>
      <c r="P104" s="1620">
        <v>35</v>
      </c>
      <c r="Q104" s="1659"/>
      <c r="R104" s="1637" t="str">
        <f>IF(U103=5,P104,"")</f>
        <v/>
      </c>
      <c r="S104" s="1638"/>
      <c r="T104" s="1740"/>
      <c r="U104" s="543"/>
      <c r="W104" s="69"/>
      <c r="X104" s="69"/>
      <c r="Y104" s="37"/>
      <c r="Z104" s="37"/>
      <c r="AM104" s="267"/>
      <c r="AN104" s="267"/>
      <c r="AO104" s="267"/>
      <c r="AP104" s="267"/>
      <c r="AQ104" s="267"/>
      <c r="AS104" s="262"/>
    </row>
    <row r="105" spans="2:45" ht="17.25" customHeight="1" x14ac:dyDescent="0.25">
      <c r="B105" s="150"/>
      <c r="C105" s="645" t="s">
        <v>290</v>
      </c>
      <c r="D105" s="18"/>
      <c r="E105" s="17"/>
      <c r="F105" s="107"/>
      <c r="G105" s="17"/>
      <c r="H105" s="34"/>
      <c r="I105" s="34"/>
      <c r="J105" s="29"/>
      <c r="K105" s="107"/>
      <c r="L105" s="29"/>
      <c r="M105" s="29"/>
      <c r="N105" s="18"/>
      <c r="O105" s="18"/>
      <c r="P105" s="1620">
        <v>55</v>
      </c>
      <c r="Q105" s="1659"/>
      <c r="R105" s="1637" t="str">
        <f>IF(U103=1,P105,"")</f>
        <v/>
      </c>
      <c r="S105" s="1638"/>
      <c r="T105" s="1740"/>
      <c r="U105" s="543"/>
      <c r="W105" s="69"/>
      <c r="X105" s="69"/>
      <c r="Y105" s="37"/>
      <c r="Z105" s="37"/>
      <c r="AM105" s="267"/>
      <c r="AN105" s="267"/>
      <c r="AO105" s="267"/>
      <c r="AP105" s="267"/>
      <c r="AQ105" s="267"/>
      <c r="AS105" s="262"/>
    </row>
    <row r="106" spans="2:45" ht="17.25" customHeight="1" x14ac:dyDescent="0.25">
      <c r="B106" s="150"/>
      <c r="C106" s="645" t="s">
        <v>291</v>
      </c>
      <c r="D106" s="18"/>
      <c r="E106" s="17"/>
      <c r="F106" s="107"/>
      <c r="G106" s="17"/>
      <c r="H106" s="34"/>
      <c r="I106" s="34"/>
      <c r="J106" s="29"/>
      <c r="K106" s="107"/>
      <c r="L106" s="29"/>
      <c r="M106" s="29"/>
      <c r="N106" s="18"/>
      <c r="O106" s="18"/>
      <c r="P106" s="1620">
        <v>95</v>
      </c>
      <c r="Q106" s="1659"/>
      <c r="R106" s="1637" t="str">
        <f>IF(U103=2,P106,"")</f>
        <v/>
      </c>
      <c r="S106" s="1638"/>
      <c r="T106" s="1740"/>
      <c r="U106" s="543"/>
      <c r="W106" s="69"/>
      <c r="X106" s="69"/>
      <c r="Y106" s="37"/>
      <c r="Z106" s="37"/>
      <c r="AM106" s="267"/>
      <c r="AN106" s="267"/>
      <c r="AO106" s="267"/>
      <c r="AP106" s="267"/>
      <c r="AQ106" s="267"/>
      <c r="AS106" s="262"/>
    </row>
    <row r="107" spans="2:45" ht="17.25" customHeight="1" x14ac:dyDescent="0.25">
      <c r="B107" s="150"/>
      <c r="C107" s="646" t="s">
        <v>292</v>
      </c>
      <c r="D107" s="18"/>
      <c r="E107" s="46"/>
      <c r="F107" s="66"/>
      <c r="G107" s="46"/>
      <c r="H107" s="81"/>
      <c r="I107" s="81"/>
      <c r="J107" s="65"/>
      <c r="K107" s="66"/>
      <c r="L107" s="65"/>
      <c r="M107" s="65"/>
      <c r="N107" s="47"/>
      <c r="O107" s="18"/>
      <c r="P107" s="1749">
        <v>150</v>
      </c>
      <c r="Q107" s="1757"/>
      <c r="R107" s="1637" t="str">
        <f>IF(U103=3,P107,"")</f>
        <v/>
      </c>
      <c r="S107" s="1638"/>
      <c r="T107" s="1740"/>
      <c r="U107" s="543"/>
      <c r="W107" s="69"/>
      <c r="X107" s="69"/>
      <c r="Y107" s="37"/>
      <c r="Z107" s="37"/>
      <c r="AM107" s="267"/>
      <c r="AN107" s="267"/>
      <c r="AO107" s="267"/>
      <c r="AP107" s="267"/>
      <c r="AQ107" s="267"/>
      <c r="AS107" s="262"/>
    </row>
    <row r="108" spans="2:45" ht="15.75" customHeight="1" x14ac:dyDescent="0.3">
      <c r="B108" s="150"/>
      <c r="C108" s="665" t="s">
        <v>252</v>
      </c>
      <c r="D108" s="660"/>
      <c r="E108" s="660"/>
      <c r="F108" s="660"/>
      <c r="G108" s="660"/>
      <c r="H108" s="660"/>
      <c r="I108" s="660"/>
      <c r="J108" s="660"/>
      <c r="K108" s="660"/>
      <c r="L108" s="660"/>
      <c r="M108" s="660"/>
      <c r="N108" s="660"/>
      <c r="O108" s="660"/>
      <c r="P108" s="660"/>
      <c r="Q108" s="660"/>
      <c r="R108" s="660"/>
      <c r="S108" s="660"/>
      <c r="T108" s="660"/>
      <c r="U108" s="543" t="b">
        <v>1</v>
      </c>
      <c r="W108" s="69"/>
      <c r="X108" s="69"/>
      <c r="Y108" s="37"/>
      <c r="Z108" s="262"/>
      <c r="AM108" s="267"/>
      <c r="AN108" s="267"/>
      <c r="AO108" s="267"/>
      <c r="AP108" s="267"/>
      <c r="AQ108" s="267"/>
      <c r="AS108" s="262"/>
    </row>
    <row r="109" spans="2:45" ht="16.5" customHeight="1" x14ac:dyDescent="0.25">
      <c r="B109" s="150"/>
      <c r="C109" s="645" t="s">
        <v>6538</v>
      </c>
      <c r="D109" s="107"/>
      <c r="E109" s="17"/>
      <c r="F109" s="107"/>
      <c r="G109" s="17"/>
      <c r="H109" s="34"/>
      <c r="I109" s="34"/>
      <c r="J109" s="29"/>
      <c r="K109" s="107"/>
      <c r="L109" s="29"/>
      <c r="M109" s="29"/>
      <c r="N109" s="18"/>
      <c r="O109" s="667"/>
      <c r="P109" s="1637" t="s">
        <v>17</v>
      </c>
      <c r="Q109" s="1738"/>
      <c r="R109" s="1637" t="str">
        <f>IF(U109=3,0,"")</f>
        <v/>
      </c>
      <c r="S109" s="1638"/>
      <c r="T109" s="1740"/>
      <c r="U109" s="1">
        <v>0</v>
      </c>
      <c r="W109" s="69"/>
      <c r="X109" s="69"/>
      <c r="AM109" s="267"/>
      <c r="AN109" s="267"/>
      <c r="AO109" s="267"/>
      <c r="AP109" s="267"/>
      <c r="AQ109" s="267"/>
    </row>
    <row r="110" spans="2:45" ht="16.5" customHeight="1" x14ac:dyDescent="0.25">
      <c r="B110" s="150"/>
      <c r="C110" s="645" t="s">
        <v>290</v>
      </c>
      <c r="D110" s="107"/>
      <c r="E110" s="17"/>
      <c r="F110" s="107"/>
      <c r="G110" s="17"/>
      <c r="H110" s="34"/>
      <c r="I110" s="34"/>
      <c r="J110" s="29"/>
      <c r="K110" s="107"/>
      <c r="L110" s="29"/>
      <c r="M110" s="29"/>
      <c r="N110" s="18"/>
      <c r="O110" s="667"/>
      <c r="P110" s="1620">
        <v>75</v>
      </c>
      <c r="Q110" s="1659"/>
      <c r="R110" s="1637" t="str">
        <f>IF(U109=6,P110,"")</f>
        <v/>
      </c>
      <c r="S110" s="1638"/>
      <c r="T110" s="1740"/>
      <c r="U110" s="1"/>
      <c r="W110" s="69"/>
      <c r="X110" s="69"/>
      <c r="Z110" s="37"/>
      <c r="AM110" s="267"/>
      <c r="AN110" s="267"/>
      <c r="AO110" s="267"/>
      <c r="AP110" s="267"/>
      <c r="AQ110" s="267"/>
    </row>
    <row r="111" spans="2:45" ht="16.5" customHeight="1" x14ac:dyDescent="0.25">
      <c r="B111" s="150"/>
      <c r="C111" s="645" t="s">
        <v>291</v>
      </c>
      <c r="D111" s="107"/>
      <c r="E111" s="17"/>
      <c r="F111" s="107"/>
      <c r="G111" s="17"/>
      <c r="H111" s="34"/>
      <c r="I111" s="34"/>
      <c r="J111" s="29"/>
      <c r="K111" s="107"/>
      <c r="L111" s="29"/>
      <c r="M111" s="29"/>
      <c r="N111" s="18"/>
      <c r="O111" s="667"/>
      <c r="P111" s="1620">
        <v>115</v>
      </c>
      <c r="Q111" s="1659"/>
      <c r="R111" s="1637" t="str">
        <f>IF(U109=1,P111,"")</f>
        <v/>
      </c>
      <c r="S111" s="1638"/>
      <c r="T111" s="1740"/>
      <c r="U111" s="1"/>
      <c r="W111" s="69"/>
      <c r="X111" s="69"/>
      <c r="Y111" s="262"/>
      <c r="Z111" s="37"/>
      <c r="AM111" s="267"/>
      <c r="AN111" s="267"/>
      <c r="AO111" s="267"/>
      <c r="AP111" s="267"/>
      <c r="AQ111" s="267"/>
    </row>
    <row r="112" spans="2:45" ht="16.5" customHeight="1" x14ac:dyDescent="0.25">
      <c r="B112" s="150"/>
      <c r="C112" s="646" t="s">
        <v>292</v>
      </c>
      <c r="D112" s="66"/>
      <c r="E112" s="46"/>
      <c r="F112" s="66"/>
      <c r="G112" s="46"/>
      <c r="H112" s="81"/>
      <c r="I112" s="81"/>
      <c r="J112" s="65"/>
      <c r="K112" s="66"/>
      <c r="L112" s="65"/>
      <c r="M112" s="65"/>
      <c r="N112" s="47"/>
      <c r="O112" s="1501"/>
      <c r="P112" s="1749">
        <v>180</v>
      </c>
      <c r="Q112" s="1757"/>
      <c r="R112" s="1637" t="str">
        <f>IF(U109=2,P112,"")</f>
        <v/>
      </c>
      <c r="S112" s="1638"/>
      <c r="T112" s="1740"/>
      <c r="U112" s="1"/>
      <c r="W112" s="69"/>
      <c r="X112" s="69"/>
      <c r="Z112" s="37"/>
      <c r="AM112" s="267"/>
      <c r="AN112" s="267"/>
      <c r="AO112" s="267"/>
      <c r="AP112" s="267"/>
      <c r="AQ112" s="267"/>
    </row>
    <row r="113" spans="2:45" ht="16.5" customHeight="1" x14ac:dyDescent="0.25">
      <c r="B113" s="150"/>
      <c r="C113" s="646" t="s">
        <v>293</v>
      </c>
      <c r="D113" s="66"/>
      <c r="E113" s="21"/>
      <c r="G113" s="21"/>
      <c r="H113" s="139"/>
      <c r="I113" s="81"/>
      <c r="J113" s="65"/>
      <c r="K113" s="66"/>
      <c r="L113" s="65"/>
      <c r="M113" s="65"/>
      <c r="N113" s="47"/>
      <c r="O113" s="1501"/>
      <c r="P113" s="1627">
        <v>245</v>
      </c>
      <c r="Q113" s="1688"/>
      <c r="R113" s="1637" t="str">
        <f>IF(U109=4,P113,"")</f>
        <v/>
      </c>
      <c r="S113" s="1638"/>
      <c r="T113" s="1740"/>
      <c r="U113" s="1"/>
      <c r="W113" s="69"/>
      <c r="X113" s="69"/>
      <c r="Z113" s="37"/>
      <c r="AM113" s="267"/>
      <c r="AN113" s="267"/>
      <c r="AO113" s="267"/>
      <c r="AP113" s="267"/>
      <c r="AQ113" s="267"/>
    </row>
    <row r="114" spans="2:45" ht="16.5" customHeight="1" x14ac:dyDescent="0.25">
      <c r="B114" s="150"/>
      <c r="C114" s="646" t="s">
        <v>59</v>
      </c>
      <c r="D114" s="66"/>
      <c r="E114" s="1500"/>
      <c r="F114" s="1758"/>
      <c r="G114" s="1758"/>
      <c r="H114" s="1759"/>
      <c r="I114" s="1498" t="str">
        <f>IF(F114="Custom - Enter Length","==&gt;&gt;&gt;","")</f>
        <v/>
      </c>
      <c r="J114" s="1499"/>
      <c r="K114" s="1496" t="s">
        <v>6536</v>
      </c>
      <c r="L114" s="65"/>
      <c r="M114" s="65"/>
      <c r="N114" s="47"/>
      <c r="O114" s="1501"/>
      <c r="P114" s="1627" t="s">
        <v>849</v>
      </c>
      <c r="Q114" s="1688"/>
      <c r="R114" s="1754" t="str">
        <f>IF(U109=5,"Call Sales Rep","")</f>
        <v/>
      </c>
      <c r="S114" s="1755"/>
      <c r="T114" s="1756"/>
      <c r="U114" s="1">
        <v>4</v>
      </c>
      <c r="W114" s="69"/>
      <c r="X114" s="69"/>
      <c r="Z114" s="37"/>
      <c r="AB114" s="186" t="s">
        <v>314</v>
      </c>
      <c r="AM114" s="267"/>
      <c r="AN114" s="267"/>
      <c r="AO114" s="267"/>
      <c r="AP114" s="267"/>
      <c r="AQ114" s="267"/>
    </row>
    <row r="115" spans="2:45" ht="3.75" customHeight="1" x14ac:dyDescent="0.25">
      <c r="B115" s="150"/>
      <c r="C115" s="450"/>
      <c r="D115"/>
      <c r="E115"/>
      <c r="F115"/>
      <c r="G115"/>
      <c r="H115"/>
      <c r="I115"/>
      <c r="J115"/>
      <c r="K115"/>
      <c r="L115"/>
      <c r="M115"/>
      <c r="N115"/>
      <c r="O115"/>
      <c r="P115"/>
      <c r="Q115"/>
      <c r="R115"/>
      <c r="S115"/>
      <c r="T115"/>
      <c r="U115" s="543"/>
      <c r="W115" s="69"/>
      <c r="X115" s="69"/>
      <c r="Y115" s="37"/>
      <c r="Z115" s="262"/>
      <c r="AB115" s="186" t="s">
        <v>6539</v>
      </c>
      <c r="AM115" s="267"/>
      <c r="AN115" s="267"/>
      <c r="AO115" s="267"/>
      <c r="AP115" s="267"/>
      <c r="AQ115" s="267"/>
      <c r="AS115" s="262"/>
    </row>
    <row r="116" spans="2:45" ht="25.5" customHeight="1" x14ac:dyDescent="0.25">
      <c r="B116" s="150"/>
      <c r="C116" s="1753" t="s">
        <v>771</v>
      </c>
      <c r="D116" s="1753"/>
      <c r="E116" s="1753"/>
      <c r="F116" s="1753"/>
      <c r="G116" s="1753"/>
      <c r="H116" s="1753"/>
      <c r="I116" s="1753"/>
      <c r="J116" s="1753"/>
      <c r="K116" s="1753"/>
      <c r="L116" s="1753"/>
      <c r="M116" s="1753"/>
      <c r="N116" s="1753"/>
      <c r="O116" s="664" t="s">
        <v>793</v>
      </c>
      <c r="P116" s="662"/>
      <c r="Q116" s="662"/>
      <c r="R116" s="658"/>
      <c r="S116" s="663"/>
      <c r="T116" s="663"/>
      <c r="U116" s="543"/>
      <c r="W116" s="69"/>
      <c r="X116" s="69"/>
      <c r="Y116" s="37"/>
      <c r="Z116" s="262"/>
      <c r="AB116" s="186" t="s">
        <v>6533</v>
      </c>
      <c r="AM116" s="267"/>
      <c r="AN116" s="267"/>
      <c r="AO116" s="267"/>
      <c r="AP116" s="267"/>
      <c r="AQ116" s="267"/>
      <c r="AS116" s="262"/>
    </row>
    <row r="117" spans="2:45" ht="18" customHeight="1" x14ac:dyDescent="0.25">
      <c r="B117" s="150"/>
      <c r="C117" s="645" t="s">
        <v>328</v>
      </c>
      <c r="D117" s="18"/>
      <c r="E117" s="17"/>
      <c r="F117" s="107"/>
      <c r="G117" s="17"/>
      <c r="H117" s="34"/>
      <c r="I117" s="34"/>
      <c r="J117" s="29"/>
      <c r="K117" s="107"/>
      <c r="L117" s="18"/>
      <c r="M117" s="29"/>
      <c r="N117" s="18"/>
      <c r="O117" s="72"/>
      <c r="P117" s="1627" t="s">
        <v>17</v>
      </c>
      <c r="Q117" s="1688"/>
      <c r="R117" s="1637" t="str">
        <f>IF(U117,IF(O117&gt;0,0,""),"")</f>
        <v/>
      </c>
      <c r="S117" s="1638"/>
      <c r="T117" s="1740"/>
      <c r="U117" s="543" t="b">
        <v>0</v>
      </c>
      <c r="W117" s="69"/>
      <c r="X117" s="69"/>
      <c r="Y117" s="37"/>
      <c r="Z117" s="262"/>
      <c r="AB117" s="186" t="s">
        <v>6534</v>
      </c>
      <c r="AM117" s="267"/>
      <c r="AN117" s="267"/>
      <c r="AO117" s="267"/>
      <c r="AP117" s="267"/>
      <c r="AQ117" s="267"/>
      <c r="AS117" s="262"/>
    </row>
    <row r="118" spans="2:45" ht="18" customHeight="1" x14ac:dyDescent="0.25">
      <c r="B118" s="150"/>
      <c r="C118" s="645" t="s">
        <v>329</v>
      </c>
      <c r="D118" s="18"/>
      <c r="E118" s="17"/>
      <c r="F118" s="107"/>
      <c r="G118" s="17"/>
      <c r="H118" s="34"/>
      <c r="I118" s="34"/>
      <c r="J118" s="29"/>
      <c r="K118" s="107"/>
      <c r="L118" s="18"/>
      <c r="M118" s="29"/>
      <c r="N118" s="18"/>
      <c r="O118" s="72"/>
      <c r="P118" s="1627">
        <v>50</v>
      </c>
      <c r="Q118" s="1688"/>
      <c r="R118" s="1637" t="str">
        <f>IF(U118,IF(O118&gt;0,P118*O118,""),"")</f>
        <v/>
      </c>
      <c r="S118" s="1638"/>
      <c r="T118" s="1740"/>
      <c r="U118" s="543" t="b">
        <v>0</v>
      </c>
      <c r="W118" s="69"/>
      <c r="X118" s="69"/>
      <c r="Y118" s="37"/>
      <c r="Z118" s="37"/>
      <c r="AB118" s="186" t="s">
        <v>6535</v>
      </c>
      <c r="AM118" s="267"/>
      <c r="AN118" s="267"/>
      <c r="AO118" s="267"/>
      <c r="AP118" s="267"/>
      <c r="AQ118" s="267"/>
      <c r="AS118" s="262"/>
    </row>
    <row r="119" spans="2:45" ht="18" customHeight="1" x14ac:dyDescent="0.25">
      <c r="B119" s="150"/>
      <c r="C119" s="646" t="s">
        <v>265</v>
      </c>
      <c r="D119" s="18"/>
      <c r="E119" s="17"/>
      <c r="F119" s="107"/>
      <c r="G119" s="17"/>
      <c r="H119" s="34"/>
      <c r="I119" s="34"/>
      <c r="J119" s="29"/>
      <c r="K119" s="107"/>
      <c r="L119" s="18"/>
      <c r="M119" s="29"/>
      <c r="N119" s="18"/>
      <c r="O119" s="72"/>
      <c r="P119" s="1637">
        <v>10</v>
      </c>
      <c r="Q119" s="1738"/>
      <c r="R119" s="1637" t="str">
        <f>IF(U119,IF(O119&gt;0,P119*O119,""),"")</f>
        <v/>
      </c>
      <c r="S119" s="1638"/>
      <c r="T119" s="1740"/>
      <c r="U119" s="543" t="b">
        <v>0</v>
      </c>
      <c r="W119" s="69"/>
      <c r="X119" s="69"/>
      <c r="Y119" s="37"/>
      <c r="Z119" s="37"/>
      <c r="AB119" s="186" t="s">
        <v>6537</v>
      </c>
      <c r="AM119" s="267"/>
      <c r="AN119" s="267"/>
      <c r="AO119" s="267"/>
      <c r="AP119" s="267"/>
      <c r="AQ119" s="267"/>
      <c r="AS119" s="262"/>
    </row>
    <row r="120" spans="2:45" ht="3.75" customHeight="1" x14ac:dyDescent="0.3">
      <c r="B120" s="150"/>
      <c r="C120" s="450" t="s">
        <v>105</v>
      </c>
      <c r="D120"/>
      <c r="E120"/>
      <c r="F120"/>
      <c r="G120"/>
      <c r="H120"/>
      <c r="I120"/>
      <c r="J120"/>
      <c r="K120"/>
      <c r="L120"/>
      <c r="M120"/>
      <c r="N120"/>
      <c r="O120"/>
      <c r="P120"/>
      <c r="Q120"/>
      <c r="R120"/>
      <c r="S120"/>
      <c r="T120"/>
      <c r="U120" s="543"/>
      <c r="W120" s="69"/>
      <c r="X120" s="69"/>
      <c r="Y120" s="37"/>
      <c r="Z120" s="262"/>
      <c r="AM120" s="267"/>
      <c r="AN120" s="267"/>
      <c r="AO120" s="267"/>
      <c r="AP120" s="267"/>
      <c r="AQ120" s="267"/>
      <c r="AS120" s="262"/>
    </row>
    <row r="121" spans="2:45" ht="15.75" customHeight="1" x14ac:dyDescent="0.25">
      <c r="B121" s="150"/>
      <c r="C121" s="2004" t="s">
        <v>203</v>
      </c>
      <c r="D121" s="2004"/>
      <c r="E121" s="2004"/>
      <c r="F121" s="2004"/>
      <c r="G121" s="2004"/>
      <c r="H121" s="2004"/>
      <c r="I121" s="2004"/>
      <c r="J121" s="2004"/>
      <c r="K121" s="2004"/>
      <c r="L121" s="651"/>
      <c r="M121" s="661"/>
      <c r="N121" s="651"/>
      <c r="O121" s="664" t="s">
        <v>793</v>
      </c>
      <c r="P121" s="662"/>
      <c r="Q121" s="662"/>
      <c r="R121" s="658"/>
      <c r="S121" s="663"/>
      <c r="T121" s="663"/>
      <c r="U121" s="543"/>
      <c r="W121" s="69"/>
      <c r="X121" s="69"/>
      <c r="Y121" s="37"/>
      <c r="Z121" s="262"/>
      <c r="AM121" s="267"/>
      <c r="AN121" s="267"/>
      <c r="AO121" s="267"/>
      <c r="AP121" s="267"/>
      <c r="AQ121" s="267"/>
      <c r="AS121" s="262"/>
    </row>
    <row r="122" spans="2:45" ht="18" customHeight="1" x14ac:dyDescent="0.25">
      <c r="B122" s="150"/>
      <c r="C122" s="645" t="s">
        <v>330</v>
      </c>
      <c r="D122" s="18"/>
      <c r="E122" s="17"/>
      <c r="F122" s="107"/>
      <c r="G122" s="17"/>
      <c r="H122" s="34"/>
      <c r="I122" s="34"/>
      <c r="J122" s="29"/>
      <c r="K122" s="107"/>
      <c r="L122" s="18"/>
      <c r="M122" s="29"/>
      <c r="N122" s="18"/>
      <c r="O122" s="72"/>
      <c r="P122" s="1627" t="s">
        <v>17</v>
      </c>
      <c r="Q122" s="1688"/>
      <c r="R122" s="1637" t="str">
        <f>IF(U122,IF(O122&gt;0,0,""),"")</f>
        <v/>
      </c>
      <c r="S122" s="1638"/>
      <c r="T122" s="1740"/>
      <c r="U122" s="543" t="b">
        <v>0</v>
      </c>
      <c r="W122" s="69"/>
      <c r="X122" s="69"/>
      <c r="Y122" s="37"/>
      <c r="Z122" s="262"/>
      <c r="AM122" s="267"/>
      <c r="AN122" s="267"/>
      <c r="AO122" s="267"/>
      <c r="AP122" s="267"/>
      <c r="AQ122" s="267"/>
      <c r="AS122" s="262"/>
    </row>
    <row r="123" spans="2:45" ht="18" customHeight="1" x14ac:dyDescent="0.25">
      <c r="B123" s="150"/>
      <c r="C123" s="645" t="s">
        <v>331</v>
      </c>
      <c r="D123" s="18"/>
      <c r="E123" s="17"/>
      <c r="F123" s="107"/>
      <c r="G123" s="17"/>
      <c r="H123" s="34"/>
      <c r="I123" s="34"/>
      <c r="J123" s="29"/>
      <c r="K123" s="107"/>
      <c r="L123" s="18"/>
      <c r="M123" s="29"/>
      <c r="N123" s="18"/>
      <c r="O123" s="72"/>
      <c r="P123" s="1627">
        <v>45</v>
      </c>
      <c r="Q123" s="1688"/>
      <c r="R123" s="1637" t="str">
        <f>IF(U123,IF(O123&gt;0,O123*P123,""),"")</f>
        <v/>
      </c>
      <c r="S123" s="1638"/>
      <c r="T123" s="1740"/>
      <c r="U123" s="543" t="b">
        <v>0</v>
      </c>
      <c r="W123" s="69"/>
      <c r="X123" s="69"/>
      <c r="Y123" s="37"/>
      <c r="Z123" s="37"/>
      <c r="AM123" s="267"/>
      <c r="AN123" s="267"/>
      <c r="AO123" s="267"/>
      <c r="AP123" s="267"/>
      <c r="AQ123" s="267"/>
      <c r="AS123" s="262"/>
    </row>
    <row r="124" spans="2:45" ht="18" customHeight="1" x14ac:dyDescent="0.25">
      <c r="B124" s="150"/>
      <c r="C124" s="646" t="s">
        <v>332</v>
      </c>
      <c r="D124" s="18"/>
      <c r="E124" s="17"/>
      <c r="F124" s="107"/>
      <c r="G124" s="17"/>
      <c r="H124" s="34"/>
      <c r="I124" s="34"/>
      <c r="J124" s="29"/>
      <c r="K124" s="107"/>
      <c r="L124" s="18"/>
      <c r="M124" s="29"/>
      <c r="N124" s="18"/>
      <c r="O124" s="72"/>
      <c r="P124" s="1637">
        <v>105</v>
      </c>
      <c r="Q124" s="1738"/>
      <c r="R124" s="1637" t="str">
        <f>IF(U124,IF(O124&gt;0,O124*P124,""),"")</f>
        <v/>
      </c>
      <c r="S124" s="1638"/>
      <c r="T124" s="1740"/>
      <c r="U124" s="543" t="b">
        <v>0</v>
      </c>
      <c r="W124" s="69"/>
      <c r="X124" s="69"/>
      <c r="Y124" s="37"/>
      <c r="Z124" s="37"/>
      <c r="AM124" s="267"/>
      <c r="AN124" s="267"/>
      <c r="AO124" s="267"/>
      <c r="AP124" s="267"/>
      <c r="AQ124" s="267"/>
      <c r="AS124" s="262"/>
    </row>
    <row r="125" spans="2:45" ht="17.25" customHeight="1" x14ac:dyDescent="0.3">
      <c r="B125" s="150"/>
      <c r="C125" s="1746" t="s">
        <v>117</v>
      </c>
      <c r="D125" s="1739"/>
      <c r="E125" s="1746"/>
      <c r="F125" s="1746"/>
      <c r="G125" s="1746"/>
      <c r="H125" s="1746"/>
      <c r="I125" s="1746"/>
      <c r="J125" s="1746"/>
      <c r="K125" s="1746"/>
      <c r="L125" s="651"/>
      <c r="M125" s="661"/>
      <c r="N125" s="651"/>
      <c r="O125" s="664" t="s">
        <v>793</v>
      </c>
      <c r="P125" s="662"/>
      <c r="Q125" s="662"/>
      <c r="R125" s="658"/>
      <c r="S125" s="663"/>
      <c r="T125" s="663"/>
      <c r="U125" s="543"/>
      <c r="W125" s="69"/>
      <c r="X125" s="69"/>
      <c r="Y125" s="37"/>
      <c r="Z125" s="262"/>
      <c r="AM125" s="267"/>
      <c r="AN125" s="267"/>
      <c r="AO125" s="267"/>
      <c r="AP125" s="267"/>
      <c r="AQ125" s="267"/>
      <c r="AS125" s="262"/>
    </row>
    <row r="126" spans="2:45" ht="18" customHeight="1" x14ac:dyDescent="0.25">
      <c r="B126" s="150"/>
      <c r="C126" s="645" t="s">
        <v>333</v>
      </c>
      <c r="D126" s="18"/>
      <c r="E126" s="17"/>
      <c r="F126" s="107"/>
      <c r="G126" s="17"/>
      <c r="H126" s="34"/>
      <c r="I126" s="34"/>
      <c r="J126" s="29"/>
      <c r="K126" s="107"/>
      <c r="L126" s="18"/>
      <c r="M126" s="29"/>
      <c r="N126" s="18"/>
      <c r="O126" s="18"/>
      <c r="P126" s="1627" t="s">
        <v>17</v>
      </c>
      <c r="Q126" s="1688"/>
      <c r="R126" s="1637" t="str">
        <f>IF(U126=TRUE,P126,"")</f>
        <v/>
      </c>
      <c r="S126" s="1638"/>
      <c r="T126" s="1740"/>
      <c r="U126" s="543" t="b">
        <v>0</v>
      </c>
      <c r="W126" s="69"/>
      <c r="X126" s="69"/>
      <c r="Y126" s="37"/>
      <c r="Z126" s="262"/>
      <c r="AM126" s="267"/>
      <c r="AN126" s="267"/>
      <c r="AO126" s="267"/>
      <c r="AP126" s="267"/>
      <c r="AQ126" s="267"/>
      <c r="AS126" s="262"/>
    </row>
    <row r="127" spans="2:45" ht="18" customHeight="1" x14ac:dyDescent="0.25">
      <c r="B127" s="150"/>
      <c r="C127" s="645" t="s">
        <v>334</v>
      </c>
      <c r="D127" s="18"/>
      <c r="E127" s="17"/>
      <c r="F127" s="107"/>
      <c r="G127" s="17"/>
      <c r="H127" s="34"/>
      <c r="I127" s="34"/>
      <c r="J127" s="29"/>
      <c r="K127" s="107"/>
      <c r="L127" s="18"/>
      <c r="M127" s="29"/>
      <c r="N127" s="18"/>
      <c r="O127" s="647"/>
      <c r="P127" s="1637">
        <v>90</v>
      </c>
      <c r="Q127" s="1738"/>
      <c r="R127" s="1637" t="str">
        <f>IF(U127,O127*P127,"")</f>
        <v/>
      </c>
      <c r="S127" s="1638"/>
      <c r="T127" s="1740"/>
      <c r="U127" s="543" t="b">
        <v>0</v>
      </c>
      <c r="W127" s="69"/>
      <c r="X127" s="69"/>
      <c r="Y127" s="37"/>
      <c r="Z127" s="37"/>
      <c r="AM127" s="267"/>
      <c r="AN127" s="267"/>
      <c r="AO127" s="267"/>
      <c r="AP127" s="267"/>
      <c r="AQ127" s="267"/>
      <c r="AS127" s="262"/>
    </row>
    <row r="128" spans="2:45" ht="3.75" customHeight="1" x14ac:dyDescent="0.25">
      <c r="B128" s="150"/>
      <c r="D128" s="45"/>
      <c r="O128" s="32"/>
      <c r="P128" s="32"/>
      <c r="Q128" s="32"/>
      <c r="R128" s="32"/>
      <c r="S128" s="32"/>
      <c r="T128" s="32"/>
      <c r="U128" s="543"/>
      <c r="W128" s="69"/>
      <c r="X128" s="69"/>
      <c r="Y128" s="37"/>
      <c r="Z128" s="262"/>
      <c r="AM128" s="267"/>
      <c r="AN128" s="267"/>
      <c r="AO128" s="267"/>
      <c r="AP128" s="267"/>
      <c r="AQ128" s="267"/>
      <c r="AS128" s="262"/>
    </row>
    <row r="129" spans="2:45" ht="17.25" customHeight="1" x14ac:dyDescent="0.3">
      <c r="B129" s="150"/>
      <c r="C129" s="1739" t="s">
        <v>255</v>
      </c>
      <c r="D129" s="1739"/>
      <c r="E129" s="1739"/>
      <c r="F129" s="1739"/>
      <c r="G129" s="1739"/>
      <c r="H129" s="1739"/>
      <c r="I129" s="1739"/>
      <c r="J129" s="1739"/>
      <c r="K129" s="1739"/>
      <c r="L129" s="1739"/>
      <c r="M129" s="1739"/>
      <c r="N129" s="1739"/>
      <c r="O129" s="1739"/>
      <c r="P129" s="1739"/>
      <c r="Q129" s="1739"/>
      <c r="R129" s="660"/>
      <c r="S129" s="660"/>
      <c r="T129" s="660"/>
      <c r="U129" s="543"/>
      <c r="W129" s="69"/>
      <c r="X129" s="69"/>
      <c r="Y129" s="37"/>
      <c r="Z129" s="262"/>
      <c r="AM129" s="267"/>
      <c r="AN129" s="267"/>
      <c r="AO129" s="267"/>
      <c r="AP129" s="267"/>
      <c r="AQ129" s="267"/>
      <c r="AS129" s="262"/>
    </row>
    <row r="130" spans="2:45" ht="18" customHeight="1" x14ac:dyDescent="0.25">
      <c r="B130" s="150"/>
      <c r="C130" s="645" t="s">
        <v>335</v>
      </c>
      <c r="D130" s="18"/>
      <c r="E130" s="17"/>
      <c r="F130" s="107"/>
      <c r="G130" s="17"/>
      <c r="H130" s="34"/>
      <c r="I130" s="34"/>
      <c r="J130" s="29"/>
      <c r="K130" s="107"/>
      <c r="L130" s="29"/>
      <c r="M130" s="29"/>
      <c r="N130" s="18"/>
      <c r="O130" s="18"/>
      <c r="P130" s="1627" t="s">
        <v>17</v>
      </c>
      <c r="Q130" s="1688"/>
      <c r="R130" s="1637" t="str">
        <f>IF(U130=1,0,"")</f>
        <v/>
      </c>
      <c r="S130" s="1638"/>
      <c r="T130" s="1740"/>
      <c r="U130" s="543">
        <v>0</v>
      </c>
      <c r="W130" s="69"/>
      <c r="X130" s="69"/>
      <c r="Y130" s="37"/>
      <c r="Z130" s="262"/>
      <c r="AM130" s="267"/>
      <c r="AN130" s="267"/>
      <c r="AO130" s="267"/>
      <c r="AP130" s="267"/>
      <c r="AQ130" s="267"/>
      <c r="AS130" s="262"/>
    </row>
    <row r="131" spans="2:45" ht="18" customHeight="1" x14ac:dyDescent="0.25">
      <c r="B131" s="150"/>
      <c r="C131" s="645" t="s">
        <v>292</v>
      </c>
      <c r="D131" s="18"/>
      <c r="E131" s="17"/>
      <c r="F131" s="107"/>
      <c r="G131" s="17"/>
      <c r="H131" s="34"/>
      <c r="I131" s="34"/>
      <c r="J131" s="29"/>
      <c r="K131" s="107"/>
      <c r="L131" s="29"/>
      <c r="M131" s="29"/>
      <c r="N131" s="18"/>
      <c r="O131" s="18"/>
      <c r="P131" s="1627">
        <v>35</v>
      </c>
      <c r="Q131" s="1688"/>
      <c r="R131" s="1637" t="str">
        <f>IF(U130=2,P131,"")</f>
        <v/>
      </c>
      <c r="S131" s="1638"/>
      <c r="T131" s="1740"/>
      <c r="U131" s="543" t="b">
        <v>0</v>
      </c>
      <c r="W131" s="69"/>
      <c r="X131" s="69"/>
      <c r="Y131" s="37"/>
      <c r="Z131" s="37"/>
      <c r="AM131" s="267"/>
      <c r="AN131" s="267"/>
      <c r="AO131" s="267"/>
      <c r="AP131" s="267"/>
      <c r="AQ131" s="267"/>
      <c r="AS131" s="262"/>
    </row>
    <row r="132" spans="2:45" ht="18" customHeight="1" x14ac:dyDescent="0.25">
      <c r="B132" s="150"/>
      <c r="C132" s="646" t="s">
        <v>314</v>
      </c>
      <c r="D132" s="18"/>
      <c r="E132" s="17"/>
      <c r="F132" s="107"/>
      <c r="G132" s="17"/>
      <c r="H132" s="34"/>
      <c r="I132" s="34"/>
      <c r="J132" s="29"/>
      <c r="K132" s="107"/>
      <c r="L132" s="29"/>
      <c r="M132" s="29"/>
      <c r="N132" s="18"/>
      <c r="O132" s="18"/>
      <c r="P132" s="1637">
        <v>55</v>
      </c>
      <c r="Q132" s="1738"/>
      <c r="R132" s="1637" t="str">
        <f>IF(U130=3,P132,"")</f>
        <v/>
      </c>
      <c r="S132" s="1638"/>
      <c r="T132" s="1740"/>
      <c r="U132" s="543"/>
      <c r="W132" s="69"/>
      <c r="X132" s="69"/>
      <c r="Y132" s="37"/>
      <c r="Z132" s="37"/>
      <c r="AM132" s="267"/>
      <c r="AN132" s="267"/>
      <c r="AO132" s="267"/>
      <c r="AP132" s="267"/>
      <c r="AQ132" s="267"/>
      <c r="AS132" s="262"/>
    </row>
    <row r="133" spans="2:45" ht="8.25" customHeight="1" x14ac:dyDescent="0.25">
      <c r="B133" s="19"/>
      <c r="C133" s="179"/>
      <c r="D133" s="179"/>
      <c r="E133" s="15"/>
      <c r="F133" s="179"/>
      <c r="G133" s="15"/>
      <c r="H133" s="15"/>
      <c r="I133" s="15"/>
      <c r="J133" s="20"/>
      <c r="K133" s="179"/>
      <c r="L133" s="20"/>
      <c r="M133" s="20"/>
      <c r="N133" s="20"/>
      <c r="O133" s="193"/>
      <c r="P133" s="194"/>
      <c r="Q133" s="194"/>
      <c r="R133" s="193"/>
      <c r="S133" s="195"/>
      <c r="T133" s="195"/>
      <c r="U133" s="548"/>
      <c r="W133" s="69"/>
      <c r="X133" s="69"/>
      <c r="Y133" s="37"/>
      <c r="Z133" s="262"/>
      <c r="AM133" s="267"/>
      <c r="AN133" s="267"/>
      <c r="AO133" s="267"/>
      <c r="AP133" s="267"/>
      <c r="AQ133" s="267"/>
      <c r="AS133" s="262"/>
    </row>
    <row r="134" spans="2:45" ht="9" customHeight="1" x14ac:dyDescent="0.25">
      <c r="C134" s="1763"/>
      <c r="D134" s="1764"/>
      <c r="E134" s="1764"/>
      <c r="F134" s="1764"/>
      <c r="G134" s="1764"/>
      <c r="H134" s="1764"/>
      <c r="I134" s="1764"/>
      <c r="J134" s="1764"/>
      <c r="K134" s="1764"/>
      <c r="L134" s="1764"/>
      <c r="M134" s="1764"/>
      <c r="N134" s="1764"/>
      <c r="O134" s="1764"/>
      <c r="P134" s="1764"/>
      <c r="Q134" s="1764"/>
      <c r="R134" s="1764"/>
      <c r="S134" s="1764"/>
      <c r="T134" s="1764"/>
      <c r="U134" s="69"/>
      <c r="W134" s="69"/>
      <c r="X134" s="69"/>
      <c r="Y134" s="262"/>
      <c r="AM134" s="262"/>
      <c r="AN134" s="262"/>
      <c r="AO134" s="262"/>
      <c r="AP134" s="262"/>
      <c r="AQ134" s="262"/>
    </row>
    <row r="135" spans="2:45" x14ac:dyDescent="0.25">
      <c r="B135" s="41" t="s">
        <v>24</v>
      </c>
      <c r="C135" s="41"/>
      <c r="D135" s="41"/>
      <c r="E135" s="42"/>
      <c r="F135" s="41"/>
      <c r="G135" s="41"/>
      <c r="H135" s="41"/>
      <c r="I135" s="41"/>
      <c r="J135" s="41"/>
      <c r="K135" s="41"/>
      <c r="L135" s="41"/>
      <c r="M135" s="41"/>
      <c r="N135" s="41"/>
      <c r="O135" s="43"/>
      <c r="P135" s="43"/>
      <c r="Q135" s="43"/>
      <c r="R135" s="41"/>
      <c r="S135" s="41"/>
      <c r="T135" s="41"/>
      <c r="U135" s="552"/>
      <c r="W135" s="69"/>
      <c r="X135" s="69"/>
      <c r="Y135" s="37"/>
      <c r="Z135" s="262"/>
      <c r="AM135" s="267"/>
      <c r="AN135" s="267"/>
      <c r="AO135" s="267"/>
      <c r="AP135" s="267"/>
      <c r="AQ135" s="267"/>
      <c r="AS135" s="262"/>
    </row>
    <row r="136" spans="2:45" ht="5.25" customHeight="1" x14ac:dyDescent="0.25">
      <c r="E136" s="40"/>
      <c r="O136" s="37"/>
      <c r="P136" s="37"/>
      <c r="Q136" s="37"/>
      <c r="U136" s="549"/>
      <c r="W136" s="69"/>
      <c r="X136" s="69"/>
      <c r="Y136" s="37"/>
      <c r="Z136" s="262"/>
      <c r="AM136" s="267"/>
      <c r="AN136" s="267"/>
      <c r="AO136" s="267"/>
      <c r="AP136" s="267"/>
      <c r="AQ136" s="267"/>
      <c r="AS136" s="262"/>
    </row>
    <row r="137" spans="2:45" ht="5.25" customHeight="1" x14ac:dyDescent="0.25">
      <c r="B137" s="9"/>
      <c r="C137" s="10"/>
      <c r="D137" s="10"/>
      <c r="E137" s="10"/>
      <c r="F137" s="10"/>
      <c r="G137" s="10"/>
      <c r="H137" s="10"/>
      <c r="I137" s="10"/>
      <c r="J137" s="10"/>
      <c r="K137" s="10"/>
      <c r="L137" s="10"/>
      <c r="M137" s="10"/>
      <c r="N137" s="10"/>
      <c r="O137" s="38"/>
      <c r="P137" s="38"/>
      <c r="Q137" s="38"/>
      <c r="R137" s="10"/>
      <c r="S137" s="10"/>
      <c r="T137" s="10"/>
      <c r="U137" s="551"/>
      <c r="W137" s="69"/>
      <c r="X137" s="69"/>
      <c r="Y137" s="37"/>
      <c r="Z137" s="262"/>
      <c r="AM137" s="267"/>
      <c r="AN137" s="267"/>
      <c r="AO137" s="267"/>
      <c r="AP137" s="267"/>
      <c r="AQ137" s="267"/>
      <c r="AS137" s="262"/>
    </row>
    <row r="138" spans="2:45" ht="15" customHeight="1" x14ac:dyDescent="0.25">
      <c r="B138" s="150"/>
      <c r="C138" s="26" t="s">
        <v>26</v>
      </c>
      <c r="D138" s="27"/>
      <c r="E138" s="27"/>
      <c r="F138" s="27"/>
      <c r="G138" s="27"/>
      <c r="H138" s="27"/>
      <c r="I138" s="27"/>
      <c r="J138" s="27"/>
      <c r="K138" s="27"/>
      <c r="L138" s="27"/>
      <c r="M138" s="27"/>
      <c r="N138" s="27"/>
      <c r="O138" s="39"/>
      <c r="P138" s="39"/>
      <c r="Q138" s="39"/>
      <c r="R138" s="27"/>
      <c r="S138" s="27"/>
      <c r="T138" s="27"/>
      <c r="U138" s="543">
        <v>0</v>
      </c>
      <c r="W138" s="69"/>
      <c r="X138" s="69"/>
      <c r="Y138" s="37"/>
      <c r="Z138" s="262"/>
      <c r="AM138" s="267"/>
      <c r="AN138" s="267"/>
      <c r="AO138" s="267"/>
      <c r="AP138" s="267"/>
      <c r="AQ138" s="267"/>
      <c r="AS138" s="262"/>
    </row>
    <row r="139" spans="2:45" ht="6" customHeight="1" x14ac:dyDescent="0.25">
      <c r="B139" s="150"/>
      <c r="O139" s="37"/>
      <c r="P139" s="37"/>
      <c r="Q139" s="37"/>
      <c r="U139" s="543"/>
      <c r="W139" s="69">
        <v>0</v>
      </c>
      <c r="X139" s="69"/>
      <c r="Y139" s="37"/>
      <c r="Z139" s="262"/>
      <c r="AM139" s="267"/>
      <c r="AN139" s="267"/>
      <c r="AO139" s="267"/>
      <c r="AP139" s="267"/>
      <c r="AQ139" s="267"/>
      <c r="AS139" s="262"/>
    </row>
    <row r="140" spans="2:45" ht="12.75" customHeight="1" x14ac:dyDescent="0.25">
      <c r="B140" s="150"/>
      <c r="C140" s="1225"/>
      <c r="D140" s="1226"/>
      <c r="E140" s="1227"/>
      <c r="F140" s="1227"/>
      <c r="G140" s="1227"/>
      <c r="H140" s="1228"/>
      <c r="I140" s="1253" t="s">
        <v>1103</v>
      </c>
      <c r="J140" s="1254" t="s">
        <v>1033</v>
      </c>
      <c r="K140" s="1255" t="s">
        <v>1102</v>
      </c>
      <c r="L140" s="1229"/>
      <c r="M140" s="1229"/>
      <c r="N140" s="1229"/>
      <c r="O140" s="1229"/>
      <c r="P140" s="1206"/>
      <c r="Q140" s="1206"/>
      <c r="R140" s="1206"/>
      <c r="S140" s="1230"/>
      <c r="T140" s="1231"/>
      <c r="U140" s="1">
        <f>SUM(U156:U161)</f>
        <v>0</v>
      </c>
      <c r="W140" s="69"/>
      <c r="X140" s="69"/>
      <c r="Y140" s="37"/>
      <c r="Z140" s="262"/>
      <c r="AM140" s="267"/>
      <c r="AN140" s="267"/>
      <c r="AO140" s="267"/>
      <c r="AP140" s="267"/>
      <c r="AQ140" s="267"/>
      <c r="AS140" s="262"/>
    </row>
    <row r="141" spans="2:45" ht="6" customHeight="1" x14ac:dyDescent="0.25">
      <c r="B141" s="150"/>
      <c r="O141" s="37"/>
      <c r="P141" s="37"/>
      <c r="Q141" s="37"/>
      <c r="U141" s="543"/>
      <c r="W141" s="69"/>
      <c r="X141" s="69"/>
      <c r="Y141" s="37"/>
      <c r="Z141" s="262"/>
      <c r="AM141" s="267"/>
      <c r="AN141" s="267"/>
      <c r="AO141" s="267"/>
      <c r="AP141" s="267"/>
      <c r="AQ141" s="267"/>
      <c r="AS141" s="262"/>
    </row>
    <row r="142" spans="2:45" ht="18" customHeight="1" x14ac:dyDescent="0.25">
      <c r="B142" s="150"/>
      <c r="C142" s="996" t="s">
        <v>1098</v>
      </c>
      <c r="D142" s="648"/>
      <c r="E142" s="649"/>
      <c r="F142" s="649"/>
      <c r="G142" s="649"/>
      <c r="H142" s="649"/>
      <c r="I142" s="649"/>
      <c r="J142" s="649"/>
      <c r="K142" s="648"/>
      <c r="L142" s="648"/>
      <c r="M142" s="648"/>
      <c r="N142" s="648"/>
      <c r="O142" s="648"/>
      <c r="P142" s="1760" t="s">
        <v>17</v>
      </c>
      <c r="Q142" s="1760"/>
      <c r="R142" s="1760" t="str">
        <f>IF(U$142=1,P142,"")</f>
        <v/>
      </c>
      <c r="S142" s="1761"/>
      <c r="T142" s="1762"/>
      <c r="U142" s="543">
        <v>0</v>
      </c>
      <c r="W142" s="69"/>
      <c r="X142" s="69"/>
      <c r="Y142" s="37"/>
      <c r="Z142" s="262"/>
      <c r="AM142" s="267"/>
      <c r="AN142" s="267"/>
      <c r="AO142" s="267"/>
      <c r="AP142" s="267"/>
      <c r="AQ142" s="267"/>
      <c r="AS142" s="262"/>
    </row>
    <row r="143" spans="2:45" ht="18" customHeight="1" x14ac:dyDescent="0.25">
      <c r="B143" s="150"/>
      <c r="C143" s="996" t="s">
        <v>1099</v>
      </c>
      <c r="D143" s="648"/>
      <c r="E143" s="649"/>
      <c r="F143" s="649"/>
      <c r="G143" s="649"/>
      <c r="H143" s="649"/>
      <c r="I143" s="649"/>
      <c r="J143" s="649"/>
      <c r="K143" s="648"/>
      <c r="L143" s="648"/>
      <c r="M143" s="648"/>
      <c r="N143" s="648"/>
      <c r="O143" s="648"/>
      <c r="P143" s="1760">
        <v>535</v>
      </c>
      <c r="Q143" s="1760"/>
      <c r="R143" s="1760" t="str">
        <f>IF(U$142=2,P143,"")</f>
        <v/>
      </c>
      <c r="S143" s="1761"/>
      <c r="T143" s="1762"/>
      <c r="U143" s="543"/>
      <c r="W143" s="69"/>
      <c r="X143" s="69"/>
      <c r="Y143" s="37"/>
      <c r="Z143" s="37"/>
      <c r="AM143" s="267"/>
      <c r="AN143" s="267"/>
      <c r="AO143" s="267"/>
      <c r="AP143" s="267"/>
      <c r="AQ143" s="267"/>
      <c r="AS143" s="262"/>
    </row>
    <row r="144" spans="2:45" ht="18" customHeight="1" x14ac:dyDescent="0.25">
      <c r="B144" s="150"/>
      <c r="C144" s="997" t="s">
        <v>6544</v>
      </c>
      <c r="D144" s="957"/>
      <c r="E144" s="775"/>
      <c r="F144" s="775"/>
      <c r="G144" s="651"/>
      <c r="H144" s="651"/>
      <c r="I144" s="651"/>
      <c r="J144" s="1510" t="s">
        <v>6542</v>
      </c>
      <c r="K144" s="1511" t="s">
        <v>6543</v>
      </c>
      <c r="L144" s="651"/>
      <c r="M144" s="1509"/>
      <c r="N144" s="651"/>
      <c r="O144" s="957"/>
      <c r="P144" s="2017" t="s">
        <v>6546</v>
      </c>
      <c r="Q144" s="2018"/>
      <c r="R144" s="1760" t="str">
        <f>IF(AND(U$142=3,U144=1),1325,IF(AND(U$142=3,U144=2),1750,""))</f>
        <v/>
      </c>
      <c r="S144" s="1761"/>
      <c r="T144" s="1762"/>
      <c r="U144" s="1">
        <v>0</v>
      </c>
      <c r="W144" s="69"/>
      <c r="X144" s="69"/>
      <c r="AM144" s="267"/>
      <c r="AN144" s="267"/>
      <c r="AO144" s="267"/>
      <c r="AP144" s="267"/>
      <c r="AQ144" s="267"/>
    </row>
    <row r="145" spans="2:45" ht="18" customHeight="1" x14ac:dyDescent="0.25">
      <c r="B145" s="150"/>
      <c r="C145" s="1512" t="s">
        <v>6540</v>
      </c>
      <c r="D145" s="1513"/>
      <c r="E145" s="1514"/>
      <c r="F145" s="1514"/>
      <c r="G145" s="1514"/>
      <c r="H145" s="1515" t="s">
        <v>6541</v>
      </c>
      <c r="I145" s="1514"/>
      <c r="J145" s="1514"/>
      <c r="K145" s="1513"/>
      <c r="L145" s="1513"/>
      <c r="M145" s="1513"/>
      <c r="N145" s="1513"/>
      <c r="O145" s="1513"/>
      <c r="P145" s="2005">
        <v>1460</v>
      </c>
      <c r="Q145" s="2006"/>
      <c r="R145" s="1767" t="str">
        <f>IF(U$142=7,P145,"")</f>
        <v/>
      </c>
      <c r="S145" s="2007"/>
      <c r="T145" s="2008"/>
      <c r="U145" s="1"/>
      <c r="W145" s="69"/>
      <c r="X145" s="69"/>
      <c r="AM145" s="267"/>
      <c r="AN145" s="267"/>
      <c r="AO145" s="267"/>
      <c r="AP145" s="267"/>
      <c r="AQ145" s="267"/>
    </row>
    <row r="146" spans="2:45" ht="18" customHeight="1" x14ac:dyDescent="0.25">
      <c r="B146" s="150"/>
      <c r="C146" s="998" t="s">
        <v>1100</v>
      </c>
      <c r="D146" s="880"/>
      <c r="E146" s="879"/>
      <c r="F146" s="879"/>
      <c r="G146" s="879"/>
      <c r="H146" s="879"/>
      <c r="I146" s="879"/>
      <c r="J146" s="879"/>
      <c r="K146" s="880"/>
      <c r="L146" s="880"/>
      <c r="M146" s="880"/>
      <c r="N146" s="880"/>
      <c r="O146" s="880"/>
      <c r="P146" s="1767">
        <v>1150</v>
      </c>
      <c r="Q146" s="1767"/>
      <c r="R146" s="1767" t="str">
        <f>IF(U$142=4,P146,"")</f>
        <v/>
      </c>
      <c r="S146" s="2007"/>
      <c r="T146" s="2008"/>
      <c r="U146" s="543"/>
      <c r="W146" s="69">
        <v>0</v>
      </c>
      <c r="X146" s="69"/>
      <c r="Y146" s="37"/>
      <c r="Z146" s="37"/>
      <c r="AM146" s="267"/>
      <c r="AN146" s="267"/>
      <c r="AO146" s="267"/>
      <c r="AP146" s="267"/>
      <c r="AQ146" s="267"/>
      <c r="AS146" s="262"/>
    </row>
    <row r="147" spans="2:45" ht="18" customHeight="1" x14ac:dyDescent="0.25">
      <c r="B147" s="150"/>
      <c r="C147" s="997" t="s">
        <v>1101</v>
      </c>
      <c r="D147" s="957"/>
      <c r="E147" s="775"/>
      <c r="F147" s="775"/>
      <c r="G147" s="775"/>
      <c r="H147" s="775"/>
      <c r="I147" s="775"/>
      <c r="J147" s="775"/>
      <c r="K147" s="957"/>
      <c r="L147" s="957"/>
      <c r="M147" s="957"/>
      <c r="N147" s="957"/>
      <c r="O147" s="957"/>
      <c r="P147" s="2009" t="s">
        <v>6547</v>
      </c>
      <c r="Q147" s="2009"/>
      <c r="R147" s="2009"/>
      <c r="S147" s="2009"/>
      <c r="T147" s="2010"/>
      <c r="U147" s="543">
        <v>0</v>
      </c>
      <c r="W147" s="69"/>
      <c r="X147" s="69"/>
      <c r="Y147" s="37"/>
      <c r="Z147" s="262"/>
      <c r="AM147" s="267"/>
      <c r="AN147" s="267"/>
      <c r="AO147" s="267"/>
      <c r="AP147" s="267"/>
      <c r="AQ147" s="267"/>
      <c r="AS147" s="262"/>
    </row>
    <row r="148" spans="2:45" ht="13.9" customHeight="1" x14ac:dyDescent="0.25">
      <c r="B148" s="150"/>
      <c r="C148" s="1128" t="s">
        <v>1090</v>
      </c>
      <c r="D148" s="1013"/>
      <c r="E148" s="1013"/>
      <c r="F148" s="1013"/>
      <c r="G148" s="1013"/>
      <c r="H148" s="1129"/>
      <c r="I148" s="1013"/>
      <c r="J148" s="1013"/>
      <c r="K148" s="685"/>
      <c r="L148" s="685"/>
      <c r="M148" s="685"/>
      <c r="N148" s="685"/>
      <c r="O148" s="1130"/>
      <c r="P148" s="1589" t="str">
        <f>IF(AND(U142=5,U149=0),"Choose Insert Option",IF(AND(U142=5,U150=0),"Choose Paneling Style",(IF(AND(U142=5,U149=1,U150=1),4400,(IF(AND(U142=5,U149=1,U150=2),3055,(IF(AND(U142=5,U149=2,U150=1),4840,(IF(AND(U142=5,U149=2,U150=2),3360,""))))))))))</f>
        <v/>
      </c>
      <c r="Q148" s="1590"/>
      <c r="R148" s="1595" t="str">
        <f>IF(AND(U142=5,U149&gt;0,U150&gt;0),P148,"")</f>
        <v/>
      </c>
      <c r="S148" s="1596"/>
      <c r="T148" s="1597"/>
      <c r="U148" s="543">
        <v>0</v>
      </c>
      <c r="W148" s="69">
        <v>0</v>
      </c>
      <c r="X148" s="69"/>
      <c r="Y148" s="37"/>
      <c r="AM148" s="267"/>
      <c r="AN148" s="267"/>
      <c r="AO148" s="267"/>
      <c r="AP148" s="267"/>
      <c r="AQ148" s="267"/>
      <c r="AS148" s="262"/>
    </row>
    <row r="149" spans="2:45" ht="18" customHeight="1" x14ac:dyDescent="0.25">
      <c r="B149" s="150"/>
      <c r="C149" s="982"/>
      <c r="D149" s="1105" t="s">
        <v>1086</v>
      </c>
      <c r="E149" s="601"/>
      <c r="F149" s="83"/>
      <c r="G149" s="1099" t="s">
        <v>1019</v>
      </c>
      <c r="H149" s="83"/>
      <c r="I149" s="419" t="s">
        <v>772</v>
      </c>
      <c r="J149" s="1121" t="s">
        <v>1031</v>
      </c>
      <c r="L149" s="83"/>
      <c r="O149" s="1120"/>
      <c r="P149" s="1591"/>
      <c r="Q149" s="1592"/>
      <c r="R149" s="1598"/>
      <c r="S149" s="1599"/>
      <c r="T149" s="1600"/>
      <c r="U149" s="543">
        <v>0</v>
      </c>
      <c r="W149" s="69"/>
      <c r="X149" s="69"/>
      <c r="Y149" s="37"/>
      <c r="AM149" s="267"/>
      <c r="AN149" s="267"/>
      <c r="AO149" s="267"/>
      <c r="AP149" s="267"/>
      <c r="AQ149" s="267"/>
      <c r="AS149" s="262"/>
    </row>
    <row r="150" spans="2:45" ht="18" customHeight="1" x14ac:dyDescent="0.25">
      <c r="B150" s="150"/>
      <c r="C150" s="1131"/>
      <c r="D150" s="1132" t="s">
        <v>1087</v>
      </c>
      <c r="E150" s="983"/>
      <c r="F150" s="983"/>
      <c r="G150" s="1127" t="s">
        <v>1032</v>
      </c>
      <c r="H150" s="983"/>
      <c r="I150" s="1133" t="s">
        <v>772</v>
      </c>
      <c r="J150" s="1125" t="s">
        <v>773</v>
      </c>
      <c r="L150" s="983"/>
      <c r="M150" s="669"/>
      <c r="N150" s="669"/>
      <c r="O150" s="674"/>
      <c r="P150" s="1593"/>
      <c r="Q150" s="1594"/>
      <c r="R150" s="1601"/>
      <c r="S150" s="1602"/>
      <c r="T150" s="1603"/>
      <c r="U150" s="543">
        <v>0</v>
      </c>
      <c r="W150" s="69"/>
      <c r="X150" s="69"/>
      <c r="Y150" s="37"/>
      <c r="AM150" s="267"/>
      <c r="AN150" s="267"/>
      <c r="AO150" s="267"/>
      <c r="AP150" s="267"/>
      <c r="AQ150" s="267"/>
      <c r="AS150" s="262"/>
    </row>
    <row r="151" spans="2:45" ht="13.9" customHeight="1" x14ac:dyDescent="0.25">
      <c r="B151" s="150"/>
      <c r="C151" s="1122" t="s">
        <v>1091</v>
      </c>
      <c r="D151" s="685"/>
      <c r="E151" s="1013"/>
      <c r="F151" s="1013"/>
      <c r="G151" s="1013"/>
      <c r="H151" s="1013"/>
      <c r="I151" s="1013"/>
      <c r="J151" s="1013"/>
      <c r="K151" s="685"/>
      <c r="L151" s="685"/>
      <c r="M151" s="685"/>
      <c r="N151" s="685"/>
      <c r="O151" s="685"/>
      <c r="P151" s="1604" t="str">
        <f>IF(AND(U142=5,U152=0),"Choose Ceiling Style",(IF(AND(U142=5,U152=1),460,(IF(AND(U142=5,U152=2),525,(IF(AND(U142=5,U152=3),785,"")))))))</f>
        <v/>
      </c>
      <c r="Q151" s="1605"/>
      <c r="R151" s="1595" t="str">
        <f>IF(AND(U142=5,U152&gt;0),P151,"")</f>
        <v/>
      </c>
      <c r="S151" s="1596"/>
      <c r="T151" s="1597"/>
      <c r="U151" s="543"/>
      <c r="W151" s="69"/>
      <c r="X151" s="69"/>
      <c r="Y151" s="37"/>
      <c r="AM151" s="267"/>
      <c r="AN151" s="267"/>
      <c r="AO151" s="267"/>
      <c r="AP151" s="267"/>
      <c r="AQ151" s="267"/>
      <c r="AS151" s="262"/>
    </row>
    <row r="152" spans="2:45" ht="18" customHeight="1" x14ac:dyDescent="0.25">
      <c r="B152" s="150"/>
      <c r="C152" s="1123"/>
      <c r="D152" s="1124" t="s">
        <v>1034</v>
      </c>
      <c r="E152" s="1125"/>
      <c r="F152" s="1126" t="s">
        <v>527</v>
      </c>
      <c r="G152" s="1127" t="s">
        <v>1019</v>
      </c>
      <c r="H152" s="1126"/>
      <c r="I152" s="669"/>
      <c r="J152" s="1125" t="s">
        <v>1031</v>
      </c>
      <c r="L152" s="669"/>
      <c r="M152" s="669"/>
      <c r="N152" s="669"/>
      <c r="O152" s="669"/>
      <c r="P152" s="1606"/>
      <c r="Q152" s="1607"/>
      <c r="R152" s="1601"/>
      <c r="S152" s="1602"/>
      <c r="T152" s="1603"/>
      <c r="U152" s="543">
        <v>0</v>
      </c>
      <c r="W152" s="69"/>
      <c r="X152" s="69"/>
      <c r="Y152" s="37"/>
      <c r="AM152" s="267"/>
      <c r="AN152" s="267"/>
      <c r="AO152" s="267"/>
      <c r="AP152" s="267"/>
      <c r="AQ152" s="267"/>
      <c r="AS152" s="262"/>
    </row>
    <row r="153" spans="2:45" ht="18" customHeight="1" x14ac:dyDescent="0.25">
      <c r="B153" s="150"/>
      <c r="C153" s="1110" t="s">
        <v>1088</v>
      </c>
      <c r="D153" s="1031"/>
      <c r="E153" s="1031"/>
      <c r="F153" s="1031"/>
      <c r="G153" s="1109" t="s">
        <v>1035</v>
      </c>
      <c r="H153" s="1031"/>
      <c r="I153" s="1031"/>
      <c r="J153" s="1108" t="s">
        <v>1037</v>
      </c>
      <c r="L153" s="1031"/>
      <c r="M153" s="1031"/>
      <c r="N153" s="1031"/>
      <c r="O153" s="1031"/>
      <c r="P153" s="1914" t="s">
        <v>17</v>
      </c>
      <c r="Q153" s="1914"/>
      <c r="R153" s="1765" t="str">
        <f>IF(U153&lt;&gt;0,0,"")</f>
        <v/>
      </c>
      <c r="S153" s="1765"/>
      <c r="T153" s="1766"/>
      <c r="U153" s="543">
        <v>0</v>
      </c>
      <c r="W153" s="69"/>
      <c r="X153" s="69"/>
      <c r="Y153" s="37"/>
      <c r="AM153" s="267"/>
      <c r="AN153" s="267"/>
      <c r="AO153" s="267"/>
      <c r="AP153" s="267"/>
      <c r="AQ153" s="267"/>
      <c r="AS153" s="262"/>
    </row>
    <row r="154" spans="2:45" ht="40.5" customHeight="1" x14ac:dyDescent="0.25">
      <c r="B154" s="150"/>
      <c r="C154" s="999"/>
      <c r="D154" s="2011" t="s">
        <v>1089</v>
      </c>
      <c r="E154" s="2011"/>
      <c r="F154" s="2011"/>
      <c r="G154" s="2011"/>
      <c r="H154" s="2011"/>
      <c r="I154" s="2011"/>
      <c r="J154" s="2011"/>
      <c r="K154" s="2011"/>
      <c r="L154" s="2011"/>
      <c r="M154" s="2011"/>
      <c r="N154" s="2011"/>
      <c r="O154" s="2011"/>
      <c r="P154" s="1775"/>
      <c r="Q154" s="1775"/>
      <c r="R154" s="2012"/>
      <c r="S154" s="2012"/>
      <c r="T154" s="2013"/>
      <c r="U154" s="543"/>
      <c r="W154" s="69"/>
      <c r="X154" s="69"/>
      <c r="Y154" s="37"/>
      <c r="AM154" s="267"/>
      <c r="AN154" s="267"/>
      <c r="AO154" s="267"/>
      <c r="AP154" s="267"/>
      <c r="AQ154" s="267"/>
      <c r="AS154" s="262"/>
    </row>
    <row r="155" spans="2:45" ht="18" customHeight="1" x14ac:dyDescent="0.25">
      <c r="B155" s="150"/>
      <c r="C155" s="1134" t="s">
        <v>90</v>
      </c>
      <c r="D155" s="651"/>
      <c r="E155" s="656"/>
      <c r="F155" s="656"/>
      <c r="G155" s="656"/>
      <c r="H155" s="656"/>
      <c r="I155" s="656"/>
      <c r="J155" s="656"/>
      <c r="K155" s="651"/>
      <c r="L155" s="651"/>
      <c r="M155" s="651"/>
      <c r="N155" s="651"/>
      <c r="O155" s="1135"/>
      <c r="P155" s="2014">
        <v>5670</v>
      </c>
      <c r="Q155" s="2015"/>
      <c r="R155" s="1915" t="str">
        <f>IF(AND(U$142=6,U155=TRUE),P155,IF(AND(U142=6,U155=FALSE),"Choose Options",""))</f>
        <v/>
      </c>
      <c r="S155" s="1916"/>
      <c r="T155" s="1917"/>
      <c r="U155" s="1" t="b">
        <f>U140&gt;=3</f>
        <v>0</v>
      </c>
      <c r="W155" s="69"/>
      <c r="X155" s="69"/>
      <c r="Y155" s="37"/>
      <c r="Z155" s="37"/>
      <c r="AM155" s="267"/>
      <c r="AN155" s="267"/>
      <c r="AO155" s="267"/>
      <c r="AP155" s="267"/>
      <c r="AQ155" s="267"/>
      <c r="AS155" s="262"/>
    </row>
    <row r="156" spans="2:45" ht="16.5" customHeight="1" x14ac:dyDescent="0.25">
      <c r="B156" s="150"/>
      <c r="C156" s="1136" t="s">
        <v>847</v>
      </c>
      <c r="D156" s="1137"/>
      <c r="E156" s="1138"/>
      <c r="F156" s="1137"/>
      <c r="G156" s="1138"/>
      <c r="H156" s="1138"/>
      <c r="I156" s="1138"/>
      <c r="J156" s="1138"/>
      <c r="K156" s="1137"/>
      <c r="L156" s="1137"/>
      <c r="M156" s="1137"/>
      <c r="N156" s="1137"/>
      <c r="O156" s="1137"/>
      <c r="P156" s="1776"/>
      <c r="Q156" s="1776"/>
      <c r="R156" s="1776"/>
      <c r="S156" s="1918"/>
      <c r="T156" s="1919"/>
      <c r="U156" s="1">
        <v>0</v>
      </c>
      <c r="W156" s="69"/>
      <c r="X156" s="69"/>
      <c r="Y156" s="37"/>
      <c r="Z156" s="262"/>
      <c r="AM156" s="267"/>
      <c r="AN156" s="267"/>
      <c r="AO156" s="267"/>
      <c r="AP156" s="267"/>
      <c r="AQ156" s="267"/>
      <c r="AS156" s="262"/>
    </row>
    <row r="157" spans="2:45" ht="16.5" customHeight="1" x14ac:dyDescent="0.25">
      <c r="B157" s="150"/>
      <c r="C157" s="1139"/>
      <c r="D157" s="419" t="s">
        <v>53</v>
      </c>
      <c r="E157" s="12"/>
      <c r="F157" s="419"/>
      <c r="G157" s="419" t="s">
        <v>108</v>
      </c>
      <c r="H157" s="12"/>
      <c r="I157" s="419"/>
      <c r="J157" s="83" t="s">
        <v>109</v>
      </c>
      <c r="P157" s="1599"/>
      <c r="Q157" s="1599"/>
      <c r="R157" s="1599"/>
      <c r="S157" s="1663"/>
      <c r="T157" s="1664"/>
      <c r="U157" s="1">
        <v>0</v>
      </c>
      <c r="W157" s="69"/>
      <c r="X157" s="69"/>
      <c r="Y157" s="37"/>
      <c r="Z157" s="262"/>
      <c r="AM157" s="267"/>
      <c r="AN157" s="267"/>
      <c r="AO157" s="267"/>
      <c r="AP157" s="267"/>
      <c r="AQ157" s="267"/>
      <c r="AS157" s="262"/>
    </row>
    <row r="158" spans="2:45" ht="16.5" customHeight="1" x14ac:dyDescent="0.25">
      <c r="B158" s="150"/>
      <c r="C158" s="1140" t="s">
        <v>1036</v>
      </c>
      <c r="E158" s="12"/>
      <c r="F158" s="12"/>
      <c r="G158" s="12"/>
      <c r="H158" s="12"/>
      <c r="I158" s="12"/>
      <c r="J158" s="12"/>
      <c r="P158" s="1599"/>
      <c r="Q158" s="1599"/>
      <c r="R158" s="1599"/>
      <c r="S158" s="1663"/>
      <c r="T158" s="1664"/>
      <c r="U158" s="1">
        <v>0</v>
      </c>
      <c r="W158" s="69"/>
      <c r="X158" s="69"/>
      <c r="Y158" s="37"/>
      <c r="Z158" s="262"/>
      <c r="AM158" s="267"/>
      <c r="AN158" s="267"/>
      <c r="AO158" s="267"/>
      <c r="AP158" s="267"/>
      <c r="AQ158" s="267"/>
      <c r="AS158" s="262"/>
    </row>
    <row r="159" spans="2:45" ht="16.5" customHeight="1" x14ac:dyDescent="0.25">
      <c r="B159" s="150"/>
      <c r="C159" s="1139"/>
      <c r="D159" s="419" t="s">
        <v>1092</v>
      </c>
      <c r="E159" s="83"/>
      <c r="F159" s="419"/>
      <c r="G159" s="419" t="s">
        <v>339</v>
      </c>
      <c r="H159" s="83"/>
      <c r="I159" s="419"/>
      <c r="J159" s="83" t="s">
        <v>1093</v>
      </c>
      <c r="K159" s="419"/>
      <c r="M159" s="83"/>
      <c r="N159" s="83"/>
      <c r="O159" s="83"/>
      <c r="P159" s="83"/>
      <c r="Q159" s="83"/>
      <c r="R159" s="83"/>
      <c r="S159" s="83"/>
      <c r="T159" s="1268"/>
      <c r="U159" s="1">
        <v>0</v>
      </c>
      <c r="W159" s="69"/>
      <c r="X159" s="69"/>
      <c r="Y159" s="37"/>
      <c r="Z159" s="262"/>
      <c r="AM159" s="267"/>
      <c r="AN159" s="267"/>
      <c r="AO159" s="267"/>
      <c r="AP159" s="267"/>
      <c r="AQ159" s="267"/>
      <c r="AS159" s="262"/>
    </row>
    <row r="160" spans="2:45" ht="16.5" customHeight="1" x14ac:dyDescent="0.25">
      <c r="B160" s="150"/>
      <c r="C160" s="1140" t="s">
        <v>848</v>
      </c>
      <c r="E160" s="12"/>
      <c r="F160" s="419"/>
      <c r="G160" s="12"/>
      <c r="H160" s="12"/>
      <c r="I160" s="419"/>
      <c r="J160" s="12"/>
      <c r="K160" s="419"/>
      <c r="P160" s="1599"/>
      <c r="Q160" s="1599"/>
      <c r="R160" s="1599"/>
      <c r="S160" s="1663"/>
      <c r="T160" s="1664"/>
      <c r="U160" s="1">
        <v>0</v>
      </c>
      <c r="W160" s="69"/>
      <c r="X160" s="69"/>
      <c r="Y160" s="37"/>
      <c r="Z160" s="262"/>
      <c r="AM160" s="267"/>
      <c r="AN160" s="267"/>
      <c r="AO160" s="267"/>
      <c r="AP160" s="267"/>
      <c r="AQ160" s="267"/>
      <c r="AS160" s="262"/>
    </row>
    <row r="161" spans="2:45" ht="16.5" customHeight="1" x14ac:dyDescent="0.25">
      <c r="B161" s="150"/>
      <c r="C161" s="1139"/>
      <c r="D161" s="419" t="s">
        <v>136</v>
      </c>
      <c r="E161" s="12"/>
      <c r="F161" s="12" t="s">
        <v>107</v>
      </c>
      <c r="G161" s="12"/>
      <c r="H161" s="12"/>
      <c r="I161" s="419"/>
      <c r="J161" s="12"/>
      <c r="K161" s="419"/>
      <c r="P161" s="1599"/>
      <c r="Q161" s="1599"/>
      <c r="R161" s="1599"/>
      <c r="S161" s="1663"/>
      <c r="T161" s="1664"/>
      <c r="U161" s="1">
        <v>0</v>
      </c>
      <c r="W161" s="69"/>
      <c r="X161" s="69"/>
      <c r="Y161" s="37"/>
      <c r="Z161" s="262"/>
      <c r="AM161" s="267"/>
      <c r="AN161" s="267"/>
      <c r="AO161" s="267"/>
      <c r="AP161" s="267"/>
      <c r="AQ161" s="267"/>
      <c r="AS161" s="262"/>
    </row>
    <row r="162" spans="2:45" s="1100" customFormat="1" ht="10.15" customHeight="1" x14ac:dyDescent="0.3">
      <c r="B162" s="1101"/>
      <c r="C162" s="1141"/>
      <c r="D162" s="1111"/>
      <c r="E162" s="1112"/>
      <c r="F162" s="1112"/>
      <c r="G162" s="1112"/>
      <c r="H162" s="1113"/>
      <c r="I162" s="1114"/>
      <c r="J162" s="1115"/>
      <c r="K162" s="1116"/>
      <c r="L162" s="1117"/>
      <c r="M162" s="1117"/>
      <c r="N162" s="1117"/>
      <c r="O162" s="1117"/>
      <c r="P162" s="1085"/>
      <c r="Q162" s="1085"/>
      <c r="R162" s="1085"/>
      <c r="S162" s="1118"/>
      <c r="T162" s="1119"/>
      <c r="U162" s="1102"/>
      <c r="W162" s="1103"/>
      <c r="X162" s="1103"/>
      <c r="AB162" s="1103"/>
      <c r="AM162" s="1104"/>
      <c r="AN162" s="1104"/>
      <c r="AO162" s="1104"/>
      <c r="AP162" s="1104"/>
      <c r="AQ162" s="1104"/>
    </row>
    <row r="163" spans="2:45" ht="25.5" customHeight="1" x14ac:dyDescent="0.25">
      <c r="B163" s="150"/>
      <c r="C163" s="1585" t="s">
        <v>1094</v>
      </c>
      <c r="D163" s="1586"/>
      <c r="E163" s="1586"/>
      <c r="F163" s="1586"/>
      <c r="G163" s="1586"/>
      <c r="H163" s="1586"/>
      <c r="I163" s="1586"/>
      <c r="J163" s="1586"/>
      <c r="K163" s="1586"/>
      <c r="L163" s="1586"/>
      <c r="M163" s="1586"/>
      <c r="N163" s="1586"/>
      <c r="O163" s="1586"/>
      <c r="P163" s="1586"/>
      <c r="Q163" s="1586"/>
      <c r="R163" s="1587"/>
      <c r="S163" s="1587"/>
      <c r="T163" s="1588"/>
      <c r="U163" s="543"/>
      <c r="W163" s="69"/>
      <c r="X163" s="69"/>
      <c r="Y163" s="37"/>
      <c r="Z163" s="262"/>
      <c r="AM163" s="267"/>
      <c r="AN163" s="267"/>
      <c r="AO163" s="267"/>
      <c r="AP163" s="267"/>
      <c r="AQ163" s="267"/>
      <c r="AS163" s="262"/>
    </row>
    <row r="164" spans="2:45" ht="6.4" customHeight="1" x14ac:dyDescent="0.25">
      <c r="B164" s="19"/>
      <c r="C164" s="20"/>
      <c r="D164" s="20"/>
      <c r="E164" s="20"/>
      <c r="F164" s="20"/>
      <c r="G164" s="20"/>
      <c r="H164" s="20"/>
      <c r="I164" s="20"/>
      <c r="J164" s="20"/>
      <c r="K164" s="20"/>
      <c r="L164" s="20"/>
      <c r="M164" s="20"/>
      <c r="N164" s="20"/>
      <c r="O164" s="52"/>
      <c r="P164" s="52"/>
      <c r="Q164" s="52"/>
      <c r="R164" s="52"/>
      <c r="S164" s="52"/>
      <c r="T164" s="52"/>
      <c r="U164" s="548" t="b">
        <v>0</v>
      </c>
      <c r="W164" s="69"/>
      <c r="X164" s="69"/>
      <c r="Y164" s="37"/>
      <c r="Z164" s="262"/>
      <c r="AM164" s="267"/>
      <c r="AN164" s="267"/>
      <c r="AO164" s="267"/>
      <c r="AP164" s="267"/>
      <c r="AQ164" s="267"/>
      <c r="AS164" s="262"/>
    </row>
    <row r="165" spans="2:45" ht="6.4" customHeight="1" x14ac:dyDescent="0.25">
      <c r="O165" s="32"/>
      <c r="P165" s="32"/>
      <c r="Q165" s="32"/>
      <c r="R165" s="32"/>
      <c r="S165" s="32"/>
      <c r="T165" s="32"/>
      <c r="U165" s="549"/>
      <c r="W165" s="69"/>
      <c r="X165" s="69"/>
      <c r="Y165" s="37"/>
      <c r="Z165" s="262"/>
      <c r="AM165" s="267"/>
      <c r="AN165" s="267"/>
      <c r="AO165" s="267"/>
      <c r="AP165" s="267"/>
      <c r="AQ165" s="267"/>
      <c r="AS165" s="262"/>
    </row>
    <row r="166" spans="2:45" ht="6" customHeight="1" x14ac:dyDescent="0.25">
      <c r="B166" s="9"/>
      <c r="C166" s="10"/>
      <c r="D166" s="10"/>
      <c r="E166" s="10"/>
      <c r="F166" s="10"/>
      <c r="G166" s="10"/>
      <c r="H166" s="10"/>
      <c r="I166" s="10"/>
      <c r="J166" s="10"/>
      <c r="K166" s="10"/>
      <c r="L166" s="10"/>
      <c r="M166" s="10"/>
      <c r="N166" s="10"/>
      <c r="O166" s="56"/>
      <c r="P166" s="56"/>
      <c r="Q166" s="56"/>
      <c r="R166" s="53"/>
      <c r="S166" s="53"/>
      <c r="T166" s="53"/>
      <c r="U166" s="551"/>
      <c r="W166" s="69"/>
      <c r="X166" s="69"/>
      <c r="Y166" s="37"/>
      <c r="Z166" s="262"/>
      <c r="AM166" s="267"/>
      <c r="AN166" s="267"/>
      <c r="AO166" s="267"/>
      <c r="AP166" s="267"/>
      <c r="AQ166" s="267"/>
      <c r="AS166" s="262"/>
    </row>
    <row r="167" spans="2:45" x14ac:dyDescent="0.25">
      <c r="B167" s="150"/>
      <c r="C167" s="26" t="s">
        <v>321</v>
      </c>
      <c r="D167" s="27"/>
      <c r="E167" s="27"/>
      <c r="F167" s="27"/>
      <c r="G167" s="27"/>
      <c r="H167" s="27"/>
      <c r="I167" s="27"/>
      <c r="J167" s="27"/>
      <c r="K167" s="27"/>
      <c r="L167" s="27"/>
      <c r="M167" s="27"/>
      <c r="N167" s="27"/>
      <c r="O167" s="57"/>
      <c r="P167" s="57"/>
      <c r="Q167" s="57"/>
      <c r="R167" s="54"/>
      <c r="S167" s="54"/>
      <c r="T167" s="54"/>
      <c r="U167" s="543"/>
      <c r="W167" s="69"/>
      <c r="X167" s="69"/>
      <c r="Y167" s="37"/>
      <c r="Z167" s="262"/>
      <c r="AM167" s="267"/>
      <c r="AN167" s="267"/>
      <c r="AO167" s="267"/>
      <c r="AP167" s="267"/>
      <c r="AQ167" s="267"/>
      <c r="AS167" s="262"/>
    </row>
    <row r="168" spans="2:45" ht="2.25" customHeight="1" x14ac:dyDescent="0.25">
      <c r="B168" s="150"/>
      <c r="C168" s="13"/>
      <c r="K168" s="98"/>
      <c r="O168" s="58"/>
      <c r="P168" s="58"/>
      <c r="Q168" s="58"/>
      <c r="R168" s="32"/>
      <c r="S168" s="32"/>
      <c r="T168" s="32"/>
      <c r="U168" s="543"/>
      <c r="W168" s="69"/>
      <c r="X168" s="69"/>
      <c r="Y168" s="37"/>
      <c r="Z168" s="262"/>
      <c r="AM168" s="267"/>
      <c r="AN168" s="267"/>
      <c r="AO168" s="267"/>
      <c r="AP168" s="267"/>
      <c r="AQ168" s="267"/>
      <c r="AS168" s="262"/>
    </row>
    <row r="169" spans="2:45" x14ac:dyDescent="0.25">
      <c r="B169" s="150"/>
      <c r="C169" s="13" t="s">
        <v>92</v>
      </c>
      <c r="K169" s="13" t="s">
        <v>206</v>
      </c>
      <c r="L169" s="13"/>
      <c r="O169" s="58"/>
      <c r="P169" s="58"/>
      <c r="Q169" s="58"/>
      <c r="R169" s="32"/>
      <c r="S169" s="32"/>
      <c r="T169" s="32"/>
      <c r="U169" s="543"/>
      <c r="W169" s="69"/>
      <c r="X169" s="69"/>
      <c r="Y169" s="37"/>
      <c r="Z169" s="262"/>
      <c r="AM169" s="267"/>
      <c r="AN169" s="267"/>
      <c r="AO169" s="267"/>
      <c r="AP169" s="267"/>
      <c r="AQ169" s="267"/>
      <c r="AS169" s="262"/>
    </row>
    <row r="170" spans="2:45" ht="11.25" customHeight="1" x14ac:dyDescent="0.25">
      <c r="B170" s="150"/>
      <c r="C170" s="11" t="s">
        <v>93</v>
      </c>
      <c r="K170" s="11" t="s">
        <v>207</v>
      </c>
      <c r="L170" s="11"/>
      <c r="O170" s="58"/>
      <c r="P170" s="58"/>
      <c r="Q170" s="58"/>
      <c r="R170" s="32"/>
      <c r="S170" s="32"/>
      <c r="T170" s="32"/>
      <c r="U170" s="543"/>
      <c r="W170" s="69"/>
      <c r="X170" s="69"/>
      <c r="Y170" s="37"/>
      <c r="Z170" s="262"/>
      <c r="AM170" s="267"/>
      <c r="AN170" s="267"/>
      <c r="AO170" s="267"/>
      <c r="AP170" s="267"/>
      <c r="AQ170" s="267"/>
      <c r="AS170" s="262"/>
    </row>
    <row r="171" spans="2:45" ht="11.25" customHeight="1" x14ac:dyDescent="0.2">
      <c r="B171" s="150"/>
      <c r="C171" s="132" t="s">
        <v>239</v>
      </c>
      <c r="D171" s="126"/>
      <c r="E171" s="113"/>
      <c r="F171" s="113"/>
      <c r="G171" s="113"/>
      <c r="H171" s="113"/>
      <c r="I171" s="113"/>
      <c r="J171" s="113"/>
      <c r="K171" s="11" t="s">
        <v>208</v>
      </c>
      <c r="L171" s="132"/>
      <c r="M171" s="120"/>
      <c r="N171" s="113"/>
      <c r="O171" s="115"/>
      <c r="P171" s="58"/>
      <c r="Q171" s="58"/>
      <c r="R171" s="32"/>
      <c r="S171" s="32"/>
      <c r="T171" s="32"/>
      <c r="U171" s="543" t="b">
        <v>0</v>
      </c>
      <c r="W171" s="69"/>
      <c r="X171" s="69"/>
      <c r="Y171" s="37"/>
      <c r="Z171" s="262"/>
      <c r="AM171" s="267"/>
      <c r="AN171" s="267"/>
      <c r="AO171" s="267"/>
      <c r="AP171" s="267"/>
      <c r="AQ171" s="267"/>
      <c r="AS171" s="262"/>
    </row>
    <row r="172" spans="2:45" ht="14.25" customHeight="1" x14ac:dyDescent="0.2">
      <c r="B172" s="150"/>
      <c r="C172" s="121"/>
      <c r="D172" s="128"/>
      <c r="E172" s="125"/>
      <c r="F172" s="113"/>
      <c r="G172" s="113"/>
      <c r="H172" s="113"/>
      <c r="I172" s="113"/>
      <c r="J172" s="113"/>
      <c r="K172" s="127"/>
      <c r="L172" s="113"/>
      <c r="M172" s="113"/>
      <c r="N172" s="113"/>
      <c r="O172" s="113"/>
      <c r="P172" s="13"/>
      <c r="Q172" s="96"/>
      <c r="R172" s="96"/>
      <c r="S172" s="96"/>
      <c r="T172" s="32"/>
      <c r="U172" s="543" t="b">
        <v>0</v>
      </c>
      <c r="W172" s="69"/>
      <c r="X172" s="69"/>
      <c r="Y172" s="37"/>
      <c r="Z172" s="262"/>
      <c r="AM172" s="267"/>
      <c r="AN172" s="267"/>
      <c r="AO172" s="267"/>
      <c r="AP172" s="267"/>
      <c r="AQ172" s="267"/>
      <c r="AS172" s="262"/>
    </row>
    <row r="173" spans="2:45" ht="18" customHeight="1" x14ac:dyDescent="0.25">
      <c r="B173" s="150"/>
      <c r="C173" s="122"/>
      <c r="D173" s="520"/>
      <c r="E173" s="113"/>
      <c r="F173" s="123"/>
      <c r="G173" s="124"/>
      <c r="H173" s="113"/>
      <c r="I173" s="113"/>
      <c r="J173" s="113"/>
      <c r="K173" s="113"/>
      <c r="L173" s="113"/>
      <c r="M173" s="113"/>
      <c r="N173" s="113"/>
      <c r="O173" s="114"/>
      <c r="P173" s="221"/>
      <c r="Q173" s="221"/>
      <c r="R173" s="522"/>
      <c r="S173" s="517"/>
      <c r="T173" s="518"/>
      <c r="U173" s="543" t="b">
        <v>0</v>
      </c>
      <c r="W173" s="69"/>
      <c r="X173" s="69"/>
      <c r="Y173" s="698"/>
      <c r="Z173" s="262"/>
      <c r="AM173" s="267"/>
      <c r="AN173" s="267"/>
      <c r="AO173" s="267"/>
      <c r="AP173" s="267"/>
      <c r="AQ173" s="267"/>
      <c r="AS173" s="262"/>
    </row>
    <row r="174" spans="2:45" ht="18" customHeight="1" x14ac:dyDescent="0.25">
      <c r="B174" s="150"/>
      <c r="C174" s="120"/>
      <c r="D174" s="521"/>
      <c r="E174" s="113"/>
      <c r="F174" s="161"/>
      <c r="G174" s="123"/>
      <c r="H174" s="113"/>
      <c r="I174" s="113"/>
      <c r="J174" s="113"/>
      <c r="K174" s="113"/>
      <c r="L174" s="113"/>
      <c r="M174" s="113"/>
      <c r="N174" s="113"/>
      <c r="O174" s="114"/>
      <c r="P174" s="222"/>
      <c r="Q174" s="222"/>
      <c r="R174" s="523"/>
      <c r="S174" s="517"/>
      <c r="T174" s="518"/>
      <c r="U174" s="543" t="b">
        <v>0</v>
      </c>
      <c r="W174" s="69"/>
      <c r="X174" s="69"/>
      <c r="Y174" s="37"/>
      <c r="Z174" s="262"/>
      <c r="AM174" s="267"/>
      <c r="AN174" s="267"/>
      <c r="AO174" s="267"/>
      <c r="AP174" s="267"/>
      <c r="AQ174" s="267"/>
      <c r="AS174" s="262"/>
    </row>
    <row r="175" spans="2:45" ht="18" customHeight="1" x14ac:dyDescent="0.25">
      <c r="B175" s="150"/>
      <c r="C175" s="129"/>
      <c r="D175" s="521"/>
      <c r="E175" s="113"/>
      <c r="F175" s="130"/>
      <c r="G175" s="123"/>
      <c r="H175" s="113"/>
      <c r="I175" s="113"/>
      <c r="J175" s="113"/>
      <c r="K175" s="113"/>
      <c r="L175" s="113"/>
      <c r="M175" s="113"/>
      <c r="N175" s="113"/>
      <c r="O175" s="113"/>
      <c r="R175" s="58"/>
      <c r="S175" s="99"/>
      <c r="T175" s="95"/>
      <c r="U175" s="543" t="b">
        <v>0</v>
      </c>
      <c r="W175" s="69"/>
      <c r="X175" s="69"/>
      <c r="Y175" s="37"/>
      <c r="Z175" s="262"/>
      <c r="AM175" s="267"/>
      <c r="AN175" s="267"/>
      <c r="AO175" s="267"/>
      <c r="AP175" s="267"/>
      <c r="AQ175" s="267"/>
      <c r="AS175" s="262"/>
    </row>
    <row r="176" spans="2:45" ht="18" customHeight="1" x14ac:dyDescent="0.25">
      <c r="B176" s="150"/>
      <c r="C176" s="120"/>
      <c r="D176" s="521"/>
      <c r="E176" s="113"/>
      <c r="F176" s="113"/>
      <c r="G176" s="113"/>
      <c r="H176" s="113"/>
      <c r="I176" s="113"/>
      <c r="J176" s="113"/>
      <c r="K176" s="113"/>
      <c r="L176" s="113"/>
      <c r="M176" s="113"/>
      <c r="N176" s="113"/>
      <c r="O176" s="113"/>
      <c r="S176" s="11"/>
      <c r="T176" s="95"/>
      <c r="U176" s="543" t="b">
        <v>0</v>
      </c>
      <c r="W176" s="69"/>
      <c r="X176" s="69"/>
      <c r="Y176" s="37"/>
      <c r="Z176" s="262"/>
      <c r="AM176" s="267"/>
      <c r="AN176" s="267"/>
      <c r="AO176" s="267"/>
      <c r="AP176" s="267"/>
      <c r="AQ176" s="267"/>
      <c r="AS176" s="262"/>
    </row>
    <row r="177" spans="2:45" ht="18" customHeight="1" x14ac:dyDescent="0.25">
      <c r="B177" s="150"/>
      <c r="C177" s="118"/>
      <c r="D177" s="521"/>
      <c r="E177" s="113"/>
      <c r="F177" s="113"/>
      <c r="G177" s="113"/>
      <c r="H177" s="113"/>
      <c r="I177" s="125"/>
      <c r="J177" s="113"/>
      <c r="K177" s="113"/>
      <c r="L177" s="113"/>
      <c r="M177" s="113"/>
      <c r="N177" s="113"/>
      <c r="O177" s="113"/>
      <c r="P177" s="13"/>
      <c r="Q177" s="96"/>
      <c r="R177" s="96"/>
      <c r="S177" s="100"/>
      <c r="T177" s="101"/>
      <c r="U177" s="543"/>
      <c r="W177" s="69"/>
      <c r="X177" s="69"/>
      <c r="Y177" s="37"/>
      <c r="Z177" s="262"/>
      <c r="AM177" s="267"/>
      <c r="AN177" s="267"/>
      <c r="AO177" s="267"/>
      <c r="AP177" s="267"/>
      <c r="AQ177" s="267"/>
      <c r="AS177" s="262"/>
    </row>
    <row r="178" spans="2:45" ht="18" customHeight="1" x14ac:dyDescent="0.25">
      <c r="B178" s="150"/>
      <c r="C178" s="113"/>
      <c r="D178" s="521"/>
      <c r="E178" s="113"/>
      <c r="F178" s="113"/>
      <c r="G178" s="125"/>
      <c r="H178" s="113"/>
      <c r="I178" s="113"/>
      <c r="J178" s="113"/>
      <c r="K178" s="113"/>
      <c r="L178" s="113"/>
      <c r="M178" s="113"/>
      <c r="N178" s="113"/>
      <c r="O178" s="114"/>
      <c r="P178" s="223"/>
      <c r="Q178" s="223"/>
      <c r="R178" s="277"/>
      <c r="S178" s="517"/>
      <c r="T178" s="518"/>
      <c r="U178" s="543"/>
      <c r="W178" s="69"/>
      <c r="X178" s="69"/>
      <c r="Y178" s="37"/>
      <c r="Z178" s="262"/>
      <c r="AM178" s="267"/>
      <c r="AN178" s="267"/>
      <c r="AO178" s="267"/>
      <c r="AP178" s="267"/>
      <c r="AQ178" s="267"/>
      <c r="AS178" s="262"/>
    </row>
    <row r="179" spans="2:45" ht="18" customHeight="1" x14ac:dyDescent="0.25">
      <c r="B179" s="150"/>
      <c r="C179" s="113"/>
      <c r="D179" s="521"/>
      <c r="E179" s="113"/>
      <c r="F179" s="113"/>
      <c r="G179" s="125"/>
      <c r="H179" s="162"/>
      <c r="I179" s="524"/>
      <c r="J179" s="162"/>
      <c r="K179" s="113"/>
      <c r="L179" s="113"/>
      <c r="M179" s="113"/>
      <c r="N179" s="113"/>
      <c r="O179" s="114"/>
      <c r="P179" s="220"/>
      <c r="Q179" s="220"/>
      <c r="R179" s="516"/>
      <c r="S179" s="517"/>
      <c r="T179" s="518"/>
      <c r="U179" s="543"/>
      <c r="W179" s="69"/>
      <c r="X179" s="69"/>
      <c r="Y179" s="37"/>
      <c r="Z179" s="262"/>
      <c r="AM179" s="267"/>
      <c r="AN179" s="267"/>
      <c r="AO179" s="267"/>
      <c r="AP179" s="267"/>
      <c r="AQ179" s="267"/>
      <c r="AS179" s="262"/>
    </row>
    <row r="180" spans="2:45" ht="18" customHeight="1" x14ac:dyDescent="0.25">
      <c r="B180" s="150"/>
      <c r="C180" s="113"/>
      <c r="D180" s="521"/>
      <c r="E180" s="162"/>
      <c r="F180" s="392"/>
      <c r="G180" s="124"/>
      <c r="H180" s="161"/>
      <c r="I180" s="519"/>
      <c r="J180" s="130"/>
      <c r="K180" s="123"/>
      <c r="L180" s="113"/>
      <c r="M180" s="113"/>
      <c r="N180" s="113"/>
      <c r="O180" s="115"/>
      <c r="P180" s="58"/>
      <c r="Q180" s="58"/>
      <c r="R180" s="32"/>
      <c r="S180" s="32"/>
      <c r="T180" s="32"/>
      <c r="U180" s="543"/>
      <c r="W180" s="69"/>
      <c r="X180" s="69"/>
      <c r="Y180" s="37"/>
      <c r="Z180" s="262"/>
      <c r="AM180" s="267"/>
      <c r="AN180" s="267"/>
      <c r="AO180" s="267"/>
      <c r="AP180" s="267"/>
      <c r="AQ180" s="267"/>
      <c r="AS180" s="262"/>
    </row>
    <row r="181" spans="2:45" ht="18" customHeight="1" x14ac:dyDescent="0.25">
      <c r="B181" s="150"/>
      <c r="C181" s="113"/>
      <c r="D181" s="521"/>
      <c r="E181" s="558"/>
      <c r="F181" s="558"/>
      <c r="G181" s="559"/>
      <c r="H181" s="392"/>
      <c r="I181" s="392"/>
      <c r="J181" s="392"/>
      <c r="K181" s="392"/>
      <c r="L181" s="113"/>
      <c r="M181" s="113"/>
      <c r="N181" s="113"/>
      <c r="O181" s="115"/>
      <c r="P181" s="58"/>
      <c r="Q181" s="58"/>
      <c r="R181" s="32"/>
      <c r="S181" s="32"/>
      <c r="T181" s="32"/>
      <c r="U181" s="543"/>
      <c r="W181" s="69"/>
      <c r="X181" s="69"/>
      <c r="Y181" s="37"/>
      <c r="Z181" s="262"/>
      <c r="AM181" s="267"/>
      <c r="AN181" s="267"/>
      <c r="AO181" s="267"/>
      <c r="AP181" s="267"/>
      <c r="AQ181" s="267"/>
      <c r="AS181" s="262"/>
    </row>
    <row r="182" spans="2:45" ht="7.5" customHeight="1" x14ac:dyDescent="0.25">
      <c r="B182" s="150"/>
      <c r="C182" s="113"/>
      <c r="D182" s="113"/>
      <c r="E182" s="558"/>
      <c r="F182" s="558"/>
      <c r="G182" s="559"/>
      <c r="H182" s="392"/>
      <c r="I182" s="392"/>
      <c r="J182" s="392"/>
      <c r="K182" s="392"/>
      <c r="L182" s="113"/>
      <c r="M182" s="118"/>
      <c r="N182" s="113"/>
      <c r="O182" s="115"/>
      <c r="P182" s="58"/>
      <c r="Q182" s="93"/>
      <c r="R182" s="94"/>
      <c r="S182" s="94"/>
      <c r="T182" s="94"/>
      <c r="U182" s="543" t="s">
        <v>79</v>
      </c>
      <c r="W182" s="69"/>
      <c r="X182" s="69"/>
      <c r="Y182" s="37"/>
      <c r="Z182" s="262"/>
      <c r="AM182" s="267"/>
      <c r="AN182" s="267"/>
      <c r="AO182" s="267"/>
      <c r="AP182" s="267"/>
      <c r="AQ182" s="267"/>
      <c r="AS182" s="262"/>
    </row>
    <row r="183" spans="2:45" ht="10.5" customHeight="1" x14ac:dyDescent="0.25">
      <c r="B183" s="150"/>
      <c r="E183" s="558"/>
      <c r="F183" s="558"/>
      <c r="G183" s="559"/>
      <c r="H183" s="392"/>
      <c r="I183" s="392"/>
      <c r="L183" s="113"/>
      <c r="N183" s="113"/>
      <c r="O183" s="115"/>
      <c r="P183" s="58"/>
      <c r="Q183" s="93"/>
      <c r="R183" s="94"/>
      <c r="S183" s="94"/>
      <c r="T183" s="94"/>
      <c r="U183" s="543" t="s">
        <v>79</v>
      </c>
      <c r="W183" s="69"/>
      <c r="X183" s="69"/>
      <c r="Y183" s="37"/>
      <c r="Z183" s="262"/>
      <c r="AM183" s="267"/>
      <c r="AN183" s="267"/>
      <c r="AO183" s="267"/>
      <c r="AP183" s="267"/>
      <c r="AQ183" s="267"/>
      <c r="AS183" s="262"/>
    </row>
    <row r="184" spans="2:45" ht="12.75" customHeight="1" thickBot="1" x14ac:dyDescent="0.3">
      <c r="B184" s="150"/>
      <c r="D184" s="120" t="s">
        <v>190</v>
      </c>
      <c r="E184" s="217"/>
      <c r="F184" s="217"/>
      <c r="G184" s="217"/>
      <c r="H184" s="217"/>
      <c r="I184" s="217"/>
      <c r="J184" s="515"/>
      <c r="K184" s="217"/>
      <c r="L184" s="113"/>
      <c r="N184" s="113"/>
      <c r="O184" s="115"/>
      <c r="P184" s="58"/>
      <c r="Q184" s="93"/>
      <c r="R184" s="94"/>
      <c r="S184" s="94"/>
      <c r="T184" s="94"/>
      <c r="U184" s="543"/>
      <c r="W184" s="69"/>
      <c r="X184" s="69"/>
      <c r="Y184" s="37"/>
      <c r="Z184" s="262"/>
      <c r="AM184" s="267"/>
      <c r="AN184" s="267"/>
      <c r="AO184" s="267"/>
      <c r="AP184" s="267"/>
      <c r="AQ184" s="267"/>
      <c r="AS184" s="262"/>
    </row>
    <row r="185" spans="2:45" ht="12.75" customHeight="1" x14ac:dyDescent="0.25">
      <c r="B185" s="150"/>
      <c r="D185" s="233" t="s">
        <v>241</v>
      </c>
      <c r="E185" s="234"/>
      <c r="F185" s="235" t="s">
        <v>237</v>
      </c>
      <c r="G185" s="245"/>
      <c r="H185" s="234"/>
      <c r="I185" s="780"/>
      <c r="J185" s="210"/>
      <c r="K185" s="13" t="s">
        <v>229</v>
      </c>
      <c r="L185" s="232"/>
      <c r="N185" s="232"/>
      <c r="O185" s="232"/>
      <c r="U185" s="543"/>
      <c r="W185" s="69"/>
      <c r="X185" s="69"/>
      <c r="Y185" s="37"/>
      <c r="Z185" s="262"/>
      <c r="AM185" s="267"/>
      <c r="AN185" s="267"/>
      <c r="AO185" s="267"/>
      <c r="AP185" s="267"/>
      <c r="AQ185" s="267"/>
      <c r="AS185" s="262"/>
    </row>
    <row r="186" spans="2:45" ht="12.75" customHeight="1" thickBot="1" x14ac:dyDescent="0.3">
      <c r="B186" s="150"/>
      <c r="D186" s="256" t="s">
        <v>697</v>
      </c>
      <c r="E186" s="237"/>
      <c r="F186" s="238" t="s">
        <v>210</v>
      </c>
      <c r="G186" s="246"/>
      <c r="H186" s="237"/>
      <c r="I186" s="781"/>
      <c r="J186" s="210"/>
      <c r="K186" s="132" t="s">
        <v>230</v>
      </c>
      <c r="L186" s="120"/>
      <c r="N186" s="113"/>
      <c r="O186" s="115"/>
      <c r="P186" s="58"/>
      <c r="Q186" s="58"/>
      <c r="R186" s="32"/>
      <c r="S186" s="32"/>
      <c r="T186" s="32"/>
      <c r="U186" s="543"/>
      <c r="W186" s="69"/>
      <c r="X186" s="69"/>
      <c r="Y186" s="37"/>
      <c r="Z186" s="262"/>
      <c r="AM186" s="267"/>
      <c r="AN186" s="267"/>
      <c r="AO186" s="267"/>
      <c r="AP186" s="267"/>
      <c r="AQ186" s="267"/>
      <c r="AS186" s="262"/>
    </row>
    <row r="187" spans="2:45" ht="12.75" customHeight="1" x14ac:dyDescent="0.25">
      <c r="B187" s="150"/>
      <c r="E187" s="514"/>
      <c r="F187" s="514"/>
      <c r="G187" s="514"/>
      <c r="H187" s="514"/>
      <c r="I187" s="514"/>
      <c r="J187" s="210"/>
      <c r="K187" s="132" t="s">
        <v>298</v>
      </c>
      <c r="L187" s="120"/>
      <c r="N187" s="113"/>
      <c r="O187" s="115"/>
      <c r="P187" s="58"/>
      <c r="Q187" s="58"/>
      <c r="R187" s="32"/>
      <c r="S187" s="32"/>
      <c r="T187" s="32"/>
      <c r="U187" s="543"/>
      <c r="W187" s="69"/>
      <c r="X187" s="69"/>
      <c r="Y187" s="37"/>
      <c r="Z187" s="262"/>
      <c r="AH187" s="231"/>
      <c r="AM187" s="267"/>
      <c r="AN187" s="267"/>
      <c r="AO187" s="267"/>
      <c r="AP187" s="267"/>
      <c r="AQ187" s="267"/>
      <c r="AS187" s="262"/>
    </row>
    <row r="188" spans="2:45" ht="6.4" customHeight="1" x14ac:dyDescent="0.25">
      <c r="B188" s="150"/>
      <c r="E188" s="514"/>
      <c r="F188" s="514"/>
      <c r="G188" s="514"/>
      <c r="H188" s="514"/>
      <c r="I188" s="514"/>
      <c r="J188" s="210"/>
      <c r="K188" s="132"/>
      <c r="L188" s="120"/>
      <c r="N188" s="113"/>
      <c r="O188" s="115"/>
      <c r="P188" s="58"/>
      <c r="Q188" s="58"/>
      <c r="R188" s="32"/>
      <c r="S188" s="32"/>
      <c r="T188" s="32"/>
      <c r="U188" s="543"/>
      <c r="W188" s="69"/>
      <c r="X188" s="69"/>
      <c r="Y188" s="37"/>
      <c r="Z188" s="262"/>
      <c r="AH188" s="231"/>
      <c r="AM188" s="267"/>
      <c r="AN188" s="267"/>
      <c r="AO188" s="267"/>
      <c r="AP188" s="267"/>
      <c r="AQ188" s="267"/>
      <c r="AS188" s="262"/>
    </row>
    <row r="189" spans="2:45" ht="12.6" customHeight="1" x14ac:dyDescent="0.25">
      <c r="B189" s="150"/>
      <c r="E189" s="514"/>
      <c r="F189" s="514"/>
      <c r="G189" s="514"/>
      <c r="H189" s="514"/>
      <c r="I189" s="514"/>
      <c r="J189" s="210"/>
      <c r="K189" s="1608"/>
      <c r="L189" s="1560" t="s">
        <v>1038</v>
      </c>
      <c r="M189" s="1561"/>
      <c r="N189" s="1561"/>
      <c r="O189" s="115"/>
      <c r="P189" s="58"/>
      <c r="Q189" s="58"/>
      <c r="R189" s="32"/>
      <c r="S189" s="32"/>
      <c r="T189" s="32"/>
      <c r="U189" s="543"/>
      <c r="W189" s="69"/>
      <c r="X189" s="69"/>
      <c r="Y189" s="37"/>
      <c r="Z189" s="262"/>
      <c r="AH189" s="231"/>
      <c r="AM189" s="267"/>
      <c r="AN189" s="267"/>
      <c r="AO189" s="267"/>
      <c r="AP189" s="267"/>
      <c r="AQ189" s="267"/>
      <c r="AS189" s="262"/>
    </row>
    <row r="190" spans="2:45" s="379" customFormat="1" ht="24.75" customHeight="1" x14ac:dyDescent="0.25">
      <c r="B190" s="1232"/>
      <c r="E190" s="1233"/>
      <c r="F190" s="1233"/>
      <c r="G190" s="1233"/>
      <c r="H190" s="1233"/>
      <c r="I190" s="1233"/>
      <c r="J190" s="210"/>
      <c r="K190" s="1609"/>
      <c r="L190" s="1689" t="s">
        <v>1095</v>
      </c>
      <c r="M190" s="1690"/>
      <c r="N190" s="1690"/>
      <c r="O190" s="1690"/>
      <c r="P190" s="1690"/>
      <c r="Q190" s="1690"/>
      <c r="R190" s="1690"/>
      <c r="S190" s="1690"/>
      <c r="T190" s="1690"/>
      <c r="U190" s="1234"/>
      <c r="W190" s="1235"/>
      <c r="X190" s="1235"/>
      <c r="Y190" s="1236"/>
      <c r="Z190" s="1237"/>
      <c r="AB190" s="1235"/>
      <c r="AH190" s="1238"/>
      <c r="AM190" s="1239"/>
      <c r="AN190" s="1239"/>
      <c r="AO190" s="1239"/>
      <c r="AP190" s="1239"/>
      <c r="AQ190" s="1239"/>
      <c r="AS190" s="1237"/>
    </row>
    <row r="191" spans="2:45" ht="6.6" customHeight="1" x14ac:dyDescent="0.25">
      <c r="B191" s="150"/>
      <c r="E191" s="514"/>
      <c r="F191" s="514"/>
      <c r="G191" s="514"/>
      <c r="H191" s="514"/>
      <c r="I191" s="514"/>
      <c r="J191" s="210"/>
      <c r="K191" s="132"/>
      <c r="L191" s="1240"/>
      <c r="M191" s="1240"/>
      <c r="N191" s="1240"/>
      <c r="O191" s="1240"/>
      <c r="P191" s="1240"/>
      <c r="Q191" s="1240"/>
      <c r="R191" s="1240"/>
      <c r="S191" s="1240"/>
      <c r="T191" s="1240"/>
      <c r="U191" s="543"/>
      <c r="W191" s="69"/>
      <c r="X191" s="69"/>
      <c r="Y191" s="37"/>
      <c r="Z191" s="262"/>
      <c r="AH191" s="231"/>
      <c r="AM191" s="267"/>
      <c r="AN191" s="267"/>
      <c r="AO191" s="267"/>
      <c r="AP191" s="267"/>
      <c r="AQ191" s="267"/>
      <c r="AS191" s="262"/>
    </row>
    <row r="192" spans="2:45" ht="6.4" customHeight="1" x14ac:dyDescent="0.25">
      <c r="B192" s="150"/>
      <c r="E192" s="514"/>
      <c r="F192" s="514"/>
      <c r="G192" s="514"/>
      <c r="H192" s="514"/>
      <c r="I192" s="514"/>
      <c r="J192" s="210"/>
      <c r="K192" s="132"/>
      <c r="L192" s="1142"/>
      <c r="M192" s="1142"/>
      <c r="N192" s="1142"/>
      <c r="O192" s="1142"/>
      <c r="P192" s="1142"/>
      <c r="Q192" s="1142"/>
      <c r="R192" s="1142"/>
      <c r="S192" s="1142"/>
      <c r="T192" s="1142"/>
      <c r="U192" s="543"/>
      <c r="W192" s="69"/>
      <c r="X192" s="69"/>
      <c r="Y192" s="37"/>
      <c r="Z192" s="262"/>
      <c r="AH192" s="231"/>
      <c r="AM192" s="267"/>
      <c r="AN192" s="267"/>
      <c r="AO192" s="267"/>
      <c r="AP192" s="267"/>
      <c r="AQ192" s="267"/>
      <c r="AS192" s="262"/>
    </row>
    <row r="193" spans="2:45" ht="15.75" customHeight="1" x14ac:dyDescent="0.25">
      <c r="B193" s="150"/>
      <c r="C193" s="13" t="s">
        <v>1080</v>
      </c>
      <c r="D193" s="132"/>
      <c r="E193" s="558"/>
      <c r="F193" s="558"/>
      <c r="G193" s="559"/>
      <c r="H193" s="392"/>
      <c r="I193" s="392"/>
      <c r="J193" s="392"/>
      <c r="K193" s="132"/>
      <c r="L193" s="113"/>
      <c r="N193" s="113"/>
      <c r="O193" s="115"/>
      <c r="P193" s="58"/>
      <c r="Q193" s="93"/>
      <c r="R193" s="94"/>
      <c r="S193" s="94"/>
      <c r="T193" s="94"/>
      <c r="U193" s="543"/>
      <c r="W193" s="69"/>
      <c r="X193" s="69"/>
      <c r="Y193" s="37"/>
      <c r="Z193" s="262"/>
      <c r="AM193" s="267"/>
      <c r="AN193" s="267"/>
      <c r="AO193" s="267"/>
      <c r="AP193" s="267"/>
      <c r="AQ193" s="267"/>
      <c r="AS193" s="262"/>
    </row>
    <row r="194" spans="2:45" ht="18" customHeight="1" x14ac:dyDescent="0.25">
      <c r="B194" s="150"/>
      <c r="C194" s="751" t="s">
        <v>137</v>
      </c>
      <c r="D194" s="65"/>
      <c r="E194" s="81"/>
      <c r="F194" s="81"/>
      <c r="G194" s="81"/>
      <c r="H194" s="81"/>
      <c r="I194" s="81"/>
      <c r="J194" s="81"/>
      <c r="K194" s="65"/>
      <c r="L194" s="65"/>
      <c r="M194" s="65"/>
      <c r="N194" s="65"/>
      <c r="O194" s="696"/>
      <c r="P194" s="1627" t="s">
        <v>17</v>
      </c>
      <c r="Q194" s="1688"/>
      <c r="R194" s="1627" t="str">
        <f>IF(U194=3,P194,"")</f>
        <v/>
      </c>
      <c r="S194" s="1628"/>
      <c r="T194" s="1629"/>
      <c r="U194" s="543">
        <v>0</v>
      </c>
      <c r="W194" s="69"/>
      <c r="X194" s="69"/>
      <c r="Y194" s="37"/>
      <c r="Z194" s="262"/>
      <c r="AM194" s="267"/>
      <c r="AN194" s="267"/>
      <c r="AO194" s="267"/>
      <c r="AP194" s="267"/>
      <c r="AQ194" s="267"/>
      <c r="AS194" s="262"/>
    </row>
    <row r="195" spans="2:45" ht="18" customHeight="1" x14ac:dyDescent="0.25">
      <c r="B195" s="150"/>
      <c r="C195" s="751" t="s">
        <v>698</v>
      </c>
      <c r="D195" s="65"/>
      <c r="E195" s="81"/>
      <c r="F195" s="81"/>
      <c r="G195" s="81"/>
      <c r="H195" s="81"/>
      <c r="I195" s="81"/>
      <c r="J195" s="81"/>
      <c r="K195" s="65"/>
      <c r="L195" s="65"/>
      <c r="M195" s="65"/>
      <c r="N195" s="65"/>
      <c r="O195" s="696"/>
      <c r="P195" s="1768">
        <v>450</v>
      </c>
      <c r="Q195" s="1769"/>
      <c r="R195" s="1627" t="str">
        <f>IF(U194=1,P195,"")</f>
        <v/>
      </c>
      <c r="S195" s="1628"/>
      <c r="T195" s="1629"/>
      <c r="U195" s="543"/>
      <c r="W195" s="69"/>
      <c r="X195" s="69"/>
      <c r="Y195" s="37"/>
      <c r="Z195" s="37"/>
      <c r="AM195" s="267"/>
      <c r="AN195" s="267"/>
      <c r="AO195" s="267"/>
      <c r="AP195" s="267"/>
      <c r="AQ195" s="267"/>
      <c r="AS195" s="262"/>
    </row>
    <row r="196" spans="2:45" ht="18" customHeight="1" x14ac:dyDescent="0.25">
      <c r="B196" s="150"/>
      <c r="C196" s="751" t="s">
        <v>699</v>
      </c>
      <c r="D196" s="65"/>
      <c r="E196" s="81"/>
      <c r="F196" s="81"/>
      <c r="G196" s="81"/>
      <c r="H196" s="81"/>
      <c r="I196" s="81"/>
      <c r="J196" s="81"/>
      <c r="K196" s="65"/>
      <c r="L196" s="65"/>
      <c r="M196" s="65"/>
      <c r="N196" s="65"/>
      <c r="O196" s="696"/>
      <c r="P196" s="1768">
        <v>850</v>
      </c>
      <c r="Q196" s="1769"/>
      <c r="R196" s="1627" t="str">
        <f>IF(U194=2,P196,"")</f>
        <v/>
      </c>
      <c r="S196" s="1628"/>
      <c r="T196" s="1629"/>
      <c r="U196" s="543"/>
      <c r="W196" s="69"/>
      <c r="X196" s="69"/>
      <c r="Y196" s="37"/>
      <c r="Z196" s="37"/>
      <c r="AM196" s="267"/>
      <c r="AN196" s="267"/>
      <c r="AO196" s="267"/>
      <c r="AP196" s="267"/>
      <c r="AQ196" s="267"/>
      <c r="AS196" s="262"/>
    </row>
    <row r="197" spans="2:45" ht="2.25" customHeight="1" x14ac:dyDescent="0.25">
      <c r="B197" s="150"/>
      <c r="D197" s="132"/>
      <c r="E197" s="131"/>
      <c r="F197" s="131"/>
      <c r="G197" s="116"/>
      <c r="H197" s="117"/>
      <c r="I197" s="117"/>
      <c r="J197" s="117"/>
      <c r="K197" s="117"/>
      <c r="L197" s="113"/>
      <c r="M197" s="113"/>
      <c r="N197" s="113"/>
      <c r="O197" s="115"/>
      <c r="P197" s="58"/>
      <c r="Q197" s="93"/>
      <c r="R197" s="94"/>
      <c r="S197" s="94"/>
      <c r="T197" s="94"/>
      <c r="U197" s="543"/>
      <c r="W197" s="69"/>
      <c r="X197" s="69"/>
      <c r="Y197" s="37"/>
      <c r="Z197" s="262"/>
      <c r="AM197" s="267"/>
      <c r="AN197" s="267"/>
      <c r="AO197" s="267"/>
      <c r="AP197" s="267"/>
      <c r="AQ197" s="267"/>
      <c r="AS197" s="262"/>
    </row>
    <row r="198" spans="2:45" ht="3" customHeight="1" x14ac:dyDescent="0.25">
      <c r="B198" s="19"/>
      <c r="C198" s="20"/>
      <c r="D198" s="20"/>
      <c r="E198" s="20"/>
      <c r="F198" s="20"/>
      <c r="G198" s="20"/>
      <c r="H198" s="20"/>
      <c r="I198" s="20"/>
      <c r="J198" s="20"/>
      <c r="K198" s="20"/>
      <c r="L198" s="20"/>
      <c r="M198" s="20"/>
      <c r="N198" s="20"/>
      <c r="O198" s="52"/>
      <c r="P198" s="52"/>
      <c r="Q198" s="52"/>
      <c r="R198" s="52"/>
      <c r="S198" s="52"/>
      <c r="T198" s="52"/>
      <c r="U198" s="548" t="s">
        <v>79</v>
      </c>
      <c r="W198" s="69"/>
      <c r="X198" s="69"/>
      <c r="Y198" s="37"/>
      <c r="Z198" s="262"/>
      <c r="AM198" s="267"/>
      <c r="AN198" s="267"/>
      <c r="AO198" s="267"/>
      <c r="AP198" s="267"/>
      <c r="AQ198" s="267"/>
      <c r="AS198" s="262"/>
    </row>
    <row r="199" spans="2:45" ht="6" customHeight="1" x14ac:dyDescent="0.25">
      <c r="O199" s="32"/>
      <c r="P199" s="32"/>
      <c r="Q199" s="32"/>
      <c r="R199" s="32"/>
      <c r="S199" s="32"/>
      <c r="T199" s="32"/>
      <c r="U199" s="549"/>
      <c r="W199" s="69"/>
      <c r="X199" s="69"/>
      <c r="Y199" s="37"/>
      <c r="Z199" s="262"/>
      <c r="AM199" s="267"/>
      <c r="AN199" s="267"/>
      <c r="AO199" s="267"/>
      <c r="AP199" s="267"/>
      <c r="AQ199" s="267"/>
      <c r="AS199" s="262"/>
    </row>
    <row r="200" spans="2:45" ht="3.75" customHeight="1" x14ac:dyDescent="0.25">
      <c r="B200" s="9"/>
      <c r="C200" s="10"/>
      <c r="D200" s="10"/>
      <c r="E200" s="10"/>
      <c r="F200" s="10"/>
      <c r="G200" s="10"/>
      <c r="H200" s="10"/>
      <c r="I200" s="10"/>
      <c r="J200" s="10"/>
      <c r="K200" s="10"/>
      <c r="L200" s="10"/>
      <c r="M200" s="10"/>
      <c r="N200" s="10"/>
      <c r="O200" s="56"/>
      <c r="P200" s="56"/>
      <c r="Q200" s="56"/>
      <c r="R200" s="1665"/>
      <c r="S200" s="1665"/>
      <c r="T200" s="1665"/>
      <c r="U200" s="551"/>
      <c r="W200" s="69"/>
      <c r="X200" s="69"/>
      <c r="Y200" s="37"/>
      <c r="Z200" s="262"/>
      <c r="AM200" s="267"/>
      <c r="AN200" s="267"/>
      <c r="AO200" s="267"/>
      <c r="AP200" s="267"/>
      <c r="AQ200" s="267"/>
      <c r="AS200" s="262"/>
    </row>
    <row r="201" spans="2:45" x14ac:dyDescent="0.25">
      <c r="B201" s="150"/>
      <c r="C201" s="26" t="s">
        <v>1042</v>
      </c>
      <c r="D201" s="27"/>
      <c r="E201" s="27"/>
      <c r="F201" s="454"/>
      <c r="G201" s="454"/>
      <c r="H201" s="27"/>
      <c r="I201" s="27"/>
      <c r="J201" s="27"/>
      <c r="K201" s="27"/>
      <c r="L201" s="27"/>
      <c r="M201" s="27"/>
      <c r="N201" s="27"/>
      <c r="O201" s="57"/>
      <c r="P201" s="57"/>
      <c r="Q201" s="57"/>
      <c r="R201" s="54"/>
      <c r="S201" s="54"/>
      <c r="T201" s="54"/>
      <c r="U201" s="543"/>
      <c r="W201" s="69"/>
      <c r="X201" s="69"/>
      <c r="Y201" s="37"/>
      <c r="Z201" s="262"/>
      <c r="AM201" s="262"/>
      <c r="AN201" s="262"/>
      <c r="AO201" s="262"/>
      <c r="AP201" s="262"/>
      <c r="AQ201" s="262"/>
      <c r="AS201" s="262"/>
    </row>
    <row r="202" spans="2:45" ht="6" customHeight="1" x14ac:dyDescent="0.25">
      <c r="B202" s="150"/>
      <c r="O202" s="58"/>
      <c r="P202" s="58"/>
      <c r="Q202" s="58"/>
      <c r="R202" s="32"/>
      <c r="S202" s="32"/>
      <c r="T202" s="32"/>
      <c r="U202" s="543"/>
      <c r="W202" s="69"/>
      <c r="X202" s="69"/>
      <c r="Y202" s="37"/>
      <c r="Z202" s="262"/>
      <c r="AM202" s="262"/>
      <c r="AN202" s="262"/>
      <c r="AO202" s="262"/>
      <c r="AP202" s="262"/>
      <c r="AQ202" s="262"/>
      <c r="AS202" s="262"/>
    </row>
    <row r="203" spans="2:45" ht="18" customHeight="1" x14ac:dyDescent="0.25">
      <c r="B203" s="150"/>
      <c r="C203" s="645" t="s">
        <v>1045</v>
      </c>
      <c r="D203" s="66"/>
      <c r="E203" s="107"/>
      <c r="F203" s="107" t="s">
        <v>1046</v>
      </c>
      <c r="G203" s="107"/>
      <c r="H203" s="107" t="s">
        <v>1047</v>
      </c>
      <c r="I203" s="107"/>
      <c r="J203" s="107" t="s">
        <v>1048</v>
      </c>
      <c r="K203" s="107"/>
      <c r="L203" s="18"/>
      <c r="M203" s="18"/>
      <c r="N203" s="18"/>
      <c r="O203" s="668"/>
      <c r="P203" s="666"/>
      <c r="Q203" s="667"/>
      <c r="R203" s="1637">
        <f>IF(AND(U$203&gt;=0,U203&lt;&gt;5),P203,"")</f>
        <v>0</v>
      </c>
      <c r="S203" s="1638"/>
      <c r="T203" s="1639"/>
      <c r="U203" s="597">
        <v>0</v>
      </c>
      <c r="W203" s="69"/>
      <c r="X203" s="69"/>
      <c r="Y203" s="37"/>
      <c r="Z203" s="262"/>
      <c r="AM203" s="262"/>
      <c r="AN203" s="262"/>
      <c r="AO203" s="262"/>
      <c r="AP203" s="262"/>
      <c r="AQ203" s="262"/>
      <c r="AS203" s="262"/>
    </row>
    <row r="204" spans="2:45" ht="18" customHeight="1" x14ac:dyDescent="0.25">
      <c r="B204" s="150"/>
      <c r="C204" s="645" t="s">
        <v>1039</v>
      </c>
      <c r="D204" s="29"/>
      <c r="E204" s="64"/>
      <c r="F204" s="64"/>
      <c r="G204" s="21"/>
      <c r="H204" s="21"/>
      <c r="I204" s="64"/>
      <c r="J204" s="64"/>
      <c r="L204" s="598" t="s">
        <v>1040</v>
      </c>
      <c r="M204" s="1222"/>
      <c r="N204" s="50" t="s">
        <v>124</v>
      </c>
      <c r="P204" s="1107"/>
      <c r="Q204" s="1026"/>
      <c r="R204" s="1637" t="str">
        <f>IF(U$203=5,IF(M204&gt;96,"Call Acct Rep",P204),"")</f>
        <v/>
      </c>
      <c r="S204" s="1638"/>
      <c r="T204" s="1639"/>
      <c r="U204" s="597"/>
      <c r="W204" s="69"/>
      <c r="X204" s="69"/>
      <c r="Y204" s="37"/>
      <c r="Z204" s="262"/>
      <c r="AM204" s="267"/>
      <c r="AN204" s="267"/>
      <c r="AO204" s="267"/>
      <c r="AP204" s="267"/>
      <c r="AQ204" s="267"/>
      <c r="AS204" s="262"/>
    </row>
    <row r="205" spans="2:45" ht="4.5" customHeight="1" x14ac:dyDescent="0.25">
      <c r="B205" s="19"/>
      <c r="C205" s="20"/>
      <c r="D205" s="51"/>
      <c r="E205" s="20"/>
      <c r="F205" s="142"/>
      <c r="G205" s="20"/>
      <c r="H205" s="20"/>
      <c r="I205" s="20"/>
      <c r="J205" s="20"/>
      <c r="K205" s="20"/>
      <c r="L205" s="20"/>
      <c r="M205" s="20"/>
      <c r="N205" s="20"/>
      <c r="O205" s="52"/>
      <c r="P205" s="52"/>
      <c r="Q205" s="52"/>
      <c r="R205" s="52"/>
      <c r="S205" s="52"/>
      <c r="T205" s="52"/>
      <c r="U205" s="548" t="b">
        <v>0</v>
      </c>
      <c r="W205" s="69"/>
      <c r="X205" s="69"/>
      <c r="Y205" s="37"/>
      <c r="Z205" s="262"/>
      <c r="AM205" s="262"/>
      <c r="AN205" s="262"/>
      <c r="AO205" s="262"/>
      <c r="AP205" s="262"/>
      <c r="AQ205" s="262"/>
      <c r="AS205" s="262"/>
    </row>
    <row r="206" spans="2:45" ht="6.6" customHeight="1" x14ac:dyDescent="0.25">
      <c r="O206" s="32"/>
      <c r="P206" s="32"/>
      <c r="Q206" s="32"/>
      <c r="R206" s="32"/>
      <c r="S206" s="32"/>
      <c r="T206" s="32"/>
      <c r="U206" s="549"/>
      <c r="W206" s="69"/>
      <c r="X206" s="69"/>
      <c r="Y206" s="37"/>
      <c r="Z206" s="262"/>
      <c r="AM206" s="262"/>
      <c r="AN206" s="262"/>
      <c r="AO206" s="262"/>
      <c r="AP206" s="262"/>
      <c r="AQ206" s="262"/>
      <c r="AS206" s="262"/>
    </row>
    <row r="207" spans="2:45" ht="8.25" customHeight="1" x14ac:dyDescent="0.25">
      <c r="B207" s="9"/>
      <c r="C207" s="10"/>
      <c r="D207" s="10"/>
      <c r="E207" s="10"/>
      <c r="F207" s="10"/>
      <c r="G207" s="10"/>
      <c r="H207" s="10"/>
      <c r="I207" s="10"/>
      <c r="J207" s="10"/>
      <c r="K207" s="10"/>
      <c r="L207" s="10"/>
      <c r="M207" s="10"/>
      <c r="N207" s="10"/>
      <c r="O207" s="56"/>
      <c r="P207" s="56"/>
      <c r="Q207" s="56"/>
      <c r="R207" s="53"/>
      <c r="S207" s="53"/>
      <c r="T207" s="53"/>
      <c r="U207" s="551"/>
      <c r="W207" s="69"/>
      <c r="X207" s="69"/>
      <c r="Y207" s="37"/>
      <c r="Z207" s="262"/>
      <c r="AM207" s="262"/>
      <c r="AN207" s="262"/>
      <c r="AO207" s="262"/>
      <c r="AP207" s="262"/>
      <c r="AQ207" s="262"/>
      <c r="AS207" s="262"/>
    </row>
    <row r="208" spans="2:45" x14ac:dyDescent="0.25">
      <c r="B208" s="150"/>
      <c r="C208" s="26" t="s">
        <v>1043</v>
      </c>
      <c r="D208" s="27"/>
      <c r="E208" s="27"/>
      <c r="F208" s="27"/>
      <c r="G208" s="27"/>
      <c r="H208" s="27"/>
      <c r="I208" s="27"/>
      <c r="J208" s="27"/>
      <c r="K208" s="27"/>
      <c r="L208" s="27"/>
      <c r="M208" s="27"/>
      <c r="N208" s="27"/>
      <c r="O208" s="57"/>
      <c r="P208" s="57"/>
      <c r="Q208" s="57"/>
      <c r="R208" s="54"/>
      <c r="S208" s="54"/>
      <c r="T208" s="54"/>
      <c r="U208" s="543"/>
      <c r="W208" s="69"/>
      <c r="X208" s="69"/>
      <c r="Y208" s="37"/>
      <c r="Z208" s="262"/>
      <c r="AM208" s="267"/>
      <c r="AN208" s="267"/>
      <c r="AO208" s="267"/>
      <c r="AP208" s="267"/>
      <c r="AQ208" s="267"/>
      <c r="AS208" s="262"/>
    </row>
    <row r="209" spans="2:45" ht="6" customHeight="1" x14ac:dyDescent="0.25">
      <c r="B209" s="150"/>
      <c r="O209" s="58"/>
      <c r="P209" s="58"/>
      <c r="Q209" s="58"/>
      <c r="R209" s="32"/>
      <c r="S209" s="32"/>
      <c r="T209" s="32"/>
      <c r="U209" s="543"/>
      <c r="W209" s="69"/>
      <c r="X209" s="69"/>
      <c r="Y209" s="37"/>
      <c r="Z209" s="262"/>
      <c r="AM209" s="267"/>
      <c r="AN209" s="267"/>
      <c r="AO209" s="267"/>
      <c r="AP209" s="267"/>
      <c r="AQ209" s="267"/>
      <c r="AS209" s="262"/>
    </row>
    <row r="210" spans="2:45" ht="18" customHeight="1" x14ac:dyDescent="0.25">
      <c r="B210" s="150"/>
      <c r="C210" s="765" t="s">
        <v>762</v>
      </c>
      <c r="D210" s="460"/>
      <c r="E210" s="916"/>
      <c r="F210" s="916" t="s">
        <v>28</v>
      </c>
      <c r="G210" s="460"/>
      <c r="H210" s="768" t="s">
        <v>774</v>
      </c>
      <c r="I210" s="60"/>
      <c r="J210" s="1143" t="s">
        <v>1041</v>
      </c>
      <c r="K210" s="768"/>
      <c r="L210" s="768" t="s">
        <v>32</v>
      </c>
      <c r="M210" s="768"/>
      <c r="N210" s="460"/>
      <c r="O210" s="1000"/>
      <c r="P210" s="1770" t="s">
        <v>17</v>
      </c>
      <c r="Q210" s="1771"/>
      <c r="R210" s="1677" t="str">
        <f>IF(U210=6,AB211,IF(AND(U210&gt;0,U210&lt;&gt;7),AB210,IF(U210=7,AB212,"")))</f>
        <v/>
      </c>
      <c r="S210" s="1678"/>
      <c r="T210" s="1679"/>
      <c r="U210" s="543">
        <v>0</v>
      </c>
      <c r="W210" s="69"/>
      <c r="Y210" s="37"/>
      <c r="Z210" s="262"/>
      <c r="AB210" s="69">
        <v>0</v>
      </c>
      <c r="AM210" s="267"/>
      <c r="AN210" s="267"/>
      <c r="AO210" s="267"/>
      <c r="AP210" s="267"/>
      <c r="AQ210" s="267"/>
      <c r="AS210" s="262"/>
    </row>
    <row r="211" spans="2:45" ht="18" customHeight="1" x14ac:dyDescent="0.25">
      <c r="B211" s="150"/>
      <c r="C211" s="917" t="s">
        <v>31</v>
      </c>
      <c r="D211" s="669"/>
      <c r="E211" s="670"/>
      <c r="F211" s="671"/>
      <c r="G211" s="672"/>
      <c r="H211" s="671"/>
      <c r="I211" s="672"/>
      <c r="J211" s="671"/>
      <c r="K211" s="671"/>
      <c r="L211" s="673"/>
      <c r="M211" s="673"/>
      <c r="N211" s="669"/>
      <c r="O211" s="674"/>
      <c r="P211" s="1772">
        <v>235</v>
      </c>
      <c r="Q211" s="1687"/>
      <c r="R211" s="1633"/>
      <c r="S211" s="1599"/>
      <c r="T211" s="1680"/>
      <c r="U211" s="543"/>
      <c r="W211" s="69"/>
      <c r="Y211" s="37"/>
      <c r="Z211" s="37"/>
      <c r="AB211" s="69">
        <v>235</v>
      </c>
      <c r="AM211" s="267"/>
      <c r="AN211" s="267"/>
      <c r="AO211" s="267"/>
      <c r="AP211" s="267"/>
      <c r="AQ211" s="267"/>
      <c r="AS211" s="262"/>
    </row>
    <row r="212" spans="2:45" ht="18" customHeight="1" x14ac:dyDescent="0.25">
      <c r="B212" s="150"/>
      <c r="C212" s="918" t="s">
        <v>59</v>
      </c>
      <c r="D212" s="676"/>
      <c r="E212" s="919"/>
      <c r="F212" s="676"/>
      <c r="G212" s="919"/>
      <c r="H212" s="919"/>
      <c r="I212" s="919"/>
      <c r="J212" s="919"/>
      <c r="K212" s="676"/>
      <c r="L212" s="676"/>
      <c r="M212" s="676"/>
      <c r="N212" s="676"/>
      <c r="O212" s="676"/>
      <c r="P212" s="1773" t="s">
        <v>849</v>
      </c>
      <c r="Q212" s="1774"/>
      <c r="R212" s="1681"/>
      <c r="S212" s="1682"/>
      <c r="T212" s="1683"/>
      <c r="U212" s="543"/>
      <c r="W212" s="69"/>
      <c r="Y212" s="37"/>
      <c r="Z212" s="262"/>
      <c r="AB212" s="69" t="s">
        <v>1020</v>
      </c>
      <c r="AM212" s="267"/>
      <c r="AN212" s="267"/>
      <c r="AO212" s="267"/>
      <c r="AP212" s="267"/>
      <c r="AQ212" s="267"/>
      <c r="AS212" s="262"/>
    </row>
    <row r="213" spans="2:45" ht="7.5" customHeight="1" x14ac:dyDescent="0.25">
      <c r="B213" s="19"/>
      <c r="C213" s="20"/>
      <c r="D213" s="51"/>
      <c r="E213" s="20"/>
      <c r="F213" s="20"/>
      <c r="G213" s="20"/>
      <c r="H213" s="20"/>
      <c r="I213" s="20"/>
      <c r="J213" s="20"/>
      <c r="K213" s="20"/>
      <c r="L213" s="20"/>
      <c r="M213" s="20"/>
      <c r="N213" s="20"/>
      <c r="O213" s="52"/>
      <c r="P213" s="52"/>
      <c r="Q213" s="52"/>
      <c r="R213" s="52"/>
      <c r="S213" s="52"/>
      <c r="T213" s="52"/>
      <c r="U213" s="548"/>
      <c r="W213" s="69"/>
      <c r="X213" s="69"/>
      <c r="Y213" s="37"/>
      <c r="Z213" s="262"/>
      <c r="AM213" s="267"/>
      <c r="AN213" s="267"/>
      <c r="AO213" s="267"/>
      <c r="AP213" s="267"/>
      <c r="AQ213" s="267"/>
      <c r="AS213" s="262"/>
    </row>
    <row r="214" spans="2:45" ht="6.6" customHeight="1" x14ac:dyDescent="0.25">
      <c r="E214" s="40"/>
      <c r="O214" s="58"/>
      <c r="P214" s="58"/>
      <c r="Q214" s="58"/>
      <c r="R214" s="32"/>
      <c r="S214" s="32"/>
      <c r="T214" s="32"/>
      <c r="U214" s="549">
        <v>2</v>
      </c>
      <c r="W214" s="69"/>
      <c r="X214" s="69"/>
      <c r="Y214" s="37"/>
      <c r="Z214" s="262"/>
      <c r="AM214" s="267"/>
      <c r="AN214" s="267"/>
      <c r="AO214" s="267"/>
      <c r="AP214" s="267"/>
      <c r="AQ214" s="267"/>
      <c r="AS214" s="262"/>
    </row>
    <row r="215" spans="2:45" ht="8.25" customHeight="1" x14ac:dyDescent="0.25">
      <c r="B215" s="9"/>
      <c r="C215" s="10"/>
      <c r="D215" s="10"/>
      <c r="E215" s="10"/>
      <c r="F215" s="10"/>
      <c r="G215" s="10"/>
      <c r="H215" s="10"/>
      <c r="I215" s="10"/>
      <c r="J215" s="10"/>
      <c r="K215" s="10"/>
      <c r="L215" s="10"/>
      <c r="M215" s="10"/>
      <c r="N215" s="10"/>
      <c r="O215" s="56"/>
      <c r="P215" s="56"/>
      <c r="Q215" s="56"/>
      <c r="R215" s="53"/>
      <c r="S215" s="53"/>
      <c r="T215" s="53"/>
      <c r="U215" s="551"/>
      <c r="W215" s="69"/>
      <c r="X215" s="69"/>
      <c r="Y215" s="37"/>
      <c r="Z215" s="262"/>
      <c r="AM215" s="267"/>
      <c r="AN215" s="267"/>
      <c r="AO215" s="267"/>
      <c r="AP215" s="267"/>
      <c r="AQ215" s="267"/>
      <c r="AS215" s="262"/>
    </row>
    <row r="216" spans="2:45" x14ac:dyDescent="0.25">
      <c r="B216" s="150"/>
      <c r="C216" s="26" t="s">
        <v>1044</v>
      </c>
      <c r="D216" s="27"/>
      <c r="E216" s="27"/>
      <c r="F216" s="27"/>
      <c r="G216" s="27"/>
      <c r="H216" s="27"/>
      <c r="I216" s="27"/>
      <c r="J216" s="27"/>
      <c r="K216" s="27"/>
      <c r="L216" s="27"/>
      <c r="M216" s="27"/>
      <c r="N216" s="27"/>
      <c r="O216" s="57"/>
      <c r="P216" s="57"/>
      <c r="Q216" s="57"/>
      <c r="R216" s="54"/>
      <c r="S216" s="54"/>
      <c r="T216" s="54"/>
      <c r="U216" s="543"/>
      <c r="W216" s="69"/>
      <c r="X216" s="69"/>
      <c r="Y216" s="37"/>
      <c r="Z216" s="262"/>
      <c r="AM216" s="267"/>
      <c r="AN216" s="267"/>
      <c r="AO216" s="267"/>
      <c r="AP216" s="267"/>
      <c r="AQ216" s="267"/>
      <c r="AS216" s="262"/>
    </row>
    <row r="217" spans="2:45" ht="6" customHeight="1" x14ac:dyDescent="0.25">
      <c r="B217" s="150"/>
      <c r="O217" s="58"/>
      <c r="P217" s="58"/>
      <c r="Q217" s="58"/>
      <c r="R217" s="32"/>
      <c r="S217" s="32"/>
      <c r="T217" s="32"/>
      <c r="U217" s="543"/>
      <c r="W217" s="69"/>
      <c r="X217" s="69"/>
      <c r="Y217" s="37"/>
      <c r="Z217" s="262"/>
      <c r="AM217" s="267"/>
      <c r="AN217" s="267"/>
      <c r="AO217" s="267"/>
      <c r="AP217" s="267"/>
      <c r="AQ217" s="267"/>
      <c r="AS217" s="262"/>
    </row>
    <row r="218" spans="2:45" ht="18" customHeight="1" x14ac:dyDescent="0.25">
      <c r="B218" s="150"/>
      <c r="C218" s="1001" t="s">
        <v>762</v>
      </c>
      <c r="D218" s="1002"/>
      <c r="E218" s="677"/>
      <c r="F218" s="678" t="s">
        <v>28</v>
      </c>
      <c r="G218" s="677"/>
      <c r="H218" s="1144" t="s">
        <v>29</v>
      </c>
      <c r="I218" s="677"/>
      <c r="J218" s="1145" t="s">
        <v>30</v>
      </c>
      <c r="K218" s="678"/>
      <c r="L218" s="678" t="s">
        <v>32</v>
      </c>
      <c r="M218" s="677"/>
      <c r="N218" s="1146" t="s">
        <v>33</v>
      </c>
      <c r="O218" s="1003"/>
      <c r="P218" s="1684" t="s">
        <v>17</v>
      </c>
      <c r="Q218" s="1685"/>
      <c r="R218" s="1668" t="str">
        <f>IF(U218=7,AB219,IF(AND(U218&gt;0,U218&lt;&gt;8),AB218,IF(U218=8,AB220,"")))</f>
        <v/>
      </c>
      <c r="S218" s="1669"/>
      <c r="T218" s="1670"/>
      <c r="U218" s="543">
        <v>0</v>
      </c>
      <c r="W218" s="69"/>
      <c r="X218" s="69"/>
      <c r="Y218" s="37"/>
      <c r="Z218" s="262"/>
      <c r="AB218" s="69">
        <v>0</v>
      </c>
      <c r="AM218" s="267"/>
      <c r="AN218" s="267"/>
      <c r="AO218" s="267"/>
      <c r="AP218" s="267"/>
      <c r="AQ218" s="267"/>
      <c r="AS218" s="262"/>
    </row>
    <row r="219" spans="2:45" ht="18" customHeight="1" x14ac:dyDescent="0.25">
      <c r="B219" s="150"/>
      <c r="C219" s="645" t="s">
        <v>31</v>
      </c>
      <c r="D219" s="608"/>
      <c r="E219" s="104"/>
      <c r="F219" s="104"/>
      <c r="G219" s="104"/>
      <c r="H219" s="104"/>
      <c r="I219" s="104"/>
      <c r="J219" s="104"/>
      <c r="K219" s="106"/>
      <c r="L219" s="106"/>
      <c r="M219" s="106"/>
      <c r="N219" s="75"/>
      <c r="O219" s="675"/>
      <c r="P219" s="1686">
        <v>110</v>
      </c>
      <c r="Q219" s="1687"/>
      <c r="R219" s="1671"/>
      <c r="S219" s="1672"/>
      <c r="T219" s="1673"/>
      <c r="U219" s="543"/>
      <c r="W219" s="69"/>
      <c r="X219" s="69"/>
      <c r="Y219" s="37"/>
      <c r="Z219" s="37"/>
      <c r="AB219" s="69">
        <v>110</v>
      </c>
      <c r="AM219" s="267"/>
      <c r="AN219" s="267"/>
      <c r="AO219" s="267"/>
      <c r="AP219" s="267"/>
      <c r="AQ219" s="267"/>
      <c r="AS219" s="262"/>
    </row>
    <row r="220" spans="2:45" ht="18" customHeight="1" x14ac:dyDescent="0.25">
      <c r="B220" s="150"/>
      <c r="C220" s="646" t="s">
        <v>59</v>
      </c>
      <c r="D220" s="1004"/>
      <c r="E220" s="104"/>
      <c r="F220" s="104"/>
      <c r="G220" s="104"/>
      <c r="H220" s="104"/>
      <c r="I220" s="104"/>
      <c r="J220" s="104"/>
      <c r="K220" s="106"/>
      <c r="L220" s="106"/>
      <c r="M220" s="106"/>
      <c r="N220" s="106"/>
      <c r="O220" s="106"/>
      <c r="P220" s="1627" t="s">
        <v>849</v>
      </c>
      <c r="Q220" s="1688"/>
      <c r="R220" s="1674"/>
      <c r="S220" s="1675"/>
      <c r="T220" s="1676"/>
      <c r="U220" s="543"/>
      <c r="W220" s="69"/>
      <c r="X220" s="69"/>
      <c r="Y220" s="37"/>
      <c r="Z220" s="262"/>
      <c r="AB220" s="69" t="s">
        <v>1020</v>
      </c>
      <c r="AM220" s="267"/>
      <c r="AN220" s="267"/>
      <c r="AO220" s="267"/>
      <c r="AP220" s="267"/>
      <c r="AQ220" s="267"/>
      <c r="AS220" s="262"/>
    </row>
    <row r="221" spans="2:45" ht="7.5" customHeight="1" x14ac:dyDescent="0.25">
      <c r="B221" s="19"/>
      <c r="C221" s="20"/>
      <c r="D221" s="51"/>
      <c r="E221" s="20"/>
      <c r="F221" s="20"/>
      <c r="G221" s="20"/>
      <c r="H221" s="20"/>
      <c r="I221" s="20"/>
      <c r="J221" s="20"/>
      <c r="K221" s="20"/>
      <c r="L221" s="20"/>
      <c r="M221" s="20"/>
      <c r="N221" s="20"/>
      <c r="O221" s="52"/>
      <c r="P221" s="52"/>
      <c r="Q221" s="52"/>
      <c r="R221" s="52"/>
      <c r="S221" s="52"/>
      <c r="T221" s="52"/>
      <c r="U221" s="548"/>
      <c r="W221" s="69"/>
      <c r="X221" s="69"/>
      <c r="Y221" s="37"/>
      <c r="Z221" s="262"/>
      <c r="AM221" s="267"/>
      <c r="AN221" s="267"/>
      <c r="AO221" s="267"/>
      <c r="AP221" s="267"/>
      <c r="AQ221" s="267"/>
      <c r="AS221" s="262"/>
    </row>
    <row r="222" spans="2:45" ht="6.6" customHeight="1" x14ac:dyDescent="0.25">
      <c r="E222" s="40"/>
      <c r="O222" s="58"/>
      <c r="P222" s="58"/>
      <c r="Q222" s="58"/>
      <c r="R222" s="32"/>
      <c r="S222" s="32"/>
      <c r="T222" s="32"/>
      <c r="U222" s="549"/>
      <c r="W222" s="69"/>
      <c r="X222" s="69"/>
      <c r="Y222" s="37"/>
      <c r="Z222" s="262"/>
      <c r="AM222" s="267"/>
      <c r="AN222" s="267"/>
      <c r="AO222" s="267"/>
      <c r="AP222" s="267"/>
      <c r="AQ222" s="267"/>
      <c r="AS222" s="262"/>
    </row>
    <row r="223" spans="2:45" ht="8.25" customHeight="1" x14ac:dyDescent="0.25">
      <c r="B223" s="9"/>
      <c r="C223" s="10"/>
      <c r="D223" s="10"/>
      <c r="E223" s="10"/>
      <c r="F223" s="10"/>
      <c r="G223" s="10"/>
      <c r="H223" s="10"/>
      <c r="I223" s="10"/>
      <c r="J223" s="10"/>
      <c r="K223" s="10"/>
      <c r="L223" s="10"/>
      <c r="M223" s="10"/>
      <c r="N223" s="10"/>
      <c r="O223" s="56"/>
      <c r="P223" s="56"/>
      <c r="Q223" s="56"/>
      <c r="R223" s="53"/>
      <c r="S223" s="53"/>
      <c r="T223" s="53"/>
      <c r="U223" s="551"/>
      <c r="W223" s="69"/>
      <c r="X223" s="69"/>
      <c r="Y223" s="37"/>
      <c r="Z223" s="262"/>
      <c r="AM223" s="267"/>
      <c r="AN223" s="267"/>
      <c r="AO223" s="267"/>
      <c r="AP223" s="267"/>
      <c r="AQ223" s="267"/>
      <c r="AS223" s="262"/>
    </row>
    <row r="224" spans="2:45" x14ac:dyDescent="0.25">
      <c r="B224" s="150"/>
      <c r="C224" s="26" t="s">
        <v>34</v>
      </c>
      <c r="D224" s="27"/>
      <c r="E224" s="27"/>
      <c r="F224" s="27"/>
      <c r="G224" s="27"/>
      <c r="H224" s="27"/>
      <c r="I224" s="27"/>
      <c r="J224" s="27"/>
      <c r="K224" s="27"/>
      <c r="L224" s="27"/>
      <c r="M224" s="27"/>
      <c r="N224" s="27"/>
      <c r="O224" s="57"/>
      <c r="P224" s="57"/>
      <c r="Q224" s="57"/>
      <c r="R224" s="54"/>
      <c r="S224" s="54"/>
      <c r="T224" s="54"/>
      <c r="U224" s="543"/>
      <c r="W224" s="69"/>
      <c r="X224" s="69"/>
      <c r="Y224" s="37"/>
      <c r="Z224" s="262"/>
      <c r="AM224" s="267"/>
      <c r="AN224" s="267"/>
      <c r="AO224" s="267"/>
      <c r="AP224" s="267"/>
      <c r="AQ224" s="267"/>
      <c r="AS224" s="262"/>
    </row>
    <row r="225" spans="2:45" ht="6" customHeight="1" x14ac:dyDescent="0.25">
      <c r="B225" s="150"/>
      <c r="O225" s="58"/>
      <c r="P225" s="58"/>
      <c r="Q225" s="58"/>
      <c r="R225" s="32"/>
      <c r="S225" s="32"/>
      <c r="T225" s="32"/>
      <c r="U225" s="543"/>
      <c r="W225" s="69"/>
      <c r="X225" s="69"/>
      <c r="Y225" s="37"/>
      <c r="Z225" s="262"/>
      <c r="AM225" s="267"/>
      <c r="AN225" s="267"/>
      <c r="AO225" s="267"/>
      <c r="AP225" s="267"/>
      <c r="AQ225" s="267"/>
      <c r="AS225" s="262"/>
    </row>
    <row r="226" spans="2:45" ht="18" customHeight="1" x14ac:dyDescent="0.25">
      <c r="B226" s="150"/>
      <c r="C226" s="680" t="s">
        <v>111</v>
      </c>
      <c r="D226" s="608"/>
      <c r="E226" s="17"/>
      <c r="F226" s="107"/>
      <c r="G226" s="107" t="s">
        <v>60</v>
      </c>
      <c r="H226" s="107"/>
      <c r="I226" s="76"/>
      <c r="J226" s="107" t="s">
        <v>61</v>
      </c>
      <c r="K226" s="77"/>
      <c r="L226" s="77"/>
      <c r="M226" s="681"/>
      <c r="N226" s="682" t="s">
        <v>62</v>
      </c>
      <c r="O226" s="679"/>
      <c r="P226" s="1637">
        <v>125</v>
      </c>
      <c r="Q226" s="1738"/>
      <c r="R226" s="1630" t="str">
        <f>IF(AND(U$226&lt;5,U$226&lt;&gt;0),P226,IF(U$226=5,P227,IF(U$226=6,0,"")))</f>
        <v/>
      </c>
      <c r="S226" s="1631"/>
      <c r="T226" s="1632"/>
      <c r="U226" s="543">
        <v>0</v>
      </c>
      <c r="W226" s="69"/>
      <c r="X226" s="69"/>
      <c r="Y226" s="37"/>
      <c r="Z226" s="37"/>
      <c r="AM226" s="267"/>
      <c r="AN226" s="267"/>
      <c r="AO226" s="267"/>
      <c r="AP226" s="267"/>
      <c r="AQ226" s="267"/>
      <c r="AS226" s="262"/>
    </row>
    <row r="227" spans="2:45" ht="18" customHeight="1" x14ac:dyDescent="0.25">
      <c r="B227" s="150"/>
      <c r="C227" s="680" t="s">
        <v>645</v>
      </c>
      <c r="D227" s="608"/>
      <c r="E227" s="17"/>
      <c r="F227" s="107"/>
      <c r="G227" s="76"/>
      <c r="H227" s="107"/>
      <c r="I227" s="76"/>
      <c r="J227" s="107"/>
      <c r="K227" s="600"/>
      <c r="L227" s="13"/>
      <c r="M227" s="13"/>
      <c r="N227" s="29"/>
      <c r="O227" s="679"/>
      <c r="P227" s="1620">
        <v>170</v>
      </c>
      <c r="Q227" s="1659"/>
      <c r="R227" s="1633"/>
      <c r="S227" s="1599"/>
      <c r="T227" s="1600"/>
      <c r="U227" s="543"/>
      <c r="W227" s="69"/>
      <c r="X227" s="69"/>
      <c r="Y227" s="37"/>
      <c r="Z227" s="37"/>
      <c r="AM227" s="267"/>
      <c r="AN227" s="267"/>
      <c r="AO227" s="267"/>
      <c r="AP227" s="267"/>
      <c r="AQ227" s="267"/>
      <c r="AS227" s="262"/>
    </row>
    <row r="228" spans="2:45" ht="18" customHeight="1" x14ac:dyDescent="0.25">
      <c r="B228" s="150"/>
      <c r="C228" s="680" t="s">
        <v>749</v>
      </c>
      <c r="D228" s="608"/>
      <c r="E228" s="17"/>
      <c r="F228" s="17"/>
      <c r="G228" s="683"/>
      <c r="H228" s="1147"/>
      <c r="I228" s="1148"/>
      <c r="J228" s="1148"/>
      <c r="K228" s="1149" t="s">
        <v>750</v>
      </c>
      <c r="L228" s="599"/>
      <c r="M228" s="1150" t="s">
        <v>124</v>
      </c>
      <c r="N228" s="455"/>
      <c r="O228" s="679"/>
      <c r="P228" s="1620" t="s">
        <v>17</v>
      </c>
      <c r="Q228" s="1659"/>
      <c r="R228" s="1634"/>
      <c r="S228" s="1635"/>
      <c r="T228" s="1636"/>
      <c r="U228" s="543" t="b">
        <v>0</v>
      </c>
      <c r="W228" s="69"/>
      <c r="X228" s="69"/>
      <c r="Y228" s="37"/>
      <c r="Z228" s="262"/>
      <c r="AM228" s="267"/>
      <c r="AN228" s="267"/>
      <c r="AO228" s="267"/>
      <c r="AP228" s="267"/>
      <c r="AQ228" s="267"/>
      <c r="AS228" s="262"/>
    </row>
    <row r="229" spans="2:45" ht="7.5" customHeight="1" x14ac:dyDescent="0.25">
      <c r="B229" s="19"/>
      <c r="C229" s="20"/>
      <c r="D229" s="51"/>
      <c r="E229" s="20"/>
      <c r="F229" s="20"/>
      <c r="G229" s="20"/>
      <c r="H229" s="1782"/>
      <c r="I229" s="1783"/>
      <c r="J229" s="1783"/>
      <c r="K229" s="20"/>
      <c r="L229" s="20"/>
      <c r="M229" s="20"/>
      <c r="N229" s="20"/>
      <c r="O229" s="52"/>
      <c r="P229" s="52"/>
      <c r="Q229" s="52"/>
      <c r="R229" s="52"/>
      <c r="S229" s="52"/>
      <c r="T229" s="52"/>
      <c r="U229" s="548"/>
      <c r="W229" s="69"/>
      <c r="X229" s="69"/>
      <c r="Y229" s="37"/>
      <c r="Z229" s="262"/>
      <c r="AM229" s="267"/>
      <c r="AN229" s="267"/>
      <c r="AO229" s="267"/>
      <c r="AP229" s="267"/>
      <c r="AQ229" s="267"/>
      <c r="AS229" s="262"/>
    </row>
    <row r="230" spans="2:45" ht="6.6" customHeight="1" x14ac:dyDescent="0.25">
      <c r="E230" s="40"/>
      <c r="O230" s="58"/>
      <c r="P230" s="58"/>
      <c r="Q230" s="58"/>
      <c r="R230" s="32"/>
      <c r="S230" s="32"/>
      <c r="T230" s="32"/>
      <c r="U230" s="549"/>
      <c r="W230" s="69"/>
      <c r="X230" s="69"/>
      <c r="Y230" s="37"/>
      <c r="Z230" s="262"/>
      <c r="AM230" s="267"/>
      <c r="AN230" s="267"/>
      <c r="AO230" s="267"/>
      <c r="AP230" s="267"/>
      <c r="AQ230" s="267"/>
      <c r="AS230" s="262"/>
    </row>
    <row r="231" spans="2:45" ht="8.25" customHeight="1" x14ac:dyDescent="0.25">
      <c r="B231" s="9"/>
      <c r="C231" s="10"/>
      <c r="D231" s="10"/>
      <c r="E231" s="10"/>
      <c r="F231" s="10"/>
      <c r="G231" s="10"/>
      <c r="H231" s="10"/>
      <c r="I231" s="10"/>
      <c r="J231" s="10"/>
      <c r="K231" s="10"/>
      <c r="L231" s="10"/>
      <c r="M231" s="10"/>
      <c r="N231" s="10"/>
      <c r="O231" s="56"/>
      <c r="P231" s="56"/>
      <c r="Q231" s="56"/>
      <c r="R231" s="53"/>
      <c r="S231" s="53"/>
      <c r="T231" s="53"/>
      <c r="U231" s="551"/>
      <c r="W231" s="69"/>
      <c r="X231" s="69"/>
      <c r="Y231" s="37"/>
      <c r="Z231" s="262"/>
      <c r="AM231" s="267"/>
      <c r="AN231" s="267"/>
      <c r="AO231" s="267"/>
      <c r="AP231" s="267"/>
      <c r="AQ231" s="267"/>
      <c r="AS231" s="262"/>
    </row>
    <row r="232" spans="2:45" s="568" customFormat="1" x14ac:dyDescent="0.25">
      <c r="B232" s="697"/>
      <c r="C232" s="26" t="s">
        <v>781</v>
      </c>
      <c r="D232" s="27"/>
      <c r="E232" s="27"/>
      <c r="F232" s="27"/>
      <c r="G232" s="27"/>
      <c r="H232" s="27"/>
      <c r="I232" s="27"/>
      <c r="J232" s="27"/>
      <c r="K232" s="27"/>
      <c r="L232" s="27"/>
      <c r="M232" s="27"/>
      <c r="N232" s="27"/>
      <c r="O232" s="57"/>
      <c r="P232" s="57"/>
      <c r="Q232" s="57"/>
      <c r="R232" s="54"/>
      <c r="S232" s="54"/>
      <c r="T232" s="54"/>
      <c r="U232" s="597"/>
      <c r="W232" s="569"/>
      <c r="X232" s="569"/>
      <c r="Y232" s="698"/>
      <c r="Z232" s="570"/>
      <c r="AB232" s="569"/>
      <c r="AM232" s="699"/>
      <c r="AN232" s="699"/>
      <c r="AO232" s="699"/>
      <c r="AP232" s="699"/>
      <c r="AQ232" s="699"/>
      <c r="AS232" s="570"/>
    </row>
    <row r="233" spans="2:45" s="568" customFormat="1" ht="6" customHeight="1" x14ac:dyDescent="0.25">
      <c r="B233" s="697"/>
      <c r="O233" s="93"/>
      <c r="P233" s="93"/>
      <c r="Q233" s="93"/>
      <c r="R233" s="94"/>
      <c r="S233" s="94"/>
      <c r="T233" s="94"/>
      <c r="U233" s="597"/>
      <c r="W233" s="569"/>
      <c r="X233" s="569"/>
      <c r="Y233" s="698"/>
      <c r="Z233" s="570"/>
      <c r="AB233" s="569"/>
      <c r="AM233" s="699"/>
      <c r="AN233" s="699"/>
      <c r="AO233" s="699"/>
      <c r="AP233" s="699"/>
      <c r="AQ233" s="699"/>
      <c r="AS233" s="570"/>
    </row>
    <row r="234" spans="2:45" s="568" customFormat="1" ht="18" customHeight="1" x14ac:dyDescent="0.25">
      <c r="B234" s="697"/>
      <c r="C234" s="1353" t="s">
        <v>850</v>
      </c>
      <c r="D234" s="1005"/>
      <c r="E234" s="1006"/>
      <c r="F234" s="1005"/>
      <c r="G234" s="1005"/>
      <c r="H234" s="1005"/>
      <c r="I234" s="1005"/>
      <c r="J234" s="1005"/>
      <c r="K234" s="1005"/>
      <c r="L234" s="1005"/>
      <c r="M234" s="1005"/>
      <c r="N234" s="1005"/>
      <c r="O234" s="1007"/>
      <c r="P234" s="1794" t="s">
        <v>17</v>
      </c>
      <c r="Q234" s="1795"/>
      <c r="R234" s="1797" t="str">
        <f>IF(U$234=1,P234,"")</f>
        <v/>
      </c>
      <c r="S234" s="1798"/>
      <c r="T234" s="1799"/>
      <c r="U234" s="597">
        <v>0</v>
      </c>
      <c r="W234" s="569"/>
      <c r="X234" s="569"/>
      <c r="Y234" s="698"/>
      <c r="Z234" s="570"/>
      <c r="AB234" s="569"/>
      <c r="AM234" s="699"/>
      <c r="AN234" s="699"/>
      <c r="AO234" s="699"/>
      <c r="AP234" s="699"/>
      <c r="AQ234" s="699"/>
      <c r="AS234" s="570"/>
    </row>
    <row r="235" spans="2:45" s="568" customFormat="1" ht="18" customHeight="1" x14ac:dyDescent="0.25">
      <c r="B235" s="697"/>
      <c r="C235" s="1354" t="s">
        <v>782</v>
      </c>
      <c r="D235" s="703"/>
      <c r="E235" s="703"/>
      <c r="F235" s="703"/>
      <c r="G235" s="1165" t="s">
        <v>783</v>
      </c>
      <c r="H235" s="703"/>
      <c r="I235" s="703"/>
      <c r="J235" s="844"/>
      <c r="K235" s="702"/>
      <c r="L235" s="1166"/>
      <c r="M235" s="844"/>
      <c r="N235" s="703"/>
      <c r="O235" s="705"/>
      <c r="P235" s="1792">
        <v>305</v>
      </c>
      <c r="Q235" s="1793"/>
      <c r="R235" s="1797" t="str">
        <f>IF(U$234=2,P235,IF(U$234=3,P235,""))</f>
        <v/>
      </c>
      <c r="S235" s="1798"/>
      <c r="T235" s="1799"/>
      <c r="U235" s="597"/>
      <c r="W235" s="569"/>
      <c r="X235" s="569"/>
      <c r="Y235" s="698"/>
      <c r="Z235" s="37"/>
      <c r="AB235" s="569"/>
      <c r="AM235" s="699"/>
      <c r="AN235" s="699"/>
      <c r="AO235" s="699"/>
      <c r="AP235" s="699"/>
      <c r="AQ235" s="699"/>
      <c r="AS235" s="570"/>
    </row>
    <row r="236" spans="2:45" s="568" customFormat="1" ht="18" customHeight="1" x14ac:dyDescent="0.25">
      <c r="B236" s="697"/>
      <c r="C236" s="1355" t="s">
        <v>784</v>
      </c>
      <c r="D236" s="1152"/>
      <c r="E236" s="1153"/>
      <c r="F236" s="1152"/>
      <c r="G236" s="1152"/>
      <c r="H236" s="1153"/>
      <c r="I236" s="1154" t="s">
        <v>785</v>
      </c>
      <c r="J236" s="1152"/>
      <c r="K236" s="1152"/>
      <c r="L236" s="1152"/>
      <c r="M236" s="1152"/>
      <c r="N236" s="1152"/>
      <c r="O236" s="1168"/>
      <c r="P236" s="1612">
        <v>425</v>
      </c>
      <c r="Q236" s="1612"/>
      <c r="R236" s="1612" t="str">
        <f>IF(AND(U$234&gt;5,U$234&lt;10),P236,"")</f>
        <v/>
      </c>
      <c r="S236" s="1612"/>
      <c r="T236" s="1614"/>
      <c r="U236" s="597"/>
      <c r="W236" s="569"/>
      <c r="X236" s="569"/>
      <c r="Y236" s="698"/>
      <c r="Z236" s="37"/>
      <c r="AB236" s="569"/>
      <c r="AM236" s="699"/>
      <c r="AN236" s="699"/>
      <c r="AO236" s="699"/>
      <c r="AP236" s="699"/>
      <c r="AQ236" s="699"/>
      <c r="AS236" s="570"/>
    </row>
    <row r="237" spans="2:45" s="568" customFormat="1" ht="18" customHeight="1" x14ac:dyDescent="0.25">
      <c r="B237" s="697"/>
      <c r="C237" s="1356" t="s">
        <v>786</v>
      </c>
      <c r="E237" s="567"/>
      <c r="G237" s="1044"/>
      <c r="H237" s="567"/>
      <c r="I237" s="1167" t="s">
        <v>787</v>
      </c>
      <c r="J237" s="567"/>
      <c r="O237" s="1106"/>
      <c r="P237" s="1613"/>
      <c r="Q237" s="1613"/>
      <c r="R237" s="1613"/>
      <c r="S237" s="1613"/>
      <c r="T237" s="1615"/>
      <c r="U237" s="597"/>
      <c r="W237" s="569"/>
      <c r="X237" s="569"/>
      <c r="Y237" s="698"/>
      <c r="Z237" s="37"/>
      <c r="AB237" s="569"/>
      <c r="AM237" s="699"/>
      <c r="AN237" s="699"/>
      <c r="AO237" s="699"/>
      <c r="AP237" s="699"/>
      <c r="AQ237" s="699"/>
      <c r="AS237" s="570"/>
    </row>
    <row r="238" spans="2:45" s="568" customFormat="1" ht="18" customHeight="1" x14ac:dyDescent="0.25">
      <c r="B238" s="697"/>
      <c r="C238" s="1788" t="s">
        <v>788</v>
      </c>
      <c r="D238" s="1789"/>
      <c r="E238" s="1789"/>
      <c r="F238" s="1789"/>
      <c r="G238" s="1789"/>
      <c r="H238" s="1789"/>
      <c r="I238" s="1789"/>
      <c r="J238" s="1789"/>
      <c r="K238" s="1789"/>
      <c r="L238" s="1789"/>
      <c r="M238" s="1789"/>
      <c r="N238" s="1789"/>
      <c r="O238" s="1789"/>
      <c r="P238" s="1796"/>
      <c r="Q238" s="1796"/>
      <c r="R238" s="1780"/>
      <c r="S238" s="1780"/>
      <c r="T238" s="1781"/>
      <c r="U238" s="597"/>
      <c r="W238" s="569"/>
      <c r="X238" s="569"/>
      <c r="Y238" s="698"/>
      <c r="Z238" s="37"/>
      <c r="AB238" s="569"/>
      <c r="AM238" s="699"/>
      <c r="AN238" s="699"/>
      <c r="AO238" s="699"/>
      <c r="AP238" s="699"/>
      <c r="AQ238" s="699"/>
      <c r="AS238" s="570"/>
    </row>
    <row r="239" spans="2:45" s="568" customFormat="1" ht="18" customHeight="1" x14ac:dyDescent="0.25">
      <c r="B239" s="697"/>
      <c r="C239" s="1356" t="s">
        <v>1049</v>
      </c>
      <c r="E239" s="567"/>
      <c r="F239" s="567"/>
      <c r="G239" s="1151"/>
      <c r="H239" s="1151"/>
      <c r="I239" s="1167" t="s">
        <v>1050</v>
      </c>
      <c r="P239" s="1640">
        <v>585</v>
      </c>
      <c r="Q239" s="1791"/>
      <c r="R239" s="1640" t="str">
        <f>IF(U$234=4,P239,IF(U$234=10,P239,""))</f>
        <v/>
      </c>
      <c r="S239" s="1641"/>
      <c r="T239" s="1642"/>
      <c r="U239" s="597"/>
      <c r="W239" s="569"/>
      <c r="X239" s="569"/>
      <c r="Y239" s="698"/>
      <c r="Z239" s="37"/>
      <c r="AB239" s="569"/>
      <c r="AM239" s="699"/>
      <c r="AN239" s="699"/>
      <c r="AO239" s="699"/>
      <c r="AP239" s="699"/>
      <c r="AQ239" s="699"/>
      <c r="AS239" s="570"/>
    </row>
    <row r="240" spans="2:45" s="568" customFormat="1" ht="18" customHeight="1" x14ac:dyDescent="0.25">
      <c r="B240" s="697"/>
      <c r="C240" s="1356"/>
      <c r="E240" s="1151"/>
      <c r="F240" s="1151"/>
      <c r="G240" s="1160" t="s">
        <v>763</v>
      </c>
      <c r="H240" s="1314"/>
      <c r="P240" s="1164"/>
      <c r="Q240" s="1164"/>
      <c r="R240" s="1164"/>
      <c r="S240" s="1164"/>
      <c r="T240" s="1357"/>
      <c r="U240" s="597"/>
      <c r="W240" s="569"/>
      <c r="X240" s="569"/>
      <c r="Y240" s="698"/>
      <c r="Z240" s="570"/>
      <c r="AB240" s="569"/>
      <c r="AM240" s="699"/>
      <c r="AN240" s="699"/>
      <c r="AO240" s="699"/>
      <c r="AP240" s="699"/>
      <c r="AQ240" s="699"/>
      <c r="AS240" s="570"/>
    </row>
    <row r="241" spans="2:45" s="568" customFormat="1" ht="18" customHeight="1" x14ac:dyDescent="0.25">
      <c r="B241" s="697"/>
      <c r="C241" s="1610" t="s">
        <v>1021</v>
      </c>
      <c r="D241" s="1611"/>
      <c r="E241" s="1611"/>
      <c r="F241" s="1611"/>
      <c r="G241" s="1611"/>
      <c r="H241" s="1611"/>
      <c r="I241" s="1611"/>
      <c r="J241" s="1611"/>
      <c r="K241" s="1611"/>
      <c r="L241" s="1611"/>
      <c r="M241" s="1611"/>
      <c r="N241" s="1611"/>
      <c r="O241" s="1611"/>
      <c r="P241" s="1162"/>
      <c r="Q241" s="1162"/>
      <c r="R241" s="1162"/>
      <c r="S241" s="1162"/>
      <c r="T241" s="1358"/>
      <c r="U241" s="597"/>
      <c r="W241" s="569"/>
      <c r="X241" s="569"/>
      <c r="Y241" s="698"/>
      <c r="Z241" s="570"/>
      <c r="AB241" s="569"/>
      <c r="AM241" s="699"/>
      <c r="AN241" s="699"/>
      <c r="AO241" s="699"/>
      <c r="AP241" s="699"/>
      <c r="AQ241" s="699"/>
      <c r="AS241" s="570"/>
    </row>
    <row r="242" spans="2:45" s="568" customFormat="1" ht="18" customHeight="1" x14ac:dyDescent="0.25">
      <c r="B242" s="697"/>
      <c r="C242" s="1355" t="s">
        <v>1051</v>
      </c>
      <c r="D242" s="1152"/>
      <c r="E242" s="1153"/>
      <c r="F242" s="1153"/>
      <c r="G242" s="1153"/>
      <c r="H242" s="1153"/>
      <c r="I242" s="1154" t="s">
        <v>1128</v>
      </c>
      <c r="J242" s="1152"/>
      <c r="K242" s="1152"/>
      <c r="L242" s="1152"/>
      <c r="M242" s="1152"/>
      <c r="N242" s="1152"/>
      <c r="O242" s="1152"/>
      <c r="P242" s="1790">
        <v>490</v>
      </c>
      <c r="Q242" s="1790"/>
      <c r="R242" s="1777" t="str">
        <f>IF(U$234=5,P242,IF(U234=11,P242,""))</f>
        <v/>
      </c>
      <c r="S242" s="1778"/>
      <c r="T242" s="1779"/>
      <c r="U242" s="597"/>
      <c r="W242" s="569"/>
      <c r="X242" s="569"/>
      <c r="Y242" s="698"/>
      <c r="Z242" s="37"/>
      <c r="AB242" s="569"/>
      <c r="AM242" s="699"/>
      <c r="AN242" s="699"/>
      <c r="AO242" s="699"/>
      <c r="AP242" s="699"/>
      <c r="AQ242" s="699"/>
      <c r="AS242" s="570"/>
    </row>
    <row r="243" spans="2:45" s="568" customFormat="1" ht="18" customHeight="1" x14ac:dyDescent="0.25">
      <c r="B243" s="697"/>
      <c r="C243" s="1359"/>
      <c r="D243" s="1155"/>
      <c r="E243" s="1157"/>
      <c r="F243" s="1157"/>
      <c r="G243" s="1161" t="s">
        <v>764</v>
      </c>
      <c r="H243" s="1360"/>
      <c r="I243" s="1157" t="s">
        <v>1052</v>
      </c>
      <c r="J243" s="1157"/>
      <c r="K243" s="1156"/>
      <c r="L243" s="1155"/>
      <c r="M243" s="1155"/>
      <c r="N243" s="1155"/>
      <c r="O243" s="1155"/>
      <c r="P243" s="1158"/>
      <c r="Q243" s="1159"/>
      <c r="R243" s="1163"/>
      <c r="S243" s="1163"/>
      <c r="T243" s="1361"/>
      <c r="U243" s="597"/>
      <c r="W243" s="569"/>
      <c r="X243" s="569"/>
      <c r="Y243" s="698"/>
      <c r="Z243" s="570"/>
      <c r="AB243" s="569"/>
      <c r="AM243" s="699"/>
      <c r="AN243" s="699"/>
      <c r="AO243" s="699"/>
      <c r="AP243" s="699"/>
      <c r="AQ243" s="699"/>
      <c r="AS243" s="570"/>
    </row>
    <row r="244" spans="2:45" ht="7.5" customHeight="1" x14ac:dyDescent="0.25">
      <c r="B244" s="19"/>
      <c r="C244" s="20"/>
      <c r="D244" s="51"/>
      <c r="E244" s="20"/>
      <c r="F244" s="20"/>
      <c r="G244" s="142"/>
      <c r="H244" s="20"/>
      <c r="I244" s="20"/>
      <c r="J244" s="20"/>
      <c r="K244" s="20"/>
      <c r="L244" s="20"/>
      <c r="M244" s="20"/>
      <c r="N244" s="20"/>
      <c r="O244" s="52"/>
      <c r="P244" s="52"/>
      <c r="Q244" s="52"/>
      <c r="R244" s="52"/>
      <c r="S244" s="52"/>
      <c r="T244" s="52"/>
      <c r="U244" s="548"/>
      <c r="W244" s="69"/>
      <c r="X244" s="69"/>
      <c r="Y244" s="37"/>
      <c r="Z244" s="262"/>
      <c r="AM244" s="267"/>
      <c r="AN244" s="267"/>
      <c r="AO244" s="267"/>
      <c r="AP244" s="267"/>
      <c r="AQ244" s="267"/>
      <c r="AS244" s="262"/>
    </row>
    <row r="245" spans="2:45" ht="6.6" customHeight="1" x14ac:dyDescent="0.25">
      <c r="E245" s="40"/>
      <c r="O245" s="58"/>
      <c r="P245" s="58"/>
      <c r="Q245" s="58"/>
      <c r="R245" s="32"/>
      <c r="S245" s="32"/>
      <c r="T245" s="32"/>
      <c r="U245" s="549"/>
      <c r="W245" s="69"/>
      <c r="X245" s="69"/>
      <c r="Y245" s="37"/>
      <c r="Z245" s="262"/>
      <c r="AM245" s="267"/>
      <c r="AN245" s="267"/>
      <c r="AO245" s="267"/>
      <c r="AP245" s="267"/>
      <c r="AQ245" s="267"/>
      <c r="AS245" s="262"/>
    </row>
    <row r="246" spans="2:45" ht="8.25" customHeight="1" x14ac:dyDescent="0.25">
      <c r="B246" s="9"/>
      <c r="C246" s="10"/>
      <c r="D246" s="10"/>
      <c r="E246" s="10"/>
      <c r="F246" s="10"/>
      <c r="G246" s="10"/>
      <c r="H246" s="10"/>
      <c r="I246" s="10"/>
      <c r="J246" s="10"/>
      <c r="K246" s="10"/>
      <c r="L246" s="10"/>
      <c r="M246" s="10"/>
      <c r="N246" s="10"/>
      <c r="O246" s="53"/>
      <c r="P246" s="53"/>
      <c r="Q246" s="53"/>
      <c r="R246" s="53"/>
      <c r="S246" s="53"/>
      <c r="T246" s="53"/>
      <c r="U246" s="551"/>
      <c r="W246" s="69"/>
      <c r="X246" s="69"/>
      <c r="Y246" s="37"/>
      <c r="Z246" s="262"/>
      <c r="AM246" s="267"/>
      <c r="AN246" s="267"/>
      <c r="AO246" s="267"/>
      <c r="AP246" s="267"/>
      <c r="AQ246" s="267"/>
      <c r="AS246" s="262"/>
    </row>
    <row r="247" spans="2:45" x14ac:dyDescent="0.25">
      <c r="B247" s="150"/>
      <c r="C247" s="26" t="s">
        <v>126</v>
      </c>
      <c r="D247" s="27"/>
      <c r="E247" s="27"/>
      <c r="F247" s="27"/>
      <c r="G247" s="27"/>
      <c r="H247" s="27"/>
      <c r="I247" s="27"/>
      <c r="J247" s="27"/>
      <c r="K247" s="27"/>
      <c r="L247" s="27"/>
      <c r="M247" s="27"/>
      <c r="N247" s="27"/>
      <c r="O247" s="54"/>
      <c r="P247" s="54"/>
      <c r="Q247" s="54"/>
      <c r="R247" s="54"/>
      <c r="S247" s="54"/>
      <c r="T247" s="54"/>
      <c r="U247" s="543"/>
      <c r="W247" s="69"/>
      <c r="X247" s="69"/>
      <c r="Y247" s="37"/>
      <c r="Z247" s="262"/>
      <c r="AM247" s="267"/>
      <c r="AN247" s="267"/>
      <c r="AO247" s="267"/>
      <c r="AP247" s="267"/>
      <c r="AQ247" s="267"/>
      <c r="AS247" s="262"/>
    </row>
    <row r="248" spans="2:45" ht="14.25" customHeight="1" x14ac:dyDescent="0.25">
      <c r="B248" s="150"/>
      <c r="H248" s="13" t="s">
        <v>240</v>
      </c>
      <c r="L248" s="227"/>
      <c r="O248" s="32"/>
      <c r="P248" s="32"/>
      <c r="Q248" s="32"/>
      <c r="R248" s="32"/>
      <c r="S248" s="32"/>
      <c r="T248" s="32"/>
      <c r="U248" s="543"/>
      <c r="W248" s="69"/>
      <c r="X248" s="69"/>
      <c r="Y248" s="37"/>
      <c r="Z248" s="262"/>
      <c r="AM248" s="267"/>
      <c r="AN248" s="267"/>
      <c r="AO248" s="267"/>
      <c r="AP248" s="267"/>
      <c r="AQ248" s="267"/>
      <c r="AS248" s="262"/>
    </row>
    <row r="249" spans="2:45" ht="18" customHeight="1" x14ac:dyDescent="0.25">
      <c r="B249" s="150"/>
      <c r="C249" s="645" t="s">
        <v>133</v>
      </c>
      <c r="D249" s="608"/>
      <c r="E249" s="17"/>
      <c r="F249" s="107"/>
      <c r="G249" s="17"/>
      <c r="H249" s="34"/>
      <c r="I249" s="34"/>
      <c r="J249" s="29"/>
      <c r="K249" s="107"/>
      <c r="L249" s="456"/>
      <c r="M249" s="29"/>
      <c r="N249" s="18"/>
      <c r="O249" s="679"/>
      <c r="P249" s="1786" t="s">
        <v>17</v>
      </c>
      <c r="Q249" s="1787"/>
      <c r="R249" s="1637" t="str">
        <f>IF(U249=6,0,"")</f>
        <v/>
      </c>
      <c r="S249" s="1638"/>
      <c r="T249" s="1639"/>
      <c r="U249" s="543">
        <v>0</v>
      </c>
      <c r="W249" s="69"/>
      <c r="X249" s="69"/>
      <c r="Y249" s="37"/>
      <c r="Z249" s="262"/>
      <c r="AM249" s="267"/>
      <c r="AN249" s="267"/>
      <c r="AO249" s="267"/>
      <c r="AP249" s="267"/>
      <c r="AQ249" s="267"/>
      <c r="AS249" s="262"/>
    </row>
    <row r="250" spans="2:45" ht="18" customHeight="1" x14ac:dyDescent="0.25">
      <c r="B250" s="150"/>
      <c r="C250" s="645" t="s">
        <v>204</v>
      </c>
      <c r="D250" s="608"/>
      <c r="E250" s="17"/>
      <c r="F250" s="107"/>
      <c r="G250" s="17"/>
      <c r="H250" s="34"/>
      <c r="I250" s="34"/>
      <c r="J250" s="29"/>
      <c r="K250" s="107"/>
      <c r="L250" s="457"/>
      <c r="M250" s="458"/>
      <c r="N250" s="18"/>
      <c r="O250" s="679"/>
      <c r="P250" s="1736" t="s">
        <v>17</v>
      </c>
      <c r="Q250" s="1737"/>
      <c r="R250" s="1637" t="str">
        <f>IF(U249=1,0,"")</f>
        <v/>
      </c>
      <c r="S250" s="1638"/>
      <c r="T250" s="1639"/>
      <c r="U250" s="543"/>
      <c r="W250" s="69"/>
      <c r="X250" s="69"/>
      <c r="Y250" s="37"/>
      <c r="Z250" s="262"/>
      <c r="AM250" s="267"/>
      <c r="AN250" s="267"/>
      <c r="AO250" s="267"/>
      <c r="AP250" s="267"/>
      <c r="AQ250" s="267"/>
      <c r="AS250" s="262"/>
    </row>
    <row r="251" spans="2:45" ht="18" customHeight="1" x14ac:dyDescent="0.25">
      <c r="B251" s="150"/>
      <c r="C251" s="645" t="s">
        <v>74</v>
      </c>
      <c r="D251" s="608"/>
      <c r="E251" s="17"/>
      <c r="F251" s="107"/>
      <c r="G251" s="17"/>
      <c r="H251" s="34"/>
      <c r="I251" s="34"/>
      <c r="J251" s="29"/>
      <c r="K251" s="107"/>
      <c r="L251" s="459"/>
      <c r="M251" s="460"/>
      <c r="N251" s="18"/>
      <c r="O251" s="679"/>
      <c r="P251" s="1768">
        <v>245</v>
      </c>
      <c r="Q251" s="1769"/>
      <c r="R251" s="1637" t="str">
        <f>IF(U249=2,P251,"")</f>
        <v/>
      </c>
      <c r="S251" s="1638"/>
      <c r="T251" s="1639"/>
      <c r="U251" s="543"/>
      <c r="W251" s="69"/>
      <c r="X251" s="69"/>
      <c r="Y251" s="37"/>
      <c r="Z251" s="37"/>
      <c r="AM251" s="267"/>
      <c r="AN251" s="267"/>
      <c r="AO251" s="267"/>
      <c r="AP251" s="267"/>
      <c r="AQ251" s="267"/>
      <c r="AS251" s="262"/>
    </row>
    <row r="252" spans="2:45" ht="18" customHeight="1" x14ac:dyDescent="0.25">
      <c r="B252" s="150"/>
      <c r="C252" s="645" t="s">
        <v>75</v>
      </c>
      <c r="D252" s="608"/>
      <c r="E252" s="17"/>
      <c r="F252" s="107"/>
      <c r="G252" s="17"/>
      <c r="H252" s="34"/>
      <c r="I252" s="34"/>
      <c r="J252" s="29"/>
      <c r="K252" s="107"/>
      <c r="L252" s="459"/>
      <c r="M252" s="460"/>
      <c r="N252" s="18"/>
      <c r="O252" s="679"/>
      <c r="P252" s="1768">
        <v>245</v>
      </c>
      <c r="Q252" s="1769"/>
      <c r="R252" s="1637" t="str">
        <f>IF(U249=3,P252,"")</f>
        <v/>
      </c>
      <c r="S252" s="1638"/>
      <c r="T252" s="1639"/>
      <c r="U252" s="543"/>
      <c r="W252" s="69"/>
      <c r="X252" s="69"/>
      <c r="Y252" s="37"/>
      <c r="Z252" s="37"/>
      <c r="AM252" s="267"/>
      <c r="AN252" s="267"/>
      <c r="AO252" s="267"/>
      <c r="AP252" s="267"/>
      <c r="AQ252" s="267"/>
      <c r="AS252" s="262"/>
    </row>
    <row r="253" spans="2:45" ht="18" customHeight="1" x14ac:dyDescent="0.25">
      <c r="B253" s="150"/>
      <c r="C253" s="645" t="s">
        <v>91</v>
      </c>
      <c r="D253" s="608"/>
      <c r="E253" s="17"/>
      <c r="F253" s="107"/>
      <c r="G253" s="17"/>
      <c r="H253" s="34"/>
      <c r="I253" s="34"/>
      <c r="J253" s="29"/>
      <c r="K253" s="107"/>
      <c r="L253" s="459"/>
      <c r="M253" s="460"/>
      <c r="N253" s="18"/>
      <c r="O253" s="679"/>
      <c r="P253" s="1768">
        <v>400</v>
      </c>
      <c r="Q253" s="1769"/>
      <c r="R253" s="1637" t="str">
        <f>IF(U249=4,P253,"")</f>
        <v/>
      </c>
      <c r="S253" s="1638"/>
      <c r="T253" s="1639"/>
      <c r="U253" s="543"/>
      <c r="W253" s="69"/>
      <c r="X253" s="69"/>
      <c r="Y253" s="37"/>
      <c r="Z253" s="37"/>
      <c r="AM253" s="262"/>
      <c r="AN253" s="262"/>
      <c r="AO253" s="262"/>
      <c r="AP253" s="262"/>
      <c r="AQ253" s="262"/>
      <c r="AS253" s="262"/>
    </row>
    <row r="254" spans="2:45" ht="18" customHeight="1" x14ac:dyDescent="0.25">
      <c r="B254" s="150"/>
      <c r="C254" s="645" t="s">
        <v>112</v>
      </c>
      <c r="D254" s="608"/>
      <c r="E254" s="17"/>
      <c r="F254" s="107"/>
      <c r="G254" s="17"/>
      <c r="H254" s="34"/>
      <c r="I254" s="34"/>
      <c r="J254" s="29"/>
      <c r="K254" s="107"/>
      <c r="L254" s="461"/>
      <c r="M254" s="462"/>
      <c r="N254" s="18"/>
      <c r="O254" s="679"/>
      <c r="P254" s="1784">
        <v>245</v>
      </c>
      <c r="Q254" s="1785"/>
      <c r="R254" s="1637" t="str">
        <f>IF(U249=5,P254,"")</f>
        <v/>
      </c>
      <c r="S254" s="1638"/>
      <c r="T254" s="1639"/>
      <c r="U254" s="543"/>
      <c r="W254" s="69"/>
      <c r="X254" s="69"/>
      <c r="Y254" s="37"/>
      <c r="Z254" s="37"/>
      <c r="AM254" s="262"/>
      <c r="AN254" s="262"/>
      <c r="AO254" s="262"/>
      <c r="AP254" s="262"/>
      <c r="AQ254" s="262"/>
      <c r="AS254" s="262"/>
    </row>
    <row r="255" spans="2:45" ht="7.5" customHeight="1" x14ac:dyDescent="0.25">
      <c r="B255" s="19"/>
      <c r="C255" s="20"/>
      <c r="D255" s="20"/>
      <c r="E255" s="20"/>
      <c r="F255" s="20"/>
      <c r="G255" s="20"/>
      <c r="H255" s="20"/>
      <c r="I255" s="20"/>
      <c r="J255" s="20"/>
      <c r="K255" s="20"/>
      <c r="L255" s="20"/>
      <c r="M255" s="20"/>
      <c r="N255" s="20"/>
      <c r="O255" s="59"/>
      <c r="P255" s="59"/>
      <c r="Q255" s="59"/>
      <c r="R255" s="52"/>
      <c r="S255" s="52"/>
      <c r="T255" s="52"/>
      <c r="U255" s="548"/>
      <c r="W255" s="69"/>
      <c r="X255" s="69"/>
      <c r="Y255" s="37"/>
      <c r="Z255" s="262"/>
      <c r="AJ255" s="399"/>
      <c r="AM255" s="262"/>
      <c r="AN255" s="262"/>
      <c r="AS255" s="262"/>
    </row>
    <row r="256" spans="2:45" ht="6.6" customHeight="1" x14ac:dyDescent="0.25">
      <c r="B256" s="9"/>
      <c r="C256" s="10"/>
      <c r="D256" s="10"/>
      <c r="E256" s="10"/>
      <c r="F256" s="10"/>
      <c r="G256" s="10"/>
      <c r="H256" s="10"/>
      <c r="I256" s="10"/>
      <c r="J256" s="10"/>
      <c r="K256" s="10"/>
      <c r="L256" s="10"/>
      <c r="M256" s="10"/>
      <c r="N256" s="10"/>
      <c r="O256" s="53"/>
      <c r="P256" s="53"/>
      <c r="Q256" s="53"/>
      <c r="R256" s="53"/>
      <c r="S256" s="53"/>
      <c r="T256" s="53"/>
      <c r="U256" s="551"/>
      <c r="W256" s="69"/>
      <c r="X256" s="69"/>
      <c r="Y256" s="37"/>
      <c r="Z256" s="262"/>
      <c r="AJ256" s="399"/>
      <c r="AM256" s="262"/>
      <c r="AN256" s="262"/>
      <c r="AS256" s="262"/>
    </row>
    <row r="257" spans="2:47" x14ac:dyDescent="0.25">
      <c r="B257" s="150"/>
      <c r="C257" s="26" t="s">
        <v>39</v>
      </c>
      <c r="D257" s="27"/>
      <c r="E257" s="27"/>
      <c r="F257" s="27"/>
      <c r="G257" s="27"/>
      <c r="H257" s="27"/>
      <c r="I257" s="248" t="s">
        <v>275</v>
      </c>
      <c r="J257" s="27"/>
      <c r="K257" s="27"/>
      <c r="L257" s="27"/>
      <c r="M257" s="27"/>
      <c r="N257" s="27"/>
      <c r="O257" s="54"/>
      <c r="P257" s="54"/>
      <c r="Q257" s="54"/>
      <c r="R257" s="54"/>
      <c r="S257" s="54"/>
      <c r="T257" s="54"/>
      <c r="U257" s="543"/>
      <c r="W257" s="69"/>
      <c r="X257" s="69"/>
      <c r="Y257" s="37"/>
      <c r="Z257" s="262"/>
      <c r="AJ257" s="400"/>
      <c r="AK257" s="400"/>
      <c r="AL257" s="400"/>
      <c r="AM257" s="400"/>
      <c r="AN257" s="262"/>
      <c r="AS257" s="262"/>
    </row>
    <row r="258" spans="2:47" ht="7.5" customHeight="1" x14ac:dyDescent="0.25">
      <c r="B258" s="150"/>
      <c r="C258" s="12"/>
      <c r="O258" s="32"/>
      <c r="P258" s="32"/>
      <c r="Q258" s="32"/>
      <c r="R258" s="32"/>
      <c r="S258" s="32"/>
      <c r="T258" s="32"/>
      <c r="U258" s="543"/>
      <c r="W258" s="69"/>
      <c r="X258" s="69"/>
      <c r="Y258" s="37"/>
      <c r="Z258" s="262"/>
      <c r="AJ258" s="400"/>
      <c r="AK258" s="400"/>
      <c r="AL258" s="400"/>
      <c r="AM258" s="400"/>
      <c r="AN258" s="262"/>
      <c r="AS258" s="262"/>
    </row>
    <row r="259" spans="2:47" ht="18" customHeight="1" x14ac:dyDescent="0.25">
      <c r="B259" s="150"/>
      <c r="C259" s="645" t="s">
        <v>38</v>
      </c>
      <c r="D259" s="107"/>
      <c r="E259" s="17"/>
      <c r="F259" s="107"/>
      <c r="G259" s="107" t="s">
        <v>1054</v>
      </c>
      <c r="H259" s="34"/>
      <c r="I259" s="34"/>
      <c r="J259" s="77"/>
      <c r="K259" s="77"/>
      <c r="L259" s="1169" t="s">
        <v>1053</v>
      </c>
      <c r="M259" s="77"/>
      <c r="N259" s="18"/>
      <c r="O259" s="679"/>
      <c r="P259" s="1817">
        <v>375</v>
      </c>
      <c r="Q259" s="1818"/>
      <c r="R259" s="1637" t="str">
        <f>IF(AND(U$259&gt;=1,U$259&lt;4),P259,IF(U259=4,0,""))</f>
        <v/>
      </c>
      <c r="S259" s="1638"/>
      <c r="T259" s="1639"/>
      <c r="U259" s="543">
        <v>0</v>
      </c>
      <c r="W259" s="69"/>
      <c r="X259" s="69"/>
      <c r="Y259" s="37"/>
      <c r="Z259" s="37"/>
      <c r="AJ259" s="400"/>
      <c r="AK259" s="400"/>
      <c r="AL259" s="400"/>
      <c r="AM259" s="400"/>
      <c r="AN259" s="262"/>
      <c r="AS259" s="262"/>
    </row>
    <row r="260" spans="2:47" ht="20.25" customHeight="1" x14ac:dyDescent="0.25">
      <c r="B260" s="150"/>
      <c r="C260" s="12" t="s">
        <v>143</v>
      </c>
      <c r="O260" s="32"/>
      <c r="P260" s="32"/>
      <c r="Q260" s="32"/>
      <c r="R260" s="32"/>
      <c r="S260" s="32"/>
      <c r="T260" s="32"/>
      <c r="U260" s="543"/>
      <c r="W260" s="69"/>
      <c r="X260" s="69"/>
      <c r="Y260" s="37"/>
      <c r="Z260" s="262"/>
      <c r="AJ260" s="400"/>
      <c r="AK260" s="400"/>
      <c r="AL260" s="400"/>
      <c r="AM260" s="400"/>
      <c r="AN260" s="262"/>
      <c r="AS260" s="262"/>
    </row>
    <row r="261" spans="2:47" ht="18" customHeight="1" x14ac:dyDescent="0.25">
      <c r="B261" s="150"/>
      <c r="C261" s="1170" t="s">
        <v>121</v>
      </c>
      <c r="D261" s="1171"/>
      <c r="E261" s="1172"/>
      <c r="F261" s="1171"/>
      <c r="G261" s="1171"/>
      <c r="H261" s="1172"/>
      <c r="I261" s="1173" t="s">
        <v>122</v>
      </c>
      <c r="J261" s="727"/>
      <c r="K261" s="1171"/>
      <c r="L261" s="727"/>
      <c r="M261" s="727"/>
      <c r="N261" s="727"/>
      <c r="O261" s="1174"/>
      <c r="P261" s="1173" t="s">
        <v>110</v>
      </c>
      <c r="Q261" s="1175"/>
      <c r="R261" s="1814"/>
      <c r="S261" s="1815"/>
      <c r="T261" s="1816"/>
      <c r="U261" s="543">
        <v>0</v>
      </c>
      <c r="W261" s="69"/>
      <c r="X261" s="69"/>
      <c r="Y261" s="37"/>
      <c r="Z261" s="262"/>
      <c r="AJ261" s="400"/>
      <c r="AK261" s="400"/>
      <c r="AL261" s="400"/>
      <c r="AM261" s="400"/>
      <c r="AN261" s="262"/>
      <c r="AS261" s="262"/>
    </row>
    <row r="262" spans="2:47" ht="6.4" customHeight="1" x14ac:dyDescent="0.25">
      <c r="B262" s="150"/>
      <c r="C262" s="1176"/>
      <c r="D262" s="13"/>
      <c r="E262" s="12"/>
      <c r="F262" s="13"/>
      <c r="G262" s="13"/>
      <c r="H262" s="12"/>
      <c r="I262" s="1176"/>
      <c r="K262" s="13"/>
      <c r="O262" s="218"/>
      <c r="P262" s="1176"/>
      <c r="Q262" s="1177"/>
      <c r="R262" s="224"/>
      <c r="S262" s="55"/>
      <c r="T262" s="55"/>
      <c r="U262" s="543"/>
      <c r="W262" s="69"/>
      <c r="X262" s="69"/>
      <c r="Y262" s="37"/>
      <c r="Z262" s="262"/>
      <c r="AJ262" s="400"/>
      <c r="AK262" s="400"/>
      <c r="AL262" s="400"/>
      <c r="AM262" s="400"/>
      <c r="AN262" s="262"/>
      <c r="AS262" s="262"/>
    </row>
    <row r="263" spans="2:47" ht="7.5" customHeight="1" x14ac:dyDescent="0.25">
      <c r="B263" s="10"/>
      <c r="C263" s="10"/>
      <c r="D263" s="10"/>
      <c r="E263" s="10"/>
      <c r="F263" s="10"/>
      <c r="G263" s="10"/>
      <c r="H263" s="10"/>
      <c r="I263" s="10"/>
      <c r="J263" s="10"/>
      <c r="K263" s="10"/>
      <c r="L263" s="10"/>
      <c r="M263" s="10"/>
      <c r="N263" s="10"/>
      <c r="O263" s="56"/>
      <c r="P263" s="56"/>
      <c r="Q263" s="56"/>
      <c r="R263" s="53"/>
      <c r="S263" s="53"/>
      <c r="T263" s="53"/>
      <c r="U263" s="1178"/>
      <c r="W263" s="69"/>
      <c r="X263" s="69"/>
      <c r="Y263" s="37"/>
      <c r="Z263" s="262"/>
      <c r="AJ263" s="400"/>
      <c r="AM263" s="262"/>
      <c r="AN263" s="262"/>
      <c r="AS263" s="262"/>
    </row>
    <row r="264" spans="2:47" ht="6.6" customHeight="1" x14ac:dyDescent="0.25">
      <c r="E264" s="40"/>
      <c r="O264" s="37"/>
      <c r="P264" s="37"/>
      <c r="Q264" s="37"/>
      <c r="U264" s="549"/>
      <c r="W264" s="69"/>
      <c r="X264" s="69"/>
      <c r="Y264" s="37"/>
      <c r="Z264" s="262"/>
      <c r="AJ264" s="400"/>
      <c r="AM264" s="262"/>
      <c r="AN264" s="262"/>
      <c r="AS264" s="262"/>
    </row>
    <row r="265" spans="2:47" ht="8.25" customHeight="1" x14ac:dyDescent="0.25">
      <c r="B265" s="9"/>
      <c r="C265" s="10"/>
      <c r="D265" s="10"/>
      <c r="E265" s="10"/>
      <c r="F265" s="10"/>
      <c r="G265" s="10"/>
      <c r="H265" s="10"/>
      <c r="I265" s="10"/>
      <c r="J265" s="10"/>
      <c r="K265" s="10"/>
      <c r="L265" s="10"/>
      <c r="M265" s="10"/>
      <c r="N265" s="10"/>
      <c r="O265" s="56"/>
      <c r="P265" s="56"/>
      <c r="Q265" s="56"/>
      <c r="R265" s="53"/>
      <c r="S265" s="53"/>
      <c r="T265" s="53"/>
      <c r="U265" s="551"/>
      <c r="W265" s="69"/>
      <c r="X265" s="69"/>
      <c r="Y265" s="37"/>
      <c r="Z265" s="262"/>
      <c r="AJ265" s="400"/>
      <c r="AM265" s="262"/>
      <c r="AN265" s="262"/>
      <c r="AS265" s="262"/>
    </row>
    <row r="266" spans="2:47" x14ac:dyDescent="0.25">
      <c r="B266" s="150"/>
      <c r="C266" s="26" t="s">
        <v>830</v>
      </c>
      <c r="D266" s="27"/>
      <c r="E266" s="27"/>
      <c r="F266" s="27"/>
      <c r="G266" s="27"/>
      <c r="H266" s="27"/>
      <c r="I266" s="27"/>
      <c r="J266" s="27"/>
      <c r="K266" s="27"/>
      <c r="L266" s="27"/>
      <c r="M266" s="27"/>
      <c r="N266" s="27"/>
      <c r="O266" s="57"/>
      <c r="P266" s="57"/>
      <c r="Q266" s="57"/>
      <c r="R266" s="54"/>
      <c r="S266" s="54"/>
      <c r="T266" s="54"/>
      <c r="U266" s="543"/>
      <c r="W266" s="69"/>
      <c r="X266" s="69"/>
      <c r="Y266" s="37"/>
      <c r="Z266" s="262"/>
      <c r="AJ266" s="400"/>
      <c r="AM266" s="262"/>
      <c r="AN266" s="262"/>
      <c r="AS266" s="262"/>
    </row>
    <row r="267" spans="2:47" ht="6" customHeight="1" x14ac:dyDescent="0.25">
      <c r="B267" s="150"/>
      <c r="O267" s="58"/>
      <c r="P267" s="58"/>
      <c r="Q267" s="58"/>
      <c r="R267" s="32"/>
      <c r="S267" s="32"/>
      <c r="T267" s="32"/>
      <c r="U267" s="543"/>
      <c r="W267" s="69"/>
      <c r="X267" s="69"/>
      <c r="Y267" s="37"/>
      <c r="Z267" s="262"/>
      <c r="AM267" s="262"/>
      <c r="AN267" s="262"/>
      <c r="AS267" s="262"/>
    </row>
    <row r="268" spans="2:47" ht="42.75" customHeight="1" x14ac:dyDescent="0.25">
      <c r="B268" s="150"/>
      <c r="C268" s="1811" t="s">
        <v>1057</v>
      </c>
      <c r="D268" s="1812"/>
      <c r="E268" s="1812"/>
      <c r="F268" s="1812"/>
      <c r="G268" s="1812"/>
      <c r="H268" s="1812"/>
      <c r="I268" s="1812"/>
      <c r="J268" s="1812"/>
      <c r="K268" s="1812"/>
      <c r="L268" s="1812"/>
      <c r="M268" s="1812"/>
      <c r="N268" s="1812"/>
      <c r="O268" s="1812"/>
      <c r="P268" s="1812"/>
      <c r="Q268" s="1812"/>
      <c r="R268" s="1812"/>
      <c r="S268" s="1812"/>
      <c r="T268" s="1813"/>
      <c r="U268" s="597">
        <f>IF(SUM(R276:R335)&gt;0,1,0)</f>
        <v>0</v>
      </c>
      <c r="V268" s="569" t="s">
        <v>881</v>
      </c>
      <c r="W268" s="569" t="s">
        <v>880</v>
      </c>
      <c r="X268" s="569"/>
      <c r="Y268" s="37"/>
      <c r="Z268" s="262"/>
      <c r="AM268" s="262"/>
      <c r="AN268" s="262"/>
      <c r="AS268" s="262"/>
    </row>
    <row r="269" spans="2:47" ht="3.75" customHeight="1" x14ac:dyDescent="0.25">
      <c r="B269" s="150"/>
      <c r="C269" s="464"/>
      <c r="D269" s="793"/>
      <c r="E269" s="793"/>
      <c r="F269" s="793"/>
      <c r="G269" s="793"/>
      <c r="H269" s="793"/>
      <c r="I269" s="793"/>
      <c r="J269" s="793"/>
      <c r="K269" s="793"/>
      <c r="L269" s="793"/>
      <c r="M269" s="793"/>
      <c r="N269" s="793"/>
      <c r="O269" s="793"/>
      <c r="P269" s="793"/>
      <c r="Q269" s="793"/>
      <c r="R269" s="1087"/>
      <c r="S269" s="1088"/>
      <c r="T269" s="465"/>
      <c r="U269" s="543"/>
      <c r="V269" s="69"/>
      <c r="W269" s="69"/>
      <c r="X269" s="69"/>
      <c r="Y269" s="37"/>
      <c r="Z269" s="262"/>
      <c r="AM269" s="262"/>
      <c r="AN269" s="262"/>
      <c r="AS269" s="262"/>
    </row>
    <row r="270" spans="2:47" ht="194.25" customHeight="1" x14ac:dyDescent="0.25">
      <c r="B270" s="150"/>
      <c r="C270" s="1980"/>
      <c r="D270" s="1981"/>
      <c r="E270" s="1981"/>
      <c r="F270" s="811"/>
      <c r="G270" s="811"/>
      <c r="H270" s="811"/>
      <c r="I270" s="1651" t="s">
        <v>1056</v>
      </c>
      <c r="J270" s="1652"/>
      <c r="K270" s="1652"/>
      <c r="L270" s="1652"/>
      <c r="M270" s="1652"/>
      <c r="N270" s="1653"/>
      <c r="O270" s="1623" t="s">
        <v>1058</v>
      </c>
      <c r="P270" s="1623"/>
      <c r="Q270" s="1623"/>
      <c r="R270" s="1623"/>
      <c r="S270" s="1623"/>
      <c r="T270" s="1624"/>
      <c r="U270" s="543"/>
      <c r="V270" s="69"/>
      <c r="W270" s="165"/>
      <c r="X270" s="165"/>
      <c r="Y270" s="794"/>
      <c r="Z270" s="262"/>
      <c r="AM270" s="262"/>
      <c r="AN270" s="262"/>
      <c r="AR270" s="795"/>
      <c r="AS270" s="795"/>
      <c r="AT270" s="795"/>
      <c r="AU270" s="795"/>
    </row>
    <row r="271" spans="2:47" ht="3.75" customHeight="1" x14ac:dyDescent="0.25">
      <c r="B271" s="150"/>
      <c r="C271" s="793"/>
      <c r="D271" s="793"/>
      <c r="E271" s="793"/>
      <c r="F271" s="793"/>
      <c r="G271" s="793"/>
      <c r="H271" s="793"/>
      <c r="I271" s="793"/>
      <c r="J271" s="793"/>
      <c r="K271" s="793"/>
      <c r="L271" s="793"/>
      <c r="M271" s="793"/>
      <c r="N271" s="793"/>
      <c r="O271" s="793"/>
      <c r="P271" s="793"/>
      <c r="Q271" s="793"/>
      <c r="R271" s="1087"/>
      <c r="S271" s="1088"/>
      <c r="T271" s="465"/>
      <c r="U271" s="543"/>
      <c r="V271" s="69"/>
      <c r="W271" s="69"/>
      <c r="X271" s="69"/>
      <c r="Y271" s="37"/>
      <c r="Z271" s="262"/>
      <c r="AM271" s="262"/>
      <c r="AN271" s="262"/>
      <c r="AS271" s="262"/>
    </row>
    <row r="272" spans="2:47" x14ac:dyDescent="0.25">
      <c r="B272" s="150"/>
      <c r="C272" s="1377" t="s">
        <v>831</v>
      </c>
      <c r="D272" s="1995" t="s">
        <v>1071</v>
      </c>
      <c r="E272" s="1995"/>
      <c r="F272" s="1995" t="s">
        <v>1072</v>
      </c>
      <c r="G272" s="1995"/>
      <c r="H272" s="1995" t="s">
        <v>1073</v>
      </c>
      <c r="I272" s="1995"/>
      <c r="J272" s="1995"/>
      <c r="K272" s="1995"/>
      <c r="L272" s="1995"/>
      <c r="M272" s="1995" t="s">
        <v>842</v>
      </c>
      <c r="N272" s="1995"/>
      <c r="O272" s="731" t="s">
        <v>793</v>
      </c>
      <c r="P272" s="2016"/>
      <c r="Q272" s="2016"/>
      <c r="R272" s="2016"/>
      <c r="S272" s="2016"/>
      <c r="T272" s="2016"/>
      <c r="U272" s="543"/>
      <c r="V272" s="69"/>
      <c r="W272" s="165"/>
      <c r="X272" s="797"/>
      <c r="Y272" s="796"/>
      <c r="Z272" s="262"/>
      <c r="AM272" s="262"/>
      <c r="AN272" s="262"/>
      <c r="AS272" s="267"/>
    </row>
    <row r="273" spans="2:45" s="1215" customFormat="1" ht="6.4" customHeight="1" x14ac:dyDescent="0.25">
      <c r="B273" s="1207"/>
      <c r="C273" s="1208"/>
      <c r="D273" s="1184"/>
      <c r="E273" s="1184"/>
      <c r="F273" s="1209"/>
      <c r="G273" s="1184"/>
      <c r="H273" s="1210"/>
      <c r="I273" s="1167"/>
      <c r="J273" s="1167"/>
      <c r="K273" s="1167"/>
      <c r="L273" s="1167"/>
      <c r="M273" s="1211"/>
      <c r="N273" s="1211"/>
      <c r="O273" s="1212"/>
      <c r="P273" s="1185"/>
      <c r="Q273" s="1185"/>
      <c r="R273" s="1185"/>
      <c r="S273" s="1185"/>
      <c r="T273" s="1186"/>
      <c r="U273" s="1223"/>
      <c r="V273" s="1213"/>
      <c r="W273" s="1213"/>
      <c r="X273" s="1213"/>
      <c r="Y273" s="232"/>
      <c r="Z273" s="1214"/>
      <c r="AB273" s="1213"/>
      <c r="AM273" s="1214"/>
      <c r="AN273" s="1214"/>
      <c r="AS273" s="1216"/>
    </row>
    <row r="274" spans="2:45" ht="15" customHeight="1" x14ac:dyDescent="0.25">
      <c r="B274" s="150"/>
      <c r="C274" s="1907" t="s">
        <v>1120</v>
      </c>
      <c r="D274" s="1908"/>
      <c r="E274" s="1908"/>
      <c r="F274" s="1908"/>
      <c r="G274" s="1908"/>
      <c r="H274" s="1908"/>
      <c r="I274" s="1908"/>
      <c r="J274" s="1908"/>
      <c r="K274" s="1908"/>
      <c r="L274" s="1908"/>
      <c r="M274" s="1908"/>
      <c r="N274" s="1908"/>
      <c r="O274" s="1908"/>
      <c r="P274" s="1908"/>
      <c r="Q274" s="1908"/>
      <c r="R274" s="1908"/>
      <c r="S274" s="1908"/>
      <c r="T274" s="1909"/>
      <c r="U274" s="543" t="b">
        <v>0</v>
      </c>
      <c r="V274" s="69"/>
      <c r="W274" s="69"/>
      <c r="X274" s="69"/>
      <c r="Y274" s="37"/>
      <c r="Z274" s="262"/>
      <c r="AM274" s="262"/>
      <c r="AN274" s="262"/>
      <c r="AS274" s="267"/>
    </row>
    <row r="275" spans="2:45" ht="4.3499999999999996" customHeight="1" x14ac:dyDescent="0.25">
      <c r="B275" s="150"/>
      <c r="U275" s="541"/>
    </row>
    <row r="276" spans="2:45" ht="13.9" customHeight="1" x14ac:dyDescent="0.25">
      <c r="B276" s="150"/>
      <c r="C276" s="1582"/>
      <c r="D276" s="1582"/>
      <c r="E276" s="1582"/>
      <c r="F276" s="1582"/>
      <c r="G276" s="1582"/>
      <c r="H276" s="1582"/>
      <c r="I276" s="1582"/>
      <c r="J276" s="1582"/>
      <c r="K276" s="1582"/>
      <c r="L276" s="1582"/>
      <c r="M276" s="1643" t="str">
        <f>IF(
AND(U276=1,V276=1,W276=1),21010262,
IF(AND(U276=1,V276=2,W276=1),21010263,
IF(AND(U276=2,V276=1,W276=1),21010264,
IF(AND(U276=2,V276=2,W276=1),21010265,
IF(AND(U276=1,V276=1,W276=2),21010288,
IF(AND(U276=1,V276=2,W276=2),21010289,
IF(AND(U276=2,V276=1,W276=2),21010290,
IF(AND(U276=2,V276=2,W276=2),21010291,
IF(AND(U276=1,V276=1,W276=3),21010314,
IF(AND(U276=1,V276=2,W276=3),21010315,
IF(AND(U276=2,V276=1,W276=3),21010316,
IF(AND(U276=2,V276=2,W276=3),21010317,
IF(AND(U276=1,V276=1,W276=4),21010340,
IF(AND(U276=1,V276=2,W276=4),21010341,
IF(AND(U276=2,V276=1,W276=4),21010342,
IF(AND(U276=2,V276=2,W276=4),21010343,
IF(AND(U276=1,V276=1,W276=5),21010372,
IF(AND(U276=1,V276=2,W276=5),21010373,
IF(AND(U276=2,V276=1,W276=5),21010374,
IF(AND(U276=2,V276=2,W276=5),21010375,
"")))))))))))))))))))
)</f>
        <v/>
      </c>
      <c r="N276" s="1643"/>
      <c r="O276" s="1325"/>
      <c r="P276" s="1667">
        <f>IFERROR(IF(U274,VLOOKUP(M276,Prices!$B$12:$C$73,2,FALSE),),)</f>
        <v>0</v>
      </c>
      <c r="Q276" s="1667"/>
      <c r="R276" s="1823" t="str">
        <f>IF(U274,O276*P276,"")</f>
        <v/>
      </c>
      <c r="S276" s="1823"/>
      <c r="T276" s="1823"/>
      <c r="U276" s="1" t="b">
        <f>IF($U$274=TRUE,IF(C276=$AB$282,1,IF(C276=$AC$282,2,0)))</f>
        <v>0</v>
      </c>
      <c r="V276" s="69" t="b">
        <f>IF($U$274=TRUE,IF(F276=$AB$281,1,IF(F276=$AC$281,2,0)))</f>
        <v>0</v>
      </c>
      <c r="W276" s="69" t="b">
        <f>IF($U$274=TRUE,IF(X276=$AF$276,1,IF(X276=$AF$277,2,IF(X276=$AF$278,3,IF(X276=$AF$279,4,IF(X276=$AF$280,5,0))))))</f>
        <v>0</v>
      </c>
      <c r="X276" s="1204" t="str">
        <f>SUBSTITUTE(H276,"""",)</f>
        <v/>
      </c>
      <c r="Y276" s="4" t="s">
        <v>576</v>
      </c>
      <c r="Z276" s="262"/>
      <c r="AB276" s="4" t="s">
        <v>1059</v>
      </c>
      <c r="AE276" s="37"/>
      <c r="AF276" s="4" t="s">
        <v>1064</v>
      </c>
      <c r="AK276" s="37"/>
      <c r="AM276" s="262"/>
      <c r="AN276" s="262"/>
      <c r="AS276" s="267"/>
    </row>
    <row r="277" spans="2:45" s="568" customFormat="1" ht="4.3499999999999996" customHeight="1" x14ac:dyDescent="0.25">
      <c r="B277" s="697"/>
      <c r="C277" s="1362"/>
      <c r="D277" s="1187"/>
      <c r="E277" s="1187"/>
      <c r="F277" s="1191"/>
      <c r="G277" s="1191"/>
      <c r="H277" s="1191"/>
      <c r="I277" s="1191"/>
      <c r="J277" s="1191"/>
      <c r="K277" s="1191"/>
      <c r="L277" s="1191"/>
      <c r="M277" s="1191"/>
      <c r="N277" s="1191"/>
      <c r="O277" s="1191"/>
      <c r="P277" s="1087"/>
      <c r="Q277" s="1087"/>
      <c r="R277" s="1087"/>
      <c r="S277" s="1087"/>
      <c r="T277" s="1244"/>
      <c r="U277" s="1224"/>
      <c r="V277" s="569"/>
      <c r="W277" s="569"/>
      <c r="X277" s="1205"/>
      <c r="Y277" s="4" t="s">
        <v>576</v>
      </c>
      <c r="Z277" s="570"/>
      <c r="AB277" s="569" t="s">
        <v>1060</v>
      </c>
      <c r="AE277" s="698"/>
      <c r="AF277" s="569" t="s">
        <v>1065</v>
      </c>
      <c r="AK277" s="698"/>
      <c r="AM277" s="570"/>
      <c r="AN277" s="570"/>
      <c r="AS277" s="699"/>
    </row>
    <row r="278" spans="2:45" s="568" customFormat="1" ht="13.9" customHeight="1" x14ac:dyDescent="0.25">
      <c r="B278" s="697"/>
      <c r="C278" s="1582"/>
      <c r="D278" s="1582"/>
      <c r="E278" s="1582"/>
      <c r="F278" s="1582"/>
      <c r="G278" s="1582"/>
      <c r="H278" s="1582"/>
      <c r="I278" s="1582"/>
      <c r="J278" s="1582"/>
      <c r="K278" s="1582"/>
      <c r="L278" s="1582"/>
      <c r="M278" s="1643" t="str">
        <f>IF(
AND(U278=1,V278=1,W278=1),21010262,
IF(AND(U278=1,V278=2,W278=1),21010263,
IF(AND(U278=2,V278=1,W278=1),21010264,
IF(AND(U278=2,V278=2,W278=1),21010265,
IF(AND(U278=1,V278=1,W278=2),21010288,
IF(AND(U278=1,V278=2,W278=2),21010289,
IF(AND(U278=2,V278=1,W278=2),21010290,
IF(AND(U278=2,V278=2,W278=2),21010291,
IF(AND(U278=1,V278=1,W278=3),21010314,
IF(AND(U278=1,V278=2,W278=3),21010315,
IF(AND(U278=2,V278=1,W278=3),21010316,
IF(AND(U278=2,V278=2,W278=3),21010317,
IF(AND(U278=1,V278=1,W278=4),21010340,
IF(AND(U278=1,V278=2,W278=4),21010341,
IF(AND(U278=2,V278=1,W278=4),21010342,
IF(AND(U278=2,V278=2,W278=4),21010343,
IF(AND(U278=1,V278=1,W278=5),21010372,
IF(AND(U278=1,V278=2,W278=5),21010373,
IF(AND(U278=2,V278=1,W278=5),21010374,
IF(AND(U278=2,V278=2,W278=5),21010375,
"")))))))))))))))))))
)</f>
        <v/>
      </c>
      <c r="N278" s="1643"/>
      <c r="O278" s="1325"/>
      <c r="P278" s="1667">
        <f>IFERROR(IF(U274,VLOOKUP(M278,Prices!$B$12:$C$73,2,FALSE),),)</f>
        <v>0</v>
      </c>
      <c r="Q278" s="1667"/>
      <c r="R278" s="1823" t="str">
        <f>IF(U274,O278*P278,"")</f>
        <v/>
      </c>
      <c r="S278" s="1823"/>
      <c r="T278" s="1823"/>
      <c r="U278" s="1" t="b">
        <f>IF($U$274=TRUE,IF(C278=$AB$282,1,IF(C278=$AC$282,2,0)))</f>
        <v>0</v>
      </c>
      <c r="V278" s="69" t="b">
        <f>IF($U$274=TRUE,IF(F278=$AB$281,1,IF(F278=$AC$281,2,0)))</f>
        <v>0</v>
      </c>
      <c r="W278" s="69" t="b">
        <f>IF($U$274=TRUE,IF(X278=$AF$276,1,IF(X278=$AF$277,2,IF(X278=$AF$278,3,IF(X278=$AF$279,4,IF(X278=$AF$280,5,0))))))</f>
        <v>0</v>
      </c>
      <c r="X278" s="1204" t="str">
        <f>SUBSTITUTE(H278,"""",)</f>
        <v/>
      </c>
      <c r="Y278" s="4" t="s">
        <v>576</v>
      </c>
      <c r="Z278" s="570"/>
      <c r="AB278" s="69" t="s">
        <v>1061</v>
      </c>
      <c r="AC278" s="4"/>
      <c r="AD278" s="4"/>
      <c r="AE278" s="4"/>
      <c r="AF278" s="69" t="s">
        <v>1066</v>
      </c>
      <c r="AG278" s="4"/>
      <c r="AH278" s="569"/>
      <c r="AK278" s="698"/>
      <c r="AM278" s="570"/>
      <c r="AN278" s="570"/>
      <c r="AS278" s="699"/>
    </row>
    <row r="279" spans="2:45" s="568" customFormat="1" ht="4.3499999999999996" customHeight="1" x14ac:dyDescent="0.25">
      <c r="B279" s="697"/>
      <c r="C279" s="1197"/>
      <c r="D279" s="1198"/>
      <c r="E279" s="1198"/>
      <c r="F279" s="1199"/>
      <c r="G279" s="1199"/>
      <c r="H279" s="1199"/>
      <c r="I279" s="1199"/>
      <c r="J279" s="1199"/>
      <c r="K279" s="1199"/>
      <c r="L279" s="1199"/>
      <c r="M279" s="1199"/>
      <c r="N279" s="1199"/>
      <c r="O279" s="1199"/>
      <c r="P279" s="852"/>
      <c r="Q279" s="852"/>
      <c r="R279" s="852"/>
      <c r="S279" s="852"/>
      <c r="T279" s="853"/>
      <c r="U279" s="1"/>
      <c r="V279" s="69"/>
      <c r="W279" s="69"/>
      <c r="X279" s="1204"/>
      <c r="Y279" s="4" t="s">
        <v>576</v>
      </c>
      <c r="Z279" s="570"/>
      <c r="AB279" s="69" t="s">
        <v>1062</v>
      </c>
      <c r="AC279" s="4"/>
      <c r="AD279" s="4"/>
      <c r="AE279" s="37"/>
      <c r="AF279" s="69" t="s">
        <v>1067</v>
      </c>
      <c r="AG279" s="4"/>
      <c r="AH279" s="569"/>
      <c r="AK279" s="698"/>
      <c r="AM279" s="570"/>
      <c r="AN279" s="570"/>
      <c r="AS279" s="699"/>
    </row>
    <row r="280" spans="2:45" ht="15" customHeight="1" x14ac:dyDescent="0.25">
      <c r="B280" s="150"/>
      <c r="C280" s="1904" t="s">
        <v>1121</v>
      </c>
      <c r="D280" s="1905"/>
      <c r="E280" s="1905"/>
      <c r="F280" s="1905"/>
      <c r="G280" s="1905"/>
      <c r="H280" s="1905"/>
      <c r="I280" s="1905"/>
      <c r="J280" s="1905"/>
      <c r="K280" s="1905"/>
      <c r="L280" s="1905"/>
      <c r="M280" s="1905"/>
      <c r="N280" s="1905"/>
      <c r="O280" s="1905"/>
      <c r="P280" s="1905"/>
      <c r="Q280" s="1905"/>
      <c r="R280" s="1905"/>
      <c r="S280" s="1905"/>
      <c r="T280" s="1906"/>
      <c r="U280" s="543" t="b">
        <v>0</v>
      </c>
      <c r="V280" s="69"/>
      <c r="W280" s="797"/>
      <c r="X280" s="797"/>
      <c r="Y280" s="4" t="s">
        <v>576</v>
      </c>
      <c r="Z280" s="262"/>
      <c r="AB280" s="569" t="s">
        <v>1063</v>
      </c>
      <c r="AC280" s="568"/>
      <c r="AD280" s="568"/>
      <c r="AE280" s="698"/>
      <c r="AF280" s="569" t="s">
        <v>1068</v>
      </c>
      <c r="AG280" s="568"/>
      <c r="AM280" s="262"/>
      <c r="AN280" s="262"/>
      <c r="AR280" s="4">
        <v>1</v>
      </c>
      <c r="AS280" s="267"/>
    </row>
    <row r="281" spans="2:45" s="568" customFormat="1" ht="4.3499999999999996" customHeight="1" x14ac:dyDescent="0.25">
      <c r="B281" s="697"/>
      <c r="C281" s="1181"/>
      <c r="D281" s="1180"/>
      <c r="E281" s="1180"/>
      <c r="F281" s="1182"/>
      <c r="G281" s="1180"/>
      <c r="H281" s="1183"/>
      <c r="I281" s="1167"/>
      <c r="J281" s="1167"/>
      <c r="K281" s="1167"/>
      <c r="L281" s="1167"/>
      <c r="M281" s="1165"/>
      <c r="N281" s="1165"/>
      <c r="O281" s="1165"/>
      <c r="P281" s="1165"/>
      <c r="Q281" s="1165"/>
      <c r="R281" s="1165"/>
      <c r="S281" s="1165"/>
      <c r="T281" s="1319"/>
      <c r="U281" s="597"/>
      <c r="V281" s="569"/>
      <c r="W281" s="569"/>
      <c r="X281" s="569"/>
      <c r="Y281" s="4" t="s">
        <v>576</v>
      </c>
      <c r="Z281" s="570"/>
      <c r="AB281" s="69" t="s">
        <v>1069</v>
      </c>
      <c r="AC281" s="4" t="s">
        <v>81</v>
      </c>
      <c r="AD281" s="4"/>
      <c r="AE281" s="4"/>
      <c r="AF281" s="4"/>
      <c r="AG281" s="4"/>
      <c r="AM281" s="570"/>
      <c r="AN281" s="570"/>
      <c r="AS281" s="699"/>
    </row>
    <row r="282" spans="2:45" ht="13.9" customHeight="1" x14ac:dyDescent="0.25">
      <c r="B282" s="150"/>
      <c r="C282" s="1582"/>
      <c r="D282" s="1582"/>
      <c r="E282" s="1582"/>
      <c r="F282" s="1582"/>
      <c r="G282" s="1582"/>
      <c r="H282" s="1582"/>
      <c r="I282" s="1582"/>
      <c r="J282" s="1582"/>
      <c r="K282" s="1582"/>
      <c r="L282" s="1582"/>
      <c r="M282" s="1643" t="str">
        <f>IF(
AND(U282=1,V282=1,W282=1),21010266,
IF(AND(U282=1,V282=2,W282=1),21010267,
IF(AND(U282=2,V282=1,W282=1),21010268,
IF(AND(U282=2,V282=2,W282=1),21010269,
IF(AND(U282=1,V282=1,W282=2),21010292,
IF(AND(U282=1,V282=2,W282=2),21010293,
IF(AND(U282=2,V282=1,W282=2),21010294,
IF(AND(U282=2,V282=2,W282=2),21010295,
IF(AND(U282=1,V282=1,W282=3),21010318,
IF(AND(U282=1,V282=2,W282=3),21010319,
IF(AND(U282=2,V282=1,W282=3),21010320,
IF(AND(U282=2,V282=2,W282=3),21010321,
IF(AND(U282=1,V282=1,W282=4),21010344,
IF(AND(U282=1,V282=2,W282=4),21010345,
IF(AND(U282=2,V282=1,W282=4),21010346,
IF(AND(U282=2,V282=2,W282=4),21010347,
IF(AND(U282=1,V282=1,W282=5),21010376,
IF(AND(U282=1,V282=2,W282=5),21010377,
IF(AND(U282=2,V282=1,W282=5),21010378,
IF(AND(U282=2,V282=2,W282=5),21010379,
"")))))))))))))))))))
)</f>
        <v/>
      </c>
      <c r="N282" s="1643"/>
      <c r="O282" s="1327"/>
      <c r="P282" s="1667">
        <f>IFERROR(IF(U280,VLOOKUP(M282,Prices!$B$12:$C$73,2,FALSE),),)</f>
        <v>0</v>
      </c>
      <c r="Q282" s="1667"/>
      <c r="R282" s="1823" t="str">
        <f>IF(U280,O282*P282,"")</f>
        <v/>
      </c>
      <c r="S282" s="1823"/>
      <c r="T282" s="1823"/>
      <c r="U282" s="1" t="b">
        <f>IF($U$280=TRUE,IF(C282=$AB$282,1,IF(C282=$AC$282,2,0)))</f>
        <v>0</v>
      </c>
      <c r="V282" s="69" t="b">
        <f>IF($U$280=TRUE,IF(F282=$AB$281,1,IF(F282=$AC$281,2,0)))</f>
        <v>0</v>
      </c>
      <c r="W282" s="69" t="b">
        <f>IF($U$280=TRUE,IF(X282=$AF$276,1,IF(X282=$AF$277,2,IF(X282=$AF$278,3,IF(X282=$AF$279,4,IF(X282=$AF$280,5,0))))))</f>
        <v>0</v>
      </c>
      <c r="X282" s="1204" t="str">
        <f>SUBSTITUTE(H282,"""",)</f>
        <v/>
      </c>
      <c r="Y282" s="4" t="s">
        <v>576</v>
      </c>
      <c r="Z282" s="262"/>
      <c r="AB282" s="4" t="s">
        <v>549</v>
      </c>
      <c r="AC282" s="4" t="s">
        <v>1070</v>
      </c>
      <c r="AK282" s="37"/>
      <c r="AM282" s="262"/>
      <c r="AN282" s="262"/>
      <c r="AS282" s="267"/>
    </row>
    <row r="283" spans="2:45" ht="4.3499999999999996" customHeight="1" x14ac:dyDescent="0.25">
      <c r="B283" s="150"/>
      <c r="C283" s="1200"/>
      <c r="D283" s="1187"/>
      <c r="E283" s="1187"/>
      <c r="F283" s="1191"/>
      <c r="G283" s="1191"/>
      <c r="H283" s="1191"/>
      <c r="I283" s="1191"/>
      <c r="J283" s="1191"/>
      <c r="K283" s="1191"/>
      <c r="L283" s="1191"/>
      <c r="M283" s="1191"/>
      <c r="N283" s="1191"/>
      <c r="O283" s="748"/>
      <c r="P283" s="1087"/>
      <c r="Q283" s="1087"/>
      <c r="R283" s="1087"/>
      <c r="S283" s="1087"/>
      <c r="T283" s="1242"/>
      <c r="U283" s="1"/>
      <c r="V283" s="69"/>
      <c r="W283" s="69"/>
      <c r="X283" s="1204"/>
      <c r="Y283" s="4" t="s">
        <v>576</v>
      </c>
      <c r="Z283" s="262"/>
      <c r="AK283" s="37"/>
      <c r="AM283" s="262"/>
      <c r="AN283" s="262"/>
      <c r="AS283" s="267"/>
    </row>
    <row r="284" spans="2:45" ht="13.9" customHeight="1" x14ac:dyDescent="0.25">
      <c r="B284" s="150"/>
      <c r="C284" s="1582"/>
      <c r="D284" s="1582"/>
      <c r="E284" s="1582"/>
      <c r="F284" s="1582"/>
      <c r="G284" s="1582"/>
      <c r="H284" s="1582"/>
      <c r="I284" s="1582"/>
      <c r="J284" s="1582"/>
      <c r="K284" s="1582"/>
      <c r="L284" s="1582"/>
      <c r="M284" s="1643" t="str">
        <f>IF(
AND(U284=1,V284=1,W284=1),21010266,
IF(AND(U284=1,V284=2,W284=1),21010267,
IF(AND(U284=2,V284=1,W284=1),21010268,
IF(AND(U284=2,V284=2,W284=1),21010269,
IF(AND(U284=1,V284=1,W284=2),21010292,
IF(AND(U284=1,V284=2,W284=2),21010293,
IF(AND(U284=2,V284=1,W284=2),21010294,
IF(AND(U284=2,V284=2,W284=2),21010295,
IF(AND(U284=1,V284=1,W284=3),21010318,
IF(AND(U284=1,V284=2,W284=3),21010319,
IF(AND(U284=2,V284=1,W284=3),21010320,
IF(AND(U284=2,V284=2,W284=3),21010321,
IF(AND(U284=1,V284=1,W284=4),21010344,
IF(AND(U284=1,V284=2,W284=4),21010345,
IF(AND(U284=2,V284=1,W284=4),21010346,
IF(AND(U284=2,V284=2,W284=4),21010347,
IF(AND(U284=1,V284=1,W284=5),21010376,
IF(AND(U284=1,V284=2,W284=5),21010377,
IF(AND(U284=2,V284=1,W284=5),21010378,
IF(AND(U284=2,V284=2,W284=5),21010379,
"")))))))))))))))))))
)</f>
        <v/>
      </c>
      <c r="N284" s="1643"/>
      <c r="O284" s="1327"/>
      <c r="P284" s="1667">
        <f>IFERROR(IF(U280,VLOOKUP(M284,Prices!$B$12:$C$73,2,FALSE),),)</f>
        <v>0</v>
      </c>
      <c r="Q284" s="1667"/>
      <c r="R284" s="1823" t="str">
        <f>IF(U280,O284*P284,"")</f>
        <v/>
      </c>
      <c r="S284" s="1823"/>
      <c r="T284" s="1823"/>
      <c r="U284" s="1" t="b">
        <f>IF($U$280=TRUE,IF(C284=$AB$282,1,IF(C284=$AC$282,2,0)))</f>
        <v>0</v>
      </c>
      <c r="V284" s="69" t="b">
        <f>IF($U$280=TRUE,IF(F284=$AB$281,1,IF(F284=$AC$281,2,0)))</f>
        <v>0</v>
      </c>
      <c r="W284" s="69" t="b">
        <f>IF($U$280=TRUE,IF(X284=$AF$276,1,IF(X284=$AF$277,2,IF(X284=$AF$278,3,IF(X284=$AF$279,4,IF(X284=$AF$280,5,0))))))</f>
        <v>0</v>
      </c>
      <c r="X284" s="1204" t="str">
        <f>SUBSTITUTE(H284,"""",)</f>
        <v/>
      </c>
      <c r="Y284" s="4" t="s">
        <v>576</v>
      </c>
      <c r="Z284" s="262"/>
      <c r="AB284" s="4"/>
      <c r="AH284" s="69"/>
      <c r="AK284" s="37"/>
      <c r="AM284" s="262"/>
      <c r="AN284" s="262"/>
      <c r="AS284" s="267"/>
    </row>
    <row r="285" spans="2:45" s="568" customFormat="1" ht="4.3499999999999996" customHeight="1" x14ac:dyDescent="0.25">
      <c r="B285" s="697"/>
      <c r="C285" s="1197"/>
      <c r="D285" s="1198"/>
      <c r="E285" s="1198"/>
      <c r="F285" s="1199"/>
      <c r="G285" s="1199"/>
      <c r="H285" s="1199"/>
      <c r="I285" s="1199"/>
      <c r="J285" s="1199"/>
      <c r="K285" s="1199"/>
      <c r="L285" s="1199"/>
      <c r="M285" s="848"/>
      <c r="N285" s="848"/>
      <c r="O285" s="1322"/>
      <c r="P285" s="852"/>
      <c r="Q285" s="852"/>
      <c r="R285" s="852"/>
      <c r="S285" s="852"/>
      <c r="T285" s="853"/>
      <c r="U285" s="1224"/>
      <c r="V285" s="569"/>
      <c r="W285" s="569"/>
      <c r="X285" s="1205"/>
      <c r="Y285" s="4" t="s">
        <v>576</v>
      </c>
      <c r="Z285" s="570"/>
      <c r="AH285" s="569"/>
      <c r="AK285" s="698"/>
      <c r="AM285" s="570"/>
      <c r="AN285" s="570"/>
      <c r="AS285" s="699"/>
    </row>
    <row r="286" spans="2:45" ht="15" customHeight="1" x14ac:dyDescent="0.25">
      <c r="B286" s="150"/>
      <c r="C286" s="1996" t="s">
        <v>1122</v>
      </c>
      <c r="D286" s="1997"/>
      <c r="E286" s="1997"/>
      <c r="F286" s="1997"/>
      <c r="G286" s="1997"/>
      <c r="H286" s="1997"/>
      <c r="I286" s="1997"/>
      <c r="J286" s="1997"/>
      <c r="K286" s="1997"/>
      <c r="L286" s="1997"/>
      <c r="M286" s="1997"/>
      <c r="N286" s="1997"/>
      <c r="O286" s="1997"/>
      <c r="P286" s="1997"/>
      <c r="Q286" s="1997"/>
      <c r="R286" s="1997"/>
      <c r="S286" s="1997"/>
      <c r="T286" s="1998"/>
      <c r="U286" s="543" t="b">
        <v>0</v>
      </c>
      <c r="V286" s="69"/>
      <c r="W286" s="797"/>
      <c r="X286" s="797"/>
      <c r="Y286" s="4" t="s">
        <v>576</v>
      </c>
      <c r="Z286" s="262"/>
      <c r="AB286" s="4"/>
      <c r="AH286" s="69"/>
      <c r="AM286" s="262"/>
      <c r="AN286" s="262"/>
      <c r="AS286" s="267"/>
    </row>
    <row r="287" spans="2:45" ht="4.3499999999999996" customHeight="1" x14ac:dyDescent="0.25">
      <c r="B287" s="150"/>
      <c r="C287" s="1181"/>
      <c r="D287" s="1180"/>
      <c r="E287" s="1180"/>
      <c r="F287" s="1182"/>
      <c r="G287" s="1180"/>
      <c r="H287" s="1183"/>
      <c r="I287" s="1320"/>
      <c r="J287" s="1320"/>
      <c r="K287" s="1320"/>
      <c r="L287" s="1320"/>
      <c r="M287" s="1320"/>
      <c r="N287" s="1320"/>
      <c r="O287" s="1320"/>
      <c r="P287" s="1320"/>
      <c r="Q287" s="1320"/>
      <c r="R287" s="1320"/>
      <c r="S287" s="1320"/>
      <c r="T287" s="1321"/>
      <c r="U287" s="543"/>
      <c r="V287" s="69"/>
      <c r="W287" s="797"/>
      <c r="X287" s="797"/>
      <c r="Y287" s="4" t="s">
        <v>576</v>
      </c>
      <c r="Z287" s="262"/>
      <c r="AB287" s="4"/>
      <c r="AH287" s="69"/>
      <c r="AM287" s="262"/>
      <c r="AN287" s="262"/>
      <c r="AS287" s="267"/>
    </row>
    <row r="288" spans="2:45" ht="13.9" customHeight="1" x14ac:dyDescent="0.25">
      <c r="B288" s="150"/>
      <c r="C288" s="1582"/>
      <c r="D288" s="1582"/>
      <c r="E288" s="1582"/>
      <c r="F288" s="1582"/>
      <c r="G288" s="1582"/>
      <c r="H288" s="1582"/>
      <c r="I288" s="1582"/>
      <c r="J288" s="1582"/>
      <c r="K288" s="1582"/>
      <c r="L288" s="1582"/>
      <c r="M288" s="1999" t="str">
        <f>IF(
AND(U288=1,V288=1,W288=1),21010270,
IF(AND(U288=1,V288=2,W288=1),21010271,
IF(AND(U288=2,V288=1,W288=1),21010272,
IF(AND(U288=2,V288=2,W288=1),21010273,
IF(AND(U288=1,V288=1,W288=2),21010296,
IF(AND(U288=1,V288=2,W288=2),21010297,
IF(AND(U288=2,V288=1,W288=2),21010298,
IF(AND(U288=2,V288=2,W288=2),21010299,
IF(AND(U288=1,V288=1,W288=3),21010322,
IF(AND(U288=1,V288=2,W288=3),21010323,
IF(AND(U288=2,V288=1,W288=3),21010324,
IF(AND(U288=2,V288=2,W288=3),21010325,
IF(AND(U288=1,V288=1,W288=4),21010348,
IF(AND(U288=1,V288=2,W288=4),21010349,
IF(AND(U288=2,V288=1,W288=4),21010350,
IF(AND(U288=2,V288=2,W288=4),21010351,
IF(AND(U288=1,V288=1,W288=5),21010380,
IF(AND(U288=1,V288=2,W288=5),21010381,
IF(AND(U288=2,V288=1,W288=5),21010382,
IF(AND(U288=2,V288=2,W288=5),21010383,
"")))))))))))))))))))
)</f>
        <v/>
      </c>
      <c r="N288" s="1999"/>
      <c r="O288" s="1327"/>
      <c r="P288" s="1667">
        <f>IFERROR(IF(U286,VLOOKUP(M288,Prices!$B$12:$C$73,2,FALSE),),)</f>
        <v>0</v>
      </c>
      <c r="Q288" s="1667"/>
      <c r="R288" s="1823" t="str">
        <f>IF(U286,O288*P288,"")</f>
        <v/>
      </c>
      <c r="S288" s="1823"/>
      <c r="T288" s="1823"/>
      <c r="U288" s="1" t="b">
        <f>IF($U$286=TRUE,IF(C288=$AB$282,1,IF(C288=$AC$282,2,0)))</f>
        <v>0</v>
      </c>
      <c r="V288" s="69" t="b">
        <f>IF($U$286=TRUE,IF(F288=$AB$281,1,IF(F288=$AC$281,2,0)))</f>
        <v>0</v>
      </c>
      <c r="W288" s="69" t="b">
        <f>IF($U$286=TRUE,IF(X288=$AF$276,1,IF(X288=$AF$277,2,IF(X288=$AF$278,3,IF(X288=$AF$279,4,IF(X288=$AF$280,5,0))))))</f>
        <v>0</v>
      </c>
      <c r="X288" s="1204" t="str">
        <f>SUBSTITUTE(H288,"""",)</f>
        <v/>
      </c>
      <c r="Y288" s="4" t="s">
        <v>576</v>
      </c>
      <c r="Z288" s="262"/>
      <c r="AB288" s="4"/>
      <c r="AM288" s="262"/>
      <c r="AN288" s="262"/>
      <c r="AS288" s="267"/>
    </row>
    <row r="289" spans="2:45" ht="4.3499999999999996" customHeight="1" x14ac:dyDescent="0.25">
      <c r="B289" s="150"/>
      <c r="C289" s="1363"/>
      <c r="D289" s="1046"/>
      <c r="E289" s="567"/>
      <c r="F289" s="567"/>
      <c r="G289" s="567"/>
      <c r="H289" s="567"/>
      <c r="I289" s="567"/>
      <c r="J289" s="567"/>
      <c r="K289" s="567"/>
      <c r="L289" s="1245"/>
      <c r="M289" s="1044"/>
      <c r="N289" s="1044"/>
      <c r="O289" s="748"/>
      <c r="P289" s="1087"/>
      <c r="Q289" s="1087"/>
      <c r="R289" s="1087"/>
      <c r="S289" s="1087"/>
      <c r="T289" s="1244"/>
      <c r="U289" s="1"/>
      <c r="V289" s="69"/>
      <c r="W289" s="69"/>
      <c r="X289" s="1204"/>
      <c r="Y289" s="4" t="s">
        <v>576</v>
      </c>
      <c r="Z289" s="262"/>
      <c r="AB289" s="4"/>
      <c r="AM289" s="262"/>
      <c r="AN289" s="262"/>
      <c r="AS289" s="267"/>
    </row>
    <row r="290" spans="2:45" s="568" customFormat="1" ht="13.9" customHeight="1" x14ac:dyDescent="0.25">
      <c r="B290" s="697"/>
      <c r="C290" s="1582"/>
      <c r="D290" s="1582"/>
      <c r="E290" s="1582"/>
      <c r="F290" s="1582"/>
      <c r="G290" s="1582"/>
      <c r="H290" s="1582"/>
      <c r="I290" s="1582"/>
      <c r="J290" s="1582"/>
      <c r="K290" s="1582"/>
      <c r="L290" s="1582"/>
      <c r="M290" s="1666" t="str">
        <f>IF(
AND(U290=1,V290=1,W290=1),21010270,
IF(AND(U290=1,V290=2,W290=1),21010271,
IF(AND(U290=2,V290=1,W290=1),21010272,
IF(AND(U290=2,V290=2,W290=1),21010273,
IF(AND(U290=1,V290=1,W290=2),21010296,
IF(AND(U290=1,V290=2,W290=2),21010297,
IF(AND(U290=2,V290=1,W290=2),21010298,
IF(AND(U290=2,V290=2,W290=2),21010299,
IF(AND(U290=1,V290=1,W290=3),21010322,
IF(AND(U290=1,V290=2,W290=3),21010323,
IF(AND(U290=2,V290=1,W290=3),21010324,
IF(AND(U290=2,V290=2,W290=3),21010325,
IF(AND(U290=1,V290=1,W290=4),21010348,
IF(AND(U290=1,V290=2,W290=4),21010349,
IF(AND(U290=2,V290=1,W290=4),21010350,
IF(AND(U290=2,V290=2,W290=4),21010351,
IF(AND(U290=1,V290=1,W290=5),21010380,
IF(AND(U290=1,V290=2,W290=5),21010381,
IF(AND(U290=2,V290=1,W290=5),21010382,
IF(AND(U290=2,V290=2,W290=5),21010383,
"")))))))))))))))))))
)</f>
        <v/>
      </c>
      <c r="N290" s="1666"/>
      <c r="O290" s="1327"/>
      <c r="P290" s="1667">
        <f>IFERROR(IF(U286,VLOOKUP(M290,Prices!$B$12:$C$73,2,FALSE),),)</f>
        <v>0</v>
      </c>
      <c r="Q290" s="1667"/>
      <c r="R290" s="1667" t="str">
        <f>IF(U286,O290*P290,"")</f>
        <v/>
      </c>
      <c r="S290" s="1667"/>
      <c r="T290" s="1667"/>
      <c r="U290" s="1" t="b">
        <f>IF($U$286=TRUE,IF(C290=$AB$282,1,IF(C290=$AC$282,2,0)))</f>
        <v>0</v>
      </c>
      <c r="V290" s="69" t="b">
        <f>IF($U$286=TRUE,IF(F290=$AB$281,1,IF(F290=$AC$281,2,0)))</f>
        <v>0</v>
      </c>
      <c r="W290" s="69" t="b">
        <f>IF($U$286=TRUE,IF(X290=$AF$276,1,IF(X290=$AF$277,2,IF(X290=$AF$278,3,IF(X290=$AF$279,4,IF(X290=$AF$280,5,0))))))</f>
        <v>0</v>
      </c>
      <c r="X290" s="1204" t="str">
        <f>SUBSTITUTE(H290,"""",)</f>
        <v/>
      </c>
      <c r="Y290" s="4" t="s">
        <v>576</v>
      </c>
      <c r="Z290" s="570"/>
      <c r="AB290" s="569"/>
      <c r="AE290" s="698"/>
      <c r="AH290" s="569"/>
      <c r="AK290" s="698"/>
      <c r="AM290" s="570"/>
      <c r="AN290" s="570"/>
      <c r="AS290" s="699"/>
    </row>
    <row r="291" spans="2:45" s="568" customFormat="1" ht="4.3499999999999996" customHeight="1" x14ac:dyDescent="0.25">
      <c r="B291" s="697"/>
      <c r="C291" s="1369"/>
      <c r="D291" s="1370"/>
      <c r="E291" s="1370"/>
      <c r="F291" s="1371"/>
      <c r="G291" s="1371"/>
      <c r="H291" s="1371"/>
      <c r="I291" s="1371"/>
      <c r="J291" s="1371"/>
      <c r="K291" s="1371"/>
      <c r="L291" s="1371"/>
      <c r="M291" s="1018"/>
      <c r="N291" s="1018"/>
      <c r="O291" s="1323"/>
      <c r="P291" s="914"/>
      <c r="Q291" s="914"/>
      <c r="R291" s="914"/>
      <c r="S291" s="914"/>
      <c r="T291" s="1324"/>
      <c r="U291" s="1"/>
      <c r="V291" s="69"/>
      <c r="W291" s="69"/>
      <c r="X291" s="1204"/>
      <c r="Y291" s="4" t="s">
        <v>576</v>
      </c>
      <c r="Z291" s="570"/>
      <c r="AB291" s="569"/>
      <c r="AE291" s="698"/>
      <c r="AH291" s="569"/>
      <c r="AK291" s="698"/>
      <c r="AM291" s="570"/>
      <c r="AN291" s="570"/>
      <c r="AS291" s="699"/>
    </row>
    <row r="292" spans="2:45" ht="15" customHeight="1" x14ac:dyDescent="0.25">
      <c r="B292" s="150"/>
      <c r="C292" s="1904" t="s">
        <v>1123</v>
      </c>
      <c r="D292" s="1905"/>
      <c r="E292" s="1905"/>
      <c r="F292" s="1905"/>
      <c r="G292" s="1905"/>
      <c r="H292" s="1905"/>
      <c r="I292" s="1905"/>
      <c r="J292" s="1905"/>
      <c r="K292" s="1905"/>
      <c r="L292" s="1905"/>
      <c r="M292" s="1905"/>
      <c r="N292" s="1905"/>
      <c r="O292" s="1905"/>
      <c r="P292" s="1905"/>
      <c r="Q292" s="1905"/>
      <c r="R292" s="1905"/>
      <c r="S292" s="1905"/>
      <c r="T292" s="1906"/>
      <c r="U292" s="543" t="b">
        <v>0</v>
      </c>
      <c r="V292" s="69"/>
      <c r="W292" s="797"/>
      <c r="X292" s="797"/>
      <c r="Y292" s="4" t="s">
        <v>576</v>
      </c>
      <c r="Z292" s="262"/>
      <c r="AM292" s="262"/>
      <c r="AN292" s="262"/>
      <c r="AR292" s="4">
        <v>1</v>
      </c>
      <c r="AS292" s="267"/>
    </row>
    <row r="293" spans="2:45" ht="4.3499999999999996" customHeight="1" x14ac:dyDescent="0.25">
      <c r="B293" s="150"/>
      <c r="C293" s="1181"/>
      <c r="D293" s="1180"/>
      <c r="E293" s="1180"/>
      <c r="F293" s="1182"/>
      <c r="G293" s="1180"/>
      <c r="H293" s="1183"/>
      <c r="I293" s="1320"/>
      <c r="J293" s="1320"/>
      <c r="K293" s="1320"/>
      <c r="L293" s="1320"/>
      <c r="M293" s="1320"/>
      <c r="N293" s="1320"/>
      <c r="O293" s="1320"/>
      <c r="P293" s="1320"/>
      <c r="Q293" s="1320"/>
      <c r="R293" s="1320"/>
      <c r="S293" s="1320"/>
      <c r="T293" s="1321"/>
      <c r="U293" s="543"/>
      <c r="V293" s="69"/>
      <c r="W293" s="797"/>
      <c r="X293" s="797"/>
      <c r="Y293" s="4" t="s">
        <v>576</v>
      </c>
      <c r="Z293" s="262"/>
      <c r="AB293" s="4"/>
      <c r="AH293" s="69"/>
      <c r="AM293" s="262"/>
      <c r="AN293" s="262"/>
      <c r="AS293" s="267"/>
    </row>
    <row r="294" spans="2:45" ht="13.9" customHeight="1" x14ac:dyDescent="0.25">
      <c r="B294" s="150"/>
      <c r="C294" s="1582"/>
      <c r="D294" s="1582"/>
      <c r="E294" s="1582"/>
      <c r="F294" s="1582"/>
      <c r="G294" s="1582"/>
      <c r="H294" s="1583" t="s">
        <v>1063</v>
      </c>
      <c r="I294" s="1583"/>
      <c r="J294" s="1583"/>
      <c r="K294" s="1583"/>
      <c r="L294" s="1583"/>
      <c r="M294" s="1999" t="str">
        <f>IF(
AND(U294=1,V294=1),21010376,
IF(AND(U294=1,V294=2),21010377,
IF(AND(U294=2,V294=1),21010378,
IF(AND(U294=2,V294=2),21010379,
"")))
)</f>
        <v/>
      </c>
      <c r="N294" s="1999"/>
      <c r="O294" s="1327"/>
      <c r="P294" s="1667">
        <f>IFERROR(IF(U292,VLOOKUP(M294,Prices!$B$12:$C$73,2,FALSE),),)</f>
        <v>0</v>
      </c>
      <c r="Q294" s="1667"/>
      <c r="R294" s="1823" t="str">
        <f>IF(U292,O294*P294,"")</f>
        <v/>
      </c>
      <c r="S294" s="1823"/>
      <c r="T294" s="1823"/>
      <c r="U294" s="1" t="b">
        <f>IF($U$292=TRUE,IF(C294=$AB$282,1,IF(C294=$AC$282,2,0)))</f>
        <v>0</v>
      </c>
      <c r="V294" s="69" t="b">
        <f>IF($U$292=TRUE,IF(F294=$AB$281,1,IF(F294=$AC$281,2,0)))</f>
        <v>0</v>
      </c>
      <c r="X294" s="1179" t="str">
        <f>SUBSTITUTE(H294,"""",)</f>
        <v>2 Panel - FIRE RATED 36 x 84</v>
      </c>
      <c r="Y294" s="4" t="s">
        <v>576</v>
      </c>
      <c r="Z294" s="262"/>
      <c r="AE294" s="37"/>
      <c r="AH294" s="69"/>
      <c r="AK294" s="37"/>
      <c r="AM294" s="262"/>
      <c r="AN294" s="262"/>
      <c r="AS294" s="267"/>
    </row>
    <row r="295" spans="2:45" ht="4.3499999999999996" customHeight="1" x14ac:dyDescent="0.25">
      <c r="B295" s="150"/>
      <c r="C295" s="1363"/>
      <c r="D295" s="1046"/>
      <c r="E295" s="567"/>
      <c r="F295" s="567"/>
      <c r="G295" s="567"/>
      <c r="H295" s="567"/>
      <c r="I295" s="567"/>
      <c r="J295" s="567"/>
      <c r="K295" s="567"/>
      <c r="L295" s="1245"/>
      <c r="M295" s="13"/>
      <c r="N295" s="13"/>
      <c r="O295" s="748"/>
      <c r="P295" s="1087"/>
      <c r="Q295" s="1087"/>
      <c r="R295" s="224"/>
      <c r="S295" s="224"/>
      <c r="T295" s="1241"/>
      <c r="U295" s="1"/>
      <c r="V295" s="69"/>
      <c r="X295" s="1179"/>
      <c r="Y295" s="4" t="s">
        <v>576</v>
      </c>
      <c r="Z295" s="262"/>
      <c r="AE295" s="37"/>
      <c r="AH295" s="69"/>
      <c r="AK295" s="37"/>
      <c r="AM295" s="262"/>
      <c r="AN295" s="262"/>
      <c r="AS295" s="267"/>
    </row>
    <row r="296" spans="2:45" ht="13.9" customHeight="1" x14ac:dyDescent="0.25">
      <c r="B296" s="150"/>
      <c r="C296" s="1582"/>
      <c r="D296" s="1582"/>
      <c r="E296" s="1582"/>
      <c r="F296" s="1582"/>
      <c r="G296" s="1582"/>
      <c r="H296" s="1583" t="s">
        <v>1063</v>
      </c>
      <c r="I296" s="1583"/>
      <c r="J296" s="1583"/>
      <c r="K296" s="1583"/>
      <c r="L296" s="1583"/>
      <c r="M296" s="1999" t="str">
        <f>IF(
AND(U296=1,V296=1),21010376,
IF(AND(U296=1,V296=2),21010377,
IF(AND(U296=2,V296=1),21010378,
IF(AND(U296=2,V296=2),21010379,
"")))
)</f>
        <v/>
      </c>
      <c r="N296" s="1999"/>
      <c r="O296" s="1327"/>
      <c r="P296" s="1667">
        <f>IFERROR(IF(U292,VLOOKUP(M296,Prices!$B$12:$C$73,2,FALSE),),)</f>
        <v>0</v>
      </c>
      <c r="Q296" s="1667"/>
      <c r="R296" s="1823" t="str">
        <f>IF(U292,O296*P296,"")</f>
        <v/>
      </c>
      <c r="S296" s="1823"/>
      <c r="T296" s="1823"/>
      <c r="U296" s="1" t="b">
        <f>IF($U$292=TRUE,IF(C296=$AB$282,1,IF(C296=$AC$282,2,0)))</f>
        <v>0</v>
      </c>
      <c r="V296" s="69" t="b">
        <f>IF($U$292=TRUE,IF(F296=$AB$281,1,IF(F296=$AC$281,2,0)))</f>
        <v>0</v>
      </c>
      <c r="X296" s="1179" t="str">
        <f>SUBSTITUTE(H296,"""",)</f>
        <v>2 Panel - FIRE RATED 36 x 84</v>
      </c>
      <c r="Y296" s="4" t="s">
        <v>576</v>
      </c>
      <c r="Z296" s="262"/>
      <c r="AE296" s="37"/>
      <c r="AH296" s="69"/>
      <c r="AK296" s="37"/>
      <c r="AM296" s="262"/>
      <c r="AN296" s="262"/>
      <c r="AS296" s="267"/>
    </row>
    <row r="297" spans="2:45" ht="4.3499999999999996" customHeight="1" x14ac:dyDescent="0.25">
      <c r="B297" s="150"/>
      <c r="C297" s="1364"/>
      <c r="D297" s="1365"/>
      <c r="E297" s="1019"/>
      <c r="F297" s="1019"/>
      <c r="G297" s="1019"/>
      <c r="H297" s="1019"/>
      <c r="I297" s="1019"/>
      <c r="J297" s="1019"/>
      <c r="K297" s="1019"/>
      <c r="L297" s="1019"/>
      <c r="M297" s="205"/>
      <c r="N297" s="205"/>
      <c r="O297" s="1323"/>
      <c r="P297" s="914"/>
      <c r="Q297" s="914"/>
      <c r="R297" s="102"/>
      <c r="S297" s="102"/>
      <c r="T297" s="1243"/>
      <c r="U297" s="1"/>
      <c r="V297" s="69"/>
      <c r="W297" s="69"/>
      <c r="X297" s="1204"/>
      <c r="Y297" s="4" t="s">
        <v>576</v>
      </c>
      <c r="Z297" s="262"/>
      <c r="AE297" s="37"/>
      <c r="AH297" s="69"/>
      <c r="AK297" s="37"/>
      <c r="AM297" s="262"/>
      <c r="AN297" s="262"/>
      <c r="AS297" s="267"/>
    </row>
    <row r="298" spans="2:45" ht="15" customHeight="1" x14ac:dyDescent="0.25">
      <c r="B298" s="150"/>
      <c r="C298" s="1907" t="s">
        <v>1124</v>
      </c>
      <c r="D298" s="1908"/>
      <c r="E298" s="1908"/>
      <c r="F298" s="1908"/>
      <c r="G298" s="1908"/>
      <c r="H298" s="1908"/>
      <c r="I298" s="1908"/>
      <c r="J298" s="1908"/>
      <c r="K298" s="1908"/>
      <c r="L298" s="1908"/>
      <c r="M298" s="1908"/>
      <c r="N298" s="1908"/>
      <c r="O298" s="1908"/>
      <c r="P298" s="1908"/>
      <c r="Q298" s="1908"/>
      <c r="R298" s="1908"/>
      <c r="S298" s="1908"/>
      <c r="T298" s="1909"/>
      <c r="U298" s="543" t="b">
        <v>0</v>
      </c>
      <c r="V298" s="69"/>
      <c r="W298" s="165"/>
      <c r="X298" s="797"/>
      <c r="Y298" s="4" t="s">
        <v>576</v>
      </c>
      <c r="Z298" s="262"/>
      <c r="AM298" s="262"/>
      <c r="AN298" s="262"/>
      <c r="AR298" s="4">
        <v>1</v>
      </c>
      <c r="AS298" s="267"/>
    </row>
    <row r="299" spans="2:45" ht="4.3499999999999996" customHeight="1" x14ac:dyDescent="0.25">
      <c r="B299" s="150"/>
      <c r="C299" s="1181"/>
      <c r="D299" s="1180"/>
      <c r="E299" s="1180"/>
      <c r="F299" s="1182"/>
      <c r="G299" s="1180"/>
      <c r="H299" s="1183"/>
      <c r="I299" s="1320"/>
      <c r="J299" s="1320"/>
      <c r="K299" s="1320"/>
      <c r="L299" s="1320"/>
      <c r="M299" s="1320"/>
      <c r="N299" s="1320"/>
      <c r="O299" s="1320"/>
      <c r="P299" s="1320"/>
      <c r="Q299" s="1320"/>
      <c r="R299" s="1320"/>
      <c r="S299" s="1320"/>
      <c r="T299" s="1321"/>
      <c r="U299" s="543"/>
      <c r="V299" s="69"/>
      <c r="W299" s="797"/>
      <c r="X299" s="797"/>
      <c r="Y299" s="4" t="s">
        <v>576</v>
      </c>
      <c r="Z299" s="262"/>
      <c r="AB299" s="4"/>
      <c r="AH299" s="69"/>
      <c r="AM299" s="262"/>
      <c r="AN299" s="262"/>
      <c r="AS299" s="267"/>
    </row>
    <row r="300" spans="2:45" ht="13.9" customHeight="1" x14ac:dyDescent="0.25">
      <c r="B300" s="150"/>
      <c r="C300" s="1582"/>
      <c r="D300" s="1582"/>
      <c r="E300" s="1582"/>
      <c r="F300" s="1582"/>
      <c r="G300" s="1582"/>
      <c r="H300" s="1583" t="s">
        <v>1063</v>
      </c>
      <c r="I300" s="1583"/>
      <c r="J300" s="1583"/>
      <c r="K300" s="1583"/>
      <c r="L300" s="1583"/>
      <c r="M300" s="1999" t="str">
        <f>IF(
AND(U300=1,V300=1),21010380,
IF(AND(U300=1,V300=2),21010381,
IF(AND(U300=2,V300=1),21010382,
IF(AND(U300=2,V300=2),21010383,
"")))
)</f>
        <v/>
      </c>
      <c r="N300" s="1999"/>
      <c r="O300" s="1327"/>
      <c r="P300" s="1667">
        <f>IFERROR(IF(U298,VLOOKUP(M300,Prices!$B$12:$C$73,2,FALSE),),)</f>
        <v>0</v>
      </c>
      <c r="Q300" s="1667"/>
      <c r="R300" s="1823" t="str">
        <f>IF(U298,O300*P300,"")</f>
        <v/>
      </c>
      <c r="S300" s="1823"/>
      <c r="T300" s="1823"/>
      <c r="U300" s="1" t="b">
        <f>IF($U$298=TRUE,IF(C300=$AB$282,1,IF(C300=$AC$282,2,0)))</f>
        <v>0</v>
      </c>
      <c r="V300" s="69" t="b">
        <f>IF($U$298=TRUE,IF(F300=$AB$281,1,IF(F300=$AC$281,2,0)))</f>
        <v>0</v>
      </c>
      <c r="X300" s="1179" t="str">
        <f>SUBSTITUTE(H300,"""",)</f>
        <v>2 Panel - FIRE RATED 36 x 84</v>
      </c>
      <c r="Y300" s="4" t="s">
        <v>576</v>
      </c>
      <c r="Z300" s="262"/>
      <c r="AE300" s="37"/>
      <c r="AH300" s="69"/>
      <c r="AK300" s="37"/>
      <c r="AM300" s="262"/>
      <c r="AN300" s="262"/>
      <c r="AS300" s="267"/>
    </row>
    <row r="301" spans="2:45" ht="4.3499999999999996" customHeight="1" x14ac:dyDescent="0.25">
      <c r="B301" s="150"/>
      <c r="C301" s="1363"/>
      <c r="D301" s="1046"/>
      <c r="E301" s="567"/>
      <c r="F301" s="567"/>
      <c r="G301" s="567"/>
      <c r="H301" s="567"/>
      <c r="I301" s="567"/>
      <c r="J301" s="567"/>
      <c r="K301" s="567"/>
      <c r="L301" s="1245"/>
      <c r="M301" s="13"/>
      <c r="N301" s="13"/>
      <c r="O301" s="748"/>
      <c r="P301" s="1087"/>
      <c r="Q301" s="1087"/>
      <c r="R301" s="224"/>
      <c r="S301" s="224"/>
      <c r="T301" s="1241"/>
      <c r="U301" s="1"/>
      <c r="V301" s="69"/>
      <c r="X301" s="1179"/>
      <c r="Y301" s="4" t="s">
        <v>576</v>
      </c>
      <c r="Z301" s="262"/>
      <c r="AE301" s="37"/>
      <c r="AH301" s="69"/>
      <c r="AK301" s="37"/>
      <c r="AM301" s="262"/>
      <c r="AN301" s="262"/>
      <c r="AS301" s="267"/>
    </row>
    <row r="302" spans="2:45" ht="13.9" customHeight="1" x14ac:dyDescent="0.25">
      <c r="B302" s="150"/>
      <c r="C302" s="1582"/>
      <c r="D302" s="1582"/>
      <c r="E302" s="1582"/>
      <c r="F302" s="1582"/>
      <c r="G302" s="1582"/>
      <c r="H302" s="1583" t="s">
        <v>1063</v>
      </c>
      <c r="I302" s="1583"/>
      <c r="J302" s="1583"/>
      <c r="K302" s="1583"/>
      <c r="L302" s="1583"/>
      <c r="M302" s="1999" t="str">
        <f>IF(
AND(U302=1,V302=1),21010380,
IF(AND(U302=1,V302=2),21010381,
IF(AND(U302=2,V302=1),21010382,
IF(AND(U302=2,V302=2),21010383,
"")))
)</f>
        <v/>
      </c>
      <c r="N302" s="1999"/>
      <c r="O302" s="1327"/>
      <c r="P302" s="1667">
        <f>IFERROR(IF(U298,VLOOKUP(M302,Prices!$B$12:$C$73,2,FALSE),),)</f>
        <v>0</v>
      </c>
      <c r="Q302" s="1667"/>
      <c r="R302" s="1823" t="str">
        <f>IF(U300,O302*P302,"")</f>
        <v/>
      </c>
      <c r="S302" s="1823"/>
      <c r="T302" s="1823"/>
      <c r="U302" s="1" t="b">
        <f>IF($U$298=TRUE,IF(C302=$AB$282,1,IF(C302=$AC$282,2,0)))</f>
        <v>0</v>
      </c>
      <c r="V302" s="69" t="b">
        <f>IF($U$298=TRUE,IF(F302=$AB$281,1,IF(F302=$AC$281,2,0)))</f>
        <v>0</v>
      </c>
      <c r="X302" s="1179"/>
      <c r="Y302" s="4" t="s">
        <v>576</v>
      </c>
      <c r="Z302" s="262"/>
      <c r="AE302" s="37"/>
      <c r="AH302" s="69"/>
      <c r="AK302" s="37"/>
      <c r="AM302" s="262"/>
      <c r="AN302" s="262"/>
      <c r="AS302" s="267"/>
    </row>
    <row r="303" spans="2:45" ht="4.3499999999999996" customHeight="1" x14ac:dyDescent="0.25">
      <c r="B303" s="150"/>
      <c r="C303" s="1372">
        <v>0</v>
      </c>
      <c r="D303" s="1373"/>
      <c r="E303" s="1374"/>
      <c r="F303" s="1374"/>
      <c r="G303" s="1374"/>
      <c r="H303" s="1374"/>
      <c r="I303" s="1375"/>
      <c r="J303" s="1375"/>
      <c r="K303" s="1375"/>
      <c r="L303" s="1375"/>
      <c r="M303" s="1376"/>
      <c r="N303" s="1376"/>
      <c r="O303" s="1376"/>
      <c r="P303" s="1376"/>
      <c r="Q303" s="1376"/>
      <c r="R303" s="1376"/>
      <c r="S303" s="1376"/>
      <c r="T303" s="1376"/>
      <c r="U303" s="143"/>
      <c r="X303" s="1179" t="str">
        <f>SUBSTITUTE(H303,"""",)</f>
        <v/>
      </c>
      <c r="Z303" s="262"/>
      <c r="AE303" s="37"/>
      <c r="AH303" s="69"/>
      <c r="AK303" s="37"/>
      <c r="AM303" s="262"/>
      <c r="AN303" s="262"/>
      <c r="AS303" s="267"/>
    </row>
    <row r="304" spans="2:45" s="568" customFormat="1" ht="6.4" customHeight="1" x14ac:dyDescent="0.25">
      <c r="B304" s="697"/>
      <c r="C304" s="1045"/>
      <c r="D304" s="1046"/>
      <c r="E304" s="567"/>
      <c r="F304" s="567"/>
      <c r="G304" s="567"/>
      <c r="H304" s="567"/>
      <c r="I304" s="567"/>
      <c r="J304" s="567"/>
      <c r="K304" s="567"/>
      <c r="L304" s="567"/>
      <c r="O304" s="1044"/>
      <c r="P304" s="1087"/>
      <c r="Q304" s="1087"/>
      <c r="R304" s="1087"/>
      <c r="S304" s="1087"/>
      <c r="T304" s="1087"/>
      <c r="U304" s="597"/>
      <c r="V304" s="569"/>
      <c r="W304" s="569"/>
      <c r="X304" s="569"/>
      <c r="Y304" s="698"/>
      <c r="Z304" s="570"/>
      <c r="AB304" s="569"/>
      <c r="AE304" s="698"/>
      <c r="AH304" s="569"/>
      <c r="AK304" s="698"/>
      <c r="AM304" s="570"/>
      <c r="AN304" s="570"/>
      <c r="AS304" s="699"/>
    </row>
    <row r="305" spans="2:45" x14ac:dyDescent="0.25">
      <c r="B305" s="150"/>
      <c r="C305" s="1377" t="s">
        <v>832</v>
      </c>
      <c r="D305" s="1995" t="s">
        <v>1071</v>
      </c>
      <c r="E305" s="1995"/>
      <c r="F305" s="1995" t="s">
        <v>1072</v>
      </c>
      <c r="G305" s="1995"/>
      <c r="H305" s="1995" t="s">
        <v>1073</v>
      </c>
      <c r="I305" s="1995"/>
      <c r="J305" s="1995"/>
      <c r="K305" s="1995"/>
      <c r="L305" s="1995"/>
      <c r="M305" s="1995" t="s">
        <v>842</v>
      </c>
      <c r="N305" s="1995"/>
      <c r="O305" s="731" t="s">
        <v>793</v>
      </c>
      <c r="P305" s="2016"/>
      <c r="Q305" s="2016"/>
      <c r="R305" s="2016"/>
      <c r="S305" s="2016"/>
      <c r="T305" s="2016"/>
      <c r="U305" s="543"/>
      <c r="V305" s="69"/>
      <c r="W305" s="165"/>
      <c r="X305" s="797"/>
      <c r="Y305" s="796"/>
      <c r="Z305" s="262"/>
      <c r="AM305" s="262"/>
      <c r="AN305" s="262"/>
      <c r="AS305" s="267"/>
    </row>
    <row r="306" spans="2:45" s="1215" customFormat="1" ht="6.4" customHeight="1" x14ac:dyDescent="0.25">
      <c r="B306" s="1207"/>
      <c r="C306" s="1208"/>
      <c r="D306" s="1184"/>
      <c r="E306" s="1184"/>
      <c r="F306" s="1209"/>
      <c r="G306" s="1184"/>
      <c r="H306" s="1210"/>
      <c r="I306" s="1167"/>
      <c r="J306" s="1167"/>
      <c r="K306" s="1167"/>
      <c r="L306" s="1167"/>
      <c r="M306" s="1211"/>
      <c r="N306" s="1211"/>
      <c r="O306" s="1212"/>
      <c r="P306" s="1185"/>
      <c r="Q306" s="1185"/>
      <c r="R306" s="1185"/>
      <c r="S306" s="1185"/>
      <c r="T306" s="1186"/>
      <c r="U306" s="1223"/>
      <c r="V306" s="1213"/>
      <c r="W306" s="1213"/>
      <c r="X306" s="1213"/>
      <c r="Y306" s="232"/>
      <c r="Z306" s="1214"/>
      <c r="AB306" s="1213"/>
      <c r="AM306" s="1214"/>
      <c r="AN306" s="1214"/>
      <c r="AS306" s="1216"/>
    </row>
    <row r="307" spans="2:45" ht="15" customHeight="1" x14ac:dyDescent="0.25">
      <c r="B307" s="150"/>
      <c r="C307" s="1907" t="s">
        <v>1120</v>
      </c>
      <c r="D307" s="1908"/>
      <c r="E307" s="1908"/>
      <c r="F307" s="1908"/>
      <c r="G307" s="1908"/>
      <c r="H307" s="1908"/>
      <c r="I307" s="1908"/>
      <c r="J307" s="1908"/>
      <c r="K307" s="1908"/>
      <c r="L307" s="1908"/>
      <c r="M307" s="1908"/>
      <c r="N307" s="1908"/>
      <c r="O307" s="1908"/>
      <c r="P307" s="1908"/>
      <c r="Q307" s="1908"/>
      <c r="R307" s="1908"/>
      <c r="S307" s="1908"/>
      <c r="T307" s="1909"/>
      <c r="U307" s="543" t="b">
        <v>0</v>
      </c>
      <c r="V307" s="69"/>
      <c r="W307" s="69"/>
      <c r="X307" s="69"/>
      <c r="Y307" s="37"/>
      <c r="Z307" s="262"/>
      <c r="AM307" s="262"/>
      <c r="AN307" s="262"/>
      <c r="AS307" s="267"/>
    </row>
    <row r="308" spans="2:45" ht="4.3499999999999996" customHeight="1" x14ac:dyDescent="0.25">
      <c r="B308" s="150"/>
      <c r="U308" s="541"/>
    </row>
    <row r="309" spans="2:45" ht="13.9" customHeight="1" x14ac:dyDescent="0.25">
      <c r="B309" s="150"/>
      <c r="C309" s="1582"/>
      <c r="D309" s="1582"/>
      <c r="E309" s="1582"/>
      <c r="F309" s="1582"/>
      <c r="G309" s="1582"/>
      <c r="H309" s="1582"/>
      <c r="I309" s="1582"/>
      <c r="J309" s="1582"/>
      <c r="K309" s="1582"/>
      <c r="L309" s="1582"/>
      <c r="M309" s="1643" t="str">
        <f>IF(
AND(U309=1,V309=1,W309=1),21010262,
IF(AND(U309=1,V309=2,W309=1),21010263,
IF(AND(U309=2,V309=1,W309=1),21010264,
IF(AND(U309=2,V309=2,W309=1),21010265,
IF(AND(U309=1,V309=1,W309=2),21010288,
IF(AND(U309=1,V309=2,W309=2),21010289,
IF(AND(U309=2,V309=1,W309=2),21010290,
IF(AND(U309=2,V309=2,W309=2),21010291,
IF(AND(U309=1,V309=1,W309=3),21010314,
IF(AND(U309=1,V309=2,W309=3),21010315,
IF(AND(U309=2,V309=1,W309=3),21010316,
IF(AND(U309=2,V309=2,W309=3),21010317,
IF(AND(U309=1,V309=1,W309=4),21010340,
IF(AND(U309=1,V309=2,W309=4),21010341,
IF(AND(U309=2,V309=1,W309=4),21010342,
IF(AND(U309=2,V309=2,W309=4),21010343,
IF(AND(U309=1,V309=1,W309=5),21010372,
IF(AND(U309=1,V309=2,W309=5),21010373,
IF(AND(U309=2,V309=1,W309=5),21010374,
IF(AND(U309=2,V309=2,W309=5),21010375,
"")))))))))))))))))))
)</f>
        <v/>
      </c>
      <c r="N309" s="1643"/>
      <c r="O309" s="1325"/>
      <c r="P309" s="1667">
        <f>IFERROR(IF(U307,VLOOKUP(M309,Prices!$B$12:$C$73,2,FALSE),),)</f>
        <v>0</v>
      </c>
      <c r="Q309" s="1667"/>
      <c r="R309" s="1823" t="str">
        <f>IF(U307,O309*P309,"")</f>
        <v/>
      </c>
      <c r="S309" s="1823"/>
      <c r="T309" s="1823"/>
      <c r="U309" s="1" t="b">
        <f>IF($U$307=TRUE,IF(C309=$AB$282,1,IF(C309=$AC$282,2,0)))</f>
        <v>0</v>
      </c>
      <c r="V309" s="69" t="b">
        <f>IF($U$307=TRUE,IF(F309=$AB$281,1,IF(F309=$AC$281,2,0)))</f>
        <v>0</v>
      </c>
      <c r="W309" s="69" t="b">
        <f>IF($U$307=TRUE,IF(X309=$AF$276,1,IF(X309=$AF$277,2,IF(X309=$AF$278,3,IF(X309=$AF$279,4,IF(X309=$AF$280,5,0))))))</f>
        <v>0</v>
      </c>
      <c r="X309" s="1204" t="str">
        <f>SUBSTITUTE(H309,"""",)</f>
        <v/>
      </c>
      <c r="Y309" s="4" t="s">
        <v>576</v>
      </c>
      <c r="Z309" s="262"/>
      <c r="AB309" s="4" t="s">
        <v>1059</v>
      </c>
      <c r="AE309" s="37"/>
      <c r="AF309" s="4" t="s">
        <v>1064</v>
      </c>
      <c r="AK309" s="37"/>
      <c r="AM309" s="262"/>
      <c r="AN309" s="262"/>
      <c r="AS309" s="267"/>
    </row>
    <row r="310" spans="2:45" s="568" customFormat="1" ht="4.3499999999999996" customHeight="1" x14ac:dyDescent="0.25">
      <c r="B310" s="697"/>
      <c r="C310" s="1362"/>
      <c r="D310" s="1187"/>
      <c r="E310" s="1187"/>
      <c r="F310" s="1191"/>
      <c r="G310" s="1191"/>
      <c r="H310" s="1191"/>
      <c r="I310" s="1191"/>
      <c r="J310" s="1191"/>
      <c r="K310" s="1191"/>
      <c r="L310" s="1191"/>
      <c r="M310" s="1191"/>
      <c r="N310" s="1191"/>
      <c r="O310" s="1191"/>
      <c r="P310" s="1087"/>
      <c r="Q310" s="1087"/>
      <c r="R310" s="1087"/>
      <c r="S310" s="1087"/>
      <c r="T310" s="1244"/>
      <c r="U310" s="1224"/>
      <c r="V310" s="569"/>
      <c r="W310" s="569"/>
      <c r="X310" s="1205"/>
      <c r="Y310" s="4" t="s">
        <v>576</v>
      </c>
      <c r="Z310" s="570"/>
      <c r="AB310" s="569" t="s">
        <v>1060</v>
      </c>
      <c r="AE310" s="698"/>
      <c r="AF310" s="569" t="s">
        <v>1065</v>
      </c>
      <c r="AK310" s="698"/>
      <c r="AM310" s="570"/>
      <c r="AN310" s="570"/>
      <c r="AS310" s="699"/>
    </row>
    <row r="311" spans="2:45" s="568" customFormat="1" ht="13.9" customHeight="1" x14ac:dyDescent="0.25">
      <c r="B311" s="697"/>
      <c r="C311" s="1582"/>
      <c r="D311" s="1582"/>
      <c r="E311" s="1582"/>
      <c r="F311" s="1582"/>
      <c r="G311" s="1582"/>
      <c r="H311" s="1582"/>
      <c r="I311" s="1582"/>
      <c r="J311" s="1582"/>
      <c r="K311" s="1582"/>
      <c r="L311" s="1582"/>
      <c r="M311" s="1643" t="str">
        <f>IF(
AND(U311=1,V311=1,W311=1),21010262,
IF(AND(U311=1,V311=2,W311=1),21010263,
IF(AND(U311=2,V311=1,W311=1),21010264,
IF(AND(U311=2,V311=2,W311=1),21010265,
IF(AND(U311=1,V311=1,W311=2),21010288,
IF(AND(U311=1,V311=2,W311=2),21010289,
IF(AND(U311=2,V311=1,W311=2),21010290,
IF(AND(U311=2,V311=2,W311=2),21010291,
IF(AND(U311=1,V311=1,W311=3),21010314,
IF(AND(U311=1,V311=2,W311=3),21010315,
IF(AND(U311=2,V311=1,W311=3),21010316,
IF(AND(U311=2,V311=2,W311=3),21010317,
IF(AND(U311=1,V311=1,W311=4),21010340,
IF(AND(U311=1,V311=2,W311=4),21010341,
IF(AND(U311=2,V311=1,W311=4),21010342,
IF(AND(U311=2,V311=2,W311=4),21010343,
IF(AND(U311=1,V311=1,W311=5),21010372,
IF(AND(U311=1,V311=2,W311=5),21010373,
IF(AND(U311=2,V311=1,W311=5),21010374,
IF(AND(U311=2,V311=2,W311=5),21010375,
"")))))))))))))))))))
)</f>
        <v/>
      </c>
      <c r="N311" s="1643"/>
      <c r="O311" s="1325"/>
      <c r="P311" s="1667">
        <f>IFERROR(IF(U307,VLOOKUP(M311,Prices!$B$12:$C$73,2,FALSE),),)</f>
        <v>0</v>
      </c>
      <c r="Q311" s="1667"/>
      <c r="R311" s="1823" t="str">
        <f>IF(U307,O311*P311,"")</f>
        <v/>
      </c>
      <c r="S311" s="1823"/>
      <c r="T311" s="1823"/>
      <c r="U311" s="1" t="b">
        <f>IF($U$307=TRUE,IF(C311=$AB$282,1,IF(C311=$AC$282,2,0)))</f>
        <v>0</v>
      </c>
      <c r="V311" s="69" t="b">
        <f>IF($U$307=TRUE,IF(F311=$AB$281,1,IF(F311=$AC$281,2,0)))</f>
        <v>0</v>
      </c>
      <c r="W311" s="69" t="b">
        <f>IF($U$274=TRUE,IF(X311=$AF$276,1,IF(X311=$AF$277,2,IF(X311=$AF$278,3,IF(X311=$AF$279,4,IF(X311=$AF$280,5,0))))))</f>
        <v>0</v>
      </c>
      <c r="X311" s="1204" t="str">
        <f>SUBSTITUTE(H311,"""",)</f>
        <v/>
      </c>
      <c r="Y311" s="4" t="s">
        <v>576</v>
      </c>
      <c r="Z311" s="570"/>
      <c r="AB311" s="69" t="s">
        <v>1061</v>
      </c>
      <c r="AC311" s="4"/>
      <c r="AD311" s="4"/>
      <c r="AE311" s="4"/>
      <c r="AF311" s="69" t="s">
        <v>1066</v>
      </c>
      <c r="AG311" s="4"/>
      <c r="AH311" s="569"/>
      <c r="AK311" s="698"/>
      <c r="AM311" s="570"/>
      <c r="AN311" s="570"/>
      <c r="AS311" s="699"/>
    </row>
    <row r="312" spans="2:45" s="568" customFormat="1" ht="4.3499999999999996" customHeight="1" x14ac:dyDescent="0.25">
      <c r="B312" s="697"/>
      <c r="C312" s="1197"/>
      <c r="D312" s="1198"/>
      <c r="E312" s="1198"/>
      <c r="F312" s="1199"/>
      <c r="G312" s="1199"/>
      <c r="H312" s="1199"/>
      <c r="I312" s="1199"/>
      <c r="J312" s="1199"/>
      <c r="K312" s="1199"/>
      <c r="L312" s="1199"/>
      <c r="M312" s="1199"/>
      <c r="N312" s="1199"/>
      <c r="O312" s="1199"/>
      <c r="P312" s="852"/>
      <c r="Q312" s="852"/>
      <c r="R312" s="852"/>
      <c r="S312" s="852"/>
      <c r="T312" s="853"/>
      <c r="U312" s="1"/>
      <c r="V312" s="69"/>
      <c r="W312" s="69"/>
      <c r="X312" s="1204"/>
      <c r="Y312" s="4" t="s">
        <v>576</v>
      </c>
      <c r="Z312" s="570"/>
      <c r="AB312" s="69" t="s">
        <v>1062</v>
      </c>
      <c r="AC312" s="4"/>
      <c r="AD312" s="4"/>
      <c r="AE312" s="37"/>
      <c r="AF312" s="69" t="s">
        <v>1067</v>
      </c>
      <c r="AG312" s="4"/>
      <c r="AH312" s="569"/>
      <c r="AK312" s="698"/>
      <c r="AM312" s="570"/>
      <c r="AN312" s="570"/>
      <c r="AS312" s="699"/>
    </row>
    <row r="313" spans="2:45" ht="15" customHeight="1" x14ac:dyDescent="0.25">
      <c r="B313" s="150"/>
      <c r="C313" s="1907" t="s">
        <v>1121</v>
      </c>
      <c r="D313" s="1908"/>
      <c r="E313" s="1908"/>
      <c r="F313" s="1908"/>
      <c r="G313" s="1908"/>
      <c r="H313" s="1908"/>
      <c r="I313" s="1908"/>
      <c r="J313" s="1908"/>
      <c r="K313" s="1908"/>
      <c r="L313" s="1908"/>
      <c r="M313" s="1908"/>
      <c r="N313" s="1908"/>
      <c r="O313" s="1908"/>
      <c r="P313" s="1908"/>
      <c r="Q313" s="1908"/>
      <c r="R313" s="1908"/>
      <c r="S313" s="1908"/>
      <c r="T313" s="1909"/>
      <c r="U313" s="543" t="b">
        <v>0</v>
      </c>
      <c r="V313" s="69"/>
      <c r="W313" s="797"/>
      <c r="X313" s="797"/>
      <c r="Y313" s="37"/>
      <c r="Z313" s="262"/>
      <c r="AM313" s="262"/>
      <c r="AN313" s="262"/>
      <c r="AR313" s="4">
        <v>1</v>
      </c>
      <c r="AS313" s="267"/>
    </row>
    <row r="314" spans="2:45" s="568" customFormat="1" ht="4.3499999999999996" customHeight="1" x14ac:dyDescent="0.25">
      <c r="B314" s="697"/>
      <c r="C314" s="1181"/>
      <c r="D314" s="1180"/>
      <c r="E314" s="1180"/>
      <c r="F314" s="1182"/>
      <c r="G314" s="1180"/>
      <c r="H314" s="1183"/>
      <c r="I314" s="1167"/>
      <c r="J314" s="1167"/>
      <c r="K314" s="1167"/>
      <c r="L314" s="1167"/>
      <c r="M314" s="1165"/>
      <c r="N314" s="1165"/>
      <c r="O314" s="1165"/>
      <c r="P314" s="1165"/>
      <c r="Q314" s="1165"/>
      <c r="R314" s="1165"/>
      <c r="S314" s="1165"/>
      <c r="T314" s="1319"/>
      <c r="U314" s="597"/>
      <c r="V314" s="569"/>
      <c r="W314" s="569"/>
      <c r="X314" s="569"/>
      <c r="Y314" s="4" t="s">
        <v>576</v>
      </c>
      <c r="Z314" s="570"/>
      <c r="AB314" s="69" t="s">
        <v>1069</v>
      </c>
      <c r="AC314" s="4" t="s">
        <v>81</v>
      </c>
      <c r="AD314" s="4"/>
      <c r="AE314" s="4"/>
      <c r="AF314" s="4"/>
      <c r="AG314" s="4"/>
      <c r="AM314" s="570"/>
      <c r="AN314" s="570"/>
      <c r="AS314" s="699"/>
    </row>
    <row r="315" spans="2:45" ht="13.9" customHeight="1" x14ac:dyDescent="0.25">
      <c r="B315" s="150"/>
      <c r="C315" s="1582"/>
      <c r="D315" s="1582"/>
      <c r="E315" s="1582"/>
      <c r="F315" s="1582"/>
      <c r="G315" s="1582"/>
      <c r="H315" s="1582"/>
      <c r="I315" s="1582"/>
      <c r="J315" s="1582"/>
      <c r="K315" s="1582"/>
      <c r="L315" s="1582"/>
      <c r="M315" s="1643" t="str">
        <f>IF(
AND(U315=1,V315=1,W315=1),21010266,
IF(AND(U315=1,V315=2,W315=1),21010267,
IF(AND(U315=2,V315=1,W315=1),21010268,
IF(AND(U315=2,V315=2,W315=1),21010269,
IF(AND(U315=1,V315=1,W315=2),21010292,
IF(AND(U315=1,V315=2,W315=2),21010293,
IF(AND(U315=2,V315=1,W315=2),21010294,
IF(AND(U315=2,V315=2,W315=2),21010295,
IF(AND(U315=1,V315=1,W315=3),21010318,
IF(AND(U315=1,V315=2,W315=3),21010319,
IF(AND(U315=2,V315=1,W315=3),21010320,
IF(AND(U315=2,V315=2,W315=3),21010321,
IF(AND(U315=1,V315=1,W315=4),21010344,
IF(AND(U315=1,V315=2,W315=4),21010345,
IF(AND(U315=2,V315=1,W315=4),21010346,
IF(AND(U315=2,V315=2,W315=4),21010347,
IF(AND(U315=1,V315=1,W315=5),21010376,
IF(AND(U315=1,V315=2,W315=5),21010377,
IF(AND(U315=2,V315=1,W315=5),21010378,
IF(AND(U315=2,V315=2,W315=5),21010379,
"")))))))))))))))))))
)</f>
        <v/>
      </c>
      <c r="N315" s="1643"/>
      <c r="O315" s="1327"/>
      <c r="P315" s="1667">
        <f>IFERROR(IF(U313,VLOOKUP(M315,Prices!$B$12:$C$73,2,FALSE),),)</f>
        <v>0</v>
      </c>
      <c r="Q315" s="1667"/>
      <c r="R315" s="1823" t="str">
        <f>IF(U313,O315*P315,"")</f>
        <v/>
      </c>
      <c r="S315" s="1823"/>
      <c r="T315" s="1823"/>
      <c r="U315" s="1" t="b">
        <f>IF($U$313=TRUE,IF(C315=$AB$282,1,IF(C315=$AC$282,2,0)))</f>
        <v>0</v>
      </c>
      <c r="V315" s="69" t="b">
        <f>IF($U$313=TRUE,IF(F315=$AB$281,1,IF(F315=$AC$281,2,0)))</f>
        <v>0</v>
      </c>
      <c r="W315" s="69" t="b">
        <f>IF($U$313=TRUE,IF(X315=$AF$276,1,IF(X315=$AF$277,2,IF(X315=$AF$278,3,IF(X315=$AF$279,4,IF(X315=$AF$280,5,0))))))</f>
        <v>0</v>
      </c>
      <c r="X315" s="1204" t="str">
        <f>SUBSTITUTE(H315,"""",)</f>
        <v/>
      </c>
      <c r="Y315" s="4" t="s">
        <v>576</v>
      </c>
      <c r="Z315" s="262"/>
      <c r="AB315" s="4" t="s">
        <v>549</v>
      </c>
      <c r="AC315" s="4" t="s">
        <v>1070</v>
      </c>
      <c r="AK315" s="37"/>
      <c r="AM315" s="262"/>
      <c r="AN315" s="262"/>
      <c r="AS315" s="267"/>
    </row>
    <row r="316" spans="2:45" ht="4.3499999999999996" customHeight="1" x14ac:dyDescent="0.25">
      <c r="B316" s="150"/>
      <c r="C316" s="1200"/>
      <c r="D316" s="1187"/>
      <c r="E316" s="1187"/>
      <c r="F316" s="1191"/>
      <c r="G316" s="1191"/>
      <c r="H316" s="1191"/>
      <c r="I316" s="1191"/>
      <c r="J316" s="1191"/>
      <c r="K316" s="1191"/>
      <c r="L316" s="1191"/>
      <c r="M316" s="1191"/>
      <c r="N316" s="1191"/>
      <c r="O316" s="748"/>
      <c r="P316" s="1087"/>
      <c r="Q316" s="1087"/>
      <c r="R316" s="1087"/>
      <c r="S316" s="1087"/>
      <c r="T316" s="1242"/>
      <c r="U316" s="1"/>
      <c r="V316" s="69"/>
      <c r="W316" s="69"/>
      <c r="X316" s="1204"/>
      <c r="Y316" s="4" t="s">
        <v>576</v>
      </c>
      <c r="Z316" s="262"/>
      <c r="AK316" s="37"/>
      <c r="AM316" s="262"/>
      <c r="AN316" s="262"/>
      <c r="AS316" s="267"/>
    </row>
    <row r="317" spans="2:45" ht="13.9" customHeight="1" x14ac:dyDescent="0.25">
      <c r="B317" s="150"/>
      <c r="C317" s="1582"/>
      <c r="D317" s="1582"/>
      <c r="E317" s="1582"/>
      <c r="F317" s="1582"/>
      <c r="G317" s="1582"/>
      <c r="H317" s="1582"/>
      <c r="I317" s="1582"/>
      <c r="J317" s="1582"/>
      <c r="K317" s="1582"/>
      <c r="L317" s="1582"/>
      <c r="M317" s="1643" t="str">
        <f>IF(
AND(U317=1,V317=1,W317=1),21010266,
IF(AND(U317=1,V317=2,W317=1),21010267,
IF(AND(U317=2,V317=1,W317=1),21010268,
IF(AND(U317=2,V317=2,W317=1),21010269,
IF(AND(U317=1,V317=1,W317=2),21010292,
IF(AND(U317=1,V317=2,W317=2),21010293,
IF(AND(U317=2,V317=1,W317=2),21010294,
IF(AND(U317=2,V317=2,W317=2),21010295,
IF(AND(U317=1,V317=1,W317=3),21010318,
IF(AND(U317=1,V317=2,W317=3),21010319,
IF(AND(U317=2,V317=1,W317=3),21010320,
IF(AND(U317=2,V317=2,W317=3),21010321,
IF(AND(U317=1,V317=1,W317=4),21010344,
IF(AND(U317=1,V317=2,W317=4),21010345,
IF(AND(U317=2,V317=1,W317=4),21010346,
IF(AND(U317=2,V317=2,W317=4),21010347,
IF(AND(U317=1,V317=1,W317=5),21010376,
IF(AND(U317=1,V317=2,W317=5),21010377,
IF(AND(U317=2,V317=1,W317=5),21010378,
IF(AND(U317=2,V317=2,W317=5),21010379,
"")))))))))))))))))))
)</f>
        <v/>
      </c>
      <c r="N317" s="1643"/>
      <c r="O317" s="1327"/>
      <c r="P317" s="1667">
        <f>IFERROR(IF(U313,VLOOKUP(M317,Prices!$B$12:$C$73,2,FALSE),),)</f>
        <v>0</v>
      </c>
      <c r="Q317" s="1667"/>
      <c r="R317" s="1823" t="str">
        <f>IF(U313,O317*P317,"")</f>
        <v/>
      </c>
      <c r="S317" s="1823"/>
      <c r="T317" s="1823"/>
      <c r="U317" s="1" t="b">
        <f>IF($U$313=TRUE,IF(C317=$AB$282,1,IF(C317=$AC$282,2,0)))</f>
        <v>0</v>
      </c>
      <c r="V317" s="69" t="b">
        <f>IF($U$313=TRUE,IF(F317=$AB$281,1,IF(F317=$AC$281,2,0)))</f>
        <v>0</v>
      </c>
      <c r="W317" s="69" t="b">
        <f>IF($U$313=TRUE,IF(X317=$AF$276,1,IF(X317=$AF$277,2,IF(X317=$AF$278,3,IF(X317=$AF$279,4,IF(X317=$AF$280,5,0))))))</f>
        <v>0</v>
      </c>
      <c r="X317" s="1204" t="str">
        <f>SUBSTITUTE(H317,"""",)</f>
        <v/>
      </c>
      <c r="Y317" s="4" t="s">
        <v>576</v>
      </c>
      <c r="Z317" s="262"/>
      <c r="AB317" s="4"/>
      <c r="AH317" s="69"/>
      <c r="AK317" s="37"/>
      <c r="AM317" s="262"/>
      <c r="AN317" s="262"/>
      <c r="AS317" s="267"/>
    </row>
    <row r="318" spans="2:45" s="568" customFormat="1" ht="4.3499999999999996" customHeight="1" x14ac:dyDescent="0.25">
      <c r="B318" s="697"/>
      <c r="C318" s="1197"/>
      <c r="D318" s="1198"/>
      <c r="E318" s="1198"/>
      <c r="F318" s="1199"/>
      <c r="G318" s="1199"/>
      <c r="H318" s="1199"/>
      <c r="I318" s="1199"/>
      <c r="J318" s="1199"/>
      <c r="K318" s="1199"/>
      <c r="L318" s="1199"/>
      <c r="M318" s="848"/>
      <c r="N318" s="848"/>
      <c r="O318" s="1322"/>
      <c r="P318" s="852"/>
      <c r="Q318" s="852"/>
      <c r="R318" s="852"/>
      <c r="S318" s="852"/>
      <c r="T318" s="853"/>
      <c r="U318" s="1224"/>
      <c r="V318" s="569"/>
      <c r="W318" s="569"/>
      <c r="X318" s="1205"/>
      <c r="Y318" s="4" t="s">
        <v>576</v>
      </c>
      <c r="Z318" s="570"/>
      <c r="AH318" s="569"/>
      <c r="AK318" s="698"/>
      <c r="AM318" s="570"/>
      <c r="AN318" s="570"/>
      <c r="AS318" s="699"/>
    </row>
    <row r="319" spans="2:45" ht="15" customHeight="1" x14ac:dyDescent="0.25">
      <c r="B319" s="150"/>
      <c r="C319" s="1907" t="s">
        <v>1122</v>
      </c>
      <c r="D319" s="1908"/>
      <c r="E319" s="1908"/>
      <c r="F319" s="1908"/>
      <c r="G319" s="1908"/>
      <c r="H319" s="1908"/>
      <c r="I319" s="1908"/>
      <c r="J319" s="1908"/>
      <c r="K319" s="1908"/>
      <c r="L319" s="1908"/>
      <c r="M319" s="1908"/>
      <c r="N319" s="1908"/>
      <c r="O319" s="1908"/>
      <c r="P319" s="1908"/>
      <c r="Q319" s="1908"/>
      <c r="R319" s="1908"/>
      <c r="S319" s="1908"/>
      <c r="T319" s="1909"/>
      <c r="U319" s="543" t="b">
        <v>0</v>
      </c>
      <c r="V319" s="69"/>
      <c r="W319" s="797"/>
      <c r="X319" s="797"/>
      <c r="Y319" s="37"/>
      <c r="Z319" s="262"/>
      <c r="AM319" s="262"/>
      <c r="AN319" s="262"/>
      <c r="AS319" s="267"/>
    </row>
    <row r="320" spans="2:45" ht="4.3499999999999996" customHeight="1" x14ac:dyDescent="0.25">
      <c r="B320" s="150"/>
      <c r="C320" s="1181"/>
      <c r="D320" s="1180"/>
      <c r="E320" s="1180"/>
      <c r="F320" s="1182"/>
      <c r="G320" s="1180"/>
      <c r="H320" s="1183"/>
      <c r="I320" s="1320"/>
      <c r="J320" s="1320"/>
      <c r="K320" s="1320"/>
      <c r="L320" s="1320"/>
      <c r="M320" s="1320"/>
      <c r="N320" s="1320"/>
      <c r="O320" s="1320"/>
      <c r="P320" s="1320"/>
      <c r="Q320" s="1320"/>
      <c r="R320" s="1320"/>
      <c r="S320" s="1320"/>
      <c r="T320" s="1321"/>
      <c r="U320" s="543"/>
      <c r="V320" s="69"/>
      <c r="W320" s="797"/>
      <c r="X320" s="797"/>
      <c r="Y320" s="4" t="s">
        <v>576</v>
      </c>
      <c r="Z320" s="262"/>
      <c r="AB320" s="4"/>
      <c r="AH320" s="69"/>
      <c r="AM320" s="262"/>
      <c r="AN320" s="262"/>
      <c r="AS320" s="267"/>
    </row>
    <row r="321" spans="2:45" ht="13.9" customHeight="1" x14ac:dyDescent="0.25">
      <c r="B321" s="150"/>
      <c r="C321" s="1582"/>
      <c r="D321" s="1582"/>
      <c r="E321" s="1582"/>
      <c r="F321" s="1582"/>
      <c r="G321" s="1582"/>
      <c r="H321" s="1582"/>
      <c r="I321" s="1582"/>
      <c r="J321" s="1582"/>
      <c r="K321" s="1582"/>
      <c r="L321" s="1582"/>
      <c r="M321" s="1999" t="str">
        <f>IF(
AND(U321=1,V321=1,W321=1),21010270,
IF(AND(U321=1,V321=2,W321=1),21010271,
IF(AND(U321=2,V321=1,W321=1),21010272,
IF(AND(U321=2,V321=2,W321=1),21010273,
IF(AND(U321=1,V321=1,W321=2),21010296,
IF(AND(U321=1,V321=2,W321=2),21010297,
IF(AND(U321=2,V321=1,W321=2),21010298,
IF(AND(U321=2,V321=2,W321=2),21010299,
IF(AND(U321=1,V321=1,W321=3),21010322,
IF(AND(U321=1,V321=2,W321=3),21010323,
IF(AND(U321=2,V321=1,W321=3),21010324,
IF(AND(U321=2,V321=2,W321=3),21010325,
IF(AND(U321=1,V321=1,W321=4),21010348,
IF(AND(U321=1,V321=2,W321=4),21010349,
IF(AND(U321=2,V321=1,W321=4),21010350,
IF(AND(U321=2,V321=2,W321=4),21010351,
IF(AND(U321=1,V321=1,W321=5),21010380,
IF(AND(U321=1,V321=2,W321=5),21010381,
IF(AND(U321=2,V321=1,W321=5),21010382,
IF(AND(U321=2,V321=2,W321=5),21010383,
"")))))))))))))))))))
)</f>
        <v/>
      </c>
      <c r="N321" s="1999"/>
      <c r="O321" s="1327"/>
      <c r="P321" s="1667">
        <f>IFERROR(IF(U319,VLOOKUP(M321,Prices!$B$12:$C$73,2,FALSE),),)</f>
        <v>0</v>
      </c>
      <c r="Q321" s="1667"/>
      <c r="R321" s="1823" t="str">
        <f>IF(U319,O321*P321,"")</f>
        <v/>
      </c>
      <c r="S321" s="1823"/>
      <c r="T321" s="1823"/>
      <c r="U321" s="1" t="b">
        <f>IF($U$319=TRUE,IF(C321=$AB$282,1,IF(C321=$AC$282,2,0)))</f>
        <v>0</v>
      </c>
      <c r="V321" s="69" t="b">
        <f>IF($U$319=TRUE,IF(F321=$AB$281,1,IF(F321=$AC$281,2,0)))</f>
        <v>0</v>
      </c>
      <c r="W321" s="69" t="b">
        <f>IF($U$319=TRUE,IF(X321=$AF$276,1,IF(X321=$AF$277,2,IF(X321=$AF$278,3,IF(X321=$AF$279,4,IF(X321=$AF$280,5,0))))))</f>
        <v>0</v>
      </c>
      <c r="X321" s="1204" t="str">
        <f>SUBSTITUTE(H321,"""",)</f>
        <v/>
      </c>
      <c r="Y321" s="4" t="s">
        <v>576</v>
      </c>
      <c r="Z321" s="262"/>
      <c r="AB321" s="4"/>
      <c r="AM321" s="262"/>
      <c r="AN321" s="262"/>
      <c r="AS321" s="267"/>
    </row>
    <row r="322" spans="2:45" ht="4.3499999999999996" customHeight="1" x14ac:dyDescent="0.25">
      <c r="B322" s="150"/>
      <c r="C322" s="1363"/>
      <c r="D322" s="1046"/>
      <c r="E322" s="567"/>
      <c r="F322" s="567"/>
      <c r="G322" s="567"/>
      <c r="H322" s="567"/>
      <c r="I322" s="567"/>
      <c r="J322" s="567"/>
      <c r="K322" s="567"/>
      <c r="L322" s="1245"/>
      <c r="M322" s="1044"/>
      <c r="N322" s="1044"/>
      <c r="O322" s="748"/>
      <c r="P322" s="1087"/>
      <c r="Q322" s="1087"/>
      <c r="R322" s="1087"/>
      <c r="S322" s="1087"/>
      <c r="T322" s="1244"/>
      <c r="U322" s="1"/>
      <c r="V322" s="69"/>
      <c r="W322" s="69"/>
      <c r="X322" s="1204"/>
      <c r="Y322" s="4" t="s">
        <v>576</v>
      </c>
      <c r="Z322" s="262"/>
      <c r="AB322" s="4"/>
      <c r="AM322" s="262"/>
      <c r="AN322" s="262"/>
      <c r="AS322" s="267"/>
    </row>
    <row r="323" spans="2:45" s="568" customFormat="1" ht="13.9" customHeight="1" x14ac:dyDescent="0.25">
      <c r="B323" s="697"/>
      <c r="C323" s="1582"/>
      <c r="D323" s="1582"/>
      <c r="E323" s="1582"/>
      <c r="F323" s="1582"/>
      <c r="G323" s="1582"/>
      <c r="H323" s="1582"/>
      <c r="I323" s="1582"/>
      <c r="J323" s="1582"/>
      <c r="K323" s="1582"/>
      <c r="L323" s="1582"/>
      <c r="M323" s="1666" t="str">
        <f>IF(
AND(U323=1,V323=1,W323=1),21010270,
IF(AND(U323=1,V323=2,W323=1),21010271,
IF(AND(U323=2,V323=1,W323=1),21010272,
IF(AND(U323=2,V323=2,W323=1),21010273,
IF(AND(U323=1,V323=1,W323=2),21010296,
IF(AND(U323=1,V323=2,W323=2),21010297,
IF(AND(U323=2,V323=1,W323=2),21010298,
IF(AND(U323=2,V323=2,W323=2),21010299,
IF(AND(U323=1,V323=1,W323=3),21010322,
IF(AND(U323=1,V323=2,W323=3),21010323,
IF(AND(U323=2,V323=1,W323=3),21010324,
IF(AND(U323=2,V323=2,W323=3),21010325,
IF(AND(U323=1,V323=1,W323=4),21010348,
IF(AND(U323=1,V323=2,W323=4),21010349,
IF(AND(U323=2,V323=1,W323=4),21010350,
IF(AND(U323=2,V323=2,W323=4),21010351,
IF(AND(U323=1,V323=1,W323=5),21010380,
IF(AND(U323=1,V323=2,W323=5),21010381,
IF(AND(U323=2,V323=1,W323=5),21010382,
IF(AND(U323=2,V323=2,W323=5),21010383,
"")))))))))))))))))))
)</f>
        <v/>
      </c>
      <c r="N323" s="1666"/>
      <c r="O323" s="1327"/>
      <c r="P323" s="1667">
        <f>IFERROR(IF(U319,VLOOKUP(M323,Prices!$B$12:$C$73,2,FALSE),),)</f>
        <v>0</v>
      </c>
      <c r="Q323" s="1667"/>
      <c r="R323" s="1667" t="str">
        <f>IF(U319,O323*P323,"")</f>
        <v/>
      </c>
      <c r="S323" s="1667"/>
      <c r="T323" s="1667"/>
      <c r="U323" s="1" t="b">
        <f>IF($U$319=TRUE,IF(C323=$AB$282,1,IF(C323=$AC$282,2,0)))</f>
        <v>0</v>
      </c>
      <c r="V323" s="69" t="b">
        <f>IF($U$319=TRUE,IF(F323=$AB$281,1,IF(F323=$AC$281,2,0)))</f>
        <v>0</v>
      </c>
      <c r="W323" s="69" t="b">
        <f>IF($U$319=TRUE,IF(X323=$AF$276,1,IF(X323=$AF$277,2,IF(X323=$AF$278,3,IF(X323=$AF$279,4,IF(X323=$AF$280,5,0))))))</f>
        <v>0</v>
      </c>
      <c r="X323" s="1204" t="str">
        <f>SUBSTITUTE(H323,"""",)</f>
        <v/>
      </c>
      <c r="Y323" s="4" t="s">
        <v>576</v>
      </c>
      <c r="Z323" s="570"/>
      <c r="AB323" s="569"/>
      <c r="AE323" s="698"/>
      <c r="AH323" s="569"/>
      <c r="AK323" s="698"/>
      <c r="AM323" s="570"/>
      <c r="AN323" s="570"/>
      <c r="AS323" s="699"/>
    </row>
    <row r="324" spans="2:45" s="568" customFormat="1" ht="4.3499999999999996" customHeight="1" x14ac:dyDescent="0.25">
      <c r="B324" s="697"/>
      <c r="C324" s="1369"/>
      <c r="D324" s="1370"/>
      <c r="E324" s="1370"/>
      <c r="F324" s="1371"/>
      <c r="G324" s="1371"/>
      <c r="H324" s="1371"/>
      <c r="I324" s="1371"/>
      <c r="J324" s="1371"/>
      <c r="K324" s="1371"/>
      <c r="L324" s="1371"/>
      <c r="M324" s="1018"/>
      <c r="N324" s="1018"/>
      <c r="O324" s="1323"/>
      <c r="P324" s="914"/>
      <c r="Q324" s="914"/>
      <c r="R324" s="914"/>
      <c r="S324" s="914"/>
      <c r="T324" s="1324"/>
      <c r="U324" s="1"/>
      <c r="V324" s="69"/>
      <c r="W324" s="69"/>
      <c r="X324" s="1204"/>
      <c r="Y324" s="4" t="s">
        <v>576</v>
      </c>
      <c r="Z324" s="570"/>
      <c r="AB324" s="569"/>
      <c r="AE324" s="698"/>
      <c r="AH324" s="569"/>
      <c r="AK324" s="698"/>
      <c r="AM324" s="570"/>
      <c r="AN324" s="570"/>
      <c r="AS324" s="699"/>
    </row>
    <row r="325" spans="2:45" ht="15" customHeight="1" x14ac:dyDescent="0.25">
      <c r="B325" s="150"/>
      <c r="C325" s="1907" t="s">
        <v>1123</v>
      </c>
      <c r="D325" s="1908"/>
      <c r="E325" s="1908"/>
      <c r="F325" s="1908"/>
      <c r="G325" s="1908"/>
      <c r="H325" s="1908"/>
      <c r="I325" s="1908"/>
      <c r="J325" s="1908"/>
      <c r="K325" s="1908"/>
      <c r="L325" s="1908"/>
      <c r="M325" s="1908"/>
      <c r="N325" s="1908"/>
      <c r="O325" s="1908"/>
      <c r="P325" s="1908"/>
      <c r="Q325" s="1908"/>
      <c r="R325" s="1908"/>
      <c r="S325" s="1908"/>
      <c r="T325" s="1909"/>
      <c r="U325" s="543" t="b">
        <v>0</v>
      </c>
      <c r="V325" s="69"/>
      <c r="W325" s="797"/>
      <c r="X325" s="797"/>
      <c r="Y325" s="37"/>
      <c r="Z325" s="262"/>
      <c r="AM325" s="262"/>
      <c r="AN325" s="262"/>
      <c r="AR325" s="4">
        <v>1</v>
      </c>
      <c r="AS325" s="267"/>
    </row>
    <row r="326" spans="2:45" ht="4.3499999999999996" customHeight="1" x14ac:dyDescent="0.25">
      <c r="B326" s="150"/>
      <c r="C326" s="1181"/>
      <c r="D326" s="1180"/>
      <c r="E326" s="1180"/>
      <c r="F326" s="1182"/>
      <c r="G326" s="1180"/>
      <c r="H326" s="1183"/>
      <c r="I326" s="1320"/>
      <c r="J326" s="1320"/>
      <c r="K326" s="1320"/>
      <c r="L326" s="1320"/>
      <c r="M326" s="1320"/>
      <c r="N326" s="1320"/>
      <c r="O326" s="1320"/>
      <c r="P326" s="1320"/>
      <c r="Q326" s="1320"/>
      <c r="R326" s="1320"/>
      <c r="S326" s="1320"/>
      <c r="T326" s="1321"/>
      <c r="U326" s="543"/>
      <c r="V326" s="69"/>
      <c r="W326" s="797"/>
      <c r="X326" s="797"/>
      <c r="Y326" s="4" t="s">
        <v>576</v>
      </c>
      <c r="Z326" s="262"/>
      <c r="AB326" s="4"/>
      <c r="AH326" s="69"/>
      <c r="AM326" s="262"/>
      <c r="AN326" s="262"/>
      <c r="AS326" s="267"/>
    </row>
    <row r="327" spans="2:45" ht="13.9" customHeight="1" x14ac:dyDescent="0.25">
      <c r="B327" s="150"/>
      <c r="C327" s="1582"/>
      <c r="D327" s="1582"/>
      <c r="E327" s="1582"/>
      <c r="F327" s="1582"/>
      <c r="G327" s="1582"/>
      <c r="H327" s="1583" t="s">
        <v>1063</v>
      </c>
      <c r="I327" s="1583"/>
      <c r="J327" s="1583"/>
      <c r="K327" s="1583"/>
      <c r="L327" s="1583"/>
      <c r="M327" s="1999" t="str">
        <f>IF(
AND(U327=1,V327=1),21010376,
IF(AND(U327=1,V327=2),21010377,
IF(AND(U327=2,V327=1),21010378,
IF(AND(U327=2,V327=2),21010379,
"")))
)</f>
        <v/>
      </c>
      <c r="N327" s="1999"/>
      <c r="O327" s="1327"/>
      <c r="P327" s="1667">
        <f>IFERROR(IF(U325,VLOOKUP(M327,Prices!$B$12:$C$73,2,FALSE),),)</f>
        <v>0</v>
      </c>
      <c r="Q327" s="1667"/>
      <c r="R327" s="1823" t="str">
        <f>IF(U325,O327*P327,"")</f>
        <v/>
      </c>
      <c r="S327" s="1823"/>
      <c r="T327" s="1823"/>
      <c r="U327" s="1" t="b">
        <f>IF($U$325=TRUE,IF(C327=$AB$282,1,IF(C327=$AC$282,2,0)))</f>
        <v>0</v>
      </c>
      <c r="V327" s="69" t="b">
        <f>IF($U$325=TRUE,IF(F327=$AB$281,1,IF(F327=$AC$281,2,0)))</f>
        <v>0</v>
      </c>
      <c r="X327" s="1179" t="str">
        <f>SUBSTITUTE(H327,"""",)</f>
        <v>2 Panel - FIRE RATED 36 x 84</v>
      </c>
      <c r="Y327" s="4" t="s">
        <v>576</v>
      </c>
      <c r="Z327" s="262"/>
      <c r="AE327" s="37"/>
      <c r="AH327" s="69"/>
      <c r="AK327" s="37"/>
      <c r="AM327" s="262"/>
      <c r="AN327" s="262"/>
      <c r="AS327" s="267"/>
    </row>
    <row r="328" spans="2:45" ht="4.3499999999999996" customHeight="1" x14ac:dyDescent="0.25">
      <c r="B328" s="150"/>
      <c r="C328" s="1363"/>
      <c r="D328" s="1046"/>
      <c r="E328" s="567"/>
      <c r="F328" s="567"/>
      <c r="G328" s="567"/>
      <c r="H328" s="567"/>
      <c r="I328" s="567"/>
      <c r="J328" s="567"/>
      <c r="K328" s="567"/>
      <c r="L328" s="1245"/>
      <c r="M328" s="13"/>
      <c r="N328" s="13"/>
      <c r="O328" s="748"/>
      <c r="P328" s="1087"/>
      <c r="Q328" s="1087"/>
      <c r="R328" s="224"/>
      <c r="S328" s="224"/>
      <c r="T328" s="1241"/>
      <c r="U328" s="1"/>
      <c r="V328" s="69"/>
      <c r="X328" s="1179"/>
      <c r="Y328" s="4" t="s">
        <v>576</v>
      </c>
      <c r="Z328" s="262"/>
      <c r="AE328" s="37"/>
      <c r="AH328" s="69"/>
      <c r="AK328" s="37"/>
      <c r="AM328" s="262"/>
      <c r="AN328" s="262"/>
      <c r="AS328" s="267"/>
    </row>
    <row r="329" spans="2:45" ht="13.9" customHeight="1" x14ac:dyDescent="0.25">
      <c r="B329" s="150"/>
      <c r="C329" s="1582"/>
      <c r="D329" s="1582"/>
      <c r="E329" s="1582"/>
      <c r="F329" s="1582"/>
      <c r="G329" s="1582"/>
      <c r="H329" s="1583" t="s">
        <v>1063</v>
      </c>
      <c r="I329" s="1583"/>
      <c r="J329" s="1583"/>
      <c r="K329" s="1583"/>
      <c r="L329" s="1583"/>
      <c r="M329" s="1999" t="str">
        <f>IF(
AND(U329=1,V329=1),21010376,
IF(AND(U329=1,V329=2),21010377,
IF(AND(U329=2,V329=1),21010378,
IF(AND(U329=2,V329=2),21010379,
"")))
)</f>
        <v/>
      </c>
      <c r="N329" s="1999"/>
      <c r="O329" s="1327"/>
      <c r="P329" s="1667">
        <f>IFERROR(IF(U325,VLOOKUP(M329,Prices!$B$12:$C$73,2,FALSE),),)</f>
        <v>0</v>
      </c>
      <c r="Q329" s="1667"/>
      <c r="R329" s="1823" t="str">
        <f>IF(U325,O329*P329,"")</f>
        <v/>
      </c>
      <c r="S329" s="1823"/>
      <c r="T329" s="1823"/>
      <c r="U329" s="1" t="b">
        <f>IF($U$325=TRUE,IF(C329=$AB$282,1,IF(C329=$AC$282,2,0)))</f>
        <v>0</v>
      </c>
      <c r="V329" s="69" t="b">
        <f>IF($U$325=TRUE,IF(F329=$AB$281,1,IF(F329=$AC$281,2,0)))</f>
        <v>0</v>
      </c>
      <c r="X329" s="1179" t="str">
        <f>SUBSTITUTE(H329,"""",)</f>
        <v>2 Panel - FIRE RATED 36 x 84</v>
      </c>
      <c r="Y329" s="4" t="s">
        <v>576</v>
      </c>
      <c r="Z329" s="262"/>
      <c r="AE329" s="37"/>
      <c r="AH329" s="69"/>
      <c r="AK329" s="37"/>
      <c r="AM329" s="262"/>
      <c r="AN329" s="262"/>
      <c r="AS329" s="267"/>
    </row>
    <row r="330" spans="2:45" ht="4.3499999999999996" customHeight="1" x14ac:dyDescent="0.25">
      <c r="B330" s="150"/>
      <c r="C330" s="1364"/>
      <c r="D330" s="1365"/>
      <c r="E330" s="1019"/>
      <c r="F330" s="1019"/>
      <c r="G330" s="1019"/>
      <c r="H330" s="1019"/>
      <c r="I330" s="1019"/>
      <c r="J330" s="1019"/>
      <c r="K330" s="1019"/>
      <c r="L330" s="1019"/>
      <c r="M330" s="205"/>
      <c r="N330" s="205"/>
      <c r="O330" s="1323"/>
      <c r="P330" s="914"/>
      <c r="Q330" s="914"/>
      <c r="R330" s="102"/>
      <c r="S330" s="102"/>
      <c r="T330" s="1243"/>
      <c r="U330" s="1"/>
      <c r="V330" s="69"/>
      <c r="W330" s="69"/>
      <c r="X330" s="1204"/>
      <c r="Y330" s="4" t="s">
        <v>576</v>
      </c>
      <c r="Z330" s="262"/>
      <c r="AE330" s="37"/>
      <c r="AH330" s="69"/>
      <c r="AK330" s="37"/>
      <c r="AM330" s="262"/>
      <c r="AN330" s="262"/>
      <c r="AS330" s="267"/>
    </row>
    <row r="331" spans="2:45" ht="15" customHeight="1" x14ac:dyDescent="0.25">
      <c r="B331" s="150"/>
      <c r="C331" s="1907" t="s">
        <v>1124</v>
      </c>
      <c r="D331" s="1908"/>
      <c r="E331" s="1908"/>
      <c r="F331" s="1908"/>
      <c r="G331" s="1908"/>
      <c r="H331" s="1908"/>
      <c r="I331" s="1908"/>
      <c r="J331" s="1908"/>
      <c r="K331" s="1908"/>
      <c r="L331" s="1908"/>
      <c r="M331" s="1908"/>
      <c r="N331" s="1908"/>
      <c r="O331" s="1908"/>
      <c r="P331" s="1908"/>
      <c r="Q331" s="1908"/>
      <c r="R331" s="1908"/>
      <c r="S331" s="1908"/>
      <c r="T331" s="1909"/>
      <c r="U331" s="543" t="b">
        <v>0</v>
      </c>
      <c r="V331" s="69"/>
      <c r="W331" s="165"/>
      <c r="X331" s="797"/>
      <c r="Y331" s="37"/>
      <c r="Z331" s="262"/>
      <c r="AM331" s="262"/>
      <c r="AN331" s="262"/>
      <c r="AR331" s="4">
        <v>1</v>
      </c>
      <c r="AS331" s="267"/>
    </row>
    <row r="332" spans="2:45" ht="4.3499999999999996" customHeight="1" x14ac:dyDescent="0.25">
      <c r="B332" s="150"/>
      <c r="C332" s="1181"/>
      <c r="D332" s="1180"/>
      <c r="E332" s="1180"/>
      <c r="F332" s="1182"/>
      <c r="G332" s="1180"/>
      <c r="H332" s="1183"/>
      <c r="I332" s="1320"/>
      <c r="J332" s="1320"/>
      <c r="K332" s="1320"/>
      <c r="L332" s="1320"/>
      <c r="M332" s="1320"/>
      <c r="N332" s="1320"/>
      <c r="O332" s="1320"/>
      <c r="P332" s="1320"/>
      <c r="Q332" s="1320"/>
      <c r="R332" s="1320"/>
      <c r="S332" s="1320"/>
      <c r="T332" s="1321"/>
      <c r="U332" s="543"/>
      <c r="V332" s="69"/>
      <c r="W332" s="797"/>
      <c r="X332" s="797"/>
      <c r="Y332" s="4" t="s">
        <v>576</v>
      </c>
      <c r="Z332" s="262"/>
      <c r="AB332" s="4"/>
      <c r="AH332" s="69"/>
      <c r="AM332" s="262"/>
      <c r="AN332" s="262"/>
      <c r="AS332" s="267"/>
    </row>
    <row r="333" spans="2:45" ht="13.9" customHeight="1" x14ac:dyDescent="0.25">
      <c r="B333" s="150"/>
      <c r="C333" s="1582"/>
      <c r="D333" s="1582"/>
      <c r="E333" s="1582"/>
      <c r="F333" s="1582"/>
      <c r="G333" s="1582"/>
      <c r="H333" s="1583" t="s">
        <v>1063</v>
      </c>
      <c r="I333" s="1583"/>
      <c r="J333" s="1583"/>
      <c r="K333" s="1583"/>
      <c r="L333" s="1583"/>
      <c r="M333" s="1999" t="str">
        <f>IF(
AND(U333=1,V333=1),21010380,
IF(AND(U333=1,V333=2),21010381,
IF(AND(U333=2,V333=1),21010382,
IF(AND(U333=2,V333=2),21010383,
"")))
)</f>
        <v/>
      </c>
      <c r="N333" s="1999"/>
      <c r="O333" s="1327"/>
      <c r="P333" s="1667">
        <f>IFERROR(IF(U331,VLOOKUP(M333,Prices!$B$12:$C$73,2,FALSE),),)</f>
        <v>0</v>
      </c>
      <c r="Q333" s="1667"/>
      <c r="R333" s="1823" t="str">
        <f>IF(U331,O333*P333,"")</f>
        <v/>
      </c>
      <c r="S333" s="1823"/>
      <c r="T333" s="1823"/>
      <c r="U333" s="1" t="b">
        <f>IF($U$331=TRUE,IF(C333=$AB$282,1,IF(C333=$AC$282,2,0)))</f>
        <v>0</v>
      </c>
      <c r="V333" s="69" t="b">
        <f>IF($U$331=TRUE,IF(F333=$AB$281,1,IF(F333=$AC$281,2,0)))</f>
        <v>0</v>
      </c>
      <c r="X333" s="1179" t="str">
        <f>SUBSTITUTE(H333,"""",)</f>
        <v>2 Panel - FIRE RATED 36 x 84</v>
      </c>
      <c r="Y333" s="4" t="s">
        <v>576</v>
      </c>
      <c r="Z333" s="262"/>
      <c r="AE333" s="37"/>
      <c r="AH333" s="69"/>
      <c r="AK333" s="37"/>
      <c r="AM333" s="262"/>
      <c r="AN333" s="262"/>
      <c r="AS333" s="267"/>
    </row>
    <row r="334" spans="2:45" ht="4.3499999999999996" customHeight="1" x14ac:dyDescent="0.25">
      <c r="B334" s="150"/>
      <c r="C334" s="1363"/>
      <c r="D334" s="1046"/>
      <c r="E334" s="567"/>
      <c r="F334" s="567"/>
      <c r="G334" s="567"/>
      <c r="H334" s="567"/>
      <c r="I334" s="567"/>
      <c r="J334" s="567"/>
      <c r="K334" s="567"/>
      <c r="L334" s="1245"/>
      <c r="M334" s="13"/>
      <c r="N334" s="13"/>
      <c r="O334" s="748"/>
      <c r="P334" s="1087"/>
      <c r="Q334" s="1087"/>
      <c r="R334" s="224"/>
      <c r="S334" s="224"/>
      <c r="T334" s="1241"/>
      <c r="U334" s="1"/>
      <c r="V334" s="69"/>
      <c r="X334" s="1179"/>
      <c r="Y334" s="4" t="s">
        <v>576</v>
      </c>
      <c r="Z334" s="262"/>
      <c r="AE334" s="37"/>
      <c r="AH334" s="69"/>
      <c r="AK334" s="37"/>
      <c r="AM334" s="262"/>
      <c r="AN334" s="262"/>
      <c r="AS334" s="267"/>
    </row>
    <row r="335" spans="2:45" ht="13.9" customHeight="1" x14ac:dyDescent="0.25">
      <c r="B335" s="150"/>
      <c r="C335" s="1582"/>
      <c r="D335" s="1582"/>
      <c r="E335" s="1582"/>
      <c r="F335" s="1582"/>
      <c r="G335" s="1582"/>
      <c r="H335" s="1583" t="s">
        <v>1063</v>
      </c>
      <c r="I335" s="1583"/>
      <c r="J335" s="1583"/>
      <c r="K335" s="1583"/>
      <c r="L335" s="1583"/>
      <c r="M335" s="1999" t="str">
        <f>IF(
AND(U335=1,V335=1),21010380,
IF(AND(U335=1,V335=2),21010381,
IF(AND(U335=2,V335=1),21010382,
IF(AND(U335=2,V335=2),21010383,
"")))
)</f>
        <v/>
      </c>
      <c r="N335" s="1999"/>
      <c r="O335" s="1327"/>
      <c r="P335" s="1667">
        <f>IFERROR(IF(U331,VLOOKUP(M335,Prices!$B$12:$C$73,2,FALSE),),)</f>
        <v>0</v>
      </c>
      <c r="Q335" s="1667"/>
      <c r="R335" s="1823" t="str">
        <f>IF(U331,O335*P335,"")</f>
        <v/>
      </c>
      <c r="S335" s="1823"/>
      <c r="T335" s="1823"/>
      <c r="U335" s="1" t="b">
        <f>IF($U$331=TRUE,IF(C335=$AB$282,1,IF(C335=$AC$282,2,0)))</f>
        <v>0</v>
      </c>
      <c r="V335" s="69" t="b">
        <f>IF($U$331=TRUE,IF(F335=$AB$281,1,IF(F335=$AC$281,2,0)))</f>
        <v>0</v>
      </c>
      <c r="X335" s="1179"/>
      <c r="Y335" s="4" t="s">
        <v>576</v>
      </c>
      <c r="Z335" s="262"/>
      <c r="AE335" s="37"/>
      <c r="AH335" s="69"/>
      <c r="AK335" s="37"/>
      <c r="AM335" s="262"/>
      <c r="AN335" s="262"/>
      <c r="AS335" s="267"/>
    </row>
    <row r="336" spans="2:45" ht="4.3499999999999996" customHeight="1" x14ac:dyDescent="0.25">
      <c r="B336" s="19"/>
      <c r="C336" s="1366">
        <v>0</v>
      </c>
      <c r="D336" s="1367"/>
      <c r="E336" s="1368"/>
      <c r="F336" s="1368"/>
      <c r="G336" s="1368"/>
      <c r="H336" s="1368"/>
      <c r="I336" s="15"/>
      <c r="J336" s="15"/>
      <c r="K336" s="15"/>
      <c r="L336" s="15"/>
      <c r="M336" s="20"/>
      <c r="N336" s="20"/>
      <c r="O336" s="20"/>
      <c r="P336" s="20"/>
      <c r="Q336" s="20"/>
      <c r="R336" s="20"/>
      <c r="S336" s="20"/>
      <c r="T336" s="20"/>
      <c r="U336" s="158"/>
      <c r="X336" s="1179" t="str">
        <f>SUBSTITUTE(H336,"""",)</f>
        <v/>
      </c>
      <c r="Z336" s="262"/>
      <c r="AE336" s="37"/>
      <c r="AH336" s="69"/>
      <c r="AK336" s="37"/>
      <c r="AM336" s="262"/>
      <c r="AN336" s="262"/>
      <c r="AS336" s="267"/>
    </row>
    <row r="337" spans="2:45" ht="5.25" customHeight="1" x14ac:dyDescent="0.25">
      <c r="O337" s="58"/>
      <c r="P337" s="58"/>
      <c r="Q337" s="58"/>
      <c r="R337" s="32"/>
      <c r="S337" s="32"/>
      <c r="T337" s="32"/>
      <c r="U337" s="549"/>
      <c r="W337" s="69"/>
      <c r="X337" s="69"/>
      <c r="AS337" s="262"/>
    </row>
    <row r="338" spans="2:45" ht="6.6" customHeight="1" x14ac:dyDescent="0.25">
      <c r="B338" s="9"/>
      <c r="C338" s="10"/>
      <c r="D338" s="10"/>
      <c r="E338" s="434"/>
      <c r="F338" s="10"/>
      <c r="G338" s="10"/>
      <c r="H338" s="10"/>
      <c r="I338" s="10"/>
      <c r="J338" s="10"/>
      <c r="K338" s="10"/>
      <c r="L338" s="10"/>
      <c r="M338" s="10"/>
      <c r="N338" s="10"/>
      <c r="O338" s="38"/>
      <c r="P338" s="38"/>
      <c r="Q338" s="38"/>
      <c r="R338" s="10"/>
      <c r="S338" s="10"/>
      <c r="T338" s="10"/>
      <c r="U338" s="551"/>
      <c r="W338" s="69"/>
      <c r="X338" s="69"/>
      <c r="Y338" s="37"/>
      <c r="Z338" s="262"/>
      <c r="AJ338" s="400"/>
      <c r="AM338" s="262"/>
      <c r="AN338" s="262"/>
      <c r="AS338" s="262"/>
    </row>
    <row r="339" spans="2:45" ht="18" customHeight="1" x14ac:dyDescent="0.25">
      <c r="B339" s="150"/>
      <c r="C339" s="26" t="s">
        <v>765</v>
      </c>
      <c r="D339" s="180"/>
      <c r="E339" s="248"/>
      <c r="F339" s="248"/>
      <c r="G339" s="248"/>
      <c r="H339" s="248"/>
      <c r="I339" s="248"/>
      <c r="J339" s="248"/>
      <c r="K339" s="27"/>
      <c r="L339" s="27"/>
      <c r="M339" s="714"/>
      <c r="N339" s="27"/>
      <c r="O339" s="715"/>
      <c r="P339" s="716"/>
      <c r="Q339" s="716"/>
      <c r="R339" s="715"/>
      <c r="S339" s="717"/>
      <c r="T339" s="717"/>
      <c r="U339" s="543">
        <v>1</v>
      </c>
      <c r="W339" s="69"/>
      <c r="X339" s="69"/>
      <c r="Y339" s="37"/>
      <c r="Z339" s="262"/>
      <c r="AM339" s="262"/>
      <c r="AN339" s="262"/>
      <c r="AO339" s="262"/>
      <c r="AP339" s="262"/>
      <c r="AQ339" s="262"/>
      <c r="AS339" s="262"/>
    </row>
    <row r="340" spans="2:45" ht="6.6" customHeight="1" x14ac:dyDescent="0.25">
      <c r="B340" s="150"/>
      <c r="E340" s="40"/>
      <c r="O340" s="58"/>
      <c r="P340" s="58"/>
      <c r="Q340" s="58"/>
      <c r="R340" s="37"/>
      <c r="S340" s="37"/>
      <c r="T340" s="37"/>
      <c r="U340" s="543"/>
      <c r="W340" s="69"/>
      <c r="X340" s="69"/>
      <c r="Y340" s="37"/>
      <c r="Z340" s="262"/>
      <c r="AM340" s="262"/>
      <c r="AN340" s="262"/>
      <c r="AO340" s="262"/>
      <c r="AP340" s="262"/>
      <c r="AQ340" s="262"/>
      <c r="AS340" s="262"/>
    </row>
    <row r="341" spans="2:45" ht="16.5" customHeight="1" x14ac:dyDescent="0.25">
      <c r="B341" s="150"/>
      <c r="C341" s="509"/>
      <c r="D341" s="76"/>
      <c r="E341" s="76"/>
      <c r="F341" s="1913" t="s">
        <v>616</v>
      </c>
      <c r="G341" s="1913"/>
      <c r="H341" s="1913"/>
      <c r="I341" s="1913"/>
      <c r="J341" s="1913"/>
      <c r="K341" s="1913"/>
      <c r="L341" s="1913"/>
      <c r="M341" s="1913"/>
      <c r="N341" s="1913"/>
      <c r="O341" s="1913"/>
      <c r="P341" s="1913"/>
      <c r="Q341" s="76"/>
      <c r="R341" s="76"/>
      <c r="S341" s="76"/>
      <c r="T341" s="718"/>
      <c r="U341" s="543"/>
      <c r="W341" s="69"/>
      <c r="X341" s="69"/>
      <c r="Y341" s="37"/>
      <c r="Z341" s="262"/>
      <c r="AM341" s="262"/>
      <c r="AN341" s="262"/>
      <c r="AO341" s="262"/>
      <c r="AP341" s="262"/>
      <c r="AQ341" s="262"/>
    </row>
    <row r="342" spans="2:45" ht="16.5" customHeight="1" x14ac:dyDescent="0.25">
      <c r="B342" s="150"/>
      <c r="C342" s="719"/>
      <c r="D342" s="439"/>
      <c r="G342" s="1247"/>
      <c r="H342" s="1251" t="s">
        <v>617</v>
      </c>
      <c r="I342" s="1252" t="s">
        <v>1096</v>
      </c>
      <c r="J342" s="1248"/>
      <c r="K342" s="1248"/>
      <c r="L342" s="1249" t="s">
        <v>618</v>
      </c>
      <c r="M342" s="1252" t="s">
        <v>619</v>
      </c>
      <c r="N342" s="1252"/>
      <c r="O342" s="1250"/>
      <c r="P342" s="32"/>
      <c r="Q342" s="32"/>
      <c r="R342" s="32"/>
      <c r="S342" s="32"/>
      <c r="T342" s="720"/>
      <c r="U342" s="543"/>
      <c r="W342" s="69"/>
      <c r="X342" s="69"/>
      <c r="Y342" s="37"/>
      <c r="Z342" s="262"/>
      <c r="AM342" s="262"/>
      <c r="AN342" s="262"/>
      <c r="AO342" s="262"/>
      <c r="AP342" s="262"/>
      <c r="AQ342" s="262"/>
    </row>
    <row r="343" spans="2:45" ht="16.5" customHeight="1" x14ac:dyDescent="0.25">
      <c r="B343" s="150"/>
      <c r="C343" s="721"/>
      <c r="D343" s="439"/>
      <c r="G343" s="470"/>
      <c r="H343" s="439">
        <v>7</v>
      </c>
      <c r="I343" s="471">
        <v>23.25</v>
      </c>
      <c r="J343" s="471"/>
      <c r="K343" s="471"/>
      <c r="L343" s="471">
        <v>5.44</v>
      </c>
      <c r="M343" s="722">
        <v>17.75</v>
      </c>
      <c r="N343" s="722"/>
      <c r="O343" s="620"/>
      <c r="P343" s="32"/>
      <c r="Q343" s="32"/>
      <c r="R343" s="32"/>
      <c r="S343" s="32"/>
      <c r="T343" s="720"/>
      <c r="U343" s="543"/>
      <c r="W343" s="69"/>
      <c r="X343" s="69"/>
      <c r="Y343" s="37"/>
      <c r="Z343" s="262"/>
      <c r="AM343" s="262"/>
      <c r="AN343" s="262"/>
      <c r="AO343" s="262"/>
      <c r="AP343" s="262"/>
      <c r="AQ343" s="262"/>
    </row>
    <row r="344" spans="2:45" ht="16.5" customHeight="1" x14ac:dyDescent="0.25">
      <c r="B344" s="150"/>
      <c r="C344" s="721"/>
      <c r="D344" s="439"/>
      <c r="G344" s="470"/>
      <c r="H344" s="439">
        <v>9</v>
      </c>
      <c r="I344" s="471">
        <v>30.75</v>
      </c>
      <c r="J344" s="471"/>
      <c r="K344" s="471"/>
      <c r="L344" s="471">
        <v>7</v>
      </c>
      <c r="M344" s="722">
        <v>23.75</v>
      </c>
      <c r="N344" s="722"/>
      <c r="O344" s="620"/>
      <c r="P344" s="32"/>
      <c r="Q344" s="32"/>
      <c r="R344" s="32"/>
      <c r="S344" s="32"/>
      <c r="T344" s="720"/>
      <c r="U344" s="543"/>
      <c r="W344" s="69"/>
      <c r="X344" s="69"/>
      <c r="Y344" s="37"/>
      <c r="Z344" s="262"/>
      <c r="AM344" s="262"/>
      <c r="AN344" s="262"/>
      <c r="AO344" s="262"/>
      <c r="AP344" s="262"/>
      <c r="AQ344" s="262"/>
    </row>
    <row r="345" spans="2:45" ht="16.5" customHeight="1" x14ac:dyDescent="0.25">
      <c r="B345" s="150"/>
      <c r="C345" s="721"/>
      <c r="D345" s="439"/>
      <c r="G345" s="470"/>
      <c r="H345" s="439">
        <v>10</v>
      </c>
      <c r="I345" s="471">
        <v>34.5</v>
      </c>
      <c r="J345" s="471"/>
      <c r="K345" s="471"/>
      <c r="L345" s="471">
        <v>7.78</v>
      </c>
      <c r="M345" s="722">
        <v>26.75</v>
      </c>
      <c r="N345" s="722"/>
      <c r="O345" s="620"/>
      <c r="P345" s="32"/>
      <c r="Q345" s="32"/>
      <c r="R345" s="32"/>
      <c r="S345" s="32"/>
      <c r="T345" s="720"/>
      <c r="U345" s="543"/>
      <c r="W345" s="69"/>
      <c r="X345" s="69"/>
      <c r="Y345" s="37"/>
      <c r="Z345" s="262"/>
      <c r="AM345" s="262"/>
      <c r="AN345" s="262"/>
      <c r="AO345" s="262"/>
      <c r="AP345" s="262"/>
      <c r="AQ345" s="262"/>
    </row>
    <row r="346" spans="2:45" ht="16.5" customHeight="1" x14ac:dyDescent="0.25">
      <c r="B346" s="150"/>
      <c r="C346" s="721"/>
      <c r="D346" s="439"/>
      <c r="G346" s="472"/>
      <c r="H346" s="473">
        <v>12</v>
      </c>
      <c r="I346" s="474">
        <v>42</v>
      </c>
      <c r="J346" s="474"/>
      <c r="K346" s="474"/>
      <c r="L346" s="474">
        <v>9.34</v>
      </c>
      <c r="M346" s="723">
        <v>32.5</v>
      </c>
      <c r="N346" s="723"/>
      <c r="O346" s="621"/>
      <c r="P346" s="32"/>
      <c r="Q346" s="32"/>
      <c r="R346" s="32"/>
      <c r="S346" s="32"/>
      <c r="T346" s="720"/>
      <c r="U346" s="543"/>
      <c r="W346" s="69"/>
      <c r="X346" s="69"/>
      <c r="Y346" s="37"/>
      <c r="Z346" s="262"/>
      <c r="AM346" s="262"/>
      <c r="AN346" s="262"/>
      <c r="AO346" s="262"/>
      <c r="AP346" s="262"/>
      <c r="AQ346" s="262"/>
    </row>
    <row r="347" spans="2:45" ht="16.5" customHeight="1" x14ac:dyDescent="0.25">
      <c r="B347" s="150"/>
      <c r="C347" s="721"/>
      <c r="D347" s="439"/>
      <c r="G347" s="470"/>
      <c r="H347" s="439">
        <v>13</v>
      </c>
      <c r="I347" s="471">
        <v>45.75</v>
      </c>
      <c r="J347" s="471"/>
      <c r="K347" s="471"/>
      <c r="L347" s="471">
        <v>10.130000000000001</v>
      </c>
      <c r="M347" s="722">
        <v>35.75</v>
      </c>
      <c r="N347" s="722"/>
      <c r="O347" s="620"/>
      <c r="P347" s="32"/>
      <c r="Q347" s="32"/>
      <c r="R347" s="32"/>
      <c r="S347" s="32"/>
      <c r="T347" s="720"/>
      <c r="U347" s="543"/>
      <c r="W347" s="69"/>
      <c r="X347" s="69"/>
      <c r="Y347" s="37"/>
      <c r="Z347" s="262"/>
      <c r="AM347" s="262"/>
      <c r="AN347" s="262"/>
      <c r="AO347" s="262"/>
      <c r="AP347" s="262"/>
      <c r="AQ347" s="262"/>
    </row>
    <row r="348" spans="2:45" ht="16.5" customHeight="1" x14ac:dyDescent="0.25">
      <c r="B348" s="150"/>
      <c r="C348" s="721"/>
      <c r="D348" s="439"/>
      <c r="G348" s="470"/>
      <c r="H348" s="439">
        <v>15</v>
      </c>
      <c r="I348" s="471">
        <v>53.25</v>
      </c>
      <c r="J348" s="471"/>
      <c r="K348" s="471"/>
      <c r="L348" s="471">
        <v>11.69</v>
      </c>
      <c r="M348" s="722">
        <v>41.5</v>
      </c>
      <c r="N348" s="722"/>
      <c r="O348" s="620"/>
      <c r="P348" s="32"/>
      <c r="Q348" s="32"/>
      <c r="R348" s="32"/>
      <c r="S348" s="32"/>
      <c r="T348" s="720"/>
      <c r="U348" s="543"/>
      <c r="W348" s="69"/>
      <c r="X348" s="69"/>
      <c r="Y348" s="37"/>
      <c r="Z348" s="262"/>
      <c r="AM348" s="262"/>
      <c r="AN348" s="262"/>
      <c r="AO348" s="262"/>
      <c r="AP348" s="262"/>
      <c r="AQ348" s="262"/>
    </row>
    <row r="349" spans="2:45" ht="16.5" customHeight="1" x14ac:dyDescent="0.25">
      <c r="B349" s="150"/>
      <c r="C349" s="721"/>
      <c r="D349" s="439"/>
      <c r="G349" s="475"/>
      <c r="H349" s="476">
        <v>16</v>
      </c>
      <c r="I349" s="477">
        <v>57</v>
      </c>
      <c r="J349" s="477"/>
      <c r="K349" s="477"/>
      <c r="L349" s="477">
        <v>12.47</v>
      </c>
      <c r="M349" s="618">
        <v>44.5</v>
      </c>
      <c r="N349" s="618"/>
      <c r="O349" s="619"/>
      <c r="P349" s="32"/>
      <c r="Q349" s="32"/>
      <c r="R349" s="32"/>
      <c r="S349" s="32"/>
      <c r="T349" s="720"/>
      <c r="U349" s="543"/>
      <c r="W349" s="69"/>
      <c r="X349" s="69"/>
      <c r="Y349" s="37"/>
      <c r="Z349" s="262"/>
      <c r="AM349" s="262"/>
      <c r="AN349" s="262"/>
      <c r="AO349" s="262"/>
      <c r="AP349" s="262"/>
      <c r="AQ349" s="262"/>
    </row>
    <row r="350" spans="2:45" ht="16.5" customHeight="1" x14ac:dyDescent="0.25">
      <c r="B350" s="150"/>
      <c r="C350" s="719"/>
      <c r="D350" s="45"/>
      <c r="O350" s="32"/>
      <c r="P350" s="32"/>
      <c r="Q350" s="32"/>
      <c r="R350" s="32"/>
      <c r="S350" s="32"/>
      <c r="T350" s="720"/>
      <c r="U350" s="543"/>
      <c r="W350" s="69"/>
      <c r="X350" s="69"/>
      <c r="Y350" s="37"/>
      <c r="Z350" s="262"/>
      <c r="AM350" s="262"/>
      <c r="AN350" s="262"/>
      <c r="AO350" s="262"/>
      <c r="AP350" s="262"/>
      <c r="AQ350" s="262"/>
    </row>
    <row r="351" spans="2:45" ht="16.5" customHeight="1" x14ac:dyDescent="0.25">
      <c r="B351" s="150"/>
      <c r="C351" s="719"/>
      <c r="D351" s="45"/>
      <c r="O351" s="32"/>
      <c r="P351" s="32"/>
      <c r="Q351" s="32"/>
      <c r="R351" s="32"/>
      <c r="S351" s="32"/>
      <c r="T351" s="720"/>
      <c r="U351" s="543"/>
      <c r="W351" s="69"/>
      <c r="X351" s="69"/>
      <c r="Y351" s="37"/>
      <c r="Z351" s="262"/>
      <c r="AM351" s="262"/>
      <c r="AN351" s="262"/>
      <c r="AO351" s="262"/>
      <c r="AP351" s="262"/>
      <c r="AQ351" s="262"/>
    </row>
    <row r="352" spans="2:45" ht="16.5" customHeight="1" x14ac:dyDescent="0.25">
      <c r="B352" s="150"/>
      <c r="C352" s="719"/>
      <c r="D352" s="45"/>
      <c r="O352" s="32"/>
      <c r="P352" s="32"/>
      <c r="Q352" s="32"/>
      <c r="R352" s="32"/>
      <c r="S352" s="32"/>
      <c r="T352" s="720"/>
      <c r="U352" s="543"/>
      <c r="W352" s="69"/>
      <c r="X352" s="69"/>
      <c r="Y352" s="37"/>
      <c r="Z352" s="262"/>
      <c r="AM352" s="262"/>
      <c r="AN352" s="262"/>
      <c r="AO352" s="262"/>
      <c r="AP352" s="262"/>
      <c r="AQ352" s="262"/>
    </row>
    <row r="353" spans="2:43" ht="16.5" customHeight="1" x14ac:dyDescent="0.25">
      <c r="B353" s="150"/>
      <c r="C353" s="719"/>
      <c r="D353" s="45"/>
      <c r="O353" s="32"/>
      <c r="P353" s="32"/>
      <c r="Q353" s="32"/>
      <c r="R353" s="32"/>
      <c r="S353" s="32"/>
      <c r="T353" s="720"/>
      <c r="U353" s="543"/>
      <c r="W353" s="69"/>
      <c r="X353" s="69"/>
      <c r="Y353" s="37"/>
      <c r="Z353" s="262"/>
      <c r="AM353" s="262"/>
      <c r="AN353" s="262"/>
      <c r="AO353" s="262"/>
      <c r="AP353" s="262"/>
      <c r="AQ353" s="262"/>
    </row>
    <row r="354" spans="2:43" ht="16.5" customHeight="1" x14ac:dyDescent="0.25">
      <c r="B354" s="150"/>
      <c r="C354" s="719"/>
      <c r="D354" s="45"/>
      <c r="O354" s="32"/>
      <c r="P354" s="32"/>
      <c r="Q354" s="32"/>
      <c r="R354" s="32"/>
      <c r="S354" s="32"/>
      <c r="T354" s="720"/>
      <c r="U354" s="543"/>
      <c r="W354" s="69"/>
      <c r="X354" s="69"/>
      <c r="Y354" s="37"/>
      <c r="Z354" s="262"/>
      <c r="AM354" s="262"/>
      <c r="AN354" s="262"/>
      <c r="AO354" s="262"/>
      <c r="AP354" s="262"/>
      <c r="AQ354" s="262"/>
    </row>
    <row r="355" spans="2:43" ht="16.5" customHeight="1" x14ac:dyDescent="0.25">
      <c r="B355" s="150"/>
      <c r="C355" s="719"/>
      <c r="D355" s="45"/>
      <c r="O355" s="32"/>
      <c r="P355" s="32"/>
      <c r="Q355" s="32"/>
      <c r="R355" s="32"/>
      <c r="S355" s="32"/>
      <c r="T355" s="720"/>
      <c r="U355" s="543"/>
      <c r="W355" s="69"/>
      <c r="X355" s="69"/>
      <c r="Y355" s="37"/>
      <c r="Z355" s="262"/>
      <c r="AM355" s="262"/>
      <c r="AN355" s="262"/>
      <c r="AO355" s="262"/>
      <c r="AP355" s="262"/>
      <c r="AQ355" s="262"/>
    </row>
    <row r="356" spans="2:43" ht="16.5" customHeight="1" x14ac:dyDescent="0.25">
      <c r="B356" s="150"/>
      <c r="C356" s="719"/>
      <c r="D356" s="45"/>
      <c r="O356" s="32"/>
      <c r="P356" s="32"/>
      <c r="Q356" s="32"/>
      <c r="R356" s="32"/>
      <c r="S356" s="32"/>
      <c r="T356" s="720"/>
      <c r="U356" s="543"/>
      <c r="W356" s="69"/>
      <c r="X356" s="69"/>
      <c r="AM356" s="262"/>
      <c r="AN356" s="262"/>
      <c r="AO356" s="262"/>
      <c r="AP356" s="262"/>
      <c r="AQ356" s="262"/>
    </row>
    <row r="357" spans="2:43" ht="16.5" customHeight="1" x14ac:dyDescent="0.25">
      <c r="B357" s="150"/>
      <c r="C357" s="719"/>
      <c r="D357" s="45"/>
      <c r="O357" s="32"/>
      <c r="P357" s="32"/>
      <c r="Q357" s="32"/>
      <c r="R357" s="32"/>
      <c r="S357" s="32"/>
      <c r="T357" s="720"/>
      <c r="U357" s="543"/>
      <c r="W357" s="69"/>
      <c r="X357" s="69"/>
      <c r="AM357" s="262"/>
      <c r="AN357" s="262"/>
      <c r="AO357" s="262"/>
      <c r="AP357" s="262"/>
      <c r="AQ357" s="262"/>
    </row>
    <row r="358" spans="2:43" ht="16.5" customHeight="1" x14ac:dyDescent="0.25">
      <c r="B358" s="150"/>
      <c r="C358" s="719"/>
      <c r="D358" s="45"/>
      <c r="O358" s="32"/>
      <c r="P358" s="32"/>
      <c r="Q358" s="32"/>
      <c r="R358" s="32"/>
      <c r="S358" s="32"/>
      <c r="T358" s="720"/>
      <c r="U358" s="543"/>
      <c r="W358" s="69"/>
      <c r="X358" s="69"/>
      <c r="AM358" s="262"/>
      <c r="AN358" s="262"/>
      <c r="AO358" s="262"/>
      <c r="AP358" s="262"/>
      <c r="AQ358" s="262"/>
    </row>
    <row r="359" spans="2:43" ht="16.5" customHeight="1" x14ac:dyDescent="0.25">
      <c r="B359" s="150"/>
      <c r="C359" s="719"/>
      <c r="D359" s="45"/>
      <c r="O359" s="32"/>
      <c r="P359" s="32"/>
      <c r="Q359" s="32"/>
      <c r="R359" s="32"/>
      <c r="S359" s="32"/>
      <c r="T359" s="720"/>
      <c r="U359" s="543"/>
      <c r="W359" s="69"/>
      <c r="X359" s="69"/>
      <c r="AM359" s="262"/>
      <c r="AN359" s="262"/>
      <c r="AO359" s="262"/>
      <c r="AP359" s="262"/>
      <c r="AQ359" s="262"/>
    </row>
    <row r="360" spans="2:43" ht="16.5" customHeight="1" x14ac:dyDescent="0.25">
      <c r="B360" s="150"/>
      <c r="C360" s="719"/>
      <c r="D360" s="45"/>
      <c r="O360" s="32"/>
      <c r="P360" s="32"/>
      <c r="Q360" s="32"/>
      <c r="R360" s="32"/>
      <c r="S360" s="32"/>
      <c r="T360" s="720"/>
      <c r="U360" s="543" t="b">
        <v>0</v>
      </c>
      <c r="W360" s="69"/>
      <c r="X360" s="69"/>
      <c r="AM360" s="262"/>
      <c r="AN360" s="262"/>
      <c r="AO360" s="262"/>
      <c r="AP360" s="262"/>
      <c r="AQ360" s="262"/>
    </row>
    <row r="361" spans="2:43" ht="16.5" customHeight="1" x14ac:dyDescent="0.25">
      <c r="B361" s="150"/>
      <c r="C361" s="719"/>
      <c r="D361" s="45"/>
      <c r="O361" s="32"/>
      <c r="P361" s="32"/>
      <c r="Q361" s="32"/>
      <c r="R361" s="32"/>
      <c r="S361" s="32"/>
      <c r="T361" s="720"/>
      <c r="U361" s="543" t="b">
        <v>0</v>
      </c>
      <c r="W361" s="69"/>
      <c r="X361" s="69"/>
      <c r="AM361" s="262"/>
      <c r="AN361" s="262"/>
      <c r="AO361" s="262"/>
      <c r="AP361" s="262"/>
      <c r="AQ361" s="262"/>
    </row>
    <row r="362" spans="2:43" ht="6.6" customHeight="1" x14ac:dyDescent="0.25">
      <c r="B362" s="150"/>
      <c r="C362" s="719"/>
      <c r="D362" s="45"/>
      <c r="O362" s="32"/>
      <c r="P362" s="32"/>
      <c r="Q362" s="32"/>
      <c r="R362" s="32"/>
      <c r="S362" s="32"/>
      <c r="T362" s="720"/>
      <c r="U362" s="543"/>
      <c r="W362" s="69"/>
      <c r="X362" s="69"/>
      <c r="AM362" s="262"/>
      <c r="AN362" s="262"/>
      <c r="AO362" s="262"/>
      <c r="AP362" s="262"/>
      <c r="AQ362" s="262"/>
    </row>
    <row r="363" spans="2:43" ht="6.6" customHeight="1" x14ac:dyDescent="0.25">
      <c r="B363" s="150"/>
      <c r="C363" s="719"/>
      <c r="D363" s="45"/>
      <c r="O363" s="32"/>
      <c r="P363" s="32"/>
      <c r="Q363" s="32"/>
      <c r="R363" s="32"/>
      <c r="S363" s="32"/>
      <c r="T363" s="720"/>
      <c r="U363" s="543"/>
      <c r="W363" s="69"/>
      <c r="X363" s="69"/>
      <c r="AM363" s="262"/>
      <c r="AN363" s="262"/>
      <c r="AO363" s="262"/>
      <c r="AP363" s="262"/>
      <c r="AQ363" s="262"/>
    </row>
    <row r="364" spans="2:43" ht="6.6" customHeight="1" x14ac:dyDescent="0.25">
      <c r="B364" s="150"/>
      <c r="C364" s="719"/>
      <c r="D364" s="45"/>
      <c r="O364" s="32"/>
      <c r="P364" s="32"/>
      <c r="Q364" s="32"/>
      <c r="R364" s="32"/>
      <c r="S364" s="32"/>
      <c r="T364" s="720"/>
      <c r="U364" s="543"/>
      <c r="W364" s="69"/>
      <c r="X364" s="69"/>
      <c r="AM364" s="262"/>
      <c r="AN364" s="262"/>
      <c r="AO364" s="262"/>
      <c r="AP364" s="262"/>
      <c r="AQ364" s="262"/>
    </row>
    <row r="365" spans="2:43" ht="6.6" customHeight="1" x14ac:dyDescent="0.25">
      <c r="B365" s="150"/>
      <c r="C365" s="719"/>
      <c r="D365" s="45"/>
      <c r="O365" s="32"/>
      <c r="P365" s="32"/>
      <c r="Q365" s="32"/>
      <c r="R365" s="32"/>
      <c r="S365" s="32"/>
      <c r="T365" s="720"/>
      <c r="U365" s="543"/>
      <c r="W365" s="69"/>
      <c r="X365" s="69"/>
      <c r="AM365" s="262"/>
      <c r="AN365" s="262"/>
      <c r="AO365" s="262"/>
      <c r="AP365" s="262"/>
      <c r="AQ365" s="262"/>
    </row>
    <row r="366" spans="2:43" ht="6.6" customHeight="1" x14ac:dyDescent="0.25">
      <c r="B366" s="150"/>
      <c r="C366" s="719"/>
      <c r="D366" s="45"/>
      <c r="O366" s="32"/>
      <c r="P366" s="32"/>
      <c r="Q366" s="32"/>
      <c r="R366" s="32"/>
      <c r="S366" s="32"/>
      <c r="T366" s="720"/>
      <c r="U366" s="543"/>
      <c r="W366" s="69"/>
      <c r="X366" s="69"/>
      <c r="AM366" s="262"/>
      <c r="AN366" s="262"/>
      <c r="AO366" s="262"/>
      <c r="AP366" s="262"/>
      <c r="AQ366" s="262"/>
    </row>
    <row r="367" spans="2:43" ht="6.6" customHeight="1" x14ac:dyDescent="0.25">
      <c r="B367" s="150"/>
      <c r="C367" s="719"/>
      <c r="D367" s="45"/>
      <c r="O367" s="32"/>
      <c r="P367" s="32"/>
      <c r="Q367" s="32"/>
      <c r="R367" s="32"/>
      <c r="S367" s="32"/>
      <c r="T367" s="720"/>
      <c r="U367" s="543"/>
      <c r="W367" s="69"/>
      <c r="X367" s="69"/>
      <c r="AM367" s="262"/>
      <c r="AN367" s="262"/>
      <c r="AO367" s="262"/>
      <c r="AP367" s="262"/>
      <c r="AQ367" s="262"/>
    </row>
    <row r="368" spans="2:43" ht="6" customHeight="1" x14ac:dyDescent="0.25">
      <c r="B368" s="150"/>
      <c r="C368" s="719"/>
      <c r="D368" s="45"/>
      <c r="O368" s="32"/>
      <c r="P368" s="32"/>
      <c r="Q368" s="32"/>
      <c r="R368" s="32"/>
      <c r="S368" s="32"/>
      <c r="T368" s="720"/>
      <c r="U368" s="543" t="b">
        <v>1</v>
      </c>
      <c r="W368" s="69"/>
      <c r="X368" s="69"/>
      <c r="AM368" s="267"/>
      <c r="AN368" s="267"/>
      <c r="AO368" s="267"/>
      <c r="AP368" s="267"/>
      <c r="AQ368" s="267"/>
    </row>
    <row r="369" spans="2:45" ht="21" customHeight="1" x14ac:dyDescent="0.25">
      <c r="B369" s="150"/>
      <c r="C369" s="724"/>
      <c r="D369" s="45"/>
      <c r="E369" s="12"/>
      <c r="F369" s="12"/>
      <c r="G369" s="12"/>
      <c r="H369" s="12"/>
      <c r="I369" s="12"/>
      <c r="J369" s="12"/>
      <c r="L369" s="261"/>
      <c r="M369" s="417"/>
      <c r="O369" s="181"/>
      <c r="P369" s="151"/>
      <c r="Q369" s="151"/>
      <c r="R369" s="181"/>
      <c r="S369" s="182"/>
      <c r="T369" s="725"/>
      <c r="U369" s="543" t="b">
        <v>1</v>
      </c>
      <c r="W369" s="69"/>
      <c r="X369" s="69"/>
      <c r="AM369" s="267"/>
      <c r="AN369" s="267"/>
      <c r="AO369" s="267"/>
      <c r="AP369" s="267"/>
      <c r="AQ369" s="267"/>
    </row>
    <row r="370" spans="2:45" ht="24" customHeight="1" x14ac:dyDescent="0.25">
      <c r="B370" s="150"/>
      <c r="C370" s="724"/>
      <c r="D370" s="418"/>
      <c r="E370" s="83"/>
      <c r="F370" s="83"/>
      <c r="G370" s="83"/>
      <c r="H370" s="83"/>
      <c r="I370" s="83"/>
      <c r="J370" s="83"/>
      <c r="K370" s="601"/>
      <c r="L370" s="101"/>
      <c r="M370" s="676"/>
      <c r="N370" s="1808" t="s">
        <v>775</v>
      </c>
      <c r="O370" s="1809"/>
      <c r="P370" s="1809"/>
      <c r="Q370" s="1810"/>
      <c r="R370" s="1802" t="s">
        <v>776</v>
      </c>
      <c r="S370" s="1802"/>
      <c r="T370" s="1803"/>
      <c r="U370" s="553"/>
      <c r="W370" s="69"/>
      <c r="X370" s="69"/>
      <c r="AM370" s="267"/>
      <c r="AN370" s="267"/>
      <c r="AO370" s="267"/>
      <c r="AP370" s="267"/>
      <c r="AQ370" s="267"/>
      <c r="AS370" s="262"/>
    </row>
    <row r="371" spans="2:45" ht="20.45" customHeight="1" x14ac:dyDescent="0.25">
      <c r="B371" s="150"/>
      <c r="C371" s="686"/>
      <c r="D371" s="687"/>
      <c r="E371" s="687"/>
      <c r="F371" s="18"/>
      <c r="G371" s="47"/>
      <c r="H371" s="18"/>
      <c r="I371" s="1922"/>
      <c r="J371" s="1922"/>
      <c r="K371" s="1922"/>
      <c r="L371" s="18"/>
      <c r="M371" s="689" t="s">
        <v>613</v>
      </c>
      <c r="N371" s="1806" t="s">
        <v>620</v>
      </c>
      <c r="O371" s="1807"/>
      <c r="P371" s="1821" t="s">
        <v>621</v>
      </c>
      <c r="Q371" s="1822"/>
      <c r="R371" s="405"/>
      <c r="S371" s="405"/>
      <c r="T371" s="726"/>
      <c r="U371" s="1">
        <v>0</v>
      </c>
      <c r="V371" s="4">
        <v>1</v>
      </c>
      <c r="W371" s="69"/>
      <c r="AB371" s="824" t="s">
        <v>519</v>
      </c>
      <c r="AC371" s="376" t="s">
        <v>851</v>
      </c>
      <c r="AM371" s="262"/>
      <c r="AN371" s="262"/>
      <c r="AO371" s="262"/>
      <c r="AP371" s="262"/>
      <c r="AQ371" s="262"/>
    </row>
    <row r="372" spans="2:45" ht="18" customHeight="1" x14ac:dyDescent="0.25">
      <c r="B372" s="150"/>
      <c r="C372" s="709"/>
      <c r="D372" s="481" t="s">
        <v>614</v>
      </c>
      <c r="E372" s="482"/>
      <c r="F372" s="83"/>
      <c r="G372" s="688"/>
      <c r="H372" s="483"/>
      <c r="I372" s="483"/>
      <c r="J372" s="483"/>
      <c r="K372" s="483"/>
      <c r="L372" s="669"/>
      <c r="M372" s="690">
        <v>7</v>
      </c>
      <c r="N372" s="1804">
        <v>1160</v>
      </c>
      <c r="O372" s="1805"/>
      <c r="P372" s="1819">
        <v>1220</v>
      </c>
      <c r="Q372" s="1820"/>
      <c r="R372" s="1752" t="str">
        <f>IF(U371=1,IF(U$374=2,IF(U$376=2,AC372,IF(U$376=1,AB372,"")),IF(U$374=1,IF(U$376=2,P372,IF(U$376=1,N372,"")),"")),"")</f>
        <v/>
      </c>
      <c r="S372" s="1638"/>
      <c r="T372" s="1639"/>
      <c r="U372" s="543"/>
      <c r="W372" s="69"/>
      <c r="X372" s="69"/>
      <c r="Y372" s="582"/>
      <c r="Z372" s="582"/>
      <c r="AB372" s="37">
        <v>1275</v>
      </c>
      <c r="AC372" s="37">
        <v>1340</v>
      </c>
      <c r="AM372" s="262"/>
      <c r="AN372" s="262"/>
      <c r="AO372" s="262"/>
      <c r="AP372" s="262"/>
      <c r="AQ372" s="262"/>
      <c r="AS372" s="262"/>
    </row>
    <row r="373" spans="2:45" ht="18" customHeight="1" x14ac:dyDescent="0.25">
      <c r="B373" s="150"/>
      <c r="C373" s="16"/>
      <c r="D373" s="451" t="s">
        <v>56</v>
      </c>
      <c r="E373" s="61"/>
      <c r="F373" s="62"/>
      <c r="G373" s="688"/>
      <c r="H373" s="483"/>
      <c r="I373" s="483"/>
      <c r="J373" s="483"/>
      <c r="K373" s="483"/>
      <c r="L373" s="684"/>
      <c r="M373" s="690">
        <v>9</v>
      </c>
      <c r="N373" s="1804">
        <v>1490</v>
      </c>
      <c r="O373" s="1805"/>
      <c r="P373" s="1800">
        <v>1560</v>
      </c>
      <c r="Q373" s="1801"/>
      <c r="R373" s="1752" t="str">
        <f>IF(U371=3,IF(U$374=2,IF(U$376=2,AC373,IF(U$376=1,AB373,"")),IF(U$374=1,IF(U$376=2,P373,IF(U$376=1,N373,"")),"")),"")</f>
        <v/>
      </c>
      <c r="S373" s="1638"/>
      <c r="T373" s="1639"/>
      <c r="U373" s="543"/>
      <c r="W373" s="69"/>
      <c r="X373" s="69"/>
      <c r="Y373" s="582"/>
      <c r="Z373" s="582"/>
      <c r="AB373" s="37">
        <v>1640</v>
      </c>
      <c r="AC373" s="37">
        <v>1715</v>
      </c>
      <c r="AM373" s="267"/>
      <c r="AN373" s="267"/>
      <c r="AO373" s="267"/>
      <c r="AP373" s="267"/>
      <c r="AQ373" s="267"/>
      <c r="AS373" s="262"/>
    </row>
    <row r="374" spans="2:45" ht="18" customHeight="1" x14ac:dyDescent="0.25">
      <c r="B374" s="150"/>
      <c r="C374" s="16"/>
      <c r="D374" s="451" t="s">
        <v>753</v>
      </c>
      <c r="E374" s="61"/>
      <c r="F374" s="62"/>
      <c r="G374" s="65"/>
      <c r="H374" s="483" t="s">
        <v>700</v>
      </c>
      <c r="I374" s="483"/>
      <c r="J374" s="483"/>
      <c r="K374" s="577"/>
      <c r="L374" s="684"/>
      <c r="M374" s="690">
        <v>10</v>
      </c>
      <c r="N374" s="1804">
        <v>1680</v>
      </c>
      <c r="O374" s="1805"/>
      <c r="P374" s="1800">
        <v>1740</v>
      </c>
      <c r="Q374" s="1801"/>
      <c r="R374" s="1752" t="str">
        <f>IF(U371=2,IF(U$374=2,IF(U$376=2,AC374,IF(U$376=1,AB374,"")),IF(U$374=1,IF(U$376=2,P374,IF(U$376=1,N374,"")),"")),"")</f>
        <v/>
      </c>
      <c r="S374" s="1638"/>
      <c r="T374" s="1639"/>
      <c r="U374" s="543">
        <v>0</v>
      </c>
      <c r="W374" s="69"/>
      <c r="X374" s="69"/>
      <c r="Y374" s="582"/>
      <c r="Z374" s="582"/>
      <c r="AB374" s="37">
        <v>1850</v>
      </c>
      <c r="AC374" s="37">
        <v>1915</v>
      </c>
      <c r="AM374" s="267"/>
      <c r="AN374" s="267"/>
      <c r="AO374" s="267"/>
      <c r="AP374" s="267"/>
      <c r="AQ374" s="267"/>
      <c r="AS374" s="262"/>
    </row>
    <row r="375" spans="2:45" ht="18" customHeight="1" x14ac:dyDescent="0.25">
      <c r="B375" s="150"/>
      <c r="C375" s="16"/>
      <c r="D375" s="451" t="s">
        <v>610</v>
      </c>
      <c r="E375" s="61"/>
      <c r="F375" s="62"/>
      <c r="G375" s="688"/>
      <c r="H375" s="483"/>
      <c r="I375" s="483"/>
      <c r="J375" s="483"/>
      <c r="K375" s="483"/>
      <c r="L375" s="684"/>
      <c r="M375" s="690">
        <v>12</v>
      </c>
      <c r="N375" s="1804">
        <v>2015</v>
      </c>
      <c r="O375" s="1805"/>
      <c r="P375" s="1800">
        <v>2095</v>
      </c>
      <c r="Q375" s="1801"/>
      <c r="R375" s="1752" t="str">
        <f>IF(U371=4,IF(U$374=2,IF(U$376=2,AC375,IF(U$376=1,AB375,"")),IF(U$374=1,IF(U$376=2,P375,IF(U$376=1,N375,"")),"")),"")</f>
        <v/>
      </c>
      <c r="S375" s="1638"/>
      <c r="T375" s="1639"/>
      <c r="U375" s="543" t="b">
        <v>1</v>
      </c>
      <c r="W375" s="69"/>
      <c r="X375" s="69"/>
      <c r="Y375" s="582"/>
      <c r="Z375" s="582"/>
      <c r="AB375" s="37">
        <v>2215</v>
      </c>
      <c r="AC375" s="37">
        <v>2305</v>
      </c>
      <c r="AM375" s="267"/>
      <c r="AN375" s="267"/>
      <c r="AO375" s="267"/>
      <c r="AP375" s="267"/>
      <c r="AQ375" s="267"/>
      <c r="AS375" s="262"/>
    </row>
    <row r="376" spans="2:45" ht="18" customHeight="1" x14ac:dyDescent="0.25">
      <c r="B376" s="150"/>
      <c r="C376" s="16"/>
      <c r="D376" s="451" t="s">
        <v>611</v>
      </c>
      <c r="E376" s="61"/>
      <c r="F376" s="62"/>
      <c r="G376" s="65"/>
      <c r="H376" s="483" t="s">
        <v>612</v>
      </c>
      <c r="I376" s="483"/>
      <c r="J376" s="483"/>
      <c r="K376" s="483"/>
      <c r="L376" s="684"/>
      <c r="M376" s="690">
        <v>13</v>
      </c>
      <c r="N376" s="1804">
        <v>2200</v>
      </c>
      <c r="O376" s="1805"/>
      <c r="P376" s="1800">
        <v>2295</v>
      </c>
      <c r="Q376" s="1801"/>
      <c r="R376" s="1752" t="str">
        <f>IF(U371=5,IF(U$374=2,IF(U$376=2,AC376,IF(U$376=1,AB376,"")),IF(U$374=1,IF(U$376=2,P376,IF(U$376=1,N376,"")),"")),"")</f>
        <v/>
      </c>
      <c r="S376" s="1638"/>
      <c r="T376" s="1639"/>
      <c r="U376" s="543">
        <v>0</v>
      </c>
      <c r="W376" s="69"/>
      <c r="X376" s="69"/>
      <c r="Y376" s="582"/>
      <c r="Z376" s="582"/>
      <c r="AB376" s="37">
        <v>2420</v>
      </c>
      <c r="AC376" s="37">
        <v>2525</v>
      </c>
      <c r="AM376" s="267"/>
      <c r="AN376" s="267"/>
      <c r="AO376" s="267"/>
      <c r="AP376" s="267"/>
      <c r="AQ376" s="267"/>
      <c r="AS376" s="262"/>
    </row>
    <row r="377" spans="2:45" ht="18" customHeight="1" x14ac:dyDescent="0.25">
      <c r="B377" s="150"/>
      <c r="C377" s="16"/>
      <c r="D377" s="451"/>
      <c r="E377" s="61"/>
      <c r="F377" s="62"/>
      <c r="G377" s="688"/>
      <c r="H377" s="483"/>
      <c r="I377" s="483"/>
      <c r="J377" s="483"/>
      <c r="K377" s="483"/>
      <c r="L377" s="684"/>
      <c r="M377" s="690">
        <v>15</v>
      </c>
      <c r="N377" s="1804">
        <v>2560</v>
      </c>
      <c r="O377" s="1805"/>
      <c r="P377" s="1800">
        <v>2660</v>
      </c>
      <c r="Q377" s="1801"/>
      <c r="R377" s="1752" t="str">
        <f>IF(U371=6,IF(U$374=2,IF(U$376=2,AC377,IF(U$376=1,AB377,"")),IF(U$374=1,IF(U$376=2,P377,IF(U$376=1,N377,"")),"")),"")</f>
        <v/>
      </c>
      <c r="S377" s="1638"/>
      <c r="T377" s="1639"/>
      <c r="U377" s="543"/>
      <c r="W377" s="69"/>
      <c r="X377" s="69"/>
      <c r="Y377" s="582"/>
      <c r="Z377" s="582"/>
      <c r="AB377" s="37">
        <v>2815</v>
      </c>
      <c r="AC377" s="37">
        <v>2925</v>
      </c>
      <c r="AM377" s="267"/>
      <c r="AN377" s="267"/>
      <c r="AO377" s="267"/>
      <c r="AP377" s="267"/>
      <c r="AQ377" s="267"/>
      <c r="AS377" s="262"/>
    </row>
    <row r="378" spans="2:45" ht="18" customHeight="1" x14ac:dyDescent="0.25">
      <c r="B378" s="150"/>
      <c r="C378" s="138"/>
      <c r="D378" s="503"/>
      <c r="E378" s="62"/>
      <c r="F378" s="62"/>
      <c r="G378" s="688"/>
      <c r="H378" s="83"/>
      <c r="I378" s="83"/>
      <c r="J378" s="83"/>
      <c r="K378" s="83"/>
      <c r="L378" s="685"/>
      <c r="M378" s="690">
        <v>16</v>
      </c>
      <c r="N378" s="1804">
        <v>2765</v>
      </c>
      <c r="O378" s="1805"/>
      <c r="P378" s="1800">
        <v>2890</v>
      </c>
      <c r="Q378" s="1801"/>
      <c r="R378" s="1752" t="str">
        <f>IF(U371=7,IF(U$374=2,IF(U$376=2,AC378,IF(U$376=1,AB378,"")),IF(U$374=1,IF(U$376=2,P378,IF(U$376=1,N378,"")),"")),"")</f>
        <v/>
      </c>
      <c r="S378" s="1638"/>
      <c r="T378" s="1639"/>
      <c r="U378" s="543" t="b">
        <v>1</v>
      </c>
      <c r="W378" s="69"/>
      <c r="X378" s="69"/>
      <c r="Y378" s="582"/>
      <c r="Z378" s="582"/>
      <c r="AB378" s="37">
        <v>3040</v>
      </c>
      <c r="AC378" s="37">
        <v>3180</v>
      </c>
      <c r="AM378" s="267"/>
      <c r="AN378" s="267"/>
      <c r="AO378" s="267"/>
      <c r="AP378" s="267"/>
      <c r="AQ378" s="267"/>
      <c r="AS378" s="262"/>
    </row>
    <row r="379" spans="2:45" ht="18" customHeight="1" x14ac:dyDescent="0.25">
      <c r="B379" s="150"/>
      <c r="C379" s="16"/>
      <c r="D379" s="451"/>
      <c r="E379" s="61"/>
      <c r="F379" s="18"/>
      <c r="G379" s="65"/>
      <c r="H379" s="18"/>
      <c r="I379" s="1922"/>
      <c r="J379" s="1922"/>
      <c r="K379" s="1922"/>
      <c r="L379" s="18"/>
      <c r="M379" s="691"/>
      <c r="N379" s="692"/>
      <c r="O379" s="164"/>
      <c r="P379" s="622"/>
      <c r="Q379" s="693"/>
      <c r="R379" s="102"/>
      <c r="S379" s="225"/>
      <c r="T379" s="623"/>
      <c r="U379" s="543">
        <v>0</v>
      </c>
      <c r="W379" s="69"/>
      <c r="X379" s="602"/>
      <c r="Y379" s="582"/>
      <c r="Z379" s="583"/>
      <c r="AB379" s="37"/>
      <c r="AC379" s="37"/>
      <c r="AM379" s="267"/>
      <c r="AN379" s="267"/>
      <c r="AO379" s="267"/>
      <c r="AP379" s="267"/>
      <c r="AQ379" s="267"/>
      <c r="AS379" s="262"/>
    </row>
    <row r="380" spans="2:45" ht="18" customHeight="1" x14ac:dyDescent="0.25">
      <c r="B380" s="150"/>
      <c r="C380" s="709"/>
      <c r="D380" s="481" t="s">
        <v>615</v>
      </c>
      <c r="E380" s="482"/>
      <c r="F380" s="83"/>
      <c r="G380" s="688"/>
      <c r="H380" s="483"/>
      <c r="I380" s="483"/>
      <c r="J380" s="483"/>
      <c r="K380" s="483"/>
      <c r="L380" s="669"/>
      <c r="M380" s="690">
        <v>7</v>
      </c>
      <c r="N380" s="1804">
        <v>1575</v>
      </c>
      <c r="O380" s="1805"/>
      <c r="P380" s="1800">
        <v>1625</v>
      </c>
      <c r="Q380" s="1801"/>
      <c r="R380" s="1752" t="str">
        <f>IF(U379=1,IF(U$382=2,IF(U$384=2,AC380,IF(U$384=1,AB380,"")),IF(U$382=1,IF(U$384=2,P380,IF(U$384=1,N380,"")),"")),"")</f>
        <v/>
      </c>
      <c r="S380" s="1638"/>
      <c r="T380" s="1639"/>
      <c r="U380" s="543"/>
      <c r="W380" s="69"/>
      <c r="X380" s="69"/>
      <c r="Y380" s="582"/>
      <c r="Z380" s="582"/>
      <c r="AB380" s="37">
        <v>1735</v>
      </c>
      <c r="AC380" s="37">
        <v>1790</v>
      </c>
      <c r="AM380" s="267"/>
      <c r="AN380" s="267"/>
      <c r="AO380" s="267"/>
      <c r="AP380" s="267"/>
      <c r="AQ380" s="267"/>
      <c r="AS380" s="262"/>
    </row>
    <row r="381" spans="2:45" ht="18" customHeight="1" x14ac:dyDescent="0.25">
      <c r="B381" s="150"/>
      <c r="C381" s="16"/>
      <c r="D381" s="451" t="s">
        <v>56</v>
      </c>
      <c r="E381" s="61"/>
      <c r="F381" s="62"/>
      <c r="G381" s="688"/>
      <c r="H381" s="483"/>
      <c r="I381" s="483"/>
      <c r="J381" s="483"/>
      <c r="K381" s="483"/>
      <c r="L381" s="684"/>
      <c r="M381" s="690">
        <v>9</v>
      </c>
      <c r="N381" s="1804">
        <v>1905</v>
      </c>
      <c r="O381" s="1805"/>
      <c r="P381" s="1800">
        <v>1975</v>
      </c>
      <c r="Q381" s="1801"/>
      <c r="R381" s="1752" t="str">
        <f>IF(U379=2,IF(U$382=2,IF(U$384=2,AC381,IF(U$384=1,AB381,"")),IF(U$382=1,IF(U$384=2,P381,IF(U$384=1,N381,"")),"")),"")</f>
        <v/>
      </c>
      <c r="S381" s="1638"/>
      <c r="T381" s="1639"/>
      <c r="U381" s="543"/>
      <c r="W381" s="69"/>
      <c r="X381" s="69"/>
      <c r="Y381" s="582"/>
      <c r="Z381" s="582"/>
      <c r="AB381" s="37">
        <v>2095</v>
      </c>
      <c r="AC381" s="37">
        <v>2175</v>
      </c>
      <c r="AM381" s="267"/>
      <c r="AN381" s="267"/>
      <c r="AO381" s="267"/>
      <c r="AP381" s="267"/>
      <c r="AQ381" s="267"/>
      <c r="AS381" s="262"/>
    </row>
    <row r="382" spans="2:45" ht="18" customHeight="1" x14ac:dyDescent="0.25">
      <c r="B382" s="150"/>
      <c r="C382" s="16"/>
      <c r="D382" s="451" t="s">
        <v>753</v>
      </c>
      <c r="E382" s="61"/>
      <c r="F382" s="62"/>
      <c r="G382" s="65"/>
      <c r="H382" s="483" t="s">
        <v>700</v>
      </c>
      <c r="I382" s="483"/>
      <c r="J382" s="483"/>
      <c r="K382" s="483"/>
      <c r="L382" s="684"/>
      <c r="M382" s="690">
        <v>10</v>
      </c>
      <c r="N382" s="1804">
        <v>2095</v>
      </c>
      <c r="O382" s="1805"/>
      <c r="P382" s="1800">
        <v>2165</v>
      </c>
      <c r="Q382" s="1801"/>
      <c r="R382" s="1752" t="str">
        <f>IF(U379=3,IF(U$382=2,IF(U$384=2,AC382,IF(U$384=1,AB382,"")),IF(U$382=1,IF(U$384=2,P382,IF(U$384=1,N382,"")),"")),"")</f>
        <v/>
      </c>
      <c r="S382" s="1638"/>
      <c r="T382" s="1639"/>
      <c r="U382" s="543">
        <v>0</v>
      </c>
      <c r="W382" s="69"/>
      <c r="X382" s="69"/>
      <c r="Y382" s="582"/>
      <c r="Z382" s="582"/>
      <c r="AB382" s="37">
        <v>2305</v>
      </c>
      <c r="AC382" s="37">
        <v>2380</v>
      </c>
      <c r="AM382" s="267"/>
      <c r="AN382" s="267"/>
      <c r="AO382" s="267"/>
      <c r="AP382" s="267"/>
      <c r="AQ382" s="267"/>
      <c r="AS382" s="262"/>
    </row>
    <row r="383" spans="2:45" ht="18" customHeight="1" x14ac:dyDescent="0.25">
      <c r="B383" s="150"/>
      <c r="C383" s="16"/>
      <c r="D383" s="451" t="s">
        <v>610</v>
      </c>
      <c r="E383" s="61"/>
      <c r="F383" s="62"/>
      <c r="G383" s="688"/>
      <c r="H383" s="483"/>
      <c r="I383" s="483"/>
      <c r="J383" s="483"/>
      <c r="K383" s="483"/>
      <c r="L383" s="684"/>
      <c r="M383" s="690">
        <v>12</v>
      </c>
      <c r="N383" s="1804">
        <v>2425</v>
      </c>
      <c r="O383" s="1805"/>
      <c r="P383" s="1800">
        <v>2520</v>
      </c>
      <c r="Q383" s="1801"/>
      <c r="R383" s="1752" t="str">
        <f>IF(U379=4,IF(U$382=2,IF(U$384=2,AC383,IF(U$384=1,AB383,"")),IF(U$382=1,IF(U$384=2,P383,IF(U$384=1,N383,"")),"")),"")</f>
        <v/>
      </c>
      <c r="S383" s="1638"/>
      <c r="T383" s="1639"/>
      <c r="U383" s="543"/>
      <c r="W383" s="69"/>
      <c r="X383" s="69"/>
      <c r="Y383" s="582"/>
      <c r="Z383" s="582"/>
      <c r="AB383" s="37">
        <v>2670</v>
      </c>
      <c r="AC383" s="37">
        <v>2770</v>
      </c>
      <c r="AM383" s="267"/>
      <c r="AN383" s="267"/>
      <c r="AO383" s="267"/>
      <c r="AP383" s="267"/>
      <c r="AQ383" s="267"/>
      <c r="AS383" s="262"/>
    </row>
    <row r="384" spans="2:45" ht="18" customHeight="1" x14ac:dyDescent="0.25">
      <c r="B384" s="150"/>
      <c r="C384" s="16"/>
      <c r="D384" s="451" t="s">
        <v>611</v>
      </c>
      <c r="E384" s="61"/>
      <c r="F384" s="62"/>
      <c r="G384" s="65"/>
      <c r="H384" s="483" t="s">
        <v>612</v>
      </c>
      <c r="I384" s="483"/>
      <c r="J384" s="483"/>
      <c r="K384" s="483"/>
      <c r="L384" s="684"/>
      <c r="M384" s="690">
        <v>13</v>
      </c>
      <c r="N384" s="1804">
        <v>2615</v>
      </c>
      <c r="O384" s="1805"/>
      <c r="P384" s="1800">
        <v>2695</v>
      </c>
      <c r="Q384" s="1801"/>
      <c r="R384" s="1752" t="str">
        <f>IF(U379=5,IF(U$382=2,IF(U$384=2,AC384,IF(U$384=1,AB384,"")),IF(U$382=1,IF(U$384=2,P384,IF(U$384=1,N384,"")),"")),"")</f>
        <v/>
      </c>
      <c r="S384" s="1638"/>
      <c r="T384" s="1639"/>
      <c r="U384" s="543">
        <v>0</v>
      </c>
      <c r="W384" s="69"/>
      <c r="X384" s="69"/>
      <c r="Y384" s="582"/>
      <c r="Z384" s="582"/>
      <c r="AB384" s="37">
        <v>2875</v>
      </c>
      <c r="AC384" s="37">
        <v>2965</v>
      </c>
      <c r="AM384" s="267"/>
      <c r="AN384" s="267"/>
      <c r="AO384" s="267"/>
      <c r="AP384" s="267"/>
      <c r="AQ384" s="267"/>
      <c r="AS384" s="262"/>
    </row>
    <row r="385" spans="2:45" ht="18" customHeight="1" x14ac:dyDescent="0.25">
      <c r="B385" s="150"/>
      <c r="C385" s="16"/>
      <c r="D385" s="451"/>
      <c r="E385" s="61"/>
      <c r="F385" s="62"/>
      <c r="G385" s="688"/>
      <c r="H385" s="483"/>
      <c r="I385" s="483"/>
      <c r="J385" s="483"/>
      <c r="K385" s="483"/>
      <c r="L385" s="684"/>
      <c r="M385" s="690">
        <v>15</v>
      </c>
      <c r="N385" s="1804">
        <v>2970</v>
      </c>
      <c r="O385" s="1805"/>
      <c r="P385" s="1800">
        <v>3075</v>
      </c>
      <c r="Q385" s="1801"/>
      <c r="R385" s="1752" t="str">
        <f>IF(U379=6,IF(U$382=2,IF(U$384=2,AC385,IF(U$384=1,AB385,"")),IF(U$382=1,IF(U$384=2,P385,IF(U$384=1,N385,"")),"")),"")</f>
        <v/>
      </c>
      <c r="S385" s="1638"/>
      <c r="T385" s="1639"/>
      <c r="U385" s="543"/>
      <c r="W385" s="69"/>
      <c r="X385" s="69"/>
      <c r="Y385" s="582"/>
      <c r="Z385" s="582"/>
      <c r="AB385" s="37">
        <v>3265</v>
      </c>
      <c r="AC385" s="37">
        <v>3385</v>
      </c>
      <c r="AM385" s="267"/>
      <c r="AN385" s="267"/>
      <c r="AO385" s="267"/>
      <c r="AP385" s="267"/>
      <c r="AQ385" s="267"/>
      <c r="AS385" s="262"/>
    </row>
    <row r="386" spans="2:45" ht="18" customHeight="1" x14ac:dyDescent="0.25">
      <c r="B386" s="150"/>
      <c r="C386" s="16"/>
      <c r="D386" s="451"/>
      <c r="E386" s="61"/>
      <c r="F386" s="61"/>
      <c r="G386" s="501"/>
      <c r="H386" s="482"/>
      <c r="I386" s="482"/>
      <c r="J386" s="482"/>
      <c r="K386" s="482"/>
      <c r="L386" s="727"/>
      <c r="M386" s="728">
        <v>16</v>
      </c>
      <c r="N386" s="1824">
        <v>3185</v>
      </c>
      <c r="O386" s="1825"/>
      <c r="P386" s="1910">
        <v>3300</v>
      </c>
      <c r="Q386" s="1911"/>
      <c r="R386" s="1752" t="str">
        <f>IF(U379=7,IF(U$382=2,IF(U$384=2,AC386,IF(U$384=1,AB386,"")),IF(U$382=1,IF(U$384=2,P386,IF(U$384=1,N386,"")),"")),"")</f>
        <v/>
      </c>
      <c r="S386" s="1638"/>
      <c r="T386" s="1639"/>
      <c r="U386" s="543"/>
      <c r="W386" s="69"/>
      <c r="X386" s="69"/>
      <c r="Y386" s="582"/>
      <c r="Z386" s="582"/>
      <c r="AB386" s="37">
        <v>3505</v>
      </c>
      <c r="AC386" s="37">
        <v>3630</v>
      </c>
      <c r="AM386" s="267"/>
      <c r="AN386" s="267"/>
      <c r="AO386" s="267"/>
      <c r="AP386" s="267"/>
      <c r="AQ386" s="267"/>
      <c r="AS386" s="262"/>
    </row>
    <row r="387" spans="2:45" ht="6.6" customHeight="1" x14ac:dyDescent="0.25">
      <c r="B387" s="19"/>
      <c r="C387" s="20"/>
      <c r="D387" s="20"/>
      <c r="E387" s="463"/>
      <c r="F387" s="20"/>
      <c r="G387" s="20"/>
      <c r="H387" s="20"/>
      <c r="I387" s="20"/>
      <c r="J387" s="20"/>
      <c r="K387" s="20"/>
      <c r="L387" s="20"/>
      <c r="M387" s="20"/>
      <c r="N387" s="20"/>
      <c r="O387" s="59"/>
      <c r="P387" s="59"/>
      <c r="Q387" s="59"/>
      <c r="R387" s="1826"/>
      <c r="S387" s="1826"/>
      <c r="T387" s="1826"/>
      <c r="U387" s="548"/>
      <c r="W387" s="69"/>
      <c r="X387" s="69"/>
      <c r="Y387" s="37"/>
      <c r="Z387" s="262"/>
      <c r="AM387" s="262"/>
      <c r="AN387" s="262"/>
      <c r="AO387" s="262"/>
      <c r="AP387" s="262"/>
      <c r="AQ387" s="262"/>
      <c r="AS387" s="262"/>
    </row>
    <row r="388" spans="2:45" ht="6.6" customHeight="1" x14ac:dyDescent="0.25">
      <c r="E388" s="40"/>
      <c r="O388" s="58"/>
      <c r="P388" s="58"/>
      <c r="Q388" s="58"/>
      <c r="R388" s="37"/>
      <c r="S388" s="37"/>
      <c r="T388" s="37"/>
      <c r="U388" s="549"/>
      <c r="W388" s="69"/>
      <c r="X388" s="69"/>
      <c r="Y388" s="37"/>
      <c r="Z388" s="262"/>
      <c r="AM388" s="262"/>
      <c r="AN388" s="262"/>
      <c r="AO388" s="262"/>
      <c r="AP388" s="262"/>
      <c r="AQ388" s="262"/>
      <c r="AS388" s="262"/>
    </row>
    <row r="389" spans="2:45" ht="6.6" customHeight="1" x14ac:dyDescent="0.25">
      <c r="B389" s="9"/>
      <c r="C389" s="10"/>
      <c r="D389" s="10"/>
      <c r="E389" s="434"/>
      <c r="F389" s="10"/>
      <c r="G389" s="10"/>
      <c r="H389" s="10"/>
      <c r="I389" s="10"/>
      <c r="J389" s="10"/>
      <c r="K389" s="10"/>
      <c r="L389" s="10"/>
      <c r="M389" s="10"/>
      <c r="N389" s="10"/>
      <c r="O389" s="38"/>
      <c r="P389" s="38"/>
      <c r="Q389" s="38"/>
      <c r="R389" s="10"/>
      <c r="S389" s="10"/>
      <c r="T389" s="10"/>
      <c r="U389" s="551"/>
      <c r="W389" s="69"/>
      <c r="X389" s="69"/>
      <c r="Y389" s="37"/>
      <c r="Z389" s="262"/>
      <c r="AJ389" s="400"/>
      <c r="AM389" s="262"/>
      <c r="AN389" s="262"/>
      <c r="AS389" s="262"/>
    </row>
    <row r="390" spans="2:45" x14ac:dyDescent="0.25">
      <c r="B390" s="150"/>
      <c r="C390" s="26" t="s">
        <v>766</v>
      </c>
      <c r="D390" s="27"/>
      <c r="E390" s="27"/>
      <c r="F390" s="27"/>
      <c r="G390" s="27"/>
      <c r="H390" s="27"/>
      <c r="I390" s="27"/>
      <c r="J390" s="27"/>
      <c r="K390" s="27"/>
      <c r="L390" s="27"/>
      <c r="M390" s="27"/>
      <c r="N390" s="27"/>
      <c r="O390" s="57"/>
      <c r="P390" s="57"/>
      <c r="Q390" s="57"/>
      <c r="R390" s="54"/>
      <c r="S390" s="54"/>
      <c r="T390" s="54"/>
      <c r="U390" s="543"/>
      <c r="W390" s="69"/>
      <c r="X390" s="69"/>
      <c r="Y390"/>
      <c r="Z390"/>
      <c r="AM390" s="267"/>
      <c r="AN390" s="267"/>
      <c r="AO390" s="267"/>
      <c r="AP390" s="267"/>
      <c r="AQ390" s="267"/>
      <c r="AS390" s="262"/>
    </row>
    <row r="391" spans="2:45" ht="6.6" customHeight="1" x14ac:dyDescent="0.25">
      <c r="B391" s="150"/>
      <c r="E391" s="40"/>
      <c r="O391" s="58"/>
      <c r="P391" s="58"/>
      <c r="Q391" s="58"/>
      <c r="R391" s="37"/>
      <c r="S391" s="37"/>
      <c r="T391" s="37"/>
      <c r="U391" s="543"/>
      <c r="W391" s="69"/>
      <c r="X391" s="69"/>
      <c r="Y391" s="37"/>
      <c r="Z391" s="262"/>
      <c r="AM391" s="262"/>
      <c r="AN391" s="262"/>
      <c r="AO391" s="262"/>
      <c r="AP391" s="262"/>
      <c r="AQ391" s="262"/>
      <c r="AS391" s="262"/>
    </row>
    <row r="392" spans="2:45" ht="18" customHeight="1" x14ac:dyDescent="0.25">
      <c r="B392" s="150"/>
      <c r="C392" s="787" t="s">
        <v>810</v>
      </c>
      <c r="D392" s="652"/>
      <c r="E392" s="649"/>
      <c r="F392" s="649"/>
      <c r="G392" s="650"/>
      <c r="H392" s="650"/>
      <c r="I392" s="650"/>
      <c r="J392" s="649"/>
      <c r="K392" s="648"/>
      <c r="L392" s="648"/>
      <c r="M392" s="653"/>
      <c r="N392" s="648"/>
      <c r="O392" s="1833"/>
      <c r="P392" s="1834"/>
      <c r="Q392" s="1834"/>
      <c r="R392" s="1835"/>
      <c r="S392" s="1836"/>
      <c r="T392" s="1837"/>
      <c r="U392" s="543">
        <v>0</v>
      </c>
      <c r="W392" s="69"/>
      <c r="X392" s="69"/>
      <c r="Y392"/>
      <c r="Z392"/>
      <c r="AM392" s="267"/>
      <c r="AN392" s="267"/>
      <c r="AO392" s="267"/>
      <c r="AP392" s="267"/>
      <c r="AQ392" s="267"/>
      <c r="AS392" s="262"/>
    </row>
    <row r="393" spans="2:45" ht="18" customHeight="1" x14ac:dyDescent="0.25">
      <c r="B393" s="150"/>
      <c r="C393" s="525"/>
      <c r="D393" s="44" t="s">
        <v>279</v>
      </c>
      <c r="E393" s="17"/>
      <c r="F393" s="17"/>
      <c r="G393" s="21"/>
      <c r="H393" s="21"/>
      <c r="I393" s="21"/>
      <c r="J393" s="17"/>
      <c r="K393" s="29"/>
      <c r="L393" s="499"/>
      <c r="M393" s="29"/>
      <c r="N393" s="29"/>
      <c r="O393" s="695"/>
      <c r="P393" s="1618">
        <v>760</v>
      </c>
      <c r="Q393" s="1619"/>
      <c r="R393" s="1637" t="str">
        <f>IF(U393=TRUE,P393,"")</f>
        <v/>
      </c>
      <c r="S393" s="1638"/>
      <c r="T393" s="1832"/>
      <c r="U393" s="543" t="b">
        <v>0</v>
      </c>
      <c r="W393" s="69"/>
      <c r="X393" s="69"/>
      <c r="Y393" s="580"/>
      <c r="Z393" s="37"/>
      <c r="AM393" s="267"/>
      <c r="AN393" s="267"/>
      <c r="AO393" s="267"/>
      <c r="AP393" s="267"/>
      <c r="AQ393" s="267"/>
      <c r="AS393" s="262"/>
    </row>
    <row r="394" spans="2:45" ht="18" customHeight="1" x14ac:dyDescent="0.25">
      <c r="B394" s="150"/>
      <c r="C394" s="525"/>
      <c r="D394" s="44" t="s">
        <v>280</v>
      </c>
      <c r="E394" s="17"/>
      <c r="F394" s="17"/>
      <c r="G394" s="21"/>
      <c r="H394" s="21"/>
      <c r="I394" s="21"/>
      <c r="J394" s="17"/>
      <c r="K394" s="29"/>
      <c r="L394" s="260"/>
      <c r="M394" s="29"/>
      <c r="N394" s="29"/>
      <c r="O394" s="696"/>
      <c r="P394" s="1618">
        <v>1110</v>
      </c>
      <c r="Q394" s="1619"/>
      <c r="R394" s="1637" t="str">
        <f>IF(U394=TRUE,P394,"")</f>
        <v/>
      </c>
      <c r="S394" s="1638"/>
      <c r="T394" s="1832"/>
      <c r="U394" s="543" t="b">
        <v>0</v>
      </c>
      <c r="W394" s="69"/>
      <c r="X394" s="69"/>
      <c r="Y394" s="580"/>
      <c r="Z394" s="37"/>
      <c r="AM394" s="267"/>
      <c r="AN394" s="267"/>
      <c r="AO394" s="267"/>
      <c r="AP394" s="267"/>
      <c r="AQ394" s="267"/>
      <c r="AS394" s="262"/>
    </row>
    <row r="395" spans="2:45" ht="18" customHeight="1" x14ac:dyDescent="0.25">
      <c r="B395" s="150"/>
      <c r="C395" s="533"/>
      <c r="D395" s="503" t="s">
        <v>703</v>
      </c>
      <c r="E395" s="21"/>
      <c r="F395" s="49"/>
      <c r="G395" s="503" t="s">
        <v>707</v>
      </c>
      <c r="H395" s="21"/>
      <c r="I395" s="21"/>
      <c r="J395" s="49"/>
      <c r="K395" s="62" t="s">
        <v>777</v>
      </c>
      <c r="L395" s="21"/>
      <c r="M395" s="694" t="s">
        <v>29</v>
      </c>
      <c r="N395" s="134"/>
      <c r="O395" s="134"/>
      <c r="P395" s="1923"/>
      <c r="Q395" s="1923"/>
      <c r="R395" s="1631"/>
      <c r="S395" s="1842"/>
      <c r="T395" s="1843"/>
      <c r="U395" s="543" t="b">
        <v>0</v>
      </c>
      <c r="W395" s="69"/>
      <c r="X395" s="69"/>
      <c r="Y395"/>
      <c r="Z395"/>
      <c r="AM395" s="267"/>
      <c r="AN395" s="267"/>
      <c r="AO395" s="267"/>
      <c r="AP395" s="267"/>
      <c r="AQ395" s="267"/>
      <c r="AS395" s="262"/>
    </row>
    <row r="396" spans="2:45" ht="18" customHeight="1" x14ac:dyDescent="0.25">
      <c r="B396" s="150"/>
      <c r="C396" s="961"/>
      <c r="D396" s="968" t="s">
        <v>738</v>
      </c>
      <c r="E396" s="12"/>
      <c r="G396" s="83" t="s">
        <v>281</v>
      </c>
      <c r="H396" s="12"/>
      <c r="I396" s="12"/>
      <c r="K396" s="83" t="s">
        <v>778</v>
      </c>
      <c r="L396" s="419"/>
      <c r="M396" s="83" t="s">
        <v>31</v>
      </c>
      <c r="P396" s="1599"/>
      <c r="Q396" s="1599"/>
      <c r="R396" s="1599"/>
      <c r="S396" s="1663"/>
      <c r="T396" s="1896"/>
      <c r="U396" s="543"/>
      <c r="W396" s="69"/>
      <c r="X396" s="69"/>
      <c r="Y396"/>
      <c r="Z396"/>
      <c r="AM396" s="267"/>
      <c r="AN396" s="267"/>
      <c r="AO396" s="267"/>
      <c r="AP396" s="267"/>
      <c r="AQ396" s="267"/>
      <c r="AS396" s="262"/>
    </row>
    <row r="397" spans="2:45" ht="18" customHeight="1" x14ac:dyDescent="0.25">
      <c r="B397" s="150"/>
      <c r="C397" s="963"/>
      <c r="D397" s="967" t="s">
        <v>705</v>
      </c>
      <c r="E397" s="969"/>
      <c r="F397" s="964"/>
      <c r="G397" s="967" t="s">
        <v>57</v>
      </c>
      <c r="H397" s="969"/>
      <c r="I397" s="969"/>
      <c r="J397" s="964"/>
      <c r="K397" s="967" t="s">
        <v>704</v>
      </c>
      <c r="L397" s="969"/>
      <c r="M397" s="538" t="s">
        <v>55</v>
      </c>
      <c r="N397" s="964"/>
      <c r="O397" s="964"/>
      <c r="P397" s="1827"/>
      <c r="Q397" s="1827"/>
      <c r="R397" s="1827"/>
      <c r="S397" s="1828"/>
      <c r="T397" s="1829"/>
      <c r="U397" s="543"/>
      <c r="W397" s="69"/>
      <c r="X397" s="69"/>
      <c r="Y397"/>
      <c r="Z397"/>
      <c r="AM397" s="267"/>
      <c r="AN397" s="267"/>
      <c r="AO397" s="267"/>
      <c r="AP397" s="267"/>
      <c r="AQ397" s="267"/>
      <c r="AS397" s="262"/>
    </row>
    <row r="398" spans="2:45" ht="18" customHeight="1" x14ac:dyDescent="0.25">
      <c r="B398" s="150"/>
      <c r="C398" s="1008" t="s">
        <v>751</v>
      </c>
      <c r="D398" s="878"/>
      <c r="E398" s="879"/>
      <c r="F398" s="879"/>
      <c r="G398" s="1009"/>
      <c r="H398" s="1009"/>
      <c r="I398" s="1009"/>
      <c r="J398" s="879"/>
      <c r="K398" s="880"/>
      <c r="L398" s="880"/>
      <c r="M398" s="1010"/>
      <c r="N398" s="880"/>
      <c r="O398" s="1830"/>
      <c r="P398" s="1831"/>
      <c r="Q398" s="1831"/>
      <c r="R398" s="1844"/>
      <c r="S398" s="1845"/>
      <c r="T398" s="1846"/>
      <c r="U398" s="543"/>
      <c r="W398" s="69"/>
      <c r="X398" s="69"/>
      <c r="Y398"/>
      <c r="Z398"/>
      <c r="AM398" s="267"/>
      <c r="AN398" s="267"/>
      <c r="AO398" s="267"/>
      <c r="AP398" s="267"/>
      <c r="AQ398" s="267"/>
      <c r="AS398" s="262"/>
    </row>
    <row r="399" spans="2:45" ht="18" customHeight="1" x14ac:dyDescent="0.25">
      <c r="B399" s="150"/>
      <c r="C399" s="525"/>
      <c r="D399" s="44" t="s">
        <v>279</v>
      </c>
      <c r="E399" s="17"/>
      <c r="F399" s="17"/>
      <c r="G399" s="21"/>
      <c r="H399" s="21"/>
      <c r="I399" s="21"/>
      <c r="J399" s="17"/>
      <c r="K399" s="29"/>
      <c r="L399" s="500"/>
      <c r="M399" s="500"/>
      <c r="N399" s="29"/>
      <c r="O399" s="695"/>
      <c r="P399" s="1736">
        <v>1005</v>
      </c>
      <c r="Q399" s="1737"/>
      <c r="R399" s="1637" t="str">
        <f>IF(U399=TRUE,P399,"")</f>
        <v/>
      </c>
      <c r="S399" s="1638"/>
      <c r="T399" s="1832"/>
      <c r="U399" s="543" t="b">
        <v>0</v>
      </c>
      <c r="W399" s="69"/>
      <c r="X399" s="69"/>
      <c r="Y399" s="580"/>
      <c r="Z399" s="37"/>
      <c r="AM399" s="267"/>
      <c r="AN399" s="267"/>
      <c r="AO399" s="267"/>
      <c r="AP399" s="267"/>
      <c r="AQ399" s="267"/>
      <c r="AS399" s="262"/>
    </row>
    <row r="400" spans="2:45" ht="18" customHeight="1" x14ac:dyDescent="0.25">
      <c r="B400" s="150"/>
      <c r="C400" s="533"/>
      <c r="D400" s="984" t="s">
        <v>280</v>
      </c>
      <c r="E400" s="21"/>
      <c r="F400" s="21"/>
      <c r="G400" s="21"/>
      <c r="H400" s="21"/>
      <c r="I400" s="21"/>
      <c r="J400" s="21"/>
      <c r="K400" s="134"/>
      <c r="L400" s="913"/>
      <c r="M400" s="1011"/>
      <c r="N400" s="134"/>
      <c r="O400" s="1012"/>
      <c r="P400" s="1668">
        <v>1360</v>
      </c>
      <c r="Q400" s="1839"/>
      <c r="R400" s="1630" t="str">
        <f>IF(U400=TRUE,P400,"")</f>
        <v/>
      </c>
      <c r="S400" s="1842"/>
      <c r="T400" s="1843"/>
      <c r="U400" s="543" t="b">
        <v>0</v>
      </c>
      <c r="W400" s="69"/>
      <c r="X400" s="69"/>
      <c r="Y400" s="580"/>
      <c r="Z400" s="37"/>
      <c r="AM400" s="267"/>
      <c r="AN400" s="267"/>
      <c r="AO400" s="267"/>
      <c r="AP400" s="267"/>
      <c r="AQ400" s="267"/>
      <c r="AS400" s="262"/>
    </row>
    <row r="401" spans="2:45" ht="18" customHeight="1" x14ac:dyDescent="0.25">
      <c r="B401" s="150"/>
      <c r="C401" s="959"/>
      <c r="D401" s="966" t="s">
        <v>58</v>
      </c>
      <c r="E401" s="885"/>
      <c r="F401" s="888"/>
      <c r="G401" s="885" t="s">
        <v>57</v>
      </c>
      <c r="H401" s="885"/>
      <c r="I401" s="885"/>
      <c r="J401" s="885"/>
      <c r="K401" s="885" t="s">
        <v>30</v>
      </c>
      <c r="L401" s="888"/>
      <c r="M401" s="885" t="s">
        <v>31</v>
      </c>
      <c r="N401" s="888"/>
      <c r="O401" s="888"/>
      <c r="P401" s="1840"/>
      <c r="Q401" s="1840"/>
      <c r="R401" s="1840"/>
      <c r="S401" s="1840"/>
      <c r="T401" s="1841"/>
      <c r="U401" s="543">
        <v>0</v>
      </c>
      <c r="W401" s="69"/>
      <c r="X401" s="69"/>
      <c r="Y401" s="580"/>
      <c r="Z401"/>
      <c r="AM401" s="267"/>
      <c r="AN401" s="267"/>
      <c r="AO401" s="267"/>
      <c r="AP401" s="267"/>
      <c r="AQ401" s="267"/>
      <c r="AS401" s="262"/>
    </row>
    <row r="402" spans="2:45" ht="18" customHeight="1" x14ac:dyDescent="0.25">
      <c r="B402" s="150"/>
      <c r="C402" s="963"/>
      <c r="D402" s="967" t="s">
        <v>708</v>
      </c>
      <c r="E402" s="538"/>
      <c r="F402" s="964"/>
      <c r="G402" s="538" t="s">
        <v>709</v>
      </c>
      <c r="H402" s="538"/>
      <c r="I402" s="538"/>
      <c r="J402" s="964"/>
      <c r="K402" s="538" t="s">
        <v>27</v>
      </c>
      <c r="L402" s="964"/>
      <c r="M402" s="538" t="s">
        <v>710</v>
      </c>
      <c r="N402" s="538"/>
      <c r="O402" s="964"/>
      <c r="P402" s="1827"/>
      <c r="Q402" s="1827"/>
      <c r="R402" s="1827"/>
      <c r="S402" s="1828"/>
      <c r="T402" s="1829"/>
      <c r="U402" s="543"/>
      <c r="W402" s="69"/>
      <c r="X402" s="69"/>
      <c r="Y402" s="580"/>
      <c r="Z402"/>
      <c r="AM402" s="267"/>
      <c r="AN402" s="267"/>
      <c r="AO402" s="267"/>
      <c r="AP402" s="267"/>
      <c r="AQ402" s="267"/>
      <c r="AS402" s="262"/>
    </row>
    <row r="403" spans="2:45" ht="18" customHeight="1" x14ac:dyDescent="0.25">
      <c r="B403" s="150"/>
      <c r="C403" s="1008" t="s">
        <v>811</v>
      </c>
      <c r="D403" s="878"/>
      <c r="E403" s="879"/>
      <c r="F403" s="879"/>
      <c r="G403" s="1009"/>
      <c r="H403" s="1009"/>
      <c r="I403" s="1009"/>
      <c r="J403" s="879"/>
      <c r="K403" s="880"/>
      <c r="L403" s="880"/>
      <c r="M403" s="1010"/>
      <c r="N403" s="880"/>
      <c r="O403" s="1830"/>
      <c r="P403" s="1831"/>
      <c r="Q403" s="1831"/>
      <c r="R403" s="1844"/>
      <c r="S403" s="1845"/>
      <c r="T403" s="1846"/>
      <c r="U403" s="543"/>
      <c r="W403" s="69"/>
      <c r="X403" s="69"/>
      <c r="Y403" s="580"/>
      <c r="AM403" s="267"/>
      <c r="AN403" s="267"/>
      <c r="AO403" s="267"/>
      <c r="AP403" s="267"/>
      <c r="AQ403" s="267"/>
      <c r="AS403" s="262"/>
    </row>
    <row r="404" spans="2:45" ht="18" customHeight="1" x14ac:dyDescent="0.25">
      <c r="B404" s="150"/>
      <c r="C404" s="525"/>
      <c r="D404" s="44" t="s">
        <v>279</v>
      </c>
      <c r="E404" s="17"/>
      <c r="F404" s="17"/>
      <c r="G404" s="21"/>
      <c r="H404" s="21"/>
      <c r="I404" s="21"/>
      <c r="J404" s="17"/>
      <c r="K404" s="29"/>
      <c r="L404" s="500"/>
      <c r="M404" s="500"/>
      <c r="N404" s="29"/>
      <c r="O404" s="695"/>
      <c r="P404" s="1736">
        <v>805</v>
      </c>
      <c r="Q404" s="1737"/>
      <c r="R404" s="1637" t="str">
        <f>IF(U404=TRUE,P404,"")</f>
        <v/>
      </c>
      <c r="S404" s="1638"/>
      <c r="T404" s="1832"/>
      <c r="U404" s="543" t="b">
        <v>0</v>
      </c>
      <c r="W404" s="69"/>
      <c r="X404" s="69"/>
      <c r="Y404" s="580"/>
      <c r="Z404" s="37"/>
      <c r="AM404" s="267"/>
      <c r="AN404" s="267"/>
      <c r="AO404" s="267"/>
      <c r="AP404" s="267"/>
      <c r="AQ404" s="267"/>
      <c r="AS404" s="262"/>
    </row>
    <row r="405" spans="2:45" ht="18" customHeight="1" x14ac:dyDescent="0.25">
      <c r="B405" s="150"/>
      <c r="C405" s="533"/>
      <c r="D405" s="984" t="s">
        <v>280</v>
      </c>
      <c r="E405" s="21"/>
      <c r="F405" s="21"/>
      <c r="G405" s="21"/>
      <c r="H405" s="21"/>
      <c r="I405" s="21"/>
      <c r="J405" s="21"/>
      <c r="K405" s="134"/>
      <c r="L405" s="227"/>
      <c r="M405" s="1011"/>
      <c r="N405" s="134"/>
      <c r="O405" s="1012"/>
      <c r="P405" s="1668">
        <v>1165</v>
      </c>
      <c r="Q405" s="1839"/>
      <c r="R405" s="1630" t="str">
        <f>IF(U405=TRUE,P405,"")</f>
        <v/>
      </c>
      <c r="S405" s="1842"/>
      <c r="T405" s="1843"/>
      <c r="U405" s="543" t="b">
        <v>0</v>
      </c>
      <c r="W405" s="69"/>
      <c r="X405" s="69"/>
      <c r="Y405" s="580"/>
      <c r="Z405" s="37"/>
      <c r="AM405" s="267"/>
      <c r="AN405" s="267"/>
      <c r="AO405" s="267"/>
      <c r="AP405" s="267"/>
      <c r="AQ405" s="267"/>
      <c r="AS405" s="262"/>
    </row>
    <row r="406" spans="2:45" ht="18" customHeight="1" x14ac:dyDescent="0.25">
      <c r="B406" s="150"/>
      <c r="C406" s="834"/>
      <c r="D406" s="839" t="s">
        <v>713</v>
      </c>
      <c r="E406" s="840"/>
      <c r="F406" s="840"/>
      <c r="G406" s="840"/>
      <c r="H406" s="840"/>
      <c r="I406" s="840"/>
      <c r="J406" s="840"/>
      <c r="K406" s="840"/>
      <c r="L406" s="842"/>
      <c r="M406" s="837"/>
      <c r="N406" s="837"/>
      <c r="O406" s="837"/>
      <c r="P406" s="1838"/>
      <c r="Q406" s="1838"/>
      <c r="R406" s="1852"/>
      <c r="S406" s="1863"/>
      <c r="T406" s="1864"/>
      <c r="U406" s="543">
        <v>0</v>
      </c>
      <c r="W406" s="69"/>
      <c r="X406" s="69"/>
      <c r="Y406" s="580"/>
      <c r="AM406" s="267"/>
      <c r="AN406" s="267"/>
      <c r="AO406" s="267"/>
      <c r="AP406" s="267"/>
      <c r="AQ406" s="267"/>
      <c r="AS406" s="262"/>
    </row>
    <row r="407" spans="2:45" ht="18" customHeight="1" x14ac:dyDescent="0.25">
      <c r="B407" s="150"/>
      <c r="C407" s="1008" t="s">
        <v>752</v>
      </c>
      <c r="D407" s="878"/>
      <c r="E407" s="879"/>
      <c r="F407" s="879"/>
      <c r="G407" s="656"/>
      <c r="H407" s="1009"/>
      <c r="I407" s="1009"/>
      <c r="J407" s="879"/>
      <c r="K407" s="880"/>
      <c r="L407" s="880"/>
      <c r="M407" s="1010"/>
      <c r="N407" s="880"/>
      <c r="O407" s="1830"/>
      <c r="P407" s="1831"/>
      <c r="Q407" s="1831"/>
      <c r="R407" s="1844"/>
      <c r="S407" s="1845"/>
      <c r="T407" s="1846"/>
      <c r="U407" s="543"/>
      <c r="W407" s="69"/>
      <c r="X407" s="69"/>
      <c r="Y407" s="580"/>
      <c r="AM407" s="267"/>
      <c r="AN407" s="267"/>
      <c r="AO407" s="267"/>
      <c r="AP407" s="267"/>
      <c r="AQ407" s="267"/>
      <c r="AS407" s="262"/>
    </row>
    <row r="408" spans="2:45" ht="18" customHeight="1" x14ac:dyDescent="0.25">
      <c r="B408" s="150"/>
      <c r="C408" s="525"/>
      <c r="D408" s="44" t="s">
        <v>279</v>
      </c>
      <c r="E408" s="17"/>
      <c r="F408" s="17"/>
      <c r="G408" s="760"/>
      <c r="H408" s="21"/>
      <c r="I408" s="21"/>
      <c r="J408" s="17"/>
      <c r="K408" s="29"/>
      <c r="L408" s="500"/>
      <c r="M408" s="500"/>
      <c r="N408" s="29"/>
      <c r="O408" s="695"/>
      <c r="P408" s="1736">
        <v>1075</v>
      </c>
      <c r="Q408" s="1737"/>
      <c r="R408" s="1637" t="str">
        <f>IF(U408=TRUE,P408,"")</f>
        <v/>
      </c>
      <c r="S408" s="1638"/>
      <c r="T408" s="1832"/>
      <c r="U408" s="543" t="b">
        <v>0</v>
      </c>
      <c r="W408" s="69"/>
      <c r="X408" s="69"/>
      <c r="Y408" s="580"/>
      <c r="Z408" s="37"/>
      <c r="AM408" s="267"/>
      <c r="AN408" s="267"/>
      <c r="AO408" s="267"/>
      <c r="AP408" s="267"/>
      <c r="AQ408" s="267"/>
      <c r="AS408" s="262"/>
    </row>
    <row r="409" spans="2:45" ht="18" customHeight="1" x14ac:dyDescent="0.25">
      <c r="B409" s="150"/>
      <c r="C409" s="533"/>
      <c r="D409" s="984" t="s">
        <v>280</v>
      </c>
      <c r="E409" s="21"/>
      <c r="F409" s="21"/>
      <c r="G409" s="1013"/>
      <c r="H409" s="21"/>
      <c r="I409" s="21"/>
      <c r="J409" s="21"/>
      <c r="K409" s="134"/>
      <c r="L409" s="227"/>
      <c r="M409" s="1011"/>
      <c r="N409" s="134"/>
      <c r="O409" s="1012"/>
      <c r="P409" s="1668">
        <v>1430</v>
      </c>
      <c r="Q409" s="1839"/>
      <c r="R409" s="1630" t="str">
        <f>IF(U409=TRUE,P409,"")</f>
        <v/>
      </c>
      <c r="S409" s="1842"/>
      <c r="T409" s="1843"/>
      <c r="U409" s="543" t="b">
        <v>0</v>
      </c>
      <c r="W409" s="69"/>
      <c r="X409" s="69"/>
      <c r="Y409" s="580"/>
      <c r="Z409" s="37"/>
      <c r="AM409" s="267"/>
      <c r="AN409" s="267"/>
      <c r="AO409" s="267"/>
      <c r="AP409" s="267"/>
      <c r="AQ409" s="267"/>
      <c r="AS409" s="262"/>
    </row>
    <row r="410" spans="2:45" ht="18" customHeight="1" x14ac:dyDescent="0.25">
      <c r="B410" s="150"/>
      <c r="C410" s="834"/>
      <c r="D410" s="1014" t="s">
        <v>1076</v>
      </c>
      <c r="E410" s="837"/>
      <c r="F410" s="840"/>
      <c r="G410" s="837"/>
      <c r="H410" s="1015" t="s">
        <v>711</v>
      </c>
      <c r="I410" s="837"/>
      <c r="J410" s="840" t="s">
        <v>779</v>
      </c>
      <c r="K410" s="837"/>
      <c r="L410" s="915" t="s">
        <v>359</v>
      </c>
      <c r="M410" s="837"/>
      <c r="N410" s="837"/>
      <c r="O410" s="837"/>
      <c r="P410" s="1852"/>
      <c r="Q410" s="1852"/>
      <c r="R410" s="1852"/>
      <c r="S410" s="1852"/>
      <c r="T410" s="1865"/>
      <c r="U410" s="543">
        <v>0</v>
      </c>
      <c r="W410" s="69"/>
      <c r="X410" s="69"/>
      <c r="AM410" s="267"/>
      <c r="AN410" s="267"/>
      <c r="AO410" s="267"/>
      <c r="AP410" s="267"/>
      <c r="AQ410" s="267"/>
      <c r="AS410" s="262"/>
    </row>
    <row r="411" spans="2:45" ht="18" hidden="1" customHeight="1" x14ac:dyDescent="0.25">
      <c r="B411" s="150"/>
      <c r="C411" s="527"/>
      <c r="D411" s="962"/>
      <c r="E411" s="529"/>
      <c r="F411" s="529"/>
      <c r="H411" s="529"/>
      <c r="I411" s="529"/>
      <c r="J411" s="529"/>
      <c r="K411" s="530"/>
      <c r="L411" s="530"/>
      <c r="M411" s="531"/>
      <c r="N411" s="530"/>
      <c r="O411" s="1849"/>
      <c r="P411" s="1850"/>
      <c r="Q411" s="1851"/>
      <c r="R411" s="1860"/>
      <c r="S411" s="1861"/>
      <c r="T411" s="1862"/>
      <c r="U411" s="543"/>
      <c r="W411" s="69"/>
      <c r="X411" s="69"/>
      <c r="AM411" s="267"/>
      <c r="AN411" s="267"/>
      <c r="AO411" s="267"/>
      <c r="AP411" s="267"/>
      <c r="AQ411" s="267"/>
      <c r="AS411" s="262"/>
    </row>
    <row r="412" spans="2:45" ht="18" customHeight="1" x14ac:dyDescent="0.25">
      <c r="B412" s="150"/>
      <c r="C412" s="834"/>
      <c r="D412" s="1014" t="s">
        <v>1077</v>
      </c>
      <c r="E412" s="840"/>
      <c r="F412" s="840"/>
      <c r="G412" s="837"/>
      <c r="H412" s="1015" t="s">
        <v>711</v>
      </c>
      <c r="I412" s="840"/>
      <c r="J412" s="1847" t="s">
        <v>768</v>
      </c>
      <c r="K412" s="1847"/>
      <c r="L412" s="915" t="s">
        <v>780</v>
      </c>
      <c r="M412" s="840"/>
      <c r="N412" s="839" t="s">
        <v>55</v>
      </c>
      <c r="O412" s="837"/>
      <c r="P412" s="1852"/>
      <c r="Q412" s="1852"/>
      <c r="R412" s="1852"/>
      <c r="S412" s="1852"/>
      <c r="T412" s="1865"/>
      <c r="U412" s="543">
        <v>0</v>
      </c>
      <c r="W412" s="69"/>
      <c r="X412" s="69"/>
      <c r="AM412" s="267"/>
      <c r="AN412" s="267"/>
      <c r="AO412" s="267"/>
      <c r="AP412" s="267"/>
      <c r="AQ412" s="267"/>
      <c r="AS412" s="262"/>
    </row>
    <row r="413" spans="2:45" ht="18" customHeight="1" x14ac:dyDescent="0.25">
      <c r="B413" s="150"/>
      <c r="C413" s="834"/>
      <c r="D413" s="1014" t="s">
        <v>1078</v>
      </c>
      <c r="E413" s="840"/>
      <c r="F413" s="840"/>
      <c r="G413" s="837"/>
      <c r="H413" s="1015" t="s">
        <v>711</v>
      </c>
      <c r="I413" s="840"/>
      <c r="J413" s="1847" t="s">
        <v>768</v>
      </c>
      <c r="K413" s="1847"/>
      <c r="L413" s="1848"/>
      <c r="M413" s="1848"/>
      <c r="N413" s="837"/>
      <c r="O413" s="837"/>
      <c r="P413" s="1852"/>
      <c r="Q413" s="1852"/>
      <c r="R413" s="1852"/>
      <c r="S413" s="1852"/>
      <c r="T413" s="1865"/>
      <c r="U413" s="543">
        <v>0</v>
      </c>
      <c r="W413" s="69"/>
      <c r="X413" s="69"/>
      <c r="AM413" s="267"/>
      <c r="AN413" s="267"/>
      <c r="AO413" s="267"/>
      <c r="AP413" s="267"/>
      <c r="AQ413" s="267"/>
      <c r="AS413" s="262"/>
    </row>
    <row r="414" spans="2:45" ht="18" customHeight="1" x14ac:dyDescent="0.25">
      <c r="B414" s="150"/>
      <c r="C414" s="788" t="s">
        <v>767</v>
      </c>
      <c r="D414" s="654"/>
      <c r="E414" s="656"/>
      <c r="F414" s="656"/>
      <c r="G414" s="656"/>
      <c r="H414" s="656"/>
      <c r="I414" s="656"/>
      <c r="J414" s="656"/>
      <c r="K414" s="651"/>
      <c r="L414" s="651"/>
      <c r="M414" s="657"/>
      <c r="N414" s="651"/>
      <c r="O414" s="658"/>
      <c r="P414" s="658"/>
      <c r="Q414" s="658"/>
      <c r="R414" s="658"/>
      <c r="S414" s="658"/>
      <c r="T414" s="659"/>
      <c r="U414" s="543"/>
      <c r="W414" s="69"/>
      <c r="X414" s="69"/>
      <c r="AM414" s="267"/>
      <c r="AN414" s="267"/>
      <c r="AO414" s="267"/>
      <c r="AP414" s="267"/>
      <c r="AQ414" s="267"/>
      <c r="AS414" s="262"/>
    </row>
    <row r="415" spans="2:45" s="568" customFormat="1" ht="18" customHeight="1" x14ac:dyDescent="0.25">
      <c r="B415" s="697"/>
      <c r="C415" s="1016"/>
      <c r="D415" s="844" t="s">
        <v>1074</v>
      </c>
      <c r="E415" s="702"/>
      <c r="F415" s="702"/>
      <c r="G415" s="702"/>
      <c r="H415" s="702"/>
      <c r="I415" s="702"/>
      <c r="J415" s="702"/>
      <c r="K415" s="703"/>
      <c r="L415" s="703"/>
      <c r="M415" s="845"/>
      <c r="N415" s="703"/>
      <c r="O415" s="846"/>
      <c r="P415" s="1903"/>
      <c r="Q415" s="1903"/>
      <c r="R415" s="1903"/>
      <c r="S415" s="1903"/>
      <c r="T415" s="1912"/>
      <c r="U415" s="597"/>
      <c r="W415" s="569"/>
      <c r="X415" s="569"/>
      <c r="AB415" s="569"/>
      <c r="AM415" s="699"/>
      <c r="AN415" s="699"/>
      <c r="AO415" s="699"/>
      <c r="AP415" s="699"/>
      <c r="AQ415" s="699"/>
      <c r="AS415" s="570"/>
    </row>
    <row r="416" spans="2:45" s="568" customFormat="1" ht="18" customHeight="1" x14ac:dyDescent="0.25">
      <c r="B416" s="697"/>
      <c r="C416" s="1017"/>
      <c r="D416" s="1018"/>
      <c r="E416" s="1019"/>
      <c r="F416" s="1019"/>
      <c r="G416" s="1019"/>
      <c r="H416" s="1019"/>
      <c r="I416" s="1019"/>
      <c r="J416" s="1019"/>
      <c r="K416" s="711"/>
      <c r="L416" s="711"/>
      <c r="M416" s="1020"/>
      <c r="N416" s="711"/>
      <c r="O416" s="914"/>
      <c r="P416" s="914"/>
      <c r="Q416" s="914"/>
      <c r="R416" s="914"/>
      <c r="S416" s="914"/>
      <c r="T416" s="1021"/>
      <c r="U416" s="597">
        <v>0</v>
      </c>
      <c r="W416" s="569"/>
      <c r="X416" s="569"/>
      <c r="AB416" s="569"/>
      <c r="AM416" s="699"/>
      <c r="AN416" s="699"/>
      <c r="AO416" s="699"/>
      <c r="AP416" s="699"/>
      <c r="AQ416" s="699"/>
      <c r="AS416" s="570"/>
    </row>
    <row r="417" spans="2:45" s="568" customFormat="1" ht="18" customHeight="1" x14ac:dyDescent="0.25">
      <c r="B417" s="697"/>
      <c r="C417" s="1016"/>
      <c r="D417" s="844" t="s">
        <v>823</v>
      </c>
      <c r="E417" s="702"/>
      <c r="F417" s="702"/>
      <c r="G417" s="702"/>
      <c r="H417" s="702"/>
      <c r="I417" s="702"/>
      <c r="J417" s="702"/>
      <c r="K417" s="703"/>
      <c r="L417" s="703"/>
      <c r="M417" s="845"/>
      <c r="N417" s="1378" t="s">
        <v>739</v>
      </c>
      <c r="O417" s="789"/>
      <c r="P417" s="1925">
        <v>45</v>
      </c>
      <c r="Q417" s="1925"/>
      <c r="R417" s="1925">
        <f>O417*P417</f>
        <v>0</v>
      </c>
      <c r="S417" s="1925"/>
      <c r="T417" s="1926"/>
      <c r="U417" s="597">
        <v>0</v>
      </c>
      <c r="W417" s="569"/>
      <c r="X417" s="569"/>
      <c r="Z417" s="37"/>
      <c r="AB417" s="569"/>
      <c r="AM417" s="699"/>
      <c r="AN417" s="699"/>
      <c r="AO417" s="699"/>
      <c r="AP417" s="699"/>
      <c r="AQ417" s="699"/>
      <c r="AS417" s="570"/>
    </row>
    <row r="418" spans="2:45" s="568" customFormat="1" ht="18" customHeight="1" x14ac:dyDescent="0.25">
      <c r="B418" s="697"/>
      <c r="C418" s="1017"/>
      <c r="D418" s="1018"/>
      <c r="E418" s="1019"/>
      <c r="F418" s="1019"/>
      <c r="G418" s="1019"/>
      <c r="H418" s="1019"/>
      <c r="I418" s="1019"/>
      <c r="J418" s="1019"/>
      <c r="K418" s="711"/>
      <c r="L418" s="711"/>
      <c r="M418" s="1020"/>
      <c r="N418" s="711"/>
      <c r="O418" s="704"/>
      <c r="P418" s="1853"/>
      <c r="Q418" s="1853"/>
      <c r="R418" s="1853"/>
      <c r="S418" s="1853"/>
      <c r="T418" s="1854"/>
      <c r="U418" s="597">
        <v>0</v>
      </c>
      <c r="W418" s="569"/>
      <c r="X418" s="569"/>
      <c r="AB418" s="569"/>
      <c r="AM418" s="699"/>
      <c r="AN418" s="699"/>
      <c r="AO418" s="699"/>
      <c r="AP418" s="699"/>
      <c r="AQ418" s="699"/>
      <c r="AS418" s="570"/>
    </row>
    <row r="419" spans="2:45" ht="60" customHeight="1" x14ac:dyDescent="0.25">
      <c r="B419" s="539"/>
      <c r="C419" s="534"/>
      <c r="D419" s="535"/>
      <c r="E419" s="83"/>
      <c r="F419" s="536"/>
      <c r="G419" s="83"/>
      <c r="H419" s="83"/>
      <c r="I419" s="83"/>
      <c r="J419" s="83"/>
      <c r="K419" s="83"/>
      <c r="L419" s="502"/>
      <c r="O419" s="153"/>
      <c r="P419" s="153"/>
      <c r="Q419" s="153"/>
      <c r="R419" s="153"/>
      <c r="S419" s="153"/>
      <c r="T419" s="537"/>
      <c r="U419" s="554"/>
      <c r="W419" s="69"/>
      <c r="X419" s="69"/>
      <c r="AM419" s="267"/>
      <c r="AN419" s="267"/>
      <c r="AO419" s="267"/>
      <c r="AP419" s="267"/>
      <c r="AQ419" s="267"/>
    </row>
    <row r="420" spans="2:45" ht="6.2" customHeight="1" x14ac:dyDescent="0.25">
      <c r="B420" s="150"/>
      <c r="C420" s="534"/>
      <c r="D420" s="535"/>
      <c r="E420" s="83"/>
      <c r="F420" s="536"/>
      <c r="G420" s="83"/>
      <c r="H420" s="83"/>
      <c r="I420" s="83"/>
      <c r="J420" s="83"/>
      <c r="K420" s="83"/>
      <c r="L420" s="502"/>
      <c r="O420" s="153"/>
      <c r="P420" s="153"/>
      <c r="Q420" s="153"/>
      <c r="R420" s="153"/>
      <c r="S420" s="153"/>
      <c r="T420" s="537"/>
      <c r="U420" s="543"/>
      <c r="W420" s="69"/>
      <c r="X420" s="69"/>
      <c r="AM420" s="267"/>
      <c r="AN420" s="267"/>
      <c r="AO420" s="267"/>
      <c r="AP420" s="267"/>
      <c r="AQ420" s="267"/>
    </row>
    <row r="421" spans="2:45" ht="15.75" customHeight="1" x14ac:dyDescent="0.25">
      <c r="B421" s="150"/>
      <c r="C421" s="534"/>
      <c r="D421" s="535"/>
      <c r="E421" s="83"/>
      <c r="F421" s="536"/>
      <c r="G421" s="83"/>
      <c r="H421" s="83"/>
      <c r="I421" s="83"/>
      <c r="J421" s="83"/>
      <c r="K421" s="83"/>
      <c r="L421" s="655" t="s">
        <v>813</v>
      </c>
      <c r="M421" s="651"/>
      <c r="N421" s="651"/>
      <c r="O421" s="782"/>
      <c r="P421" s="782"/>
      <c r="Q421" s="782"/>
      <c r="R421" s="782"/>
      <c r="S421" s="782"/>
      <c r="T421" s="783"/>
      <c r="U421" s="543"/>
      <c r="W421" s="69"/>
      <c r="X421" s="69"/>
      <c r="AM421" s="267"/>
      <c r="AN421" s="267"/>
      <c r="AO421" s="267"/>
      <c r="AP421" s="267"/>
      <c r="AQ421" s="267"/>
    </row>
    <row r="422" spans="2:45" ht="6.2" customHeight="1" x14ac:dyDescent="0.25">
      <c r="B422" s="150"/>
      <c r="C422" s="534"/>
      <c r="D422" s="535"/>
      <c r="E422" s="83"/>
      <c r="F422" s="536"/>
      <c r="G422" s="83"/>
      <c r="H422" s="83"/>
      <c r="I422" s="83"/>
      <c r="J422" s="83"/>
      <c r="K422" s="83"/>
      <c r="L422" s="535"/>
      <c r="O422" s="153"/>
      <c r="P422" s="153"/>
      <c r="Q422" s="153"/>
      <c r="R422" s="153"/>
      <c r="S422" s="153"/>
      <c r="T422" s="153"/>
      <c r="U422" s="543"/>
      <c r="W422" s="69"/>
      <c r="X422" s="69"/>
      <c r="AM422" s="267"/>
      <c r="AN422" s="267"/>
      <c r="AO422" s="267"/>
      <c r="AP422" s="267"/>
      <c r="AQ422" s="267"/>
    </row>
    <row r="423" spans="2:45" ht="18" customHeight="1" x14ac:dyDescent="0.25">
      <c r="B423" s="150"/>
      <c r="C423" s="534"/>
      <c r="D423" s="535"/>
      <c r="E423" s="83"/>
      <c r="F423" s="536"/>
      <c r="G423" s="83"/>
      <c r="H423" s="83"/>
      <c r="I423" s="83"/>
      <c r="J423" s="83"/>
      <c r="K423" s="83"/>
      <c r="L423" s="992" t="s">
        <v>814</v>
      </c>
      <c r="M423" s="134"/>
      <c r="N423" s="134"/>
      <c r="O423" s="993"/>
      <c r="P423" s="993"/>
      <c r="Q423" s="993"/>
      <c r="R423" s="993"/>
      <c r="S423" s="993"/>
      <c r="T423" s="1023"/>
      <c r="U423" s="543"/>
      <c r="W423" s="69"/>
      <c r="X423" s="69"/>
      <c r="AM423" s="267"/>
      <c r="AN423" s="267"/>
      <c r="AO423" s="267"/>
      <c r="AP423" s="267"/>
      <c r="AQ423" s="267"/>
    </row>
    <row r="424" spans="2:45" ht="18" customHeight="1" x14ac:dyDescent="0.25">
      <c r="B424" s="150"/>
      <c r="C424" s="534"/>
      <c r="D424" s="535"/>
      <c r="E424" s="83"/>
      <c r="F424" s="536"/>
      <c r="G424" s="83"/>
      <c r="H424" s="83"/>
      <c r="I424" s="83"/>
      <c r="J424" s="83"/>
      <c r="K424" s="83"/>
      <c r="L424" s="1022" t="s">
        <v>815</v>
      </c>
      <c r="M424" s="986"/>
      <c r="N424" s="64"/>
      <c r="O424" s="64"/>
      <c r="P424" s="1986">
        <v>215</v>
      </c>
      <c r="Q424" s="1988"/>
      <c r="R424" s="1986" t="str">
        <f>IF(U424=3,P424,"")</f>
        <v/>
      </c>
      <c r="S424" s="1987"/>
      <c r="T424" s="1988"/>
      <c r="U424" s="543">
        <v>0</v>
      </c>
      <c r="W424" s="69"/>
      <c r="X424" s="69"/>
      <c r="Z424" s="37"/>
      <c r="AM424" s="267"/>
      <c r="AN424" s="267"/>
      <c r="AO424" s="267"/>
      <c r="AP424" s="267"/>
      <c r="AQ424" s="267"/>
    </row>
    <row r="425" spans="2:45" ht="18" customHeight="1" x14ac:dyDescent="0.25">
      <c r="B425" s="150"/>
      <c r="C425" s="534"/>
      <c r="D425" s="535"/>
      <c r="E425" s="83"/>
      <c r="F425" s="536"/>
      <c r="G425" s="83"/>
      <c r="H425" s="83"/>
      <c r="I425" s="83"/>
      <c r="J425" s="83"/>
      <c r="K425" s="83"/>
      <c r="L425" s="987" t="s">
        <v>816</v>
      </c>
      <c r="M425" s="49"/>
      <c r="N425" s="49"/>
      <c r="O425" s="985"/>
      <c r="P425" s="985"/>
      <c r="Q425" s="985"/>
      <c r="R425" s="985"/>
      <c r="S425" s="985"/>
      <c r="T425" s="988"/>
      <c r="U425" s="543"/>
      <c r="W425" s="69"/>
      <c r="X425" s="69"/>
      <c r="AM425" s="267"/>
      <c r="AN425" s="267"/>
      <c r="AO425" s="267"/>
      <c r="AP425" s="267"/>
      <c r="AQ425" s="267"/>
    </row>
    <row r="426" spans="2:45" ht="18" customHeight="1" x14ac:dyDescent="0.25">
      <c r="B426" s="150"/>
      <c r="C426" s="534"/>
      <c r="D426" s="535"/>
      <c r="E426" s="83"/>
      <c r="F426" s="536"/>
      <c r="G426" s="83"/>
      <c r="H426" s="83"/>
      <c r="I426" s="83"/>
      <c r="J426" s="83"/>
      <c r="K426" s="83"/>
      <c r="L426" s="991" t="s">
        <v>818</v>
      </c>
      <c r="M426" s="12"/>
      <c r="N426" s="12" t="s">
        <v>55</v>
      </c>
      <c r="O426" s="12"/>
      <c r="P426" s="64" t="s">
        <v>817</v>
      </c>
      <c r="Q426" s="64"/>
      <c r="R426" s="64" t="s">
        <v>780</v>
      </c>
      <c r="S426" s="64"/>
      <c r="T426" s="990"/>
      <c r="U426" s="543">
        <v>0</v>
      </c>
      <c r="W426" s="69"/>
      <c r="X426" s="69"/>
      <c r="AM426" s="267"/>
      <c r="AN426" s="267"/>
      <c r="AO426" s="267"/>
      <c r="AP426" s="267"/>
      <c r="AQ426" s="267"/>
    </row>
    <row r="427" spans="2:45" ht="18" customHeight="1" x14ac:dyDescent="0.25">
      <c r="B427" s="150"/>
      <c r="C427" s="534"/>
      <c r="D427" s="535"/>
      <c r="E427" s="83"/>
      <c r="F427" s="536"/>
      <c r="G427" s="83"/>
      <c r="H427" s="83"/>
      <c r="I427" s="83"/>
      <c r="J427" s="83"/>
      <c r="K427" s="83"/>
      <c r="L427" s="992" t="s">
        <v>819</v>
      </c>
      <c r="M427" s="134"/>
      <c r="N427" s="134"/>
      <c r="O427" s="993"/>
      <c r="P427" s="153"/>
      <c r="Q427" s="153"/>
      <c r="R427" s="153"/>
      <c r="S427" s="153"/>
      <c r="T427" s="1025"/>
      <c r="U427" s="543"/>
      <c r="W427" s="69"/>
      <c r="X427" s="69"/>
      <c r="AM427" s="267"/>
      <c r="AN427" s="267"/>
      <c r="AO427" s="267"/>
      <c r="AP427" s="267"/>
      <c r="AQ427" s="267"/>
    </row>
    <row r="428" spans="2:45" ht="18" customHeight="1" x14ac:dyDescent="0.25">
      <c r="B428" s="150"/>
      <c r="C428" s="534"/>
      <c r="D428" s="535"/>
      <c r="E428" s="83"/>
      <c r="F428" s="536"/>
      <c r="G428" s="83"/>
      <c r="H428" s="83"/>
      <c r="I428" s="83"/>
      <c r="J428" s="83"/>
      <c r="K428" s="83"/>
      <c r="L428" s="1024" t="s">
        <v>815</v>
      </c>
      <c r="M428" s="926"/>
      <c r="N428" s="103"/>
      <c r="O428" s="103"/>
      <c r="P428" s="1989">
        <v>230</v>
      </c>
      <c r="Q428" s="1990"/>
      <c r="R428" s="1989" t="str">
        <f>IF(U428=3,P428,"")</f>
        <v/>
      </c>
      <c r="S428" s="1991"/>
      <c r="T428" s="1990"/>
      <c r="U428" s="543">
        <v>0</v>
      </c>
      <c r="W428" s="69"/>
      <c r="X428" s="69"/>
      <c r="Z428" s="37"/>
      <c r="AM428" s="267"/>
      <c r="AN428" s="267"/>
      <c r="AO428" s="267"/>
      <c r="AP428" s="267"/>
      <c r="AQ428" s="267"/>
    </row>
    <row r="429" spans="2:45" ht="6.2" customHeight="1" x14ac:dyDescent="0.25">
      <c r="B429" s="150"/>
      <c r="C429" s="534"/>
      <c r="D429" s="535"/>
      <c r="E429" s="83"/>
      <c r="F429" s="536"/>
      <c r="G429" s="83"/>
      <c r="H429" s="83"/>
      <c r="I429" s="83"/>
      <c r="J429" s="83"/>
      <c r="K429" s="83"/>
      <c r="L429" s="784"/>
      <c r="M429" s="785"/>
      <c r="N429" s="12"/>
      <c r="O429" s="12"/>
      <c r="P429" s="786"/>
      <c r="Q429" s="786"/>
      <c r="R429" s="786"/>
      <c r="S429" s="786"/>
      <c r="T429" s="786"/>
      <c r="U429" s="543"/>
      <c r="W429" s="69"/>
      <c r="X429" s="69"/>
      <c r="AM429" s="267"/>
      <c r="AN429" s="267"/>
      <c r="AO429" s="267"/>
      <c r="AP429" s="267"/>
      <c r="AQ429" s="267"/>
    </row>
    <row r="430" spans="2:45" ht="18" customHeight="1" x14ac:dyDescent="0.25">
      <c r="B430" s="150"/>
      <c r="C430" s="534"/>
      <c r="D430" s="535"/>
      <c r="E430" s="83"/>
      <c r="F430" s="536"/>
      <c r="G430" s="83"/>
      <c r="H430" s="83"/>
      <c r="I430" s="83"/>
      <c r="J430" s="83"/>
      <c r="K430" s="83"/>
      <c r="L430" s="655" t="s">
        <v>820</v>
      </c>
      <c r="M430" s="651"/>
      <c r="N430" s="651"/>
      <c r="O430" s="782"/>
      <c r="P430" s="782"/>
      <c r="Q430" s="782"/>
      <c r="R430" s="782"/>
      <c r="S430" s="782"/>
      <c r="T430" s="783"/>
      <c r="U430" s="543"/>
      <c r="W430" s="69"/>
      <c r="X430" s="69"/>
      <c r="AM430" s="267"/>
      <c r="AN430" s="267"/>
      <c r="AO430" s="267"/>
      <c r="AP430" s="267"/>
      <c r="AQ430" s="267"/>
    </row>
    <row r="431" spans="2:45" ht="6.2" customHeight="1" x14ac:dyDescent="0.25">
      <c r="B431" s="150"/>
      <c r="C431" s="534"/>
      <c r="D431" s="535"/>
      <c r="E431" s="83"/>
      <c r="F431" s="536"/>
      <c r="G431" s="83"/>
      <c r="H431" s="83"/>
      <c r="I431" s="83"/>
      <c r="J431" s="83"/>
      <c r="K431" s="83"/>
      <c r="L431" s="535"/>
      <c r="O431" s="153"/>
      <c r="P431" s="153"/>
      <c r="Q431" s="153"/>
      <c r="R431" s="153"/>
      <c r="S431" s="153"/>
      <c r="T431" s="153"/>
      <c r="U431" s="543"/>
      <c r="W431" s="69"/>
      <c r="X431" s="69"/>
      <c r="AM431" s="267"/>
      <c r="AN431" s="267"/>
      <c r="AO431" s="267"/>
      <c r="AP431" s="267"/>
      <c r="AQ431" s="267"/>
    </row>
    <row r="432" spans="2:45" ht="18" customHeight="1" x14ac:dyDescent="0.25">
      <c r="B432" s="150"/>
      <c r="C432" s="534"/>
      <c r="D432" s="535"/>
      <c r="E432" s="83"/>
      <c r="F432" s="536"/>
      <c r="G432" s="83"/>
      <c r="H432" s="83"/>
      <c r="I432" s="83"/>
      <c r="J432" s="83"/>
      <c r="K432" s="83"/>
      <c r="L432" s="992" t="s">
        <v>814</v>
      </c>
      <c r="M432" s="134"/>
      <c r="N432" s="134"/>
      <c r="O432" s="993"/>
      <c r="P432" s="993"/>
      <c r="Q432" s="993"/>
      <c r="R432" s="993"/>
      <c r="S432" s="993"/>
      <c r="T432" s="1023"/>
      <c r="U432" s="543"/>
      <c r="W432" s="69"/>
      <c r="X432" s="69"/>
      <c r="AM432" s="267"/>
      <c r="AN432" s="267"/>
      <c r="AO432" s="267"/>
      <c r="AP432" s="267"/>
      <c r="AQ432" s="267"/>
    </row>
    <row r="433" spans="2:45" ht="18" customHeight="1" x14ac:dyDescent="0.25">
      <c r="B433" s="150"/>
      <c r="C433" s="534"/>
      <c r="D433" s="535"/>
      <c r="E433" s="83"/>
      <c r="F433" s="536"/>
      <c r="G433" s="83"/>
      <c r="H433" s="83"/>
      <c r="I433" s="83"/>
      <c r="J433" s="83"/>
      <c r="K433" s="83"/>
      <c r="L433" s="1022" t="s">
        <v>815</v>
      </c>
      <c r="M433" s="986"/>
      <c r="N433" s="64"/>
      <c r="O433" s="64"/>
      <c r="P433" s="1986">
        <v>215</v>
      </c>
      <c r="Q433" s="1988"/>
      <c r="R433" s="1986" t="str">
        <f>IF(U433=3,P433,"")</f>
        <v/>
      </c>
      <c r="S433" s="1987"/>
      <c r="T433" s="1988"/>
      <c r="U433" s="543">
        <v>0</v>
      </c>
      <c r="W433" s="69"/>
      <c r="X433" s="69"/>
      <c r="Z433" s="37"/>
      <c r="AM433" s="267"/>
      <c r="AN433" s="267"/>
      <c r="AO433" s="267"/>
      <c r="AP433" s="267"/>
      <c r="AQ433" s="267"/>
    </row>
    <row r="434" spans="2:45" ht="18" customHeight="1" x14ac:dyDescent="0.25">
      <c r="B434" s="150"/>
      <c r="C434" s="534"/>
      <c r="D434" s="535"/>
      <c r="E434" s="83"/>
      <c r="F434" s="536"/>
      <c r="G434" s="83"/>
      <c r="H434" s="83"/>
      <c r="I434" s="83"/>
      <c r="J434" s="83"/>
      <c r="K434" s="83"/>
      <c r="L434" s="987" t="s">
        <v>821</v>
      </c>
      <c r="M434" s="49"/>
      <c r="N434" s="49"/>
      <c r="O434" s="985"/>
      <c r="P434" s="985"/>
      <c r="Q434" s="985"/>
      <c r="R434" s="985"/>
      <c r="S434" s="985"/>
      <c r="T434" s="988"/>
      <c r="U434" s="543"/>
      <c r="W434" s="69"/>
      <c r="X434" s="69"/>
      <c r="AM434" s="267"/>
      <c r="AN434" s="267"/>
      <c r="AO434" s="267"/>
      <c r="AP434" s="267"/>
      <c r="AQ434" s="267"/>
    </row>
    <row r="435" spans="2:45" ht="18" customHeight="1" x14ac:dyDescent="0.25">
      <c r="B435" s="150"/>
      <c r="C435" s="534"/>
      <c r="D435" s="535"/>
      <c r="E435" s="83"/>
      <c r="F435" s="536"/>
      <c r="G435" s="83"/>
      <c r="H435" s="83"/>
      <c r="I435" s="83"/>
      <c r="J435" s="83"/>
      <c r="K435" s="83"/>
      <c r="L435" s="989"/>
      <c r="M435" s="64"/>
      <c r="N435" s="64" t="s">
        <v>55</v>
      </c>
      <c r="O435" s="64"/>
      <c r="P435" s="64"/>
      <c r="Q435" s="64" t="s">
        <v>780</v>
      </c>
      <c r="R435" s="64"/>
      <c r="S435" s="64"/>
      <c r="T435" s="990"/>
      <c r="U435" s="543">
        <v>0</v>
      </c>
      <c r="W435" s="69"/>
      <c r="X435" s="69"/>
      <c r="AM435" s="267"/>
      <c r="AN435" s="267"/>
      <c r="AO435" s="267"/>
      <c r="AP435" s="267"/>
      <c r="AQ435" s="267"/>
    </row>
    <row r="436" spans="2:45" ht="18" customHeight="1" x14ac:dyDescent="0.25">
      <c r="B436" s="150"/>
      <c r="C436" s="534"/>
      <c r="D436" s="535"/>
      <c r="E436" s="83"/>
      <c r="F436" s="536"/>
      <c r="G436" s="83"/>
      <c r="H436" s="83"/>
      <c r="I436" s="83"/>
      <c r="J436" s="83"/>
      <c r="K436" s="83"/>
      <c r="L436" s="987" t="s">
        <v>816</v>
      </c>
      <c r="M436" s="49"/>
      <c r="N436" s="49"/>
      <c r="O436" s="985"/>
      <c r="P436" s="985"/>
      <c r="Q436" s="985"/>
      <c r="R436" s="985"/>
      <c r="S436" s="985"/>
      <c r="T436" s="988"/>
      <c r="U436" s="543"/>
      <c r="W436" s="69"/>
      <c r="X436" s="69"/>
      <c r="AM436" s="267"/>
      <c r="AN436" s="267"/>
      <c r="AO436" s="267"/>
      <c r="AP436" s="267"/>
      <c r="AQ436" s="267"/>
    </row>
    <row r="437" spans="2:45" ht="18" customHeight="1" x14ac:dyDescent="0.25">
      <c r="B437" s="150"/>
      <c r="C437" s="790" t="s">
        <v>828</v>
      </c>
      <c r="E437" s="83"/>
      <c r="F437" s="536"/>
      <c r="G437" s="83"/>
      <c r="H437" s="83"/>
      <c r="I437" s="83"/>
      <c r="J437" s="83"/>
      <c r="K437" s="83"/>
      <c r="L437" s="989" t="s">
        <v>818</v>
      </c>
      <c r="M437" s="64"/>
      <c r="N437" s="64" t="s">
        <v>55</v>
      </c>
      <c r="O437" s="64"/>
      <c r="P437" s="64" t="s">
        <v>817</v>
      </c>
      <c r="Q437" s="64"/>
      <c r="R437" s="64" t="s">
        <v>780</v>
      </c>
      <c r="S437" s="64"/>
      <c r="T437" s="990"/>
      <c r="U437" s="543">
        <v>0</v>
      </c>
      <c r="W437" s="69"/>
      <c r="X437" s="69"/>
      <c r="AM437" s="267"/>
      <c r="AN437" s="267"/>
      <c r="AO437" s="267"/>
      <c r="AP437" s="267"/>
      <c r="AQ437" s="267"/>
    </row>
    <row r="438" spans="2:45" ht="18" customHeight="1" x14ac:dyDescent="0.25">
      <c r="B438" s="150"/>
      <c r="C438" s="790" t="s">
        <v>825</v>
      </c>
      <c r="E438" s="83"/>
      <c r="F438" s="536"/>
      <c r="G438" s="83"/>
      <c r="H438" s="83"/>
      <c r="I438" s="83"/>
      <c r="J438" s="83"/>
      <c r="K438" s="83"/>
      <c r="L438" s="987" t="s">
        <v>819</v>
      </c>
      <c r="M438" s="49"/>
      <c r="N438" s="49"/>
      <c r="O438" s="985"/>
      <c r="P438" s="985"/>
      <c r="Q438" s="985"/>
      <c r="R438" s="985"/>
      <c r="S438" s="985"/>
      <c r="T438" s="988"/>
      <c r="U438" s="543"/>
      <c r="W438" s="69"/>
      <c r="X438" s="69"/>
      <c r="AM438" s="267"/>
      <c r="AN438" s="267"/>
      <c r="AO438" s="267"/>
      <c r="AP438" s="267"/>
      <c r="AQ438" s="267"/>
    </row>
    <row r="439" spans="2:45" ht="18" customHeight="1" x14ac:dyDescent="0.25">
      <c r="B439" s="150"/>
      <c r="C439" s="790" t="s">
        <v>826</v>
      </c>
      <c r="E439" s="83"/>
      <c r="F439" s="536"/>
      <c r="G439" s="83"/>
      <c r="H439" s="83"/>
      <c r="I439" s="83"/>
      <c r="J439" s="83"/>
      <c r="K439" s="83"/>
      <c r="L439" s="1024" t="s">
        <v>815</v>
      </c>
      <c r="M439" s="926"/>
      <c r="N439" s="103"/>
      <c r="O439" s="103"/>
      <c r="P439" s="1989">
        <v>230</v>
      </c>
      <c r="Q439" s="1990"/>
      <c r="R439" s="1989" t="str">
        <f>IF(U439=3,P439,"")</f>
        <v/>
      </c>
      <c r="S439" s="1991"/>
      <c r="T439" s="1990"/>
      <c r="U439" s="543">
        <v>0</v>
      </c>
      <c r="W439" s="69"/>
      <c r="X439" s="69"/>
      <c r="Z439" s="37"/>
      <c r="AM439" s="267"/>
      <c r="AN439" s="267"/>
      <c r="AO439" s="267"/>
      <c r="AP439" s="267"/>
      <c r="AQ439" s="267"/>
    </row>
    <row r="440" spans="2:45" ht="18" customHeight="1" x14ac:dyDescent="0.25">
      <c r="B440" s="150"/>
      <c r="C440" s="790" t="s">
        <v>827</v>
      </c>
      <c r="E440" s="83"/>
      <c r="F440" s="536"/>
      <c r="G440" s="83"/>
      <c r="H440" s="83"/>
      <c r="I440" s="83"/>
      <c r="J440" s="83"/>
      <c r="K440" s="83"/>
      <c r="U440" s="543"/>
      <c r="W440" s="69"/>
      <c r="X440" s="69"/>
      <c r="AM440" s="267"/>
      <c r="AN440" s="267"/>
      <c r="AO440" s="267"/>
      <c r="AP440" s="267"/>
      <c r="AQ440" s="267"/>
    </row>
    <row r="441" spans="2:45" ht="8.25" customHeight="1" x14ac:dyDescent="0.25">
      <c r="B441" s="19"/>
      <c r="C441" s="20"/>
      <c r="D441" s="20"/>
      <c r="E441" s="463"/>
      <c r="F441" s="20"/>
      <c r="G441" s="20"/>
      <c r="H441" s="20"/>
      <c r="I441" s="20"/>
      <c r="J441" s="20"/>
      <c r="K441" s="20"/>
      <c r="L441" s="20"/>
      <c r="M441" s="20"/>
      <c r="N441" s="20"/>
      <c r="O441" s="59"/>
      <c r="P441" s="59"/>
      <c r="Q441" s="59"/>
      <c r="R441" s="20"/>
      <c r="S441" s="20"/>
      <c r="T441" s="20"/>
      <c r="U441" s="548"/>
      <c r="W441" s="69"/>
      <c r="X441" s="69"/>
      <c r="AM441" s="262"/>
      <c r="AN441" s="262"/>
      <c r="AO441" s="262"/>
      <c r="AP441" s="262"/>
      <c r="AQ441" s="262"/>
      <c r="AS441" s="262"/>
    </row>
    <row r="442" spans="2:45" ht="8.25" customHeight="1" x14ac:dyDescent="0.25">
      <c r="E442" s="40"/>
      <c r="O442" s="58"/>
      <c r="P442" s="58"/>
      <c r="Q442" s="58"/>
      <c r="U442" s="549"/>
      <c r="W442" s="69"/>
      <c r="X442" s="69"/>
      <c r="AM442" s="262"/>
      <c r="AN442" s="262"/>
      <c r="AO442" s="262"/>
      <c r="AP442" s="262"/>
      <c r="AQ442" s="262"/>
      <c r="AS442" s="262"/>
    </row>
    <row r="443" spans="2:45" ht="6.75" customHeight="1" x14ac:dyDescent="0.25">
      <c r="B443" s="9"/>
      <c r="C443" s="10"/>
      <c r="D443" s="10"/>
      <c r="E443" s="10"/>
      <c r="F443" s="10"/>
      <c r="G443" s="10"/>
      <c r="H443" s="10"/>
      <c r="I443" s="10"/>
      <c r="J443" s="10"/>
      <c r="K443" s="10"/>
      <c r="L443" s="10"/>
      <c r="M443" s="10"/>
      <c r="N443" s="10"/>
      <c r="O443" s="56"/>
      <c r="P443" s="56"/>
      <c r="Q443" s="56"/>
      <c r="R443" s="53"/>
      <c r="S443" s="53"/>
      <c r="T443" s="53"/>
      <c r="U443" s="551"/>
      <c r="W443" s="69"/>
      <c r="X443" s="69"/>
      <c r="AM443" s="262"/>
      <c r="AN443" s="262"/>
      <c r="AO443" s="262"/>
      <c r="AP443" s="262"/>
      <c r="AQ443" s="262"/>
      <c r="AS443" s="262"/>
    </row>
    <row r="444" spans="2:45" ht="16.5" customHeight="1" x14ac:dyDescent="0.25">
      <c r="B444" s="150"/>
      <c r="C444" s="26" t="s">
        <v>1075</v>
      </c>
      <c r="D444" s="27"/>
      <c r="E444" s="27"/>
      <c r="F444" s="27"/>
      <c r="G444" s="27"/>
      <c r="H444" s="27"/>
      <c r="I444" s="27"/>
      <c r="J444" s="27"/>
      <c r="K444" s="27"/>
      <c r="L444" s="27"/>
      <c r="M444" s="27"/>
      <c r="N444" s="27"/>
      <c r="O444" s="707" t="s">
        <v>793</v>
      </c>
      <c r="P444" s="54"/>
      <c r="Q444" s="54"/>
      <c r="R444" s="54"/>
      <c r="S444" s="54"/>
      <c r="T444" s="54"/>
      <c r="U444" s="543"/>
      <c r="W444" s="69"/>
      <c r="X444" s="69"/>
      <c r="AM444" s="262"/>
      <c r="AN444" s="262"/>
      <c r="AO444" s="262"/>
      <c r="AP444" s="262"/>
      <c r="AQ444" s="262"/>
      <c r="AS444" s="262"/>
    </row>
    <row r="445" spans="2:45" ht="18" customHeight="1" x14ac:dyDescent="0.25">
      <c r="B445" s="150"/>
      <c r="C445" s="729"/>
      <c r="D445" s="652" t="s">
        <v>795</v>
      </c>
      <c r="E445" s="649"/>
      <c r="F445" s="649"/>
      <c r="G445" s="649"/>
      <c r="H445" s="649"/>
      <c r="I445" s="649"/>
      <c r="J445" s="649"/>
      <c r="K445" s="648"/>
      <c r="L445" s="730"/>
      <c r="M445" s="731"/>
      <c r="N445" s="648"/>
      <c r="O445" s="994"/>
      <c r="P445" s="1927">
        <v>50</v>
      </c>
      <c r="Q445" s="1928"/>
      <c r="R445" s="1899" t="str">
        <f>IF(U445=FALSE,"",O445*P445)</f>
        <v/>
      </c>
      <c r="S445" s="1900"/>
      <c r="T445" s="1901"/>
      <c r="U445" s="543" t="b">
        <v>0</v>
      </c>
      <c r="W445" s="69"/>
      <c r="X445" s="569"/>
      <c r="Y445" s="568"/>
      <c r="Z445" s="37"/>
      <c r="AM445" s="267"/>
      <c r="AN445" s="267"/>
      <c r="AO445" s="267"/>
      <c r="AP445" s="267"/>
      <c r="AQ445" s="267"/>
      <c r="AS445" s="262"/>
    </row>
    <row r="446" spans="2:45" ht="8.25" customHeight="1" x14ac:dyDescent="0.25">
      <c r="B446" s="19"/>
      <c r="C446" s="20"/>
      <c r="D446" s="20"/>
      <c r="E446" s="463"/>
      <c r="F446" s="20"/>
      <c r="G446" s="20"/>
      <c r="H446" s="20"/>
      <c r="I446" s="20"/>
      <c r="J446" s="20"/>
      <c r="K446" s="20"/>
      <c r="L446" s="20"/>
      <c r="M446" s="20"/>
      <c r="N446" s="20"/>
      <c r="O446" s="59"/>
      <c r="P446" s="59"/>
      <c r="Q446" s="59"/>
      <c r="R446" s="20"/>
      <c r="S446" s="20"/>
      <c r="T446" s="20"/>
      <c r="U446" s="548"/>
      <c r="W446" s="69"/>
      <c r="X446" s="69"/>
      <c r="AM446" s="262"/>
      <c r="AN446" s="262"/>
      <c r="AO446" s="262"/>
      <c r="AP446" s="262"/>
      <c r="AQ446" s="262"/>
      <c r="AS446" s="262"/>
    </row>
    <row r="447" spans="2:45" ht="8.25" customHeight="1" x14ac:dyDescent="0.25">
      <c r="E447" s="40"/>
      <c r="O447" s="58"/>
      <c r="P447" s="58"/>
      <c r="Q447" s="58"/>
      <c r="U447" s="549"/>
      <c r="W447" s="69"/>
      <c r="X447" s="69"/>
      <c r="AM447" s="262"/>
      <c r="AN447" s="262"/>
      <c r="AO447" s="262"/>
      <c r="AP447" s="262"/>
      <c r="AQ447" s="262"/>
      <c r="AS447" s="262"/>
    </row>
    <row r="448" spans="2:45" ht="6.6" customHeight="1" x14ac:dyDescent="0.25">
      <c r="B448" s="9"/>
      <c r="C448" s="10"/>
      <c r="D448" s="10"/>
      <c r="E448" s="434"/>
      <c r="F448" s="10"/>
      <c r="G448" s="10"/>
      <c r="H448" s="10"/>
      <c r="I448" s="10"/>
      <c r="J448" s="10"/>
      <c r="K448" s="10"/>
      <c r="L448" s="10"/>
      <c r="M448" s="10"/>
      <c r="N448" s="10"/>
      <c r="O448" s="56"/>
      <c r="P448" s="56"/>
      <c r="Q448" s="56"/>
      <c r="R448" s="10"/>
      <c r="S448" s="10"/>
      <c r="T448" s="10"/>
      <c r="U448" s="551"/>
      <c r="W448" s="69"/>
      <c r="X448" s="69"/>
      <c r="AS448" s="262"/>
    </row>
    <row r="449" spans="2:45" x14ac:dyDescent="0.25">
      <c r="B449" s="150"/>
      <c r="C449" s="26" t="s">
        <v>789</v>
      </c>
      <c r="D449" s="27"/>
      <c r="E449" s="27"/>
      <c r="F449" s="27"/>
      <c r="G449" s="27"/>
      <c r="H449" s="27"/>
      <c r="I449" s="27"/>
      <c r="J449" s="27"/>
      <c r="K449" s="27"/>
      <c r="L449" s="27"/>
      <c r="M449" s="27"/>
      <c r="N449" s="27"/>
      <c r="O449" s="707" t="s">
        <v>793</v>
      </c>
      <c r="P449" s="54"/>
      <c r="Q449" s="54"/>
      <c r="R449" s="54"/>
      <c r="S449" s="54"/>
      <c r="T449" s="54"/>
      <c r="U449" s="543"/>
      <c r="W449" s="69"/>
      <c r="X449" s="69"/>
      <c r="AM449" s="267"/>
      <c r="AN449" s="267"/>
      <c r="AO449" s="267"/>
      <c r="AP449" s="267"/>
      <c r="AQ449" s="267"/>
      <c r="AS449" s="267"/>
    </row>
    <row r="450" spans="2:45" ht="18" customHeight="1" x14ac:dyDescent="0.25">
      <c r="B450" s="150"/>
      <c r="C450" s="709" t="s">
        <v>714</v>
      </c>
      <c r="D450" s="205"/>
      <c r="E450" s="64"/>
      <c r="F450" s="64"/>
      <c r="G450" s="64"/>
      <c r="H450" s="64"/>
      <c r="I450" s="64"/>
      <c r="J450" s="64"/>
      <c r="K450" s="710"/>
      <c r="L450" s="711"/>
      <c r="M450" s="75"/>
      <c r="N450" s="75"/>
      <c r="O450" s="712"/>
      <c r="P450" s="1856">
        <v>1225</v>
      </c>
      <c r="Q450" s="1857"/>
      <c r="R450" s="1634" t="str">
        <f>IF(O450&gt;0,O450*P450,"")</f>
        <v/>
      </c>
      <c r="S450" s="1635"/>
      <c r="T450" s="1636"/>
      <c r="U450" s="543"/>
      <c r="W450" s="69"/>
      <c r="X450" s="69"/>
      <c r="Y450" s="262"/>
      <c r="Z450" s="37"/>
      <c r="AM450" s="262"/>
      <c r="AN450" s="262"/>
      <c r="AO450" s="262"/>
      <c r="AP450" s="262"/>
      <c r="AQ450" s="262"/>
      <c r="AS450" s="267"/>
    </row>
    <row r="451" spans="2:45" ht="6.6" customHeight="1" x14ac:dyDescent="0.25">
      <c r="B451" s="19"/>
      <c r="C451" s="179"/>
      <c r="D451" s="179"/>
      <c r="E451" s="15"/>
      <c r="F451" s="15"/>
      <c r="G451" s="15"/>
      <c r="H451" s="15"/>
      <c r="I451" s="15"/>
      <c r="J451" s="15"/>
      <c r="K451" s="706"/>
      <c r="L451" s="607"/>
      <c r="M451" s="20"/>
      <c r="N451" s="20"/>
      <c r="O451" s="184"/>
      <c r="P451" s="184"/>
      <c r="Q451" s="184"/>
      <c r="R451" s="193"/>
      <c r="S451" s="193"/>
      <c r="T451" s="193"/>
      <c r="U451" s="548"/>
      <c r="W451" s="69"/>
      <c r="X451" s="69"/>
      <c r="Y451" s="262"/>
      <c r="AM451" s="262"/>
      <c r="AN451" s="262"/>
      <c r="AO451" s="262"/>
      <c r="AP451" s="262"/>
      <c r="AQ451" s="262"/>
      <c r="AS451" s="267"/>
    </row>
    <row r="452" spans="2:45" ht="6.6" customHeight="1" x14ac:dyDescent="0.25">
      <c r="E452" s="40"/>
      <c r="O452" s="37"/>
      <c r="P452" s="58"/>
      <c r="Q452" s="58"/>
      <c r="U452" s="549"/>
      <c r="W452" s="69"/>
      <c r="X452" s="69"/>
      <c r="Y452" s="37"/>
      <c r="Z452" s="262"/>
      <c r="AJ452" s="400"/>
      <c r="AM452" s="262"/>
      <c r="AN452" s="262"/>
      <c r="AS452" s="262"/>
    </row>
    <row r="453" spans="2:45" ht="6.6" customHeight="1" x14ac:dyDescent="0.25">
      <c r="B453" s="9"/>
      <c r="C453" s="10"/>
      <c r="D453" s="10"/>
      <c r="E453" s="10"/>
      <c r="F453" s="10"/>
      <c r="G453" s="10"/>
      <c r="H453" s="10"/>
      <c r="I453" s="10"/>
      <c r="J453" s="10"/>
      <c r="K453" s="10"/>
      <c r="L453" s="10"/>
      <c r="M453" s="10"/>
      <c r="N453" s="10"/>
      <c r="O453" s="53"/>
      <c r="P453" s="53"/>
      <c r="Q453" s="53"/>
      <c r="R453" s="53"/>
      <c r="S453" s="53"/>
      <c r="T453" s="53"/>
      <c r="U453" s="551"/>
      <c r="W453" s="69"/>
      <c r="X453" s="69"/>
      <c r="AM453" s="267"/>
      <c r="AN453" s="267"/>
      <c r="AO453" s="267"/>
      <c r="AP453" s="267"/>
      <c r="AQ453" s="267"/>
      <c r="AS453" s="262"/>
    </row>
    <row r="454" spans="2:45" ht="16.5" customHeight="1" x14ac:dyDescent="0.25">
      <c r="B454" s="150"/>
      <c r="C454" s="26" t="s">
        <v>790</v>
      </c>
      <c r="D454" s="27"/>
      <c r="E454" s="27"/>
      <c r="F454" s="27"/>
      <c r="G454" s="27"/>
      <c r="H454" s="27"/>
      <c r="I454" s="27"/>
      <c r="J454" s="27"/>
      <c r="K454" s="27"/>
      <c r="L454" s="27"/>
      <c r="M454" s="27"/>
      <c r="N454" s="27"/>
      <c r="O454" s="707" t="s">
        <v>793</v>
      </c>
      <c r="P454" s="54"/>
      <c r="Q454" s="54"/>
      <c r="R454" s="54"/>
      <c r="S454" s="54"/>
      <c r="T454" s="54"/>
      <c r="U454" s="543"/>
      <c r="W454" s="69"/>
      <c r="X454" s="69"/>
      <c r="AM454" s="262"/>
      <c r="AN454" s="262"/>
      <c r="AO454" s="262"/>
      <c r="AP454" s="262"/>
      <c r="AQ454" s="262"/>
      <c r="AS454" s="262"/>
    </row>
    <row r="455" spans="2:45" ht="18" customHeight="1" x14ac:dyDescent="0.25">
      <c r="B455" s="150"/>
      <c r="C455" s="713" t="s">
        <v>794</v>
      </c>
      <c r="D455" s="205"/>
      <c r="E455" s="64"/>
      <c r="F455" s="64"/>
      <c r="G455" s="64"/>
      <c r="H455" s="64"/>
      <c r="I455" s="64"/>
      <c r="J455" s="64"/>
      <c r="K455" s="75"/>
      <c r="L455" s="711"/>
      <c r="M455" s="75"/>
      <c r="N455" s="75"/>
      <c r="O455" s="712"/>
      <c r="P455" s="1856">
        <v>1195</v>
      </c>
      <c r="Q455" s="1857"/>
      <c r="R455" s="1634" t="str">
        <f>IF(O455&gt;0,O455*P455,"")</f>
        <v/>
      </c>
      <c r="S455" s="1858"/>
      <c r="T455" s="1859"/>
      <c r="U455" s="543"/>
      <c r="W455" s="69"/>
      <c r="X455" s="69"/>
      <c r="Y455" s="262"/>
      <c r="Z455" s="37"/>
      <c r="AM455" s="262"/>
      <c r="AN455" s="262"/>
      <c r="AO455" s="262"/>
      <c r="AP455" s="262"/>
      <c r="AQ455" s="262"/>
      <c r="AS455" s="262"/>
    </row>
    <row r="456" spans="2:45" ht="6.6" customHeight="1" x14ac:dyDescent="0.25">
      <c r="B456" s="19"/>
      <c r="C456" s="20"/>
      <c r="D456" s="48"/>
      <c r="E456" s="20"/>
      <c r="F456" s="20"/>
      <c r="G456" s="20"/>
      <c r="H456" s="20"/>
      <c r="I456" s="20"/>
      <c r="J456" s="20"/>
      <c r="K456" s="20"/>
      <c r="L456" s="708"/>
      <c r="M456" s="20"/>
      <c r="N456" s="20"/>
      <c r="O456" s="52"/>
      <c r="P456" s="52"/>
      <c r="Q456" s="52"/>
      <c r="R456" s="20"/>
      <c r="S456" s="20"/>
      <c r="T456" s="20"/>
      <c r="U456" s="548"/>
      <c r="W456" s="69"/>
      <c r="X456" s="69"/>
      <c r="AM456" s="262"/>
      <c r="AN456" s="262"/>
      <c r="AO456" s="262"/>
      <c r="AP456" s="262"/>
      <c r="AQ456" s="262"/>
      <c r="AS456" s="262"/>
    </row>
    <row r="457" spans="2:45" ht="6.6" customHeight="1" x14ac:dyDescent="0.25">
      <c r="E457" s="40"/>
      <c r="O457" s="37"/>
      <c r="P457" s="58"/>
      <c r="Q457" s="58"/>
      <c r="U457" s="549"/>
      <c r="W457" s="69"/>
      <c r="X457" s="69"/>
      <c r="Y457" s="37"/>
      <c r="Z457" s="262"/>
      <c r="AJ457" s="400"/>
      <c r="AM457" s="262"/>
      <c r="AN457" s="262"/>
      <c r="AS457" s="262"/>
    </row>
    <row r="458" spans="2:45" ht="6.6" customHeight="1" x14ac:dyDescent="0.25">
      <c r="B458" s="9"/>
      <c r="C458" s="10"/>
      <c r="D458" s="10"/>
      <c r="E458" s="434"/>
      <c r="F458" s="10"/>
      <c r="G458" s="10"/>
      <c r="H458" s="10"/>
      <c r="I458" s="10"/>
      <c r="J458" s="10"/>
      <c r="K458" s="10"/>
      <c r="L458" s="10"/>
      <c r="M458" s="10"/>
      <c r="N458" s="10"/>
      <c r="O458" s="56"/>
      <c r="P458" s="56"/>
      <c r="Q458" s="56"/>
      <c r="R458" s="10"/>
      <c r="S458" s="10"/>
      <c r="T458" s="10"/>
      <c r="U458" s="551"/>
      <c r="W458" s="69"/>
      <c r="X458" s="69"/>
      <c r="Y458" s="37"/>
      <c r="Z458" s="262"/>
      <c r="AM458" s="262"/>
      <c r="AN458" s="262"/>
      <c r="AO458" s="262"/>
      <c r="AP458" s="262"/>
      <c r="AQ458" s="262"/>
      <c r="AS458" s="262"/>
    </row>
    <row r="459" spans="2:45" ht="16.5" customHeight="1" x14ac:dyDescent="0.25">
      <c r="B459" s="150"/>
      <c r="C459" s="26" t="s">
        <v>791</v>
      </c>
      <c r="D459" s="27"/>
      <c r="E459" s="27"/>
      <c r="F459" s="27"/>
      <c r="G459" s="27"/>
      <c r="H459" s="27"/>
      <c r="I459" s="27"/>
      <c r="J459" s="27"/>
      <c r="K459" s="27"/>
      <c r="L459" s="27"/>
      <c r="M459" s="27"/>
      <c r="N459" s="27"/>
      <c r="O459" s="54"/>
      <c r="P459" s="54"/>
      <c r="Q459" s="54"/>
      <c r="R459" s="54"/>
      <c r="S459" s="54"/>
      <c r="T459" s="54"/>
      <c r="U459" s="543"/>
      <c r="W459" s="69"/>
      <c r="X459" s="69"/>
      <c r="AM459" s="262"/>
      <c r="AN459" s="262"/>
      <c r="AO459" s="262"/>
      <c r="AP459" s="262"/>
      <c r="AQ459" s="262"/>
      <c r="AS459" s="262"/>
    </row>
    <row r="460" spans="2:45" ht="18" customHeight="1" x14ac:dyDescent="0.25">
      <c r="B460" s="150"/>
      <c r="C460" s="2002" t="s">
        <v>792</v>
      </c>
      <c r="D460" s="2003"/>
      <c r="E460" s="2003"/>
      <c r="F460" s="2003"/>
      <c r="G460" s="2003"/>
      <c r="H460" s="2003"/>
      <c r="I460" s="2003"/>
      <c r="J460" s="2003"/>
      <c r="K460" s="2003"/>
      <c r="L460" s="2003"/>
      <c r="M460" s="2003"/>
      <c r="N460" s="2003"/>
      <c r="O460" s="732" t="str">
        <f>IF(U$268&gt;0,1,IF(O450&gt;0,1,IF(O455&gt;0,1,"")))</f>
        <v/>
      </c>
      <c r="P460" s="2023">
        <v>435</v>
      </c>
      <c r="Q460" s="2024"/>
      <c r="R460" s="1833" t="str">
        <f>IF(O460&lt;&gt;"",P460*O460,"")</f>
        <v/>
      </c>
      <c r="S460" s="1833"/>
      <c r="T460" s="2025"/>
      <c r="U460" s="543"/>
      <c r="W460" s="69"/>
      <c r="X460" s="69"/>
      <c r="Y460" s="581"/>
      <c r="Z460" s="37"/>
      <c r="AS460" s="262"/>
    </row>
    <row r="461" spans="2:45" ht="6.6" customHeight="1" x14ac:dyDescent="0.25">
      <c r="B461" s="19"/>
      <c r="C461" s="20"/>
      <c r="D461" s="20"/>
      <c r="E461" s="463"/>
      <c r="F461" s="20"/>
      <c r="G461" s="20"/>
      <c r="H461" s="20"/>
      <c r="I461" s="20"/>
      <c r="J461" s="20"/>
      <c r="K461" s="20"/>
      <c r="L461" s="20"/>
      <c r="M461" s="20"/>
      <c r="N461" s="20"/>
      <c r="O461" s="59"/>
      <c r="P461" s="59"/>
      <c r="Q461" s="59"/>
      <c r="R461" s="1826"/>
      <c r="S461" s="1826"/>
      <c r="T461" s="1826"/>
      <c r="U461" s="548"/>
      <c r="W461" s="69"/>
      <c r="X461" s="69"/>
      <c r="Y461" s="37"/>
      <c r="Z461" s="262"/>
      <c r="AM461" s="262"/>
      <c r="AN461" s="262"/>
      <c r="AO461" s="262"/>
      <c r="AP461" s="262"/>
      <c r="AQ461" s="262"/>
      <c r="AS461" s="262"/>
    </row>
    <row r="462" spans="2:45" ht="6.6" customHeight="1" x14ac:dyDescent="0.25">
      <c r="E462" s="40"/>
      <c r="O462" s="58"/>
      <c r="P462" s="58"/>
      <c r="Q462" s="58"/>
      <c r="R462" s="37"/>
      <c r="S462" s="37"/>
      <c r="T462" s="37"/>
      <c r="U462" s="549"/>
      <c r="W462" s="69"/>
      <c r="X462" s="69"/>
      <c r="Y462" s="37"/>
      <c r="Z462" s="262"/>
      <c r="AM462" s="262"/>
      <c r="AN462" s="262"/>
      <c r="AO462" s="262"/>
      <c r="AP462" s="262"/>
      <c r="AQ462" s="262"/>
      <c r="AS462" s="262"/>
    </row>
    <row r="463" spans="2:45" ht="6.75" customHeight="1" x14ac:dyDescent="0.25">
      <c r="B463" s="9"/>
      <c r="C463" s="10"/>
      <c r="D463" s="10"/>
      <c r="E463" s="10"/>
      <c r="F463" s="10"/>
      <c r="G463" s="10"/>
      <c r="H463" s="10"/>
      <c r="I463" s="10"/>
      <c r="J463" s="10"/>
      <c r="K463" s="10"/>
      <c r="L463" s="10"/>
      <c r="M463" s="10"/>
      <c r="N463" s="10"/>
      <c r="O463" s="56"/>
      <c r="P463" s="56"/>
      <c r="Q463" s="56"/>
      <c r="R463" s="53"/>
      <c r="S463" s="53"/>
      <c r="T463" s="53"/>
      <c r="U463" s="551"/>
      <c r="W463" s="69"/>
      <c r="X463" s="69"/>
      <c r="AM463" s="262"/>
      <c r="AN463" s="262"/>
      <c r="AO463" s="262"/>
      <c r="AP463" s="262"/>
      <c r="AQ463" s="262"/>
      <c r="AS463" s="262"/>
    </row>
    <row r="464" spans="2:45" ht="55.5" customHeight="1" x14ac:dyDescent="0.25">
      <c r="B464" s="150"/>
      <c r="C464" s="1855" t="s">
        <v>1079</v>
      </c>
      <c r="D464" s="1855"/>
      <c r="E464" s="1855"/>
      <c r="F464" s="1855"/>
      <c r="G464" s="1855"/>
      <c r="H464" s="1855"/>
      <c r="I464" s="1855"/>
      <c r="J464" s="1855"/>
      <c r="K464" s="1855"/>
      <c r="L464" s="1855"/>
      <c r="M464" s="1855"/>
      <c r="N464" s="1855"/>
      <c r="O464" s="1855"/>
      <c r="P464" s="1855"/>
      <c r="Q464" s="1855"/>
      <c r="R464" s="1855"/>
      <c r="S464" s="1855"/>
      <c r="T464" s="1855"/>
      <c r="U464" s="543"/>
      <c r="W464" s="69"/>
      <c r="X464" s="69"/>
      <c r="Y464" s="568"/>
      <c r="AM464" s="262"/>
      <c r="AN464" s="262"/>
      <c r="AO464" s="262"/>
      <c r="AP464" s="262"/>
      <c r="AQ464" s="262"/>
      <c r="AS464" s="262"/>
    </row>
    <row r="465" spans="2:45" ht="15" customHeight="1" x14ac:dyDescent="0.25">
      <c r="B465" s="150"/>
      <c r="C465" s="603" t="s">
        <v>754</v>
      </c>
      <c r="D465" s="27"/>
      <c r="E465" s="27"/>
      <c r="F465" s="27"/>
      <c r="G465" s="27"/>
      <c r="H465" s="27"/>
      <c r="I465" s="27"/>
      <c r="J465" s="27"/>
      <c r="K465" s="27"/>
      <c r="L465" s="27"/>
      <c r="M465" s="27"/>
      <c r="N465" s="27"/>
      <c r="O465" s="57"/>
      <c r="P465" s="57"/>
      <c r="Q465" s="57"/>
      <c r="R465" s="54"/>
      <c r="S465" s="54"/>
      <c r="T465" s="54"/>
      <c r="U465" s="543"/>
      <c r="W465" s="69"/>
      <c r="X465" s="69"/>
      <c r="Y465" s="448"/>
      <c r="AM465" s="262"/>
      <c r="AN465" s="262"/>
      <c r="AO465" s="262"/>
      <c r="AP465" s="262"/>
      <c r="AQ465" s="262"/>
      <c r="AS465" s="262"/>
    </row>
    <row r="466" spans="2:45" ht="10.15" customHeight="1" x14ac:dyDescent="0.25">
      <c r="B466" s="150"/>
      <c r="M466" s="391"/>
      <c r="N466" s="376"/>
      <c r="O466" s="261" t="s">
        <v>793</v>
      </c>
      <c r="P466" s="58"/>
      <c r="Q466" s="58"/>
      <c r="R466" s="32"/>
      <c r="S466" s="32"/>
      <c r="T466" s="32"/>
      <c r="U466" s="543"/>
      <c r="W466" s="69"/>
      <c r="X466" s="69"/>
      <c r="Y466" s="448"/>
      <c r="AM466" s="267"/>
      <c r="AN466" s="267"/>
      <c r="AO466" s="267"/>
      <c r="AP466" s="267"/>
      <c r="AQ466" s="267"/>
      <c r="AS466" s="262"/>
    </row>
    <row r="467" spans="2:45" ht="18" customHeight="1" x14ac:dyDescent="0.25">
      <c r="B467" s="150"/>
      <c r="C467" s="16"/>
      <c r="D467" s="107" t="s">
        <v>484</v>
      </c>
      <c r="E467" s="17"/>
      <c r="F467" s="107"/>
      <c r="G467" s="17"/>
      <c r="H467" s="17"/>
      <c r="I467" s="17"/>
      <c r="J467" s="17"/>
      <c r="K467" s="18"/>
      <c r="L467" s="18"/>
      <c r="M467" s="18"/>
      <c r="N467" s="18"/>
      <c r="O467" s="647"/>
      <c r="P467" s="1618">
        <v>265</v>
      </c>
      <c r="Q467" s="1619"/>
      <c r="R467" s="1620" t="str">
        <f>IF(U467,IF(O467&gt;0,P467*O467,""),"")</f>
        <v/>
      </c>
      <c r="S467" s="1621"/>
      <c r="T467" s="1622"/>
      <c r="U467" s="543" t="b">
        <v>0</v>
      </c>
      <c r="W467" s="69"/>
      <c r="X467" s="69"/>
      <c r="Y467" s="581"/>
      <c r="Z467" s="37"/>
      <c r="AM467" s="267"/>
      <c r="AN467" s="267"/>
      <c r="AO467" s="267"/>
      <c r="AP467" s="267"/>
      <c r="AQ467" s="267"/>
      <c r="AS467" s="262"/>
    </row>
    <row r="468" spans="2:45" ht="7.5" customHeight="1" x14ac:dyDescent="0.25">
      <c r="B468" s="150"/>
      <c r="L468" s="261"/>
      <c r="M468" s="391"/>
      <c r="N468" s="376"/>
      <c r="O468" s="58"/>
      <c r="P468" s="58"/>
      <c r="Q468" s="58"/>
      <c r="R468" s="32"/>
      <c r="S468" s="32"/>
      <c r="T468" s="32"/>
      <c r="U468" s="543"/>
      <c r="W468" s="69"/>
      <c r="X468" s="69"/>
      <c r="Y468" s="448"/>
      <c r="AM468" s="267"/>
      <c r="AN468" s="267"/>
      <c r="AO468" s="267"/>
      <c r="AP468" s="267"/>
      <c r="AQ468" s="267"/>
      <c r="AS468" s="262"/>
    </row>
    <row r="469" spans="2:45" ht="16.5" customHeight="1" x14ac:dyDescent="0.25">
      <c r="B469" s="150"/>
      <c r="C469" s="1924" t="s">
        <v>1081</v>
      </c>
      <c r="D469" s="1924"/>
      <c r="E469" s="1924"/>
      <c r="F469" s="1924"/>
      <c r="G469" s="1924"/>
      <c r="H469" s="1924"/>
      <c r="I469" s="1924"/>
      <c r="J469" s="1924"/>
      <c r="K469" s="1924"/>
      <c r="L469" s="1924"/>
      <c r="M469" s="1924"/>
      <c r="N469" s="1924"/>
      <c r="O469" s="1924"/>
      <c r="P469" s="1924"/>
      <c r="Q469" s="1924"/>
      <c r="R469" s="606"/>
      <c r="S469" s="606"/>
      <c r="T469" s="606"/>
      <c r="U469" s="543" t="b">
        <v>0</v>
      </c>
      <c r="W469" s="69"/>
      <c r="X469" s="69"/>
      <c r="Y469" s="448"/>
      <c r="AM469" s="267"/>
      <c r="AN469" s="267"/>
      <c r="AO469" s="267"/>
      <c r="AP469" s="267"/>
      <c r="AQ469" s="267"/>
      <c r="AS469" s="262"/>
    </row>
    <row r="470" spans="2:45" ht="10.15" customHeight="1" x14ac:dyDescent="0.25">
      <c r="B470" s="150"/>
      <c r="O470" s="261" t="s">
        <v>793</v>
      </c>
      <c r="P470" s="58"/>
      <c r="Q470" s="58"/>
      <c r="R470" s="32"/>
      <c r="S470" s="32"/>
      <c r="T470" s="32"/>
      <c r="U470" s="543">
        <v>1</v>
      </c>
      <c r="W470" s="69"/>
      <c r="X470" s="69"/>
      <c r="Y470" s="448"/>
      <c r="AM470" s="262"/>
      <c r="AN470" s="262"/>
      <c r="AO470" s="262"/>
      <c r="AP470" s="262"/>
      <c r="AQ470" s="262"/>
      <c r="AS470" s="262"/>
    </row>
    <row r="471" spans="2:45" ht="18" customHeight="1" x14ac:dyDescent="0.25">
      <c r="B471" s="150"/>
      <c r="C471" s="16"/>
      <c r="D471" s="107" t="s">
        <v>6527</v>
      </c>
      <c r="E471" s="17"/>
      <c r="F471" s="17"/>
      <c r="G471" s="107"/>
      <c r="H471" s="17"/>
      <c r="I471" s="17"/>
      <c r="J471" s="107"/>
      <c r="K471" s="107"/>
      <c r="L471" s="18"/>
      <c r="M471" s="18"/>
      <c r="N471" s="18"/>
      <c r="O471" s="734"/>
      <c r="P471" s="1752" t="s">
        <v>17</v>
      </c>
      <c r="Q471" s="1738"/>
      <c r="R471" s="1637" t="str">
        <f>IF(U471=TRUE,0,"")</f>
        <v/>
      </c>
      <c r="S471" s="1638"/>
      <c r="T471" s="1639"/>
      <c r="U471" s="543" t="b">
        <v>0</v>
      </c>
      <c r="W471" s="69"/>
      <c r="X471" s="69"/>
      <c r="Z471" s="37"/>
      <c r="AM471" s="262"/>
      <c r="AN471" s="262"/>
      <c r="AO471" s="262"/>
      <c r="AP471" s="262"/>
      <c r="AQ471" s="262"/>
      <c r="AS471" s="262"/>
    </row>
    <row r="472" spans="2:45" ht="18" customHeight="1" x14ac:dyDescent="0.25">
      <c r="B472" s="150"/>
      <c r="C472" s="16"/>
      <c r="D472" s="107" t="s">
        <v>343</v>
      </c>
      <c r="E472" s="17"/>
      <c r="F472" s="17"/>
      <c r="G472" s="107"/>
      <c r="H472" s="17"/>
      <c r="I472" s="17"/>
      <c r="J472" s="107"/>
      <c r="K472" s="107"/>
      <c r="L472" s="18"/>
      <c r="M472" s="18"/>
      <c r="N472" s="18"/>
      <c r="O472" s="72"/>
      <c r="P472" s="1637">
        <v>100</v>
      </c>
      <c r="Q472" s="1738"/>
      <c r="R472" s="1637" t="str">
        <f t="shared" ref="R472:R477" si="0">IF(U472,IF(O472&gt;0,O472*P472,""),"")</f>
        <v/>
      </c>
      <c r="S472" s="1638"/>
      <c r="T472" s="1639"/>
      <c r="U472" s="543" t="b">
        <v>0</v>
      </c>
      <c r="W472" s="69"/>
      <c r="X472" s="69"/>
      <c r="Z472" s="37"/>
      <c r="AM472" s="262"/>
      <c r="AN472" s="262"/>
      <c r="AO472" s="262"/>
      <c r="AP472" s="262"/>
      <c r="AQ472" s="262"/>
      <c r="AS472" s="262"/>
    </row>
    <row r="473" spans="2:45" ht="18" customHeight="1" x14ac:dyDescent="0.25">
      <c r="B473" s="150"/>
      <c r="C473" s="16"/>
      <c r="D473" s="107" t="s">
        <v>344</v>
      </c>
      <c r="E473" s="17"/>
      <c r="F473" s="17"/>
      <c r="G473" s="107"/>
      <c r="H473" s="17"/>
      <c r="I473" s="17"/>
      <c r="J473" s="107"/>
      <c r="K473" s="107"/>
      <c r="L473" s="18"/>
      <c r="M473" s="18"/>
      <c r="N473" s="18"/>
      <c r="O473" s="72"/>
      <c r="P473" s="1620">
        <v>100</v>
      </c>
      <c r="Q473" s="1659"/>
      <c r="R473" s="1637" t="str">
        <f t="shared" si="0"/>
        <v/>
      </c>
      <c r="S473" s="1638"/>
      <c r="T473" s="1639"/>
      <c r="U473" s="543" t="b">
        <v>0</v>
      </c>
      <c r="W473" s="69"/>
      <c r="X473" s="69"/>
      <c r="Z473" s="37"/>
      <c r="AM473" s="262"/>
      <c r="AN473" s="262"/>
      <c r="AO473" s="262"/>
      <c r="AP473" s="262"/>
      <c r="AQ473" s="262"/>
      <c r="AS473" s="262"/>
    </row>
    <row r="474" spans="2:45" ht="18" customHeight="1" x14ac:dyDescent="0.25">
      <c r="B474" s="150"/>
      <c r="C474" s="16"/>
      <c r="D474" s="107" t="s">
        <v>305</v>
      </c>
      <c r="E474" s="17"/>
      <c r="F474" s="17"/>
      <c r="G474" s="107"/>
      <c r="H474" s="107"/>
      <c r="I474" s="17"/>
      <c r="J474" s="107"/>
      <c r="K474" s="107"/>
      <c r="L474" s="18"/>
      <c r="M474" s="18"/>
      <c r="N474" s="18"/>
      <c r="O474" s="72"/>
      <c r="P474" s="1620">
        <v>100</v>
      </c>
      <c r="Q474" s="1659"/>
      <c r="R474" s="1637" t="str">
        <f t="shared" si="0"/>
        <v/>
      </c>
      <c r="S474" s="1638"/>
      <c r="T474" s="1639"/>
      <c r="U474" s="543" t="b">
        <v>0</v>
      </c>
      <c r="W474" s="69"/>
      <c r="X474" s="69"/>
      <c r="Y474" s="448"/>
      <c r="Z474" s="37"/>
      <c r="AM474" s="267"/>
      <c r="AN474" s="267"/>
      <c r="AO474" s="267"/>
      <c r="AP474" s="267"/>
      <c r="AQ474" s="267"/>
      <c r="AS474" s="262"/>
    </row>
    <row r="475" spans="2:45" ht="18" customHeight="1" x14ac:dyDescent="0.25">
      <c r="B475" s="150"/>
      <c r="C475" s="16"/>
      <c r="D475" s="107" t="s">
        <v>306</v>
      </c>
      <c r="E475" s="17"/>
      <c r="F475" s="17"/>
      <c r="G475" s="107"/>
      <c r="H475" s="107"/>
      <c r="I475" s="17"/>
      <c r="J475" s="107"/>
      <c r="K475" s="107"/>
      <c r="L475" s="18"/>
      <c r="M475" s="18"/>
      <c r="N475" s="18"/>
      <c r="O475" s="72"/>
      <c r="P475" s="1620">
        <v>100</v>
      </c>
      <c r="Q475" s="1659"/>
      <c r="R475" s="1637" t="str">
        <f t="shared" si="0"/>
        <v/>
      </c>
      <c r="S475" s="1638"/>
      <c r="T475" s="1639"/>
      <c r="U475" s="543" t="b">
        <v>0</v>
      </c>
      <c r="W475" s="69"/>
      <c r="X475" s="69"/>
      <c r="Z475" s="37"/>
      <c r="AM475" s="267"/>
      <c r="AN475" s="267"/>
      <c r="AO475" s="267"/>
      <c r="AP475" s="267"/>
      <c r="AQ475" s="267"/>
      <c r="AS475" s="262"/>
    </row>
    <row r="476" spans="2:45" ht="18" customHeight="1" x14ac:dyDescent="0.25">
      <c r="B476" s="150"/>
      <c r="C476" s="16"/>
      <c r="D476" s="107" t="s">
        <v>307</v>
      </c>
      <c r="E476" s="17"/>
      <c r="F476" s="17"/>
      <c r="G476" s="107"/>
      <c r="H476" s="17"/>
      <c r="I476" s="17"/>
      <c r="J476" s="107"/>
      <c r="K476" s="107"/>
      <c r="L476" s="18"/>
      <c r="M476" s="18"/>
      <c r="N476" s="18"/>
      <c r="O476" s="72"/>
      <c r="P476" s="1620">
        <v>100</v>
      </c>
      <c r="Q476" s="1659"/>
      <c r="R476" s="1637" t="str">
        <f t="shared" si="0"/>
        <v/>
      </c>
      <c r="S476" s="1638"/>
      <c r="T476" s="1639"/>
      <c r="U476" s="543" t="b">
        <v>0</v>
      </c>
      <c r="W476" s="69"/>
      <c r="X476" s="69"/>
      <c r="Z476" s="37"/>
      <c r="AM476" s="267"/>
      <c r="AN476" s="267"/>
      <c r="AO476" s="267"/>
      <c r="AP476" s="267"/>
      <c r="AQ476" s="267"/>
      <c r="AS476" s="262"/>
    </row>
    <row r="477" spans="2:45" ht="18" customHeight="1" x14ac:dyDescent="0.25">
      <c r="B477" s="150"/>
      <c r="C477" s="16"/>
      <c r="D477" s="107" t="s">
        <v>308</v>
      </c>
      <c r="E477" s="17"/>
      <c r="F477" s="17"/>
      <c r="G477" s="107"/>
      <c r="H477" s="17"/>
      <c r="I477" s="17"/>
      <c r="J477" s="107"/>
      <c r="K477" s="107"/>
      <c r="L477" s="18"/>
      <c r="M477" s="18"/>
      <c r="N477" s="18"/>
      <c r="O477" s="72"/>
      <c r="P477" s="1620">
        <v>100</v>
      </c>
      <c r="Q477" s="1659"/>
      <c r="R477" s="1637" t="str">
        <f t="shared" si="0"/>
        <v/>
      </c>
      <c r="S477" s="1638"/>
      <c r="T477" s="1639"/>
      <c r="U477" s="543" t="b">
        <v>0</v>
      </c>
      <c r="W477" s="69"/>
      <c r="X477" s="69"/>
      <c r="Z477" s="37"/>
      <c r="AM477" s="267"/>
      <c r="AN477" s="267"/>
      <c r="AO477" s="267"/>
      <c r="AP477" s="267"/>
      <c r="AQ477" s="267"/>
      <c r="AS477" s="262"/>
    </row>
    <row r="478" spans="2:45" ht="7.5" customHeight="1" x14ac:dyDescent="0.25">
      <c r="B478" s="19"/>
      <c r="C478" s="20"/>
      <c r="D478" s="48"/>
      <c r="E478" s="20"/>
      <c r="F478" s="20"/>
      <c r="G478" s="20"/>
      <c r="H478" s="20"/>
      <c r="I478" s="20"/>
      <c r="J478" s="20"/>
      <c r="K478" s="20"/>
      <c r="L478" s="20"/>
      <c r="M478" s="20"/>
      <c r="N478" s="20"/>
      <c r="O478" s="52"/>
      <c r="P478" s="52"/>
      <c r="Q478" s="52"/>
      <c r="R478" s="52"/>
      <c r="S478" s="52"/>
      <c r="T478" s="52"/>
      <c r="U478" s="548"/>
      <c r="W478" s="69"/>
      <c r="X478" s="69"/>
      <c r="AM478" s="267"/>
      <c r="AN478" s="267"/>
      <c r="AO478" s="267"/>
      <c r="AP478" s="267"/>
      <c r="AQ478" s="267"/>
      <c r="AS478" s="262"/>
    </row>
    <row r="479" spans="2:45" ht="7.5" customHeight="1" x14ac:dyDescent="0.25">
      <c r="D479" s="45"/>
      <c r="O479" s="32"/>
      <c r="P479" s="32"/>
      <c r="Q479" s="32"/>
      <c r="R479" s="32"/>
      <c r="S479" s="32"/>
      <c r="T479" s="32"/>
      <c r="U479" s="549"/>
      <c r="W479" s="69"/>
      <c r="X479" s="69"/>
      <c r="AM479" s="267"/>
      <c r="AN479" s="267"/>
      <c r="AO479" s="267"/>
      <c r="AP479" s="267"/>
      <c r="AQ479" s="267"/>
      <c r="AS479" s="262"/>
    </row>
    <row r="480" spans="2:45" ht="13.5" customHeight="1" x14ac:dyDescent="0.25">
      <c r="B480" s="9"/>
      <c r="C480" s="1902" t="s">
        <v>484</v>
      </c>
      <c r="D480" s="1902"/>
      <c r="E480" s="1902"/>
      <c r="F480" s="1902"/>
      <c r="G480" s="1902"/>
      <c r="H480" s="1902"/>
      <c r="I480" s="1902"/>
      <c r="J480" s="1902"/>
      <c r="K480" s="733"/>
      <c r="L480" s="1902" t="s">
        <v>756</v>
      </c>
      <c r="M480" s="1902"/>
      <c r="N480" s="1902"/>
      <c r="O480" s="1902"/>
      <c r="P480" s="1902"/>
      <c r="Q480" s="1902"/>
      <c r="R480" s="1902"/>
      <c r="S480" s="1902"/>
      <c r="T480" s="1902"/>
      <c r="U480" s="551" t="b">
        <v>0</v>
      </c>
      <c r="W480" s="69"/>
      <c r="X480" s="69"/>
      <c r="AM480" s="267"/>
      <c r="AN480" s="267"/>
      <c r="AO480" s="267"/>
      <c r="AP480" s="267"/>
      <c r="AQ480" s="267"/>
      <c r="AS480" s="262"/>
    </row>
    <row r="481" spans="2:45" ht="194.25" customHeight="1" x14ac:dyDescent="0.25">
      <c r="B481" s="150"/>
      <c r="C481" s="608"/>
      <c r="D481" s="18"/>
      <c r="E481" s="152"/>
      <c r="F481" s="18"/>
      <c r="G481" s="18"/>
      <c r="H481" s="18"/>
      <c r="I481" s="18"/>
      <c r="J481" s="18"/>
      <c r="K481" s="611"/>
      <c r="L481" s="18"/>
      <c r="M481" s="609"/>
      <c r="N481" s="610"/>
      <c r="O481" s="610"/>
      <c r="P481" s="610"/>
      <c r="Q481" s="610"/>
      <c r="R481" s="1897"/>
      <c r="S481" s="1897"/>
      <c r="T481" s="1898"/>
      <c r="U481" s="543"/>
      <c r="W481" s="69"/>
      <c r="X481" s="69"/>
      <c r="Y481" s="448"/>
      <c r="AM481" s="267"/>
      <c r="AN481" s="267"/>
      <c r="AO481" s="267"/>
      <c r="AP481" s="267"/>
      <c r="AQ481" s="267"/>
      <c r="AS481" s="262"/>
    </row>
    <row r="482" spans="2:45" ht="6.75" customHeight="1" x14ac:dyDescent="0.25">
      <c r="B482" s="19"/>
      <c r="C482" s="20"/>
      <c r="D482" s="20"/>
      <c r="E482" s="463"/>
      <c r="F482" s="20"/>
      <c r="G482" s="20"/>
      <c r="H482" s="20"/>
      <c r="I482" s="20"/>
      <c r="J482" s="20"/>
      <c r="K482" s="20"/>
      <c r="L482" s="20"/>
      <c r="M482" s="604"/>
      <c r="N482" s="605"/>
      <c r="O482" s="605"/>
      <c r="P482" s="605"/>
      <c r="Q482" s="605"/>
      <c r="R482" s="605"/>
      <c r="S482" s="605"/>
      <c r="T482" s="605"/>
      <c r="U482" s="548"/>
      <c r="W482" s="69"/>
      <c r="X482" s="69"/>
      <c r="Y482" s="448"/>
      <c r="AM482" s="267"/>
      <c r="AN482" s="267"/>
      <c r="AO482" s="267"/>
      <c r="AP482" s="267"/>
      <c r="AQ482" s="267"/>
      <c r="AS482" s="262"/>
    </row>
    <row r="483" spans="2:45" ht="8.25" customHeight="1" x14ac:dyDescent="0.25">
      <c r="B483" s="9"/>
      <c r="C483" s="10"/>
      <c r="D483" s="10"/>
      <c r="E483" s="10"/>
      <c r="F483" s="10"/>
      <c r="G483" s="10"/>
      <c r="H483" s="10"/>
      <c r="I483" s="10"/>
      <c r="J483" s="10"/>
      <c r="K483" s="10"/>
      <c r="L483" s="10"/>
      <c r="M483" s="10"/>
      <c r="N483" s="10"/>
      <c r="O483" s="56"/>
      <c r="P483" s="56"/>
      <c r="Q483" s="56"/>
      <c r="R483" s="53"/>
      <c r="S483" s="53"/>
      <c r="T483" s="53"/>
      <c r="U483" s="551"/>
      <c r="W483" s="69"/>
      <c r="X483" s="69"/>
      <c r="Y483" s="448"/>
      <c r="AM483" s="267"/>
      <c r="AN483" s="267"/>
      <c r="AO483" s="267"/>
      <c r="AP483" s="267"/>
      <c r="AQ483" s="267"/>
      <c r="AS483" s="262"/>
    </row>
    <row r="484" spans="2:45" ht="29.25" customHeight="1" x14ac:dyDescent="0.25">
      <c r="B484" s="150"/>
      <c r="C484" s="1866" t="s">
        <v>755</v>
      </c>
      <c r="D484" s="1866"/>
      <c r="E484" s="1866"/>
      <c r="F484" s="1866"/>
      <c r="G484" s="1866"/>
      <c r="H484" s="1866"/>
      <c r="I484" s="1866"/>
      <c r="J484" s="1866"/>
      <c r="K484" s="1866"/>
      <c r="L484" s="1866"/>
      <c r="M484" s="1866"/>
      <c r="N484" s="1866"/>
      <c r="O484" s="1866"/>
      <c r="P484" s="1866"/>
      <c r="Q484" s="1866"/>
      <c r="R484" s="1866"/>
      <c r="S484" s="1866"/>
      <c r="T484" s="1866"/>
      <c r="U484" s="543"/>
      <c r="W484" s="69"/>
      <c r="X484" s="69"/>
      <c r="Y484" s="448"/>
      <c r="AM484" s="267"/>
      <c r="AN484" s="267"/>
      <c r="AO484" s="267"/>
      <c r="AP484" s="267"/>
      <c r="AQ484" s="267"/>
      <c r="AS484" s="262"/>
    </row>
    <row r="485" spans="2:45" ht="10.15" customHeight="1" x14ac:dyDescent="0.25">
      <c r="B485" s="150"/>
      <c r="L485" s="568"/>
      <c r="O485" s="261" t="s">
        <v>793</v>
      </c>
      <c r="P485" s="58"/>
      <c r="Q485" s="58"/>
      <c r="R485" s="32"/>
      <c r="S485" s="32"/>
      <c r="T485" s="32"/>
      <c r="U485" s="543"/>
      <c r="W485" s="69"/>
      <c r="X485" s="69"/>
      <c r="AM485" s="267"/>
      <c r="AN485" s="267"/>
      <c r="AO485" s="267"/>
      <c r="AP485" s="267"/>
      <c r="AQ485" s="267"/>
      <c r="AS485" s="262"/>
    </row>
    <row r="486" spans="2:45" ht="18" customHeight="1" x14ac:dyDescent="0.25">
      <c r="B486" s="150"/>
      <c r="C486" s="645" t="s">
        <v>345</v>
      </c>
      <c r="D486" s="107"/>
      <c r="E486" s="17"/>
      <c r="F486" s="107"/>
      <c r="G486" s="17"/>
      <c r="H486" s="17"/>
      <c r="I486" s="17"/>
      <c r="J486" s="17"/>
      <c r="K486" s="18"/>
      <c r="L486" s="734"/>
      <c r="M486" s="18"/>
      <c r="N486" s="18"/>
      <c r="O486" s="995"/>
      <c r="P486" s="1817">
        <v>590</v>
      </c>
      <c r="Q486" s="1818"/>
      <c r="R486" s="1637" t="str">
        <f>IF(U486,IF(O486&gt;0,P486*O486,""),"")</f>
        <v/>
      </c>
      <c r="S486" s="1638"/>
      <c r="T486" s="1639"/>
      <c r="U486" s="543" t="b">
        <v>0</v>
      </c>
      <c r="W486" s="69"/>
      <c r="X486" s="69">
        <v>0</v>
      </c>
      <c r="Y486" s="581"/>
      <c r="Z486" s="37"/>
      <c r="AM486" s="267"/>
      <c r="AN486" s="267"/>
      <c r="AO486" s="267"/>
      <c r="AP486" s="267"/>
      <c r="AQ486" s="267"/>
      <c r="AS486" s="262"/>
    </row>
    <row r="487" spans="2:45" ht="18" customHeight="1" x14ac:dyDescent="0.25">
      <c r="B487" s="150"/>
      <c r="C487" s="645" t="s">
        <v>701</v>
      </c>
      <c r="D487" s="107"/>
      <c r="E487" s="17"/>
      <c r="F487" s="107"/>
      <c r="G487" s="17"/>
      <c r="H487" s="17"/>
      <c r="I487" s="17"/>
      <c r="J487" s="17"/>
      <c r="K487" s="18"/>
      <c r="L487" s="734"/>
      <c r="M487" s="18"/>
      <c r="N487" s="18"/>
      <c r="O487" s="995"/>
      <c r="P487" s="1618">
        <v>590</v>
      </c>
      <c r="Q487" s="1619"/>
      <c r="R487" s="1637" t="str">
        <f>IF(U487,IF(O487&gt;0,P487*O487,""),"")</f>
        <v/>
      </c>
      <c r="S487" s="1638"/>
      <c r="T487" s="1639"/>
      <c r="U487" s="543" t="b">
        <v>0</v>
      </c>
      <c r="W487" s="69"/>
      <c r="X487" s="69">
        <v>0</v>
      </c>
      <c r="Y487" s="581"/>
      <c r="Z487" s="37"/>
      <c r="AM487" s="267"/>
      <c r="AN487" s="267"/>
      <c r="AO487" s="267"/>
      <c r="AP487" s="267"/>
      <c r="AQ487" s="267"/>
      <c r="AS487" s="262"/>
    </row>
    <row r="488" spans="2:45" ht="18" customHeight="1" x14ac:dyDescent="0.25">
      <c r="B488" s="150"/>
      <c r="C488" s="645" t="s">
        <v>346</v>
      </c>
      <c r="D488" s="107"/>
      <c r="E488" s="17"/>
      <c r="F488" s="107"/>
      <c r="G488" s="17"/>
      <c r="H488" s="17"/>
      <c r="I488" s="17"/>
      <c r="J488" s="17"/>
      <c r="K488" s="18"/>
      <c r="L488" s="734"/>
      <c r="M488" s="18"/>
      <c r="N488" s="18"/>
      <c r="O488" s="995"/>
      <c r="P488" s="1618">
        <v>755</v>
      </c>
      <c r="Q488" s="1619"/>
      <c r="R488" s="1637" t="str">
        <f>IF(U488,IF(O488&gt;0,P488*O488,""),"")</f>
        <v/>
      </c>
      <c r="S488" s="1638"/>
      <c r="T488" s="1639"/>
      <c r="U488" s="543" t="b">
        <v>0</v>
      </c>
      <c r="W488" s="69"/>
      <c r="X488" s="69">
        <v>0</v>
      </c>
      <c r="Y488" s="581"/>
      <c r="Z488" s="37"/>
      <c r="AM488" s="267"/>
      <c r="AN488" s="267"/>
      <c r="AO488" s="267"/>
      <c r="AP488" s="267"/>
      <c r="AQ488" s="267"/>
      <c r="AS488" s="262"/>
    </row>
    <row r="489" spans="2:45" ht="18" customHeight="1" x14ac:dyDescent="0.25">
      <c r="B489" s="150"/>
      <c r="C489" s="645" t="s">
        <v>702</v>
      </c>
      <c r="D489" s="107"/>
      <c r="E489" s="17"/>
      <c r="F489" s="107"/>
      <c r="G489" s="17"/>
      <c r="H489" s="17"/>
      <c r="I489" s="17"/>
      <c r="J489" s="17"/>
      <c r="K489" s="18"/>
      <c r="L489" s="734"/>
      <c r="M489" s="18"/>
      <c r="N489" s="18"/>
      <c r="O489" s="995"/>
      <c r="P489" s="1618">
        <v>755</v>
      </c>
      <c r="Q489" s="1619"/>
      <c r="R489" s="1637" t="str">
        <f>IF(U489,IF(O489&gt;0,P489*O489,""),"")</f>
        <v/>
      </c>
      <c r="S489" s="1638"/>
      <c r="T489" s="1639"/>
      <c r="U489" s="543" t="b">
        <v>0</v>
      </c>
      <c r="W489" s="69"/>
      <c r="X489" s="69">
        <v>0</v>
      </c>
      <c r="Y489" s="581"/>
      <c r="Z489" s="37"/>
      <c r="AM489" s="267"/>
      <c r="AN489" s="267"/>
      <c r="AO489" s="267"/>
      <c r="AP489" s="267"/>
      <c r="AQ489" s="267"/>
      <c r="AS489" s="262"/>
    </row>
    <row r="490" spans="2:45" ht="7.5" customHeight="1" x14ac:dyDescent="0.25">
      <c r="B490" s="19"/>
      <c r="C490" s="179"/>
      <c r="D490" s="179"/>
      <c r="E490" s="15"/>
      <c r="F490" s="179"/>
      <c r="G490" s="15"/>
      <c r="H490" s="15"/>
      <c r="I490" s="15"/>
      <c r="J490" s="15"/>
      <c r="K490" s="20"/>
      <c r="L490" s="607"/>
      <c r="M490" s="20"/>
      <c r="N490" s="20"/>
      <c r="O490" s="184"/>
      <c r="P490" s="194"/>
      <c r="Q490" s="194"/>
      <c r="R490" s="193"/>
      <c r="S490" s="195"/>
      <c r="T490" s="195"/>
      <c r="U490" s="548"/>
      <c r="W490" s="69"/>
      <c r="X490" s="69"/>
      <c r="Y490" s="581"/>
      <c r="AM490" s="267"/>
      <c r="AN490" s="267"/>
      <c r="AO490" s="267"/>
      <c r="AP490" s="267"/>
      <c r="AQ490" s="267"/>
      <c r="AS490" s="262"/>
    </row>
    <row r="491" spans="2:45" ht="8.25" customHeight="1" x14ac:dyDescent="0.25">
      <c r="E491" s="40"/>
      <c r="O491" s="58"/>
      <c r="P491" s="58"/>
      <c r="Q491" s="58"/>
      <c r="U491" s="549"/>
      <c r="W491" s="69"/>
      <c r="X491" s="69"/>
      <c r="AM491" s="267"/>
      <c r="AN491" s="267"/>
      <c r="AO491" s="267"/>
      <c r="AP491" s="267"/>
      <c r="AQ491" s="267"/>
      <c r="AS491" s="262"/>
    </row>
    <row r="492" spans="2:45" ht="8.25" customHeight="1" x14ac:dyDescent="0.25">
      <c r="B492" s="9"/>
      <c r="C492" s="10"/>
      <c r="D492" s="10"/>
      <c r="E492" s="10"/>
      <c r="F492" s="10"/>
      <c r="G492" s="10"/>
      <c r="H492" s="10"/>
      <c r="I492" s="10"/>
      <c r="J492" s="10"/>
      <c r="K492" s="10"/>
      <c r="L492" s="10"/>
      <c r="M492" s="10"/>
      <c r="N492" s="10"/>
      <c r="O492" s="56"/>
      <c r="P492" s="56"/>
      <c r="Q492" s="56"/>
      <c r="R492" s="53"/>
      <c r="S492" s="53"/>
      <c r="T492" s="53"/>
      <c r="U492" s="551"/>
      <c r="W492" s="69"/>
      <c r="X492" s="69"/>
      <c r="AM492" s="262"/>
      <c r="AN492" s="262"/>
      <c r="AO492" s="262"/>
      <c r="AP492" s="262"/>
      <c r="AQ492" s="262"/>
      <c r="AS492" s="262"/>
    </row>
    <row r="493" spans="2:45" x14ac:dyDescent="0.25">
      <c r="B493" s="150"/>
      <c r="C493" s="180" t="s">
        <v>757</v>
      </c>
      <c r="D493" s="27"/>
      <c r="E493" s="27"/>
      <c r="F493" s="27"/>
      <c r="G493" s="27"/>
      <c r="H493" s="27"/>
      <c r="I493" s="27"/>
      <c r="J493" s="27"/>
      <c r="K493" s="27"/>
      <c r="L493" s="27"/>
      <c r="M493" s="27"/>
      <c r="N493" s="27"/>
      <c r="O493" s="57"/>
      <c r="P493" s="57"/>
      <c r="Q493" s="57"/>
      <c r="R493" s="54"/>
      <c r="S493" s="54"/>
      <c r="T493" s="54"/>
      <c r="U493" s="543"/>
      <c r="W493" s="69"/>
      <c r="X493" s="69"/>
      <c r="AM493" s="262"/>
      <c r="AN493" s="262"/>
      <c r="AO493" s="262"/>
      <c r="AP493" s="262"/>
      <c r="AQ493" s="262"/>
      <c r="AS493" s="262"/>
    </row>
    <row r="494" spans="2:45" ht="16.5" customHeight="1" x14ac:dyDescent="0.25">
      <c r="B494" s="150"/>
      <c r="C494" s="13" t="s">
        <v>804</v>
      </c>
      <c r="O494" s="58"/>
      <c r="P494" s="58"/>
      <c r="Q494" s="58"/>
      <c r="R494" s="32"/>
      <c r="S494" s="32"/>
      <c r="T494" s="32"/>
      <c r="U494" s="543"/>
      <c r="W494" s="69"/>
      <c r="X494" s="69"/>
      <c r="AM494" s="267"/>
      <c r="AN494" s="267"/>
      <c r="AO494" s="267"/>
      <c r="AP494" s="267"/>
      <c r="AQ494" s="267"/>
      <c r="AS494" s="262"/>
    </row>
    <row r="495" spans="2:45" ht="18" customHeight="1" x14ac:dyDescent="0.25">
      <c r="B495" s="150"/>
      <c r="C495" s="751" t="s">
        <v>808</v>
      </c>
      <c r="D495" s="65"/>
      <c r="E495" s="736" t="s">
        <v>809</v>
      </c>
      <c r="F495" s="81"/>
      <c r="G495" s="771"/>
      <c r="H495" s="81"/>
      <c r="I495" s="81"/>
      <c r="J495" s="81"/>
      <c r="K495" s="65"/>
      <c r="L495" s="612"/>
      <c r="M495" s="65"/>
      <c r="N495" s="65"/>
      <c r="O495" s="1747"/>
      <c r="P495" s="1881"/>
      <c r="Q495" s="1881"/>
      <c r="R495" s="1747"/>
      <c r="S495" s="1628"/>
      <c r="T495" s="1629"/>
      <c r="U495" s="543">
        <v>0</v>
      </c>
      <c r="W495" s="69"/>
      <c r="X495" s="69"/>
      <c r="AM495" s="267"/>
      <c r="AN495" s="267"/>
      <c r="AO495" s="267"/>
      <c r="AP495" s="267"/>
      <c r="AQ495" s="267"/>
      <c r="AS495" s="262"/>
    </row>
    <row r="496" spans="2:45" ht="16.5" customHeight="1" x14ac:dyDescent="0.25">
      <c r="B496" s="150"/>
      <c r="C496" s="13" t="s">
        <v>805</v>
      </c>
      <c r="O496" s="58"/>
      <c r="P496" s="58"/>
      <c r="Q496" s="58"/>
      <c r="R496" s="32"/>
      <c r="S496" s="32"/>
      <c r="T496" s="32"/>
      <c r="U496" s="543"/>
      <c r="W496" s="69"/>
      <c r="X496" s="69"/>
      <c r="AM496" s="267"/>
      <c r="AN496" s="267"/>
      <c r="AO496" s="267"/>
      <c r="AP496" s="267"/>
      <c r="AQ496" s="267"/>
      <c r="AS496" s="262"/>
    </row>
    <row r="497" spans="2:45" ht="18" customHeight="1" x14ac:dyDescent="0.25">
      <c r="B497" s="150"/>
      <c r="C497" s="765" t="s">
        <v>96</v>
      </c>
      <c r="D497" s="460"/>
      <c r="E497" s="766"/>
      <c r="F497" s="767" t="s">
        <v>97</v>
      </c>
      <c r="G497" s="460"/>
      <c r="H497" s="460"/>
      <c r="I497" s="766"/>
      <c r="J497" s="768" t="s">
        <v>758</v>
      </c>
      <c r="K497" s="460"/>
      <c r="L497" s="460"/>
      <c r="M497" s="768" t="s">
        <v>759</v>
      </c>
      <c r="N497" s="460"/>
      <c r="O497" s="460"/>
      <c r="P497" s="1943">
        <v>45</v>
      </c>
      <c r="Q497" s="1944"/>
      <c r="R497" s="1631">
        <f>IF(U497=4,P497*1,IF(U497=5,P497*2,0))</f>
        <v>0</v>
      </c>
      <c r="S497" s="1631"/>
      <c r="T497" s="1632"/>
      <c r="U497" s="543">
        <v>0</v>
      </c>
      <c r="W497" s="69"/>
      <c r="X497" s="69"/>
      <c r="Z497" s="37"/>
      <c r="AM497" s="267"/>
      <c r="AN497" s="267"/>
      <c r="AO497" s="267"/>
      <c r="AP497" s="267"/>
      <c r="AQ497" s="267"/>
      <c r="AS497" s="262"/>
    </row>
    <row r="498" spans="2:45" ht="18" customHeight="1" x14ac:dyDescent="0.25">
      <c r="B498" s="150"/>
      <c r="C498" s="765" t="s">
        <v>760</v>
      </c>
      <c r="D498" s="460"/>
      <c r="E498" s="766"/>
      <c r="F498" s="766"/>
      <c r="G498" s="769"/>
      <c r="H498" s="766"/>
      <c r="I498" s="766"/>
      <c r="J498" s="766"/>
      <c r="K498" s="460"/>
      <c r="L498" s="770"/>
      <c r="M498" s="460"/>
      <c r="N498" s="460"/>
      <c r="O498" s="460"/>
      <c r="P498" s="1943" t="s">
        <v>17</v>
      </c>
      <c r="Q498" s="1944"/>
      <c r="R498" s="1935"/>
      <c r="S498" s="1935"/>
      <c r="T498" s="1951"/>
      <c r="U498" s="543"/>
      <c r="W498" s="69"/>
      <c r="X498" s="69"/>
      <c r="AM498" s="267"/>
      <c r="AN498" s="267"/>
      <c r="AO498" s="267"/>
      <c r="AP498" s="267"/>
      <c r="AQ498" s="267"/>
      <c r="AS498" s="262"/>
    </row>
    <row r="499" spans="2:45" ht="7.5" customHeight="1" x14ac:dyDescent="0.25">
      <c r="B499" s="19"/>
      <c r="C499" s="20"/>
      <c r="D499" s="51"/>
      <c r="E499" s="20"/>
      <c r="F499" s="20"/>
      <c r="G499" s="20"/>
      <c r="H499" s="20"/>
      <c r="I499" s="20"/>
      <c r="J499" s="20"/>
      <c r="K499" s="20"/>
      <c r="L499" s="20"/>
      <c r="M499" s="20"/>
      <c r="N499" s="20"/>
      <c r="O499" s="52"/>
      <c r="P499" s="52"/>
      <c r="Q499" s="52"/>
      <c r="R499" s="52"/>
      <c r="S499" s="52"/>
      <c r="T499" s="52"/>
      <c r="U499" s="548"/>
      <c r="W499" s="69"/>
      <c r="X499" s="69"/>
      <c r="AB499" s="579"/>
      <c r="AM499" s="267"/>
      <c r="AN499" s="267"/>
      <c r="AO499" s="267"/>
      <c r="AP499" s="267"/>
      <c r="AQ499" s="267"/>
      <c r="AS499" s="262"/>
    </row>
    <row r="500" spans="2:45" ht="10.5" customHeight="1" x14ac:dyDescent="0.25">
      <c r="E500" s="40"/>
      <c r="O500" s="58"/>
      <c r="P500" s="58"/>
      <c r="Q500" s="58"/>
      <c r="R500" s="32"/>
      <c r="S500" s="32"/>
      <c r="T500" s="32"/>
      <c r="U500" s="549"/>
      <c r="W500" s="69"/>
      <c r="X500" s="69"/>
      <c r="AB500" s="579"/>
      <c r="AM500" s="267"/>
      <c r="AN500" s="267"/>
      <c r="AO500" s="267"/>
      <c r="AP500" s="267"/>
      <c r="AQ500" s="267"/>
      <c r="AS500" s="262"/>
    </row>
    <row r="501" spans="2:45" ht="8.25" customHeight="1" x14ac:dyDescent="0.25">
      <c r="B501" s="509"/>
      <c r="C501" s="49"/>
      <c r="D501" s="49"/>
      <c r="E501" s="49"/>
      <c r="F501" s="49"/>
      <c r="G501" s="49"/>
      <c r="H501" s="49"/>
      <c r="I501" s="49"/>
      <c r="J501" s="49"/>
      <c r="K501" s="49"/>
      <c r="L501" s="49"/>
      <c r="M501" s="49"/>
      <c r="N501" s="49"/>
      <c r="O501" s="772"/>
      <c r="P501" s="772"/>
      <c r="Q501" s="772"/>
      <c r="R501" s="772"/>
      <c r="S501" s="772"/>
      <c r="T501" s="772"/>
      <c r="U501" s="556" t="b">
        <v>0</v>
      </c>
      <c r="W501" s="69" t="b">
        <v>1</v>
      </c>
      <c r="X501" s="69"/>
      <c r="AB501" s="579" t="b">
        <v>1</v>
      </c>
      <c r="AM501" s="267"/>
      <c r="AN501" s="267"/>
      <c r="AO501" s="267"/>
      <c r="AP501" s="267"/>
      <c r="AQ501" s="267"/>
      <c r="AS501" s="262"/>
    </row>
    <row r="502" spans="2:45" x14ac:dyDescent="0.25">
      <c r="B502" s="512"/>
      <c r="C502" s="26" t="s">
        <v>761</v>
      </c>
      <c r="D502" s="27"/>
      <c r="E502" s="27"/>
      <c r="F502" s="27"/>
      <c r="G502" s="27"/>
      <c r="H502" s="27"/>
      <c r="I502" s="27"/>
      <c r="J502" s="27"/>
      <c r="K502" s="27"/>
      <c r="L502" s="27"/>
      <c r="M502" s="27"/>
      <c r="N502" s="27"/>
      <c r="O502" s="54"/>
      <c r="P502" s="54"/>
      <c r="Q502" s="54"/>
      <c r="R502" s="54"/>
      <c r="S502" s="54"/>
      <c r="T502" s="54"/>
      <c r="U502" s="557" t="b">
        <v>0</v>
      </c>
      <c r="W502" s="69" t="b">
        <v>1</v>
      </c>
      <c r="X502" s="69"/>
      <c r="AB502" s="579"/>
      <c r="AM502" s="267"/>
      <c r="AN502" s="267"/>
      <c r="AO502" s="267"/>
      <c r="AP502" s="267"/>
      <c r="AQ502" s="267"/>
      <c r="AS502" s="262"/>
    </row>
    <row r="503" spans="2:45" ht="18" customHeight="1" x14ac:dyDescent="0.25">
      <c r="B503" s="512"/>
      <c r="C503" s="13" t="s">
        <v>806</v>
      </c>
      <c r="D503" s="12"/>
      <c r="E503" s="12"/>
      <c r="F503" s="12"/>
      <c r="G503" s="12"/>
      <c r="H503" s="12"/>
      <c r="I503" s="12"/>
      <c r="J503" s="12"/>
      <c r="O503" s="224"/>
      <c r="P503" s="151"/>
      <c r="Q503" s="151"/>
      <c r="R503" s="224"/>
      <c r="S503" s="55"/>
      <c r="T503" s="55"/>
      <c r="U503" s="557" t="b">
        <v>0</v>
      </c>
      <c r="W503" s="69" t="b">
        <v>1</v>
      </c>
      <c r="X503" s="69"/>
      <c r="AB503" s="579"/>
      <c r="AM503" s="267"/>
      <c r="AN503" s="267"/>
      <c r="AO503" s="267"/>
      <c r="AP503" s="267"/>
      <c r="AQ503" s="267"/>
      <c r="AS503" s="262"/>
    </row>
    <row r="504" spans="2:45" ht="18" customHeight="1" x14ac:dyDescent="0.25">
      <c r="B504" s="512"/>
      <c r="C504" s="758" t="s">
        <v>64</v>
      </c>
      <c r="D504" s="684"/>
      <c r="E504" s="760"/>
      <c r="F504" s="760"/>
      <c r="G504" s="764" t="s">
        <v>37</v>
      </c>
      <c r="H504" s="684"/>
      <c r="I504" s="760"/>
      <c r="J504" s="760"/>
      <c r="K504" s="684"/>
      <c r="L504" s="684"/>
      <c r="M504" s="684"/>
      <c r="N504" s="684"/>
      <c r="O504" s="684"/>
      <c r="P504" s="1893" t="s">
        <v>17</v>
      </c>
      <c r="Q504" s="1945"/>
      <c r="R504" s="1893" t="str">
        <f>IF(U$504&gt;0,0,"")</f>
        <v/>
      </c>
      <c r="S504" s="1894"/>
      <c r="T504" s="1895"/>
      <c r="U504" s="557">
        <v>0</v>
      </c>
      <c r="W504" s="69" t="b">
        <v>1</v>
      </c>
      <c r="X504" s="69"/>
      <c r="AM504" s="267"/>
      <c r="AN504" s="267"/>
      <c r="AO504" s="267"/>
      <c r="AP504" s="267"/>
      <c r="AQ504" s="267"/>
      <c r="AS504" s="262"/>
    </row>
    <row r="505" spans="2:45" ht="18" customHeight="1" x14ac:dyDescent="0.25">
      <c r="B505" s="512"/>
      <c r="C505" s="13" t="s">
        <v>799</v>
      </c>
      <c r="D505" s="13"/>
      <c r="E505" s="12"/>
      <c r="F505" s="63"/>
      <c r="G505" s="63"/>
      <c r="I505" s="12"/>
      <c r="K505" s="12"/>
      <c r="O505" s="1599"/>
      <c r="P505" s="1946"/>
      <c r="Q505" s="1946"/>
      <c r="R505" s="1599"/>
      <c r="S505" s="1663"/>
      <c r="T505" s="1663"/>
      <c r="U505" s="557"/>
      <c r="W505" s="69"/>
      <c r="X505" s="69"/>
      <c r="AM505" s="267"/>
      <c r="AN505" s="267"/>
      <c r="AO505" s="267"/>
      <c r="AP505" s="267"/>
      <c r="AQ505" s="267"/>
      <c r="AS505" s="262"/>
    </row>
    <row r="506" spans="2:45" ht="18" customHeight="1" x14ac:dyDescent="0.25">
      <c r="B506" s="512"/>
      <c r="C506" s="758" t="s">
        <v>38</v>
      </c>
      <c r="D506" s="684"/>
      <c r="E506" s="684"/>
      <c r="F506" s="684"/>
      <c r="G506" s="762" t="s">
        <v>36</v>
      </c>
      <c r="H506" s="760"/>
      <c r="I506" s="760"/>
      <c r="J506" s="684"/>
      <c r="K506" s="763" t="s">
        <v>35</v>
      </c>
      <c r="L506" s="684"/>
      <c r="M506" s="684"/>
      <c r="N506" s="684"/>
      <c r="O506" s="684"/>
      <c r="P506" s="1893" t="s">
        <v>17</v>
      </c>
      <c r="Q506" s="1945"/>
      <c r="R506" s="1893" t="str">
        <f>IF(U$504&gt;0,0,"")</f>
        <v/>
      </c>
      <c r="S506" s="1894"/>
      <c r="T506" s="1895"/>
      <c r="U506" s="557">
        <v>0</v>
      </c>
      <c r="W506" s="69"/>
      <c r="X506" s="69"/>
      <c r="AM506" s="267"/>
      <c r="AN506" s="267"/>
      <c r="AO506" s="267"/>
      <c r="AP506" s="267"/>
      <c r="AQ506" s="267"/>
      <c r="AS506" s="262"/>
    </row>
    <row r="507" spans="2:45" ht="10.5" customHeight="1" x14ac:dyDescent="0.25">
      <c r="B507" s="512"/>
      <c r="C507" s="13"/>
      <c r="D507" s="13"/>
      <c r="E507" s="12"/>
      <c r="F507" s="13"/>
      <c r="G507" s="13"/>
      <c r="H507" s="13"/>
      <c r="I507" s="13"/>
      <c r="J507" s="13"/>
      <c r="K507" s="13"/>
      <c r="L507" s="13"/>
      <c r="O507" s="224"/>
      <c r="P507" s="151"/>
      <c r="Q507" s="151"/>
      <c r="R507" s="224"/>
      <c r="S507" s="55"/>
      <c r="T507" s="55"/>
      <c r="U507" s="557"/>
      <c r="W507" s="69"/>
      <c r="X507" s="69"/>
      <c r="AM507" s="267"/>
      <c r="AN507" s="267"/>
      <c r="AO507" s="267"/>
      <c r="AP507" s="267"/>
      <c r="AQ507" s="267"/>
      <c r="AS507" s="262"/>
    </row>
    <row r="508" spans="2:45" ht="18" customHeight="1" x14ac:dyDescent="0.25">
      <c r="B508" s="512"/>
      <c r="C508" s="13" t="s">
        <v>807</v>
      </c>
      <c r="D508" s="13"/>
      <c r="E508" s="12"/>
      <c r="F508" s="12"/>
      <c r="G508" s="12"/>
      <c r="H508" s="12"/>
      <c r="I508" s="12"/>
      <c r="J508" s="12"/>
      <c r="O508" s="1599"/>
      <c r="P508" s="1599"/>
      <c r="Q508" s="1599"/>
      <c r="R508" s="1599"/>
      <c r="S508" s="1599"/>
      <c r="T508" s="1599"/>
      <c r="U508" s="557"/>
      <c r="W508" s="69"/>
      <c r="X508" s="69"/>
      <c r="AM508" s="262"/>
      <c r="AN508" s="262"/>
      <c r="AO508" s="262"/>
      <c r="AP508" s="262"/>
      <c r="AQ508" s="262"/>
      <c r="AS508" s="262"/>
    </row>
    <row r="509" spans="2:45" ht="16.7" customHeight="1" x14ac:dyDescent="0.25">
      <c r="B509" s="512"/>
      <c r="C509" s="252" t="s">
        <v>129</v>
      </c>
      <c r="D509" s="107"/>
      <c r="E509" s="17"/>
      <c r="F509" s="17"/>
      <c r="G509" s="17"/>
      <c r="H509" s="17"/>
      <c r="I509" s="774"/>
      <c r="J509" s="567"/>
      <c r="O509" s="224"/>
      <c r="P509" s="224"/>
      <c r="Q509" s="224"/>
      <c r="R509" s="224"/>
      <c r="S509" s="224"/>
      <c r="T509" s="224"/>
      <c r="U509" s="557">
        <v>0</v>
      </c>
      <c r="W509" s="69">
        <f>IF(W502=TRUE,1,"")</f>
        <v>1</v>
      </c>
      <c r="X509" s="69"/>
      <c r="AM509" s="262"/>
      <c r="AN509" s="262"/>
      <c r="AO509" s="262"/>
      <c r="AP509" s="262"/>
      <c r="AQ509" s="262"/>
      <c r="AS509" s="262"/>
    </row>
    <row r="510" spans="2:45" ht="16.7" customHeight="1" x14ac:dyDescent="0.25">
      <c r="B510" s="512"/>
      <c r="C510" s="252" t="s">
        <v>128</v>
      </c>
      <c r="D510" s="107"/>
      <c r="E510" s="17"/>
      <c r="F510" s="17"/>
      <c r="G510" s="17"/>
      <c r="H510" s="17"/>
      <c r="I510" s="774"/>
      <c r="J510" s="567"/>
      <c r="O510" s="224"/>
      <c r="P510" s="224"/>
      <c r="Q510" s="224"/>
      <c r="R510" s="224"/>
      <c r="S510" s="224"/>
      <c r="T510" s="224"/>
      <c r="U510" s="557">
        <v>0</v>
      </c>
      <c r="W510" s="69" t="e">
        <f>IF(#REF!=TRUE,1,"")</f>
        <v>#REF!</v>
      </c>
      <c r="X510" s="69"/>
      <c r="AM510" s="262"/>
      <c r="AN510" s="262"/>
      <c r="AO510" s="262"/>
      <c r="AP510" s="262"/>
      <c r="AQ510" s="262"/>
      <c r="AS510" s="262"/>
    </row>
    <row r="511" spans="2:45" ht="16.7" customHeight="1" x14ac:dyDescent="0.25">
      <c r="B511" s="512"/>
      <c r="C511" s="252" t="s">
        <v>127</v>
      </c>
      <c r="D511" s="107"/>
      <c r="E511" s="17"/>
      <c r="F511" s="17"/>
      <c r="G511" s="17"/>
      <c r="H511" s="17"/>
      <c r="I511" s="774"/>
      <c r="J511" s="567"/>
      <c r="O511" s="224"/>
      <c r="P511" s="224"/>
      <c r="Q511" s="224"/>
      <c r="R511" s="224"/>
      <c r="S511" s="224"/>
      <c r="T511" s="224"/>
      <c r="U511" s="557">
        <v>0</v>
      </c>
      <c r="W511" s="69">
        <f>IF(W503=TRUE,1,"")</f>
        <v>1</v>
      </c>
      <c r="X511" s="69"/>
      <c r="AM511" s="262"/>
      <c r="AN511" s="262"/>
      <c r="AO511" s="262"/>
      <c r="AP511" s="262"/>
      <c r="AQ511" s="262"/>
      <c r="AS511" s="262"/>
    </row>
    <row r="512" spans="2:45" ht="16.7" customHeight="1" x14ac:dyDescent="0.25">
      <c r="B512" s="512"/>
      <c r="C512" s="252" t="s">
        <v>130</v>
      </c>
      <c r="D512" s="107"/>
      <c r="E512" s="17"/>
      <c r="F512" s="17"/>
      <c r="G512" s="17"/>
      <c r="H512" s="17"/>
      <c r="I512" s="774"/>
      <c r="J512" s="567"/>
      <c r="O512" s="224"/>
      <c r="P512" s="224"/>
      <c r="Q512" s="224"/>
      <c r="R512" s="224"/>
      <c r="S512" s="224"/>
      <c r="T512" s="224"/>
      <c r="U512" s="557">
        <v>0</v>
      </c>
      <c r="W512" s="69">
        <f>IF(W504=TRUE,1,"")</f>
        <v>1</v>
      </c>
      <c r="X512" s="69"/>
      <c r="AM512" s="262"/>
      <c r="AN512" s="262"/>
      <c r="AO512" s="262"/>
      <c r="AP512" s="262"/>
      <c r="AQ512" s="262"/>
      <c r="AS512" s="262"/>
    </row>
    <row r="513" spans="2:45" ht="16.7" customHeight="1" x14ac:dyDescent="0.25">
      <c r="B513" s="512"/>
      <c r="C513" s="252" t="s">
        <v>131</v>
      </c>
      <c r="D513" s="107"/>
      <c r="E513" s="17"/>
      <c r="F513" s="17"/>
      <c r="G513" s="17"/>
      <c r="H513" s="17"/>
      <c r="I513" s="774"/>
      <c r="J513" s="567"/>
      <c r="O513" s="224"/>
      <c r="P513" s="224"/>
      <c r="Q513" s="224"/>
      <c r="R513" s="224"/>
      <c r="S513" s="224"/>
      <c r="T513" s="224"/>
      <c r="U513" s="557">
        <v>0</v>
      </c>
      <c r="W513" s="69" t="e">
        <f>IF(#REF!=TRUE,1,"")</f>
        <v>#REF!</v>
      </c>
      <c r="X513" s="69"/>
      <c r="AM513" s="262"/>
      <c r="AN513" s="262"/>
      <c r="AO513" s="262"/>
      <c r="AP513" s="262"/>
      <c r="AQ513" s="262"/>
      <c r="AS513" s="262"/>
    </row>
    <row r="514" spans="2:45" ht="16.7" customHeight="1" x14ac:dyDescent="0.25">
      <c r="B514" s="512"/>
      <c r="C514" s="254" t="s">
        <v>132</v>
      </c>
      <c r="D514" s="107"/>
      <c r="E514" s="107"/>
      <c r="F514" s="107"/>
      <c r="G514" s="107"/>
      <c r="H514" s="17"/>
      <c r="I514" s="774"/>
      <c r="J514" s="568"/>
      <c r="K514" s="12"/>
      <c r="O514" s="1599"/>
      <c r="P514" s="1599"/>
      <c r="Q514" s="1599"/>
      <c r="R514" s="1599"/>
      <c r="S514" s="1599"/>
      <c r="T514" s="1599"/>
      <c r="U514" s="557">
        <v>0</v>
      </c>
      <c r="W514" s="69"/>
      <c r="X514" s="69"/>
      <c r="AM514" s="262"/>
      <c r="AN514" s="262"/>
      <c r="AO514" s="262"/>
      <c r="AP514" s="262"/>
      <c r="AQ514" s="262"/>
      <c r="AS514" s="262"/>
    </row>
    <row r="515" spans="2:45" ht="7.5" customHeight="1" x14ac:dyDescent="0.25">
      <c r="B515" s="504"/>
      <c r="C515" s="75"/>
      <c r="D515" s="75"/>
      <c r="E515" s="75"/>
      <c r="F515" s="75"/>
      <c r="G515" s="75"/>
      <c r="H515" s="75"/>
      <c r="I515" s="75"/>
      <c r="J515" s="75"/>
      <c r="K515" s="75"/>
      <c r="L515" s="75"/>
      <c r="M515" s="75"/>
      <c r="N515" s="75"/>
      <c r="O515" s="506"/>
      <c r="P515" s="506"/>
      <c r="Q515" s="506"/>
      <c r="R515" s="773"/>
      <c r="S515" s="773"/>
      <c r="T515" s="773"/>
      <c r="U515" s="555"/>
      <c r="W515" s="69" t="b">
        <v>1</v>
      </c>
      <c r="X515" s="69"/>
      <c r="AM515" s="262"/>
      <c r="AN515" s="262"/>
      <c r="AO515" s="262"/>
      <c r="AP515" s="262"/>
      <c r="AQ515" s="262"/>
      <c r="AS515" s="262"/>
    </row>
    <row r="516" spans="2:45" ht="6.6" customHeight="1" x14ac:dyDescent="0.25">
      <c r="E516" s="40"/>
      <c r="O516" s="58"/>
      <c r="P516" s="58"/>
      <c r="Q516" s="58"/>
      <c r="R516" s="32"/>
      <c r="S516" s="32"/>
      <c r="T516" s="32"/>
      <c r="U516" s="549"/>
      <c r="W516" s="69" t="b">
        <v>0</v>
      </c>
      <c r="X516" s="69"/>
      <c r="AM516" s="262"/>
      <c r="AN516" s="262"/>
      <c r="AO516" s="262"/>
      <c r="AP516" s="262"/>
      <c r="AQ516" s="262"/>
      <c r="AS516" s="262"/>
    </row>
    <row r="517" spans="2:45" ht="8.25" customHeight="1" x14ac:dyDescent="0.25">
      <c r="B517" s="9"/>
      <c r="C517" s="10"/>
      <c r="D517" s="10"/>
      <c r="E517" s="10"/>
      <c r="F517" s="10"/>
      <c r="G517" s="10"/>
      <c r="H517" s="10"/>
      <c r="I517" s="10"/>
      <c r="J517" s="10"/>
      <c r="K517" s="10"/>
      <c r="L517" s="10"/>
      <c r="M517" s="10"/>
      <c r="N517" s="10"/>
      <c r="O517" s="53"/>
      <c r="P517" s="53"/>
      <c r="Q517" s="53"/>
      <c r="R517" s="53"/>
      <c r="S517" s="53"/>
      <c r="T517" s="53"/>
      <c r="U517" s="551"/>
      <c r="W517" s="69"/>
      <c r="X517" s="69" t="b">
        <v>0</v>
      </c>
      <c r="AM517" s="262"/>
      <c r="AN517" s="262"/>
      <c r="AO517" s="262"/>
      <c r="AP517" s="262"/>
      <c r="AQ517" s="262"/>
      <c r="AS517" s="262"/>
    </row>
    <row r="518" spans="2:45" x14ac:dyDescent="0.25">
      <c r="B518" s="150"/>
      <c r="C518" s="26" t="s">
        <v>63</v>
      </c>
      <c r="D518" s="27"/>
      <c r="E518" s="27"/>
      <c r="F518" s="27"/>
      <c r="G518" s="27"/>
      <c r="H518" s="27"/>
      <c r="I518" s="27"/>
      <c r="J518" s="27"/>
      <c r="K518" s="27"/>
      <c r="L518" s="27"/>
      <c r="M518" s="27"/>
      <c r="N518" s="27"/>
      <c r="O518" s="54"/>
      <c r="P518" s="54"/>
      <c r="Q518" s="54"/>
      <c r="R518" s="54"/>
      <c r="S518" s="54"/>
      <c r="T518" s="54"/>
      <c r="U518" s="543"/>
      <c r="W518" s="69" t="b">
        <v>0</v>
      </c>
      <c r="X518" s="69" t="b">
        <v>0</v>
      </c>
      <c r="AM518" s="262"/>
      <c r="AN518" s="262"/>
      <c r="AO518" s="262"/>
      <c r="AP518" s="262"/>
      <c r="AQ518" s="262"/>
      <c r="AS518" s="262"/>
    </row>
    <row r="519" spans="2:45" ht="18" customHeight="1" x14ac:dyDescent="0.25">
      <c r="B519" s="150"/>
      <c r="C519" s="13" t="s">
        <v>1082</v>
      </c>
      <c r="D519" s="104"/>
      <c r="E519" s="103"/>
      <c r="F519" s="105"/>
      <c r="G519" s="105"/>
      <c r="H519" s="106"/>
      <c r="I519" s="103"/>
      <c r="J519" s="106"/>
      <c r="K519" s="103"/>
      <c r="L519" s="106"/>
      <c r="M519" s="106"/>
      <c r="N519" s="106"/>
      <c r="O519" s="1933"/>
      <c r="P519" s="1934"/>
      <c r="Q519" s="1934"/>
      <c r="R519" s="1935"/>
      <c r="S519" s="1936"/>
      <c r="T519" s="1936"/>
      <c r="U519" s="543"/>
      <c r="W519" s="69" t="b">
        <v>0</v>
      </c>
      <c r="X519" s="69" t="b">
        <v>0</v>
      </c>
      <c r="AM519" s="262"/>
      <c r="AN519" s="262"/>
      <c r="AO519" s="262"/>
      <c r="AP519" s="262"/>
      <c r="AQ519" s="262"/>
      <c r="AS519" s="262"/>
    </row>
    <row r="520" spans="2:45" ht="18" customHeight="1" x14ac:dyDescent="0.25">
      <c r="B520" s="150"/>
      <c r="C520" s="753" t="s">
        <v>802</v>
      </c>
      <c r="D520" s="754"/>
      <c r="E520" s="754"/>
      <c r="F520" s="755"/>
      <c r="G520" s="756"/>
      <c r="H520" s="754"/>
      <c r="I520" s="452"/>
      <c r="J520" s="754"/>
      <c r="K520" s="452"/>
      <c r="L520" s="754"/>
      <c r="M520" s="754"/>
      <c r="N520" s="754"/>
      <c r="O520" s="757"/>
      <c r="P520" s="1949" t="s">
        <v>17</v>
      </c>
      <c r="Q520" s="1950"/>
      <c r="R520" s="1893" t="str">
        <f>IF(U$520=TRUE,0,"")</f>
        <v/>
      </c>
      <c r="S520" s="1894"/>
      <c r="T520" s="1895"/>
      <c r="U520" s="543" t="b">
        <v>0</v>
      </c>
      <c r="W520" s="69" t="b">
        <v>0</v>
      </c>
      <c r="X520" s="69" t="b">
        <v>0</v>
      </c>
      <c r="AM520" s="262"/>
      <c r="AN520" s="262"/>
      <c r="AO520" s="262"/>
      <c r="AP520" s="262"/>
      <c r="AQ520" s="262"/>
      <c r="AS520" s="262"/>
    </row>
    <row r="521" spans="2:45" ht="18" customHeight="1" x14ac:dyDescent="0.25">
      <c r="B521" s="150"/>
      <c r="C521" s="758" t="s">
        <v>803</v>
      </c>
      <c r="D521" s="684"/>
      <c r="E521" s="684"/>
      <c r="F521" s="759"/>
      <c r="G521" s="760"/>
      <c r="H521" s="760"/>
      <c r="I521" s="760"/>
      <c r="J521" s="684"/>
      <c r="K521" s="760"/>
      <c r="L521" s="684"/>
      <c r="M521" s="684"/>
      <c r="N521" s="684"/>
      <c r="O521" s="761"/>
      <c r="P521" s="1947" t="s">
        <v>17</v>
      </c>
      <c r="Q521" s="1948"/>
      <c r="R521" s="1893" t="str">
        <f>IF(U$521=TRUE,0,"")</f>
        <v/>
      </c>
      <c r="S521" s="1894"/>
      <c r="T521" s="1895"/>
      <c r="U521" s="543" t="b">
        <v>0</v>
      </c>
      <c r="W521" s="69" t="b">
        <v>0</v>
      </c>
      <c r="X521" s="69" t="b">
        <v>0</v>
      </c>
      <c r="AM521" s="262"/>
      <c r="AN521" s="262"/>
      <c r="AO521" s="262"/>
      <c r="AP521" s="262"/>
      <c r="AQ521" s="262"/>
      <c r="AS521" s="262"/>
    </row>
    <row r="522" spans="2:45" ht="18" customHeight="1" x14ac:dyDescent="0.25">
      <c r="B522" s="150"/>
      <c r="C522" s="13" t="s">
        <v>799</v>
      </c>
      <c r="D522" s="13"/>
      <c r="E522" s="217"/>
      <c r="F522" s="217"/>
      <c r="G522" s="217"/>
      <c r="H522" s="12"/>
      <c r="I522" s="63"/>
      <c r="J522" s="63"/>
      <c r="L522" s="227"/>
      <c r="M522" s="210"/>
      <c r="O522" s="181"/>
      <c r="P522" s="151"/>
      <c r="Q522" s="151"/>
      <c r="R522" s="181"/>
      <c r="S522" s="182"/>
      <c r="T522" s="182"/>
      <c r="U522" s="543"/>
      <c r="W522" s="69" t="b">
        <v>0</v>
      </c>
      <c r="X522" s="69" t="b">
        <v>0</v>
      </c>
      <c r="AM522" s="262"/>
      <c r="AN522" s="262"/>
      <c r="AO522" s="262"/>
      <c r="AP522" s="262"/>
      <c r="AQ522" s="262"/>
      <c r="AS522" s="262"/>
    </row>
    <row r="523" spans="2:45" ht="18" customHeight="1" x14ac:dyDescent="0.25">
      <c r="B523" s="150"/>
      <c r="C523" s="680" t="s">
        <v>38</v>
      </c>
      <c r="D523" s="18"/>
      <c r="E523" s="18"/>
      <c r="F523" s="18"/>
      <c r="G523" s="644" t="s">
        <v>36</v>
      </c>
      <c r="H523" s="18"/>
      <c r="I523" s="17"/>
      <c r="J523" s="18"/>
      <c r="K523" s="18"/>
      <c r="L523" s="752" t="s">
        <v>35</v>
      </c>
      <c r="M523" s="18"/>
      <c r="N523" s="18"/>
      <c r="O523" s="1026"/>
      <c r="P523" s="1620" t="s">
        <v>17</v>
      </c>
      <c r="Q523" s="1659"/>
      <c r="R523" s="1620" t="str">
        <f>IF(U$523&gt;0,0,"")</f>
        <v/>
      </c>
      <c r="S523" s="1937"/>
      <c r="T523" s="1938"/>
      <c r="U523" s="543">
        <v>0</v>
      </c>
      <c r="W523" s="69" t="b">
        <v>0</v>
      </c>
      <c r="X523" s="69" t="b">
        <v>0</v>
      </c>
      <c r="AM523" s="262"/>
      <c r="AN523" s="262"/>
      <c r="AO523" s="262"/>
      <c r="AP523" s="262"/>
      <c r="AQ523" s="262"/>
      <c r="AS523" s="262"/>
    </row>
    <row r="524" spans="2:45" ht="6.6" customHeight="1" x14ac:dyDescent="0.25">
      <c r="B524" s="150"/>
      <c r="C524" s="13"/>
      <c r="D524" s="13"/>
      <c r="E524" s="12"/>
      <c r="F524" s="13"/>
      <c r="G524" s="13"/>
      <c r="H524" s="13"/>
      <c r="I524" s="13"/>
      <c r="J524" s="13"/>
      <c r="K524" s="13"/>
      <c r="L524" s="13"/>
      <c r="O524" s="224"/>
      <c r="P524" s="151"/>
      <c r="Q524" s="151"/>
      <c r="R524" s="224"/>
      <c r="S524" s="55"/>
      <c r="T524" s="225"/>
      <c r="U524" s="543"/>
      <c r="W524" s="69"/>
      <c r="X524" s="69"/>
      <c r="AM524" s="262"/>
      <c r="AN524" s="262"/>
      <c r="AO524" s="262"/>
      <c r="AP524" s="262"/>
      <c r="AQ524" s="262"/>
      <c r="AS524" s="262"/>
    </row>
    <row r="525" spans="2:45" ht="18" customHeight="1" x14ac:dyDescent="0.25">
      <c r="B525" s="150"/>
      <c r="C525" s="226" t="s">
        <v>188</v>
      </c>
      <c r="D525" s="145"/>
      <c r="E525" s="81"/>
      <c r="F525" s="145"/>
      <c r="G525" s="206"/>
      <c r="H525" s="207"/>
      <c r="I525" s="208"/>
      <c r="J525" s="1654"/>
      <c r="K525" s="1655"/>
      <c r="L525" s="1655"/>
      <c r="M525" s="1655"/>
      <c r="N525" s="1655"/>
      <c r="O525" s="1655"/>
      <c r="P525" s="1655"/>
      <c r="Q525" s="1655"/>
      <c r="R525" s="1655"/>
      <c r="S525" s="1655"/>
      <c r="T525" s="1656"/>
      <c r="U525" s="543"/>
      <c r="W525" s="69"/>
      <c r="X525" s="69"/>
      <c r="AM525" s="262"/>
      <c r="AN525" s="262"/>
      <c r="AO525" s="262"/>
      <c r="AP525" s="262"/>
      <c r="AQ525" s="262"/>
      <c r="AS525" s="262"/>
    </row>
    <row r="526" spans="2:45" ht="6.6" customHeight="1" x14ac:dyDescent="0.25">
      <c r="B526" s="150"/>
      <c r="C526" s="13"/>
      <c r="D526" s="13"/>
      <c r="E526" s="12"/>
      <c r="F526" s="13"/>
      <c r="G526" s="63"/>
      <c r="H526" s="192"/>
      <c r="I526" s="192"/>
      <c r="J526" s="209"/>
      <c r="K526" s="209"/>
      <c r="L526" s="209"/>
      <c r="M526" s="209"/>
      <c r="N526" s="209"/>
      <c r="O526" s="209"/>
      <c r="P526" s="209"/>
      <c r="Q526" s="209"/>
      <c r="R526" s="209"/>
      <c r="S526" s="209"/>
      <c r="T526" s="209"/>
      <c r="U526" s="543"/>
      <c r="W526" s="69"/>
      <c r="X526" s="69"/>
      <c r="AB526" s="69" t="b">
        <v>0</v>
      </c>
      <c r="AC526" s="69" t="str">
        <f t="shared" ref="AC526:AC531" si="1">IF(AB526=TRUE,1,"")</f>
        <v/>
      </c>
      <c r="AD526" s="69" t="b">
        <v>0</v>
      </c>
      <c r="AE526" s="69" t="str">
        <f t="shared" ref="AE526:AE531" si="2">IF(AD526=TRUE,1,"")</f>
        <v/>
      </c>
      <c r="AF526" s="69" t="b">
        <v>0</v>
      </c>
      <c r="AG526" s="4" t="str">
        <f t="shared" ref="AG526:AG531" si="3">IF(AF526=TRUE,1,"")</f>
        <v/>
      </c>
      <c r="AM526" s="262"/>
      <c r="AN526" s="262"/>
      <c r="AO526" s="262"/>
      <c r="AP526" s="262"/>
      <c r="AQ526" s="262"/>
      <c r="AS526" s="262"/>
    </row>
    <row r="527" spans="2:45" ht="18" customHeight="1" x14ac:dyDescent="0.25">
      <c r="B527" s="150"/>
      <c r="C527" s="13" t="s">
        <v>800</v>
      </c>
      <c r="D527" s="13"/>
      <c r="E527" s="217"/>
      <c r="F527" s="217"/>
      <c r="G527" s="217"/>
      <c r="H527" s="12"/>
      <c r="I527" s="63"/>
      <c r="J527" s="63"/>
      <c r="L527" s="227"/>
      <c r="M527" s="210"/>
      <c r="N527" s="101" t="s">
        <v>640</v>
      </c>
      <c r="O527" s="181"/>
      <c r="P527" s="151"/>
      <c r="Q527" s="151"/>
      <c r="R527" s="181"/>
      <c r="S527" s="182"/>
      <c r="T527" s="182"/>
      <c r="U527" s="543" t="b">
        <v>1</v>
      </c>
      <c r="W527" s="69"/>
      <c r="X527" s="69"/>
      <c r="AB527" s="69" t="b">
        <v>0</v>
      </c>
      <c r="AC527" s="69" t="str">
        <f t="shared" si="1"/>
        <v/>
      </c>
      <c r="AD527" s="69" t="b">
        <v>0</v>
      </c>
      <c r="AE527" s="69" t="str">
        <f t="shared" si="2"/>
        <v/>
      </c>
      <c r="AF527" s="69" t="b">
        <v>0</v>
      </c>
      <c r="AG527" s="4" t="str">
        <f t="shared" si="3"/>
        <v/>
      </c>
      <c r="AM527" s="262"/>
      <c r="AN527" s="262"/>
      <c r="AO527" s="262"/>
      <c r="AP527" s="262"/>
      <c r="AQ527" s="262"/>
      <c r="AS527" s="262"/>
    </row>
    <row r="528" spans="2:45" ht="18" customHeight="1" x14ac:dyDescent="0.25">
      <c r="B528" s="150"/>
      <c r="C528" s="1379" t="s">
        <v>125</v>
      </c>
      <c r="D528" s="47"/>
      <c r="E528" s="46"/>
      <c r="F528" s="46"/>
      <c r="G528" s="1380"/>
      <c r="H528" s="46"/>
      <c r="I528" s="46"/>
      <c r="J528" s="1381"/>
      <c r="K528" s="46"/>
      <c r="L528" s="47"/>
      <c r="M528" s="47"/>
      <c r="N528" s="47"/>
      <c r="O528" s="47"/>
      <c r="P528" s="1992">
        <v>45</v>
      </c>
      <c r="Q528" s="1757"/>
      <c r="R528" s="1749" t="str">
        <f>IF(U528=FALSE,"",IF(AND(V528=FALSE,SUM(AC526:AC531)&lt;(U76+1)),SUM(AC526:AC531)*P528,(U76+1)*P528))</f>
        <v/>
      </c>
      <c r="S528" s="1939"/>
      <c r="T528" s="1940"/>
      <c r="U528" s="543" t="b">
        <v>0</v>
      </c>
      <c r="V528" s="69" t="b">
        <v>0</v>
      </c>
      <c r="W528" s="69"/>
      <c r="X528" s="69"/>
      <c r="Z528" s="37"/>
      <c r="AB528" s="69" t="b">
        <v>0</v>
      </c>
      <c r="AC528" s="69" t="str">
        <f t="shared" si="1"/>
        <v/>
      </c>
      <c r="AD528" s="69" t="b">
        <v>0</v>
      </c>
      <c r="AE528" s="69" t="str">
        <f t="shared" si="2"/>
        <v/>
      </c>
      <c r="AF528" s="69" t="b">
        <v>0</v>
      </c>
      <c r="AG528" s="4" t="str">
        <f t="shared" si="3"/>
        <v/>
      </c>
      <c r="AM528" s="262"/>
      <c r="AN528" s="262"/>
      <c r="AO528" s="262"/>
      <c r="AP528" s="262"/>
      <c r="AQ528" s="262"/>
      <c r="AS528" s="262"/>
    </row>
    <row r="529" spans="2:45" ht="18" customHeight="1" x14ac:dyDescent="0.25">
      <c r="B529" s="150"/>
      <c r="C529" s="1382" t="s">
        <v>257</v>
      </c>
      <c r="D529" s="65"/>
      <c r="E529" s="81"/>
      <c r="F529" s="81"/>
      <c r="G529" s="1383"/>
      <c r="H529" s="81"/>
      <c r="I529" s="81"/>
      <c r="J529" s="1384"/>
      <c r="K529" s="81"/>
      <c r="L529" s="65"/>
      <c r="M529" s="65"/>
      <c r="N529" s="65"/>
      <c r="O529" s="65"/>
      <c r="P529" s="1993">
        <v>45</v>
      </c>
      <c r="Q529" s="1688"/>
      <c r="R529" s="1627" t="str">
        <f>IF(U529=FALSE,"",IF(AND(V529=FALSE,SUM(AE526:AE531)&lt;(U77+1)),SUM(AE526:AE531)*P529,(U77+1)*P529))</f>
        <v/>
      </c>
      <c r="S529" s="1628"/>
      <c r="T529" s="1629"/>
      <c r="U529" s="543" t="b">
        <v>0</v>
      </c>
      <c r="V529" s="69" t="b">
        <v>0</v>
      </c>
      <c r="W529" s="69"/>
      <c r="X529" s="69"/>
      <c r="Z529" s="37"/>
      <c r="AB529" s="69" t="b">
        <v>0</v>
      </c>
      <c r="AC529" s="69" t="str">
        <f t="shared" si="1"/>
        <v/>
      </c>
      <c r="AD529" s="69" t="b">
        <v>0</v>
      </c>
      <c r="AE529" s="69" t="str">
        <f t="shared" si="2"/>
        <v/>
      </c>
      <c r="AF529" s="69" t="b">
        <v>0</v>
      </c>
      <c r="AG529" s="4" t="str">
        <f t="shared" si="3"/>
        <v/>
      </c>
      <c r="AM529" s="262"/>
      <c r="AN529" s="262"/>
      <c r="AO529" s="262"/>
      <c r="AP529" s="262"/>
      <c r="AQ529" s="262"/>
      <c r="AS529" s="262"/>
    </row>
    <row r="530" spans="2:45" ht="18" customHeight="1" x14ac:dyDescent="0.25">
      <c r="B530" s="150"/>
      <c r="C530" s="1385" t="s">
        <v>258</v>
      </c>
      <c r="D530" s="29"/>
      <c r="E530" s="34"/>
      <c r="F530" s="34"/>
      <c r="G530" s="1386"/>
      <c r="H530" s="34"/>
      <c r="I530" s="34"/>
      <c r="J530" s="507"/>
      <c r="K530" s="34"/>
      <c r="L530" s="29"/>
      <c r="M530" s="29"/>
      <c r="N530" s="29"/>
      <c r="O530" s="29"/>
      <c r="P530" s="1994">
        <v>45</v>
      </c>
      <c r="Q530" s="1738"/>
      <c r="R530" s="1637" t="str">
        <f>IF(U530=FALSE,"",IF(AND(V530=FALSE,SUM(AG526:AG531)&lt;(U76+1)),SUM(AG526:AG531)*P530,(U76+1)*P530))</f>
        <v/>
      </c>
      <c r="S530" s="1638"/>
      <c r="T530" s="1639"/>
      <c r="U530" s="543" t="b">
        <v>0</v>
      </c>
      <c r="V530" s="69" t="b">
        <v>0</v>
      </c>
      <c r="W530" s="69"/>
      <c r="X530" s="69"/>
      <c r="Z530" s="37"/>
      <c r="AB530" s="69" t="b">
        <v>0</v>
      </c>
      <c r="AC530" s="69" t="str">
        <f t="shared" si="1"/>
        <v/>
      </c>
      <c r="AD530" s="69" t="b">
        <v>0</v>
      </c>
      <c r="AE530" s="69" t="str">
        <f t="shared" si="2"/>
        <v/>
      </c>
      <c r="AF530" s="69" t="b">
        <v>0</v>
      </c>
      <c r="AG530" s="4" t="str">
        <f t="shared" si="3"/>
        <v/>
      </c>
      <c r="AM530" s="262"/>
      <c r="AN530" s="262"/>
      <c r="AO530" s="262"/>
      <c r="AP530" s="262"/>
      <c r="AQ530" s="262"/>
      <c r="AS530" s="262"/>
    </row>
    <row r="531" spans="2:45" ht="6.6" customHeight="1" x14ac:dyDescent="0.25">
      <c r="B531" s="150"/>
      <c r="C531" s="13"/>
      <c r="D531" s="13"/>
      <c r="E531" s="12"/>
      <c r="F531" s="12"/>
      <c r="G531" s="11"/>
      <c r="H531" s="12"/>
      <c r="I531" s="12"/>
      <c r="K531" s="12"/>
      <c r="L531" s="261"/>
      <c r="O531" s="224"/>
      <c r="P531" s="151"/>
      <c r="Q531" s="151"/>
      <c r="R531" s="224"/>
      <c r="S531" s="55"/>
      <c r="T531" s="55"/>
      <c r="U531" s="543"/>
      <c r="W531" s="69"/>
      <c r="X531" s="69"/>
      <c r="AB531" s="69" t="b">
        <v>0</v>
      </c>
      <c r="AC531" s="69" t="str">
        <f t="shared" si="1"/>
        <v/>
      </c>
      <c r="AD531" s="69" t="b">
        <v>0</v>
      </c>
      <c r="AE531" s="69" t="str">
        <f t="shared" si="2"/>
        <v/>
      </c>
      <c r="AF531" s="69" t="b">
        <v>0</v>
      </c>
      <c r="AG531" s="4" t="str">
        <f t="shared" si="3"/>
        <v/>
      </c>
      <c r="AM531" s="262"/>
      <c r="AN531" s="262"/>
      <c r="AO531" s="262"/>
      <c r="AP531" s="262"/>
      <c r="AQ531" s="262"/>
      <c r="AS531" s="262"/>
    </row>
    <row r="532" spans="2:45" ht="15.75" customHeight="1" x14ac:dyDescent="0.25">
      <c r="B532" s="150"/>
      <c r="C532" s="13" t="s">
        <v>801</v>
      </c>
      <c r="D532" s="12"/>
      <c r="E532" s="12"/>
      <c r="F532" s="12"/>
      <c r="G532" s="12"/>
      <c r="H532" s="12"/>
      <c r="I532" s="12"/>
      <c r="J532" s="12"/>
      <c r="O532" s="1351" t="s">
        <v>793</v>
      </c>
      <c r="P532" s="37"/>
      <c r="Q532" s="37"/>
      <c r="U532" s="541"/>
      <c r="W532" s="69"/>
      <c r="X532" s="69"/>
      <c r="AS532" s="262"/>
    </row>
    <row r="533" spans="2:45" ht="18" customHeight="1" x14ac:dyDescent="0.25">
      <c r="B533" s="150"/>
      <c r="C533" s="1328"/>
      <c r="D533" s="1329"/>
      <c r="E533" s="1330" t="s">
        <v>1113</v>
      </c>
      <c r="F533" s="1338">
        <f>K189</f>
        <v>0</v>
      </c>
      <c r="G533" s="1331"/>
      <c r="H533" s="1330" t="s">
        <v>1112</v>
      </c>
      <c r="I533" s="1562">
        <f>IF(U76+1=1,0,U76+1)</f>
        <v>0</v>
      </c>
      <c r="J533" s="1563"/>
      <c r="K533" s="1506" t="str">
        <f>IF(AND(F533&gt;0,I533=0),"Enter Landing Package",IF(AND(F533=0,I533&gt;0),"Enter # Landing Openings",""))</f>
        <v/>
      </c>
      <c r="L533" s="1505"/>
      <c r="M533" s="1505"/>
      <c r="N533" s="23"/>
      <c r="P533" s="1575">
        <v>595</v>
      </c>
      <c r="Q533" s="1576"/>
      <c r="R533" s="1564">
        <f>IF(U535=0,O535*P533,"Enter Quantity for Raised or Flush Mount")</f>
        <v>0</v>
      </c>
      <c r="S533" s="1565"/>
      <c r="T533" s="1566"/>
      <c r="U533" s="143" t="b">
        <v>1</v>
      </c>
      <c r="W533" s="69"/>
      <c r="X533" s="69"/>
      <c r="AM533" s="262"/>
      <c r="AN533" s="262"/>
      <c r="AO533" s="262"/>
      <c r="AP533" s="262"/>
      <c r="AQ533" s="262"/>
    </row>
    <row r="534" spans="2:45" ht="18" customHeight="1" x14ac:dyDescent="0.25">
      <c r="B534" s="150"/>
      <c r="C534" s="1333" t="s">
        <v>1115</v>
      </c>
      <c r="D534" s="83"/>
      <c r="K534" s="83"/>
      <c r="L534" s="83"/>
      <c r="M534" s="83"/>
      <c r="O534" s="218"/>
      <c r="P534" s="1577"/>
      <c r="Q534" s="1578"/>
      <c r="R534" s="1567"/>
      <c r="S534" s="1568"/>
      <c r="T534" s="1569"/>
      <c r="U534" s="143"/>
      <c r="W534" s="69"/>
      <c r="X534" s="69"/>
      <c r="Z534" s="37"/>
      <c r="AM534" s="262"/>
      <c r="AN534" s="262"/>
      <c r="AO534" s="262"/>
      <c r="AP534" s="262"/>
      <c r="AQ534" s="262"/>
    </row>
    <row r="535" spans="2:45" ht="18" customHeight="1" x14ac:dyDescent="0.25">
      <c r="B535" s="150"/>
      <c r="C535" s="1334"/>
      <c r="D535" s="40" t="s">
        <v>64</v>
      </c>
      <c r="E535" s="1573"/>
      <c r="F535" s="1574"/>
      <c r="G535" s="40"/>
      <c r="H535" s="40" t="s">
        <v>37</v>
      </c>
      <c r="I535" s="1573"/>
      <c r="J535" s="1574"/>
      <c r="L535" s="1335"/>
      <c r="N535" s="40" t="s">
        <v>1119</v>
      </c>
      <c r="O535" s="1344">
        <f>+F533-I533</f>
        <v>0</v>
      </c>
      <c r="P535" s="1577"/>
      <c r="Q535" s="1578"/>
      <c r="R535" s="1567"/>
      <c r="S535" s="1568"/>
      <c r="T535" s="1569"/>
      <c r="U535" s="143">
        <f>+E535+I535-O535</f>
        <v>0</v>
      </c>
      <c r="W535" s="69"/>
      <c r="X535" s="69"/>
      <c r="AM535" s="262"/>
      <c r="AN535" s="262"/>
      <c r="AO535" s="262"/>
      <c r="AP535" s="262"/>
      <c r="AQ535" s="262"/>
    </row>
    <row r="536" spans="2:45" ht="18" customHeight="1" x14ac:dyDescent="0.25">
      <c r="B536" s="150"/>
      <c r="C536" s="1336" t="s">
        <v>100</v>
      </c>
      <c r="D536" s="919"/>
      <c r="E536" s="1337"/>
      <c r="F536" s="1337"/>
      <c r="G536" s="1337"/>
      <c r="H536" s="1337"/>
      <c r="I536" s="1337"/>
      <c r="J536" s="1337"/>
      <c r="K536" s="676"/>
      <c r="L536" s="676"/>
      <c r="M536" s="676"/>
      <c r="N536" s="676"/>
      <c r="O536" s="1346"/>
      <c r="P536" s="1579"/>
      <c r="Q536" s="1580"/>
      <c r="R536" s="1570"/>
      <c r="S536" s="1571"/>
      <c r="T536" s="1572"/>
      <c r="U536" s="143"/>
      <c r="W536" s="69"/>
      <c r="X536" s="69"/>
      <c r="AM536" s="262"/>
      <c r="AN536" s="262"/>
      <c r="AO536" s="262"/>
      <c r="AP536" s="262"/>
      <c r="AQ536" s="262"/>
    </row>
    <row r="537" spans="2:45" ht="10.5" customHeight="1" x14ac:dyDescent="0.25">
      <c r="B537" s="150"/>
      <c r="C537" s="13"/>
      <c r="D537" s="13"/>
      <c r="E537" s="11"/>
      <c r="F537" s="12"/>
      <c r="G537" s="12"/>
      <c r="H537" s="12"/>
      <c r="I537" s="12"/>
      <c r="K537" s="12"/>
      <c r="O537" s="261" t="s">
        <v>793</v>
      </c>
      <c r="P537" s="151"/>
      <c r="Q537" s="151"/>
      <c r="R537" s="224"/>
      <c r="S537" s="55"/>
      <c r="T537" s="55"/>
      <c r="U537" s="543"/>
      <c r="W537" s="69"/>
      <c r="X537" s="69"/>
      <c r="AS537" s="262"/>
    </row>
    <row r="538" spans="2:45" ht="18" customHeight="1" x14ac:dyDescent="0.25">
      <c r="B538" s="150"/>
      <c r="C538" s="1984" t="s">
        <v>1083</v>
      </c>
      <c r="D538" s="1985"/>
      <c r="E538" s="1985"/>
      <c r="F538" s="1985"/>
      <c r="G538" s="1985"/>
      <c r="H538" s="1985"/>
      <c r="I538" s="1985"/>
      <c r="J538" s="1985"/>
      <c r="K538" s="1985"/>
      <c r="L538" s="134"/>
      <c r="M538" s="134" t="str">
        <f>IF(U540=1," 21011566",IF(U540=2," 21011448",""))</f>
        <v/>
      </c>
      <c r="N538" s="134"/>
      <c r="O538" s="750"/>
      <c r="P538" s="1941">
        <v>200</v>
      </c>
      <c r="Q538" s="1942"/>
      <c r="R538" s="1931" t="str">
        <f>IF(O538="","",P538*O538)</f>
        <v/>
      </c>
      <c r="S538" s="1931"/>
      <c r="T538" s="1932"/>
      <c r="U538" s="543"/>
      <c r="W538" s="69"/>
      <c r="X538" s="69"/>
      <c r="Y538" s="262"/>
      <c r="Z538" s="37"/>
      <c r="AS538" s="262"/>
    </row>
    <row r="539" spans="2:45" ht="27" customHeight="1" x14ac:dyDescent="0.25">
      <c r="B539" s="150"/>
      <c r="C539" s="1982" t="s">
        <v>1084</v>
      </c>
      <c r="D539" s="1983"/>
      <c r="E539" s="1983"/>
      <c r="F539" s="1983"/>
      <c r="G539" s="1983"/>
      <c r="H539" s="1983"/>
      <c r="I539" s="1983"/>
      <c r="J539" s="1983"/>
      <c r="K539" s="1983"/>
      <c r="L539" s="1983"/>
      <c r="M539" s="1983"/>
      <c r="N539" s="1983"/>
      <c r="O539" s="748"/>
      <c r="P539" s="181"/>
      <c r="Q539" s="181"/>
      <c r="R539" s="181"/>
      <c r="S539" s="181"/>
      <c r="T539" s="747"/>
      <c r="U539" s="543"/>
      <c r="W539" s="69"/>
      <c r="X539" s="69"/>
      <c r="Y539" s="262"/>
      <c r="Z539" s="1519"/>
      <c r="AS539" s="262"/>
    </row>
    <row r="540" spans="2:45" ht="12.6" customHeight="1" x14ac:dyDescent="0.25">
      <c r="B540" s="150"/>
      <c r="C540" s="749" t="s">
        <v>358</v>
      </c>
      <c r="D540" s="613"/>
      <c r="E540" s="614"/>
      <c r="F540" s="614"/>
      <c r="G540" s="614"/>
      <c r="H540" s="614"/>
      <c r="I540" s="614"/>
      <c r="J540" s="614"/>
      <c r="K540" s="614"/>
      <c r="L540" s="615"/>
      <c r="M540" s="75"/>
      <c r="N540" s="75"/>
      <c r="O540" s="202"/>
      <c r="P540" s="203"/>
      <c r="Q540" s="203"/>
      <c r="R540" s="1929"/>
      <c r="S540" s="1929"/>
      <c r="T540" s="1930"/>
      <c r="U540" s="543">
        <v>0</v>
      </c>
      <c r="V540" s="4">
        <v>5</v>
      </c>
      <c r="W540" s="69"/>
      <c r="X540" s="69"/>
      <c r="AS540" s="262"/>
    </row>
    <row r="541" spans="2:45" ht="7.5" customHeight="1" x14ac:dyDescent="0.25">
      <c r="B541" s="19"/>
      <c r="C541" s="20"/>
      <c r="D541" s="20"/>
      <c r="E541" s="20"/>
      <c r="F541" s="20"/>
      <c r="G541" s="20"/>
      <c r="H541" s="20"/>
      <c r="I541" s="20"/>
      <c r="J541" s="20"/>
      <c r="K541" s="20"/>
      <c r="L541" s="20"/>
      <c r="M541" s="20"/>
      <c r="N541" s="20"/>
      <c r="O541" s="59"/>
      <c r="P541" s="59"/>
      <c r="Q541" s="59"/>
      <c r="R541" s="52"/>
      <c r="S541" s="52"/>
      <c r="T541" s="52"/>
      <c r="U541" s="548" t="b">
        <v>0</v>
      </c>
      <c r="W541" s="69" t="b">
        <v>0</v>
      </c>
      <c r="X541" s="69"/>
      <c r="AS541" s="262"/>
    </row>
    <row r="542" spans="2:45" ht="6.6" customHeight="1" x14ac:dyDescent="0.25">
      <c r="E542" s="40"/>
      <c r="O542" s="58"/>
      <c r="P542" s="58"/>
      <c r="Q542" s="58"/>
      <c r="R542" s="32"/>
      <c r="S542" s="32"/>
      <c r="T542" s="32"/>
      <c r="U542" s="549" t="b">
        <v>0</v>
      </c>
      <c r="W542" s="69" t="b">
        <v>0</v>
      </c>
      <c r="X542" s="69"/>
      <c r="AS542" s="262"/>
    </row>
    <row r="543" spans="2:45" ht="7.5" customHeight="1" x14ac:dyDescent="0.25">
      <c r="B543" s="9"/>
      <c r="C543" s="10"/>
      <c r="D543" s="10"/>
      <c r="E543" s="434"/>
      <c r="F543" s="10"/>
      <c r="G543" s="10"/>
      <c r="H543" s="10"/>
      <c r="I543" s="10"/>
      <c r="J543" s="10"/>
      <c r="K543" s="10"/>
      <c r="L543" s="10"/>
      <c r="M543" s="10"/>
      <c r="N543" s="10"/>
      <c r="O543" s="56"/>
      <c r="P543" s="56"/>
      <c r="Q543" s="56"/>
      <c r="R543" s="10"/>
      <c r="S543" s="10"/>
      <c r="T543" s="10"/>
      <c r="U543" s="551"/>
      <c r="W543" s="69"/>
      <c r="X543" s="69"/>
      <c r="AB543" s="4"/>
    </row>
    <row r="544" spans="2:45" ht="30.75" customHeight="1" x14ac:dyDescent="0.25">
      <c r="B544" s="150"/>
      <c r="C544" s="1866" t="s">
        <v>829</v>
      </c>
      <c r="D544" s="1866"/>
      <c r="E544" s="1866"/>
      <c r="F544" s="1866"/>
      <c r="G544" s="1866"/>
      <c r="H544" s="1866"/>
      <c r="I544" s="1866"/>
      <c r="J544" s="1866"/>
      <c r="K544" s="1866"/>
      <c r="L544" s="1866"/>
      <c r="M544" s="1866"/>
      <c r="N544" s="1866"/>
      <c r="O544" s="1866"/>
      <c r="P544" s="1866"/>
      <c r="Q544" s="1866"/>
      <c r="R544" s="1866"/>
      <c r="S544" s="1866"/>
      <c r="T544" s="1866"/>
      <c r="U544" s="543"/>
      <c r="W544" s="69"/>
      <c r="X544" s="69"/>
      <c r="Y544" s="165"/>
      <c r="AS544" s="262"/>
    </row>
    <row r="545" spans="2:45" ht="10.5" customHeight="1" x14ac:dyDescent="0.25">
      <c r="B545" s="150"/>
      <c r="C545" s="13"/>
      <c r="D545" s="13"/>
      <c r="E545" s="11"/>
      <c r="F545" s="12"/>
      <c r="G545" s="12"/>
      <c r="H545" s="12"/>
      <c r="I545" s="12"/>
      <c r="K545" s="12"/>
      <c r="O545" s="261" t="s">
        <v>793</v>
      </c>
      <c r="P545" s="151"/>
      <c r="Q545" s="151"/>
      <c r="R545" s="224"/>
      <c r="S545" s="55"/>
      <c r="T545" s="55"/>
      <c r="U545" s="543"/>
      <c r="W545" s="69"/>
      <c r="X545" s="69"/>
      <c r="AS545" s="262"/>
    </row>
    <row r="546" spans="2:45" ht="35.25" customHeight="1" x14ac:dyDescent="0.25">
      <c r="B546" s="150"/>
      <c r="C546" s="742"/>
      <c r="D546" s="743"/>
      <c r="E546" s="743"/>
      <c r="F546" s="743"/>
      <c r="G546" s="743"/>
      <c r="H546" s="2001"/>
      <c r="I546" s="2001"/>
      <c r="J546" s="2001"/>
      <c r="K546" s="2001"/>
      <c r="L546" s="1518"/>
      <c r="M546" s="1920" t="str">
        <f>IF(AND(U546=1,V546=1),"29009300-20",IF(AND(U546=1,V546=2),"29009300-40",IF(AND(U546=1,V546=3),"29009300-60",IF(AND(U546=2,V546=1),"29009301-20",IF(AND(U546=2,V546=2),"29009301-40",IF(AND(U546=2,V546=3),"29009301-60",IF(AND(U546=3,V546=1),"29009302-20",IF(AND(U546=3,V546=2),"29009302-40",IF(AND(U546=3,V546=3),"29009302-60","")))))))))</f>
        <v/>
      </c>
      <c r="N546" s="1921"/>
      <c r="O546" s="1531"/>
      <c r="P546" s="1627" t="str">
        <f>IF(AND(U546=1,V546=1),195,IF(AND(U546=1,V546=2),215,IF(AND(U546=1,V546=3),235,IF(AND(U546=2,V546=1),220,IF(AND(U546=2,V546=2),245,IF(AND(U546=2,V546=3),265,IF(AND(U546=3,V546=1),270,IF(AND(U546=3,V546=2),290,IF(AND(U546=3,V546=3),310,"")))))))))</f>
        <v/>
      </c>
      <c r="Q546" s="1688"/>
      <c r="R546" s="1883" t="str">
        <f>IF(AND(U546&gt;0,V546=0),"Choose Cable Length",IF(AND(V546&gt;0,U546=0),"Choose Access Door Kit Size",IF(AND(U546&gt;0,V546&gt;0,O546=0),"Enter Quantity",IF(AND(U546=0,V546=0,O546=0),"",O546*P546))))</f>
        <v/>
      </c>
      <c r="S546" s="1884"/>
      <c r="T546" s="1885"/>
      <c r="U546" s="543">
        <v>0</v>
      </c>
      <c r="V546" s="508">
        <v>0</v>
      </c>
      <c r="W546" s="69"/>
      <c r="X546" s="69"/>
      <c r="Y546" s="797"/>
      <c r="AS546" s="262"/>
    </row>
    <row r="547" spans="2:45" ht="18" customHeight="1" x14ac:dyDescent="0.25">
      <c r="B547" s="150"/>
      <c r="C547" s="744" t="b">
        <v>0</v>
      </c>
      <c r="D547" s="453" t="s">
        <v>769</v>
      </c>
      <c r="E547" s="81"/>
      <c r="F547" s="81"/>
      <c r="G547" s="81"/>
      <c r="H547" s="81"/>
      <c r="I547" s="81"/>
      <c r="J547" s="81"/>
      <c r="K547" s="745">
        <v>0</v>
      </c>
      <c r="L547" s="65"/>
      <c r="M547" s="746"/>
      <c r="N547" s="696"/>
      <c r="O547" s="735"/>
      <c r="P547" s="1768">
        <v>25</v>
      </c>
      <c r="Q547" s="1769"/>
      <c r="R547" s="1627" t="str">
        <f>IF(U547,IF(O547,P547*O547,""),"")</f>
        <v/>
      </c>
      <c r="S547" s="1881"/>
      <c r="T547" s="1882"/>
      <c r="U547" s="543" t="b">
        <v>0</v>
      </c>
      <c r="V547" s="508">
        <v>0</v>
      </c>
      <c r="W547" s="69"/>
      <c r="X547" s="69"/>
      <c r="Y547" s="797"/>
      <c r="Z547" s="37"/>
      <c r="AS547" s="267"/>
    </row>
    <row r="548" spans="2:45" ht="5.25" customHeight="1" x14ac:dyDescent="0.25">
      <c r="B548" s="19"/>
      <c r="C548" s="20"/>
      <c r="D548" s="20"/>
      <c r="E548" s="463"/>
      <c r="F548" s="20"/>
      <c r="G548" s="20"/>
      <c r="H548" s="20"/>
      <c r="I548" s="20"/>
      <c r="J548" s="20"/>
      <c r="K548" s="20"/>
      <c r="L548" s="20"/>
      <c r="M548" s="20"/>
      <c r="N548" s="20"/>
      <c r="O548" s="59"/>
      <c r="P548" s="59"/>
      <c r="Q548" s="59"/>
      <c r="R548" s="20"/>
      <c r="S548" s="20"/>
      <c r="T548" s="20"/>
      <c r="U548" s="548"/>
      <c r="W548" s="69"/>
      <c r="X548" s="69"/>
      <c r="AS548" s="262"/>
    </row>
    <row r="549" spans="2:45" ht="6.6" customHeight="1" x14ac:dyDescent="0.25">
      <c r="C549" s="12"/>
      <c r="O549" s="32"/>
      <c r="P549" s="32"/>
      <c r="Q549" s="32"/>
      <c r="R549" s="32"/>
      <c r="S549" s="32"/>
      <c r="T549" s="32"/>
      <c r="U549" s="549"/>
      <c r="W549" s="69"/>
      <c r="X549" s="69"/>
      <c r="AS549" s="262"/>
    </row>
    <row r="550" spans="2:45" ht="5.25" customHeight="1" x14ac:dyDescent="0.25">
      <c r="B550" s="9"/>
      <c r="C550" s="10"/>
      <c r="D550" s="10"/>
      <c r="E550" s="10"/>
      <c r="F550" s="10"/>
      <c r="G550" s="10"/>
      <c r="H550" s="10"/>
      <c r="I550" s="10"/>
      <c r="J550" s="10"/>
      <c r="K550" s="10"/>
      <c r="L550" s="10"/>
      <c r="M550" s="10"/>
      <c r="N550" s="10"/>
      <c r="O550" s="53"/>
      <c r="P550" s="53"/>
      <c r="Q550" s="53"/>
      <c r="R550" s="53"/>
      <c r="S550" s="53"/>
      <c r="T550" s="53"/>
      <c r="U550" s="551"/>
      <c r="W550" s="69"/>
      <c r="X550" s="69"/>
      <c r="AS550" s="262"/>
    </row>
    <row r="551" spans="2:45" x14ac:dyDescent="0.25">
      <c r="B551" s="150"/>
      <c r="C551" s="26" t="s">
        <v>324</v>
      </c>
      <c r="D551" s="27"/>
      <c r="E551" s="27"/>
      <c r="F551" s="27"/>
      <c r="G551" s="27"/>
      <c r="H551" s="27"/>
      <c r="I551" s="27"/>
      <c r="J551" s="27"/>
      <c r="K551" s="27"/>
      <c r="L551" s="27"/>
      <c r="M551" s="27"/>
      <c r="N551" s="27"/>
      <c r="O551" s="54"/>
      <c r="P551" s="54"/>
      <c r="Q551" s="54"/>
      <c r="R551" s="54"/>
      <c r="S551" s="54"/>
      <c r="T551" s="54"/>
      <c r="U551" s="543" t="b">
        <v>0</v>
      </c>
      <c r="W551" s="69"/>
      <c r="X551" s="69"/>
      <c r="AS551" s="262"/>
    </row>
    <row r="552" spans="2:45" ht="10.5" customHeight="1" x14ac:dyDescent="0.25">
      <c r="B552" s="150"/>
      <c r="E552" s="40"/>
      <c r="O552" s="261" t="s">
        <v>793</v>
      </c>
      <c r="P552" s="58"/>
      <c r="Q552" s="58"/>
      <c r="U552" s="543"/>
      <c r="W552" s="69"/>
      <c r="X552" s="69"/>
      <c r="AS552" s="262"/>
    </row>
    <row r="553" spans="2:45" ht="18" customHeight="1" x14ac:dyDescent="0.25">
      <c r="B553" s="150"/>
      <c r="C553" s="258" t="s">
        <v>267</v>
      </c>
      <c r="D553" s="738"/>
      <c r="E553" s="81"/>
      <c r="F553" s="81"/>
      <c r="G553" s="81"/>
      <c r="H553" s="81"/>
      <c r="I553" s="81"/>
      <c r="J553" s="65"/>
      <c r="K553" s="81"/>
      <c r="L553" s="65"/>
      <c r="M553" s="65"/>
      <c r="N553" s="65"/>
      <c r="O553" s="65"/>
      <c r="P553" s="1627"/>
      <c r="Q553" s="1688"/>
      <c r="R553" s="1627"/>
      <c r="S553" s="1747"/>
      <c r="T553" s="1887"/>
      <c r="U553" s="543"/>
      <c r="W553" s="69"/>
      <c r="X553" s="69"/>
      <c r="AS553" s="262"/>
    </row>
    <row r="554" spans="2:45" ht="18" customHeight="1" x14ac:dyDescent="0.25">
      <c r="B554" s="150"/>
      <c r="C554" s="737" t="s">
        <v>77</v>
      </c>
      <c r="D554" s="684"/>
      <c r="E554" s="81"/>
      <c r="F554" s="81"/>
      <c r="G554" s="81"/>
      <c r="H554" s="81"/>
      <c r="I554" s="81"/>
      <c r="J554" s="65"/>
      <c r="K554" s="81"/>
      <c r="L554" s="65"/>
      <c r="M554" s="65"/>
      <c r="N554" s="65"/>
      <c r="O554" s="65"/>
      <c r="P554" s="1768">
        <v>245</v>
      </c>
      <c r="Q554" s="1769"/>
      <c r="R554" s="1627" t="str">
        <f>IF(U$554=1,P554,"")</f>
        <v/>
      </c>
      <c r="S554" s="1747"/>
      <c r="T554" s="1887"/>
      <c r="U554" s="543">
        <v>0</v>
      </c>
      <c r="W554" s="69"/>
      <c r="X554" s="69"/>
      <c r="Y554" s="262"/>
      <c r="Z554" s="37"/>
      <c r="AS554" s="262"/>
    </row>
    <row r="555" spans="2:45" ht="18" customHeight="1" x14ac:dyDescent="0.25">
      <c r="B555" s="150"/>
      <c r="C555" s="737" t="s">
        <v>78</v>
      </c>
      <c r="D555" s="684"/>
      <c r="E555" s="81"/>
      <c r="F555" s="81"/>
      <c r="G555" s="81"/>
      <c r="H555" s="81"/>
      <c r="I555" s="81"/>
      <c r="J555" s="65"/>
      <c r="K555" s="81"/>
      <c r="L555" s="65"/>
      <c r="M555" s="65"/>
      <c r="N555" s="65"/>
      <c r="O555" s="65"/>
      <c r="P555" s="1768">
        <v>305</v>
      </c>
      <c r="Q555" s="1769"/>
      <c r="R555" s="1627" t="str">
        <f>IF(U$554=2,P555,"")</f>
        <v/>
      </c>
      <c r="S555" s="1747"/>
      <c r="T555" s="1887"/>
      <c r="U555" s="543"/>
      <c r="W555" s="69"/>
      <c r="X555" s="69"/>
      <c r="Y555" s="262"/>
      <c r="Z555" s="37"/>
      <c r="AS555" s="262"/>
    </row>
    <row r="556" spans="2:45" ht="18" customHeight="1" x14ac:dyDescent="0.25">
      <c r="B556" s="150"/>
      <c r="C556" s="737" t="s">
        <v>812</v>
      </c>
      <c r="D556" s="684"/>
      <c r="E556" s="81"/>
      <c r="F556" s="81"/>
      <c r="G556" s="81"/>
      <c r="H556" s="81"/>
      <c r="I556" s="81"/>
      <c r="J556" s="65"/>
      <c r="K556" s="81"/>
      <c r="L556" s="65"/>
      <c r="M556" s="65"/>
      <c r="N556" s="65"/>
      <c r="O556" s="65"/>
      <c r="P556" s="1768">
        <v>810</v>
      </c>
      <c r="Q556" s="1769"/>
      <c r="R556" s="1627" t="str">
        <f>IF(U$556=TRUE,P556,"")</f>
        <v/>
      </c>
      <c r="S556" s="1747"/>
      <c r="T556" s="1887"/>
      <c r="U556" s="543" t="b">
        <v>0</v>
      </c>
      <c r="W556" s="69"/>
      <c r="X556" s="69"/>
      <c r="Y556" s="262"/>
      <c r="Z556" s="37"/>
      <c r="AS556" s="262"/>
    </row>
    <row r="557" spans="2:45" ht="18" customHeight="1" x14ac:dyDescent="0.25">
      <c r="B557" s="150"/>
      <c r="C557" s="737" t="s">
        <v>231</v>
      </c>
      <c r="D557" s="684"/>
      <c r="E557" s="81"/>
      <c r="F557" s="81"/>
      <c r="G557" s="81"/>
      <c r="H557" s="81"/>
      <c r="I557" s="81"/>
      <c r="J557" s="65"/>
      <c r="K557" s="81"/>
      <c r="L557" s="65"/>
      <c r="M557" s="65"/>
      <c r="N557" s="65"/>
      <c r="O557" s="735"/>
      <c r="P557" s="1768">
        <v>1365</v>
      </c>
      <c r="Q557" s="1769"/>
      <c r="R557" s="1627" t="str">
        <f>IF(U557,IF(O557&gt;0,P557*O557,"QTY REQ"),"")</f>
        <v/>
      </c>
      <c r="S557" s="1628"/>
      <c r="T557" s="1886"/>
      <c r="U557" s="543" t="b">
        <v>0</v>
      </c>
      <c r="W557" s="69"/>
      <c r="X557" s="69"/>
      <c r="Y557" s="262"/>
      <c r="Z557" s="37"/>
      <c r="AS557" s="262"/>
    </row>
    <row r="558" spans="2:45" ht="18" customHeight="1" x14ac:dyDescent="0.25">
      <c r="B558" s="150"/>
      <c r="C558" s="737" t="s">
        <v>232</v>
      </c>
      <c r="D558" s="684"/>
      <c r="E558" s="81"/>
      <c r="F558" s="81"/>
      <c r="G558" s="81"/>
      <c r="H558" s="81"/>
      <c r="I558" s="81"/>
      <c r="J558" s="65"/>
      <c r="K558" s="81"/>
      <c r="L558" s="65"/>
      <c r="M558" s="65"/>
      <c r="N558" s="65"/>
      <c r="O558" s="735"/>
      <c r="P558" s="1768">
        <v>760</v>
      </c>
      <c r="Q558" s="1769"/>
      <c r="R558" s="1627" t="str">
        <f>IF(U558,IF(O558&gt;0,P558*O558,"QTY REQ"),"")</f>
        <v/>
      </c>
      <c r="S558" s="1628"/>
      <c r="T558" s="1886"/>
      <c r="U558" s="543" t="b">
        <v>0</v>
      </c>
      <c r="W558" s="69"/>
      <c r="X558" s="69"/>
      <c r="Y558" s="262"/>
      <c r="Z558" s="37"/>
      <c r="AS558" s="262"/>
    </row>
    <row r="559" spans="2:45" ht="18" customHeight="1" x14ac:dyDescent="0.25">
      <c r="B559" s="150"/>
      <c r="C559" s="737" t="s">
        <v>233</v>
      </c>
      <c r="D559" s="684"/>
      <c r="E559" s="81"/>
      <c r="F559" s="81"/>
      <c r="G559" s="81"/>
      <c r="H559" s="81"/>
      <c r="I559" s="81"/>
      <c r="J559" s="65"/>
      <c r="K559" s="81"/>
      <c r="L559" s="65"/>
      <c r="M559" s="65"/>
      <c r="N559" s="65"/>
      <c r="O559" s="735"/>
      <c r="P559" s="1768">
        <v>115</v>
      </c>
      <c r="Q559" s="1769"/>
      <c r="R559" s="1627" t="str">
        <f>IF(U559,IF(O559&gt;0,P559*O559,"QTY REQ"),"")</f>
        <v/>
      </c>
      <c r="S559" s="1628"/>
      <c r="T559" s="1886"/>
      <c r="U559" s="543" t="b">
        <v>0</v>
      </c>
      <c r="W559" s="69"/>
      <c r="X559" s="69"/>
      <c r="Y559" s="262"/>
      <c r="Z559" s="37"/>
      <c r="AS559" s="262"/>
    </row>
    <row r="560" spans="2:45" ht="18" customHeight="1" x14ac:dyDescent="0.25">
      <c r="B560" s="150"/>
      <c r="C560" s="737" t="s">
        <v>76</v>
      </c>
      <c r="D560" s="684"/>
      <c r="E560" s="81"/>
      <c r="F560" s="81"/>
      <c r="G560" s="81"/>
      <c r="H560" s="81"/>
      <c r="I560" s="81"/>
      <c r="J560" s="65"/>
      <c r="K560" s="81"/>
      <c r="L560" s="65"/>
      <c r="M560" s="65"/>
      <c r="N560" s="65"/>
      <c r="O560" s="65"/>
      <c r="P560" s="1768">
        <v>1220</v>
      </c>
      <c r="Q560" s="1769"/>
      <c r="R560" s="1627" t="str">
        <f>IF(U560=TRUE,P560,"")</f>
        <v/>
      </c>
      <c r="S560" s="1628"/>
      <c r="T560" s="1886"/>
      <c r="U560" s="543" t="b">
        <v>0</v>
      </c>
      <c r="W560" s="69"/>
      <c r="X560" s="69"/>
      <c r="Y560" s="262"/>
      <c r="Z560" s="37"/>
      <c r="AS560" s="262"/>
    </row>
    <row r="561" spans="2:45" ht="18" customHeight="1" x14ac:dyDescent="0.25">
      <c r="B561" s="150"/>
      <c r="C561" s="737" t="s">
        <v>40</v>
      </c>
      <c r="D561" s="684"/>
      <c r="E561" s="81"/>
      <c r="F561" s="81"/>
      <c r="G561" s="81"/>
      <c r="H561" s="81"/>
      <c r="I561" s="81"/>
      <c r="J561" s="65"/>
      <c r="K561" s="81"/>
      <c r="L561" s="65"/>
      <c r="M561" s="65"/>
      <c r="N561" s="65"/>
      <c r="O561" s="65"/>
      <c r="P561" s="1768">
        <v>500</v>
      </c>
      <c r="Q561" s="1769"/>
      <c r="R561" s="1627" t="str">
        <f>IF(U561=TRUE,P561,"")</f>
        <v/>
      </c>
      <c r="S561" s="1628"/>
      <c r="T561" s="1886"/>
      <c r="U561" s="543" t="b">
        <v>0</v>
      </c>
      <c r="W561" s="69"/>
      <c r="X561" s="69"/>
      <c r="Y561" s="262"/>
      <c r="Z561" s="37"/>
      <c r="AS561" s="262"/>
    </row>
    <row r="562" spans="2:45" ht="18" customHeight="1" x14ac:dyDescent="0.25">
      <c r="B562" s="150"/>
      <c r="C562" s="737" t="s">
        <v>1010</v>
      </c>
      <c r="D562" s="684"/>
      <c r="E562" s="81"/>
      <c r="F562" s="81"/>
      <c r="G562" s="81"/>
      <c r="H562" s="81"/>
      <c r="I562" s="81"/>
      <c r="J562" s="65"/>
      <c r="K562" s="81"/>
      <c r="L562" s="65"/>
      <c r="M562" s="65"/>
      <c r="N562" s="65"/>
      <c r="O562" s="735"/>
      <c r="P562" s="1768">
        <v>375</v>
      </c>
      <c r="Q562" s="1769"/>
      <c r="R562" s="1627" t="str">
        <f>IF(U562,IF(O562&gt;0,P562*O562,"QTY REQ"),"")</f>
        <v/>
      </c>
      <c r="S562" s="1628"/>
      <c r="T562" s="1886"/>
      <c r="U562" s="543" t="b">
        <v>0</v>
      </c>
      <c r="W562" s="69"/>
      <c r="X562" s="69"/>
      <c r="Y562" s="262"/>
      <c r="Z562" s="37"/>
      <c r="AS562" s="262"/>
    </row>
    <row r="563" spans="2:45" ht="18" customHeight="1" x14ac:dyDescent="0.25">
      <c r="B563" s="150"/>
      <c r="C563" s="737" t="s">
        <v>796</v>
      </c>
      <c r="D563" s="684"/>
      <c r="E563" s="81"/>
      <c r="F563" s="81"/>
      <c r="G563" s="81"/>
      <c r="H563" s="81"/>
      <c r="I563" s="81"/>
      <c r="J563" s="65"/>
      <c r="K563" s="81"/>
      <c r="L563" s="65"/>
      <c r="M563" s="65"/>
      <c r="N563" s="65"/>
      <c r="O563" s="65"/>
      <c r="P563" s="1768">
        <v>245</v>
      </c>
      <c r="Q563" s="1769"/>
      <c r="R563" s="1627" t="str">
        <f>IF(U563=TRUE,P563,"")</f>
        <v/>
      </c>
      <c r="S563" s="1628"/>
      <c r="T563" s="1886"/>
      <c r="U563" s="543" t="b">
        <v>0</v>
      </c>
      <c r="W563" s="69"/>
      <c r="X563" s="69"/>
      <c r="Y563" s="262"/>
      <c r="Z563" s="37"/>
      <c r="AS563" s="262"/>
    </row>
    <row r="564" spans="2:45" ht="18" customHeight="1" x14ac:dyDescent="0.25">
      <c r="B564" s="150"/>
      <c r="C564" s="737" t="s">
        <v>824</v>
      </c>
      <c r="D564" s="764" t="s">
        <v>824</v>
      </c>
      <c r="E564" s="81"/>
      <c r="F564" s="791" t="s">
        <v>1129</v>
      </c>
      <c r="G564" s="81"/>
      <c r="H564" s="81"/>
      <c r="I564" s="81"/>
      <c r="K564" s="635"/>
      <c r="M564" s="65"/>
      <c r="O564" s="1532" t="str">
        <f>IF(AB564=1,20,IF(AB564=2,40,IF(AB564=3,60,"")))</f>
        <v/>
      </c>
      <c r="P564" s="1637" t="str">
        <f>IF(AND(O564&lt;&gt;"",U564=TRUE),IF(O564=20,170,IF(O564=40,190,IF(O564=60,210,""))),"")</f>
        <v/>
      </c>
      <c r="Q564" s="1738"/>
      <c r="R564" s="1637" t="str">
        <f>IF(U564=TRUE,P564,"")</f>
        <v/>
      </c>
      <c r="S564" s="1638"/>
      <c r="T564" s="1639"/>
      <c r="U564" s="1" t="b">
        <v>0</v>
      </c>
      <c r="W564" s="69"/>
      <c r="X564" s="69"/>
      <c r="Z564" s="37"/>
      <c r="AB564" s="69">
        <v>0</v>
      </c>
      <c r="AC564" s="4" t="b">
        <v>0</v>
      </c>
      <c r="AD564" s="4" t="b">
        <v>0</v>
      </c>
      <c r="AE564" s="4">
        <v>20</v>
      </c>
      <c r="AF564" s="69">
        <v>40</v>
      </c>
      <c r="AG564" s="4">
        <v>60</v>
      </c>
    </row>
    <row r="565" spans="2:45" ht="18" customHeight="1" x14ac:dyDescent="0.25">
      <c r="B565" s="150"/>
      <c r="C565" s="751" t="s">
        <v>1055</v>
      </c>
      <c r="D565" s="145"/>
      <c r="E565" s="81"/>
      <c r="F565" s="145"/>
      <c r="G565" s="81"/>
      <c r="H565" s="81"/>
      <c r="I565" s="81"/>
      <c r="J565" s="81"/>
      <c r="K565" s="65"/>
      <c r="L565" s="65"/>
      <c r="M565" s="1616" t="str">
        <f>IF(U565, 25111699,"")</f>
        <v/>
      </c>
      <c r="N565" s="1616"/>
      <c r="O565" s="1617"/>
      <c r="P565" s="1618">
        <v>895</v>
      </c>
      <c r="Q565" s="1619"/>
      <c r="R565" s="1620" t="str">
        <f>IF(U565,P565,"")</f>
        <v/>
      </c>
      <c r="S565" s="1621"/>
      <c r="T565" s="1622"/>
      <c r="U565" s="543" t="b">
        <v>0</v>
      </c>
      <c r="W565" s="69"/>
      <c r="X565" s="69"/>
      <c r="Y565" s="37"/>
      <c r="Z565" s="37"/>
      <c r="AJ565" s="400"/>
      <c r="AM565" s="262"/>
      <c r="AN565" s="262"/>
      <c r="AS565" s="262"/>
    </row>
    <row r="566" spans="2:45" ht="18" customHeight="1" x14ac:dyDescent="0.25">
      <c r="B566" s="150"/>
      <c r="C566" s="737" t="s">
        <v>1011</v>
      </c>
      <c r="D566" s="684"/>
      <c r="E566" s="81"/>
      <c r="F566" s="81"/>
      <c r="G566" s="81"/>
      <c r="H566" s="81"/>
      <c r="I566" s="81"/>
      <c r="J566" s="65"/>
      <c r="K566" s="81"/>
      <c r="L566" s="65"/>
      <c r="M566" s="65"/>
      <c r="N566" s="65"/>
      <c r="O566" s="65"/>
      <c r="P566" s="1627">
        <v>20</v>
      </c>
      <c r="Q566" s="1688"/>
      <c r="R566" s="1627" t="str">
        <f>IF(U566=TRUE,P566,"")</f>
        <v/>
      </c>
      <c r="S566" s="1628"/>
      <c r="T566" s="1886"/>
      <c r="U566" s="1" t="b">
        <v>0</v>
      </c>
      <c r="W566" s="69"/>
      <c r="X566" s="69"/>
      <c r="Z566" s="37"/>
    </row>
    <row r="567" spans="2:45" ht="18" customHeight="1" x14ac:dyDescent="0.25">
      <c r="B567" s="150"/>
      <c r="C567" s="737" t="s">
        <v>300</v>
      </c>
      <c r="D567" s="684"/>
      <c r="E567" s="81"/>
      <c r="F567" s="81"/>
      <c r="G567" s="81"/>
      <c r="H567" s="81"/>
      <c r="I567" s="81"/>
      <c r="J567" s="65"/>
      <c r="K567" s="81"/>
      <c r="L567" s="65"/>
      <c r="M567" s="65"/>
      <c r="N567" s="65"/>
      <c r="O567" s="65"/>
      <c r="P567" s="1768" t="s">
        <v>17</v>
      </c>
      <c r="Q567" s="1769"/>
      <c r="R567" s="1627" t="str">
        <f>IF(U567=TRUE,P567,"")</f>
        <v/>
      </c>
      <c r="S567" s="1628"/>
      <c r="T567" s="1886"/>
      <c r="U567" s="543" t="b">
        <v>0</v>
      </c>
      <c r="W567" s="69"/>
      <c r="X567" s="69"/>
      <c r="Y567" s="262"/>
      <c r="Z567" s="37"/>
      <c r="AS567" s="262"/>
    </row>
    <row r="568" spans="2:45" ht="7.5" customHeight="1" x14ac:dyDescent="0.25">
      <c r="B568" s="19"/>
      <c r="C568" s="20"/>
      <c r="D568" s="51"/>
      <c r="E568" s="20"/>
      <c r="F568" s="20"/>
      <c r="G568" s="20"/>
      <c r="H568" s="20"/>
      <c r="I568" s="20"/>
      <c r="J568" s="20"/>
      <c r="K568" s="20"/>
      <c r="L568" s="20"/>
      <c r="M568" s="20"/>
      <c r="N568" s="20"/>
      <c r="O568" s="52"/>
      <c r="P568" s="52"/>
      <c r="Q568" s="52"/>
      <c r="R568" s="20"/>
      <c r="S568" s="20"/>
      <c r="T568" s="20"/>
      <c r="U568" s="548"/>
      <c r="W568" s="69"/>
      <c r="X568" s="69"/>
      <c r="Y568" s="262"/>
      <c r="AS568" s="262"/>
    </row>
    <row r="569" spans="2:45" ht="10.5" customHeight="1" x14ac:dyDescent="0.25">
      <c r="E569" s="40"/>
      <c r="O569" s="58"/>
      <c r="P569" s="58"/>
      <c r="Q569" s="58"/>
      <c r="R569" s="1888"/>
      <c r="S569" s="1888"/>
      <c r="T569" s="1888"/>
      <c r="U569" s="549"/>
      <c r="W569" s="69"/>
      <c r="X569" s="69"/>
      <c r="AS569" s="262"/>
    </row>
    <row r="570" spans="2:45" ht="8.25" customHeight="1" x14ac:dyDescent="0.25">
      <c r="B570" s="9"/>
      <c r="C570" s="10"/>
      <c r="D570" s="10"/>
      <c r="E570" s="10"/>
      <c r="F570" s="10"/>
      <c r="G570" s="10"/>
      <c r="H570" s="10"/>
      <c r="I570" s="10"/>
      <c r="J570" s="10"/>
      <c r="K570" s="10"/>
      <c r="L570" s="10"/>
      <c r="M570" s="10"/>
      <c r="N570" s="10"/>
      <c r="O570" s="53"/>
      <c r="P570" s="53"/>
      <c r="Q570" s="53"/>
      <c r="R570" s="53"/>
      <c r="S570" s="53"/>
      <c r="T570" s="53"/>
      <c r="U570" s="551"/>
      <c r="W570" s="69"/>
      <c r="X570" s="69"/>
      <c r="AS570" s="262"/>
    </row>
    <row r="571" spans="2:45" x14ac:dyDescent="0.25">
      <c r="B571" s="150"/>
      <c r="C571" s="513" t="s">
        <v>741</v>
      </c>
      <c r="D571" s="27"/>
      <c r="E571" s="27"/>
      <c r="F571" s="27"/>
      <c r="G571" s="27"/>
      <c r="H571" s="27"/>
      <c r="I571" s="27"/>
      <c r="J571" s="27"/>
      <c r="K571" s="27"/>
      <c r="L571" s="27"/>
      <c r="M571" s="27"/>
      <c r="N571" s="27"/>
      <c r="O571" s="54"/>
      <c r="P571" s="54"/>
      <c r="Q571" s="54"/>
      <c r="R571" s="54"/>
      <c r="S571" s="54"/>
      <c r="T571" s="54"/>
      <c r="U571" s="543"/>
      <c r="W571" s="69"/>
      <c r="X571" s="69"/>
      <c r="AS571" s="262"/>
    </row>
    <row r="572" spans="2:45" ht="68.25" customHeight="1" x14ac:dyDescent="0.25">
      <c r="B572" s="150"/>
      <c r="C572" s="1889" t="s">
        <v>742</v>
      </c>
      <c r="D572" s="1890"/>
      <c r="E572" s="1890"/>
      <c r="F572" s="1890"/>
      <c r="G572" s="1890"/>
      <c r="H572" s="1890"/>
      <c r="I572" s="1890"/>
      <c r="J572" s="1890"/>
      <c r="K572" s="1890"/>
      <c r="L572" s="1890"/>
      <c r="M572" s="1890"/>
      <c r="N572" s="1890"/>
      <c r="O572" s="1890"/>
      <c r="P572" s="1890"/>
      <c r="Q572" s="1890"/>
      <c r="R572" s="1891"/>
      <c r="S572" s="1891"/>
      <c r="T572" s="1892"/>
      <c r="U572" s="543"/>
      <c r="W572" s="69"/>
      <c r="X572" s="69"/>
      <c r="AS572" s="262"/>
    </row>
    <row r="573" spans="2:45" ht="12.75" customHeight="1" x14ac:dyDescent="0.25">
      <c r="B573" s="150"/>
      <c r="C573" s="1974" t="s">
        <v>1085</v>
      </c>
      <c r="D573" s="1975"/>
      <c r="E573" s="1975"/>
      <c r="F573" s="1975"/>
      <c r="G573" s="1975"/>
      <c r="H573" s="1975"/>
      <c r="I573" s="1975"/>
      <c r="J573" s="1975"/>
      <c r="K573" s="1975"/>
      <c r="L573" s="1975"/>
      <c r="M573" s="1975"/>
      <c r="N573" s="1975"/>
      <c r="O573" s="1975"/>
      <c r="P573" s="1975"/>
      <c r="Q573" s="1975"/>
      <c r="R573" s="1975"/>
      <c r="S573" s="1975"/>
      <c r="T573" s="1976"/>
      <c r="U573" s="543"/>
      <c r="W573" s="69"/>
      <c r="X573" s="69"/>
      <c r="AS573" s="262"/>
    </row>
    <row r="574" spans="2:45" ht="18" customHeight="1" x14ac:dyDescent="0.25">
      <c r="B574" s="150"/>
      <c r="C574" s="1971"/>
      <c r="D574" s="1972"/>
      <c r="E574" s="1972"/>
      <c r="F574" s="1972"/>
      <c r="G574" s="1972"/>
      <c r="H574" s="1972"/>
      <c r="I574" s="1972"/>
      <c r="J574" s="1972"/>
      <c r="K574" s="1972"/>
      <c r="L574" s="1972"/>
      <c r="M574" s="1972"/>
      <c r="N574" s="1972"/>
      <c r="O574" s="1972"/>
      <c r="P574" s="1972"/>
      <c r="Q574" s="1973"/>
      <c r="R574" s="1660"/>
      <c r="S574" s="1661"/>
      <c r="T574" s="1662"/>
      <c r="U574" s="543"/>
      <c r="W574" s="69"/>
      <c r="X574" s="69"/>
      <c r="AS574" s="262"/>
    </row>
    <row r="575" spans="2:45" ht="5.25" customHeight="1" x14ac:dyDescent="0.25">
      <c r="B575" s="19"/>
      <c r="C575" s="179"/>
      <c r="D575" s="183"/>
      <c r="E575" s="183"/>
      <c r="F575" s="183"/>
      <c r="G575" s="183"/>
      <c r="H575" s="183"/>
      <c r="I575" s="183"/>
      <c r="J575" s="183"/>
      <c r="K575" s="183"/>
      <c r="L575" s="183"/>
      <c r="M575" s="183"/>
      <c r="N575" s="183"/>
      <c r="O575" s="183"/>
      <c r="P575" s="183"/>
      <c r="Q575" s="183"/>
      <c r="R575" s="184"/>
      <c r="S575" s="185"/>
      <c r="T575" s="185"/>
      <c r="U575" s="548"/>
      <c r="W575" s="69"/>
      <c r="X575" s="69"/>
      <c r="AS575" s="262"/>
    </row>
    <row r="576" spans="2:45" ht="6.75" customHeight="1" x14ac:dyDescent="0.25">
      <c r="C576" s="13"/>
      <c r="D576" s="217"/>
      <c r="E576" s="217"/>
      <c r="F576" s="217"/>
      <c r="G576" s="217"/>
      <c r="H576" s="217"/>
      <c r="I576" s="217"/>
      <c r="J576" s="217"/>
      <c r="K576" s="217"/>
      <c r="L576" s="217"/>
      <c r="M576" s="217"/>
      <c r="N576" s="217"/>
      <c r="O576" s="217"/>
      <c r="P576" s="217"/>
      <c r="Q576" s="217"/>
      <c r="R576" s="181"/>
      <c r="S576" s="182"/>
      <c r="T576" s="182"/>
      <c r="U576" s="549"/>
      <c r="W576" s="69"/>
      <c r="X576" s="69"/>
      <c r="AS576" s="262"/>
    </row>
    <row r="577" spans="2:45" x14ac:dyDescent="0.25">
      <c r="B577" s="13" t="s">
        <v>189</v>
      </c>
      <c r="U577" s="549"/>
      <c r="AS577" s="262"/>
    </row>
    <row r="578" spans="2:45" ht="12" customHeight="1" x14ac:dyDescent="0.25">
      <c r="B578" s="1960"/>
      <c r="C578" s="1961"/>
      <c r="D578" s="1961"/>
      <c r="E578" s="1961"/>
      <c r="F578" s="1961"/>
      <c r="G578" s="1961"/>
      <c r="H578" s="1961"/>
      <c r="I578" s="1961"/>
      <c r="J578" s="1961"/>
      <c r="K578" s="1961"/>
      <c r="L578" s="1961"/>
      <c r="M578" s="1961"/>
      <c r="N578" s="1961"/>
      <c r="O578" s="1961"/>
      <c r="P578" s="1961"/>
      <c r="Q578" s="1961"/>
      <c r="R578" s="1961"/>
      <c r="S578" s="1961"/>
      <c r="T578" s="1961"/>
      <c r="U578" s="1962"/>
      <c r="V578" s="137"/>
      <c r="AS578" s="262"/>
    </row>
    <row r="579" spans="2:45" ht="12" customHeight="1" x14ac:dyDescent="0.25">
      <c r="B579" s="1963"/>
      <c r="C579" s="1964"/>
      <c r="D579" s="1964"/>
      <c r="E579" s="1964"/>
      <c r="F579" s="1964"/>
      <c r="G579" s="1964"/>
      <c r="H579" s="1964"/>
      <c r="I579" s="1964"/>
      <c r="J579" s="1964"/>
      <c r="K579" s="1964"/>
      <c r="L579" s="1964"/>
      <c r="M579" s="1964"/>
      <c r="N579" s="1964"/>
      <c r="O579" s="1964"/>
      <c r="P579" s="1964"/>
      <c r="Q579" s="1964"/>
      <c r="R579" s="1964"/>
      <c r="S579" s="1964"/>
      <c r="T579" s="1964"/>
      <c r="U579" s="1965"/>
      <c r="V579" s="137"/>
      <c r="AS579" s="262"/>
    </row>
    <row r="580" spans="2:45" ht="12" customHeight="1" x14ac:dyDescent="0.25">
      <c r="B580" s="1963"/>
      <c r="C580" s="1964"/>
      <c r="D580" s="1964"/>
      <c r="E580" s="1964"/>
      <c r="F580" s="1964"/>
      <c r="G580" s="1964"/>
      <c r="H580" s="1964"/>
      <c r="I580" s="1964"/>
      <c r="J580" s="1964"/>
      <c r="K580" s="1964"/>
      <c r="L580" s="1964"/>
      <c r="M580" s="1964"/>
      <c r="N580" s="1964"/>
      <c r="O580" s="1964"/>
      <c r="P580" s="1964"/>
      <c r="Q580" s="1964"/>
      <c r="R580" s="1964"/>
      <c r="S580" s="1964"/>
      <c r="T580" s="1964"/>
      <c r="U580" s="1965"/>
      <c r="V580" s="137"/>
      <c r="AS580" s="262"/>
    </row>
    <row r="581" spans="2:45" ht="12" customHeight="1" x14ac:dyDescent="0.25">
      <c r="B581" s="1966"/>
      <c r="C581" s="1967"/>
      <c r="D581" s="1967"/>
      <c r="E581" s="1967"/>
      <c r="F581" s="1967"/>
      <c r="G581" s="1967"/>
      <c r="H581" s="1967"/>
      <c r="I581" s="1967"/>
      <c r="J581" s="1967"/>
      <c r="K581" s="1967"/>
      <c r="L581" s="1967"/>
      <c r="M581" s="1967"/>
      <c r="N581" s="1967"/>
      <c r="O581" s="1967"/>
      <c r="P581" s="1967"/>
      <c r="Q581" s="1967"/>
      <c r="R581" s="1967"/>
      <c r="S581" s="1967"/>
      <c r="T581" s="1967"/>
      <c r="U581" s="1968"/>
      <c r="V581" s="137"/>
      <c r="AS581" s="262"/>
    </row>
    <row r="582" spans="2:45" ht="6.75" customHeight="1" x14ac:dyDescent="0.25">
      <c r="E582" s="40"/>
      <c r="O582" s="58"/>
      <c r="P582" s="58"/>
      <c r="Q582" s="58"/>
      <c r="U582" s="549"/>
      <c r="W582" s="69"/>
      <c r="X582" s="69"/>
      <c r="AS582" s="262"/>
    </row>
    <row r="583" spans="2:45" ht="6" customHeight="1" x14ac:dyDescent="0.25">
      <c r="B583" s="9"/>
      <c r="C583" s="10"/>
      <c r="D583" s="10"/>
      <c r="E583" s="10"/>
      <c r="F583" s="10"/>
      <c r="G583" s="10"/>
      <c r="H583" s="10"/>
      <c r="I583" s="10"/>
      <c r="J583" s="10"/>
      <c r="K583" s="10"/>
      <c r="L583" s="10"/>
      <c r="M583" s="10"/>
      <c r="N583" s="10"/>
      <c r="O583" s="10"/>
      <c r="P583" s="10"/>
      <c r="Q583" s="10"/>
      <c r="R583" s="10"/>
      <c r="S583" s="10"/>
      <c r="T583" s="10"/>
      <c r="U583" s="551"/>
      <c r="W583" s="69"/>
      <c r="X583" s="69"/>
      <c r="AS583" s="262"/>
    </row>
    <row r="584" spans="2:45" ht="20.25" customHeight="1" x14ac:dyDescent="0.25">
      <c r="B584" s="150"/>
      <c r="C584" s="1969" t="s">
        <v>10</v>
      </c>
      <c r="D584" s="1970"/>
      <c r="E584" s="1970"/>
      <c r="F584" s="1970"/>
      <c r="G584" s="1970"/>
      <c r="H584" s="1970"/>
      <c r="I584" s="1970"/>
      <c r="J584" s="22"/>
      <c r="K584" s="1471" t="s">
        <v>1</v>
      </c>
      <c r="L584" s="1472"/>
      <c r="M584" s="1093"/>
      <c r="N584" s="1473"/>
      <c r="O584" s="1093"/>
      <c r="P584" s="1093"/>
      <c r="Q584" s="1957">
        <f>IF(SUM(R52:T567)=0,"",SUM(R52:T567))</f>
        <v>13270</v>
      </c>
      <c r="R584" s="1958"/>
      <c r="S584" s="1958"/>
      <c r="T584" s="1959"/>
      <c r="U584" s="543" t="b">
        <v>0</v>
      </c>
      <c r="W584" s="69"/>
      <c r="X584" s="69"/>
      <c r="AS584" s="262"/>
    </row>
    <row r="585" spans="2:45" ht="20.25" customHeight="1" x14ac:dyDescent="0.25">
      <c r="B585" s="150"/>
      <c r="C585" s="1970"/>
      <c r="D585" s="1970"/>
      <c r="E585" s="1970"/>
      <c r="F585" s="1970"/>
      <c r="G585" s="1970"/>
      <c r="H585" s="1970"/>
      <c r="I585" s="1970"/>
      <c r="J585" s="22"/>
      <c r="K585" s="1474" t="s">
        <v>145</v>
      </c>
      <c r="L585" s="1475"/>
      <c r="M585" s="1090"/>
      <c r="N585" s="1090"/>
      <c r="O585" s="1090"/>
      <c r="P585" s="1090"/>
      <c r="Q585" s="1954"/>
      <c r="R585" s="1955"/>
      <c r="S585" s="1955"/>
      <c r="T585" s="1956"/>
      <c r="U585" s="543"/>
      <c r="W585" s="69"/>
      <c r="X585" s="69"/>
      <c r="AS585" s="262"/>
    </row>
    <row r="586" spans="2:45" ht="20.25" customHeight="1" x14ac:dyDescent="0.25">
      <c r="B586" s="150"/>
      <c r="C586" s="1952" t="s">
        <v>113</v>
      </c>
      <c r="D586" s="1953"/>
      <c r="E586" s="1953"/>
      <c r="F586" s="1953"/>
      <c r="G586" s="1953"/>
      <c r="H586" s="1953"/>
      <c r="I586" s="1953"/>
      <c r="J586" s="22"/>
      <c r="K586" s="1476" t="s">
        <v>1022</v>
      </c>
      <c r="L586" s="1477"/>
      <c r="M586" s="18"/>
      <c r="N586" s="1478"/>
      <c r="O586" s="18"/>
      <c r="P586" s="18"/>
      <c r="Q586" s="1878">
        <f>IF(Q584="","",Q584+Q585)</f>
        <v>13270</v>
      </c>
      <c r="R586" s="1879"/>
      <c r="S586" s="1879"/>
      <c r="T586" s="1880"/>
      <c r="U586" s="543"/>
      <c r="W586" s="69"/>
      <c r="X586" s="69"/>
      <c r="AS586" s="262"/>
    </row>
    <row r="587" spans="2:45" ht="20.25" customHeight="1" x14ac:dyDescent="0.25">
      <c r="B587" s="150"/>
      <c r="D587" s="1977" t="s">
        <v>191</v>
      </c>
      <c r="E587" s="1978"/>
      <c r="F587" s="1657"/>
      <c r="G587" s="1658"/>
      <c r="H587" s="792"/>
      <c r="I587" s="792"/>
      <c r="J587" s="792"/>
      <c r="K587" s="1474" t="s">
        <v>101</v>
      </c>
      <c r="L587" s="1475"/>
      <c r="M587" s="1090"/>
      <c r="N587" s="1090"/>
      <c r="O587" s="1479"/>
      <c r="P587" s="1480"/>
      <c r="Q587" s="1875" t="str">
        <f>IF(AND(P587&gt;0,Q584&lt;&gt;""),-(Q584+Q585)*P587,"")</f>
        <v/>
      </c>
      <c r="R587" s="1876"/>
      <c r="S587" s="1876"/>
      <c r="T587" s="1877"/>
      <c r="U587" s="543" t="b">
        <v>0</v>
      </c>
      <c r="W587" s="146"/>
      <c r="X587" s="69"/>
      <c r="AS587" s="262"/>
    </row>
    <row r="588" spans="2:45" ht="20.25" customHeight="1" thickBot="1" x14ac:dyDescent="0.3">
      <c r="B588" s="150"/>
      <c r="C588" s="2019" t="s">
        <v>1024</v>
      </c>
      <c r="D588" s="2019"/>
      <c r="E588" s="2019"/>
      <c r="F588" s="2019"/>
      <c r="G588" s="2019"/>
      <c r="H588" s="2019"/>
      <c r="I588" s="2019"/>
      <c r="J588" s="792"/>
      <c r="K588" s="1481" t="s">
        <v>6528</v>
      </c>
      <c r="L588" s="1482"/>
      <c r="M588" s="1483"/>
      <c r="N588" s="1483"/>
      <c r="O588" s="1483"/>
      <c r="P588" s="1495">
        <v>1200</v>
      </c>
      <c r="Q588" s="2020" t="str">
        <f>IF(U588=TRUE,P588,"")</f>
        <v/>
      </c>
      <c r="R588" s="2021"/>
      <c r="S588" s="2021"/>
      <c r="T588" s="2022"/>
      <c r="U588" s="543" t="b">
        <v>0</v>
      </c>
      <c r="W588" s="146"/>
      <c r="X588" s="69"/>
      <c r="AS588" s="262"/>
    </row>
    <row r="589" spans="2:45" ht="24.95" customHeight="1" thickBot="1" x14ac:dyDescent="0.3">
      <c r="B589" s="150"/>
      <c r="C589" s="2019"/>
      <c r="D589" s="2019"/>
      <c r="E589" s="2019"/>
      <c r="F589" s="2019"/>
      <c r="G589" s="2019"/>
      <c r="H589" s="2019"/>
      <c r="I589" s="2019"/>
      <c r="J589" s="792"/>
      <c r="K589" s="1648" t="s">
        <v>65</v>
      </c>
      <c r="L589" s="1649"/>
      <c r="M589" s="1649"/>
      <c r="N589" s="1649"/>
      <c r="O589" s="1649"/>
      <c r="P589" s="1650"/>
      <c r="Q589" s="1872">
        <f>IF(SUM(Q586:Q588)&lt;&gt;0,SUM(Q586:Q588),"")</f>
        <v>13270</v>
      </c>
      <c r="R589" s="1873"/>
      <c r="S589" s="1873"/>
      <c r="T589" s="1874"/>
      <c r="U589" s="543" t="b">
        <v>0</v>
      </c>
      <c r="W589" s="146"/>
      <c r="X589" s="69"/>
      <c r="AS589" s="262"/>
    </row>
    <row r="590" spans="2:45" ht="20.25" customHeight="1" x14ac:dyDescent="0.25">
      <c r="B590" s="150"/>
      <c r="C590" s="2019"/>
      <c r="D590" s="2019"/>
      <c r="E590" s="2019"/>
      <c r="F590" s="2019"/>
      <c r="G590" s="2019"/>
      <c r="H590" s="2019"/>
      <c r="I590" s="2019"/>
      <c r="J590" s="792"/>
      <c r="K590" s="1094" t="str">
        <f>"Est. Sales Tax**=  " &amp; TEXT(AB590,"0.000%")</f>
        <v>Est. Sales Tax**=  0.000%</v>
      </c>
      <c r="L590" s="1095"/>
      <c r="M590" s="1096"/>
      <c r="N590" s="1097" t="s">
        <v>1029</v>
      </c>
      <c r="O590" s="1091"/>
      <c r="P590" s="1098"/>
      <c r="Q590" s="1869">
        <f>IF(U590,0,Q589*AB590)</f>
        <v>0</v>
      </c>
      <c r="R590" s="1870"/>
      <c r="S590" s="1870"/>
      <c r="T590" s="1871"/>
      <c r="U590" s="1" t="b">
        <v>0</v>
      </c>
      <c r="W590" s="146"/>
      <c r="X590" s="69"/>
      <c r="AB590" s="1445">
        <f>IF(ISERROR(VLOOKUP(F14,SalesTax!$B$3:$C$23606,2,FALSE)),0,VLOOKUP(F14,SalesTax!$B$3:$C$23606,2,FALSE))</f>
        <v>0</v>
      </c>
      <c r="AS590" s="262"/>
    </row>
    <row r="591" spans="2:45" ht="24.95" customHeight="1" x14ac:dyDescent="0.25">
      <c r="B591" s="150"/>
      <c r="C591" s="2019"/>
      <c r="D591" s="2019"/>
      <c r="E591" s="2019"/>
      <c r="F591" s="2019"/>
      <c r="G591" s="2019"/>
      <c r="H591" s="2019"/>
      <c r="I591" s="2019"/>
      <c r="J591" s="792"/>
      <c r="K591" s="1217" t="s">
        <v>1030</v>
      </c>
      <c r="L591" s="1218"/>
      <c r="M591" s="1219"/>
      <c r="N591" s="1220"/>
      <c r="O591" s="1219"/>
      <c r="P591" s="1221"/>
      <c r="Q591" s="1867">
        <f>IF(SUM(Q589:Q590)=0,"",SUM(Q589:Q590))</f>
        <v>13270</v>
      </c>
      <c r="R591" s="1867"/>
      <c r="S591" s="1867"/>
      <c r="T591" s="1868"/>
      <c r="U591" s="543" t="b">
        <v>0</v>
      </c>
      <c r="W591" s="69"/>
      <c r="X591" s="69"/>
      <c r="AS591" s="262"/>
    </row>
    <row r="592" spans="2:45" ht="30.6" customHeight="1" x14ac:dyDescent="0.25">
      <c r="B592" s="150"/>
      <c r="C592" s="1979" t="s">
        <v>1023</v>
      </c>
      <c r="D592" s="1979"/>
      <c r="E592" s="1979"/>
      <c r="F592" s="1979"/>
      <c r="G592" s="1979"/>
      <c r="H592" s="1979"/>
      <c r="I592" s="1979"/>
      <c r="J592" s="1979"/>
      <c r="K592" s="1979"/>
      <c r="L592" s="1979"/>
      <c r="M592" s="1979"/>
      <c r="N592" s="1979"/>
      <c r="O592" s="1979"/>
      <c r="P592" s="1979"/>
      <c r="Q592" s="1979"/>
      <c r="R592" s="1979"/>
      <c r="S592" s="1979"/>
      <c r="T592" s="1979"/>
      <c r="U592" s="543"/>
      <c r="W592" s="69"/>
      <c r="X592" s="69"/>
      <c r="AS592" s="262"/>
    </row>
    <row r="593" spans="2:45" ht="15" customHeight="1" x14ac:dyDescent="0.25">
      <c r="B593" s="150"/>
      <c r="C593" s="1092" t="s">
        <v>1025</v>
      </c>
      <c r="D593" s="1086"/>
      <c r="E593" s="1086"/>
      <c r="F593" s="1086"/>
      <c r="G593" s="1086"/>
      <c r="H593" s="1086"/>
      <c r="I593" s="1086"/>
      <c r="J593" s="1086"/>
      <c r="K593" s="1086"/>
      <c r="L593" s="1086"/>
      <c r="M593" s="1086"/>
      <c r="N593" s="1086"/>
      <c r="O593" s="1086"/>
      <c r="P593" s="1086"/>
      <c r="Q593" s="1086"/>
      <c r="R593" s="1086"/>
      <c r="S593" s="1086"/>
      <c r="T593" s="1086"/>
      <c r="U593" s="543"/>
      <c r="W593" s="69"/>
      <c r="X593" s="69"/>
      <c r="AS593" s="262"/>
    </row>
    <row r="594" spans="2:45" ht="15" customHeight="1" x14ac:dyDescent="0.25">
      <c r="B594" s="150"/>
      <c r="C594" s="1625" t="s">
        <v>1026</v>
      </c>
      <c r="D594" s="1625"/>
      <c r="E594" s="1625"/>
      <c r="F594" s="1625"/>
      <c r="G594" s="1625"/>
      <c r="H594" s="1625"/>
      <c r="I594" s="1625"/>
      <c r="J594" s="1625"/>
      <c r="K594" s="1625"/>
      <c r="L594" s="1625"/>
      <c r="M594" s="1625"/>
      <c r="N594" s="1625"/>
      <c r="O594" s="1625"/>
      <c r="P594" s="1625"/>
      <c r="Q594" s="1625"/>
      <c r="R594" s="1625"/>
      <c r="S594" s="1625"/>
      <c r="T594" s="1625"/>
      <c r="U594" s="543"/>
      <c r="W594" s="69"/>
      <c r="X594" s="69"/>
      <c r="AS594" s="262"/>
    </row>
    <row r="595" spans="2:45" ht="27" customHeight="1" x14ac:dyDescent="0.25">
      <c r="B595" s="150"/>
      <c r="C595" s="1626" t="s">
        <v>1027</v>
      </c>
      <c r="D595" s="1626"/>
      <c r="E595" s="1626"/>
      <c r="F595" s="1626"/>
      <c r="G595" s="1626"/>
      <c r="H595" s="1626"/>
      <c r="I595" s="1626"/>
      <c r="J595" s="1626"/>
      <c r="K595" s="1626"/>
      <c r="L595" s="1626"/>
      <c r="M595" s="1626"/>
      <c r="N595" s="1626"/>
      <c r="O595" s="1626"/>
      <c r="P595" s="1626"/>
      <c r="Q595" s="1626"/>
      <c r="R595" s="1626"/>
      <c r="S595" s="1626"/>
      <c r="T595" s="1626"/>
      <c r="U595" s="543"/>
      <c r="W595" s="69"/>
      <c r="X595" s="69"/>
      <c r="AS595" s="262"/>
    </row>
    <row r="596" spans="2:45" ht="15" customHeight="1" x14ac:dyDescent="0.25">
      <c r="B596" s="150"/>
      <c r="C596" s="1584" t="s">
        <v>1028</v>
      </c>
      <c r="D596" s="1584"/>
      <c r="E596" s="1584"/>
      <c r="F596" s="1584"/>
      <c r="G596" s="1584"/>
      <c r="H596" s="1584"/>
      <c r="I596" s="1584"/>
      <c r="J596" s="1584"/>
      <c r="K596" s="1584"/>
      <c r="L596" s="1584"/>
      <c r="M596" s="1584"/>
      <c r="N596" s="1584"/>
      <c r="O596" s="1584"/>
      <c r="P596" s="1584"/>
      <c r="Q596" s="1584"/>
      <c r="R596" s="1584"/>
      <c r="S596" s="1584"/>
      <c r="T596" s="1584"/>
      <c r="U596" s="543"/>
      <c r="W596" s="69"/>
      <c r="X596" s="69"/>
      <c r="AS596" s="262"/>
    </row>
    <row r="597" spans="2:45" ht="6" customHeight="1" x14ac:dyDescent="0.25">
      <c r="B597" s="19"/>
      <c r="C597" s="211"/>
      <c r="D597" s="211"/>
      <c r="E597" s="211"/>
      <c r="F597" s="211"/>
      <c r="G597" s="211"/>
      <c r="H597" s="211"/>
      <c r="I597" s="211"/>
      <c r="J597" s="20"/>
      <c r="K597" s="20"/>
      <c r="L597" s="20"/>
      <c r="M597" s="20"/>
      <c r="N597" s="20"/>
      <c r="O597" s="20"/>
      <c r="P597" s="20"/>
      <c r="Q597" s="20"/>
      <c r="R597" s="20"/>
      <c r="S597" s="20"/>
      <c r="T597" s="20"/>
      <c r="U597" s="548"/>
      <c r="W597" s="69"/>
      <c r="X597" s="69"/>
      <c r="AS597" s="262"/>
    </row>
    <row r="598" spans="2:45" ht="6.75" customHeight="1" x14ac:dyDescent="0.25">
      <c r="U598" s="549"/>
      <c r="W598" s="69"/>
      <c r="X598" s="69"/>
    </row>
    <row r="603" spans="2:45" x14ac:dyDescent="0.25">
      <c r="W603" s="4" t="b">
        <v>1</v>
      </c>
      <c r="X603" s="4" t="b">
        <v>0</v>
      </c>
      <c r="AB603" s="69" t="b">
        <v>0</v>
      </c>
    </row>
  </sheetData>
  <sheetProtection algorithmName="SHA-512" hashValue="ZqOsjoH2WuITQj6dWbNb4rYhFv698RLlQAkKvnp3pyya+tGTEl2JA9JDAyPhmtSOmpAGrrCfp2NDCL2J0m+W7A==" saltValue="Dp8NWiVu+R7WQrABJr6Www==" spinCount="100000" sheet="1" selectLockedCells="1"/>
  <mergeCells count="614">
    <mergeCell ref="P53:Q53"/>
    <mergeCell ref="R53:T53"/>
    <mergeCell ref="P144:Q144"/>
    <mergeCell ref="P471:Q471"/>
    <mergeCell ref="R471:T471"/>
    <mergeCell ref="C588:I591"/>
    <mergeCell ref="Q588:T588"/>
    <mergeCell ref="P564:Q564"/>
    <mergeCell ref="D272:E272"/>
    <mergeCell ref="F272:G272"/>
    <mergeCell ref="H272:L272"/>
    <mergeCell ref="D305:E305"/>
    <mergeCell ref="F305:G305"/>
    <mergeCell ref="H305:L305"/>
    <mergeCell ref="P305:Q305"/>
    <mergeCell ref="R305:T305"/>
    <mergeCell ref="P460:Q460"/>
    <mergeCell ref="R460:T460"/>
    <mergeCell ref="R461:T461"/>
    <mergeCell ref="C333:E333"/>
    <mergeCell ref="F333:G333"/>
    <mergeCell ref="H333:L333"/>
    <mergeCell ref="R300:T300"/>
    <mergeCell ref="M302:N302"/>
    <mergeCell ref="P288:Q288"/>
    <mergeCell ref="P296:Q296"/>
    <mergeCell ref="R296:T296"/>
    <mergeCell ref="C298:T298"/>
    <mergeCell ref="M300:N300"/>
    <mergeCell ref="P300:Q300"/>
    <mergeCell ref="C300:E300"/>
    <mergeCell ref="F300:G300"/>
    <mergeCell ref="C302:E302"/>
    <mergeCell ref="R119:T119"/>
    <mergeCell ref="P119:Q119"/>
    <mergeCell ref="P147:T147"/>
    <mergeCell ref="R146:T146"/>
    <mergeCell ref="D154:O154"/>
    <mergeCell ref="R154:T154"/>
    <mergeCell ref="P155:Q155"/>
    <mergeCell ref="C129:Q129"/>
    <mergeCell ref="R124:T124"/>
    <mergeCell ref="R123:T123"/>
    <mergeCell ref="R130:T130"/>
    <mergeCell ref="P122:Q122"/>
    <mergeCell ref="P123:Q123"/>
    <mergeCell ref="P124:Q124"/>
    <mergeCell ref="P126:Q126"/>
    <mergeCell ref="P127:Q127"/>
    <mergeCell ref="P333:Q333"/>
    <mergeCell ref="R333:T333"/>
    <mergeCell ref="P160:Q160"/>
    <mergeCell ref="C121:K121"/>
    <mergeCell ref="R122:T122"/>
    <mergeCell ref="R126:T126"/>
    <mergeCell ref="R127:T127"/>
    <mergeCell ref="P145:Q145"/>
    <mergeCell ref="R145:T145"/>
    <mergeCell ref="R144:T144"/>
    <mergeCell ref="C325:T325"/>
    <mergeCell ref="M294:N294"/>
    <mergeCell ref="P294:Q294"/>
    <mergeCell ref="P272:Q272"/>
    <mergeCell ref="R272:T272"/>
    <mergeCell ref="M284:N284"/>
    <mergeCell ref="M282:N282"/>
    <mergeCell ref="R282:T282"/>
    <mergeCell ref="R284:T284"/>
    <mergeCell ref="M311:N311"/>
    <mergeCell ref="C313:T313"/>
    <mergeCell ref="C319:T319"/>
    <mergeCell ref="R309:T309"/>
    <mergeCell ref="R288:T288"/>
    <mergeCell ref="C327:E327"/>
    <mergeCell ref="M315:N315"/>
    <mergeCell ref="P194:Q194"/>
    <mergeCell ref="P161:Q161"/>
    <mergeCell ref="R158:T158"/>
    <mergeCell ref="G1:T1"/>
    <mergeCell ref="H546:K546"/>
    <mergeCell ref="F327:G327"/>
    <mergeCell ref="H327:L327"/>
    <mergeCell ref="C329:E329"/>
    <mergeCell ref="F329:G329"/>
    <mergeCell ref="H329:L329"/>
    <mergeCell ref="C321:E321"/>
    <mergeCell ref="F321:G321"/>
    <mergeCell ref="H321:L321"/>
    <mergeCell ref="C323:E323"/>
    <mergeCell ref="F323:G323"/>
    <mergeCell ref="H323:L323"/>
    <mergeCell ref="C460:N460"/>
    <mergeCell ref="C335:E335"/>
    <mergeCell ref="F335:G335"/>
    <mergeCell ref="H335:L335"/>
    <mergeCell ref="C331:T331"/>
    <mergeCell ref="M333:N333"/>
    <mergeCell ref="C292:T292"/>
    <mergeCell ref="F302:G302"/>
    <mergeCell ref="H288:L288"/>
    <mergeCell ref="M288:N288"/>
    <mergeCell ref="C288:E288"/>
    <mergeCell ref="F288:G288"/>
    <mergeCell ref="R294:T294"/>
    <mergeCell ref="M296:N296"/>
    <mergeCell ref="M335:N335"/>
    <mergeCell ref="P302:Q302"/>
    <mergeCell ref="R302:T302"/>
    <mergeCell ref="P335:Q335"/>
    <mergeCell ref="R335:T335"/>
    <mergeCell ref="M327:N327"/>
    <mergeCell ref="P327:Q327"/>
    <mergeCell ref="R327:T327"/>
    <mergeCell ref="M309:N309"/>
    <mergeCell ref="C307:T307"/>
    <mergeCell ref="C309:E309"/>
    <mergeCell ref="F309:G309"/>
    <mergeCell ref="H309:L309"/>
    <mergeCell ref="M329:N329"/>
    <mergeCell ref="P329:Q329"/>
    <mergeCell ref="R329:T329"/>
    <mergeCell ref="R323:T323"/>
    <mergeCell ref="C315:E315"/>
    <mergeCell ref="F315:G315"/>
    <mergeCell ref="H315:L315"/>
    <mergeCell ref="C317:E317"/>
    <mergeCell ref="R311:T311"/>
    <mergeCell ref="R315:T315"/>
    <mergeCell ref="P311:Q311"/>
    <mergeCell ref="M305:N305"/>
    <mergeCell ref="M323:N323"/>
    <mergeCell ref="M321:N321"/>
    <mergeCell ref="M317:N317"/>
    <mergeCell ref="C311:E311"/>
    <mergeCell ref="F311:G311"/>
    <mergeCell ref="H311:L311"/>
    <mergeCell ref="P309:Q309"/>
    <mergeCell ref="D587:E587"/>
    <mergeCell ref="C592:T592"/>
    <mergeCell ref="C270:E270"/>
    <mergeCell ref="P323:Q323"/>
    <mergeCell ref="P321:Q321"/>
    <mergeCell ref="P317:Q317"/>
    <mergeCell ref="P315:Q315"/>
    <mergeCell ref="C539:N539"/>
    <mergeCell ref="C538:K538"/>
    <mergeCell ref="R424:T424"/>
    <mergeCell ref="P424:Q424"/>
    <mergeCell ref="P428:Q428"/>
    <mergeCell ref="R428:T428"/>
    <mergeCell ref="P433:Q433"/>
    <mergeCell ref="R433:T433"/>
    <mergeCell ref="P439:Q439"/>
    <mergeCell ref="R439:T439"/>
    <mergeCell ref="P528:Q528"/>
    <mergeCell ref="P529:Q529"/>
    <mergeCell ref="P530:Q530"/>
    <mergeCell ref="M272:N272"/>
    <mergeCell ref="F317:G317"/>
    <mergeCell ref="H317:L317"/>
    <mergeCell ref="C286:T286"/>
    <mergeCell ref="C586:I586"/>
    <mergeCell ref="P560:Q560"/>
    <mergeCell ref="P559:Q559"/>
    <mergeCell ref="P558:Q558"/>
    <mergeCell ref="P557:Q557"/>
    <mergeCell ref="P556:Q556"/>
    <mergeCell ref="P555:Q555"/>
    <mergeCell ref="P554:Q554"/>
    <mergeCell ref="P553:Q553"/>
    <mergeCell ref="Q585:T585"/>
    <mergeCell ref="Q584:T584"/>
    <mergeCell ref="P567:Q567"/>
    <mergeCell ref="P566:Q566"/>
    <mergeCell ref="P563:Q563"/>
    <mergeCell ref="P562:Q562"/>
    <mergeCell ref="P561:Q561"/>
    <mergeCell ref="B578:U581"/>
    <mergeCell ref="C584:I585"/>
    <mergeCell ref="R562:T562"/>
    <mergeCell ref="C574:Q574"/>
    <mergeCell ref="C573:T573"/>
    <mergeCell ref="R540:T540"/>
    <mergeCell ref="R538:T538"/>
    <mergeCell ref="O514:Q514"/>
    <mergeCell ref="R514:T514"/>
    <mergeCell ref="O519:Q519"/>
    <mergeCell ref="R519:T519"/>
    <mergeCell ref="R523:T523"/>
    <mergeCell ref="R528:T528"/>
    <mergeCell ref="R489:T489"/>
    <mergeCell ref="P538:Q538"/>
    <mergeCell ref="P497:Q497"/>
    <mergeCell ref="P498:Q498"/>
    <mergeCell ref="P506:Q506"/>
    <mergeCell ref="P504:Q504"/>
    <mergeCell ref="O505:Q505"/>
    <mergeCell ref="P521:Q521"/>
    <mergeCell ref="P520:Q520"/>
    <mergeCell ref="P489:Q489"/>
    <mergeCell ref="R497:T498"/>
    <mergeCell ref="R529:T529"/>
    <mergeCell ref="R520:T520"/>
    <mergeCell ref="R521:T521"/>
    <mergeCell ref="R504:T504"/>
    <mergeCell ref="R530:T530"/>
    <mergeCell ref="M546:N546"/>
    <mergeCell ref="P547:Q547"/>
    <mergeCell ref="I371:K371"/>
    <mergeCell ref="P402:Q402"/>
    <mergeCell ref="P401:Q401"/>
    <mergeCell ref="P400:Q400"/>
    <mergeCell ref="P399:Q399"/>
    <mergeCell ref="P397:Q397"/>
    <mergeCell ref="P396:Q396"/>
    <mergeCell ref="P395:Q395"/>
    <mergeCell ref="P394:Q394"/>
    <mergeCell ref="I379:K379"/>
    <mergeCell ref="C469:Q469"/>
    <mergeCell ref="C484:T484"/>
    <mergeCell ref="C480:J480"/>
    <mergeCell ref="R417:T417"/>
    <mergeCell ref="P445:Q445"/>
    <mergeCell ref="P417:Q417"/>
    <mergeCell ref="P477:Q477"/>
    <mergeCell ref="P476:Q476"/>
    <mergeCell ref="P475:Q475"/>
    <mergeCell ref="P474:Q474"/>
    <mergeCell ref="P473:Q473"/>
    <mergeCell ref="P472:Q472"/>
    <mergeCell ref="P130:Q130"/>
    <mergeCell ref="C125:K125"/>
    <mergeCell ref="R486:T486"/>
    <mergeCell ref="C280:T280"/>
    <mergeCell ref="C274:T274"/>
    <mergeCell ref="P117:Q117"/>
    <mergeCell ref="P118:Q118"/>
    <mergeCell ref="P386:Q386"/>
    <mergeCell ref="R415:T415"/>
    <mergeCell ref="R473:T473"/>
    <mergeCell ref="R474:T474"/>
    <mergeCell ref="R413:T413"/>
    <mergeCell ref="R412:T412"/>
    <mergeCell ref="P486:Q486"/>
    <mergeCell ref="R475:T475"/>
    <mergeCell ref="R477:T477"/>
    <mergeCell ref="R476:T476"/>
    <mergeCell ref="F341:P341"/>
    <mergeCell ref="P393:Q393"/>
    <mergeCell ref="N383:O383"/>
    <mergeCell ref="N382:O382"/>
    <mergeCell ref="P153:Q153"/>
    <mergeCell ref="R155:T155"/>
    <mergeCell ref="R156:T156"/>
    <mergeCell ref="R481:T481"/>
    <mergeCell ref="R467:T467"/>
    <mergeCell ref="R445:T445"/>
    <mergeCell ref="L480:T480"/>
    <mergeCell ref="P415:Q415"/>
    <mergeCell ref="R393:T393"/>
    <mergeCell ref="R394:T394"/>
    <mergeCell ref="R395:T395"/>
    <mergeCell ref="P409:Q409"/>
    <mergeCell ref="R505:T505"/>
    <mergeCell ref="R506:T506"/>
    <mergeCell ref="O508:Q508"/>
    <mergeCell ref="R508:T508"/>
    <mergeCell ref="R495:T495"/>
    <mergeCell ref="R487:T487"/>
    <mergeCell ref="O495:Q495"/>
    <mergeCell ref="P488:Q488"/>
    <mergeCell ref="P487:Q487"/>
    <mergeCell ref="R488:T488"/>
    <mergeCell ref="C544:T544"/>
    <mergeCell ref="Q591:T591"/>
    <mergeCell ref="Q590:T590"/>
    <mergeCell ref="Q589:T589"/>
    <mergeCell ref="Q587:T587"/>
    <mergeCell ref="Q586:T586"/>
    <mergeCell ref="R547:T547"/>
    <mergeCell ref="P546:Q546"/>
    <mergeCell ref="R546:T546"/>
    <mergeCell ref="R561:T561"/>
    <mergeCell ref="R553:T553"/>
    <mergeCell ref="R554:T554"/>
    <mergeCell ref="R555:T555"/>
    <mergeCell ref="R559:T559"/>
    <mergeCell ref="R560:T560"/>
    <mergeCell ref="R556:T556"/>
    <mergeCell ref="R557:T557"/>
    <mergeCell ref="R558:T558"/>
    <mergeCell ref="R569:T569"/>
    <mergeCell ref="R563:T563"/>
    <mergeCell ref="R564:T564"/>
    <mergeCell ref="R567:T567"/>
    <mergeCell ref="R566:T566"/>
    <mergeCell ref="C572:T572"/>
    <mergeCell ref="J413:K413"/>
    <mergeCell ref="L413:M413"/>
    <mergeCell ref="O403:Q403"/>
    <mergeCell ref="O411:Q411"/>
    <mergeCell ref="P413:Q413"/>
    <mergeCell ref="P412:Q412"/>
    <mergeCell ref="J412:K412"/>
    <mergeCell ref="R472:T472"/>
    <mergeCell ref="P467:Q467"/>
    <mergeCell ref="R418:T418"/>
    <mergeCell ref="P418:Q418"/>
    <mergeCell ref="C464:T464"/>
    <mergeCell ref="P450:Q450"/>
    <mergeCell ref="R450:T450"/>
    <mergeCell ref="P455:Q455"/>
    <mergeCell ref="R455:T455"/>
    <mergeCell ref="R411:T411"/>
    <mergeCell ref="R409:T409"/>
    <mergeCell ref="R404:T404"/>
    <mergeCell ref="R405:T405"/>
    <mergeCell ref="R406:T406"/>
    <mergeCell ref="R410:T410"/>
    <mergeCell ref="P404:Q404"/>
    <mergeCell ref="P410:Q410"/>
    <mergeCell ref="P408:Q408"/>
    <mergeCell ref="P406:Q406"/>
    <mergeCell ref="P405:Q405"/>
    <mergeCell ref="R401:T401"/>
    <mergeCell ref="R400:T400"/>
    <mergeCell ref="R398:T398"/>
    <mergeCell ref="O407:Q407"/>
    <mergeCell ref="R407:T407"/>
    <mergeCell ref="R408:T408"/>
    <mergeCell ref="R402:T402"/>
    <mergeCell ref="R403:T403"/>
    <mergeCell ref="R397:T397"/>
    <mergeCell ref="O398:Q398"/>
    <mergeCell ref="R399:T399"/>
    <mergeCell ref="O392:Q392"/>
    <mergeCell ref="R392:T392"/>
    <mergeCell ref="N381:O381"/>
    <mergeCell ref="N380:O380"/>
    <mergeCell ref="N378:O378"/>
    <mergeCell ref="R384:T384"/>
    <mergeCell ref="P384:Q384"/>
    <mergeCell ref="R396:T396"/>
    <mergeCell ref="N384:O384"/>
    <mergeCell ref="R383:T383"/>
    <mergeCell ref="R377:T377"/>
    <mergeCell ref="N386:O386"/>
    <mergeCell ref="N385:O385"/>
    <mergeCell ref="R387:T387"/>
    <mergeCell ref="R378:T378"/>
    <mergeCell ref="R385:T385"/>
    <mergeCell ref="R386:T386"/>
    <mergeCell ref="P385:Q385"/>
    <mergeCell ref="R381:T381"/>
    <mergeCell ref="R382:T382"/>
    <mergeCell ref="R380:T380"/>
    <mergeCell ref="P383:Q383"/>
    <mergeCell ref="P382:Q382"/>
    <mergeCell ref="P381:Q381"/>
    <mergeCell ref="P380:Q380"/>
    <mergeCell ref="P378:Q378"/>
    <mergeCell ref="P377:Q377"/>
    <mergeCell ref="N377:O377"/>
    <mergeCell ref="C268:T268"/>
    <mergeCell ref="R259:T259"/>
    <mergeCell ref="R261:T261"/>
    <mergeCell ref="P259:Q259"/>
    <mergeCell ref="R373:T373"/>
    <mergeCell ref="P373:Q373"/>
    <mergeCell ref="P372:Q372"/>
    <mergeCell ref="P371:Q371"/>
    <mergeCell ref="N375:O375"/>
    <mergeCell ref="R375:T375"/>
    <mergeCell ref="P276:Q276"/>
    <mergeCell ref="R276:T276"/>
    <mergeCell ref="C278:E278"/>
    <mergeCell ref="F278:G278"/>
    <mergeCell ref="H278:L278"/>
    <mergeCell ref="M278:N278"/>
    <mergeCell ref="P278:Q278"/>
    <mergeCell ref="R278:T278"/>
    <mergeCell ref="P284:Q284"/>
    <mergeCell ref="P282:Q282"/>
    <mergeCell ref="N374:O374"/>
    <mergeCell ref="R374:T374"/>
    <mergeCell ref="R317:T317"/>
    <mergeCell ref="R321:T321"/>
    <mergeCell ref="P376:Q376"/>
    <mergeCell ref="P375:Q375"/>
    <mergeCell ref="P374:Q374"/>
    <mergeCell ref="R370:T370"/>
    <mergeCell ref="R372:T372"/>
    <mergeCell ref="N373:O373"/>
    <mergeCell ref="N372:O372"/>
    <mergeCell ref="N371:O371"/>
    <mergeCell ref="N370:Q370"/>
    <mergeCell ref="N376:O376"/>
    <mergeCell ref="R376:T376"/>
    <mergeCell ref="R242:T242"/>
    <mergeCell ref="R238:T238"/>
    <mergeCell ref="H229:J229"/>
    <mergeCell ref="R250:T250"/>
    <mergeCell ref="R251:T251"/>
    <mergeCell ref="R252:T252"/>
    <mergeCell ref="R253:T253"/>
    <mergeCell ref="R254:T254"/>
    <mergeCell ref="P250:Q250"/>
    <mergeCell ref="P251:Q251"/>
    <mergeCell ref="P252:Q252"/>
    <mergeCell ref="P253:Q253"/>
    <mergeCell ref="P254:Q254"/>
    <mergeCell ref="P249:Q249"/>
    <mergeCell ref="C238:O238"/>
    <mergeCell ref="P242:Q242"/>
    <mergeCell ref="P239:Q239"/>
    <mergeCell ref="P235:Q235"/>
    <mergeCell ref="P234:Q234"/>
    <mergeCell ref="P238:Q238"/>
    <mergeCell ref="R235:T235"/>
    <mergeCell ref="R234:T234"/>
    <mergeCell ref="P226:Q226"/>
    <mergeCell ref="P146:Q146"/>
    <mergeCell ref="P196:Q196"/>
    <mergeCell ref="P210:Q210"/>
    <mergeCell ref="P211:Q211"/>
    <mergeCell ref="P212:Q212"/>
    <mergeCell ref="R204:T204"/>
    <mergeCell ref="P154:Q154"/>
    <mergeCell ref="P156:Q156"/>
    <mergeCell ref="R157:T157"/>
    <mergeCell ref="P195:Q195"/>
    <mergeCell ref="P157:Q157"/>
    <mergeCell ref="P158:Q158"/>
    <mergeCell ref="R143:T143"/>
    <mergeCell ref="R131:T131"/>
    <mergeCell ref="R132:T132"/>
    <mergeCell ref="R142:T142"/>
    <mergeCell ref="C134:T134"/>
    <mergeCell ref="R153:T153"/>
    <mergeCell ref="R160:T160"/>
    <mergeCell ref="P131:Q131"/>
    <mergeCell ref="P132:Q132"/>
    <mergeCell ref="P142:Q142"/>
    <mergeCell ref="P143:Q143"/>
    <mergeCell ref="R104:T104"/>
    <mergeCell ref="R99:T99"/>
    <mergeCell ref="C116:N116"/>
    <mergeCell ref="P105:Q105"/>
    <mergeCell ref="R114:T114"/>
    <mergeCell ref="R117:T117"/>
    <mergeCell ref="R118:T118"/>
    <mergeCell ref="P114:Q114"/>
    <mergeCell ref="P112:Q112"/>
    <mergeCell ref="P111:Q111"/>
    <mergeCell ref="P110:Q110"/>
    <mergeCell ref="P109:Q109"/>
    <mergeCell ref="P107:Q107"/>
    <mergeCell ref="P106:Q106"/>
    <mergeCell ref="R105:T105"/>
    <mergeCell ref="R106:T106"/>
    <mergeCell ref="R107:T107"/>
    <mergeCell ref="R112:T112"/>
    <mergeCell ref="R109:T109"/>
    <mergeCell ref="R110:T110"/>
    <mergeCell ref="R111:T111"/>
    <mergeCell ref="R113:T113"/>
    <mergeCell ref="F114:H114"/>
    <mergeCell ref="P113:Q113"/>
    <mergeCell ref="C98:Q98"/>
    <mergeCell ref="P104:Q104"/>
    <mergeCell ref="P103:Q103"/>
    <mergeCell ref="R103:T103"/>
    <mergeCell ref="H62:J62"/>
    <mergeCell ref="H63:J63"/>
    <mergeCell ref="H64:J64"/>
    <mergeCell ref="H65:J65"/>
    <mergeCell ref="H66:J66"/>
    <mergeCell ref="N101:R101"/>
    <mergeCell ref="P93:Q93"/>
    <mergeCell ref="P92:Q92"/>
    <mergeCell ref="P91:Q91"/>
    <mergeCell ref="P90:Q90"/>
    <mergeCell ref="P89:Q89"/>
    <mergeCell ref="R93:T93"/>
    <mergeCell ref="K99:Q99"/>
    <mergeCell ref="C100:Q100"/>
    <mergeCell ref="R92:T92"/>
    <mergeCell ref="R76:T76"/>
    <mergeCell ref="P67:Q67"/>
    <mergeCell ref="P76:Q76"/>
    <mergeCell ref="R67:T67"/>
    <mergeCell ref="R70:T70"/>
    <mergeCell ref="P70:Q70"/>
    <mergeCell ref="R77:T77"/>
    <mergeCell ref="R78:T78"/>
    <mergeCell ref="R79:T79"/>
    <mergeCell ref="P88:Q88"/>
    <mergeCell ref="P87:Q87"/>
    <mergeCell ref="P80:Q80"/>
    <mergeCell ref="P79:Q79"/>
    <mergeCell ref="P78:Q78"/>
    <mergeCell ref="P77:Q77"/>
    <mergeCell ref="Y2:Z2"/>
    <mergeCell ref="N3:O4"/>
    <mergeCell ref="P3:P4"/>
    <mergeCell ref="Q3:R4"/>
    <mergeCell ref="S3:T4"/>
    <mergeCell ref="R6:T6"/>
    <mergeCell ref="R89:T89"/>
    <mergeCell ref="R90:T90"/>
    <mergeCell ref="R91:T91"/>
    <mergeCell ref="R80:T80"/>
    <mergeCell ref="R87:T87"/>
    <mergeCell ref="R88:T88"/>
    <mergeCell ref="B2:U2"/>
    <mergeCell ref="I22:M22"/>
    <mergeCell ref="F26:G26"/>
    <mergeCell ref="C26:E26"/>
    <mergeCell ref="J26:L26"/>
    <mergeCell ref="C28:I30"/>
    <mergeCell ref="C19:G19"/>
    <mergeCell ref="O19:T19"/>
    <mergeCell ref="C22:D22"/>
    <mergeCell ref="H61:J61"/>
    <mergeCell ref="I19:M19"/>
    <mergeCell ref="R38:T38"/>
    <mergeCell ref="P28:T28"/>
    <mergeCell ref="P30:T30"/>
    <mergeCell ref="L33:T33"/>
    <mergeCell ref="R52:T52"/>
    <mergeCell ref="O52:Q52"/>
    <mergeCell ref="F22:G22"/>
    <mergeCell ref="C7:E7"/>
    <mergeCell ref="I7:K7"/>
    <mergeCell ref="R7:T7"/>
    <mergeCell ref="R11:T11"/>
    <mergeCell ref="C12:G12"/>
    <mergeCell ref="I12:K12"/>
    <mergeCell ref="M12:P12"/>
    <mergeCell ref="R12:T12"/>
    <mergeCell ref="F14:G14"/>
    <mergeCell ref="O22:Q22"/>
    <mergeCell ref="K589:P589"/>
    <mergeCell ref="I270:N270"/>
    <mergeCell ref="H300:L300"/>
    <mergeCell ref="H302:L302"/>
    <mergeCell ref="J525:T525"/>
    <mergeCell ref="F587:G587"/>
    <mergeCell ref="P523:Q523"/>
    <mergeCell ref="R574:T574"/>
    <mergeCell ref="R161:T161"/>
    <mergeCell ref="R196:T196"/>
    <mergeCell ref="R203:T203"/>
    <mergeCell ref="R200:T200"/>
    <mergeCell ref="R194:T194"/>
    <mergeCell ref="M290:N290"/>
    <mergeCell ref="P290:Q290"/>
    <mergeCell ref="R290:T290"/>
    <mergeCell ref="R218:T220"/>
    <mergeCell ref="R210:T212"/>
    <mergeCell ref="P218:Q218"/>
    <mergeCell ref="P219:Q219"/>
    <mergeCell ref="P220:Q220"/>
    <mergeCell ref="L190:T190"/>
    <mergeCell ref="P228:Q228"/>
    <mergeCell ref="P227:Q227"/>
    <mergeCell ref="C596:T596"/>
    <mergeCell ref="C163:T163"/>
    <mergeCell ref="P148:Q150"/>
    <mergeCell ref="R148:T150"/>
    <mergeCell ref="P151:Q152"/>
    <mergeCell ref="R151:T152"/>
    <mergeCell ref="K189:K190"/>
    <mergeCell ref="C241:O241"/>
    <mergeCell ref="P236:Q237"/>
    <mergeCell ref="R236:T237"/>
    <mergeCell ref="M565:O565"/>
    <mergeCell ref="P565:Q565"/>
    <mergeCell ref="R565:T565"/>
    <mergeCell ref="O270:T270"/>
    <mergeCell ref="C594:T594"/>
    <mergeCell ref="C595:T595"/>
    <mergeCell ref="R195:T195"/>
    <mergeCell ref="R226:T228"/>
    <mergeCell ref="R249:T249"/>
    <mergeCell ref="R239:T239"/>
    <mergeCell ref="C276:E276"/>
    <mergeCell ref="F276:G276"/>
    <mergeCell ref="H276:L276"/>
    <mergeCell ref="M276:N276"/>
    <mergeCell ref="L189:N189"/>
    <mergeCell ref="I533:J533"/>
    <mergeCell ref="R533:T536"/>
    <mergeCell ref="E535:F535"/>
    <mergeCell ref="I535:J535"/>
    <mergeCell ref="P533:Q536"/>
    <mergeCell ref="H26:I26"/>
    <mergeCell ref="C290:E290"/>
    <mergeCell ref="F290:G290"/>
    <mergeCell ref="H290:L290"/>
    <mergeCell ref="C294:E294"/>
    <mergeCell ref="F294:G294"/>
    <mergeCell ref="H294:L294"/>
    <mergeCell ref="C296:E296"/>
    <mergeCell ref="F296:G296"/>
    <mergeCell ref="H296:L296"/>
    <mergeCell ref="C284:E284"/>
    <mergeCell ref="F284:G284"/>
    <mergeCell ref="H284:L284"/>
    <mergeCell ref="C282:E282"/>
    <mergeCell ref="F282:G282"/>
    <mergeCell ref="H282:L282"/>
    <mergeCell ref="M59:N60"/>
    <mergeCell ref="R59:T59"/>
  </mergeCells>
  <phoneticPr fontId="94" type="noConversion"/>
  <conditionalFormatting sqref="U445">
    <cfRule type="expression" priority="7">
      <formula>IF($M$445&gt;0,TRUE,FALSE)</formula>
    </cfRule>
  </conditionalFormatting>
  <conditionalFormatting sqref="G1:T1">
    <cfRule type="notContainsBlanks" dxfId="16" priority="6">
      <formula>LEN(TRIM(G1))&gt;0</formula>
    </cfRule>
  </conditionalFormatting>
  <conditionalFormatting sqref="L535">
    <cfRule type="expression" dxfId="15" priority="2">
      <formula>AND(U535=TRUE,#REF!=0)</formula>
    </cfRule>
  </conditionalFormatting>
  <conditionalFormatting sqref="F533">
    <cfRule type="expression" dxfId="14" priority="3">
      <formula>AND(Y534=TRUE,R534=0)</formula>
    </cfRule>
  </conditionalFormatting>
  <conditionalFormatting sqref="L535">
    <cfRule type="expression" dxfId="13" priority="5">
      <formula>AND(Y535=TRUE,R533=0)</formula>
    </cfRule>
  </conditionalFormatting>
  <dataValidations xWindow="717" yWindow="421" count="18">
    <dataValidation operator="greaterThan" allowBlank="1" showInputMessage="1" showErrorMessage="1" errorTitle="Numeric Values Only" error="Please enter only numeric values greater than 0." sqref="H228:M228 K227" xr:uid="{00000000-0002-0000-0400-000000000000}"/>
    <dataValidation operator="greaterThan" allowBlank="1" showInputMessage="1" showErrorMessage="1" errorTitle="Numeric Values Only" error="Please enter only whole numbers greater than 0." sqref="O92:O93" xr:uid="{00000000-0002-0000-0400-000001000000}"/>
    <dataValidation operator="greaterThan" allowBlank="1" showInputMessage="1" errorTitle="Numeric Values Only" error="Please enter only whole numbers greater than 0." sqref="O87:O91" xr:uid="{00000000-0002-0000-0400-000002000000}"/>
    <dataValidation type="whole" operator="greaterThan" allowBlank="1" showInputMessage="1" showErrorMessage="1" errorTitle="Numeric Values Only" error="Please enter only whole numbers greater than 0." sqref="O327:O330 L250:L254 O127 O123:O124 O118:O119 O557:O559 L403 L392 L407:L408 L398 O547 O562 O315:O318 L566:L567 L563 L451 O321:O323 O282:O285 O294:O297 O450 O333:O335 O288:O290 O300:O302 O304 O455" xr:uid="{00000000-0002-0000-0400-000003000000}">
      <formula1>0</formula1>
    </dataValidation>
    <dataValidation type="decimal" operator="greaterThan" allowBlank="1" showInputMessage="1" showErrorMessage="1" errorTitle="Numeric Values Only" error="Please enter only numeric values greater than 0." sqref="M204 L590 P590 P587:P588" xr:uid="{00000000-0002-0000-0400-000004000000}">
      <formula1>0</formula1>
    </dataValidation>
    <dataValidation type="decimal" operator="greaterThanOrEqual" allowBlank="1" showInputMessage="1" showErrorMessage="1" errorTitle="Numeric Values Only" error="Please only enter numeric values of 0 or greater." sqref="F60:G69 H61:J69 F71:J71" xr:uid="{00000000-0002-0000-0400-000005000000}">
      <formula1>0</formula1>
    </dataValidation>
    <dataValidation type="whole" allowBlank="1" showInputMessage="1" showErrorMessage="1" error="The quantity of Vision Panels cannot be greater than 3, please try another value." prompt="Maximum Quantity is 3" sqref="O417" xr:uid="{3D49DD59-55C9-47FA-96D2-2112D105BEFA}">
      <formula1>0</formula1>
      <formula2>3</formula2>
    </dataValidation>
    <dataValidation errorStyle="warning" operator="greaterThan" allowBlank="1" showInputMessage="1" showErrorMessage="1" errorTitle="Numeric Values Only" prompt="Flush Door Frames require keeper brackets, please enter same total quantity of keeper brackets as flush door frame kits entered." sqref="O471" xr:uid="{31016925-3EB8-4462-A8D6-C1619CF6B3E6}"/>
    <dataValidation type="custom" errorStyle="warning" allowBlank="1" showInputMessage="1" showErrorMessage="1" error="Enter Quantity" sqref="R546:T546" xr:uid="{E4DE99AC-C6D1-40E9-B59D-15AA96A8E8EC}">
      <formula1>V546&lt;&gt;0</formula1>
    </dataValidation>
    <dataValidation type="custom" errorStyle="warning" operator="greaterThan" allowBlank="1" showInputMessage="1" showErrorMessage="1" errorTitle="Numeric Values Only" error="Enter Quantity." sqref="O546" xr:uid="{9F5D59A3-8F2D-4DCA-B71B-DCD3447852AD}">
      <formula1>V546&lt;&gt;0</formula1>
    </dataValidation>
    <dataValidation type="list" allowBlank="1" showInputMessage="1" showErrorMessage="1" promptTitle="Door Panels &amp; Size" prompt="Choose Door Panels &amp; Size" sqref="H276:L279 H309:L312" xr:uid="{ADE5EEDC-8F79-4000-8D76-376DA4C15DDC}">
      <formula1>$AB$276:$AB$280</formula1>
    </dataValidation>
    <dataValidation type="list" allowBlank="1" showInputMessage="1" showErrorMessage="1" promptTitle="Hand" prompt="Choose Hand" sqref="F276:G279 F290:G290 F288:G288 F282:G282 F284:G284 F296:G296 F294:G294 F302:G302 F300:G300 F335:G335 F333:G333 F329:G329 F327:G327 F323:G323 F321:G321 F315:G315 F317:G317 F309:G312" xr:uid="{2E84F288-149F-43E9-8C26-C350DD7909FF}">
      <formula1>$AB$281:$AC$281</formula1>
    </dataValidation>
    <dataValidation type="list" allowBlank="1" showInputMessage="1" showErrorMessage="1" promptTitle="Door Panels &amp; Size" prompt="Choose Door Panels &amp; Size" sqref="H282:L282 H290:L290 H288:L288 H284:L284 H323:L323 H321:L321 H315:L315 H317:L317" xr:uid="{1FE275E7-052C-49D4-9E71-9ADDFB0B5473}">
      <formula1>$AB$276:$AB$279</formula1>
    </dataValidation>
    <dataValidation type="list" allowBlank="1" showInputMessage="1" showErrorMessage="1" promptTitle="Finish" prompt="Choose Finish" sqref="C276:E279 C290:E290 C288:E288 C282:E282 C284:E284 C296:E296 C294:E294 C302:E302 C300:E300 C335:E335 C333:E333 C329:E329 C327:E327 C323:E323 C321:E321 C315:E315 C317:E317 C309:E312" xr:uid="{0DC560E2-D2FB-4C0E-989B-8A345FF9DB6B}">
      <formula1>$AB$282:$AC$282</formula1>
    </dataValidation>
    <dataValidation errorStyle="warning" operator="greaterThan" allowBlank="1" showInputMessage="1" showErrorMessage="1" errorTitle="Numeric Values Only" prompt="Please enter the same total quantity of keeper brackets as flush door frame kits entered unless No Keeper Brackets Needed option is chosen." sqref="O472:O477" xr:uid="{97D5FC7D-E251-4544-9E8B-9D4ABD49B1FE}"/>
    <dataValidation type="list" allowBlank="1" showInputMessage="1" showErrorMessage="1" promptTitle="Motor Cable Length" prompt="Choose Cable Length if over 50 Feet" sqref="E114" xr:uid="{DF8A8D86-F127-4A74-8D09-C0470E312188}">
      <formula1>$AB$172:$AB$177</formula1>
    </dataValidation>
    <dataValidation type="list" allowBlank="1" showInputMessage="1" showErrorMessage="1" promptTitle="Motor Cable Length" prompt="Choose Cable Length if over 50 Feet" sqref="F114:H114" xr:uid="{90D15836-64A3-489D-97D9-E14A3EAEB4F5}">
      <formula1>$AB$114:$AB$119</formula1>
    </dataValidation>
    <dataValidation type="custom" errorStyle="warning" allowBlank="1" showInputMessage="1" showErrorMessage="1" error="Please make a selection for keeper brackets. Quantity of keeper brackets should be the same as quantity of flush door frame kits unless &quot;No keeper brackets&quot; option is chosen." prompt="Please make a selection below for keeper brackets. If keeper brackets are needed the quantity of brackets should match the quantity of flush door frame kits. If no keeper brackets are needed please check the appropriate box below." sqref="O467" xr:uid="{F932A35E-673F-4661-B6E7-4A46CB0587D8}">
      <formula1>IF(U471=TRUE,SUM(472:477)&lt;&gt;O467,SUM(O472:O477)=O467)</formula1>
    </dataValidation>
  </dataValidations>
  <hyperlinks>
    <hyperlink ref="I140" location="'MRL Overhead CD Order Form'!C232" tooltip="Wall &amp; Ceiling Finishes" display="Note: Select Finish" xr:uid="{470C02E5-F309-41A8-B56A-FE2633A23FB4}"/>
    <hyperlink ref="K140" location="'MRL Overhead CD Order Form'!C208" tooltip="Wall &amp; Ceiling Choices" display="Hardwood Veneer Wood Species Below" xr:uid="{A76CF916-7738-43F3-A672-EBDAA441FB11}"/>
    <hyperlink ref="L189:N189" location="'MRL Overhead CD Order Form'!E536" display="# LANDING OPENINGS" xr:uid="{2DB4E375-C1CA-435E-B931-27BF2A7CD063}"/>
    <hyperlink ref="K533" location="'MRL Overhead CD Order Form'!K190" display="'MRL Overhead CD Order Form'!K190" xr:uid="{F09D8CEF-FD46-4F47-813C-24A721E00022}"/>
    <hyperlink ref="K533:M533" location="'MRL Overhead CD Order Form'!K190" display="'MRL Overhead CD Order Form'!K190" xr:uid="{0029B065-FA2B-4977-A8EF-6CE920F51B61}"/>
  </hyperlinks>
  <printOptions horizontalCentered="1"/>
  <pageMargins left="0.118110236220472" right="0.118110236220472" top="0.4" bottom="0" header="0.15748031496063" footer="0.15748031496063"/>
  <pageSetup scale="72" fitToHeight="0" orientation="portrait" r:id="rId1"/>
  <headerFooter>
    <oddHeader xml:space="preserve">&amp;R&amp;"Century Gothic,Regular"&amp;10&amp;P  </oddHeader>
  </headerFooter>
  <rowBreaks count="9" manualBreakCount="9">
    <brk id="82" max="16383" man="1"/>
    <brk id="133" max="21" man="1"/>
    <brk id="199" max="21" man="1"/>
    <brk id="263" max="21" man="1"/>
    <brk id="337" max="21" man="1"/>
    <brk id="388" max="21" man="1"/>
    <brk id="447" max="21" man="1"/>
    <brk id="491" max="16383" man="1"/>
    <brk id="549" max="21" man="1"/>
  </rowBreaks>
  <drawing r:id="rId2"/>
  <legacyDrawing r:id="rId3"/>
  <mc:AlternateContent xmlns:mc="http://schemas.openxmlformats.org/markup-compatibility/2006">
    <mc:Choice Requires="x14">
      <controls>
        <mc:AlternateContent xmlns:mc="http://schemas.openxmlformats.org/markup-compatibility/2006">
          <mc:Choice Requires="x14">
            <control shapeId="348166" r:id="rId4" name="Option Button 6">
              <controlPr defaultSize="0" autoFill="0" autoLine="0" autoPict="0">
                <anchor moveWithCells="1">
                  <from>
                    <xdr:col>2</xdr:col>
                    <xdr:colOff>47625</xdr:colOff>
                    <xdr:row>75</xdr:row>
                    <xdr:rowOff>47625</xdr:rowOff>
                  </from>
                  <to>
                    <xdr:col>2</xdr:col>
                    <xdr:colOff>285750</xdr:colOff>
                    <xdr:row>76</xdr:row>
                    <xdr:rowOff>0</xdr:rowOff>
                  </to>
                </anchor>
              </controlPr>
            </control>
          </mc:Choice>
        </mc:AlternateContent>
        <mc:AlternateContent xmlns:mc="http://schemas.openxmlformats.org/markup-compatibility/2006">
          <mc:Choice Requires="x14">
            <control shapeId="348167" r:id="rId5" name="Option Button 7">
              <controlPr defaultSize="0" autoFill="0" autoLine="0" autoPict="0">
                <anchor moveWithCells="1">
                  <from>
                    <xdr:col>2</xdr:col>
                    <xdr:colOff>47625</xdr:colOff>
                    <xdr:row>76</xdr:row>
                    <xdr:rowOff>0</xdr:rowOff>
                  </from>
                  <to>
                    <xdr:col>2</xdr:col>
                    <xdr:colOff>352425</xdr:colOff>
                    <xdr:row>76</xdr:row>
                    <xdr:rowOff>219075</xdr:rowOff>
                  </to>
                </anchor>
              </controlPr>
            </control>
          </mc:Choice>
        </mc:AlternateContent>
        <mc:AlternateContent xmlns:mc="http://schemas.openxmlformats.org/markup-compatibility/2006">
          <mc:Choice Requires="x14">
            <control shapeId="348168" r:id="rId6" name="Option Button 8">
              <controlPr defaultSize="0" autoFill="0" autoLine="0" autoPict="0">
                <anchor moveWithCells="1">
                  <from>
                    <xdr:col>2</xdr:col>
                    <xdr:colOff>47625</xdr:colOff>
                    <xdr:row>77</xdr:row>
                    <xdr:rowOff>0</xdr:rowOff>
                  </from>
                  <to>
                    <xdr:col>2</xdr:col>
                    <xdr:colOff>352425</xdr:colOff>
                    <xdr:row>77</xdr:row>
                    <xdr:rowOff>219075</xdr:rowOff>
                  </to>
                </anchor>
              </controlPr>
            </control>
          </mc:Choice>
        </mc:AlternateContent>
        <mc:AlternateContent xmlns:mc="http://schemas.openxmlformats.org/markup-compatibility/2006">
          <mc:Choice Requires="x14">
            <control shapeId="348169" r:id="rId7" name="Option Button 9">
              <controlPr defaultSize="0" autoFill="0" autoLine="0" autoPict="0">
                <anchor moveWithCells="1">
                  <from>
                    <xdr:col>2</xdr:col>
                    <xdr:colOff>47625</xdr:colOff>
                    <xdr:row>78</xdr:row>
                    <xdr:rowOff>0</xdr:rowOff>
                  </from>
                  <to>
                    <xdr:col>2</xdr:col>
                    <xdr:colOff>352425</xdr:colOff>
                    <xdr:row>78</xdr:row>
                    <xdr:rowOff>219075</xdr:rowOff>
                  </to>
                </anchor>
              </controlPr>
            </control>
          </mc:Choice>
        </mc:AlternateContent>
        <mc:AlternateContent xmlns:mc="http://schemas.openxmlformats.org/markup-compatibility/2006">
          <mc:Choice Requires="x14">
            <control shapeId="348170" r:id="rId8" name="Group Box 10">
              <controlPr defaultSize="0" print="0" autoFill="0" autoPict="0">
                <anchor moveWithCells="1">
                  <from>
                    <xdr:col>2</xdr:col>
                    <xdr:colOff>9525</xdr:colOff>
                    <xdr:row>75</xdr:row>
                    <xdr:rowOff>0</xdr:rowOff>
                  </from>
                  <to>
                    <xdr:col>20</xdr:col>
                    <xdr:colOff>0</xdr:colOff>
                    <xdr:row>80</xdr:row>
                    <xdr:rowOff>0</xdr:rowOff>
                  </to>
                </anchor>
              </controlPr>
            </control>
          </mc:Choice>
        </mc:AlternateContent>
        <mc:AlternateContent xmlns:mc="http://schemas.openxmlformats.org/markup-compatibility/2006">
          <mc:Choice Requires="x14">
            <control shapeId="348171" r:id="rId9" name="Group Box 11">
              <controlPr defaultSize="0" print="0" autoFill="0" autoPict="0">
                <anchor moveWithCells="1">
                  <from>
                    <xdr:col>2</xdr:col>
                    <xdr:colOff>9525</xdr:colOff>
                    <xdr:row>140</xdr:row>
                    <xdr:rowOff>76200</xdr:rowOff>
                  </from>
                  <to>
                    <xdr:col>19</xdr:col>
                    <xdr:colOff>390525</xdr:colOff>
                    <xdr:row>166</xdr:row>
                    <xdr:rowOff>190500</xdr:rowOff>
                  </to>
                </anchor>
              </controlPr>
            </control>
          </mc:Choice>
        </mc:AlternateContent>
        <mc:AlternateContent xmlns:mc="http://schemas.openxmlformats.org/markup-compatibility/2006">
          <mc:Choice Requires="x14">
            <control shapeId="348172" r:id="rId10" name="Option Button 12">
              <controlPr defaultSize="0" autoFill="0" autoLine="0" autoPict="0">
                <anchor moveWithCells="1">
                  <from>
                    <xdr:col>2</xdr:col>
                    <xdr:colOff>76200</xdr:colOff>
                    <xdr:row>141</xdr:row>
                    <xdr:rowOff>19050</xdr:rowOff>
                  </from>
                  <to>
                    <xdr:col>2</xdr:col>
                    <xdr:colOff>381000</xdr:colOff>
                    <xdr:row>141</xdr:row>
                    <xdr:rowOff>209550</xdr:rowOff>
                  </to>
                </anchor>
              </controlPr>
            </control>
          </mc:Choice>
        </mc:AlternateContent>
        <mc:AlternateContent xmlns:mc="http://schemas.openxmlformats.org/markup-compatibility/2006">
          <mc:Choice Requires="x14">
            <control shapeId="348173" r:id="rId11" name="Option Button 13">
              <controlPr defaultSize="0" autoFill="0" autoLine="0" autoPict="0">
                <anchor moveWithCells="1">
                  <from>
                    <xdr:col>2</xdr:col>
                    <xdr:colOff>76200</xdr:colOff>
                    <xdr:row>142</xdr:row>
                    <xdr:rowOff>19050</xdr:rowOff>
                  </from>
                  <to>
                    <xdr:col>2</xdr:col>
                    <xdr:colOff>266700</xdr:colOff>
                    <xdr:row>143</xdr:row>
                    <xdr:rowOff>0</xdr:rowOff>
                  </to>
                </anchor>
              </controlPr>
            </control>
          </mc:Choice>
        </mc:AlternateContent>
        <mc:AlternateContent xmlns:mc="http://schemas.openxmlformats.org/markup-compatibility/2006">
          <mc:Choice Requires="x14">
            <control shapeId="348174" r:id="rId12" name="Option Button 14">
              <controlPr defaultSize="0" autoFill="0" autoLine="0" autoPict="0">
                <anchor moveWithCells="1">
                  <from>
                    <xdr:col>2</xdr:col>
                    <xdr:colOff>76200</xdr:colOff>
                    <xdr:row>143</xdr:row>
                    <xdr:rowOff>19050</xdr:rowOff>
                  </from>
                  <to>
                    <xdr:col>2</xdr:col>
                    <xdr:colOff>381000</xdr:colOff>
                    <xdr:row>143</xdr:row>
                    <xdr:rowOff>219075</xdr:rowOff>
                  </to>
                </anchor>
              </controlPr>
            </control>
          </mc:Choice>
        </mc:AlternateContent>
        <mc:AlternateContent xmlns:mc="http://schemas.openxmlformats.org/markup-compatibility/2006">
          <mc:Choice Requires="x14">
            <control shapeId="348175" r:id="rId13" name="Group Box 15">
              <controlPr defaultSize="0" print="0" autoFill="0" autoPict="0">
                <anchor moveWithCells="1">
                  <from>
                    <xdr:col>2</xdr:col>
                    <xdr:colOff>9525</xdr:colOff>
                    <xdr:row>202</xdr:row>
                    <xdr:rowOff>0</xdr:rowOff>
                  </from>
                  <to>
                    <xdr:col>19</xdr:col>
                    <xdr:colOff>390525</xdr:colOff>
                    <xdr:row>204</xdr:row>
                    <xdr:rowOff>0</xdr:rowOff>
                  </to>
                </anchor>
              </controlPr>
            </control>
          </mc:Choice>
        </mc:AlternateContent>
        <mc:AlternateContent xmlns:mc="http://schemas.openxmlformats.org/markup-compatibility/2006">
          <mc:Choice Requires="x14">
            <control shapeId="348179" r:id="rId14" name="Option Button 19">
              <controlPr defaultSize="0" autoFill="0" autoLine="0" autoPict="0">
                <anchor moveWithCells="1">
                  <from>
                    <xdr:col>2</xdr:col>
                    <xdr:colOff>95250</xdr:colOff>
                    <xdr:row>233</xdr:row>
                    <xdr:rowOff>19050</xdr:rowOff>
                  </from>
                  <to>
                    <xdr:col>2</xdr:col>
                    <xdr:colOff>323850</xdr:colOff>
                    <xdr:row>233</xdr:row>
                    <xdr:rowOff>190500</xdr:rowOff>
                  </to>
                </anchor>
              </controlPr>
            </control>
          </mc:Choice>
        </mc:AlternateContent>
        <mc:AlternateContent xmlns:mc="http://schemas.openxmlformats.org/markup-compatibility/2006">
          <mc:Choice Requires="x14">
            <control shapeId="348180" r:id="rId15" name="Option Button 20">
              <controlPr defaultSize="0" autoFill="0" autoLine="0" autoPict="0">
                <anchor moveWithCells="1">
                  <from>
                    <xdr:col>2</xdr:col>
                    <xdr:colOff>95250</xdr:colOff>
                    <xdr:row>234</xdr:row>
                    <xdr:rowOff>28575</xdr:rowOff>
                  </from>
                  <to>
                    <xdr:col>2</xdr:col>
                    <xdr:colOff>323850</xdr:colOff>
                    <xdr:row>234</xdr:row>
                    <xdr:rowOff>200025</xdr:rowOff>
                  </to>
                </anchor>
              </controlPr>
            </control>
          </mc:Choice>
        </mc:AlternateContent>
        <mc:AlternateContent xmlns:mc="http://schemas.openxmlformats.org/markup-compatibility/2006">
          <mc:Choice Requires="x14">
            <control shapeId="348181" r:id="rId16" name="Option Button 21">
              <controlPr defaultSize="0" autoFill="0" autoLine="0" autoPict="0">
                <anchor moveWithCells="1">
                  <from>
                    <xdr:col>6</xdr:col>
                    <xdr:colOff>95250</xdr:colOff>
                    <xdr:row>234</xdr:row>
                    <xdr:rowOff>28575</xdr:rowOff>
                  </from>
                  <to>
                    <xdr:col>6</xdr:col>
                    <xdr:colOff>314325</xdr:colOff>
                    <xdr:row>234</xdr:row>
                    <xdr:rowOff>200025</xdr:rowOff>
                  </to>
                </anchor>
              </controlPr>
            </control>
          </mc:Choice>
        </mc:AlternateContent>
        <mc:AlternateContent xmlns:mc="http://schemas.openxmlformats.org/markup-compatibility/2006">
          <mc:Choice Requires="x14">
            <control shapeId="348182" r:id="rId17" name="Option Button 22">
              <controlPr defaultSize="0" autoFill="0" autoLine="0" autoPict="0">
                <anchor moveWithCells="1">
                  <from>
                    <xdr:col>2</xdr:col>
                    <xdr:colOff>95250</xdr:colOff>
                    <xdr:row>238</xdr:row>
                    <xdr:rowOff>28575</xdr:rowOff>
                  </from>
                  <to>
                    <xdr:col>2</xdr:col>
                    <xdr:colOff>323850</xdr:colOff>
                    <xdr:row>238</xdr:row>
                    <xdr:rowOff>209550</xdr:rowOff>
                  </to>
                </anchor>
              </controlPr>
            </control>
          </mc:Choice>
        </mc:AlternateContent>
        <mc:AlternateContent xmlns:mc="http://schemas.openxmlformats.org/markup-compatibility/2006">
          <mc:Choice Requires="x14">
            <control shapeId="348183" r:id="rId18" name="Group Box 23">
              <controlPr defaultSize="0" print="0" autoFill="0" autoPict="0">
                <anchor moveWithCells="1">
                  <from>
                    <xdr:col>2</xdr:col>
                    <xdr:colOff>0</xdr:colOff>
                    <xdr:row>232</xdr:row>
                    <xdr:rowOff>76200</xdr:rowOff>
                  </from>
                  <to>
                    <xdr:col>20</xdr:col>
                    <xdr:colOff>9525</xdr:colOff>
                    <xdr:row>244</xdr:row>
                    <xdr:rowOff>0</xdr:rowOff>
                  </to>
                </anchor>
              </controlPr>
            </control>
          </mc:Choice>
        </mc:AlternateContent>
        <mc:AlternateContent xmlns:mc="http://schemas.openxmlformats.org/markup-compatibility/2006">
          <mc:Choice Requires="x14">
            <control shapeId="348185" r:id="rId19" name="Option Button 25">
              <controlPr defaultSize="0" autoFill="0" autoLine="0" autoPict="0">
                <anchor moveWithCells="1">
                  <from>
                    <xdr:col>2</xdr:col>
                    <xdr:colOff>104775</xdr:colOff>
                    <xdr:row>241</xdr:row>
                    <xdr:rowOff>19050</xdr:rowOff>
                  </from>
                  <to>
                    <xdr:col>2</xdr:col>
                    <xdr:colOff>323850</xdr:colOff>
                    <xdr:row>241</xdr:row>
                    <xdr:rowOff>209550</xdr:rowOff>
                  </to>
                </anchor>
              </controlPr>
            </control>
          </mc:Choice>
        </mc:AlternateContent>
        <mc:AlternateContent xmlns:mc="http://schemas.openxmlformats.org/markup-compatibility/2006">
          <mc:Choice Requires="x14">
            <control shapeId="348186" r:id="rId20" name="Option Button 26">
              <controlPr defaultSize="0" autoFill="0" autoLine="0" autoPict="0">
                <anchor moveWithCells="1">
                  <from>
                    <xdr:col>2</xdr:col>
                    <xdr:colOff>47625</xdr:colOff>
                    <xdr:row>209</xdr:row>
                    <xdr:rowOff>28575</xdr:rowOff>
                  </from>
                  <to>
                    <xdr:col>2</xdr:col>
                    <xdr:colOff>285750</xdr:colOff>
                    <xdr:row>209</xdr:row>
                    <xdr:rowOff>209550</xdr:rowOff>
                  </to>
                </anchor>
              </controlPr>
            </control>
          </mc:Choice>
        </mc:AlternateContent>
        <mc:AlternateContent xmlns:mc="http://schemas.openxmlformats.org/markup-compatibility/2006">
          <mc:Choice Requires="x14">
            <control shapeId="348187" r:id="rId21" name="Option Button 27">
              <controlPr defaultSize="0" autoFill="0" autoLine="0" autoPict="0">
                <anchor moveWithCells="1">
                  <from>
                    <xdr:col>4</xdr:col>
                    <xdr:colOff>219075</xdr:colOff>
                    <xdr:row>209</xdr:row>
                    <xdr:rowOff>38100</xdr:rowOff>
                  </from>
                  <to>
                    <xdr:col>4</xdr:col>
                    <xdr:colOff>466725</xdr:colOff>
                    <xdr:row>209</xdr:row>
                    <xdr:rowOff>209550</xdr:rowOff>
                  </to>
                </anchor>
              </controlPr>
            </control>
          </mc:Choice>
        </mc:AlternateContent>
        <mc:AlternateContent xmlns:mc="http://schemas.openxmlformats.org/markup-compatibility/2006">
          <mc:Choice Requires="x14">
            <control shapeId="348188" r:id="rId22" name="Option Button 28">
              <controlPr defaultSize="0" autoFill="0" autoLine="0" autoPict="0">
                <anchor moveWithCells="1">
                  <from>
                    <xdr:col>6</xdr:col>
                    <xdr:colOff>400050</xdr:colOff>
                    <xdr:row>209</xdr:row>
                    <xdr:rowOff>38100</xdr:rowOff>
                  </from>
                  <to>
                    <xdr:col>7</xdr:col>
                    <xdr:colOff>133350</xdr:colOff>
                    <xdr:row>209</xdr:row>
                    <xdr:rowOff>209550</xdr:rowOff>
                  </to>
                </anchor>
              </controlPr>
            </control>
          </mc:Choice>
        </mc:AlternateContent>
        <mc:AlternateContent xmlns:mc="http://schemas.openxmlformats.org/markup-compatibility/2006">
          <mc:Choice Requires="x14">
            <control shapeId="348189" r:id="rId23" name="Option Button 29">
              <controlPr defaultSize="0" autoFill="0" autoLine="0" autoPict="0">
                <anchor moveWithCells="1">
                  <from>
                    <xdr:col>9</xdr:col>
                    <xdr:colOff>0</xdr:colOff>
                    <xdr:row>209</xdr:row>
                    <xdr:rowOff>47625</xdr:rowOff>
                  </from>
                  <to>
                    <xdr:col>9</xdr:col>
                    <xdr:colOff>228600</xdr:colOff>
                    <xdr:row>209</xdr:row>
                    <xdr:rowOff>209550</xdr:rowOff>
                  </to>
                </anchor>
              </controlPr>
            </control>
          </mc:Choice>
        </mc:AlternateContent>
        <mc:AlternateContent xmlns:mc="http://schemas.openxmlformats.org/markup-compatibility/2006">
          <mc:Choice Requires="x14">
            <control shapeId="348190" r:id="rId24" name="Group Box 30">
              <controlPr defaultSize="0" print="0" autoFill="0" autoPict="0" macro="[0]!GroupBox30_Click">
                <anchor moveWithCells="1">
                  <from>
                    <xdr:col>1</xdr:col>
                    <xdr:colOff>66675</xdr:colOff>
                    <xdr:row>208</xdr:row>
                    <xdr:rowOff>66675</xdr:rowOff>
                  </from>
                  <to>
                    <xdr:col>20</xdr:col>
                    <xdr:colOff>9525</xdr:colOff>
                    <xdr:row>212</xdr:row>
                    <xdr:rowOff>0</xdr:rowOff>
                  </to>
                </anchor>
              </controlPr>
            </control>
          </mc:Choice>
        </mc:AlternateContent>
        <mc:AlternateContent xmlns:mc="http://schemas.openxmlformats.org/markup-compatibility/2006">
          <mc:Choice Requires="x14">
            <control shapeId="348192" r:id="rId25" name="Option Button 32">
              <controlPr defaultSize="0" autoFill="0" autoLine="0" autoPict="0">
                <anchor moveWithCells="1">
                  <from>
                    <xdr:col>10</xdr:col>
                    <xdr:colOff>323850</xdr:colOff>
                    <xdr:row>209</xdr:row>
                    <xdr:rowOff>47625</xdr:rowOff>
                  </from>
                  <to>
                    <xdr:col>11</xdr:col>
                    <xdr:colOff>85725</xdr:colOff>
                    <xdr:row>209</xdr:row>
                    <xdr:rowOff>209550</xdr:rowOff>
                  </to>
                </anchor>
              </controlPr>
            </control>
          </mc:Choice>
        </mc:AlternateContent>
        <mc:AlternateContent xmlns:mc="http://schemas.openxmlformats.org/markup-compatibility/2006">
          <mc:Choice Requires="x14">
            <control shapeId="348194" r:id="rId26" name="Option Button 34">
              <controlPr defaultSize="0" autoFill="0" autoLine="0" autoPict="0">
                <anchor moveWithCells="1">
                  <from>
                    <xdr:col>2</xdr:col>
                    <xdr:colOff>57150</xdr:colOff>
                    <xdr:row>217</xdr:row>
                    <xdr:rowOff>9525</xdr:rowOff>
                  </from>
                  <to>
                    <xdr:col>2</xdr:col>
                    <xdr:colOff>361950</xdr:colOff>
                    <xdr:row>217</xdr:row>
                    <xdr:rowOff>209550</xdr:rowOff>
                  </to>
                </anchor>
              </controlPr>
            </control>
          </mc:Choice>
        </mc:AlternateContent>
        <mc:AlternateContent xmlns:mc="http://schemas.openxmlformats.org/markup-compatibility/2006">
          <mc:Choice Requires="x14">
            <control shapeId="348195" r:id="rId27" name="Option Button 35">
              <controlPr defaultSize="0" autoFill="0" autoLine="0" autoPict="0">
                <anchor moveWithCells="1">
                  <from>
                    <xdr:col>4</xdr:col>
                    <xdr:colOff>285750</xdr:colOff>
                    <xdr:row>217</xdr:row>
                    <xdr:rowOff>0</xdr:rowOff>
                  </from>
                  <to>
                    <xdr:col>5</xdr:col>
                    <xdr:colOff>95250</xdr:colOff>
                    <xdr:row>217</xdr:row>
                    <xdr:rowOff>209550</xdr:rowOff>
                  </to>
                </anchor>
              </controlPr>
            </control>
          </mc:Choice>
        </mc:AlternateContent>
        <mc:AlternateContent xmlns:mc="http://schemas.openxmlformats.org/markup-compatibility/2006">
          <mc:Choice Requires="x14">
            <control shapeId="348196" r:id="rId28" name="Option Button 36">
              <controlPr defaultSize="0" autoFill="0" autoLine="0" autoPict="0">
                <anchor moveWithCells="1">
                  <from>
                    <xdr:col>10</xdr:col>
                    <xdr:colOff>333375</xdr:colOff>
                    <xdr:row>217</xdr:row>
                    <xdr:rowOff>0</xdr:rowOff>
                  </from>
                  <to>
                    <xdr:col>11</xdr:col>
                    <xdr:colOff>152400</xdr:colOff>
                    <xdr:row>217</xdr:row>
                    <xdr:rowOff>209550</xdr:rowOff>
                  </to>
                </anchor>
              </controlPr>
            </control>
          </mc:Choice>
        </mc:AlternateContent>
        <mc:AlternateContent xmlns:mc="http://schemas.openxmlformats.org/markup-compatibility/2006">
          <mc:Choice Requires="x14">
            <control shapeId="348197" r:id="rId29" name="Option Button 37">
              <controlPr defaultSize="0" autoFill="0" autoLine="0" autoPict="0">
                <anchor moveWithCells="1">
                  <from>
                    <xdr:col>6</xdr:col>
                    <xdr:colOff>438150</xdr:colOff>
                    <xdr:row>217</xdr:row>
                    <xdr:rowOff>9525</xdr:rowOff>
                  </from>
                  <to>
                    <xdr:col>7</xdr:col>
                    <xdr:colOff>257175</xdr:colOff>
                    <xdr:row>217</xdr:row>
                    <xdr:rowOff>209550</xdr:rowOff>
                  </to>
                </anchor>
              </controlPr>
            </control>
          </mc:Choice>
        </mc:AlternateContent>
        <mc:AlternateContent xmlns:mc="http://schemas.openxmlformats.org/markup-compatibility/2006">
          <mc:Choice Requires="x14">
            <control shapeId="348200" r:id="rId30" name="Option Button 40">
              <controlPr defaultSize="0" autoFill="0" autoLine="0" autoPict="0">
                <anchor moveWithCells="1">
                  <from>
                    <xdr:col>9</xdr:col>
                    <xdr:colOff>38100</xdr:colOff>
                    <xdr:row>217</xdr:row>
                    <xdr:rowOff>19050</xdr:rowOff>
                  </from>
                  <to>
                    <xdr:col>9</xdr:col>
                    <xdr:colOff>361950</xdr:colOff>
                    <xdr:row>218</xdr:row>
                    <xdr:rowOff>0</xdr:rowOff>
                  </to>
                </anchor>
              </controlPr>
            </control>
          </mc:Choice>
        </mc:AlternateContent>
        <mc:AlternateContent xmlns:mc="http://schemas.openxmlformats.org/markup-compatibility/2006">
          <mc:Choice Requires="x14">
            <control shapeId="348201" r:id="rId31" name="Option Button 41">
              <controlPr defaultSize="0" autoFill="0" autoLine="0" autoPict="0">
                <anchor moveWithCells="1">
                  <from>
                    <xdr:col>12</xdr:col>
                    <xdr:colOff>57150</xdr:colOff>
                    <xdr:row>216</xdr:row>
                    <xdr:rowOff>66675</xdr:rowOff>
                  </from>
                  <to>
                    <xdr:col>12</xdr:col>
                    <xdr:colOff>352425</xdr:colOff>
                    <xdr:row>217</xdr:row>
                    <xdr:rowOff>200025</xdr:rowOff>
                  </to>
                </anchor>
              </controlPr>
            </control>
          </mc:Choice>
        </mc:AlternateContent>
        <mc:AlternateContent xmlns:mc="http://schemas.openxmlformats.org/markup-compatibility/2006">
          <mc:Choice Requires="x14">
            <control shapeId="348203" r:id="rId32" name="Option Button 43">
              <controlPr defaultSize="0" autoFill="0" autoLine="0" autoPict="0">
                <anchor moveWithCells="1">
                  <from>
                    <xdr:col>2</xdr:col>
                    <xdr:colOff>47625</xdr:colOff>
                    <xdr:row>494</xdr:row>
                    <xdr:rowOff>9525</xdr:rowOff>
                  </from>
                  <to>
                    <xdr:col>2</xdr:col>
                    <xdr:colOff>352425</xdr:colOff>
                    <xdr:row>495</xdr:row>
                    <xdr:rowOff>0</xdr:rowOff>
                  </to>
                </anchor>
              </controlPr>
            </control>
          </mc:Choice>
        </mc:AlternateContent>
        <mc:AlternateContent xmlns:mc="http://schemas.openxmlformats.org/markup-compatibility/2006">
          <mc:Choice Requires="x14">
            <control shapeId="348204" r:id="rId33" name="Group Box 44">
              <controlPr defaultSize="0" print="0" autoFill="0" autoPict="0">
                <anchor moveWithCells="1">
                  <from>
                    <xdr:col>2</xdr:col>
                    <xdr:colOff>0</xdr:colOff>
                    <xdr:row>494</xdr:row>
                    <xdr:rowOff>0</xdr:rowOff>
                  </from>
                  <to>
                    <xdr:col>20</xdr:col>
                    <xdr:colOff>0</xdr:colOff>
                    <xdr:row>495</xdr:row>
                    <xdr:rowOff>0</xdr:rowOff>
                  </to>
                </anchor>
              </controlPr>
            </control>
          </mc:Choice>
        </mc:AlternateContent>
        <mc:AlternateContent xmlns:mc="http://schemas.openxmlformats.org/markup-compatibility/2006">
          <mc:Choice Requires="x14">
            <control shapeId="348205" r:id="rId34" name="Group Box 45">
              <controlPr defaultSize="0" print="0" autoFill="0" autoPict="0">
                <anchor moveWithCells="1">
                  <from>
                    <xdr:col>2</xdr:col>
                    <xdr:colOff>9525</xdr:colOff>
                    <xdr:row>225</xdr:row>
                    <xdr:rowOff>0</xdr:rowOff>
                  </from>
                  <to>
                    <xdr:col>20</xdr:col>
                    <xdr:colOff>9525</xdr:colOff>
                    <xdr:row>228</xdr:row>
                    <xdr:rowOff>9525</xdr:rowOff>
                  </to>
                </anchor>
              </controlPr>
            </control>
          </mc:Choice>
        </mc:AlternateContent>
        <mc:AlternateContent xmlns:mc="http://schemas.openxmlformats.org/markup-compatibility/2006">
          <mc:Choice Requires="x14">
            <control shapeId="348206" r:id="rId35" name="Option Button 46">
              <controlPr defaultSize="0" autoFill="0" autoLine="0" autoPict="0">
                <anchor moveWithCells="1">
                  <from>
                    <xdr:col>2</xdr:col>
                    <xdr:colOff>47625</xdr:colOff>
                    <xdr:row>225</xdr:row>
                    <xdr:rowOff>0</xdr:rowOff>
                  </from>
                  <to>
                    <xdr:col>2</xdr:col>
                    <xdr:colOff>352425</xdr:colOff>
                    <xdr:row>225</xdr:row>
                    <xdr:rowOff>219075</xdr:rowOff>
                  </to>
                </anchor>
              </controlPr>
            </control>
          </mc:Choice>
        </mc:AlternateContent>
        <mc:AlternateContent xmlns:mc="http://schemas.openxmlformats.org/markup-compatibility/2006">
          <mc:Choice Requires="x14">
            <control shapeId="348207" r:id="rId36" name="Option Button 47">
              <controlPr defaultSize="0" autoFill="0" autoLine="0" autoPict="0">
                <anchor moveWithCells="1">
                  <from>
                    <xdr:col>5</xdr:col>
                    <xdr:colOff>257175</xdr:colOff>
                    <xdr:row>225</xdr:row>
                    <xdr:rowOff>0</xdr:rowOff>
                  </from>
                  <to>
                    <xdr:col>6</xdr:col>
                    <xdr:colOff>85725</xdr:colOff>
                    <xdr:row>225</xdr:row>
                    <xdr:rowOff>219075</xdr:rowOff>
                  </to>
                </anchor>
              </controlPr>
            </control>
          </mc:Choice>
        </mc:AlternateContent>
        <mc:AlternateContent xmlns:mc="http://schemas.openxmlformats.org/markup-compatibility/2006">
          <mc:Choice Requires="x14">
            <control shapeId="348209" r:id="rId37" name="Option Button 49">
              <controlPr defaultSize="0" autoFill="0" autoLine="0" autoPict="0">
                <anchor moveWithCells="1">
                  <from>
                    <xdr:col>11</xdr:col>
                    <xdr:colOff>180975</xdr:colOff>
                    <xdr:row>225</xdr:row>
                    <xdr:rowOff>38100</xdr:rowOff>
                  </from>
                  <to>
                    <xdr:col>12</xdr:col>
                    <xdr:colOff>0</xdr:colOff>
                    <xdr:row>225</xdr:row>
                    <xdr:rowOff>180975</xdr:rowOff>
                  </to>
                </anchor>
              </controlPr>
            </control>
          </mc:Choice>
        </mc:AlternateContent>
        <mc:AlternateContent xmlns:mc="http://schemas.openxmlformats.org/markup-compatibility/2006">
          <mc:Choice Requires="x14">
            <control shapeId="348211" r:id="rId38" name="Group Box 51">
              <controlPr defaultSize="0" print="0" autoFill="0" autoPict="0">
                <anchor moveWithCells="1">
                  <from>
                    <xdr:col>2</xdr:col>
                    <xdr:colOff>9525</xdr:colOff>
                    <xdr:row>522</xdr:row>
                    <xdr:rowOff>0</xdr:rowOff>
                  </from>
                  <to>
                    <xdr:col>20</xdr:col>
                    <xdr:colOff>9525</xdr:colOff>
                    <xdr:row>523</xdr:row>
                    <xdr:rowOff>0</xdr:rowOff>
                  </to>
                </anchor>
              </controlPr>
            </control>
          </mc:Choice>
        </mc:AlternateContent>
        <mc:AlternateContent xmlns:mc="http://schemas.openxmlformats.org/markup-compatibility/2006">
          <mc:Choice Requires="x14">
            <control shapeId="348212" r:id="rId39" name="Option Button 52">
              <controlPr defaultSize="0" autoFill="0" autoLine="0" autoPict="0">
                <anchor moveWithCells="1">
                  <from>
                    <xdr:col>2</xdr:col>
                    <xdr:colOff>38100</xdr:colOff>
                    <xdr:row>522</xdr:row>
                    <xdr:rowOff>19050</xdr:rowOff>
                  </from>
                  <to>
                    <xdr:col>2</xdr:col>
                    <xdr:colOff>247650</xdr:colOff>
                    <xdr:row>522</xdr:row>
                    <xdr:rowOff>209550</xdr:rowOff>
                  </to>
                </anchor>
              </controlPr>
            </control>
          </mc:Choice>
        </mc:AlternateContent>
        <mc:AlternateContent xmlns:mc="http://schemas.openxmlformats.org/markup-compatibility/2006">
          <mc:Choice Requires="x14">
            <control shapeId="348214" r:id="rId40" name="Group Box 54">
              <controlPr defaultSize="0" print="0" autoFill="0" autoPict="0">
                <anchor moveWithCells="1">
                  <from>
                    <xdr:col>2</xdr:col>
                    <xdr:colOff>9525</xdr:colOff>
                    <xdr:row>518</xdr:row>
                    <xdr:rowOff>228600</xdr:rowOff>
                  </from>
                  <to>
                    <xdr:col>19</xdr:col>
                    <xdr:colOff>381000</xdr:colOff>
                    <xdr:row>521</xdr:row>
                    <xdr:rowOff>0</xdr:rowOff>
                  </to>
                </anchor>
              </controlPr>
            </control>
          </mc:Choice>
        </mc:AlternateContent>
        <mc:AlternateContent xmlns:mc="http://schemas.openxmlformats.org/markup-compatibility/2006">
          <mc:Choice Requires="x14">
            <control shapeId="348215" r:id="rId41" name="Group Box 55">
              <controlPr defaultSize="0" print="0" autoFill="0" autoPict="0">
                <anchor moveWithCells="1">
                  <from>
                    <xdr:col>2</xdr:col>
                    <xdr:colOff>0</xdr:colOff>
                    <xdr:row>505</xdr:row>
                    <xdr:rowOff>0</xdr:rowOff>
                  </from>
                  <to>
                    <xdr:col>20</xdr:col>
                    <xdr:colOff>19050</xdr:colOff>
                    <xdr:row>506</xdr:row>
                    <xdr:rowOff>0</xdr:rowOff>
                  </to>
                </anchor>
              </controlPr>
            </control>
          </mc:Choice>
        </mc:AlternateContent>
        <mc:AlternateContent xmlns:mc="http://schemas.openxmlformats.org/markup-compatibility/2006">
          <mc:Choice Requires="x14">
            <control shapeId="348216" r:id="rId42" name="Option Button 56">
              <controlPr defaultSize="0" autoFill="0" autoLine="0" autoPict="0">
                <anchor moveWithCells="1">
                  <from>
                    <xdr:col>9</xdr:col>
                    <xdr:colOff>66675</xdr:colOff>
                    <xdr:row>505</xdr:row>
                    <xdr:rowOff>9525</xdr:rowOff>
                  </from>
                  <to>
                    <xdr:col>9</xdr:col>
                    <xdr:colOff>371475</xdr:colOff>
                    <xdr:row>506</xdr:row>
                    <xdr:rowOff>0</xdr:rowOff>
                  </to>
                </anchor>
              </controlPr>
            </control>
          </mc:Choice>
        </mc:AlternateContent>
        <mc:AlternateContent xmlns:mc="http://schemas.openxmlformats.org/markup-compatibility/2006">
          <mc:Choice Requires="x14">
            <control shapeId="348218" r:id="rId43" name="Option Button 58">
              <controlPr defaultSize="0" autoFill="0" autoLine="0" autoPict="0">
                <anchor moveWithCells="1">
                  <from>
                    <xdr:col>5</xdr:col>
                    <xdr:colOff>381000</xdr:colOff>
                    <xdr:row>505</xdr:row>
                    <xdr:rowOff>9525</xdr:rowOff>
                  </from>
                  <to>
                    <xdr:col>6</xdr:col>
                    <xdr:colOff>200025</xdr:colOff>
                    <xdr:row>506</xdr:row>
                    <xdr:rowOff>0</xdr:rowOff>
                  </to>
                </anchor>
              </controlPr>
            </control>
          </mc:Choice>
        </mc:AlternateContent>
        <mc:AlternateContent xmlns:mc="http://schemas.openxmlformats.org/markup-compatibility/2006">
          <mc:Choice Requires="x14">
            <control shapeId="348219" r:id="rId44" name="Group Box 59">
              <controlPr defaultSize="0" print="0" autoFill="0" autoPict="0">
                <anchor moveWithCells="1">
                  <from>
                    <xdr:col>2</xdr:col>
                    <xdr:colOff>9525</xdr:colOff>
                    <xdr:row>258</xdr:row>
                    <xdr:rowOff>0</xdr:rowOff>
                  </from>
                  <to>
                    <xdr:col>20</xdr:col>
                    <xdr:colOff>9525</xdr:colOff>
                    <xdr:row>259</xdr:row>
                    <xdr:rowOff>0</xdr:rowOff>
                  </to>
                </anchor>
              </controlPr>
            </control>
          </mc:Choice>
        </mc:AlternateContent>
        <mc:AlternateContent xmlns:mc="http://schemas.openxmlformats.org/markup-compatibility/2006">
          <mc:Choice Requires="x14">
            <control shapeId="348220" r:id="rId45" name="Option Button 60">
              <controlPr defaultSize="0" autoFill="0" autoLine="0" autoPict="0">
                <anchor moveWithCells="1">
                  <from>
                    <xdr:col>2</xdr:col>
                    <xdr:colOff>57150</xdr:colOff>
                    <xdr:row>258</xdr:row>
                    <xdr:rowOff>19050</xdr:rowOff>
                  </from>
                  <to>
                    <xdr:col>2</xdr:col>
                    <xdr:colOff>285750</xdr:colOff>
                    <xdr:row>258</xdr:row>
                    <xdr:rowOff>200025</xdr:rowOff>
                  </to>
                </anchor>
              </controlPr>
            </control>
          </mc:Choice>
        </mc:AlternateContent>
        <mc:AlternateContent xmlns:mc="http://schemas.openxmlformats.org/markup-compatibility/2006">
          <mc:Choice Requires="x14">
            <control shapeId="348226" r:id="rId46" name="Group Box 66">
              <controlPr defaultSize="0" print="0" autoFill="0" autoPict="0">
                <anchor moveWithCells="1">
                  <from>
                    <xdr:col>2</xdr:col>
                    <xdr:colOff>9525</xdr:colOff>
                    <xdr:row>503</xdr:row>
                    <xdr:rowOff>0</xdr:rowOff>
                  </from>
                  <to>
                    <xdr:col>20</xdr:col>
                    <xdr:colOff>28575</xdr:colOff>
                    <xdr:row>504</xdr:row>
                    <xdr:rowOff>9525</xdr:rowOff>
                  </to>
                </anchor>
              </controlPr>
            </control>
          </mc:Choice>
        </mc:AlternateContent>
        <mc:AlternateContent xmlns:mc="http://schemas.openxmlformats.org/markup-compatibility/2006">
          <mc:Choice Requires="x14">
            <control shapeId="348227" r:id="rId47" name="Option Button 67">
              <controlPr defaultSize="0" autoFill="0" autoLine="0" autoPict="0">
                <anchor moveWithCells="1">
                  <from>
                    <xdr:col>2</xdr:col>
                    <xdr:colOff>47625</xdr:colOff>
                    <xdr:row>503</xdr:row>
                    <xdr:rowOff>0</xdr:rowOff>
                  </from>
                  <to>
                    <xdr:col>2</xdr:col>
                    <xdr:colOff>352425</xdr:colOff>
                    <xdr:row>503</xdr:row>
                    <xdr:rowOff>219075</xdr:rowOff>
                  </to>
                </anchor>
              </controlPr>
            </control>
          </mc:Choice>
        </mc:AlternateContent>
        <mc:AlternateContent xmlns:mc="http://schemas.openxmlformats.org/markup-compatibility/2006">
          <mc:Choice Requires="x14">
            <control shapeId="348228" r:id="rId48" name="Option Button 68">
              <controlPr defaultSize="0" autoFill="0" autoLine="0" autoPict="0">
                <anchor moveWithCells="1">
                  <from>
                    <xdr:col>5</xdr:col>
                    <xdr:colOff>304800</xdr:colOff>
                    <xdr:row>503</xdr:row>
                    <xdr:rowOff>0</xdr:rowOff>
                  </from>
                  <to>
                    <xdr:col>6</xdr:col>
                    <xdr:colOff>123825</xdr:colOff>
                    <xdr:row>503</xdr:row>
                    <xdr:rowOff>219075</xdr:rowOff>
                  </to>
                </anchor>
              </controlPr>
            </control>
          </mc:Choice>
        </mc:AlternateContent>
        <mc:AlternateContent xmlns:mc="http://schemas.openxmlformats.org/markup-compatibility/2006">
          <mc:Choice Requires="x14">
            <control shapeId="348229" r:id="rId49" name="Check Box 69">
              <controlPr locked="0" defaultSize="0" autoFill="0" autoLine="0" autoPict="0">
                <anchor moveWithCells="1">
                  <from>
                    <xdr:col>2</xdr:col>
                    <xdr:colOff>47625</xdr:colOff>
                    <xdr:row>556</xdr:row>
                    <xdr:rowOff>9525</xdr:rowOff>
                  </from>
                  <to>
                    <xdr:col>2</xdr:col>
                    <xdr:colOff>314325</xdr:colOff>
                    <xdr:row>557</xdr:row>
                    <xdr:rowOff>9525</xdr:rowOff>
                  </to>
                </anchor>
              </controlPr>
            </control>
          </mc:Choice>
        </mc:AlternateContent>
        <mc:AlternateContent xmlns:mc="http://schemas.openxmlformats.org/markup-compatibility/2006">
          <mc:Choice Requires="x14">
            <control shapeId="348230" r:id="rId50" name="Check Box 70">
              <controlPr defaultSize="0" autoFill="0" autoLine="0" autoPict="0">
                <anchor moveWithCells="1">
                  <from>
                    <xdr:col>2</xdr:col>
                    <xdr:colOff>47625</xdr:colOff>
                    <xdr:row>560</xdr:row>
                    <xdr:rowOff>9525</xdr:rowOff>
                  </from>
                  <to>
                    <xdr:col>2</xdr:col>
                    <xdr:colOff>314325</xdr:colOff>
                    <xdr:row>561</xdr:row>
                    <xdr:rowOff>9525</xdr:rowOff>
                  </to>
                </anchor>
              </controlPr>
            </control>
          </mc:Choice>
        </mc:AlternateContent>
        <mc:AlternateContent xmlns:mc="http://schemas.openxmlformats.org/markup-compatibility/2006">
          <mc:Choice Requires="x14">
            <control shapeId="348231" r:id="rId51" name="Group Box 71">
              <controlPr defaultSize="0" print="0" autoFill="0" autoPict="0">
                <anchor moveWithCells="1">
                  <from>
                    <xdr:col>2</xdr:col>
                    <xdr:colOff>9525</xdr:colOff>
                    <xdr:row>552</xdr:row>
                    <xdr:rowOff>0</xdr:rowOff>
                  </from>
                  <to>
                    <xdr:col>20</xdr:col>
                    <xdr:colOff>9525</xdr:colOff>
                    <xdr:row>555</xdr:row>
                    <xdr:rowOff>0</xdr:rowOff>
                  </to>
                </anchor>
              </controlPr>
            </control>
          </mc:Choice>
        </mc:AlternateContent>
        <mc:AlternateContent xmlns:mc="http://schemas.openxmlformats.org/markup-compatibility/2006">
          <mc:Choice Requires="x14">
            <control shapeId="348232" r:id="rId52" name="Option Button 72">
              <controlPr defaultSize="0" autoFill="0" autoLine="0" autoPict="0">
                <anchor moveWithCells="1">
                  <from>
                    <xdr:col>2</xdr:col>
                    <xdr:colOff>47625</xdr:colOff>
                    <xdr:row>553</xdr:row>
                    <xdr:rowOff>0</xdr:rowOff>
                  </from>
                  <to>
                    <xdr:col>2</xdr:col>
                    <xdr:colOff>352425</xdr:colOff>
                    <xdr:row>553</xdr:row>
                    <xdr:rowOff>219075</xdr:rowOff>
                  </to>
                </anchor>
              </controlPr>
            </control>
          </mc:Choice>
        </mc:AlternateContent>
        <mc:AlternateContent xmlns:mc="http://schemas.openxmlformats.org/markup-compatibility/2006">
          <mc:Choice Requires="x14">
            <control shapeId="348233" r:id="rId53" name="Check Box 73">
              <controlPr defaultSize="0" autoFill="0" autoLine="0" autoPict="0">
                <anchor moveWithCells="1">
                  <from>
                    <xdr:col>2</xdr:col>
                    <xdr:colOff>47625</xdr:colOff>
                    <xdr:row>561</xdr:row>
                    <xdr:rowOff>9525</xdr:rowOff>
                  </from>
                  <to>
                    <xdr:col>2</xdr:col>
                    <xdr:colOff>314325</xdr:colOff>
                    <xdr:row>562</xdr:row>
                    <xdr:rowOff>9525</xdr:rowOff>
                  </to>
                </anchor>
              </controlPr>
            </control>
          </mc:Choice>
        </mc:AlternateContent>
        <mc:AlternateContent xmlns:mc="http://schemas.openxmlformats.org/markup-compatibility/2006">
          <mc:Choice Requires="x14">
            <control shapeId="348234" r:id="rId54" name="Option Button 74">
              <controlPr defaultSize="0" autoFill="0" autoLine="0" autoPict="0">
                <anchor moveWithCells="1">
                  <from>
                    <xdr:col>2</xdr:col>
                    <xdr:colOff>47625</xdr:colOff>
                    <xdr:row>554</xdr:row>
                    <xdr:rowOff>0</xdr:rowOff>
                  </from>
                  <to>
                    <xdr:col>2</xdr:col>
                    <xdr:colOff>352425</xdr:colOff>
                    <xdr:row>554</xdr:row>
                    <xdr:rowOff>219075</xdr:rowOff>
                  </to>
                </anchor>
              </controlPr>
            </control>
          </mc:Choice>
        </mc:AlternateContent>
        <mc:AlternateContent xmlns:mc="http://schemas.openxmlformats.org/markup-compatibility/2006">
          <mc:Choice Requires="x14">
            <control shapeId="348235" r:id="rId55" name="Check Box 75">
              <controlPr defaultSize="0" autoFill="0" autoLine="0" autoPict="0">
                <anchor moveWithCells="1">
                  <from>
                    <xdr:col>2</xdr:col>
                    <xdr:colOff>47625</xdr:colOff>
                    <xdr:row>559</xdr:row>
                    <xdr:rowOff>9525</xdr:rowOff>
                  </from>
                  <to>
                    <xdr:col>2</xdr:col>
                    <xdr:colOff>352425</xdr:colOff>
                    <xdr:row>560</xdr:row>
                    <xdr:rowOff>0</xdr:rowOff>
                  </to>
                </anchor>
              </controlPr>
            </control>
          </mc:Choice>
        </mc:AlternateContent>
        <mc:AlternateContent xmlns:mc="http://schemas.openxmlformats.org/markup-compatibility/2006">
          <mc:Choice Requires="x14">
            <control shapeId="348237" r:id="rId56" name="Option Button 77">
              <controlPr defaultSize="0" autoFill="0" autoLine="0" autoPict="0">
                <anchor moveWithCells="1">
                  <from>
                    <xdr:col>2</xdr:col>
                    <xdr:colOff>76200</xdr:colOff>
                    <xdr:row>145</xdr:row>
                    <xdr:rowOff>19050</xdr:rowOff>
                  </from>
                  <to>
                    <xdr:col>2</xdr:col>
                    <xdr:colOff>400050</xdr:colOff>
                    <xdr:row>145</xdr:row>
                    <xdr:rowOff>209550</xdr:rowOff>
                  </to>
                </anchor>
              </controlPr>
            </control>
          </mc:Choice>
        </mc:AlternateContent>
        <mc:AlternateContent xmlns:mc="http://schemas.openxmlformats.org/markup-compatibility/2006">
          <mc:Choice Requires="x14">
            <control shapeId="348241" r:id="rId57" name="Group Box 81">
              <controlPr defaultSize="0" print="0" autoFill="0" autoPict="0">
                <anchor moveWithCells="1">
                  <from>
                    <xdr:col>2</xdr:col>
                    <xdr:colOff>9525</xdr:colOff>
                    <xdr:row>248</xdr:row>
                    <xdr:rowOff>0</xdr:rowOff>
                  </from>
                  <to>
                    <xdr:col>19</xdr:col>
                    <xdr:colOff>381000</xdr:colOff>
                    <xdr:row>254</xdr:row>
                    <xdr:rowOff>0</xdr:rowOff>
                  </to>
                </anchor>
              </controlPr>
            </control>
          </mc:Choice>
        </mc:AlternateContent>
        <mc:AlternateContent xmlns:mc="http://schemas.openxmlformats.org/markup-compatibility/2006">
          <mc:Choice Requires="x14">
            <control shapeId="348242" r:id="rId58" name="Option Button 82">
              <controlPr defaultSize="0" autoFill="0" autoLine="0" autoPict="0">
                <anchor moveWithCells="1">
                  <from>
                    <xdr:col>2</xdr:col>
                    <xdr:colOff>47625</xdr:colOff>
                    <xdr:row>249</xdr:row>
                    <xdr:rowOff>0</xdr:rowOff>
                  </from>
                  <to>
                    <xdr:col>2</xdr:col>
                    <xdr:colOff>352425</xdr:colOff>
                    <xdr:row>249</xdr:row>
                    <xdr:rowOff>219075</xdr:rowOff>
                  </to>
                </anchor>
              </controlPr>
            </control>
          </mc:Choice>
        </mc:AlternateContent>
        <mc:AlternateContent xmlns:mc="http://schemas.openxmlformats.org/markup-compatibility/2006">
          <mc:Choice Requires="x14">
            <control shapeId="348243" r:id="rId59" name="Option Button 83">
              <controlPr defaultSize="0" autoFill="0" autoLine="0" autoPict="0">
                <anchor moveWithCells="1">
                  <from>
                    <xdr:col>2</xdr:col>
                    <xdr:colOff>47625</xdr:colOff>
                    <xdr:row>250</xdr:row>
                    <xdr:rowOff>0</xdr:rowOff>
                  </from>
                  <to>
                    <xdr:col>2</xdr:col>
                    <xdr:colOff>352425</xdr:colOff>
                    <xdr:row>250</xdr:row>
                    <xdr:rowOff>219075</xdr:rowOff>
                  </to>
                </anchor>
              </controlPr>
            </control>
          </mc:Choice>
        </mc:AlternateContent>
        <mc:AlternateContent xmlns:mc="http://schemas.openxmlformats.org/markup-compatibility/2006">
          <mc:Choice Requires="x14">
            <control shapeId="348244" r:id="rId60" name="Option Button 84">
              <controlPr defaultSize="0" autoFill="0" autoLine="0" autoPict="0">
                <anchor moveWithCells="1">
                  <from>
                    <xdr:col>2</xdr:col>
                    <xdr:colOff>47625</xdr:colOff>
                    <xdr:row>251</xdr:row>
                    <xdr:rowOff>0</xdr:rowOff>
                  </from>
                  <to>
                    <xdr:col>2</xdr:col>
                    <xdr:colOff>352425</xdr:colOff>
                    <xdr:row>251</xdr:row>
                    <xdr:rowOff>219075</xdr:rowOff>
                  </to>
                </anchor>
              </controlPr>
            </control>
          </mc:Choice>
        </mc:AlternateContent>
        <mc:AlternateContent xmlns:mc="http://schemas.openxmlformats.org/markup-compatibility/2006">
          <mc:Choice Requires="x14">
            <control shapeId="348245" r:id="rId61" name="Option Button 85">
              <controlPr defaultSize="0" autoFill="0" autoLine="0" autoPict="0">
                <anchor moveWithCells="1">
                  <from>
                    <xdr:col>2</xdr:col>
                    <xdr:colOff>47625</xdr:colOff>
                    <xdr:row>252</xdr:row>
                    <xdr:rowOff>0</xdr:rowOff>
                  </from>
                  <to>
                    <xdr:col>2</xdr:col>
                    <xdr:colOff>438150</xdr:colOff>
                    <xdr:row>252</xdr:row>
                    <xdr:rowOff>219075</xdr:rowOff>
                  </to>
                </anchor>
              </controlPr>
            </control>
          </mc:Choice>
        </mc:AlternateContent>
        <mc:AlternateContent xmlns:mc="http://schemas.openxmlformats.org/markup-compatibility/2006">
          <mc:Choice Requires="x14">
            <control shapeId="348246" r:id="rId62" name="Option Button 86">
              <controlPr defaultSize="0" autoFill="0" autoLine="0" autoPict="0">
                <anchor moveWithCells="1">
                  <from>
                    <xdr:col>5</xdr:col>
                    <xdr:colOff>285750</xdr:colOff>
                    <xdr:row>258</xdr:row>
                    <xdr:rowOff>28575</xdr:rowOff>
                  </from>
                  <to>
                    <xdr:col>6</xdr:col>
                    <xdr:colOff>19050</xdr:colOff>
                    <xdr:row>258</xdr:row>
                    <xdr:rowOff>209550</xdr:rowOff>
                  </to>
                </anchor>
              </controlPr>
            </control>
          </mc:Choice>
        </mc:AlternateContent>
        <mc:AlternateContent xmlns:mc="http://schemas.openxmlformats.org/markup-compatibility/2006">
          <mc:Choice Requires="x14">
            <control shapeId="348247" r:id="rId63" name="Option Button 87">
              <controlPr defaultSize="0" autoFill="0" autoLine="0" autoPict="0">
                <anchor moveWithCells="1">
                  <from>
                    <xdr:col>8</xdr:col>
                    <xdr:colOff>200025</xdr:colOff>
                    <xdr:row>258</xdr:row>
                    <xdr:rowOff>19050</xdr:rowOff>
                  </from>
                  <to>
                    <xdr:col>8</xdr:col>
                    <xdr:colOff>428625</xdr:colOff>
                    <xdr:row>258</xdr:row>
                    <xdr:rowOff>209550</xdr:rowOff>
                  </to>
                </anchor>
              </controlPr>
            </control>
          </mc:Choice>
        </mc:AlternateContent>
        <mc:AlternateContent xmlns:mc="http://schemas.openxmlformats.org/markup-compatibility/2006">
          <mc:Choice Requires="x14">
            <control shapeId="348248" r:id="rId64" name="Group Box 88">
              <controlPr defaultSize="0" print="0" autoFill="0" autoPict="0">
                <anchor moveWithCells="1">
                  <from>
                    <xdr:col>2</xdr:col>
                    <xdr:colOff>9525</xdr:colOff>
                    <xdr:row>102</xdr:row>
                    <xdr:rowOff>0</xdr:rowOff>
                  </from>
                  <to>
                    <xdr:col>20</xdr:col>
                    <xdr:colOff>0</xdr:colOff>
                    <xdr:row>107</xdr:row>
                    <xdr:rowOff>0</xdr:rowOff>
                  </to>
                </anchor>
              </controlPr>
            </control>
          </mc:Choice>
        </mc:AlternateContent>
        <mc:AlternateContent xmlns:mc="http://schemas.openxmlformats.org/markup-compatibility/2006">
          <mc:Choice Requires="x14">
            <control shapeId="348249" r:id="rId65" name="Option Button 89">
              <controlPr defaultSize="0" autoFill="0" autoLine="0" autoPict="0">
                <anchor moveWithCells="1">
                  <from>
                    <xdr:col>2</xdr:col>
                    <xdr:colOff>57150</xdr:colOff>
                    <xdr:row>104</xdr:row>
                    <xdr:rowOff>9525</xdr:rowOff>
                  </from>
                  <to>
                    <xdr:col>2</xdr:col>
                    <xdr:colOff>361950</xdr:colOff>
                    <xdr:row>105</xdr:row>
                    <xdr:rowOff>9525</xdr:rowOff>
                  </to>
                </anchor>
              </controlPr>
            </control>
          </mc:Choice>
        </mc:AlternateContent>
        <mc:AlternateContent xmlns:mc="http://schemas.openxmlformats.org/markup-compatibility/2006">
          <mc:Choice Requires="x14">
            <control shapeId="348250" r:id="rId66" name="Option Button 90">
              <controlPr defaultSize="0" autoFill="0" autoLine="0" autoPict="0">
                <anchor moveWithCells="1">
                  <from>
                    <xdr:col>2</xdr:col>
                    <xdr:colOff>57150</xdr:colOff>
                    <xdr:row>105</xdr:row>
                    <xdr:rowOff>0</xdr:rowOff>
                  </from>
                  <to>
                    <xdr:col>2</xdr:col>
                    <xdr:colOff>361950</xdr:colOff>
                    <xdr:row>106</xdr:row>
                    <xdr:rowOff>0</xdr:rowOff>
                  </to>
                </anchor>
              </controlPr>
            </control>
          </mc:Choice>
        </mc:AlternateContent>
        <mc:AlternateContent xmlns:mc="http://schemas.openxmlformats.org/markup-compatibility/2006">
          <mc:Choice Requires="x14">
            <control shapeId="348251" r:id="rId67" name="Option Button 91">
              <controlPr defaultSize="0" autoFill="0" autoLine="0" autoPict="0">
                <anchor moveWithCells="1">
                  <from>
                    <xdr:col>2</xdr:col>
                    <xdr:colOff>57150</xdr:colOff>
                    <xdr:row>106</xdr:row>
                    <xdr:rowOff>0</xdr:rowOff>
                  </from>
                  <to>
                    <xdr:col>2</xdr:col>
                    <xdr:colOff>304800</xdr:colOff>
                    <xdr:row>106</xdr:row>
                    <xdr:rowOff>190500</xdr:rowOff>
                  </to>
                </anchor>
              </controlPr>
            </control>
          </mc:Choice>
        </mc:AlternateContent>
        <mc:AlternateContent xmlns:mc="http://schemas.openxmlformats.org/markup-compatibility/2006">
          <mc:Choice Requires="x14">
            <control shapeId="348258" r:id="rId68" name="Option Button 98">
              <controlPr defaultSize="0" autoFill="0" autoLine="0" autoPict="0">
                <anchor moveWithCells="1">
                  <from>
                    <xdr:col>4</xdr:col>
                    <xdr:colOff>38100</xdr:colOff>
                    <xdr:row>494</xdr:row>
                    <xdr:rowOff>19050</xdr:rowOff>
                  </from>
                  <to>
                    <xdr:col>4</xdr:col>
                    <xdr:colOff>342900</xdr:colOff>
                    <xdr:row>494</xdr:row>
                    <xdr:rowOff>200025</xdr:rowOff>
                  </to>
                </anchor>
              </controlPr>
            </control>
          </mc:Choice>
        </mc:AlternateContent>
        <mc:AlternateContent xmlns:mc="http://schemas.openxmlformats.org/markup-compatibility/2006">
          <mc:Choice Requires="x14">
            <control shapeId="348260" r:id="rId69" name="Option Button 100">
              <controlPr defaultSize="0" autoFill="0" autoLine="0" autoPict="0">
                <anchor moveWithCells="1">
                  <from>
                    <xdr:col>2</xdr:col>
                    <xdr:colOff>76200</xdr:colOff>
                    <xdr:row>145</xdr:row>
                    <xdr:rowOff>228600</xdr:rowOff>
                  </from>
                  <to>
                    <xdr:col>2</xdr:col>
                    <xdr:colOff>390525</xdr:colOff>
                    <xdr:row>146</xdr:row>
                    <xdr:rowOff>209550</xdr:rowOff>
                  </to>
                </anchor>
              </controlPr>
            </control>
          </mc:Choice>
        </mc:AlternateContent>
        <mc:AlternateContent xmlns:mc="http://schemas.openxmlformats.org/markup-compatibility/2006">
          <mc:Choice Requires="x14">
            <control shapeId="348262" r:id="rId70" name="Group Box 102">
              <controlPr defaultSize="0" print="0" autoFill="0" autoPict="0">
                <anchor moveWithCells="1">
                  <from>
                    <xdr:col>3</xdr:col>
                    <xdr:colOff>0</xdr:colOff>
                    <xdr:row>149</xdr:row>
                    <xdr:rowOff>0</xdr:rowOff>
                  </from>
                  <to>
                    <xdr:col>13</xdr:col>
                    <xdr:colOff>419100</xdr:colOff>
                    <xdr:row>150</xdr:row>
                    <xdr:rowOff>0</xdr:rowOff>
                  </to>
                </anchor>
              </controlPr>
            </control>
          </mc:Choice>
        </mc:AlternateContent>
        <mc:AlternateContent xmlns:mc="http://schemas.openxmlformats.org/markup-compatibility/2006">
          <mc:Choice Requires="x14">
            <control shapeId="348264" r:id="rId71" name="Check Box 104">
              <controlPr defaultSize="0" autoFill="0" autoLine="0" autoPict="0">
                <anchor moveWithCells="1">
                  <from>
                    <xdr:col>2</xdr:col>
                    <xdr:colOff>38100</xdr:colOff>
                    <xdr:row>122</xdr:row>
                    <xdr:rowOff>0</xdr:rowOff>
                  </from>
                  <to>
                    <xdr:col>2</xdr:col>
                    <xdr:colOff>342900</xdr:colOff>
                    <xdr:row>122</xdr:row>
                    <xdr:rowOff>219075</xdr:rowOff>
                  </to>
                </anchor>
              </controlPr>
            </control>
          </mc:Choice>
        </mc:AlternateContent>
        <mc:AlternateContent xmlns:mc="http://schemas.openxmlformats.org/markup-compatibility/2006">
          <mc:Choice Requires="x14">
            <control shapeId="348265" r:id="rId72" name="Group Box 105">
              <controlPr defaultSize="0" print="0" autoFill="0" autoPict="0">
                <anchor moveWithCells="1">
                  <from>
                    <xdr:col>2</xdr:col>
                    <xdr:colOff>9525</xdr:colOff>
                    <xdr:row>193</xdr:row>
                    <xdr:rowOff>0</xdr:rowOff>
                  </from>
                  <to>
                    <xdr:col>19</xdr:col>
                    <xdr:colOff>381000</xdr:colOff>
                    <xdr:row>196</xdr:row>
                    <xdr:rowOff>0</xdr:rowOff>
                  </to>
                </anchor>
              </controlPr>
            </control>
          </mc:Choice>
        </mc:AlternateContent>
        <mc:AlternateContent xmlns:mc="http://schemas.openxmlformats.org/markup-compatibility/2006">
          <mc:Choice Requires="x14">
            <control shapeId="348266" r:id="rId73" name="Option Button 106">
              <controlPr defaultSize="0" autoFill="0" autoLine="0" autoPict="0">
                <anchor moveWithCells="1">
                  <from>
                    <xdr:col>2</xdr:col>
                    <xdr:colOff>47625</xdr:colOff>
                    <xdr:row>194</xdr:row>
                    <xdr:rowOff>28575</xdr:rowOff>
                  </from>
                  <to>
                    <xdr:col>2</xdr:col>
                    <xdr:colOff>228600</xdr:colOff>
                    <xdr:row>194</xdr:row>
                    <xdr:rowOff>200025</xdr:rowOff>
                  </to>
                </anchor>
              </controlPr>
            </control>
          </mc:Choice>
        </mc:AlternateContent>
        <mc:AlternateContent xmlns:mc="http://schemas.openxmlformats.org/markup-compatibility/2006">
          <mc:Choice Requires="x14">
            <control shapeId="348267" r:id="rId74" name="Option Button 107">
              <controlPr defaultSize="0" autoFill="0" autoLine="0" autoPict="0">
                <anchor moveWithCells="1">
                  <from>
                    <xdr:col>2</xdr:col>
                    <xdr:colOff>47625</xdr:colOff>
                    <xdr:row>195</xdr:row>
                    <xdr:rowOff>28575</xdr:rowOff>
                  </from>
                  <to>
                    <xdr:col>2</xdr:col>
                    <xdr:colOff>228600</xdr:colOff>
                    <xdr:row>195</xdr:row>
                    <xdr:rowOff>200025</xdr:rowOff>
                  </to>
                </anchor>
              </controlPr>
            </control>
          </mc:Choice>
        </mc:AlternateContent>
        <mc:AlternateContent xmlns:mc="http://schemas.openxmlformats.org/markup-compatibility/2006">
          <mc:Choice Requires="x14">
            <control shapeId="348270" r:id="rId75" name="Group Box 110">
              <controlPr defaultSize="0" print="0" autoFill="0" autoPict="0">
                <anchor moveWithCells="1">
                  <from>
                    <xdr:col>1</xdr:col>
                    <xdr:colOff>95250</xdr:colOff>
                    <xdr:row>495</xdr:row>
                    <xdr:rowOff>209550</xdr:rowOff>
                  </from>
                  <to>
                    <xdr:col>19</xdr:col>
                    <xdr:colOff>390525</xdr:colOff>
                    <xdr:row>498</xdr:row>
                    <xdr:rowOff>28575</xdr:rowOff>
                  </to>
                </anchor>
              </controlPr>
            </control>
          </mc:Choice>
        </mc:AlternateContent>
        <mc:AlternateContent xmlns:mc="http://schemas.openxmlformats.org/markup-compatibility/2006">
          <mc:Choice Requires="x14">
            <control shapeId="348271" r:id="rId76" name="Option Button 111">
              <controlPr defaultSize="0" autoFill="0" autoLine="0" autoPict="0">
                <anchor moveWithCells="1">
                  <from>
                    <xdr:col>2</xdr:col>
                    <xdr:colOff>38100</xdr:colOff>
                    <xdr:row>496</xdr:row>
                    <xdr:rowOff>19050</xdr:rowOff>
                  </from>
                  <to>
                    <xdr:col>2</xdr:col>
                    <xdr:colOff>238125</xdr:colOff>
                    <xdr:row>496</xdr:row>
                    <xdr:rowOff>190500</xdr:rowOff>
                  </to>
                </anchor>
              </controlPr>
            </control>
          </mc:Choice>
        </mc:AlternateContent>
        <mc:AlternateContent xmlns:mc="http://schemas.openxmlformats.org/markup-compatibility/2006">
          <mc:Choice Requires="x14">
            <control shapeId="348272" r:id="rId77" name="Option Button 112">
              <controlPr defaultSize="0" autoFill="0" autoLine="0" autoPict="0">
                <anchor moveWithCells="1">
                  <from>
                    <xdr:col>5</xdr:col>
                    <xdr:colOff>123825</xdr:colOff>
                    <xdr:row>496</xdr:row>
                    <xdr:rowOff>19050</xdr:rowOff>
                  </from>
                  <to>
                    <xdr:col>5</xdr:col>
                    <xdr:colOff>323850</xdr:colOff>
                    <xdr:row>496</xdr:row>
                    <xdr:rowOff>190500</xdr:rowOff>
                  </to>
                </anchor>
              </controlPr>
            </control>
          </mc:Choice>
        </mc:AlternateContent>
        <mc:AlternateContent xmlns:mc="http://schemas.openxmlformats.org/markup-compatibility/2006">
          <mc:Choice Requires="x14">
            <control shapeId="348274" r:id="rId78" name="Group Box 114">
              <controlPr defaultSize="0" print="0" autoFill="0" autoPict="0">
                <anchor moveWithCells="1">
                  <from>
                    <xdr:col>2</xdr:col>
                    <xdr:colOff>9525</xdr:colOff>
                    <xdr:row>260</xdr:row>
                    <xdr:rowOff>0</xdr:rowOff>
                  </from>
                  <to>
                    <xdr:col>19</xdr:col>
                    <xdr:colOff>390525</xdr:colOff>
                    <xdr:row>261</xdr:row>
                    <xdr:rowOff>19050</xdr:rowOff>
                  </to>
                </anchor>
              </controlPr>
            </control>
          </mc:Choice>
        </mc:AlternateContent>
        <mc:AlternateContent xmlns:mc="http://schemas.openxmlformats.org/markup-compatibility/2006">
          <mc:Choice Requires="x14">
            <control shapeId="348275" r:id="rId79" name="Option Button 115">
              <controlPr defaultSize="0" autoFill="0" autoLine="0" autoPict="0">
                <anchor moveWithCells="1">
                  <from>
                    <xdr:col>2</xdr:col>
                    <xdr:colOff>47625</xdr:colOff>
                    <xdr:row>260</xdr:row>
                    <xdr:rowOff>38100</xdr:rowOff>
                  </from>
                  <to>
                    <xdr:col>2</xdr:col>
                    <xdr:colOff>266700</xdr:colOff>
                    <xdr:row>260</xdr:row>
                    <xdr:rowOff>209550</xdr:rowOff>
                  </to>
                </anchor>
              </controlPr>
            </control>
          </mc:Choice>
        </mc:AlternateContent>
        <mc:AlternateContent xmlns:mc="http://schemas.openxmlformats.org/markup-compatibility/2006">
          <mc:Choice Requires="x14">
            <control shapeId="348276" r:id="rId80" name="Option Button 116">
              <controlPr defaultSize="0" autoFill="0" autoLine="0" autoPict="0">
                <anchor moveWithCells="1">
                  <from>
                    <xdr:col>8</xdr:col>
                    <xdr:colOff>47625</xdr:colOff>
                    <xdr:row>260</xdr:row>
                    <xdr:rowOff>28575</xdr:rowOff>
                  </from>
                  <to>
                    <xdr:col>8</xdr:col>
                    <xdr:colOff>266700</xdr:colOff>
                    <xdr:row>260</xdr:row>
                    <xdr:rowOff>200025</xdr:rowOff>
                  </to>
                </anchor>
              </controlPr>
            </control>
          </mc:Choice>
        </mc:AlternateContent>
        <mc:AlternateContent xmlns:mc="http://schemas.openxmlformats.org/markup-compatibility/2006">
          <mc:Choice Requires="x14">
            <control shapeId="348277" r:id="rId81" name="Check Box 117">
              <controlPr defaultSize="0" autoFill="0" autoLine="0" autoPict="0">
                <anchor moveWithCells="1">
                  <from>
                    <xdr:col>9</xdr:col>
                    <xdr:colOff>333375</xdr:colOff>
                    <xdr:row>519</xdr:row>
                    <xdr:rowOff>19050</xdr:rowOff>
                  </from>
                  <to>
                    <xdr:col>10</xdr:col>
                    <xdr:colOff>123825</xdr:colOff>
                    <xdr:row>519</xdr:row>
                    <xdr:rowOff>219075</xdr:rowOff>
                  </to>
                </anchor>
              </controlPr>
            </control>
          </mc:Choice>
        </mc:AlternateContent>
        <mc:AlternateContent xmlns:mc="http://schemas.openxmlformats.org/markup-compatibility/2006">
          <mc:Choice Requires="x14">
            <control shapeId="348278" r:id="rId82" name="Check Box 118">
              <controlPr defaultSize="0" autoFill="0" autoLine="0" autoPict="0">
                <anchor moveWithCells="1">
                  <from>
                    <xdr:col>8</xdr:col>
                    <xdr:colOff>457200</xdr:colOff>
                    <xdr:row>519</xdr:row>
                    <xdr:rowOff>47625</xdr:rowOff>
                  </from>
                  <to>
                    <xdr:col>9</xdr:col>
                    <xdr:colOff>304800</xdr:colOff>
                    <xdr:row>519</xdr:row>
                    <xdr:rowOff>219075</xdr:rowOff>
                  </to>
                </anchor>
              </controlPr>
            </control>
          </mc:Choice>
        </mc:AlternateContent>
        <mc:AlternateContent xmlns:mc="http://schemas.openxmlformats.org/markup-compatibility/2006">
          <mc:Choice Requires="x14">
            <control shapeId="348279" r:id="rId83" name="Check Box 119">
              <controlPr defaultSize="0" autoFill="0" autoLine="0" autoPict="0">
                <anchor moveWithCells="1">
                  <from>
                    <xdr:col>10</xdr:col>
                    <xdr:colOff>161925</xdr:colOff>
                    <xdr:row>519</xdr:row>
                    <xdr:rowOff>19050</xdr:rowOff>
                  </from>
                  <to>
                    <xdr:col>10</xdr:col>
                    <xdr:colOff>438150</xdr:colOff>
                    <xdr:row>519</xdr:row>
                    <xdr:rowOff>219075</xdr:rowOff>
                  </to>
                </anchor>
              </controlPr>
            </control>
          </mc:Choice>
        </mc:AlternateContent>
        <mc:AlternateContent xmlns:mc="http://schemas.openxmlformats.org/markup-compatibility/2006">
          <mc:Choice Requires="x14">
            <control shapeId="348280" r:id="rId84" name="Check Box 120">
              <controlPr defaultSize="0" autoFill="0" autoLine="0" autoPict="0">
                <anchor moveWithCells="1">
                  <from>
                    <xdr:col>10</xdr:col>
                    <xdr:colOff>476250</xdr:colOff>
                    <xdr:row>519</xdr:row>
                    <xdr:rowOff>19050</xdr:rowOff>
                  </from>
                  <to>
                    <xdr:col>11</xdr:col>
                    <xdr:colOff>266700</xdr:colOff>
                    <xdr:row>519</xdr:row>
                    <xdr:rowOff>219075</xdr:rowOff>
                  </to>
                </anchor>
              </controlPr>
            </control>
          </mc:Choice>
        </mc:AlternateContent>
        <mc:AlternateContent xmlns:mc="http://schemas.openxmlformats.org/markup-compatibility/2006">
          <mc:Choice Requires="x14">
            <control shapeId="348281" r:id="rId85" name="Check Box 121">
              <controlPr defaultSize="0" autoFill="0" autoLine="0" autoPict="0">
                <anchor moveWithCells="1">
                  <from>
                    <xdr:col>11</xdr:col>
                    <xdr:colOff>295275</xdr:colOff>
                    <xdr:row>519</xdr:row>
                    <xdr:rowOff>19050</xdr:rowOff>
                  </from>
                  <to>
                    <xdr:col>12</xdr:col>
                    <xdr:colOff>85725</xdr:colOff>
                    <xdr:row>519</xdr:row>
                    <xdr:rowOff>219075</xdr:rowOff>
                  </to>
                </anchor>
              </controlPr>
            </control>
          </mc:Choice>
        </mc:AlternateContent>
        <mc:AlternateContent xmlns:mc="http://schemas.openxmlformats.org/markup-compatibility/2006">
          <mc:Choice Requires="x14">
            <control shapeId="348282" r:id="rId86" name="Check Box 122">
              <controlPr defaultSize="0" autoFill="0" autoLine="0" autoPict="0">
                <anchor moveWithCells="1">
                  <from>
                    <xdr:col>12</xdr:col>
                    <xdr:colOff>123825</xdr:colOff>
                    <xdr:row>519</xdr:row>
                    <xdr:rowOff>19050</xdr:rowOff>
                  </from>
                  <to>
                    <xdr:col>12</xdr:col>
                    <xdr:colOff>400050</xdr:colOff>
                    <xdr:row>519</xdr:row>
                    <xdr:rowOff>219075</xdr:rowOff>
                  </to>
                </anchor>
              </controlPr>
            </control>
          </mc:Choice>
        </mc:AlternateContent>
        <mc:AlternateContent xmlns:mc="http://schemas.openxmlformats.org/markup-compatibility/2006">
          <mc:Choice Requires="x14">
            <control shapeId="348283" r:id="rId87" name="Check Box 123">
              <controlPr defaultSize="0" autoFill="0" autoLine="0" autoPict="0">
                <anchor moveWithCells="1">
                  <from>
                    <xdr:col>8</xdr:col>
                    <xdr:colOff>66675</xdr:colOff>
                    <xdr:row>519</xdr:row>
                    <xdr:rowOff>19050</xdr:rowOff>
                  </from>
                  <to>
                    <xdr:col>8</xdr:col>
                    <xdr:colOff>476250</xdr:colOff>
                    <xdr:row>519</xdr:row>
                    <xdr:rowOff>219075</xdr:rowOff>
                  </to>
                </anchor>
              </controlPr>
            </control>
          </mc:Choice>
        </mc:AlternateContent>
        <mc:AlternateContent xmlns:mc="http://schemas.openxmlformats.org/markup-compatibility/2006">
          <mc:Choice Requires="x14">
            <control shapeId="348284" r:id="rId88" name="Check Box 124">
              <controlPr defaultSize="0" autoFill="0" autoLine="0" autoPict="0">
                <anchor moveWithCells="1">
                  <from>
                    <xdr:col>9</xdr:col>
                    <xdr:colOff>314325</xdr:colOff>
                    <xdr:row>520</xdr:row>
                    <xdr:rowOff>19050</xdr:rowOff>
                  </from>
                  <to>
                    <xdr:col>10</xdr:col>
                    <xdr:colOff>104775</xdr:colOff>
                    <xdr:row>520</xdr:row>
                    <xdr:rowOff>219075</xdr:rowOff>
                  </to>
                </anchor>
              </controlPr>
            </control>
          </mc:Choice>
        </mc:AlternateContent>
        <mc:AlternateContent xmlns:mc="http://schemas.openxmlformats.org/markup-compatibility/2006">
          <mc:Choice Requires="x14">
            <control shapeId="348285" r:id="rId89" name="Check Box 125">
              <controlPr defaultSize="0" autoFill="0" autoLine="0" autoPict="0">
                <anchor moveWithCells="1">
                  <from>
                    <xdr:col>8</xdr:col>
                    <xdr:colOff>438150</xdr:colOff>
                    <xdr:row>520</xdr:row>
                    <xdr:rowOff>28575</xdr:rowOff>
                  </from>
                  <to>
                    <xdr:col>9</xdr:col>
                    <xdr:colOff>266700</xdr:colOff>
                    <xdr:row>520</xdr:row>
                    <xdr:rowOff>219075</xdr:rowOff>
                  </to>
                </anchor>
              </controlPr>
            </control>
          </mc:Choice>
        </mc:AlternateContent>
        <mc:AlternateContent xmlns:mc="http://schemas.openxmlformats.org/markup-compatibility/2006">
          <mc:Choice Requires="x14">
            <control shapeId="348286" r:id="rId90" name="Check Box 126">
              <controlPr defaultSize="0" autoFill="0" autoLine="0" autoPict="0">
                <anchor moveWithCells="1">
                  <from>
                    <xdr:col>10</xdr:col>
                    <xdr:colOff>142875</xdr:colOff>
                    <xdr:row>520</xdr:row>
                    <xdr:rowOff>19050</xdr:rowOff>
                  </from>
                  <to>
                    <xdr:col>10</xdr:col>
                    <xdr:colOff>419100</xdr:colOff>
                    <xdr:row>520</xdr:row>
                    <xdr:rowOff>219075</xdr:rowOff>
                  </to>
                </anchor>
              </controlPr>
            </control>
          </mc:Choice>
        </mc:AlternateContent>
        <mc:AlternateContent xmlns:mc="http://schemas.openxmlformats.org/markup-compatibility/2006">
          <mc:Choice Requires="x14">
            <control shapeId="348287" r:id="rId91" name="Check Box 127">
              <controlPr defaultSize="0" autoFill="0" autoLine="0" autoPict="0">
                <anchor moveWithCells="1">
                  <from>
                    <xdr:col>10</xdr:col>
                    <xdr:colOff>457200</xdr:colOff>
                    <xdr:row>520</xdr:row>
                    <xdr:rowOff>19050</xdr:rowOff>
                  </from>
                  <to>
                    <xdr:col>11</xdr:col>
                    <xdr:colOff>247650</xdr:colOff>
                    <xdr:row>520</xdr:row>
                    <xdr:rowOff>219075</xdr:rowOff>
                  </to>
                </anchor>
              </controlPr>
            </control>
          </mc:Choice>
        </mc:AlternateContent>
        <mc:AlternateContent xmlns:mc="http://schemas.openxmlformats.org/markup-compatibility/2006">
          <mc:Choice Requires="x14">
            <control shapeId="348288" r:id="rId92" name="Check Box 128">
              <controlPr defaultSize="0" autoFill="0" autoLine="0" autoPict="0">
                <anchor moveWithCells="1">
                  <from>
                    <xdr:col>11</xdr:col>
                    <xdr:colOff>295275</xdr:colOff>
                    <xdr:row>520</xdr:row>
                    <xdr:rowOff>9525</xdr:rowOff>
                  </from>
                  <to>
                    <xdr:col>12</xdr:col>
                    <xdr:colOff>85725</xdr:colOff>
                    <xdr:row>520</xdr:row>
                    <xdr:rowOff>219075</xdr:rowOff>
                  </to>
                </anchor>
              </controlPr>
            </control>
          </mc:Choice>
        </mc:AlternateContent>
        <mc:AlternateContent xmlns:mc="http://schemas.openxmlformats.org/markup-compatibility/2006">
          <mc:Choice Requires="x14">
            <control shapeId="348289" r:id="rId93" name="Check Box 129">
              <controlPr defaultSize="0" autoFill="0" autoLine="0" autoPict="0">
                <anchor moveWithCells="1">
                  <from>
                    <xdr:col>12</xdr:col>
                    <xdr:colOff>123825</xdr:colOff>
                    <xdr:row>520</xdr:row>
                    <xdr:rowOff>9525</xdr:rowOff>
                  </from>
                  <to>
                    <xdr:col>12</xdr:col>
                    <xdr:colOff>400050</xdr:colOff>
                    <xdr:row>520</xdr:row>
                    <xdr:rowOff>219075</xdr:rowOff>
                  </to>
                </anchor>
              </controlPr>
            </control>
          </mc:Choice>
        </mc:AlternateContent>
        <mc:AlternateContent xmlns:mc="http://schemas.openxmlformats.org/markup-compatibility/2006">
          <mc:Choice Requires="x14">
            <control shapeId="348290" r:id="rId94" name="Check Box 130">
              <controlPr defaultSize="0" autoFill="0" autoLine="0" autoPict="0">
                <anchor moveWithCells="1">
                  <from>
                    <xdr:col>8</xdr:col>
                    <xdr:colOff>57150</xdr:colOff>
                    <xdr:row>520</xdr:row>
                    <xdr:rowOff>28575</xdr:rowOff>
                  </from>
                  <to>
                    <xdr:col>8</xdr:col>
                    <xdr:colOff>438150</xdr:colOff>
                    <xdr:row>520</xdr:row>
                    <xdr:rowOff>200025</xdr:rowOff>
                  </to>
                </anchor>
              </controlPr>
            </control>
          </mc:Choice>
        </mc:AlternateContent>
        <mc:AlternateContent xmlns:mc="http://schemas.openxmlformats.org/markup-compatibility/2006">
          <mc:Choice Requires="x14">
            <control shapeId="348291" r:id="rId95" name="Check Box 131">
              <controlPr defaultSize="0" autoFill="0" autoLine="0" autoPict="0">
                <anchor moveWithCells="1">
                  <from>
                    <xdr:col>2</xdr:col>
                    <xdr:colOff>38100</xdr:colOff>
                    <xdr:row>519</xdr:row>
                    <xdr:rowOff>9525</xdr:rowOff>
                  </from>
                  <to>
                    <xdr:col>2</xdr:col>
                    <xdr:colOff>323850</xdr:colOff>
                    <xdr:row>519</xdr:row>
                    <xdr:rowOff>209550</xdr:rowOff>
                  </to>
                </anchor>
              </controlPr>
            </control>
          </mc:Choice>
        </mc:AlternateContent>
        <mc:AlternateContent xmlns:mc="http://schemas.openxmlformats.org/markup-compatibility/2006">
          <mc:Choice Requires="x14">
            <control shapeId="348292" r:id="rId96" name="Check Box 132">
              <controlPr defaultSize="0" autoFill="0" autoLine="0" autoPict="0">
                <anchor moveWithCells="1">
                  <from>
                    <xdr:col>2</xdr:col>
                    <xdr:colOff>38100</xdr:colOff>
                    <xdr:row>520</xdr:row>
                    <xdr:rowOff>9525</xdr:rowOff>
                  </from>
                  <to>
                    <xdr:col>2</xdr:col>
                    <xdr:colOff>323850</xdr:colOff>
                    <xdr:row>520</xdr:row>
                    <xdr:rowOff>209550</xdr:rowOff>
                  </to>
                </anchor>
              </controlPr>
            </control>
          </mc:Choice>
        </mc:AlternateContent>
        <mc:AlternateContent xmlns:mc="http://schemas.openxmlformats.org/markup-compatibility/2006">
          <mc:Choice Requires="x14">
            <control shapeId="348309" r:id="rId97" name="Check Box 149">
              <controlPr defaultSize="0" autoFill="0" autoLine="0" autoPict="0">
                <anchor moveWithCells="1">
                  <from>
                    <xdr:col>11</xdr:col>
                    <xdr:colOff>438150</xdr:colOff>
                    <xdr:row>173</xdr:row>
                    <xdr:rowOff>76200</xdr:rowOff>
                  </from>
                  <to>
                    <xdr:col>12</xdr:col>
                    <xdr:colOff>152400</xdr:colOff>
                    <xdr:row>174</xdr:row>
                    <xdr:rowOff>57150</xdr:rowOff>
                  </to>
                </anchor>
              </controlPr>
            </control>
          </mc:Choice>
        </mc:AlternateContent>
        <mc:AlternateContent xmlns:mc="http://schemas.openxmlformats.org/markup-compatibility/2006">
          <mc:Choice Requires="x14">
            <control shapeId="348310" r:id="rId98" name="Check Box 150">
              <controlPr defaultSize="0" autoFill="0" autoLine="0" autoPict="0">
                <anchor moveWithCells="1">
                  <from>
                    <xdr:col>14</xdr:col>
                    <xdr:colOff>238125</xdr:colOff>
                    <xdr:row>173</xdr:row>
                    <xdr:rowOff>76200</xdr:rowOff>
                  </from>
                  <to>
                    <xdr:col>14</xdr:col>
                    <xdr:colOff>409575</xdr:colOff>
                    <xdr:row>174</xdr:row>
                    <xdr:rowOff>76200</xdr:rowOff>
                  </to>
                </anchor>
              </controlPr>
            </control>
          </mc:Choice>
        </mc:AlternateContent>
        <mc:AlternateContent xmlns:mc="http://schemas.openxmlformats.org/markup-compatibility/2006">
          <mc:Choice Requires="x14">
            <control shapeId="348311" r:id="rId99" name="Check Box 151">
              <controlPr defaultSize="0" autoFill="0" autoLine="0" autoPict="0">
                <anchor moveWithCells="1">
                  <from>
                    <xdr:col>14</xdr:col>
                    <xdr:colOff>123825</xdr:colOff>
                    <xdr:row>175</xdr:row>
                    <xdr:rowOff>104775</xdr:rowOff>
                  </from>
                  <to>
                    <xdr:col>14</xdr:col>
                    <xdr:colOff>304800</xdr:colOff>
                    <xdr:row>176</xdr:row>
                    <xdr:rowOff>9525</xdr:rowOff>
                  </to>
                </anchor>
              </controlPr>
            </control>
          </mc:Choice>
        </mc:AlternateContent>
        <mc:AlternateContent xmlns:mc="http://schemas.openxmlformats.org/markup-compatibility/2006">
          <mc:Choice Requires="x14">
            <control shapeId="348312" r:id="rId100" name="Check Box 152">
              <controlPr defaultSize="0" autoFill="0" autoLine="0" autoPict="0">
                <anchor moveWithCells="1">
                  <from>
                    <xdr:col>14</xdr:col>
                    <xdr:colOff>228600</xdr:colOff>
                    <xdr:row>176</xdr:row>
                    <xdr:rowOff>219075</xdr:rowOff>
                  </from>
                  <to>
                    <xdr:col>14</xdr:col>
                    <xdr:colOff>428625</xdr:colOff>
                    <xdr:row>177</xdr:row>
                    <xdr:rowOff>200025</xdr:rowOff>
                  </to>
                </anchor>
              </controlPr>
            </control>
          </mc:Choice>
        </mc:AlternateContent>
        <mc:AlternateContent xmlns:mc="http://schemas.openxmlformats.org/markup-compatibility/2006">
          <mc:Choice Requires="x14">
            <control shapeId="348313" r:id="rId101" name="Check Box 153">
              <controlPr defaultSize="0" autoFill="0" autoLine="0" autoPict="0">
                <anchor moveWithCells="1">
                  <from>
                    <xdr:col>12</xdr:col>
                    <xdr:colOff>47625</xdr:colOff>
                    <xdr:row>176</xdr:row>
                    <xdr:rowOff>209550</xdr:rowOff>
                  </from>
                  <to>
                    <xdr:col>12</xdr:col>
                    <xdr:colOff>247650</xdr:colOff>
                    <xdr:row>177</xdr:row>
                    <xdr:rowOff>190500</xdr:rowOff>
                  </to>
                </anchor>
              </controlPr>
            </control>
          </mc:Choice>
        </mc:AlternateContent>
        <mc:AlternateContent xmlns:mc="http://schemas.openxmlformats.org/markup-compatibility/2006">
          <mc:Choice Requires="x14">
            <control shapeId="348314" r:id="rId102" name="Check Box 154">
              <controlPr defaultSize="0" autoFill="0" autoLine="0" autoPict="0">
                <anchor moveWithCells="1">
                  <from>
                    <xdr:col>12</xdr:col>
                    <xdr:colOff>247650</xdr:colOff>
                    <xdr:row>174</xdr:row>
                    <xdr:rowOff>171450</xdr:rowOff>
                  </from>
                  <to>
                    <xdr:col>12</xdr:col>
                    <xdr:colOff>476250</xdr:colOff>
                    <xdr:row>175</xdr:row>
                    <xdr:rowOff>95250</xdr:rowOff>
                  </to>
                </anchor>
              </controlPr>
            </control>
          </mc:Choice>
        </mc:AlternateContent>
        <mc:AlternateContent xmlns:mc="http://schemas.openxmlformats.org/markup-compatibility/2006">
          <mc:Choice Requires="x14">
            <control shapeId="348316" r:id="rId103" name="Option Button 156">
              <controlPr defaultSize="0" autoFill="0" autoLine="0" autoPict="0">
                <anchor moveWithCells="1">
                  <from>
                    <xdr:col>15</xdr:col>
                    <xdr:colOff>47625</xdr:colOff>
                    <xdr:row>260</xdr:row>
                    <xdr:rowOff>28575</xdr:rowOff>
                  </from>
                  <to>
                    <xdr:col>15</xdr:col>
                    <xdr:colOff>266700</xdr:colOff>
                    <xdr:row>260</xdr:row>
                    <xdr:rowOff>200025</xdr:rowOff>
                  </to>
                </anchor>
              </controlPr>
            </control>
          </mc:Choice>
        </mc:AlternateContent>
        <mc:AlternateContent xmlns:mc="http://schemas.openxmlformats.org/markup-compatibility/2006">
          <mc:Choice Requires="x14">
            <control shapeId="348317" r:id="rId104" name="Check Box 157">
              <controlPr defaultSize="0" autoFill="0" autoLine="0" autoPict="0">
                <anchor moveWithCells="1">
                  <from>
                    <xdr:col>2</xdr:col>
                    <xdr:colOff>47625</xdr:colOff>
                    <xdr:row>555</xdr:row>
                    <xdr:rowOff>0</xdr:rowOff>
                  </from>
                  <to>
                    <xdr:col>2</xdr:col>
                    <xdr:colOff>314325</xdr:colOff>
                    <xdr:row>556</xdr:row>
                    <xdr:rowOff>0</xdr:rowOff>
                  </to>
                </anchor>
              </controlPr>
            </control>
          </mc:Choice>
        </mc:AlternateContent>
        <mc:AlternateContent xmlns:mc="http://schemas.openxmlformats.org/markup-compatibility/2006">
          <mc:Choice Requires="x14">
            <control shapeId="348318" r:id="rId105" name="Check Box 158">
              <controlPr defaultSize="0" autoFill="0" autoLine="0" autoPict="0">
                <anchor moveWithCells="1">
                  <from>
                    <xdr:col>2</xdr:col>
                    <xdr:colOff>38100</xdr:colOff>
                    <xdr:row>117</xdr:row>
                    <xdr:rowOff>0</xdr:rowOff>
                  </from>
                  <to>
                    <xdr:col>2</xdr:col>
                    <xdr:colOff>342900</xdr:colOff>
                    <xdr:row>117</xdr:row>
                    <xdr:rowOff>219075</xdr:rowOff>
                  </to>
                </anchor>
              </controlPr>
            </control>
          </mc:Choice>
        </mc:AlternateContent>
        <mc:AlternateContent xmlns:mc="http://schemas.openxmlformats.org/markup-compatibility/2006">
          <mc:Choice Requires="x14">
            <control shapeId="348319" r:id="rId106" name="Option Button 159">
              <controlPr defaultSize="0" autoFill="0" autoLine="0" autoPict="0">
                <anchor moveWithCells="1">
                  <from>
                    <xdr:col>2</xdr:col>
                    <xdr:colOff>47625</xdr:colOff>
                    <xdr:row>253</xdr:row>
                    <xdr:rowOff>0</xdr:rowOff>
                  </from>
                  <to>
                    <xdr:col>2</xdr:col>
                    <xdr:colOff>438150</xdr:colOff>
                    <xdr:row>253</xdr:row>
                    <xdr:rowOff>219075</xdr:rowOff>
                  </to>
                </anchor>
              </controlPr>
            </control>
          </mc:Choice>
        </mc:AlternateContent>
        <mc:AlternateContent xmlns:mc="http://schemas.openxmlformats.org/markup-compatibility/2006">
          <mc:Choice Requires="x14">
            <control shapeId="348320" r:id="rId107" name="Check Box 160">
              <controlPr defaultSize="0" autoFill="0" autoLine="0" autoPict="0">
                <anchor moveWithCells="1">
                  <from>
                    <xdr:col>7</xdr:col>
                    <xdr:colOff>0</xdr:colOff>
                    <xdr:row>249</xdr:row>
                    <xdr:rowOff>38100</xdr:rowOff>
                  </from>
                  <to>
                    <xdr:col>8</xdr:col>
                    <xdr:colOff>9525</xdr:colOff>
                    <xdr:row>249</xdr:row>
                    <xdr:rowOff>180975</xdr:rowOff>
                  </to>
                </anchor>
              </controlPr>
            </control>
          </mc:Choice>
        </mc:AlternateContent>
        <mc:AlternateContent xmlns:mc="http://schemas.openxmlformats.org/markup-compatibility/2006">
          <mc:Choice Requires="x14">
            <control shapeId="348321" r:id="rId108" name="Check Box 161">
              <controlPr defaultSize="0" autoFill="0" autoLine="0" autoPict="0">
                <anchor moveWithCells="1">
                  <from>
                    <xdr:col>8</xdr:col>
                    <xdr:colOff>219075</xdr:colOff>
                    <xdr:row>249</xdr:row>
                    <xdr:rowOff>38100</xdr:rowOff>
                  </from>
                  <to>
                    <xdr:col>9</xdr:col>
                    <xdr:colOff>228600</xdr:colOff>
                    <xdr:row>249</xdr:row>
                    <xdr:rowOff>200025</xdr:rowOff>
                  </to>
                </anchor>
              </controlPr>
            </control>
          </mc:Choice>
        </mc:AlternateContent>
        <mc:AlternateContent xmlns:mc="http://schemas.openxmlformats.org/markup-compatibility/2006">
          <mc:Choice Requires="x14">
            <control shapeId="348322" r:id="rId109" name="Check Box 162">
              <controlPr defaultSize="0" autoFill="0" autoLine="0" autoPict="0">
                <anchor moveWithCells="1">
                  <from>
                    <xdr:col>9</xdr:col>
                    <xdr:colOff>438150</xdr:colOff>
                    <xdr:row>249</xdr:row>
                    <xdr:rowOff>28575</xdr:rowOff>
                  </from>
                  <to>
                    <xdr:col>10</xdr:col>
                    <xdr:colOff>447675</xdr:colOff>
                    <xdr:row>249</xdr:row>
                    <xdr:rowOff>190500</xdr:rowOff>
                  </to>
                </anchor>
              </controlPr>
            </control>
          </mc:Choice>
        </mc:AlternateContent>
        <mc:AlternateContent xmlns:mc="http://schemas.openxmlformats.org/markup-compatibility/2006">
          <mc:Choice Requires="x14">
            <control shapeId="348323" r:id="rId110" name="Check Box 163">
              <controlPr defaultSize="0" autoFill="0" autoLine="0" autoPict="0">
                <anchor moveWithCells="1">
                  <from>
                    <xdr:col>11</xdr:col>
                    <xdr:colOff>0</xdr:colOff>
                    <xdr:row>249</xdr:row>
                    <xdr:rowOff>28575</xdr:rowOff>
                  </from>
                  <to>
                    <xdr:col>12</xdr:col>
                    <xdr:colOff>9525</xdr:colOff>
                    <xdr:row>249</xdr:row>
                    <xdr:rowOff>190500</xdr:rowOff>
                  </to>
                </anchor>
              </controlPr>
            </control>
          </mc:Choice>
        </mc:AlternateContent>
        <mc:AlternateContent xmlns:mc="http://schemas.openxmlformats.org/markup-compatibility/2006">
          <mc:Choice Requires="x14">
            <control shapeId="348324" r:id="rId111" name="Check Box 164">
              <controlPr defaultSize="0" autoFill="0" autoLine="0" autoPict="0">
                <anchor moveWithCells="1">
                  <from>
                    <xdr:col>7</xdr:col>
                    <xdr:colOff>0</xdr:colOff>
                    <xdr:row>250</xdr:row>
                    <xdr:rowOff>38100</xdr:rowOff>
                  </from>
                  <to>
                    <xdr:col>8</xdr:col>
                    <xdr:colOff>9525</xdr:colOff>
                    <xdr:row>250</xdr:row>
                    <xdr:rowOff>180975</xdr:rowOff>
                  </to>
                </anchor>
              </controlPr>
            </control>
          </mc:Choice>
        </mc:AlternateContent>
        <mc:AlternateContent xmlns:mc="http://schemas.openxmlformats.org/markup-compatibility/2006">
          <mc:Choice Requires="x14">
            <control shapeId="348325" r:id="rId112" name="Check Box 165">
              <controlPr defaultSize="0" autoFill="0" autoLine="0" autoPict="0">
                <anchor moveWithCells="1">
                  <from>
                    <xdr:col>8</xdr:col>
                    <xdr:colOff>219075</xdr:colOff>
                    <xdr:row>250</xdr:row>
                    <xdr:rowOff>38100</xdr:rowOff>
                  </from>
                  <to>
                    <xdr:col>9</xdr:col>
                    <xdr:colOff>228600</xdr:colOff>
                    <xdr:row>250</xdr:row>
                    <xdr:rowOff>200025</xdr:rowOff>
                  </to>
                </anchor>
              </controlPr>
            </control>
          </mc:Choice>
        </mc:AlternateContent>
        <mc:AlternateContent xmlns:mc="http://schemas.openxmlformats.org/markup-compatibility/2006">
          <mc:Choice Requires="x14">
            <control shapeId="348326" r:id="rId113" name="Check Box 166">
              <controlPr defaultSize="0" autoFill="0" autoLine="0" autoPict="0">
                <anchor moveWithCells="1">
                  <from>
                    <xdr:col>9</xdr:col>
                    <xdr:colOff>438150</xdr:colOff>
                    <xdr:row>250</xdr:row>
                    <xdr:rowOff>28575</xdr:rowOff>
                  </from>
                  <to>
                    <xdr:col>10</xdr:col>
                    <xdr:colOff>447675</xdr:colOff>
                    <xdr:row>250</xdr:row>
                    <xdr:rowOff>190500</xdr:rowOff>
                  </to>
                </anchor>
              </controlPr>
            </control>
          </mc:Choice>
        </mc:AlternateContent>
        <mc:AlternateContent xmlns:mc="http://schemas.openxmlformats.org/markup-compatibility/2006">
          <mc:Choice Requires="x14">
            <control shapeId="348327" r:id="rId114" name="Check Box 167">
              <controlPr defaultSize="0" autoFill="0" autoLine="0" autoPict="0">
                <anchor moveWithCells="1">
                  <from>
                    <xdr:col>11</xdr:col>
                    <xdr:colOff>0</xdr:colOff>
                    <xdr:row>250</xdr:row>
                    <xdr:rowOff>28575</xdr:rowOff>
                  </from>
                  <to>
                    <xdr:col>12</xdr:col>
                    <xdr:colOff>9525</xdr:colOff>
                    <xdr:row>250</xdr:row>
                    <xdr:rowOff>190500</xdr:rowOff>
                  </to>
                </anchor>
              </controlPr>
            </control>
          </mc:Choice>
        </mc:AlternateContent>
        <mc:AlternateContent xmlns:mc="http://schemas.openxmlformats.org/markup-compatibility/2006">
          <mc:Choice Requires="x14">
            <control shapeId="348328" r:id="rId115" name="Check Box 168">
              <controlPr defaultSize="0" autoFill="0" autoLine="0" autoPict="0">
                <anchor moveWithCells="1">
                  <from>
                    <xdr:col>7</xdr:col>
                    <xdr:colOff>0</xdr:colOff>
                    <xdr:row>251</xdr:row>
                    <xdr:rowOff>38100</xdr:rowOff>
                  </from>
                  <to>
                    <xdr:col>8</xdr:col>
                    <xdr:colOff>9525</xdr:colOff>
                    <xdr:row>251</xdr:row>
                    <xdr:rowOff>180975</xdr:rowOff>
                  </to>
                </anchor>
              </controlPr>
            </control>
          </mc:Choice>
        </mc:AlternateContent>
        <mc:AlternateContent xmlns:mc="http://schemas.openxmlformats.org/markup-compatibility/2006">
          <mc:Choice Requires="x14">
            <control shapeId="348329" r:id="rId116" name="Check Box 169">
              <controlPr defaultSize="0" autoFill="0" autoLine="0" autoPict="0">
                <anchor moveWithCells="1">
                  <from>
                    <xdr:col>8</xdr:col>
                    <xdr:colOff>219075</xdr:colOff>
                    <xdr:row>251</xdr:row>
                    <xdr:rowOff>38100</xdr:rowOff>
                  </from>
                  <to>
                    <xdr:col>9</xdr:col>
                    <xdr:colOff>228600</xdr:colOff>
                    <xdr:row>251</xdr:row>
                    <xdr:rowOff>200025</xdr:rowOff>
                  </to>
                </anchor>
              </controlPr>
            </control>
          </mc:Choice>
        </mc:AlternateContent>
        <mc:AlternateContent xmlns:mc="http://schemas.openxmlformats.org/markup-compatibility/2006">
          <mc:Choice Requires="x14">
            <control shapeId="348330" r:id="rId117" name="Check Box 170">
              <controlPr defaultSize="0" autoFill="0" autoLine="0" autoPict="0">
                <anchor moveWithCells="1">
                  <from>
                    <xdr:col>9</xdr:col>
                    <xdr:colOff>438150</xdr:colOff>
                    <xdr:row>251</xdr:row>
                    <xdr:rowOff>28575</xdr:rowOff>
                  </from>
                  <to>
                    <xdr:col>10</xdr:col>
                    <xdr:colOff>447675</xdr:colOff>
                    <xdr:row>251</xdr:row>
                    <xdr:rowOff>190500</xdr:rowOff>
                  </to>
                </anchor>
              </controlPr>
            </control>
          </mc:Choice>
        </mc:AlternateContent>
        <mc:AlternateContent xmlns:mc="http://schemas.openxmlformats.org/markup-compatibility/2006">
          <mc:Choice Requires="x14">
            <control shapeId="348331" r:id="rId118" name="Check Box 171">
              <controlPr defaultSize="0" autoFill="0" autoLine="0" autoPict="0">
                <anchor moveWithCells="1">
                  <from>
                    <xdr:col>11</xdr:col>
                    <xdr:colOff>0</xdr:colOff>
                    <xdr:row>251</xdr:row>
                    <xdr:rowOff>28575</xdr:rowOff>
                  </from>
                  <to>
                    <xdr:col>12</xdr:col>
                    <xdr:colOff>9525</xdr:colOff>
                    <xdr:row>251</xdr:row>
                    <xdr:rowOff>190500</xdr:rowOff>
                  </to>
                </anchor>
              </controlPr>
            </control>
          </mc:Choice>
        </mc:AlternateContent>
        <mc:AlternateContent xmlns:mc="http://schemas.openxmlformats.org/markup-compatibility/2006">
          <mc:Choice Requires="x14">
            <control shapeId="348332" r:id="rId119" name="Check Box 172">
              <controlPr defaultSize="0" autoFill="0" autoLine="0" autoPict="0">
                <anchor moveWithCells="1">
                  <from>
                    <xdr:col>7</xdr:col>
                    <xdr:colOff>0</xdr:colOff>
                    <xdr:row>252</xdr:row>
                    <xdr:rowOff>38100</xdr:rowOff>
                  </from>
                  <to>
                    <xdr:col>8</xdr:col>
                    <xdr:colOff>9525</xdr:colOff>
                    <xdr:row>252</xdr:row>
                    <xdr:rowOff>180975</xdr:rowOff>
                  </to>
                </anchor>
              </controlPr>
            </control>
          </mc:Choice>
        </mc:AlternateContent>
        <mc:AlternateContent xmlns:mc="http://schemas.openxmlformats.org/markup-compatibility/2006">
          <mc:Choice Requires="x14">
            <control shapeId="348333" r:id="rId120" name="Check Box 173">
              <controlPr defaultSize="0" autoFill="0" autoLine="0" autoPict="0">
                <anchor moveWithCells="1">
                  <from>
                    <xdr:col>8</xdr:col>
                    <xdr:colOff>219075</xdr:colOff>
                    <xdr:row>252</xdr:row>
                    <xdr:rowOff>38100</xdr:rowOff>
                  </from>
                  <to>
                    <xdr:col>9</xdr:col>
                    <xdr:colOff>228600</xdr:colOff>
                    <xdr:row>252</xdr:row>
                    <xdr:rowOff>200025</xdr:rowOff>
                  </to>
                </anchor>
              </controlPr>
            </control>
          </mc:Choice>
        </mc:AlternateContent>
        <mc:AlternateContent xmlns:mc="http://schemas.openxmlformats.org/markup-compatibility/2006">
          <mc:Choice Requires="x14">
            <control shapeId="348334" r:id="rId121" name="Check Box 174">
              <controlPr defaultSize="0" autoFill="0" autoLine="0" autoPict="0">
                <anchor moveWithCells="1">
                  <from>
                    <xdr:col>9</xdr:col>
                    <xdr:colOff>438150</xdr:colOff>
                    <xdr:row>252</xdr:row>
                    <xdr:rowOff>28575</xdr:rowOff>
                  </from>
                  <to>
                    <xdr:col>10</xdr:col>
                    <xdr:colOff>447675</xdr:colOff>
                    <xdr:row>252</xdr:row>
                    <xdr:rowOff>190500</xdr:rowOff>
                  </to>
                </anchor>
              </controlPr>
            </control>
          </mc:Choice>
        </mc:AlternateContent>
        <mc:AlternateContent xmlns:mc="http://schemas.openxmlformats.org/markup-compatibility/2006">
          <mc:Choice Requires="x14">
            <control shapeId="348335" r:id="rId122" name="Check Box 175">
              <controlPr defaultSize="0" autoFill="0" autoLine="0" autoPict="0">
                <anchor moveWithCells="1">
                  <from>
                    <xdr:col>11</xdr:col>
                    <xdr:colOff>0</xdr:colOff>
                    <xdr:row>252</xdr:row>
                    <xdr:rowOff>28575</xdr:rowOff>
                  </from>
                  <to>
                    <xdr:col>12</xdr:col>
                    <xdr:colOff>9525</xdr:colOff>
                    <xdr:row>252</xdr:row>
                    <xdr:rowOff>190500</xdr:rowOff>
                  </to>
                </anchor>
              </controlPr>
            </control>
          </mc:Choice>
        </mc:AlternateContent>
        <mc:AlternateContent xmlns:mc="http://schemas.openxmlformats.org/markup-compatibility/2006">
          <mc:Choice Requires="x14">
            <control shapeId="348336" r:id="rId123" name="Check Box 176">
              <controlPr defaultSize="0" autoFill="0" autoLine="0" autoPict="0">
                <anchor moveWithCells="1">
                  <from>
                    <xdr:col>7</xdr:col>
                    <xdr:colOff>0</xdr:colOff>
                    <xdr:row>253</xdr:row>
                    <xdr:rowOff>38100</xdr:rowOff>
                  </from>
                  <to>
                    <xdr:col>8</xdr:col>
                    <xdr:colOff>9525</xdr:colOff>
                    <xdr:row>253</xdr:row>
                    <xdr:rowOff>180975</xdr:rowOff>
                  </to>
                </anchor>
              </controlPr>
            </control>
          </mc:Choice>
        </mc:AlternateContent>
        <mc:AlternateContent xmlns:mc="http://schemas.openxmlformats.org/markup-compatibility/2006">
          <mc:Choice Requires="x14">
            <control shapeId="348337" r:id="rId124" name="Check Box 177">
              <controlPr defaultSize="0" autoFill="0" autoLine="0" autoPict="0">
                <anchor moveWithCells="1">
                  <from>
                    <xdr:col>8</xdr:col>
                    <xdr:colOff>219075</xdr:colOff>
                    <xdr:row>253</xdr:row>
                    <xdr:rowOff>38100</xdr:rowOff>
                  </from>
                  <to>
                    <xdr:col>9</xdr:col>
                    <xdr:colOff>228600</xdr:colOff>
                    <xdr:row>253</xdr:row>
                    <xdr:rowOff>200025</xdr:rowOff>
                  </to>
                </anchor>
              </controlPr>
            </control>
          </mc:Choice>
        </mc:AlternateContent>
        <mc:AlternateContent xmlns:mc="http://schemas.openxmlformats.org/markup-compatibility/2006">
          <mc:Choice Requires="x14">
            <control shapeId="348338" r:id="rId125" name="Check Box 178">
              <controlPr defaultSize="0" autoFill="0" autoLine="0" autoPict="0">
                <anchor moveWithCells="1">
                  <from>
                    <xdr:col>9</xdr:col>
                    <xdr:colOff>438150</xdr:colOff>
                    <xdr:row>253</xdr:row>
                    <xdr:rowOff>28575</xdr:rowOff>
                  </from>
                  <to>
                    <xdr:col>10</xdr:col>
                    <xdr:colOff>447675</xdr:colOff>
                    <xdr:row>253</xdr:row>
                    <xdr:rowOff>190500</xdr:rowOff>
                  </to>
                </anchor>
              </controlPr>
            </control>
          </mc:Choice>
        </mc:AlternateContent>
        <mc:AlternateContent xmlns:mc="http://schemas.openxmlformats.org/markup-compatibility/2006">
          <mc:Choice Requires="x14">
            <control shapeId="348339" r:id="rId126" name="Check Box 179">
              <controlPr defaultSize="0" autoFill="0" autoLine="0" autoPict="0">
                <anchor moveWithCells="1">
                  <from>
                    <xdr:col>11</xdr:col>
                    <xdr:colOff>0</xdr:colOff>
                    <xdr:row>253</xdr:row>
                    <xdr:rowOff>28575</xdr:rowOff>
                  </from>
                  <to>
                    <xdr:col>12</xdr:col>
                    <xdr:colOff>9525</xdr:colOff>
                    <xdr:row>253</xdr:row>
                    <xdr:rowOff>190500</xdr:rowOff>
                  </to>
                </anchor>
              </controlPr>
            </control>
          </mc:Choice>
        </mc:AlternateContent>
        <mc:AlternateContent xmlns:mc="http://schemas.openxmlformats.org/markup-compatibility/2006">
          <mc:Choice Requires="x14">
            <control shapeId="348340" r:id="rId127" name="Check Box 180">
              <controlPr defaultSize="0" autoFill="0" autoLine="0" autoPict="0">
                <anchor moveWithCells="1">
                  <from>
                    <xdr:col>2</xdr:col>
                    <xdr:colOff>38100</xdr:colOff>
                    <xdr:row>126</xdr:row>
                    <xdr:rowOff>0</xdr:rowOff>
                  </from>
                  <to>
                    <xdr:col>2</xdr:col>
                    <xdr:colOff>342900</xdr:colOff>
                    <xdr:row>126</xdr:row>
                    <xdr:rowOff>219075</xdr:rowOff>
                  </to>
                </anchor>
              </controlPr>
            </control>
          </mc:Choice>
        </mc:AlternateContent>
        <mc:AlternateContent xmlns:mc="http://schemas.openxmlformats.org/markup-compatibility/2006">
          <mc:Choice Requires="x14">
            <control shapeId="348348" r:id="rId128" name="Option Button 188">
              <controlPr defaultSize="0" autoFill="0" autoLine="0" autoPict="0">
                <anchor moveWithCells="1">
                  <from>
                    <xdr:col>2</xdr:col>
                    <xdr:colOff>47625</xdr:colOff>
                    <xdr:row>79</xdr:row>
                    <xdr:rowOff>0</xdr:rowOff>
                  </from>
                  <to>
                    <xdr:col>2</xdr:col>
                    <xdr:colOff>352425</xdr:colOff>
                    <xdr:row>79</xdr:row>
                    <xdr:rowOff>219075</xdr:rowOff>
                  </to>
                </anchor>
              </controlPr>
            </control>
          </mc:Choice>
        </mc:AlternateContent>
        <mc:AlternateContent xmlns:mc="http://schemas.openxmlformats.org/markup-compatibility/2006">
          <mc:Choice Requires="x14">
            <control shapeId="348349" r:id="rId129" name="Group Box 189">
              <controlPr defaultSize="0" print="0" autoFill="0" autoPict="0">
                <anchor moveWithCells="1" sizeWithCells="1">
                  <from>
                    <xdr:col>2</xdr:col>
                    <xdr:colOff>0</xdr:colOff>
                    <xdr:row>509</xdr:row>
                    <xdr:rowOff>0</xdr:rowOff>
                  </from>
                  <to>
                    <xdr:col>9</xdr:col>
                    <xdr:colOff>190500</xdr:colOff>
                    <xdr:row>509</xdr:row>
                    <xdr:rowOff>209550</xdr:rowOff>
                  </to>
                </anchor>
              </controlPr>
            </control>
          </mc:Choice>
        </mc:AlternateContent>
        <mc:AlternateContent xmlns:mc="http://schemas.openxmlformats.org/markup-compatibility/2006">
          <mc:Choice Requires="x14">
            <control shapeId="348350" r:id="rId130" name="Group Box 190">
              <controlPr defaultSize="0" print="0" autoFill="0" autoPict="0">
                <anchor moveWithCells="1">
                  <from>
                    <xdr:col>2</xdr:col>
                    <xdr:colOff>0</xdr:colOff>
                    <xdr:row>510</xdr:row>
                    <xdr:rowOff>0</xdr:rowOff>
                  </from>
                  <to>
                    <xdr:col>9</xdr:col>
                    <xdr:colOff>190500</xdr:colOff>
                    <xdr:row>511</xdr:row>
                    <xdr:rowOff>0</xdr:rowOff>
                  </to>
                </anchor>
              </controlPr>
            </control>
          </mc:Choice>
        </mc:AlternateContent>
        <mc:AlternateContent xmlns:mc="http://schemas.openxmlformats.org/markup-compatibility/2006">
          <mc:Choice Requires="x14">
            <control shapeId="348351" r:id="rId131" name="Group Box 191">
              <controlPr defaultSize="0" print="0" autoFill="0" autoPict="0">
                <anchor moveWithCells="1">
                  <from>
                    <xdr:col>1</xdr:col>
                    <xdr:colOff>95250</xdr:colOff>
                    <xdr:row>511</xdr:row>
                    <xdr:rowOff>0</xdr:rowOff>
                  </from>
                  <to>
                    <xdr:col>9</xdr:col>
                    <xdr:colOff>190500</xdr:colOff>
                    <xdr:row>512</xdr:row>
                    <xdr:rowOff>0</xdr:rowOff>
                  </to>
                </anchor>
              </controlPr>
            </control>
          </mc:Choice>
        </mc:AlternateContent>
        <mc:AlternateContent xmlns:mc="http://schemas.openxmlformats.org/markup-compatibility/2006">
          <mc:Choice Requires="x14">
            <control shapeId="348352" r:id="rId132" name="Group Box 192">
              <controlPr defaultSize="0" print="0" autoFill="0" autoPict="0">
                <anchor moveWithCells="1">
                  <from>
                    <xdr:col>2</xdr:col>
                    <xdr:colOff>0</xdr:colOff>
                    <xdr:row>511</xdr:row>
                    <xdr:rowOff>209550</xdr:rowOff>
                  </from>
                  <to>
                    <xdr:col>9</xdr:col>
                    <xdr:colOff>190500</xdr:colOff>
                    <xdr:row>513</xdr:row>
                    <xdr:rowOff>19050</xdr:rowOff>
                  </to>
                </anchor>
              </controlPr>
            </control>
          </mc:Choice>
        </mc:AlternateContent>
        <mc:AlternateContent xmlns:mc="http://schemas.openxmlformats.org/markup-compatibility/2006">
          <mc:Choice Requires="x14">
            <control shapeId="348353" r:id="rId133" name="Group Box 193">
              <controlPr defaultSize="0" print="0" autoFill="0" autoPict="0">
                <anchor moveWithCells="1">
                  <from>
                    <xdr:col>2</xdr:col>
                    <xdr:colOff>0</xdr:colOff>
                    <xdr:row>513</xdr:row>
                    <xdr:rowOff>9525</xdr:rowOff>
                  </from>
                  <to>
                    <xdr:col>9</xdr:col>
                    <xdr:colOff>190500</xdr:colOff>
                    <xdr:row>514</xdr:row>
                    <xdr:rowOff>19050</xdr:rowOff>
                  </to>
                </anchor>
              </controlPr>
            </control>
          </mc:Choice>
        </mc:AlternateContent>
        <mc:AlternateContent xmlns:mc="http://schemas.openxmlformats.org/markup-compatibility/2006">
          <mc:Choice Requires="x14">
            <control shapeId="348354" r:id="rId134" name="Option Button 194">
              <controlPr defaultSize="0" autoFill="0" autoLine="0" autoPict="0">
                <anchor moveWithCells="1">
                  <from>
                    <xdr:col>2</xdr:col>
                    <xdr:colOff>57150</xdr:colOff>
                    <xdr:row>102</xdr:row>
                    <xdr:rowOff>28575</xdr:rowOff>
                  </from>
                  <to>
                    <xdr:col>2</xdr:col>
                    <xdr:colOff>314325</xdr:colOff>
                    <xdr:row>103</xdr:row>
                    <xdr:rowOff>19050</xdr:rowOff>
                  </to>
                </anchor>
              </controlPr>
            </control>
          </mc:Choice>
        </mc:AlternateContent>
        <mc:AlternateContent xmlns:mc="http://schemas.openxmlformats.org/markup-compatibility/2006">
          <mc:Choice Requires="x14">
            <control shapeId="348357" r:id="rId135" name="Option Button 197">
              <controlPr defaultSize="0" autoFill="0" autoLine="0" autoPict="0">
                <anchor moveWithCells="1">
                  <from>
                    <xdr:col>2</xdr:col>
                    <xdr:colOff>38100</xdr:colOff>
                    <xdr:row>497</xdr:row>
                    <xdr:rowOff>28575</xdr:rowOff>
                  </from>
                  <to>
                    <xdr:col>2</xdr:col>
                    <xdr:colOff>238125</xdr:colOff>
                    <xdr:row>497</xdr:row>
                    <xdr:rowOff>200025</xdr:rowOff>
                  </to>
                </anchor>
              </controlPr>
            </control>
          </mc:Choice>
        </mc:AlternateContent>
        <mc:AlternateContent xmlns:mc="http://schemas.openxmlformats.org/markup-compatibility/2006">
          <mc:Choice Requires="x14">
            <control shapeId="348358" r:id="rId136" name="Option Button 198">
              <controlPr defaultSize="0" autoFill="0" autoLine="0" autoPict="0">
                <anchor moveWithCells="1">
                  <from>
                    <xdr:col>10</xdr:col>
                    <xdr:colOff>304800</xdr:colOff>
                    <xdr:row>258</xdr:row>
                    <xdr:rowOff>28575</xdr:rowOff>
                  </from>
                  <to>
                    <xdr:col>11</xdr:col>
                    <xdr:colOff>47625</xdr:colOff>
                    <xdr:row>258</xdr:row>
                    <xdr:rowOff>209550</xdr:rowOff>
                  </to>
                </anchor>
              </controlPr>
            </control>
          </mc:Choice>
        </mc:AlternateContent>
        <mc:AlternateContent xmlns:mc="http://schemas.openxmlformats.org/markup-compatibility/2006">
          <mc:Choice Requires="x14">
            <control shapeId="348359" r:id="rId137" name="Option Button 199">
              <controlPr defaultSize="0" autoFill="0" autoLine="0" autoPict="0">
                <anchor moveWithCells="1">
                  <from>
                    <xdr:col>2</xdr:col>
                    <xdr:colOff>47625</xdr:colOff>
                    <xdr:row>248</xdr:row>
                    <xdr:rowOff>0</xdr:rowOff>
                  </from>
                  <to>
                    <xdr:col>2</xdr:col>
                    <xdr:colOff>352425</xdr:colOff>
                    <xdr:row>248</xdr:row>
                    <xdr:rowOff>219075</xdr:rowOff>
                  </to>
                </anchor>
              </controlPr>
            </control>
          </mc:Choice>
        </mc:AlternateContent>
        <mc:AlternateContent xmlns:mc="http://schemas.openxmlformats.org/markup-compatibility/2006">
          <mc:Choice Requires="x14">
            <control shapeId="348377" r:id="rId138" name="Option Button 217">
              <controlPr defaultSize="0" autoFill="0" autoLine="0" autoPict="0">
                <anchor moveWithCells="1">
                  <from>
                    <xdr:col>2</xdr:col>
                    <xdr:colOff>47625</xdr:colOff>
                    <xdr:row>193</xdr:row>
                    <xdr:rowOff>28575</xdr:rowOff>
                  </from>
                  <to>
                    <xdr:col>2</xdr:col>
                    <xdr:colOff>228600</xdr:colOff>
                    <xdr:row>193</xdr:row>
                    <xdr:rowOff>200025</xdr:rowOff>
                  </to>
                </anchor>
              </controlPr>
            </control>
          </mc:Choice>
        </mc:AlternateContent>
        <mc:AlternateContent xmlns:mc="http://schemas.openxmlformats.org/markup-compatibility/2006">
          <mc:Choice Requires="x14">
            <control shapeId="348398" r:id="rId139" name="Group Box 238">
              <controlPr defaultSize="0" print="0" autoFill="0" autoPict="0">
                <anchor moveWithCells="1">
                  <from>
                    <xdr:col>2</xdr:col>
                    <xdr:colOff>9525</xdr:colOff>
                    <xdr:row>129</xdr:row>
                    <xdr:rowOff>0</xdr:rowOff>
                  </from>
                  <to>
                    <xdr:col>20</xdr:col>
                    <xdr:colOff>0</xdr:colOff>
                    <xdr:row>132</xdr:row>
                    <xdr:rowOff>0</xdr:rowOff>
                  </to>
                </anchor>
              </controlPr>
            </control>
          </mc:Choice>
        </mc:AlternateContent>
        <mc:AlternateContent xmlns:mc="http://schemas.openxmlformats.org/markup-compatibility/2006">
          <mc:Choice Requires="x14">
            <control shapeId="348400" r:id="rId140" name="Group Box 240">
              <controlPr defaultSize="0" print="0" autoFill="0" autoPict="0">
                <anchor moveWithCells="1">
                  <from>
                    <xdr:col>2</xdr:col>
                    <xdr:colOff>9525</xdr:colOff>
                    <xdr:row>97</xdr:row>
                    <xdr:rowOff>171450</xdr:rowOff>
                  </from>
                  <to>
                    <xdr:col>20</xdr:col>
                    <xdr:colOff>0</xdr:colOff>
                    <xdr:row>99</xdr:row>
                    <xdr:rowOff>19050</xdr:rowOff>
                  </to>
                </anchor>
              </controlPr>
            </control>
          </mc:Choice>
        </mc:AlternateContent>
        <mc:AlternateContent xmlns:mc="http://schemas.openxmlformats.org/markup-compatibility/2006">
          <mc:Choice Requires="x14">
            <control shapeId="348401" r:id="rId141" name="Option Button 241">
              <controlPr defaultSize="0" autoFill="0" autoLine="0" autoPict="0">
                <anchor moveWithCells="1">
                  <from>
                    <xdr:col>2</xdr:col>
                    <xdr:colOff>38100</xdr:colOff>
                    <xdr:row>98</xdr:row>
                    <xdr:rowOff>9525</xdr:rowOff>
                  </from>
                  <to>
                    <xdr:col>2</xdr:col>
                    <xdr:colOff>342900</xdr:colOff>
                    <xdr:row>99</xdr:row>
                    <xdr:rowOff>9525</xdr:rowOff>
                  </to>
                </anchor>
              </controlPr>
            </control>
          </mc:Choice>
        </mc:AlternateContent>
        <mc:AlternateContent xmlns:mc="http://schemas.openxmlformats.org/markup-compatibility/2006">
          <mc:Choice Requires="x14">
            <control shapeId="348402" r:id="rId142" name="Option Button 242">
              <controlPr defaultSize="0" autoFill="0" autoLine="0" autoPict="0">
                <anchor moveWithCells="1">
                  <from>
                    <xdr:col>9</xdr:col>
                    <xdr:colOff>219075</xdr:colOff>
                    <xdr:row>97</xdr:row>
                    <xdr:rowOff>190500</xdr:rowOff>
                  </from>
                  <to>
                    <xdr:col>10</xdr:col>
                    <xdr:colOff>38100</xdr:colOff>
                    <xdr:row>99</xdr:row>
                    <xdr:rowOff>0</xdr:rowOff>
                  </to>
                </anchor>
              </controlPr>
            </control>
          </mc:Choice>
        </mc:AlternateContent>
        <mc:AlternateContent xmlns:mc="http://schemas.openxmlformats.org/markup-compatibility/2006">
          <mc:Choice Requires="x14">
            <control shapeId="348403" r:id="rId143" name="Check Box 243">
              <controlPr defaultSize="0" autoFill="0" autoLine="0" autoPict="0">
                <anchor moveWithCells="1">
                  <from>
                    <xdr:col>2</xdr:col>
                    <xdr:colOff>38100</xdr:colOff>
                    <xdr:row>123</xdr:row>
                    <xdr:rowOff>0</xdr:rowOff>
                  </from>
                  <to>
                    <xdr:col>2</xdr:col>
                    <xdr:colOff>342900</xdr:colOff>
                    <xdr:row>123</xdr:row>
                    <xdr:rowOff>219075</xdr:rowOff>
                  </to>
                </anchor>
              </controlPr>
            </control>
          </mc:Choice>
        </mc:AlternateContent>
        <mc:AlternateContent xmlns:mc="http://schemas.openxmlformats.org/markup-compatibility/2006">
          <mc:Choice Requires="x14">
            <control shapeId="348411" r:id="rId144" name="Group Box 251">
              <controlPr defaultSize="0" print="0" autoFill="0" autoPict="0">
                <anchor moveWithCells="1">
                  <from>
                    <xdr:col>2</xdr:col>
                    <xdr:colOff>9525</xdr:colOff>
                    <xdr:row>100</xdr:row>
                    <xdr:rowOff>0</xdr:rowOff>
                  </from>
                  <to>
                    <xdr:col>20</xdr:col>
                    <xdr:colOff>9525</xdr:colOff>
                    <xdr:row>101</xdr:row>
                    <xdr:rowOff>0</xdr:rowOff>
                  </to>
                </anchor>
              </controlPr>
            </control>
          </mc:Choice>
        </mc:AlternateContent>
        <mc:AlternateContent xmlns:mc="http://schemas.openxmlformats.org/markup-compatibility/2006">
          <mc:Choice Requires="x14">
            <control shapeId="348412" r:id="rId145" name="Option Button 252">
              <controlPr defaultSize="0" autoFill="0" autoLine="0" autoPict="0">
                <anchor moveWithCells="1">
                  <from>
                    <xdr:col>2</xdr:col>
                    <xdr:colOff>47625</xdr:colOff>
                    <xdr:row>100</xdr:row>
                    <xdr:rowOff>28575</xdr:rowOff>
                  </from>
                  <to>
                    <xdr:col>3</xdr:col>
                    <xdr:colOff>9525</xdr:colOff>
                    <xdr:row>100</xdr:row>
                    <xdr:rowOff>180975</xdr:rowOff>
                  </to>
                </anchor>
              </controlPr>
            </control>
          </mc:Choice>
        </mc:AlternateContent>
        <mc:AlternateContent xmlns:mc="http://schemas.openxmlformats.org/markup-compatibility/2006">
          <mc:Choice Requires="x14">
            <control shapeId="348413" r:id="rId146" name="Option Button 253">
              <controlPr defaultSize="0" autoFill="0" autoLine="0" autoPict="0">
                <anchor moveWithCells="1">
                  <from>
                    <xdr:col>3</xdr:col>
                    <xdr:colOff>85725</xdr:colOff>
                    <xdr:row>100</xdr:row>
                    <xdr:rowOff>28575</xdr:rowOff>
                  </from>
                  <to>
                    <xdr:col>4</xdr:col>
                    <xdr:colOff>47625</xdr:colOff>
                    <xdr:row>100</xdr:row>
                    <xdr:rowOff>180975</xdr:rowOff>
                  </to>
                </anchor>
              </controlPr>
            </control>
          </mc:Choice>
        </mc:AlternateContent>
        <mc:AlternateContent xmlns:mc="http://schemas.openxmlformats.org/markup-compatibility/2006">
          <mc:Choice Requires="x14">
            <control shapeId="348414" r:id="rId147" name="Option Button 254">
              <controlPr defaultSize="0" autoFill="0" autoLine="0" autoPict="0">
                <anchor moveWithCells="1">
                  <from>
                    <xdr:col>4</xdr:col>
                    <xdr:colOff>123825</xdr:colOff>
                    <xdr:row>100</xdr:row>
                    <xdr:rowOff>19050</xdr:rowOff>
                  </from>
                  <to>
                    <xdr:col>5</xdr:col>
                    <xdr:colOff>85725</xdr:colOff>
                    <xdr:row>100</xdr:row>
                    <xdr:rowOff>180975</xdr:rowOff>
                  </to>
                </anchor>
              </controlPr>
            </control>
          </mc:Choice>
        </mc:AlternateContent>
        <mc:AlternateContent xmlns:mc="http://schemas.openxmlformats.org/markup-compatibility/2006">
          <mc:Choice Requires="x14">
            <control shapeId="348415" r:id="rId148" name="Option Button 255">
              <controlPr defaultSize="0" autoFill="0" autoLine="0" autoPict="0">
                <anchor moveWithCells="1">
                  <from>
                    <xdr:col>5</xdr:col>
                    <xdr:colOff>161925</xdr:colOff>
                    <xdr:row>100</xdr:row>
                    <xdr:rowOff>19050</xdr:rowOff>
                  </from>
                  <to>
                    <xdr:col>6</xdr:col>
                    <xdr:colOff>133350</xdr:colOff>
                    <xdr:row>100</xdr:row>
                    <xdr:rowOff>190500</xdr:rowOff>
                  </to>
                </anchor>
              </controlPr>
            </control>
          </mc:Choice>
        </mc:AlternateContent>
        <mc:AlternateContent xmlns:mc="http://schemas.openxmlformats.org/markup-compatibility/2006">
          <mc:Choice Requires="x14">
            <control shapeId="348416" r:id="rId149" name="Option Button 256">
              <controlPr defaultSize="0" autoFill="0" autoLine="0" autoPict="0">
                <anchor moveWithCells="1">
                  <from>
                    <xdr:col>6</xdr:col>
                    <xdr:colOff>200025</xdr:colOff>
                    <xdr:row>100</xdr:row>
                    <xdr:rowOff>19050</xdr:rowOff>
                  </from>
                  <to>
                    <xdr:col>7</xdr:col>
                    <xdr:colOff>161925</xdr:colOff>
                    <xdr:row>100</xdr:row>
                    <xdr:rowOff>180975</xdr:rowOff>
                  </to>
                </anchor>
              </controlPr>
            </control>
          </mc:Choice>
        </mc:AlternateContent>
        <mc:AlternateContent xmlns:mc="http://schemas.openxmlformats.org/markup-compatibility/2006">
          <mc:Choice Requires="x14">
            <control shapeId="348417" r:id="rId150" name="Option Button 257">
              <controlPr defaultSize="0" autoFill="0" autoLine="0" autoPict="0">
                <anchor moveWithCells="1">
                  <from>
                    <xdr:col>7</xdr:col>
                    <xdr:colOff>238125</xdr:colOff>
                    <xdr:row>100</xdr:row>
                    <xdr:rowOff>9525</xdr:rowOff>
                  </from>
                  <to>
                    <xdr:col>8</xdr:col>
                    <xdr:colOff>200025</xdr:colOff>
                    <xdr:row>100</xdr:row>
                    <xdr:rowOff>190500</xdr:rowOff>
                  </to>
                </anchor>
              </controlPr>
            </control>
          </mc:Choice>
        </mc:AlternateContent>
        <mc:AlternateContent xmlns:mc="http://schemas.openxmlformats.org/markup-compatibility/2006">
          <mc:Choice Requires="x14">
            <control shapeId="348418" r:id="rId151" name="Option Button 258">
              <controlPr defaultSize="0" autoFill="0" autoLine="0" autoPict="0">
                <anchor moveWithCells="1">
                  <from>
                    <xdr:col>8</xdr:col>
                    <xdr:colOff>276225</xdr:colOff>
                    <xdr:row>100</xdr:row>
                    <xdr:rowOff>19050</xdr:rowOff>
                  </from>
                  <to>
                    <xdr:col>12</xdr:col>
                    <xdr:colOff>571500</xdr:colOff>
                    <xdr:row>100</xdr:row>
                    <xdr:rowOff>190500</xdr:rowOff>
                  </to>
                </anchor>
              </controlPr>
            </control>
          </mc:Choice>
        </mc:AlternateContent>
        <mc:AlternateContent xmlns:mc="http://schemas.openxmlformats.org/markup-compatibility/2006">
          <mc:Choice Requires="x14">
            <control shapeId="348420" r:id="rId152" name="Option Button 260">
              <controlPr defaultSize="0" autoFill="0" autoLine="0" autoPict="0">
                <anchor moveWithCells="1">
                  <from>
                    <xdr:col>2</xdr:col>
                    <xdr:colOff>47625</xdr:colOff>
                    <xdr:row>86</xdr:row>
                    <xdr:rowOff>47625</xdr:rowOff>
                  </from>
                  <to>
                    <xdr:col>2</xdr:col>
                    <xdr:colOff>304800</xdr:colOff>
                    <xdr:row>87</xdr:row>
                    <xdr:rowOff>19050</xdr:rowOff>
                  </to>
                </anchor>
              </controlPr>
            </control>
          </mc:Choice>
        </mc:AlternateContent>
        <mc:AlternateContent xmlns:mc="http://schemas.openxmlformats.org/markup-compatibility/2006">
          <mc:Choice Requires="x14">
            <control shapeId="348421" r:id="rId153" name="Option Button 261">
              <controlPr defaultSize="0" autoFill="0" autoLine="0" autoPict="0">
                <anchor moveWithCells="1">
                  <from>
                    <xdr:col>2</xdr:col>
                    <xdr:colOff>47625</xdr:colOff>
                    <xdr:row>87</xdr:row>
                    <xdr:rowOff>19050</xdr:rowOff>
                  </from>
                  <to>
                    <xdr:col>2</xdr:col>
                    <xdr:colOff>352425</xdr:colOff>
                    <xdr:row>88</xdr:row>
                    <xdr:rowOff>9525</xdr:rowOff>
                  </to>
                </anchor>
              </controlPr>
            </control>
          </mc:Choice>
        </mc:AlternateContent>
        <mc:AlternateContent xmlns:mc="http://schemas.openxmlformats.org/markup-compatibility/2006">
          <mc:Choice Requires="x14">
            <control shapeId="348422" r:id="rId154" name="Option Button 262">
              <controlPr defaultSize="0" autoFill="0" autoLine="0" autoPict="0">
                <anchor moveWithCells="1">
                  <from>
                    <xdr:col>2</xdr:col>
                    <xdr:colOff>47625</xdr:colOff>
                    <xdr:row>88</xdr:row>
                    <xdr:rowOff>19050</xdr:rowOff>
                  </from>
                  <to>
                    <xdr:col>2</xdr:col>
                    <xdr:colOff>352425</xdr:colOff>
                    <xdr:row>89</xdr:row>
                    <xdr:rowOff>9525</xdr:rowOff>
                  </to>
                </anchor>
              </controlPr>
            </control>
          </mc:Choice>
        </mc:AlternateContent>
        <mc:AlternateContent xmlns:mc="http://schemas.openxmlformats.org/markup-compatibility/2006">
          <mc:Choice Requires="x14">
            <control shapeId="348423" r:id="rId155" name="Option Button 263">
              <controlPr defaultSize="0" autoFill="0" autoLine="0" autoPict="0">
                <anchor moveWithCells="1">
                  <from>
                    <xdr:col>2</xdr:col>
                    <xdr:colOff>47625</xdr:colOff>
                    <xdr:row>89</xdr:row>
                    <xdr:rowOff>19050</xdr:rowOff>
                  </from>
                  <to>
                    <xdr:col>2</xdr:col>
                    <xdr:colOff>352425</xdr:colOff>
                    <xdr:row>90</xdr:row>
                    <xdr:rowOff>9525</xdr:rowOff>
                  </to>
                </anchor>
              </controlPr>
            </control>
          </mc:Choice>
        </mc:AlternateContent>
        <mc:AlternateContent xmlns:mc="http://schemas.openxmlformats.org/markup-compatibility/2006">
          <mc:Choice Requires="x14">
            <control shapeId="348424" r:id="rId156" name="Option Button 264">
              <controlPr defaultSize="0" autoFill="0" autoLine="0" autoPict="0">
                <anchor moveWithCells="1">
                  <from>
                    <xdr:col>2</xdr:col>
                    <xdr:colOff>47625</xdr:colOff>
                    <xdr:row>90</xdr:row>
                    <xdr:rowOff>19050</xdr:rowOff>
                  </from>
                  <to>
                    <xdr:col>2</xdr:col>
                    <xdr:colOff>352425</xdr:colOff>
                    <xdr:row>91</xdr:row>
                    <xdr:rowOff>9525</xdr:rowOff>
                  </to>
                </anchor>
              </controlPr>
            </control>
          </mc:Choice>
        </mc:AlternateContent>
        <mc:AlternateContent xmlns:mc="http://schemas.openxmlformats.org/markup-compatibility/2006">
          <mc:Choice Requires="x14">
            <control shapeId="348425" r:id="rId157" name="Group Box 265">
              <controlPr defaultSize="0" print="0" autoFill="0" autoPict="0">
                <anchor moveWithCells="1">
                  <from>
                    <xdr:col>2</xdr:col>
                    <xdr:colOff>0</xdr:colOff>
                    <xdr:row>86</xdr:row>
                    <xdr:rowOff>9525</xdr:rowOff>
                  </from>
                  <to>
                    <xdr:col>20</xdr:col>
                    <xdr:colOff>0</xdr:colOff>
                    <xdr:row>91</xdr:row>
                    <xdr:rowOff>9525</xdr:rowOff>
                  </to>
                </anchor>
              </controlPr>
            </control>
          </mc:Choice>
        </mc:AlternateContent>
        <mc:AlternateContent xmlns:mc="http://schemas.openxmlformats.org/markup-compatibility/2006">
          <mc:Choice Requires="x14">
            <control shapeId="348426" r:id="rId158" name="Check Box 266">
              <controlPr defaultSize="0" autoFill="0" autoLine="0" autoPict="0">
                <anchor moveWithCells="1">
                  <from>
                    <xdr:col>2</xdr:col>
                    <xdr:colOff>28575</xdr:colOff>
                    <xdr:row>91</xdr:row>
                    <xdr:rowOff>9525</xdr:rowOff>
                  </from>
                  <to>
                    <xdr:col>2</xdr:col>
                    <xdr:colOff>314325</xdr:colOff>
                    <xdr:row>92</xdr:row>
                    <xdr:rowOff>0</xdr:rowOff>
                  </to>
                </anchor>
              </controlPr>
            </control>
          </mc:Choice>
        </mc:AlternateContent>
        <mc:AlternateContent xmlns:mc="http://schemas.openxmlformats.org/markup-compatibility/2006">
          <mc:Choice Requires="x14">
            <control shapeId="348427" r:id="rId159" name="Check Box 267">
              <controlPr defaultSize="0" autoFill="0" autoLine="0" autoPict="0">
                <anchor moveWithCells="1">
                  <from>
                    <xdr:col>2</xdr:col>
                    <xdr:colOff>28575</xdr:colOff>
                    <xdr:row>92</xdr:row>
                    <xdr:rowOff>9525</xdr:rowOff>
                  </from>
                  <to>
                    <xdr:col>2</xdr:col>
                    <xdr:colOff>314325</xdr:colOff>
                    <xdr:row>93</xdr:row>
                    <xdr:rowOff>0</xdr:rowOff>
                  </to>
                </anchor>
              </controlPr>
            </control>
          </mc:Choice>
        </mc:AlternateContent>
        <mc:AlternateContent xmlns:mc="http://schemas.openxmlformats.org/markup-compatibility/2006">
          <mc:Choice Requires="x14">
            <control shapeId="348431" r:id="rId160" name="Option Button 271">
              <controlPr defaultSize="0" autoFill="0" autoLine="0" autoPict="0">
                <anchor moveWithCells="1">
                  <from>
                    <xdr:col>2</xdr:col>
                    <xdr:colOff>57150</xdr:colOff>
                    <xdr:row>103</xdr:row>
                    <xdr:rowOff>9525</xdr:rowOff>
                  </from>
                  <to>
                    <xdr:col>2</xdr:col>
                    <xdr:colOff>361950</xdr:colOff>
                    <xdr:row>104</xdr:row>
                    <xdr:rowOff>9525</xdr:rowOff>
                  </to>
                </anchor>
              </controlPr>
            </control>
          </mc:Choice>
        </mc:AlternateContent>
        <mc:AlternateContent xmlns:mc="http://schemas.openxmlformats.org/markup-compatibility/2006">
          <mc:Choice Requires="x14">
            <control shapeId="348432" r:id="rId161" name="Check Box 272">
              <controlPr defaultSize="0" autoFill="0" autoLine="0" autoPict="0">
                <anchor moveWithCells="1">
                  <from>
                    <xdr:col>2</xdr:col>
                    <xdr:colOff>47625</xdr:colOff>
                    <xdr:row>562</xdr:row>
                    <xdr:rowOff>9525</xdr:rowOff>
                  </from>
                  <to>
                    <xdr:col>2</xdr:col>
                    <xdr:colOff>314325</xdr:colOff>
                    <xdr:row>563</xdr:row>
                    <xdr:rowOff>9525</xdr:rowOff>
                  </to>
                </anchor>
              </controlPr>
            </control>
          </mc:Choice>
        </mc:AlternateContent>
        <mc:AlternateContent xmlns:mc="http://schemas.openxmlformats.org/markup-compatibility/2006">
          <mc:Choice Requires="x14">
            <control shapeId="348434" r:id="rId162" name="Check Box 274">
              <controlPr defaultSize="0" autoFill="0" autoLine="0" autoPict="0">
                <anchor moveWithCells="1">
                  <from>
                    <xdr:col>2</xdr:col>
                    <xdr:colOff>38100</xdr:colOff>
                    <xdr:row>116</xdr:row>
                    <xdr:rowOff>0</xdr:rowOff>
                  </from>
                  <to>
                    <xdr:col>2</xdr:col>
                    <xdr:colOff>342900</xdr:colOff>
                    <xdr:row>116</xdr:row>
                    <xdr:rowOff>219075</xdr:rowOff>
                  </to>
                </anchor>
              </controlPr>
            </control>
          </mc:Choice>
        </mc:AlternateContent>
        <mc:AlternateContent xmlns:mc="http://schemas.openxmlformats.org/markup-compatibility/2006">
          <mc:Choice Requires="x14">
            <control shapeId="348435" r:id="rId163" name="Check Box 275">
              <controlPr defaultSize="0" autoFill="0" autoLine="0" autoPict="0">
                <anchor moveWithCells="1">
                  <from>
                    <xdr:col>2</xdr:col>
                    <xdr:colOff>38100</xdr:colOff>
                    <xdr:row>121</xdr:row>
                    <xdr:rowOff>0</xdr:rowOff>
                  </from>
                  <to>
                    <xdr:col>2</xdr:col>
                    <xdr:colOff>342900</xdr:colOff>
                    <xdr:row>121</xdr:row>
                    <xdr:rowOff>219075</xdr:rowOff>
                  </to>
                </anchor>
              </controlPr>
            </control>
          </mc:Choice>
        </mc:AlternateContent>
        <mc:AlternateContent xmlns:mc="http://schemas.openxmlformats.org/markup-compatibility/2006">
          <mc:Choice Requires="x14">
            <control shapeId="348436" r:id="rId164" name="Check Box 276">
              <controlPr defaultSize="0" autoFill="0" autoLine="0" autoPict="0">
                <anchor moveWithCells="1">
                  <from>
                    <xdr:col>2</xdr:col>
                    <xdr:colOff>38100</xdr:colOff>
                    <xdr:row>125</xdr:row>
                    <xdr:rowOff>0</xdr:rowOff>
                  </from>
                  <to>
                    <xdr:col>2</xdr:col>
                    <xdr:colOff>342900</xdr:colOff>
                    <xdr:row>125</xdr:row>
                    <xdr:rowOff>219075</xdr:rowOff>
                  </to>
                </anchor>
              </controlPr>
            </control>
          </mc:Choice>
        </mc:AlternateContent>
        <mc:AlternateContent xmlns:mc="http://schemas.openxmlformats.org/markup-compatibility/2006">
          <mc:Choice Requires="x14">
            <control shapeId="348437" r:id="rId165" name="Check Box 277">
              <controlPr locked="0" defaultSize="0" autoFill="0" autoLine="0" autoPict="0">
                <anchor moveWithCells="1">
                  <from>
                    <xdr:col>2</xdr:col>
                    <xdr:colOff>47625</xdr:colOff>
                    <xdr:row>557</xdr:row>
                    <xdr:rowOff>9525</xdr:rowOff>
                  </from>
                  <to>
                    <xdr:col>2</xdr:col>
                    <xdr:colOff>314325</xdr:colOff>
                    <xdr:row>558</xdr:row>
                    <xdr:rowOff>9525</xdr:rowOff>
                  </to>
                </anchor>
              </controlPr>
            </control>
          </mc:Choice>
        </mc:AlternateContent>
        <mc:AlternateContent xmlns:mc="http://schemas.openxmlformats.org/markup-compatibility/2006">
          <mc:Choice Requires="x14">
            <control shapeId="348438" r:id="rId166" name="Check Box 278">
              <controlPr defaultSize="0" autoFill="0" autoLine="0" autoPict="0">
                <anchor moveWithCells="1">
                  <from>
                    <xdr:col>2</xdr:col>
                    <xdr:colOff>47625</xdr:colOff>
                    <xdr:row>558</xdr:row>
                    <xdr:rowOff>9525</xdr:rowOff>
                  </from>
                  <to>
                    <xdr:col>2</xdr:col>
                    <xdr:colOff>314325</xdr:colOff>
                    <xdr:row>559</xdr:row>
                    <xdr:rowOff>9525</xdr:rowOff>
                  </to>
                </anchor>
              </controlPr>
            </control>
          </mc:Choice>
        </mc:AlternateContent>
        <mc:AlternateContent xmlns:mc="http://schemas.openxmlformats.org/markup-compatibility/2006">
          <mc:Choice Requires="x14">
            <control shapeId="348441" r:id="rId167" name="Check Box 281">
              <controlPr defaultSize="0" autoFill="0" autoLine="0" autoPict="0">
                <anchor moveWithCells="1">
                  <from>
                    <xdr:col>2</xdr:col>
                    <xdr:colOff>47625</xdr:colOff>
                    <xdr:row>561</xdr:row>
                    <xdr:rowOff>9525</xdr:rowOff>
                  </from>
                  <to>
                    <xdr:col>2</xdr:col>
                    <xdr:colOff>314325</xdr:colOff>
                    <xdr:row>562</xdr:row>
                    <xdr:rowOff>9525</xdr:rowOff>
                  </to>
                </anchor>
              </controlPr>
            </control>
          </mc:Choice>
        </mc:AlternateContent>
        <mc:AlternateContent xmlns:mc="http://schemas.openxmlformats.org/markup-compatibility/2006">
          <mc:Choice Requires="x14">
            <control shapeId="348442" r:id="rId168" name="Check Box 282">
              <controlPr defaultSize="0" autoFill="0" autoLine="0" autoPict="0">
                <anchor moveWithCells="1">
                  <from>
                    <xdr:col>2</xdr:col>
                    <xdr:colOff>47625</xdr:colOff>
                    <xdr:row>561</xdr:row>
                    <xdr:rowOff>9525</xdr:rowOff>
                  </from>
                  <to>
                    <xdr:col>2</xdr:col>
                    <xdr:colOff>314325</xdr:colOff>
                    <xdr:row>562</xdr:row>
                    <xdr:rowOff>9525</xdr:rowOff>
                  </to>
                </anchor>
              </controlPr>
            </control>
          </mc:Choice>
        </mc:AlternateContent>
        <mc:AlternateContent xmlns:mc="http://schemas.openxmlformats.org/markup-compatibility/2006">
          <mc:Choice Requires="x14">
            <control shapeId="348443" r:id="rId169" name="Check Box 283">
              <controlPr defaultSize="0" autoFill="0" autoLine="0" autoPict="0">
                <anchor moveWithCells="1">
                  <from>
                    <xdr:col>2</xdr:col>
                    <xdr:colOff>38100</xdr:colOff>
                    <xdr:row>118</xdr:row>
                    <xdr:rowOff>0</xdr:rowOff>
                  </from>
                  <to>
                    <xdr:col>2</xdr:col>
                    <xdr:colOff>342900</xdr:colOff>
                    <xdr:row>118</xdr:row>
                    <xdr:rowOff>219075</xdr:rowOff>
                  </to>
                </anchor>
              </controlPr>
            </control>
          </mc:Choice>
        </mc:AlternateContent>
        <mc:AlternateContent xmlns:mc="http://schemas.openxmlformats.org/markup-compatibility/2006">
          <mc:Choice Requires="x14">
            <control shapeId="348467" r:id="rId170" name="Check Box 307">
              <controlPr defaultSize="0" autoFill="0" autoLine="0" autoPict="0">
                <anchor moveWithCells="1">
                  <from>
                    <xdr:col>2</xdr:col>
                    <xdr:colOff>9525</xdr:colOff>
                    <xdr:row>465</xdr:row>
                    <xdr:rowOff>171450</xdr:rowOff>
                  </from>
                  <to>
                    <xdr:col>2</xdr:col>
                    <xdr:colOff>323850</xdr:colOff>
                    <xdr:row>467</xdr:row>
                    <xdr:rowOff>0</xdr:rowOff>
                  </to>
                </anchor>
              </controlPr>
            </control>
          </mc:Choice>
        </mc:AlternateContent>
        <mc:AlternateContent xmlns:mc="http://schemas.openxmlformats.org/markup-compatibility/2006">
          <mc:Choice Requires="x14">
            <control shapeId="348468" r:id="rId171" name="Check Box 308">
              <controlPr defaultSize="0" autoFill="0" autoLine="0" autoPict="0">
                <anchor moveWithCells="1">
                  <from>
                    <xdr:col>2</xdr:col>
                    <xdr:colOff>28575</xdr:colOff>
                    <xdr:row>485</xdr:row>
                    <xdr:rowOff>0</xdr:rowOff>
                  </from>
                  <to>
                    <xdr:col>2</xdr:col>
                    <xdr:colOff>333375</xdr:colOff>
                    <xdr:row>486</xdr:row>
                    <xdr:rowOff>0</xdr:rowOff>
                  </to>
                </anchor>
              </controlPr>
            </control>
          </mc:Choice>
        </mc:AlternateContent>
        <mc:AlternateContent xmlns:mc="http://schemas.openxmlformats.org/markup-compatibility/2006">
          <mc:Choice Requires="x14">
            <control shapeId="348469" r:id="rId172" name="Check Box 309">
              <controlPr defaultSize="0" autoFill="0" autoLine="0" autoPict="0">
                <anchor moveWithCells="1">
                  <from>
                    <xdr:col>2</xdr:col>
                    <xdr:colOff>28575</xdr:colOff>
                    <xdr:row>487</xdr:row>
                    <xdr:rowOff>0</xdr:rowOff>
                  </from>
                  <to>
                    <xdr:col>2</xdr:col>
                    <xdr:colOff>333375</xdr:colOff>
                    <xdr:row>487</xdr:row>
                    <xdr:rowOff>219075</xdr:rowOff>
                  </to>
                </anchor>
              </controlPr>
            </control>
          </mc:Choice>
        </mc:AlternateContent>
        <mc:AlternateContent xmlns:mc="http://schemas.openxmlformats.org/markup-compatibility/2006">
          <mc:Choice Requires="x14">
            <control shapeId="348471" r:id="rId173" name="Check Box 311">
              <controlPr defaultSize="0" autoFill="0" autoLine="0" autoPict="0">
                <anchor moveWithCells="1">
                  <from>
                    <xdr:col>2</xdr:col>
                    <xdr:colOff>28575</xdr:colOff>
                    <xdr:row>471</xdr:row>
                    <xdr:rowOff>0</xdr:rowOff>
                  </from>
                  <to>
                    <xdr:col>2</xdr:col>
                    <xdr:colOff>333375</xdr:colOff>
                    <xdr:row>472</xdr:row>
                    <xdr:rowOff>0</xdr:rowOff>
                  </to>
                </anchor>
              </controlPr>
            </control>
          </mc:Choice>
        </mc:AlternateContent>
        <mc:AlternateContent xmlns:mc="http://schemas.openxmlformats.org/markup-compatibility/2006">
          <mc:Choice Requires="x14">
            <control shapeId="348472" r:id="rId174" name="Check Box 312">
              <controlPr defaultSize="0" autoFill="0" autoLine="0" autoPict="0">
                <anchor moveWithCells="1">
                  <from>
                    <xdr:col>2</xdr:col>
                    <xdr:colOff>28575</xdr:colOff>
                    <xdr:row>473</xdr:row>
                    <xdr:rowOff>0</xdr:rowOff>
                  </from>
                  <to>
                    <xdr:col>2</xdr:col>
                    <xdr:colOff>333375</xdr:colOff>
                    <xdr:row>473</xdr:row>
                    <xdr:rowOff>219075</xdr:rowOff>
                  </to>
                </anchor>
              </controlPr>
            </control>
          </mc:Choice>
        </mc:AlternateContent>
        <mc:AlternateContent xmlns:mc="http://schemas.openxmlformats.org/markup-compatibility/2006">
          <mc:Choice Requires="x14">
            <control shapeId="348473" r:id="rId175" name="Check Box 313">
              <controlPr defaultSize="0" autoFill="0" autoLine="0" autoPict="0">
                <anchor moveWithCells="1">
                  <from>
                    <xdr:col>2</xdr:col>
                    <xdr:colOff>28575</xdr:colOff>
                    <xdr:row>475</xdr:row>
                    <xdr:rowOff>0</xdr:rowOff>
                  </from>
                  <to>
                    <xdr:col>2</xdr:col>
                    <xdr:colOff>333375</xdr:colOff>
                    <xdr:row>475</xdr:row>
                    <xdr:rowOff>219075</xdr:rowOff>
                  </to>
                </anchor>
              </controlPr>
            </control>
          </mc:Choice>
        </mc:AlternateContent>
        <mc:AlternateContent xmlns:mc="http://schemas.openxmlformats.org/markup-compatibility/2006">
          <mc:Choice Requires="x14">
            <control shapeId="348474" r:id="rId176" name="Check Box 314">
              <controlPr defaultSize="0" autoFill="0" autoLine="0" autoPict="0">
                <anchor moveWithCells="1">
                  <from>
                    <xdr:col>2</xdr:col>
                    <xdr:colOff>47625</xdr:colOff>
                    <xdr:row>566</xdr:row>
                    <xdr:rowOff>9525</xdr:rowOff>
                  </from>
                  <to>
                    <xdr:col>2</xdr:col>
                    <xdr:colOff>333375</xdr:colOff>
                    <xdr:row>567</xdr:row>
                    <xdr:rowOff>0</xdr:rowOff>
                  </to>
                </anchor>
              </controlPr>
            </control>
          </mc:Choice>
        </mc:AlternateContent>
        <mc:AlternateContent xmlns:mc="http://schemas.openxmlformats.org/markup-compatibility/2006">
          <mc:Choice Requires="x14">
            <control shapeId="348475" r:id="rId177" name="Group Box 315">
              <controlPr defaultSize="0" autoFill="0" autoPict="0">
                <anchor moveWithCells="1">
                  <from>
                    <xdr:col>10</xdr:col>
                    <xdr:colOff>9525</xdr:colOff>
                    <xdr:row>62</xdr:row>
                    <xdr:rowOff>0</xdr:rowOff>
                  </from>
                  <to>
                    <xdr:col>19</xdr:col>
                    <xdr:colOff>390525</xdr:colOff>
                    <xdr:row>64</xdr:row>
                    <xdr:rowOff>200025</xdr:rowOff>
                  </to>
                </anchor>
              </controlPr>
            </control>
          </mc:Choice>
        </mc:AlternateContent>
        <mc:AlternateContent xmlns:mc="http://schemas.openxmlformats.org/markup-compatibility/2006">
          <mc:Choice Requires="x14">
            <control shapeId="348476" r:id="rId178" name="Option Button 316">
              <controlPr defaultSize="0" autoFill="0" autoLine="0" autoPict="0">
                <anchor moveWithCells="1">
                  <from>
                    <xdr:col>12</xdr:col>
                    <xdr:colOff>285750</xdr:colOff>
                    <xdr:row>62</xdr:row>
                    <xdr:rowOff>0</xdr:rowOff>
                  </from>
                  <to>
                    <xdr:col>12</xdr:col>
                    <xdr:colOff>514350</xdr:colOff>
                    <xdr:row>62</xdr:row>
                    <xdr:rowOff>200025</xdr:rowOff>
                  </to>
                </anchor>
              </controlPr>
            </control>
          </mc:Choice>
        </mc:AlternateContent>
        <mc:AlternateContent xmlns:mc="http://schemas.openxmlformats.org/markup-compatibility/2006">
          <mc:Choice Requires="x14">
            <control shapeId="348477" r:id="rId179" name="Option Button 317">
              <controlPr defaultSize="0" autoFill="0" autoLine="0" autoPict="0">
                <anchor moveWithCells="1">
                  <from>
                    <xdr:col>12</xdr:col>
                    <xdr:colOff>285750</xdr:colOff>
                    <xdr:row>62</xdr:row>
                    <xdr:rowOff>200025</xdr:rowOff>
                  </from>
                  <to>
                    <xdr:col>12</xdr:col>
                    <xdr:colOff>514350</xdr:colOff>
                    <xdr:row>63</xdr:row>
                    <xdr:rowOff>190500</xdr:rowOff>
                  </to>
                </anchor>
              </controlPr>
            </control>
          </mc:Choice>
        </mc:AlternateContent>
        <mc:AlternateContent xmlns:mc="http://schemas.openxmlformats.org/markup-compatibility/2006">
          <mc:Choice Requires="x14">
            <control shapeId="348479" r:id="rId180" name="Check Box 319">
              <controlPr defaultSize="0" autoFill="0" autoLine="0" autoPict="0">
                <anchor moveWithCells="1">
                  <from>
                    <xdr:col>12</xdr:col>
                    <xdr:colOff>219075</xdr:colOff>
                    <xdr:row>485</xdr:row>
                    <xdr:rowOff>9525</xdr:rowOff>
                  </from>
                  <to>
                    <xdr:col>14</xdr:col>
                    <xdr:colOff>28575</xdr:colOff>
                    <xdr:row>486</xdr:row>
                    <xdr:rowOff>19050</xdr:rowOff>
                  </to>
                </anchor>
              </controlPr>
            </control>
          </mc:Choice>
        </mc:AlternateContent>
        <mc:AlternateContent xmlns:mc="http://schemas.openxmlformats.org/markup-compatibility/2006">
          <mc:Choice Requires="x14">
            <control shapeId="348480" r:id="rId181" name="Check Box 320">
              <controlPr defaultSize="0" autoFill="0" autoLine="0" autoPict="0">
                <anchor moveWithCells="1">
                  <from>
                    <xdr:col>12</xdr:col>
                    <xdr:colOff>219075</xdr:colOff>
                    <xdr:row>487</xdr:row>
                    <xdr:rowOff>9525</xdr:rowOff>
                  </from>
                  <to>
                    <xdr:col>14</xdr:col>
                    <xdr:colOff>28575</xdr:colOff>
                    <xdr:row>488</xdr:row>
                    <xdr:rowOff>19050</xdr:rowOff>
                  </to>
                </anchor>
              </controlPr>
            </control>
          </mc:Choice>
        </mc:AlternateContent>
        <mc:AlternateContent xmlns:mc="http://schemas.openxmlformats.org/markup-compatibility/2006">
          <mc:Choice Requires="x14">
            <control shapeId="348481" r:id="rId182" name="Group Box 321">
              <controlPr defaultSize="0" print="0" autoFill="0" autoPict="0">
                <anchor moveWithCells="1">
                  <from>
                    <xdr:col>2</xdr:col>
                    <xdr:colOff>0</xdr:colOff>
                    <xdr:row>485</xdr:row>
                    <xdr:rowOff>0</xdr:rowOff>
                  </from>
                  <to>
                    <xdr:col>20</xdr:col>
                    <xdr:colOff>0</xdr:colOff>
                    <xdr:row>486</xdr:row>
                    <xdr:rowOff>0</xdr:rowOff>
                  </to>
                </anchor>
              </controlPr>
            </control>
          </mc:Choice>
        </mc:AlternateContent>
        <mc:AlternateContent xmlns:mc="http://schemas.openxmlformats.org/markup-compatibility/2006">
          <mc:Choice Requires="x14">
            <control shapeId="348482" r:id="rId183" name="Option Button 322">
              <controlPr defaultSize="0" autoFill="0" autoLine="0" autoPict="0">
                <anchor moveWithCells="1">
                  <from>
                    <xdr:col>8</xdr:col>
                    <xdr:colOff>381000</xdr:colOff>
                    <xdr:row>485</xdr:row>
                    <xdr:rowOff>19050</xdr:rowOff>
                  </from>
                  <to>
                    <xdr:col>11</xdr:col>
                    <xdr:colOff>19050</xdr:colOff>
                    <xdr:row>486</xdr:row>
                    <xdr:rowOff>0</xdr:rowOff>
                  </to>
                </anchor>
              </controlPr>
            </control>
          </mc:Choice>
        </mc:AlternateContent>
        <mc:AlternateContent xmlns:mc="http://schemas.openxmlformats.org/markup-compatibility/2006">
          <mc:Choice Requires="x14">
            <control shapeId="348483" r:id="rId184" name="Option Button 323">
              <controlPr defaultSize="0" autoFill="0" autoLine="0" autoPict="0">
                <anchor moveWithCells="1">
                  <from>
                    <xdr:col>11</xdr:col>
                    <xdr:colOff>38100</xdr:colOff>
                    <xdr:row>485</xdr:row>
                    <xdr:rowOff>19050</xdr:rowOff>
                  </from>
                  <to>
                    <xdr:col>12</xdr:col>
                    <xdr:colOff>66675</xdr:colOff>
                    <xdr:row>486</xdr:row>
                    <xdr:rowOff>0</xdr:rowOff>
                  </to>
                </anchor>
              </controlPr>
            </control>
          </mc:Choice>
        </mc:AlternateContent>
        <mc:AlternateContent xmlns:mc="http://schemas.openxmlformats.org/markup-compatibility/2006">
          <mc:Choice Requires="x14">
            <control shapeId="348484" r:id="rId185" name="Option Button 324">
              <controlPr defaultSize="0" autoFill="0" autoLine="0" autoPict="0">
                <anchor moveWithCells="1">
                  <from>
                    <xdr:col>6</xdr:col>
                    <xdr:colOff>428625</xdr:colOff>
                    <xdr:row>485</xdr:row>
                    <xdr:rowOff>19050</xdr:rowOff>
                  </from>
                  <to>
                    <xdr:col>8</xdr:col>
                    <xdr:colOff>400050</xdr:colOff>
                    <xdr:row>485</xdr:row>
                    <xdr:rowOff>219075</xdr:rowOff>
                  </to>
                </anchor>
              </controlPr>
            </control>
          </mc:Choice>
        </mc:AlternateContent>
        <mc:AlternateContent xmlns:mc="http://schemas.openxmlformats.org/markup-compatibility/2006">
          <mc:Choice Requires="x14">
            <control shapeId="348485" r:id="rId186" name="Group Box 325">
              <controlPr defaultSize="0" print="0" autoFill="0" autoPict="0">
                <anchor moveWithCells="1">
                  <from>
                    <xdr:col>2</xdr:col>
                    <xdr:colOff>0</xdr:colOff>
                    <xdr:row>487</xdr:row>
                    <xdr:rowOff>0</xdr:rowOff>
                  </from>
                  <to>
                    <xdr:col>20</xdr:col>
                    <xdr:colOff>9525</xdr:colOff>
                    <xdr:row>488</xdr:row>
                    <xdr:rowOff>0</xdr:rowOff>
                  </to>
                </anchor>
              </controlPr>
            </control>
          </mc:Choice>
        </mc:AlternateContent>
        <mc:AlternateContent xmlns:mc="http://schemas.openxmlformats.org/markup-compatibility/2006">
          <mc:Choice Requires="x14">
            <control shapeId="348486" r:id="rId187" name="Option Button 326">
              <controlPr defaultSize="0" autoFill="0" autoLine="0" autoPict="0">
                <anchor moveWithCells="1">
                  <from>
                    <xdr:col>8</xdr:col>
                    <xdr:colOff>371475</xdr:colOff>
                    <xdr:row>487</xdr:row>
                    <xdr:rowOff>19050</xdr:rowOff>
                  </from>
                  <to>
                    <xdr:col>11</xdr:col>
                    <xdr:colOff>9525</xdr:colOff>
                    <xdr:row>487</xdr:row>
                    <xdr:rowOff>209550</xdr:rowOff>
                  </to>
                </anchor>
              </controlPr>
            </control>
          </mc:Choice>
        </mc:AlternateContent>
        <mc:AlternateContent xmlns:mc="http://schemas.openxmlformats.org/markup-compatibility/2006">
          <mc:Choice Requires="x14">
            <control shapeId="348487" r:id="rId188" name="Option Button 327">
              <controlPr defaultSize="0" autoFill="0" autoLine="0" autoPict="0">
                <anchor moveWithCells="1">
                  <from>
                    <xdr:col>11</xdr:col>
                    <xdr:colOff>38100</xdr:colOff>
                    <xdr:row>487</xdr:row>
                    <xdr:rowOff>19050</xdr:rowOff>
                  </from>
                  <to>
                    <xdr:col>12</xdr:col>
                    <xdr:colOff>66675</xdr:colOff>
                    <xdr:row>487</xdr:row>
                    <xdr:rowOff>209550</xdr:rowOff>
                  </to>
                </anchor>
              </controlPr>
            </control>
          </mc:Choice>
        </mc:AlternateContent>
        <mc:AlternateContent xmlns:mc="http://schemas.openxmlformats.org/markup-compatibility/2006">
          <mc:Choice Requires="x14">
            <control shapeId="348488" r:id="rId189" name="Option Button 328">
              <controlPr defaultSize="0" autoFill="0" autoLine="0" autoPict="0">
                <anchor moveWithCells="1">
                  <from>
                    <xdr:col>6</xdr:col>
                    <xdr:colOff>419100</xdr:colOff>
                    <xdr:row>487</xdr:row>
                    <xdr:rowOff>19050</xdr:rowOff>
                  </from>
                  <to>
                    <xdr:col>8</xdr:col>
                    <xdr:colOff>400050</xdr:colOff>
                    <xdr:row>487</xdr:row>
                    <xdr:rowOff>200025</xdr:rowOff>
                  </to>
                </anchor>
              </controlPr>
            </control>
          </mc:Choice>
        </mc:AlternateContent>
        <mc:AlternateContent xmlns:mc="http://schemas.openxmlformats.org/markup-compatibility/2006">
          <mc:Choice Requires="x14">
            <control shapeId="348489" r:id="rId190" name="Group Box 329">
              <controlPr defaultSize="0" print="0" autoFill="0" autoPict="0">
                <anchor moveWithCells="1">
                  <from>
                    <xdr:col>2</xdr:col>
                    <xdr:colOff>0</xdr:colOff>
                    <xdr:row>486</xdr:row>
                    <xdr:rowOff>0</xdr:rowOff>
                  </from>
                  <to>
                    <xdr:col>20</xdr:col>
                    <xdr:colOff>9525</xdr:colOff>
                    <xdr:row>487</xdr:row>
                    <xdr:rowOff>0</xdr:rowOff>
                  </to>
                </anchor>
              </controlPr>
            </control>
          </mc:Choice>
        </mc:AlternateContent>
        <mc:AlternateContent xmlns:mc="http://schemas.openxmlformats.org/markup-compatibility/2006">
          <mc:Choice Requires="x14">
            <control shapeId="348490" r:id="rId191" name="Group Box 330">
              <controlPr defaultSize="0" print="0" autoFill="0" autoPict="0">
                <anchor moveWithCells="1">
                  <from>
                    <xdr:col>2</xdr:col>
                    <xdr:colOff>0</xdr:colOff>
                    <xdr:row>488</xdr:row>
                    <xdr:rowOff>0</xdr:rowOff>
                  </from>
                  <to>
                    <xdr:col>20</xdr:col>
                    <xdr:colOff>9525</xdr:colOff>
                    <xdr:row>489</xdr:row>
                    <xdr:rowOff>0</xdr:rowOff>
                  </to>
                </anchor>
              </controlPr>
            </control>
          </mc:Choice>
        </mc:AlternateContent>
        <mc:AlternateContent xmlns:mc="http://schemas.openxmlformats.org/markup-compatibility/2006">
          <mc:Choice Requires="x14">
            <control shapeId="348491" r:id="rId192" name="Check Box 331">
              <controlPr defaultSize="0" autoFill="0" autoLine="0" autoPict="0">
                <anchor moveWithCells="1">
                  <from>
                    <xdr:col>2</xdr:col>
                    <xdr:colOff>28575</xdr:colOff>
                    <xdr:row>486</xdr:row>
                    <xdr:rowOff>0</xdr:rowOff>
                  </from>
                  <to>
                    <xdr:col>2</xdr:col>
                    <xdr:colOff>333375</xdr:colOff>
                    <xdr:row>486</xdr:row>
                    <xdr:rowOff>219075</xdr:rowOff>
                  </to>
                </anchor>
              </controlPr>
            </control>
          </mc:Choice>
        </mc:AlternateContent>
        <mc:AlternateContent xmlns:mc="http://schemas.openxmlformats.org/markup-compatibility/2006">
          <mc:Choice Requires="x14">
            <control shapeId="348492" r:id="rId193" name="Check Box 332">
              <controlPr defaultSize="0" autoFill="0" autoLine="0" autoPict="0">
                <anchor moveWithCells="1">
                  <from>
                    <xdr:col>2</xdr:col>
                    <xdr:colOff>28575</xdr:colOff>
                    <xdr:row>488</xdr:row>
                    <xdr:rowOff>0</xdr:rowOff>
                  </from>
                  <to>
                    <xdr:col>2</xdr:col>
                    <xdr:colOff>333375</xdr:colOff>
                    <xdr:row>488</xdr:row>
                    <xdr:rowOff>219075</xdr:rowOff>
                  </to>
                </anchor>
              </controlPr>
            </control>
          </mc:Choice>
        </mc:AlternateContent>
        <mc:AlternateContent xmlns:mc="http://schemas.openxmlformats.org/markup-compatibility/2006">
          <mc:Choice Requires="x14">
            <control shapeId="348495" r:id="rId194" name="Option Button 335">
              <controlPr defaultSize="0" autoFill="0" autoLine="0" autoPict="0">
                <anchor moveWithCells="1">
                  <from>
                    <xdr:col>8</xdr:col>
                    <xdr:colOff>371475</xdr:colOff>
                    <xdr:row>486</xdr:row>
                    <xdr:rowOff>19050</xdr:rowOff>
                  </from>
                  <to>
                    <xdr:col>11</xdr:col>
                    <xdr:colOff>9525</xdr:colOff>
                    <xdr:row>486</xdr:row>
                    <xdr:rowOff>209550</xdr:rowOff>
                  </to>
                </anchor>
              </controlPr>
            </control>
          </mc:Choice>
        </mc:AlternateContent>
        <mc:AlternateContent xmlns:mc="http://schemas.openxmlformats.org/markup-compatibility/2006">
          <mc:Choice Requires="x14">
            <control shapeId="348496" r:id="rId195" name="Option Button 336">
              <controlPr defaultSize="0" autoFill="0" autoLine="0" autoPict="0">
                <anchor moveWithCells="1">
                  <from>
                    <xdr:col>11</xdr:col>
                    <xdr:colOff>38100</xdr:colOff>
                    <xdr:row>486</xdr:row>
                    <xdr:rowOff>19050</xdr:rowOff>
                  </from>
                  <to>
                    <xdr:col>12</xdr:col>
                    <xdr:colOff>66675</xdr:colOff>
                    <xdr:row>486</xdr:row>
                    <xdr:rowOff>209550</xdr:rowOff>
                  </to>
                </anchor>
              </controlPr>
            </control>
          </mc:Choice>
        </mc:AlternateContent>
        <mc:AlternateContent xmlns:mc="http://schemas.openxmlformats.org/markup-compatibility/2006">
          <mc:Choice Requires="x14">
            <control shapeId="348497" r:id="rId196" name="Option Button 337">
              <controlPr defaultSize="0" autoFill="0" autoLine="0" autoPict="0">
                <anchor moveWithCells="1">
                  <from>
                    <xdr:col>6</xdr:col>
                    <xdr:colOff>419100</xdr:colOff>
                    <xdr:row>486</xdr:row>
                    <xdr:rowOff>28575</xdr:rowOff>
                  </from>
                  <to>
                    <xdr:col>8</xdr:col>
                    <xdr:colOff>400050</xdr:colOff>
                    <xdr:row>486</xdr:row>
                    <xdr:rowOff>209550</xdr:rowOff>
                  </to>
                </anchor>
              </controlPr>
            </control>
          </mc:Choice>
        </mc:AlternateContent>
        <mc:AlternateContent xmlns:mc="http://schemas.openxmlformats.org/markup-compatibility/2006">
          <mc:Choice Requires="x14">
            <control shapeId="348498" r:id="rId197" name="Option Button 338">
              <controlPr defaultSize="0" autoFill="0" autoLine="0" autoPict="0">
                <anchor moveWithCells="1">
                  <from>
                    <xdr:col>8</xdr:col>
                    <xdr:colOff>371475</xdr:colOff>
                    <xdr:row>488</xdr:row>
                    <xdr:rowOff>19050</xdr:rowOff>
                  </from>
                  <to>
                    <xdr:col>11</xdr:col>
                    <xdr:colOff>9525</xdr:colOff>
                    <xdr:row>488</xdr:row>
                    <xdr:rowOff>209550</xdr:rowOff>
                  </to>
                </anchor>
              </controlPr>
            </control>
          </mc:Choice>
        </mc:AlternateContent>
        <mc:AlternateContent xmlns:mc="http://schemas.openxmlformats.org/markup-compatibility/2006">
          <mc:Choice Requires="x14">
            <control shapeId="348499" r:id="rId198" name="Option Button 339">
              <controlPr defaultSize="0" autoFill="0" autoLine="0" autoPict="0">
                <anchor moveWithCells="1">
                  <from>
                    <xdr:col>11</xdr:col>
                    <xdr:colOff>38100</xdr:colOff>
                    <xdr:row>488</xdr:row>
                    <xdr:rowOff>19050</xdr:rowOff>
                  </from>
                  <to>
                    <xdr:col>12</xdr:col>
                    <xdr:colOff>66675</xdr:colOff>
                    <xdr:row>488</xdr:row>
                    <xdr:rowOff>209550</xdr:rowOff>
                  </to>
                </anchor>
              </controlPr>
            </control>
          </mc:Choice>
        </mc:AlternateContent>
        <mc:AlternateContent xmlns:mc="http://schemas.openxmlformats.org/markup-compatibility/2006">
          <mc:Choice Requires="x14">
            <control shapeId="348500" r:id="rId199" name="Option Button 340">
              <controlPr defaultSize="0" autoFill="0" autoLine="0" autoPict="0">
                <anchor moveWithCells="1">
                  <from>
                    <xdr:col>6</xdr:col>
                    <xdr:colOff>419100</xdr:colOff>
                    <xdr:row>488</xdr:row>
                    <xdr:rowOff>19050</xdr:rowOff>
                  </from>
                  <to>
                    <xdr:col>8</xdr:col>
                    <xdr:colOff>400050</xdr:colOff>
                    <xdr:row>488</xdr:row>
                    <xdr:rowOff>200025</xdr:rowOff>
                  </to>
                </anchor>
              </controlPr>
            </control>
          </mc:Choice>
        </mc:AlternateContent>
        <mc:AlternateContent xmlns:mc="http://schemas.openxmlformats.org/markup-compatibility/2006">
          <mc:Choice Requires="x14">
            <control shapeId="348501" r:id="rId200" name="Check Box 341">
              <controlPr defaultSize="0" autoFill="0" autoLine="0" autoPict="0">
                <anchor moveWithCells="1">
                  <from>
                    <xdr:col>12</xdr:col>
                    <xdr:colOff>219075</xdr:colOff>
                    <xdr:row>486</xdr:row>
                    <xdr:rowOff>9525</xdr:rowOff>
                  </from>
                  <to>
                    <xdr:col>14</xdr:col>
                    <xdr:colOff>28575</xdr:colOff>
                    <xdr:row>487</xdr:row>
                    <xdr:rowOff>19050</xdr:rowOff>
                  </to>
                </anchor>
              </controlPr>
            </control>
          </mc:Choice>
        </mc:AlternateContent>
        <mc:AlternateContent xmlns:mc="http://schemas.openxmlformats.org/markup-compatibility/2006">
          <mc:Choice Requires="x14">
            <control shapeId="348502" r:id="rId201" name="Check Box 342">
              <controlPr defaultSize="0" autoFill="0" autoLine="0" autoPict="0">
                <anchor moveWithCells="1">
                  <from>
                    <xdr:col>12</xdr:col>
                    <xdr:colOff>219075</xdr:colOff>
                    <xdr:row>488</xdr:row>
                    <xdr:rowOff>9525</xdr:rowOff>
                  </from>
                  <to>
                    <xdr:col>14</xdr:col>
                    <xdr:colOff>28575</xdr:colOff>
                    <xdr:row>489</xdr:row>
                    <xdr:rowOff>19050</xdr:rowOff>
                  </to>
                </anchor>
              </controlPr>
            </control>
          </mc:Choice>
        </mc:AlternateContent>
        <mc:AlternateContent xmlns:mc="http://schemas.openxmlformats.org/markup-compatibility/2006">
          <mc:Choice Requires="x14">
            <control shapeId="348503" r:id="rId202" name="Check Box 343">
              <controlPr defaultSize="0" autoFill="0" autoLine="0" autoPict="0">
                <anchor moveWithCells="1">
                  <from>
                    <xdr:col>2</xdr:col>
                    <xdr:colOff>28575</xdr:colOff>
                    <xdr:row>472</xdr:row>
                    <xdr:rowOff>0</xdr:rowOff>
                  </from>
                  <to>
                    <xdr:col>2</xdr:col>
                    <xdr:colOff>333375</xdr:colOff>
                    <xdr:row>472</xdr:row>
                    <xdr:rowOff>219075</xdr:rowOff>
                  </to>
                </anchor>
              </controlPr>
            </control>
          </mc:Choice>
        </mc:AlternateContent>
        <mc:AlternateContent xmlns:mc="http://schemas.openxmlformats.org/markup-compatibility/2006">
          <mc:Choice Requires="x14">
            <control shapeId="348504" r:id="rId203" name="Check Box 344">
              <controlPr defaultSize="0" autoFill="0" autoLine="0" autoPict="0">
                <anchor moveWithCells="1">
                  <from>
                    <xdr:col>2</xdr:col>
                    <xdr:colOff>28575</xdr:colOff>
                    <xdr:row>474</xdr:row>
                    <xdr:rowOff>0</xdr:rowOff>
                  </from>
                  <to>
                    <xdr:col>2</xdr:col>
                    <xdr:colOff>333375</xdr:colOff>
                    <xdr:row>474</xdr:row>
                    <xdr:rowOff>219075</xdr:rowOff>
                  </to>
                </anchor>
              </controlPr>
            </control>
          </mc:Choice>
        </mc:AlternateContent>
        <mc:AlternateContent xmlns:mc="http://schemas.openxmlformats.org/markup-compatibility/2006">
          <mc:Choice Requires="x14">
            <control shapeId="348505" r:id="rId204" name="Check Box 345">
              <controlPr defaultSize="0" autoFill="0" autoLine="0" autoPict="0">
                <anchor moveWithCells="1">
                  <from>
                    <xdr:col>2</xdr:col>
                    <xdr:colOff>28575</xdr:colOff>
                    <xdr:row>476</xdr:row>
                    <xdr:rowOff>0</xdr:rowOff>
                  </from>
                  <to>
                    <xdr:col>2</xdr:col>
                    <xdr:colOff>333375</xdr:colOff>
                    <xdr:row>476</xdr:row>
                    <xdr:rowOff>219075</xdr:rowOff>
                  </to>
                </anchor>
              </controlPr>
            </control>
          </mc:Choice>
        </mc:AlternateContent>
        <mc:AlternateContent xmlns:mc="http://schemas.openxmlformats.org/markup-compatibility/2006">
          <mc:Choice Requires="x14">
            <control shapeId="348511" r:id="rId205" name="Option Button 351">
              <controlPr defaultSize="0" autoFill="0" autoLine="0" autoPict="0">
                <anchor moveWithCells="1" sizeWithCells="1">
                  <from>
                    <xdr:col>3</xdr:col>
                    <xdr:colOff>685800</xdr:colOff>
                    <xdr:row>508</xdr:row>
                    <xdr:rowOff>28575</xdr:rowOff>
                  </from>
                  <to>
                    <xdr:col>3</xdr:col>
                    <xdr:colOff>981075</xdr:colOff>
                    <xdr:row>508</xdr:row>
                    <xdr:rowOff>171450</xdr:rowOff>
                  </to>
                </anchor>
              </controlPr>
            </control>
          </mc:Choice>
        </mc:AlternateContent>
        <mc:AlternateContent xmlns:mc="http://schemas.openxmlformats.org/markup-compatibility/2006">
          <mc:Choice Requires="x14">
            <control shapeId="348521" r:id="rId206" name="Option Button 361">
              <controlPr defaultSize="0" autoFill="0" autoLine="0" autoPict="0">
                <anchor moveWithCells="1" sizeWithCells="1">
                  <from>
                    <xdr:col>3</xdr:col>
                    <xdr:colOff>685800</xdr:colOff>
                    <xdr:row>509</xdr:row>
                    <xdr:rowOff>28575</xdr:rowOff>
                  </from>
                  <to>
                    <xdr:col>3</xdr:col>
                    <xdr:colOff>981075</xdr:colOff>
                    <xdr:row>509</xdr:row>
                    <xdr:rowOff>171450</xdr:rowOff>
                  </to>
                </anchor>
              </controlPr>
            </control>
          </mc:Choice>
        </mc:AlternateContent>
        <mc:AlternateContent xmlns:mc="http://schemas.openxmlformats.org/markup-compatibility/2006">
          <mc:Choice Requires="x14">
            <control shapeId="348531" r:id="rId207" name="Option Button 371">
              <controlPr defaultSize="0" autoFill="0" autoLine="0" autoPict="0">
                <anchor moveWithCells="1" sizeWithCells="1">
                  <from>
                    <xdr:col>3</xdr:col>
                    <xdr:colOff>685800</xdr:colOff>
                    <xdr:row>510</xdr:row>
                    <xdr:rowOff>28575</xdr:rowOff>
                  </from>
                  <to>
                    <xdr:col>3</xdr:col>
                    <xdr:colOff>981075</xdr:colOff>
                    <xdr:row>510</xdr:row>
                    <xdr:rowOff>171450</xdr:rowOff>
                  </to>
                </anchor>
              </controlPr>
            </control>
          </mc:Choice>
        </mc:AlternateContent>
        <mc:AlternateContent xmlns:mc="http://schemas.openxmlformats.org/markup-compatibility/2006">
          <mc:Choice Requires="x14">
            <control shapeId="348541" r:id="rId208" name="Option Button 381">
              <controlPr defaultSize="0" autoFill="0" autoLine="0" autoPict="0">
                <anchor moveWithCells="1" sizeWithCells="1">
                  <from>
                    <xdr:col>3</xdr:col>
                    <xdr:colOff>685800</xdr:colOff>
                    <xdr:row>511</xdr:row>
                    <xdr:rowOff>28575</xdr:rowOff>
                  </from>
                  <to>
                    <xdr:col>3</xdr:col>
                    <xdr:colOff>981075</xdr:colOff>
                    <xdr:row>511</xdr:row>
                    <xdr:rowOff>171450</xdr:rowOff>
                  </to>
                </anchor>
              </controlPr>
            </control>
          </mc:Choice>
        </mc:AlternateContent>
        <mc:AlternateContent xmlns:mc="http://schemas.openxmlformats.org/markup-compatibility/2006">
          <mc:Choice Requires="x14">
            <control shapeId="348551" r:id="rId209" name="Option Button 391">
              <controlPr defaultSize="0" autoFill="0" autoLine="0" autoPict="0">
                <anchor moveWithCells="1" sizeWithCells="1">
                  <from>
                    <xdr:col>3</xdr:col>
                    <xdr:colOff>685800</xdr:colOff>
                    <xdr:row>512</xdr:row>
                    <xdr:rowOff>28575</xdr:rowOff>
                  </from>
                  <to>
                    <xdr:col>3</xdr:col>
                    <xdr:colOff>981075</xdr:colOff>
                    <xdr:row>512</xdr:row>
                    <xdr:rowOff>171450</xdr:rowOff>
                  </to>
                </anchor>
              </controlPr>
            </control>
          </mc:Choice>
        </mc:AlternateContent>
        <mc:AlternateContent xmlns:mc="http://schemas.openxmlformats.org/markup-compatibility/2006">
          <mc:Choice Requires="x14">
            <control shapeId="348561" r:id="rId210" name="Option Button 401">
              <controlPr defaultSize="0" autoFill="0" autoLine="0" autoPict="0">
                <anchor moveWithCells="1" sizeWithCells="1">
                  <from>
                    <xdr:col>3</xdr:col>
                    <xdr:colOff>685800</xdr:colOff>
                    <xdr:row>513</xdr:row>
                    <xdr:rowOff>28575</xdr:rowOff>
                  </from>
                  <to>
                    <xdr:col>3</xdr:col>
                    <xdr:colOff>981075</xdr:colOff>
                    <xdr:row>513</xdr:row>
                    <xdr:rowOff>171450</xdr:rowOff>
                  </to>
                </anchor>
              </controlPr>
            </control>
          </mc:Choice>
        </mc:AlternateContent>
        <mc:AlternateContent xmlns:mc="http://schemas.openxmlformats.org/markup-compatibility/2006">
          <mc:Choice Requires="x14">
            <control shapeId="348570" r:id="rId211" name="Check Box 410">
              <controlPr defaultSize="0" autoFill="0" autoLine="0" autoPict="0">
                <anchor moveWithCells="1">
                  <from>
                    <xdr:col>2</xdr:col>
                    <xdr:colOff>114300</xdr:colOff>
                    <xdr:row>444</xdr:row>
                    <xdr:rowOff>28575</xdr:rowOff>
                  </from>
                  <to>
                    <xdr:col>2</xdr:col>
                    <xdr:colOff>323850</xdr:colOff>
                    <xdr:row>444</xdr:row>
                    <xdr:rowOff>190500</xdr:rowOff>
                  </to>
                </anchor>
              </controlPr>
            </control>
          </mc:Choice>
        </mc:AlternateContent>
        <mc:AlternateContent xmlns:mc="http://schemas.openxmlformats.org/markup-compatibility/2006">
          <mc:Choice Requires="x14">
            <control shapeId="348591" r:id="rId212" name="Option Button 431">
              <controlPr defaultSize="0" autoFill="0" autoLine="0" autoPict="0">
                <anchor moveWithCells="1">
                  <from>
                    <xdr:col>2</xdr:col>
                    <xdr:colOff>85725</xdr:colOff>
                    <xdr:row>153</xdr:row>
                    <xdr:rowOff>514350</xdr:rowOff>
                  </from>
                  <to>
                    <xdr:col>2</xdr:col>
                    <xdr:colOff>400050</xdr:colOff>
                    <xdr:row>154</xdr:row>
                    <xdr:rowOff>219075</xdr:rowOff>
                  </to>
                </anchor>
              </controlPr>
            </control>
          </mc:Choice>
        </mc:AlternateContent>
        <mc:AlternateContent xmlns:mc="http://schemas.openxmlformats.org/markup-compatibility/2006">
          <mc:Choice Requires="x14">
            <control shapeId="348607" r:id="rId213" name="Group Box 447">
              <controlPr defaultSize="0" print="0" autoFill="0" autoPict="0">
                <anchor moveWithCells="1">
                  <from>
                    <xdr:col>2</xdr:col>
                    <xdr:colOff>733425</xdr:colOff>
                    <xdr:row>372</xdr:row>
                    <xdr:rowOff>219075</xdr:rowOff>
                  </from>
                  <to>
                    <xdr:col>10</xdr:col>
                    <xdr:colOff>47625</xdr:colOff>
                    <xdr:row>373</xdr:row>
                    <xdr:rowOff>219075</xdr:rowOff>
                  </to>
                </anchor>
              </controlPr>
            </control>
          </mc:Choice>
        </mc:AlternateContent>
        <mc:AlternateContent xmlns:mc="http://schemas.openxmlformats.org/markup-compatibility/2006">
          <mc:Choice Requires="x14">
            <control shapeId="348608" r:id="rId214" name="Option Button 448">
              <controlPr defaultSize="0" autoFill="0" autoLine="0" autoPict="0">
                <anchor moveWithCells="1">
                  <from>
                    <xdr:col>3</xdr:col>
                    <xdr:colOff>66675</xdr:colOff>
                    <xdr:row>373</xdr:row>
                    <xdr:rowOff>47625</xdr:rowOff>
                  </from>
                  <to>
                    <xdr:col>3</xdr:col>
                    <xdr:colOff>247650</xdr:colOff>
                    <xdr:row>373</xdr:row>
                    <xdr:rowOff>180975</xdr:rowOff>
                  </to>
                </anchor>
              </controlPr>
            </control>
          </mc:Choice>
        </mc:AlternateContent>
        <mc:AlternateContent xmlns:mc="http://schemas.openxmlformats.org/markup-compatibility/2006">
          <mc:Choice Requires="x14">
            <control shapeId="348610" r:id="rId215" name="Group Box 450">
              <controlPr defaultSize="0" print="0" autoFill="0" autoPict="0">
                <anchor moveWithCells="1">
                  <from>
                    <xdr:col>3</xdr:col>
                    <xdr:colOff>0</xdr:colOff>
                    <xdr:row>375</xdr:row>
                    <xdr:rowOff>0</xdr:rowOff>
                  </from>
                  <to>
                    <xdr:col>10</xdr:col>
                    <xdr:colOff>152400</xdr:colOff>
                    <xdr:row>376</xdr:row>
                    <xdr:rowOff>9525</xdr:rowOff>
                  </to>
                </anchor>
              </controlPr>
            </control>
          </mc:Choice>
        </mc:AlternateContent>
        <mc:AlternateContent xmlns:mc="http://schemas.openxmlformats.org/markup-compatibility/2006">
          <mc:Choice Requires="x14">
            <control shapeId="348611" r:id="rId216" name="Group Box 451">
              <controlPr defaultSize="0" print="0" autoFill="0" autoPict="0">
                <anchor moveWithCells="1">
                  <from>
                    <xdr:col>2</xdr:col>
                    <xdr:colOff>742950</xdr:colOff>
                    <xdr:row>381</xdr:row>
                    <xdr:rowOff>0</xdr:rowOff>
                  </from>
                  <to>
                    <xdr:col>10</xdr:col>
                    <xdr:colOff>38100</xdr:colOff>
                    <xdr:row>381</xdr:row>
                    <xdr:rowOff>219075</xdr:rowOff>
                  </to>
                </anchor>
              </controlPr>
            </control>
          </mc:Choice>
        </mc:AlternateContent>
        <mc:AlternateContent xmlns:mc="http://schemas.openxmlformats.org/markup-compatibility/2006">
          <mc:Choice Requires="x14">
            <control shapeId="348612" r:id="rId217" name="Group Box 452">
              <controlPr defaultSize="0" print="0" autoFill="0" autoPict="0">
                <anchor moveWithCells="1">
                  <from>
                    <xdr:col>3</xdr:col>
                    <xdr:colOff>0</xdr:colOff>
                    <xdr:row>383</xdr:row>
                    <xdr:rowOff>9525</xdr:rowOff>
                  </from>
                  <to>
                    <xdr:col>10</xdr:col>
                    <xdr:colOff>114300</xdr:colOff>
                    <xdr:row>384</xdr:row>
                    <xdr:rowOff>0</xdr:rowOff>
                  </to>
                </anchor>
              </controlPr>
            </control>
          </mc:Choice>
        </mc:AlternateContent>
        <mc:AlternateContent xmlns:mc="http://schemas.openxmlformats.org/markup-compatibility/2006">
          <mc:Choice Requires="x14">
            <control shapeId="348613" r:id="rId218" name="Option Button 453">
              <controlPr defaultSize="0" autoFill="0" autoLine="0" autoPict="0">
                <anchor moveWithCells="1">
                  <from>
                    <xdr:col>3</xdr:col>
                    <xdr:colOff>76200</xdr:colOff>
                    <xdr:row>375</xdr:row>
                    <xdr:rowOff>38100</xdr:rowOff>
                  </from>
                  <to>
                    <xdr:col>3</xdr:col>
                    <xdr:colOff>257175</xdr:colOff>
                    <xdr:row>375</xdr:row>
                    <xdr:rowOff>171450</xdr:rowOff>
                  </to>
                </anchor>
              </controlPr>
            </control>
          </mc:Choice>
        </mc:AlternateContent>
        <mc:AlternateContent xmlns:mc="http://schemas.openxmlformats.org/markup-compatibility/2006">
          <mc:Choice Requires="x14">
            <control shapeId="348614" r:id="rId219" name="Option Button 454">
              <controlPr defaultSize="0" autoFill="0" autoLine="0" autoPict="0">
                <anchor moveWithCells="1">
                  <from>
                    <xdr:col>6</xdr:col>
                    <xdr:colOff>476250</xdr:colOff>
                    <xdr:row>375</xdr:row>
                    <xdr:rowOff>38100</xdr:rowOff>
                  </from>
                  <to>
                    <xdr:col>7</xdr:col>
                    <xdr:colOff>171450</xdr:colOff>
                    <xdr:row>375</xdr:row>
                    <xdr:rowOff>180975</xdr:rowOff>
                  </to>
                </anchor>
              </controlPr>
            </control>
          </mc:Choice>
        </mc:AlternateContent>
        <mc:AlternateContent xmlns:mc="http://schemas.openxmlformats.org/markup-compatibility/2006">
          <mc:Choice Requires="x14">
            <control shapeId="348615" r:id="rId220" name="Option Button 455">
              <controlPr defaultSize="0" autoFill="0" autoLine="0" autoPict="0">
                <anchor moveWithCells="1">
                  <from>
                    <xdr:col>3</xdr:col>
                    <xdr:colOff>66675</xdr:colOff>
                    <xdr:row>381</xdr:row>
                    <xdr:rowOff>28575</xdr:rowOff>
                  </from>
                  <to>
                    <xdr:col>3</xdr:col>
                    <xdr:colOff>247650</xdr:colOff>
                    <xdr:row>381</xdr:row>
                    <xdr:rowOff>161925</xdr:rowOff>
                  </to>
                </anchor>
              </controlPr>
            </control>
          </mc:Choice>
        </mc:AlternateContent>
        <mc:AlternateContent xmlns:mc="http://schemas.openxmlformats.org/markup-compatibility/2006">
          <mc:Choice Requires="x14">
            <control shapeId="348616" r:id="rId221" name="Option Button 456">
              <controlPr defaultSize="0" autoFill="0" autoLine="0" autoPict="0">
                <anchor moveWithCells="1">
                  <from>
                    <xdr:col>6</xdr:col>
                    <xdr:colOff>457200</xdr:colOff>
                    <xdr:row>381</xdr:row>
                    <xdr:rowOff>38100</xdr:rowOff>
                  </from>
                  <to>
                    <xdr:col>7</xdr:col>
                    <xdr:colOff>161925</xdr:colOff>
                    <xdr:row>381</xdr:row>
                    <xdr:rowOff>171450</xdr:rowOff>
                  </to>
                </anchor>
              </controlPr>
            </control>
          </mc:Choice>
        </mc:AlternateContent>
        <mc:AlternateContent xmlns:mc="http://schemas.openxmlformats.org/markup-compatibility/2006">
          <mc:Choice Requires="x14">
            <control shapeId="348617" r:id="rId222" name="Option Button 457">
              <controlPr defaultSize="0" autoFill="0" autoLine="0" autoPict="0">
                <anchor moveWithCells="1">
                  <from>
                    <xdr:col>3</xdr:col>
                    <xdr:colOff>47625</xdr:colOff>
                    <xdr:row>383</xdr:row>
                    <xdr:rowOff>47625</xdr:rowOff>
                  </from>
                  <to>
                    <xdr:col>3</xdr:col>
                    <xdr:colOff>228600</xdr:colOff>
                    <xdr:row>383</xdr:row>
                    <xdr:rowOff>190500</xdr:rowOff>
                  </to>
                </anchor>
              </controlPr>
            </control>
          </mc:Choice>
        </mc:AlternateContent>
        <mc:AlternateContent xmlns:mc="http://schemas.openxmlformats.org/markup-compatibility/2006">
          <mc:Choice Requires="x14">
            <control shapeId="348622" r:id="rId223" name="Option Button 462">
              <controlPr defaultSize="0" autoFill="0" autoLine="0" autoPict="0">
                <anchor moveWithCells="1">
                  <from>
                    <xdr:col>8</xdr:col>
                    <xdr:colOff>276225</xdr:colOff>
                    <xdr:row>225</xdr:row>
                    <xdr:rowOff>0</xdr:rowOff>
                  </from>
                  <to>
                    <xdr:col>9</xdr:col>
                    <xdr:colOff>95250</xdr:colOff>
                    <xdr:row>225</xdr:row>
                    <xdr:rowOff>219075</xdr:rowOff>
                  </to>
                </anchor>
              </controlPr>
            </control>
          </mc:Choice>
        </mc:AlternateContent>
        <mc:AlternateContent xmlns:mc="http://schemas.openxmlformats.org/markup-compatibility/2006">
          <mc:Choice Requires="x14">
            <control shapeId="348732" r:id="rId224" name="Check Box 572">
              <controlPr defaultSize="0" autoFill="0" autoLine="0" autoPict="0">
                <anchor moveWithCells="1">
                  <from>
                    <xdr:col>2</xdr:col>
                    <xdr:colOff>238125</xdr:colOff>
                    <xdr:row>546</xdr:row>
                    <xdr:rowOff>9525</xdr:rowOff>
                  </from>
                  <to>
                    <xdr:col>3</xdr:col>
                    <xdr:colOff>57150</xdr:colOff>
                    <xdr:row>546</xdr:row>
                    <xdr:rowOff>219075</xdr:rowOff>
                  </to>
                </anchor>
              </controlPr>
            </control>
          </mc:Choice>
        </mc:AlternateContent>
        <mc:AlternateContent xmlns:mc="http://schemas.openxmlformats.org/markup-compatibility/2006">
          <mc:Choice Requires="x14">
            <control shapeId="348743" r:id="rId225" name="Group Box 583">
              <controlPr defaultSize="0" print="0" autoFill="0" autoPict="0">
                <anchor moveWithCells="1">
                  <from>
                    <xdr:col>17</xdr:col>
                    <xdr:colOff>38100</xdr:colOff>
                    <xdr:row>24</xdr:row>
                    <xdr:rowOff>0</xdr:rowOff>
                  </from>
                  <to>
                    <xdr:col>19</xdr:col>
                    <xdr:colOff>228600</xdr:colOff>
                    <xdr:row>27</xdr:row>
                    <xdr:rowOff>9525</xdr:rowOff>
                  </to>
                </anchor>
              </controlPr>
            </control>
          </mc:Choice>
        </mc:AlternateContent>
        <mc:AlternateContent xmlns:mc="http://schemas.openxmlformats.org/markup-compatibility/2006">
          <mc:Choice Requires="x14">
            <control shapeId="348744" r:id="rId226" name="Option Button 584">
              <controlPr defaultSize="0" autoFill="0" autoLine="0" autoPict="0">
                <anchor moveWithCells="1">
                  <from>
                    <xdr:col>17</xdr:col>
                    <xdr:colOff>38100</xdr:colOff>
                    <xdr:row>24</xdr:row>
                    <xdr:rowOff>28575</xdr:rowOff>
                  </from>
                  <to>
                    <xdr:col>18</xdr:col>
                    <xdr:colOff>76200</xdr:colOff>
                    <xdr:row>26</xdr:row>
                    <xdr:rowOff>19050</xdr:rowOff>
                  </to>
                </anchor>
              </controlPr>
            </control>
          </mc:Choice>
        </mc:AlternateContent>
        <mc:AlternateContent xmlns:mc="http://schemas.openxmlformats.org/markup-compatibility/2006">
          <mc:Choice Requires="x14">
            <control shapeId="348745" r:id="rId227" name="Group Box 585">
              <controlPr defaultSize="0" print="0" autoFill="0" autoPict="0">
                <anchor moveWithCells="1">
                  <from>
                    <xdr:col>3</xdr:col>
                    <xdr:colOff>38100</xdr:colOff>
                    <xdr:row>29</xdr:row>
                    <xdr:rowOff>133350</xdr:rowOff>
                  </from>
                  <to>
                    <xdr:col>10</xdr:col>
                    <xdr:colOff>9525</xdr:colOff>
                    <xdr:row>32</xdr:row>
                    <xdr:rowOff>161925</xdr:rowOff>
                  </to>
                </anchor>
              </controlPr>
            </control>
          </mc:Choice>
        </mc:AlternateContent>
        <mc:AlternateContent xmlns:mc="http://schemas.openxmlformats.org/markup-compatibility/2006">
          <mc:Choice Requires="x14">
            <control shapeId="348746" r:id="rId228" name="Option Button 586">
              <controlPr defaultSize="0" autoFill="0" autoLine="0" autoPict="0">
                <anchor moveWithCells="1">
                  <from>
                    <xdr:col>3</xdr:col>
                    <xdr:colOff>114300</xdr:colOff>
                    <xdr:row>30</xdr:row>
                    <xdr:rowOff>38100</xdr:rowOff>
                  </from>
                  <to>
                    <xdr:col>4</xdr:col>
                    <xdr:colOff>180975</xdr:colOff>
                    <xdr:row>32</xdr:row>
                    <xdr:rowOff>47625</xdr:rowOff>
                  </to>
                </anchor>
              </controlPr>
            </control>
          </mc:Choice>
        </mc:AlternateContent>
        <mc:AlternateContent xmlns:mc="http://schemas.openxmlformats.org/markup-compatibility/2006">
          <mc:Choice Requires="x14">
            <control shapeId="348747" r:id="rId229" name="Option Button 587">
              <controlPr defaultSize="0" autoFill="0" autoLine="0" autoPict="0">
                <anchor moveWithCells="1">
                  <from>
                    <xdr:col>4</xdr:col>
                    <xdr:colOff>228600</xdr:colOff>
                    <xdr:row>30</xdr:row>
                    <xdr:rowOff>38100</xdr:rowOff>
                  </from>
                  <to>
                    <xdr:col>6</xdr:col>
                    <xdr:colOff>390525</xdr:colOff>
                    <xdr:row>32</xdr:row>
                    <xdr:rowOff>47625</xdr:rowOff>
                  </to>
                </anchor>
              </controlPr>
            </control>
          </mc:Choice>
        </mc:AlternateContent>
        <mc:AlternateContent xmlns:mc="http://schemas.openxmlformats.org/markup-compatibility/2006">
          <mc:Choice Requires="x14">
            <control shapeId="348748" r:id="rId230" name="Option Button 588">
              <controlPr defaultSize="0" autoFill="0" autoLine="0" autoPict="0">
                <anchor moveWithCells="1">
                  <from>
                    <xdr:col>6</xdr:col>
                    <xdr:colOff>419100</xdr:colOff>
                    <xdr:row>30</xdr:row>
                    <xdr:rowOff>38100</xdr:rowOff>
                  </from>
                  <to>
                    <xdr:col>8</xdr:col>
                    <xdr:colOff>342900</xdr:colOff>
                    <xdr:row>32</xdr:row>
                    <xdr:rowOff>47625</xdr:rowOff>
                  </to>
                </anchor>
              </controlPr>
            </control>
          </mc:Choice>
        </mc:AlternateContent>
        <mc:AlternateContent xmlns:mc="http://schemas.openxmlformats.org/markup-compatibility/2006">
          <mc:Choice Requires="x14">
            <control shapeId="348749" r:id="rId231" name="Option Button 589">
              <controlPr defaultSize="0" autoFill="0" autoLine="0" autoPict="0">
                <anchor moveWithCells="1">
                  <from>
                    <xdr:col>8</xdr:col>
                    <xdr:colOff>200025</xdr:colOff>
                    <xdr:row>30</xdr:row>
                    <xdr:rowOff>38100</xdr:rowOff>
                  </from>
                  <to>
                    <xdr:col>9</xdr:col>
                    <xdr:colOff>266700</xdr:colOff>
                    <xdr:row>32</xdr:row>
                    <xdr:rowOff>47625</xdr:rowOff>
                  </to>
                </anchor>
              </controlPr>
            </control>
          </mc:Choice>
        </mc:AlternateContent>
        <mc:AlternateContent xmlns:mc="http://schemas.openxmlformats.org/markup-compatibility/2006">
          <mc:Choice Requires="x14">
            <control shapeId="348750" r:id="rId232" name="Check Box 590">
              <controlPr defaultSize="0" autoFill="0" autoLine="0" autoPict="0">
                <anchor moveWithCells="1">
                  <from>
                    <xdr:col>9</xdr:col>
                    <xdr:colOff>9525</xdr:colOff>
                    <xdr:row>25</xdr:row>
                    <xdr:rowOff>180975</xdr:rowOff>
                  </from>
                  <to>
                    <xdr:col>9</xdr:col>
                    <xdr:colOff>323850</xdr:colOff>
                    <xdr:row>27</xdr:row>
                    <xdr:rowOff>171450</xdr:rowOff>
                  </to>
                </anchor>
              </controlPr>
            </control>
          </mc:Choice>
        </mc:AlternateContent>
        <mc:AlternateContent xmlns:mc="http://schemas.openxmlformats.org/markup-compatibility/2006">
          <mc:Choice Requires="x14">
            <control shapeId="348751" r:id="rId233" name="Group Box 591">
              <controlPr defaultSize="0" print="0" autoFill="0" autoPict="0">
                <anchor moveWithCells="1" sizeWithCells="1">
                  <from>
                    <xdr:col>2</xdr:col>
                    <xdr:colOff>9525</xdr:colOff>
                    <xdr:row>508</xdr:row>
                    <xdr:rowOff>0</xdr:rowOff>
                  </from>
                  <to>
                    <xdr:col>9</xdr:col>
                    <xdr:colOff>190500</xdr:colOff>
                    <xdr:row>508</xdr:row>
                    <xdr:rowOff>209550</xdr:rowOff>
                  </to>
                </anchor>
              </controlPr>
            </control>
          </mc:Choice>
        </mc:AlternateContent>
        <mc:AlternateContent xmlns:mc="http://schemas.openxmlformats.org/markup-compatibility/2006">
          <mc:Choice Requires="x14">
            <control shapeId="348752" r:id="rId234" name="Option Button 592">
              <controlPr defaultSize="0" autoFill="0" autoLine="0" autoPict="0">
                <anchor moveWithCells="1">
                  <from>
                    <xdr:col>18</xdr:col>
                    <xdr:colOff>133350</xdr:colOff>
                    <xdr:row>24</xdr:row>
                    <xdr:rowOff>28575</xdr:rowOff>
                  </from>
                  <to>
                    <xdr:col>19</xdr:col>
                    <xdr:colOff>171450</xdr:colOff>
                    <xdr:row>26</xdr:row>
                    <xdr:rowOff>19050</xdr:rowOff>
                  </to>
                </anchor>
              </controlPr>
            </control>
          </mc:Choice>
        </mc:AlternateContent>
        <mc:AlternateContent xmlns:mc="http://schemas.openxmlformats.org/markup-compatibility/2006">
          <mc:Choice Requires="x14">
            <control shapeId="348921" r:id="rId235" name="Option Button 761">
              <controlPr defaultSize="0" autoFill="0" autoLine="0" autoPict="0">
                <anchor moveWithCells="1">
                  <from>
                    <xdr:col>2</xdr:col>
                    <xdr:colOff>38100</xdr:colOff>
                    <xdr:row>391</xdr:row>
                    <xdr:rowOff>0</xdr:rowOff>
                  </from>
                  <to>
                    <xdr:col>2</xdr:col>
                    <xdr:colOff>342900</xdr:colOff>
                    <xdr:row>392</xdr:row>
                    <xdr:rowOff>0</xdr:rowOff>
                  </to>
                </anchor>
              </controlPr>
            </control>
          </mc:Choice>
        </mc:AlternateContent>
        <mc:AlternateContent xmlns:mc="http://schemas.openxmlformats.org/markup-compatibility/2006">
          <mc:Choice Requires="x14">
            <control shapeId="348922" r:id="rId236" name="Option Button 762">
              <controlPr defaultSize="0" autoFill="0" autoLine="0" autoPict="0">
                <anchor moveWithCells="1">
                  <from>
                    <xdr:col>2</xdr:col>
                    <xdr:colOff>38100</xdr:colOff>
                    <xdr:row>397</xdr:row>
                    <xdr:rowOff>0</xdr:rowOff>
                  </from>
                  <to>
                    <xdr:col>2</xdr:col>
                    <xdr:colOff>342900</xdr:colOff>
                    <xdr:row>397</xdr:row>
                    <xdr:rowOff>219075</xdr:rowOff>
                  </to>
                </anchor>
              </controlPr>
            </control>
          </mc:Choice>
        </mc:AlternateContent>
        <mc:AlternateContent xmlns:mc="http://schemas.openxmlformats.org/markup-compatibility/2006">
          <mc:Choice Requires="x14">
            <control shapeId="348923" r:id="rId237" name="Option Button 763">
              <controlPr defaultSize="0" autoFill="0" autoLine="0" autoPict="0">
                <anchor moveWithCells="1">
                  <from>
                    <xdr:col>2</xdr:col>
                    <xdr:colOff>38100</xdr:colOff>
                    <xdr:row>402</xdr:row>
                    <xdr:rowOff>0</xdr:rowOff>
                  </from>
                  <to>
                    <xdr:col>2</xdr:col>
                    <xdr:colOff>342900</xdr:colOff>
                    <xdr:row>402</xdr:row>
                    <xdr:rowOff>219075</xdr:rowOff>
                  </to>
                </anchor>
              </controlPr>
            </control>
          </mc:Choice>
        </mc:AlternateContent>
        <mc:AlternateContent xmlns:mc="http://schemas.openxmlformats.org/markup-compatibility/2006">
          <mc:Choice Requires="x14">
            <control shapeId="348924" r:id="rId238" name="Option Button 764">
              <controlPr defaultSize="0" autoFill="0" autoLine="0" autoPict="0">
                <anchor moveWithCells="1">
                  <from>
                    <xdr:col>2</xdr:col>
                    <xdr:colOff>38100</xdr:colOff>
                    <xdr:row>406</xdr:row>
                    <xdr:rowOff>0</xdr:rowOff>
                  </from>
                  <to>
                    <xdr:col>2</xdr:col>
                    <xdr:colOff>342900</xdr:colOff>
                    <xdr:row>406</xdr:row>
                    <xdr:rowOff>219075</xdr:rowOff>
                  </to>
                </anchor>
              </controlPr>
            </control>
          </mc:Choice>
        </mc:AlternateContent>
        <mc:AlternateContent xmlns:mc="http://schemas.openxmlformats.org/markup-compatibility/2006">
          <mc:Choice Requires="x14">
            <control shapeId="348925" r:id="rId239" name="Check Box 765">
              <controlPr defaultSize="0" autoFill="0" autoLine="0" autoPict="0">
                <anchor moveWithCells="1">
                  <from>
                    <xdr:col>3</xdr:col>
                    <xdr:colOff>123825</xdr:colOff>
                    <xdr:row>400</xdr:row>
                    <xdr:rowOff>9525</xdr:rowOff>
                  </from>
                  <to>
                    <xdr:col>3</xdr:col>
                    <xdr:colOff>428625</xdr:colOff>
                    <xdr:row>401</xdr:row>
                    <xdr:rowOff>0</xdr:rowOff>
                  </to>
                </anchor>
              </controlPr>
            </control>
          </mc:Choice>
        </mc:AlternateContent>
        <mc:AlternateContent xmlns:mc="http://schemas.openxmlformats.org/markup-compatibility/2006">
          <mc:Choice Requires="x14">
            <control shapeId="348926" r:id="rId240" name="Check Box 766">
              <controlPr defaultSize="0" autoFill="0" autoLine="0" autoPict="0">
                <anchor moveWithCells="1">
                  <from>
                    <xdr:col>3</xdr:col>
                    <xdr:colOff>123825</xdr:colOff>
                    <xdr:row>401</xdr:row>
                    <xdr:rowOff>9525</xdr:rowOff>
                  </from>
                  <to>
                    <xdr:col>3</xdr:col>
                    <xdr:colOff>428625</xdr:colOff>
                    <xdr:row>402</xdr:row>
                    <xdr:rowOff>0</xdr:rowOff>
                  </to>
                </anchor>
              </controlPr>
            </control>
          </mc:Choice>
        </mc:AlternateContent>
        <mc:AlternateContent xmlns:mc="http://schemas.openxmlformats.org/markup-compatibility/2006">
          <mc:Choice Requires="x14">
            <control shapeId="348927" r:id="rId241" name="Check Box 767">
              <controlPr defaultSize="0" autoFill="0" autoLine="0" autoPict="0">
                <anchor moveWithCells="1">
                  <from>
                    <xdr:col>6</xdr:col>
                    <xdr:colOff>76200</xdr:colOff>
                    <xdr:row>400</xdr:row>
                    <xdr:rowOff>9525</xdr:rowOff>
                  </from>
                  <to>
                    <xdr:col>6</xdr:col>
                    <xdr:colOff>381000</xdr:colOff>
                    <xdr:row>401</xdr:row>
                    <xdr:rowOff>0</xdr:rowOff>
                  </to>
                </anchor>
              </controlPr>
            </control>
          </mc:Choice>
        </mc:AlternateContent>
        <mc:AlternateContent xmlns:mc="http://schemas.openxmlformats.org/markup-compatibility/2006">
          <mc:Choice Requires="x14">
            <control shapeId="348928" r:id="rId242" name="Check Box 768">
              <controlPr defaultSize="0" autoFill="0" autoLine="0" autoPict="0">
                <anchor moveWithCells="1">
                  <from>
                    <xdr:col>9</xdr:col>
                    <xdr:colOff>266700</xdr:colOff>
                    <xdr:row>400</xdr:row>
                    <xdr:rowOff>9525</xdr:rowOff>
                  </from>
                  <to>
                    <xdr:col>10</xdr:col>
                    <xdr:colOff>85725</xdr:colOff>
                    <xdr:row>401</xdr:row>
                    <xdr:rowOff>0</xdr:rowOff>
                  </to>
                </anchor>
              </controlPr>
            </control>
          </mc:Choice>
        </mc:AlternateContent>
        <mc:AlternateContent xmlns:mc="http://schemas.openxmlformats.org/markup-compatibility/2006">
          <mc:Choice Requires="x14">
            <control shapeId="348929" r:id="rId243" name="Check Box 769">
              <controlPr defaultSize="0" autoFill="0" autoLine="0" autoPict="0">
                <anchor moveWithCells="1">
                  <from>
                    <xdr:col>3</xdr:col>
                    <xdr:colOff>104775</xdr:colOff>
                    <xdr:row>404</xdr:row>
                    <xdr:rowOff>219075</xdr:rowOff>
                  </from>
                  <to>
                    <xdr:col>3</xdr:col>
                    <xdr:colOff>323850</xdr:colOff>
                    <xdr:row>405</xdr:row>
                    <xdr:rowOff>219075</xdr:rowOff>
                  </to>
                </anchor>
              </controlPr>
            </control>
          </mc:Choice>
        </mc:AlternateContent>
        <mc:AlternateContent xmlns:mc="http://schemas.openxmlformats.org/markup-compatibility/2006">
          <mc:Choice Requires="x14">
            <control shapeId="348930" r:id="rId244" name="Check Box 770">
              <controlPr defaultSize="0" autoFill="0" autoLine="0" autoPict="0">
                <anchor moveWithCells="1">
                  <from>
                    <xdr:col>4</xdr:col>
                    <xdr:colOff>304800</xdr:colOff>
                    <xdr:row>405</xdr:row>
                    <xdr:rowOff>0</xdr:rowOff>
                  </from>
                  <to>
                    <xdr:col>5</xdr:col>
                    <xdr:colOff>38100</xdr:colOff>
                    <xdr:row>406</xdr:row>
                    <xdr:rowOff>0</xdr:rowOff>
                  </to>
                </anchor>
              </controlPr>
            </control>
          </mc:Choice>
        </mc:AlternateContent>
        <mc:AlternateContent xmlns:mc="http://schemas.openxmlformats.org/markup-compatibility/2006">
          <mc:Choice Requires="x14">
            <control shapeId="348931" r:id="rId245" name="Check Box 771">
              <controlPr defaultSize="0" autoFill="0" autoLine="0" autoPict="0">
                <anchor moveWithCells="1">
                  <from>
                    <xdr:col>10</xdr:col>
                    <xdr:colOff>314325</xdr:colOff>
                    <xdr:row>409</xdr:row>
                    <xdr:rowOff>0</xdr:rowOff>
                  </from>
                  <to>
                    <xdr:col>11</xdr:col>
                    <xdr:colOff>133350</xdr:colOff>
                    <xdr:row>409</xdr:row>
                    <xdr:rowOff>219075</xdr:rowOff>
                  </to>
                </anchor>
              </controlPr>
            </control>
          </mc:Choice>
        </mc:AlternateContent>
        <mc:AlternateContent xmlns:mc="http://schemas.openxmlformats.org/markup-compatibility/2006">
          <mc:Choice Requires="x14">
            <control shapeId="348932" r:id="rId246" name="Check Box 772">
              <controlPr defaultSize="0" autoFill="0" autoLine="0" autoPict="0">
                <anchor moveWithCells="1">
                  <from>
                    <xdr:col>6</xdr:col>
                    <xdr:colOff>76200</xdr:colOff>
                    <xdr:row>401</xdr:row>
                    <xdr:rowOff>9525</xdr:rowOff>
                  </from>
                  <to>
                    <xdr:col>6</xdr:col>
                    <xdr:colOff>381000</xdr:colOff>
                    <xdr:row>402</xdr:row>
                    <xdr:rowOff>0</xdr:rowOff>
                  </to>
                </anchor>
              </controlPr>
            </control>
          </mc:Choice>
        </mc:AlternateContent>
        <mc:AlternateContent xmlns:mc="http://schemas.openxmlformats.org/markup-compatibility/2006">
          <mc:Choice Requires="x14">
            <control shapeId="348933" r:id="rId247" name="Check Box 773">
              <controlPr defaultSize="0" autoFill="0" autoLine="0" autoPict="0">
                <anchor moveWithCells="1">
                  <from>
                    <xdr:col>2</xdr:col>
                    <xdr:colOff>38100</xdr:colOff>
                    <xdr:row>393</xdr:row>
                    <xdr:rowOff>28575</xdr:rowOff>
                  </from>
                  <to>
                    <xdr:col>2</xdr:col>
                    <xdr:colOff>342900</xdr:colOff>
                    <xdr:row>394</xdr:row>
                    <xdr:rowOff>19050</xdr:rowOff>
                  </to>
                </anchor>
              </controlPr>
            </control>
          </mc:Choice>
        </mc:AlternateContent>
        <mc:AlternateContent xmlns:mc="http://schemas.openxmlformats.org/markup-compatibility/2006">
          <mc:Choice Requires="x14">
            <control shapeId="348934" r:id="rId248" name="Check Box 774">
              <controlPr defaultSize="0" autoFill="0" autoLine="0" autoPict="0">
                <anchor moveWithCells="1">
                  <from>
                    <xdr:col>2</xdr:col>
                    <xdr:colOff>38100</xdr:colOff>
                    <xdr:row>399</xdr:row>
                    <xdr:rowOff>28575</xdr:rowOff>
                  </from>
                  <to>
                    <xdr:col>2</xdr:col>
                    <xdr:colOff>342900</xdr:colOff>
                    <xdr:row>400</xdr:row>
                    <xdr:rowOff>19050</xdr:rowOff>
                  </to>
                </anchor>
              </controlPr>
            </control>
          </mc:Choice>
        </mc:AlternateContent>
        <mc:AlternateContent xmlns:mc="http://schemas.openxmlformats.org/markup-compatibility/2006">
          <mc:Choice Requires="x14">
            <control shapeId="348935" r:id="rId249" name="Check Box 775">
              <controlPr defaultSize="0" autoFill="0" autoLine="0" autoPict="0">
                <anchor moveWithCells="1">
                  <from>
                    <xdr:col>2</xdr:col>
                    <xdr:colOff>38100</xdr:colOff>
                    <xdr:row>404</xdr:row>
                    <xdr:rowOff>28575</xdr:rowOff>
                  </from>
                  <to>
                    <xdr:col>2</xdr:col>
                    <xdr:colOff>342900</xdr:colOff>
                    <xdr:row>405</xdr:row>
                    <xdr:rowOff>19050</xdr:rowOff>
                  </to>
                </anchor>
              </controlPr>
            </control>
          </mc:Choice>
        </mc:AlternateContent>
        <mc:AlternateContent xmlns:mc="http://schemas.openxmlformats.org/markup-compatibility/2006">
          <mc:Choice Requires="x14">
            <control shapeId="348936" r:id="rId250" name="Check Box 776">
              <controlPr defaultSize="0" autoFill="0" autoLine="0" autoPict="0">
                <anchor moveWithCells="1">
                  <from>
                    <xdr:col>9</xdr:col>
                    <xdr:colOff>266700</xdr:colOff>
                    <xdr:row>401</xdr:row>
                    <xdr:rowOff>9525</xdr:rowOff>
                  </from>
                  <to>
                    <xdr:col>10</xdr:col>
                    <xdr:colOff>85725</xdr:colOff>
                    <xdr:row>402</xdr:row>
                    <xdr:rowOff>0</xdr:rowOff>
                  </to>
                </anchor>
              </controlPr>
            </control>
          </mc:Choice>
        </mc:AlternateContent>
        <mc:AlternateContent xmlns:mc="http://schemas.openxmlformats.org/markup-compatibility/2006">
          <mc:Choice Requires="x14">
            <control shapeId="348937" r:id="rId251" name="Check Box 777">
              <controlPr defaultSize="0" autoFill="0" autoLine="0" autoPict="0">
                <anchor moveWithCells="1">
                  <from>
                    <xdr:col>2</xdr:col>
                    <xdr:colOff>38100</xdr:colOff>
                    <xdr:row>392</xdr:row>
                    <xdr:rowOff>28575</xdr:rowOff>
                  </from>
                  <to>
                    <xdr:col>2</xdr:col>
                    <xdr:colOff>342900</xdr:colOff>
                    <xdr:row>393</xdr:row>
                    <xdr:rowOff>19050</xdr:rowOff>
                  </to>
                </anchor>
              </controlPr>
            </control>
          </mc:Choice>
        </mc:AlternateContent>
        <mc:AlternateContent xmlns:mc="http://schemas.openxmlformats.org/markup-compatibility/2006">
          <mc:Choice Requires="x14">
            <control shapeId="348938" r:id="rId252" name="Check Box 778">
              <controlPr defaultSize="0" autoFill="0" autoLine="0" autoPict="0">
                <anchor moveWithCells="1">
                  <from>
                    <xdr:col>2</xdr:col>
                    <xdr:colOff>38100</xdr:colOff>
                    <xdr:row>398</xdr:row>
                    <xdr:rowOff>28575</xdr:rowOff>
                  </from>
                  <to>
                    <xdr:col>2</xdr:col>
                    <xdr:colOff>342900</xdr:colOff>
                    <xdr:row>399</xdr:row>
                    <xdr:rowOff>19050</xdr:rowOff>
                  </to>
                </anchor>
              </controlPr>
            </control>
          </mc:Choice>
        </mc:AlternateContent>
        <mc:AlternateContent xmlns:mc="http://schemas.openxmlformats.org/markup-compatibility/2006">
          <mc:Choice Requires="x14">
            <control shapeId="348939" r:id="rId253" name="Check Box 779">
              <controlPr defaultSize="0" autoFill="0" autoLine="0" autoPict="0">
                <anchor moveWithCells="1">
                  <from>
                    <xdr:col>2</xdr:col>
                    <xdr:colOff>38100</xdr:colOff>
                    <xdr:row>403</xdr:row>
                    <xdr:rowOff>28575</xdr:rowOff>
                  </from>
                  <to>
                    <xdr:col>2</xdr:col>
                    <xdr:colOff>342900</xdr:colOff>
                    <xdr:row>404</xdr:row>
                    <xdr:rowOff>19050</xdr:rowOff>
                  </to>
                </anchor>
              </controlPr>
            </control>
          </mc:Choice>
        </mc:AlternateContent>
        <mc:AlternateContent xmlns:mc="http://schemas.openxmlformats.org/markup-compatibility/2006">
          <mc:Choice Requires="x14">
            <control shapeId="348940" r:id="rId254" name="Check Box 780">
              <controlPr defaultSize="0" autoFill="0" autoLine="0" autoPict="0">
                <anchor moveWithCells="1">
                  <from>
                    <xdr:col>2</xdr:col>
                    <xdr:colOff>38100</xdr:colOff>
                    <xdr:row>408</xdr:row>
                    <xdr:rowOff>28575</xdr:rowOff>
                  </from>
                  <to>
                    <xdr:col>2</xdr:col>
                    <xdr:colOff>342900</xdr:colOff>
                    <xdr:row>409</xdr:row>
                    <xdr:rowOff>19050</xdr:rowOff>
                  </to>
                </anchor>
              </controlPr>
            </control>
          </mc:Choice>
        </mc:AlternateContent>
        <mc:AlternateContent xmlns:mc="http://schemas.openxmlformats.org/markup-compatibility/2006">
          <mc:Choice Requires="x14">
            <control shapeId="348941" r:id="rId255" name="Check Box 781">
              <controlPr defaultSize="0" autoFill="0" autoLine="0" autoPict="0">
                <anchor moveWithCells="1">
                  <from>
                    <xdr:col>2</xdr:col>
                    <xdr:colOff>38100</xdr:colOff>
                    <xdr:row>407</xdr:row>
                    <xdr:rowOff>28575</xdr:rowOff>
                  </from>
                  <to>
                    <xdr:col>2</xdr:col>
                    <xdr:colOff>342900</xdr:colOff>
                    <xdr:row>408</xdr:row>
                    <xdr:rowOff>19050</xdr:rowOff>
                  </to>
                </anchor>
              </controlPr>
            </control>
          </mc:Choice>
        </mc:AlternateContent>
        <mc:AlternateContent xmlns:mc="http://schemas.openxmlformats.org/markup-compatibility/2006">
          <mc:Choice Requires="x14">
            <control shapeId="348942" r:id="rId256" name="Check Box 782">
              <controlPr defaultSize="0" autoFill="0" autoLine="0" autoPict="0">
                <anchor moveWithCells="1">
                  <from>
                    <xdr:col>3</xdr:col>
                    <xdr:colOff>114300</xdr:colOff>
                    <xdr:row>394</xdr:row>
                    <xdr:rowOff>19050</xdr:rowOff>
                  </from>
                  <to>
                    <xdr:col>3</xdr:col>
                    <xdr:colOff>419100</xdr:colOff>
                    <xdr:row>395</xdr:row>
                    <xdr:rowOff>9525</xdr:rowOff>
                  </to>
                </anchor>
              </controlPr>
            </control>
          </mc:Choice>
        </mc:AlternateContent>
        <mc:AlternateContent xmlns:mc="http://schemas.openxmlformats.org/markup-compatibility/2006">
          <mc:Choice Requires="x14">
            <control shapeId="348943" r:id="rId257" name="Check Box 783">
              <controlPr defaultSize="0" autoFill="0" autoLine="0" autoPict="0">
                <anchor moveWithCells="1">
                  <from>
                    <xdr:col>3</xdr:col>
                    <xdr:colOff>114300</xdr:colOff>
                    <xdr:row>396</xdr:row>
                    <xdr:rowOff>0</xdr:rowOff>
                  </from>
                  <to>
                    <xdr:col>3</xdr:col>
                    <xdr:colOff>419100</xdr:colOff>
                    <xdr:row>397</xdr:row>
                    <xdr:rowOff>0</xdr:rowOff>
                  </to>
                </anchor>
              </controlPr>
            </control>
          </mc:Choice>
        </mc:AlternateContent>
        <mc:AlternateContent xmlns:mc="http://schemas.openxmlformats.org/markup-compatibility/2006">
          <mc:Choice Requires="x14">
            <control shapeId="348944" r:id="rId258" name="Check Box 784">
              <controlPr defaultSize="0" autoFill="0" autoLine="0" autoPict="0">
                <anchor moveWithCells="1">
                  <from>
                    <xdr:col>6</xdr:col>
                    <xdr:colOff>104775</xdr:colOff>
                    <xdr:row>395</xdr:row>
                    <xdr:rowOff>9525</xdr:rowOff>
                  </from>
                  <to>
                    <xdr:col>6</xdr:col>
                    <xdr:colOff>409575</xdr:colOff>
                    <xdr:row>396</xdr:row>
                    <xdr:rowOff>0</xdr:rowOff>
                  </to>
                </anchor>
              </controlPr>
            </control>
          </mc:Choice>
        </mc:AlternateContent>
        <mc:AlternateContent xmlns:mc="http://schemas.openxmlformats.org/markup-compatibility/2006">
          <mc:Choice Requires="x14">
            <control shapeId="348945" r:id="rId259" name="Check Box 785">
              <controlPr defaultSize="0" autoFill="0" autoLine="0" autoPict="0">
                <anchor moveWithCells="1">
                  <from>
                    <xdr:col>9</xdr:col>
                    <xdr:colOff>257175</xdr:colOff>
                    <xdr:row>394</xdr:row>
                    <xdr:rowOff>19050</xdr:rowOff>
                  </from>
                  <to>
                    <xdr:col>10</xdr:col>
                    <xdr:colOff>76200</xdr:colOff>
                    <xdr:row>395</xdr:row>
                    <xdr:rowOff>9525</xdr:rowOff>
                  </to>
                </anchor>
              </controlPr>
            </control>
          </mc:Choice>
        </mc:AlternateContent>
        <mc:AlternateContent xmlns:mc="http://schemas.openxmlformats.org/markup-compatibility/2006">
          <mc:Choice Requires="x14">
            <control shapeId="348946" r:id="rId260" name="Check Box 786">
              <controlPr defaultSize="0" autoFill="0" autoLine="0" autoPict="0">
                <anchor moveWithCells="1">
                  <from>
                    <xdr:col>9</xdr:col>
                    <xdr:colOff>257175</xdr:colOff>
                    <xdr:row>396</xdr:row>
                    <xdr:rowOff>9525</xdr:rowOff>
                  </from>
                  <to>
                    <xdr:col>10</xdr:col>
                    <xdr:colOff>76200</xdr:colOff>
                    <xdr:row>397</xdr:row>
                    <xdr:rowOff>0</xdr:rowOff>
                  </to>
                </anchor>
              </controlPr>
            </control>
          </mc:Choice>
        </mc:AlternateContent>
        <mc:AlternateContent xmlns:mc="http://schemas.openxmlformats.org/markup-compatibility/2006">
          <mc:Choice Requires="x14">
            <control shapeId="348947" r:id="rId261" name="Check Box 787">
              <controlPr defaultSize="0" autoFill="0" autoLine="0" autoPict="0">
                <anchor moveWithCells="1">
                  <from>
                    <xdr:col>11</xdr:col>
                    <xdr:colOff>266700</xdr:colOff>
                    <xdr:row>395</xdr:row>
                    <xdr:rowOff>9525</xdr:rowOff>
                  </from>
                  <to>
                    <xdr:col>12</xdr:col>
                    <xdr:colOff>85725</xdr:colOff>
                    <xdr:row>396</xdr:row>
                    <xdr:rowOff>0</xdr:rowOff>
                  </to>
                </anchor>
              </controlPr>
            </control>
          </mc:Choice>
        </mc:AlternateContent>
        <mc:AlternateContent xmlns:mc="http://schemas.openxmlformats.org/markup-compatibility/2006">
          <mc:Choice Requires="x14">
            <control shapeId="348948" r:id="rId262" name="Check Box 788">
              <controlPr defaultSize="0" autoFill="0" autoLine="0" autoPict="0">
                <anchor moveWithCells="1">
                  <from>
                    <xdr:col>3</xdr:col>
                    <xdr:colOff>114300</xdr:colOff>
                    <xdr:row>395</xdr:row>
                    <xdr:rowOff>9525</xdr:rowOff>
                  </from>
                  <to>
                    <xdr:col>3</xdr:col>
                    <xdr:colOff>419100</xdr:colOff>
                    <xdr:row>396</xdr:row>
                    <xdr:rowOff>0</xdr:rowOff>
                  </to>
                </anchor>
              </controlPr>
            </control>
          </mc:Choice>
        </mc:AlternateContent>
        <mc:AlternateContent xmlns:mc="http://schemas.openxmlformats.org/markup-compatibility/2006">
          <mc:Choice Requires="x14">
            <control shapeId="348949" r:id="rId263" name="Check Box 789">
              <controlPr defaultSize="0" autoFill="0" autoLine="0" autoPict="0">
                <anchor moveWithCells="1">
                  <from>
                    <xdr:col>6</xdr:col>
                    <xdr:colOff>104775</xdr:colOff>
                    <xdr:row>396</xdr:row>
                    <xdr:rowOff>0</xdr:rowOff>
                  </from>
                  <to>
                    <xdr:col>6</xdr:col>
                    <xdr:colOff>409575</xdr:colOff>
                    <xdr:row>397</xdr:row>
                    <xdr:rowOff>0</xdr:rowOff>
                  </to>
                </anchor>
              </controlPr>
            </control>
          </mc:Choice>
        </mc:AlternateContent>
        <mc:AlternateContent xmlns:mc="http://schemas.openxmlformats.org/markup-compatibility/2006">
          <mc:Choice Requires="x14">
            <control shapeId="348950" r:id="rId264" name="Check Box 790">
              <controlPr defaultSize="0" autoFill="0" autoLine="0" autoPict="0">
                <anchor moveWithCells="1">
                  <from>
                    <xdr:col>9</xdr:col>
                    <xdr:colOff>257175</xdr:colOff>
                    <xdr:row>395</xdr:row>
                    <xdr:rowOff>9525</xdr:rowOff>
                  </from>
                  <to>
                    <xdr:col>10</xdr:col>
                    <xdr:colOff>76200</xdr:colOff>
                    <xdr:row>396</xdr:row>
                    <xdr:rowOff>0</xdr:rowOff>
                  </to>
                </anchor>
              </controlPr>
            </control>
          </mc:Choice>
        </mc:AlternateContent>
        <mc:AlternateContent xmlns:mc="http://schemas.openxmlformats.org/markup-compatibility/2006">
          <mc:Choice Requires="x14">
            <control shapeId="348951" r:id="rId265" name="Check Box 791">
              <controlPr defaultSize="0" autoFill="0" autoLine="0" autoPict="0">
                <anchor moveWithCells="1">
                  <from>
                    <xdr:col>11</xdr:col>
                    <xdr:colOff>266700</xdr:colOff>
                    <xdr:row>394</xdr:row>
                    <xdr:rowOff>19050</xdr:rowOff>
                  </from>
                  <to>
                    <xdr:col>12</xdr:col>
                    <xdr:colOff>85725</xdr:colOff>
                    <xdr:row>395</xdr:row>
                    <xdr:rowOff>9525</xdr:rowOff>
                  </to>
                </anchor>
              </controlPr>
            </control>
          </mc:Choice>
        </mc:AlternateContent>
        <mc:AlternateContent xmlns:mc="http://schemas.openxmlformats.org/markup-compatibility/2006">
          <mc:Choice Requires="x14">
            <control shapeId="348952" r:id="rId266" name="Check Box 792">
              <controlPr defaultSize="0" autoFill="0" autoLine="0" autoPict="0">
                <anchor moveWithCells="1">
                  <from>
                    <xdr:col>11</xdr:col>
                    <xdr:colOff>266700</xdr:colOff>
                    <xdr:row>396</xdr:row>
                    <xdr:rowOff>9525</xdr:rowOff>
                  </from>
                  <to>
                    <xdr:col>12</xdr:col>
                    <xdr:colOff>85725</xdr:colOff>
                    <xdr:row>397</xdr:row>
                    <xdr:rowOff>0</xdr:rowOff>
                  </to>
                </anchor>
              </controlPr>
            </control>
          </mc:Choice>
        </mc:AlternateContent>
        <mc:AlternateContent xmlns:mc="http://schemas.openxmlformats.org/markup-compatibility/2006">
          <mc:Choice Requires="x14">
            <control shapeId="348953" r:id="rId267" name="Check Box 793">
              <controlPr defaultSize="0" autoFill="0" autoLine="0" autoPict="0">
                <anchor moveWithCells="1">
                  <from>
                    <xdr:col>6</xdr:col>
                    <xdr:colOff>104775</xdr:colOff>
                    <xdr:row>394</xdr:row>
                    <xdr:rowOff>19050</xdr:rowOff>
                  </from>
                  <to>
                    <xdr:col>6</xdr:col>
                    <xdr:colOff>409575</xdr:colOff>
                    <xdr:row>395</xdr:row>
                    <xdr:rowOff>9525</xdr:rowOff>
                  </to>
                </anchor>
              </controlPr>
            </control>
          </mc:Choice>
        </mc:AlternateContent>
        <mc:AlternateContent xmlns:mc="http://schemas.openxmlformats.org/markup-compatibility/2006">
          <mc:Choice Requires="x14">
            <control shapeId="348958" r:id="rId268" name="Check Box 798">
              <controlPr defaultSize="0" autoFill="0" autoLine="0" autoPict="0">
                <anchor moveWithCells="1">
                  <from>
                    <xdr:col>11</xdr:col>
                    <xdr:colOff>285750</xdr:colOff>
                    <xdr:row>400</xdr:row>
                    <xdr:rowOff>9525</xdr:rowOff>
                  </from>
                  <to>
                    <xdr:col>12</xdr:col>
                    <xdr:colOff>104775</xdr:colOff>
                    <xdr:row>401</xdr:row>
                    <xdr:rowOff>0</xdr:rowOff>
                  </to>
                </anchor>
              </controlPr>
            </control>
          </mc:Choice>
        </mc:AlternateContent>
        <mc:AlternateContent xmlns:mc="http://schemas.openxmlformats.org/markup-compatibility/2006">
          <mc:Choice Requires="x14">
            <control shapeId="348959" r:id="rId269" name="Check Box 799">
              <controlPr defaultSize="0" autoFill="0" autoLine="0" autoPict="0">
                <anchor moveWithCells="1">
                  <from>
                    <xdr:col>11</xdr:col>
                    <xdr:colOff>285750</xdr:colOff>
                    <xdr:row>401</xdr:row>
                    <xdr:rowOff>9525</xdr:rowOff>
                  </from>
                  <to>
                    <xdr:col>12</xdr:col>
                    <xdr:colOff>104775</xdr:colOff>
                    <xdr:row>402</xdr:row>
                    <xdr:rowOff>0</xdr:rowOff>
                  </to>
                </anchor>
              </controlPr>
            </control>
          </mc:Choice>
        </mc:AlternateContent>
        <mc:AlternateContent xmlns:mc="http://schemas.openxmlformats.org/markup-compatibility/2006">
          <mc:Choice Requires="x14">
            <control shapeId="348960" r:id="rId270" name="Check Box 800">
              <controlPr defaultSize="0" autoFill="0" autoLine="0" autoPict="0">
                <anchor moveWithCells="1">
                  <from>
                    <xdr:col>7</xdr:col>
                    <xdr:colOff>28575</xdr:colOff>
                    <xdr:row>408</xdr:row>
                    <xdr:rowOff>219075</xdr:rowOff>
                  </from>
                  <to>
                    <xdr:col>7</xdr:col>
                    <xdr:colOff>333375</xdr:colOff>
                    <xdr:row>409</xdr:row>
                    <xdr:rowOff>209550</xdr:rowOff>
                  </to>
                </anchor>
              </controlPr>
            </control>
          </mc:Choice>
        </mc:AlternateContent>
        <mc:AlternateContent xmlns:mc="http://schemas.openxmlformats.org/markup-compatibility/2006">
          <mc:Choice Requires="x14">
            <control shapeId="348967" r:id="rId271" name="Check Box 807">
              <controlPr defaultSize="0" autoFill="0" autoLine="0" autoPict="0">
                <anchor moveWithCells="1">
                  <from>
                    <xdr:col>7</xdr:col>
                    <xdr:colOff>28575</xdr:colOff>
                    <xdr:row>411</xdr:row>
                    <xdr:rowOff>19050</xdr:rowOff>
                  </from>
                  <to>
                    <xdr:col>7</xdr:col>
                    <xdr:colOff>238125</xdr:colOff>
                    <xdr:row>411</xdr:row>
                    <xdr:rowOff>200025</xdr:rowOff>
                  </to>
                </anchor>
              </controlPr>
            </control>
          </mc:Choice>
        </mc:AlternateContent>
        <mc:AlternateContent xmlns:mc="http://schemas.openxmlformats.org/markup-compatibility/2006">
          <mc:Choice Requires="x14">
            <control shapeId="348968" r:id="rId272" name="Check Box 808">
              <controlPr defaultSize="0" autoFill="0" autoLine="0" autoPict="0">
                <anchor moveWithCells="1">
                  <from>
                    <xdr:col>8</xdr:col>
                    <xdr:colOff>285750</xdr:colOff>
                    <xdr:row>411</xdr:row>
                    <xdr:rowOff>28575</xdr:rowOff>
                  </from>
                  <to>
                    <xdr:col>9</xdr:col>
                    <xdr:colOff>9525</xdr:colOff>
                    <xdr:row>411</xdr:row>
                    <xdr:rowOff>209550</xdr:rowOff>
                  </to>
                </anchor>
              </controlPr>
            </control>
          </mc:Choice>
        </mc:AlternateContent>
        <mc:AlternateContent xmlns:mc="http://schemas.openxmlformats.org/markup-compatibility/2006">
          <mc:Choice Requires="x14">
            <control shapeId="348970" r:id="rId273" name="Check Box 810">
              <controlPr defaultSize="0" autoFill="0" autoLine="0" autoPict="0">
                <anchor moveWithCells="1">
                  <from>
                    <xdr:col>10</xdr:col>
                    <xdr:colOff>314325</xdr:colOff>
                    <xdr:row>411</xdr:row>
                    <xdr:rowOff>28575</xdr:rowOff>
                  </from>
                  <to>
                    <xdr:col>11</xdr:col>
                    <xdr:colOff>38100</xdr:colOff>
                    <xdr:row>411</xdr:row>
                    <xdr:rowOff>209550</xdr:rowOff>
                  </to>
                </anchor>
              </controlPr>
            </control>
          </mc:Choice>
        </mc:AlternateContent>
        <mc:AlternateContent xmlns:mc="http://schemas.openxmlformats.org/markup-compatibility/2006">
          <mc:Choice Requires="x14">
            <control shapeId="348971" r:id="rId274" name="Check Box 811">
              <controlPr defaultSize="0" autoFill="0" autoLine="0" autoPict="0">
                <anchor moveWithCells="1">
                  <from>
                    <xdr:col>12</xdr:col>
                    <xdr:colOff>247650</xdr:colOff>
                    <xdr:row>411</xdr:row>
                    <xdr:rowOff>28575</xdr:rowOff>
                  </from>
                  <to>
                    <xdr:col>12</xdr:col>
                    <xdr:colOff>457200</xdr:colOff>
                    <xdr:row>411</xdr:row>
                    <xdr:rowOff>209550</xdr:rowOff>
                  </to>
                </anchor>
              </controlPr>
            </control>
          </mc:Choice>
        </mc:AlternateContent>
        <mc:AlternateContent xmlns:mc="http://schemas.openxmlformats.org/markup-compatibility/2006">
          <mc:Choice Requires="x14">
            <control shapeId="348972" r:id="rId275" name="Check Box 812">
              <controlPr defaultSize="0" autoFill="0" autoLine="0" autoPict="0">
                <anchor moveWithCells="1">
                  <from>
                    <xdr:col>8</xdr:col>
                    <xdr:colOff>285750</xdr:colOff>
                    <xdr:row>409</xdr:row>
                    <xdr:rowOff>0</xdr:rowOff>
                  </from>
                  <to>
                    <xdr:col>9</xdr:col>
                    <xdr:colOff>104775</xdr:colOff>
                    <xdr:row>409</xdr:row>
                    <xdr:rowOff>219075</xdr:rowOff>
                  </to>
                </anchor>
              </controlPr>
            </control>
          </mc:Choice>
        </mc:AlternateContent>
        <mc:AlternateContent xmlns:mc="http://schemas.openxmlformats.org/markup-compatibility/2006">
          <mc:Choice Requires="x14">
            <control shapeId="348973" r:id="rId276" name="Check Box 813">
              <controlPr defaultSize="0" autoFill="0" autoLine="0" autoPict="0">
                <anchor moveWithCells="1">
                  <from>
                    <xdr:col>7</xdr:col>
                    <xdr:colOff>28575</xdr:colOff>
                    <xdr:row>412</xdr:row>
                    <xdr:rowOff>19050</xdr:rowOff>
                  </from>
                  <to>
                    <xdr:col>7</xdr:col>
                    <xdr:colOff>238125</xdr:colOff>
                    <xdr:row>412</xdr:row>
                    <xdr:rowOff>180975</xdr:rowOff>
                  </to>
                </anchor>
              </controlPr>
            </control>
          </mc:Choice>
        </mc:AlternateContent>
        <mc:AlternateContent xmlns:mc="http://schemas.openxmlformats.org/markup-compatibility/2006">
          <mc:Choice Requires="x14">
            <control shapeId="348974" r:id="rId277" name="Check Box 814">
              <controlPr defaultSize="0" autoFill="0" autoLine="0" autoPict="0">
                <anchor moveWithCells="1">
                  <from>
                    <xdr:col>8</xdr:col>
                    <xdr:colOff>285750</xdr:colOff>
                    <xdr:row>412</xdr:row>
                    <xdr:rowOff>28575</xdr:rowOff>
                  </from>
                  <to>
                    <xdr:col>9</xdr:col>
                    <xdr:colOff>9525</xdr:colOff>
                    <xdr:row>412</xdr:row>
                    <xdr:rowOff>190500</xdr:rowOff>
                  </to>
                </anchor>
              </controlPr>
            </control>
          </mc:Choice>
        </mc:AlternateContent>
        <mc:AlternateContent xmlns:mc="http://schemas.openxmlformats.org/markup-compatibility/2006">
          <mc:Choice Requires="x14">
            <control shapeId="351822" r:id="rId278" name="Option Button 1614">
              <controlPr defaultSize="0" autoFill="0" autoLine="0" autoPict="0">
                <anchor moveWithCells="1">
                  <from>
                    <xdr:col>6</xdr:col>
                    <xdr:colOff>495300</xdr:colOff>
                    <xdr:row>373</xdr:row>
                    <xdr:rowOff>38100</xdr:rowOff>
                  </from>
                  <to>
                    <xdr:col>7</xdr:col>
                    <xdr:colOff>171450</xdr:colOff>
                    <xdr:row>373</xdr:row>
                    <xdr:rowOff>171450</xdr:rowOff>
                  </to>
                </anchor>
              </controlPr>
            </control>
          </mc:Choice>
        </mc:AlternateContent>
        <mc:AlternateContent xmlns:mc="http://schemas.openxmlformats.org/markup-compatibility/2006">
          <mc:Choice Requires="x14">
            <control shapeId="351825" r:id="rId279" name="Option Button 1617">
              <controlPr defaultSize="0" autoFill="0" autoLine="0" autoPict="0">
                <anchor moveWithCells="1">
                  <from>
                    <xdr:col>6</xdr:col>
                    <xdr:colOff>514350</xdr:colOff>
                    <xdr:row>383</xdr:row>
                    <xdr:rowOff>47625</xdr:rowOff>
                  </from>
                  <to>
                    <xdr:col>7</xdr:col>
                    <xdr:colOff>180975</xdr:colOff>
                    <xdr:row>383</xdr:row>
                    <xdr:rowOff>190500</xdr:rowOff>
                  </to>
                </anchor>
              </controlPr>
            </control>
          </mc:Choice>
        </mc:AlternateContent>
        <mc:AlternateContent xmlns:mc="http://schemas.openxmlformats.org/markup-compatibility/2006">
          <mc:Choice Requires="x14">
            <control shapeId="2" r:id="rId280" name="Check Box 5248">
              <controlPr defaultSize="0" autoFill="0" autoLine="0" autoPict="0">
                <anchor moveWithCells="1">
                  <from>
                    <xdr:col>2</xdr:col>
                    <xdr:colOff>47625</xdr:colOff>
                    <xdr:row>565</xdr:row>
                    <xdr:rowOff>9525</xdr:rowOff>
                  </from>
                  <to>
                    <xdr:col>2</xdr:col>
                    <xdr:colOff>314325</xdr:colOff>
                    <xdr:row>566</xdr:row>
                    <xdr:rowOff>9525</xdr:rowOff>
                  </to>
                </anchor>
              </controlPr>
            </control>
          </mc:Choice>
        </mc:AlternateContent>
        <mc:AlternateContent xmlns:mc="http://schemas.openxmlformats.org/markup-compatibility/2006">
          <mc:Choice Requires="x14">
            <control shapeId="376972" r:id="rId281" name="Option Button 5260">
              <controlPr defaultSize="0" autoFill="0" autoLine="0" autoPict="0">
                <anchor moveWithCells="1">
                  <from>
                    <xdr:col>3</xdr:col>
                    <xdr:colOff>190500</xdr:colOff>
                    <xdr:row>414</xdr:row>
                    <xdr:rowOff>219075</xdr:rowOff>
                  </from>
                  <to>
                    <xdr:col>7</xdr:col>
                    <xdr:colOff>133350</xdr:colOff>
                    <xdr:row>415</xdr:row>
                    <xdr:rowOff>152400</xdr:rowOff>
                  </to>
                </anchor>
              </controlPr>
            </control>
          </mc:Choice>
        </mc:AlternateContent>
        <mc:AlternateContent xmlns:mc="http://schemas.openxmlformats.org/markup-compatibility/2006">
          <mc:Choice Requires="x14">
            <control shapeId="376973" r:id="rId282" name="Option Button 5261">
              <controlPr defaultSize="0" autoFill="0" autoLine="0" autoPict="0">
                <anchor moveWithCells="1">
                  <from>
                    <xdr:col>7</xdr:col>
                    <xdr:colOff>66675</xdr:colOff>
                    <xdr:row>414</xdr:row>
                    <xdr:rowOff>219075</xdr:rowOff>
                  </from>
                  <to>
                    <xdr:col>9</xdr:col>
                    <xdr:colOff>342900</xdr:colOff>
                    <xdr:row>415</xdr:row>
                    <xdr:rowOff>152400</xdr:rowOff>
                  </to>
                </anchor>
              </controlPr>
            </control>
          </mc:Choice>
        </mc:AlternateContent>
        <mc:AlternateContent xmlns:mc="http://schemas.openxmlformats.org/markup-compatibility/2006">
          <mc:Choice Requires="x14">
            <control shapeId="376974" r:id="rId283" name="Option Button 5262">
              <controlPr defaultSize="0" autoFill="0" autoLine="0" autoPict="0">
                <anchor moveWithCells="1">
                  <from>
                    <xdr:col>9</xdr:col>
                    <xdr:colOff>476250</xdr:colOff>
                    <xdr:row>414</xdr:row>
                    <xdr:rowOff>219075</xdr:rowOff>
                  </from>
                  <to>
                    <xdr:col>13</xdr:col>
                    <xdr:colOff>123825</xdr:colOff>
                    <xdr:row>415</xdr:row>
                    <xdr:rowOff>152400</xdr:rowOff>
                  </to>
                </anchor>
              </controlPr>
            </control>
          </mc:Choice>
        </mc:AlternateContent>
        <mc:AlternateContent xmlns:mc="http://schemas.openxmlformats.org/markup-compatibility/2006">
          <mc:Choice Requires="x14">
            <control shapeId="376975" r:id="rId284" name="Option Button 5263">
              <controlPr defaultSize="0" autoFill="0" autoLine="0" autoPict="0">
                <anchor moveWithCells="1">
                  <from>
                    <xdr:col>13</xdr:col>
                    <xdr:colOff>133350</xdr:colOff>
                    <xdr:row>414</xdr:row>
                    <xdr:rowOff>219075</xdr:rowOff>
                  </from>
                  <to>
                    <xdr:col>17</xdr:col>
                    <xdr:colOff>0</xdr:colOff>
                    <xdr:row>415</xdr:row>
                    <xdr:rowOff>152400</xdr:rowOff>
                  </to>
                </anchor>
              </controlPr>
            </control>
          </mc:Choice>
        </mc:AlternateContent>
        <mc:AlternateContent xmlns:mc="http://schemas.openxmlformats.org/markup-compatibility/2006">
          <mc:Choice Requires="x14">
            <control shapeId="376981" r:id="rId285" name="Check Box 5269">
              <controlPr defaultSize="0" autoFill="0" autoLine="0" autoPict="0">
                <anchor moveWithCells="1" sizeWithCells="1">
                  <from>
                    <xdr:col>2</xdr:col>
                    <xdr:colOff>323850</xdr:colOff>
                    <xdr:row>418</xdr:row>
                    <xdr:rowOff>476250</xdr:rowOff>
                  </from>
                  <to>
                    <xdr:col>3</xdr:col>
                    <xdr:colOff>57150</xdr:colOff>
                    <xdr:row>418</xdr:row>
                    <xdr:rowOff>657225</xdr:rowOff>
                  </to>
                </anchor>
              </controlPr>
            </control>
          </mc:Choice>
        </mc:AlternateContent>
        <mc:AlternateContent xmlns:mc="http://schemas.openxmlformats.org/markup-compatibility/2006">
          <mc:Choice Requires="x14">
            <control shapeId="376982" r:id="rId286" name="Check Box 5270">
              <controlPr defaultSize="0" autoFill="0" autoLine="0" autoPict="0">
                <anchor moveWithCells="1" sizeWithCells="1">
                  <from>
                    <xdr:col>4</xdr:col>
                    <xdr:colOff>9525</xdr:colOff>
                    <xdr:row>418</xdr:row>
                    <xdr:rowOff>476250</xdr:rowOff>
                  </from>
                  <to>
                    <xdr:col>4</xdr:col>
                    <xdr:colOff>247650</xdr:colOff>
                    <xdr:row>418</xdr:row>
                    <xdr:rowOff>657225</xdr:rowOff>
                  </to>
                </anchor>
              </controlPr>
            </control>
          </mc:Choice>
        </mc:AlternateContent>
        <mc:AlternateContent xmlns:mc="http://schemas.openxmlformats.org/markup-compatibility/2006">
          <mc:Choice Requires="x14">
            <control shapeId="376983" r:id="rId287" name="Check Box 5271">
              <controlPr defaultSize="0" autoFill="0" autoLine="0" autoPict="0">
                <anchor moveWithCells="1" sizeWithCells="1">
                  <from>
                    <xdr:col>5</xdr:col>
                    <xdr:colOff>209550</xdr:colOff>
                    <xdr:row>418</xdr:row>
                    <xdr:rowOff>476250</xdr:rowOff>
                  </from>
                  <to>
                    <xdr:col>5</xdr:col>
                    <xdr:colOff>447675</xdr:colOff>
                    <xdr:row>418</xdr:row>
                    <xdr:rowOff>657225</xdr:rowOff>
                  </to>
                </anchor>
              </controlPr>
            </control>
          </mc:Choice>
        </mc:AlternateContent>
        <mc:AlternateContent xmlns:mc="http://schemas.openxmlformats.org/markup-compatibility/2006">
          <mc:Choice Requires="x14">
            <control shapeId="376984" r:id="rId288" name="Check Box 5272">
              <controlPr defaultSize="0" autoFill="0" autoLine="0" autoPict="0">
                <anchor moveWithCells="1" sizeWithCells="1">
                  <from>
                    <xdr:col>6</xdr:col>
                    <xdr:colOff>400050</xdr:colOff>
                    <xdr:row>418</xdr:row>
                    <xdr:rowOff>476250</xdr:rowOff>
                  </from>
                  <to>
                    <xdr:col>7</xdr:col>
                    <xdr:colOff>133350</xdr:colOff>
                    <xdr:row>418</xdr:row>
                    <xdr:rowOff>657225</xdr:rowOff>
                  </to>
                </anchor>
              </controlPr>
            </control>
          </mc:Choice>
        </mc:AlternateContent>
        <mc:AlternateContent xmlns:mc="http://schemas.openxmlformats.org/markup-compatibility/2006">
          <mc:Choice Requires="x14">
            <control shapeId="376985" r:id="rId289" name="Check Box 5273">
              <controlPr defaultSize="0" autoFill="0" autoLine="0" autoPict="0">
                <anchor moveWithCells="1" sizeWithCells="1">
                  <from>
                    <xdr:col>8</xdr:col>
                    <xdr:colOff>95250</xdr:colOff>
                    <xdr:row>418</xdr:row>
                    <xdr:rowOff>476250</xdr:rowOff>
                  </from>
                  <to>
                    <xdr:col>8</xdr:col>
                    <xdr:colOff>333375</xdr:colOff>
                    <xdr:row>418</xdr:row>
                    <xdr:rowOff>657225</xdr:rowOff>
                  </to>
                </anchor>
              </controlPr>
            </control>
          </mc:Choice>
        </mc:AlternateContent>
        <mc:AlternateContent xmlns:mc="http://schemas.openxmlformats.org/markup-compatibility/2006">
          <mc:Choice Requires="x14">
            <control shapeId="376986" r:id="rId290" name="Check Box 5274">
              <controlPr defaultSize="0" autoFill="0" autoLine="0" autoPict="0">
                <anchor moveWithCells="1" sizeWithCells="1">
                  <from>
                    <xdr:col>3</xdr:col>
                    <xdr:colOff>171450</xdr:colOff>
                    <xdr:row>418</xdr:row>
                    <xdr:rowOff>304800</xdr:rowOff>
                  </from>
                  <to>
                    <xdr:col>3</xdr:col>
                    <xdr:colOff>400050</xdr:colOff>
                    <xdr:row>418</xdr:row>
                    <xdr:rowOff>476250</xdr:rowOff>
                  </to>
                </anchor>
              </controlPr>
            </control>
          </mc:Choice>
        </mc:AlternateContent>
        <mc:AlternateContent xmlns:mc="http://schemas.openxmlformats.org/markup-compatibility/2006">
          <mc:Choice Requires="x14">
            <control shapeId="376987" r:id="rId291" name="Check Box 5275">
              <controlPr defaultSize="0" autoFill="0" autoLine="0" autoPict="0">
                <anchor moveWithCells="1" sizeWithCells="1">
                  <from>
                    <xdr:col>4</xdr:col>
                    <xdr:colOff>352425</xdr:colOff>
                    <xdr:row>418</xdr:row>
                    <xdr:rowOff>304800</xdr:rowOff>
                  </from>
                  <to>
                    <xdr:col>5</xdr:col>
                    <xdr:colOff>85725</xdr:colOff>
                    <xdr:row>418</xdr:row>
                    <xdr:rowOff>476250</xdr:rowOff>
                  </to>
                </anchor>
              </controlPr>
            </control>
          </mc:Choice>
        </mc:AlternateContent>
        <mc:AlternateContent xmlns:mc="http://schemas.openxmlformats.org/markup-compatibility/2006">
          <mc:Choice Requires="x14">
            <control shapeId="376988" r:id="rId292" name="Check Box 5276">
              <controlPr defaultSize="0" autoFill="0" autoLine="0" autoPict="0">
                <anchor moveWithCells="1" sizeWithCells="1">
                  <from>
                    <xdr:col>6</xdr:col>
                    <xdr:colOff>57150</xdr:colOff>
                    <xdr:row>418</xdr:row>
                    <xdr:rowOff>295275</xdr:rowOff>
                  </from>
                  <to>
                    <xdr:col>6</xdr:col>
                    <xdr:colOff>285750</xdr:colOff>
                    <xdr:row>418</xdr:row>
                    <xdr:rowOff>476250</xdr:rowOff>
                  </to>
                </anchor>
              </controlPr>
            </control>
          </mc:Choice>
        </mc:AlternateContent>
        <mc:AlternateContent xmlns:mc="http://schemas.openxmlformats.org/markup-compatibility/2006">
          <mc:Choice Requires="x14">
            <control shapeId="376989" r:id="rId293" name="Check Box 5277">
              <controlPr defaultSize="0" autoFill="0" autoLine="0" autoPict="0">
                <anchor moveWithCells="1" sizeWithCells="1">
                  <from>
                    <xdr:col>7</xdr:col>
                    <xdr:colOff>247650</xdr:colOff>
                    <xdr:row>418</xdr:row>
                    <xdr:rowOff>304800</xdr:rowOff>
                  </from>
                  <to>
                    <xdr:col>7</xdr:col>
                    <xdr:colOff>485775</xdr:colOff>
                    <xdr:row>418</xdr:row>
                    <xdr:rowOff>485775</xdr:rowOff>
                  </to>
                </anchor>
              </controlPr>
            </control>
          </mc:Choice>
        </mc:AlternateContent>
        <mc:AlternateContent xmlns:mc="http://schemas.openxmlformats.org/markup-compatibility/2006">
          <mc:Choice Requires="x14">
            <control shapeId="376990" r:id="rId294" name="Check Box 5278">
              <controlPr defaultSize="0" autoFill="0" autoLine="0" autoPict="0">
                <anchor moveWithCells="1" sizeWithCells="1">
                  <from>
                    <xdr:col>8</xdr:col>
                    <xdr:colOff>447675</xdr:colOff>
                    <xdr:row>418</xdr:row>
                    <xdr:rowOff>314325</xdr:rowOff>
                  </from>
                  <to>
                    <xdr:col>9</xdr:col>
                    <xdr:colOff>171450</xdr:colOff>
                    <xdr:row>418</xdr:row>
                    <xdr:rowOff>495300</xdr:rowOff>
                  </to>
                </anchor>
              </controlPr>
            </control>
          </mc:Choice>
        </mc:AlternateContent>
        <mc:AlternateContent xmlns:mc="http://schemas.openxmlformats.org/markup-compatibility/2006">
          <mc:Choice Requires="x14">
            <control shapeId="376991" r:id="rId295" name="Check Box 5279">
              <controlPr defaultSize="0" autoFill="0" autoLine="0" autoPict="0">
                <anchor moveWithCells="1" sizeWithCells="1">
                  <from>
                    <xdr:col>11</xdr:col>
                    <xdr:colOff>438150</xdr:colOff>
                    <xdr:row>418</xdr:row>
                    <xdr:rowOff>476250</xdr:rowOff>
                  </from>
                  <to>
                    <xdr:col>12</xdr:col>
                    <xdr:colOff>171450</xdr:colOff>
                    <xdr:row>418</xdr:row>
                    <xdr:rowOff>647700</xdr:rowOff>
                  </to>
                </anchor>
              </controlPr>
            </control>
          </mc:Choice>
        </mc:AlternateContent>
        <mc:AlternateContent xmlns:mc="http://schemas.openxmlformats.org/markup-compatibility/2006">
          <mc:Choice Requires="x14">
            <control shapeId="376992" r:id="rId296" name="Check Box 5280">
              <controlPr defaultSize="0" autoFill="0" autoLine="0" autoPict="0">
                <anchor moveWithCells="1" sizeWithCells="1">
                  <from>
                    <xdr:col>12</xdr:col>
                    <xdr:colOff>638175</xdr:colOff>
                    <xdr:row>418</xdr:row>
                    <xdr:rowOff>476250</xdr:rowOff>
                  </from>
                  <to>
                    <xdr:col>13</xdr:col>
                    <xdr:colOff>209550</xdr:colOff>
                    <xdr:row>418</xdr:row>
                    <xdr:rowOff>647700</xdr:rowOff>
                  </to>
                </anchor>
              </controlPr>
            </control>
          </mc:Choice>
        </mc:AlternateContent>
        <mc:AlternateContent xmlns:mc="http://schemas.openxmlformats.org/markup-compatibility/2006">
          <mc:Choice Requires="x14">
            <control shapeId="376993" r:id="rId297" name="Check Box 5281">
              <controlPr defaultSize="0" autoFill="0" autoLine="0" autoPict="0">
                <anchor moveWithCells="1" sizeWithCells="1">
                  <from>
                    <xdr:col>14</xdr:col>
                    <xdr:colOff>142875</xdr:colOff>
                    <xdr:row>418</xdr:row>
                    <xdr:rowOff>466725</xdr:rowOff>
                  </from>
                  <to>
                    <xdr:col>14</xdr:col>
                    <xdr:colOff>381000</xdr:colOff>
                    <xdr:row>418</xdr:row>
                    <xdr:rowOff>638175</xdr:rowOff>
                  </to>
                </anchor>
              </controlPr>
            </control>
          </mc:Choice>
        </mc:AlternateContent>
        <mc:AlternateContent xmlns:mc="http://schemas.openxmlformats.org/markup-compatibility/2006">
          <mc:Choice Requires="x14">
            <control shapeId="3" r:id="rId298" name="Check Box 5282">
              <controlPr defaultSize="0" autoFill="0" autoLine="0" autoPict="0">
                <anchor moveWithCells="1" sizeWithCells="1">
                  <from>
                    <xdr:col>15</xdr:col>
                    <xdr:colOff>257175</xdr:colOff>
                    <xdr:row>418</xdr:row>
                    <xdr:rowOff>466725</xdr:rowOff>
                  </from>
                  <to>
                    <xdr:col>15</xdr:col>
                    <xdr:colOff>514350</xdr:colOff>
                    <xdr:row>418</xdr:row>
                    <xdr:rowOff>638175</xdr:rowOff>
                  </to>
                </anchor>
              </controlPr>
            </control>
          </mc:Choice>
        </mc:AlternateContent>
        <mc:AlternateContent xmlns:mc="http://schemas.openxmlformats.org/markup-compatibility/2006">
          <mc:Choice Requires="x14">
            <control shapeId="376995" r:id="rId299" name="Check Box 5283">
              <controlPr defaultSize="0" autoFill="0" autoLine="0" autoPict="0">
                <anchor moveWithCells="1" sizeWithCells="1">
                  <from>
                    <xdr:col>16</xdr:col>
                    <xdr:colOff>381000</xdr:colOff>
                    <xdr:row>418</xdr:row>
                    <xdr:rowOff>466725</xdr:rowOff>
                  </from>
                  <to>
                    <xdr:col>17</xdr:col>
                    <xdr:colOff>209550</xdr:colOff>
                    <xdr:row>418</xdr:row>
                    <xdr:rowOff>638175</xdr:rowOff>
                  </to>
                </anchor>
              </controlPr>
            </control>
          </mc:Choice>
        </mc:AlternateContent>
        <mc:AlternateContent xmlns:mc="http://schemas.openxmlformats.org/markup-compatibility/2006">
          <mc:Choice Requires="x14">
            <control shapeId="376996" r:id="rId300" name="Check Box 5284">
              <controlPr defaultSize="0" autoFill="0" autoLine="0" autoPict="0">
                <anchor moveWithCells="1" sizeWithCells="1">
                  <from>
                    <xdr:col>12</xdr:col>
                    <xdr:colOff>295275</xdr:colOff>
                    <xdr:row>418</xdr:row>
                    <xdr:rowOff>304800</xdr:rowOff>
                  </from>
                  <to>
                    <xdr:col>12</xdr:col>
                    <xdr:colOff>533400</xdr:colOff>
                    <xdr:row>418</xdr:row>
                    <xdr:rowOff>476250</xdr:rowOff>
                  </to>
                </anchor>
              </controlPr>
            </control>
          </mc:Choice>
        </mc:AlternateContent>
        <mc:AlternateContent xmlns:mc="http://schemas.openxmlformats.org/markup-compatibility/2006">
          <mc:Choice Requires="x14">
            <control shapeId="376997" r:id="rId301" name="Check Box 5285">
              <controlPr defaultSize="0" autoFill="0" autoLine="0" autoPict="0">
                <anchor moveWithCells="1" sizeWithCells="1">
                  <from>
                    <xdr:col>13</xdr:col>
                    <xdr:colOff>323850</xdr:colOff>
                    <xdr:row>418</xdr:row>
                    <xdr:rowOff>304800</xdr:rowOff>
                  </from>
                  <to>
                    <xdr:col>14</xdr:col>
                    <xdr:colOff>9525</xdr:colOff>
                    <xdr:row>418</xdr:row>
                    <xdr:rowOff>476250</xdr:rowOff>
                  </to>
                </anchor>
              </controlPr>
            </control>
          </mc:Choice>
        </mc:AlternateContent>
        <mc:AlternateContent xmlns:mc="http://schemas.openxmlformats.org/markup-compatibility/2006">
          <mc:Choice Requires="x14">
            <control shapeId="376998" r:id="rId302" name="Check Box 5286">
              <controlPr defaultSize="0" autoFill="0" autoLine="0" autoPict="0">
                <anchor moveWithCells="1" sizeWithCells="1">
                  <from>
                    <xdr:col>14</xdr:col>
                    <xdr:colOff>495300</xdr:colOff>
                    <xdr:row>418</xdr:row>
                    <xdr:rowOff>295275</xdr:rowOff>
                  </from>
                  <to>
                    <xdr:col>15</xdr:col>
                    <xdr:colOff>161925</xdr:colOff>
                    <xdr:row>418</xdr:row>
                    <xdr:rowOff>476250</xdr:rowOff>
                  </to>
                </anchor>
              </controlPr>
            </control>
          </mc:Choice>
        </mc:AlternateContent>
        <mc:AlternateContent xmlns:mc="http://schemas.openxmlformats.org/markup-compatibility/2006">
          <mc:Choice Requires="x14">
            <control shapeId="376999" r:id="rId303" name="Check Box 5287">
              <controlPr defaultSize="0" autoFill="0" autoLine="0" autoPict="0">
                <anchor moveWithCells="1" sizeWithCells="1">
                  <from>
                    <xdr:col>16</xdr:col>
                    <xdr:colOff>47625</xdr:colOff>
                    <xdr:row>418</xdr:row>
                    <xdr:rowOff>304800</xdr:rowOff>
                  </from>
                  <to>
                    <xdr:col>16</xdr:col>
                    <xdr:colOff>285750</xdr:colOff>
                    <xdr:row>418</xdr:row>
                    <xdr:rowOff>476250</xdr:rowOff>
                  </to>
                </anchor>
              </controlPr>
            </control>
          </mc:Choice>
        </mc:AlternateContent>
        <mc:AlternateContent xmlns:mc="http://schemas.openxmlformats.org/markup-compatibility/2006">
          <mc:Choice Requires="x14">
            <control shapeId="377000" r:id="rId304" name="Check Box 5288">
              <controlPr defaultSize="0" autoFill="0" autoLine="0" autoPict="0">
                <anchor moveWithCells="1" sizeWithCells="1">
                  <from>
                    <xdr:col>17</xdr:col>
                    <xdr:colOff>333375</xdr:colOff>
                    <xdr:row>418</xdr:row>
                    <xdr:rowOff>314325</xdr:rowOff>
                  </from>
                  <to>
                    <xdr:col>18</xdr:col>
                    <xdr:colOff>171450</xdr:colOff>
                    <xdr:row>418</xdr:row>
                    <xdr:rowOff>485775</xdr:rowOff>
                  </to>
                </anchor>
              </controlPr>
            </control>
          </mc:Choice>
        </mc:AlternateContent>
        <mc:AlternateContent xmlns:mc="http://schemas.openxmlformats.org/markup-compatibility/2006">
          <mc:Choice Requires="x14">
            <control shapeId="377010" r:id="rId305" name="Check Box 5298">
              <controlPr defaultSize="0" autoFill="0" autoLine="0" autoPict="0">
                <anchor moveWithCells="1">
                  <from>
                    <xdr:col>13</xdr:col>
                    <xdr:colOff>104775</xdr:colOff>
                    <xdr:row>589</xdr:row>
                    <xdr:rowOff>9525</xdr:rowOff>
                  </from>
                  <to>
                    <xdr:col>13</xdr:col>
                    <xdr:colOff>342900</xdr:colOff>
                    <xdr:row>589</xdr:row>
                    <xdr:rowOff>228600</xdr:rowOff>
                  </to>
                </anchor>
              </controlPr>
            </control>
          </mc:Choice>
        </mc:AlternateContent>
        <mc:AlternateContent xmlns:mc="http://schemas.openxmlformats.org/markup-compatibility/2006">
          <mc:Choice Requires="x14">
            <control shapeId="377014" r:id="rId306" name="Check Box 5302">
              <controlPr defaultSize="0" autoFill="0" autoLine="0" autoPict="0">
                <anchor moveWithCells="1">
                  <from>
                    <xdr:col>12</xdr:col>
                    <xdr:colOff>219075</xdr:colOff>
                    <xdr:row>471</xdr:row>
                    <xdr:rowOff>28575</xdr:rowOff>
                  </from>
                  <to>
                    <xdr:col>14</xdr:col>
                    <xdr:colOff>19050</xdr:colOff>
                    <xdr:row>472</xdr:row>
                    <xdr:rowOff>38100</xdr:rowOff>
                  </to>
                </anchor>
              </controlPr>
            </control>
          </mc:Choice>
        </mc:AlternateContent>
        <mc:AlternateContent xmlns:mc="http://schemas.openxmlformats.org/markup-compatibility/2006">
          <mc:Choice Requires="x14">
            <control shapeId="377015" r:id="rId307" name="Check Box 5303">
              <controlPr defaultSize="0" autoFill="0" autoLine="0" autoPict="0">
                <anchor moveWithCells="1">
                  <from>
                    <xdr:col>12</xdr:col>
                    <xdr:colOff>219075</xdr:colOff>
                    <xdr:row>472</xdr:row>
                    <xdr:rowOff>28575</xdr:rowOff>
                  </from>
                  <to>
                    <xdr:col>14</xdr:col>
                    <xdr:colOff>19050</xdr:colOff>
                    <xdr:row>473</xdr:row>
                    <xdr:rowOff>38100</xdr:rowOff>
                  </to>
                </anchor>
              </controlPr>
            </control>
          </mc:Choice>
        </mc:AlternateContent>
        <mc:AlternateContent xmlns:mc="http://schemas.openxmlformats.org/markup-compatibility/2006">
          <mc:Choice Requires="x14">
            <control shapeId="4" r:id="rId308" name="Check Box 5304">
              <controlPr defaultSize="0" autoFill="0" autoLine="0" autoPict="0">
                <anchor moveWithCells="1">
                  <from>
                    <xdr:col>12</xdr:col>
                    <xdr:colOff>219075</xdr:colOff>
                    <xdr:row>473</xdr:row>
                    <xdr:rowOff>19050</xdr:rowOff>
                  </from>
                  <to>
                    <xdr:col>14</xdr:col>
                    <xdr:colOff>19050</xdr:colOff>
                    <xdr:row>474</xdr:row>
                    <xdr:rowOff>28575</xdr:rowOff>
                  </to>
                </anchor>
              </controlPr>
            </control>
          </mc:Choice>
        </mc:AlternateContent>
        <mc:AlternateContent xmlns:mc="http://schemas.openxmlformats.org/markup-compatibility/2006">
          <mc:Choice Requires="x14">
            <control shapeId="5" r:id="rId309" name="Check Box 5305">
              <controlPr defaultSize="0" autoFill="0" autoLine="0" autoPict="0">
                <anchor moveWithCells="1">
                  <from>
                    <xdr:col>12</xdr:col>
                    <xdr:colOff>219075</xdr:colOff>
                    <xdr:row>474</xdr:row>
                    <xdr:rowOff>9525</xdr:rowOff>
                  </from>
                  <to>
                    <xdr:col>14</xdr:col>
                    <xdr:colOff>19050</xdr:colOff>
                    <xdr:row>475</xdr:row>
                    <xdr:rowOff>19050</xdr:rowOff>
                  </to>
                </anchor>
              </controlPr>
            </control>
          </mc:Choice>
        </mc:AlternateContent>
        <mc:AlternateContent xmlns:mc="http://schemas.openxmlformats.org/markup-compatibility/2006">
          <mc:Choice Requires="x14">
            <control shapeId="6" r:id="rId310" name="Check Box 5306">
              <controlPr defaultSize="0" autoFill="0" autoLine="0" autoPict="0">
                <anchor moveWithCells="1">
                  <from>
                    <xdr:col>12</xdr:col>
                    <xdr:colOff>219075</xdr:colOff>
                    <xdr:row>475</xdr:row>
                    <xdr:rowOff>9525</xdr:rowOff>
                  </from>
                  <to>
                    <xdr:col>14</xdr:col>
                    <xdr:colOff>19050</xdr:colOff>
                    <xdr:row>476</xdr:row>
                    <xdr:rowOff>19050</xdr:rowOff>
                  </to>
                </anchor>
              </controlPr>
            </control>
          </mc:Choice>
        </mc:AlternateContent>
        <mc:AlternateContent xmlns:mc="http://schemas.openxmlformats.org/markup-compatibility/2006">
          <mc:Choice Requires="x14">
            <control shapeId="377019" r:id="rId311" name="Check Box 5307">
              <controlPr defaultSize="0" autoFill="0" autoLine="0" autoPict="0">
                <anchor moveWithCells="1">
                  <from>
                    <xdr:col>12</xdr:col>
                    <xdr:colOff>219075</xdr:colOff>
                    <xdr:row>476</xdr:row>
                    <xdr:rowOff>0</xdr:rowOff>
                  </from>
                  <to>
                    <xdr:col>14</xdr:col>
                    <xdr:colOff>19050</xdr:colOff>
                    <xdr:row>477</xdr:row>
                    <xdr:rowOff>9525</xdr:rowOff>
                  </to>
                </anchor>
              </controlPr>
            </control>
          </mc:Choice>
        </mc:AlternateContent>
        <mc:AlternateContent xmlns:mc="http://schemas.openxmlformats.org/markup-compatibility/2006">
          <mc:Choice Requires="x14">
            <control shapeId="377021" r:id="rId312" name="Check Box 5309">
              <controlPr defaultSize="0" autoFill="0" autoLine="0" autoPict="0">
                <anchor moveWithCells="1">
                  <from>
                    <xdr:col>12</xdr:col>
                    <xdr:colOff>304800</xdr:colOff>
                    <xdr:row>86</xdr:row>
                    <xdr:rowOff>9525</xdr:rowOff>
                  </from>
                  <to>
                    <xdr:col>14</xdr:col>
                    <xdr:colOff>123825</xdr:colOff>
                    <xdr:row>87</xdr:row>
                    <xdr:rowOff>19050</xdr:rowOff>
                  </to>
                </anchor>
              </controlPr>
            </control>
          </mc:Choice>
        </mc:AlternateContent>
        <mc:AlternateContent xmlns:mc="http://schemas.openxmlformats.org/markup-compatibility/2006">
          <mc:Choice Requires="x14">
            <control shapeId="377022" r:id="rId313" name="Check Box 5310">
              <controlPr defaultSize="0" autoFill="0" autoLine="0" autoPict="0">
                <anchor moveWithCells="1">
                  <from>
                    <xdr:col>12</xdr:col>
                    <xdr:colOff>304800</xdr:colOff>
                    <xdr:row>87</xdr:row>
                    <xdr:rowOff>9525</xdr:rowOff>
                  </from>
                  <to>
                    <xdr:col>14</xdr:col>
                    <xdr:colOff>123825</xdr:colOff>
                    <xdr:row>88</xdr:row>
                    <xdr:rowOff>19050</xdr:rowOff>
                  </to>
                </anchor>
              </controlPr>
            </control>
          </mc:Choice>
        </mc:AlternateContent>
        <mc:AlternateContent xmlns:mc="http://schemas.openxmlformats.org/markup-compatibility/2006">
          <mc:Choice Requires="x14">
            <control shapeId="377023" r:id="rId314" name="Check Box 5311">
              <controlPr defaultSize="0" autoFill="0" autoLine="0" autoPict="0">
                <anchor moveWithCells="1">
                  <from>
                    <xdr:col>12</xdr:col>
                    <xdr:colOff>304800</xdr:colOff>
                    <xdr:row>88</xdr:row>
                    <xdr:rowOff>9525</xdr:rowOff>
                  </from>
                  <to>
                    <xdr:col>14</xdr:col>
                    <xdr:colOff>123825</xdr:colOff>
                    <xdr:row>89</xdr:row>
                    <xdr:rowOff>19050</xdr:rowOff>
                  </to>
                </anchor>
              </controlPr>
            </control>
          </mc:Choice>
        </mc:AlternateContent>
        <mc:AlternateContent xmlns:mc="http://schemas.openxmlformats.org/markup-compatibility/2006">
          <mc:Choice Requires="x14">
            <control shapeId="377024" r:id="rId315" name="Check Box 5312">
              <controlPr defaultSize="0" autoFill="0" autoLine="0" autoPict="0">
                <anchor moveWithCells="1">
                  <from>
                    <xdr:col>12</xdr:col>
                    <xdr:colOff>304800</xdr:colOff>
                    <xdr:row>89</xdr:row>
                    <xdr:rowOff>9525</xdr:rowOff>
                  </from>
                  <to>
                    <xdr:col>14</xdr:col>
                    <xdr:colOff>123825</xdr:colOff>
                    <xdr:row>90</xdr:row>
                    <xdr:rowOff>19050</xdr:rowOff>
                  </to>
                </anchor>
              </controlPr>
            </control>
          </mc:Choice>
        </mc:AlternateContent>
        <mc:AlternateContent xmlns:mc="http://schemas.openxmlformats.org/markup-compatibility/2006">
          <mc:Choice Requires="x14">
            <control shapeId="7" r:id="rId316" name="Check Box 5313">
              <controlPr defaultSize="0" autoFill="0" autoLine="0" autoPict="0">
                <anchor moveWithCells="1">
                  <from>
                    <xdr:col>12</xdr:col>
                    <xdr:colOff>304800</xdr:colOff>
                    <xdr:row>90</xdr:row>
                    <xdr:rowOff>9525</xdr:rowOff>
                  </from>
                  <to>
                    <xdr:col>14</xdr:col>
                    <xdr:colOff>123825</xdr:colOff>
                    <xdr:row>91</xdr:row>
                    <xdr:rowOff>19050</xdr:rowOff>
                  </to>
                </anchor>
              </controlPr>
            </control>
          </mc:Choice>
        </mc:AlternateContent>
        <mc:AlternateContent xmlns:mc="http://schemas.openxmlformats.org/markup-compatibility/2006">
          <mc:Choice Requires="x14">
            <control shapeId="8" r:id="rId317" name="Check Box 5314">
              <controlPr defaultSize="0" autoFill="0" autoLine="0" autoPict="0">
                <anchor moveWithCells="1">
                  <from>
                    <xdr:col>12</xdr:col>
                    <xdr:colOff>304800</xdr:colOff>
                    <xdr:row>91</xdr:row>
                    <xdr:rowOff>9525</xdr:rowOff>
                  </from>
                  <to>
                    <xdr:col>14</xdr:col>
                    <xdr:colOff>123825</xdr:colOff>
                    <xdr:row>92</xdr:row>
                    <xdr:rowOff>19050</xdr:rowOff>
                  </to>
                </anchor>
              </controlPr>
            </control>
          </mc:Choice>
        </mc:AlternateContent>
        <mc:AlternateContent xmlns:mc="http://schemas.openxmlformats.org/markup-compatibility/2006">
          <mc:Choice Requires="x14">
            <control shapeId="9" r:id="rId318" name="Check Box 5315">
              <controlPr defaultSize="0" autoFill="0" autoLine="0" autoPict="0">
                <anchor moveWithCells="1">
                  <from>
                    <xdr:col>12</xdr:col>
                    <xdr:colOff>304800</xdr:colOff>
                    <xdr:row>92</xdr:row>
                    <xdr:rowOff>9525</xdr:rowOff>
                  </from>
                  <to>
                    <xdr:col>14</xdr:col>
                    <xdr:colOff>123825</xdr:colOff>
                    <xdr:row>93</xdr:row>
                    <xdr:rowOff>19050</xdr:rowOff>
                  </to>
                </anchor>
              </controlPr>
            </control>
          </mc:Choice>
        </mc:AlternateContent>
        <mc:AlternateContent xmlns:mc="http://schemas.openxmlformats.org/markup-compatibility/2006">
          <mc:Choice Requires="x14">
            <control shapeId="377028" r:id="rId319" name="Check Box 5316">
              <controlPr defaultSize="0" autoFill="0" autoLine="0" autoPict="0">
                <anchor moveWithCells="1">
                  <from>
                    <xdr:col>13</xdr:col>
                    <xdr:colOff>123825</xdr:colOff>
                    <xdr:row>102</xdr:row>
                    <xdr:rowOff>9525</xdr:rowOff>
                  </from>
                  <to>
                    <xdr:col>15</xdr:col>
                    <xdr:colOff>38100</xdr:colOff>
                    <xdr:row>103</xdr:row>
                    <xdr:rowOff>28575</xdr:rowOff>
                  </to>
                </anchor>
              </controlPr>
            </control>
          </mc:Choice>
        </mc:AlternateContent>
        <mc:AlternateContent xmlns:mc="http://schemas.openxmlformats.org/markup-compatibility/2006">
          <mc:Choice Requires="x14">
            <control shapeId="377029" r:id="rId320" name="Check Box 5317">
              <controlPr defaultSize="0" autoFill="0" autoLine="0" autoPict="0">
                <anchor moveWithCells="1">
                  <from>
                    <xdr:col>13</xdr:col>
                    <xdr:colOff>123825</xdr:colOff>
                    <xdr:row>103</xdr:row>
                    <xdr:rowOff>9525</xdr:rowOff>
                  </from>
                  <to>
                    <xdr:col>15</xdr:col>
                    <xdr:colOff>38100</xdr:colOff>
                    <xdr:row>104</xdr:row>
                    <xdr:rowOff>28575</xdr:rowOff>
                  </to>
                </anchor>
              </controlPr>
            </control>
          </mc:Choice>
        </mc:AlternateContent>
        <mc:AlternateContent xmlns:mc="http://schemas.openxmlformats.org/markup-compatibility/2006">
          <mc:Choice Requires="x14">
            <control shapeId="377030" r:id="rId321" name="Check Box 5318">
              <controlPr defaultSize="0" autoFill="0" autoLine="0" autoPict="0">
                <anchor moveWithCells="1">
                  <from>
                    <xdr:col>13</xdr:col>
                    <xdr:colOff>123825</xdr:colOff>
                    <xdr:row>104</xdr:row>
                    <xdr:rowOff>9525</xdr:rowOff>
                  </from>
                  <to>
                    <xdr:col>15</xdr:col>
                    <xdr:colOff>38100</xdr:colOff>
                    <xdr:row>105</xdr:row>
                    <xdr:rowOff>28575</xdr:rowOff>
                  </to>
                </anchor>
              </controlPr>
            </control>
          </mc:Choice>
        </mc:AlternateContent>
        <mc:AlternateContent xmlns:mc="http://schemas.openxmlformats.org/markup-compatibility/2006">
          <mc:Choice Requires="x14">
            <control shapeId="377031" r:id="rId322" name="Check Box 5319">
              <controlPr defaultSize="0" autoFill="0" autoLine="0" autoPict="0">
                <anchor moveWithCells="1">
                  <from>
                    <xdr:col>13</xdr:col>
                    <xdr:colOff>123825</xdr:colOff>
                    <xdr:row>105</xdr:row>
                    <xdr:rowOff>9525</xdr:rowOff>
                  </from>
                  <to>
                    <xdr:col>15</xdr:col>
                    <xdr:colOff>38100</xdr:colOff>
                    <xdr:row>106</xdr:row>
                    <xdr:rowOff>28575</xdr:rowOff>
                  </to>
                </anchor>
              </controlPr>
            </control>
          </mc:Choice>
        </mc:AlternateContent>
        <mc:AlternateContent xmlns:mc="http://schemas.openxmlformats.org/markup-compatibility/2006">
          <mc:Choice Requires="x14">
            <control shapeId="377032" r:id="rId323" name="Check Box 5320">
              <controlPr defaultSize="0" autoFill="0" autoLine="0" autoPict="0">
                <anchor moveWithCells="1">
                  <from>
                    <xdr:col>13</xdr:col>
                    <xdr:colOff>123825</xdr:colOff>
                    <xdr:row>106</xdr:row>
                    <xdr:rowOff>9525</xdr:rowOff>
                  </from>
                  <to>
                    <xdr:col>15</xdr:col>
                    <xdr:colOff>38100</xdr:colOff>
                    <xdr:row>107</xdr:row>
                    <xdr:rowOff>28575</xdr:rowOff>
                  </to>
                </anchor>
              </controlPr>
            </control>
          </mc:Choice>
        </mc:AlternateContent>
        <mc:AlternateContent xmlns:mc="http://schemas.openxmlformats.org/markup-compatibility/2006">
          <mc:Choice Requires="x14">
            <control shapeId="11" r:id="rId324" name="Check Box 5321">
              <controlPr defaultSize="0" autoFill="0" autoLine="0" autoPict="0">
                <anchor moveWithCells="1">
                  <from>
                    <xdr:col>13</xdr:col>
                    <xdr:colOff>123825</xdr:colOff>
                    <xdr:row>108</xdr:row>
                    <xdr:rowOff>19050</xdr:rowOff>
                  </from>
                  <to>
                    <xdr:col>15</xdr:col>
                    <xdr:colOff>38100</xdr:colOff>
                    <xdr:row>109</xdr:row>
                    <xdr:rowOff>47625</xdr:rowOff>
                  </to>
                </anchor>
              </controlPr>
            </control>
          </mc:Choice>
        </mc:AlternateContent>
        <mc:AlternateContent xmlns:mc="http://schemas.openxmlformats.org/markup-compatibility/2006">
          <mc:Choice Requires="x14">
            <control shapeId="377034" r:id="rId325" name="Check Box 5322">
              <controlPr defaultSize="0" autoFill="0" autoLine="0" autoPict="0">
                <anchor moveWithCells="1">
                  <from>
                    <xdr:col>13</xdr:col>
                    <xdr:colOff>123825</xdr:colOff>
                    <xdr:row>109</xdr:row>
                    <xdr:rowOff>19050</xdr:rowOff>
                  </from>
                  <to>
                    <xdr:col>15</xdr:col>
                    <xdr:colOff>38100</xdr:colOff>
                    <xdr:row>110</xdr:row>
                    <xdr:rowOff>47625</xdr:rowOff>
                  </to>
                </anchor>
              </controlPr>
            </control>
          </mc:Choice>
        </mc:AlternateContent>
        <mc:AlternateContent xmlns:mc="http://schemas.openxmlformats.org/markup-compatibility/2006">
          <mc:Choice Requires="x14">
            <control shapeId="377035" r:id="rId326" name="Check Box 5323">
              <controlPr defaultSize="0" autoFill="0" autoLine="0" autoPict="0">
                <anchor moveWithCells="1">
                  <from>
                    <xdr:col>13</xdr:col>
                    <xdr:colOff>123825</xdr:colOff>
                    <xdr:row>110</xdr:row>
                    <xdr:rowOff>19050</xdr:rowOff>
                  </from>
                  <to>
                    <xdr:col>15</xdr:col>
                    <xdr:colOff>38100</xdr:colOff>
                    <xdr:row>111</xdr:row>
                    <xdr:rowOff>47625</xdr:rowOff>
                  </to>
                </anchor>
              </controlPr>
            </control>
          </mc:Choice>
        </mc:AlternateContent>
        <mc:AlternateContent xmlns:mc="http://schemas.openxmlformats.org/markup-compatibility/2006">
          <mc:Choice Requires="x14">
            <control shapeId="377036" r:id="rId327" name="Check Box 5324">
              <controlPr defaultSize="0" autoFill="0" autoLine="0" autoPict="0">
                <anchor moveWithCells="1">
                  <from>
                    <xdr:col>13</xdr:col>
                    <xdr:colOff>123825</xdr:colOff>
                    <xdr:row>111</xdr:row>
                    <xdr:rowOff>19050</xdr:rowOff>
                  </from>
                  <to>
                    <xdr:col>15</xdr:col>
                    <xdr:colOff>38100</xdr:colOff>
                    <xdr:row>112</xdr:row>
                    <xdr:rowOff>47625</xdr:rowOff>
                  </to>
                </anchor>
              </controlPr>
            </control>
          </mc:Choice>
        </mc:AlternateContent>
        <mc:AlternateContent xmlns:mc="http://schemas.openxmlformats.org/markup-compatibility/2006">
          <mc:Choice Requires="x14">
            <control shapeId="377037" r:id="rId328" name="Check Box 5325">
              <controlPr defaultSize="0" autoFill="0" autoLine="0" autoPict="0">
                <anchor moveWithCells="1">
                  <from>
                    <xdr:col>13</xdr:col>
                    <xdr:colOff>123825</xdr:colOff>
                    <xdr:row>112</xdr:row>
                    <xdr:rowOff>19050</xdr:rowOff>
                  </from>
                  <to>
                    <xdr:col>15</xdr:col>
                    <xdr:colOff>38100</xdr:colOff>
                    <xdr:row>113</xdr:row>
                    <xdr:rowOff>47625</xdr:rowOff>
                  </to>
                </anchor>
              </controlPr>
            </control>
          </mc:Choice>
        </mc:AlternateContent>
        <mc:AlternateContent xmlns:mc="http://schemas.openxmlformats.org/markup-compatibility/2006">
          <mc:Choice Requires="x14">
            <control shapeId="377038" r:id="rId329" name="Check Box 5326">
              <controlPr defaultSize="0" autoFill="0" autoLine="0" autoPict="0">
                <anchor moveWithCells="1">
                  <from>
                    <xdr:col>12</xdr:col>
                    <xdr:colOff>285750</xdr:colOff>
                    <xdr:row>116</xdr:row>
                    <xdr:rowOff>0</xdr:rowOff>
                  </from>
                  <to>
                    <xdr:col>14</xdr:col>
                    <xdr:colOff>95250</xdr:colOff>
                    <xdr:row>117</xdr:row>
                    <xdr:rowOff>9525</xdr:rowOff>
                  </to>
                </anchor>
              </controlPr>
            </control>
          </mc:Choice>
        </mc:AlternateContent>
        <mc:AlternateContent xmlns:mc="http://schemas.openxmlformats.org/markup-compatibility/2006">
          <mc:Choice Requires="x14">
            <control shapeId="377039" r:id="rId330" name="Check Box 5327">
              <controlPr defaultSize="0" autoFill="0" autoLine="0" autoPict="0">
                <anchor moveWithCells="1">
                  <from>
                    <xdr:col>12</xdr:col>
                    <xdr:colOff>276225</xdr:colOff>
                    <xdr:row>117</xdr:row>
                    <xdr:rowOff>0</xdr:rowOff>
                  </from>
                  <to>
                    <xdr:col>14</xdr:col>
                    <xdr:colOff>95250</xdr:colOff>
                    <xdr:row>118</xdr:row>
                    <xdr:rowOff>9525</xdr:rowOff>
                  </to>
                </anchor>
              </controlPr>
            </control>
          </mc:Choice>
        </mc:AlternateContent>
        <mc:AlternateContent xmlns:mc="http://schemas.openxmlformats.org/markup-compatibility/2006">
          <mc:Choice Requires="x14">
            <control shapeId="377040" r:id="rId331" name="Check Box 5328">
              <controlPr defaultSize="0" autoFill="0" autoLine="0" autoPict="0">
                <anchor moveWithCells="1">
                  <from>
                    <xdr:col>12</xdr:col>
                    <xdr:colOff>276225</xdr:colOff>
                    <xdr:row>118</xdr:row>
                    <xdr:rowOff>0</xdr:rowOff>
                  </from>
                  <to>
                    <xdr:col>14</xdr:col>
                    <xdr:colOff>95250</xdr:colOff>
                    <xdr:row>119</xdr:row>
                    <xdr:rowOff>9525</xdr:rowOff>
                  </to>
                </anchor>
              </controlPr>
            </control>
          </mc:Choice>
        </mc:AlternateContent>
        <mc:AlternateContent xmlns:mc="http://schemas.openxmlformats.org/markup-compatibility/2006">
          <mc:Choice Requires="x14">
            <control shapeId="377041" r:id="rId332" name="Check Box 5329">
              <controlPr defaultSize="0" autoFill="0" autoLine="0" autoPict="0">
                <anchor moveWithCells="1">
                  <from>
                    <xdr:col>12</xdr:col>
                    <xdr:colOff>276225</xdr:colOff>
                    <xdr:row>121</xdr:row>
                    <xdr:rowOff>0</xdr:rowOff>
                  </from>
                  <to>
                    <xdr:col>14</xdr:col>
                    <xdr:colOff>95250</xdr:colOff>
                    <xdr:row>122</xdr:row>
                    <xdr:rowOff>9525</xdr:rowOff>
                  </to>
                </anchor>
              </controlPr>
            </control>
          </mc:Choice>
        </mc:AlternateContent>
        <mc:AlternateContent xmlns:mc="http://schemas.openxmlformats.org/markup-compatibility/2006">
          <mc:Choice Requires="x14">
            <control shapeId="377042" r:id="rId333" name="Check Box 5330">
              <controlPr defaultSize="0" autoFill="0" autoLine="0" autoPict="0">
                <anchor moveWithCells="1">
                  <from>
                    <xdr:col>12</xdr:col>
                    <xdr:colOff>276225</xdr:colOff>
                    <xdr:row>122</xdr:row>
                    <xdr:rowOff>0</xdr:rowOff>
                  </from>
                  <to>
                    <xdr:col>14</xdr:col>
                    <xdr:colOff>95250</xdr:colOff>
                    <xdr:row>123</xdr:row>
                    <xdr:rowOff>9525</xdr:rowOff>
                  </to>
                </anchor>
              </controlPr>
            </control>
          </mc:Choice>
        </mc:AlternateContent>
        <mc:AlternateContent xmlns:mc="http://schemas.openxmlformats.org/markup-compatibility/2006">
          <mc:Choice Requires="x14">
            <control shapeId="377043" r:id="rId334" name="Check Box 5331">
              <controlPr defaultSize="0" autoFill="0" autoLine="0" autoPict="0">
                <anchor moveWithCells="1">
                  <from>
                    <xdr:col>12</xdr:col>
                    <xdr:colOff>276225</xdr:colOff>
                    <xdr:row>123</xdr:row>
                    <xdr:rowOff>0</xdr:rowOff>
                  </from>
                  <to>
                    <xdr:col>14</xdr:col>
                    <xdr:colOff>95250</xdr:colOff>
                    <xdr:row>124</xdr:row>
                    <xdr:rowOff>9525</xdr:rowOff>
                  </to>
                </anchor>
              </controlPr>
            </control>
          </mc:Choice>
        </mc:AlternateContent>
        <mc:AlternateContent xmlns:mc="http://schemas.openxmlformats.org/markup-compatibility/2006">
          <mc:Choice Requires="x14">
            <control shapeId="377044" r:id="rId335" name="Check Box 5332">
              <controlPr defaultSize="0" autoFill="0" autoLine="0" autoPict="0">
                <anchor moveWithCells="1">
                  <from>
                    <xdr:col>12</xdr:col>
                    <xdr:colOff>276225</xdr:colOff>
                    <xdr:row>126</xdr:row>
                    <xdr:rowOff>0</xdr:rowOff>
                  </from>
                  <to>
                    <xdr:col>14</xdr:col>
                    <xdr:colOff>95250</xdr:colOff>
                    <xdr:row>127</xdr:row>
                    <xdr:rowOff>9525</xdr:rowOff>
                  </to>
                </anchor>
              </controlPr>
            </control>
          </mc:Choice>
        </mc:AlternateContent>
        <mc:AlternateContent xmlns:mc="http://schemas.openxmlformats.org/markup-compatibility/2006">
          <mc:Choice Requires="x14">
            <control shapeId="377045" r:id="rId336" name="Check Box 5333">
              <controlPr defaultSize="0" autoFill="0" autoLine="0" autoPict="0">
                <anchor moveWithCells="1">
                  <from>
                    <xdr:col>12</xdr:col>
                    <xdr:colOff>276225</xdr:colOff>
                    <xdr:row>125</xdr:row>
                    <xdr:rowOff>0</xdr:rowOff>
                  </from>
                  <to>
                    <xdr:col>14</xdr:col>
                    <xdr:colOff>95250</xdr:colOff>
                    <xdr:row>126</xdr:row>
                    <xdr:rowOff>9525</xdr:rowOff>
                  </to>
                </anchor>
              </controlPr>
            </control>
          </mc:Choice>
        </mc:AlternateContent>
        <mc:AlternateContent xmlns:mc="http://schemas.openxmlformats.org/markup-compatibility/2006">
          <mc:Choice Requires="x14">
            <control shapeId="377046" r:id="rId337" name="Check Box 5334">
              <controlPr defaultSize="0" autoFill="0" autoLine="0" autoPict="0">
                <anchor moveWithCells="1">
                  <from>
                    <xdr:col>13</xdr:col>
                    <xdr:colOff>123825</xdr:colOff>
                    <xdr:row>129</xdr:row>
                    <xdr:rowOff>9525</xdr:rowOff>
                  </from>
                  <to>
                    <xdr:col>15</xdr:col>
                    <xdr:colOff>38100</xdr:colOff>
                    <xdr:row>130</xdr:row>
                    <xdr:rowOff>19050</xdr:rowOff>
                  </to>
                </anchor>
              </controlPr>
            </control>
          </mc:Choice>
        </mc:AlternateContent>
        <mc:AlternateContent xmlns:mc="http://schemas.openxmlformats.org/markup-compatibility/2006">
          <mc:Choice Requires="x14">
            <control shapeId="377047" r:id="rId338" name="Check Box 5335">
              <controlPr defaultSize="0" autoFill="0" autoLine="0" autoPict="0">
                <anchor moveWithCells="1">
                  <from>
                    <xdr:col>13</xdr:col>
                    <xdr:colOff>123825</xdr:colOff>
                    <xdr:row>130</xdr:row>
                    <xdr:rowOff>9525</xdr:rowOff>
                  </from>
                  <to>
                    <xdr:col>15</xdr:col>
                    <xdr:colOff>38100</xdr:colOff>
                    <xdr:row>131</xdr:row>
                    <xdr:rowOff>19050</xdr:rowOff>
                  </to>
                </anchor>
              </controlPr>
            </control>
          </mc:Choice>
        </mc:AlternateContent>
        <mc:AlternateContent xmlns:mc="http://schemas.openxmlformats.org/markup-compatibility/2006">
          <mc:Choice Requires="x14">
            <control shapeId="377048" r:id="rId339" name="Check Box 5336">
              <controlPr defaultSize="0" autoFill="0" autoLine="0" autoPict="0">
                <anchor moveWithCells="1">
                  <from>
                    <xdr:col>13</xdr:col>
                    <xdr:colOff>123825</xdr:colOff>
                    <xdr:row>131</xdr:row>
                    <xdr:rowOff>9525</xdr:rowOff>
                  </from>
                  <to>
                    <xdr:col>15</xdr:col>
                    <xdr:colOff>38100</xdr:colOff>
                    <xdr:row>132</xdr:row>
                    <xdr:rowOff>19050</xdr:rowOff>
                  </to>
                </anchor>
              </controlPr>
            </control>
          </mc:Choice>
        </mc:AlternateContent>
        <mc:AlternateContent xmlns:mc="http://schemas.openxmlformats.org/markup-compatibility/2006">
          <mc:Choice Requires="x14">
            <control shapeId="377049" r:id="rId340" name="Check Box 5337">
              <controlPr defaultSize="0" autoFill="0" autoLine="0" autoPict="0">
                <anchor moveWithCells="1">
                  <from>
                    <xdr:col>13</xdr:col>
                    <xdr:colOff>57150</xdr:colOff>
                    <xdr:row>518</xdr:row>
                    <xdr:rowOff>228600</xdr:rowOff>
                  </from>
                  <to>
                    <xdr:col>14</xdr:col>
                    <xdr:colOff>523875</xdr:colOff>
                    <xdr:row>520</xdr:row>
                    <xdr:rowOff>9525</xdr:rowOff>
                  </to>
                </anchor>
              </controlPr>
            </control>
          </mc:Choice>
        </mc:AlternateContent>
        <mc:AlternateContent xmlns:mc="http://schemas.openxmlformats.org/markup-compatibility/2006">
          <mc:Choice Requires="x14">
            <control shapeId="377050" r:id="rId341" name="Check Box 5338">
              <controlPr defaultSize="0" autoFill="0" autoLine="0" autoPict="0">
                <anchor moveWithCells="1">
                  <from>
                    <xdr:col>13</xdr:col>
                    <xdr:colOff>57150</xdr:colOff>
                    <xdr:row>520</xdr:row>
                    <xdr:rowOff>9525</xdr:rowOff>
                  </from>
                  <to>
                    <xdr:col>14</xdr:col>
                    <xdr:colOff>523875</xdr:colOff>
                    <xdr:row>521</xdr:row>
                    <xdr:rowOff>19050</xdr:rowOff>
                  </to>
                </anchor>
              </controlPr>
            </control>
          </mc:Choice>
        </mc:AlternateContent>
        <mc:AlternateContent xmlns:mc="http://schemas.openxmlformats.org/markup-compatibility/2006">
          <mc:Choice Requires="x14">
            <control shapeId="377057" r:id="rId342" name="Check Box 5345">
              <controlPr defaultSize="0" autoFill="0" autoLine="0" autoPict="0">
                <anchor moveWithCells="1">
                  <from>
                    <xdr:col>12</xdr:col>
                    <xdr:colOff>276225</xdr:colOff>
                    <xdr:row>536</xdr:row>
                    <xdr:rowOff>114300</xdr:rowOff>
                  </from>
                  <to>
                    <xdr:col>14</xdr:col>
                    <xdr:colOff>76200</xdr:colOff>
                    <xdr:row>538</xdr:row>
                    <xdr:rowOff>9525</xdr:rowOff>
                  </to>
                </anchor>
              </controlPr>
            </control>
          </mc:Choice>
        </mc:AlternateContent>
        <mc:AlternateContent xmlns:mc="http://schemas.openxmlformats.org/markup-compatibility/2006">
          <mc:Choice Requires="x14">
            <control shapeId="377058" r:id="rId343" name="Check Box 5346">
              <controlPr defaultSize="0" autoFill="0" autoLine="0" autoPict="0">
                <anchor moveWithCells="1">
                  <from>
                    <xdr:col>12</xdr:col>
                    <xdr:colOff>247650</xdr:colOff>
                    <xdr:row>561</xdr:row>
                    <xdr:rowOff>9525</xdr:rowOff>
                  </from>
                  <to>
                    <xdr:col>14</xdr:col>
                    <xdr:colOff>57150</xdr:colOff>
                    <xdr:row>562</xdr:row>
                    <xdr:rowOff>19050</xdr:rowOff>
                  </to>
                </anchor>
              </controlPr>
            </control>
          </mc:Choice>
        </mc:AlternateContent>
        <mc:AlternateContent xmlns:mc="http://schemas.openxmlformats.org/markup-compatibility/2006">
          <mc:Choice Requires="x14">
            <control shapeId="377060" r:id="rId344" name="Check Box 5348">
              <controlPr defaultSize="0" autoFill="0" autoLine="0" autoPict="0">
                <anchor moveWithCells="1">
                  <from>
                    <xdr:col>12</xdr:col>
                    <xdr:colOff>257175</xdr:colOff>
                    <xdr:row>545</xdr:row>
                    <xdr:rowOff>190500</xdr:rowOff>
                  </from>
                  <to>
                    <xdr:col>14</xdr:col>
                    <xdr:colOff>57150</xdr:colOff>
                    <xdr:row>546</xdr:row>
                    <xdr:rowOff>9525</xdr:rowOff>
                  </to>
                </anchor>
              </controlPr>
            </control>
          </mc:Choice>
        </mc:AlternateContent>
        <mc:AlternateContent xmlns:mc="http://schemas.openxmlformats.org/markup-compatibility/2006">
          <mc:Choice Requires="x14">
            <control shapeId="377064" r:id="rId345" name="Check Box 5352">
              <controlPr defaultSize="0" autoFill="0" autoLine="0" autoPict="0">
                <anchor moveWithCells="1">
                  <from>
                    <xdr:col>12</xdr:col>
                    <xdr:colOff>247650</xdr:colOff>
                    <xdr:row>545</xdr:row>
                    <xdr:rowOff>428625</xdr:rowOff>
                  </from>
                  <to>
                    <xdr:col>14</xdr:col>
                    <xdr:colOff>66675</xdr:colOff>
                    <xdr:row>546</xdr:row>
                    <xdr:rowOff>219075</xdr:rowOff>
                  </to>
                </anchor>
              </controlPr>
            </control>
          </mc:Choice>
        </mc:AlternateContent>
        <mc:AlternateContent xmlns:mc="http://schemas.openxmlformats.org/markup-compatibility/2006">
          <mc:Choice Requires="x14">
            <control shapeId="377070" r:id="rId346" name="Option Button 5358">
              <controlPr defaultSize="0" autoFill="0" autoLine="0" autoPict="0">
                <anchor moveWithCells="1">
                  <from>
                    <xdr:col>2</xdr:col>
                    <xdr:colOff>47625</xdr:colOff>
                    <xdr:row>210</xdr:row>
                    <xdr:rowOff>0</xdr:rowOff>
                  </from>
                  <to>
                    <xdr:col>2</xdr:col>
                    <xdr:colOff>352425</xdr:colOff>
                    <xdr:row>211</xdr:row>
                    <xdr:rowOff>0</xdr:rowOff>
                  </to>
                </anchor>
              </controlPr>
            </control>
          </mc:Choice>
        </mc:AlternateContent>
        <mc:AlternateContent xmlns:mc="http://schemas.openxmlformats.org/markup-compatibility/2006">
          <mc:Choice Requires="x14">
            <control shapeId="377073" r:id="rId347" name="Option Button 5361">
              <controlPr defaultSize="0" autoFill="0" autoLine="0" autoPict="0">
                <anchor moveWithCells="1">
                  <from>
                    <xdr:col>2</xdr:col>
                    <xdr:colOff>47625</xdr:colOff>
                    <xdr:row>218</xdr:row>
                    <xdr:rowOff>9525</xdr:rowOff>
                  </from>
                  <to>
                    <xdr:col>2</xdr:col>
                    <xdr:colOff>352425</xdr:colOff>
                    <xdr:row>219</xdr:row>
                    <xdr:rowOff>0</xdr:rowOff>
                  </to>
                </anchor>
              </controlPr>
            </control>
          </mc:Choice>
        </mc:AlternateContent>
        <mc:AlternateContent xmlns:mc="http://schemas.openxmlformats.org/markup-compatibility/2006">
          <mc:Choice Requires="x14">
            <control shapeId="377074" r:id="rId348" name="Option Button 5362">
              <controlPr defaultSize="0" autoFill="0" autoLine="0" autoPict="0">
                <anchor moveWithCells="1">
                  <from>
                    <xdr:col>2</xdr:col>
                    <xdr:colOff>47625</xdr:colOff>
                    <xdr:row>218</xdr:row>
                    <xdr:rowOff>219075</xdr:rowOff>
                  </from>
                  <to>
                    <xdr:col>2</xdr:col>
                    <xdr:colOff>352425</xdr:colOff>
                    <xdr:row>219</xdr:row>
                    <xdr:rowOff>209550</xdr:rowOff>
                  </to>
                </anchor>
              </controlPr>
            </control>
          </mc:Choice>
        </mc:AlternateContent>
        <mc:AlternateContent xmlns:mc="http://schemas.openxmlformats.org/markup-compatibility/2006">
          <mc:Choice Requires="x14">
            <control shapeId="377076" r:id="rId349" name="Group Box 5364">
              <controlPr defaultSize="0" print="0" autoFill="0" autoPict="0">
                <anchor moveWithCells="1">
                  <from>
                    <xdr:col>2</xdr:col>
                    <xdr:colOff>0</xdr:colOff>
                    <xdr:row>216</xdr:row>
                    <xdr:rowOff>66675</xdr:rowOff>
                  </from>
                  <to>
                    <xdr:col>20</xdr:col>
                    <xdr:colOff>9525</xdr:colOff>
                    <xdr:row>220</xdr:row>
                    <xdr:rowOff>19050</xdr:rowOff>
                  </to>
                </anchor>
              </controlPr>
            </control>
          </mc:Choice>
        </mc:AlternateContent>
        <mc:AlternateContent xmlns:mc="http://schemas.openxmlformats.org/markup-compatibility/2006">
          <mc:Choice Requires="x14">
            <control shapeId="377081" r:id="rId350" name="Option Button 5369">
              <controlPr defaultSize="0" autoFill="0" autoLine="0" autoPict="0">
                <anchor moveWithCells="1">
                  <from>
                    <xdr:col>11</xdr:col>
                    <xdr:colOff>1238250</xdr:colOff>
                    <xdr:row>371</xdr:row>
                    <xdr:rowOff>19050</xdr:rowOff>
                  </from>
                  <to>
                    <xdr:col>12</xdr:col>
                    <xdr:colOff>238125</xdr:colOff>
                    <xdr:row>371</xdr:row>
                    <xdr:rowOff>219075</xdr:rowOff>
                  </to>
                </anchor>
              </controlPr>
            </control>
          </mc:Choice>
        </mc:AlternateContent>
        <mc:AlternateContent xmlns:mc="http://schemas.openxmlformats.org/markup-compatibility/2006">
          <mc:Choice Requires="x14">
            <control shapeId="377082" r:id="rId351" name="Option Button 5370">
              <controlPr defaultSize="0" autoFill="0" autoLine="0" autoPict="0">
                <anchor moveWithCells="1">
                  <from>
                    <xdr:col>11</xdr:col>
                    <xdr:colOff>1238250</xdr:colOff>
                    <xdr:row>373</xdr:row>
                    <xdr:rowOff>19050</xdr:rowOff>
                  </from>
                  <to>
                    <xdr:col>12</xdr:col>
                    <xdr:colOff>238125</xdr:colOff>
                    <xdr:row>373</xdr:row>
                    <xdr:rowOff>219075</xdr:rowOff>
                  </to>
                </anchor>
              </controlPr>
            </control>
          </mc:Choice>
        </mc:AlternateContent>
        <mc:AlternateContent xmlns:mc="http://schemas.openxmlformats.org/markup-compatibility/2006">
          <mc:Choice Requires="x14">
            <control shapeId="377083" r:id="rId352" name="Option Button 5371">
              <controlPr defaultSize="0" autoFill="0" autoLine="0" autoPict="0">
                <anchor moveWithCells="1">
                  <from>
                    <xdr:col>11</xdr:col>
                    <xdr:colOff>1238250</xdr:colOff>
                    <xdr:row>372</xdr:row>
                    <xdr:rowOff>19050</xdr:rowOff>
                  </from>
                  <to>
                    <xdr:col>12</xdr:col>
                    <xdr:colOff>238125</xdr:colOff>
                    <xdr:row>372</xdr:row>
                    <xdr:rowOff>219075</xdr:rowOff>
                  </to>
                </anchor>
              </controlPr>
            </control>
          </mc:Choice>
        </mc:AlternateContent>
        <mc:AlternateContent xmlns:mc="http://schemas.openxmlformats.org/markup-compatibility/2006">
          <mc:Choice Requires="x14">
            <control shapeId="377084" r:id="rId353" name="Option Button 5372">
              <controlPr defaultSize="0" autoFill="0" autoLine="0" autoPict="0">
                <anchor moveWithCells="1">
                  <from>
                    <xdr:col>11</xdr:col>
                    <xdr:colOff>1238250</xdr:colOff>
                    <xdr:row>374</xdr:row>
                    <xdr:rowOff>28575</xdr:rowOff>
                  </from>
                  <to>
                    <xdr:col>12</xdr:col>
                    <xdr:colOff>238125</xdr:colOff>
                    <xdr:row>375</xdr:row>
                    <xdr:rowOff>0</xdr:rowOff>
                  </to>
                </anchor>
              </controlPr>
            </control>
          </mc:Choice>
        </mc:AlternateContent>
        <mc:AlternateContent xmlns:mc="http://schemas.openxmlformats.org/markup-compatibility/2006">
          <mc:Choice Requires="x14">
            <control shapeId="377085" r:id="rId354" name="Option Button 5373">
              <controlPr defaultSize="0" autoFill="0" autoLine="0" autoPict="0">
                <anchor moveWithCells="1">
                  <from>
                    <xdr:col>11</xdr:col>
                    <xdr:colOff>1238250</xdr:colOff>
                    <xdr:row>375</xdr:row>
                    <xdr:rowOff>28575</xdr:rowOff>
                  </from>
                  <to>
                    <xdr:col>12</xdr:col>
                    <xdr:colOff>238125</xdr:colOff>
                    <xdr:row>376</xdr:row>
                    <xdr:rowOff>0</xdr:rowOff>
                  </to>
                </anchor>
              </controlPr>
            </control>
          </mc:Choice>
        </mc:AlternateContent>
        <mc:AlternateContent xmlns:mc="http://schemas.openxmlformats.org/markup-compatibility/2006">
          <mc:Choice Requires="x14">
            <control shapeId="377086" r:id="rId355" name="Option Button 5374">
              <controlPr defaultSize="0" autoFill="0" autoLine="0" autoPict="0">
                <anchor moveWithCells="1">
                  <from>
                    <xdr:col>11</xdr:col>
                    <xdr:colOff>1238250</xdr:colOff>
                    <xdr:row>376</xdr:row>
                    <xdr:rowOff>28575</xdr:rowOff>
                  </from>
                  <to>
                    <xdr:col>12</xdr:col>
                    <xdr:colOff>238125</xdr:colOff>
                    <xdr:row>377</xdr:row>
                    <xdr:rowOff>0</xdr:rowOff>
                  </to>
                </anchor>
              </controlPr>
            </control>
          </mc:Choice>
        </mc:AlternateContent>
        <mc:AlternateContent xmlns:mc="http://schemas.openxmlformats.org/markup-compatibility/2006">
          <mc:Choice Requires="x14">
            <control shapeId="377087" r:id="rId356" name="Option Button 5375">
              <controlPr defaultSize="0" autoFill="0" autoLine="0" autoPict="0">
                <anchor moveWithCells="1">
                  <from>
                    <xdr:col>11</xdr:col>
                    <xdr:colOff>1238250</xdr:colOff>
                    <xdr:row>377</xdr:row>
                    <xdr:rowOff>28575</xdr:rowOff>
                  </from>
                  <to>
                    <xdr:col>12</xdr:col>
                    <xdr:colOff>238125</xdr:colOff>
                    <xdr:row>378</xdr:row>
                    <xdr:rowOff>0</xdr:rowOff>
                  </to>
                </anchor>
              </controlPr>
            </control>
          </mc:Choice>
        </mc:AlternateContent>
        <mc:AlternateContent xmlns:mc="http://schemas.openxmlformats.org/markup-compatibility/2006">
          <mc:Choice Requires="x14">
            <control shapeId="377089" r:id="rId357" name="Option Button 5377">
              <controlPr defaultSize="0" autoFill="0" autoLine="0" autoPict="0">
                <anchor moveWithCells="1">
                  <from>
                    <xdr:col>11</xdr:col>
                    <xdr:colOff>1247775</xdr:colOff>
                    <xdr:row>379</xdr:row>
                    <xdr:rowOff>38100</xdr:rowOff>
                  </from>
                  <to>
                    <xdr:col>12</xdr:col>
                    <xdr:colOff>238125</xdr:colOff>
                    <xdr:row>380</xdr:row>
                    <xdr:rowOff>0</xdr:rowOff>
                  </to>
                </anchor>
              </controlPr>
            </control>
          </mc:Choice>
        </mc:AlternateContent>
        <mc:AlternateContent xmlns:mc="http://schemas.openxmlformats.org/markup-compatibility/2006">
          <mc:Choice Requires="x14">
            <control shapeId="377090" r:id="rId358" name="Option Button 5378">
              <controlPr defaultSize="0" autoFill="0" autoLine="0" autoPict="0">
                <anchor moveWithCells="1">
                  <from>
                    <xdr:col>11</xdr:col>
                    <xdr:colOff>1247775</xdr:colOff>
                    <xdr:row>380</xdr:row>
                    <xdr:rowOff>28575</xdr:rowOff>
                  </from>
                  <to>
                    <xdr:col>12</xdr:col>
                    <xdr:colOff>238125</xdr:colOff>
                    <xdr:row>381</xdr:row>
                    <xdr:rowOff>0</xdr:rowOff>
                  </to>
                </anchor>
              </controlPr>
            </control>
          </mc:Choice>
        </mc:AlternateContent>
        <mc:AlternateContent xmlns:mc="http://schemas.openxmlformats.org/markup-compatibility/2006">
          <mc:Choice Requires="x14">
            <control shapeId="377091" r:id="rId359" name="Option Button 5379">
              <controlPr defaultSize="0" autoFill="0" autoLine="0" autoPict="0">
                <anchor moveWithCells="1">
                  <from>
                    <xdr:col>11</xdr:col>
                    <xdr:colOff>1247775</xdr:colOff>
                    <xdr:row>381</xdr:row>
                    <xdr:rowOff>19050</xdr:rowOff>
                  </from>
                  <to>
                    <xdr:col>12</xdr:col>
                    <xdr:colOff>228600</xdr:colOff>
                    <xdr:row>381</xdr:row>
                    <xdr:rowOff>219075</xdr:rowOff>
                  </to>
                </anchor>
              </controlPr>
            </control>
          </mc:Choice>
        </mc:AlternateContent>
        <mc:AlternateContent xmlns:mc="http://schemas.openxmlformats.org/markup-compatibility/2006">
          <mc:Choice Requires="x14">
            <control shapeId="377092" r:id="rId360" name="Option Button 5380">
              <controlPr defaultSize="0" autoFill="0" autoLine="0" autoPict="0">
                <anchor moveWithCells="1">
                  <from>
                    <xdr:col>11</xdr:col>
                    <xdr:colOff>1238250</xdr:colOff>
                    <xdr:row>382</xdr:row>
                    <xdr:rowOff>9525</xdr:rowOff>
                  </from>
                  <to>
                    <xdr:col>12</xdr:col>
                    <xdr:colOff>247650</xdr:colOff>
                    <xdr:row>382</xdr:row>
                    <xdr:rowOff>209550</xdr:rowOff>
                  </to>
                </anchor>
              </controlPr>
            </control>
          </mc:Choice>
        </mc:AlternateContent>
        <mc:AlternateContent xmlns:mc="http://schemas.openxmlformats.org/markup-compatibility/2006">
          <mc:Choice Requires="x14">
            <control shapeId="377093" r:id="rId361" name="Option Button 5381">
              <controlPr defaultSize="0" autoFill="0" autoLine="0" autoPict="0">
                <anchor moveWithCells="1">
                  <from>
                    <xdr:col>11</xdr:col>
                    <xdr:colOff>1247775</xdr:colOff>
                    <xdr:row>383</xdr:row>
                    <xdr:rowOff>9525</xdr:rowOff>
                  </from>
                  <to>
                    <xdr:col>12</xdr:col>
                    <xdr:colOff>238125</xdr:colOff>
                    <xdr:row>383</xdr:row>
                    <xdr:rowOff>209550</xdr:rowOff>
                  </to>
                </anchor>
              </controlPr>
            </control>
          </mc:Choice>
        </mc:AlternateContent>
        <mc:AlternateContent xmlns:mc="http://schemas.openxmlformats.org/markup-compatibility/2006">
          <mc:Choice Requires="x14">
            <control shapeId="377094" r:id="rId362" name="Option Button 5382">
              <controlPr defaultSize="0" autoFill="0" autoLine="0" autoPict="0">
                <anchor moveWithCells="1">
                  <from>
                    <xdr:col>11</xdr:col>
                    <xdr:colOff>1247775</xdr:colOff>
                    <xdr:row>383</xdr:row>
                    <xdr:rowOff>228600</xdr:rowOff>
                  </from>
                  <to>
                    <xdr:col>12</xdr:col>
                    <xdr:colOff>238125</xdr:colOff>
                    <xdr:row>384</xdr:row>
                    <xdr:rowOff>190500</xdr:rowOff>
                  </to>
                </anchor>
              </controlPr>
            </control>
          </mc:Choice>
        </mc:AlternateContent>
        <mc:AlternateContent xmlns:mc="http://schemas.openxmlformats.org/markup-compatibility/2006">
          <mc:Choice Requires="x14">
            <control shapeId="377095" r:id="rId363" name="Option Button 5383">
              <controlPr defaultSize="0" autoFill="0" autoLine="0" autoPict="0">
                <anchor moveWithCells="1">
                  <from>
                    <xdr:col>11</xdr:col>
                    <xdr:colOff>1247775</xdr:colOff>
                    <xdr:row>384</xdr:row>
                    <xdr:rowOff>219075</xdr:rowOff>
                  </from>
                  <to>
                    <xdr:col>12</xdr:col>
                    <xdr:colOff>238125</xdr:colOff>
                    <xdr:row>385</xdr:row>
                    <xdr:rowOff>180975</xdr:rowOff>
                  </to>
                </anchor>
              </controlPr>
            </control>
          </mc:Choice>
        </mc:AlternateContent>
        <mc:AlternateContent xmlns:mc="http://schemas.openxmlformats.org/markup-compatibility/2006">
          <mc:Choice Requires="x14">
            <control shapeId="377134" r:id="rId364" name="Group Box 5422">
              <controlPr defaultSize="0" print="0" autoFill="0" autoPict="0">
                <anchor moveWithCells="1">
                  <from>
                    <xdr:col>1</xdr:col>
                    <xdr:colOff>57150</xdr:colOff>
                    <xdr:row>370</xdr:row>
                    <xdr:rowOff>0</xdr:rowOff>
                  </from>
                  <to>
                    <xdr:col>20</xdr:col>
                    <xdr:colOff>9525</xdr:colOff>
                    <xdr:row>378</xdr:row>
                    <xdr:rowOff>28575</xdr:rowOff>
                  </to>
                </anchor>
              </controlPr>
            </control>
          </mc:Choice>
        </mc:AlternateContent>
        <mc:AlternateContent xmlns:mc="http://schemas.openxmlformats.org/markup-compatibility/2006">
          <mc:Choice Requires="x14">
            <control shapeId="377135" r:id="rId365" name="Group Box 5423">
              <controlPr defaultSize="0" print="0" autoFill="0" autoPict="0">
                <anchor moveWithCells="1">
                  <from>
                    <xdr:col>1</xdr:col>
                    <xdr:colOff>66675</xdr:colOff>
                    <xdr:row>378</xdr:row>
                    <xdr:rowOff>28575</xdr:rowOff>
                  </from>
                  <to>
                    <xdr:col>20</xdr:col>
                    <xdr:colOff>0</xdr:colOff>
                    <xdr:row>386</xdr:row>
                    <xdr:rowOff>9525</xdr:rowOff>
                  </to>
                </anchor>
              </controlPr>
            </control>
          </mc:Choice>
        </mc:AlternateContent>
        <mc:AlternateContent xmlns:mc="http://schemas.openxmlformats.org/markup-compatibility/2006">
          <mc:Choice Requires="x14">
            <control shapeId="377138" r:id="rId366" name="Option Button 5426">
              <controlPr defaultSize="0" autoFill="0" autoLine="0" autoPict="0">
                <anchor moveWithCells="1">
                  <from>
                    <xdr:col>8</xdr:col>
                    <xdr:colOff>200025</xdr:colOff>
                    <xdr:row>496</xdr:row>
                    <xdr:rowOff>19050</xdr:rowOff>
                  </from>
                  <to>
                    <xdr:col>8</xdr:col>
                    <xdr:colOff>400050</xdr:colOff>
                    <xdr:row>496</xdr:row>
                    <xdr:rowOff>190500</xdr:rowOff>
                  </to>
                </anchor>
              </controlPr>
            </control>
          </mc:Choice>
        </mc:AlternateContent>
        <mc:AlternateContent xmlns:mc="http://schemas.openxmlformats.org/markup-compatibility/2006">
          <mc:Choice Requires="x14">
            <control shapeId="377139" r:id="rId367" name="Option Button 5427">
              <controlPr defaultSize="0" autoFill="0" autoLine="0" autoPict="0">
                <anchor moveWithCells="1">
                  <from>
                    <xdr:col>11</xdr:col>
                    <xdr:colOff>285750</xdr:colOff>
                    <xdr:row>496</xdr:row>
                    <xdr:rowOff>19050</xdr:rowOff>
                  </from>
                  <to>
                    <xdr:col>12</xdr:col>
                    <xdr:colOff>0</xdr:colOff>
                    <xdr:row>496</xdr:row>
                    <xdr:rowOff>190500</xdr:rowOff>
                  </to>
                </anchor>
              </controlPr>
            </control>
          </mc:Choice>
        </mc:AlternateContent>
        <mc:AlternateContent xmlns:mc="http://schemas.openxmlformats.org/markup-compatibility/2006">
          <mc:Choice Requires="x14">
            <control shapeId="377140" r:id="rId368" name="Option Button 5428">
              <controlPr defaultSize="0" autoFill="0" autoLine="0" autoPict="0">
                <anchor moveWithCells="1">
                  <from>
                    <xdr:col>10</xdr:col>
                    <xdr:colOff>95250</xdr:colOff>
                    <xdr:row>522</xdr:row>
                    <xdr:rowOff>19050</xdr:rowOff>
                  </from>
                  <to>
                    <xdr:col>10</xdr:col>
                    <xdr:colOff>304800</xdr:colOff>
                    <xdr:row>522</xdr:row>
                    <xdr:rowOff>219075</xdr:rowOff>
                  </to>
                </anchor>
              </controlPr>
            </control>
          </mc:Choice>
        </mc:AlternateContent>
        <mc:AlternateContent xmlns:mc="http://schemas.openxmlformats.org/markup-compatibility/2006">
          <mc:Choice Requires="x14">
            <control shapeId="377142" r:id="rId369" name="Option Button 5430">
              <controlPr defaultSize="0" autoFill="0" autoLine="0" autoPict="0">
                <anchor moveWithCells="1">
                  <from>
                    <xdr:col>6</xdr:col>
                    <xdr:colOff>66675</xdr:colOff>
                    <xdr:row>522</xdr:row>
                    <xdr:rowOff>9525</xdr:rowOff>
                  </from>
                  <to>
                    <xdr:col>6</xdr:col>
                    <xdr:colOff>285750</xdr:colOff>
                    <xdr:row>522</xdr:row>
                    <xdr:rowOff>200025</xdr:rowOff>
                  </to>
                </anchor>
              </controlPr>
            </control>
          </mc:Choice>
        </mc:AlternateContent>
        <mc:AlternateContent xmlns:mc="http://schemas.openxmlformats.org/markup-compatibility/2006">
          <mc:Choice Requires="x14">
            <control shapeId="377143" r:id="rId370" name="Option Button 5431">
              <controlPr defaultSize="0" autoFill="0" autoLine="0" autoPict="0">
                <anchor moveWithCells="1">
                  <from>
                    <xdr:col>2</xdr:col>
                    <xdr:colOff>57150</xdr:colOff>
                    <xdr:row>545</xdr:row>
                    <xdr:rowOff>171450</xdr:rowOff>
                  </from>
                  <to>
                    <xdr:col>3</xdr:col>
                    <xdr:colOff>238125</xdr:colOff>
                    <xdr:row>545</xdr:row>
                    <xdr:rowOff>361950</xdr:rowOff>
                  </to>
                </anchor>
              </controlPr>
            </control>
          </mc:Choice>
        </mc:AlternateContent>
        <mc:AlternateContent xmlns:mc="http://schemas.openxmlformats.org/markup-compatibility/2006">
          <mc:Choice Requires="x14">
            <control shapeId="377144" r:id="rId371" name="Option Button 5432">
              <controlPr defaultSize="0" autoFill="0" autoLine="0" autoPict="0" altText="18&quot; x 18&quot;">
                <anchor moveWithCells="1">
                  <from>
                    <xdr:col>3</xdr:col>
                    <xdr:colOff>257175</xdr:colOff>
                    <xdr:row>545</xdr:row>
                    <xdr:rowOff>161925</xdr:rowOff>
                  </from>
                  <to>
                    <xdr:col>4</xdr:col>
                    <xdr:colOff>419100</xdr:colOff>
                    <xdr:row>545</xdr:row>
                    <xdr:rowOff>390525</xdr:rowOff>
                  </to>
                </anchor>
              </controlPr>
            </control>
          </mc:Choice>
        </mc:AlternateContent>
        <mc:AlternateContent xmlns:mc="http://schemas.openxmlformats.org/markup-compatibility/2006">
          <mc:Choice Requires="x14">
            <control shapeId="377145" r:id="rId372" name="Option Button 5433">
              <controlPr locked="0" defaultSize="0" autoFill="0" autoLine="0" autoPict="0">
                <anchor moveWithCells="1">
                  <from>
                    <xdr:col>5</xdr:col>
                    <xdr:colOff>38100</xdr:colOff>
                    <xdr:row>545</xdr:row>
                    <xdr:rowOff>161925</xdr:rowOff>
                  </from>
                  <to>
                    <xdr:col>6</xdr:col>
                    <xdr:colOff>180975</xdr:colOff>
                    <xdr:row>545</xdr:row>
                    <xdr:rowOff>390525</xdr:rowOff>
                  </to>
                </anchor>
              </controlPr>
            </control>
          </mc:Choice>
        </mc:AlternateContent>
        <mc:AlternateContent xmlns:mc="http://schemas.openxmlformats.org/markup-compatibility/2006">
          <mc:Choice Requires="x14">
            <control shapeId="377146" r:id="rId373" name="Group Box 5434">
              <controlPr defaultSize="0" autoFill="0" autoPict="0" altText="Access Door Kit Size">
                <anchor moveWithCells="1">
                  <from>
                    <xdr:col>2</xdr:col>
                    <xdr:colOff>57150</xdr:colOff>
                    <xdr:row>545</xdr:row>
                    <xdr:rowOff>57150</xdr:rowOff>
                  </from>
                  <to>
                    <xdr:col>6</xdr:col>
                    <xdr:colOff>400050</xdr:colOff>
                    <xdr:row>546</xdr:row>
                    <xdr:rowOff>0</xdr:rowOff>
                  </to>
                </anchor>
              </controlPr>
            </control>
          </mc:Choice>
        </mc:AlternateContent>
        <mc:AlternateContent xmlns:mc="http://schemas.openxmlformats.org/markup-compatibility/2006">
          <mc:Choice Requires="x14">
            <control shapeId="377150" r:id="rId374" name="Option Button 5438">
              <controlPr defaultSize="0" autoFill="0" autoLine="0" autoPict="0">
                <anchor moveWithCells="1">
                  <from>
                    <xdr:col>2</xdr:col>
                    <xdr:colOff>95250</xdr:colOff>
                    <xdr:row>235</xdr:row>
                    <xdr:rowOff>38100</xdr:rowOff>
                  </from>
                  <to>
                    <xdr:col>2</xdr:col>
                    <xdr:colOff>323850</xdr:colOff>
                    <xdr:row>235</xdr:row>
                    <xdr:rowOff>209550</xdr:rowOff>
                  </to>
                </anchor>
              </controlPr>
            </control>
          </mc:Choice>
        </mc:AlternateContent>
        <mc:AlternateContent xmlns:mc="http://schemas.openxmlformats.org/markup-compatibility/2006">
          <mc:Choice Requires="x14">
            <control shapeId="377155" r:id="rId375" name="Option Button 5443">
              <controlPr defaultSize="0" autoFill="0" autoLine="0" autoPict="0">
                <anchor moveWithCells="1">
                  <from>
                    <xdr:col>2</xdr:col>
                    <xdr:colOff>47625</xdr:colOff>
                    <xdr:row>226</xdr:row>
                    <xdr:rowOff>0</xdr:rowOff>
                  </from>
                  <to>
                    <xdr:col>2</xdr:col>
                    <xdr:colOff>352425</xdr:colOff>
                    <xdr:row>226</xdr:row>
                    <xdr:rowOff>219075</xdr:rowOff>
                  </to>
                </anchor>
              </controlPr>
            </control>
          </mc:Choice>
        </mc:AlternateContent>
        <mc:AlternateContent xmlns:mc="http://schemas.openxmlformats.org/markup-compatibility/2006">
          <mc:Choice Requires="x14">
            <control shapeId="377187" r:id="rId376" name="Group Box 5475">
              <controlPr defaultSize="0" print="0" autoFill="0" autoPict="0">
                <anchor moveWithCells="1">
                  <from>
                    <xdr:col>6</xdr:col>
                    <xdr:colOff>323850</xdr:colOff>
                    <xdr:row>142</xdr:row>
                    <xdr:rowOff>228600</xdr:rowOff>
                  </from>
                  <to>
                    <xdr:col>14</xdr:col>
                    <xdr:colOff>542925</xdr:colOff>
                    <xdr:row>144</xdr:row>
                    <xdr:rowOff>0</xdr:rowOff>
                  </to>
                </anchor>
              </controlPr>
            </control>
          </mc:Choice>
        </mc:AlternateContent>
        <mc:AlternateContent xmlns:mc="http://schemas.openxmlformats.org/markup-compatibility/2006">
          <mc:Choice Requires="x14">
            <control shapeId="377189" r:id="rId377" name="Group Box 5477">
              <controlPr defaultSize="0" print="0" autoFill="0" autoPict="0">
                <anchor moveWithCells="1">
                  <from>
                    <xdr:col>3</xdr:col>
                    <xdr:colOff>0</xdr:colOff>
                    <xdr:row>151</xdr:row>
                    <xdr:rowOff>0</xdr:rowOff>
                  </from>
                  <to>
                    <xdr:col>12</xdr:col>
                    <xdr:colOff>0</xdr:colOff>
                    <xdr:row>152</xdr:row>
                    <xdr:rowOff>0</xdr:rowOff>
                  </to>
                </anchor>
              </controlPr>
            </control>
          </mc:Choice>
        </mc:AlternateContent>
        <mc:AlternateContent xmlns:mc="http://schemas.openxmlformats.org/markup-compatibility/2006">
          <mc:Choice Requires="x14">
            <control shapeId="377199" r:id="rId378" name="Option Button 5487">
              <controlPr defaultSize="0" autoFill="0" autoLine="0" autoPict="0">
                <anchor moveWithCells="1">
                  <from>
                    <xdr:col>2</xdr:col>
                    <xdr:colOff>47625</xdr:colOff>
                    <xdr:row>211</xdr:row>
                    <xdr:rowOff>0</xdr:rowOff>
                  </from>
                  <to>
                    <xdr:col>2</xdr:col>
                    <xdr:colOff>352425</xdr:colOff>
                    <xdr:row>212</xdr:row>
                    <xdr:rowOff>0</xdr:rowOff>
                  </to>
                </anchor>
              </controlPr>
            </control>
          </mc:Choice>
        </mc:AlternateContent>
        <mc:AlternateContent xmlns:mc="http://schemas.openxmlformats.org/markup-compatibility/2006">
          <mc:Choice Requires="x14">
            <control shapeId="377202" r:id="rId379" name="Option Button 5490">
              <controlPr defaultSize="0" autoFill="0" autoLine="0" autoPict="0">
                <anchor moveWithCells="1">
                  <from>
                    <xdr:col>2</xdr:col>
                    <xdr:colOff>47625</xdr:colOff>
                    <xdr:row>226</xdr:row>
                    <xdr:rowOff>209550</xdr:rowOff>
                  </from>
                  <to>
                    <xdr:col>2</xdr:col>
                    <xdr:colOff>352425</xdr:colOff>
                    <xdr:row>227</xdr:row>
                    <xdr:rowOff>200025</xdr:rowOff>
                  </to>
                </anchor>
              </controlPr>
            </control>
          </mc:Choice>
        </mc:AlternateContent>
        <mc:AlternateContent xmlns:mc="http://schemas.openxmlformats.org/markup-compatibility/2006">
          <mc:Choice Requires="x14">
            <control shapeId="377210" r:id="rId380" name="Option Button 5498">
              <controlPr defaultSize="0" autoFill="0" autoLine="0" autoPict="0">
                <anchor moveWithCells="1">
                  <from>
                    <xdr:col>2</xdr:col>
                    <xdr:colOff>95250</xdr:colOff>
                    <xdr:row>236</xdr:row>
                    <xdr:rowOff>38100</xdr:rowOff>
                  </from>
                  <to>
                    <xdr:col>2</xdr:col>
                    <xdr:colOff>323850</xdr:colOff>
                    <xdr:row>236</xdr:row>
                    <xdr:rowOff>209550</xdr:rowOff>
                  </to>
                </anchor>
              </controlPr>
            </control>
          </mc:Choice>
        </mc:AlternateContent>
        <mc:AlternateContent xmlns:mc="http://schemas.openxmlformats.org/markup-compatibility/2006">
          <mc:Choice Requires="x14">
            <control shapeId="377211" r:id="rId381" name="Option Button 5499">
              <controlPr defaultSize="0" autoFill="0" autoLine="0" autoPict="0">
                <anchor moveWithCells="1">
                  <from>
                    <xdr:col>8</xdr:col>
                    <xdr:colOff>95250</xdr:colOff>
                    <xdr:row>235</xdr:row>
                    <xdr:rowOff>38100</xdr:rowOff>
                  </from>
                  <to>
                    <xdr:col>8</xdr:col>
                    <xdr:colOff>323850</xdr:colOff>
                    <xdr:row>235</xdr:row>
                    <xdr:rowOff>209550</xdr:rowOff>
                  </to>
                </anchor>
              </controlPr>
            </control>
          </mc:Choice>
        </mc:AlternateContent>
        <mc:AlternateContent xmlns:mc="http://schemas.openxmlformats.org/markup-compatibility/2006">
          <mc:Choice Requires="x14">
            <control shapeId="377214" r:id="rId382" name="Option Button 5502">
              <controlPr defaultSize="0" autoFill="0" autoLine="0" autoPict="0">
                <anchor moveWithCells="1">
                  <from>
                    <xdr:col>8</xdr:col>
                    <xdr:colOff>95250</xdr:colOff>
                    <xdr:row>236</xdr:row>
                    <xdr:rowOff>57150</xdr:rowOff>
                  </from>
                  <to>
                    <xdr:col>8</xdr:col>
                    <xdr:colOff>314325</xdr:colOff>
                    <xdr:row>236</xdr:row>
                    <xdr:rowOff>219075</xdr:rowOff>
                  </to>
                </anchor>
              </controlPr>
            </control>
          </mc:Choice>
        </mc:AlternateContent>
        <mc:AlternateContent xmlns:mc="http://schemas.openxmlformats.org/markup-compatibility/2006">
          <mc:Choice Requires="x14">
            <control shapeId="377221" r:id="rId383" name="Option Button 5509">
              <controlPr defaultSize="0" autoFill="0" autoLine="0" autoPict="0">
                <anchor moveWithCells="1">
                  <from>
                    <xdr:col>2</xdr:col>
                    <xdr:colOff>57150</xdr:colOff>
                    <xdr:row>505</xdr:row>
                    <xdr:rowOff>9525</xdr:rowOff>
                  </from>
                  <to>
                    <xdr:col>2</xdr:col>
                    <xdr:colOff>361950</xdr:colOff>
                    <xdr:row>506</xdr:row>
                    <xdr:rowOff>0</xdr:rowOff>
                  </to>
                </anchor>
              </controlPr>
            </control>
          </mc:Choice>
        </mc:AlternateContent>
        <mc:AlternateContent xmlns:mc="http://schemas.openxmlformats.org/markup-compatibility/2006">
          <mc:Choice Requires="x14">
            <control shapeId="377224" r:id="rId384" name="Option Button 5512">
              <controlPr defaultSize="0" autoFill="0" autoLine="0" autoPict="0">
                <anchor moveWithCells="1" sizeWithCells="1">
                  <from>
                    <xdr:col>2</xdr:col>
                    <xdr:colOff>457200</xdr:colOff>
                    <xdr:row>508</xdr:row>
                    <xdr:rowOff>28575</xdr:rowOff>
                  </from>
                  <to>
                    <xdr:col>3</xdr:col>
                    <xdr:colOff>266700</xdr:colOff>
                    <xdr:row>508</xdr:row>
                    <xdr:rowOff>171450</xdr:rowOff>
                  </to>
                </anchor>
              </controlPr>
            </control>
          </mc:Choice>
        </mc:AlternateContent>
        <mc:AlternateContent xmlns:mc="http://schemas.openxmlformats.org/markup-compatibility/2006">
          <mc:Choice Requires="x14">
            <control shapeId="377225" r:id="rId385" name="Option Button 5513">
              <controlPr defaultSize="0" autoFill="0" autoLine="0" autoPict="0">
                <anchor moveWithCells="1" sizeWithCells="1">
                  <from>
                    <xdr:col>3</xdr:col>
                    <xdr:colOff>238125</xdr:colOff>
                    <xdr:row>508</xdr:row>
                    <xdr:rowOff>28575</xdr:rowOff>
                  </from>
                  <to>
                    <xdr:col>4</xdr:col>
                    <xdr:colOff>47625</xdr:colOff>
                    <xdr:row>508</xdr:row>
                    <xdr:rowOff>171450</xdr:rowOff>
                  </to>
                </anchor>
              </controlPr>
            </control>
          </mc:Choice>
        </mc:AlternateContent>
        <mc:AlternateContent xmlns:mc="http://schemas.openxmlformats.org/markup-compatibility/2006">
          <mc:Choice Requires="x14">
            <control shapeId="377226" r:id="rId386" name="Option Button 5514">
              <controlPr defaultSize="0" autoFill="0" autoLine="0" autoPict="0">
                <anchor moveWithCells="1" sizeWithCells="1">
                  <from>
                    <xdr:col>4</xdr:col>
                    <xdr:colOff>47625</xdr:colOff>
                    <xdr:row>508</xdr:row>
                    <xdr:rowOff>28575</xdr:rowOff>
                  </from>
                  <to>
                    <xdr:col>4</xdr:col>
                    <xdr:colOff>342900</xdr:colOff>
                    <xdr:row>508</xdr:row>
                    <xdr:rowOff>171450</xdr:rowOff>
                  </to>
                </anchor>
              </controlPr>
            </control>
          </mc:Choice>
        </mc:AlternateContent>
        <mc:AlternateContent xmlns:mc="http://schemas.openxmlformats.org/markup-compatibility/2006">
          <mc:Choice Requires="x14">
            <control shapeId="377227" r:id="rId387" name="Option Button 5515">
              <controlPr defaultSize="0" autoFill="0" autoLine="0" autoPict="0">
                <anchor moveWithCells="1" sizeWithCells="1">
                  <from>
                    <xdr:col>4</xdr:col>
                    <xdr:colOff>352425</xdr:colOff>
                    <xdr:row>508</xdr:row>
                    <xdr:rowOff>38100</xdr:rowOff>
                  </from>
                  <to>
                    <xdr:col>5</xdr:col>
                    <xdr:colOff>161925</xdr:colOff>
                    <xdr:row>508</xdr:row>
                    <xdr:rowOff>171450</xdr:rowOff>
                  </to>
                </anchor>
              </controlPr>
            </control>
          </mc:Choice>
        </mc:AlternateContent>
        <mc:AlternateContent xmlns:mc="http://schemas.openxmlformats.org/markup-compatibility/2006">
          <mc:Choice Requires="x14">
            <control shapeId="377228" r:id="rId388" name="Option Button 5516">
              <controlPr defaultSize="0" autoFill="0" autoLine="0" autoPict="0">
                <anchor moveWithCells="1" sizeWithCells="1">
                  <from>
                    <xdr:col>5</xdr:col>
                    <xdr:colOff>161925</xdr:colOff>
                    <xdr:row>508</xdr:row>
                    <xdr:rowOff>38100</xdr:rowOff>
                  </from>
                  <to>
                    <xdr:col>5</xdr:col>
                    <xdr:colOff>457200</xdr:colOff>
                    <xdr:row>508</xdr:row>
                    <xdr:rowOff>171450</xdr:rowOff>
                  </to>
                </anchor>
              </controlPr>
            </control>
          </mc:Choice>
        </mc:AlternateContent>
        <mc:AlternateContent xmlns:mc="http://schemas.openxmlformats.org/markup-compatibility/2006">
          <mc:Choice Requires="x14">
            <control shapeId="377229" r:id="rId389" name="Option Button 5517">
              <controlPr defaultSize="0" autoFill="0" autoLine="0" autoPict="0">
                <anchor moveWithCells="1" sizeWithCells="1">
                  <from>
                    <xdr:col>5</xdr:col>
                    <xdr:colOff>447675</xdr:colOff>
                    <xdr:row>508</xdr:row>
                    <xdr:rowOff>28575</xdr:rowOff>
                  </from>
                  <to>
                    <xdr:col>6</xdr:col>
                    <xdr:colOff>257175</xdr:colOff>
                    <xdr:row>508</xdr:row>
                    <xdr:rowOff>171450</xdr:rowOff>
                  </to>
                </anchor>
              </controlPr>
            </control>
          </mc:Choice>
        </mc:AlternateContent>
        <mc:AlternateContent xmlns:mc="http://schemas.openxmlformats.org/markup-compatibility/2006">
          <mc:Choice Requires="x14">
            <control shapeId="377230" r:id="rId390" name="Option Button 5518">
              <controlPr defaultSize="0" autoFill="0" autoLine="0" autoPict="0">
                <anchor moveWithCells="1" sizeWithCells="1">
                  <from>
                    <xdr:col>6</xdr:col>
                    <xdr:colOff>257175</xdr:colOff>
                    <xdr:row>508</xdr:row>
                    <xdr:rowOff>38100</xdr:rowOff>
                  </from>
                  <to>
                    <xdr:col>7</xdr:col>
                    <xdr:colOff>66675</xdr:colOff>
                    <xdr:row>508</xdr:row>
                    <xdr:rowOff>171450</xdr:rowOff>
                  </to>
                </anchor>
              </controlPr>
            </control>
          </mc:Choice>
        </mc:AlternateContent>
        <mc:AlternateContent xmlns:mc="http://schemas.openxmlformats.org/markup-compatibility/2006">
          <mc:Choice Requires="x14">
            <control shapeId="377231" r:id="rId391" name="Option Button 5519">
              <controlPr defaultSize="0" autoFill="0" autoLine="0" autoPict="0">
                <anchor moveWithCells="1" sizeWithCells="1">
                  <from>
                    <xdr:col>7</xdr:col>
                    <xdr:colOff>57150</xdr:colOff>
                    <xdr:row>508</xdr:row>
                    <xdr:rowOff>28575</xdr:rowOff>
                  </from>
                  <to>
                    <xdr:col>7</xdr:col>
                    <xdr:colOff>352425</xdr:colOff>
                    <xdr:row>508</xdr:row>
                    <xdr:rowOff>171450</xdr:rowOff>
                  </to>
                </anchor>
              </controlPr>
            </control>
          </mc:Choice>
        </mc:AlternateContent>
        <mc:AlternateContent xmlns:mc="http://schemas.openxmlformats.org/markup-compatibility/2006">
          <mc:Choice Requires="x14">
            <control shapeId="377232" r:id="rId392" name="Option Button 5520">
              <controlPr defaultSize="0" autoFill="0" autoLine="0" autoPict="0">
                <anchor moveWithCells="1" sizeWithCells="1">
                  <from>
                    <xdr:col>7</xdr:col>
                    <xdr:colOff>342900</xdr:colOff>
                    <xdr:row>508</xdr:row>
                    <xdr:rowOff>38100</xdr:rowOff>
                  </from>
                  <to>
                    <xdr:col>8</xdr:col>
                    <xdr:colOff>180975</xdr:colOff>
                    <xdr:row>508</xdr:row>
                    <xdr:rowOff>171450</xdr:rowOff>
                  </to>
                </anchor>
              </controlPr>
            </control>
          </mc:Choice>
        </mc:AlternateContent>
        <mc:AlternateContent xmlns:mc="http://schemas.openxmlformats.org/markup-compatibility/2006">
          <mc:Choice Requires="x14">
            <control shapeId="377233" r:id="rId393" name="Option Button 5521">
              <controlPr defaultSize="0" autoFill="0" autoLine="0" autoPict="0">
                <anchor moveWithCells="1" sizeWithCells="1">
                  <from>
                    <xdr:col>8</xdr:col>
                    <xdr:colOff>133350</xdr:colOff>
                    <xdr:row>508</xdr:row>
                    <xdr:rowOff>38100</xdr:rowOff>
                  </from>
                  <to>
                    <xdr:col>8</xdr:col>
                    <xdr:colOff>428625</xdr:colOff>
                    <xdr:row>508</xdr:row>
                    <xdr:rowOff>171450</xdr:rowOff>
                  </to>
                </anchor>
              </controlPr>
            </control>
          </mc:Choice>
        </mc:AlternateContent>
        <mc:AlternateContent xmlns:mc="http://schemas.openxmlformats.org/markup-compatibility/2006">
          <mc:Choice Requires="x14">
            <control shapeId="377234" r:id="rId394" name="Option Button 5522">
              <controlPr defaultSize="0" autoFill="0" autoLine="0" autoPict="0">
                <anchor moveWithCells="1" sizeWithCells="1">
                  <from>
                    <xdr:col>2</xdr:col>
                    <xdr:colOff>457200</xdr:colOff>
                    <xdr:row>509</xdr:row>
                    <xdr:rowOff>28575</xdr:rowOff>
                  </from>
                  <to>
                    <xdr:col>3</xdr:col>
                    <xdr:colOff>266700</xdr:colOff>
                    <xdr:row>509</xdr:row>
                    <xdr:rowOff>171450</xdr:rowOff>
                  </to>
                </anchor>
              </controlPr>
            </control>
          </mc:Choice>
        </mc:AlternateContent>
        <mc:AlternateContent xmlns:mc="http://schemas.openxmlformats.org/markup-compatibility/2006">
          <mc:Choice Requires="x14">
            <control shapeId="377235" r:id="rId395" name="Option Button 5523">
              <controlPr defaultSize="0" autoFill="0" autoLine="0" autoPict="0">
                <anchor moveWithCells="1" sizeWithCells="1">
                  <from>
                    <xdr:col>3</xdr:col>
                    <xdr:colOff>238125</xdr:colOff>
                    <xdr:row>509</xdr:row>
                    <xdr:rowOff>28575</xdr:rowOff>
                  </from>
                  <to>
                    <xdr:col>4</xdr:col>
                    <xdr:colOff>47625</xdr:colOff>
                    <xdr:row>509</xdr:row>
                    <xdr:rowOff>171450</xdr:rowOff>
                  </to>
                </anchor>
              </controlPr>
            </control>
          </mc:Choice>
        </mc:AlternateContent>
        <mc:AlternateContent xmlns:mc="http://schemas.openxmlformats.org/markup-compatibility/2006">
          <mc:Choice Requires="x14">
            <control shapeId="377236" r:id="rId396" name="Option Button 5524">
              <controlPr defaultSize="0" autoFill="0" autoLine="0" autoPict="0">
                <anchor moveWithCells="1" sizeWithCells="1">
                  <from>
                    <xdr:col>4</xdr:col>
                    <xdr:colOff>47625</xdr:colOff>
                    <xdr:row>509</xdr:row>
                    <xdr:rowOff>28575</xdr:rowOff>
                  </from>
                  <to>
                    <xdr:col>4</xdr:col>
                    <xdr:colOff>342900</xdr:colOff>
                    <xdr:row>509</xdr:row>
                    <xdr:rowOff>171450</xdr:rowOff>
                  </to>
                </anchor>
              </controlPr>
            </control>
          </mc:Choice>
        </mc:AlternateContent>
        <mc:AlternateContent xmlns:mc="http://schemas.openxmlformats.org/markup-compatibility/2006">
          <mc:Choice Requires="x14">
            <control shapeId="377237" r:id="rId397" name="Option Button 5525">
              <controlPr defaultSize="0" autoFill="0" autoLine="0" autoPict="0">
                <anchor moveWithCells="1" sizeWithCells="1">
                  <from>
                    <xdr:col>4</xdr:col>
                    <xdr:colOff>352425</xdr:colOff>
                    <xdr:row>509</xdr:row>
                    <xdr:rowOff>38100</xdr:rowOff>
                  </from>
                  <to>
                    <xdr:col>5</xdr:col>
                    <xdr:colOff>161925</xdr:colOff>
                    <xdr:row>509</xdr:row>
                    <xdr:rowOff>171450</xdr:rowOff>
                  </to>
                </anchor>
              </controlPr>
            </control>
          </mc:Choice>
        </mc:AlternateContent>
        <mc:AlternateContent xmlns:mc="http://schemas.openxmlformats.org/markup-compatibility/2006">
          <mc:Choice Requires="x14">
            <control shapeId="377238" r:id="rId398" name="Option Button 5526">
              <controlPr defaultSize="0" autoFill="0" autoLine="0" autoPict="0">
                <anchor moveWithCells="1" sizeWithCells="1">
                  <from>
                    <xdr:col>5</xdr:col>
                    <xdr:colOff>161925</xdr:colOff>
                    <xdr:row>509</xdr:row>
                    <xdr:rowOff>38100</xdr:rowOff>
                  </from>
                  <to>
                    <xdr:col>5</xdr:col>
                    <xdr:colOff>457200</xdr:colOff>
                    <xdr:row>509</xdr:row>
                    <xdr:rowOff>171450</xdr:rowOff>
                  </to>
                </anchor>
              </controlPr>
            </control>
          </mc:Choice>
        </mc:AlternateContent>
        <mc:AlternateContent xmlns:mc="http://schemas.openxmlformats.org/markup-compatibility/2006">
          <mc:Choice Requires="x14">
            <control shapeId="377239" r:id="rId399" name="Option Button 5527">
              <controlPr defaultSize="0" autoFill="0" autoLine="0" autoPict="0">
                <anchor moveWithCells="1" sizeWithCells="1">
                  <from>
                    <xdr:col>5</xdr:col>
                    <xdr:colOff>447675</xdr:colOff>
                    <xdr:row>509</xdr:row>
                    <xdr:rowOff>28575</xdr:rowOff>
                  </from>
                  <to>
                    <xdr:col>6</xdr:col>
                    <xdr:colOff>257175</xdr:colOff>
                    <xdr:row>509</xdr:row>
                    <xdr:rowOff>171450</xdr:rowOff>
                  </to>
                </anchor>
              </controlPr>
            </control>
          </mc:Choice>
        </mc:AlternateContent>
        <mc:AlternateContent xmlns:mc="http://schemas.openxmlformats.org/markup-compatibility/2006">
          <mc:Choice Requires="x14">
            <control shapeId="377240" r:id="rId400" name="Option Button 5528">
              <controlPr defaultSize="0" autoFill="0" autoLine="0" autoPict="0">
                <anchor moveWithCells="1" sizeWithCells="1">
                  <from>
                    <xdr:col>6</xdr:col>
                    <xdr:colOff>257175</xdr:colOff>
                    <xdr:row>509</xdr:row>
                    <xdr:rowOff>38100</xdr:rowOff>
                  </from>
                  <to>
                    <xdr:col>7</xdr:col>
                    <xdr:colOff>66675</xdr:colOff>
                    <xdr:row>509</xdr:row>
                    <xdr:rowOff>171450</xdr:rowOff>
                  </to>
                </anchor>
              </controlPr>
            </control>
          </mc:Choice>
        </mc:AlternateContent>
        <mc:AlternateContent xmlns:mc="http://schemas.openxmlformats.org/markup-compatibility/2006">
          <mc:Choice Requires="x14">
            <control shapeId="377241" r:id="rId401" name="Option Button 5529">
              <controlPr defaultSize="0" autoFill="0" autoLine="0" autoPict="0">
                <anchor moveWithCells="1" sizeWithCells="1">
                  <from>
                    <xdr:col>7</xdr:col>
                    <xdr:colOff>57150</xdr:colOff>
                    <xdr:row>509</xdr:row>
                    <xdr:rowOff>28575</xdr:rowOff>
                  </from>
                  <to>
                    <xdr:col>7</xdr:col>
                    <xdr:colOff>352425</xdr:colOff>
                    <xdr:row>509</xdr:row>
                    <xdr:rowOff>171450</xdr:rowOff>
                  </to>
                </anchor>
              </controlPr>
            </control>
          </mc:Choice>
        </mc:AlternateContent>
        <mc:AlternateContent xmlns:mc="http://schemas.openxmlformats.org/markup-compatibility/2006">
          <mc:Choice Requires="x14">
            <control shapeId="377242" r:id="rId402" name="Option Button 5530">
              <controlPr defaultSize="0" autoFill="0" autoLine="0" autoPict="0">
                <anchor moveWithCells="1" sizeWithCells="1">
                  <from>
                    <xdr:col>7</xdr:col>
                    <xdr:colOff>342900</xdr:colOff>
                    <xdr:row>509</xdr:row>
                    <xdr:rowOff>38100</xdr:rowOff>
                  </from>
                  <to>
                    <xdr:col>8</xdr:col>
                    <xdr:colOff>180975</xdr:colOff>
                    <xdr:row>509</xdr:row>
                    <xdr:rowOff>171450</xdr:rowOff>
                  </to>
                </anchor>
              </controlPr>
            </control>
          </mc:Choice>
        </mc:AlternateContent>
        <mc:AlternateContent xmlns:mc="http://schemas.openxmlformats.org/markup-compatibility/2006">
          <mc:Choice Requires="x14">
            <control shapeId="377243" r:id="rId403" name="Option Button 5531">
              <controlPr defaultSize="0" autoFill="0" autoLine="0" autoPict="0">
                <anchor moveWithCells="1" sizeWithCells="1">
                  <from>
                    <xdr:col>8</xdr:col>
                    <xdr:colOff>133350</xdr:colOff>
                    <xdr:row>509</xdr:row>
                    <xdr:rowOff>38100</xdr:rowOff>
                  </from>
                  <to>
                    <xdr:col>8</xdr:col>
                    <xdr:colOff>428625</xdr:colOff>
                    <xdr:row>509</xdr:row>
                    <xdr:rowOff>171450</xdr:rowOff>
                  </to>
                </anchor>
              </controlPr>
            </control>
          </mc:Choice>
        </mc:AlternateContent>
        <mc:AlternateContent xmlns:mc="http://schemas.openxmlformats.org/markup-compatibility/2006">
          <mc:Choice Requires="x14">
            <control shapeId="377244" r:id="rId404" name="Option Button 5532">
              <controlPr defaultSize="0" autoFill="0" autoLine="0" autoPict="0">
                <anchor moveWithCells="1" sizeWithCells="1">
                  <from>
                    <xdr:col>2</xdr:col>
                    <xdr:colOff>457200</xdr:colOff>
                    <xdr:row>510</xdr:row>
                    <xdr:rowOff>19050</xdr:rowOff>
                  </from>
                  <to>
                    <xdr:col>3</xdr:col>
                    <xdr:colOff>266700</xdr:colOff>
                    <xdr:row>510</xdr:row>
                    <xdr:rowOff>171450</xdr:rowOff>
                  </to>
                </anchor>
              </controlPr>
            </control>
          </mc:Choice>
        </mc:AlternateContent>
        <mc:AlternateContent xmlns:mc="http://schemas.openxmlformats.org/markup-compatibility/2006">
          <mc:Choice Requires="x14">
            <control shapeId="377245" r:id="rId405" name="Option Button 5533">
              <controlPr defaultSize="0" autoFill="0" autoLine="0" autoPict="0">
                <anchor moveWithCells="1" sizeWithCells="1">
                  <from>
                    <xdr:col>3</xdr:col>
                    <xdr:colOff>238125</xdr:colOff>
                    <xdr:row>510</xdr:row>
                    <xdr:rowOff>19050</xdr:rowOff>
                  </from>
                  <to>
                    <xdr:col>4</xdr:col>
                    <xdr:colOff>47625</xdr:colOff>
                    <xdr:row>510</xdr:row>
                    <xdr:rowOff>171450</xdr:rowOff>
                  </to>
                </anchor>
              </controlPr>
            </control>
          </mc:Choice>
        </mc:AlternateContent>
        <mc:AlternateContent xmlns:mc="http://schemas.openxmlformats.org/markup-compatibility/2006">
          <mc:Choice Requires="x14">
            <control shapeId="377246" r:id="rId406" name="Option Button 5534">
              <controlPr defaultSize="0" autoFill="0" autoLine="0" autoPict="0">
                <anchor moveWithCells="1" sizeWithCells="1">
                  <from>
                    <xdr:col>4</xdr:col>
                    <xdr:colOff>47625</xdr:colOff>
                    <xdr:row>510</xdr:row>
                    <xdr:rowOff>19050</xdr:rowOff>
                  </from>
                  <to>
                    <xdr:col>4</xdr:col>
                    <xdr:colOff>342900</xdr:colOff>
                    <xdr:row>510</xdr:row>
                    <xdr:rowOff>171450</xdr:rowOff>
                  </to>
                </anchor>
              </controlPr>
            </control>
          </mc:Choice>
        </mc:AlternateContent>
        <mc:AlternateContent xmlns:mc="http://schemas.openxmlformats.org/markup-compatibility/2006">
          <mc:Choice Requires="x14">
            <control shapeId="377247" r:id="rId407" name="Option Button 5535">
              <controlPr defaultSize="0" autoFill="0" autoLine="0" autoPict="0">
                <anchor moveWithCells="1" sizeWithCells="1">
                  <from>
                    <xdr:col>4</xdr:col>
                    <xdr:colOff>352425</xdr:colOff>
                    <xdr:row>510</xdr:row>
                    <xdr:rowOff>38100</xdr:rowOff>
                  </from>
                  <to>
                    <xdr:col>5</xdr:col>
                    <xdr:colOff>161925</xdr:colOff>
                    <xdr:row>510</xdr:row>
                    <xdr:rowOff>171450</xdr:rowOff>
                  </to>
                </anchor>
              </controlPr>
            </control>
          </mc:Choice>
        </mc:AlternateContent>
        <mc:AlternateContent xmlns:mc="http://schemas.openxmlformats.org/markup-compatibility/2006">
          <mc:Choice Requires="x14">
            <control shapeId="377248" r:id="rId408" name="Option Button 5536">
              <controlPr defaultSize="0" autoFill="0" autoLine="0" autoPict="0">
                <anchor moveWithCells="1" sizeWithCells="1">
                  <from>
                    <xdr:col>5</xdr:col>
                    <xdr:colOff>161925</xdr:colOff>
                    <xdr:row>510</xdr:row>
                    <xdr:rowOff>38100</xdr:rowOff>
                  </from>
                  <to>
                    <xdr:col>5</xdr:col>
                    <xdr:colOff>457200</xdr:colOff>
                    <xdr:row>510</xdr:row>
                    <xdr:rowOff>171450</xdr:rowOff>
                  </to>
                </anchor>
              </controlPr>
            </control>
          </mc:Choice>
        </mc:AlternateContent>
        <mc:AlternateContent xmlns:mc="http://schemas.openxmlformats.org/markup-compatibility/2006">
          <mc:Choice Requires="x14">
            <control shapeId="377249" r:id="rId409" name="Option Button 5537">
              <controlPr defaultSize="0" autoFill="0" autoLine="0" autoPict="0">
                <anchor moveWithCells="1" sizeWithCells="1">
                  <from>
                    <xdr:col>5</xdr:col>
                    <xdr:colOff>447675</xdr:colOff>
                    <xdr:row>510</xdr:row>
                    <xdr:rowOff>19050</xdr:rowOff>
                  </from>
                  <to>
                    <xdr:col>6</xdr:col>
                    <xdr:colOff>257175</xdr:colOff>
                    <xdr:row>510</xdr:row>
                    <xdr:rowOff>171450</xdr:rowOff>
                  </to>
                </anchor>
              </controlPr>
            </control>
          </mc:Choice>
        </mc:AlternateContent>
        <mc:AlternateContent xmlns:mc="http://schemas.openxmlformats.org/markup-compatibility/2006">
          <mc:Choice Requires="x14">
            <control shapeId="377250" r:id="rId410" name="Option Button 5538">
              <controlPr defaultSize="0" autoFill="0" autoLine="0" autoPict="0">
                <anchor moveWithCells="1" sizeWithCells="1">
                  <from>
                    <xdr:col>6</xdr:col>
                    <xdr:colOff>257175</xdr:colOff>
                    <xdr:row>510</xdr:row>
                    <xdr:rowOff>38100</xdr:rowOff>
                  </from>
                  <to>
                    <xdr:col>7</xdr:col>
                    <xdr:colOff>66675</xdr:colOff>
                    <xdr:row>510</xdr:row>
                    <xdr:rowOff>171450</xdr:rowOff>
                  </to>
                </anchor>
              </controlPr>
            </control>
          </mc:Choice>
        </mc:AlternateContent>
        <mc:AlternateContent xmlns:mc="http://schemas.openxmlformats.org/markup-compatibility/2006">
          <mc:Choice Requires="x14">
            <control shapeId="377251" r:id="rId411" name="Option Button 5539">
              <controlPr defaultSize="0" autoFill="0" autoLine="0" autoPict="0">
                <anchor moveWithCells="1" sizeWithCells="1">
                  <from>
                    <xdr:col>7</xdr:col>
                    <xdr:colOff>57150</xdr:colOff>
                    <xdr:row>510</xdr:row>
                    <xdr:rowOff>19050</xdr:rowOff>
                  </from>
                  <to>
                    <xdr:col>7</xdr:col>
                    <xdr:colOff>352425</xdr:colOff>
                    <xdr:row>510</xdr:row>
                    <xdr:rowOff>171450</xdr:rowOff>
                  </to>
                </anchor>
              </controlPr>
            </control>
          </mc:Choice>
        </mc:AlternateContent>
        <mc:AlternateContent xmlns:mc="http://schemas.openxmlformats.org/markup-compatibility/2006">
          <mc:Choice Requires="x14">
            <control shapeId="377252" r:id="rId412" name="Option Button 5540">
              <controlPr defaultSize="0" autoFill="0" autoLine="0" autoPict="0">
                <anchor moveWithCells="1" sizeWithCells="1">
                  <from>
                    <xdr:col>7</xdr:col>
                    <xdr:colOff>342900</xdr:colOff>
                    <xdr:row>510</xdr:row>
                    <xdr:rowOff>38100</xdr:rowOff>
                  </from>
                  <to>
                    <xdr:col>8</xdr:col>
                    <xdr:colOff>180975</xdr:colOff>
                    <xdr:row>510</xdr:row>
                    <xdr:rowOff>171450</xdr:rowOff>
                  </to>
                </anchor>
              </controlPr>
            </control>
          </mc:Choice>
        </mc:AlternateContent>
        <mc:AlternateContent xmlns:mc="http://schemas.openxmlformats.org/markup-compatibility/2006">
          <mc:Choice Requires="x14">
            <control shapeId="377253" r:id="rId413" name="Option Button 5541">
              <controlPr defaultSize="0" autoFill="0" autoLine="0" autoPict="0">
                <anchor moveWithCells="1" sizeWithCells="1">
                  <from>
                    <xdr:col>8</xdr:col>
                    <xdr:colOff>133350</xdr:colOff>
                    <xdr:row>510</xdr:row>
                    <xdr:rowOff>38100</xdr:rowOff>
                  </from>
                  <to>
                    <xdr:col>8</xdr:col>
                    <xdr:colOff>428625</xdr:colOff>
                    <xdr:row>510</xdr:row>
                    <xdr:rowOff>171450</xdr:rowOff>
                  </to>
                </anchor>
              </controlPr>
            </control>
          </mc:Choice>
        </mc:AlternateContent>
        <mc:AlternateContent xmlns:mc="http://schemas.openxmlformats.org/markup-compatibility/2006">
          <mc:Choice Requires="x14">
            <control shapeId="377254" r:id="rId414" name="Option Button 5542">
              <controlPr defaultSize="0" autoFill="0" autoLine="0" autoPict="0">
                <anchor moveWithCells="1" sizeWithCells="1">
                  <from>
                    <xdr:col>2</xdr:col>
                    <xdr:colOff>457200</xdr:colOff>
                    <xdr:row>511</xdr:row>
                    <xdr:rowOff>28575</xdr:rowOff>
                  </from>
                  <to>
                    <xdr:col>3</xdr:col>
                    <xdr:colOff>266700</xdr:colOff>
                    <xdr:row>511</xdr:row>
                    <xdr:rowOff>171450</xdr:rowOff>
                  </to>
                </anchor>
              </controlPr>
            </control>
          </mc:Choice>
        </mc:AlternateContent>
        <mc:AlternateContent xmlns:mc="http://schemas.openxmlformats.org/markup-compatibility/2006">
          <mc:Choice Requires="x14">
            <control shapeId="377255" r:id="rId415" name="Option Button 5543">
              <controlPr defaultSize="0" autoFill="0" autoLine="0" autoPict="0">
                <anchor moveWithCells="1" sizeWithCells="1">
                  <from>
                    <xdr:col>3</xdr:col>
                    <xdr:colOff>238125</xdr:colOff>
                    <xdr:row>511</xdr:row>
                    <xdr:rowOff>28575</xdr:rowOff>
                  </from>
                  <to>
                    <xdr:col>4</xdr:col>
                    <xdr:colOff>47625</xdr:colOff>
                    <xdr:row>511</xdr:row>
                    <xdr:rowOff>171450</xdr:rowOff>
                  </to>
                </anchor>
              </controlPr>
            </control>
          </mc:Choice>
        </mc:AlternateContent>
        <mc:AlternateContent xmlns:mc="http://schemas.openxmlformats.org/markup-compatibility/2006">
          <mc:Choice Requires="x14">
            <control shapeId="377256" r:id="rId416" name="Option Button 5544">
              <controlPr defaultSize="0" autoFill="0" autoLine="0" autoPict="0">
                <anchor moveWithCells="1" sizeWithCells="1">
                  <from>
                    <xdr:col>4</xdr:col>
                    <xdr:colOff>47625</xdr:colOff>
                    <xdr:row>511</xdr:row>
                    <xdr:rowOff>28575</xdr:rowOff>
                  </from>
                  <to>
                    <xdr:col>4</xdr:col>
                    <xdr:colOff>342900</xdr:colOff>
                    <xdr:row>511</xdr:row>
                    <xdr:rowOff>171450</xdr:rowOff>
                  </to>
                </anchor>
              </controlPr>
            </control>
          </mc:Choice>
        </mc:AlternateContent>
        <mc:AlternateContent xmlns:mc="http://schemas.openxmlformats.org/markup-compatibility/2006">
          <mc:Choice Requires="x14">
            <control shapeId="377257" r:id="rId417" name="Option Button 5545">
              <controlPr defaultSize="0" autoFill="0" autoLine="0" autoPict="0">
                <anchor moveWithCells="1" sizeWithCells="1">
                  <from>
                    <xdr:col>4</xdr:col>
                    <xdr:colOff>352425</xdr:colOff>
                    <xdr:row>511</xdr:row>
                    <xdr:rowOff>38100</xdr:rowOff>
                  </from>
                  <to>
                    <xdr:col>5</xdr:col>
                    <xdr:colOff>161925</xdr:colOff>
                    <xdr:row>511</xdr:row>
                    <xdr:rowOff>171450</xdr:rowOff>
                  </to>
                </anchor>
              </controlPr>
            </control>
          </mc:Choice>
        </mc:AlternateContent>
        <mc:AlternateContent xmlns:mc="http://schemas.openxmlformats.org/markup-compatibility/2006">
          <mc:Choice Requires="x14">
            <control shapeId="377258" r:id="rId418" name="Option Button 5546">
              <controlPr defaultSize="0" autoFill="0" autoLine="0" autoPict="0">
                <anchor moveWithCells="1" sizeWithCells="1">
                  <from>
                    <xdr:col>5</xdr:col>
                    <xdr:colOff>161925</xdr:colOff>
                    <xdr:row>511</xdr:row>
                    <xdr:rowOff>38100</xdr:rowOff>
                  </from>
                  <to>
                    <xdr:col>5</xdr:col>
                    <xdr:colOff>457200</xdr:colOff>
                    <xdr:row>511</xdr:row>
                    <xdr:rowOff>171450</xdr:rowOff>
                  </to>
                </anchor>
              </controlPr>
            </control>
          </mc:Choice>
        </mc:AlternateContent>
        <mc:AlternateContent xmlns:mc="http://schemas.openxmlformats.org/markup-compatibility/2006">
          <mc:Choice Requires="x14">
            <control shapeId="377259" r:id="rId419" name="Option Button 5547">
              <controlPr defaultSize="0" autoFill="0" autoLine="0" autoPict="0">
                <anchor moveWithCells="1" sizeWithCells="1">
                  <from>
                    <xdr:col>5</xdr:col>
                    <xdr:colOff>447675</xdr:colOff>
                    <xdr:row>511</xdr:row>
                    <xdr:rowOff>28575</xdr:rowOff>
                  </from>
                  <to>
                    <xdr:col>6</xdr:col>
                    <xdr:colOff>257175</xdr:colOff>
                    <xdr:row>511</xdr:row>
                    <xdr:rowOff>171450</xdr:rowOff>
                  </to>
                </anchor>
              </controlPr>
            </control>
          </mc:Choice>
        </mc:AlternateContent>
        <mc:AlternateContent xmlns:mc="http://schemas.openxmlformats.org/markup-compatibility/2006">
          <mc:Choice Requires="x14">
            <control shapeId="377260" r:id="rId420" name="Option Button 5548">
              <controlPr defaultSize="0" autoFill="0" autoLine="0" autoPict="0">
                <anchor moveWithCells="1" sizeWithCells="1">
                  <from>
                    <xdr:col>6</xdr:col>
                    <xdr:colOff>257175</xdr:colOff>
                    <xdr:row>511</xdr:row>
                    <xdr:rowOff>38100</xdr:rowOff>
                  </from>
                  <to>
                    <xdr:col>7</xdr:col>
                    <xdr:colOff>66675</xdr:colOff>
                    <xdr:row>511</xdr:row>
                    <xdr:rowOff>171450</xdr:rowOff>
                  </to>
                </anchor>
              </controlPr>
            </control>
          </mc:Choice>
        </mc:AlternateContent>
        <mc:AlternateContent xmlns:mc="http://schemas.openxmlformats.org/markup-compatibility/2006">
          <mc:Choice Requires="x14">
            <control shapeId="377261" r:id="rId421" name="Option Button 5549">
              <controlPr defaultSize="0" autoFill="0" autoLine="0" autoPict="0">
                <anchor moveWithCells="1" sizeWithCells="1">
                  <from>
                    <xdr:col>7</xdr:col>
                    <xdr:colOff>57150</xdr:colOff>
                    <xdr:row>511</xdr:row>
                    <xdr:rowOff>28575</xdr:rowOff>
                  </from>
                  <to>
                    <xdr:col>7</xdr:col>
                    <xdr:colOff>352425</xdr:colOff>
                    <xdr:row>511</xdr:row>
                    <xdr:rowOff>171450</xdr:rowOff>
                  </to>
                </anchor>
              </controlPr>
            </control>
          </mc:Choice>
        </mc:AlternateContent>
        <mc:AlternateContent xmlns:mc="http://schemas.openxmlformats.org/markup-compatibility/2006">
          <mc:Choice Requires="x14">
            <control shapeId="377262" r:id="rId422" name="Option Button 5550">
              <controlPr defaultSize="0" autoFill="0" autoLine="0" autoPict="0">
                <anchor moveWithCells="1" sizeWithCells="1">
                  <from>
                    <xdr:col>7</xdr:col>
                    <xdr:colOff>342900</xdr:colOff>
                    <xdr:row>511</xdr:row>
                    <xdr:rowOff>38100</xdr:rowOff>
                  </from>
                  <to>
                    <xdr:col>8</xdr:col>
                    <xdr:colOff>180975</xdr:colOff>
                    <xdr:row>511</xdr:row>
                    <xdr:rowOff>171450</xdr:rowOff>
                  </to>
                </anchor>
              </controlPr>
            </control>
          </mc:Choice>
        </mc:AlternateContent>
        <mc:AlternateContent xmlns:mc="http://schemas.openxmlformats.org/markup-compatibility/2006">
          <mc:Choice Requires="x14">
            <control shapeId="377263" r:id="rId423" name="Option Button 5551">
              <controlPr defaultSize="0" autoFill="0" autoLine="0" autoPict="0">
                <anchor moveWithCells="1" sizeWithCells="1">
                  <from>
                    <xdr:col>8</xdr:col>
                    <xdr:colOff>133350</xdr:colOff>
                    <xdr:row>511</xdr:row>
                    <xdr:rowOff>38100</xdr:rowOff>
                  </from>
                  <to>
                    <xdr:col>8</xdr:col>
                    <xdr:colOff>428625</xdr:colOff>
                    <xdr:row>511</xdr:row>
                    <xdr:rowOff>171450</xdr:rowOff>
                  </to>
                </anchor>
              </controlPr>
            </control>
          </mc:Choice>
        </mc:AlternateContent>
        <mc:AlternateContent xmlns:mc="http://schemas.openxmlformats.org/markup-compatibility/2006">
          <mc:Choice Requires="x14">
            <control shapeId="377264" r:id="rId424" name="Option Button 5552">
              <controlPr defaultSize="0" autoFill="0" autoLine="0" autoPict="0">
                <anchor moveWithCells="1" sizeWithCells="1">
                  <from>
                    <xdr:col>2</xdr:col>
                    <xdr:colOff>457200</xdr:colOff>
                    <xdr:row>512</xdr:row>
                    <xdr:rowOff>28575</xdr:rowOff>
                  </from>
                  <to>
                    <xdr:col>3</xdr:col>
                    <xdr:colOff>266700</xdr:colOff>
                    <xdr:row>512</xdr:row>
                    <xdr:rowOff>171450</xdr:rowOff>
                  </to>
                </anchor>
              </controlPr>
            </control>
          </mc:Choice>
        </mc:AlternateContent>
        <mc:AlternateContent xmlns:mc="http://schemas.openxmlformats.org/markup-compatibility/2006">
          <mc:Choice Requires="x14">
            <control shapeId="377265" r:id="rId425" name="Option Button 5553">
              <controlPr defaultSize="0" autoFill="0" autoLine="0" autoPict="0">
                <anchor moveWithCells="1" sizeWithCells="1">
                  <from>
                    <xdr:col>3</xdr:col>
                    <xdr:colOff>238125</xdr:colOff>
                    <xdr:row>512</xdr:row>
                    <xdr:rowOff>28575</xdr:rowOff>
                  </from>
                  <to>
                    <xdr:col>4</xdr:col>
                    <xdr:colOff>47625</xdr:colOff>
                    <xdr:row>512</xdr:row>
                    <xdr:rowOff>171450</xdr:rowOff>
                  </to>
                </anchor>
              </controlPr>
            </control>
          </mc:Choice>
        </mc:AlternateContent>
        <mc:AlternateContent xmlns:mc="http://schemas.openxmlformats.org/markup-compatibility/2006">
          <mc:Choice Requires="x14">
            <control shapeId="377266" r:id="rId426" name="Option Button 5554">
              <controlPr defaultSize="0" autoFill="0" autoLine="0" autoPict="0">
                <anchor moveWithCells="1" sizeWithCells="1">
                  <from>
                    <xdr:col>4</xdr:col>
                    <xdr:colOff>47625</xdr:colOff>
                    <xdr:row>512</xdr:row>
                    <xdr:rowOff>28575</xdr:rowOff>
                  </from>
                  <to>
                    <xdr:col>4</xdr:col>
                    <xdr:colOff>342900</xdr:colOff>
                    <xdr:row>512</xdr:row>
                    <xdr:rowOff>171450</xdr:rowOff>
                  </to>
                </anchor>
              </controlPr>
            </control>
          </mc:Choice>
        </mc:AlternateContent>
        <mc:AlternateContent xmlns:mc="http://schemas.openxmlformats.org/markup-compatibility/2006">
          <mc:Choice Requires="x14">
            <control shapeId="377267" r:id="rId427" name="Option Button 5555">
              <controlPr defaultSize="0" autoFill="0" autoLine="0" autoPict="0">
                <anchor moveWithCells="1" sizeWithCells="1">
                  <from>
                    <xdr:col>4</xdr:col>
                    <xdr:colOff>352425</xdr:colOff>
                    <xdr:row>512</xdr:row>
                    <xdr:rowOff>38100</xdr:rowOff>
                  </from>
                  <to>
                    <xdr:col>5</xdr:col>
                    <xdr:colOff>161925</xdr:colOff>
                    <xdr:row>512</xdr:row>
                    <xdr:rowOff>171450</xdr:rowOff>
                  </to>
                </anchor>
              </controlPr>
            </control>
          </mc:Choice>
        </mc:AlternateContent>
        <mc:AlternateContent xmlns:mc="http://schemas.openxmlformats.org/markup-compatibility/2006">
          <mc:Choice Requires="x14">
            <control shapeId="377268" r:id="rId428" name="Option Button 5556">
              <controlPr defaultSize="0" autoFill="0" autoLine="0" autoPict="0">
                <anchor moveWithCells="1" sizeWithCells="1">
                  <from>
                    <xdr:col>5</xdr:col>
                    <xdr:colOff>161925</xdr:colOff>
                    <xdr:row>512</xdr:row>
                    <xdr:rowOff>38100</xdr:rowOff>
                  </from>
                  <to>
                    <xdr:col>5</xdr:col>
                    <xdr:colOff>457200</xdr:colOff>
                    <xdr:row>512</xdr:row>
                    <xdr:rowOff>171450</xdr:rowOff>
                  </to>
                </anchor>
              </controlPr>
            </control>
          </mc:Choice>
        </mc:AlternateContent>
        <mc:AlternateContent xmlns:mc="http://schemas.openxmlformats.org/markup-compatibility/2006">
          <mc:Choice Requires="x14">
            <control shapeId="377269" r:id="rId429" name="Option Button 5557">
              <controlPr defaultSize="0" autoFill="0" autoLine="0" autoPict="0">
                <anchor moveWithCells="1" sizeWithCells="1">
                  <from>
                    <xdr:col>5</xdr:col>
                    <xdr:colOff>447675</xdr:colOff>
                    <xdr:row>512</xdr:row>
                    <xdr:rowOff>28575</xdr:rowOff>
                  </from>
                  <to>
                    <xdr:col>6</xdr:col>
                    <xdr:colOff>257175</xdr:colOff>
                    <xdr:row>512</xdr:row>
                    <xdr:rowOff>171450</xdr:rowOff>
                  </to>
                </anchor>
              </controlPr>
            </control>
          </mc:Choice>
        </mc:AlternateContent>
        <mc:AlternateContent xmlns:mc="http://schemas.openxmlformats.org/markup-compatibility/2006">
          <mc:Choice Requires="x14">
            <control shapeId="377270" r:id="rId430" name="Option Button 5558">
              <controlPr defaultSize="0" autoFill="0" autoLine="0" autoPict="0">
                <anchor moveWithCells="1" sizeWithCells="1">
                  <from>
                    <xdr:col>6</xdr:col>
                    <xdr:colOff>257175</xdr:colOff>
                    <xdr:row>512</xdr:row>
                    <xdr:rowOff>38100</xdr:rowOff>
                  </from>
                  <to>
                    <xdr:col>7</xdr:col>
                    <xdr:colOff>66675</xdr:colOff>
                    <xdr:row>512</xdr:row>
                    <xdr:rowOff>171450</xdr:rowOff>
                  </to>
                </anchor>
              </controlPr>
            </control>
          </mc:Choice>
        </mc:AlternateContent>
        <mc:AlternateContent xmlns:mc="http://schemas.openxmlformats.org/markup-compatibility/2006">
          <mc:Choice Requires="x14">
            <control shapeId="377271" r:id="rId431" name="Option Button 5559">
              <controlPr defaultSize="0" autoFill="0" autoLine="0" autoPict="0">
                <anchor moveWithCells="1" sizeWithCells="1">
                  <from>
                    <xdr:col>7</xdr:col>
                    <xdr:colOff>57150</xdr:colOff>
                    <xdr:row>512</xdr:row>
                    <xdr:rowOff>28575</xdr:rowOff>
                  </from>
                  <to>
                    <xdr:col>7</xdr:col>
                    <xdr:colOff>352425</xdr:colOff>
                    <xdr:row>512</xdr:row>
                    <xdr:rowOff>171450</xdr:rowOff>
                  </to>
                </anchor>
              </controlPr>
            </control>
          </mc:Choice>
        </mc:AlternateContent>
        <mc:AlternateContent xmlns:mc="http://schemas.openxmlformats.org/markup-compatibility/2006">
          <mc:Choice Requires="x14">
            <control shapeId="377272" r:id="rId432" name="Option Button 5560">
              <controlPr defaultSize="0" autoFill="0" autoLine="0" autoPict="0">
                <anchor moveWithCells="1" sizeWithCells="1">
                  <from>
                    <xdr:col>7</xdr:col>
                    <xdr:colOff>342900</xdr:colOff>
                    <xdr:row>512</xdr:row>
                    <xdr:rowOff>38100</xdr:rowOff>
                  </from>
                  <to>
                    <xdr:col>8</xdr:col>
                    <xdr:colOff>180975</xdr:colOff>
                    <xdr:row>512</xdr:row>
                    <xdr:rowOff>171450</xdr:rowOff>
                  </to>
                </anchor>
              </controlPr>
            </control>
          </mc:Choice>
        </mc:AlternateContent>
        <mc:AlternateContent xmlns:mc="http://schemas.openxmlformats.org/markup-compatibility/2006">
          <mc:Choice Requires="x14">
            <control shapeId="377273" r:id="rId433" name="Option Button 5561">
              <controlPr defaultSize="0" autoFill="0" autoLine="0" autoPict="0">
                <anchor moveWithCells="1" sizeWithCells="1">
                  <from>
                    <xdr:col>8</xdr:col>
                    <xdr:colOff>133350</xdr:colOff>
                    <xdr:row>512</xdr:row>
                    <xdr:rowOff>38100</xdr:rowOff>
                  </from>
                  <to>
                    <xdr:col>8</xdr:col>
                    <xdr:colOff>428625</xdr:colOff>
                    <xdr:row>512</xdr:row>
                    <xdr:rowOff>171450</xdr:rowOff>
                  </to>
                </anchor>
              </controlPr>
            </control>
          </mc:Choice>
        </mc:AlternateContent>
        <mc:AlternateContent xmlns:mc="http://schemas.openxmlformats.org/markup-compatibility/2006">
          <mc:Choice Requires="x14">
            <control shapeId="377274" r:id="rId434" name="Option Button 5562">
              <controlPr defaultSize="0" autoFill="0" autoLine="0" autoPict="0">
                <anchor moveWithCells="1" sizeWithCells="1">
                  <from>
                    <xdr:col>2</xdr:col>
                    <xdr:colOff>457200</xdr:colOff>
                    <xdr:row>513</xdr:row>
                    <xdr:rowOff>47625</xdr:rowOff>
                  </from>
                  <to>
                    <xdr:col>3</xdr:col>
                    <xdr:colOff>266700</xdr:colOff>
                    <xdr:row>513</xdr:row>
                    <xdr:rowOff>190500</xdr:rowOff>
                  </to>
                </anchor>
              </controlPr>
            </control>
          </mc:Choice>
        </mc:AlternateContent>
        <mc:AlternateContent xmlns:mc="http://schemas.openxmlformats.org/markup-compatibility/2006">
          <mc:Choice Requires="x14">
            <control shapeId="377275" r:id="rId435" name="Option Button 5563">
              <controlPr defaultSize="0" autoFill="0" autoLine="0" autoPict="0">
                <anchor moveWithCells="1" sizeWithCells="1">
                  <from>
                    <xdr:col>3</xdr:col>
                    <xdr:colOff>238125</xdr:colOff>
                    <xdr:row>513</xdr:row>
                    <xdr:rowOff>47625</xdr:rowOff>
                  </from>
                  <to>
                    <xdr:col>4</xdr:col>
                    <xdr:colOff>47625</xdr:colOff>
                    <xdr:row>513</xdr:row>
                    <xdr:rowOff>190500</xdr:rowOff>
                  </to>
                </anchor>
              </controlPr>
            </control>
          </mc:Choice>
        </mc:AlternateContent>
        <mc:AlternateContent xmlns:mc="http://schemas.openxmlformats.org/markup-compatibility/2006">
          <mc:Choice Requires="x14">
            <control shapeId="377276" r:id="rId436" name="Option Button 5564">
              <controlPr defaultSize="0" autoFill="0" autoLine="0" autoPict="0">
                <anchor moveWithCells="1" sizeWithCells="1">
                  <from>
                    <xdr:col>4</xdr:col>
                    <xdr:colOff>47625</xdr:colOff>
                    <xdr:row>513</xdr:row>
                    <xdr:rowOff>47625</xdr:rowOff>
                  </from>
                  <to>
                    <xdr:col>4</xdr:col>
                    <xdr:colOff>342900</xdr:colOff>
                    <xdr:row>513</xdr:row>
                    <xdr:rowOff>190500</xdr:rowOff>
                  </to>
                </anchor>
              </controlPr>
            </control>
          </mc:Choice>
        </mc:AlternateContent>
        <mc:AlternateContent xmlns:mc="http://schemas.openxmlformats.org/markup-compatibility/2006">
          <mc:Choice Requires="x14">
            <control shapeId="377277" r:id="rId437" name="Option Button 5565">
              <controlPr defaultSize="0" autoFill="0" autoLine="0" autoPict="0">
                <anchor moveWithCells="1" sizeWithCells="1">
                  <from>
                    <xdr:col>4</xdr:col>
                    <xdr:colOff>352425</xdr:colOff>
                    <xdr:row>513</xdr:row>
                    <xdr:rowOff>57150</xdr:rowOff>
                  </from>
                  <to>
                    <xdr:col>5</xdr:col>
                    <xdr:colOff>161925</xdr:colOff>
                    <xdr:row>513</xdr:row>
                    <xdr:rowOff>190500</xdr:rowOff>
                  </to>
                </anchor>
              </controlPr>
            </control>
          </mc:Choice>
        </mc:AlternateContent>
        <mc:AlternateContent xmlns:mc="http://schemas.openxmlformats.org/markup-compatibility/2006">
          <mc:Choice Requires="x14">
            <control shapeId="377278" r:id="rId438" name="Option Button 5566">
              <controlPr defaultSize="0" autoFill="0" autoLine="0" autoPict="0">
                <anchor moveWithCells="1" sizeWithCells="1">
                  <from>
                    <xdr:col>5</xdr:col>
                    <xdr:colOff>161925</xdr:colOff>
                    <xdr:row>513</xdr:row>
                    <xdr:rowOff>57150</xdr:rowOff>
                  </from>
                  <to>
                    <xdr:col>5</xdr:col>
                    <xdr:colOff>457200</xdr:colOff>
                    <xdr:row>513</xdr:row>
                    <xdr:rowOff>190500</xdr:rowOff>
                  </to>
                </anchor>
              </controlPr>
            </control>
          </mc:Choice>
        </mc:AlternateContent>
        <mc:AlternateContent xmlns:mc="http://schemas.openxmlformats.org/markup-compatibility/2006">
          <mc:Choice Requires="x14">
            <control shapeId="377279" r:id="rId439" name="Option Button 5567">
              <controlPr defaultSize="0" autoFill="0" autoLine="0" autoPict="0">
                <anchor moveWithCells="1" sizeWithCells="1">
                  <from>
                    <xdr:col>5</xdr:col>
                    <xdr:colOff>447675</xdr:colOff>
                    <xdr:row>513</xdr:row>
                    <xdr:rowOff>47625</xdr:rowOff>
                  </from>
                  <to>
                    <xdr:col>6</xdr:col>
                    <xdr:colOff>257175</xdr:colOff>
                    <xdr:row>513</xdr:row>
                    <xdr:rowOff>190500</xdr:rowOff>
                  </to>
                </anchor>
              </controlPr>
            </control>
          </mc:Choice>
        </mc:AlternateContent>
        <mc:AlternateContent xmlns:mc="http://schemas.openxmlformats.org/markup-compatibility/2006">
          <mc:Choice Requires="x14">
            <control shapeId="377280" r:id="rId440" name="Option Button 5568">
              <controlPr defaultSize="0" autoFill="0" autoLine="0" autoPict="0">
                <anchor moveWithCells="1" sizeWithCells="1">
                  <from>
                    <xdr:col>6</xdr:col>
                    <xdr:colOff>257175</xdr:colOff>
                    <xdr:row>513</xdr:row>
                    <xdr:rowOff>57150</xdr:rowOff>
                  </from>
                  <to>
                    <xdr:col>7</xdr:col>
                    <xdr:colOff>66675</xdr:colOff>
                    <xdr:row>513</xdr:row>
                    <xdr:rowOff>190500</xdr:rowOff>
                  </to>
                </anchor>
              </controlPr>
            </control>
          </mc:Choice>
        </mc:AlternateContent>
        <mc:AlternateContent xmlns:mc="http://schemas.openxmlformats.org/markup-compatibility/2006">
          <mc:Choice Requires="x14">
            <control shapeId="377281" r:id="rId441" name="Option Button 5569">
              <controlPr defaultSize="0" autoFill="0" autoLine="0" autoPict="0">
                <anchor moveWithCells="1" sizeWithCells="1">
                  <from>
                    <xdr:col>7</xdr:col>
                    <xdr:colOff>57150</xdr:colOff>
                    <xdr:row>513</xdr:row>
                    <xdr:rowOff>47625</xdr:rowOff>
                  </from>
                  <to>
                    <xdr:col>7</xdr:col>
                    <xdr:colOff>352425</xdr:colOff>
                    <xdr:row>513</xdr:row>
                    <xdr:rowOff>190500</xdr:rowOff>
                  </to>
                </anchor>
              </controlPr>
            </control>
          </mc:Choice>
        </mc:AlternateContent>
        <mc:AlternateContent xmlns:mc="http://schemas.openxmlformats.org/markup-compatibility/2006">
          <mc:Choice Requires="x14">
            <control shapeId="377282" r:id="rId442" name="Option Button 5570">
              <controlPr defaultSize="0" autoFill="0" autoLine="0" autoPict="0">
                <anchor moveWithCells="1" sizeWithCells="1">
                  <from>
                    <xdr:col>7</xdr:col>
                    <xdr:colOff>342900</xdr:colOff>
                    <xdr:row>513</xdr:row>
                    <xdr:rowOff>57150</xdr:rowOff>
                  </from>
                  <to>
                    <xdr:col>8</xdr:col>
                    <xdr:colOff>180975</xdr:colOff>
                    <xdr:row>513</xdr:row>
                    <xdr:rowOff>190500</xdr:rowOff>
                  </to>
                </anchor>
              </controlPr>
            </control>
          </mc:Choice>
        </mc:AlternateContent>
        <mc:AlternateContent xmlns:mc="http://schemas.openxmlformats.org/markup-compatibility/2006">
          <mc:Choice Requires="x14">
            <control shapeId="377283" r:id="rId443" name="Option Button 5571">
              <controlPr defaultSize="0" autoFill="0" autoLine="0" autoPict="0">
                <anchor moveWithCells="1" sizeWithCells="1">
                  <from>
                    <xdr:col>8</xdr:col>
                    <xdr:colOff>133350</xdr:colOff>
                    <xdr:row>513</xdr:row>
                    <xdr:rowOff>57150</xdr:rowOff>
                  </from>
                  <to>
                    <xdr:col>8</xdr:col>
                    <xdr:colOff>428625</xdr:colOff>
                    <xdr:row>513</xdr:row>
                    <xdr:rowOff>190500</xdr:rowOff>
                  </to>
                </anchor>
              </controlPr>
            </control>
          </mc:Choice>
        </mc:AlternateContent>
        <mc:AlternateContent xmlns:mc="http://schemas.openxmlformats.org/markup-compatibility/2006">
          <mc:Choice Requires="x14">
            <control shapeId="377339" r:id="rId444" name="Group Box 5627">
              <controlPr defaultSize="0" print="0" autoFill="0" autoPict="0">
                <anchor moveWithCells="1">
                  <from>
                    <xdr:col>11</xdr:col>
                    <xdr:colOff>0</xdr:colOff>
                    <xdr:row>422</xdr:row>
                    <xdr:rowOff>0</xdr:rowOff>
                  </from>
                  <to>
                    <xdr:col>20</xdr:col>
                    <xdr:colOff>19050</xdr:colOff>
                    <xdr:row>423</xdr:row>
                    <xdr:rowOff>219075</xdr:rowOff>
                  </to>
                </anchor>
              </controlPr>
            </control>
          </mc:Choice>
        </mc:AlternateContent>
        <mc:AlternateContent xmlns:mc="http://schemas.openxmlformats.org/markup-compatibility/2006">
          <mc:Choice Requires="x14">
            <control shapeId="377341" r:id="rId445" name="Option Button 5629">
              <controlPr defaultSize="0" autoFill="0" autoLine="0" autoPict="0">
                <anchor moveWithCells="1">
                  <from>
                    <xdr:col>11</xdr:col>
                    <xdr:colOff>19050</xdr:colOff>
                    <xdr:row>423</xdr:row>
                    <xdr:rowOff>28575</xdr:rowOff>
                  </from>
                  <to>
                    <xdr:col>11</xdr:col>
                    <xdr:colOff>228600</xdr:colOff>
                    <xdr:row>423</xdr:row>
                    <xdr:rowOff>200025</xdr:rowOff>
                  </to>
                </anchor>
              </controlPr>
            </control>
          </mc:Choice>
        </mc:AlternateContent>
        <mc:AlternateContent xmlns:mc="http://schemas.openxmlformats.org/markup-compatibility/2006">
          <mc:Choice Requires="x14">
            <control shapeId="377342" r:id="rId446" name="Option Button 5630">
              <controlPr defaultSize="0" autoFill="0" autoLine="0" autoPict="0">
                <anchor moveWithCells="1">
                  <from>
                    <xdr:col>12</xdr:col>
                    <xdr:colOff>114300</xdr:colOff>
                    <xdr:row>423</xdr:row>
                    <xdr:rowOff>28575</xdr:rowOff>
                  </from>
                  <to>
                    <xdr:col>12</xdr:col>
                    <xdr:colOff>323850</xdr:colOff>
                    <xdr:row>423</xdr:row>
                    <xdr:rowOff>200025</xdr:rowOff>
                  </to>
                </anchor>
              </controlPr>
            </control>
          </mc:Choice>
        </mc:AlternateContent>
        <mc:AlternateContent xmlns:mc="http://schemas.openxmlformats.org/markup-compatibility/2006">
          <mc:Choice Requires="x14">
            <control shapeId="377343" r:id="rId447" name="Option Button 5631">
              <controlPr defaultSize="0" autoFill="0" autoLine="0" autoPict="0">
                <anchor moveWithCells="1">
                  <from>
                    <xdr:col>13</xdr:col>
                    <xdr:colOff>219075</xdr:colOff>
                    <xdr:row>423</xdr:row>
                    <xdr:rowOff>9525</xdr:rowOff>
                  </from>
                  <to>
                    <xdr:col>13</xdr:col>
                    <xdr:colOff>428625</xdr:colOff>
                    <xdr:row>423</xdr:row>
                    <xdr:rowOff>180975</xdr:rowOff>
                  </to>
                </anchor>
              </controlPr>
            </control>
          </mc:Choice>
        </mc:AlternateContent>
        <mc:AlternateContent xmlns:mc="http://schemas.openxmlformats.org/markup-compatibility/2006">
          <mc:Choice Requires="x14">
            <control shapeId="377344" r:id="rId448" name="Group Box 5632">
              <controlPr defaultSize="0" print="0" autoFill="0" autoPict="0">
                <anchor moveWithCells="1">
                  <from>
                    <xdr:col>11</xdr:col>
                    <xdr:colOff>0</xdr:colOff>
                    <xdr:row>424</xdr:row>
                    <xdr:rowOff>0</xdr:rowOff>
                  </from>
                  <to>
                    <xdr:col>20</xdr:col>
                    <xdr:colOff>19050</xdr:colOff>
                    <xdr:row>426</xdr:row>
                    <xdr:rowOff>0</xdr:rowOff>
                  </to>
                </anchor>
              </controlPr>
            </control>
          </mc:Choice>
        </mc:AlternateContent>
        <mc:AlternateContent xmlns:mc="http://schemas.openxmlformats.org/markup-compatibility/2006">
          <mc:Choice Requires="x14">
            <control shapeId="377345" r:id="rId449" name="Option Button 5633">
              <controlPr defaultSize="0" autoFill="0" autoLine="0" autoPict="0">
                <anchor moveWithCells="1">
                  <from>
                    <xdr:col>11</xdr:col>
                    <xdr:colOff>19050</xdr:colOff>
                    <xdr:row>425</xdr:row>
                    <xdr:rowOff>28575</xdr:rowOff>
                  </from>
                  <to>
                    <xdr:col>11</xdr:col>
                    <xdr:colOff>228600</xdr:colOff>
                    <xdr:row>425</xdr:row>
                    <xdr:rowOff>200025</xdr:rowOff>
                  </to>
                </anchor>
              </controlPr>
            </control>
          </mc:Choice>
        </mc:AlternateContent>
        <mc:AlternateContent xmlns:mc="http://schemas.openxmlformats.org/markup-compatibility/2006">
          <mc:Choice Requires="x14">
            <control shapeId="377346" r:id="rId450" name="Option Button 5634">
              <controlPr defaultSize="0" autoFill="0" autoLine="0" autoPict="0">
                <anchor moveWithCells="1">
                  <from>
                    <xdr:col>12</xdr:col>
                    <xdr:colOff>314325</xdr:colOff>
                    <xdr:row>425</xdr:row>
                    <xdr:rowOff>28575</xdr:rowOff>
                  </from>
                  <to>
                    <xdr:col>12</xdr:col>
                    <xdr:colOff>523875</xdr:colOff>
                    <xdr:row>425</xdr:row>
                    <xdr:rowOff>200025</xdr:rowOff>
                  </to>
                </anchor>
              </controlPr>
            </control>
          </mc:Choice>
        </mc:AlternateContent>
        <mc:AlternateContent xmlns:mc="http://schemas.openxmlformats.org/markup-compatibility/2006">
          <mc:Choice Requires="x14">
            <control shapeId="377347" r:id="rId451" name="Option Button 5635">
              <controlPr defaultSize="0" autoFill="0" autoLine="0" autoPict="0">
                <anchor moveWithCells="1">
                  <from>
                    <xdr:col>14</xdr:col>
                    <xdr:colOff>285750</xdr:colOff>
                    <xdr:row>425</xdr:row>
                    <xdr:rowOff>28575</xdr:rowOff>
                  </from>
                  <to>
                    <xdr:col>14</xdr:col>
                    <xdr:colOff>495300</xdr:colOff>
                    <xdr:row>425</xdr:row>
                    <xdr:rowOff>200025</xdr:rowOff>
                  </to>
                </anchor>
              </controlPr>
            </control>
          </mc:Choice>
        </mc:AlternateContent>
        <mc:AlternateContent xmlns:mc="http://schemas.openxmlformats.org/markup-compatibility/2006">
          <mc:Choice Requires="x14">
            <control shapeId="377348" r:id="rId452" name="Option Button 5636">
              <controlPr defaultSize="0" autoFill="0" autoLine="0" autoPict="0">
                <anchor moveWithCells="1">
                  <from>
                    <xdr:col>16</xdr:col>
                    <xdr:colOff>285750</xdr:colOff>
                    <xdr:row>425</xdr:row>
                    <xdr:rowOff>28575</xdr:rowOff>
                  </from>
                  <to>
                    <xdr:col>17</xdr:col>
                    <xdr:colOff>104775</xdr:colOff>
                    <xdr:row>425</xdr:row>
                    <xdr:rowOff>200025</xdr:rowOff>
                  </to>
                </anchor>
              </controlPr>
            </control>
          </mc:Choice>
        </mc:AlternateContent>
        <mc:AlternateContent xmlns:mc="http://schemas.openxmlformats.org/markup-compatibility/2006">
          <mc:Choice Requires="x14">
            <control shapeId="377349" r:id="rId453" name="Group Box 5637">
              <controlPr defaultSize="0" print="0" autoFill="0" autoPict="0">
                <anchor moveWithCells="1">
                  <from>
                    <xdr:col>11</xdr:col>
                    <xdr:colOff>0</xdr:colOff>
                    <xdr:row>426</xdr:row>
                    <xdr:rowOff>0</xdr:rowOff>
                  </from>
                  <to>
                    <xdr:col>20</xdr:col>
                    <xdr:colOff>19050</xdr:colOff>
                    <xdr:row>427</xdr:row>
                    <xdr:rowOff>219075</xdr:rowOff>
                  </to>
                </anchor>
              </controlPr>
            </control>
          </mc:Choice>
        </mc:AlternateContent>
        <mc:AlternateContent xmlns:mc="http://schemas.openxmlformats.org/markup-compatibility/2006">
          <mc:Choice Requires="x14">
            <control shapeId="377350" r:id="rId454" name="Option Button 5638">
              <controlPr defaultSize="0" autoFill="0" autoLine="0" autoPict="0">
                <anchor moveWithCells="1">
                  <from>
                    <xdr:col>11</xdr:col>
                    <xdr:colOff>19050</xdr:colOff>
                    <xdr:row>427</xdr:row>
                    <xdr:rowOff>28575</xdr:rowOff>
                  </from>
                  <to>
                    <xdr:col>11</xdr:col>
                    <xdr:colOff>228600</xdr:colOff>
                    <xdr:row>427</xdr:row>
                    <xdr:rowOff>200025</xdr:rowOff>
                  </to>
                </anchor>
              </controlPr>
            </control>
          </mc:Choice>
        </mc:AlternateContent>
        <mc:AlternateContent xmlns:mc="http://schemas.openxmlformats.org/markup-compatibility/2006">
          <mc:Choice Requires="x14">
            <control shapeId="377351" r:id="rId455" name="Option Button 5639">
              <controlPr defaultSize="0" autoFill="0" autoLine="0" autoPict="0">
                <anchor moveWithCells="1">
                  <from>
                    <xdr:col>12</xdr:col>
                    <xdr:colOff>114300</xdr:colOff>
                    <xdr:row>427</xdr:row>
                    <xdr:rowOff>28575</xdr:rowOff>
                  </from>
                  <to>
                    <xdr:col>12</xdr:col>
                    <xdr:colOff>323850</xdr:colOff>
                    <xdr:row>427</xdr:row>
                    <xdr:rowOff>200025</xdr:rowOff>
                  </to>
                </anchor>
              </controlPr>
            </control>
          </mc:Choice>
        </mc:AlternateContent>
        <mc:AlternateContent xmlns:mc="http://schemas.openxmlformats.org/markup-compatibility/2006">
          <mc:Choice Requires="x14">
            <control shapeId="377352" r:id="rId456" name="Option Button 5640">
              <controlPr defaultSize="0" autoFill="0" autoLine="0" autoPict="0">
                <anchor moveWithCells="1">
                  <from>
                    <xdr:col>13</xdr:col>
                    <xdr:colOff>219075</xdr:colOff>
                    <xdr:row>427</xdr:row>
                    <xdr:rowOff>9525</xdr:rowOff>
                  </from>
                  <to>
                    <xdr:col>13</xdr:col>
                    <xdr:colOff>428625</xdr:colOff>
                    <xdr:row>427</xdr:row>
                    <xdr:rowOff>180975</xdr:rowOff>
                  </to>
                </anchor>
              </controlPr>
            </control>
          </mc:Choice>
        </mc:AlternateContent>
        <mc:AlternateContent xmlns:mc="http://schemas.openxmlformats.org/markup-compatibility/2006">
          <mc:Choice Requires="x14">
            <control shapeId="377353" r:id="rId457" name="Group Box 5641">
              <controlPr defaultSize="0" print="0" autoFill="0" autoPict="0">
                <anchor moveWithCells="1">
                  <from>
                    <xdr:col>11</xdr:col>
                    <xdr:colOff>0</xdr:colOff>
                    <xdr:row>431</xdr:row>
                    <xdr:rowOff>0</xdr:rowOff>
                  </from>
                  <to>
                    <xdr:col>20</xdr:col>
                    <xdr:colOff>19050</xdr:colOff>
                    <xdr:row>432</xdr:row>
                    <xdr:rowOff>219075</xdr:rowOff>
                  </to>
                </anchor>
              </controlPr>
            </control>
          </mc:Choice>
        </mc:AlternateContent>
        <mc:AlternateContent xmlns:mc="http://schemas.openxmlformats.org/markup-compatibility/2006">
          <mc:Choice Requires="x14">
            <control shapeId="377354" r:id="rId458" name="Option Button 5642">
              <controlPr defaultSize="0" autoFill="0" autoLine="0" autoPict="0">
                <anchor moveWithCells="1">
                  <from>
                    <xdr:col>11</xdr:col>
                    <xdr:colOff>19050</xdr:colOff>
                    <xdr:row>432</xdr:row>
                    <xdr:rowOff>28575</xdr:rowOff>
                  </from>
                  <to>
                    <xdr:col>11</xdr:col>
                    <xdr:colOff>228600</xdr:colOff>
                    <xdr:row>432</xdr:row>
                    <xdr:rowOff>200025</xdr:rowOff>
                  </to>
                </anchor>
              </controlPr>
            </control>
          </mc:Choice>
        </mc:AlternateContent>
        <mc:AlternateContent xmlns:mc="http://schemas.openxmlformats.org/markup-compatibility/2006">
          <mc:Choice Requires="x14">
            <control shapeId="377355" r:id="rId459" name="Option Button 5643">
              <controlPr defaultSize="0" autoFill="0" autoLine="0" autoPict="0">
                <anchor moveWithCells="1">
                  <from>
                    <xdr:col>12</xdr:col>
                    <xdr:colOff>114300</xdr:colOff>
                    <xdr:row>432</xdr:row>
                    <xdr:rowOff>28575</xdr:rowOff>
                  </from>
                  <to>
                    <xdr:col>12</xdr:col>
                    <xdr:colOff>323850</xdr:colOff>
                    <xdr:row>432</xdr:row>
                    <xdr:rowOff>200025</xdr:rowOff>
                  </to>
                </anchor>
              </controlPr>
            </control>
          </mc:Choice>
        </mc:AlternateContent>
        <mc:AlternateContent xmlns:mc="http://schemas.openxmlformats.org/markup-compatibility/2006">
          <mc:Choice Requires="x14">
            <control shapeId="377356" r:id="rId460" name="Option Button 5644">
              <controlPr defaultSize="0" autoFill="0" autoLine="0" autoPict="0">
                <anchor moveWithCells="1">
                  <from>
                    <xdr:col>13</xdr:col>
                    <xdr:colOff>219075</xdr:colOff>
                    <xdr:row>432</xdr:row>
                    <xdr:rowOff>9525</xdr:rowOff>
                  </from>
                  <to>
                    <xdr:col>13</xdr:col>
                    <xdr:colOff>428625</xdr:colOff>
                    <xdr:row>432</xdr:row>
                    <xdr:rowOff>180975</xdr:rowOff>
                  </to>
                </anchor>
              </controlPr>
            </control>
          </mc:Choice>
        </mc:AlternateContent>
        <mc:AlternateContent xmlns:mc="http://schemas.openxmlformats.org/markup-compatibility/2006">
          <mc:Choice Requires="x14">
            <control shapeId="377357" r:id="rId461" name="Group Box 5645">
              <controlPr defaultSize="0" print="0" autoFill="0" autoPict="0">
                <anchor moveWithCells="1">
                  <from>
                    <xdr:col>11</xdr:col>
                    <xdr:colOff>0</xdr:colOff>
                    <xdr:row>435</xdr:row>
                    <xdr:rowOff>0</xdr:rowOff>
                  </from>
                  <to>
                    <xdr:col>20</xdr:col>
                    <xdr:colOff>19050</xdr:colOff>
                    <xdr:row>437</xdr:row>
                    <xdr:rowOff>0</xdr:rowOff>
                  </to>
                </anchor>
              </controlPr>
            </control>
          </mc:Choice>
        </mc:AlternateContent>
        <mc:AlternateContent xmlns:mc="http://schemas.openxmlformats.org/markup-compatibility/2006">
          <mc:Choice Requires="x14">
            <control shapeId="377358" r:id="rId462" name="Option Button 5646">
              <controlPr defaultSize="0" autoFill="0" autoLine="0" autoPict="0">
                <anchor moveWithCells="1">
                  <from>
                    <xdr:col>11</xdr:col>
                    <xdr:colOff>19050</xdr:colOff>
                    <xdr:row>436</xdr:row>
                    <xdr:rowOff>28575</xdr:rowOff>
                  </from>
                  <to>
                    <xdr:col>11</xdr:col>
                    <xdr:colOff>228600</xdr:colOff>
                    <xdr:row>436</xdr:row>
                    <xdr:rowOff>200025</xdr:rowOff>
                  </to>
                </anchor>
              </controlPr>
            </control>
          </mc:Choice>
        </mc:AlternateContent>
        <mc:AlternateContent xmlns:mc="http://schemas.openxmlformats.org/markup-compatibility/2006">
          <mc:Choice Requires="x14">
            <control shapeId="377359" r:id="rId463" name="Option Button 5647">
              <controlPr defaultSize="0" autoFill="0" autoLine="0" autoPict="0">
                <anchor moveWithCells="1">
                  <from>
                    <xdr:col>12</xdr:col>
                    <xdr:colOff>314325</xdr:colOff>
                    <xdr:row>436</xdr:row>
                    <xdr:rowOff>28575</xdr:rowOff>
                  </from>
                  <to>
                    <xdr:col>12</xdr:col>
                    <xdr:colOff>523875</xdr:colOff>
                    <xdr:row>436</xdr:row>
                    <xdr:rowOff>200025</xdr:rowOff>
                  </to>
                </anchor>
              </controlPr>
            </control>
          </mc:Choice>
        </mc:AlternateContent>
        <mc:AlternateContent xmlns:mc="http://schemas.openxmlformats.org/markup-compatibility/2006">
          <mc:Choice Requires="x14">
            <control shapeId="377360" r:id="rId464" name="Option Button 5648">
              <controlPr defaultSize="0" autoFill="0" autoLine="0" autoPict="0">
                <anchor moveWithCells="1">
                  <from>
                    <xdr:col>14</xdr:col>
                    <xdr:colOff>285750</xdr:colOff>
                    <xdr:row>436</xdr:row>
                    <xdr:rowOff>28575</xdr:rowOff>
                  </from>
                  <to>
                    <xdr:col>14</xdr:col>
                    <xdr:colOff>495300</xdr:colOff>
                    <xdr:row>436</xdr:row>
                    <xdr:rowOff>200025</xdr:rowOff>
                  </to>
                </anchor>
              </controlPr>
            </control>
          </mc:Choice>
        </mc:AlternateContent>
        <mc:AlternateContent xmlns:mc="http://schemas.openxmlformats.org/markup-compatibility/2006">
          <mc:Choice Requires="x14">
            <control shapeId="377361" r:id="rId465" name="Option Button 5649">
              <controlPr defaultSize="0" autoFill="0" autoLine="0" autoPict="0">
                <anchor moveWithCells="1">
                  <from>
                    <xdr:col>16</xdr:col>
                    <xdr:colOff>285750</xdr:colOff>
                    <xdr:row>436</xdr:row>
                    <xdr:rowOff>28575</xdr:rowOff>
                  </from>
                  <to>
                    <xdr:col>17</xdr:col>
                    <xdr:colOff>104775</xdr:colOff>
                    <xdr:row>436</xdr:row>
                    <xdr:rowOff>200025</xdr:rowOff>
                  </to>
                </anchor>
              </controlPr>
            </control>
          </mc:Choice>
        </mc:AlternateContent>
        <mc:AlternateContent xmlns:mc="http://schemas.openxmlformats.org/markup-compatibility/2006">
          <mc:Choice Requires="x14">
            <control shapeId="377362" r:id="rId466" name="Group Box 5650">
              <controlPr defaultSize="0" print="0" autoFill="0" autoPict="0">
                <anchor moveWithCells="1">
                  <from>
                    <xdr:col>11</xdr:col>
                    <xdr:colOff>0</xdr:colOff>
                    <xdr:row>437</xdr:row>
                    <xdr:rowOff>0</xdr:rowOff>
                  </from>
                  <to>
                    <xdr:col>20</xdr:col>
                    <xdr:colOff>19050</xdr:colOff>
                    <xdr:row>438</xdr:row>
                    <xdr:rowOff>219075</xdr:rowOff>
                  </to>
                </anchor>
              </controlPr>
            </control>
          </mc:Choice>
        </mc:AlternateContent>
        <mc:AlternateContent xmlns:mc="http://schemas.openxmlformats.org/markup-compatibility/2006">
          <mc:Choice Requires="x14">
            <control shapeId="377363" r:id="rId467" name="Option Button 5651">
              <controlPr defaultSize="0" autoFill="0" autoLine="0" autoPict="0">
                <anchor moveWithCells="1">
                  <from>
                    <xdr:col>11</xdr:col>
                    <xdr:colOff>19050</xdr:colOff>
                    <xdr:row>438</xdr:row>
                    <xdr:rowOff>28575</xdr:rowOff>
                  </from>
                  <to>
                    <xdr:col>11</xdr:col>
                    <xdr:colOff>228600</xdr:colOff>
                    <xdr:row>438</xdr:row>
                    <xdr:rowOff>200025</xdr:rowOff>
                  </to>
                </anchor>
              </controlPr>
            </control>
          </mc:Choice>
        </mc:AlternateContent>
        <mc:AlternateContent xmlns:mc="http://schemas.openxmlformats.org/markup-compatibility/2006">
          <mc:Choice Requires="x14">
            <control shapeId="377364" r:id="rId468" name="Option Button 5652">
              <controlPr defaultSize="0" autoFill="0" autoLine="0" autoPict="0">
                <anchor moveWithCells="1">
                  <from>
                    <xdr:col>12</xdr:col>
                    <xdr:colOff>114300</xdr:colOff>
                    <xdr:row>438</xdr:row>
                    <xdr:rowOff>28575</xdr:rowOff>
                  </from>
                  <to>
                    <xdr:col>12</xdr:col>
                    <xdr:colOff>323850</xdr:colOff>
                    <xdr:row>438</xdr:row>
                    <xdr:rowOff>200025</xdr:rowOff>
                  </to>
                </anchor>
              </controlPr>
            </control>
          </mc:Choice>
        </mc:AlternateContent>
        <mc:AlternateContent xmlns:mc="http://schemas.openxmlformats.org/markup-compatibility/2006">
          <mc:Choice Requires="x14">
            <control shapeId="377365" r:id="rId469" name="Option Button 5653">
              <controlPr defaultSize="0" autoFill="0" autoLine="0" autoPict="0">
                <anchor moveWithCells="1">
                  <from>
                    <xdr:col>13</xdr:col>
                    <xdr:colOff>219075</xdr:colOff>
                    <xdr:row>438</xdr:row>
                    <xdr:rowOff>9525</xdr:rowOff>
                  </from>
                  <to>
                    <xdr:col>13</xdr:col>
                    <xdr:colOff>428625</xdr:colOff>
                    <xdr:row>438</xdr:row>
                    <xdr:rowOff>180975</xdr:rowOff>
                  </to>
                </anchor>
              </controlPr>
            </control>
          </mc:Choice>
        </mc:AlternateContent>
        <mc:AlternateContent xmlns:mc="http://schemas.openxmlformats.org/markup-compatibility/2006">
          <mc:Choice Requires="x14">
            <control shapeId="377370" r:id="rId470" name="Group Box 5658">
              <controlPr defaultSize="0" print="0" autoFill="0" autoPict="0">
                <anchor moveWithCells="1">
                  <from>
                    <xdr:col>11</xdr:col>
                    <xdr:colOff>0</xdr:colOff>
                    <xdr:row>433</xdr:row>
                    <xdr:rowOff>0</xdr:rowOff>
                  </from>
                  <to>
                    <xdr:col>20</xdr:col>
                    <xdr:colOff>19050</xdr:colOff>
                    <xdr:row>435</xdr:row>
                    <xdr:rowOff>0</xdr:rowOff>
                  </to>
                </anchor>
              </controlPr>
            </control>
          </mc:Choice>
        </mc:AlternateContent>
        <mc:AlternateContent xmlns:mc="http://schemas.openxmlformats.org/markup-compatibility/2006">
          <mc:Choice Requires="x14">
            <control shapeId="377372" r:id="rId471" name="Option Button 5660">
              <controlPr defaultSize="0" autoFill="0" autoLine="0" autoPict="0">
                <anchor moveWithCells="1">
                  <from>
                    <xdr:col>12</xdr:col>
                    <xdr:colOff>314325</xdr:colOff>
                    <xdr:row>434</xdr:row>
                    <xdr:rowOff>28575</xdr:rowOff>
                  </from>
                  <to>
                    <xdr:col>12</xdr:col>
                    <xdr:colOff>523875</xdr:colOff>
                    <xdr:row>434</xdr:row>
                    <xdr:rowOff>200025</xdr:rowOff>
                  </to>
                </anchor>
              </controlPr>
            </control>
          </mc:Choice>
        </mc:AlternateContent>
        <mc:AlternateContent xmlns:mc="http://schemas.openxmlformats.org/markup-compatibility/2006">
          <mc:Choice Requires="x14">
            <control shapeId="377375" r:id="rId472" name="Option Button 5663">
              <controlPr defaultSize="0" autoFill="0" autoLine="0" autoPict="0">
                <anchor moveWithCells="1">
                  <from>
                    <xdr:col>15</xdr:col>
                    <xdr:colOff>285750</xdr:colOff>
                    <xdr:row>434</xdr:row>
                    <xdr:rowOff>28575</xdr:rowOff>
                  </from>
                  <to>
                    <xdr:col>15</xdr:col>
                    <xdr:colOff>495300</xdr:colOff>
                    <xdr:row>434</xdr:row>
                    <xdr:rowOff>200025</xdr:rowOff>
                  </to>
                </anchor>
              </controlPr>
            </control>
          </mc:Choice>
        </mc:AlternateContent>
        <mc:AlternateContent xmlns:mc="http://schemas.openxmlformats.org/markup-compatibility/2006">
          <mc:Choice Requires="x14">
            <control shapeId="377376" r:id="rId473" name="Group Box 5664">
              <controlPr defaultSize="0" print="0" autoFill="0" autoPict="0">
                <anchor moveWithCells="1">
                  <from>
                    <xdr:col>1</xdr:col>
                    <xdr:colOff>85725</xdr:colOff>
                    <xdr:row>414</xdr:row>
                    <xdr:rowOff>28575</xdr:rowOff>
                  </from>
                  <to>
                    <xdr:col>19</xdr:col>
                    <xdr:colOff>390525</xdr:colOff>
                    <xdr:row>416</xdr:row>
                    <xdr:rowOff>0</xdr:rowOff>
                  </to>
                </anchor>
              </controlPr>
            </control>
          </mc:Choice>
        </mc:AlternateContent>
        <mc:AlternateContent xmlns:mc="http://schemas.openxmlformats.org/markup-compatibility/2006">
          <mc:Choice Requires="x14">
            <control shapeId="377377" r:id="rId474" name="Group Box 5665">
              <controlPr defaultSize="0" print="0" autoFill="0" autoPict="0">
                <anchor moveWithCells="1">
                  <from>
                    <xdr:col>1</xdr:col>
                    <xdr:colOff>85725</xdr:colOff>
                    <xdr:row>416</xdr:row>
                    <xdr:rowOff>0</xdr:rowOff>
                  </from>
                  <to>
                    <xdr:col>19</xdr:col>
                    <xdr:colOff>390525</xdr:colOff>
                    <xdr:row>418</xdr:row>
                    <xdr:rowOff>0</xdr:rowOff>
                  </to>
                </anchor>
              </controlPr>
            </control>
          </mc:Choice>
        </mc:AlternateContent>
        <mc:AlternateContent xmlns:mc="http://schemas.openxmlformats.org/markup-compatibility/2006">
          <mc:Choice Requires="x14">
            <control shapeId="377381" r:id="rId475" name="Option Button 5669">
              <controlPr defaultSize="0" autoFill="0" autoLine="0" autoPict="0">
                <anchor moveWithCells="1">
                  <from>
                    <xdr:col>3</xdr:col>
                    <xdr:colOff>190500</xdr:colOff>
                    <xdr:row>416</xdr:row>
                    <xdr:rowOff>190500</xdr:rowOff>
                  </from>
                  <to>
                    <xdr:col>7</xdr:col>
                    <xdr:colOff>57150</xdr:colOff>
                    <xdr:row>417</xdr:row>
                    <xdr:rowOff>161925</xdr:rowOff>
                  </to>
                </anchor>
              </controlPr>
            </control>
          </mc:Choice>
        </mc:AlternateContent>
        <mc:AlternateContent xmlns:mc="http://schemas.openxmlformats.org/markup-compatibility/2006">
          <mc:Choice Requires="x14">
            <control shapeId="377382" r:id="rId476" name="Option Button 5670">
              <controlPr defaultSize="0" autoFill="0" autoLine="0" autoPict="0">
                <anchor moveWithCells="1">
                  <from>
                    <xdr:col>7</xdr:col>
                    <xdr:colOff>9525</xdr:colOff>
                    <xdr:row>417</xdr:row>
                    <xdr:rowOff>0</xdr:rowOff>
                  </from>
                  <to>
                    <xdr:col>10</xdr:col>
                    <xdr:colOff>361950</xdr:colOff>
                    <xdr:row>417</xdr:row>
                    <xdr:rowOff>161925</xdr:rowOff>
                  </to>
                </anchor>
              </controlPr>
            </control>
          </mc:Choice>
        </mc:AlternateContent>
        <mc:AlternateContent xmlns:mc="http://schemas.openxmlformats.org/markup-compatibility/2006">
          <mc:Choice Requires="x14">
            <control shapeId="377383" r:id="rId477" name="Check Box 5671">
              <controlPr defaultSize="0" autoFill="0" autoLine="0" autoPict="0">
                <anchor moveWithCells="1">
                  <from>
                    <xdr:col>2</xdr:col>
                    <xdr:colOff>28575</xdr:colOff>
                    <xdr:row>273</xdr:row>
                    <xdr:rowOff>19050</xdr:rowOff>
                  </from>
                  <to>
                    <xdr:col>2</xdr:col>
                    <xdr:colOff>276225</xdr:colOff>
                    <xdr:row>273</xdr:row>
                    <xdr:rowOff>171450</xdr:rowOff>
                  </to>
                </anchor>
              </controlPr>
            </control>
          </mc:Choice>
        </mc:AlternateContent>
        <mc:AlternateContent xmlns:mc="http://schemas.openxmlformats.org/markup-compatibility/2006">
          <mc:Choice Requires="x14">
            <control shapeId="377396" r:id="rId478" name="Check Box 5684">
              <controlPr defaultSize="0" autoFill="0" autoLine="0" autoPict="0">
                <anchor moveWithCells="1">
                  <from>
                    <xdr:col>2</xdr:col>
                    <xdr:colOff>28575</xdr:colOff>
                    <xdr:row>279</xdr:row>
                    <xdr:rowOff>19050</xdr:rowOff>
                  </from>
                  <to>
                    <xdr:col>2</xdr:col>
                    <xdr:colOff>276225</xdr:colOff>
                    <xdr:row>279</xdr:row>
                    <xdr:rowOff>171450</xdr:rowOff>
                  </to>
                </anchor>
              </controlPr>
            </control>
          </mc:Choice>
        </mc:AlternateContent>
        <mc:AlternateContent xmlns:mc="http://schemas.openxmlformats.org/markup-compatibility/2006">
          <mc:Choice Requires="x14">
            <control shapeId="377397" r:id="rId479" name="Check Box 5685">
              <controlPr defaultSize="0" autoFill="0" autoLine="0" autoPict="0">
                <anchor moveWithCells="1">
                  <from>
                    <xdr:col>2</xdr:col>
                    <xdr:colOff>28575</xdr:colOff>
                    <xdr:row>285</xdr:row>
                    <xdr:rowOff>19050</xdr:rowOff>
                  </from>
                  <to>
                    <xdr:col>2</xdr:col>
                    <xdr:colOff>276225</xdr:colOff>
                    <xdr:row>285</xdr:row>
                    <xdr:rowOff>171450</xdr:rowOff>
                  </to>
                </anchor>
              </controlPr>
            </control>
          </mc:Choice>
        </mc:AlternateContent>
        <mc:AlternateContent xmlns:mc="http://schemas.openxmlformats.org/markup-compatibility/2006">
          <mc:Choice Requires="x14">
            <control shapeId="377555" r:id="rId480" name="Option Button 5843">
              <controlPr defaultSize="0" autoFill="0" autoLine="0" autoPict="0">
                <anchor moveWithCells="1">
                  <from>
                    <xdr:col>3</xdr:col>
                    <xdr:colOff>95250</xdr:colOff>
                    <xdr:row>156</xdr:row>
                    <xdr:rowOff>9525</xdr:rowOff>
                  </from>
                  <to>
                    <xdr:col>3</xdr:col>
                    <xdr:colOff>276225</xdr:colOff>
                    <xdr:row>156</xdr:row>
                    <xdr:rowOff>190500</xdr:rowOff>
                  </to>
                </anchor>
              </controlPr>
            </control>
          </mc:Choice>
        </mc:AlternateContent>
        <mc:AlternateContent xmlns:mc="http://schemas.openxmlformats.org/markup-compatibility/2006">
          <mc:Choice Requires="x14">
            <control shapeId="377556" r:id="rId481" name="Option Button 5844">
              <controlPr defaultSize="0" autoFill="0" autoLine="0" autoPict="0">
                <anchor moveWithCells="1">
                  <from>
                    <xdr:col>5</xdr:col>
                    <xdr:colOff>438150</xdr:colOff>
                    <xdr:row>156</xdr:row>
                    <xdr:rowOff>0</xdr:rowOff>
                  </from>
                  <to>
                    <xdr:col>6</xdr:col>
                    <xdr:colOff>123825</xdr:colOff>
                    <xdr:row>156</xdr:row>
                    <xdr:rowOff>152400</xdr:rowOff>
                  </to>
                </anchor>
              </controlPr>
            </control>
          </mc:Choice>
        </mc:AlternateContent>
        <mc:AlternateContent xmlns:mc="http://schemas.openxmlformats.org/markup-compatibility/2006">
          <mc:Choice Requires="x14">
            <control shapeId="377557" r:id="rId482" name="Group Box 5845">
              <controlPr defaultSize="0" print="0" autoFill="0" autoPict="0">
                <anchor moveWithCells="1">
                  <from>
                    <xdr:col>3</xdr:col>
                    <xdr:colOff>57150</xdr:colOff>
                    <xdr:row>155</xdr:row>
                    <xdr:rowOff>180975</xdr:rowOff>
                  </from>
                  <to>
                    <xdr:col>11</xdr:col>
                    <xdr:colOff>171450</xdr:colOff>
                    <xdr:row>157</xdr:row>
                    <xdr:rowOff>28575</xdr:rowOff>
                  </to>
                </anchor>
              </controlPr>
            </control>
          </mc:Choice>
        </mc:AlternateContent>
        <mc:AlternateContent xmlns:mc="http://schemas.openxmlformats.org/markup-compatibility/2006">
          <mc:Choice Requires="x14">
            <control shapeId="377558" r:id="rId483" name="Option Button 5846">
              <controlPr defaultSize="0" autoFill="0" autoLine="0" autoPict="0">
                <anchor moveWithCells="1">
                  <from>
                    <xdr:col>8</xdr:col>
                    <xdr:colOff>285750</xdr:colOff>
                    <xdr:row>156</xdr:row>
                    <xdr:rowOff>0</xdr:rowOff>
                  </from>
                  <to>
                    <xdr:col>8</xdr:col>
                    <xdr:colOff>476250</xdr:colOff>
                    <xdr:row>156</xdr:row>
                    <xdr:rowOff>161925</xdr:rowOff>
                  </to>
                </anchor>
              </controlPr>
            </control>
          </mc:Choice>
        </mc:AlternateContent>
        <mc:AlternateContent xmlns:mc="http://schemas.openxmlformats.org/markup-compatibility/2006">
          <mc:Choice Requires="x14">
            <control shapeId="377559" r:id="rId484" name="Option Button 5847">
              <controlPr defaultSize="0" autoFill="0" autoLine="0" autoPict="0">
                <anchor moveWithCells="1">
                  <from>
                    <xdr:col>3</xdr:col>
                    <xdr:colOff>85725</xdr:colOff>
                    <xdr:row>158</xdr:row>
                    <xdr:rowOff>0</xdr:rowOff>
                  </from>
                  <to>
                    <xdr:col>3</xdr:col>
                    <xdr:colOff>266700</xdr:colOff>
                    <xdr:row>158</xdr:row>
                    <xdr:rowOff>161925</xdr:rowOff>
                  </to>
                </anchor>
              </controlPr>
            </control>
          </mc:Choice>
        </mc:AlternateContent>
        <mc:AlternateContent xmlns:mc="http://schemas.openxmlformats.org/markup-compatibility/2006">
          <mc:Choice Requires="x14">
            <control shapeId="377560" r:id="rId485" name="Group Box 5848">
              <controlPr defaultSize="0" print="0" autoFill="0" autoPict="0">
                <anchor moveWithCells="1">
                  <from>
                    <xdr:col>3</xdr:col>
                    <xdr:colOff>57150</xdr:colOff>
                    <xdr:row>157</xdr:row>
                    <xdr:rowOff>180975</xdr:rowOff>
                  </from>
                  <to>
                    <xdr:col>17</xdr:col>
                    <xdr:colOff>0</xdr:colOff>
                    <xdr:row>159</xdr:row>
                    <xdr:rowOff>28575</xdr:rowOff>
                  </to>
                </anchor>
              </controlPr>
            </control>
          </mc:Choice>
        </mc:AlternateContent>
        <mc:AlternateContent xmlns:mc="http://schemas.openxmlformats.org/markup-compatibility/2006">
          <mc:Choice Requires="x14">
            <control shapeId="377561" r:id="rId486" name="Option Button 5849">
              <controlPr defaultSize="0" autoFill="0" autoLine="0" autoPict="0">
                <anchor moveWithCells="1">
                  <from>
                    <xdr:col>5</xdr:col>
                    <xdr:colOff>438150</xdr:colOff>
                    <xdr:row>158</xdr:row>
                    <xdr:rowOff>19050</xdr:rowOff>
                  </from>
                  <to>
                    <xdr:col>6</xdr:col>
                    <xdr:colOff>123825</xdr:colOff>
                    <xdr:row>158</xdr:row>
                    <xdr:rowOff>180975</xdr:rowOff>
                  </to>
                </anchor>
              </controlPr>
            </control>
          </mc:Choice>
        </mc:AlternateContent>
        <mc:AlternateContent xmlns:mc="http://schemas.openxmlformats.org/markup-compatibility/2006">
          <mc:Choice Requires="x14">
            <control shapeId="377562" r:id="rId487" name="Option Button 5850">
              <controlPr defaultSize="0" autoFill="0" autoLine="0" autoPict="0">
                <anchor moveWithCells="1">
                  <from>
                    <xdr:col>8</xdr:col>
                    <xdr:colOff>285750</xdr:colOff>
                    <xdr:row>158</xdr:row>
                    <xdr:rowOff>19050</xdr:rowOff>
                  </from>
                  <to>
                    <xdr:col>8</xdr:col>
                    <xdr:colOff>476250</xdr:colOff>
                    <xdr:row>158</xdr:row>
                    <xdr:rowOff>180975</xdr:rowOff>
                  </to>
                </anchor>
              </controlPr>
            </control>
          </mc:Choice>
        </mc:AlternateContent>
        <mc:AlternateContent xmlns:mc="http://schemas.openxmlformats.org/markup-compatibility/2006">
          <mc:Choice Requires="x14">
            <control shapeId="377563" r:id="rId488" name="Option Button 5851">
              <controlPr defaultSize="0" autoFill="0" autoLine="0" autoPict="0">
                <anchor moveWithCells="1">
                  <from>
                    <xdr:col>3</xdr:col>
                    <xdr:colOff>133350</xdr:colOff>
                    <xdr:row>160</xdr:row>
                    <xdr:rowOff>19050</xdr:rowOff>
                  </from>
                  <to>
                    <xdr:col>3</xdr:col>
                    <xdr:colOff>304800</xdr:colOff>
                    <xdr:row>160</xdr:row>
                    <xdr:rowOff>190500</xdr:rowOff>
                  </to>
                </anchor>
              </controlPr>
            </control>
          </mc:Choice>
        </mc:AlternateContent>
        <mc:AlternateContent xmlns:mc="http://schemas.openxmlformats.org/markup-compatibility/2006">
          <mc:Choice Requires="x14">
            <control shapeId="377565" r:id="rId489" name="Group Box 5853">
              <controlPr defaultSize="0" print="0" autoFill="0" autoPict="0">
                <anchor moveWithCells="1">
                  <from>
                    <xdr:col>3</xdr:col>
                    <xdr:colOff>57150</xdr:colOff>
                    <xdr:row>159</xdr:row>
                    <xdr:rowOff>200025</xdr:rowOff>
                  </from>
                  <to>
                    <xdr:col>11</xdr:col>
                    <xdr:colOff>209550</xdr:colOff>
                    <xdr:row>161</xdr:row>
                    <xdr:rowOff>19050</xdr:rowOff>
                  </to>
                </anchor>
              </controlPr>
            </control>
          </mc:Choice>
        </mc:AlternateContent>
        <mc:AlternateContent xmlns:mc="http://schemas.openxmlformats.org/markup-compatibility/2006">
          <mc:Choice Requires="x14">
            <control shapeId="377567" r:id="rId490" name="Option Button 5855">
              <controlPr defaultSize="0" autoFill="0" autoLine="0" autoPict="0">
                <anchor moveWithCells="1">
                  <from>
                    <xdr:col>4</xdr:col>
                    <xdr:colOff>266700</xdr:colOff>
                    <xdr:row>160</xdr:row>
                    <xdr:rowOff>19050</xdr:rowOff>
                  </from>
                  <to>
                    <xdr:col>4</xdr:col>
                    <xdr:colOff>457200</xdr:colOff>
                    <xdr:row>160</xdr:row>
                    <xdr:rowOff>190500</xdr:rowOff>
                  </to>
                </anchor>
              </controlPr>
            </control>
          </mc:Choice>
        </mc:AlternateContent>
        <mc:AlternateContent xmlns:mc="http://schemas.openxmlformats.org/markup-compatibility/2006">
          <mc:Choice Requires="x14">
            <control shapeId="377575" r:id="rId491" name="Group Box 5863">
              <controlPr defaultSize="0" print="0" autoFill="0" autoPict="0">
                <anchor moveWithCells="1">
                  <from>
                    <xdr:col>2</xdr:col>
                    <xdr:colOff>0</xdr:colOff>
                    <xdr:row>391</xdr:row>
                    <xdr:rowOff>0</xdr:rowOff>
                  </from>
                  <to>
                    <xdr:col>20</xdr:col>
                    <xdr:colOff>9525</xdr:colOff>
                    <xdr:row>413</xdr:row>
                    <xdr:rowOff>9525</xdr:rowOff>
                  </to>
                </anchor>
              </controlPr>
            </control>
          </mc:Choice>
        </mc:AlternateContent>
        <mc:AlternateContent xmlns:mc="http://schemas.openxmlformats.org/markup-compatibility/2006">
          <mc:Choice Requires="x14">
            <control shapeId="377708" r:id="rId492" name="Check Box 5996">
              <controlPr defaultSize="0" autoFill="0" autoLine="0" autoPict="0">
                <anchor moveWithCells="1">
                  <from>
                    <xdr:col>2</xdr:col>
                    <xdr:colOff>28575</xdr:colOff>
                    <xdr:row>291</xdr:row>
                    <xdr:rowOff>19050</xdr:rowOff>
                  </from>
                  <to>
                    <xdr:col>2</xdr:col>
                    <xdr:colOff>276225</xdr:colOff>
                    <xdr:row>291</xdr:row>
                    <xdr:rowOff>171450</xdr:rowOff>
                  </to>
                </anchor>
              </controlPr>
            </control>
          </mc:Choice>
        </mc:AlternateContent>
        <mc:AlternateContent xmlns:mc="http://schemas.openxmlformats.org/markup-compatibility/2006">
          <mc:Choice Requires="x14">
            <control shapeId="377734" r:id="rId493" name="Check Box 6022">
              <controlPr defaultSize="0" autoFill="0" autoLine="0" autoPict="0">
                <anchor moveWithCells="1">
                  <from>
                    <xdr:col>2</xdr:col>
                    <xdr:colOff>28575</xdr:colOff>
                    <xdr:row>297</xdr:row>
                    <xdr:rowOff>19050</xdr:rowOff>
                  </from>
                  <to>
                    <xdr:col>2</xdr:col>
                    <xdr:colOff>276225</xdr:colOff>
                    <xdr:row>297</xdr:row>
                    <xdr:rowOff>171450</xdr:rowOff>
                  </to>
                </anchor>
              </controlPr>
            </control>
          </mc:Choice>
        </mc:AlternateContent>
        <mc:AlternateContent xmlns:mc="http://schemas.openxmlformats.org/markup-compatibility/2006">
          <mc:Choice Requires="x14">
            <control shapeId="377764" r:id="rId494" name="Check Box 6052">
              <controlPr defaultSize="0" autoFill="0" autoLine="0" autoPict="0">
                <anchor moveWithCells="1">
                  <from>
                    <xdr:col>2</xdr:col>
                    <xdr:colOff>28575</xdr:colOff>
                    <xdr:row>306</xdr:row>
                    <xdr:rowOff>19050</xdr:rowOff>
                  </from>
                  <to>
                    <xdr:col>2</xdr:col>
                    <xdr:colOff>276225</xdr:colOff>
                    <xdr:row>306</xdr:row>
                    <xdr:rowOff>171450</xdr:rowOff>
                  </to>
                </anchor>
              </controlPr>
            </control>
          </mc:Choice>
        </mc:AlternateContent>
        <mc:AlternateContent xmlns:mc="http://schemas.openxmlformats.org/markup-compatibility/2006">
          <mc:Choice Requires="x14">
            <control shapeId="377765" r:id="rId495" name="Check Box 6053">
              <controlPr defaultSize="0" autoFill="0" autoLine="0" autoPict="0">
                <anchor moveWithCells="1">
                  <from>
                    <xdr:col>2</xdr:col>
                    <xdr:colOff>28575</xdr:colOff>
                    <xdr:row>312</xdr:row>
                    <xdr:rowOff>19050</xdr:rowOff>
                  </from>
                  <to>
                    <xdr:col>2</xdr:col>
                    <xdr:colOff>276225</xdr:colOff>
                    <xdr:row>312</xdr:row>
                    <xdr:rowOff>171450</xdr:rowOff>
                  </to>
                </anchor>
              </controlPr>
            </control>
          </mc:Choice>
        </mc:AlternateContent>
        <mc:AlternateContent xmlns:mc="http://schemas.openxmlformats.org/markup-compatibility/2006">
          <mc:Choice Requires="x14">
            <control shapeId="377767" r:id="rId496" name="Check Box 6055">
              <controlPr defaultSize="0" autoFill="0" autoLine="0" autoPict="0">
                <anchor moveWithCells="1">
                  <from>
                    <xdr:col>2</xdr:col>
                    <xdr:colOff>28575</xdr:colOff>
                    <xdr:row>318</xdr:row>
                    <xdr:rowOff>19050</xdr:rowOff>
                  </from>
                  <to>
                    <xdr:col>2</xdr:col>
                    <xdr:colOff>276225</xdr:colOff>
                    <xdr:row>318</xdr:row>
                    <xdr:rowOff>171450</xdr:rowOff>
                  </to>
                </anchor>
              </controlPr>
            </control>
          </mc:Choice>
        </mc:AlternateContent>
        <mc:AlternateContent xmlns:mc="http://schemas.openxmlformats.org/markup-compatibility/2006">
          <mc:Choice Requires="x14">
            <control shapeId="377769" r:id="rId497" name="Check Box 6057">
              <controlPr defaultSize="0" autoFill="0" autoLine="0" autoPict="0">
                <anchor moveWithCells="1">
                  <from>
                    <xdr:col>2</xdr:col>
                    <xdr:colOff>28575</xdr:colOff>
                    <xdr:row>324</xdr:row>
                    <xdr:rowOff>19050</xdr:rowOff>
                  </from>
                  <to>
                    <xdr:col>2</xdr:col>
                    <xdr:colOff>276225</xdr:colOff>
                    <xdr:row>324</xdr:row>
                    <xdr:rowOff>171450</xdr:rowOff>
                  </to>
                </anchor>
              </controlPr>
            </control>
          </mc:Choice>
        </mc:AlternateContent>
        <mc:AlternateContent xmlns:mc="http://schemas.openxmlformats.org/markup-compatibility/2006">
          <mc:Choice Requires="x14">
            <control shapeId="377787" r:id="rId498" name="Check Box 6075">
              <controlPr defaultSize="0" autoFill="0" autoLine="0" autoPict="0">
                <anchor moveWithCells="1">
                  <from>
                    <xdr:col>2</xdr:col>
                    <xdr:colOff>28575</xdr:colOff>
                    <xdr:row>330</xdr:row>
                    <xdr:rowOff>19050</xdr:rowOff>
                  </from>
                  <to>
                    <xdr:col>2</xdr:col>
                    <xdr:colOff>276225</xdr:colOff>
                    <xdr:row>330</xdr:row>
                    <xdr:rowOff>171450</xdr:rowOff>
                  </to>
                </anchor>
              </controlPr>
            </control>
          </mc:Choice>
        </mc:AlternateContent>
        <mc:AlternateContent xmlns:mc="http://schemas.openxmlformats.org/markup-compatibility/2006">
          <mc:Choice Requires="x14">
            <control shapeId="377807" r:id="rId499" name="Check Box 6095">
              <controlPr defaultSize="0" autoFill="0" autoLine="0" autoPict="0">
                <anchor moveWithCells="1">
                  <from>
                    <xdr:col>12</xdr:col>
                    <xdr:colOff>219075</xdr:colOff>
                    <xdr:row>466</xdr:row>
                    <xdr:rowOff>28575</xdr:rowOff>
                  </from>
                  <to>
                    <xdr:col>14</xdr:col>
                    <xdr:colOff>19050</xdr:colOff>
                    <xdr:row>467</xdr:row>
                    <xdr:rowOff>38100</xdr:rowOff>
                  </to>
                </anchor>
              </controlPr>
            </control>
          </mc:Choice>
        </mc:AlternateContent>
        <mc:AlternateContent xmlns:mc="http://schemas.openxmlformats.org/markup-compatibility/2006">
          <mc:Choice Requires="x14">
            <control shapeId="377808" r:id="rId500" name="Option Button 6096">
              <controlPr defaultSize="0" autoFill="0" autoLine="0" autoPict="0">
                <anchor moveWithCells="1">
                  <from>
                    <xdr:col>2</xdr:col>
                    <xdr:colOff>47625</xdr:colOff>
                    <xdr:row>129</xdr:row>
                    <xdr:rowOff>19050</xdr:rowOff>
                  </from>
                  <to>
                    <xdr:col>2</xdr:col>
                    <xdr:colOff>238125</xdr:colOff>
                    <xdr:row>129</xdr:row>
                    <xdr:rowOff>219075</xdr:rowOff>
                  </to>
                </anchor>
              </controlPr>
            </control>
          </mc:Choice>
        </mc:AlternateContent>
        <mc:AlternateContent xmlns:mc="http://schemas.openxmlformats.org/markup-compatibility/2006">
          <mc:Choice Requires="x14">
            <control shapeId="377809" r:id="rId501" name="Option Button 6097">
              <controlPr defaultSize="0" autoFill="0" autoLine="0" autoPict="0">
                <anchor moveWithCells="1">
                  <from>
                    <xdr:col>2</xdr:col>
                    <xdr:colOff>38100</xdr:colOff>
                    <xdr:row>130</xdr:row>
                    <xdr:rowOff>9525</xdr:rowOff>
                  </from>
                  <to>
                    <xdr:col>2</xdr:col>
                    <xdr:colOff>228600</xdr:colOff>
                    <xdr:row>130</xdr:row>
                    <xdr:rowOff>209550</xdr:rowOff>
                  </to>
                </anchor>
              </controlPr>
            </control>
          </mc:Choice>
        </mc:AlternateContent>
        <mc:AlternateContent xmlns:mc="http://schemas.openxmlformats.org/markup-compatibility/2006">
          <mc:Choice Requires="x14">
            <control shapeId="377810" r:id="rId502" name="Option Button 6098">
              <controlPr defaultSize="0" autoFill="0" autoLine="0" autoPict="0">
                <anchor moveWithCells="1">
                  <from>
                    <xdr:col>2</xdr:col>
                    <xdr:colOff>47625</xdr:colOff>
                    <xdr:row>131</xdr:row>
                    <xdr:rowOff>0</xdr:rowOff>
                  </from>
                  <to>
                    <xdr:col>2</xdr:col>
                    <xdr:colOff>295275</xdr:colOff>
                    <xdr:row>131</xdr:row>
                    <xdr:rowOff>190500</xdr:rowOff>
                  </to>
                </anchor>
              </controlPr>
            </control>
          </mc:Choice>
        </mc:AlternateContent>
        <mc:AlternateContent xmlns:mc="http://schemas.openxmlformats.org/markup-compatibility/2006">
          <mc:Choice Requires="x14">
            <control shapeId="377834" r:id="rId503" name="Group Box 6122">
              <controlPr defaultSize="0" print="0" autoFill="0" autoPict="0">
                <anchor moveWithCells="1">
                  <from>
                    <xdr:col>5</xdr:col>
                    <xdr:colOff>295275</xdr:colOff>
                    <xdr:row>152</xdr:row>
                    <xdr:rowOff>0</xdr:rowOff>
                  </from>
                  <to>
                    <xdr:col>13</xdr:col>
                    <xdr:colOff>419100</xdr:colOff>
                    <xdr:row>153</xdr:row>
                    <xdr:rowOff>0</xdr:rowOff>
                  </to>
                </anchor>
              </controlPr>
            </control>
          </mc:Choice>
        </mc:AlternateContent>
        <mc:AlternateContent xmlns:mc="http://schemas.openxmlformats.org/markup-compatibility/2006">
          <mc:Choice Requires="x14">
            <control shapeId="377824" r:id="rId504" name="Group Box 6112">
              <controlPr defaultSize="0" print="0" autoFill="0" autoPict="0">
                <anchor moveWithCells="1">
                  <from>
                    <xdr:col>3</xdr:col>
                    <xdr:colOff>0</xdr:colOff>
                    <xdr:row>147</xdr:row>
                    <xdr:rowOff>171450</xdr:rowOff>
                  </from>
                  <to>
                    <xdr:col>12</xdr:col>
                    <xdr:colOff>0</xdr:colOff>
                    <xdr:row>149</xdr:row>
                    <xdr:rowOff>0</xdr:rowOff>
                  </to>
                </anchor>
              </controlPr>
            </control>
          </mc:Choice>
        </mc:AlternateContent>
        <mc:AlternateContent xmlns:mc="http://schemas.openxmlformats.org/markup-compatibility/2006">
          <mc:Choice Requires="x14">
            <control shapeId="377837" r:id="rId505" name="Option Button 6125">
              <controlPr defaultSize="0" autoFill="0" autoLine="0" autoPict="0">
                <anchor moveWithCells="1">
                  <from>
                    <xdr:col>7</xdr:col>
                    <xdr:colOff>400050</xdr:colOff>
                    <xdr:row>143</xdr:row>
                    <xdr:rowOff>19050</xdr:rowOff>
                  </from>
                  <to>
                    <xdr:col>8</xdr:col>
                    <xdr:colOff>114300</xdr:colOff>
                    <xdr:row>143</xdr:row>
                    <xdr:rowOff>190500</xdr:rowOff>
                  </to>
                </anchor>
              </controlPr>
            </control>
          </mc:Choice>
        </mc:AlternateContent>
        <mc:AlternateContent xmlns:mc="http://schemas.openxmlformats.org/markup-compatibility/2006">
          <mc:Choice Requires="x14">
            <control shapeId="377838" r:id="rId506" name="Option Button 6126">
              <controlPr defaultSize="0" autoFill="0" autoLine="0" autoPict="0">
                <anchor moveWithCells="1">
                  <from>
                    <xdr:col>10</xdr:col>
                    <xdr:colOff>142875</xdr:colOff>
                    <xdr:row>143</xdr:row>
                    <xdr:rowOff>19050</xdr:rowOff>
                  </from>
                  <to>
                    <xdr:col>10</xdr:col>
                    <xdr:colOff>314325</xdr:colOff>
                    <xdr:row>143</xdr:row>
                    <xdr:rowOff>180975</xdr:rowOff>
                  </to>
                </anchor>
              </controlPr>
            </control>
          </mc:Choice>
        </mc:AlternateContent>
        <mc:AlternateContent xmlns:mc="http://schemas.openxmlformats.org/markup-compatibility/2006">
          <mc:Choice Requires="x14">
            <control shapeId="377839" r:id="rId507" name="Option Button 6127">
              <controlPr defaultSize="0" autoFill="0" autoLine="0" autoPict="0">
                <anchor moveWithCells="1">
                  <from>
                    <xdr:col>5</xdr:col>
                    <xdr:colOff>476250</xdr:colOff>
                    <xdr:row>148</xdr:row>
                    <xdr:rowOff>19050</xdr:rowOff>
                  </from>
                  <to>
                    <xdr:col>6</xdr:col>
                    <xdr:colOff>190500</xdr:colOff>
                    <xdr:row>148</xdr:row>
                    <xdr:rowOff>190500</xdr:rowOff>
                  </to>
                </anchor>
              </controlPr>
            </control>
          </mc:Choice>
        </mc:AlternateContent>
        <mc:AlternateContent xmlns:mc="http://schemas.openxmlformats.org/markup-compatibility/2006">
          <mc:Choice Requires="x14">
            <control shapeId="377840" r:id="rId508" name="Option Button 6128">
              <controlPr defaultSize="0" autoFill="0" autoLine="0" autoPict="0">
                <anchor moveWithCells="1">
                  <from>
                    <xdr:col>8</xdr:col>
                    <xdr:colOff>390525</xdr:colOff>
                    <xdr:row>148</xdr:row>
                    <xdr:rowOff>19050</xdr:rowOff>
                  </from>
                  <to>
                    <xdr:col>9</xdr:col>
                    <xdr:colOff>76200</xdr:colOff>
                    <xdr:row>148</xdr:row>
                    <xdr:rowOff>190500</xdr:rowOff>
                  </to>
                </anchor>
              </controlPr>
            </control>
          </mc:Choice>
        </mc:AlternateContent>
        <mc:AlternateContent xmlns:mc="http://schemas.openxmlformats.org/markup-compatibility/2006">
          <mc:Choice Requires="x14">
            <control shapeId="377841" r:id="rId509" name="Option Button 6129">
              <controlPr defaultSize="0" autoFill="0" autoLine="0" autoPict="0">
                <anchor moveWithCells="1">
                  <from>
                    <xdr:col>5</xdr:col>
                    <xdr:colOff>476250</xdr:colOff>
                    <xdr:row>149</xdr:row>
                    <xdr:rowOff>19050</xdr:rowOff>
                  </from>
                  <to>
                    <xdr:col>6</xdr:col>
                    <xdr:colOff>190500</xdr:colOff>
                    <xdr:row>149</xdr:row>
                    <xdr:rowOff>190500</xdr:rowOff>
                  </to>
                </anchor>
              </controlPr>
            </control>
          </mc:Choice>
        </mc:AlternateContent>
        <mc:AlternateContent xmlns:mc="http://schemas.openxmlformats.org/markup-compatibility/2006">
          <mc:Choice Requires="x14">
            <control shapeId="377842" r:id="rId510" name="Option Button 6130">
              <controlPr defaultSize="0" autoFill="0" autoLine="0" autoPict="0">
                <anchor moveWithCells="1">
                  <from>
                    <xdr:col>8</xdr:col>
                    <xdr:colOff>390525</xdr:colOff>
                    <xdr:row>149</xdr:row>
                    <xdr:rowOff>19050</xdr:rowOff>
                  </from>
                  <to>
                    <xdr:col>9</xdr:col>
                    <xdr:colOff>76200</xdr:colOff>
                    <xdr:row>149</xdr:row>
                    <xdr:rowOff>190500</xdr:rowOff>
                  </to>
                </anchor>
              </controlPr>
            </control>
          </mc:Choice>
        </mc:AlternateContent>
        <mc:AlternateContent xmlns:mc="http://schemas.openxmlformats.org/markup-compatibility/2006">
          <mc:Choice Requires="x14">
            <control shapeId="377843" r:id="rId511" name="Option Button 6131">
              <controlPr defaultSize="0" autoFill="0" autoLine="0" autoPict="0">
                <anchor moveWithCells="1">
                  <from>
                    <xdr:col>4</xdr:col>
                    <xdr:colOff>266700</xdr:colOff>
                    <xdr:row>151</xdr:row>
                    <xdr:rowOff>38100</xdr:rowOff>
                  </from>
                  <to>
                    <xdr:col>5</xdr:col>
                    <xdr:colOff>19050</xdr:colOff>
                    <xdr:row>151</xdr:row>
                    <xdr:rowOff>200025</xdr:rowOff>
                  </to>
                </anchor>
              </controlPr>
            </control>
          </mc:Choice>
        </mc:AlternateContent>
        <mc:AlternateContent xmlns:mc="http://schemas.openxmlformats.org/markup-compatibility/2006">
          <mc:Choice Requires="x14">
            <control shapeId="377844" r:id="rId512" name="Option Button 6132">
              <controlPr defaultSize="0" autoFill="0" autoLine="0" autoPict="0">
                <anchor moveWithCells="1">
                  <from>
                    <xdr:col>5</xdr:col>
                    <xdr:colOff>476250</xdr:colOff>
                    <xdr:row>151</xdr:row>
                    <xdr:rowOff>28575</xdr:rowOff>
                  </from>
                  <to>
                    <xdr:col>6</xdr:col>
                    <xdr:colOff>171450</xdr:colOff>
                    <xdr:row>151</xdr:row>
                    <xdr:rowOff>209550</xdr:rowOff>
                  </to>
                </anchor>
              </controlPr>
            </control>
          </mc:Choice>
        </mc:AlternateContent>
        <mc:AlternateContent xmlns:mc="http://schemas.openxmlformats.org/markup-compatibility/2006">
          <mc:Choice Requires="x14">
            <control shapeId="377845" r:id="rId513" name="Option Button 6133">
              <controlPr defaultSize="0" autoFill="0" autoLine="0" autoPict="0">
                <anchor moveWithCells="1">
                  <from>
                    <xdr:col>8</xdr:col>
                    <xdr:colOff>361950</xdr:colOff>
                    <xdr:row>152</xdr:row>
                    <xdr:rowOff>19050</xdr:rowOff>
                  </from>
                  <to>
                    <xdr:col>9</xdr:col>
                    <xdr:colOff>47625</xdr:colOff>
                    <xdr:row>152</xdr:row>
                    <xdr:rowOff>190500</xdr:rowOff>
                  </to>
                </anchor>
              </controlPr>
            </control>
          </mc:Choice>
        </mc:AlternateContent>
        <mc:AlternateContent xmlns:mc="http://schemas.openxmlformats.org/markup-compatibility/2006">
          <mc:Choice Requires="x14">
            <control shapeId="377846" r:id="rId514" name="Option Button 6134">
              <controlPr defaultSize="0" autoFill="0" autoLine="0" autoPict="0">
                <anchor moveWithCells="1">
                  <from>
                    <xdr:col>5</xdr:col>
                    <xdr:colOff>476250</xdr:colOff>
                    <xdr:row>152</xdr:row>
                    <xdr:rowOff>28575</xdr:rowOff>
                  </from>
                  <to>
                    <xdr:col>6</xdr:col>
                    <xdr:colOff>190500</xdr:colOff>
                    <xdr:row>152</xdr:row>
                    <xdr:rowOff>200025</xdr:rowOff>
                  </to>
                </anchor>
              </controlPr>
            </control>
          </mc:Choice>
        </mc:AlternateContent>
        <mc:AlternateContent xmlns:mc="http://schemas.openxmlformats.org/markup-compatibility/2006">
          <mc:Choice Requires="x14">
            <control shapeId="377847" r:id="rId515" name="Option Button 6135">
              <controlPr defaultSize="0" autoFill="0" autoLine="0" autoPict="0">
                <anchor moveWithCells="1">
                  <from>
                    <xdr:col>8</xdr:col>
                    <xdr:colOff>371475</xdr:colOff>
                    <xdr:row>151</xdr:row>
                    <xdr:rowOff>38100</xdr:rowOff>
                  </from>
                  <to>
                    <xdr:col>9</xdr:col>
                    <xdr:colOff>57150</xdr:colOff>
                    <xdr:row>151</xdr:row>
                    <xdr:rowOff>209550</xdr:rowOff>
                  </to>
                </anchor>
              </controlPr>
            </control>
          </mc:Choice>
        </mc:AlternateContent>
        <mc:AlternateContent xmlns:mc="http://schemas.openxmlformats.org/markup-compatibility/2006">
          <mc:Choice Requires="x14">
            <control shapeId="377852" r:id="rId516" name="Option Button 6140">
              <controlPr defaultSize="0" autoFill="0" autoLine="0" autoPict="0">
                <anchor moveWithCells="1">
                  <from>
                    <xdr:col>2</xdr:col>
                    <xdr:colOff>85725</xdr:colOff>
                    <xdr:row>202</xdr:row>
                    <xdr:rowOff>38100</xdr:rowOff>
                  </from>
                  <to>
                    <xdr:col>2</xdr:col>
                    <xdr:colOff>266700</xdr:colOff>
                    <xdr:row>202</xdr:row>
                    <xdr:rowOff>209550</xdr:rowOff>
                  </to>
                </anchor>
              </controlPr>
            </control>
          </mc:Choice>
        </mc:AlternateContent>
        <mc:AlternateContent xmlns:mc="http://schemas.openxmlformats.org/markup-compatibility/2006">
          <mc:Choice Requires="x14">
            <control shapeId="377853" r:id="rId517" name="Option Button 6141">
              <controlPr defaultSize="0" autoFill="0" autoLine="0" autoPict="0">
                <anchor moveWithCells="1">
                  <from>
                    <xdr:col>4</xdr:col>
                    <xdr:colOff>285750</xdr:colOff>
                    <xdr:row>202</xdr:row>
                    <xdr:rowOff>38100</xdr:rowOff>
                  </from>
                  <to>
                    <xdr:col>4</xdr:col>
                    <xdr:colOff>457200</xdr:colOff>
                    <xdr:row>202</xdr:row>
                    <xdr:rowOff>209550</xdr:rowOff>
                  </to>
                </anchor>
              </controlPr>
            </control>
          </mc:Choice>
        </mc:AlternateContent>
        <mc:AlternateContent xmlns:mc="http://schemas.openxmlformats.org/markup-compatibility/2006">
          <mc:Choice Requires="x14">
            <control shapeId="377854" r:id="rId518" name="Option Button 6142">
              <controlPr defaultSize="0" autoFill="0" autoLine="0" autoPict="0">
                <anchor moveWithCells="1">
                  <from>
                    <xdr:col>6</xdr:col>
                    <xdr:colOff>285750</xdr:colOff>
                    <xdr:row>202</xdr:row>
                    <xdr:rowOff>38100</xdr:rowOff>
                  </from>
                  <to>
                    <xdr:col>6</xdr:col>
                    <xdr:colOff>457200</xdr:colOff>
                    <xdr:row>202</xdr:row>
                    <xdr:rowOff>209550</xdr:rowOff>
                  </to>
                </anchor>
              </controlPr>
            </control>
          </mc:Choice>
        </mc:AlternateContent>
        <mc:AlternateContent xmlns:mc="http://schemas.openxmlformats.org/markup-compatibility/2006">
          <mc:Choice Requires="x14">
            <control shapeId="377855" r:id="rId519" name="Option Button 6143">
              <controlPr defaultSize="0" autoFill="0" autoLine="0" autoPict="0">
                <anchor moveWithCells="1">
                  <from>
                    <xdr:col>8</xdr:col>
                    <xdr:colOff>285750</xdr:colOff>
                    <xdr:row>202</xdr:row>
                    <xdr:rowOff>38100</xdr:rowOff>
                  </from>
                  <to>
                    <xdr:col>8</xdr:col>
                    <xdr:colOff>457200</xdr:colOff>
                    <xdr:row>202</xdr:row>
                    <xdr:rowOff>209550</xdr:rowOff>
                  </to>
                </anchor>
              </controlPr>
            </control>
          </mc:Choice>
        </mc:AlternateContent>
        <mc:AlternateContent xmlns:mc="http://schemas.openxmlformats.org/markup-compatibility/2006">
          <mc:Choice Requires="x14">
            <control shapeId="436224" r:id="rId520" name="Option Button 6144">
              <controlPr defaultSize="0" autoFill="0" autoLine="0" autoPict="0">
                <anchor moveWithCells="1">
                  <from>
                    <xdr:col>2</xdr:col>
                    <xdr:colOff>85725</xdr:colOff>
                    <xdr:row>203</xdr:row>
                    <xdr:rowOff>38100</xdr:rowOff>
                  </from>
                  <to>
                    <xdr:col>2</xdr:col>
                    <xdr:colOff>266700</xdr:colOff>
                    <xdr:row>203</xdr:row>
                    <xdr:rowOff>209550</xdr:rowOff>
                  </to>
                </anchor>
              </controlPr>
            </control>
          </mc:Choice>
        </mc:AlternateContent>
        <mc:AlternateContent xmlns:mc="http://schemas.openxmlformats.org/markup-compatibility/2006">
          <mc:Choice Requires="x14">
            <control shapeId="436225" r:id="rId521" name="Option Button 6145">
              <controlPr defaultSize="0" autoFill="0" autoLine="0" autoPict="0">
                <anchor moveWithCells="1">
                  <from>
                    <xdr:col>8</xdr:col>
                    <xdr:colOff>95250</xdr:colOff>
                    <xdr:row>238</xdr:row>
                    <xdr:rowOff>28575</xdr:rowOff>
                  </from>
                  <to>
                    <xdr:col>8</xdr:col>
                    <xdr:colOff>304800</xdr:colOff>
                    <xdr:row>238</xdr:row>
                    <xdr:rowOff>209550</xdr:rowOff>
                  </to>
                </anchor>
              </controlPr>
            </control>
          </mc:Choice>
        </mc:AlternateContent>
        <mc:AlternateContent xmlns:mc="http://schemas.openxmlformats.org/markup-compatibility/2006">
          <mc:Choice Requires="x14">
            <control shapeId="436226" r:id="rId522" name="Option Button 6146">
              <controlPr defaultSize="0" autoFill="0" autoLine="0" autoPict="0">
                <anchor moveWithCells="1">
                  <from>
                    <xdr:col>8</xdr:col>
                    <xdr:colOff>104775</xdr:colOff>
                    <xdr:row>241</xdr:row>
                    <xdr:rowOff>38100</xdr:rowOff>
                  </from>
                  <to>
                    <xdr:col>8</xdr:col>
                    <xdr:colOff>333375</xdr:colOff>
                    <xdr:row>241</xdr:row>
                    <xdr:rowOff>219075</xdr:rowOff>
                  </to>
                </anchor>
              </controlPr>
            </control>
          </mc:Choice>
        </mc:AlternateContent>
        <mc:AlternateContent xmlns:mc="http://schemas.openxmlformats.org/markup-compatibility/2006">
          <mc:Choice Requires="x14">
            <control shapeId="436228" r:id="rId523" name="Check Box 6148">
              <controlPr defaultSize="0" autoFill="0" autoLine="0" autoPict="0">
                <anchor moveWithCells="1">
                  <from>
                    <xdr:col>2</xdr:col>
                    <xdr:colOff>57150</xdr:colOff>
                    <xdr:row>563</xdr:row>
                    <xdr:rowOff>219075</xdr:rowOff>
                  </from>
                  <to>
                    <xdr:col>2</xdr:col>
                    <xdr:colOff>371475</xdr:colOff>
                    <xdr:row>565</xdr:row>
                    <xdr:rowOff>9525</xdr:rowOff>
                  </to>
                </anchor>
              </controlPr>
            </control>
          </mc:Choice>
        </mc:AlternateContent>
        <mc:AlternateContent xmlns:mc="http://schemas.openxmlformats.org/markup-compatibility/2006">
          <mc:Choice Requires="x14">
            <control shapeId="436230" r:id="rId524" name="Check Box 6150">
              <controlPr defaultSize="0" autoFill="0" autoLine="0" autoPict="0">
                <anchor moveWithCells="1">
                  <from>
                    <xdr:col>12</xdr:col>
                    <xdr:colOff>238125</xdr:colOff>
                    <xdr:row>454</xdr:row>
                    <xdr:rowOff>9525</xdr:rowOff>
                  </from>
                  <to>
                    <xdr:col>14</xdr:col>
                    <xdr:colOff>38100</xdr:colOff>
                    <xdr:row>455</xdr:row>
                    <xdr:rowOff>28575</xdr:rowOff>
                  </to>
                </anchor>
              </controlPr>
            </control>
          </mc:Choice>
        </mc:AlternateContent>
        <mc:AlternateContent xmlns:mc="http://schemas.openxmlformats.org/markup-compatibility/2006">
          <mc:Choice Requires="x14">
            <control shapeId="348225" r:id="rId525" name="Check Box 65">
              <controlPr defaultSize="0" autoFill="0" autoLine="0" autoPict="0">
                <anchor moveWithCells="1">
                  <from>
                    <xdr:col>2</xdr:col>
                    <xdr:colOff>47625</xdr:colOff>
                    <xdr:row>527</xdr:row>
                    <xdr:rowOff>0</xdr:rowOff>
                  </from>
                  <to>
                    <xdr:col>2</xdr:col>
                    <xdr:colOff>352425</xdr:colOff>
                    <xdr:row>527</xdr:row>
                    <xdr:rowOff>219075</xdr:rowOff>
                  </to>
                </anchor>
              </controlPr>
            </control>
          </mc:Choice>
        </mc:AlternateContent>
        <mc:AlternateContent xmlns:mc="http://schemas.openxmlformats.org/markup-compatibility/2006">
          <mc:Choice Requires="x14">
            <control shapeId="348259" r:id="rId526" name="Group Box 99">
              <controlPr defaultSize="0" print="0" autoFill="0" autoPict="0">
                <anchor moveWithCells="1">
                  <from>
                    <xdr:col>2</xdr:col>
                    <xdr:colOff>0</xdr:colOff>
                    <xdr:row>527</xdr:row>
                    <xdr:rowOff>0</xdr:rowOff>
                  </from>
                  <to>
                    <xdr:col>19</xdr:col>
                    <xdr:colOff>381000</xdr:colOff>
                    <xdr:row>530</xdr:row>
                    <xdr:rowOff>0</xdr:rowOff>
                  </to>
                </anchor>
              </controlPr>
            </control>
          </mc:Choice>
        </mc:AlternateContent>
        <mc:AlternateContent xmlns:mc="http://schemas.openxmlformats.org/markup-compatibility/2006">
          <mc:Choice Requires="x14">
            <control shapeId="348293" r:id="rId527" name="Check Box 133">
              <controlPr defaultSize="0" autoFill="0" autoLine="0" autoPict="0">
                <anchor moveWithCells="1">
                  <from>
                    <xdr:col>2</xdr:col>
                    <xdr:colOff>47625</xdr:colOff>
                    <xdr:row>528</xdr:row>
                    <xdr:rowOff>0</xdr:rowOff>
                  </from>
                  <to>
                    <xdr:col>2</xdr:col>
                    <xdr:colOff>352425</xdr:colOff>
                    <xdr:row>528</xdr:row>
                    <xdr:rowOff>219075</xdr:rowOff>
                  </to>
                </anchor>
              </controlPr>
            </control>
          </mc:Choice>
        </mc:AlternateContent>
        <mc:AlternateContent xmlns:mc="http://schemas.openxmlformats.org/markup-compatibility/2006">
          <mc:Choice Requires="x14">
            <control shapeId="348294" r:id="rId528" name="Check Box 134">
              <controlPr defaultSize="0" autoFill="0" autoLine="0" autoPict="0">
                <anchor moveWithCells="1">
                  <from>
                    <xdr:col>2</xdr:col>
                    <xdr:colOff>47625</xdr:colOff>
                    <xdr:row>529</xdr:row>
                    <xdr:rowOff>0</xdr:rowOff>
                  </from>
                  <to>
                    <xdr:col>2</xdr:col>
                    <xdr:colOff>352425</xdr:colOff>
                    <xdr:row>529</xdr:row>
                    <xdr:rowOff>219075</xdr:rowOff>
                  </to>
                </anchor>
              </controlPr>
            </control>
          </mc:Choice>
        </mc:AlternateContent>
        <mc:AlternateContent xmlns:mc="http://schemas.openxmlformats.org/markup-compatibility/2006">
          <mc:Choice Requires="x14">
            <control shapeId="348295" r:id="rId529" name="Check Box 135">
              <controlPr defaultSize="0" autoFill="0" autoLine="0" autoPict="0">
                <anchor moveWithCells="1">
                  <from>
                    <xdr:col>9</xdr:col>
                    <xdr:colOff>381000</xdr:colOff>
                    <xdr:row>528</xdr:row>
                    <xdr:rowOff>9525</xdr:rowOff>
                  </from>
                  <to>
                    <xdr:col>10</xdr:col>
                    <xdr:colOff>161925</xdr:colOff>
                    <xdr:row>528</xdr:row>
                    <xdr:rowOff>219075</xdr:rowOff>
                  </to>
                </anchor>
              </controlPr>
            </control>
          </mc:Choice>
        </mc:AlternateContent>
        <mc:AlternateContent xmlns:mc="http://schemas.openxmlformats.org/markup-compatibility/2006">
          <mc:Choice Requires="x14">
            <control shapeId="348296" r:id="rId530" name="Check Box 136">
              <controlPr defaultSize="0" autoFill="0" autoLine="0" autoPict="0">
                <anchor moveWithCells="1">
                  <from>
                    <xdr:col>9</xdr:col>
                    <xdr:colOff>85725</xdr:colOff>
                    <xdr:row>528</xdr:row>
                    <xdr:rowOff>9525</xdr:rowOff>
                  </from>
                  <to>
                    <xdr:col>9</xdr:col>
                    <xdr:colOff>361950</xdr:colOff>
                    <xdr:row>528</xdr:row>
                    <xdr:rowOff>209550</xdr:rowOff>
                  </to>
                </anchor>
              </controlPr>
            </control>
          </mc:Choice>
        </mc:AlternateContent>
        <mc:AlternateContent xmlns:mc="http://schemas.openxmlformats.org/markup-compatibility/2006">
          <mc:Choice Requires="x14">
            <control shapeId="348297" r:id="rId531" name="Check Box 137">
              <controlPr defaultSize="0" autoFill="0" autoLine="0" autoPict="0">
                <anchor moveWithCells="1">
                  <from>
                    <xdr:col>10</xdr:col>
                    <xdr:colOff>190500</xdr:colOff>
                    <xdr:row>528</xdr:row>
                    <xdr:rowOff>9525</xdr:rowOff>
                  </from>
                  <to>
                    <xdr:col>10</xdr:col>
                    <xdr:colOff>466725</xdr:colOff>
                    <xdr:row>528</xdr:row>
                    <xdr:rowOff>219075</xdr:rowOff>
                  </to>
                </anchor>
              </controlPr>
            </control>
          </mc:Choice>
        </mc:AlternateContent>
        <mc:AlternateContent xmlns:mc="http://schemas.openxmlformats.org/markup-compatibility/2006">
          <mc:Choice Requires="x14">
            <control shapeId="348298" r:id="rId532" name="Check Box 138">
              <controlPr defaultSize="0" autoFill="0" autoLine="0" autoPict="0">
                <anchor moveWithCells="1">
                  <from>
                    <xdr:col>11</xdr:col>
                    <xdr:colOff>9525</xdr:colOff>
                    <xdr:row>528</xdr:row>
                    <xdr:rowOff>9525</xdr:rowOff>
                  </from>
                  <to>
                    <xdr:col>11</xdr:col>
                    <xdr:colOff>285750</xdr:colOff>
                    <xdr:row>528</xdr:row>
                    <xdr:rowOff>209550</xdr:rowOff>
                  </to>
                </anchor>
              </controlPr>
            </control>
          </mc:Choice>
        </mc:AlternateContent>
        <mc:AlternateContent xmlns:mc="http://schemas.openxmlformats.org/markup-compatibility/2006">
          <mc:Choice Requires="x14">
            <control shapeId="348299" r:id="rId533" name="Check Box 139">
              <controlPr defaultSize="0" autoFill="0" autoLine="0" autoPict="0">
                <anchor moveWithCells="1">
                  <from>
                    <xdr:col>11</xdr:col>
                    <xdr:colOff>304800</xdr:colOff>
                    <xdr:row>528</xdr:row>
                    <xdr:rowOff>9525</xdr:rowOff>
                  </from>
                  <to>
                    <xdr:col>12</xdr:col>
                    <xdr:colOff>95250</xdr:colOff>
                    <xdr:row>528</xdr:row>
                    <xdr:rowOff>209550</xdr:rowOff>
                  </to>
                </anchor>
              </controlPr>
            </control>
          </mc:Choice>
        </mc:AlternateContent>
        <mc:AlternateContent xmlns:mc="http://schemas.openxmlformats.org/markup-compatibility/2006">
          <mc:Choice Requires="x14">
            <control shapeId="348300" r:id="rId534" name="Check Box 140">
              <controlPr defaultSize="0" autoFill="0" autoLine="0" autoPict="0">
                <anchor moveWithCells="1">
                  <from>
                    <xdr:col>12</xdr:col>
                    <xdr:colOff>123825</xdr:colOff>
                    <xdr:row>528</xdr:row>
                    <xdr:rowOff>9525</xdr:rowOff>
                  </from>
                  <to>
                    <xdr:col>12</xdr:col>
                    <xdr:colOff>400050</xdr:colOff>
                    <xdr:row>528</xdr:row>
                    <xdr:rowOff>219075</xdr:rowOff>
                  </to>
                </anchor>
              </controlPr>
            </control>
          </mc:Choice>
        </mc:AlternateContent>
        <mc:AlternateContent xmlns:mc="http://schemas.openxmlformats.org/markup-compatibility/2006">
          <mc:Choice Requires="x14">
            <control shapeId="348301" r:id="rId535" name="Check Box 141">
              <controlPr defaultSize="0" autoFill="0" autoLine="0" autoPict="0">
                <anchor moveWithCells="1">
                  <from>
                    <xdr:col>8</xdr:col>
                    <xdr:colOff>123825</xdr:colOff>
                    <xdr:row>528</xdr:row>
                    <xdr:rowOff>9525</xdr:rowOff>
                  </from>
                  <to>
                    <xdr:col>9</xdr:col>
                    <xdr:colOff>57150</xdr:colOff>
                    <xdr:row>528</xdr:row>
                    <xdr:rowOff>209550</xdr:rowOff>
                  </to>
                </anchor>
              </controlPr>
            </control>
          </mc:Choice>
        </mc:AlternateContent>
        <mc:AlternateContent xmlns:mc="http://schemas.openxmlformats.org/markup-compatibility/2006">
          <mc:Choice Requires="x14">
            <control shapeId="348302" r:id="rId536" name="Check Box 142">
              <controlPr defaultSize="0" autoFill="0" autoLine="0" autoPict="0">
                <anchor moveWithCells="1">
                  <from>
                    <xdr:col>9</xdr:col>
                    <xdr:colOff>361950</xdr:colOff>
                    <xdr:row>529</xdr:row>
                    <xdr:rowOff>28575</xdr:rowOff>
                  </from>
                  <to>
                    <xdr:col>10</xdr:col>
                    <xdr:colOff>142875</xdr:colOff>
                    <xdr:row>530</xdr:row>
                    <xdr:rowOff>0</xdr:rowOff>
                  </to>
                </anchor>
              </controlPr>
            </control>
          </mc:Choice>
        </mc:AlternateContent>
        <mc:AlternateContent xmlns:mc="http://schemas.openxmlformats.org/markup-compatibility/2006">
          <mc:Choice Requires="x14">
            <control shapeId="348303" r:id="rId537" name="Check Box 143">
              <controlPr defaultSize="0" autoFill="0" autoLine="0" autoPict="0">
                <anchor moveWithCells="1">
                  <from>
                    <xdr:col>9</xdr:col>
                    <xdr:colOff>95250</xdr:colOff>
                    <xdr:row>529</xdr:row>
                    <xdr:rowOff>28575</xdr:rowOff>
                  </from>
                  <to>
                    <xdr:col>9</xdr:col>
                    <xdr:colOff>371475</xdr:colOff>
                    <xdr:row>530</xdr:row>
                    <xdr:rowOff>0</xdr:rowOff>
                  </to>
                </anchor>
              </controlPr>
            </control>
          </mc:Choice>
        </mc:AlternateContent>
        <mc:AlternateContent xmlns:mc="http://schemas.openxmlformats.org/markup-compatibility/2006">
          <mc:Choice Requires="x14">
            <control shapeId="348304" r:id="rId538" name="Check Box 144">
              <controlPr defaultSize="0" autoFill="0" autoLine="0" autoPict="0">
                <anchor moveWithCells="1">
                  <from>
                    <xdr:col>10</xdr:col>
                    <xdr:colOff>171450</xdr:colOff>
                    <xdr:row>529</xdr:row>
                    <xdr:rowOff>28575</xdr:rowOff>
                  </from>
                  <to>
                    <xdr:col>10</xdr:col>
                    <xdr:colOff>447675</xdr:colOff>
                    <xdr:row>530</xdr:row>
                    <xdr:rowOff>0</xdr:rowOff>
                  </to>
                </anchor>
              </controlPr>
            </control>
          </mc:Choice>
        </mc:AlternateContent>
        <mc:AlternateContent xmlns:mc="http://schemas.openxmlformats.org/markup-compatibility/2006">
          <mc:Choice Requires="x14">
            <control shapeId="348305" r:id="rId539" name="Check Box 145">
              <controlPr defaultSize="0" autoFill="0" autoLine="0" autoPict="0">
                <anchor moveWithCells="1">
                  <from>
                    <xdr:col>10</xdr:col>
                    <xdr:colOff>476250</xdr:colOff>
                    <xdr:row>529</xdr:row>
                    <xdr:rowOff>28575</xdr:rowOff>
                  </from>
                  <to>
                    <xdr:col>11</xdr:col>
                    <xdr:colOff>266700</xdr:colOff>
                    <xdr:row>530</xdr:row>
                    <xdr:rowOff>0</xdr:rowOff>
                  </to>
                </anchor>
              </controlPr>
            </control>
          </mc:Choice>
        </mc:AlternateContent>
        <mc:AlternateContent xmlns:mc="http://schemas.openxmlformats.org/markup-compatibility/2006">
          <mc:Choice Requires="x14">
            <control shapeId="348306" r:id="rId540" name="Check Box 146">
              <controlPr defaultSize="0" autoFill="0" autoLine="0" autoPict="0">
                <anchor moveWithCells="1">
                  <from>
                    <xdr:col>11</xdr:col>
                    <xdr:colOff>304800</xdr:colOff>
                    <xdr:row>529</xdr:row>
                    <xdr:rowOff>28575</xdr:rowOff>
                  </from>
                  <to>
                    <xdr:col>12</xdr:col>
                    <xdr:colOff>95250</xdr:colOff>
                    <xdr:row>530</xdr:row>
                    <xdr:rowOff>0</xdr:rowOff>
                  </to>
                </anchor>
              </controlPr>
            </control>
          </mc:Choice>
        </mc:AlternateContent>
        <mc:AlternateContent xmlns:mc="http://schemas.openxmlformats.org/markup-compatibility/2006">
          <mc:Choice Requires="x14">
            <control shapeId="348307" r:id="rId541" name="Check Box 147">
              <controlPr defaultSize="0" autoFill="0" autoLine="0" autoPict="0">
                <anchor moveWithCells="1">
                  <from>
                    <xdr:col>12</xdr:col>
                    <xdr:colOff>123825</xdr:colOff>
                    <xdr:row>529</xdr:row>
                    <xdr:rowOff>28575</xdr:rowOff>
                  </from>
                  <to>
                    <xdr:col>12</xdr:col>
                    <xdr:colOff>400050</xdr:colOff>
                    <xdr:row>530</xdr:row>
                    <xdr:rowOff>0</xdr:rowOff>
                  </to>
                </anchor>
              </controlPr>
            </control>
          </mc:Choice>
        </mc:AlternateContent>
        <mc:AlternateContent xmlns:mc="http://schemas.openxmlformats.org/markup-compatibility/2006">
          <mc:Choice Requires="x14">
            <control shapeId="348308" r:id="rId542" name="Check Box 148">
              <controlPr defaultSize="0" autoFill="0" autoLine="0" autoPict="0">
                <anchor moveWithCells="1">
                  <from>
                    <xdr:col>8</xdr:col>
                    <xdr:colOff>123825</xdr:colOff>
                    <xdr:row>529</xdr:row>
                    <xdr:rowOff>38100</xdr:rowOff>
                  </from>
                  <to>
                    <xdr:col>9</xdr:col>
                    <xdr:colOff>19050</xdr:colOff>
                    <xdr:row>529</xdr:row>
                    <xdr:rowOff>209550</xdr:rowOff>
                  </to>
                </anchor>
              </controlPr>
            </control>
          </mc:Choice>
        </mc:AlternateContent>
        <mc:AlternateContent xmlns:mc="http://schemas.openxmlformats.org/markup-compatibility/2006">
          <mc:Choice Requires="x14">
            <control shapeId="348341" r:id="rId543" name="Check Box 181">
              <controlPr defaultSize="0" autoFill="0" autoLine="0" autoPict="0">
                <anchor moveWithCells="1">
                  <from>
                    <xdr:col>9</xdr:col>
                    <xdr:colOff>381000</xdr:colOff>
                    <xdr:row>527</xdr:row>
                    <xdr:rowOff>9525</xdr:rowOff>
                  </from>
                  <to>
                    <xdr:col>10</xdr:col>
                    <xdr:colOff>161925</xdr:colOff>
                    <xdr:row>527</xdr:row>
                    <xdr:rowOff>219075</xdr:rowOff>
                  </to>
                </anchor>
              </controlPr>
            </control>
          </mc:Choice>
        </mc:AlternateContent>
        <mc:AlternateContent xmlns:mc="http://schemas.openxmlformats.org/markup-compatibility/2006">
          <mc:Choice Requires="x14">
            <control shapeId="348342" r:id="rId544" name="Check Box 182">
              <controlPr defaultSize="0" autoFill="0" autoLine="0" autoPict="0">
                <anchor moveWithCells="1">
                  <from>
                    <xdr:col>9</xdr:col>
                    <xdr:colOff>85725</xdr:colOff>
                    <xdr:row>527</xdr:row>
                    <xdr:rowOff>19050</xdr:rowOff>
                  </from>
                  <to>
                    <xdr:col>9</xdr:col>
                    <xdr:colOff>361950</xdr:colOff>
                    <xdr:row>527</xdr:row>
                    <xdr:rowOff>219075</xdr:rowOff>
                  </to>
                </anchor>
              </controlPr>
            </control>
          </mc:Choice>
        </mc:AlternateContent>
        <mc:AlternateContent xmlns:mc="http://schemas.openxmlformats.org/markup-compatibility/2006">
          <mc:Choice Requires="x14">
            <control shapeId="348343" r:id="rId545" name="Check Box 183">
              <controlPr defaultSize="0" autoFill="0" autoLine="0" autoPict="0">
                <anchor moveWithCells="1">
                  <from>
                    <xdr:col>10</xdr:col>
                    <xdr:colOff>190500</xdr:colOff>
                    <xdr:row>527</xdr:row>
                    <xdr:rowOff>9525</xdr:rowOff>
                  </from>
                  <to>
                    <xdr:col>10</xdr:col>
                    <xdr:colOff>466725</xdr:colOff>
                    <xdr:row>527</xdr:row>
                    <xdr:rowOff>219075</xdr:rowOff>
                  </to>
                </anchor>
              </controlPr>
            </control>
          </mc:Choice>
        </mc:AlternateContent>
        <mc:AlternateContent xmlns:mc="http://schemas.openxmlformats.org/markup-compatibility/2006">
          <mc:Choice Requires="x14">
            <control shapeId="348344" r:id="rId546" name="Check Box 184">
              <controlPr defaultSize="0" autoFill="0" autoLine="0" autoPict="0">
                <anchor moveWithCells="1">
                  <from>
                    <xdr:col>11</xdr:col>
                    <xdr:colOff>9525</xdr:colOff>
                    <xdr:row>527</xdr:row>
                    <xdr:rowOff>19050</xdr:rowOff>
                  </from>
                  <to>
                    <xdr:col>11</xdr:col>
                    <xdr:colOff>285750</xdr:colOff>
                    <xdr:row>527</xdr:row>
                    <xdr:rowOff>219075</xdr:rowOff>
                  </to>
                </anchor>
              </controlPr>
            </control>
          </mc:Choice>
        </mc:AlternateContent>
        <mc:AlternateContent xmlns:mc="http://schemas.openxmlformats.org/markup-compatibility/2006">
          <mc:Choice Requires="x14">
            <control shapeId="348345" r:id="rId547" name="Check Box 185">
              <controlPr defaultSize="0" autoFill="0" autoLine="0" autoPict="0">
                <anchor moveWithCells="1">
                  <from>
                    <xdr:col>11</xdr:col>
                    <xdr:colOff>304800</xdr:colOff>
                    <xdr:row>527</xdr:row>
                    <xdr:rowOff>19050</xdr:rowOff>
                  </from>
                  <to>
                    <xdr:col>12</xdr:col>
                    <xdr:colOff>95250</xdr:colOff>
                    <xdr:row>527</xdr:row>
                    <xdr:rowOff>219075</xdr:rowOff>
                  </to>
                </anchor>
              </controlPr>
            </control>
          </mc:Choice>
        </mc:AlternateContent>
        <mc:AlternateContent xmlns:mc="http://schemas.openxmlformats.org/markup-compatibility/2006">
          <mc:Choice Requires="x14">
            <control shapeId="348346" r:id="rId548" name="Check Box 186">
              <controlPr defaultSize="0" autoFill="0" autoLine="0" autoPict="0">
                <anchor moveWithCells="1">
                  <from>
                    <xdr:col>12</xdr:col>
                    <xdr:colOff>123825</xdr:colOff>
                    <xdr:row>527</xdr:row>
                    <xdr:rowOff>9525</xdr:rowOff>
                  </from>
                  <to>
                    <xdr:col>12</xdr:col>
                    <xdr:colOff>400050</xdr:colOff>
                    <xdr:row>527</xdr:row>
                    <xdr:rowOff>219075</xdr:rowOff>
                  </to>
                </anchor>
              </controlPr>
            </control>
          </mc:Choice>
        </mc:AlternateContent>
        <mc:AlternateContent xmlns:mc="http://schemas.openxmlformats.org/markup-compatibility/2006">
          <mc:Choice Requires="x14">
            <control shapeId="348347" r:id="rId549" name="Check Box 187">
              <controlPr defaultSize="0" autoFill="0" autoLine="0" autoPict="0">
                <anchor moveWithCells="1">
                  <from>
                    <xdr:col>8</xdr:col>
                    <xdr:colOff>123825</xdr:colOff>
                    <xdr:row>527</xdr:row>
                    <xdr:rowOff>19050</xdr:rowOff>
                  </from>
                  <to>
                    <xdr:col>9</xdr:col>
                    <xdr:colOff>57150</xdr:colOff>
                    <xdr:row>527</xdr:row>
                    <xdr:rowOff>219075</xdr:rowOff>
                  </to>
                </anchor>
              </controlPr>
            </control>
          </mc:Choice>
        </mc:AlternateContent>
        <mc:AlternateContent xmlns:mc="http://schemas.openxmlformats.org/markup-compatibility/2006">
          <mc:Choice Requires="x14">
            <control shapeId="348619" r:id="rId550" name="Check Box 459">
              <controlPr defaultSize="0" autoFill="0" autoLine="0" autoPict="0">
                <anchor moveWithCells="1">
                  <from>
                    <xdr:col>2</xdr:col>
                    <xdr:colOff>47625</xdr:colOff>
                    <xdr:row>527</xdr:row>
                    <xdr:rowOff>0</xdr:rowOff>
                  </from>
                  <to>
                    <xdr:col>2</xdr:col>
                    <xdr:colOff>352425</xdr:colOff>
                    <xdr:row>527</xdr:row>
                    <xdr:rowOff>219075</xdr:rowOff>
                  </to>
                </anchor>
              </controlPr>
            </control>
          </mc:Choice>
        </mc:AlternateContent>
        <mc:AlternateContent xmlns:mc="http://schemas.openxmlformats.org/markup-compatibility/2006">
          <mc:Choice Requires="x14">
            <control shapeId="348620" r:id="rId551" name="Check Box 460">
              <controlPr defaultSize="0" autoFill="0" autoLine="0" autoPict="0">
                <anchor moveWithCells="1">
                  <from>
                    <xdr:col>2</xdr:col>
                    <xdr:colOff>47625</xdr:colOff>
                    <xdr:row>528</xdr:row>
                    <xdr:rowOff>0</xdr:rowOff>
                  </from>
                  <to>
                    <xdr:col>2</xdr:col>
                    <xdr:colOff>352425</xdr:colOff>
                    <xdr:row>528</xdr:row>
                    <xdr:rowOff>219075</xdr:rowOff>
                  </to>
                </anchor>
              </controlPr>
            </control>
          </mc:Choice>
        </mc:AlternateContent>
        <mc:AlternateContent xmlns:mc="http://schemas.openxmlformats.org/markup-compatibility/2006">
          <mc:Choice Requires="x14">
            <control shapeId="348621" r:id="rId552" name="Check Box 461">
              <controlPr defaultSize="0" autoFill="0" autoLine="0" autoPict="0">
                <anchor moveWithCells="1">
                  <from>
                    <xdr:col>2</xdr:col>
                    <xdr:colOff>47625</xdr:colOff>
                    <xdr:row>529</xdr:row>
                    <xdr:rowOff>0</xdr:rowOff>
                  </from>
                  <to>
                    <xdr:col>2</xdr:col>
                    <xdr:colOff>352425</xdr:colOff>
                    <xdr:row>529</xdr:row>
                    <xdr:rowOff>219075</xdr:rowOff>
                  </to>
                </anchor>
              </controlPr>
            </control>
          </mc:Choice>
        </mc:AlternateContent>
        <mc:AlternateContent xmlns:mc="http://schemas.openxmlformats.org/markup-compatibility/2006">
          <mc:Choice Requires="x14">
            <control shapeId="377051" r:id="rId553" name="Check Box 5339">
              <controlPr defaultSize="0" autoFill="0" autoLine="0" autoPict="0">
                <anchor moveWithCells="1">
                  <from>
                    <xdr:col>13</xdr:col>
                    <xdr:colOff>85725</xdr:colOff>
                    <xdr:row>527</xdr:row>
                    <xdr:rowOff>0</xdr:rowOff>
                  </from>
                  <to>
                    <xdr:col>14</xdr:col>
                    <xdr:colOff>533400</xdr:colOff>
                    <xdr:row>528</xdr:row>
                    <xdr:rowOff>9525</xdr:rowOff>
                  </to>
                </anchor>
              </controlPr>
            </control>
          </mc:Choice>
        </mc:AlternateContent>
        <mc:AlternateContent xmlns:mc="http://schemas.openxmlformats.org/markup-compatibility/2006">
          <mc:Choice Requires="x14">
            <control shapeId="377052" r:id="rId554" name="Check Box 5340">
              <controlPr defaultSize="0" autoFill="0" autoLine="0" autoPict="0">
                <anchor moveWithCells="1">
                  <from>
                    <xdr:col>13</xdr:col>
                    <xdr:colOff>85725</xdr:colOff>
                    <xdr:row>528</xdr:row>
                    <xdr:rowOff>0</xdr:rowOff>
                  </from>
                  <to>
                    <xdr:col>14</xdr:col>
                    <xdr:colOff>533400</xdr:colOff>
                    <xdr:row>529</xdr:row>
                    <xdr:rowOff>9525</xdr:rowOff>
                  </to>
                </anchor>
              </controlPr>
            </control>
          </mc:Choice>
        </mc:AlternateContent>
        <mc:AlternateContent xmlns:mc="http://schemas.openxmlformats.org/markup-compatibility/2006">
          <mc:Choice Requires="x14">
            <control shapeId="377053" r:id="rId555" name="Check Box 5341">
              <controlPr defaultSize="0" autoFill="0" autoLine="0" autoPict="0">
                <anchor moveWithCells="1">
                  <from>
                    <xdr:col>13</xdr:col>
                    <xdr:colOff>85725</xdr:colOff>
                    <xdr:row>529</xdr:row>
                    <xdr:rowOff>0</xdr:rowOff>
                  </from>
                  <to>
                    <xdr:col>14</xdr:col>
                    <xdr:colOff>533400</xdr:colOff>
                    <xdr:row>530</xdr:row>
                    <xdr:rowOff>9525</xdr:rowOff>
                  </to>
                </anchor>
              </controlPr>
            </control>
          </mc:Choice>
        </mc:AlternateContent>
        <mc:AlternateContent xmlns:mc="http://schemas.openxmlformats.org/markup-compatibility/2006">
          <mc:Choice Requires="x14">
            <control shapeId="436237" r:id="rId556" name="Check Box 6157">
              <controlPr defaultSize="0" autoFill="0" autoLine="0" autoPict="0">
                <anchor moveWithCells="1">
                  <from>
                    <xdr:col>12</xdr:col>
                    <xdr:colOff>333375</xdr:colOff>
                    <xdr:row>532</xdr:row>
                    <xdr:rowOff>209550</xdr:rowOff>
                  </from>
                  <to>
                    <xdr:col>14</xdr:col>
                    <xdr:colOff>142875</xdr:colOff>
                    <xdr:row>534</xdr:row>
                    <xdr:rowOff>0</xdr:rowOff>
                  </to>
                </anchor>
              </controlPr>
            </control>
          </mc:Choice>
        </mc:AlternateContent>
        <mc:AlternateContent xmlns:mc="http://schemas.openxmlformats.org/markup-compatibility/2006">
          <mc:Choice Requires="x14">
            <control shapeId="436238" r:id="rId557" name="Check Box 6158">
              <controlPr defaultSize="0" autoFill="0" autoLine="0" autoPict="0">
                <anchor moveWithCells="1">
                  <from>
                    <xdr:col>2</xdr:col>
                    <xdr:colOff>47625</xdr:colOff>
                    <xdr:row>563</xdr:row>
                    <xdr:rowOff>9525</xdr:rowOff>
                  </from>
                  <to>
                    <xdr:col>2</xdr:col>
                    <xdr:colOff>323850</xdr:colOff>
                    <xdr:row>564</xdr:row>
                    <xdr:rowOff>0</xdr:rowOff>
                  </to>
                </anchor>
              </controlPr>
            </control>
          </mc:Choice>
        </mc:AlternateContent>
        <mc:AlternateContent xmlns:mc="http://schemas.openxmlformats.org/markup-compatibility/2006">
          <mc:Choice Requires="x14">
            <control shapeId="436239" r:id="rId558" name="Check Box 6159">
              <controlPr defaultSize="0" autoFill="0" autoLine="0" autoPict="0">
                <anchor moveWithCells="1">
                  <from>
                    <xdr:col>2</xdr:col>
                    <xdr:colOff>47625</xdr:colOff>
                    <xdr:row>562</xdr:row>
                    <xdr:rowOff>9525</xdr:rowOff>
                  </from>
                  <to>
                    <xdr:col>2</xdr:col>
                    <xdr:colOff>323850</xdr:colOff>
                    <xdr:row>563</xdr:row>
                    <xdr:rowOff>0</xdr:rowOff>
                  </to>
                </anchor>
              </controlPr>
            </control>
          </mc:Choice>
        </mc:AlternateContent>
        <mc:AlternateContent xmlns:mc="http://schemas.openxmlformats.org/markup-compatibility/2006">
          <mc:Choice Requires="x14">
            <control shapeId="436240" r:id="rId559" name="Check Box 6160">
              <controlPr defaultSize="0" autoFill="0" autoLine="0" autoPict="0">
                <anchor moveWithCells="1">
                  <from>
                    <xdr:col>2</xdr:col>
                    <xdr:colOff>47625</xdr:colOff>
                    <xdr:row>563</xdr:row>
                    <xdr:rowOff>9525</xdr:rowOff>
                  </from>
                  <to>
                    <xdr:col>2</xdr:col>
                    <xdr:colOff>323850</xdr:colOff>
                    <xdr:row>564</xdr:row>
                    <xdr:rowOff>0</xdr:rowOff>
                  </to>
                </anchor>
              </controlPr>
            </control>
          </mc:Choice>
        </mc:AlternateContent>
        <mc:AlternateContent xmlns:mc="http://schemas.openxmlformats.org/markup-compatibility/2006">
          <mc:Choice Requires="x14">
            <control shapeId="436241" r:id="rId560" name="Check Box 6161">
              <controlPr defaultSize="0" autoFill="0" autoLine="0" autoPict="0">
                <anchor moveWithCells="1">
                  <from>
                    <xdr:col>12</xdr:col>
                    <xdr:colOff>257175</xdr:colOff>
                    <xdr:row>563</xdr:row>
                    <xdr:rowOff>9525</xdr:rowOff>
                  </from>
                  <to>
                    <xdr:col>14</xdr:col>
                    <xdr:colOff>66675</xdr:colOff>
                    <xdr:row>564</xdr:row>
                    <xdr:rowOff>9525</xdr:rowOff>
                  </to>
                </anchor>
              </controlPr>
            </control>
          </mc:Choice>
        </mc:AlternateContent>
        <mc:AlternateContent xmlns:mc="http://schemas.openxmlformats.org/markup-compatibility/2006">
          <mc:Choice Requires="x14">
            <control shapeId="436242" r:id="rId561" name="Check Box 6162">
              <controlPr defaultSize="0" autoFill="0" autoLine="0" autoPict="0">
                <anchor moveWithCells="1">
                  <from>
                    <xdr:col>2</xdr:col>
                    <xdr:colOff>47625</xdr:colOff>
                    <xdr:row>562</xdr:row>
                    <xdr:rowOff>9525</xdr:rowOff>
                  </from>
                  <to>
                    <xdr:col>2</xdr:col>
                    <xdr:colOff>323850</xdr:colOff>
                    <xdr:row>563</xdr:row>
                    <xdr:rowOff>0</xdr:rowOff>
                  </to>
                </anchor>
              </controlPr>
            </control>
          </mc:Choice>
        </mc:AlternateContent>
        <mc:AlternateContent xmlns:mc="http://schemas.openxmlformats.org/markup-compatibility/2006">
          <mc:Choice Requires="x14">
            <control shapeId="436243" r:id="rId562" name="Option Button 6163">
              <controlPr locked="0" defaultSize="0" autoFill="0" autoLine="0" autoPict="0">
                <anchor moveWithCells="1">
                  <from>
                    <xdr:col>5</xdr:col>
                    <xdr:colOff>114300</xdr:colOff>
                    <xdr:row>563</xdr:row>
                    <xdr:rowOff>19050</xdr:rowOff>
                  </from>
                  <to>
                    <xdr:col>5</xdr:col>
                    <xdr:colOff>352425</xdr:colOff>
                    <xdr:row>563</xdr:row>
                    <xdr:rowOff>219075</xdr:rowOff>
                  </to>
                </anchor>
              </controlPr>
            </control>
          </mc:Choice>
        </mc:AlternateContent>
        <mc:AlternateContent xmlns:mc="http://schemas.openxmlformats.org/markup-compatibility/2006">
          <mc:Choice Requires="x14">
            <control shapeId="436244" r:id="rId563" name="Option Button 6164">
              <controlPr locked="0" defaultSize="0" autoFill="0" autoLine="0" autoPict="0">
                <anchor moveWithCells="1">
                  <from>
                    <xdr:col>7</xdr:col>
                    <xdr:colOff>76200</xdr:colOff>
                    <xdr:row>563</xdr:row>
                    <xdr:rowOff>28575</xdr:rowOff>
                  </from>
                  <to>
                    <xdr:col>7</xdr:col>
                    <xdr:colOff>314325</xdr:colOff>
                    <xdr:row>564</xdr:row>
                    <xdr:rowOff>0</xdr:rowOff>
                  </to>
                </anchor>
              </controlPr>
            </control>
          </mc:Choice>
        </mc:AlternateContent>
        <mc:AlternateContent xmlns:mc="http://schemas.openxmlformats.org/markup-compatibility/2006">
          <mc:Choice Requires="x14">
            <control shapeId="436245" r:id="rId564" name="Option Button 6165">
              <controlPr locked="0" defaultSize="0" autoFill="0" autoLine="0" autoPict="0">
                <anchor moveWithCells="1">
                  <from>
                    <xdr:col>9</xdr:col>
                    <xdr:colOff>47625</xdr:colOff>
                    <xdr:row>563</xdr:row>
                    <xdr:rowOff>28575</xdr:rowOff>
                  </from>
                  <to>
                    <xdr:col>9</xdr:col>
                    <xdr:colOff>285750</xdr:colOff>
                    <xdr:row>563</xdr:row>
                    <xdr:rowOff>219075</xdr:rowOff>
                  </to>
                </anchor>
              </controlPr>
            </control>
          </mc:Choice>
        </mc:AlternateContent>
        <mc:AlternateContent xmlns:mc="http://schemas.openxmlformats.org/markup-compatibility/2006">
          <mc:Choice Requires="x14">
            <control shapeId="436246" r:id="rId565" name="Group Box 6166">
              <controlPr defaultSize="0" autoFill="0" autoPict="0">
                <anchor moveWithCells="1">
                  <from>
                    <xdr:col>2</xdr:col>
                    <xdr:colOff>0</xdr:colOff>
                    <xdr:row>562</xdr:row>
                    <xdr:rowOff>219075</xdr:rowOff>
                  </from>
                  <to>
                    <xdr:col>20</xdr:col>
                    <xdr:colOff>38100</xdr:colOff>
                    <xdr:row>564</xdr:row>
                    <xdr:rowOff>0</xdr:rowOff>
                  </to>
                </anchor>
              </controlPr>
            </control>
          </mc:Choice>
        </mc:AlternateContent>
        <mc:AlternateContent xmlns:mc="http://schemas.openxmlformats.org/markup-compatibility/2006">
          <mc:Choice Requires="x14">
            <control shapeId="436247" r:id="rId566" name="Check Box 6167">
              <controlPr defaultSize="0" autoFill="0" autoLine="0" autoPict="0">
                <anchor moveWithCells="1">
                  <from>
                    <xdr:col>2</xdr:col>
                    <xdr:colOff>28575</xdr:colOff>
                    <xdr:row>470</xdr:row>
                    <xdr:rowOff>0</xdr:rowOff>
                  </from>
                  <to>
                    <xdr:col>2</xdr:col>
                    <xdr:colOff>333375</xdr:colOff>
                    <xdr:row>471</xdr:row>
                    <xdr:rowOff>0</xdr:rowOff>
                  </to>
                </anchor>
              </controlPr>
            </control>
          </mc:Choice>
        </mc:AlternateContent>
        <mc:AlternateContent xmlns:mc="http://schemas.openxmlformats.org/markup-compatibility/2006">
          <mc:Choice Requires="x14">
            <control shapeId="436249" r:id="rId567" name="Check Box 6169">
              <controlPr defaultSize="0" autoFill="0" autoLine="0" autoPict="0">
                <anchor moveWithCells="1">
                  <from>
                    <xdr:col>10</xdr:col>
                    <xdr:colOff>38100</xdr:colOff>
                    <xdr:row>587</xdr:row>
                    <xdr:rowOff>19050</xdr:rowOff>
                  </from>
                  <to>
                    <xdr:col>10</xdr:col>
                    <xdr:colOff>238125</xdr:colOff>
                    <xdr:row>587</xdr:row>
                    <xdr:rowOff>238125</xdr:rowOff>
                  </to>
                </anchor>
              </controlPr>
            </control>
          </mc:Choice>
        </mc:AlternateContent>
        <mc:AlternateContent xmlns:mc="http://schemas.openxmlformats.org/markup-compatibility/2006">
          <mc:Choice Requires="x14">
            <control shapeId="436251" r:id="rId568" name="Group Box 6171">
              <controlPr defaultSize="0" print="0" autoFill="0" autoPict="0">
                <anchor moveWithCells="1">
                  <from>
                    <xdr:col>2</xdr:col>
                    <xdr:colOff>9525</xdr:colOff>
                    <xdr:row>108</xdr:row>
                    <xdr:rowOff>0</xdr:rowOff>
                  </from>
                  <to>
                    <xdr:col>20</xdr:col>
                    <xdr:colOff>85725</xdr:colOff>
                    <xdr:row>114</xdr:row>
                    <xdr:rowOff>9525</xdr:rowOff>
                  </to>
                </anchor>
              </controlPr>
            </control>
          </mc:Choice>
        </mc:AlternateContent>
        <mc:AlternateContent xmlns:mc="http://schemas.openxmlformats.org/markup-compatibility/2006">
          <mc:Choice Requires="x14">
            <control shapeId="436252" r:id="rId569" name="Option Button 6172">
              <controlPr defaultSize="0" autoFill="0" autoLine="0" autoPict="0">
                <anchor moveWithCells="1">
                  <from>
                    <xdr:col>2</xdr:col>
                    <xdr:colOff>38100</xdr:colOff>
                    <xdr:row>110</xdr:row>
                    <xdr:rowOff>0</xdr:rowOff>
                  </from>
                  <to>
                    <xdr:col>2</xdr:col>
                    <xdr:colOff>342900</xdr:colOff>
                    <xdr:row>111</xdr:row>
                    <xdr:rowOff>9525</xdr:rowOff>
                  </to>
                </anchor>
              </controlPr>
            </control>
          </mc:Choice>
        </mc:AlternateContent>
        <mc:AlternateContent xmlns:mc="http://schemas.openxmlformats.org/markup-compatibility/2006">
          <mc:Choice Requires="x14">
            <control shapeId="436253" r:id="rId570" name="Option Button 6173">
              <controlPr defaultSize="0" autoFill="0" autoLine="0" autoPict="0">
                <anchor moveWithCells="1">
                  <from>
                    <xdr:col>2</xdr:col>
                    <xdr:colOff>38100</xdr:colOff>
                    <xdr:row>111</xdr:row>
                    <xdr:rowOff>0</xdr:rowOff>
                  </from>
                  <to>
                    <xdr:col>2</xdr:col>
                    <xdr:colOff>342900</xdr:colOff>
                    <xdr:row>112</xdr:row>
                    <xdr:rowOff>9525</xdr:rowOff>
                  </to>
                </anchor>
              </controlPr>
            </control>
          </mc:Choice>
        </mc:AlternateContent>
        <mc:AlternateContent xmlns:mc="http://schemas.openxmlformats.org/markup-compatibility/2006">
          <mc:Choice Requires="x14">
            <control shapeId="436254" r:id="rId571" name="Option Button 6174">
              <controlPr defaultSize="0" autoFill="0" autoLine="0" autoPict="0">
                <anchor moveWithCells="1">
                  <from>
                    <xdr:col>2</xdr:col>
                    <xdr:colOff>38100</xdr:colOff>
                    <xdr:row>108</xdr:row>
                    <xdr:rowOff>0</xdr:rowOff>
                  </from>
                  <to>
                    <xdr:col>2</xdr:col>
                    <xdr:colOff>342900</xdr:colOff>
                    <xdr:row>109</xdr:row>
                    <xdr:rowOff>9525</xdr:rowOff>
                  </to>
                </anchor>
              </controlPr>
            </control>
          </mc:Choice>
        </mc:AlternateContent>
        <mc:AlternateContent xmlns:mc="http://schemas.openxmlformats.org/markup-compatibility/2006">
          <mc:Choice Requires="x14">
            <control shapeId="436255" r:id="rId572" name="Option Button 6175">
              <controlPr defaultSize="0" autoFill="0" autoLine="0" autoPict="0">
                <anchor moveWithCells="1">
                  <from>
                    <xdr:col>2</xdr:col>
                    <xdr:colOff>38100</xdr:colOff>
                    <xdr:row>111</xdr:row>
                    <xdr:rowOff>200025</xdr:rowOff>
                  </from>
                  <to>
                    <xdr:col>2</xdr:col>
                    <xdr:colOff>342900</xdr:colOff>
                    <xdr:row>113</xdr:row>
                    <xdr:rowOff>0</xdr:rowOff>
                  </to>
                </anchor>
              </controlPr>
            </control>
          </mc:Choice>
        </mc:AlternateContent>
        <mc:AlternateContent xmlns:mc="http://schemas.openxmlformats.org/markup-compatibility/2006">
          <mc:Choice Requires="x14">
            <control shapeId="436262" r:id="rId573" name="Option Button 6182">
              <controlPr defaultSize="0" autoFill="0" autoLine="0" autoPict="0" altText="">
                <anchor moveWithCells="1">
                  <from>
                    <xdr:col>2</xdr:col>
                    <xdr:colOff>38100</xdr:colOff>
                    <xdr:row>112</xdr:row>
                    <xdr:rowOff>190500</xdr:rowOff>
                  </from>
                  <to>
                    <xdr:col>2</xdr:col>
                    <xdr:colOff>342900</xdr:colOff>
                    <xdr:row>113</xdr:row>
                    <xdr:rowOff>200025</xdr:rowOff>
                  </to>
                </anchor>
              </controlPr>
            </control>
          </mc:Choice>
        </mc:AlternateContent>
        <mc:AlternateContent xmlns:mc="http://schemas.openxmlformats.org/markup-compatibility/2006">
          <mc:Choice Requires="x14">
            <control shapeId="436263" r:id="rId574" name="Option Button 6183">
              <controlPr defaultSize="0" autoFill="0" autoLine="0" autoPict="0">
                <anchor moveWithCells="1">
                  <from>
                    <xdr:col>2</xdr:col>
                    <xdr:colOff>38100</xdr:colOff>
                    <xdr:row>109</xdr:row>
                    <xdr:rowOff>0</xdr:rowOff>
                  </from>
                  <to>
                    <xdr:col>2</xdr:col>
                    <xdr:colOff>342900</xdr:colOff>
                    <xdr:row>110</xdr:row>
                    <xdr:rowOff>9525</xdr:rowOff>
                  </to>
                </anchor>
              </controlPr>
            </control>
          </mc:Choice>
        </mc:AlternateContent>
        <mc:AlternateContent xmlns:mc="http://schemas.openxmlformats.org/markup-compatibility/2006">
          <mc:Choice Requires="x14">
            <control shapeId="436264" r:id="rId575" name="Check Box 6184">
              <controlPr defaultSize="0" autoFill="0" autoLine="0" autoPict="0">
                <anchor moveWithCells="1">
                  <from>
                    <xdr:col>13</xdr:col>
                    <xdr:colOff>123825</xdr:colOff>
                    <xdr:row>113</xdr:row>
                    <xdr:rowOff>0</xdr:rowOff>
                  </from>
                  <to>
                    <xdr:col>15</xdr:col>
                    <xdr:colOff>38100</xdr:colOff>
                    <xdr:row>114</xdr:row>
                    <xdr:rowOff>28575</xdr:rowOff>
                  </to>
                </anchor>
              </controlPr>
            </control>
          </mc:Choice>
        </mc:AlternateContent>
        <mc:AlternateContent xmlns:mc="http://schemas.openxmlformats.org/markup-compatibility/2006">
          <mc:Choice Requires="x14">
            <control shapeId="436265" r:id="rId576" name="Option Button 6185">
              <controlPr defaultSize="0" autoFill="0" autoLine="0" autoPict="0">
                <anchor moveWithCells="1">
                  <from>
                    <xdr:col>2</xdr:col>
                    <xdr:colOff>76200</xdr:colOff>
                    <xdr:row>144</xdr:row>
                    <xdr:rowOff>19050</xdr:rowOff>
                  </from>
                  <to>
                    <xdr:col>2</xdr:col>
                    <xdr:colOff>381000</xdr:colOff>
                    <xdr:row>144</xdr:row>
                    <xdr:rowOff>219075</xdr:rowOff>
                  </to>
                </anchor>
              </controlPr>
            </control>
          </mc:Choice>
        </mc:AlternateContent>
        <mc:AlternateContent xmlns:mc="http://schemas.openxmlformats.org/markup-compatibility/2006">
          <mc:Choice Requires="x14">
            <control shapeId="436267" r:id="rId577" name="Group Box 6187">
              <controlPr defaultSize="0" autoFill="0" autoPict="0" altText="Access Door Kit Size">
                <anchor moveWithCells="1">
                  <from>
                    <xdr:col>7</xdr:col>
                    <xdr:colOff>57150</xdr:colOff>
                    <xdr:row>545</xdr:row>
                    <xdr:rowOff>57150</xdr:rowOff>
                  </from>
                  <to>
                    <xdr:col>11</xdr:col>
                    <xdr:colOff>0</xdr:colOff>
                    <xdr:row>546</xdr:row>
                    <xdr:rowOff>0</xdr:rowOff>
                  </to>
                </anchor>
              </controlPr>
            </control>
          </mc:Choice>
        </mc:AlternateContent>
        <mc:AlternateContent xmlns:mc="http://schemas.openxmlformats.org/markup-compatibility/2006">
          <mc:Choice Requires="x14">
            <control shapeId="436269" r:id="rId578" name="Option Button 6189">
              <controlPr locked="0" defaultSize="0" autoFill="0" autoLine="0" autoPict="0">
                <anchor moveWithCells="1">
                  <from>
                    <xdr:col>7</xdr:col>
                    <xdr:colOff>85725</xdr:colOff>
                    <xdr:row>545</xdr:row>
                    <xdr:rowOff>190500</xdr:rowOff>
                  </from>
                  <to>
                    <xdr:col>8</xdr:col>
                    <xdr:colOff>209550</xdr:colOff>
                    <xdr:row>545</xdr:row>
                    <xdr:rowOff>390525</xdr:rowOff>
                  </to>
                </anchor>
              </controlPr>
            </control>
          </mc:Choice>
        </mc:AlternateContent>
        <mc:AlternateContent xmlns:mc="http://schemas.openxmlformats.org/markup-compatibility/2006">
          <mc:Choice Requires="x14">
            <control shapeId="436270" r:id="rId579" name="Option Button 6190">
              <controlPr locked="0" defaultSize="0" autoFill="0" autoLine="0" autoPict="0">
                <anchor moveWithCells="1">
                  <from>
                    <xdr:col>8</xdr:col>
                    <xdr:colOff>171450</xdr:colOff>
                    <xdr:row>545</xdr:row>
                    <xdr:rowOff>190500</xdr:rowOff>
                  </from>
                  <to>
                    <xdr:col>9</xdr:col>
                    <xdr:colOff>285750</xdr:colOff>
                    <xdr:row>545</xdr:row>
                    <xdr:rowOff>381000</xdr:rowOff>
                  </to>
                </anchor>
              </controlPr>
            </control>
          </mc:Choice>
        </mc:AlternateContent>
        <mc:AlternateContent xmlns:mc="http://schemas.openxmlformats.org/markup-compatibility/2006">
          <mc:Choice Requires="x14">
            <control shapeId="436273" r:id="rId580" name="Option Button 6193">
              <controlPr locked="0" defaultSize="0" autoFill="0" autoLine="0" autoPict="0">
                <anchor moveWithCells="1">
                  <from>
                    <xdr:col>9</xdr:col>
                    <xdr:colOff>200025</xdr:colOff>
                    <xdr:row>545</xdr:row>
                    <xdr:rowOff>190500</xdr:rowOff>
                  </from>
                  <to>
                    <xdr:col>10</xdr:col>
                    <xdr:colOff>314325</xdr:colOff>
                    <xdr:row>545</xdr:row>
                    <xdr:rowOff>381000</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10">
    <pageSetUpPr fitToPage="1"/>
  </sheetPr>
  <dimension ref="A1:AS40295"/>
  <sheetViews>
    <sheetView showGridLines="0" zoomScaleNormal="100" workbookViewId="0">
      <pane ySplit="4" topLeftCell="A5" activePane="bottomLeft" state="frozen"/>
      <selection activeCell="C276" sqref="C276:E276"/>
      <selection pane="bottomLeft" activeCell="W5" sqref="W5"/>
    </sheetView>
  </sheetViews>
  <sheetFormatPr defaultColWidth="9.140625" defaultRowHeight="16.5" x14ac:dyDescent="0.25"/>
  <cols>
    <col min="1" max="2" width="1.42578125" style="4" customWidth="1"/>
    <col min="3" max="3" width="3.7109375" style="4" customWidth="1"/>
    <col min="4" max="4" width="17.140625" style="4" customWidth="1"/>
    <col min="5" max="5" width="1.85546875" style="4" customWidth="1"/>
    <col min="6" max="6" width="8" style="4" customWidth="1"/>
    <col min="7" max="7" width="9" style="4" customWidth="1"/>
    <col min="8" max="8" width="3.5703125" style="4" customWidth="1"/>
    <col min="9" max="9" width="4.140625" style="4" customWidth="1"/>
    <col min="10" max="10" width="5.85546875" style="4" customWidth="1"/>
    <col min="11" max="11" width="20.28515625" style="4" customWidth="1"/>
    <col min="12" max="12" width="4.28515625" style="4" customWidth="1"/>
    <col min="13" max="13" width="12.5703125" style="4" customWidth="1"/>
    <col min="14" max="14" width="6.140625" style="4" customWidth="1"/>
    <col min="15" max="15" width="7.5703125" style="4" customWidth="1"/>
    <col min="16" max="16" width="5.7109375" style="4" customWidth="1"/>
    <col min="17" max="17" width="1.85546875" style="4" customWidth="1"/>
    <col min="18" max="18" width="4.28515625" style="4" customWidth="1"/>
    <col min="19" max="19" width="4.7109375" style="4" customWidth="1"/>
    <col min="20" max="20" width="4.85546875" style="4" customWidth="1"/>
    <col min="21" max="24" width="1.42578125" style="4" customWidth="1"/>
    <col min="25" max="26" width="10.7109375" style="4" customWidth="1"/>
    <col min="27" max="27" width="0" style="4" hidden="1" customWidth="1"/>
    <col min="28" max="28" width="9.140625" style="69" hidden="1" customWidth="1"/>
    <col min="29" max="38" width="9.140625" style="4" hidden="1" customWidth="1"/>
    <col min="39" max="39" width="10.7109375" style="4" hidden="1" customWidth="1"/>
    <col min="40" max="43" width="10.7109375" style="4" customWidth="1"/>
    <col min="44" max="16384" width="9.140625" style="4"/>
  </cols>
  <sheetData>
    <row r="1" spans="1:44" ht="18.75" customHeight="1" x14ac:dyDescent="0.25">
      <c r="B1" s="9"/>
      <c r="C1" s="10"/>
      <c r="D1" s="10"/>
      <c r="E1" s="10"/>
      <c r="F1" s="10"/>
      <c r="G1" s="2000"/>
      <c r="H1" s="2000"/>
      <c r="I1" s="2000"/>
      <c r="J1" s="2000"/>
      <c r="K1" s="2000"/>
      <c r="L1" s="2000"/>
      <c r="M1" s="2000"/>
      <c r="N1" s="2000"/>
      <c r="O1" s="2000"/>
      <c r="P1" s="2000"/>
      <c r="Q1" s="2000"/>
      <c r="R1" s="2000"/>
      <c r="S1" s="2000"/>
      <c r="T1" s="2000"/>
      <c r="U1" s="157"/>
      <c r="V1" s="150"/>
    </row>
    <row r="2" spans="1:44" ht="28.5" x14ac:dyDescent="0.25">
      <c r="B2" s="150"/>
      <c r="G2" s="5" t="s">
        <v>123</v>
      </c>
      <c r="H2" s="5"/>
      <c r="I2" s="6"/>
      <c r="J2" s="6"/>
      <c r="K2" s="6"/>
      <c r="L2" s="6"/>
      <c r="M2" s="6"/>
      <c r="N2" s="6"/>
      <c r="O2" s="6"/>
      <c r="P2" s="6"/>
      <c r="Q2" s="6"/>
      <c r="R2" s="6"/>
      <c r="S2" s="6"/>
      <c r="T2" s="6"/>
      <c r="U2" s="935"/>
      <c r="V2" s="150"/>
      <c r="Y2" s="1714" t="str">
        <f>P561</f>
        <v/>
      </c>
      <c r="Z2" s="1715"/>
      <c r="AA2" s="8" t="s">
        <v>25</v>
      </c>
    </row>
    <row r="3" spans="1:44" ht="12" customHeight="1" x14ac:dyDescent="0.25">
      <c r="B3" s="150"/>
      <c r="F3" s="7"/>
      <c r="G3" s="8"/>
      <c r="M3" s="933"/>
      <c r="N3" s="1716" t="s">
        <v>715</v>
      </c>
      <c r="O3" s="1716" t="s">
        <v>715</v>
      </c>
      <c r="P3" s="2232" t="s">
        <v>672</v>
      </c>
      <c r="Q3" s="2233" t="str">
        <f>'Main Menu'!L5</f>
        <v>L-3</v>
      </c>
      <c r="R3" s="2233"/>
      <c r="S3" s="2231">
        <f>+'Main Menu'!M5</f>
        <v>44985</v>
      </c>
      <c r="T3" s="2231"/>
      <c r="U3" s="143"/>
      <c r="V3" s="150"/>
      <c r="AM3" s="83"/>
      <c r="AN3" s="83"/>
      <c r="AO3" s="83"/>
      <c r="AP3" s="83"/>
      <c r="AQ3" s="83"/>
    </row>
    <row r="4" spans="1:44" ht="4.5" customHeight="1" x14ac:dyDescent="0.25">
      <c r="B4" s="19"/>
      <c r="C4" s="20"/>
      <c r="D4" s="20"/>
      <c r="E4" s="20"/>
      <c r="F4" s="20"/>
      <c r="G4" s="20"/>
      <c r="H4" s="20"/>
      <c r="I4" s="20"/>
      <c r="J4" s="20"/>
      <c r="K4" s="20"/>
      <c r="L4" s="20"/>
      <c r="M4" s="576"/>
      <c r="N4" s="1717" t="s">
        <v>715</v>
      </c>
      <c r="O4" s="1717" t="s">
        <v>715</v>
      </c>
      <c r="P4" s="1719"/>
      <c r="Q4" s="1721"/>
      <c r="R4" s="1721"/>
      <c r="S4" s="2473"/>
      <c r="T4" s="2473"/>
      <c r="U4" s="158"/>
      <c r="V4" s="150"/>
    </row>
    <row r="5" spans="1:44" s="12" customFormat="1" ht="4.5" customHeight="1" x14ac:dyDescent="0.25">
      <c r="B5" s="14"/>
      <c r="C5" s="15"/>
      <c r="D5" s="15"/>
      <c r="E5" s="15"/>
      <c r="F5" s="15"/>
      <c r="G5" s="15"/>
      <c r="H5" s="15"/>
      <c r="I5" s="15"/>
      <c r="J5" s="15"/>
      <c r="K5" s="15"/>
      <c r="L5" s="15"/>
      <c r="M5" s="15"/>
      <c r="N5" s="15"/>
      <c r="O5" s="15"/>
      <c r="P5" s="15"/>
      <c r="Q5" s="15"/>
      <c r="R5" s="15"/>
      <c r="S5" s="15"/>
      <c r="T5" s="15"/>
      <c r="U5" s="15"/>
      <c r="V5" s="442"/>
      <c r="W5" s="71"/>
      <c r="X5" s="71"/>
      <c r="AA5" s="4"/>
      <c r="AB5" s="69"/>
      <c r="AC5" s="4"/>
      <c r="AD5" s="4"/>
      <c r="AE5" s="4"/>
      <c r="AF5" s="4"/>
      <c r="AG5" s="4"/>
      <c r="AH5" s="4"/>
      <c r="AI5" s="4"/>
      <c r="AJ5" s="4"/>
      <c r="AK5" s="4"/>
      <c r="AL5" s="4"/>
      <c r="AM5" s="4"/>
      <c r="AN5" s="4"/>
      <c r="AO5" s="4"/>
      <c r="AP5" s="4"/>
      <c r="AQ5" s="4"/>
      <c r="AR5" s="4"/>
    </row>
    <row r="6" spans="1:44" ht="14.45" customHeight="1" x14ac:dyDescent="0.25">
      <c r="A6" s="69"/>
      <c r="B6" s="9"/>
      <c r="C6" s="432" t="s">
        <v>673</v>
      </c>
      <c r="D6" s="10"/>
      <c r="E6" s="10"/>
      <c r="F6" s="10"/>
      <c r="G6" s="10"/>
      <c r="H6" s="10"/>
      <c r="I6" s="432" t="s">
        <v>9</v>
      </c>
      <c r="J6" s="433"/>
      <c r="K6" s="433"/>
      <c r="L6" s="10"/>
      <c r="M6" s="434"/>
      <c r="N6" s="10"/>
      <c r="O6" s="10"/>
      <c r="P6" s="435"/>
      <c r="Q6" s="10"/>
      <c r="R6" s="1723"/>
      <c r="S6" s="1723"/>
      <c r="T6" s="1723"/>
      <c r="U6" s="934"/>
      <c r="V6" s="150"/>
      <c r="W6" s="69"/>
      <c r="X6" s="69"/>
    </row>
    <row r="7" spans="1:44" ht="15" customHeight="1" x14ac:dyDescent="0.25">
      <c r="A7" s="69"/>
      <c r="B7" s="150"/>
      <c r="C7" s="1693"/>
      <c r="D7" s="1694"/>
      <c r="E7" s="1695"/>
      <c r="F7" s="436"/>
      <c r="G7" s="436"/>
      <c r="I7" s="1702"/>
      <c r="J7" s="2238"/>
      <c r="K7" s="2220"/>
      <c r="M7" s="40"/>
      <c r="P7" s="437"/>
      <c r="R7" s="2239"/>
      <c r="S7" s="2239"/>
      <c r="T7" s="2239"/>
      <c r="U7" s="541"/>
      <c r="W7" s="69"/>
      <c r="X7" s="69"/>
    </row>
    <row r="8" spans="1:44" ht="3" customHeight="1" x14ac:dyDescent="0.25">
      <c r="B8" s="150"/>
      <c r="D8" s="438"/>
      <c r="J8" s="439"/>
      <c r="M8" s="40"/>
      <c r="P8" s="13"/>
      <c r="U8" s="541"/>
      <c r="W8" s="69"/>
      <c r="X8" s="69"/>
    </row>
    <row r="9" spans="1:44" x14ac:dyDescent="0.25">
      <c r="B9" s="150"/>
      <c r="C9" s="26" t="s">
        <v>322</v>
      </c>
      <c r="D9" s="27"/>
      <c r="E9" s="27"/>
      <c r="F9" s="27"/>
      <c r="G9" s="27"/>
      <c r="H9" s="27"/>
      <c r="I9" s="27"/>
      <c r="J9" s="27"/>
      <c r="K9" s="27"/>
      <c r="L9" s="27"/>
      <c r="M9" s="27"/>
      <c r="N9" s="27"/>
      <c r="O9" s="27"/>
      <c r="P9" s="27"/>
      <c r="Q9" s="27"/>
      <c r="R9" s="27"/>
      <c r="S9" s="27"/>
      <c r="T9" s="440"/>
      <c r="U9" s="541"/>
      <c r="W9" s="69"/>
      <c r="X9" s="69"/>
      <c r="Y9" s="563"/>
    </row>
    <row r="10" spans="1:44" ht="4.5" customHeight="1" x14ac:dyDescent="0.25">
      <c r="B10" s="150"/>
      <c r="U10" s="541"/>
      <c r="W10" s="69"/>
      <c r="X10" s="69"/>
    </row>
    <row r="11" spans="1:44" x14ac:dyDescent="0.25">
      <c r="B11" s="150"/>
      <c r="C11" s="13" t="s">
        <v>2</v>
      </c>
      <c r="I11" s="13" t="s">
        <v>3</v>
      </c>
      <c r="J11" s="13"/>
      <c r="K11" s="13"/>
      <c r="L11" s="13"/>
      <c r="M11" s="13" t="s">
        <v>11</v>
      </c>
      <c r="O11" s="13"/>
      <c r="R11" s="1952" t="s">
        <v>4</v>
      </c>
      <c r="S11" s="1953"/>
      <c r="T11" s="1953"/>
      <c r="U11" s="541"/>
      <c r="W11" s="69"/>
      <c r="X11" s="69"/>
    </row>
    <row r="12" spans="1:44" ht="15" customHeight="1" x14ac:dyDescent="0.25">
      <c r="B12" s="150"/>
      <c r="C12" s="1702"/>
      <c r="D12" s="2236"/>
      <c r="E12" s="2236"/>
      <c r="F12" s="2236"/>
      <c r="G12" s="2237"/>
      <c r="I12" s="1702"/>
      <c r="J12" s="2238"/>
      <c r="K12" s="2220"/>
      <c r="L12" s="217"/>
      <c r="M12" s="1702"/>
      <c r="N12" s="1703"/>
      <c r="O12" s="1703"/>
      <c r="P12" s="1704"/>
      <c r="R12" s="1708"/>
      <c r="S12" s="2234"/>
      <c r="T12" s="2235"/>
      <c r="U12" s="541"/>
      <c r="W12" s="69"/>
      <c r="X12" s="69"/>
    </row>
    <row r="13" spans="1:44" ht="4.5" customHeight="1" x14ac:dyDescent="0.25">
      <c r="B13" s="150"/>
      <c r="U13" s="541"/>
      <c r="W13" s="69"/>
      <c r="X13" s="69"/>
    </row>
    <row r="14" spans="1:44" ht="15" customHeight="1" x14ac:dyDescent="0.25">
      <c r="B14" s="150"/>
      <c r="C14" s="594"/>
      <c r="D14" s="596" t="s">
        <v>747</v>
      </c>
      <c r="E14" s="2242"/>
      <c r="F14" s="2243"/>
      <c r="G14" s="2244"/>
      <c r="I14" s="595" t="s">
        <v>748</v>
      </c>
      <c r="U14" s="541"/>
      <c r="W14" s="69"/>
      <c r="X14" s="69"/>
    </row>
    <row r="15" spans="1:44" ht="4.5" customHeight="1" x14ac:dyDescent="0.25">
      <c r="B15" s="150"/>
      <c r="U15" s="541"/>
      <c r="W15" s="69"/>
      <c r="X15" s="69"/>
    </row>
    <row r="16" spans="1:44" x14ac:dyDescent="0.25">
      <c r="B16" s="150"/>
      <c r="C16" s="26" t="s">
        <v>674</v>
      </c>
      <c r="D16" s="27"/>
      <c r="E16" s="27"/>
      <c r="F16" s="27"/>
      <c r="G16" s="27"/>
      <c r="H16" s="27"/>
      <c r="I16" s="27"/>
      <c r="J16" s="27"/>
      <c r="K16" s="27"/>
      <c r="L16" s="27"/>
      <c r="M16" s="27"/>
      <c r="N16" s="27"/>
      <c r="O16" s="27"/>
      <c r="P16" s="27"/>
      <c r="Q16" s="27"/>
      <c r="R16" s="27"/>
      <c r="S16" s="27"/>
      <c r="T16" s="27"/>
      <c r="U16" s="541"/>
      <c r="W16" s="69"/>
      <c r="X16" s="69"/>
    </row>
    <row r="17" spans="2:28" ht="4.5" customHeight="1" x14ac:dyDescent="0.25">
      <c r="B17" s="150"/>
      <c r="U17" s="541"/>
      <c r="W17" s="69"/>
      <c r="X17" s="69"/>
    </row>
    <row r="18" spans="2:28" x14ac:dyDescent="0.25">
      <c r="B18" s="150"/>
      <c r="C18" s="13" t="s">
        <v>675</v>
      </c>
      <c r="D18" s="217"/>
      <c r="E18" s="232"/>
      <c r="F18" s="13"/>
      <c r="H18" s="217"/>
      <c r="I18" s="13" t="s">
        <v>676</v>
      </c>
      <c r="J18" s="217"/>
      <c r="K18" s="11"/>
      <c r="L18" s="11"/>
      <c r="M18" s="192"/>
      <c r="N18" s="13"/>
      <c r="O18" s="13" t="s">
        <v>6</v>
      </c>
      <c r="P18" s="13"/>
      <c r="Q18" s="217"/>
      <c r="R18" s="441"/>
      <c r="S18" s="30"/>
      <c r="T18" s="30"/>
      <c r="U18" s="541"/>
      <c r="V18" s="150"/>
      <c r="W18" s="69"/>
      <c r="X18" s="69"/>
    </row>
    <row r="19" spans="2:28" s="12" customFormat="1" ht="15" customHeight="1" x14ac:dyDescent="0.25">
      <c r="B19" s="442"/>
      <c r="C19" s="1702"/>
      <c r="D19" s="2236"/>
      <c r="E19" s="2236"/>
      <c r="F19" s="2236"/>
      <c r="G19" s="2237"/>
      <c r="I19" s="1702"/>
      <c r="J19" s="1703"/>
      <c r="K19" s="1703"/>
      <c r="L19" s="1703"/>
      <c r="M19" s="2220"/>
      <c r="N19" s="4"/>
      <c r="O19" s="1693"/>
      <c r="P19" s="1694"/>
      <c r="Q19" s="1694"/>
      <c r="R19" s="1694"/>
      <c r="S19" s="1694"/>
      <c r="T19" s="1695"/>
      <c r="U19" s="542"/>
      <c r="W19" s="71"/>
      <c r="X19" s="71"/>
      <c r="AB19" s="71"/>
    </row>
    <row r="20" spans="2:28" ht="4.5" customHeight="1" x14ac:dyDescent="0.25">
      <c r="B20" s="150"/>
      <c r="U20" s="541"/>
      <c r="W20" s="69"/>
      <c r="X20" s="69"/>
    </row>
    <row r="21" spans="2:28" x14ac:dyDescent="0.25">
      <c r="B21" s="150"/>
      <c r="C21" s="13" t="s">
        <v>12</v>
      </c>
      <c r="F21" s="13" t="s">
        <v>677</v>
      </c>
      <c r="I21" s="13" t="s">
        <v>678</v>
      </c>
      <c r="J21" s="13"/>
      <c r="K21" s="13"/>
      <c r="L21" s="13"/>
      <c r="M21" s="13" t="s">
        <v>7</v>
      </c>
      <c r="N21" s="13"/>
      <c r="O21" s="13"/>
      <c r="P21" s="217"/>
      <c r="Q21" s="217"/>
      <c r="R21" s="441"/>
      <c r="S21" s="30"/>
      <c r="T21" s="30"/>
      <c r="U21" s="541"/>
      <c r="W21" s="69"/>
      <c r="X21" s="69"/>
    </row>
    <row r="22" spans="2:28" ht="15" customHeight="1" x14ac:dyDescent="0.25">
      <c r="B22" s="150"/>
      <c r="C22" s="1693"/>
      <c r="D22" s="1695"/>
      <c r="E22" s="436"/>
      <c r="F22" s="1693"/>
      <c r="G22" s="1695"/>
      <c r="I22" s="1693"/>
      <c r="J22" s="1694"/>
      <c r="K22" s="1695"/>
      <c r="L22" s="71"/>
      <c r="M22" s="1693"/>
      <c r="N22" s="1694"/>
      <c r="O22" s="1695"/>
      <c r="P22" s="71"/>
      <c r="Q22" s="71"/>
      <c r="R22" s="71"/>
      <c r="S22" s="71"/>
      <c r="T22" s="71"/>
      <c r="U22" s="541"/>
      <c r="W22" s="69"/>
      <c r="X22" s="69"/>
    </row>
    <row r="23" spans="2:28" ht="6" customHeight="1" x14ac:dyDescent="0.25">
      <c r="B23" s="150"/>
      <c r="C23" s="12"/>
      <c r="D23" s="217"/>
      <c r="E23" s="232"/>
      <c r="F23" s="232"/>
      <c r="G23" s="217"/>
      <c r="H23" s="217"/>
      <c r="I23" s="217"/>
      <c r="J23" s="217"/>
      <c r="K23" s="11"/>
      <c r="L23" s="11"/>
      <c r="M23" s="192"/>
      <c r="N23" s="227"/>
      <c r="O23" s="443"/>
      <c r="P23" s="217"/>
      <c r="Q23" s="217"/>
      <c r="R23" s="217"/>
      <c r="S23" s="217"/>
      <c r="T23" s="217"/>
      <c r="U23" s="541"/>
      <c r="W23" s="69"/>
      <c r="X23" s="69"/>
    </row>
    <row r="24" spans="2:28" x14ac:dyDescent="0.25">
      <c r="B24" s="150"/>
      <c r="C24" s="26" t="s">
        <v>323</v>
      </c>
      <c r="D24" s="27"/>
      <c r="E24" s="27"/>
      <c r="F24" s="27"/>
      <c r="G24" s="27"/>
      <c r="H24" s="27"/>
      <c r="I24" s="27"/>
      <c r="J24" s="27"/>
      <c r="K24" s="27"/>
      <c r="L24" s="27"/>
      <c r="M24" s="27"/>
      <c r="N24" s="27"/>
      <c r="O24" s="27"/>
      <c r="P24" s="27"/>
      <c r="Q24" s="27"/>
      <c r="R24" s="27"/>
      <c r="S24" s="27"/>
      <c r="T24" s="27"/>
      <c r="U24" s="543"/>
      <c r="W24" s="69"/>
      <c r="X24" s="69"/>
    </row>
    <row r="25" spans="2:28" ht="4.1500000000000004" customHeight="1" x14ac:dyDescent="0.25">
      <c r="B25" s="150"/>
      <c r="C25" s="444"/>
      <c r="D25" s="22"/>
      <c r="E25" s="22"/>
      <c r="F25" s="22"/>
      <c r="G25" s="22"/>
      <c r="H25" s="22"/>
      <c r="I25" s="22"/>
      <c r="J25" s="22"/>
      <c r="K25" s="22"/>
      <c r="L25" s="22"/>
      <c r="M25" s="22"/>
      <c r="N25" s="22"/>
      <c r="O25" s="22"/>
      <c r="P25" s="22"/>
      <c r="Q25" s="22"/>
      <c r="R25" s="22"/>
      <c r="S25" s="22"/>
      <c r="T25" s="22"/>
      <c r="U25" s="543"/>
      <c r="W25" s="69"/>
      <c r="X25" s="69"/>
    </row>
    <row r="26" spans="2:28" ht="15" customHeight="1" x14ac:dyDescent="0.25">
      <c r="B26" s="150"/>
      <c r="C26" s="45" t="s">
        <v>102</v>
      </c>
      <c r="E26" s="1708"/>
      <c r="F26" s="2248"/>
      <c r="G26" s="1727"/>
      <c r="H26" s="1581" t="s">
        <v>679</v>
      </c>
      <c r="I26" s="1581"/>
      <c r="J26" s="1581"/>
      <c r="K26" s="1387"/>
      <c r="M26" s="45" t="s">
        <v>680</v>
      </c>
      <c r="N26" s="40"/>
      <c r="O26" s="40"/>
      <c r="Q26" s="40"/>
      <c r="U26" s="541"/>
      <c r="W26" s="69">
        <v>0</v>
      </c>
      <c r="X26" s="69"/>
    </row>
    <row r="27" spans="2:28" ht="4.1500000000000004" customHeight="1" x14ac:dyDescent="0.25">
      <c r="B27" s="150"/>
      <c r="C27" s="445"/>
      <c r="N27" s="40"/>
      <c r="U27" s="541"/>
      <c r="W27" s="69"/>
      <c r="X27" s="69"/>
    </row>
    <row r="28" spans="2:28" s="12" customFormat="1" ht="15" customHeight="1" x14ac:dyDescent="0.25">
      <c r="B28" s="442"/>
      <c r="C28" s="1731" t="s">
        <v>681</v>
      </c>
      <c r="D28" s="1731"/>
      <c r="E28" s="1731"/>
      <c r="F28" s="1731"/>
      <c r="G28" s="1731"/>
      <c r="J28" s="446" t="s">
        <v>682</v>
      </c>
      <c r="K28" s="133"/>
      <c r="L28" s="45"/>
      <c r="M28" s="45"/>
      <c r="N28" s="40"/>
      <c r="O28" s="40" t="s">
        <v>683</v>
      </c>
      <c r="P28" s="1693"/>
      <c r="Q28" s="1694"/>
      <c r="R28" s="1694"/>
      <c r="S28" s="1694"/>
      <c r="T28" s="1695"/>
      <c r="U28" s="542"/>
      <c r="W28" s="71"/>
      <c r="X28" s="71"/>
      <c r="AB28" s="71"/>
    </row>
    <row r="29" spans="2:28" s="12" customFormat="1" ht="4.1500000000000004" customHeight="1" x14ac:dyDescent="0.25">
      <c r="B29" s="442"/>
      <c r="C29" s="1731"/>
      <c r="D29" s="1731"/>
      <c r="E29" s="1731"/>
      <c r="F29" s="1731"/>
      <c r="G29" s="1731"/>
      <c r="K29" s="133"/>
      <c r="L29" s="45"/>
      <c r="M29" s="40"/>
      <c r="N29" s="40"/>
      <c r="O29" s="40"/>
      <c r="Q29" s="217"/>
      <c r="R29" s="217"/>
      <c r="S29" s="217"/>
      <c r="U29" s="542"/>
      <c r="W29" s="71" t="b">
        <v>0</v>
      </c>
      <c r="X29" s="71"/>
      <c r="AB29" s="71"/>
    </row>
    <row r="30" spans="2:28" s="12" customFormat="1" ht="15" customHeight="1" x14ac:dyDescent="0.25">
      <c r="B30" s="442"/>
      <c r="C30" s="1731"/>
      <c r="D30" s="1731"/>
      <c r="E30" s="1731"/>
      <c r="F30" s="1731"/>
      <c r="G30" s="1731"/>
      <c r="K30" s="133"/>
      <c r="L30" s="13"/>
      <c r="N30" s="227"/>
      <c r="O30" s="40" t="s">
        <v>684</v>
      </c>
      <c r="P30" s="1693"/>
      <c r="Q30" s="1694"/>
      <c r="R30" s="1694"/>
      <c r="S30" s="1694"/>
      <c r="T30" s="1695"/>
      <c r="U30" s="542"/>
      <c r="W30" s="71"/>
      <c r="X30" s="71"/>
      <c r="AB30" s="71"/>
    </row>
    <row r="31" spans="2:28" s="12" customFormat="1" ht="8.4499999999999993" customHeight="1" x14ac:dyDescent="0.25">
      <c r="B31" s="442"/>
      <c r="C31" s="445"/>
      <c r="E31" s="13"/>
      <c r="F31" s="13"/>
      <c r="K31" s="133"/>
      <c r="L31" s="13"/>
      <c r="N31" s="227"/>
      <c r="O31" s="40"/>
      <c r="P31" s="447"/>
      <c r="Q31" s="447"/>
      <c r="R31" s="447"/>
      <c r="S31" s="447"/>
      <c r="T31" s="447"/>
      <c r="U31" s="542"/>
      <c r="W31" s="71"/>
      <c r="X31" s="71"/>
      <c r="AB31" s="71"/>
    </row>
    <row r="32" spans="2:28" s="12" customFormat="1" ht="16.5" customHeight="1" x14ac:dyDescent="0.25">
      <c r="B32" s="442"/>
      <c r="C32" s="445"/>
      <c r="D32" s="436"/>
      <c r="E32" s="436"/>
      <c r="F32" s="436"/>
      <c r="G32" s="436"/>
      <c r="H32" s="436"/>
      <c r="I32" s="436"/>
      <c r="J32" s="436"/>
      <c r="K32" s="13"/>
      <c r="L32" s="13" t="s">
        <v>685</v>
      </c>
      <c r="M32" s="436"/>
      <c r="N32" s="436"/>
      <c r="O32" s="436"/>
      <c r="P32" s="45"/>
      <c r="Q32" s="217"/>
      <c r="R32" s="71"/>
      <c r="S32" s="436"/>
      <c r="T32" s="436"/>
      <c r="U32" s="542"/>
      <c r="W32" s="71"/>
      <c r="X32" s="71"/>
      <c r="AB32" s="71"/>
    </row>
    <row r="33" spans="2:39" s="12" customFormat="1" ht="15" customHeight="1" x14ac:dyDescent="0.25">
      <c r="B33" s="442"/>
      <c r="C33" s="445" t="s">
        <v>0</v>
      </c>
      <c r="D33" s="436"/>
      <c r="E33" s="436"/>
      <c r="F33" s="436"/>
      <c r="G33" s="436"/>
      <c r="H33" s="436"/>
      <c r="I33" s="436"/>
      <c r="J33" s="436"/>
      <c r="K33" s="71"/>
      <c r="L33" s="1693"/>
      <c r="M33" s="1694"/>
      <c r="N33" s="1694"/>
      <c r="O33" s="1694"/>
      <c r="P33" s="1694"/>
      <c r="Q33" s="1694"/>
      <c r="R33" s="1694"/>
      <c r="S33" s="1694"/>
      <c r="T33" s="1695"/>
      <c r="U33" s="542"/>
      <c r="W33" s="71"/>
      <c r="X33" s="71"/>
      <c r="AB33" s="71"/>
    </row>
    <row r="34" spans="2:39" s="12" customFormat="1" ht="3" customHeight="1" x14ac:dyDescent="0.25">
      <c r="B34" s="442"/>
      <c r="U34" s="542"/>
      <c r="W34" s="71"/>
      <c r="X34" s="71"/>
      <c r="AB34" s="71"/>
    </row>
    <row r="35" spans="2:39" s="12" customFormat="1" ht="4.5" customHeight="1" x14ac:dyDescent="0.25">
      <c r="B35" s="14"/>
      <c r="C35" s="15"/>
      <c r="D35" s="15"/>
      <c r="E35" s="15"/>
      <c r="F35" s="15"/>
      <c r="G35" s="15"/>
      <c r="H35" s="15"/>
      <c r="I35" s="15"/>
      <c r="J35" s="15"/>
      <c r="K35" s="15"/>
      <c r="L35" s="15"/>
      <c r="M35" s="15"/>
      <c r="N35" s="15"/>
      <c r="O35" s="15"/>
      <c r="P35" s="15"/>
      <c r="Q35" s="15"/>
      <c r="R35" s="15"/>
      <c r="S35" s="15"/>
      <c r="T35" s="15"/>
      <c r="U35" s="544"/>
      <c r="W35" s="71"/>
      <c r="X35" s="71"/>
      <c r="AB35" s="71"/>
    </row>
    <row r="36" spans="2:39" ht="9" customHeight="1" x14ac:dyDescent="0.25">
      <c r="U36" s="113"/>
      <c r="W36" s="69"/>
      <c r="X36" s="69"/>
    </row>
    <row r="37" spans="2:39" ht="9" customHeight="1" x14ac:dyDescent="0.25">
      <c r="B37" s="9"/>
      <c r="C37" s="10"/>
      <c r="D37" s="10"/>
      <c r="E37" s="10"/>
      <c r="F37" s="10"/>
      <c r="G37" s="10"/>
      <c r="H37" s="10"/>
      <c r="I37" s="10"/>
      <c r="J37" s="10"/>
      <c r="K37" s="10"/>
      <c r="L37" s="10"/>
      <c r="M37" s="10"/>
      <c r="N37" s="10"/>
      <c r="O37" s="10"/>
      <c r="P37" s="10"/>
      <c r="Q37" s="10"/>
      <c r="R37" s="10"/>
      <c r="S37" s="10"/>
      <c r="T37" s="10"/>
      <c r="U37" s="157"/>
      <c r="W37" s="69"/>
      <c r="X37" s="69"/>
    </row>
    <row r="38" spans="2:39" x14ac:dyDescent="0.25">
      <c r="B38" s="150"/>
      <c r="C38" s="243" t="s">
        <v>222</v>
      </c>
      <c r="M38" s="45" t="s">
        <v>297</v>
      </c>
      <c r="R38" s="561"/>
      <c r="S38" s="562"/>
      <c r="T38" s="562"/>
      <c r="U38" s="143"/>
      <c r="W38" s="69"/>
      <c r="X38" s="69"/>
    </row>
    <row r="39" spans="2:39" ht="14.25" customHeight="1" x14ac:dyDescent="0.25">
      <c r="B39" s="150"/>
      <c r="C39" s="178" t="s">
        <v>173</v>
      </c>
      <c r="M39" s="12" t="s">
        <v>221</v>
      </c>
      <c r="R39" s="12"/>
      <c r="S39" s="35"/>
      <c r="T39" s="35"/>
      <c r="U39" s="143"/>
      <c r="W39" s="69"/>
      <c r="X39" s="69"/>
    </row>
    <row r="40" spans="2:39" ht="15" customHeight="1" x14ac:dyDescent="0.25">
      <c r="B40" s="150"/>
      <c r="C40" s="31" t="s">
        <v>212</v>
      </c>
      <c r="D40" s="12"/>
      <c r="E40" s="12"/>
      <c r="F40" s="31" t="s">
        <v>15</v>
      </c>
      <c r="G40" s="12"/>
      <c r="H40" s="12"/>
      <c r="I40" s="12"/>
      <c r="J40" s="12"/>
      <c r="K40" s="31" t="s">
        <v>14</v>
      </c>
      <c r="L40" s="12"/>
      <c r="M40" s="12" t="s">
        <v>217</v>
      </c>
      <c r="N40" s="12"/>
      <c r="O40" s="12"/>
      <c r="P40" s="12"/>
      <c r="Q40" s="12"/>
      <c r="R40" s="12"/>
      <c r="S40" s="12"/>
      <c r="T40" s="12"/>
      <c r="U40" s="143"/>
      <c r="W40" s="69"/>
      <c r="X40" s="69"/>
    </row>
    <row r="41" spans="2:39" ht="15" customHeight="1" x14ac:dyDescent="0.25">
      <c r="B41" s="150"/>
      <c r="C41" s="31" t="s">
        <v>89</v>
      </c>
      <c r="D41" s="12"/>
      <c r="E41" s="12"/>
      <c r="F41" s="12" t="s">
        <v>215</v>
      </c>
      <c r="G41" s="12"/>
      <c r="H41" s="12"/>
      <c r="I41" s="12"/>
      <c r="J41" s="12"/>
      <c r="K41" s="12" t="s">
        <v>214</v>
      </c>
      <c r="L41" s="12"/>
      <c r="M41" s="12" t="s">
        <v>218</v>
      </c>
      <c r="N41" s="12"/>
      <c r="O41" s="12"/>
      <c r="P41" s="12"/>
      <c r="Q41" s="12"/>
      <c r="R41" s="12"/>
      <c r="S41" s="12"/>
      <c r="T41" s="12"/>
      <c r="U41" s="143"/>
      <c r="W41" s="69"/>
      <c r="X41" s="69"/>
    </row>
    <row r="42" spans="2:39" ht="15" customHeight="1" x14ac:dyDescent="0.25">
      <c r="B42" s="150"/>
      <c r="C42" s="31" t="s">
        <v>213</v>
      </c>
      <c r="D42" s="12"/>
      <c r="E42" s="12"/>
      <c r="F42" s="31" t="s">
        <v>13</v>
      </c>
      <c r="G42" s="12"/>
      <c r="H42" s="12"/>
      <c r="I42" s="12"/>
      <c r="J42" s="12"/>
      <c r="K42" s="12" t="s">
        <v>174</v>
      </c>
      <c r="L42" s="12"/>
      <c r="M42" s="12" t="s">
        <v>219</v>
      </c>
      <c r="N42" s="12"/>
      <c r="O42" s="12"/>
      <c r="P42" s="12"/>
      <c r="Q42" s="12"/>
      <c r="R42" s="12"/>
      <c r="S42" s="12"/>
      <c r="T42" s="12"/>
      <c r="U42" s="143"/>
      <c r="W42" s="69"/>
      <c r="X42" s="69"/>
    </row>
    <row r="43" spans="2:39" ht="15" customHeight="1" x14ac:dyDescent="0.25">
      <c r="B43" s="150"/>
      <c r="C43" s="12" t="s">
        <v>71</v>
      </c>
      <c r="D43" s="12"/>
      <c r="E43" s="12"/>
      <c r="F43" s="12" t="s">
        <v>72</v>
      </c>
      <c r="G43" s="12"/>
      <c r="H43" s="12"/>
      <c r="I43" s="12"/>
      <c r="J43" s="12"/>
      <c r="K43" s="31" t="s">
        <v>355</v>
      </c>
      <c r="L43" s="12"/>
      <c r="M43" s="12" t="s">
        <v>216</v>
      </c>
      <c r="N43" s="12"/>
      <c r="O43" s="12"/>
      <c r="P43" s="12"/>
      <c r="Q43" s="12"/>
      <c r="R43" s="12"/>
      <c r="S43" s="12"/>
      <c r="T43" s="12"/>
      <c r="U43" s="143"/>
      <c r="W43" s="69"/>
      <c r="X43" s="69"/>
    </row>
    <row r="44" spans="2:39" ht="14.25" customHeight="1" x14ac:dyDescent="0.25">
      <c r="B44" s="150"/>
      <c r="C44" s="31" t="s">
        <v>104</v>
      </c>
      <c r="D44" s="12"/>
      <c r="E44" s="12"/>
      <c r="F44" s="31"/>
      <c r="G44" s="12"/>
      <c r="H44" s="12"/>
      <c r="I44" s="12"/>
      <c r="J44" s="12"/>
      <c r="K44" s="12"/>
      <c r="L44" s="12"/>
      <c r="M44" s="12" t="s">
        <v>641</v>
      </c>
      <c r="N44" s="12"/>
      <c r="O44" s="12"/>
      <c r="P44" s="12"/>
      <c r="Q44" s="12"/>
      <c r="R44" s="12"/>
      <c r="S44" s="12"/>
      <c r="T44" s="12"/>
      <c r="U44" s="143"/>
      <c r="W44" s="69"/>
      <c r="X44" s="69"/>
    </row>
    <row r="45" spans="2:39" ht="15.75" customHeight="1" x14ac:dyDescent="0.25">
      <c r="B45" s="19"/>
      <c r="C45" s="20"/>
      <c r="D45" s="20"/>
      <c r="E45" s="20"/>
      <c r="F45" s="20"/>
      <c r="G45" s="20"/>
      <c r="H45" s="20"/>
      <c r="I45" s="20"/>
      <c r="J45" s="20"/>
      <c r="K45" s="20"/>
      <c r="L45" s="20"/>
      <c r="M45" s="244" t="s">
        <v>220</v>
      </c>
      <c r="N45" s="15"/>
      <c r="O45" s="15"/>
      <c r="P45" s="15"/>
      <c r="Q45" s="20"/>
      <c r="R45" s="20"/>
      <c r="S45" s="20"/>
      <c r="T45" s="20"/>
      <c r="U45" s="158"/>
      <c r="W45" s="69"/>
      <c r="X45" s="69"/>
    </row>
    <row r="46" spans="2:39" ht="5.25" customHeight="1" x14ac:dyDescent="0.25">
      <c r="W46" s="69"/>
      <c r="X46" s="69"/>
    </row>
    <row r="47" spans="2:39" ht="4.5" customHeight="1" x14ac:dyDescent="0.25">
      <c r="W47" s="69"/>
      <c r="X47" s="69"/>
      <c r="AL47" s="11"/>
      <c r="AM47" s="11"/>
    </row>
    <row r="48" spans="2:39" ht="8.25" customHeight="1" x14ac:dyDescent="0.25">
      <c r="B48" s="9"/>
      <c r="C48" s="10"/>
      <c r="D48" s="10"/>
      <c r="E48" s="10"/>
      <c r="F48" s="10"/>
      <c r="G48" s="10"/>
      <c r="H48" s="10"/>
      <c r="I48" s="10"/>
      <c r="J48" s="10"/>
      <c r="K48" s="10"/>
      <c r="L48" s="10"/>
      <c r="M48" s="10"/>
      <c r="N48" s="10"/>
      <c r="O48" s="10"/>
      <c r="P48" s="10"/>
      <c r="Q48" s="10"/>
      <c r="R48" s="10"/>
      <c r="S48" s="10"/>
      <c r="T48" s="10"/>
      <c r="U48" s="157"/>
      <c r="W48" s="69"/>
      <c r="X48" s="69"/>
      <c r="AL48" s="11"/>
      <c r="AM48" s="11"/>
    </row>
    <row r="49" spans="2:43" x14ac:dyDescent="0.25">
      <c r="B49" s="150"/>
      <c r="C49" s="26" t="s">
        <v>41</v>
      </c>
      <c r="D49" s="27"/>
      <c r="E49" s="27"/>
      <c r="F49" s="27"/>
      <c r="G49" s="27"/>
      <c r="H49" s="27"/>
      <c r="I49" s="27"/>
      <c r="J49" s="27"/>
      <c r="K49" s="27"/>
      <c r="L49" s="27"/>
      <c r="M49" s="27"/>
      <c r="N49" s="27"/>
      <c r="O49" s="27"/>
      <c r="P49" s="27"/>
      <c r="Q49" s="27"/>
      <c r="R49" s="27"/>
      <c r="S49" s="27"/>
      <c r="T49" s="27"/>
      <c r="U49" s="143"/>
      <c r="W49" s="69"/>
      <c r="X49" s="69"/>
      <c r="AL49" s="11"/>
      <c r="AM49" s="11"/>
    </row>
    <row r="50" spans="2:43" ht="6" customHeight="1" x14ac:dyDescent="0.25">
      <c r="B50" s="150"/>
      <c r="U50" s="143"/>
      <c r="W50" s="69"/>
      <c r="X50" s="69"/>
      <c r="AL50" s="11"/>
      <c r="AM50" s="11"/>
    </row>
    <row r="51" spans="2:43" ht="18" customHeight="1" x14ac:dyDescent="0.25">
      <c r="B51" s="150"/>
      <c r="C51" s="16"/>
      <c r="D51" s="107" t="s">
        <v>16</v>
      </c>
      <c r="E51" s="17"/>
      <c r="F51" s="17"/>
      <c r="G51" s="17"/>
      <c r="H51" s="34"/>
      <c r="I51" s="34"/>
      <c r="J51" s="29"/>
      <c r="K51" s="34"/>
      <c r="L51" s="29"/>
      <c r="M51" s="29"/>
      <c r="N51" s="18"/>
      <c r="O51" s="2212">
        <v>11710</v>
      </c>
      <c r="P51" s="1700"/>
      <c r="Q51" s="1701"/>
      <c r="R51" s="2212" t="str">
        <f>IF(U$51=1,O51,"")</f>
        <v/>
      </c>
      <c r="S51" s="2213"/>
      <c r="T51" s="2214"/>
      <c r="U51" s="1">
        <v>0</v>
      </c>
      <c r="W51" s="69"/>
      <c r="X51" s="69"/>
      <c r="Y51" s="262"/>
      <c r="Z51" s="37"/>
      <c r="AL51" s="11"/>
      <c r="AM51" s="11"/>
    </row>
    <row r="52" spans="2:43" ht="18" customHeight="1" x14ac:dyDescent="0.25">
      <c r="B52" s="150"/>
      <c r="C52" s="16"/>
      <c r="D52" s="107" t="s">
        <v>19</v>
      </c>
      <c r="E52" s="17"/>
      <c r="F52" s="17"/>
      <c r="G52" s="17"/>
      <c r="H52" s="17"/>
      <c r="I52" s="17"/>
      <c r="J52" s="17"/>
      <c r="K52" s="18"/>
      <c r="L52" s="18"/>
      <c r="M52" s="18"/>
      <c r="N52" s="18"/>
      <c r="O52" s="2212">
        <v>12230</v>
      </c>
      <c r="P52" s="1700"/>
      <c r="Q52" s="1701"/>
      <c r="R52" s="2212" t="str">
        <f>IF(U$51=2,O52,"")</f>
        <v/>
      </c>
      <c r="S52" s="2213"/>
      <c r="T52" s="2214"/>
      <c r="U52" s="1"/>
      <c r="W52" s="69"/>
      <c r="X52" s="69"/>
      <c r="Y52" s="262"/>
      <c r="Z52" s="37"/>
      <c r="AL52" s="11"/>
      <c r="AM52" s="267"/>
      <c r="AN52" s="267"/>
      <c r="AO52" s="267"/>
      <c r="AP52" s="267"/>
      <c r="AQ52" s="267"/>
    </row>
    <row r="53" spans="2:43" ht="7.5" customHeight="1" x14ac:dyDescent="0.25">
      <c r="B53" s="19"/>
      <c r="C53" s="20"/>
      <c r="D53" s="20"/>
      <c r="E53" s="20"/>
      <c r="F53" s="20"/>
      <c r="G53" s="20"/>
      <c r="H53" s="20"/>
      <c r="I53" s="20"/>
      <c r="J53" s="20"/>
      <c r="K53" s="20"/>
      <c r="L53" s="20"/>
      <c r="M53" s="20"/>
      <c r="N53" s="20"/>
      <c r="O53" s="36"/>
      <c r="P53" s="36"/>
      <c r="Q53" s="36"/>
      <c r="R53" s="20"/>
      <c r="S53" s="20"/>
      <c r="T53" s="20"/>
      <c r="U53" s="3"/>
      <c r="W53" s="69"/>
      <c r="X53" s="69"/>
      <c r="AL53" s="11"/>
      <c r="AM53" s="267"/>
      <c r="AN53" s="267"/>
      <c r="AO53" s="267"/>
      <c r="AP53" s="267"/>
      <c r="AQ53" s="267"/>
    </row>
    <row r="54" spans="2:43" ht="7.5" customHeight="1" x14ac:dyDescent="0.25">
      <c r="O54" s="37"/>
      <c r="P54" s="37"/>
      <c r="Q54" s="37"/>
      <c r="U54" s="69"/>
      <c r="W54" s="69"/>
      <c r="X54" s="69"/>
      <c r="AL54" s="11"/>
      <c r="AM54" s="267"/>
      <c r="AN54" s="267"/>
      <c r="AO54" s="267"/>
      <c r="AP54" s="267"/>
      <c r="AQ54" s="267"/>
    </row>
    <row r="55" spans="2:43" ht="8.25" customHeight="1" x14ac:dyDescent="0.25">
      <c r="B55" s="9"/>
      <c r="C55" s="10"/>
      <c r="D55" s="10"/>
      <c r="E55" s="10"/>
      <c r="F55" s="10"/>
      <c r="G55" s="10"/>
      <c r="H55" s="10"/>
      <c r="I55" s="10"/>
      <c r="J55" s="10"/>
      <c r="K55" s="10"/>
      <c r="L55" s="10"/>
      <c r="M55" s="10"/>
      <c r="N55" s="10"/>
      <c r="O55" s="38"/>
      <c r="P55" s="38"/>
      <c r="Q55" s="38"/>
      <c r="R55" s="10"/>
      <c r="S55" s="10"/>
      <c r="T55" s="10"/>
      <c r="U55" s="157"/>
      <c r="W55" s="69"/>
      <c r="X55" s="69"/>
      <c r="AL55" s="11"/>
      <c r="AM55" s="267"/>
      <c r="AN55" s="267"/>
      <c r="AO55" s="267"/>
      <c r="AP55" s="267"/>
      <c r="AQ55" s="267"/>
    </row>
    <row r="56" spans="2:43" x14ac:dyDescent="0.25">
      <c r="B56" s="150"/>
      <c r="C56" s="26" t="s">
        <v>171</v>
      </c>
      <c r="D56" s="27"/>
      <c r="E56" s="27"/>
      <c r="F56" s="27"/>
      <c r="G56" s="27"/>
      <c r="H56" s="27"/>
      <c r="I56" s="27"/>
      <c r="J56" s="27"/>
      <c r="K56" s="27"/>
      <c r="L56" s="27"/>
      <c r="M56" s="27"/>
      <c r="N56" s="27"/>
      <c r="O56" s="39"/>
      <c r="P56" s="39"/>
      <c r="Q56" s="39"/>
      <c r="R56" s="27"/>
      <c r="S56" s="27"/>
      <c r="T56" s="27"/>
      <c r="U56" s="143"/>
      <c r="W56" s="69"/>
      <c r="X56" s="69"/>
      <c r="AL56" s="11"/>
      <c r="AM56" s="267"/>
      <c r="AN56" s="267"/>
      <c r="AO56" s="267"/>
      <c r="AP56" s="267"/>
      <c r="AQ56" s="267"/>
    </row>
    <row r="57" spans="2:43" ht="6" customHeight="1" x14ac:dyDescent="0.25">
      <c r="B57" s="150"/>
      <c r="O57" s="37"/>
      <c r="P57" s="37"/>
      <c r="Q57" s="37"/>
      <c r="U57" s="143"/>
      <c r="W57" s="69"/>
      <c r="X57" s="69"/>
      <c r="AL57" s="11"/>
      <c r="AM57" s="267"/>
      <c r="AN57" s="267"/>
      <c r="AO57" s="267"/>
      <c r="AP57" s="267"/>
      <c r="AQ57" s="267"/>
    </row>
    <row r="58" spans="2:43" ht="14.25" customHeight="1" x14ac:dyDescent="0.25">
      <c r="B58" s="150"/>
      <c r="C58" s="13"/>
      <c r="E58" s="40" t="s">
        <v>49</v>
      </c>
      <c r="F58" s="73" t="s">
        <v>44</v>
      </c>
      <c r="G58" s="74" t="s">
        <v>42</v>
      </c>
      <c r="H58" s="2254"/>
      <c r="I58" s="2255"/>
      <c r="J58" s="2255"/>
      <c r="K58" s="2256"/>
      <c r="L58" s="2255"/>
      <c r="M58" s="2255"/>
      <c r="N58" s="2186"/>
      <c r="O58" s="2186"/>
      <c r="P58" s="151"/>
      <c r="Q58" s="151"/>
      <c r="R58" s="1691"/>
      <c r="S58" s="1692"/>
      <c r="T58" s="1692"/>
      <c r="U58" s="143"/>
      <c r="W58" s="69"/>
      <c r="X58" s="69"/>
      <c r="AL58" s="11"/>
      <c r="AM58" s="267"/>
      <c r="AN58" s="267"/>
      <c r="AO58" s="267"/>
      <c r="AP58" s="267"/>
      <c r="AQ58" s="267"/>
    </row>
    <row r="59" spans="2:43" ht="16.5" customHeight="1" x14ac:dyDescent="0.25">
      <c r="B59" s="150"/>
      <c r="C59" s="13"/>
      <c r="E59" s="40" t="s">
        <v>43</v>
      </c>
      <c r="F59" s="626"/>
      <c r="G59" s="779"/>
      <c r="H59" s="1732"/>
      <c r="I59" s="1733"/>
      <c r="J59" s="1733"/>
      <c r="K59" s="2257" t="s">
        <v>338</v>
      </c>
      <c r="L59" s="2186"/>
      <c r="M59" s="2186"/>
      <c r="O59" s="2258" t="str">
        <f>IF(SUM(F59:G63)=0,"",SUM(F59:F63)+ROUNDDOWN(SUM(G59:G63)/12,0)&amp;"'")</f>
        <v/>
      </c>
      <c r="P59" s="2260" t="str">
        <f>IF(SUM(G59:G63)=0,"",SUM(G59:G63)-(ROUNDDOWN((SUM(G59:G63)/12),0)*12)&amp;"""")</f>
        <v/>
      </c>
      <c r="Q59" s="153"/>
      <c r="R59" s="153"/>
      <c r="U59" s="143">
        <v>0</v>
      </c>
      <c r="W59" s="69"/>
      <c r="X59" s="69"/>
      <c r="AL59" s="11"/>
      <c r="AM59" s="267"/>
      <c r="AN59" s="267"/>
      <c r="AO59" s="267"/>
      <c r="AP59" s="267"/>
      <c r="AQ59" s="267"/>
    </row>
    <row r="60" spans="2:43" ht="16.5" customHeight="1" x14ac:dyDescent="0.25">
      <c r="B60" s="150"/>
      <c r="C60" s="13"/>
      <c r="E60" s="40" t="s">
        <v>45</v>
      </c>
      <c r="F60" s="626"/>
      <c r="G60" s="779"/>
      <c r="H60" s="1732"/>
      <c r="I60" s="1733"/>
      <c r="J60" s="1733"/>
      <c r="K60" s="63"/>
      <c r="O60" s="2259"/>
      <c r="P60" s="2261"/>
      <c r="Q60" s="153"/>
      <c r="R60" s="153"/>
      <c r="U60" s="143">
        <v>0</v>
      </c>
      <c r="W60" s="69"/>
      <c r="X60" s="69"/>
      <c r="AM60" s="267"/>
      <c r="AN60" s="267"/>
      <c r="AO60" s="267"/>
      <c r="AP60" s="267"/>
      <c r="AQ60" s="267"/>
    </row>
    <row r="61" spans="2:43" ht="16.5" customHeight="1" x14ac:dyDescent="0.25">
      <c r="B61" s="150"/>
      <c r="C61" s="13"/>
      <c r="E61" s="40" t="s">
        <v>46</v>
      </c>
      <c r="F61" s="626"/>
      <c r="G61" s="779"/>
      <c r="H61" s="1732"/>
      <c r="I61" s="1733"/>
      <c r="J61" s="1733"/>
      <c r="K61" s="63"/>
      <c r="M61" s="40"/>
      <c r="O61" s="219"/>
      <c r="P61" s="101" t="s">
        <v>120</v>
      </c>
      <c r="Q61" s="151"/>
      <c r="R61" s="218"/>
      <c r="U61" s="143">
        <v>0</v>
      </c>
      <c r="W61" s="69"/>
      <c r="X61" s="69"/>
      <c r="AM61" s="267"/>
      <c r="AN61" s="267"/>
      <c r="AO61" s="267"/>
      <c r="AP61" s="267"/>
      <c r="AQ61" s="267"/>
    </row>
    <row r="62" spans="2:43" ht="16.5" customHeight="1" x14ac:dyDescent="0.25">
      <c r="B62" s="150"/>
      <c r="C62" s="13"/>
      <c r="E62" s="40" t="s">
        <v>47</v>
      </c>
      <c r="F62" s="626"/>
      <c r="G62" s="779"/>
      <c r="H62" s="560"/>
      <c r="I62" s="449"/>
      <c r="J62" s="449"/>
      <c r="K62" s="903" t="s">
        <v>23</v>
      </c>
      <c r="L62" s="904" t="s">
        <v>336</v>
      </c>
      <c r="M62" s="905"/>
      <c r="N62" s="905"/>
      <c r="O62" s="905"/>
      <c r="P62" s="905"/>
      <c r="Q62" s="905"/>
      <c r="R62" s="905"/>
      <c r="S62" s="905"/>
      <c r="T62" s="906"/>
      <c r="U62" s="143">
        <v>0</v>
      </c>
      <c r="W62" s="69"/>
      <c r="X62" s="69"/>
      <c r="AM62" s="267"/>
      <c r="AN62" s="267"/>
      <c r="AO62" s="267"/>
      <c r="AP62" s="267"/>
      <c r="AQ62" s="267"/>
    </row>
    <row r="63" spans="2:43" ht="16.5" customHeight="1" x14ac:dyDescent="0.25">
      <c r="B63" s="150"/>
      <c r="C63" s="13"/>
      <c r="E63" s="40" t="s">
        <v>48</v>
      </c>
      <c r="F63" s="626"/>
      <c r="G63" s="779"/>
      <c r="H63" s="560"/>
      <c r="I63" s="449"/>
      <c r="J63" s="13"/>
      <c r="K63" s="907" t="s">
        <v>22</v>
      </c>
      <c r="L63" s="908" t="s">
        <v>337</v>
      </c>
      <c r="M63" s="909"/>
      <c r="N63" s="909"/>
      <c r="O63" s="909"/>
      <c r="P63" s="909"/>
      <c r="Q63" s="909"/>
      <c r="R63" s="909"/>
      <c r="S63" s="909"/>
      <c r="T63" s="910"/>
      <c r="U63" s="143">
        <v>0</v>
      </c>
      <c r="W63" s="69"/>
      <c r="X63" s="69"/>
      <c r="AM63" s="267"/>
      <c r="AN63" s="267"/>
      <c r="AO63" s="267"/>
      <c r="AP63" s="267"/>
      <c r="AQ63" s="267"/>
    </row>
    <row r="64" spans="2:43" ht="16.5" customHeight="1" x14ac:dyDescent="0.25">
      <c r="B64" s="150"/>
      <c r="C64" s="13"/>
      <c r="E64" s="40" t="s">
        <v>20</v>
      </c>
      <c r="F64" s="626"/>
      <c r="G64" s="779"/>
      <c r="H64" s="560"/>
      <c r="I64" s="449"/>
      <c r="U64" s="143">
        <v>0</v>
      </c>
      <c r="W64" s="69"/>
      <c r="X64" s="69"/>
      <c r="AM64" s="267"/>
      <c r="AN64" s="267"/>
      <c r="AO64" s="267"/>
      <c r="AP64" s="267"/>
      <c r="AQ64" s="267"/>
    </row>
    <row r="65" spans="2:44" ht="16.5" customHeight="1" x14ac:dyDescent="0.25">
      <c r="B65" s="150"/>
      <c r="C65" s="13"/>
      <c r="E65" s="40" t="s">
        <v>21</v>
      </c>
      <c r="F65" s="626"/>
      <c r="G65" s="779"/>
      <c r="H65" s="560"/>
      <c r="I65" s="449"/>
      <c r="J65" s="449"/>
      <c r="K65" s="263"/>
      <c r="L65" s="264"/>
      <c r="M65" s="152" t="s">
        <v>356</v>
      </c>
      <c r="N65" s="264"/>
      <c r="O65" s="1637">
        <v>50</v>
      </c>
      <c r="P65" s="2070"/>
      <c r="Q65" s="2071"/>
      <c r="R65" s="1637" t="str">
        <f>IF((F65*12)+G65&lt;=24,"",ROUNDUP(((((F65*12)+G65)-24)/12),0)*O65)</f>
        <v/>
      </c>
      <c r="S65" s="1638"/>
      <c r="T65" s="1639"/>
      <c r="U65" s="143"/>
      <c r="W65" s="69"/>
      <c r="X65" s="69"/>
      <c r="Y65" s="262"/>
      <c r="Z65" s="37"/>
      <c r="AM65" s="267"/>
      <c r="AN65" s="267"/>
      <c r="AO65" s="267"/>
      <c r="AP65" s="267"/>
      <c r="AQ65" s="267"/>
    </row>
    <row r="66" spans="2:44" ht="12.75" customHeight="1" x14ac:dyDescent="0.2">
      <c r="B66" s="150"/>
      <c r="C66" s="13"/>
      <c r="D66" s="13"/>
      <c r="E66" s="40"/>
      <c r="F66" s="71"/>
      <c r="G66" s="71"/>
      <c r="H66" s="159"/>
      <c r="I66" s="71"/>
      <c r="J66" s="160"/>
      <c r="K66" s="209" t="s">
        <v>642</v>
      </c>
      <c r="L66" s="778"/>
      <c r="M66" s="778"/>
      <c r="N66" s="778"/>
      <c r="O66" s="778"/>
      <c r="P66" s="778"/>
      <c r="Q66" s="778"/>
      <c r="R66" s="778"/>
      <c r="S66" s="778"/>
      <c r="T66" s="778"/>
      <c r="U66" s="143"/>
      <c r="W66" s="69"/>
      <c r="X66" s="69"/>
      <c r="AM66" s="267"/>
      <c r="AN66" s="267"/>
      <c r="AO66" s="267"/>
      <c r="AP66" s="267"/>
      <c r="AQ66" s="267"/>
    </row>
    <row r="67" spans="2:44" ht="6.6" customHeight="1" x14ac:dyDescent="0.2">
      <c r="B67" s="150"/>
      <c r="C67" s="13"/>
      <c r="D67" s="13"/>
      <c r="E67" s="40"/>
      <c r="F67" s="71"/>
      <c r="G67" s="71"/>
      <c r="H67" s="159"/>
      <c r="I67" s="71"/>
      <c r="J67" s="160"/>
      <c r="K67" s="11"/>
      <c r="L67" s="911"/>
      <c r="M67" s="911"/>
      <c r="N67" s="911"/>
      <c r="O67" s="911"/>
      <c r="P67" s="911"/>
      <c r="Q67" s="911"/>
      <c r="R67" s="911"/>
      <c r="S67" s="911"/>
      <c r="T67" s="911"/>
      <c r="U67" s="143"/>
      <c r="W67" s="69"/>
      <c r="X67" s="69"/>
      <c r="AM67" s="267"/>
      <c r="AN67" s="267"/>
      <c r="AO67" s="267"/>
      <c r="AP67" s="267"/>
      <c r="AQ67" s="267"/>
    </row>
    <row r="68" spans="2:44" ht="16.5" customHeight="1" x14ac:dyDescent="0.25">
      <c r="B68" s="150"/>
      <c r="C68" s="16"/>
      <c r="D68" s="107" t="s">
        <v>259</v>
      </c>
      <c r="E68" s="17"/>
      <c r="F68" s="17"/>
      <c r="G68" s="17"/>
      <c r="H68" s="34"/>
      <c r="I68" s="34"/>
      <c r="J68" s="29"/>
      <c r="K68" s="34"/>
      <c r="L68" s="29"/>
      <c r="M68" s="29"/>
      <c r="N68" s="18"/>
      <c r="O68" s="679"/>
      <c r="P68" s="1736">
        <v>170</v>
      </c>
      <c r="Q68" s="1737"/>
      <c r="R68" s="1749" t="str">
        <f>IF((F65*12)+G65&lt;=24,"",P68)</f>
        <v/>
      </c>
      <c r="S68" s="1750"/>
      <c r="T68" s="1751"/>
      <c r="U68" s="541" t="b">
        <f>IF(R65&lt;&gt;"",TRUE,FALSE)</f>
        <v>0</v>
      </c>
      <c r="W68" s="69"/>
      <c r="X68" s="69"/>
      <c r="Y68" s="262"/>
      <c r="Z68" s="37"/>
      <c r="AA68" s="69"/>
      <c r="AB68" s="4"/>
      <c r="AL68" s="267"/>
      <c r="AM68" s="267"/>
      <c r="AN68" s="267"/>
      <c r="AO68" s="267"/>
      <c r="AP68" s="267"/>
      <c r="AR68" s="262"/>
    </row>
    <row r="69" spans="2:44" ht="6.6" customHeight="1" x14ac:dyDescent="0.25">
      <c r="B69" s="19"/>
      <c r="C69" s="20"/>
      <c r="D69" s="20"/>
      <c r="E69" s="20"/>
      <c r="F69" s="20"/>
      <c r="G69" s="20"/>
      <c r="H69" s="20"/>
      <c r="I69" s="20"/>
      <c r="J69" s="20"/>
      <c r="K69" s="741"/>
      <c r="L69" s="741"/>
      <c r="M69" s="741"/>
      <c r="N69" s="741"/>
      <c r="O69" s="741"/>
      <c r="P69" s="741"/>
      <c r="Q69" s="741"/>
      <c r="R69" s="741"/>
      <c r="S69" s="741"/>
      <c r="T69" s="741"/>
      <c r="U69" s="550"/>
      <c r="W69" s="69"/>
      <c r="X69" s="69"/>
      <c r="Y69" s="262"/>
      <c r="AA69" s="69"/>
      <c r="AB69" s="4"/>
      <c r="AL69" s="267"/>
      <c r="AM69" s="267"/>
      <c r="AN69" s="267"/>
      <c r="AO69" s="267"/>
      <c r="AP69" s="267"/>
      <c r="AR69" s="262"/>
    </row>
    <row r="70" spans="2:44" ht="6" customHeight="1" x14ac:dyDescent="0.25">
      <c r="U70" s="113"/>
      <c r="W70" s="69"/>
      <c r="X70" s="69"/>
      <c r="Y70" s="262"/>
      <c r="AA70" s="69"/>
      <c r="AB70" s="4"/>
      <c r="AL70" s="267"/>
      <c r="AM70" s="267"/>
      <c r="AN70" s="267"/>
      <c r="AO70" s="267"/>
      <c r="AP70" s="267"/>
      <c r="AR70" s="262"/>
    </row>
    <row r="71" spans="2:44" ht="8.25" customHeight="1" x14ac:dyDescent="0.25">
      <c r="B71" s="9"/>
      <c r="C71" s="10"/>
      <c r="D71" s="10"/>
      <c r="E71" s="10"/>
      <c r="F71" s="10"/>
      <c r="G71" s="10"/>
      <c r="H71" s="10"/>
      <c r="I71" s="10"/>
      <c r="J71" s="10"/>
      <c r="K71" s="10"/>
      <c r="L71" s="10"/>
      <c r="M71" s="10"/>
      <c r="N71" s="10"/>
      <c r="O71" s="38"/>
      <c r="P71" s="38"/>
      <c r="Q71" s="38"/>
      <c r="R71" s="10"/>
      <c r="S71" s="10"/>
      <c r="T71" s="10"/>
      <c r="U71" s="157"/>
      <c r="W71" s="69"/>
      <c r="X71" s="69"/>
      <c r="AM71" s="267"/>
      <c r="AN71" s="267"/>
      <c r="AO71" s="267"/>
      <c r="AP71" s="267"/>
      <c r="AQ71" s="267"/>
    </row>
    <row r="72" spans="2:44" x14ac:dyDescent="0.25">
      <c r="B72" s="150"/>
      <c r="C72" s="26" t="s">
        <v>94</v>
      </c>
      <c r="D72" s="27"/>
      <c r="E72" s="27"/>
      <c r="F72" s="27"/>
      <c r="G72" s="27"/>
      <c r="H72" s="27"/>
      <c r="I72" s="27"/>
      <c r="J72" s="27"/>
      <c r="K72" s="27"/>
      <c r="L72" s="27"/>
      <c r="M72" s="27"/>
      <c r="N72" s="27"/>
      <c r="O72" s="39"/>
      <c r="P72" s="39"/>
      <c r="Q72" s="39"/>
      <c r="R72" s="27"/>
      <c r="S72" s="27"/>
      <c r="T72" s="27"/>
      <c r="U72" s="143"/>
      <c r="W72" s="69"/>
      <c r="X72" s="69"/>
      <c r="AM72" s="267"/>
      <c r="AN72" s="267"/>
      <c r="AO72" s="267"/>
      <c r="AP72" s="267"/>
      <c r="AQ72" s="267"/>
    </row>
    <row r="73" spans="2:44" ht="6" customHeight="1" x14ac:dyDescent="0.25">
      <c r="B73" s="150"/>
      <c r="O73" s="37"/>
      <c r="P73" s="37"/>
      <c r="Q73" s="37"/>
      <c r="U73" s="143"/>
      <c r="W73" s="69"/>
      <c r="X73" s="69"/>
      <c r="AM73" s="267"/>
      <c r="AN73" s="267"/>
      <c r="AO73" s="267"/>
      <c r="AP73" s="267"/>
      <c r="AQ73" s="267"/>
    </row>
    <row r="74" spans="2:44" ht="18" customHeight="1" x14ac:dyDescent="0.25">
      <c r="B74" s="150"/>
      <c r="C74" s="16"/>
      <c r="D74" s="107" t="s">
        <v>246</v>
      </c>
      <c r="E74" s="17"/>
      <c r="F74" s="17"/>
      <c r="G74" s="17"/>
      <c r="H74" s="17"/>
      <c r="I74" s="17"/>
      <c r="J74" s="17"/>
      <c r="K74" s="18"/>
      <c r="L74" s="18"/>
      <c r="M74" s="18"/>
      <c r="N74" s="18"/>
      <c r="O74" s="1637" t="s">
        <v>17</v>
      </c>
      <c r="P74" s="2070"/>
      <c r="Q74" s="2071"/>
      <c r="R74" s="1637" t="str">
        <f>IF(U$74=1,0,"")</f>
        <v/>
      </c>
      <c r="S74" s="1638"/>
      <c r="T74" s="1639"/>
      <c r="U74" s="1">
        <v>0</v>
      </c>
      <c r="W74" s="69"/>
      <c r="X74" s="69"/>
      <c r="AM74" s="267"/>
      <c r="AN74" s="267"/>
      <c r="AO74" s="267"/>
      <c r="AP74" s="267"/>
      <c r="AQ74" s="267"/>
    </row>
    <row r="75" spans="2:44" ht="18" customHeight="1" x14ac:dyDescent="0.25">
      <c r="B75" s="150"/>
      <c r="C75" s="16"/>
      <c r="D75" s="107" t="s">
        <v>247</v>
      </c>
      <c r="E75" s="17"/>
      <c r="F75" s="17"/>
      <c r="G75" s="17"/>
      <c r="H75" s="17"/>
      <c r="I75" s="17"/>
      <c r="J75" s="17"/>
      <c r="K75" s="18"/>
      <c r="L75" s="18"/>
      <c r="M75" s="18"/>
      <c r="N75" s="18"/>
      <c r="O75" s="1637">
        <v>1420</v>
      </c>
      <c r="P75" s="2070"/>
      <c r="Q75" s="2071"/>
      <c r="R75" s="1637" t="str">
        <f>IF(U$74=2,O75,"")</f>
        <v/>
      </c>
      <c r="S75" s="1638"/>
      <c r="T75" s="1639"/>
      <c r="U75" s="143"/>
      <c r="W75" s="69"/>
      <c r="X75" s="69"/>
      <c r="Y75" s="262"/>
      <c r="Z75" s="37"/>
      <c r="AM75" s="267"/>
      <c r="AN75" s="267"/>
      <c r="AO75" s="267"/>
      <c r="AP75" s="267"/>
      <c r="AQ75" s="267"/>
    </row>
    <row r="76" spans="2:44" ht="18" customHeight="1" x14ac:dyDescent="0.25">
      <c r="B76" s="150"/>
      <c r="C76" s="16"/>
      <c r="D76" s="107" t="s">
        <v>248</v>
      </c>
      <c r="E76" s="17"/>
      <c r="F76" s="17"/>
      <c r="G76" s="17"/>
      <c r="H76" s="17"/>
      <c r="I76" s="17"/>
      <c r="J76" s="17"/>
      <c r="K76" s="18"/>
      <c r="L76" s="18"/>
      <c r="M76" s="18"/>
      <c r="N76" s="18"/>
      <c r="O76" s="1637">
        <v>2640</v>
      </c>
      <c r="P76" s="2070"/>
      <c r="Q76" s="2071"/>
      <c r="R76" s="1637" t="str">
        <f>IF(U$74=3,O76,"")</f>
        <v/>
      </c>
      <c r="S76" s="1638"/>
      <c r="T76" s="1639"/>
      <c r="U76" s="143"/>
      <c r="W76" s="69"/>
      <c r="X76" s="69"/>
      <c r="Y76" s="262"/>
      <c r="Z76" s="37"/>
      <c r="AM76" s="267"/>
      <c r="AN76" s="267"/>
      <c r="AO76" s="267"/>
      <c r="AP76" s="267"/>
      <c r="AQ76" s="267"/>
    </row>
    <row r="77" spans="2:44" ht="18" customHeight="1" x14ac:dyDescent="0.25">
      <c r="B77" s="150"/>
      <c r="C77" s="16"/>
      <c r="D77" s="107" t="s">
        <v>249</v>
      </c>
      <c r="E77" s="17"/>
      <c r="F77" s="17"/>
      <c r="G77" s="17"/>
      <c r="H77" s="17"/>
      <c r="I77" s="17"/>
      <c r="J77" s="17"/>
      <c r="K77" s="18"/>
      <c r="L77" s="18"/>
      <c r="M77" s="18"/>
      <c r="N77" s="18"/>
      <c r="O77" s="1637">
        <v>3850</v>
      </c>
      <c r="P77" s="2070"/>
      <c r="Q77" s="2071"/>
      <c r="R77" s="1637" t="str">
        <f>IF(U$74=4,O77,"")</f>
        <v/>
      </c>
      <c r="S77" s="1638"/>
      <c r="T77" s="1639"/>
      <c r="U77" s="143"/>
      <c r="W77" s="69"/>
      <c r="X77" s="69"/>
      <c r="Y77" s="262"/>
      <c r="Z77" s="37"/>
      <c r="AM77" s="267"/>
      <c r="AN77" s="267"/>
      <c r="AO77" s="267"/>
      <c r="AP77" s="267"/>
      <c r="AQ77" s="267"/>
    </row>
    <row r="78" spans="2:44" ht="18" customHeight="1" x14ac:dyDescent="0.25">
      <c r="B78" s="150"/>
      <c r="C78" s="16"/>
      <c r="D78" s="107" t="s">
        <v>250</v>
      </c>
      <c r="E78" s="17"/>
      <c r="F78" s="17"/>
      <c r="G78" s="17"/>
      <c r="H78" s="17"/>
      <c r="I78" s="17"/>
      <c r="J78" s="17"/>
      <c r="K78" s="18"/>
      <c r="L78" s="18"/>
      <c r="M78" s="18"/>
      <c r="N78" s="18"/>
      <c r="O78" s="1637">
        <v>4835</v>
      </c>
      <c r="P78" s="2070"/>
      <c r="Q78" s="2071"/>
      <c r="R78" s="1637" t="str">
        <f>IF(U$74=5,O78,"")</f>
        <v/>
      </c>
      <c r="S78" s="1638"/>
      <c r="T78" s="1639"/>
      <c r="U78" s="143"/>
      <c r="W78" s="69"/>
      <c r="X78" s="69"/>
      <c r="Y78" s="262"/>
      <c r="Z78" s="37"/>
      <c r="AM78" s="267"/>
      <c r="AN78" s="267"/>
      <c r="AO78" s="267"/>
      <c r="AP78" s="267"/>
      <c r="AQ78" s="267"/>
    </row>
    <row r="79" spans="2:44" ht="3.75" customHeight="1" x14ac:dyDescent="0.25">
      <c r="B79" s="150"/>
      <c r="C79" s="13"/>
      <c r="D79" s="13"/>
      <c r="E79" s="12"/>
      <c r="F79" s="12"/>
      <c r="G79" s="12"/>
      <c r="H79" s="12"/>
      <c r="I79" s="12"/>
      <c r="J79" s="12"/>
      <c r="O79" s="224"/>
      <c r="P79" s="151"/>
      <c r="Q79" s="151"/>
      <c r="R79" s="224"/>
      <c r="S79" s="55"/>
      <c r="T79" s="55"/>
      <c r="U79" s="143"/>
      <c r="W79" s="69"/>
      <c r="X79" s="69"/>
      <c r="AM79" s="267"/>
      <c r="AN79" s="267"/>
      <c r="AO79" s="267"/>
      <c r="AP79" s="267"/>
      <c r="AQ79" s="267"/>
    </row>
    <row r="80" spans="2:44" ht="18" customHeight="1" x14ac:dyDescent="0.25">
      <c r="B80" s="150"/>
      <c r="C80" s="13" t="s">
        <v>183</v>
      </c>
      <c r="E80" s="12"/>
      <c r="F80" s="12"/>
      <c r="G80" s="196"/>
      <c r="H80" s="230" t="s">
        <v>184</v>
      </c>
      <c r="J80" s="196"/>
      <c r="K80" s="197" t="s">
        <v>223</v>
      </c>
      <c r="O80" s="224"/>
      <c r="P80" s="151"/>
      <c r="Q80" s="151"/>
      <c r="R80" s="224"/>
      <c r="S80" s="55"/>
      <c r="T80" s="55"/>
      <c r="U80" s="143"/>
      <c r="W80" s="69"/>
      <c r="X80" s="69"/>
      <c r="AM80" s="267"/>
      <c r="AN80" s="267"/>
      <c r="AO80" s="267"/>
      <c r="AP80" s="267"/>
      <c r="AQ80" s="267"/>
    </row>
    <row r="81" spans="2:43" ht="16.149999999999999" customHeight="1" x14ac:dyDescent="0.25">
      <c r="B81" s="19"/>
      <c r="C81" s="2054" t="s">
        <v>1018</v>
      </c>
      <c r="D81" s="2054"/>
      <c r="E81" s="2054"/>
      <c r="F81" s="2054"/>
      <c r="G81" s="2054"/>
      <c r="H81" s="2054"/>
      <c r="I81" s="2054"/>
      <c r="J81" s="2054"/>
      <c r="K81" s="2054"/>
      <c r="L81" s="2054"/>
      <c r="M81" s="2054"/>
      <c r="N81" s="20"/>
      <c r="O81" s="36"/>
      <c r="P81" s="36"/>
      <c r="Q81" s="36"/>
      <c r="R81" s="20"/>
      <c r="S81" s="20"/>
      <c r="T81" s="20"/>
      <c r="U81" s="158"/>
      <c r="W81" s="69"/>
      <c r="X81" s="69"/>
      <c r="AM81" s="267"/>
      <c r="AN81" s="267"/>
      <c r="AO81" s="267"/>
      <c r="AP81" s="267"/>
      <c r="AQ81" s="267"/>
    </row>
    <row r="82" spans="2:43" ht="6.6" customHeight="1" x14ac:dyDescent="0.25">
      <c r="O82" s="37"/>
      <c r="P82" s="37"/>
      <c r="Q82" s="37"/>
      <c r="U82" s="69"/>
      <c r="W82" s="69"/>
      <c r="X82" s="69"/>
      <c r="AM82" s="267"/>
      <c r="AN82" s="267"/>
      <c r="AO82" s="267"/>
      <c r="AP82" s="267"/>
      <c r="AQ82" s="267"/>
    </row>
    <row r="83" spans="2:43" ht="6.4" customHeight="1" x14ac:dyDescent="0.25">
      <c r="B83" s="9"/>
      <c r="C83" s="10"/>
      <c r="D83" s="10"/>
      <c r="E83" s="10"/>
      <c r="F83" s="10"/>
      <c r="G83" s="10"/>
      <c r="H83" s="10"/>
      <c r="I83" s="10"/>
      <c r="J83" s="10"/>
      <c r="K83" s="10"/>
      <c r="L83" s="10"/>
      <c r="M83" s="10"/>
      <c r="N83" s="10"/>
      <c r="O83" s="56"/>
      <c r="P83" s="56"/>
      <c r="Q83" s="56"/>
      <c r="R83" s="53"/>
      <c r="S83" s="53"/>
      <c r="T83" s="53"/>
      <c r="U83" s="2"/>
      <c r="W83" s="69"/>
      <c r="X83" s="69"/>
      <c r="AM83" s="267"/>
      <c r="AN83" s="267"/>
      <c r="AO83" s="267"/>
      <c r="AP83" s="267"/>
      <c r="AQ83" s="267"/>
    </row>
    <row r="84" spans="2:43" x14ac:dyDescent="0.25">
      <c r="B84" s="150"/>
      <c r="C84" s="26" t="s">
        <v>66</v>
      </c>
      <c r="D84" s="27"/>
      <c r="E84" s="27"/>
      <c r="F84" s="27"/>
      <c r="G84" s="27"/>
      <c r="H84" s="27"/>
      <c r="I84" s="27"/>
      <c r="J84" s="27"/>
      <c r="K84" s="27"/>
      <c r="L84" s="27"/>
      <c r="M84" s="27"/>
      <c r="N84" s="27"/>
      <c r="O84" s="57"/>
      <c r="P84" s="57"/>
      <c r="Q84" s="57"/>
      <c r="R84" s="54"/>
      <c r="S84" s="54"/>
      <c r="T84" s="54"/>
      <c r="U84" s="1"/>
      <c r="W84" s="69"/>
      <c r="X84" s="69"/>
      <c r="AM84" s="267"/>
      <c r="AN84" s="267"/>
      <c r="AO84" s="267"/>
      <c r="AP84" s="267"/>
      <c r="AQ84" s="267"/>
    </row>
    <row r="85" spans="2:43" ht="6" customHeight="1" x14ac:dyDescent="0.25">
      <c r="B85" s="150"/>
      <c r="O85" s="37"/>
      <c r="P85" s="37"/>
      <c r="Q85" s="37"/>
      <c r="U85" s="1"/>
      <c r="W85" s="69"/>
      <c r="X85" s="69"/>
      <c r="AM85" s="267"/>
      <c r="AN85" s="267"/>
      <c r="AO85" s="267"/>
      <c r="AP85" s="267"/>
      <c r="AQ85" s="267"/>
    </row>
    <row r="86" spans="2:43" ht="18" customHeight="1" x14ac:dyDescent="0.25">
      <c r="B86" s="150"/>
      <c r="C86" s="84" t="s">
        <v>135</v>
      </c>
      <c r="D86" s="85"/>
      <c r="E86" s="85"/>
      <c r="F86" s="85"/>
      <c r="G86" s="85"/>
      <c r="H86" s="85"/>
      <c r="I86" s="85"/>
      <c r="J86" s="85"/>
      <c r="K86" s="85"/>
      <c r="L86" s="85"/>
      <c r="M86" s="85"/>
      <c r="N86" s="85"/>
      <c r="O86" s="86"/>
      <c r="P86" s="86"/>
      <c r="Q86" s="86"/>
      <c r="R86" s="87"/>
      <c r="S86" s="87"/>
      <c r="T86" s="88"/>
      <c r="U86" s="1">
        <v>0</v>
      </c>
      <c r="W86" s="69"/>
      <c r="X86" s="69"/>
      <c r="AM86" s="267"/>
      <c r="AN86" s="267"/>
      <c r="AO86" s="267"/>
      <c r="AP86" s="267"/>
      <c r="AQ86" s="267"/>
    </row>
    <row r="87" spans="2:43" ht="13.15" customHeight="1" x14ac:dyDescent="0.25">
      <c r="B87" s="150"/>
      <c r="C87" s="89" t="s">
        <v>67</v>
      </c>
      <c r="D87" s="18"/>
      <c r="E87" s="18"/>
      <c r="F87" s="18"/>
      <c r="G87" s="18"/>
      <c r="H87" s="18"/>
      <c r="I87" s="18"/>
      <c r="J87" s="18"/>
      <c r="K87" s="18"/>
      <c r="L87" s="18"/>
      <c r="M87" s="18"/>
      <c r="N87" s="18"/>
      <c r="O87" s="90"/>
      <c r="P87" s="90"/>
      <c r="Q87" s="90"/>
      <c r="R87" s="91"/>
      <c r="S87" s="91"/>
      <c r="T87" s="92"/>
      <c r="U87" s="1"/>
      <c r="W87" s="69"/>
      <c r="X87" s="69"/>
      <c r="AM87" s="267"/>
      <c r="AN87" s="267"/>
      <c r="AO87" s="267"/>
      <c r="AP87" s="267"/>
      <c r="AQ87" s="267"/>
    </row>
    <row r="88" spans="2:43" ht="18" customHeight="1" x14ac:dyDescent="0.25">
      <c r="B88" s="150"/>
      <c r="C88" s="16"/>
      <c r="D88" s="107" t="s">
        <v>80</v>
      </c>
      <c r="E88" s="61" t="s">
        <v>81</v>
      </c>
      <c r="F88" s="17"/>
      <c r="G88" s="61" t="s">
        <v>85</v>
      </c>
      <c r="H88" s="17"/>
      <c r="I88" s="17"/>
      <c r="J88" s="61" t="s">
        <v>82</v>
      </c>
      <c r="K88" s="18"/>
      <c r="L88" s="18"/>
      <c r="M88" s="18"/>
      <c r="N88" s="18"/>
      <c r="O88" s="1637"/>
      <c r="P88" s="2070"/>
      <c r="Q88" s="2071"/>
      <c r="R88" s="1637"/>
      <c r="S88" s="1638"/>
      <c r="T88" s="1639"/>
      <c r="U88" s="1">
        <v>0</v>
      </c>
      <c r="W88" s="69"/>
      <c r="X88" s="69"/>
      <c r="AM88" s="267"/>
      <c r="AN88" s="267"/>
      <c r="AO88" s="267"/>
      <c r="AP88" s="267"/>
      <c r="AQ88" s="267"/>
    </row>
    <row r="89" spans="2:43" ht="18" customHeight="1" x14ac:dyDescent="0.25">
      <c r="B89" s="150"/>
      <c r="C89" s="89"/>
      <c r="D89" s="61"/>
      <c r="E89" s="61" t="s">
        <v>83</v>
      </c>
      <c r="F89" s="61"/>
      <c r="G89" s="50"/>
      <c r="H89" s="50"/>
      <c r="I89" s="17"/>
      <c r="J89" s="17"/>
      <c r="K89" s="18"/>
      <c r="L89" s="18"/>
      <c r="M89" s="18"/>
      <c r="N89" s="18"/>
      <c r="O89" s="1637" t="s">
        <v>17</v>
      </c>
      <c r="P89" s="2070"/>
      <c r="Q89" s="2071"/>
      <c r="R89" s="1749" t="str">
        <f>IF(U89=TRUE,0,"")</f>
        <v/>
      </c>
      <c r="S89" s="2229"/>
      <c r="T89" s="2230"/>
      <c r="U89" s="1" t="b">
        <v>0</v>
      </c>
      <c r="W89" s="69"/>
      <c r="X89" s="69"/>
      <c r="AM89" s="267"/>
      <c r="AN89" s="267"/>
      <c r="AO89" s="267"/>
      <c r="AP89" s="267"/>
      <c r="AQ89" s="267"/>
    </row>
    <row r="90" spans="2:43" ht="18" customHeight="1" x14ac:dyDescent="0.25">
      <c r="B90" s="150"/>
      <c r="C90" s="89"/>
      <c r="D90" s="61"/>
      <c r="E90" s="61" t="s">
        <v>84</v>
      </c>
      <c r="F90" s="61"/>
      <c r="G90" s="50"/>
      <c r="H90" s="50"/>
      <c r="I90" s="17"/>
      <c r="J90" s="17"/>
      <c r="K90" s="18"/>
      <c r="L90" s="18"/>
      <c r="M90" s="18"/>
      <c r="N90" s="18"/>
      <c r="O90" s="1637">
        <v>195</v>
      </c>
      <c r="P90" s="2070"/>
      <c r="Q90" s="2071"/>
      <c r="R90" s="1749" t="str">
        <f>IF(U90=TRUE,O90,"")</f>
        <v/>
      </c>
      <c r="S90" s="2229"/>
      <c r="T90" s="2230"/>
      <c r="U90" s="1" t="b">
        <v>0</v>
      </c>
      <c r="W90" s="69"/>
      <c r="X90" s="69"/>
      <c r="Z90" s="37"/>
      <c r="AM90" s="267"/>
      <c r="AN90" s="267"/>
      <c r="AO90" s="267"/>
      <c r="AP90" s="267"/>
      <c r="AQ90" s="267"/>
    </row>
    <row r="91" spans="2:43" ht="18" customHeight="1" x14ac:dyDescent="0.25">
      <c r="B91" s="150"/>
      <c r="C91" s="16"/>
      <c r="D91" s="107" t="s">
        <v>86</v>
      </c>
      <c r="E91" s="61" t="s">
        <v>81</v>
      </c>
      <c r="F91" s="17"/>
      <c r="G91" s="61" t="s">
        <v>85</v>
      </c>
      <c r="H91" s="17"/>
      <c r="I91" s="17"/>
      <c r="J91" s="17"/>
      <c r="K91" s="18"/>
      <c r="L91" s="18"/>
      <c r="M91" s="18"/>
      <c r="N91" s="18"/>
      <c r="O91" s="1637"/>
      <c r="P91" s="2070"/>
      <c r="Q91" s="2071"/>
      <c r="R91" s="1637"/>
      <c r="S91" s="1638"/>
      <c r="T91" s="1639"/>
      <c r="U91" s="1"/>
      <c r="W91" s="69"/>
      <c r="X91" s="69"/>
      <c r="AM91" s="267"/>
      <c r="AN91" s="267"/>
      <c r="AO91" s="267"/>
      <c r="AP91" s="267"/>
      <c r="AQ91" s="267"/>
    </row>
    <row r="92" spans="2:43" ht="18" customHeight="1" x14ac:dyDescent="0.25">
      <c r="B92" s="150"/>
      <c r="C92" s="89"/>
      <c r="D92" s="61"/>
      <c r="E92" s="61" t="s">
        <v>83</v>
      </c>
      <c r="F92" s="61"/>
      <c r="G92" s="17"/>
      <c r="H92" s="17"/>
      <c r="I92" s="17"/>
      <c r="J92" s="17"/>
      <c r="K92" s="18"/>
      <c r="L92" s="18"/>
      <c r="M92" s="18"/>
      <c r="N92" s="18"/>
      <c r="O92" s="1637">
        <v>195</v>
      </c>
      <c r="P92" s="2070"/>
      <c r="Q92" s="2071"/>
      <c r="R92" s="1749" t="str">
        <f>IF(U92=TRUE,O92,"")</f>
        <v/>
      </c>
      <c r="S92" s="2229"/>
      <c r="T92" s="2230"/>
      <c r="U92" s="1" t="b">
        <v>0</v>
      </c>
      <c r="W92" s="69"/>
      <c r="X92" s="69"/>
      <c r="Z92" s="37"/>
      <c r="AM92" s="267"/>
      <c r="AN92" s="267"/>
      <c r="AO92" s="267"/>
      <c r="AP92" s="267"/>
      <c r="AQ92" s="267"/>
    </row>
    <row r="93" spans="2:43" ht="18" customHeight="1" x14ac:dyDescent="0.25">
      <c r="B93" s="150"/>
      <c r="C93" s="89"/>
      <c r="D93" s="61"/>
      <c r="E93" s="61" t="s">
        <v>84</v>
      </c>
      <c r="F93" s="61"/>
      <c r="G93" s="17"/>
      <c r="H93" s="17"/>
      <c r="I93" s="17"/>
      <c r="J93" s="17"/>
      <c r="K93" s="18"/>
      <c r="L93" s="18"/>
      <c r="M93" s="18"/>
      <c r="N93" s="18"/>
      <c r="O93" s="1637">
        <v>300</v>
      </c>
      <c r="P93" s="2070"/>
      <c r="Q93" s="2071"/>
      <c r="R93" s="1749" t="str">
        <f>IF(U93=TRUE,O93,"")</f>
        <v/>
      </c>
      <c r="S93" s="2229"/>
      <c r="T93" s="2230"/>
      <c r="U93" s="1" t="b">
        <v>0</v>
      </c>
      <c r="W93" s="69"/>
      <c r="X93" s="69"/>
      <c r="Y93" s="262"/>
      <c r="Z93" s="37"/>
      <c r="AM93" s="267"/>
      <c r="AN93" s="267"/>
      <c r="AO93" s="267"/>
      <c r="AP93" s="267"/>
      <c r="AQ93" s="267"/>
    </row>
    <row r="94" spans="2:43" ht="18" customHeight="1" x14ac:dyDescent="0.25">
      <c r="B94" s="150"/>
      <c r="C94" s="16"/>
      <c r="D94" s="107" t="s">
        <v>87</v>
      </c>
      <c r="E94" s="17"/>
      <c r="F94" s="17"/>
      <c r="G94" s="17"/>
      <c r="H94" s="17"/>
      <c r="I94" s="17"/>
      <c r="J94" s="17"/>
      <c r="K94" s="18"/>
      <c r="L94" s="18"/>
      <c r="M94" s="18"/>
      <c r="N94" s="18"/>
      <c r="O94" s="1637"/>
      <c r="P94" s="2070"/>
      <c r="Q94" s="2071"/>
      <c r="R94" s="1637"/>
      <c r="S94" s="1638"/>
      <c r="T94" s="1639"/>
      <c r="U94" s="1"/>
      <c r="W94" s="69"/>
      <c r="X94" s="69"/>
      <c r="AM94" s="267"/>
      <c r="AN94" s="267"/>
      <c r="AO94" s="267"/>
      <c r="AP94" s="267"/>
      <c r="AQ94" s="267"/>
    </row>
    <row r="95" spans="2:43" ht="18" customHeight="1" x14ac:dyDescent="0.25">
      <c r="B95" s="150"/>
      <c r="C95" s="89"/>
      <c r="D95" s="107"/>
      <c r="E95" s="61" t="s">
        <v>83</v>
      </c>
      <c r="F95" s="17"/>
      <c r="G95" s="17"/>
      <c r="H95" s="17"/>
      <c r="I95" s="17"/>
      <c r="J95" s="17"/>
      <c r="K95" s="18"/>
      <c r="L95" s="18"/>
      <c r="M95" s="18"/>
      <c r="N95" s="18"/>
      <c r="O95" s="1637">
        <v>235</v>
      </c>
      <c r="P95" s="2070"/>
      <c r="Q95" s="2071"/>
      <c r="R95" s="1749" t="str">
        <f>IF(U95=TRUE,O95,"")</f>
        <v/>
      </c>
      <c r="S95" s="2229"/>
      <c r="T95" s="2230"/>
      <c r="U95" s="1" t="b">
        <v>0</v>
      </c>
      <c r="W95" s="69"/>
      <c r="X95" s="69"/>
      <c r="Z95" s="37"/>
      <c r="AM95" s="267"/>
      <c r="AN95" s="267"/>
      <c r="AO95" s="267"/>
      <c r="AP95" s="267"/>
      <c r="AQ95" s="267"/>
    </row>
    <row r="96" spans="2:43" ht="18" customHeight="1" x14ac:dyDescent="0.25">
      <c r="B96" s="150"/>
      <c r="C96" s="89"/>
      <c r="D96" s="107"/>
      <c r="E96" s="61" t="s">
        <v>84</v>
      </c>
      <c r="F96" s="17"/>
      <c r="G96" s="17"/>
      <c r="H96" s="17"/>
      <c r="I96" s="17"/>
      <c r="J96" s="17"/>
      <c r="K96" s="18"/>
      <c r="L96" s="18"/>
      <c r="M96" s="18"/>
      <c r="N96" s="18"/>
      <c r="O96" s="1637">
        <v>560</v>
      </c>
      <c r="P96" s="2070"/>
      <c r="Q96" s="2071"/>
      <c r="R96" s="1749" t="str">
        <f>IF(U96=TRUE,O96,"")</f>
        <v/>
      </c>
      <c r="S96" s="2229"/>
      <c r="T96" s="2230"/>
      <c r="U96" s="1" t="b">
        <v>0</v>
      </c>
      <c r="W96" s="69"/>
      <c r="X96" s="69"/>
      <c r="Y96" s="262"/>
      <c r="Z96" s="37"/>
      <c r="AM96" s="267"/>
      <c r="AN96" s="267"/>
      <c r="AO96" s="267"/>
      <c r="AP96" s="267"/>
      <c r="AQ96" s="267"/>
    </row>
    <row r="97" spans="2:43" ht="18" customHeight="1" x14ac:dyDescent="0.25">
      <c r="B97" s="150"/>
      <c r="C97" s="16"/>
      <c r="D97" s="107" t="s">
        <v>88</v>
      </c>
      <c r="E97" s="17"/>
      <c r="F97" s="17"/>
      <c r="G97" s="17"/>
      <c r="H97" s="17"/>
      <c r="I97" s="17"/>
      <c r="J97" s="17"/>
      <c r="K97" s="18"/>
      <c r="L97" s="18"/>
      <c r="M97" s="18"/>
      <c r="N97" s="18"/>
      <c r="O97" s="1637"/>
      <c r="P97" s="2070"/>
      <c r="Q97" s="2071"/>
      <c r="R97" s="1637"/>
      <c r="S97" s="1638"/>
      <c r="T97" s="1639"/>
      <c r="U97" s="1"/>
      <c r="W97" s="69"/>
      <c r="X97" s="69"/>
      <c r="AM97" s="267"/>
      <c r="AN97" s="267"/>
      <c r="AO97" s="267"/>
      <c r="AP97" s="267"/>
      <c r="AQ97" s="267"/>
    </row>
    <row r="98" spans="2:43" ht="18" customHeight="1" x14ac:dyDescent="0.25">
      <c r="B98" s="150"/>
      <c r="C98" s="89"/>
      <c r="D98" s="61"/>
      <c r="E98" s="61" t="s">
        <v>83</v>
      </c>
      <c r="F98" s="61"/>
      <c r="G98" s="17"/>
      <c r="H98" s="17"/>
      <c r="I98" s="17"/>
      <c r="J98" s="17"/>
      <c r="K98" s="18"/>
      <c r="L98" s="18"/>
      <c r="M98" s="18"/>
      <c r="N98" s="18"/>
      <c r="O98" s="1637">
        <v>195</v>
      </c>
      <c r="P98" s="2070"/>
      <c r="Q98" s="2071"/>
      <c r="R98" s="1749" t="str">
        <f>IF(U98=TRUE,O98,"")</f>
        <v/>
      </c>
      <c r="S98" s="2229"/>
      <c r="T98" s="2230"/>
      <c r="U98" s="1" t="b">
        <v>0</v>
      </c>
      <c r="W98" s="69"/>
      <c r="X98" s="69"/>
      <c r="Z98" s="37"/>
      <c r="AM98" s="267"/>
      <c r="AN98" s="267"/>
      <c r="AO98" s="267"/>
      <c r="AP98" s="267"/>
      <c r="AQ98" s="267"/>
    </row>
    <row r="99" spans="2:43" ht="18" customHeight="1" x14ac:dyDescent="0.25">
      <c r="B99" s="150"/>
      <c r="C99" s="936"/>
      <c r="D99" s="76"/>
      <c r="E99" s="62" t="s">
        <v>84</v>
      </c>
      <c r="F99" s="21"/>
      <c r="G99" s="21"/>
      <c r="H99" s="21"/>
      <c r="I99" s="21"/>
      <c r="J99" s="21"/>
      <c r="K99" s="49"/>
      <c r="L99" s="49"/>
      <c r="M99" s="49"/>
      <c r="N99" s="49"/>
      <c r="O99" s="1630">
        <v>300</v>
      </c>
      <c r="P99" s="2076"/>
      <c r="Q99" s="2077"/>
      <c r="R99" s="2222" t="str">
        <f>IF(U99=TRUE,O99,"")</f>
        <v/>
      </c>
      <c r="S99" s="2226"/>
      <c r="T99" s="2227"/>
      <c r="U99" s="1" t="b">
        <v>0</v>
      </c>
      <c r="W99" s="69"/>
      <c r="X99" s="69"/>
      <c r="Z99" s="37"/>
      <c r="AM99" s="267"/>
      <c r="AN99" s="267"/>
      <c r="AO99" s="267"/>
      <c r="AP99" s="267"/>
      <c r="AQ99" s="267"/>
    </row>
    <row r="100" spans="2:43" ht="18" customHeight="1" x14ac:dyDescent="0.25">
      <c r="B100" s="150"/>
      <c r="C100" s="936"/>
      <c r="D100" s="76" t="s">
        <v>186</v>
      </c>
      <c r="E100" s="21"/>
      <c r="F100" s="21"/>
      <c r="G100" s="209"/>
      <c r="H100" s="209"/>
      <c r="I100" s="209"/>
      <c r="J100" s="209"/>
      <c r="K100" s="49"/>
      <c r="L100" s="49"/>
      <c r="M100" s="49"/>
      <c r="N100" s="49"/>
      <c r="O100" s="1923"/>
      <c r="P100" s="2228"/>
      <c r="Q100" s="2228"/>
      <c r="R100" s="912"/>
      <c r="S100" s="777"/>
      <c r="T100" s="943"/>
      <c r="U100" s="1"/>
      <c r="W100" s="69"/>
      <c r="X100" s="69"/>
      <c r="AM100" s="267"/>
      <c r="AN100" s="267"/>
      <c r="AO100" s="267"/>
      <c r="AP100" s="267"/>
      <c r="AQ100" s="267"/>
    </row>
    <row r="101" spans="2:43" ht="13.15" customHeight="1" x14ac:dyDescent="0.25">
      <c r="B101" s="150"/>
      <c r="C101" s="937"/>
      <c r="D101" s="63" t="s">
        <v>187</v>
      </c>
      <c r="E101" s="12"/>
      <c r="F101" s="12"/>
      <c r="G101" s="11"/>
      <c r="H101" s="11"/>
      <c r="I101" s="11"/>
      <c r="J101" s="11"/>
      <c r="O101" s="224"/>
      <c r="P101" s="151"/>
      <c r="Q101" s="151"/>
      <c r="R101" s="224"/>
      <c r="S101" s="55"/>
      <c r="T101" s="938"/>
      <c r="U101" s="1"/>
      <c r="W101" s="69"/>
      <c r="X101" s="69"/>
      <c r="AM101" s="267"/>
      <c r="AN101" s="267"/>
      <c r="AO101" s="267"/>
      <c r="AP101" s="267"/>
      <c r="AQ101" s="267"/>
    </row>
    <row r="102" spans="2:43" ht="18" customHeight="1" x14ac:dyDescent="0.25">
      <c r="B102" s="150"/>
      <c r="C102" s="937"/>
      <c r="D102" s="13"/>
      <c r="E102" s="12"/>
      <c r="F102" s="12"/>
      <c r="G102" s="11"/>
      <c r="H102" s="11"/>
      <c r="I102" s="11"/>
      <c r="J102" s="11"/>
      <c r="K102" s="186"/>
      <c r="M102" s="188"/>
      <c r="N102" s="265" t="s">
        <v>18</v>
      </c>
      <c r="O102" s="224"/>
      <c r="P102" s="151"/>
      <c r="Q102" s="151"/>
      <c r="R102" s="224"/>
      <c r="S102" s="55"/>
      <c r="T102" s="938"/>
      <c r="U102" s="1"/>
      <c r="W102" s="69"/>
      <c r="X102" s="69"/>
      <c r="AM102" s="267"/>
      <c r="AN102" s="267"/>
      <c r="AO102" s="267"/>
      <c r="AP102" s="267"/>
      <c r="AQ102" s="267"/>
    </row>
    <row r="103" spans="2:43" ht="18" customHeight="1" x14ac:dyDescent="0.25">
      <c r="B103" s="150"/>
      <c r="C103" s="937"/>
      <c r="D103" s="13"/>
      <c r="E103" s="13"/>
      <c r="F103" s="16" t="s">
        <v>177</v>
      </c>
      <c r="G103" s="17"/>
      <c r="H103" s="135"/>
      <c r="I103" s="135"/>
      <c r="J103" s="135"/>
      <c r="K103" s="189"/>
      <c r="L103" s="18"/>
      <c r="M103" s="199"/>
      <c r="N103" s="190"/>
      <c r="O103" s="1637">
        <v>100</v>
      </c>
      <c r="P103" s="1752"/>
      <c r="Q103" s="1738"/>
      <c r="R103" s="1637" t="str">
        <f>IF(N103&gt;0,O103*N103,"")</f>
        <v/>
      </c>
      <c r="S103" s="1638"/>
      <c r="T103" s="1639"/>
      <c r="U103" s="1" t="b">
        <v>0</v>
      </c>
      <c r="W103" s="69"/>
      <c r="X103" s="69"/>
      <c r="Z103" s="37"/>
      <c r="AM103" s="267"/>
      <c r="AN103" s="267"/>
      <c r="AO103" s="267"/>
      <c r="AP103" s="267"/>
      <c r="AQ103" s="267"/>
    </row>
    <row r="104" spans="2:43" ht="18" customHeight="1" x14ac:dyDescent="0.25">
      <c r="B104" s="150"/>
      <c r="C104" s="937"/>
      <c r="D104" s="13"/>
      <c r="E104" s="12"/>
      <c r="F104" s="12"/>
      <c r="G104" s="12"/>
      <c r="H104" s="11"/>
      <c r="I104" s="11"/>
      <c r="J104" s="11"/>
      <c r="K104" s="186"/>
      <c r="L104" s="18"/>
      <c r="M104" s="192"/>
      <c r="N104" s="192"/>
      <c r="O104" s="224"/>
      <c r="P104" s="151"/>
      <c r="Q104" s="151"/>
      <c r="R104" s="224"/>
      <c r="S104" s="55"/>
      <c r="T104" s="938"/>
      <c r="U104" s="1"/>
      <c r="W104" s="69"/>
      <c r="X104" s="69"/>
      <c r="AM104" s="267"/>
      <c r="AN104" s="267"/>
      <c r="AO104" s="267"/>
      <c r="AP104" s="267"/>
      <c r="AQ104" s="267"/>
    </row>
    <row r="105" spans="2:43" ht="18" customHeight="1" x14ac:dyDescent="0.25">
      <c r="B105" s="150"/>
      <c r="C105" s="937"/>
      <c r="D105" s="13"/>
      <c r="E105" s="13"/>
      <c r="F105" s="16" t="s">
        <v>178</v>
      </c>
      <c r="G105" s="17"/>
      <c r="H105" s="135"/>
      <c r="I105" s="135"/>
      <c r="J105" s="135"/>
      <c r="K105" s="189"/>
      <c r="L105" s="18"/>
      <c r="M105" s="199"/>
      <c r="N105" s="190"/>
      <c r="O105" s="1637">
        <v>100</v>
      </c>
      <c r="P105" s="2070"/>
      <c r="Q105" s="2071"/>
      <c r="R105" s="1637" t="str">
        <f>IF(N105&gt;0,O105*N105,"")</f>
        <v/>
      </c>
      <c r="S105" s="1638"/>
      <c r="T105" s="1639"/>
      <c r="U105" s="1" t="b">
        <v>0</v>
      </c>
      <c r="W105" s="69"/>
      <c r="X105" s="69"/>
      <c r="Z105" s="37"/>
      <c r="AM105" s="267"/>
      <c r="AN105" s="267"/>
      <c r="AO105" s="267"/>
      <c r="AP105" s="267"/>
      <c r="AQ105" s="267"/>
    </row>
    <row r="106" spans="2:43" ht="18" customHeight="1" x14ac:dyDescent="0.25">
      <c r="B106" s="150"/>
      <c r="C106" s="937"/>
      <c r="D106" s="13"/>
      <c r="E106" s="12"/>
      <c r="F106" s="12"/>
      <c r="G106" s="12"/>
      <c r="H106" s="11"/>
      <c r="I106" s="11"/>
      <c r="J106" s="11"/>
      <c r="K106" s="186"/>
      <c r="L106" s="18"/>
      <c r="M106" s="192"/>
      <c r="N106" s="192"/>
      <c r="O106" s="224"/>
      <c r="P106" s="151"/>
      <c r="Q106" s="151"/>
      <c r="R106" s="224"/>
      <c r="S106" s="55"/>
      <c r="T106" s="938"/>
      <c r="U106" s="1"/>
      <c r="W106" s="69"/>
      <c r="X106" s="69"/>
      <c r="AM106" s="267"/>
      <c r="AN106" s="267"/>
      <c r="AO106" s="267"/>
      <c r="AP106" s="267"/>
      <c r="AQ106" s="267"/>
    </row>
    <row r="107" spans="2:43" ht="18" customHeight="1" x14ac:dyDescent="0.25">
      <c r="B107" s="150"/>
      <c r="C107" s="937"/>
      <c r="D107" s="13"/>
      <c r="E107" s="13"/>
      <c r="F107" s="16" t="s">
        <v>179</v>
      </c>
      <c r="G107" s="17"/>
      <c r="H107" s="135"/>
      <c r="I107" s="135"/>
      <c r="J107" s="135"/>
      <c r="K107" s="189"/>
      <c r="L107" s="18"/>
      <c r="M107" s="199"/>
      <c r="N107" s="190"/>
      <c r="O107" s="1637">
        <v>135</v>
      </c>
      <c r="P107" s="2070"/>
      <c r="Q107" s="2071"/>
      <c r="R107" s="1637" t="str">
        <f>IF(N107&gt;0,O107*N107,"")</f>
        <v/>
      </c>
      <c r="S107" s="1638"/>
      <c r="T107" s="1639"/>
      <c r="U107" s="1" t="b">
        <v>0</v>
      </c>
      <c r="W107" s="69"/>
      <c r="X107" s="69"/>
      <c r="Z107" s="37"/>
      <c r="AM107" s="267"/>
      <c r="AN107" s="267"/>
      <c r="AO107" s="267"/>
      <c r="AP107" s="267"/>
      <c r="AQ107" s="267"/>
    </row>
    <row r="108" spans="2:43" ht="18" customHeight="1" x14ac:dyDescent="0.25">
      <c r="B108" s="150"/>
      <c r="C108" s="937"/>
      <c r="D108" s="13"/>
      <c r="E108" s="12"/>
      <c r="F108" s="12"/>
      <c r="G108" s="12"/>
      <c r="H108" s="11"/>
      <c r="I108" s="11"/>
      <c r="J108" s="11"/>
      <c r="K108" s="186"/>
      <c r="L108" s="18"/>
      <c r="M108" s="192"/>
      <c r="N108" s="192"/>
      <c r="O108" s="224"/>
      <c r="P108" s="151"/>
      <c r="Q108" s="151"/>
      <c r="R108" s="224"/>
      <c r="S108" s="55"/>
      <c r="T108" s="938"/>
      <c r="U108" s="1"/>
      <c r="W108" s="69"/>
      <c r="X108" s="69"/>
      <c r="AM108" s="267"/>
      <c r="AN108" s="267"/>
      <c r="AO108" s="267"/>
      <c r="AP108" s="267"/>
      <c r="AQ108" s="267"/>
    </row>
    <row r="109" spans="2:43" ht="18" customHeight="1" x14ac:dyDescent="0.25">
      <c r="B109" s="150"/>
      <c r="C109" s="937"/>
      <c r="D109" s="13"/>
      <c r="E109" s="13"/>
      <c r="F109" s="16" t="s">
        <v>180</v>
      </c>
      <c r="G109" s="17"/>
      <c r="H109" s="135"/>
      <c r="I109" s="135"/>
      <c r="J109" s="135"/>
      <c r="K109" s="189"/>
      <c r="L109" s="18"/>
      <c r="M109" s="199"/>
      <c r="N109" s="190"/>
      <c r="O109" s="1637">
        <v>135</v>
      </c>
      <c r="P109" s="2070"/>
      <c r="Q109" s="2071"/>
      <c r="R109" s="1637" t="str">
        <f>IF(N109&gt;0,O109*N109,"")</f>
        <v/>
      </c>
      <c r="S109" s="1638"/>
      <c r="T109" s="1639"/>
      <c r="U109" s="1" t="b">
        <v>0</v>
      </c>
      <c r="W109" s="69"/>
      <c r="X109" s="69"/>
      <c r="Z109" s="37"/>
      <c r="AM109" s="267"/>
      <c r="AN109" s="267"/>
      <c r="AO109" s="267"/>
      <c r="AP109" s="267"/>
      <c r="AQ109" s="267"/>
    </row>
    <row r="110" spans="2:43" ht="18" customHeight="1" x14ac:dyDescent="0.25">
      <c r="B110" s="150"/>
      <c r="C110" s="937"/>
      <c r="D110" s="13"/>
      <c r="E110" s="12"/>
      <c r="F110" s="12"/>
      <c r="G110" s="12"/>
      <c r="H110" s="11"/>
      <c r="I110" s="11"/>
      <c r="J110" s="11"/>
      <c r="K110" s="186"/>
      <c r="L110" s="18"/>
      <c r="M110" s="192"/>
      <c r="N110" s="192"/>
      <c r="O110" s="224"/>
      <c r="P110" s="151"/>
      <c r="Q110" s="151"/>
      <c r="R110" s="224"/>
      <c r="S110" s="55"/>
      <c r="T110" s="938"/>
      <c r="U110" s="1"/>
      <c r="W110" s="69"/>
      <c r="X110" s="69"/>
      <c r="AM110" s="267"/>
      <c r="AN110" s="267"/>
      <c r="AO110" s="267"/>
      <c r="AP110" s="267"/>
      <c r="AQ110" s="267"/>
    </row>
    <row r="111" spans="2:43" ht="18" customHeight="1" x14ac:dyDescent="0.25">
      <c r="B111" s="150"/>
      <c r="C111" s="937"/>
      <c r="D111" s="13"/>
      <c r="E111" s="13"/>
      <c r="F111" s="16" t="s">
        <v>181</v>
      </c>
      <c r="G111" s="17"/>
      <c r="H111" s="135"/>
      <c r="I111" s="135"/>
      <c r="J111" s="135"/>
      <c r="K111" s="189"/>
      <c r="L111" s="18"/>
      <c r="M111" s="199"/>
      <c r="N111" s="190"/>
      <c r="O111" s="1637">
        <v>155</v>
      </c>
      <c r="P111" s="2070"/>
      <c r="Q111" s="2071"/>
      <c r="R111" s="1637" t="str">
        <f>IF(N111&gt;0,O111*N111,"")</f>
        <v/>
      </c>
      <c r="S111" s="1638"/>
      <c r="T111" s="1639"/>
      <c r="U111" s="1" t="b">
        <v>0</v>
      </c>
      <c r="W111" s="69"/>
      <c r="X111" s="69"/>
      <c r="Z111" s="37"/>
      <c r="AM111" s="267"/>
      <c r="AN111" s="267"/>
      <c r="AO111" s="267"/>
      <c r="AP111" s="267"/>
      <c r="AQ111" s="267"/>
    </row>
    <row r="112" spans="2:43" ht="18" customHeight="1" x14ac:dyDescent="0.25">
      <c r="B112" s="150"/>
      <c r="C112" s="937"/>
      <c r="D112" s="13"/>
      <c r="E112" s="12"/>
      <c r="F112" s="12"/>
      <c r="G112" s="12"/>
      <c r="H112" s="11"/>
      <c r="I112" s="11"/>
      <c r="J112" s="11"/>
      <c r="K112" s="186"/>
      <c r="L112" s="18"/>
      <c r="M112" s="192"/>
      <c r="N112" s="192"/>
      <c r="O112" s="224"/>
      <c r="P112" s="151"/>
      <c r="Q112" s="151"/>
      <c r="R112" s="224"/>
      <c r="S112" s="55"/>
      <c r="T112" s="938"/>
      <c r="U112" s="1"/>
      <c r="W112" s="69"/>
      <c r="X112" s="69"/>
      <c r="AM112" s="267"/>
      <c r="AN112" s="267"/>
      <c r="AO112" s="267"/>
      <c r="AP112" s="267"/>
      <c r="AQ112" s="267"/>
    </row>
    <row r="113" spans="2:43" ht="18" customHeight="1" x14ac:dyDescent="0.25">
      <c r="B113" s="150"/>
      <c r="C113" s="937"/>
      <c r="D113" s="13"/>
      <c r="E113" s="13"/>
      <c r="F113" s="16" t="s">
        <v>182</v>
      </c>
      <c r="G113" s="17"/>
      <c r="H113" s="135"/>
      <c r="I113" s="135"/>
      <c r="J113" s="135"/>
      <c r="K113" s="189"/>
      <c r="L113" s="18"/>
      <c r="M113" s="199"/>
      <c r="N113" s="190"/>
      <c r="O113" s="1637">
        <v>100</v>
      </c>
      <c r="P113" s="2070"/>
      <c r="Q113" s="2071"/>
      <c r="R113" s="1637" t="str">
        <f>IF(N113&gt;0,O113*N113,"")</f>
        <v/>
      </c>
      <c r="S113" s="1638"/>
      <c r="T113" s="1639"/>
      <c r="U113" s="1" t="b">
        <v>0</v>
      </c>
      <c r="W113" s="69"/>
      <c r="X113" s="69"/>
      <c r="Z113" s="37"/>
      <c r="AM113" s="267"/>
      <c r="AN113" s="267"/>
      <c r="AO113" s="267"/>
      <c r="AP113" s="267"/>
      <c r="AQ113" s="267"/>
    </row>
    <row r="114" spans="2:43" ht="18" customHeight="1" x14ac:dyDescent="0.25">
      <c r="B114" s="150"/>
      <c r="C114" s="937"/>
      <c r="D114" s="13"/>
      <c r="E114" s="13"/>
      <c r="F114" s="13"/>
      <c r="G114" s="12"/>
      <c r="H114" s="11"/>
      <c r="I114" s="11"/>
      <c r="J114" s="11"/>
      <c r="K114" s="186"/>
      <c r="L114" s="192"/>
      <c r="M114" s="192"/>
      <c r="O114" s="224"/>
      <c r="P114" s="151"/>
      <c r="Q114" s="151"/>
      <c r="R114" s="224"/>
      <c r="S114" s="55"/>
      <c r="T114" s="938"/>
      <c r="U114" s="1"/>
      <c r="W114" s="69"/>
      <c r="X114" s="69"/>
      <c r="AM114" s="267"/>
      <c r="AN114" s="267"/>
      <c r="AO114" s="267"/>
      <c r="AP114" s="267"/>
      <c r="AQ114" s="267"/>
    </row>
    <row r="115" spans="2:43" ht="18" customHeight="1" x14ac:dyDescent="0.25">
      <c r="B115" s="150"/>
      <c r="C115" s="724" t="s">
        <v>185</v>
      </c>
      <c r="D115" s="13"/>
      <c r="E115" s="12"/>
      <c r="F115" s="198"/>
      <c r="G115" s="11" t="s">
        <v>362</v>
      </c>
      <c r="H115" s="2219"/>
      <c r="I115" s="2220"/>
      <c r="J115" s="11" t="s">
        <v>192</v>
      </c>
      <c r="K115" s="215" t="s">
        <v>193</v>
      </c>
      <c r="L115" s="188"/>
      <c r="N115" s="31" t="s">
        <v>199</v>
      </c>
      <c r="O115" s="141"/>
      <c r="P115" s="78"/>
      <c r="Q115" s="78"/>
      <c r="R115" s="141"/>
      <c r="S115" s="214"/>
      <c r="T115" s="939"/>
      <c r="U115" s="1"/>
      <c r="W115" s="69"/>
      <c r="X115" s="69"/>
      <c r="AM115" s="267"/>
      <c r="AN115" s="267"/>
      <c r="AO115" s="267"/>
      <c r="AP115" s="267"/>
      <c r="AQ115" s="267"/>
    </row>
    <row r="116" spans="2:43" ht="3" customHeight="1" x14ac:dyDescent="0.25">
      <c r="B116" s="150"/>
      <c r="C116" s="940"/>
      <c r="D116" s="205"/>
      <c r="E116" s="64"/>
      <c r="F116" s="64"/>
      <c r="G116" s="64"/>
      <c r="H116" s="941"/>
      <c r="I116" s="941"/>
      <c r="J116" s="941"/>
      <c r="K116" s="941"/>
      <c r="L116" s="942"/>
      <c r="M116" s="942"/>
      <c r="N116" s="75"/>
      <c r="O116" s="102"/>
      <c r="P116" s="203"/>
      <c r="Q116" s="203"/>
      <c r="R116" s="102"/>
      <c r="S116" s="225"/>
      <c r="T116" s="623"/>
      <c r="U116" s="1"/>
      <c r="W116" s="69"/>
      <c r="X116" s="69"/>
      <c r="AM116" s="267"/>
      <c r="AN116" s="267"/>
      <c r="AO116" s="267"/>
      <c r="AP116" s="267"/>
      <c r="AQ116" s="267"/>
    </row>
    <row r="117" spans="2:43" ht="6" customHeight="1" x14ac:dyDescent="0.25">
      <c r="B117" s="150"/>
      <c r="O117" s="37"/>
      <c r="P117" s="37"/>
      <c r="Q117" s="37"/>
      <c r="U117" s="1"/>
      <c r="W117" s="69"/>
      <c r="X117" s="69"/>
      <c r="AM117" s="267"/>
      <c r="AN117" s="267"/>
      <c r="AO117" s="267"/>
      <c r="AP117" s="267"/>
      <c r="AQ117" s="267"/>
    </row>
    <row r="118" spans="2:43" ht="18" customHeight="1" x14ac:dyDescent="0.25">
      <c r="B118" s="150"/>
      <c r="C118" s="154" t="s">
        <v>134</v>
      </c>
      <c r="D118" s="33"/>
      <c r="E118" s="33"/>
      <c r="F118" s="33"/>
      <c r="G118" s="33"/>
      <c r="H118" s="33"/>
      <c r="I118" s="33"/>
      <c r="J118" s="33"/>
      <c r="K118" s="33"/>
      <c r="L118" s="33"/>
      <c r="M118" s="33"/>
      <c r="N118" s="33"/>
      <c r="O118" s="155"/>
      <c r="P118" s="155"/>
      <c r="Q118" s="155"/>
      <c r="R118" s="156"/>
      <c r="S118" s="156"/>
      <c r="T118" s="156"/>
      <c r="U118" s="1"/>
      <c r="W118" s="69"/>
      <c r="X118" s="69"/>
      <c r="AM118" s="267"/>
      <c r="AN118" s="267"/>
      <c r="AO118" s="267"/>
      <c r="AP118" s="267"/>
      <c r="AQ118" s="267"/>
    </row>
    <row r="119" spans="2:43" ht="13.15" customHeight="1" x14ac:dyDescent="0.25">
      <c r="B119" s="150"/>
      <c r="C119" s="83" t="s">
        <v>68</v>
      </c>
      <c r="O119" s="58"/>
      <c r="P119" s="58"/>
      <c r="Q119" s="58"/>
      <c r="R119" s="32"/>
      <c r="S119" s="32"/>
      <c r="T119" s="32"/>
      <c r="U119" s="1"/>
      <c r="W119" s="69"/>
      <c r="X119" s="69"/>
      <c r="AM119" s="267"/>
      <c r="AN119" s="267"/>
      <c r="AO119" s="267"/>
      <c r="AP119" s="267"/>
      <c r="AQ119" s="267"/>
    </row>
    <row r="120" spans="2:43" ht="18" customHeight="1" x14ac:dyDescent="0.25">
      <c r="B120" s="150"/>
      <c r="C120" s="16"/>
      <c r="D120" s="107" t="s">
        <v>80</v>
      </c>
      <c r="E120" s="61" t="s">
        <v>81</v>
      </c>
      <c r="F120" s="61"/>
      <c r="G120" s="61" t="s">
        <v>85</v>
      </c>
      <c r="H120" s="61"/>
      <c r="I120" s="61"/>
      <c r="J120" s="61" t="s">
        <v>82</v>
      </c>
      <c r="K120" s="61"/>
      <c r="L120" s="18"/>
      <c r="M120" s="18"/>
      <c r="N120" s="18"/>
      <c r="O120" s="1637">
        <v>300</v>
      </c>
      <c r="P120" s="1752"/>
      <c r="Q120" s="1738"/>
      <c r="R120" s="1637" t="str">
        <f>IF(U120=TRUE,O120,"")</f>
        <v/>
      </c>
      <c r="S120" s="1752"/>
      <c r="T120" s="2089"/>
      <c r="U120" s="1" t="b">
        <v>0</v>
      </c>
      <c r="W120" s="69"/>
      <c r="X120" s="69"/>
      <c r="Y120" s="262"/>
      <c r="Z120" s="37"/>
      <c r="AM120" s="267"/>
      <c r="AN120" s="267"/>
      <c r="AO120" s="267"/>
      <c r="AP120" s="267"/>
      <c r="AQ120" s="267"/>
    </row>
    <row r="121" spans="2:43" ht="18" customHeight="1" x14ac:dyDescent="0.25">
      <c r="B121" s="150"/>
      <c r="C121" s="16" t="s">
        <v>73</v>
      </c>
      <c r="D121" s="107" t="s">
        <v>86</v>
      </c>
      <c r="E121" s="61" t="s">
        <v>81</v>
      </c>
      <c r="F121" s="61"/>
      <c r="G121" s="61" t="s">
        <v>85</v>
      </c>
      <c r="H121" s="50"/>
      <c r="I121" s="61"/>
      <c r="J121" s="61"/>
      <c r="K121" s="18"/>
      <c r="L121" s="18"/>
      <c r="M121" s="18"/>
      <c r="N121" s="18"/>
      <c r="O121" s="1620">
        <v>455</v>
      </c>
      <c r="P121" s="1621"/>
      <c r="Q121" s="1659"/>
      <c r="R121" s="1620" t="str">
        <f>IF(U121=TRUE,O121,"")</f>
        <v/>
      </c>
      <c r="S121" s="1621"/>
      <c r="T121" s="1622"/>
      <c r="U121" s="1" t="b">
        <v>0</v>
      </c>
      <c r="W121" s="69"/>
      <c r="X121" s="69"/>
      <c r="Y121" s="262"/>
      <c r="Z121" s="37"/>
      <c r="AM121" s="267"/>
      <c r="AN121" s="267"/>
      <c r="AO121" s="267"/>
      <c r="AP121" s="267"/>
      <c r="AQ121" s="267"/>
    </row>
    <row r="122" spans="2:43" ht="18" customHeight="1" x14ac:dyDescent="0.25">
      <c r="B122" s="150"/>
      <c r="C122" s="16" t="s">
        <v>69</v>
      </c>
      <c r="D122" s="107" t="s">
        <v>87</v>
      </c>
      <c r="E122" s="50"/>
      <c r="F122" s="50"/>
      <c r="G122" s="50"/>
      <c r="H122" s="50"/>
      <c r="I122" s="17"/>
      <c r="J122" s="17"/>
      <c r="K122" s="18"/>
      <c r="L122" s="18"/>
      <c r="M122" s="18"/>
      <c r="N122" s="18"/>
      <c r="O122" s="1620">
        <v>780</v>
      </c>
      <c r="P122" s="1621"/>
      <c r="Q122" s="1659"/>
      <c r="R122" s="1620" t="str">
        <f>IF(U122=TRUE,O122,"")</f>
        <v/>
      </c>
      <c r="S122" s="1621"/>
      <c r="T122" s="1622"/>
      <c r="U122" s="1" t="b">
        <v>0</v>
      </c>
      <c r="W122" s="69"/>
      <c r="X122" s="69"/>
      <c r="Y122" s="262"/>
      <c r="Z122" s="37"/>
      <c r="AM122" s="267"/>
      <c r="AN122" s="267"/>
      <c r="AO122" s="267"/>
      <c r="AP122" s="267"/>
      <c r="AQ122" s="267"/>
    </row>
    <row r="123" spans="2:43" ht="18" customHeight="1" x14ac:dyDescent="0.25">
      <c r="B123" s="150"/>
      <c r="C123" s="138" t="s">
        <v>70</v>
      </c>
      <c r="D123" s="76" t="s">
        <v>88</v>
      </c>
      <c r="E123" s="21"/>
      <c r="F123" s="21"/>
      <c r="G123" s="21"/>
      <c r="H123" s="21"/>
      <c r="I123" s="21"/>
      <c r="J123" s="21"/>
      <c r="K123" s="49"/>
      <c r="L123" s="49"/>
      <c r="M123" s="49"/>
      <c r="N123" s="49"/>
      <c r="O123" s="2222">
        <v>300</v>
      </c>
      <c r="P123" s="1923"/>
      <c r="Q123" s="2223"/>
      <c r="R123" s="2222" t="str">
        <f>IF(U123=TRUE,O123,"")</f>
        <v/>
      </c>
      <c r="S123" s="1923"/>
      <c r="T123" s="2224"/>
      <c r="U123" s="1" t="b">
        <v>0</v>
      </c>
      <c r="W123" s="69"/>
      <c r="X123" s="69"/>
      <c r="Y123" s="262"/>
      <c r="Z123" s="37"/>
      <c r="AM123" s="267"/>
      <c r="AN123" s="267"/>
      <c r="AO123" s="267"/>
      <c r="AP123" s="267"/>
      <c r="AQ123" s="267"/>
    </row>
    <row r="124" spans="2:43" ht="18" customHeight="1" x14ac:dyDescent="0.25">
      <c r="B124" s="150"/>
      <c r="C124" s="944"/>
      <c r="D124" s="433" t="s">
        <v>175</v>
      </c>
      <c r="E124" s="945"/>
      <c r="F124" s="945"/>
      <c r="G124" s="946"/>
      <c r="H124" s="946"/>
      <c r="I124" s="946"/>
      <c r="J124" s="946"/>
      <c r="K124" s="10"/>
      <c r="L124" s="10"/>
      <c r="M124" s="10"/>
      <c r="N124" s="10"/>
      <c r="O124" s="2225"/>
      <c r="P124" s="2225"/>
      <c r="Q124" s="2225"/>
      <c r="R124" s="947"/>
      <c r="S124" s="948"/>
      <c r="T124" s="949"/>
      <c r="U124" s="1"/>
      <c r="W124" s="69"/>
      <c r="X124" s="69"/>
      <c r="AM124" s="267"/>
      <c r="AN124" s="267"/>
      <c r="AO124" s="267"/>
      <c r="AP124" s="267"/>
      <c r="AQ124" s="267"/>
    </row>
    <row r="125" spans="2:43" ht="13.15" customHeight="1" x14ac:dyDescent="0.25">
      <c r="B125" s="150"/>
      <c r="C125" s="950"/>
      <c r="D125" s="63" t="s">
        <v>176</v>
      </c>
      <c r="E125" s="12"/>
      <c r="F125" s="12"/>
      <c r="G125" s="11"/>
      <c r="H125" s="11"/>
      <c r="I125" s="11"/>
      <c r="J125" s="11"/>
      <c r="O125" s="224"/>
      <c r="P125" s="151"/>
      <c r="Q125" s="151"/>
      <c r="R125" s="224"/>
      <c r="S125" s="55"/>
      <c r="T125" s="951"/>
      <c r="U125" s="1"/>
      <c r="W125" s="69"/>
      <c r="X125" s="69"/>
      <c r="AM125" s="267"/>
      <c r="AN125" s="267"/>
      <c r="AO125" s="267"/>
      <c r="AP125" s="267"/>
      <c r="AQ125" s="267"/>
    </row>
    <row r="126" spans="2:43" ht="18" customHeight="1" x14ac:dyDescent="0.25">
      <c r="B126" s="150"/>
      <c r="C126" s="950"/>
      <c r="D126" s="13"/>
      <c r="E126" s="12"/>
      <c r="F126" s="12"/>
      <c r="G126" s="11"/>
      <c r="H126" s="11"/>
      <c r="I126" s="11"/>
      <c r="J126" s="11"/>
      <c r="K126" s="186"/>
      <c r="M126" s="188"/>
      <c r="N126" s="265" t="s">
        <v>18</v>
      </c>
      <c r="O126" s="224"/>
      <c r="P126" s="151"/>
      <c r="Q126" s="151"/>
      <c r="R126" s="224"/>
      <c r="S126" s="55"/>
      <c r="T126" s="951"/>
      <c r="U126" s="1"/>
      <c r="W126" s="69"/>
      <c r="X126" s="69"/>
      <c r="AM126" s="267"/>
      <c r="AN126" s="267"/>
      <c r="AO126" s="267"/>
      <c r="AP126" s="267"/>
      <c r="AQ126" s="267"/>
    </row>
    <row r="127" spans="2:43" ht="18" customHeight="1" x14ac:dyDescent="0.25">
      <c r="B127" s="150"/>
      <c r="C127" s="950"/>
      <c r="D127" s="13"/>
      <c r="E127" s="13"/>
      <c r="F127" s="16" t="s">
        <v>177</v>
      </c>
      <c r="G127" s="17"/>
      <c r="H127" s="135"/>
      <c r="I127" s="135"/>
      <c r="J127" s="135"/>
      <c r="K127" s="189"/>
      <c r="L127" s="18"/>
      <c r="M127" s="191"/>
      <c r="N127" s="190"/>
      <c r="O127" s="1637">
        <v>115</v>
      </c>
      <c r="P127" s="1752"/>
      <c r="Q127" s="1738"/>
      <c r="R127" s="1637" t="str">
        <f>IF(N127&gt;0,O127*N127,"")</f>
        <v/>
      </c>
      <c r="S127" s="1752"/>
      <c r="T127" s="2221"/>
      <c r="U127" s="1" t="b">
        <v>0</v>
      </c>
      <c r="W127" s="69"/>
      <c r="X127" s="69"/>
      <c r="Y127" s="262"/>
      <c r="Z127" s="37"/>
      <c r="AM127" s="267"/>
      <c r="AN127" s="267"/>
      <c r="AO127" s="267"/>
      <c r="AP127" s="267"/>
      <c r="AQ127" s="267"/>
    </row>
    <row r="128" spans="2:43" ht="18" customHeight="1" x14ac:dyDescent="0.25">
      <c r="B128" s="150"/>
      <c r="C128" s="950"/>
      <c r="D128" s="13"/>
      <c r="E128" s="12"/>
      <c r="F128" s="12"/>
      <c r="G128" s="12"/>
      <c r="H128" s="11"/>
      <c r="I128" s="11"/>
      <c r="J128" s="11"/>
      <c r="K128" s="11"/>
      <c r="L128" s="18"/>
      <c r="M128" s="192"/>
      <c r="N128" s="192"/>
      <c r="O128" s="224"/>
      <c r="P128" s="151"/>
      <c r="Q128" s="151"/>
      <c r="R128" s="224"/>
      <c r="S128" s="55"/>
      <c r="T128" s="951"/>
      <c r="U128" s="1"/>
      <c r="W128" s="69"/>
      <c r="X128" s="69"/>
      <c r="Y128" s="262"/>
      <c r="AM128" s="267"/>
      <c r="AN128" s="267"/>
      <c r="AO128" s="267"/>
      <c r="AP128" s="267"/>
      <c r="AQ128" s="267"/>
    </row>
    <row r="129" spans="2:43" ht="18" customHeight="1" x14ac:dyDescent="0.25">
      <c r="B129" s="150"/>
      <c r="C129" s="950"/>
      <c r="D129" s="13"/>
      <c r="E129" s="13"/>
      <c r="F129" s="16" t="s">
        <v>178</v>
      </c>
      <c r="G129" s="17"/>
      <c r="H129" s="135"/>
      <c r="I129" s="135"/>
      <c r="J129" s="135"/>
      <c r="K129" s="189"/>
      <c r="L129" s="18"/>
      <c r="M129" s="191"/>
      <c r="N129" s="190"/>
      <c r="O129" s="1637">
        <v>115</v>
      </c>
      <c r="P129" s="1752"/>
      <c r="Q129" s="1738"/>
      <c r="R129" s="1637" t="str">
        <f>IF(N129&gt;0,O129*N129,"")</f>
        <v/>
      </c>
      <c r="S129" s="1752"/>
      <c r="T129" s="2221"/>
      <c r="U129" s="1" t="b">
        <v>0</v>
      </c>
      <c r="W129" s="69"/>
      <c r="X129" s="69"/>
      <c r="Y129" s="262"/>
      <c r="Z129" s="37"/>
      <c r="AM129" s="267"/>
      <c r="AN129" s="267"/>
      <c r="AO129" s="267"/>
      <c r="AP129" s="267"/>
      <c r="AQ129" s="267"/>
    </row>
    <row r="130" spans="2:43" ht="18" customHeight="1" x14ac:dyDescent="0.25">
      <c r="B130" s="150"/>
      <c r="C130" s="950"/>
      <c r="D130" s="13"/>
      <c r="E130" s="12"/>
      <c r="F130" s="12"/>
      <c r="G130" s="12"/>
      <c r="H130" s="11"/>
      <c r="I130" s="11"/>
      <c r="J130" s="11"/>
      <c r="K130" s="11"/>
      <c r="L130" s="18"/>
      <c r="M130" s="192"/>
      <c r="N130" s="192"/>
      <c r="O130" s="224"/>
      <c r="P130" s="151"/>
      <c r="Q130" s="151"/>
      <c r="R130" s="224"/>
      <c r="S130" s="55"/>
      <c r="T130" s="951"/>
      <c r="U130" s="1"/>
      <c r="W130" s="69"/>
      <c r="X130" s="69"/>
      <c r="Y130" s="262"/>
      <c r="AM130" s="267"/>
      <c r="AN130" s="267"/>
      <c r="AO130" s="267"/>
      <c r="AP130" s="267"/>
      <c r="AQ130" s="267"/>
    </row>
    <row r="131" spans="2:43" ht="18" customHeight="1" x14ac:dyDescent="0.25">
      <c r="B131" s="150"/>
      <c r="C131" s="950"/>
      <c r="D131" s="13"/>
      <c r="E131" s="13"/>
      <c r="F131" s="16" t="s">
        <v>179</v>
      </c>
      <c r="G131" s="17"/>
      <c r="H131" s="135"/>
      <c r="I131" s="135"/>
      <c r="J131" s="135"/>
      <c r="K131" s="189"/>
      <c r="L131" s="18"/>
      <c r="M131" s="191"/>
      <c r="N131" s="190"/>
      <c r="O131" s="1637">
        <v>175</v>
      </c>
      <c r="P131" s="1752"/>
      <c r="Q131" s="1738"/>
      <c r="R131" s="1637" t="str">
        <f>IF(N131&gt;0,O131*N131,"")</f>
        <v/>
      </c>
      <c r="S131" s="1752"/>
      <c r="T131" s="2221"/>
      <c r="U131" s="1" t="b">
        <v>0</v>
      </c>
      <c r="W131" s="69"/>
      <c r="X131" s="69"/>
      <c r="Y131" s="262"/>
      <c r="Z131" s="37"/>
      <c r="AM131" s="267"/>
      <c r="AN131" s="267"/>
      <c r="AO131" s="267"/>
      <c r="AP131" s="267"/>
      <c r="AQ131" s="267"/>
    </row>
    <row r="132" spans="2:43" ht="18" customHeight="1" x14ac:dyDescent="0.25">
      <c r="B132" s="150"/>
      <c r="C132" s="950"/>
      <c r="D132" s="13"/>
      <c r="E132" s="12"/>
      <c r="F132" s="12"/>
      <c r="G132" s="12"/>
      <c r="H132" s="11"/>
      <c r="I132" s="11"/>
      <c r="J132" s="11"/>
      <c r="K132" s="11"/>
      <c r="L132" s="18"/>
      <c r="M132" s="192"/>
      <c r="N132" s="192"/>
      <c r="O132" s="224"/>
      <c r="P132" s="151"/>
      <c r="Q132" s="151"/>
      <c r="R132" s="224"/>
      <c r="S132" s="55"/>
      <c r="T132" s="951"/>
      <c r="U132" s="1"/>
      <c r="W132" s="69"/>
      <c r="X132" s="69"/>
      <c r="Y132" s="262"/>
      <c r="AM132" s="267"/>
      <c r="AN132" s="267"/>
      <c r="AO132" s="267"/>
      <c r="AP132" s="267"/>
      <c r="AQ132" s="267"/>
    </row>
    <row r="133" spans="2:43" ht="18" customHeight="1" x14ac:dyDescent="0.25">
      <c r="B133" s="150"/>
      <c r="C133" s="950"/>
      <c r="D133" s="13"/>
      <c r="E133" s="13"/>
      <c r="F133" s="16" t="s">
        <v>180</v>
      </c>
      <c r="G133" s="17"/>
      <c r="H133" s="135"/>
      <c r="I133" s="135"/>
      <c r="J133" s="135"/>
      <c r="K133" s="189"/>
      <c r="L133" s="18"/>
      <c r="M133" s="191"/>
      <c r="N133" s="190"/>
      <c r="O133" s="1637">
        <v>175</v>
      </c>
      <c r="P133" s="2070"/>
      <c r="Q133" s="2071"/>
      <c r="R133" s="1637" t="str">
        <f>IF(N133&gt;0,O133*N133,"")</f>
        <v/>
      </c>
      <c r="S133" s="1638"/>
      <c r="T133" s="2218"/>
      <c r="U133" s="1" t="b">
        <v>0</v>
      </c>
      <c r="W133" s="69"/>
      <c r="X133" s="69"/>
      <c r="Y133" s="262"/>
      <c r="Z133" s="37"/>
      <c r="AM133" s="267"/>
      <c r="AN133" s="267"/>
      <c r="AO133" s="267"/>
      <c r="AP133" s="267"/>
      <c r="AQ133" s="267"/>
    </row>
    <row r="134" spans="2:43" ht="18" customHeight="1" x14ac:dyDescent="0.25">
      <c r="B134" s="150"/>
      <c r="C134" s="950"/>
      <c r="D134" s="13"/>
      <c r="E134" s="12"/>
      <c r="F134" s="12"/>
      <c r="G134" s="12"/>
      <c r="H134" s="11"/>
      <c r="I134" s="11"/>
      <c r="J134" s="11"/>
      <c r="K134" s="11"/>
      <c r="L134" s="18"/>
      <c r="M134" s="192"/>
      <c r="N134" s="192"/>
      <c r="O134" s="224"/>
      <c r="P134" s="151"/>
      <c r="Q134" s="151"/>
      <c r="R134" s="224"/>
      <c r="S134" s="55"/>
      <c r="T134" s="951"/>
      <c r="U134" s="1"/>
      <c r="W134" s="69"/>
      <c r="X134" s="69"/>
      <c r="Y134" s="262"/>
      <c r="AM134" s="267"/>
      <c r="AN134" s="267"/>
      <c r="AO134" s="267"/>
      <c r="AP134" s="267"/>
      <c r="AQ134" s="267"/>
    </row>
    <row r="135" spans="2:43" ht="18" customHeight="1" x14ac:dyDescent="0.25">
      <c r="B135" s="150"/>
      <c r="C135" s="950"/>
      <c r="D135" s="13"/>
      <c r="E135" s="13"/>
      <c r="F135" s="16" t="s">
        <v>181</v>
      </c>
      <c r="G135" s="17"/>
      <c r="H135" s="135"/>
      <c r="I135" s="135"/>
      <c r="J135" s="135"/>
      <c r="K135" s="189"/>
      <c r="L135" s="18"/>
      <c r="M135" s="191"/>
      <c r="N135" s="190"/>
      <c r="O135" s="1637">
        <v>200</v>
      </c>
      <c r="P135" s="2070"/>
      <c r="Q135" s="2071"/>
      <c r="R135" s="1637" t="str">
        <f>IF(N135&gt;0,O135*N135,"")</f>
        <v/>
      </c>
      <c r="S135" s="1638"/>
      <c r="T135" s="2218"/>
      <c r="U135" s="1" t="b">
        <v>0</v>
      </c>
      <c r="W135" s="69"/>
      <c r="X135" s="69"/>
      <c r="Y135" s="262"/>
      <c r="Z135" s="37"/>
      <c r="AM135" s="267"/>
      <c r="AN135" s="267"/>
      <c r="AO135" s="267"/>
      <c r="AP135" s="267"/>
      <c r="AQ135" s="267"/>
    </row>
    <row r="136" spans="2:43" ht="18" customHeight="1" x14ac:dyDescent="0.25">
      <c r="B136" s="150"/>
      <c r="C136" s="950"/>
      <c r="D136" s="13"/>
      <c r="E136" s="12"/>
      <c r="F136" s="12"/>
      <c r="G136" s="12"/>
      <c r="H136" s="11"/>
      <c r="I136" s="11"/>
      <c r="J136" s="11"/>
      <c r="K136" s="11"/>
      <c r="L136" s="18"/>
      <c r="M136" s="192"/>
      <c r="N136" s="192"/>
      <c r="O136" s="224"/>
      <c r="P136" s="151"/>
      <c r="Q136" s="151"/>
      <c r="R136" s="224"/>
      <c r="S136" s="55"/>
      <c r="T136" s="951"/>
      <c r="U136" s="1"/>
      <c r="W136" s="69"/>
      <c r="X136" s="69"/>
      <c r="Y136" s="262"/>
      <c r="AM136" s="267"/>
      <c r="AN136" s="267"/>
      <c r="AO136" s="267"/>
      <c r="AP136" s="267"/>
      <c r="AQ136" s="267"/>
    </row>
    <row r="137" spans="2:43" ht="18" customHeight="1" x14ac:dyDescent="0.25">
      <c r="B137" s="150"/>
      <c r="C137" s="950"/>
      <c r="D137" s="13"/>
      <c r="E137" s="13"/>
      <c r="F137" s="16" t="s">
        <v>182</v>
      </c>
      <c r="G137" s="17"/>
      <c r="H137" s="135"/>
      <c r="I137" s="135"/>
      <c r="J137" s="135"/>
      <c r="K137" s="189"/>
      <c r="L137" s="18"/>
      <c r="M137" s="191"/>
      <c r="N137" s="190"/>
      <c r="O137" s="1637">
        <v>115</v>
      </c>
      <c r="P137" s="2070"/>
      <c r="Q137" s="2071"/>
      <c r="R137" s="1637" t="str">
        <f>IF(N137&gt;0,O137*N137,"")</f>
        <v/>
      </c>
      <c r="S137" s="1638"/>
      <c r="T137" s="2218"/>
      <c r="U137" s="1" t="b">
        <v>0</v>
      </c>
      <c r="W137" s="69"/>
      <c r="X137" s="69"/>
      <c r="Y137" s="262"/>
      <c r="Z137" s="37"/>
      <c r="AM137" s="267"/>
      <c r="AN137" s="267"/>
      <c r="AO137" s="267"/>
      <c r="AP137" s="267"/>
      <c r="AQ137" s="267"/>
    </row>
    <row r="138" spans="2:43" ht="18" customHeight="1" x14ac:dyDescent="0.25">
      <c r="B138" s="150"/>
      <c r="C138" s="950"/>
      <c r="D138" s="13"/>
      <c r="E138" s="13"/>
      <c r="F138" s="13"/>
      <c r="G138" s="12"/>
      <c r="H138" s="11"/>
      <c r="I138" s="11"/>
      <c r="J138" s="11"/>
      <c r="K138" s="186"/>
      <c r="L138" s="192"/>
      <c r="M138" s="188"/>
      <c r="O138" s="224"/>
      <c r="P138" s="151"/>
      <c r="Q138" s="151"/>
      <c r="R138" s="224"/>
      <c r="S138" s="55"/>
      <c r="T138" s="951"/>
      <c r="U138" s="1"/>
      <c r="W138" s="69"/>
      <c r="X138" s="69"/>
      <c r="AM138" s="267"/>
      <c r="AN138" s="267"/>
      <c r="AO138" s="267"/>
      <c r="AP138" s="267"/>
      <c r="AQ138" s="267"/>
    </row>
    <row r="139" spans="2:43" ht="18" customHeight="1" x14ac:dyDescent="0.25">
      <c r="B139" s="150"/>
      <c r="C139" s="478" t="s">
        <v>185</v>
      </c>
      <c r="D139" s="13"/>
      <c r="E139" s="12"/>
      <c r="F139" s="198"/>
      <c r="G139" s="11" t="s">
        <v>362</v>
      </c>
      <c r="H139" s="2219"/>
      <c r="I139" s="2220"/>
      <c r="J139" s="11" t="s">
        <v>192</v>
      </c>
      <c r="K139" s="1345" t="s">
        <v>193</v>
      </c>
      <c r="L139" s="188"/>
      <c r="N139" s="419" t="s">
        <v>199</v>
      </c>
      <c r="O139" s="141"/>
      <c r="P139" s="78"/>
      <c r="Q139" s="78"/>
      <c r="R139" s="141"/>
      <c r="S139" s="214"/>
      <c r="T139" s="951"/>
      <c r="U139" s="1"/>
      <c r="W139" s="69"/>
      <c r="X139" s="69"/>
      <c r="AM139" s="267"/>
      <c r="AN139" s="267"/>
      <c r="AO139" s="267"/>
      <c r="AP139" s="267"/>
      <c r="AQ139" s="267"/>
    </row>
    <row r="140" spans="2:43" ht="8.25" customHeight="1" x14ac:dyDescent="0.25">
      <c r="B140" s="19"/>
      <c r="C140" s="19"/>
      <c r="D140" s="51"/>
      <c r="E140" s="20"/>
      <c r="F140" s="20"/>
      <c r="G140" s="20"/>
      <c r="H140" s="20"/>
      <c r="I140" s="20"/>
      <c r="J140" s="20"/>
      <c r="K140" s="20"/>
      <c r="L140" s="20"/>
      <c r="M140" s="20"/>
      <c r="N140" s="20"/>
      <c r="O140" s="52"/>
      <c r="P140" s="52"/>
      <c r="Q140" s="52"/>
      <c r="R140" s="52"/>
      <c r="S140" s="52"/>
      <c r="T140" s="952"/>
      <c r="U140" s="3"/>
      <c r="W140" s="69"/>
      <c r="X140" s="69"/>
      <c r="AM140" s="267"/>
      <c r="AN140" s="267"/>
      <c r="AO140" s="267"/>
      <c r="AP140" s="267"/>
      <c r="AQ140" s="267"/>
    </row>
    <row r="141" spans="2:43" ht="6.6" customHeight="1" x14ac:dyDescent="0.25">
      <c r="O141" s="37"/>
      <c r="P141" s="37"/>
      <c r="Q141" s="37"/>
      <c r="U141" s="69"/>
      <c r="W141" s="69"/>
      <c r="X141" s="69"/>
      <c r="AM141" s="267"/>
      <c r="AN141" s="267"/>
      <c r="AO141" s="267"/>
      <c r="AP141" s="267"/>
      <c r="AQ141" s="267"/>
    </row>
    <row r="142" spans="2:43" ht="8.25" customHeight="1" x14ac:dyDescent="0.25">
      <c r="B142" s="9"/>
      <c r="C142" s="10"/>
      <c r="D142" s="10"/>
      <c r="E142" s="10"/>
      <c r="F142" s="10"/>
      <c r="G142" s="10"/>
      <c r="H142" s="10"/>
      <c r="I142" s="10"/>
      <c r="J142" s="10"/>
      <c r="K142" s="10"/>
      <c r="L142" s="10"/>
      <c r="M142" s="10"/>
      <c r="N142" s="10"/>
      <c r="O142" s="38"/>
      <c r="P142" s="38"/>
      <c r="Q142" s="38"/>
      <c r="R142" s="10"/>
      <c r="S142" s="10"/>
      <c r="T142" s="10"/>
      <c r="U142" s="2"/>
      <c r="W142" s="69"/>
      <c r="X142" s="69"/>
      <c r="AM142" s="267"/>
      <c r="AN142" s="267"/>
      <c r="AO142" s="267"/>
      <c r="AP142" s="267"/>
      <c r="AQ142" s="267"/>
    </row>
    <row r="143" spans="2:43" x14ac:dyDescent="0.25">
      <c r="B143" s="150"/>
      <c r="C143" s="26" t="s">
        <v>843</v>
      </c>
      <c r="D143" s="27"/>
      <c r="E143" s="27"/>
      <c r="F143" s="27"/>
      <c r="G143" s="27"/>
      <c r="H143" s="27"/>
      <c r="I143" s="27"/>
      <c r="J143" s="27"/>
      <c r="K143" s="27"/>
      <c r="L143" s="27"/>
      <c r="M143" s="27"/>
      <c r="N143" s="27"/>
      <c r="O143" s="39"/>
      <c r="P143" s="39"/>
      <c r="Q143" s="39"/>
      <c r="R143" s="27"/>
      <c r="S143" s="27"/>
      <c r="T143" s="27"/>
      <c r="U143" s="1"/>
      <c r="W143" s="69"/>
      <c r="X143" s="69"/>
      <c r="AM143" s="267"/>
      <c r="AN143" s="267"/>
      <c r="AO143" s="267"/>
      <c r="AP143" s="267"/>
      <c r="AQ143" s="267"/>
    </row>
    <row r="144" spans="2:43" ht="13.5" customHeight="1" x14ac:dyDescent="0.25">
      <c r="B144" s="150"/>
      <c r="N144" s="261" t="s">
        <v>18</v>
      </c>
      <c r="O144" s="37"/>
      <c r="P144" s="37"/>
      <c r="Q144" s="37"/>
      <c r="U144" s="1">
        <v>1</v>
      </c>
      <c r="W144" s="69"/>
      <c r="X144" s="69"/>
      <c r="AM144" s="267"/>
      <c r="AN144" s="267"/>
      <c r="AO144" s="267"/>
      <c r="AP144" s="267"/>
      <c r="AQ144" s="267"/>
    </row>
    <row r="145" spans="2:43" ht="18" customHeight="1" x14ac:dyDescent="0.25">
      <c r="B145" s="150"/>
      <c r="C145" s="16"/>
      <c r="D145" s="107" t="s">
        <v>284</v>
      </c>
      <c r="E145" s="17"/>
      <c r="F145" s="17"/>
      <c r="G145" s="17"/>
      <c r="H145" s="17"/>
      <c r="I145" s="17"/>
      <c r="J145" s="17"/>
      <c r="K145" s="18"/>
      <c r="L145" s="65"/>
      <c r="M145" s="18"/>
      <c r="N145" s="72"/>
      <c r="O145" s="1637">
        <v>115</v>
      </c>
      <c r="P145" s="2070"/>
      <c r="Q145" s="2071"/>
      <c r="R145" s="1637" t="str">
        <f>IF(AND(N145&gt;0,$U$145=1),N145*O145,"")</f>
        <v/>
      </c>
      <c r="S145" s="1638"/>
      <c r="T145" s="1639"/>
      <c r="U145" s="1">
        <v>0</v>
      </c>
      <c r="W145" s="69"/>
      <c r="X145" s="69"/>
      <c r="Y145" s="165"/>
      <c r="Z145" s="37"/>
      <c r="AM145" s="267"/>
      <c r="AN145" s="267"/>
      <c r="AO145" s="267"/>
      <c r="AP145" s="267"/>
      <c r="AQ145" s="267"/>
    </row>
    <row r="146" spans="2:43" ht="18" customHeight="1" x14ac:dyDescent="0.25">
      <c r="B146" s="150"/>
      <c r="C146" s="16"/>
      <c r="D146" s="107" t="s">
        <v>285</v>
      </c>
      <c r="E146" s="17"/>
      <c r="F146" s="17"/>
      <c r="G146" s="17"/>
      <c r="H146" s="17"/>
      <c r="I146" s="17"/>
      <c r="J146" s="17"/>
      <c r="K146" s="18"/>
      <c r="L146" s="65"/>
      <c r="M146" s="18"/>
      <c r="N146" s="72"/>
      <c r="O146" s="1637">
        <v>185</v>
      </c>
      <c r="P146" s="2070"/>
      <c r="Q146" s="2071"/>
      <c r="R146" s="1637" t="str">
        <f>IF(AND(N146&gt;0,$U$145=2),N146*O146,"")</f>
        <v/>
      </c>
      <c r="S146" s="1638"/>
      <c r="T146" s="1639"/>
      <c r="U146" s="1"/>
      <c r="W146" s="69"/>
      <c r="X146" s="69"/>
      <c r="Y146" s="165"/>
      <c r="Z146" s="37"/>
      <c r="AM146" s="267"/>
      <c r="AN146" s="267"/>
      <c r="AO146" s="267"/>
      <c r="AP146" s="267"/>
      <c r="AQ146" s="267"/>
    </row>
    <row r="147" spans="2:43" ht="18" customHeight="1" x14ac:dyDescent="0.25">
      <c r="B147" s="150"/>
      <c r="C147" s="16"/>
      <c r="D147" s="107" t="s">
        <v>286</v>
      </c>
      <c r="E147" s="17"/>
      <c r="F147" s="17"/>
      <c r="G147" s="17"/>
      <c r="H147" s="17"/>
      <c r="I147" s="17"/>
      <c r="J147" s="17"/>
      <c r="K147" s="18"/>
      <c r="L147" s="65"/>
      <c r="M147" s="18"/>
      <c r="N147" s="72"/>
      <c r="O147" s="1637">
        <v>245</v>
      </c>
      <c r="P147" s="2070"/>
      <c r="Q147" s="2071"/>
      <c r="R147" s="1637" t="str">
        <f>IF(AND(N147&gt;0,$U$145=3),N147*O147,"")</f>
        <v/>
      </c>
      <c r="S147" s="1638"/>
      <c r="T147" s="1639"/>
      <c r="U147" s="1"/>
      <c r="W147" s="69"/>
      <c r="X147" s="69"/>
      <c r="Z147" s="37"/>
      <c r="AM147" s="267"/>
      <c r="AN147" s="267"/>
      <c r="AO147" s="267"/>
      <c r="AP147" s="267"/>
      <c r="AQ147" s="267"/>
    </row>
    <row r="148" spans="2:43" ht="18" customHeight="1" x14ac:dyDescent="0.25">
      <c r="B148" s="150"/>
      <c r="C148" s="16"/>
      <c r="D148" s="107" t="s">
        <v>287</v>
      </c>
      <c r="E148" s="17"/>
      <c r="F148" s="17"/>
      <c r="G148" s="17"/>
      <c r="H148" s="17"/>
      <c r="I148" s="17"/>
      <c r="J148" s="17"/>
      <c r="K148" s="18"/>
      <c r="L148" s="65"/>
      <c r="M148" s="18"/>
      <c r="N148" s="72"/>
      <c r="O148" s="1637">
        <v>300</v>
      </c>
      <c r="P148" s="2070"/>
      <c r="Q148" s="2071"/>
      <c r="R148" s="1637" t="str">
        <f>IF(AND(N148&gt;0,$U$145=4),N148*O148,"")</f>
        <v/>
      </c>
      <c r="S148" s="1638"/>
      <c r="T148" s="1639"/>
      <c r="U148" s="1"/>
      <c r="W148" s="69"/>
      <c r="X148" s="69"/>
      <c r="Z148" s="37"/>
      <c r="AM148" s="267"/>
      <c r="AN148" s="267"/>
      <c r="AO148" s="267"/>
      <c r="AP148" s="267"/>
      <c r="AQ148" s="267"/>
    </row>
    <row r="149" spans="2:43" ht="18" customHeight="1" x14ac:dyDescent="0.25">
      <c r="B149" s="150"/>
      <c r="C149" s="16"/>
      <c r="D149" s="107" t="s">
        <v>288</v>
      </c>
      <c r="E149" s="17"/>
      <c r="F149" s="17"/>
      <c r="G149" s="17"/>
      <c r="H149" s="17"/>
      <c r="I149" s="17"/>
      <c r="J149" s="17"/>
      <c r="K149" s="18"/>
      <c r="L149" s="65"/>
      <c r="M149" s="18"/>
      <c r="N149" s="72"/>
      <c r="O149" s="1637">
        <v>365</v>
      </c>
      <c r="P149" s="2070"/>
      <c r="Q149" s="2071"/>
      <c r="R149" s="1637" t="str">
        <f>IF(AND(N149&gt;0,$U$145=5),N149*O149,"")</f>
        <v/>
      </c>
      <c r="S149" s="1638"/>
      <c r="T149" s="1639"/>
      <c r="U149" s="1"/>
      <c r="W149" s="69"/>
      <c r="X149" s="69"/>
      <c r="Y149" s="262"/>
      <c r="Z149" s="37"/>
      <c r="AM149" s="267"/>
      <c r="AN149" s="267"/>
      <c r="AO149" s="267"/>
      <c r="AP149" s="267"/>
      <c r="AQ149" s="267"/>
    </row>
    <row r="150" spans="2:43" ht="18" customHeight="1" x14ac:dyDescent="0.25">
      <c r="B150" s="150"/>
      <c r="C150" s="16"/>
      <c r="D150" s="107" t="s">
        <v>224</v>
      </c>
      <c r="E150" s="17"/>
      <c r="F150" s="17"/>
      <c r="G150" s="17"/>
      <c r="H150" s="17"/>
      <c r="I150" s="17"/>
      <c r="J150" s="17"/>
      <c r="K150" s="18"/>
      <c r="L150" s="65"/>
      <c r="M150" s="18"/>
      <c r="N150" s="72"/>
      <c r="O150" s="1637">
        <v>70</v>
      </c>
      <c r="P150" s="2070"/>
      <c r="Q150" s="2071"/>
      <c r="R150" s="1637" t="str">
        <f>IF(N150="","",O150*N150)</f>
        <v/>
      </c>
      <c r="S150" s="1638"/>
      <c r="T150" s="1639"/>
      <c r="U150" s="1" t="b">
        <v>0</v>
      </c>
      <c r="W150" s="69"/>
      <c r="X150" s="69"/>
      <c r="Z150" s="37"/>
      <c r="AM150" s="267"/>
      <c r="AN150" s="267"/>
      <c r="AO150" s="267"/>
      <c r="AP150" s="267"/>
      <c r="AQ150" s="267"/>
    </row>
    <row r="151" spans="2:43" ht="18" customHeight="1" x14ac:dyDescent="0.25">
      <c r="B151" s="150"/>
      <c r="C151" s="16"/>
      <c r="D151" s="107" t="s">
        <v>225</v>
      </c>
      <c r="E151" s="17"/>
      <c r="F151" s="17"/>
      <c r="G151" s="17"/>
      <c r="H151" s="17"/>
      <c r="I151" s="17"/>
      <c r="J151" s="17"/>
      <c r="K151" s="18"/>
      <c r="L151" s="65"/>
      <c r="M151" s="18"/>
      <c r="N151" s="72"/>
      <c r="O151" s="1637">
        <v>80</v>
      </c>
      <c r="P151" s="2070"/>
      <c r="Q151" s="2071"/>
      <c r="R151" s="1637" t="str">
        <f>IF(N151="","",O151*N151)</f>
        <v/>
      </c>
      <c r="S151" s="1638"/>
      <c r="T151" s="1639"/>
      <c r="U151" s="1" t="b">
        <v>0</v>
      </c>
      <c r="W151" s="69"/>
      <c r="X151" s="69"/>
      <c r="Z151" s="37"/>
      <c r="AM151" s="267"/>
      <c r="AN151" s="267"/>
      <c r="AO151" s="267"/>
      <c r="AP151" s="267"/>
      <c r="AQ151" s="267"/>
    </row>
    <row r="152" spans="2:43" ht="18" customHeight="1" x14ac:dyDescent="0.25">
      <c r="B152" s="150"/>
      <c r="C152" s="16"/>
      <c r="D152" s="107" t="s">
        <v>50</v>
      </c>
      <c r="E152" s="17"/>
      <c r="F152" s="17"/>
      <c r="G152" s="17"/>
      <c r="H152" s="64"/>
      <c r="I152" s="64"/>
      <c r="J152" s="64"/>
      <c r="K152" s="18"/>
      <c r="L152" s="65"/>
      <c r="M152" s="18"/>
      <c r="N152" s="18"/>
      <c r="O152" s="1637">
        <v>350</v>
      </c>
      <c r="P152" s="2070"/>
      <c r="Q152" s="2071"/>
      <c r="R152" s="2212" t="str">
        <f>IF(U152=FALSE,"",O152)</f>
        <v/>
      </c>
      <c r="S152" s="2213"/>
      <c r="T152" s="2214"/>
      <c r="U152" s="1" t="b">
        <v>0</v>
      </c>
      <c r="W152" s="69"/>
      <c r="X152" s="69"/>
      <c r="Z152" s="37"/>
      <c r="AM152" s="267"/>
      <c r="AN152" s="267"/>
      <c r="AO152" s="267"/>
      <c r="AP152" s="267"/>
      <c r="AQ152" s="267"/>
    </row>
    <row r="153" spans="2:43" ht="7.5" customHeight="1" x14ac:dyDescent="0.25">
      <c r="B153" s="19"/>
      <c r="C153" s="20"/>
      <c r="D153" s="20"/>
      <c r="E153" s="20"/>
      <c r="F153" s="20"/>
      <c r="G153" s="20"/>
      <c r="H153" s="20"/>
      <c r="I153" s="20"/>
      <c r="J153" s="20"/>
      <c r="K153" s="20"/>
      <c r="L153" s="20"/>
      <c r="M153" s="20"/>
      <c r="N153" s="20"/>
      <c r="O153" s="36"/>
      <c r="P153" s="36"/>
      <c r="Q153" s="36"/>
      <c r="R153" s="20"/>
      <c r="S153" s="20"/>
      <c r="T153" s="20"/>
      <c r="U153" s="158"/>
      <c r="W153" s="69"/>
      <c r="X153" s="69"/>
      <c r="AM153" s="267"/>
      <c r="AN153" s="267"/>
      <c r="AO153" s="267"/>
      <c r="AP153" s="267"/>
      <c r="AQ153" s="267"/>
    </row>
    <row r="154" spans="2:43" ht="9" customHeight="1" x14ac:dyDescent="0.25">
      <c r="E154" s="40"/>
      <c r="O154" s="37"/>
      <c r="P154" s="37"/>
      <c r="Q154" s="37"/>
      <c r="W154" s="69"/>
      <c r="X154" s="69"/>
      <c r="AM154" s="267"/>
      <c r="AN154" s="267"/>
      <c r="AO154" s="267"/>
      <c r="AP154" s="267"/>
      <c r="AQ154" s="267"/>
    </row>
    <row r="155" spans="2:43" ht="8.25" customHeight="1" x14ac:dyDescent="0.25">
      <c r="B155" s="9"/>
      <c r="C155" s="10"/>
      <c r="D155" s="10"/>
      <c r="E155" s="10"/>
      <c r="F155" s="10"/>
      <c r="G155" s="10"/>
      <c r="H155" s="10"/>
      <c r="I155" s="10"/>
      <c r="J155" s="10"/>
      <c r="K155" s="10"/>
      <c r="L155" s="10"/>
      <c r="M155" s="10"/>
      <c r="N155" s="10"/>
      <c r="O155" s="53"/>
      <c r="P155" s="53"/>
      <c r="Q155" s="53"/>
      <c r="R155" s="53"/>
      <c r="S155" s="53"/>
      <c r="T155" s="53"/>
      <c r="U155" s="157"/>
      <c r="W155" s="69"/>
      <c r="X155" s="69"/>
      <c r="AM155" s="267"/>
      <c r="AN155" s="267"/>
      <c r="AO155" s="267"/>
      <c r="AP155" s="267"/>
      <c r="AQ155" s="267"/>
    </row>
    <row r="156" spans="2:43" x14ac:dyDescent="0.25">
      <c r="B156" s="150"/>
      <c r="C156" s="26" t="s">
        <v>227</v>
      </c>
      <c r="D156" s="27"/>
      <c r="E156" s="27"/>
      <c r="F156" s="27"/>
      <c r="G156" s="27"/>
      <c r="H156" s="27"/>
      <c r="I156" s="27"/>
      <c r="J156" s="27"/>
      <c r="K156" s="27"/>
      <c r="L156" s="27"/>
      <c r="M156" s="27"/>
      <c r="N156" s="27"/>
      <c r="O156" s="54"/>
      <c r="P156" s="54"/>
      <c r="Q156" s="54"/>
      <c r="R156" s="54"/>
      <c r="S156" s="54"/>
      <c r="T156" s="54"/>
      <c r="U156" s="143"/>
      <c r="W156" s="69"/>
      <c r="X156" s="69"/>
      <c r="Z156" s="163"/>
      <c r="AM156" s="267"/>
      <c r="AN156" s="267"/>
      <c r="AO156" s="267"/>
      <c r="AP156" s="267"/>
      <c r="AQ156" s="267"/>
    </row>
    <row r="157" spans="2:43" ht="15.75" customHeight="1" x14ac:dyDescent="0.25">
      <c r="B157" s="150"/>
      <c r="C157" s="1739" t="s">
        <v>142</v>
      </c>
      <c r="D157" s="1739"/>
      <c r="E157" s="1739"/>
      <c r="F157" s="1739"/>
      <c r="G157" s="1739"/>
      <c r="H157" s="1739"/>
      <c r="I157" s="1739"/>
      <c r="J157" s="1739"/>
      <c r="K157" s="1739"/>
      <c r="L157" s="2209"/>
      <c r="M157" s="2209"/>
      <c r="N157" s="2209"/>
      <c r="O157" s="2209"/>
      <c r="P157" s="2209"/>
      <c r="Q157" s="2209"/>
      <c r="R157" s="2209"/>
      <c r="S157" s="2209"/>
      <c r="T157" s="2209"/>
      <c r="U157" s="143"/>
      <c r="W157" s="69"/>
      <c r="X157" s="69"/>
      <c r="AM157" s="267"/>
      <c r="AN157" s="267"/>
      <c r="AO157" s="267"/>
      <c r="AP157" s="267"/>
      <c r="AQ157" s="267"/>
    </row>
    <row r="158" spans="2:43" ht="17.25" customHeight="1" x14ac:dyDescent="0.25">
      <c r="B158" s="150"/>
      <c r="C158" s="79"/>
      <c r="D158" s="107" t="s">
        <v>262</v>
      </c>
      <c r="E158" s="17"/>
      <c r="F158" s="107"/>
      <c r="G158" s="17"/>
      <c r="H158" s="34"/>
      <c r="I158" s="34"/>
      <c r="J158" s="29"/>
      <c r="K158" s="1744" t="s">
        <v>263</v>
      </c>
      <c r="L158" s="1745"/>
      <c r="M158" s="1745"/>
      <c r="N158" s="1745"/>
      <c r="O158" s="1745"/>
      <c r="P158" s="1745"/>
      <c r="Q158" s="1745"/>
      <c r="R158" s="1752"/>
      <c r="S158" s="1638"/>
      <c r="T158" s="1740"/>
      <c r="U158" s="1">
        <v>0</v>
      </c>
      <c r="W158" s="69"/>
      <c r="X158" s="69"/>
      <c r="AB158" s="69">
        <v>1</v>
      </c>
      <c r="AM158" s="267"/>
      <c r="AN158" s="267"/>
      <c r="AO158" s="267"/>
      <c r="AP158" s="267"/>
      <c r="AQ158" s="267"/>
    </row>
    <row r="159" spans="2:43" ht="17.25" customHeight="1" x14ac:dyDescent="0.25">
      <c r="B159" s="150"/>
      <c r="C159" s="1739" t="s">
        <v>205</v>
      </c>
      <c r="D159" s="1739"/>
      <c r="E159" s="1739"/>
      <c r="F159" s="1739"/>
      <c r="G159" s="1739"/>
      <c r="H159" s="1739"/>
      <c r="I159" s="1739"/>
      <c r="J159" s="1739"/>
      <c r="K159" s="1739"/>
      <c r="L159" s="2209"/>
      <c r="M159" s="2209"/>
      <c r="N159" s="2209"/>
      <c r="O159" s="2209"/>
      <c r="P159" s="2209"/>
      <c r="Q159" s="2209"/>
      <c r="R159" s="2209"/>
      <c r="S159" s="2209"/>
      <c r="T159" s="2209"/>
      <c r="U159" s="1"/>
      <c r="W159" s="69"/>
      <c r="X159" s="69"/>
      <c r="AM159" s="267"/>
      <c r="AN159" s="267"/>
      <c r="AO159" s="267"/>
      <c r="AP159" s="267"/>
      <c r="AQ159" s="267"/>
    </row>
    <row r="160" spans="2:43" ht="17.25" customHeight="1" x14ac:dyDescent="0.25">
      <c r="B160" s="150"/>
      <c r="C160" s="16"/>
      <c r="D160" s="107"/>
      <c r="E160" s="17"/>
      <c r="F160" s="107"/>
      <c r="G160" s="17"/>
      <c r="H160" s="17"/>
      <c r="I160" s="17"/>
      <c r="J160" s="18"/>
      <c r="K160" s="107"/>
      <c r="L160" s="18"/>
      <c r="M160" s="2215"/>
      <c r="N160" s="2216"/>
      <c r="O160" s="2216"/>
      <c r="P160" s="2217"/>
      <c r="Q160" s="176"/>
      <c r="R160" s="216"/>
      <c r="S160" s="228"/>
      <c r="T160" s="177"/>
      <c r="U160" s="1">
        <v>0</v>
      </c>
      <c r="W160" s="69"/>
      <c r="X160" s="69"/>
      <c r="AM160" s="267"/>
      <c r="AN160" s="267"/>
      <c r="AO160" s="267"/>
      <c r="AP160" s="267"/>
      <c r="AQ160" s="267"/>
    </row>
    <row r="161" spans="2:43" ht="18" customHeight="1" x14ac:dyDescent="0.3">
      <c r="B161" s="150"/>
      <c r="C161" s="2210" t="s">
        <v>251</v>
      </c>
      <c r="D161" s="2209"/>
      <c r="E161" s="2209"/>
      <c r="F161" s="2209"/>
      <c r="G161" s="2209"/>
      <c r="H161" s="2209"/>
      <c r="I161" s="2209"/>
      <c r="J161" s="2209"/>
      <c r="K161" s="2209"/>
      <c r="L161" s="2209"/>
      <c r="M161" s="2209"/>
      <c r="N161" s="2209"/>
      <c r="O161" s="2209"/>
      <c r="P161" s="2209"/>
      <c r="Q161" s="2209"/>
      <c r="R161" s="2209"/>
      <c r="S161" s="2209"/>
      <c r="T161" s="2209"/>
      <c r="U161" s="1"/>
      <c r="W161" s="69"/>
      <c r="X161" s="69"/>
      <c r="AM161" s="267"/>
      <c r="AN161" s="267"/>
      <c r="AO161" s="267"/>
      <c r="AP161" s="267"/>
      <c r="AQ161" s="267"/>
    </row>
    <row r="162" spans="2:43" ht="17.25" customHeight="1" x14ac:dyDescent="0.25">
      <c r="B162" s="150"/>
      <c r="C162" s="79"/>
      <c r="D162" s="107" t="s">
        <v>311</v>
      </c>
      <c r="E162" s="17"/>
      <c r="F162" s="107"/>
      <c r="G162" s="17"/>
      <c r="H162" s="34"/>
      <c r="I162" s="34"/>
      <c r="J162" s="29"/>
      <c r="K162" s="107"/>
      <c r="L162" s="29"/>
      <c r="M162" s="29"/>
      <c r="N162" s="18"/>
      <c r="O162" s="1637" t="s">
        <v>17</v>
      </c>
      <c r="P162" s="2070"/>
      <c r="Q162" s="2071"/>
      <c r="R162" s="1637" t="str">
        <f>IF(U162=3,0,"")</f>
        <v/>
      </c>
      <c r="S162" s="1638"/>
      <c r="T162" s="1740"/>
      <c r="U162" s="1">
        <v>0</v>
      </c>
      <c r="W162" s="69"/>
      <c r="X162" s="69"/>
      <c r="AM162" s="267"/>
      <c r="AN162" s="267"/>
      <c r="AO162" s="267"/>
      <c r="AP162" s="267"/>
      <c r="AQ162" s="267"/>
    </row>
    <row r="163" spans="2:43" ht="17.25" customHeight="1" x14ac:dyDescent="0.25">
      <c r="B163" s="150"/>
      <c r="C163" s="79"/>
      <c r="D163" s="107" t="s">
        <v>289</v>
      </c>
      <c r="E163" s="17"/>
      <c r="F163" s="107"/>
      <c r="G163" s="17"/>
      <c r="H163" s="34"/>
      <c r="I163" s="34"/>
      <c r="J163" s="29"/>
      <c r="K163" s="107"/>
      <c r="L163" s="29"/>
      <c r="M163" s="29"/>
      <c r="N163" s="18"/>
      <c r="O163" s="1637">
        <v>35</v>
      </c>
      <c r="P163" s="2070"/>
      <c r="Q163" s="2071"/>
      <c r="R163" s="1637" t="str">
        <f>IF(U162=4,O163,"")</f>
        <v/>
      </c>
      <c r="S163" s="1638"/>
      <c r="T163" s="1740"/>
      <c r="U163" s="1"/>
      <c r="W163" s="69"/>
      <c r="X163" s="69"/>
      <c r="Z163" s="37"/>
      <c r="AM163" s="267"/>
      <c r="AN163" s="267"/>
      <c r="AO163" s="267"/>
      <c r="AP163" s="267"/>
      <c r="AQ163" s="267"/>
    </row>
    <row r="164" spans="2:43" ht="17.25" customHeight="1" x14ac:dyDescent="0.25">
      <c r="B164" s="150"/>
      <c r="C164" s="79"/>
      <c r="D164" s="107" t="s">
        <v>290</v>
      </c>
      <c r="E164" s="17"/>
      <c r="F164" s="107"/>
      <c r="G164" s="17"/>
      <c r="H164" s="34"/>
      <c r="I164" s="34"/>
      <c r="J164" s="29"/>
      <c r="K164" s="107"/>
      <c r="L164" s="29"/>
      <c r="M164" s="29"/>
      <c r="N164" s="18"/>
      <c r="O164" s="1637">
        <v>55</v>
      </c>
      <c r="P164" s="2070"/>
      <c r="Q164" s="2071"/>
      <c r="R164" s="1637" t="str">
        <f>IF(U162=1,O164,"")</f>
        <v/>
      </c>
      <c r="S164" s="1638"/>
      <c r="T164" s="1740"/>
      <c r="U164" s="1"/>
      <c r="W164" s="69"/>
      <c r="X164" s="69"/>
      <c r="Z164" s="37"/>
      <c r="AM164" s="267"/>
      <c r="AN164" s="267"/>
      <c r="AO164" s="267"/>
      <c r="AP164" s="267"/>
      <c r="AQ164" s="267"/>
    </row>
    <row r="165" spans="2:43" ht="17.25" customHeight="1" x14ac:dyDescent="0.25">
      <c r="B165" s="150"/>
      <c r="C165" s="79"/>
      <c r="D165" s="107" t="s">
        <v>291</v>
      </c>
      <c r="E165" s="17"/>
      <c r="F165" s="107"/>
      <c r="G165" s="17"/>
      <c r="H165" s="34"/>
      <c r="I165" s="34"/>
      <c r="J165" s="29"/>
      <c r="K165" s="107"/>
      <c r="L165" s="29"/>
      <c r="M165" s="29"/>
      <c r="N165" s="18"/>
      <c r="O165" s="1637">
        <v>95</v>
      </c>
      <c r="P165" s="2070"/>
      <c r="Q165" s="2071"/>
      <c r="R165" s="1637" t="str">
        <f>IF(U162=2,O165,"")</f>
        <v/>
      </c>
      <c r="S165" s="1638"/>
      <c r="T165" s="1740"/>
      <c r="U165" s="1"/>
      <c r="W165" s="69"/>
      <c r="X165" s="69"/>
      <c r="Z165" s="37"/>
      <c r="AM165" s="267"/>
      <c r="AN165" s="267"/>
      <c r="AO165" s="267"/>
      <c r="AP165" s="267"/>
      <c r="AQ165" s="267"/>
    </row>
    <row r="166" spans="2:43" ht="17.25" customHeight="1" x14ac:dyDescent="0.25">
      <c r="B166" s="150"/>
      <c r="C166" s="80"/>
      <c r="D166" s="66" t="s">
        <v>292</v>
      </c>
      <c r="E166" s="46"/>
      <c r="F166" s="66"/>
      <c r="G166" s="46"/>
      <c r="H166" s="81"/>
      <c r="I166" s="81"/>
      <c r="J166" s="65"/>
      <c r="K166" s="66"/>
      <c r="L166" s="65"/>
      <c r="M166" s="65"/>
      <c r="N166" s="47"/>
      <c r="O166" s="1627">
        <v>150</v>
      </c>
      <c r="P166" s="1881"/>
      <c r="Q166" s="2033"/>
      <c r="R166" s="1637" t="str">
        <f>IF(U162=5,O166,"")</f>
        <v/>
      </c>
      <c r="S166" s="1638"/>
      <c r="T166" s="1740"/>
      <c r="U166" s="1"/>
      <c r="W166" s="69"/>
      <c r="X166" s="69"/>
      <c r="Z166" s="37"/>
      <c r="AM166" s="267"/>
      <c r="AN166" s="267"/>
      <c r="AO166" s="267"/>
      <c r="AP166" s="267"/>
      <c r="AQ166" s="267"/>
    </row>
    <row r="167" spans="2:43" ht="15.75" customHeight="1" x14ac:dyDescent="0.3">
      <c r="B167" s="150"/>
      <c r="C167" s="2210" t="s">
        <v>252</v>
      </c>
      <c r="D167" s="2209"/>
      <c r="E167" s="2209"/>
      <c r="F167" s="2209"/>
      <c r="G167" s="2209"/>
      <c r="H167" s="2209"/>
      <c r="I167" s="2209"/>
      <c r="J167" s="2209"/>
      <c r="K167" s="2209"/>
      <c r="L167" s="2209"/>
      <c r="M167" s="2209"/>
      <c r="N167" s="2209"/>
      <c r="O167" s="2209"/>
      <c r="P167" s="2209"/>
      <c r="Q167" s="2209"/>
      <c r="R167" s="2209"/>
      <c r="S167" s="2209"/>
      <c r="T167" s="2209"/>
      <c r="U167" s="1"/>
      <c r="W167" s="69"/>
      <c r="X167" s="69"/>
      <c r="AM167" s="267"/>
      <c r="AN167" s="267"/>
      <c r="AO167" s="267"/>
      <c r="AP167" s="267"/>
      <c r="AQ167" s="267"/>
    </row>
    <row r="168" spans="2:43" ht="16.5" customHeight="1" x14ac:dyDescent="0.25">
      <c r="B168" s="150"/>
      <c r="C168" s="79"/>
      <c r="D168" s="107" t="s">
        <v>312</v>
      </c>
      <c r="E168" s="17"/>
      <c r="F168" s="107"/>
      <c r="G168" s="17"/>
      <c r="H168" s="34"/>
      <c r="I168" s="34"/>
      <c r="J168" s="29"/>
      <c r="K168" s="107"/>
      <c r="L168" s="29"/>
      <c r="M168" s="29"/>
      <c r="N168" s="18"/>
      <c r="O168" s="1637" t="s">
        <v>17</v>
      </c>
      <c r="P168" s="2070"/>
      <c r="Q168" s="2071"/>
      <c r="R168" s="1637" t="str">
        <f>IF(U168=3,0,"")</f>
        <v/>
      </c>
      <c r="S168" s="1638"/>
      <c r="T168" s="1740"/>
      <c r="U168" s="1">
        <v>0</v>
      </c>
      <c r="W168" s="69"/>
      <c r="X168" s="69"/>
      <c r="AM168" s="267"/>
      <c r="AN168" s="267"/>
      <c r="AO168" s="267"/>
      <c r="AP168" s="267"/>
      <c r="AQ168" s="267"/>
    </row>
    <row r="169" spans="2:43" ht="16.5" customHeight="1" x14ac:dyDescent="0.25">
      <c r="B169" s="150"/>
      <c r="C169" s="79"/>
      <c r="D169" s="107" t="s">
        <v>290</v>
      </c>
      <c r="E169" s="17"/>
      <c r="F169" s="107"/>
      <c r="G169" s="17"/>
      <c r="H169" s="34"/>
      <c r="I169" s="34"/>
      <c r="J169" s="29"/>
      <c r="K169" s="107"/>
      <c r="L169" s="29"/>
      <c r="M169" s="29"/>
      <c r="N169" s="18"/>
      <c r="O169" s="1637">
        <v>75</v>
      </c>
      <c r="P169" s="2070"/>
      <c r="Q169" s="2071"/>
      <c r="R169" s="1637" t="str">
        <f>IF(U168=6,O169,"")</f>
        <v/>
      </c>
      <c r="S169" s="1638"/>
      <c r="T169" s="1740"/>
      <c r="U169" s="1"/>
      <c r="W169" s="69"/>
      <c r="X169" s="69"/>
      <c r="Z169" s="37"/>
      <c r="AM169" s="267"/>
      <c r="AN169" s="267"/>
      <c r="AO169" s="267"/>
      <c r="AP169" s="267"/>
      <c r="AQ169" s="267"/>
    </row>
    <row r="170" spans="2:43" ht="16.5" customHeight="1" x14ac:dyDescent="0.25">
      <c r="B170" s="150"/>
      <c r="C170" s="79"/>
      <c r="D170" s="107" t="s">
        <v>291</v>
      </c>
      <c r="E170" s="17"/>
      <c r="F170" s="107"/>
      <c r="G170" s="17"/>
      <c r="H170" s="34"/>
      <c r="I170" s="34"/>
      <c r="J170" s="29"/>
      <c r="K170" s="107"/>
      <c r="L170" s="29"/>
      <c r="M170" s="29"/>
      <c r="N170" s="18"/>
      <c r="O170" s="1637">
        <v>115</v>
      </c>
      <c r="P170" s="2070"/>
      <c r="Q170" s="2071"/>
      <c r="R170" s="1637" t="str">
        <f>IF(U168=1,O170,"")</f>
        <v/>
      </c>
      <c r="S170" s="1638"/>
      <c r="T170" s="1740"/>
      <c r="U170" s="1"/>
      <c r="W170" s="69"/>
      <c r="X170" s="69"/>
      <c r="Y170" s="262"/>
      <c r="Z170" s="37"/>
      <c r="AM170" s="267"/>
      <c r="AN170" s="267"/>
      <c r="AO170" s="267"/>
      <c r="AP170" s="267"/>
      <c r="AQ170" s="267"/>
    </row>
    <row r="171" spans="2:43" ht="16.5" customHeight="1" x14ac:dyDescent="0.25">
      <c r="B171" s="150"/>
      <c r="C171" s="80"/>
      <c r="D171" s="66" t="s">
        <v>292</v>
      </c>
      <c r="E171" s="46"/>
      <c r="F171" s="66"/>
      <c r="G171" s="46"/>
      <c r="H171" s="81"/>
      <c r="I171" s="81"/>
      <c r="J171" s="65"/>
      <c r="K171" s="66"/>
      <c r="L171" s="65"/>
      <c r="M171" s="65"/>
      <c r="N171" s="47"/>
      <c r="O171" s="1627">
        <v>180</v>
      </c>
      <c r="P171" s="1881"/>
      <c r="Q171" s="2033"/>
      <c r="R171" s="1637" t="str">
        <f>IF(U168=2,O171,"")</f>
        <v/>
      </c>
      <c r="S171" s="1638"/>
      <c r="T171" s="1740"/>
      <c r="U171" s="1"/>
      <c r="W171" s="69"/>
      <c r="X171" s="69"/>
      <c r="Z171" s="37"/>
      <c r="AM171" s="267"/>
      <c r="AN171" s="267"/>
      <c r="AO171" s="267"/>
      <c r="AP171" s="267"/>
      <c r="AQ171" s="267"/>
    </row>
    <row r="172" spans="2:43" ht="16.5" customHeight="1" x14ac:dyDescent="0.25">
      <c r="B172" s="150"/>
      <c r="C172" s="80"/>
      <c r="D172" s="66" t="s">
        <v>293</v>
      </c>
      <c r="E172" s="21"/>
      <c r="G172" s="21"/>
      <c r="H172" s="139"/>
      <c r="I172" s="81"/>
      <c r="J172" s="65"/>
      <c r="K172" s="66"/>
      <c r="L172" s="65"/>
      <c r="M172" s="65"/>
      <c r="N172" s="47"/>
      <c r="O172" s="1627">
        <v>245</v>
      </c>
      <c r="P172" s="1881"/>
      <c r="Q172" s="2033"/>
      <c r="R172" s="1637" t="str">
        <f>IF(U168=4,O172,"")</f>
        <v/>
      </c>
      <c r="S172" s="1638"/>
      <c r="T172" s="1740"/>
      <c r="U172" s="1"/>
      <c r="W172" s="69"/>
      <c r="X172" s="69"/>
      <c r="Z172" s="37"/>
      <c r="AM172" s="267"/>
      <c r="AN172" s="267"/>
      <c r="AO172" s="267"/>
      <c r="AP172" s="267"/>
      <c r="AQ172" s="267"/>
    </row>
    <row r="173" spans="2:43" ht="16.5" customHeight="1" x14ac:dyDescent="0.25">
      <c r="B173" s="150"/>
      <c r="C173" s="80"/>
      <c r="D173" s="66" t="s">
        <v>59</v>
      </c>
      <c r="E173" s="2211"/>
      <c r="F173" s="1758"/>
      <c r="G173" s="1758"/>
      <c r="H173" s="1759"/>
      <c r="I173" s="1498" t="str">
        <f>IF(E173="Custom - Enter Length","==&gt;&gt;&gt;","")</f>
        <v/>
      </c>
      <c r="J173" s="1499"/>
      <c r="K173" s="1496" t="s">
        <v>6536</v>
      </c>
      <c r="L173" s="65"/>
      <c r="M173" s="65"/>
      <c r="N173" s="47"/>
      <c r="O173" s="1627" t="s">
        <v>849</v>
      </c>
      <c r="P173" s="1881"/>
      <c r="Q173" s="2033"/>
      <c r="R173" s="1754" t="str">
        <f>IF(U168=5,"Call Sales Rep","")</f>
        <v/>
      </c>
      <c r="S173" s="1755"/>
      <c r="T173" s="1756"/>
      <c r="U173" s="1">
        <v>4</v>
      </c>
      <c r="W173" s="69"/>
      <c r="X173" s="69"/>
      <c r="Z173" s="37"/>
      <c r="AB173" s="186" t="s">
        <v>314</v>
      </c>
      <c r="AM173" s="267"/>
      <c r="AN173" s="267"/>
      <c r="AO173" s="267"/>
      <c r="AP173" s="267"/>
      <c r="AQ173" s="267"/>
    </row>
    <row r="174" spans="2:43" ht="15.75" customHeight="1" x14ac:dyDescent="0.25">
      <c r="B174" s="150"/>
      <c r="C174" s="2004" t="s">
        <v>119</v>
      </c>
      <c r="D174" s="2004"/>
      <c r="E174" s="2004"/>
      <c r="F174" s="2004"/>
      <c r="G174" s="2004"/>
      <c r="H174" s="2004"/>
      <c r="I174" s="2004"/>
      <c r="J174" s="2004"/>
      <c r="K174" s="2004"/>
      <c r="L174" s="651"/>
      <c r="M174" s="813" t="s">
        <v>253</v>
      </c>
      <c r="N174" s="812" t="s">
        <v>18</v>
      </c>
      <c r="O174" s="932" t="s">
        <v>870</v>
      </c>
      <c r="P174" s="662"/>
      <c r="Q174" s="662"/>
      <c r="R174" s="658"/>
      <c r="S174" s="663"/>
      <c r="T174" s="663"/>
      <c r="U174" s="1"/>
      <c r="W174" s="69"/>
      <c r="X174" s="69"/>
      <c r="AB174" s="186" t="s">
        <v>6532</v>
      </c>
      <c r="AM174" s="267"/>
      <c r="AN174" s="267"/>
      <c r="AO174" s="267"/>
      <c r="AP174" s="267"/>
      <c r="AQ174" s="267"/>
    </row>
    <row r="175" spans="2:43" ht="18" customHeight="1" x14ac:dyDescent="0.25">
      <c r="B175" s="150"/>
      <c r="C175" s="79"/>
      <c r="D175" s="107" t="s">
        <v>294</v>
      </c>
      <c r="E175" s="17"/>
      <c r="F175" s="107"/>
      <c r="G175" s="17"/>
      <c r="H175" s="34"/>
      <c r="I175" s="34"/>
      <c r="J175" s="29"/>
      <c r="K175" s="107"/>
      <c r="L175" s="18"/>
      <c r="M175" s="29"/>
      <c r="N175" s="72"/>
      <c r="O175" s="1637" t="s">
        <v>17</v>
      </c>
      <c r="P175" s="2070"/>
      <c r="Q175" s="2071"/>
      <c r="R175" s="1637" t="str">
        <f>IF(N175&gt;0,0,"")</f>
        <v/>
      </c>
      <c r="S175" s="1638"/>
      <c r="T175" s="1740"/>
      <c r="U175" s="1" t="b">
        <v>0</v>
      </c>
      <c r="W175" s="69"/>
      <c r="X175" s="69"/>
      <c r="AB175" s="186" t="s">
        <v>6533</v>
      </c>
      <c r="AM175" s="267"/>
      <c r="AN175" s="267"/>
      <c r="AO175" s="267"/>
      <c r="AP175" s="267"/>
      <c r="AQ175" s="267"/>
    </row>
    <row r="176" spans="2:43" ht="18" customHeight="1" x14ac:dyDescent="0.25">
      <c r="B176" s="150"/>
      <c r="C176" s="79"/>
      <c r="D176" s="107" t="s">
        <v>261</v>
      </c>
      <c r="E176" s="17"/>
      <c r="F176" s="107"/>
      <c r="G176" s="17"/>
      <c r="H176" s="34"/>
      <c r="I176" s="34"/>
      <c r="J176" s="29"/>
      <c r="K176" s="107"/>
      <c r="L176" s="18"/>
      <c r="M176" s="29"/>
      <c r="N176" s="72"/>
      <c r="O176" s="1637">
        <v>50</v>
      </c>
      <c r="P176" s="2070"/>
      <c r="Q176" s="2071"/>
      <c r="R176" s="1637" t="str">
        <f>IF(N176&gt;0,O176*N176,"")</f>
        <v/>
      </c>
      <c r="S176" s="1638"/>
      <c r="T176" s="1740"/>
      <c r="U176" s="1" t="b">
        <v>0</v>
      </c>
      <c r="W176" s="69"/>
      <c r="X176" s="69"/>
      <c r="Z176" s="37"/>
      <c r="AB176" s="186" t="s">
        <v>6534</v>
      </c>
      <c r="AM176" s="267"/>
      <c r="AN176" s="267"/>
      <c r="AO176" s="267"/>
      <c r="AP176" s="267"/>
      <c r="AQ176" s="267"/>
    </row>
    <row r="177" spans="2:43" ht="18" customHeight="1" x14ac:dyDescent="0.25">
      <c r="B177" s="150"/>
      <c r="C177" s="79"/>
      <c r="D177" s="107" t="s">
        <v>265</v>
      </c>
      <c r="E177" s="17"/>
      <c r="F177" s="107"/>
      <c r="G177" s="17"/>
      <c r="H177" s="34"/>
      <c r="I177" s="34"/>
      <c r="J177" s="29"/>
      <c r="K177" s="107"/>
      <c r="L177" s="18"/>
      <c r="M177" s="29"/>
      <c r="N177" s="72"/>
      <c r="O177" s="1637">
        <v>10</v>
      </c>
      <c r="P177" s="2070"/>
      <c r="Q177" s="2071"/>
      <c r="R177" s="1637" t="str">
        <f>IF(N177&gt;0,O177*N177,"")</f>
        <v/>
      </c>
      <c r="S177" s="1638"/>
      <c r="T177" s="1740"/>
      <c r="U177" s="1" t="b">
        <v>0</v>
      </c>
      <c r="W177" s="69"/>
      <c r="X177" s="69"/>
      <c r="Z177" s="37"/>
      <c r="AB177" s="186" t="s">
        <v>6535</v>
      </c>
      <c r="AM177" s="267"/>
      <c r="AN177" s="267"/>
      <c r="AO177" s="267"/>
      <c r="AP177" s="267"/>
      <c r="AQ177" s="267"/>
    </row>
    <row r="178" spans="2:43" ht="15.75" customHeight="1" x14ac:dyDescent="0.25">
      <c r="B178" s="150"/>
      <c r="C178" s="2004" t="s">
        <v>203</v>
      </c>
      <c r="D178" s="2004"/>
      <c r="E178" s="2004"/>
      <c r="F178" s="2004"/>
      <c r="G178" s="2004"/>
      <c r="H178" s="2004"/>
      <c r="I178" s="2004"/>
      <c r="J178" s="2004"/>
      <c r="K178" s="2004"/>
      <c r="L178" s="651"/>
      <c r="M178" s="661"/>
      <c r="N178" s="812" t="s">
        <v>18</v>
      </c>
      <c r="O178" s="814"/>
      <c r="P178" s="662"/>
      <c r="Q178" s="662"/>
      <c r="R178" s="658"/>
      <c r="S178" s="663"/>
      <c r="T178" s="663"/>
      <c r="U178" s="1"/>
      <c r="W178" s="69"/>
      <c r="X178" s="69"/>
      <c r="AB178" s="186" t="s">
        <v>6537</v>
      </c>
      <c r="AM178" s="267"/>
      <c r="AN178" s="267"/>
      <c r="AO178" s="267"/>
      <c r="AP178" s="267"/>
      <c r="AQ178" s="267"/>
    </row>
    <row r="179" spans="2:43" ht="18" customHeight="1" x14ac:dyDescent="0.25">
      <c r="B179" s="150"/>
      <c r="C179" s="79"/>
      <c r="D179" s="107" t="s">
        <v>295</v>
      </c>
      <c r="E179" s="17"/>
      <c r="F179" s="107"/>
      <c r="G179" s="17"/>
      <c r="H179" s="34"/>
      <c r="I179" s="34"/>
      <c r="J179" s="29"/>
      <c r="K179" s="107"/>
      <c r="L179" s="18"/>
      <c r="M179" s="29"/>
      <c r="N179" s="72"/>
      <c r="O179" s="1637" t="s">
        <v>17</v>
      </c>
      <c r="P179" s="2070"/>
      <c r="Q179" s="2071"/>
      <c r="R179" s="1637" t="str">
        <f>IF(N179&gt;0,0,"")</f>
        <v/>
      </c>
      <c r="S179" s="1638"/>
      <c r="T179" s="1740"/>
      <c r="U179" s="1" t="b">
        <v>0</v>
      </c>
      <c r="W179" s="69"/>
      <c r="X179" s="69"/>
      <c r="AB179" s="1497"/>
      <c r="AM179" s="267"/>
      <c r="AN179" s="267"/>
      <c r="AO179" s="267"/>
      <c r="AP179" s="267"/>
      <c r="AQ179" s="267"/>
    </row>
    <row r="180" spans="2:43" ht="18" customHeight="1" x14ac:dyDescent="0.25">
      <c r="B180" s="150"/>
      <c r="C180" s="79"/>
      <c r="D180" s="107" t="s">
        <v>315</v>
      </c>
      <c r="E180" s="17"/>
      <c r="F180" s="107"/>
      <c r="G180" s="17"/>
      <c r="H180" s="34"/>
      <c r="I180" s="34"/>
      <c r="J180" s="29"/>
      <c r="K180" s="107"/>
      <c r="L180" s="18"/>
      <c r="M180" s="34"/>
      <c r="N180" s="72"/>
      <c r="O180" s="1637">
        <v>45</v>
      </c>
      <c r="P180" s="2070"/>
      <c r="Q180" s="2071"/>
      <c r="R180" s="1637" t="str">
        <f>IF(N180&gt;0,N180*O180,"")</f>
        <v/>
      </c>
      <c r="S180" s="1638"/>
      <c r="T180" s="1740"/>
      <c r="U180" s="1" t="b">
        <v>0</v>
      </c>
      <c r="W180" s="69"/>
      <c r="X180" s="69"/>
      <c r="Z180" s="37"/>
      <c r="AM180" s="267"/>
      <c r="AN180" s="267"/>
      <c r="AO180" s="267"/>
      <c r="AP180" s="267"/>
      <c r="AQ180" s="267"/>
    </row>
    <row r="181" spans="2:43" ht="18" customHeight="1" x14ac:dyDescent="0.25">
      <c r="B181" s="150"/>
      <c r="C181" s="79"/>
      <c r="D181" s="107" t="s">
        <v>296</v>
      </c>
      <c r="E181" s="17"/>
      <c r="F181" s="107"/>
      <c r="G181" s="17"/>
      <c r="H181" s="34"/>
      <c r="I181" s="34"/>
      <c r="J181" s="29"/>
      <c r="K181" s="107"/>
      <c r="L181" s="18"/>
      <c r="M181" s="29"/>
      <c r="N181" s="72"/>
      <c r="O181" s="1637">
        <v>105</v>
      </c>
      <c r="P181" s="2070"/>
      <c r="Q181" s="2071"/>
      <c r="R181" s="1637" t="str">
        <f>IF(N181&gt;0,N181*O181,"")</f>
        <v/>
      </c>
      <c r="S181" s="1638"/>
      <c r="T181" s="1740"/>
      <c r="U181" s="1" t="b">
        <v>0</v>
      </c>
      <c r="W181" s="69"/>
      <c r="X181" s="69"/>
      <c r="Z181" s="37"/>
      <c r="AH181" s="231"/>
      <c r="AM181" s="267"/>
      <c r="AN181" s="267"/>
      <c r="AO181" s="267"/>
      <c r="AP181" s="267"/>
      <c r="AQ181" s="267"/>
    </row>
    <row r="182" spans="2:43" ht="17.25" customHeight="1" x14ac:dyDescent="0.3">
      <c r="B182" s="150"/>
      <c r="C182" s="1746" t="s">
        <v>228</v>
      </c>
      <c r="D182" s="1746"/>
      <c r="E182" s="1746"/>
      <c r="F182" s="1746"/>
      <c r="G182" s="1746"/>
      <c r="H182" s="1746"/>
      <c r="I182" s="1746"/>
      <c r="J182" s="1746"/>
      <c r="K182" s="1746"/>
      <c r="L182" s="651"/>
      <c r="M182" s="661"/>
      <c r="N182" s="812" t="s">
        <v>18</v>
      </c>
      <c r="O182" s="814"/>
      <c r="P182" s="662"/>
      <c r="Q182" s="662"/>
      <c r="R182" s="658"/>
      <c r="S182" s="663"/>
      <c r="T182" s="663"/>
      <c r="U182" s="1"/>
      <c r="W182" s="69"/>
      <c r="X182" s="69"/>
      <c r="AM182" s="267"/>
      <c r="AN182" s="267"/>
      <c r="AO182" s="267"/>
      <c r="AP182" s="267"/>
      <c r="AQ182" s="267"/>
    </row>
    <row r="183" spans="2:43" ht="18" customHeight="1" x14ac:dyDescent="0.25">
      <c r="B183" s="150"/>
      <c r="C183" s="79"/>
      <c r="D183" s="107" t="s">
        <v>316</v>
      </c>
      <c r="E183" s="17"/>
      <c r="F183" s="107"/>
      <c r="G183" s="17"/>
      <c r="H183" s="34"/>
      <c r="I183" s="34"/>
      <c r="J183" s="29"/>
      <c r="K183" s="240"/>
      <c r="L183" s="18"/>
      <c r="M183" s="241"/>
      <c r="N183" s="242"/>
      <c r="O183" s="1637" t="s">
        <v>17</v>
      </c>
      <c r="P183" s="2070"/>
      <c r="Q183" s="2071"/>
      <c r="R183" s="1637" t="str">
        <f>IF(U183=TRUE,0,"")</f>
        <v/>
      </c>
      <c r="S183" s="1638"/>
      <c r="T183" s="1740"/>
      <c r="U183" s="1" t="b">
        <v>0</v>
      </c>
      <c r="W183" s="69"/>
      <c r="X183" s="69"/>
      <c r="AM183" s="267"/>
      <c r="AN183" s="267"/>
      <c r="AO183" s="267"/>
      <c r="AP183" s="267"/>
      <c r="AQ183" s="267"/>
    </row>
    <row r="184" spans="2:43" ht="18" customHeight="1" x14ac:dyDescent="0.25">
      <c r="B184" s="150"/>
      <c r="C184" s="79"/>
      <c r="D184" s="107" t="s">
        <v>317</v>
      </c>
      <c r="E184" s="17"/>
      <c r="F184" s="107"/>
      <c r="G184" s="17"/>
      <c r="H184" s="34"/>
      <c r="I184" s="34"/>
      <c r="J184" s="29"/>
      <c r="K184" s="107"/>
      <c r="L184" s="18"/>
      <c r="M184" s="29"/>
      <c r="N184" s="72"/>
      <c r="O184" s="1637">
        <v>90</v>
      </c>
      <c r="P184" s="2070"/>
      <c r="Q184" s="2071"/>
      <c r="R184" s="1637" t="str">
        <f>IF(N184&gt;0,N184*O184,"")</f>
        <v/>
      </c>
      <c r="S184" s="1638"/>
      <c r="T184" s="1740"/>
      <c r="U184" s="1" t="b">
        <v>0</v>
      </c>
      <c r="W184" s="69"/>
      <c r="X184" s="69"/>
      <c r="Z184" s="37"/>
      <c r="AM184" s="267"/>
      <c r="AN184" s="267"/>
      <c r="AO184" s="267"/>
      <c r="AP184" s="267"/>
      <c r="AQ184" s="267"/>
    </row>
    <row r="185" spans="2:43" ht="17.25" customHeight="1" x14ac:dyDescent="0.3">
      <c r="B185" s="150"/>
      <c r="C185" s="1739" t="s">
        <v>255</v>
      </c>
      <c r="D185" s="1739"/>
      <c r="E185" s="1739"/>
      <c r="F185" s="1739"/>
      <c r="G185" s="1739"/>
      <c r="H185" s="1739"/>
      <c r="I185" s="1739"/>
      <c r="J185" s="1739"/>
      <c r="K185" s="1739"/>
      <c r="L185" s="2209"/>
      <c r="M185" s="2209"/>
      <c r="N185" s="2209"/>
      <c r="O185" s="2209"/>
      <c r="P185" s="2209"/>
      <c r="Q185" s="2209"/>
      <c r="R185" s="2209"/>
      <c r="S185" s="2209"/>
      <c r="T185" s="2209"/>
      <c r="U185" s="1"/>
      <c r="W185" s="69"/>
      <c r="X185" s="69"/>
      <c r="AM185" s="267"/>
      <c r="AN185" s="267"/>
      <c r="AO185" s="267"/>
      <c r="AP185" s="267"/>
      <c r="AQ185" s="267"/>
    </row>
    <row r="186" spans="2:43" ht="18" customHeight="1" x14ac:dyDescent="0.25">
      <c r="B186" s="150"/>
      <c r="C186" s="79"/>
      <c r="D186" s="107" t="s">
        <v>313</v>
      </c>
      <c r="E186" s="17"/>
      <c r="F186" s="107"/>
      <c r="G186" s="17"/>
      <c r="H186" s="34"/>
      <c r="I186" s="34"/>
      <c r="J186" s="29"/>
      <c r="K186" s="107"/>
      <c r="L186" s="29"/>
      <c r="M186" s="29"/>
      <c r="N186" s="18"/>
      <c r="O186" s="1637" t="s">
        <v>17</v>
      </c>
      <c r="P186" s="2070"/>
      <c r="Q186" s="2071"/>
      <c r="R186" s="1637" t="str">
        <f>IF(U186=3,0,"")</f>
        <v/>
      </c>
      <c r="S186" s="1638"/>
      <c r="T186" s="1740"/>
      <c r="U186" s="1">
        <v>0</v>
      </c>
      <c r="W186" s="69"/>
      <c r="X186" s="69"/>
      <c r="AM186" s="267"/>
      <c r="AN186" s="267"/>
      <c r="AO186" s="267"/>
      <c r="AP186" s="267"/>
      <c r="AQ186" s="267"/>
    </row>
    <row r="187" spans="2:43" ht="18" customHeight="1" x14ac:dyDescent="0.25">
      <c r="B187" s="150"/>
      <c r="C187" s="79"/>
      <c r="D187" s="107" t="s">
        <v>292</v>
      </c>
      <c r="E187" s="17"/>
      <c r="F187" s="107"/>
      <c r="G187" s="17"/>
      <c r="H187" s="34"/>
      <c r="I187" s="34"/>
      <c r="J187" s="29"/>
      <c r="K187" s="107"/>
      <c r="L187" s="29"/>
      <c r="M187" s="29"/>
      <c r="N187" s="18"/>
      <c r="O187" s="1637">
        <v>35</v>
      </c>
      <c r="P187" s="2070"/>
      <c r="Q187" s="2071"/>
      <c r="R187" s="1637" t="str">
        <f>IF(U186=1,O187,"")</f>
        <v/>
      </c>
      <c r="S187" s="1638"/>
      <c r="T187" s="1740"/>
      <c r="U187" s="1"/>
      <c r="W187" s="69"/>
      <c r="X187" s="69"/>
      <c r="Z187" s="37"/>
      <c r="AM187" s="267"/>
      <c r="AN187" s="267"/>
      <c r="AO187" s="267"/>
      <c r="AP187" s="267"/>
      <c r="AQ187" s="267"/>
    </row>
    <row r="188" spans="2:43" ht="18" customHeight="1" x14ac:dyDescent="0.25">
      <c r="B188" s="150"/>
      <c r="C188" s="79"/>
      <c r="D188" s="107" t="s">
        <v>314</v>
      </c>
      <c r="E188" s="17"/>
      <c r="F188" s="107"/>
      <c r="G188" s="17"/>
      <c r="H188" s="34"/>
      <c r="I188" s="34"/>
      <c r="J188" s="29"/>
      <c r="K188" s="107"/>
      <c r="L188" s="29"/>
      <c r="M188" s="29"/>
      <c r="N188" s="18"/>
      <c r="O188" s="1637">
        <v>55</v>
      </c>
      <c r="P188" s="2070"/>
      <c r="Q188" s="2071"/>
      <c r="R188" s="1637" t="str">
        <f>IF(U186=2,O188,"")</f>
        <v/>
      </c>
      <c r="S188" s="1638"/>
      <c r="T188" s="1740"/>
      <c r="U188" s="1"/>
      <c r="W188" s="69"/>
      <c r="X188" s="69"/>
      <c r="Z188" s="37"/>
      <c r="AM188" s="267"/>
      <c r="AN188" s="267"/>
      <c r="AO188" s="267"/>
      <c r="AP188" s="267"/>
      <c r="AQ188" s="267"/>
    </row>
    <row r="189" spans="2:43" ht="17.25" customHeight="1" x14ac:dyDescent="0.3">
      <c r="B189" s="150"/>
      <c r="C189" s="1739" t="s">
        <v>254</v>
      </c>
      <c r="D189" s="1739"/>
      <c r="E189" s="1739"/>
      <c r="F189" s="1739"/>
      <c r="G189" s="1739"/>
      <c r="H189" s="1739"/>
      <c r="I189" s="1739"/>
      <c r="J189" s="1739"/>
      <c r="K189" s="1739"/>
      <c r="L189" s="2209" t="s">
        <v>18</v>
      </c>
      <c r="M189" s="2209" t="s">
        <v>116</v>
      </c>
      <c r="N189" s="2209"/>
      <c r="O189" s="2209"/>
      <c r="P189" s="2209"/>
      <c r="Q189" s="2209"/>
      <c r="R189" s="2209"/>
      <c r="S189" s="2209"/>
      <c r="T189" s="2209"/>
      <c r="U189" s="1"/>
      <c r="W189" s="69"/>
      <c r="X189" s="69"/>
      <c r="AM189" s="262"/>
      <c r="AN189" s="262"/>
      <c r="AO189" s="262"/>
      <c r="AP189" s="262"/>
      <c r="AQ189" s="262"/>
    </row>
    <row r="190" spans="2:43" ht="18" customHeight="1" x14ac:dyDescent="0.25">
      <c r="B190" s="150"/>
      <c r="C190" s="79"/>
      <c r="D190" s="107" t="s">
        <v>313</v>
      </c>
      <c r="E190" s="17"/>
      <c r="F190" s="107"/>
      <c r="G190" s="17"/>
      <c r="H190" s="34"/>
      <c r="I190" s="34"/>
      <c r="J190" s="29"/>
      <c r="K190" s="107"/>
      <c r="L190" s="29"/>
      <c r="M190" s="29"/>
      <c r="N190" s="18"/>
      <c r="O190" s="1637" t="s">
        <v>17</v>
      </c>
      <c r="P190" s="2070"/>
      <c r="Q190" s="2071"/>
      <c r="R190" s="1637" t="str">
        <f>IF(U190=1,0,"")</f>
        <v/>
      </c>
      <c r="S190" s="1638"/>
      <c r="T190" s="1740"/>
      <c r="U190" s="1">
        <v>0</v>
      </c>
      <c r="W190" s="69"/>
      <c r="X190" s="69"/>
      <c r="AM190" s="262"/>
      <c r="AN190" s="262"/>
      <c r="AO190" s="262"/>
      <c r="AP190" s="262"/>
      <c r="AQ190" s="262"/>
    </row>
    <row r="191" spans="2:43" ht="18" customHeight="1" x14ac:dyDescent="0.25">
      <c r="B191" s="150"/>
      <c r="C191" s="79"/>
      <c r="D191" s="107" t="s">
        <v>292</v>
      </c>
      <c r="E191" s="17"/>
      <c r="F191" s="107"/>
      <c r="G191" s="17"/>
      <c r="H191" s="34"/>
      <c r="I191" s="34"/>
      <c r="J191" s="29"/>
      <c r="K191" s="107"/>
      <c r="L191" s="29"/>
      <c r="M191" s="29"/>
      <c r="N191" s="18"/>
      <c r="O191" s="1637">
        <v>35</v>
      </c>
      <c r="P191" s="2070"/>
      <c r="Q191" s="2071"/>
      <c r="R191" s="1637" t="str">
        <f>IF(U190=2,O191,"")</f>
        <v/>
      </c>
      <c r="S191" s="1638"/>
      <c r="T191" s="1740"/>
      <c r="U191" s="1"/>
      <c r="W191" s="69"/>
      <c r="X191" s="69"/>
      <c r="Z191" s="37"/>
      <c r="AM191" s="262"/>
      <c r="AN191" s="262"/>
      <c r="AO191" s="262"/>
      <c r="AP191" s="262"/>
      <c r="AQ191" s="262"/>
    </row>
    <row r="192" spans="2:43" ht="18" customHeight="1" x14ac:dyDescent="0.25">
      <c r="B192" s="150"/>
      <c r="C192" s="79"/>
      <c r="D192" s="107" t="s">
        <v>314</v>
      </c>
      <c r="E192" s="17"/>
      <c r="F192" s="107"/>
      <c r="G192" s="17"/>
      <c r="H192" s="34"/>
      <c r="I192" s="34"/>
      <c r="J192" s="29"/>
      <c r="K192" s="107"/>
      <c r="L192" s="29"/>
      <c r="M192" s="29"/>
      <c r="N192" s="18"/>
      <c r="O192" s="1637">
        <v>55</v>
      </c>
      <c r="P192" s="2070"/>
      <c r="Q192" s="2071"/>
      <c r="R192" s="1637" t="str">
        <f>IF(U190=3,O192,"")</f>
        <v/>
      </c>
      <c r="S192" s="1638"/>
      <c r="T192" s="1740"/>
      <c r="U192" s="1"/>
      <c r="W192" s="69"/>
      <c r="X192" s="69"/>
      <c r="Z192" s="37"/>
      <c r="AM192" s="267"/>
      <c r="AN192" s="267"/>
      <c r="AO192" s="267"/>
      <c r="AP192" s="267"/>
      <c r="AQ192" s="267"/>
    </row>
    <row r="193" spans="2:45" ht="8.25" customHeight="1" x14ac:dyDescent="0.25">
      <c r="B193" s="19"/>
      <c r="C193" s="179"/>
      <c r="D193" s="179"/>
      <c r="E193" s="15"/>
      <c r="F193" s="179"/>
      <c r="G193" s="15"/>
      <c r="H193" s="15"/>
      <c r="I193" s="15"/>
      <c r="J193" s="20"/>
      <c r="K193" s="179"/>
      <c r="L193" s="20"/>
      <c r="M193" s="20"/>
      <c r="N193" s="20"/>
      <c r="O193" s="193"/>
      <c r="P193" s="194"/>
      <c r="Q193" s="194"/>
      <c r="R193" s="193"/>
      <c r="S193" s="195"/>
      <c r="T193" s="195"/>
      <c r="U193" s="3"/>
      <c r="W193" s="69"/>
      <c r="X193" s="69"/>
      <c r="AM193" s="267"/>
      <c r="AN193" s="267"/>
      <c r="AO193" s="267"/>
      <c r="AP193" s="267"/>
      <c r="AQ193" s="267"/>
    </row>
    <row r="194" spans="2:45" ht="9" customHeight="1" x14ac:dyDescent="0.25">
      <c r="C194" s="1763"/>
      <c r="D194" s="1764"/>
      <c r="E194" s="1764"/>
      <c r="F194" s="1764"/>
      <c r="G194" s="1764"/>
      <c r="H194" s="1764"/>
      <c r="I194" s="1764"/>
      <c r="J194" s="1764"/>
      <c r="K194" s="1764"/>
      <c r="L194" s="1764"/>
      <c r="M194" s="1764"/>
      <c r="N194" s="1764"/>
      <c r="O194" s="1764"/>
      <c r="P194" s="1764"/>
      <c r="Q194" s="1764"/>
      <c r="R194" s="1764"/>
      <c r="S194" s="1764"/>
      <c r="T194" s="1764"/>
      <c r="U194" s="69"/>
      <c r="W194" s="69"/>
      <c r="X194" s="69"/>
      <c r="Y194" s="262"/>
      <c r="AM194" s="262"/>
      <c r="AN194" s="262"/>
      <c r="AO194" s="262"/>
      <c r="AP194" s="262"/>
      <c r="AQ194" s="262"/>
    </row>
    <row r="195" spans="2:45" x14ac:dyDescent="0.25">
      <c r="B195" s="41" t="s">
        <v>24</v>
      </c>
      <c r="C195" s="41"/>
      <c r="D195" s="41"/>
      <c r="E195" s="42"/>
      <c r="F195" s="41"/>
      <c r="G195" s="41"/>
      <c r="H195" s="41"/>
      <c r="I195" s="41"/>
      <c r="J195" s="41"/>
      <c r="K195" s="41"/>
      <c r="L195" s="41"/>
      <c r="M195" s="41"/>
      <c r="N195" s="41"/>
      <c r="O195" s="43"/>
      <c r="P195" s="43"/>
      <c r="Q195" s="43"/>
      <c r="R195" s="41"/>
      <c r="S195" s="41"/>
      <c r="T195" s="41"/>
      <c r="U195" s="70"/>
      <c r="W195" s="69"/>
      <c r="X195" s="69"/>
      <c r="AM195" s="267"/>
      <c r="AN195" s="267"/>
      <c r="AO195" s="267"/>
      <c r="AP195" s="267"/>
      <c r="AQ195" s="267"/>
    </row>
    <row r="196" spans="2:45" ht="8.25" customHeight="1" x14ac:dyDescent="0.25">
      <c r="E196" s="40"/>
      <c r="O196" s="37"/>
      <c r="P196" s="37"/>
      <c r="Q196" s="37"/>
      <c r="U196" s="69"/>
      <c r="W196" s="69"/>
      <c r="X196" s="69"/>
      <c r="Z196" s="136"/>
      <c r="AM196" s="267"/>
      <c r="AN196" s="267"/>
      <c r="AO196" s="267"/>
      <c r="AP196" s="267"/>
      <c r="AQ196" s="267"/>
    </row>
    <row r="197" spans="2:45" ht="8.25" customHeight="1" x14ac:dyDescent="0.25">
      <c r="B197" s="9"/>
      <c r="C197" s="10"/>
      <c r="D197" s="10"/>
      <c r="E197" s="10"/>
      <c r="F197" s="10"/>
      <c r="G197" s="10"/>
      <c r="H197" s="10"/>
      <c r="I197" s="10"/>
      <c r="J197" s="10"/>
      <c r="K197" s="10"/>
      <c r="L197" s="10"/>
      <c r="M197" s="10"/>
      <c r="N197" s="10"/>
      <c r="O197" s="38"/>
      <c r="P197" s="38"/>
      <c r="Q197" s="38"/>
      <c r="R197" s="10"/>
      <c r="S197" s="10"/>
      <c r="T197" s="10"/>
      <c r="U197" s="2"/>
      <c r="W197" s="69"/>
      <c r="X197" s="69"/>
      <c r="Z197" s="136"/>
      <c r="AM197" s="262"/>
      <c r="AN197" s="262"/>
      <c r="AO197" s="262"/>
      <c r="AP197" s="262"/>
      <c r="AQ197" s="262"/>
    </row>
    <row r="198" spans="2:45" x14ac:dyDescent="0.25">
      <c r="B198" s="150"/>
      <c r="C198" s="26" t="s">
        <v>26</v>
      </c>
      <c r="D198" s="27"/>
      <c r="E198" s="27"/>
      <c r="F198" s="27"/>
      <c r="G198" s="27"/>
      <c r="H198" s="27"/>
      <c r="I198" s="27"/>
      <c r="J198" s="27"/>
      <c r="K198" s="27"/>
      <c r="L198" s="27"/>
      <c r="M198" s="27"/>
      <c r="N198" s="27"/>
      <c r="O198" s="39"/>
      <c r="P198" s="39"/>
      <c r="Q198" s="39"/>
      <c r="R198" s="27"/>
      <c r="S198" s="27"/>
      <c r="T198" s="27"/>
      <c r="U198" s="1">
        <v>0</v>
      </c>
      <c r="W198" s="69"/>
      <c r="X198" s="69"/>
      <c r="AM198" s="262"/>
      <c r="AN198" s="262"/>
      <c r="AO198" s="262"/>
      <c r="AP198" s="262"/>
      <c r="AQ198" s="262"/>
    </row>
    <row r="199" spans="2:45" ht="6" customHeight="1" x14ac:dyDescent="0.25">
      <c r="B199" s="150"/>
      <c r="O199" s="37"/>
      <c r="P199" s="37"/>
      <c r="Q199" s="37"/>
      <c r="U199" s="543"/>
      <c r="W199" s="69">
        <v>0</v>
      </c>
      <c r="X199" s="69"/>
      <c r="Y199" s="37"/>
      <c r="Z199" s="262"/>
      <c r="AM199" s="267"/>
      <c r="AN199" s="267"/>
      <c r="AO199" s="267"/>
      <c r="AP199" s="267"/>
      <c r="AQ199" s="267"/>
      <c r="AS199" s="262"/>
    </row>
    <row r="200" spans="2:45" s="1256" customFormat="1" ht="12.75" customHeight="1" x14ac:dyDescent="0.25">
      <c r="B200" s="1257"/>
      <c r="C200" s="1258"/>
      <c r="D200" s="1259"/>
      <c r="E200" s="1260"/>
      <c r="F200" s="1260"/>
      <c r="G200" s="1260"/>
      <c r="H200" s="1259"/>
      <c r="I200" s="1253" t="s">
        <v>1103</v>
      </c>
      <c r="J200" s="1254" t="s">
        <v>1033</v>
      </c>
      <c r="K200" s="1255" t="s">
        <v>1102</v>
      </c>
      <c r="L200" s="1261"/>
      <c r="M200" s="1261"/>
      <c r="N200" s="1261"/>
      <c r="O200" s="1261"/>
      <c r="P200" s="1262"/>
      <c r="Q200" s="1262"/>
      <c r="R200" s="1262"/>
      <c r="S200" s="1262"/>
      <c r="T200" s="1263"/>
      <c r="U200" s="1264">
        <f>SUM(U214:U219)</f>
        <v>0</v>
      </c>
      <c r="W200" s="1265"/>
      <c r="X200" s="1265"/>
      <c r="Y200" s="1266"/>
      <c r="Z200" s="1267"/>
      <c r="AB200" s="1265"/>
      <c r="AM200" s="1267"/>
      <c r="AN200" s="1267"/>
      <c r="AO200" s="1267"/>
      <c r="AP200" s="1267"/>
      <c r="AQ200" s="1267"/>
      <c r="AS200" s="1267"/>
    </row>
    <row r="201" spans="2:45" ht="6" customHeight="1" x14ac:dyDescent="0.25">
      <c r="B201" s="150"/>
      <c r="O201" s="37"/>
      <c r="P201" s="37"/>
      <c r="Q201" s="37"/>
      <c r="U201" s="543"/>
      <c r="W201" s="69"/>
      <c r="X201" s="69"/>
      <c r="Y201" s="37"/>
      <c r="Z201" s="262"/>
      <c r="AM201" s="267"/>
      <c r="AN201" s="267"/>
      <c r="AO201" s="267"/>
      <c r="AP201" s="267"/>
      <c r="AQ201" s="267"/>
      <c r="AS201" s="262"/>
    </row>
    <row r="202" spans="2:45" ht="18" customHeight="1" x14ac:dyDescent="0.25">
      <c r="B202" s="150"/>
      <c r="C202" s="1274"/>
      <c r="D202" s="953" t="s">
        <v>1104</v>
      </c>
      <c r="E202" s="954"/>
      <c r="F202" s="954"/>
      <c r="G202" s="954"/>
      <c r="H202" s="954"/>
      <c r="I202" s="954"/>
      <c r="J202" s="954"/>
      <c r="K202" s="955"/>
      <c r="L202" s="955"/>
      <c r="M202" s="955"/>
      <c r="N202" s="955"/>
      <c r="O202" s="2204" t="s">
        <v>17</v>
      </c>
      <c r="P202" s="2205"/>
      <c r="Q202" s="2206"/>
      <c r="R202" s="2204" t="str">
        <f>IF(U$202=1,0,"")</f>
        <v/>
      </c>
      <c r="S202" s="2207"/>
      <c r="T202" s="2208"/>
      <c r="U202" s="1">
        <v>0</v>
      </c>
      <c r="W202" s="69"/>
      <c r="X202" s="69"/>
      <c r="AM202" s="267"/>
      <c r="AN202" s="267"/>
      <c r="AO202" s="267"/>
      <c r="AP202" s="267"/>
      <c r="AQ202" s="267"/>
    </row>
    <row r="203" spans="2:45" ht="18" customHeight="1" x14ac:dyDescent="0.25">
      <c r="B203" s="150"/>
      <c r="C203" s="1274"/>
      <c r="D203" s="953" t="s">
        <v>1099</v>
      </c>
      <c r="E203" s="954"/>
      <c r="F203" s="954"/>
      <c r="G203" s="954"/>
      <c r="H203" s="954"/>
      <c r="I203" s="954"/>
      <c r="J203" s="954"/>
      <c r="K203" s="955"/>
      <c r="L203" s="955"/>
      <c r="M203" s="955"/>
      <c r="N203" s="955"/>
      <c r="O203" s="2204">
        <v>535</v>
      </c>
      <c r="P203" s="2205"/>
      <c r="Q203" s="2206"/>
      <c r="R203" s="2204" t="str">
        <f>IF(U$202=5,O203,"")</f>
        <v/>
      </c>
      <c r="S203" s="2207"/>
      <c r="T203" s="2208"/>
      <c r="U203" s="1"/>
      <c r="W203" s="69"/>
      <c r="X203" s="69"/>
      <c r="Z203" s="37"/>
      <c r="AM203" s="267"/>
      <c r="AN203" s="267"/>
      <c r="AO203" s="267"/>
      <c r="AP203" s="267"/>
      <c r="AQ203" s="267"/>
    </row>
    <row r="204" spans="2:45" ht="18" customHeight="1" x14ac:dyDescent="0.25">
      <c r="B204" s="150"/>
      <c r="C204" s="1524" t="s">
        <v>6548</v>
      </c>
      <c r="D204" s="1525"/>
      <c r="E204" s="1526"/>
      <c r="F204" s="1526"/>
      <c r="G204" s="1525"/>
      <c r="H204" s="1525"/>
      <c r="I204" s="1525"/>
      <c r="J204" s="1527" t="s">
        <v>6542</v>
      </c>
      <c r="K204" s="1528" t="s">
        <v>6543</v>
      </c>
      <c r="L204" s="1525"/>
      <c r="M204" s="1529"/>
      <c r="N204" s="1525"/>
      <c r="O204" s="2291" t="s">
        <v>6546</v>
      </c>
      <c r="P204" s="2291"/>
      <c r="Q204" s="2292"/>
      <c r="R204" s="1760" t="str">
        <f>IF(AND(U$202=8,U204=1),1325,IF(AND(U$202=8,U204=2),1750,""))</f>
        <v/>
      </c>
      <c r="S204" s="1761"/>
      <c r="T204" s="1762"/>
      <c r="U204" s="1">
        <v>1</v>
      </c>
      <c r="W204" s="69"/>
      <c r="X204" s="69">
        <v>8</v>
      </c>
      <c r="AM204" s="267"/>
      <c r="AN204" s="267"/>
      <c r="AO204" s="267"/>
      <c r="AP204" s="267"/>
      <c r="AQ204" s="267"/>
    </row>
    <row r="205" spans="2:45" ht="18" customHeight="1" x14ac:dyDescent="0.25">
      <c r="B205" s="150"/>
      <c r="C205" s="1520" t="s">
        <v>6540</v>
      </c>
      <c r="D205" s="1521"/>
      <c r="E205" s="1522"/>
      <c r="F205" s="1522"/>
      <c r="G205" s="1522"/>
      <c r="H205" s="1523" t="s">
        <v>6541</v>
      </c>
      <c r="I205" s="1522"/>
      <c r="J205" s="1522"/>
      <c r="K205" s="1521"/>
      <c r="L205" s="1521"/>
      <c r="M205" s="1521"/>
      <c r="N205" s="1521"/>
      <c r="O205" s="1844">
        <v>1460</v>
      </c>
      <c r="P205" s="1844"/>
      <c r="Q205" s="2305"/>
      <c r="R205" s="1767" t="str">
        <f>IF(U$202=9,O205,"")</f>
        <v/>
      </c>
      <c r="S205" s="2007"/>
      <c r="T205" s="2008"/>
      <c r="U205" s="1"/>
      <c r="W205" s="69"/>
      <c r="X205" s="69">
        <v>9</v>
      </c>
      <c r="AM205" s="267"/>
      <c r="AN205" s="267"/>
      <c r="AO205" s="267"/>
      <c r="AP205" s="267"/>
      <c r="AQ205" s="267"/>
    </row>
    <row r="206" spans="2:45" ht="18" customHeight="1" x14ac:dyDescent="0.25">
      <c r="B206" s="150"/>
      <c r="C206" s="1275"/>
      <c r="D206" s="652" t="s">
        <v>1100</v>
      </c>
      <c r="E206" s="649"/>
      <c r="F206" s="649"/>
      <c r="G206" s="649"/>
      <c r="H206" s="649"/>
      <c r="I206" s="775"/>
      <c r="J206" s="649"/>
      <c r="K206" s="815"/>
      <c r="L206" s="815"/>
      <c r="M206" s="815"/>
      <c r="N206" s="815"/>
      <c r="O206" s="2321">
        <v>1150</v>
      </c>
      <c r="P206" s="2322"/>
      <c r="Q206" s="2323"/>
      <c r="R206" s="2321" t="str">
        <f>IF(U$202=2,O206,"")</f>
        <v/>
      </c>
      <c r="S206" s="2324"/>
      <c r="T206" s="2325"/>
      <c r="U206" s="1"/>
      <c r="W206" s="69"/>
      <c r="X206" s="69"/>
      <c r="Z206" s="37"/>
      <c r="AM206" s="267"/>
      <c r="AN206" s="267"/>
      <c r="AO206" s="267"/>
      <c r="AP206" s="267"/>
      <c r="AQ206" s="267"/>
    </row>
    <row r="207" spans="2:45" ht="18" customHeight="1" x14ac:dyDescent="0.25">
      <c r="B207" s="150"/>
      <c r="C207" s="1276"/>
      <c r="D207" s="956" t="s">
        <v>1105</v>
      </c>
      <c r="E207" s="775"/>
      <c r="F207" s="775"/>
      <c r="G207" s="775"/>
      <c r="H207" s="775"/>
      <c r="I207" s="775"/>
      <c r="J207" s="775"/>
      <c r="K207" s="957"/>
      <c r="L207" s="957"/>
      <c r="M207" s="957"/>
      <c r="N207" s="957"/>
      <c r="O207" s="2009" t="s">
        <v>103</v>
      </c>
      <c r="P207" s="2326"/>
      <c r="Q207" s="2326"/>
      <c r="R207" s="2327"/>
      <c r="S207" s="2327"/>
      <c r="T207" s="2328"/>
      <c r="U207" s="1" t="b">
        <f>IF(U202&lt;&gt;3,FALSE,TRUE)</f>
        <v>0</v>
      </c>
      <c r="W207" s="69"/>
      <c r="X207" s="69"/>
      <c r="AM207" s="267"/>
      <c r="AN207" s="267"/>
      <c r="AO207" s="267"/>
      <c r="AP207" s="267"/>
      <c r="AQ207" s="267"/>
    </row>
    <row r="208" spans="2:45" ht="13.9" customHeight="1" x14ac:dyDescent="0.25">
      <c r="B208" s="150"/>
      <c r="C208" s="1122" t="s">
        <v>1090</v>
      </c>
      <c r="D208" s="1013"/>
      <c r="E208" s="1013"/>
      <c r="F208" s="1013"/>
      <c r="G208" s="1013"/>
      <c r="H208" s="1129"/>
      <c r="I208" s="1013"/>
      <c r="J208" s="1013"/>
      <c r="K208" s="685"/>
      <c r="L208" s="685"/>
      <c r="M208" s="685"/>
      <c r="N208" s="685"/>
      <c r="O208" s="2306" t="str">
        <f>IF(AND(U202=3,U209=0),"Choose Panel Layout",IF(AND(U202=3,U210=0),"Choose Panel Type",(IF(AND(U202=3,U209=1,U210=1),4400,(IF(AND(U202=3,U209=1,U210=2),3055,(IF(AND(U202=3,U209=2,U210=1),4840,(IF(AND(U202=3,U209=2,U210=2),3360,""))))))))))</f>
        <v/>
      </c>
      <c r="P208" s="2307"/>
      <c r="Q208" s="1590"/>
      <c r="R208" s="1595" t="str">
        <f>IF(AND(U202=3,U209&gt;0,U210&gt;0),O208,"")</f>
        <v/>
      </c>
      <c r="S208" s="1596"/>
      <c r="T208" s="2303"/>
      <c r="U208" s="543">
        <v>0</v>
      </c>
      <c r="W208" s="69">
        <v>0</v>
      </c>
      <c r="X208" s="69"/>
      <c r="Y208" s="37"/>
      <c r="AM208" s="267"/>
      <c r="AN208" s="267"/>
      <c r="AO208" s="267"/>
      <c r="AP208" s="267"/>
      <c r="AQ208" s="267"/>
      <c r="AS208" s="262"/>
    </row>
    <row r="209" spans="2:45" ht="18" customHeight="1" x14ac:dyDescent="0.25">
      <c r="B209" s="150"/>
      <c r="C209" s="1277"/>
      <c r="D209" s="1105" t="s">
        <v>1086</v>
      </c>
      <c r="E209" s="601"/>
      <c r="F209" s="83"/>
      <c r="G209" s="419" t="s">
        <v>1019</v>
      </c>
      <c r="H209" s="83"/>
      <c r="I209" s="419"/>
      <c r="J209" s="1121" t="s">
        <v>1031</v>
      </c>
      <c r="L209" s="83"/>
      <c r="O209" s="2308"/>
      <c r="P209" s="2309"/>
      <c r="Q209" s="1592"/>
      <c r="R209" s="1598"/>
      <c r="S209" s="1599"/>
      <c r="T209" s="1578"/>
      <c r="U209" s="543">
        <v>0</v>
      </c>
      <c r="W209" s="69"/>
      <c r="X209" s="69"/>
      <c r="Y209" s="37"/>
      <c r="AM209" s="267"/>
      <c r="AN209" s="267"/>
      <c r="AO209" s="267"/>
      <c r="AP209" s="267"/>
      <c r="AQ209" s="267"/>
      <c r="AS209" s="262"/>
    </row>
    <row r="210" spans="2:45" ht="18" customHeight="1" x14ac:dyDescent="0.25">
      <c r="B210" s="150"/>
      <c r="C210" s="1278"/>
      <c r="D210" s="1132" t="s">
        <v>1087</v>
      </c>
      <c r="E210" s="983"/>
      <c r="F210" s="983"/>
      <c r="G210" s="958" t="s">
        <v>1032</v>
      </c>
      <c r="H210" s="983"/>
      <c r="I210" s="958"/>
      <c r="J210" s="1125" t="s">
        <v>773</v>
      </c>
      <c r="L210" s="983"/>
      <c r="M210" s="669"/>
      <c r="N210" s="669"/>
      <c r="O210" s="2310"/>
      <c r="P210" s="2311"/>
      <c r="Q210" s="1594"/>
      <c r="R210" s="1601"/>
      <c r="S210" s="1602"/>
      <c r="T210" s="2304"/>
      <c r="U210" s="543">
        <v>0</v>
      </c>
      <c r="W210" s="69"/>
      <c r="X210" s="69"/>
      <c r="Y210" s="37"/>
      <c r="AM210" s="267"/>
      <c r="AN210" s="267"/>
      <c r="AO210" s="267"/>
      <c r="AP210" s="267"/>
      <c r="AQ210" s="267"/>
      <c r="AS210" s="262"/>
    </row>
    <row r="211" spans="2:45" ht="13.9" customHeight="1" x14ac:dyDescent="0.25">
      <c r="B211" s="150"/>
      <c r="C211" s="1122" t="s">
        <v>1091</v>
      </c>
      <c r="D211" s="685"/>
      <c r="E211" s="1013"/>
      <c r="F211" s="1013"/>
      <c r="G211" s="1013"/>
      <c r="H211" s="1013"/>
      <c r="I211" s="1013"/>
      <c r="J211" s="1013"/>
      <c r="K211" s="685"/>
      <c r="L211" s="685"/>
      <c r="M211" s="685"/>
      <c r="N211" s="685"/>
      <c r="O211" s="2312" t="str">
        <f>IF(AND(U202=3,U212=0),"Choose Ceiling Style",(IF(AND(U202=3,U212=1),460,(IF(AND(U202=3,U212=2),525,(IF(AND(U202=3,U212=3),785,"")))))))</f>
        <v/>
      </c>
      <c r="P211" s="2313"/>
      <c r="Q211" s="1605"/>
      <c r="R211" s="1595" t="str">
        <f>IF(AND(U202=3,U212&gt;0),O211,"")</f>
        <v/>
      </c>
      <c r="S211" s="1596"/>
      <c r="T211" s="2303"/>
      <c r="U211" s="543"/>
      <c r="W211" s="69"/>
      <c r="X211" s="69"/>
      <c r="Y211" s="37"/>
      <c r="AM211" s="267"/>
      <c r="AN211" s="267"/>
      <c r="AO211" s="267"/>
      <c r="AP211" s="267"/>
      <c r="AQ211" s="267"/>
      <c r="AS211" s="262"/>
    </row>
    <row r="212" spans="2:45" ht="18" customHeight="1" x14ac:dyDescent="0.25">
      <c r="B212" s="150"/>
      <c r="C212" s="1123"/>
      <c r="D212" s="1124" t="s">
        <v>1034</v>
      </c>
      <c r="E212" s="983" t="s">
        <v>527</v>
      </c>
      <c r="F212" s="1126"/>
      <c r="G212" s="958" t="s">
        <v>1019</v>
      </c>
      <c r="H212" s="1126"/>
      <c r="I212" s="669"/>
      <c r="J212" s="1125" t="s">
        <v>1031</v>
      </c>
      <c r="L212" s="669"/>
      <c r="M212" s="669"/>
      <c r="N212" s="669"/>
      <c r="O212" s="2314"/>
      <c r="P212" s="2315"/>
      <c r="Q212" s="1607"/>
      <c r="R212" s="1601"/>
      <c r="S212" s="1602"/>
      <c r="T212" s="2304"/>
      <c r="U212" s="543">
        <v>0</v>
      </c>
      <c r="W212" s="69"/>
      <c r="X212" s="69"/>
      <c r="Y212" s="37"/>
      <c r="AM212" s="267"/>
      <c r="AN212" s="267"/>
      <c r="AO212" s="267"/>
      <c r="AP212" s="267"/>
      <c r="AQ212" s="267"/>
      <c r="AS212" s="262"/>
    </row>
    <row r="213" spans="2:45" ht="18" customHeight="1" x14ac:dyDescent="0.25">
      <c r="B213" s="150"/>
      <c r="C213" s="1279" t="s">
        <v>1088</v>
      </c>
      <c r="D213" s="1031"/>
      <c r="E213" s="1031"/>
      <c r="F213" s="1031"/>
      <c r="G213" s="1269" t="s">
        <v>1035</v>
      </c>
      <c r="H213" s="1031"/>
      <c r="I213" s="1031"/>
      <c r="J213" s="1108" t="s">
        <v>1037</v>
      </c>
      <c r="L213" s="1031"/>
      <c r="M213" s="1031"/>
      <c r="N213" s="1031"/>
      <c r="O213" s="2189" t="s">
        <v>17</v>
      </c>
      <c r="P213" s="2190"/>
      <c r="Q213" s="2191"/>
      <c r="R213" s="1765" t="str">
        <f>IF(U213&lt;&gt;0,0,"")</f>
        <v/>
      </c>
      <c r="S213" s="1765"/>
      <c r="T213" s="2192"/>
      <c r="U213" s="543">
        <v>0</v>
      </c>
      <c r="W213" s="69"/>
      <c r="X213" s="69"/>
      <c r="Y213" s="37"/>
      <c r="AM213" s="267"/>
      <c r="AN213" s="267"/>
      <c r="AO213" s="267"/>
      <c r="AP213" s="267"/>
      <c r="AQ213" s="267"/>
      <c r="AS213" s="262"/>
    </row>
    <row r="214" spans="2:45" ht="40.5" customHeight="1" x14ac:dyDescent="0.25">
      <c r="B214" s="150"/>
      <c r="C214" s="1280"/>
      <c r="D214" s="2011" t="s">
        <v>1089</v>
      </c>
      <c r="E214" s="2011"/>
      <c r="F214" s="2011"/>
      <c r="G214" s="2011"/>
      <c r="H214" s="2011"/>
      <c r="I214" s="2011"/>
      <c r="J214" s="2011"/>
      <c r="K214" s="2011"/>
      <c r="L214" s="2011"/>
      <c r="M214" s="2011"/>
      <c r="N214" s="2011"/>
      <c r="O214" s="2011"/>
      <c r="P214" s="1246"/>
      <c r="Q214" s="1246"/>
      <c r="R214" s="216"/>
      <c r="S214" s="228"/>
      <c r="T214" s="1281"/>
      <c r="U214" s="1"/>
      <c r="W214" s="69"/>
      <c r="X214" s="69"/>
      <c r="Y214" s="37"/>
      <c r="AM214" s="267"/>
      <c r="AN214" s="267"/>
      <c r="AO214" s="267"/>
      <c r="AP214" s="267"/>
      <c r="AQ214" s="267"/>
    </row>
    <row r="215" spans="2:45" ht="18" customHeight="1" x14ac:dyDescent="0.25">
      <c r="B215" s="150"/>
      <c r="C215" s="1276"/>
      <c r="D215" s="655" t="s">
        <v>90</v>
      </c>
      <c r="E215" s="651"/>
      <c r="F215" s="651"/>
      <c r="G215" s="651"/>
      <c r="H215" s="651"/>
      <c r="I215" s="651"/>
      <c r="J215" s="651"/>
      <c r="K215" s="651"/>
      <c r="L215" s="651"/>
      <c r="M215" s="651"/>
      <c r="N215" s="651"/>
      <c r="O215" s="2316">
        <v>5670</v>
      </c>
      <c r="P215" s="2317"/>
      <c r="Q215" s="2318"/>
      <c r="R215" s="2316" t="str">
        <f>IF(AND(U$202=6,U215=TRUE),O215,IF(AND(U202=6,U215=FALSE),"Choose Options",""))</f>
        <v/>
      </c>
      <c r="S215" s="2319"/>
      <c r="T215" s="2320"/>
      <c r="U215" s="1" t="b">
        <f>U222&gt;=3</f>
        <v>0</v>
      </c>
      <c r="W215" s="69"/>
      <c r="X215" s="69"/>
      <c r="Z215" s="37"/>
      <c r="AM215" s="267"/>
      <c r="AN215" s="267"/>
      <c r="AO215" s="267"/>
      <c r="AP215" s="267"/>
      <c r="AQ215" s="267"/>
    </row>
    <row r="216" spans="2:45" ht="16.5" customHeight="1" x14ac:dyDescent="0.25">
      <c r="B216" s="150"/>
      <c r="C216" s="1282"/>
      <c r="D216" s="257" t="s">
        <v>844</v>
      </c>
      <c r="E216" s="139"/>
      <c r="F216" s="134"/>
      <c r="G216" s="139"/>
      <c r="H216" s="139"/>
      <c r="I216" s="139"/>
      <c r="J216" s="139"/>
      <c r="K216" s="134"/>
      <c r="L216" s="134"/>
      <c r="M216" s="134"/>
      <c r="N216" s="134"/>
      <c r="O216" s="2329"/>
      <c r="P216" s="2329"/>
      <c r="Q216" s="2329"/>
      <c r="R216" s="2329"/>
      <c r="S216" s="2329"/>
      <c r="T216" s="2329"/>
      <c r="U216" s="1285"/>
      <c r="W216" s="69"/>
      <c r="X216" s="69"/>
      <c r="AM216" s="267"/>
      <c r="AN216" s="267"/>
      <c r="AO216" s="267"/>
      <c r="AP216" s="267"/>
      <c r="AQ216" s="267"/>
    </row>
    <row r="217" spans="2:45" ht="16.5" customHeight="1" x14ac:dyDescent="0.25">
      <c r="B217" s="150"/>
      <c r="C217" s="1283"/>
      <c r="D217" s="419" t="s">
        <v>53</v>
      </c>
      <c r="E217" s="12"/>
      <c r="F217" s="419" t="s">
        <v>108</v>
      </c>
      <c r="G217" s="12"/>
      <c r="H217" s="12"/>
      <c r="I217" s="419"/>
      <c r="J217" s="83" t="s">
        <v>109</v>
      </c>
      <c r="O217" s="1599"/>
      <c r="P217" s="2188"/>
      <c r="Q217" s="2188"/>
      <c r="R217" s="1599"/>
      <c r="S217" s="1663"/>
      <c r="T217" s="1663"/>
      <c r="U217" s="1286">
        <v>0</v>
      </c>
      <c r="W217" s="69"/>
      <c r="X217" s="69"/>
      <c r="AM217" s="267"/>
      <c r="AN217" s="267"/>
      <c r="AO217" s="267"/>
      <c r="AP217" s="267"/>
      <c r="AQ217" s="267"/>
    </row>
    <row r="218" spans="2:45" ht="16.5" customHeight="1" x14ac:dyDescent="0.25">
      <c r="B218" s="150"/>
      <c r="C218" s="1283"/>
      <c r="D218" s="419" t="s">
        <v>845</v>
      </c>
      <c r="E218" s="12"/>
      <c r="F218" s="12"/>
      <c r="G218" s="12"/>
      <c r="H218" s="12"/>
      <c r="I218" s="12"/>
      <c r="J218" s="12"/>
      <c r="O218" s="1599"/>
      <c r="P218" s="2188"/>
      <c r="Q218" s="2188"/>
      <c r="R218" s="1599"/>
      <c r="S218" s="1663"/>
      <c r="T218" s="1663"/>
      <c r="U218" s="1286"/>
      <c r="W218" s="69"/>
      <c r="X218" s="69"/>
      <c r="AM218" s="267"/>
      <c r="AN218" s="267"/>
      <c r="AO218" s="267"/>
      <c r="AP218" s="267"/>
      <c r="AQ218" s="267"/>
    </row>
    <row r="219" spans="2:45" ht="16.5" customHeight="1" x14ac:dyDescent="0.25">
      <c r="B219" s="150"/>
      <c r="C219" s="1283"/>
      <c r="D219" s="419" t="s">
        <v>340</v>
      </c>
      <c r="E219" s="83"/>
      <c r="F219" s="419" t="s">
        <v>339</v>
      </c>
      <c r="G219" s="83"/>
      <c r="H219" s="83"/>
      <c r="I219" s="419"/>
      <c r="J219" s="83" t="s">
        <v>1093</v>
      </c>
      <c r="K219" s="419"/>
      <c r="O219" s="218"/>
      <c r="P219" s="217"/>
      <c r="Q219" s="217"/>
      <c r="R219" s="218"/>
      <c r="S219" s="219"/>
      <c r="T219" s="219"/>
      <c r="U219" s="1286">
        <v>0</v>
      </c>
      <c r="W219" s="69"/>
      <c r="X219" s="69"/>
      <c r="AM219" s="267"/>
      <c r="AN219" s="267"/>
      <c r="AO219" s="267"/>
      <c r="AP219" s="267"/>
      <c r="AQ219" s="267"/>
    </row>
    <row r="220" spans="2:45" ht="16.5" customHeight="1" x14ac:dyDescent="0.25">
      <c r="B220" s="150"/>
      <c r="C220" s="1283"/>
      <c r="D220" s="419" t="s">
        <v>846</v>
      </c>
      <c r="E220" s="12"/>
      <c r="F220" s="419"/>
      <c r="G220" s="12"/>
      <c r="H220" s="12"/>
      <c r="I220" s="419"/>
      <c r="J220" s="12"/>
      <c r="K220" s="419"/>
      <c r="O220" s="1599"/>
      <c r="P220" s="2188"/>
      <c r="Q220" s="2188"/>
      <c r="R220" s="1599"/>
      <c r="S220" s="1663"/>
      <c r="T220" s="1663"/>
      <c r="U220" s="1285"/>
      <c r="W220" s="69"/>
      <c r="X220" s="69"/>
      <c r="AM220" s="267"/>
      <c r="AN220" s="267"/>
      <c r="AO220" s="267"/>
      <c r="AP220" s="267"/>
      <c r="AQ220" s="267"/>
    </row>
    <row r="221" spans="2:45" ht="16.5" customHeight="1" x14ac:dyDescent="0.25">
      <c r="B221" s="150"/>
      <c r="C221" s="1284"/>
      <c r="D221" s="577" t="s">
        <v>136</v>
      </c>
      <c r="E221" s="103" t="s">
        <v>107</v>
      </c>
      <c r="F221" s="577"/>
      <c r="G221" s="103"/>
      <c r="H221" s="103"/>
      <c r="I221" s="577"/>
      <c r="J221" s="103"/>
      <c r="K221" s="577"/>
      <c r="L221" s="106"/>
      <c r="M221" s="106"/>
      <c r="N221" s="106"/>
      <c r="O221" s="1935"/>
      <c r="P221" s="2187"/>
      <c r="Q221" s="2187"/>
      <c r="R221" s="1935"/>
      <c r="S221" s="1936"/>
      <c r="T221" s="1936"/>
      <c r="U221" s="1286">
        <v>0</v>
      </c>
      <c r="W221" s="69"/>
      <c r="X221" s="69"/>
      <c r="AM221" s="267"/>
      <c r="AN221" s="267"/>
      <c r="AO221" s="267"/>
      <c r="AP221" s="267"/>
      <c r="AQ221" s="267"/>
    </row>
    <row r="222" spans="2:45" ht="28.5" customHeight="1" x14ac:dyDescent="0.25">
      <c r="B222" s="150"/>
      <c r="C222" s="2299" t="s">
        <v>1094</v>
      </c>
      <c r="D222" s="2300"/>
      <c r="E222" s="2300"/>
      <c r="F222" s="2300"/>
      <c r="G222" s="2300"/>
      <c r="H222" s="2300"/>
      <c r="I222" s="2300"/>
      <c r="J222" s="2300"/>
      <c r="K222" s="2300"/>
      <c r="L222" s="2300"/>
      <c r="M222" s="2300"/>
      <c r="N222" s="2300"/>
      <c r="O222" s="2300"/>
      <c r="P222" s="2300"/>
      <c r="Q222" s="2300"/>
      <c r="R222" s="2301"/>
      <c r="S222" s="2301"/>
      <c r="T222" s="2302"/>
      <c r="U222" s="1">
        <f>SUM(U217:U221)</f>
        <v>0</v>
      </c>
      <c r="W222" s="69"/>
      <c r="X222" s="69"/>
      <c r="AM222" s="267"/>
      <c r="AN222" s="267"/>
      <c r="AO222" s="267"/>
      <c r="AP222" s="267"/>
      <c r="AQ222" s="267"/>
    </row>
    <row r="223" spans="2:45" ht="7.5" customHeight="1" x14ac:dyDescent="0.25">
      <c r="B223" s="19"/>
      <c r="C223" s="20"/>
      <c r="D223" s="20"/>
      <c r="E223" s="20"/>
      <c r="F223" s="20"/>
      <c r="G223" s="20"/>
      <c r="H223" s="20"/>
      <c r="I223" s="20"/>
      <c r="J223" s="20"/>
      <c r="K223" s="20"/>
      <c r="L223" s="20"/>
      <c r="M223" s="20"/>
      <c r="N223" s="20"/>
      <c r="O223" s="52"/>
      <c r="P223" s="52"/>
      <c r="Q223" s="52"/>
      <c r="R223" s="52"/>
      <c r="S223" s="52"/>
      <c r="T223" s="52"/>
      <c r="U223" s="3"/>
      <c r="W223" s="69"/>
      <c r="X223" s="69"/>
      <c r="AM223" s="267"/>
      <c r="AN223" s="267"/>
      <c r="AO223" s="267"/>
      <c r="AP223" s="267"/>
      <c r="AQ223" s="267"/>
    </row>
    <row r="224" spans="2:45" ht="7.5" customHeight="1" x14ac:dyDescent="0.25">
      <c r="O224" s="32"/>
      <c r="P224" s="32"/>
      <c r="Q224" s="32"/>
      <c r="R224" s="32"/>
      <c r="S224" s="32"/>
      <c r="T224" s="32"/>
      <c r="U224" s="69"/>
      <c r="W224" s="69"/>
      <c r="X224" s="69"/>
      <c r="AM224" s="267"/>
      <c r="AN224" s="267"/>
      <c r="AO224" s="267"/>
      <c r="AP224" s="267"/>
      <c r="AQ224" s="267"/>
    </row>
    <row r="225" spans="2:43" ht="5.25" customHeight="1" x14ac:dyDescent="0.25">
      <c r="B225" s="9"/>
      <c r="C225" s="10"/>
      <c r="D225" s="10"/>
      <c r="E225" s="10"/>
      <c r="F225" s="10"/>
      <c r="G225" s="10"/>
      <c r="H225" s="10"/>
      <c r="I225" s="10"/>
      <c r="J225" s="10"/>
      <c r="K225" s="10"/>
      <c r="L225" s="10"/>
      <c r="M225" s="10"/>
      <c r="N225" s="10"/>
      <c r="O225" s="56"/>
      <c r="P225" s="56"/>
      <c r="Q225" s="56"/>
      <c r="R225" s="53"/>
      <c r="S225" s="53"/>
      <c r="T225" s="53"/>
      <c r="U225" s="2"/>
      <c r="W225" s="69"/>
      <c r="X225" s="69"/>
      <c r="AM225" s="267"/>
      <c r="AN225" s="267"/>
      <c r="AO225" s="267"/>
      <c r="AP225" s="267"/>
      <c r="AQ225" s="267"/>
    </row>
    <row r="226" spans="2:43" x14ac:dyDescent="0.25">
      <c r="B226" s="150"/>
      <c r="C226" s="26" t="s">
        <v>321</v>
      </c>
      <c r="D226" s="27"/>
      <c r="E226" s="27"/>
      <c r="F226" s="27"/>
      <c r="G226" s="27"/>
      <c r="H226" s="27"/>
      <c r="I226" s="27"/>
      <c r="J226" s="27"/>
      <c r="K226" s="27"/>
      <c r="L226" s="27"/>
      <c r="M226" s="27"/>
      <c r="N226" s="27"/>
      <c r="O226" s="57"/>
      <c r="P226" s="57"/>
      <c r="Q226" s="57"/>
      <c r="R226" s="54"/>
      <c r="S226" s="54"/>
      <c r="T226" s="54"/>
      <c r="U226" s="1"/>
      <c r="W226" s="69"/>
      <c r="X226" s="69"/>
      <c r="AM226" s="267"/>
      <c r="AN226" s="267"/>
      <c r="AO226" s="267"/>
      <c r="AP226" s="267"/>
      <c r="AQ226" s="267"/>
    </row>
    <row r="227" spans="2:43" ht="2.25" customHeight="1" x14ac:dyDescent="0.25">
      <c r="B227" s="150"/>
      <c r="C227" s="13"/>
      <c r="K227" s="98"/>
      <c r="O227" s="58"/>
      <c r="P227" s="58"/>
      <c r="Q227" s="58"/>
      <c r="R227" s="32"/>
      <c r="S227" s="32"/>
      <c r="T227" s="32"/>
      <c r="U227" s="1"/>
      <c r="W227" s="69"/>
      <c r="X227" s="69"/>
      <c r="AM227" s="267"/>
      <c r="AN227" s="267"/>
      <c r="AO227" s="267"/>
      <c r="AP227" s="267"/>
      <c r="AQ227" s="267"/>
    </row>
    <row r="228" spans="2:43" x14ac:dyDescent="0.25">
      <c r="B228" s="150"/>
      <c r="C228" s="13" t="s">
        <v>92</v>
      </c>
      <c r="K228" s="13" t="s">
        <v>206</v>
      </c>
      <c r="N228" s="58"/>
      <c r="O228" s="58"/>
      <c r="P228" s="58"/>
      <c r="Q228" s="32"/>
      <c r="R228" s="32"/>
      <c r="S228" s="32"/>
      <c r="U228" s="1"/>
      <c r="V228" s="69"/>
      <c r="W228" s="69"/>
      <c r="AM228" s="267"/>
      <c r="AN228" s="267"/>
      <c r="AO228" s="267"/>
      <c r="AP228" s="267"/>
      <c r="AQ228" s="267"/>
    </row>
    <row r="229" spans="2:43" ht="11.25" customHeight="1" x14ac:dyDescent="0.25">
      <c r="B229" s="150"/>
      <c r="C229" s="11" t="s">
        <v>93</v>
      </c>
      <c r="K229" s="11" t="s">
        <v>207</v>
      </c>
      <c r="N229" s="58"/>
      <c r="O229" s="58"/>
      <c r="P229" s="58"/>
      <c r="Q229" s="32"/>
      <c r="R229" s="32"/>
      <c r="S229" s="32"/>
      <c r="U229" s="1"/>
      <c r="V229" s="69"/>
      <c r="W229" s="69"/>
      <c r="AM229" s="267"/>
      <c r="AN229" s="267"/>
      <c r="AO229" s="267"/>
      <c r="AP229" s="267"/>
      <c r="AQ229" s="267"/>
    </row>
    <row r="230" spans="2:43" ht="11.25" customHeight="1" x14ac:dyDescent="0.2">
      <c r="B230" s="150"/>
      <c r="C230" s="132" t="s">
        <v>239</v>
      </c>
      <c r="D230" s="126"/>
      <c r="E230" s="113"/>
      <c r="F230" s="113"/>
      <c r="G230" s="113"/>
      <c r="H230" s="113"/>
      <c r="I230" s="113"/>
      <c r="J230" s="113"/>
      <c r="K230" s="11" t="s">
        <v>208</v>
      </c>
      <c r="N230" s="58"/>
      <c r="O230" s="58"/>
      <c r="P230" s="58"/>
      <c r="Q230" s="32"/>
      <c r="R230" s="32"/>
      <c r="S230" s="32"/>
      <c r="U230" s="1" t="b">
        <v>0</v>
      </c>
      <c r="V230" s="69"/>
      <c r="W230" s="69"/>
      <c r="AM230" s="267"/>
      <c r="AN230" s="267"/>
      <c r="AO230" s="267"/>
      <c r="AP230" s="267"/>
      <c r="AQ230" s="267"/>
    </row>
    <row r="231" spans="2:43" ht="14.25" customHeight="1" x14ac:dyDescent="0.2">
      <c r="B231" s="150"/>
      <c r="C231" s="121"/>
      <c r="D231" s="128"/>
      <c r="E231" s="125"/>
      <c r="F231" s="113"/>
      <c r="G231" s="113"/>
      <c r="H231" s="113"/>
      <c r="I231" s="113"/>
      <c r="J231" s="113"/>
      <c r="K231" s="127"/>
      <c r="L231" s="113"/>
      <c r="M231" s="113"/>
      <c r="N231" s="113"/>
      <c r="O231" s="113"/>
      <c r="P231" s="13"/>
      <c r="Q231" s="97"/>
      <c r="R231" s="97"/>
      <c r="S231" s="96"/>
      <c r="T231" s="32"/>
      <c r="U231" s="1" t="b">
        <v>0</v>
      </c>
      <c r="W231" s="69"/>
      <c r="X231" s="69"/>
      <c r="AM231" s="267"/>
      <c r="AN231" s="267"/>
      <c r="AO231" s="267"/>
      <c r="AP231" s="267"/>
      <c r="AQ231" s="267"/>
    </row>
    <row r="232" spans="2:43" ht="18" customHeight="1" x14ac:dyDescent="0.25">
      <c r="B232" s="150"/>
      <c r="C232" s="122"/>
      <c r="D232" s="2293"/>
      <c r="E232" s="113"/>
      <c r="F232" s="123"/>
      <c r="G232" s="124"/>
      <c r="H232" s="113"/>
      <c r="I232" s="113"/>
      <c r="J232" s="113"/>
      <c r="K232" s="113"/>
      <c r="L232" s="113"/>
      <c r="M232" s="113"/>
      <c r="N232" s="113"/>
      <c r="O232" s="114"/>
      <c r="P232" s="221"/>
      <c r="Q232" s="2193"/>
      <c r="R232" s="2194"/>
      <c r="S232" s="2195"/>
      <c r="T232" s="2196"/>
      <c r="U232" s="1" t="b">
        <v>0</v>
      </c>
      <c r="W232" s="69"/>
      <c r="X232" s="69"/>
      <c r="AM232" s="267"/>
      <c r="AN232" s="267"/>
      <c r="AO232" s="267"/>
      <c r="AP232" s="267"/>
      <c r="AQ232" s="267"/>
    </row>
    <row r="233" spans="2:43" ht="18" customHeight="1" x14ac:dyDescent="0.25">
      <c r="B233" s="150"/>
      <c r="C233" s="120"/>
      <c r="D233" s="2294"/>
      <c r="E233" s="113"/>
      <c r="F233" s="161"/>
      <c r="G233" s="123"/>
      <c r="H233" s="113"/>
      <c r="I233" s="113"/>
      <c r="J233" s="113"/>
      <c r="K233" s="113"/>
      <c r="L233" s="113"/>
      <c r="M233" s="113"/>
      <c r="N233" s="113"/>
      <c r="O233" s="114"/>
      <c r="P233" s="222"/>
      <c r="Q233" s="2197"/>
      <c r="R233" s="2198"/>
      <c r="S233" s="2195"/>
      <c r="T233" s="2196"/>
      <c r="U233" s="1" t="b">
        <v>0</v>
      </c>
      <c r="W233" s="69"/>
      <c r="X233" s="69"/>
      <c r="AM233" s="267"/>
      <c r="AN233" s="267"/>
      <c r="AO233" s="267"/>
      <c r="AP233" s="267"/>
      <c r="AQ233" s="267"/>
    </row>
    <row r="234" spans="2:43" ht="18" customHeight="1" x14ac:dyDescent="0.25">
      <c r="B234" s="150"/>
      <c r="C234" s="129"/>
      <c r="D234" s="2294"/>
      <c r="E234" s="113"/>
      <c r="F234" s="130"/>
      <c r="G234" s="123"/>
      <c r="H234" s="113"/>
      <c r="I234" s="113"/>
      <c r="J234" s="113"/>
      <c r="K234" s="113"/>
      <c r="L234" s="113"/>
      <c r="M234" s="113"/>
      <c r="N234" s="113"/>
      <c r="O234" s="113"/>
      <c r="R234" s="58"/>
      <c r="S234" s="99"/>
      <c r="T234" s="95"/>
      <c r="U234" s="1" t="b">
        <v>0</v>
      </c>
      <c r="W234" s="69"/>
      <c r="X234" s="69"/>
      <c r="AM234" s="267"/>
      <c r="AN234" s="267"/>
      <c r="AO234" s="267"/>
      <c r="AP234" s="267"/>
      <c r="AQ234" s="267"/>
    </row>
    <row r="235" spans="2:43" ht="18" customHeight="1" x14ac:dyDescent="0.25">
      <c r="B235" s="150"/>
      <c r="C235" s="120"/>
      <c r="D235" s="2294"/>
      <c r="E235" s="113"/>
      <c r="F235" s="113"/>
      <c r="G235" s="113"/>
      <c r="H235" s="113"/>
      <c r="I235" s="113"/>
      <c r="J235" s="113"/>
      <c r="K235" s="113"/>
      <c r="L235" s="113"/>
      <c r="M235" s="113"/>
      <c r="N235" s="113"/>
      <c r="O235" s="113"/>
      <c r="S235" s="11"/>
      <c r="T235" s="95"/>
      <c r="U235" s="1" t="b">
        <v>0</v>
      </c>
      <c r="W235" s="69"/>
      <c r="X235" s="69"/>
      <c r="AM235" s="267"/>
      <c r="AN235" s="267"/>
      <c r="AO235" s="267"/>
      <c r="AP235" s="267"/>
      <c r="AQ235" s="267"/>
    </row>
    <row r="236" spans="2:43" ht="18" customHeight="1" x14ac:dyDescent="0.25">
      <c r="B236" s="150"/>
      <c r="C236" s="118"/>
      <c r="D236" s="2294"/>
      <c r="E236" s="113"/>
      <c r="F236" s="113"/>
      <c r="G236" s="113"/>
      <c r="H236" s="113"/>
      <c r="I236" s="125"/>
      <c r="J236" s="113"/>
      <c r="K236" s="113"/>
      <c r="L236" s="113"/>
      <c r="M236" s="113"/>
      <c r="N236" s="113"/>
      <c r="O236" s="113"/>
      <c r="P236" s="13"/>
      <c r="Q236" s="97"/>
      <c r="R236" s="97"/>
      <c r="S236" s="100"/>
      <c r="T236" s="101"/>
      <c r="U236" s="1"/>
      <c r="W236" s="69"/>
      <c r="X236" s="69"/>
      <c r="AM236" s="267"/>
      <c r="AN236" s="267"/>
      <c r="AO236" s="267"/>
      <c r="AP236" s="267"/>
      <c r="AQ236" s="267"/>
    </row>
    <row r="237" spans="2:43" ht="18" customHeight="1" x14ac:dyDescent="0.25">
      <c r="B237" s="150"/>
      <c r="C237" s="113"/>
      <c r="D237" s="2294"/>
      <c r="E237" s="113"/>
      <c r="F237" s="113"/>
      <c r="G237" s="125"/>
      <c r="H237" s="113"/>
      <c r="I237" s="113"/>
      <c r="J237" s="113"/>
      <c r="K237" s="113"/>
      <c r="L237" s="113"/>
      <c r="M237" s="113"/>
      <c r="N237" s="113"/>
      <c r="O237" s="114"/>
      <c r="P237" s="223"/>
      <c r="Q237" s="2199"/>
      <c r="R237" s="1953"/>
      <c r="S237" s="2195"/>
      <c r="T237" s="2196"/>
      <c r="U237" s="1" t="s">
        <v>79</v>
      </c>
      <c r="W237" s="69"/>
      <c r="X237" s="69"/>
      <c r="AM237" s="267"/>
      <c r="AN237" s="267"/>
      <c r="AO237" s="267"/>
      <c r="AP237" s="267"/>
      <c r="AQ237" s="267"/>
    </row>
    <row r="238" spans="2:43" ht="18" customHeight="1" x14ac:dyDescent="0.25">
      <c r="B238" s="150"/>
      <c r="C238" s="113"/>
      <c r="D238" s="2294"/>
      <c r="E238" s="113"/>
      <c r="F238" s="113"/>
      <c r="G238" s="125"/>
      <c r="H238" s="2295"/>
      <c r="I238" s="2296"/>
      <c r="J238" s="162"/>
      <c r="K238" s="113"/>
      <c r="L238" s="113"/>
      <c r="M238" s="113"/>
      <c r="N238" s="113"/>
      <c r="O238" s="114"/>
      <c r="P238" s="220"/>
      <c r="Q238" s="2200"/>
      <c r="R238" s="2201"/>
      <c r="S238" s="2195"/>
      <c r="T238" s="2196"/>
      <c r="U238" s="1"/>
      <c r="W238" s="69"/>
      <c r="X238" s="69"/>
      <c r="AM238" s="267"/>
      <c r="AN238" s="267"/>
      <c r="AO238" s="267"/>
      <c r="AP238" s="267"/>
      <c r="AQ238" s="267"/>
    </row>
    <row r="239" spans="2:43" ht="18" customHeight="1" x14ac:dyDescent="0.25">
      <c r="B239" s="150"/>
      <c r="C239" s="113"/>
      <c r="D239" s="2294"/>
      <c r="E239" s="119"/>
      <c r="F239" s="117"/>
      <c r="G239" s="124"/>
      <c r="H239" s="2297"/>
      <c r="I239" s="2298"/>
      <c r="J239" s="130"/>
      <c r="K239" s="123"/>
      <c r="L239" s="113"/>
      <c r="M239" s="113"/>
      <c r="N239" s="113"/>
      <c r="O239" s="115"/>
      <c r="P239" s="58"/>
      <c r="Q239" s="58"/>
      <c r="R239" s="32"/>
      <c r="S239" s="32"/>
      <c r="T239" s="32"/>
      <c r="U239" s="1" t="s">
        <v>79</v>
      </c>
      <c r="W239" s="69"/>
      <c r="X239" s="69"/>
      <c r="AM239" s="267"/>
      <c r="AN239" s="267"/>
      <c r="AO239" s="267"/>
      <c r="AP239" s="267"/>
      <c r="AQ239" s="267"/>
    </row>
    <row r="240" spans="2:43" ht="18" customHeight="1" x14ac:dyDescent="0.25">
      <c r="B240" s="150"/>
      <c r="C240" s="113"/>
      <c r="D240" s="2294"/>
      <c r="E240" s="131"/>
      <c r="F240" s="131"/>
      <c r="G240" s="116"/>
      <c r="H240" s="117"/>
      <c r="I240" s="117"/>
      <c r="J240" s="117"/>
      <c r="K240" s="117"/>
      <c r="L240" s="113"/>
      <c r="M240" s="113"/>
      <c r="N240" s="113"/>
      <c r="O240" s="115"/>
      <c r="P240" s="58"/>
      <c r="Q240" s="58"/>
      <c r="R240" s="32"/>
      <c r="S240" s="32"/>
      <c r="T240" s="32"/>
      <c r="U240" s="1">
        <v>6</v>
      </c>
      <c r="W240" s="69"/>
      <c r="X240" s="69"/>
      <c r="AM240" s="267"/>
      <c r="AN240" s="267"/>
      <c r="AO240" s="267"/>
      <c r="AP240" s="267"/>
      <c r="AQ240" s="267"/>
    </row>
    <row r="241" spans="2:43" ht="7.5" customHeight="1" x14ac:dyDescent="0.25">
      <c r="B241" s="150"/>
      <c r="C241" s="113"/>
      <c r="D241" s="113"/>
      <c r="E241" s="131"/>
      <c r="F241" s="131"/>
      <c r="G241" s="116"/>
      <c r="H241" s="117"/>
      <c r="I241" s="117"/>
      <c r="J241" s="117"/>
      <c r="K241" s="117"/>
      <c r="L241" s="113"/>
      <c r="M241" s="118"/>
      <c r="N241" s="113"/>
      <c r="O241" s="115"/>
      <c r="P241" s="58"/>
      <c r="Q241" s="93"/>
      <c r="R241" s="94"/>
      <c r="S241" s="94"/>
      <c r="T241" s="94"/>
      <c r="U241" s="1" t="s">
        <v>79</v>
      </c>
      <c r="W241" s="69"/>
      <c r="X241" s="69"/>
      <c r="AM241" s="267"/>
      <c r="AN241" s="267"/>
      <c r="AO241" s="267"/>
      <c r="AP241" s="267"/>
      <c r="AQ241" s="267"/>
    </row>
    <row r="242" spans="2:43" ht="13.5" customHeight="1" x14ac:dyDescent="0.25">
      <c r="B242" s="150"/>
      <c r="D242" s="120" t="s">
        <v>190</v>
      </c>
      <c r="E242" s="131"/>
      <c r="F242" s="131"/>
      <c r="G242" s="116"/>
      <c r="H242" s="117"/>
      <c r="I242" s="117"/>
      <c r="L242" s="113"/>
      <c r="N242" s="113"/>
      <c r="O242" s="115"/>
      <c r="P242" s="58"/>
      <c r="Q242" s="93"/>
      <c r="R242" s="94"/>
      <c r="S242" s="94"/>
      <c r="T242" s="94"/>
      <c r="U242" s="1" t="s">
        <v>79</v>
      </c>
      <c r="W242" s="69"/>
      <c r="X242" s="69"/>
      <c r="AM242" s="267"/>
      <c r="AN242" s="267"/>
      <c r="AO242" s="267"/>
      <c r="AP242" s="267"/>
      <c r="AQ242" s="267"/>
    </row>
    <row r="243" spans="2:43" ht="6.6" customHeight="1" thickBot="1" x14ac:dyDescent="0.3">
      <c r="B243" s="150"/>
      <c r="E243" s="217"/>
      <c r="F243" s="217"/>
      <c r="G243" s="217"/>
      <c r="H243" s="217"/>
      <c r="I243" s="217"/>
      <c r="J243" s="2185"/>
      <c r="K243" s="2186"/>
      <c r="L243" s="113"/>
      <c r="N243" s="113"/>
      <c r="O243" s="115"/>
      <c r="P243" s="58"/>
      <c r="Q243" s="93"/>
      <c r="R243" s="94"/>
      <c r="S243" s="94"/>
      <c r="T243" s="94"/>
      <c r="U243" s="1"/>
      <c r="W243" s="69"/>
      <c r="X243" s="69"/>
      <c r="AM243" s="267"/>
      <c r="AN243" s="267"/>
      <c r="AO243" s="267"/>
      <c r="AP243" s="267"/>
      <c r="AQ243" s="267"/>
    </row>
    <row r="244" spans="2:43" ht="12.75" customHeight="1" x14ac:dyDescent="0.25">
      <c r="B244" s="150"/>
      <c r="D244" s="233" t="s">
        <v>209</v>
      </c>
      <c r="E244" s="234"/>
      <c r="F244" s="235" t="s">
        <v>238</v>
      </c>
      <c r="G244" s="245"/>
      <c r="H244" s="234"/>
      <c r="I244" s="234"/>
      <c r="J244" s="236"/>
      <c r="K244" s="13" t="s">
        <v>229</v>
      </c>
      <c r="L244" s="232"/>
      <c r="N244" s="232"/>
      <c r="O244" s="232"/>
      <c r="U244" s="1"/>
      <c r="W244" s="69"/>
      <c r="X244" s="69"/>
      <c r="AM244" s="262"/>
      <c r="AN244" s="262"/>
      <c r="AO244" s="262"/>
      <c r="AP244" s="262"/>
      <c r="AQ244" s="262"/>
    </row>
    <row r="245" spans="2:43" ht="12.75" customHeight="1" thickBot="1" x14ac:dyDescent="0.3">
      <c r="B245" s="150"/>
      <c r="D245" s="256" t="s">
        <v>283</v>
      </c>
      <c r="E245" s="237"/>
      <c r="F245" s="238" t="s">
        <v>210</v>
      </c>
      <c r="G245" s="246"/>
      <c r="H245" s="237"/>
      <c r="I245" s="237"/>
      <c r="J245" s="239"/>
      <c r="K245" s="132" t="s">
        <v>230</v>
      </c>
      <c r="L245" s="120"/>
      <c r="N245" s="113"/>
      <c r="O245" s="115"/>
      <c r="P245" s="58"/>
      <c r="Q245" s="58"/>
      <c r="R245" s="32"/>
      <c r="S245" s="32"/>
      <c r="T245" s="32"/>
      <c r="U245" s="1"/>
      <c r="W245" s="69"/>
      <c r="X245" s="69"/>
      <c r="AM245" s="262"/>
      <c r="AN245" s="262"/>
      <c r="AO245" s="262"/>
      <c r="AP245" s="262"/>
      <c r="AQ245" s="262"/>
    </row>
    <row r="246" spans="2:43" ht="12.75" customHeight="1" x14ac:dyDescent="0.25">
      <c r="B246" s="150"/>
      <c r="E246" s="514"/>
      <c r="F246" s="514"/>
      <c r="G246" s="514"/>
      <c r="H246" s="514"/>
      <c r="I246" s="514"/>
      <c r="J246" s="210"/>
      <c r="K246" s="132" t="s">
        <v>298</v>
      </c>
      <c r="L246" s="120"/>
      <c r="N246" s="113"/>
      <c r="O246" s="115"/>
      <c r="P246" s="58"/>
      <c r="Q246" s="58"/>
      <c r="R246" s="32"/>
      <c r="S246" s="32"/>
      <c r="T246" s="32"/>
      <c r="U246" s="1"/>
      <c r="W246" s="69"/>
      <c r="X246" s="69"/>
      <c r="AJ246" s="399"/>
      <c r="AM246" s="262"/>
      <c r="AN246" s="262"/>
    </row>
    <row r="247" spans="2:43" ht="6.6" customHeight="1" x14ac:dyDescent="0.25">
      <c r="B247" s="150"/>
      <c r="E247" s="514"/>
      <c r="F247" s="514"/>
      <c r="G247" s="514"/>
      <c r="H247" s="514"/>
      <c r="I247" s="514"/>
      <c r="J247" s="210"/>
      <c r="K247" s="132"/>
      <c r="L247" s="120"/>
      <c r="N247" s="113"/>
      <c r="O247" s="115"/>
      <c r="P247" s="58"/>
      <c r="Q247" s="58"/>
      <c r="R247" s="32"/>
      <c r="S247" s="32"/>
      <c r="T247" s="32"/>
      <c r="U247" s="1"/>
      <c r="W247" s="69"/>
      <c r="X247" s="69"/>
      <c r="AJ247" s="399"/>
      <c r="AM247" s="262"/>
      <c r="AN247" s="262"/>
    </row>
    <row r="248" spans="2:43" ht="12.75" customHeight="1" x14ac:dyDescent="0.25">
      <c r="B248" s="150"/>
      <c r="E248" s="514"/>
      <c r="F248" s="514"/>
      <c r="G248" s="514"/>
      <c r="H248" s="514"/>
      <c r="I248" s="514"/>
      <c r="J248" s="1608"/>
      <c r="K248" s="1503" t="s">
        <v>1038</v>
      </c>
      <c r="N248" s="113"/>
      <c r="O248" s="115"/>
      <c r="P248" s="58"/>
      <c r="Q248" s="58"/>
      <c r="R248" s="32"/>
      <c r="S248" s="32"/>
      <c r="T248" s="32"/>
      <c r="U248" s="1"/>
      <c r="W248" s="69"/>
      <c r="X248" s="69"/>
      <c r="AJ248" s="399"/>
      <c r="AM248" s="262"/>
      <c r="AN248" s="262"/>
    </row>
    <row r="249" spans="2:43" ht="24" customHeight="1" x14ac:dyDescent="0.25">
      <c r="B249" s="150"/>
      <c r="E249" s="514"/>
      <c r="F249" s="514"/>
      <c r="G249" s="514"/>
      <c r="H249" s="514"/>
      <c r="I249" s="514"/>
      <c r="J249" s="1609"/>
      <c r="K249" s="2202" t="s">
        <v>1095</v>
      </c>
      <c r="L249" s="2203"/>
      <c r="M249" s="2203"/>
      <c r="N249" s="2203"/>
      <c r="O249" s="2203"/>
      <c r="P249" s="2203"/>
      <c r="Q249" s="2203"/>
      <c r="R249" s="2203"/>
      <c r="S249" s="1240"/>
      <c r="T249" s="1240"/>
      <c r="U249" s="1"/>
      <c r="W249" s="69"/>
      <c r="X249" s="69"/>
      <c r="AJ249" s="399"/>
      <c r="AM249" s="262"/>
      <c r="AN249" s="262"/>
    </row>
    <row r="250" spans="2:43" ht="6.6" customHeight="1" x14ac:dyDescent="0.25">
      <c r="B250" s="150"/>
      <c r="E250" s="514"/>
      <c r="F250" s="514"/>
      <c r="G250" s="514"/>
      <c r="H250" s="514"/>
      <c r="I250" s="514"/>
      <c r="J250" s="210"/>
      <c r="K250" s="132"/>
      <c r="L250" s="120"/>
      <c r="N250" s="113"/>
      <c r="O250" s="115"/>
      <c r="P250" s="58"/>
      <c r="Q250" s="58"/>
      <c r="R250" s="32"/>
      <c r="S250" s="32"/>
      <c r="T250" s="32"/>
      <c r="U250" s="1"/>
      <c r="W250" s="69"/>
      <c r="X250" s="69"/>
      <c r="AJ250" s="399"/>
      <c r="AM250" s="262"/>
      <c r="AN250" s="262"/>
    </row>
    <row r="251" spans="2:43" ht="15.75" customHeight="1" x14ac:dyDescent="0.25">
      <c r="B251" s="150"/>
      <c r="C251" s="13" t="s">
        <v>299</v>
      </c>
      <c r="D251" s="132"/>
      <c r="E251" s="131"/>
      <c r="F251" s="131"/>
      <c r="G251" s="116"/>
      <c r="H251" s="117"/>
      <c r="I251" s="117"/>
      <c r="J251" s="117"/>
      <c r="K251" s="132"/>
      <c r="L251" s="113"/>
      <c r="N251" s="113"/>
      <c r="O251" s="115"/>
      <c r="P251" s="58"/>
      <c r="Q251" s="93"/>
      <c r="R251" s="94"/>
      <c r="S251" s="94"/>
      <c r="T251" s="94"/>
      <c r="U251" s="1"/>
      <c r="W251" s="69"/>
      <c r="X251" s="69"/>
      <c r="AJ251" s="399"/>
      <c r="AM251" s="262"/>
      <c r="AN251" s="262"/>
    </row>
    <row r="252" spans="2:43" ht="18" customHeight="1" x14ac:dyDescent="0.25">
      <c r="B252" s="150"/>
      <c r="C252" s="16"/>
      <c r="D252" s="44" t="s">
        <v>137</v>
      </c>
      <c r="E252" s="17"/>
      <c r="F252" s="17"/>
      <c r="G252" s="17"/>
      <c r="H252" s="17"/>
      <c r="I252" s="17"/>
      <c r="J252" s="17"/>
      <c r="K252" s="18"/>
      <c r="L252" s="18"/>
      <c r="M252" s="18"/>
      <c r="N252" s="18"/>
      <c r="O252" s="1620" t="s">
        <v>17</v>
      </c>
      <c r="P252" s="2055"/>
      <c r="Q252" s="2072"/>
      <c r="R252" s="1637" t="str">
        <f>IF(U252=3,0,"")</f>
        <v/>
      </c>
      <c r="S252" s="1638"/>
      <c r="T252" s="1639"/>
      <c r="U252" s="1">
        <v>0</v>
      </c>
      <c r="W252" s="69"/>
      <c r="X252" s="69"/>
      <c r="Y252" s="165"/>
      <c r="AJ252" s="400"/>
      <c r="AK252" s="400"/>
      <c r="AL252" s="400"/>
      <c r="AM252" s="400"/>
      <c r="AN252" s="262"/>
    </row>
    <row r="253" spans="2:43" ht="18" customHeight="1" x14ac:dyDescent="0.25">
      <c r="B253" s="150"/>
      <c r="C253" s="16"/>
      <c r="D253" s="44" t="s">
        <v>360</v>
      </c>
      <c r="E253" s="17"/>
      <c r="F253" s="17"/>
      <c r="G253" s="17"/>
      <c r="H253" s="17"/>
      <c r="I253" s="17"/>
      <c r="J253" s="17"/>
      <c r="K253" s="18"/>
      <c r="L253" s="18"/>
      <c r="M253" s="18"/>
      <c r="N253" s="18"/>
      <c r="O253" s="1620">
        <v>450</v>
      </c>
      <c r="P253" s="2055"/>
      <c r="Q253" s="2072"/>
      <c r="R253" s="1637" t="str">
        <f>IF(U252=1,O253,"")</f>
        <v/>
      </c>
      <c r="S253" s="1638"/>
      <c r="T253" s="1639"/>
      <c r="U253" s="1"/>
      <c r="W253" s="69"/>
      <c r="X253" s="69"/>
      <c r="Z253" s="37"/>
      <c r="AJ253" s="400"/>
      <c r="AK253" s="400"/>
      <c r="AL253" s="400"/>
      <c r="AM253" s="400"/>
      <c r="AN253" s="262"/>
    </row>
    <row r="254" spans="2:43" ht="18" customHeight="1" x14ac:dyDescent="0.25">
      <c r="B254" s="150"/>
      <c r="C254" s="16"/>
      <c r="D254" s="44" t="s">
        <v>361</v>
      </c>
      <c r="E254" s="17"/>
      <c r="F254" s="17"/>
      <c r="G254" s="17"/>
      <c r="H254" s="17"/>
      <c r="I254" s="17"/>
      <c r="J254" s="17"/>
      <c r="K254" s="18"/>
      <c r="L254" s="18"/>
      <c r="M254" s="18"/>
      <c r="N254" s="18"/>
      <c r="O254" s="1620">
        <v>850</v>
      </c>
      <c r="P254" s="2055"/>
      <c r="Q254" s="2072"/>
      <c r="R254" s="1637" t="str">
        <f>IF(U252=2,O254,"")</f>
        <v/>
      </c>
      <c r="S254" s="1638"/>
      <c r="T254" s="1639"/>
      <c r="U254" s="1"/>
      <c r="W254" s="69"/>
      <c r="X254" s="69"/>
      <c r="Z254" s="37"/>
      <c r="AJ254" s="400"/>
      <c r="AK254" s="400"/>
      <c r="AL254" s="400"/>
      <c r="AM254" s="400"/>
      <c r="AN254" s="262"/>
    </row>
    <row r="255" spans="2:43" ht="2.25" customHeight="1" x14ac:dyDescent="0.25">
      <c r="B255" s="150"/>
      <c r="D255" s="132"/>
      <c r="E255" s="131"/>
      <c r="F255" s="131"/>
      <c r="G255" s="116"/>
      <c r="H255" s="117"/>
      <c r="I255" s="117"/>
      <c r="J255" s="117"/>
      <c r="K255" s="117"/>
      <c r="L255" s="113"/>
      <c r="M255" s="113"/>
      <c r="N255" s="113"/>
      <c r="O255" s="115"/>
      <c r="P255" s="58"/>
      <c r="Q255" s="93"/>
      <c r="R255" s="94"/>
      <c r="S255" s="94"/>
      <c r="T255" s="94"/>
      <c r="U255" s="1"/>
      <c r="W255" s="69"/>
      <c r="X255" s="69"/>
      <c r="AJ255" s="400"/>
      <c r="AK255" s="400"/>
      <c r="AL255" s="400"/>
      <c r="AM255" s="400"/>
      <c r="AN255" s="262"/>
    </row>
    <row r="256" spans="2:43" ht="3" customHeight="1" x14ac:dyDescent="0.25">
      <c r="B256" s="19"/>
      <c r="C256" s="20"/>
      <c r="D256" s="20"/>
      <c r="E256" s="20"/>
      <c r="F256" s="20"/>
      <c r="G256" s="20"/>
      <c r="H256" s="20"/>
      <c r="I256" s="20"/>
      <c r="J256" s="20"/>
      <c r="K256" s="20"/>
      <c r="L256" s="20"/>
      <c r="M256" s="20"/>
      <c r="N256" s="20"/>
      <c r="O256" s="52"/>
      <c r="P256" s="52"/>
      <c r="Q256" s="52"/>
      <c r="R256" s="52"/>
      <c r="S256" s="52"/>
      <c r="T256" s="52"/>
      <c r="U256" s="3" t="s">
        <v>79</v>
      </c>
      <c r="W256" s="69"/>
      <c r="X256" s="69"/>
      <c r="AJ256" s="400"/>
      <c r="AK256" s="400"/>
      <c r="AL256" s="400"/>
      <c r="AM256" s="400"/>
      <c r="AN256" s="262"/>
    </row>
    <row r="257" spans="2:44" ht="6.6" customHeight="1" x14ac:dyDescent="0.25">
      <c r="O257" s="32"/>
      <c r="P257" s="32"/>
      <c r="Q257" s="32"/>
      <c r="R257" s="32"/>
      <c r="S257" s="32"/>
      <c r="T257" s="32"/>
      <c r="U257" s="69"/>
      <c r="W257" s="69"/>
      <c r="X257" s="69"/>
      <c r="AJ257" s="400"/>
      <c r="AK257" s="400"/>
      <c r="AL257" s="400"/>
      <c r="AM257" s="400"/>
      <c r="AN257" s="262"/>
    </row>
    <row r="258" spans="2:44" ht="7.5" customHeight="1" x14ac:dyDescent="0.25">
      <c r="B258" s="9"/>
      <c r="C258" s="10"/>
      <c r="D258" s="10"/>
      <c r="E258" s="10"/>
      <c r="F258" s="10"/>
      <c r="G258" s="10"/>
      <c r="H258" s="10"/>
      <c r="I258" s="10"/>
      <c r="J258" s="10"/>
      <c r="K258" s="10"/>
      <c r="L258" s="10"/>
      <c r="M258" s="10"/>
      <c r="N258" s="10"/>
      <c r="O258" s="56"/>
      <c r="P258" s="56"/>
      <c r="Q258" s="56"/>
      <c r="R258" s="53"/>
      <c r="S258" s="53"/>
      <c r="T258" s="53"/>
      <c r="U258" s="2"/>
      <c r="W258" s="69"/>
      <c r="X258" s="69"/>
      <c r="AJ258" s="401"/>
      <c r="AM258" s="262"/>
      <c r="AN258" s="262"/>
    </row>
    <row r="259" spans="2:44" x14ac:dyDescent="0.25">
      <c r="B259" s="150"/>
      <c r="C259" s="26" t="s">
        <v>1107</v>
      </c>
      <c r="D259" s="27"/>
      <c r="E259" s="27"/>
      <c r="F259" s="27"/>
      <c r="G259" s="27"/>
      <c r="H259" s="1270" t="str">
        <f>IF(U261&gt;0,IF(OR(AND(F68="",G68=""),U68=""),"Please enter an overhead amount and clearance selection in Measurements section above",IF(OR(F68&lt;&gt;"",G68&lt;&gt;""),IF(F68*12+G68-VLOOKUP(U261,AD259:AG263,2,FALSE)&lt;VLOOKUP(U261,AD259:AG263,3,FALSE),VLOOKUP(U261,AD259:AG263,4,FALSE),""))),"")</f>
        <v/>
      </c>
      <c r="I259" s="27"/>
      <c r="J259" s="27"/>
      <c r="K259" s="27"/>
      <c r="L259" s="27"/>
      <c r="M259" s="27"/>
      <c r="N259" s="27"/>
      <c r="O259" s="57"/>
      <c r="P259" s="57"/>
      <c r="Q259" s="57"/>
      <c r="R259" s="54"/>
      <c r="S259" s="54"/>
      <c r="T259" s="54"/>
      <c r="U259" s="1"/>
      <c r="W259" s="69"/>
      <c r="X259" s="69"/>
      <c r="AJ259" s="400"/>
      <c r="AM259" s="262"/>
      <c r="AN259" s="262"/>
    </row>
    <row r="260" spans="2:44" ht="6" customHeight="1" x14ac:dyDescent="0.25">
      <c r="B260" s="150"/>
      <c r="O260" s="58"/>
      <c r="P260" s="58"/>
      <c r="Q260" s="58"/>
      <c r="R260" s="32"/>
      <c r="S260" s="32"/>
      <c r="T260" s="32"/>
      <c r="U260" s="1"/>
      <c r="W260" s="69"/>
      <c r="X260" s="69"/>
      <c r="AJ260" s="400"/>
      <c r="AM260" s="262"/>
      <c r="AN260" s="262"/>
    </row>
    <row r="261" spans="2:44" ht="18" customHeight="1" x14ac:dyDescent="0.25">
      <c r="B261" s="150"/>
      <c r="C261" s="1271"/>
      <c r="D261" s="1169" t="s">
        <v>1045</v>
      </c>
      <c r="E261" s="34"/>
      <c r="F261" s="1169" t="s">
        <v>1046</v>
      </c>
      <c r="G261" s="34"/>
      <c r="H261" s="34"/>
      <c r="I261" s="1169" t="s">
        <v>1047</v>
      </c>
      <c r="J261" s="34"/>
      <c r="K261" s="681" t="s">
        <v>1048</v>
      </c>
      <c r="L261" s="29"/>
      <c r="M261" s="29"/>
      <c r="N261" s="29"/>
      <c r="O261" s="1637"/>
      <c r="P261" s="1752"/>
      <c r="Q261" s="1738"/>
      <c r="R261" s="1637">
        <f>IF(AND(U$261&gt;=0,U261&lt;&gt;5),P261,"")</f>
        <v>0</v>
      </c>
      <c r="S261" s="1638"/>
      <c r="T261" s="1639"/>
      <c r="U261" s="1">
        <v>0</v>
      </c>
      <c r="W261" s="69"/>
      <c r="X261" s="69"/>
      <c r="AJ261" s="400"/>
      <c r="AM261" s="262"/>
      <c r="AN261" s="262"/>
    </row>
    <row r="262" spans="2:44" ht="18" customHeight="1" x14ac:dyDescent="0.25">
      <c r="B262" s="150"/>
      <c r="C262" s="646" t="s">
        <v>1106</v>
      </c>
      <c r="D262" s="65"/>
      <c r="E262" s="103"/>
      <c r="F262" s="103"/>
      <c r="G262" s="46"/>
      <c r="H262" s="46"/>
      <c r="I262" s="103"/>
      <c r="J262" s="103"/>
      <c r="K262" s="106"/>
      <c r="L262" s="1272" t="s">
        <v>1040</v>
      </c>
      <c r="M262" s="1273"/>
      <c r="N262" s="455" t="s">
        <v>879</v>
      </c>
      <c r="O262" s="1749"/>
      <c r="P262" s="1750"/>
      <c r="Q262" s="1757"/>
      <c r="R262" s="1627" t="str">
        <f>IF(U$203=5,IF(M262&gt;96,"Call Acct Rep",P262),"")</f>
        <v/>
      </c>
      <c r="S262" s="1628"/>
      <c r="T262" s="1629"/>
      <c r="U262" s="143"/>
      <c r="W262" s="69"/>
      <c r="X262" s="69"/>
      <c r="AJ262" s="400"/>
      <c r="AM262" s="262"/>
      <c r="AN262" s="262"/>
    </row>
    <row r="263" spans="2:44" ht="7.5" customHeight="1" x14ac:dyDescent="0.25">
      <c r="B263" s="19"/>
      <c r="C263" s="20"/>
      <c r="D263" s="51"/>
      <c r="E263" s="20"/>
      <c r="F263" s="142"/>
      <c r="G263" s="20"/>
      <c r="H263" s="20"/>
      <c r="I263" s="20"/>
      <c r="J263" s="20"/>
      <c r="K263" s="20"/>
      <c r="L263" s="20"/>
      <c r="M263" s="20"/>
      <c r="N263" s="20"/>
      <c r="O263" s="52"/>
      <c r="P263" s="52"/>
      <c r="Q263" s="52"/>
      <c r="R263" s="52"/>
      <c r="S263" s="52"/>
      <c r="T263" s="52"/>
      <c r="U263" s="3" t="b">
        <v>0</v>
      </c>
      <c r="W263" s="69"/>
      <c r="X263" s="69"/>
      <c r="AM263" s="262"/>
      <c r="AN263" s="262"/>
    </row>
    <row r="264" spans="2:44" ht="6.6" customHeight="1" x14ac:dyDescent="0.25">
      <c r="O264" s="32"/>
      <c r="P264" s="32"/>
      <c r="Q264" s="32"/>
      <c r="R264" s="32"/>
      <c r="S264" s="32"/>
      <c r="T264" s="32"/>
      <c r="U264" s="69"/>
      <c r="W264" s="69"/>
      <c r="X264" s="69"/>
      <c r="AM264" s="262"/>
      <c r="AN264" s="262"/>
    </row>
    <row r="265" spans="2:44" ht="8.25" customHeight="1" x14ac:dyDescent="0.25">
      <c r="B265" s="9"/>
      <c r="C265" s="10"/>
      <c r="D265" s="10"/>
      <c r="E265" s="10"/>
      <c r="F265" s="10"/>
      <c r="G265" s="10"/>
      <c r="H265" s="10"/>
      <c r="I265" s="10"/>
      <c r="J265" s="10"/>
      <c r="K265" s="10"/>
      <c r="L265" s="10"/>
      <c r="M265" s="10"/>
      <c r="N265" s="10"/>
      <c r="O265" s="56"/>
      <c r="P265" s="56"/>
      <c r="Q265" s="56"/>
      <c r="R265" s="53"/>
      <c r="S265" s="53"/>
      <c r="T265" s="53"/>
      <c r="U265" s="551"/>
      <c r="W265" s="69"/>
      <c r="X265" s="69"/>
      <c r="Y265" s="262"/>
      <c r="AA265" s="69"/>
      <c r="AB265" s="4"/>
      <c r="AL265" s="262"/>
      <c r="AM265" s="262"/>
      <c r="AN265" s="262"/>
      <c r="AO265" s="262"/>
      <c r="AP265" s="262"/>
      <c r="AR265" s="262"/>
    </row>
    <row r="266" spans="2:44" x14ac:dyDescent="0.25">
      <c r="B266" s="150"/>
      <c r="C266" s="26" t="s">
        <v>1043</v>
      </c>
      <c r="D266" s="27"/>
      <c r="E266" s="27"/>
      <c r="F266" s="27"/>
      <c r="G266" s="27"/>
      <c r="H266" s="27"/>
      <c r="I266" s="27"/>
      <c r="J266" s="27"/>
      <c r="K266" s="27"/>
      <c r="L266" s="27"/>
      <c r="M266" s="27"/>
      <c r="N266" s="27"/>
      <c r="O266" s="57"/>
      <c r="P266" s="57"/>
      <c r="Q266" s="57"/>
      <c r="R266" s="54"/>
      <c r="S266" s="54"/>
      <c r="T266" s="54"/>
      <c r="U266" s="543"/>
      <c r="W266" s="69"/>
      <c r="X266" s="69"/>
      <c r="Y266" s="262"/>
      <c r="AA266" s="69"/>
      <c r="AB266" s="4"/>
      <c r="AL266" s="267"/>
      <c r="AM266" s="267"/>
      <c r="AN266" s="267"/>
      <c r="AO266" s="267"/>
      <c r="AP266" s="267"/>
      <c r="AR266" s="262"/>
    </row>
    <row r="267" spans="2:44" ht="6" customHeight="1" x14ac:dyDescent="0.25">
      <c r="B267" s="150"/>
      <c r="O267" s="58"/>
      <c r="P267" s="58"/>
      <c r="Q267" s="58"/>
      <c r="R267" s="32"/>
      <c r="S267" s="32"/>
      <c r="T267" s="32"/>
      <c r="U267" s="543"/>
      <c r="W267" s="69"/>
      <c r="X267" s="69"/>
      <c r="Y267" s="262"/>
      <c r="AA267" s="69"/>
      <c r="AB267" s="4"/>
      <c r="AL267" s="267"/>
      <c r="AM267" s="267"/>
      <c r="AN267" s="267"/>
      <c r="AO267" s="267"/>
      <c r="AP267" s="267"/>
      <c r="AR267" s="262"/>
    </row>
    <row r="268" spans="2:44" ht="18" customHeight="1" x14ac:dyDescent="0.25">
      <c r="B268" s="150"/>
      <c r="C268" s="765" t="s">
        <v>762</v>
      </c>
      <c r="D268" s="460"/>
      <c r="E268" s="916"/>
      <c r="F268" s="916" t="s">
        <v>28</v>
      </c>
      <c r="G268" s="460"/>
      <c r="H268" s="768" t="s">
        <v>774</v>
      </c>
      <c r="I268" s="60"/>
      <c r="J268" s="60"/>
      <c r="K268" s="60" t="s">
        <v>30</v>
      </c>
      <c r="L268" s="768"/>
      <c r="M268" s="768" t="s">
        <v>32</v>
      </c>
      <c r="N268" s="460"/>
      <c r="O268" s="2167" t="s">
        <v>17</v>
      </c>
      <c r="P268" s="2168"/>
      <c r="Q268" s="2169"/>
      <c r="R268" s="1565" t="str">
        <f>IF(U268=6,AB269,IF(AND(U268&gt;0,U268&lt;&gt;7),AB268,IF(U268=7,AB270,"")))</f>
        <v/>
      </c>
      <c r="S268" s="1565"/>
      <c r="T268" s="1566"/>
      <c r="U268" s="543">
        <v>0</v>
      </c>
      <c r="W268" s="69"/>
      <c r="Y268" s="262"/>
      <c r="AB268" s="69">
        <v>0</v>
      </c>
      <c r="AL268" s="267"/>
      <c r="AM268" s="267"/>
      <c r="AN268" s="267"/>
      <c r="AO268" s="267"/>
      <c r="AP268" s="267"/>
      <c r="AR268" s="262"/>
    </row>
    <row r="269" spans="2:44" ht="18" customHeight="1" x14ac:dyDescent="0.25">
      <c r="B269" s="150"/>
      <c r="C269" s="917" t="s">
        <v>31</v>
      </c>
      <c r="D269" s="669"/>
      <c r="E269" s="670"/>
      <c r="F269" s="671"/>
      <c r="G269" s="672"/>
      <c r="H269" s="671"/>
      <c r="I269" s="672"/>
      <c r="J269" s="671"/>
      <c r="K269" s="671"/>
      <c r="L269" s="673"/>
      <c r="M269" s="673"/>
      <c r="N269" s="669"/>
      <c r="O269" s="2170">
        <v>235</v>
      </c>
      <c r="P269" s="2171"/>
      <c r="Q269" s="2172"/>
      <c r="R269" s="1568"/>
      <c r="S269" s="1568"/>
      <c r="T269" s="1569"/>
      <c r="U269" s="543"/>
      <c r="W269" s="69"/>
      <c r="Y269" s="262"/>
      <c r="Z269" s="37"/>
      <c r="AB269" s="69">
        <v>235</v>
      </c>
      <c r="AL269" s="267"/>
      <c r="AM269" s="267"/>
      <c r="AN269" s="267"/>
      <c r="AO269" s="267"/>
      <c r="AP269" s="267"/>
      <c r="AR269" s="262"/>
    </row>
    <row r="270" spans="2:44" ht="18" customHeight="1" x14ac:dyDescent="0.25">
      <c r="B270" s="150"/>
      <c r="C270" s="918" t="s">
        <v>59</v>
      </c>
      <c r="D270" s="676"/>
      <c r="E270" s="919"/>
      <c r="F270" s="676"/>
      <c r="G270" s="919"/>
      <c r="H270" s="919"/>
      <c r="I270" s="919"/>
      <c r="J270" s="919"/>
      <c r="K270" s="676"/>
      <c r="L270" s="676"/>
      <c r="M270" s="676"/>
      <c r="N270" s="676"/>
      <c r="O270" s="2150" t="s">
        <v>849</v>
      </c>
      <c r="P270" s="2151"/>
      <c r="Q270" s="2152"/>
      <c r="R270" s="1571"/>
      <c r="S270" s="1571"/>
      <c r="T270" s="1572"/>
      <c r="U270" s="543"/>
      <c r="W270" s="69"/>
      <c r="Y270" s="262"/>
      <c r="AB270" s="69" t="s">
        <v>1020</v>
      </c>
      <c r="AL270" s="267"/>
      <c r="AM270" s="267"/>
      <c r="AN270" s="267"/>
      <c r="AO270" s="267"/>
      <c r="AP270" s="267"/>
      <c r="AR270" s="262"/>
    </row>
    <row r="271" spans="2:44" ht="7.5" customHeight="1" x14ac:dyDescent="0.25">
      <c r="B271" s="19"/>
      <c r="C271" s="20"/>
      <c r="D271" s="51"/>
      <c r="E271" s="20"/>
      <c r="F271" s="20"/>
      <c r="G271" s="20"/>
      <c r="H271" s="20"/>
      <c r="I271" s="20"/>
      <c r="J271" s="20"/>
      <c r="K271" s="20"/>
      <c r="L271" s="20"/>
      <c r="M271" s="20"/>
      <c r="N271" s="20"/>
      <c r="O271" s="52"/>
      <c r="P271" s="52"/>
      <c r="Q271" s="52"/>
      <c r="R271" s="52"/>
      <c r="S271" s="52"/>
      <c r="T271" s="52"/>
      <c r="U271" s="548"/>
      <c r="W271" s="69"/>
      <c r="X271" s="69"/>
      <c r="Y271" s="262"/>
      <c r="AL271" s="267"/>
      <c r="AM271" s="267"/>
      <c r="AN271" s="267"/>
      <c r="AO271" s="267"/>
      <c r="AP271" s="267"/>
      <c r="AR271" s="262"/>
    </row>
    <row r="272" spans="2:44" ht="6.6" customHeight="1" x14ac:dyDescent="0.25">
      <c r="E272" s="40"/>
      <c r="O272" s="58"/>
      <c r="P272" s="58"/>
      <c r="Q272" s="58"/>
      <c r="R272" s="32"/>
      <c r="S272" s="32"/>
      <c r="T272" s="32"/>
      <c r="U272" s="549">
        <v>2</v>
      </c>
      <c r="W272" s="69"/>
      <c r="X272" s="69"/>
      <c r="Y272" s="262"/>
      <c r="AL272" s="267"/>
      <c r="AM272" s="267"/>
      <c r="AN272" s="267"/>
      <c r="AO272" s="267"/>
      <c r="AP272" s="267"/>
      <c r="AR272" s="262"/>
    </row>
    <row r="273" spans="2:44" ht="8.25" customHeight="1" x14ac:dyDescent="0.25">
      <c r="B273" s="9"/>
      <c r="C273" s="10"/>
      <c r="D273" s="10"/>
      <c r="E273" s="10"/>
      <c r="F273" s="10"/>
      <c r="G273" s="10"/>
      <c r="H273" s="10"/>
      <c r="I273" s="10"/>
      <c r="J273" s="10"/>
      <c r="K273" s="10"/>
      <c r="L273" s="10"/>
      <c r="M273" s="10"/>
      <c r="N273" s="10"/>
      <c r="O273" s="56"/>
      <c r="P273" s="56"/>
      <c r="Q273" s="56"/>
      <c r="R273" s="53"/>
      <c r="S273" s="53"/>
      <c r="T273" s="53"/>
      <c r="U273" s="551"/>
      <c r="W273" s="69"/>
      <c r="X273" s="69"/>
      <c r="Y273" s="262"/>
      <c r="AL273" s="267"/>
      <c r="AM273" s="267"/>
      <c r="AN273" s="267"/>
      <c r="AO273" s="267"/>
      <c r="AP273" s="267"/>
      <c r="AR273" s="262"/>
    </row>
    <row r="274" spans="2:44" x14ac:dyDescent="0.25">
      <c r="B274" s="150"/>
      <c r="C274" s="26" t="s">
        <v>1044</v>
      </c>
      <c r="D274" s="27"/>
      <c r="E274" s="27"/>
      <c r="F274" s="27"/>
      <c r="G274" s="27"/>
      <c r="H274" s="27"/>
      <c r="I274" s="27"/>
      <c r="J274" s="27"/>
      <c r="K274" s="27"/>
      <c r="L274" s="27"/>
      <c r="M274" s="27"/>
      <c r="N274" s="27"/>
      <c r="O274" s="57"/>
      <c r="P274" s="57"/>
      <c r="Q274" s="57"/>
      <c r="R274" s="54"/>
      <c r="S274" s="54"/>
      <c r="T274" s="54"/>
      <c r="U274" s="543"/>
      <c r="W274" s="69"/>
      <c r="X274" s="69"/>
      <c r="Y274" s="262"/>
      <c r="AL274" s="267"/>
      <c r="AM274" s="267"/>
      <c r="AN274" s="267"/>
      <c r="AO274" s="267"/>
      <c r="AP274" s="267"/>
      <c r="AR274" s="262"/>
    </row>
    <row r="275" spans="2:44" ht="6" customHeight="1" x14ac:dyDescent="0.25">
      <c r="B275" s="150"/>
      <c r="O275" s="58"/>
      <c r="P275" s="58"/>
      <c r="Q275" s="58"/>
      <c r="R275" s="32"/>
      <c r="S275" s="32"/>
      <c r="T275" s="32"/>
      <c r="U275" s="543"/>
      <c r="W275" s="69"/>
      <c r="X275" s="69"/>
      <c r="Y275" s="262"/>
      <c r="AL275" s="267"/>
      <c r="AM275" s="267"/>
      <c r="AN275" s="267"/>
      <c r="AO275" s="267"/>
      <c r="AP275" s="267"/>
      <c r="AR275" s="262"/>
    </row>
    <row r="276" spans="2:44" ht="18" customHeight="1" x14ac:dyDescent="0.25">
      <c r="B276" s="150"/>
      <c r="C276" s="1289" t="s">
        <v>762</v>
      </c>
      <c r="D276" s="684"/>
      <c r="E276" s="1290"/>
      <c r="F276" s="1291" t="s">
        <v>28</v>
      </c>
      <c r="G276" s="1290"/>
      <c r="H276" s="1292" t="s">
        <v>1108</v>
      </c>
      <c r="I276" s="1290"/>
      <c r="J276" s="1291"/>
      <c r="K276" s="1292"/>
      <c r="L276" s="1293" t="s">
        <v>32</v>
      </c>
      <c r="M276" s="1301" t="s">
        <v>33</v>
      </c>
      <c r="N276" s="1294"/>
      <c r="O276" s="2179" t="s">
        <v>17</v>
      </c>
      <c r="P276" s="2179"/>
      <c r="Q276" s="2179"/>
      <c r="R276" s="2173" t="str">
        <f>IF(U276=6,AB277,IF(AND(U276&gt;0,U276&lt;&gt;7),AB276,IF(U276=7,AB278,"")))</f>
        <v/>
      </c>
      <c r="S276" s="2173"/>
      <c r="T276" s="2174"/>
      <c r="U276" s="543">
        <v>0</v>
      </c>
      <c r="W276" s="69"/>
      <c r="X276" s="69"/>
      <c r="Y276" s="262"/>
      <c r="AB276" s="69">
        <v>0</v>
      </c>
      <c r="AL276" s="267"/>
      <c r="AM276" s="267"/>
      <c r="AN276" s="267"/>
      <c r="AO276" s="267"/>
      <c r="AP276" s="267"/>
      <c r="AR276" s="262"/>
    </row>
    <row r="277" spans="2:44" ht="18" customHeight="1" x14ac:dyDescent="0.25">
      <c r="B277" s="150"/>
      <c r="C277" s="1289" t="s">
        <v>31</v>
      </c>
      <c r="D277" s="1295"/>
      <c r="E277" s="1290"/>
      <c r="F277" s="1290"/>
      <c r="G277" s="1290"/>
      <c r="H277" s="1290"/>
      <c r="I277" s="1290"/>
      <c r="J277" s="1290"/>
      <c r="K277" s="1295"/>
      <c r="L277" s="1295"/>
      <c r="M277" s="1301"/>
      <c r="N277" s="1296"/>
      <c r="O277" s="2180">
        <v>110</v>
      </c>
      <c r="P277" s="2180"/>
      <c r="Q277" s="2180"/>
      <c r="R277" s="2175"/>
      <c r="S277" s="2175"/>
      <c r="T277" s="2176"/>
      <c r="U277" s="543"/>
      <c r="W277" s="69"/>
      <c r="X277" s="69"/>
      <c r="Y277" s="262"/>
      <c r="Z277" s="37"/>
      <c r="AB277" s="69">
        <v>110</v>
      </c>
      <c r="AL277" s="267"/>
      <c r="AM277" s="267"/>
      <c r="AN277" s="267"/>
      <c r="AO277" s="267"/>
      <c r="AP277" s="267"/>
      <c r="AR277" s="262"/>
    </row>
    <row r="278" spans="2:44" ht="18" customHeight="1" x14ac:dyDescent="0.25">
      <c r="B278" s="150"/>
      <c r="C278" s="1297" t="s">
        <v>59</v>
      </c>
      <c r="D278" s="1298"/>
      <c r="E278" s="1299"/>
      <c r="F278" s="1299"/>
      <c r="G278" s="1299"/>
      <c r="H278" s="1299"/>
      <c r="I278" s="1299"/>
      <c r="J278" s="1299"/>
      <c r="K278" s="1298"/>
      <c r="L278" s="1298"/>
      <c r="M278" s="1298"/>
      <c r="N278" s="1300"/>
      <c r="O278" s="2153" t="s">
        <v>849</v>
      </c>
      <c r="P278" s="2153"/>
      <c r="Q278" s="2153"/>
      <c r="R278" s="2177"/>
      <c r="S278" s="2177"/>
      <c r="T278" s="2178"/>
      <c r="U278" s="543"/>
      <c r="W278" s="69"/>
      <c r="X278" s="69"/>
      <c r="Y278" s="262"/>
      <c r="AB278" s="69" t="s">
        <v>1020</v>
      </c>
      <c r="AL278" s="267"/>
      <c r="AM278" s="267"/>
      <c r="AN278" s="267"/>
      <c r="AO278" s="267"/>
      <c r="AP278" s="267"/>
      <c r="AR278" s="262"/>
    </row>
    <row r="279" spans="2:44" ht="7.5" customHeight="1" x14ac:dyDescent="0.25">
      <c r="B279" s="19"/>
      <c r="C279" s="20"/>
      <c r="D279" s="51"/>
      <c r="E279" s="20"/>
      <c r="F279" s="20"/>
      <c r="G279" s="20"/>
      <c r="H279" s="20"/>
      <c r="I279" s="20"/>
      <c r="J279" s="20"/>
      <c r="K279" s="20"/>
      <c r="L279" s="20"/>
      <c r="M279" s="20"/>
      <c r="N279" s="20"/>
      <c r="O279" s="52"/>
      <c r="P279" s="52"/>
      <c r="Q279" s="52"/>
      <c r="R279" s="52"/>
      <c r="S279" s="52"/>
      <c r="T279" s="52"/>
      <c r="U279" s="548"/>
      <c r="W279" s="69"/>
      <c r="X279" s="69"/>
      <c r="Y279" s="262"/>
      <c r="AA279" s="69"/>
      <c r="AB279" s="4"/>
      <c r="AL279" s="267"/>
      <c r="AM279" s="267"/>
      <c r="AN279" s="267"/>
      <c r="AO279" s="267"/>
      <c r="AP279" s="267"/>
      <c r="AR279" s="262"/>
    </row>
    <row r="280" spans="2:44" ht="6.6" customHeight="1" x14ac:dyDescent="0.25">
      <c r="E280" s="40"/>
      <c r="O280" s="58"/>
      <c r="P280" s="58"/>
      <c r="Q280" s="58"/>
      <c r="R280" s="32"/>
      <c r="S280" s="32"/>
      <c r="T280" s="32"/>
      <c r="U280" s="549"/>
      <c r="W280" s="69"/>
      <c r="X280" s="69"/>
      <c r="Y280" s="262"/>
      <c r="AA280" s="69"/>
      <c r="AB280" s="4"/>
      <c r="AL280" s="267"/>
      <c r="AM280" s="267"/>
      <c r="AN280" s="267"/>
      <c r="AO280" s="267"/>
      <c r="AP280" s="267"/>
      <c r="AR280" s="262"/>
    </row>
    <row r="281" spans="2:44" ht="8.25" customHeight="1" x14ac:dyDescent="0.25">
      <c r="B281" s="9"/>
      <c r="C281" s="10"/>
      <c r="D281" s="10"/>
      <c r="E281" s="10"/>
      <c r="F281" s="10"/>
      <c r="G281" s="10"/>
      <c r="H281" s="10"/>
      <c r="I281" s="10"/>
      <c r="J281" s="10"/>
      <c r="K281" s="10"/>
      <c r="L281" s="10"/>
      <c r="M281" s="10"/>
      <c r="N281" s="10"/>
      <c r="O281" s="56"/>
      <c r="P281" s="56"/>
      <c r="Q281" s="56"/>
      <c r="R281" s="53"/>
      <c r="S281" s="53"/>
      <c r="T281" s="53"/>
      <c r="U281" s="551"/>
      <c r="W281" s="69"/>
      <c r="X281" s="69"/>
      <c r="Y281" s="262"/>
      <c r="AA281" s="69"/>
      <c r="AB281" s="4"/>
      <c r="AL281" s="267"/>
      <c r="AM281" s="267"/>
      <c r="AN281" s="267"/>
      <c r="AO281" s="267"/>
      <c r="AP281" s="267"/>
      <c r="AR281" s="262"/>
    </row>
    <row r="282" spans="2:44" x14ac:dyDescent="0.25">
      <c r="B282" s="150"/>
      <c r="C282" s="26" t="s">
        <v>34</v>
      </c>
      <c r="D282" s="27"/>
      <c r="E282" s="27"/>
      <c r="F282" s="27"/>
      <c r="G282" s="27"/>
      <c r="H282" s="27"/>
      <c r="I282" s="27"/>
      <c r="J282" s="27"/>
      <c r="K282" s="27"/>
      <c r="L282" s="27"/>
      <c r="M282" s="27"/>
      <c r="N282" s="27"/>
      <c r="O282" s="57"/>
      <c r="P282" s="57"/>
      <c r="Q282" s="57"/>
      <c r="R282" s="54"/>
      <c r="S282" s="54"/>
      <c r="T282" s="54"/>
      <c r="U282" s="543"/>
      <c r="W282" s="69"/>
      <c r="X282" s="69"/>
      <c r="Y282" s="262"/>
      <c r="AA282" s="69"/>
      <c r="AB282" s="4"/>
      <c r="AL282" s="267"/>
      <c r="AM282" s="267"/>
      <c r="AN282" s="267"/>
      <c r="AO282" s="267"/>
      <c r="AP282" s="267"/>
      <c r="AR282" s="262"/>
    </row>
    <row r="283" spans="2:44" ht="6" customHeight="1" x14ac:dyDescent="0.25">
      <c r="B283" s="150"/>
      <c r="O283" s="58"/>
      <c r="P283" s="58"/>
      <c r="Q283" s="58"/>
      <c r="R283" s="32"/>
      <c r="S283" s="32"/>
      <c r="T283" s="32"/>
      <c r="U283" s="543"/>
      <c r="W283" s="69"/>
      <c r="X283" s="69"/>
      <c r="Y283" s="262"/>
      <c r="AA283" s="69"/>
      <c r="AB283" s="4"/>
      <c r="AL283" s="267"/>
      <c r="AM283" s="267"/>
      <c r="AN283" s="267"/>
      <c r="AO283" s="267"/>
      <c r="AP283" s="267"/>
      <c r="AR283" s="262"/>
    </row>
    <row r="284" spans="2:44" ht="18" customHeight="1" x14ac:dyDescent="0.25">
      <c r="B284" s="150"/>
      <c r="C284" s="751" t="s">
        <v>111</v>
      </c>
      <c r="D284" s="920"/>
      <c r="E284" s="81"/>
      <c r="F284" s="145"/>
      <c r="G284" s="145" t="s">
        <v>60</v>
      </c>
      <c r="H284" s="145"/>
      <c r="I284" s="145"/>
      <c r="J284" s="145"/>
      <c r="K284" s="145" t="s">
        <v>61</v>
      </c>
      <c r="L284" s="145"/>
      <c r="M284" s="612"/>
      <c r="N284" s="635" t="s">
        <v>62</v>
      </c>
      <c r="O284" s="2163">
        <v>125</v>
      </c>
      <c r="P284" s="2163"/>
      <c r="Q284" s="2163"/>
      <c r="R284" s="2163" t="str">
        <f>IF(AND(U$284&lt;5,U$284&lt;&gt;0),O284,IF(U$284=5,0,IF(U$284=6,O285,"")))</f>
        <v/>
      </c>
      <c r="S284" s="2163"/>
      <c r="T284" s="2166"/>
      <c r="U284" s="543">
        <v>0</v>
      </c>
      <c r="W284" s="69"/>
      <c r="X284" s="69"/>
      <c r="Y284" s="262"/>
      <c r="Z284" s="37"/>
      <c r="AA284" s="69"/>
      <c r="AB284" s="4"/>
      <c r="AL284" s="267"/>
      <c r="AM284" s="267"/>
      <c r="AN284" s="267"/>
      <c r="AO284" s="267"/>
      <c r="AP284" s="267"/>
      <c r="AR284" s="262"/>
    </row>
    <row r="285" spans="2:44" ht="18" customHeight="1" x14ac:dyDescent="0.25">
      <c r="B285" s="150"/>
      <c r="C285" s="751" t="s">
        <v>645</v>
      </c>
      <c r="D285" s="920"/>
      <c r="E285" s="81"/>
      <c r="F285" s="145"/>
      <c r="G285" s="145"/>
      <c r="H285" s="145"/>
      <c r="I285" s="145"/>
      <c r="J285" s="145"/>
      <c r="K285" s="145"/>
      <c r="L285" s="145"/>
      <c r="M285" s="145"/>
      <c r="N285" s="65"/>
      <c r="O285" s="2163">
        <v>170</v>
      </c>
      <c r="P285" s="2163"/>
      <c r="Q285" s="2163"/>
      <c r="R285" s="2163"/>
      <c r="S285" s="2163"/>
      <c r="T285" s="2166"/>
      <c r="U285" s="543"/>
      <c r="W285" s="69"/>
      <c r="X285" s="69"/>
      <c r="Y285" s="262"/>
      <c r="Z285" s="37"/>
      <c r="AA285" s="69"/>
      <c r="AB285" s="4"/>
      <c r="AL285" s="267"/>
      <c r="AM285" s="267"/>
      <c r="AN285" s="267"/>
      <c r="AO285" s="267"/>
      <c r="AP285" s="267"/>
      <c r="AR285" s="262"/>
    </row>
    <row r="286" spans="2:44" ht="18" customHeight="1" x14ac:dyDescent="0.25">
      <c r="B286" s="150"/>
      <c r="C286" s="751" t="s">
        <v>749</v>
      </c>
      <c r="D286" s="920"/>
      <c r="E286" s="81"/>
      <c r="F286" s="81"/>
      <c r="G286" s="635"/>
      <c r="H286" s="2164"/>
      <c r="I286" s="2165"/>
      <c r="J286" s="2165"/>
      <c r="K286" s="921" t="s">
        <v>750</v>
      </c>
      <c r="L286" s="922"/>
      <c r="M286" s="923" t="s">
        <v>124</v>
      </c>
      <c r="N286" s="924"/>
      <c r="O286" s="2163" t="s">
        <v>17</v>
      </c>
      <c r="P286" s="2163"/>
      <c r="Q286" s="2163"/>
      <c r="R286" s="2163"/>
      <c r="S286" s="2163"/>
      <c r="T286" s="2166"/>
      <c r="U286" s="543" t="b">
        <v>0</v>
      </c>
      <c r="W286" s="69"/>
      <c r="X286" s="69"/>
      <c r="Y286" s="262"/>
      <c r="AA286" s="69"/>
      <c r="AB286" s="4"/>
      <c r="AL286" s="267"/>
      <c r="AM286" s="267"/>
      <c r="AN286" s="267"/>
      <c r="AO286" s="267"/>
      <c r="AP286" s="267"/>
      <c r="AR286" s="262"/>
    </row>
    <row r="287" spans="2:44" ht="7.5" customHeight="1" x14ac:dyDescent="0.25">
      <c r="B287" s="19"/>
      <c r="C287" s="20"/>
      <c r="D287" s="51"/>
      <c r="E287" s="20"/>
      <c r="F287" s="20"/>
      <c r="G287" s="20"/>
      <c r="H287" s="2154"/>
      <c r="I287" s="2155"/>
      <c r="J287" s="2155"/>
      <c r="K287" s="20"/>
      <c r="L287" s="20"/>
      <c r="M287" s="20"/>
      <c r="N287" s="20"/>
      <c r="O287" s="52"/>
      <c r="P287" s="52"/>
      <c r="Q287" s="52"/>
      <c r="R287" s="52"/>
      <c r="S287" s="52"/>
      <c r="T287" s="52"/>
      <c r="U287" s="548"/>
      <c r="W287" s="69"/>
      <c r="X287" s="69"/>
      <c r="Y287" s="262"/>
      <c r="AA287" s="69"/>
      <c r="AB287" s="4"/>
      <c r="AL287" s="267"/>
      <c r="AM287" s="267"/>
      <c r="AN287" s="267"/>
      <c r="AO287" s="267"/>
      <c r="AP287" s="267"/>
      <c r="AR287" s="262"/>
    </row>
    <row r="288" spans="2:44" ht="6.6" customHeight="1" x14ac:dyDescent="0.25">
      <c r="E288" s="40"/>
      <c r="O288" s="58"/>
      <c r="P288" s="58"/>
      <c r="Q288" s="58"/>
      <c r="R288" s="32"/>
      <c r="S288" s="32"/>
      <c r="T288" s="32"/>
      <c r="U288" s="69"/>
      <c r="W288" s="69"/>
      <c r="X288" s="69"/>
      <c r="AI288" s="37"/>
      <c r="AK288" s="37"/>
      <c r="AM288" s="262"/>
      <c r="AN288" s="262"/>
      <c r="AO288" s="262"/>
      <c r="AP288" s="262"/>
      <c r="AQ288" s="262"/>
    </row>
    <row r="289" spans="2:45" ht="8.25" customHeight="1" x14ac:dyDescent="0.25">
      <c r="B289" s="9"/>
      <c r="C289" s="10"/>
      <c r="D289" s="10"/>
      <c r="E289" s="10"/>
      <c r="F289" s="10"/>
      <c r="G289" s="10"/>
      <c r="H289" s="10"/>
      <c r="I289" s="10"/>
      <c r="J289" s="10"/>
      <c r="K289" s="10"/>
      <c r="L289" s="10"/>
      <c r="M289" s="10"/>
      <c r="N289" s="10"/>
      <c r="O289" s="56"/>
      <c r="P289" s="56"/>
      <c r="Q289" s="56"/>
      <c r="R289" s="53"/>
      <c r="S289" s="53"/>
      <c r="T289" s="53"/>
      <c r="U289" s="2"/>
      <c r="W289" s="69"/>
      <c r="X289" s="69"/>
      <c r="AI289" s="37"/>
      <c r="AK289" s="37"/>
      <c r="AM289" s="262"/>
      <c r="AN289" s="262"/>
      <c r="AO289" s="262"/>
      <c r="AP289" s="262"/>
      <c r="AQ289" s="262"/>
    </row>
    <row r="290" spans="2:45" x14ac:dyDescent="0.25">
      <c r="B290" s="150"/>
      <c r="C290" s="26" t="s">
        <v>54</v>
      </c>
      <c r="D290" s="27"/>
      <c r="E290" s="27"/>
      <c r="F290" s="27"/>
      <c r="G290" s="27"/>
      <c r="H290" s="27"/>
      <c r="I290" s="27"/>
      <c r="J290" s="27"/>
      <c r="K290" s="27"/>
      <c r="L290" s="27"/>
      <c r="M290" s="27"/>
      <c r="N290" s="27"/>
      <c r="O290" s="57"/>
      <c r="P290" s="57"/>
      <c r="Q290" s="57"/>
      <c r="R290" s="54"/>
      <c r="S290" s="54"/>
      <c r="T290" s="54"/>
      <c r="U290" s="1"/>
      <c r="W290" s="69"/>
      <c r="X290" s="69"/>
      <c r="AI290" s="37"/>
      <c r="AK290" s="37"/>
      <c r="AM290" s="262"/>
      <c r="AN290" s="262"/>
      <c r="AO290" s="262"/>
      <c r="AP290" s="262"/>
      <c r="AQ290" s="262"/>
    </row>
    <row r="291" spans="2:45" s="568" customFormat="1" ht="6" customHeight="1" x14ac:dyDescent="0.25">
      <c r="B291" s="697"/>
      <c r="O291" s="93"/>
      <c r="P291" s="93"/>
      <c r="Q291" s="93"/>
      <c r="R291" s="94"/>
      <c r="S291" s="94"/>
      <c r="T291" s="94"/>
      <c r="U291" s="597"/>
      <c r="W291" s="569"/>
      <c r="X291" s="569"/>
      <c r="Y291" s="698"/>
      <c r="Z291" s="570"/>
      <c r="AB291" s="569"/>
      <c r="AM291" s="699"/>
      <c r="AN291" s="699"/>
      <c r="AO291" s="699"/>
      <c r="AP291" s="699"/>
      <c r="AQ291" s="699"/>
      <c r="AS291" s="570"/>
    </row>
    <row r="292" spans="2:45" s="568" customFormat="1" ht="18" customHeight="1" x14ac:dyDescent="0.25">
      <c r="B292" s="697"/>
      <c r="C292" s="1388" t="s">
        <v>850</v>
      </c>
      <c r="D292" s="704"/>
      <c r="E292" s="700"/>
      <c r="F292" s="704"/>
      <c r="G292" s="704"/>
      <c r="H292" s="704"/>
      <c r="I292" s="704"/>
      <c r="J292" s="704"/>
      <c r="K292" s="704"/>
      <c r="L292" s="704"/>
      <c r="M292" s="704"/>
      <c r="N292" s="704"/>
      <c r="O292" s="2156" t="s">
        <v>17</v>
      </c>
      <c r="P292" s="2157"/>
      <c r="Q292" s="2158"/>
      <c r="R292" s="2048" t="str">
        <f>IF(U$292=1,O292,"")</f>
        <v/>
      </c>
      <c r="S292" s="2159"/>
      <c r="T292" s="2160"/>
      <c r="U292" s="597">
        <v>0</v>
      </c>
      <c r="W292" s="569"/>
      <c r="X292" s="569"/>
      <c r="Y292" s="698"/>
      <c r="Z292" s="570"/>
      <c r="AB292" s="569"/>
      <c r="AM292" s="699"/>
      <c r="AN292" s="699"/>
      <c r="AO292" s="699"/>
      <c r="AP292" s="699"/>
      <c r="AQ292" s="699"/>
      <c r="AS292" s="570"/>
    </row>
    <row r="293" spans="2:45" s="568" customFormat="1" ht="18" customHeight="1" x14ac:dyDescent="0.25">
      <c r="B293" s="697"/>
      <c r="C293" s="1389" t="s">
        <v>782</v>
      </c>
      <c r="D293" s="703"/>
      <c r="E293" s="703"/>
      <c r="F293" s="703"/>
      <c r="G293" s="1165" t="s">
        <v>783</v>
      </c>
      <c r="H293" s="703"/>
      <c r="I293" s="703"/>
      <c r="J293" s="844"/>
      <c r="K293" s="702"/>
      <c r="L293" s="1166"/>
      <c r="M293" s="844"/>
      <c r="N293" s="703"/>
      <c r="O293" s="2044">
        <v>305</v>
      </c>
      <c r="P293" s="2045"/>
      <c r="Q293" s="2046"/>
      <c r="R293" s="2161" t="str">
        <f>IF(U$292=2,O293,IF(U$292=3,O293,""))</f>
        <v/>
      </c>
      <c r="S293" s="1798"/>
      <c r="T293" s="2162"/>
      <c r="U293" s="597"/>
      <c r="W293" s="569"/>
      <c r="X293" s="569"/>
      <c r="Y293" s="698"/>
      <c r="Z293" s="37"/>
      <c r="AB293" s="569"/>
      <c r="AM293" s="699"/>
      <c r="AN293" s="699"/>
      <c r="AO293" s="699"/>
      <c r="AP293" s="699"/>
      <c r="AQ293" s="699"/>
      <c r="AS293" s="570"/>
    </row>
    <row r="294" spans="2:45" s="568" customFormat="1" ht="18" customHeight="1" x14ac:dyDescent="0.25">
      <c r="B294" s="697"/>
      <c r="C294" s="1390" t="s">
        <v>784</v>
      </c>
      <c r="D294" s="1152"/>
      <c r="E294" s="1153"/>
      <c r="F294" s="1152"/>
      <c r="G294" s="1152"/>
      <c r="H294" s="1153"/>
      <c r="I294" s="1154" t="s">
        <v>785</v>
      </c>
      <c r="J294" s="1152"/>
      <c r="K294" s="1152"/>
      <c r="L294" s="1152"/>
      <c r="M294" s="1152"/>
      <c r="N294" s="1152"/>
      <c r="O294" s="2047">
        <v>425</v>
      </c>
      <c r="P294" s="2048"/>
      <c r="Q294" s="2049"/>
      <c r="R294" s="2181" t="str">
        <f>IF(AND(U$292&gt;5,U$292&lt;10),O294,"")</f>
        <v/>
      </c>
      <c r="S294" s="1612"/>
      <c r="T294" s="2182"/>
      <c r="U294" s="597"/>
      <c r="W294" s="569"/>
      <c r="X294" s="569"/>
      <c r="Y294" s="698"/>
      <c r="Z294" s="37"/>
      <c r="AB294" s="569"/>
      <c r="AM294" s="699"/>
      <c r="AN294" s="699"/>
      <c r="AO294" s="699"/>
      <c r="AP294" s="699"/>
      <c r="AQ294" s="699"/>
      <c r="AS294" s="570"/>
    </row>
    <row r="295" spans="2:45" s="568" customFormat="1" ht="18" customHeight="1" x14ac:dyDescent="0.25">
      <c r="B295" s="697"/>
      <c r="C295" s="1391" t="s">
        <v>786</v>
      </c>
      <c r="E295" s="567"/>
      <c r="G295" s="1044"/>
      <c r="H295" s="567"/>
      <c r="I295" s="1167" t="s">
        <v>787</v>
      </c>
      <c r="J295" s="567"/>
      <c r="O295" s="2050"/>
      <c r="P295" s="2051"/>
      <c r="Q295" s="2052"/>
      <c r="R295" s="2183"/>
      <c r="S295" s="1613"/>
      <c r="T295" s="2184"/>
      <c r="U295" s="597"/>
      <c r="W295" s="569"/>
      <c r="X295" s="569"/>
      <c r="Y295" s="698"/>
      <c r="Z295" s="570"/>
      <c r="AB295" s="569"/>
      <c r="AM295" s="699"/>
      <c r="AN295" s="699"/>
      <c r="AO295" s="699"/>
      <c r="AP295" s="699"/>
      <c r="AQ295" s="699"/>
      <c r="AS295" s="570"/>
    </row>
    <row r="296" spans="2:45" s="568" customFormat="1" ht="18" customHeight="1" x14ac:dyDescent="0.25">
      <c r="B296" s="697"/>
      <c r="C296" s="2073" t="s">
        <v>788</v>
      </c>
      <c r="D296" s="1789"/>
      <c r="E296" s="1789"/>
      <c r="F296" s="1789"/>
      <c r="G296" s="1789"/>
      <c r="H296" s="1789"/>
      <c r="I296" s="1789"/>
      <c r="J296" s="1789"/>
      <c r="K296" s="1789"/>
      <c r="L296" s="1789"/>
      <c r="M296" s="1789"/>
      <c r="N296" s="1789"/>
      <c r="O296" s="1789"/>
      <c r="P296" s="1796"/>
      <c r="Q296" s="1796"/>
      <c r="R296" s="1780"/>
      <c r="S296" s="1780"/>
      <c r="T296" s="2087"/>
      <c r="U296" s="597"/>
      <c r="W296" s="569"/>
      <c r="X296" s="569"/>
      <c r="Y296" s="698"/>
      <c r="Z296" s="570"/>
      <c r="AB296" s="569"/>
      <c r="AM296" s="699"/>
      <c r="AN296" s="699"/>
      <c r="AO296" s="699"/>
      <c r="AP296" s="699"/>
      <c r="AQ296" s="699"/>
      <c r="AS296" s="570"/>
    </row>
    <row r="297" spans="2:45" s="568" customFormat="1" ht="18" customHeight="1" x14ac:dyDescent="0.25">
      <c r="B297" s="697"/>
      <c r="C297" s="1391" t="s">
        <v>1049</v>
      </c>
      <c r="E297" s="567"/>
      <c r="F297" s="567"/>
      <c r="G297" s="1151"/>
      <c r="H297" s="1151"/>
      <c r="I297" s="1167" t="s">
        <v>1050</v>
      </c>
      <c r="O297" s="2044">
        <v>585</v>
      </c>
      <c r="P297" s="2045"/>
      <c r="Q297" s="2046"/>
      <c r="R297" s="1641" t="str">
        <f>IF(U$292=4,O297,IF(U$292=10,O297,""))</f>
        <v/>
      </c>
      <c r="S297" s="1641"/>
      <c r="T297" s="2088"/>
      <c r="U297" s="597"/>
      <c r="W297" s="569"/>
      <c r="X297" s="569"/>
      <c r="Y297" s="698"/>
      <c r="Z297" s="37"/>
      <c r="AB297" s="569"/>
      <c r="AM297" s="699"/>
      <c r="AN297" s="699"/>
      <c r="AO297" s="699"/>
      <c r="AP297" s="699"/>
      <c r="AQ297" s="699"/>
      <c r="AS297" s="570"/>
    </row>
    <row r="298" spans="2:45" s="568" customFormat="1" ht="18" customHeight="1" x14ac:dyDescent="0.25">
      <c r="B298" s="697"/>
      <c r="C298" s="1391"/>
      <c r="E298" s="1151"/>
      <c r="F298" s="1151"/>
      <c r="G298" s="1160" t="s">
        <v>763</v>
      </c>
      <c r="H298" s="2030"/>
      <c r="I298" s="2031"/>
      <c r="P298" s="1315"/>
      <c r="Q298" s="1315"/>
      <c r="R298" s="1164"/>
      <c r="S298" s="1164"/>
      <c r="T298" s="1392"/>
      <c r="U298" s="597"/>
      <c r="W298" s="569"/>
      <c r="X298" s="569"/>
      <c r="Y298" s="698"/>
      <c r="Z298" s="570"/>
      <c r="AB298" s="569"/>
      <c r="AM298" s="699"/>
      <c r="AN298" s="699"/>
      <c r="AO298" s="699"/>
      <c r="AP298" s="699"/>
      <c r="AQ298" s="699"/>
      <c r="AS298" s="570"/>
    </row>
    <row r="299" spans="2:45" s="568" customFormat="1" ht="18" customHeight="1" x14ac:dyDescent="0.25">
      <c r="B299" s="697"/>
      <c r="C299" s="2074" t="s">
        <v>1021</v>
      </c>
      <c r="D299" s="1611"/>
      <c r="E299" s="1611"/>
      <c r="F299" s="1611"/>
      <c r="G299" s="1611"/>
      <c r="H299" s="1611"/>
      <c r="I299" s="1611"/>
      <c r="J299" s="1611"/>
      <c r="K299" s="1611"/>
      <c r="L299" s="1611"/>
      <c r="M299" s="1611"/>
      <c r="N299" s="1611"/>
      <c r="O299" s="1611"/>
      <c r="P299" s="1162"/>
      <c r="Q299" s="1162"/>
      <c r="R299" s="1162"/>
      <c r="S299" s="1162"/>
      <c r="T299" s="1393"/>
      <c r="U299" s="597"/>
      <c r="W299" s="569"/>
      <c r="X299" s="569"/>
      <c r="Y299" s="698"/>
      <c r="Z299" s="570"/>
      <c r="AB299" s="569"/>
      <c r="AM299" s="699"/>
      <c r="AN299" s="699"/>
      <c r="AO299" s="699"/>
      <c r="AP299" s="699"/>
      <c r="AQ299" s="699"/>
      <c r="AS299" s="570"/>
    </row>
    <row r="300" spans="2:45" s="568" customFormat="1" ht="18" customHeight="1" x14ac:dyDescent="0.25">
      <c r="B300" s="697"/>
      <c r="C300" s="1390" t="s">
        <v>1051</v>
      </c>
      <c r="D300" s="1152"/>
      <c r="E300" s="1153"/>
      <c r="F300" s="1153"/>
      <c r="G300" s="1153"/>
      <c r="H300" s="1153"/>
      <c r="I300" s="1154" t="s">
        <v>1128</v>
      </c>
      <c r="J300" s="1152"/>
      <c r="K300" s="1152"/>
      <c r="L300" s="1152"/>
      <c r="M300" s="1152"/>
      <c r="N300" s="1152"/>
      <c r="O300" s="2044">
        <v>490</v>
      </c>
      <c r="P300" s="2045"/>
      <c r="Q300" s="2046"/>
      <c r="R300" s="1778" t="str">
        <f>IF(U$292=5,O300,IF(U292=11,O300,""))</f>
        <v/>
      </c>
      <c r="S300" s="1778"/>
      <c r="T300" s="2075"/>
      <c r="U300" s="597"/>
      <c r="W300" s="569"/>
      <c r="X300" s="569"/>
      <c r="Y300" s="698"/>
      <c r="Z300" s="37"/>
      <c r="AB300" s="569"/>
      <c r="AM300" s="699"/>
      <c r="AN300" s="699"/>
      <c r="AO300" s="699"/>
      <c r="AP300" s="699"/>
      <c r="AQ300" s="699"/>
      <c r="AS300" s="570"/>
    </row>
    <row r="301" spans="2:45" s="568" customFormat="1" ht="18" customHeight="1" x14ac:dyDescent="0.25">
      <c r="B301" s="697"/>
      <c r="C301" s="1394"/>
      <c r="D301" s="711"/>
      <c r="E301" s="1395"/>
      <c r="F301" s="1395"/>
      <c r="G301" s="1396" t="s">
        <v>764</v>
      </c>
      <c r="H301" s="2028"/>
      <c r="I301" s="2029"/>
      <c r="J301" s="1397" t="s">
        <v>95</v>
      </c>
      <c r="K301" s="1019"/>
      <c r="L301" s="711"/>
      <c r="M301" s="711"/>
      <c r="N301" s="711"/>
      <c r="O301" s="711"/>
      <c r="P301" s="1398"/>
      <c r="Q301" s="1399"/>
      <c r="R301" s="1400"/>
      <c r="S301" s="1400"/>
      <c r="T301" s="1401"/>
      <c r="U301" s="597"/>
      <c r="W301" s="569"/>
      <c r="X301" s="569"/>
      <c r="Y301" s="698"/>
      <c r="Z301" s="570"/>
      <c r="AB301" s="569"/>
      <c r="AM301" s="699"/>
      <c r="AN301" s="699"/>
      <c r="AO301" s="699"/>
      <c r="AP301" s="699"/>
      <c r="AQ301" s="699"/>
      <c r="AS301" s="570"/>
    </row>
    <row r="302" spans="2:45" ht="7.5" customHeight="1" x14ac:dyDescent="0.25">
      <c r="B302" s="19"/>
      <c r="C302" s="20"/>
      <c r="D302" s="51"/>
      <c r="E302" s="20"/>
      <c r="F302" s="20"/>
      <c r="G302" s="142"/>
      <c r="H302" s="20"/>
      <c r="I302" s="20"/>
      <c r="J302" s="20"/>
      <c r="K302" s="20"/>
      <c r="L302" s="20"/>
      <c r="M302" s="20"/>
      <c r="N302" s="20"/>
      <c r="O302" s="52"/>
      <c r="P302" s="52"/>
      <c r="Q302" s="52"/>
      <c r="R302" s="52"/>
      <c r="S302" s="52"/>
      <c r="T302" s="52"/>
      <c r="U302" s="548"/>
      <c r="W302" s="69"/>
      <c r="X302" s="69"/>
      <c r="Y302" s="37"/>
      <c r="Z302" s="262"/>
      <c r="AM302" s="267"/>
      <c r="AN302" s="267"/>
      <c r="AO302" s="267"/>
      <c r="AP302" s="267"/>
      <c r="AQ302" s="267"/>
      <c r="AS302" s="262"/>
    </row>
    <row r="303" spans="2:45" ht="8.25" customHeight="1" x14ac:dyDescent="0.25">
      <c r="B303" s="9"/>
      <c r="C303" s="10"/>
      <c r="D303" s="10"/>
      <c r="E303" s="10"/>
      <c r="F303" s="10"/>
      <c r="G303" s="10"/>
      <c r="H303" s="10"/>
      <c r="I303" s="10"/>
      <c r="J303" s="10"/>
      <c r="K303" s="10"/>
      <c r="L303" s="10"/>
      <c r="M303" s="10"/>
      <c r="N303" s="10"/>
      <c r="O303" s="53"/>
      <c r="P303" s="53"/>
      <c r="Q303" s="53"/>
      <c r="R303" s="53"/>
      <c r="S303" s="53"/>
      <c r="T303" s="53"/>
      <c r="U303" s="551"/>
      <c r="W303" s="69"/>
      <c r="X303" s="69"/>
      <c r="AM303" s="262"/>
      <c r="AN303" s="262"/>
      <c r="AO303" s="262"/>
      <c r="AP303" s="262"/>
      <c r="AQ303" s="262"/>
    </row>
    <row r="304" spans="2:45" x14ac:dyDescent="0.25">
      <c r="B304" s="150"/>
      <c r="C304" s="26" t="s">
        <v>126</v>
      </c>
      <c r="D304" s="27"/>
      <c r="E304" s="27"/>
      <c r="F304" s="27"/>
      <c r="G304" s="27"/>
      <c r="H304" s="27"/>
      <c r="I304" s="27"/>
      <c r="J304" s="27"/>
      <c r="K304" s="27"/>
      <c r="L304" s="27"/>
      <c r="M304" s="27"/>
      <c r="N304" s="27"/>
      <c r="O304" s="54"/>
      <c r="P304" s="54"/>
      <c r="Q304" s="54"/>
      <c r="R304" s="54"/>
      <c r="S304" s="54"/>
      <c r="T304" s="54"/>
      <c r="U304" s="543"/>
      <c r="W304" s="69"/>
      <c r="X304" s="69"/>
      <c r="AM304" s="262"/>
      <c r="AN304" s="262"/>
      <c r="AO304" s="262"/>
      <c r="AP304" s="262"/>
      <c r="AQ304" s="262"/>
    </row>
    <row r="305" spans="2:45" ht="16.5" customHeight="1" x14ac:dyDescent="0.25">
      <c r="B305" s="150"/>
      <c r="H305" s="13" t="s">
        <v>240</v>
      </c>
      <c r="L305" s="227"/>
      <c r="O305" s="32"/>
      <c r="P305" s="32"/>
      <c r="Q305" s="32"/>
      <c r="R305" s="32"/>
      <c r="S305" s="32"/>
      <c r="T305" s="32"/>
      <c r="U305" s="543"/>
      <c r="W305" s="69"/>
      <c r="X305" s="69"/>
      <c r="AM305" s="262"/>
      <c r="AN305" s="262"/>
      <c r="AO305" s="262"/>
      <c r="AP305" s="262"/>
      <c r="AQ305" s="262"/>
    </row>
    <row r="306" spans="2:45" ht="18" customHeight="1" x14ac:dyDescent="0.25">
      <c r="B306" s="150"/>
      <c r="C306" s="16"/>
      <c r="D306" s="107" t="s">
        <v>133</v>
      </c>
      <c r="E306" s="17"/>
      <c r="F306" s="107"/>
      <c r="G306" s="17"/>
      <c r="H306" s="34"/>
      <c r="I306" s="34"/>
      <c r="J306" s="29"/>
      <c r="K306" s="107"/>
      <c r="L306" s="456"/>
      <c r="M306" s="29"/>
      <c r="N306" s="18"/>
      <c r="O306" s="2245" t="s">
        <v>17</v>
      </c>
      <c r="P306" s="2246"/>
      <c r="Q306" s="2247"/>
      <c r="R306" s="1637" t="str">
        <f>IF(U306=6,0,"")</f>
        <v/>
      </c>
      <c r="S306" s="1638"/>
      <c r="T306" s="1639"/>
      <c r="U306" s="543">
        <v>0</v>
      </c>
      <c r="W306" s="69"/>
      <c r="X306" s="69"/>
      <c r="AM306" s="262"/>
      <c r="AN306" s="262"/>
      <c r="AO306" s="262"/>
      <c r="AP306" s="262"/>
      <c r="AQ306" s="262"/>
    </row>
    <row r="307" spans="2:45" ht="18" customHeight="1" x14ac:dyDescent="0.25">
      <c r="B307" s="150"/>
      <c r="C307" s="16"/>
      <c r="D307" s="107" t="s">
        <v>204</v>
      </c>
      <c r="E307" s="17"/>
      <c r="F307" s="107"/>
      <c r="G307" s="17"/>
      <c r="H307" s="34"/>
      <c r="I307" s="34"/>
      <c r="J307" s="29"/>
      <c r="K307" s="107"/>
      <c r="L307" s="457"/>
      <c r="M307" s="458"/>
      <c r="N307" s="18"/>
      <c r="O307" s="1620" t="s">
        <v>17</v>
      </c>
      <c r="P307" s="2055"/>
      <c r="Q307" s="2072"/>
      <c r="R307" s="1637" t="str">
        <f>IF(U306=1,0,"")</f>
        <v/>
      </c>
      <c r="S307" s="1638"/>
      <c r="T307" s="1639"/>
      <c r="U307" s="543"/>
      <c r="W307" s="69"/>
      <c r="X307" s="69"/>
      <c r="AM307" s="262"/>
      <c r="AN307" s="262"/>
      <c r="AO307" s="262"/>
      <c r="AP307" s="262"/>
      <c r="AQ307" s="262"/>
    </row>
    <row r="308" spans="2:45" ht="18" customHeight="1" x14ac:dyDescent="0.25">
      <c r="B308" s="150"/>
      <c r="C308" s="16"/>
      <c r="D308" s="107" t="s">
        <v>74</v>
      </c>
      <c r="E308" s="17"/>
      <c r="F308" s="107"/>
      <c r="G308" s="17"/>
      <c r="H308" s="34"/>
      <c r="I308" s="34"/>
      <c r="J308" s="29"/>
      <c r="K308" s="107"/>
      <c r="L308" s="459"/>
      <c r="M308" s="460"/>
      <c r="N308" s="18"/>
      <c r="O308" s="1637">
        <v>245</v>
      </c>
      <c r="P308" s="2070"/>
      <c r="Q308" s="2071"/>
      <c r="R308" s="1637" t="str">
        <f>IF(U306=2,O308,"")</f>
        <v/>
      </c>
      <c r="S308" s="1638"/>
      <c r="T308" s="1639"/>
      <c r="U308" s="543"/>
      <c r="W308" s="69"/>
      <c r="X308" s="69"/>
      <c r="Z308" s="37"/>
      <c r="AM308" s="262"/>
      <c r="AN308" s="262"/>
      <c r="AO308" s="262"/>
      <c r="AP308" s="262"/>
      <c r="AQ308" s="262"/>
    </row>
    <row r="309" spans="2:45" ht="18" customHeight="1" x14ac:dyDescent="0.25">
      <c r="B309" s="150"/>
      <c r="C309" s="16"/>
      <c r="D309" s="107" t="s">
        <v>75</v>
      </c>
      <c r="E309" s="17"/>
      <c r="F309" s="107"/>
      <c r="G309" s="17"/>
      <c r="H309" s="34"/>
      <c r="I309" s="34"/>
      <c r="J309" s="29"/>
      <c r="K309" s="107"/>
      <c r="L309" s="459"/>
      <c r="M309" s="460"/>
      <c r="N309" s="18"/>
      <c r="O309" s="1637">
        <v>245</v>
      </c>
      <c r="P309" s="2070"/>
      <c r="Q309" s="2071"/>
      <c r="R309" s="1637" t="str">
        <f>IF(U306=3,O309,"")</f>
        <v/>
      </c>
      <c r="S309" s="1638"/>
      <c r="T309" s="1639"/>
      <c r="U309" s="543"/>
      <c r="W309" s="69"/>
      <c r="X309" s="69"/>
      <c r="Z309" s="37"/>
      <c r="AM309" s="262"/>
      <c r="AN309" s="262"/>
      <c r="AO309" s="262"/>
      <c r="AP309" s="262"/>
      <c r="AQ309" s="262"/>
    </row>
    <row r="310" spans="2:45" ht="18" customHeight="1" x14ac:dyDescent="0.25">
      <c r="B310" s="150"/>
      <c r="C310" s="16"/>
      <c r="D310" s="107" t="s">
        <v>91</v>
      </c>
      <c r="E310" s="17"/>
      <c r="F310" s="107"/>
      <c r="G310" s="17"/>
      <c r="H310" s="34"/>
      <c r="I310" s="34"/>
      <c r="J310" s="29"/>
      <c r="K310" s="107"/>
      <c r="L310" s="459"/>
      <c r="M310" s="460"/>
      <c r="N310" s="18"/>
      <c r="O310" s="1637">
        <v>400</v>
      </c>
      <c r="P310" s="2070"/>
      <c r="Q310" s="2071"/>
      <c r="R310" s="1637" t="str">
        <f>IF(U306=4,O310,"")</f>
        <v/>
      </c>
      <c r="S310" s="1638"/>
      <c r="T310" s="1639"/>
      <c r="U310" s="543"/>
      <c r="W310" s="69"/>
      <c r="X310" s="69"/>
      <c r="Z310" s="37"/>
      <c r="AM310" s="262"/>
      <c r="AN310" s="262"/>
      <c r="AO310" s="262"/>
      <c r="AP310" s="262"/>
      <c r="AQ310" s="262"/>
    </row>
    <row r="311" spans="2:45" ht="18" customHeight="1" x14ac:dyDescent="0.25">
      <c r="B311" s="150"/>
      <c r="C311" s="1316"/>
      <c r="D311" s="66" t="s">
        <v>112</v>
      </c>
      <c r="E311" s="46"/>
      <c r="F311" s="66"/>
      <c r="G311" s="46"/>
      <c r="H311" s="81"/>
      <c r="I311" s="81"/>
      <c r="J311" s="65"/>
      <c r="K311" s="66"/>
      <c r="L311" s="1317"/>
      <c r="M311" s="1318"/>
      <c r="N311" s="47"/>
      <c r="O311" s="1627">
        <v>245</v>
      </c>
      <c r="P311" s="1881"/>
      <c r="Q311" s="2033"/>
      <c r="R311" s="1627" t="str">
        <f>IF(U306=5,O311,"")</f>
        <v/>
      </c>
      <c r="S311" s="1628"/>
      <c r="T311" s="1629"/>
      <c r="U311" s="543"/>
      <c r="W311" s="69"/>
      <c r="X311" s="69"/>
      <c r="Z311" s="37"/>
      <c r="AM311" s="262"/>
      <c r="AN311" s="262"/>
      <c r="AO311" s="262"/>
      <c r="AP311" s="262"/>
      <c r="AQ311" s="262"/>
    </row>
    <row r="312" spans="2:45" ht="8.25" customHeight="1" x14ac:dyDescent="0.25">
      <c r="B312" s="19"/>
      <c r="C312" s="20"/>
      <c r="D312" s="20"/>
      <c r="E312" s="20"/>
      <c r="F312" s="20"/>
      <c r="G312" s="20"/>
      <c r="H312" s="20"/>
      <c r="I312" s="20"/>
      <c r="J312" s="20"/>
      <c r="K312" s="20"/>
      <c r="L312" s="20"/>
      <c r="M312" s="20"/>
      <c r="N312" s="20"/>
      <c r="O312" s="52"/>
      <c r="P312" s="52"/>
      <c r="Q312" s="52"/>
      <c r="R312" s="52"/>
      <c r="S312" s="52"/>
      <c r="T312" s="52"/>
      <c r="U312" s="3"/>
      <c r="W312" s="69"/>
      <c r="X312" s="69"/>
      <c r="AM312" s="262"/>
      <c r="AN312" s="262"/>
      <c r="AO312" s="262"/>
      <c r="AP312" s="262"/>
      <c r="AQ312" s="262"/>
    </row>
    <row r="313" spans="2:45" ht="8.25" customHeight="1" x14ac:dyDescent="0.25">
      <c r="O313" s="32"/>
      <c r="P313" s="32"/>
      <c r="Q313" s="32"/>
      <c r="R313" s="32"/>
      <c r="S313" s="32"/>
      <c r="T313" s="32"/>
      <c r="U313" s="69"/>
      <c r="W313" s="69"/>
      <c r="X313" s="69"/>
      <c r="AM313" s="262"/>
      <c r="AN313" s="262"/>
      <c r="AO313" s="262"/>
      <c r="AP313" s="262"/>
      <c r="AQ313" s="262"/>
    </row>
    <row r="314" spans="2:45" ht="8.25" customHeight="1" x14ac:dyDescent="0.25">
      <c r="B314" s="9"/>
      <c r="C314" s="10"/>
      <c r="D314" s="10"/>
      <c r="E314" s="10"/>
      <c r="F314" s="10"/>
      <c r="G314" s="10"/>
      <c r="H314" s="10"/>
      <c r="I314" s="10"/>
      <c r="J314" s="10"/>
      <c r="K314" s="10"/>
      <c r="L314" s="10"/>
      <c r="M314" s="10"/>
      <c r="N314" s="10"/>
      <c r="O314" s="53"/>
      <c r="P314" s="53"/>
      <c r="Q314" s="53"/>
      <c r="R314" s="53"/>
      <c r="S314" s="53"/>
      <c r="T314" s="53"/>
      <c r="U314" s="551"/>
      <c r="W314" s="69"/>
      <c r="X314" s="69"/>
      <c r="AM314" s="262"/>
      <c r="AN314" s="262"/>
      <c r="AO314" s="262"/>
      <c r="AP314" s="262"/>
      <c r="AQ314" s="262"/>
    </row>
    <row r="315" spans="2:45" x14ac:dyDescent="0.25">
      <c r="B315" s="150"/>
      <c r="C315" s="26" t="s">
        <v>39</v>
      </c>
      <c r="D315" s="27"/>
      <c r="E315" s="27"/>
      <c r="F315" s="27"/>
      <c r="G315" s="27"/>
      <c r="H315" s="27"/>
      <c r="I315" s="247" t="s">
        <v>275</v>
      </c>
      <c r="J315" s="27"/>
      <c r="K315" s="27"/>
      <c r="L315" s="27"/>
      <c r="M315" s="27"/>
      <c r="N315" s="27"/>
      <c r="O315" s="54"/>
      <c r="P315" s="54"/>
      <c r="Q315" s="54"/>
      <c r="R315" s="54"/>
      <c r="S315" s="54"/>
      <c r="T315" s="54"/>
      <c r="U315" s="1"/>
      <c r="W315" s="69"/>
      <c r="X315" s="69"/>
      <c r="AM315" s="262"/>
      <c r="AN315" s="262"/>
      <c r="AO315" s="262"/>
      <c r="AP315" s="262"/>
      <c r="AQ315" s="262"/>
    </row>
    <row r="316" spans="2:45" ht="7.5" customHeight="1" x14ac:dyDescent="0.25">
      <c r="B316" s="150"/>
      <c r="C316" s="12"/>
      <c r="O316" s="32"/>
      <c r="P316" s="32"/>
      <c r="Q316" s="32"/>
      <c r="R316" s="32"/>
      <c r="S316" s="32"/>
      <c r="T316" s="32"/>
      <c r="U316" s="1"/>
      <c r="W316" s="69"/>
      <c r="X316" s="69"/>
      <c r="AM316" s="262"/>
      <c r="AN316" s="262"/>
      <c r="AO316" s="262"/>
      <c r="AP316" s="262"/>
      <c r="AQ316" s="262"/>
    </row>
    <row r="317" spans="2:45" ht="18" customHeight="1" x14ac:dyDescent="0.25">
      <c r="B317" s="150"/>
      <c r="C317" s="226"/>
      <c r="D317" s="145" t="s">
        <v>1110</v>
      </c>
      <c r="E317" s="81"/>
      <c r="F317" s="145"/>
      <c r="G317" s="145"/>
      <c r="H317" s="81"/>
      <c r="I317" s="81"/>
      <c r="J317" s="1402" t="s">
        <v>6531</v>
      </c>
      <c r="K317" s="65"/>
      <c r="L317" s="81"/>
      <c r="M317" s="145"/>
      <c r="N317" s="65"/>
      <c r="O317" s="1627">
        <v>375</v>
      </c>
      <c r="P317" s="1881"/>
      <c r="Q317" s="2033"/>
      <c r="R317" s="1627">
        <f>IF(AND(U$317&gt;=1,U$317&lt;4),O317,0)</f>
        <v>0</v>
      </c>
      <c r="S317" s="1628"/>
      <c r="T317" s="1886"/>
      <c r="U317" s="1">
        <v>0</v>
      </c>
      <c r="W317" s="69"/>
      <c r="X317" s="69"/>
      <c r="Z317" s="37"/>
      <c r="AM317" s="262"/>
      <c r="AN317" s="262"/>
      <c r="AO317" s="262"/>
      <c r="AP317" s="262"/>
      <c r="AQ317" s="262"/>
    </row>
    <row r="318" spans="2:45" ht="20.25" customHeight="1" x14ac:dyDescent="0.25">
      <c r="B318" s="150"/>
      <c r="C318" s="12" t="s">
        <v>143</v>
      </c>
      <c r="O318" s="32"/>
      <c r="P318" s="32"/>
      <c r="Q318" s="32"/>
      <c r="R318" s="32"/>
      <c r="S318" s="32"/>
      <c r="T318" s="32"/>
      <c r="U318" s="1"/>
      <c r="W318" s="69"/>
      <c r="X318" s="69"/>
      <c r="AM318" s="262"/>
      <c r="AN318" s="262"/>
      <c r="AO318" s="262"/>
      <c r="AP318" s="262"/>
      <c r="AQ318" s="262"/>
    </row>
    <row r="319" spans="2:45" ht="18" customHeight="1" x14ac:dyDescent="0.25">
      <c r="B319" s="150"/>
      <c r="C319" s="1170" t="s">
        <v>121</v>
      </c>
      <c r="D319" s="1171"/>
      <c r="E319" s="1172"/>
      <c r="F319" s="1171"/>
      <c r="G319" s="1171"/>
      <c r="H319" s="1172"/>
      <c r="I319" s="1173" t="s">
        <v>122</v>
      </c>
      <c r="J319" s="727"/>
      <c r="K319" s="1171"/>
      <c r="L319" s="727"/>
      <c r="M319" s="727"/>
      <c r="N319" s="1173" t="s">
        <v>110</v>
      </c>
      <c r="O319" s="1173"/>
      <c r="P319" s="1173"/>
      <c r="Q319" s="1175"/>
      <c r="R319" s="1814"/>
      <c r="S319" s="1815"/>
      <c r="T319" s="1816"/>
      <c r="U319" s="543">
        <v>0</v>
      </c>
      <c r="W319" s="69"/>
      <c r="X319" s="69"/>
      <c r="Y319" s="37"/>
      <c r="Z319" s="262"/>
      <c r="AJ319" s="400"/>
      <c r="AK319" s="400"/>
      <c r="AL319" s="400"/>
      <c r="AM319" s="400"/>
      <c r="AN319" s="262"/>
      <c r="AS319" s="262"/>
    </row>
    <row r="320" spans="2:45" ht="7.5" customHeight="1" x14ac:dyDescent="0.25">
      <c r="B320" s="19"/>
      <c r="C320" s="20"/>
      <c r="D320" s="20"/>
      <c r="E320" s="20"/>
      <c r="F320" s="20"/>
      <c r="G320" s="20"/>
      <c r="H320" s="20"/>
      <c r="I320" s="20"/>
      <c r="J320" s="20"/>
      <c r="K320" s="20"/>
      <c r="L320" s="20"/>
      <c r="M320" s="20"/>
      <c r="N320" s="20"/>
      <c r="O320" s="59"/>
      <c r="P320" s="59"/>
      <c r="Q320" s="59"/>
      <c r="R320" s="52"/>
      <c r="S320" s="52"/>
      <c r="T320" s="52"/>
      <c r="U320" s="3"/>
      <c r="W320" s="69"/>
      <c r="X320" s="69"/>
      <c r="AM320" s="262"/>
      <c r="AN320" s="262"/>
      <c r="AO320" s="262"/>
      <c r="AP320" s="262"/>
      <c r="AQ320" s="262"/>
    </row>
    <row r="321" spans="2:43" ht="9.75" customHeight="1" x14ac:dyDescent="0.25">
      <c r="E321" s="40"/>
      <c r="O321" s="37"/>
      <c r="P321" s="37"/>
      <c r="Q321" s="37"/>
      <c r="U321" s="549"/>
      <c r="W321" s="69"/>
      <c r="X321" s="69"/>
      <c r="AM321" s="262"/>
      <c r="AN321" s="262"/>
      <c r="AO321" s="262"/>
      <c r="AP321" s="262"/>
      <c r="AQ321" s="262"/>
    </row>
    <row r="322" spans="2:43" ht="8.25" customHeight="1" x14ac:dyDescent="0.25">
      <c r="B322" s="9"/>
      <c r="C322" s="10"/>
      <c r="D322" s="10"/>
      <c r="E322" s="10"/>
      <c r="F322" s="10"/>
      <c r="G322" s="10"/>
      <c r="H322" s="10"/>
      <c r="I322" s="10"/>
      <c r="J322" s="10"/>
      <c r="K322" s="10"/>
      <c r="L322" s="10"/>
      <c r="M322" s="10"/>
      <c r="N322" s="10"/>
      <c r="O322" s="56"/>
      <c r="P322" s="56"/>
      <c r="Q322" s="56"/>
      <c r="R322" s="53"/>
      <c r="S322" s="53"/>
      <c r="T322" s="53"/>
      <c r="U322" s="551"/>
      <c r="W322" s="69"/>
      <c r="X322" s="69"/>
      <c r="AM322" s="262"/>
      <c r="AN322" s="262"/>
      <c r="AO322" s="262"/>
      <c r="AP322" s="262"/>
      <c r="AQ322" s="262"/>
    </row>
    <row r="323" spans="2:43" ht="18" customHeight="1" x14ac:dyDescent="0.25">
      <c r="B323" s="150"/>
      <c r="C323" s="1403" t="s">
        <v>765</v>
      </c>
      <c r="D323" s="816"/>
      <c r="E323" s="817"/>
      <c r="F323" s="817"/>
      <c r="G323" s="817"/>
      <c r="H323" s="817"/>
      <c r="I323" s="817"/>
      <c r="J323" s="817"/>
      <c r="K323" s="818"/>
      <c r="L323" s="818"/>
      <c r="M323" s="819"/>
      <c r="N323" s="818"/>
      <c r="O323" s="820"/>
      <c r="P323" s="821"/>
      <c r="Q323" s="821"/>
      <c r="R323" s="820"/>
      <c r="S323" s="822"/>
      <c r="T323" s="823"/>
      <c r="U323" s="543">
        <v>1</v>
      </c>
      <c r="W323" s="69"/>
      <c r="X323" s="69"/>
      <c r="AM323" s="262"/>
      <c r="AN323" s="262"/>
      <c r="AO323" s="262"/>
      <c r="AP323" s="262"/>
      <c r="AQ323" s="262"/>
    </row>
    <row r="324" spans="2:43" ht="16.5" customHeight="1" x14ac:dyDescent="0.25">
      <c r="B324" s="150"/>
      <c r="C324" s="150"/>
      <c r="D324" s="13"/>
      <c r="E324" s="2263" t="s">
        <v>616</v>
      </c>
      <c r="F324" s="2263"/>
      <c r="G324" s="2263"/>
      <c r="H324" s="2263"/>
      <c r="I324" s="2263"/>
      <c r="J324" s="2263"/>
      <c r="K324" s="2263"/>
      <c r="L324" s="2263"/>
      <c r="M324" s="2263"/>
      <c r="N324" s="13"/>
      <c r="O324" s="13"/>
      <c r="P324" s="13"/>
      <c r="Q324" s="13"/>
      <c r="R324" s="13"/>
      <c r="S324" s="13"/>
      <c r="T324" s="466"/>
      <c r="U324" s="543"/>
      <c r="W324" s="69"/>
      <c r="X324" s="69"/>
      <c r="AM324" s="262"/>
      <c r="AN324" s="262"/>
      <c r="AO324" s="262"/>
      <c r="AP324" s="262"/>
      <c r="AQ324" s="262"/>
    </row>
    <row r="325" spans="2:43" ht="16.5" customHeight="1" x14ac:dyDescent="0.25">
      <c r="B325" s="150"/>
      <c r="C325" s="467"/>
      <c r="D325" s="439"/>
      <c r="E325" s="2249" t="s">
        <v>617</v>
      </c>
      <c r="F325" s="2250"/>
      <c r="G325" s="2251" t="s">
        <v>1096</v>
      </c>
      <c r="H325" s="2251"/>
      <c r="I325" s="2251"/>
      <c r="J325" s="2251"/>
      <c r="K325" s="566" t="s">
        <v>618</v>
      </c>
      <c r="L325" s="2251" t="s">
        <v>619</v>
      </c>
      <c r="M325" s="2252"/>
      <c r="O325" s="32"/>
      <c r="P325" s="32"/>
      <c r="Q325" s="32"/>
      <c r="R325" s="32"/>
      <c r="S325" s="32"/>
      <c r="T325" s="468"/>
      <c r="U325" s="543"/>
      <c r="W325" s="69"/>
      <c r="X325" s="69"/>
      <c r="AM325" s="262"/>
      <c r="AN325" s="262"/>
      <c r="AO325" s="262"/>
      <c r="AP325" s="262"/>
      <c r="AQ325" s="262"/>
    </row>
    <row r="326" spans="2:43" ht="16.5" customHeight="1" x14ac:dyDescent="0.25">
      <c r="B326" s="150"/>
      <c r="C326" s="469"/>
      <c r="D326" s="439"/>
      <c r="E326" s="470"/>
      <c r="F326" s="439">
        <v>7</v>
      </c>
      <c r="G326" s="2240">
        <v>23.25</v>
      </c>
      <c r="H326" s="2240"/>
      <c r="I326" s="2240"/>
      <c r="J326" s="2240"/>
      <c r="K326" s="471">
        <v>5.44</v>
      </c>
      <c r="L326" s="2240">
        <v>17.75</v>
      </c>
      <c r="M326" s="2241"/>
      <c r="O326" s="32"/>
      <c r="P326" s="32"/>
      <c r="Q326" s="32"/>
      <c r="R326" s="32"/>
      <c r="S326" s="32"/>
      <c r="T326" s="468"/>
      <c r="U326" s="543"/>
      <c r="W326" s="69"/>
      <c r="X326" s="69"/>
      <c r="AM326" s="262"/>
      <c r="AN326" s="262"/>
      <c r="AO326" s="262"/>
      <c r="AP326" s="262"/>
      <c r="AQ326" s="262"/>
    </row>
    <row r="327" spans="2:43" ht="16.5" customHeight="1" x14ac:dyDescent="0.25">
      <c r="B327" s="150"/>
      <c r="C327" s="469"/>
      <c r="D327" s="439"/>
      <c r="E327" s="470"/>
      <c r="F327" s="439">
        <v>9</v>
      </c>
      <c r="G327" s="2240">
        <v>30.75</v>
      </c>
      <c r="H327" s="2240"/>
      <c r="I327" s="2240"/>
      <c r="J327" s="2240"/>
      <c r="K327" s="471">
        <v>7</v>
      </c>
      <c r="L327" s="2240">
        <v>23.75</v>
      </c>
      <c r="M327" s="2241"/>
      <c r="O327" s="32"/>
      <c r="P327" s="32"/>
      <c r="Q327" s="32"/>
      <c r="R327" s="32"/>
      <c r="S327" s="32"/>
      <c r="T327" s="468"/>
      <c r="U327" s="543"/>
      <c r="W327" s="69"/>
      <c r="X327" s="69"/>
      <c r="AM327" s="262"/>
      <c r="AN327" s="262"/>
      <c r="AO327" s="262"/>
      <c r="AP327" s="262"/>
      <c r="AQ327" s="262"/>
    </row>
    <row r="328" spans="2:43" ht="16.5" customHeight="1" x14ac:dyDescent="0.25">
      <c r="B328" s="150"/>
      <c r="C328" s="469"/>
      <c r="D328" s="439"/>
      <c r="E328" s="470"/>
      <c r="F328" s="439">
        <v>10</v>
      </c>
      <c r="G328" s="2240">
        <v>34.5</v>
      </c>
      <c r="H328" s="2240"/>
      <c r="I328" s="2240"/>
      <c r="J328" s="2240"/>
      <c r="K328" s="471">
        <v>7.78</v>
      </c>
      <c r="L328" s="2240">
        <v>26.75</v>
      </c>
      <c r="M328" s="2241"/>
      <c r="O328" s="32"/>
      <c r="P328" s="32"/>
      <c r="Q328" s="32"/>
      <c r="R328" s="32"/>
      <c r="S328" s="32"/>
      <c r="T328" s="468"/>
      <c r="U328" s="543" t="b">
        <v>1</v>
      </c>
      <c r="W328" s="69"/>
      <c r="X328" s="69"/>
      <c r="AM328" s="262"/>
      <c r="AN328" s="262"/>
      <c r="AO328" s="262"/>
      <c r="AP328" s="262"/>
      <c r="AQ328" s="262"/>
    </row>
    <row r="329" spans="2:43" ht="16.5" customHeight="1" x14ac:dyDescent="0.25">
      <c r="B329" s="150"/>
      <c r="C329" s="469"/>
      <c r="D329" s="439"/>
      <c r="E329" s="472"/>
      <c r="F329" s="473">
        <v>12</v>
      </c>
      <c r="G329" s="2253">
        <v>42</v>
      </c>
      <c r="H329" s="2253"/>
      <c r="I329" s="2253"/>
      <c r="J329" s="2253"/>
      <c r="K329" s="474">
        <v>9.34</v>
      </c>
      <c r="L329" s="2253">
        <v>32.5</v>
      </c>
      <c r="M329" s="2262"/>
      <c r="O329" s="32"/>
      <c r="P329" s="32"/>
      <c r="Q329" s="32"/>
      <c r="R329" s="32"/>
      <c r="S329" s="32"/>
      <c r="T329" s="468"/>
      <c r="U329" s="543" t="b">
        <v>1</v>
      </c>
      <c r="W329" s="69"/>
      <c r="X329" s="69"/>
      <c r="AM329" s="262"/>
      <c r="AN329" s="262"/>
      <c r="AO329" s="262"/>
      <c r="AP329" s="262"/>
      <c r="AQ329" s="262"/>
    </row>
    <row r="330" spans="2:43" ht="16.5" customHeight="1" x14ac:dyDescent="0.25">
      <c r="B330" s="150"/>
      <c r="C330" s="469"/>
      <c r="D330" s="439"/>
      <c r="E330" s="470"/>
      <c r="F330" s="439">
        <v>13</v>
      </c>
      <c r="G330" s="2240">
        <v>45.75</v>
      </c>
      <c r="H330" s="2240"/>
      <c r="I330" s="2240"/>
      <c r="J330" s="2240"/>
      <c r="K330" s="471">
        <v>10.130000000000001</v>
      </c>
      <c r="L330" s="2240">
        <v>35.75</v>
      </c>
      <c r="M330" s="2241"/>
      <c r="O330" s="32"/>
      <c r="P330" s="32"/>
      <c r="Q330" s="32"/>
      <c r="R330" s="32"/>
      <c r="S330" s="32"/>
      <c r="T330" s="468"/>
      <c r="U330" s="543"/>
      <c r="W330" s="69"/>
      <c r="X330" s="69"/>
      <c r="AM330" s="262"/>
      <c r="AN330" s="262"/>
      <c r="AO330" s="262"/>
      <c r="AP330" s="262"/>
      <c r="AQ330" s="262"/>
    </row>
    <row r="331" spans="2:43" ht="16.5" customHeight="1" x14ac:dyDescent="0.25">
      <c r="B331" s="150"/>
      <c r="C331" s="469"/>
      <c r="D331" s="439"/>
      <c r="E331" s="470"/>
      <c r="F331" s="439">
        <v>15</v>
      </c>
      <c r="G331" s="2240">
        <v>53.25</v>
      </c>
      <c r="H331" s="2240"/>
      <c r="I331" s="2240"/>
      <c r="J331" s="2240"/>
      <c r="K331" s="471">
        <v>11.69</v>
      </c>
      <c r="L331" s="2240">
        <v>41.5</v>
      </c>
      <c r="M331" s="2241"/>
      <c r="O331" s="32"/>
      <c r="P331" s="32"/>
      <c r="Q331" s="32"/>
      <c r="R331" s="32"/>
      <c r="S331" s="32"/>
      <c r="T331" s="468"/>
      <c r="U331" s="543"/>
      <c r="W331" s="69"/>
      <c r="X331" s="69"/>
      <c r="AM331" s="267"/>
      <c r="AN331" s="267"/>
      <c r="AO331" s="267"/>
      <c r="AP331" s="267"/>
      <c r="AQ331" s="267"/>
    </row>
    <row r="332" spans="2:43" ht="16.5" customHeight="1" x14ac:dyDescent="0.25">
      <c r="B332" s="150"/>
      <c r="C332" s="469"/>
      <c r="D332" s="439"/>
      <c r="E332" s="475"/>
      <c r="F332" s="476">
        <v>16</v>
      </c>
      <c r="G332" s="2275">
        <v>57</v>
      </c>
      <c r="H332" s="2275"/>
      <c r="I332" s="2275"/>
      <c r="J332" s="2275"/>
      <c r="K332" s="477">
        <v>12.47</v>
      </c>
      <c r="L332" s="2275">
        <v>44.5</v>
      </c>
      <c r="M332" s="2276"/>
      <c r="O332" s="32"/>
      <c r="P332" s="32"/>
      <c r="Q332" s="32"/>
      <c r="R332" s="32"/>
      <c r="S332" s="32"/>
      <c r="T332" s="468"/>
      <c r="U332" s="543"/>
      <c r="W332" s="69"/>
      <c r="X332" s="69"/>
      <c r="AM332" s="267"/>
      <c r="AN332" s="267"/>
      <c r="AO332" s="267"/>
      <c r="AP332" s="267"/>
      <c r="AQ332" s="267"/>
    </row>
    <row r="333" spans="2:43" ht="16.5" customHeight="1" x14ac:dyDescent="0.25">
      <c r="B333" s="150"/>
      <c r="C333" s="467"/>
      <c r="D333" s="45"/>
      <c r="O333" s="32"/>
      <c r="P333" s="32"/>
      <c r="Q333" s="32"/>
      <c r="R333" s="32"/>
      <c r="S333" s="32"/>
      <c r="T333" s="468"/>
      <c r="U333" s="543"/>
      <c r="W333" s="69"/>
      <c r="X333" s="69"/>
      <c r="AM333" s="267"/>
      <c r="AN333" s="267"/>
      <c r="AO333" s="267"/>
      <c r="AP333" s="267"/>
      <c r="AQ333" s="267"/>
    </row>
    <row r="334" spans="2:43" ht="16.5" customHeight="1" x14ac:dyDescent="0.25">
      <c r="B334" s="150"/>
      <c r="C334" s="467"/>
      <c r="D334" s="45"/>
      <c r="O334" s="32"/>
      <c r="P334" s="32"/>
      <c r="Q334" s="32"/>
      <c r="R334" s="32"/>
      <c r="S334" s="32"/>
      <c r="T334" s="468"/>
      <c r="U334" s="543"/>
      <c r="W334" s="69"/>
      <c r="X334" s="69"/>
      <c r="AM334" s="262"/>
      <c r="AN334" s="262"/>
      <c r="AO334" s="262"/>
      <c r="AP334" s="262"/>
      <c r="AQ334" s="262"/>
    </row>
    <row r="335" spans="2:43" ht="16.5" customHeight="1" x14ac:dyDescent="0.25">
      <c r="B335" s="150"/>
      <c r="C335" s="467"/>
      <c r="D335" s="45"/>
      <c r="O335" s="32"/>
      <c r="P335" s="32"/>
      <c r="Q335" s="32"/>
      <c r="R335" s="32"/>
      <c r="S335" s="32"/>
      <c r="T335" s="468"/>
      <c r="U335" s="543"/>
      <c r="W335" s="69"/>
      <c r="X335" s="69"/>
      <c r="AM335" s="262"/>
      <c r="AN335" s="262"/>
      <c r="AO335" s="262"/>
      <c r="AP335" s="262"/>
      <c r="AQ335" s="262"/>
    </row>
    <row r="336" spans="2:43" ht="16.5" customHeight="1" x14ac:dyDescent="0.25">
      <c r="B336" s="150"/>
      <c r="C336" s="467"/>
      <c r="D336" s="45"/>
      <c r="O336" s="32"/>
      <c r="P336" s="32"/>
      <c r="Q336" s="32"/>
      <c r="R336" s="32"/>
      <c r="S336" s="32"/>
      <c r="T336" s="468"/>
      <c r="U336" s="543"/>
      <c r="W336" s="69"/>
      <c r="X336" s="69"/>
      <c r="AM336" s="267"/>
      <c r="AN336" s="267"/>
      <c r="AO336" s="267"/>
      <c r="AP336" s="267"/>
      <c r="AQ336" s="267"/>
    </row>
    <row r="337" spans="2:43" ht="16.5" customHeight="1" x14ac:dyDescent="0.25">
      <c r="B337" s="150"/>
      <c r="C337" s="467"/>
      <c r="D337" s="45"/>
      <c r="O337" s="32"/>
      <c r="P337" s="32"/>
      <c r="Q337" s="32"/>
      <c r="R337" s="32"/>
      <c r="S337" s="32"/>
      <c r="T337" s="468"/>
      <c r="U337" s="543"/>
      <c r="W337" s="69"/>
      <c r="X337" s="69"/>
      <c r="AM337" s="267"/>
      <c r="AN337" s="267"/>
      <c r="AO337" s="267"/>
      <c r="AP337" s="267"/>
      <c r="AQ337" s="267"/>
    </row>
    <row r="338" spans="2:43" ht="16.5" customHeight="1" x14ac:dyDescent="0.25">
      <c r="B338" s="150"/>
      <c r="C338" s="467"/>
      <c r="D338" s="45"/>
      <c r="O338" s="32"/>
      <c r="P338" s="32"/>
      <c r="Q338" s="32"/>
      <c r="R338" s="32"/>
      <c r="S338" s="32"/>
      <c r="T338" s="468"/>
      <c r="U338" s="543"/>
      <c r="W338" s="69"/>
      <c r="X338" s="69"/>
      <c r="AM338" s="267"/>
      <c r="AN338" s="267"/>
      <c r="AO338" s="267"/>
      <c r="AP338" s="267"/>
      <c r="AQ338" s="267"/>
    </row>
    <row r="339" spans="2:43" ht="16.5" customHeight="1" x14ac:dyDescent="0.25">
      <c r="B339" s="150"/>
      <c r="C339" s="467"/>
      <c r="D339" s="45"/>
      <c r="O339" s="32"/>
      <c r="P339" s="32"/>
      <c r="Q339" s="32"/>
      <c r="R339" s="32"/>
      <c r="S339" s="32"/>
      <c r="T339" s="468"/>
      <c r="U339" s="543"/>
      <c r="W339" s="69"/>
      <c r="X339" s="69"/>
      <c r="AM339" s="267"/>
      <c r="AN339" s="267"/>
      <c r="AO339" s="267"/>
      <c r="AP339" s="267"/>
      <c r="AQ339" s="267"/>
    </row>
    <row r="340" spans="2:43" ht="16.5" customHeight="1" x14ac:dyDescent="0.25">
      <c r="B340" s="150"/>
      <c r="C340" s="467"/>
      <c r="D340" s="45"/>
      <c r="O340" s="32"/>
      <c r="P340" s="32"/>
      <c r="Q340" s="32"/>
      <c r="R340" s="32"/>
      <c r="S340" s="32"/>
      <c r="T340" s="468"/>
      <c r="U340" s="543"/>
      <c r="W340" s="69"/>
      <c r="X340" s="69"/>
      <c r="AM340" s="267"/>
      <c r="AN340" s="267"/>
      <c r="AO340" s="267"/>
      <c r="AP340" s="267"/>
      <c r="AQ340" s="267"/>
    </row>
    <row r="341" spans="2:43" ht="16.5" customHeight="1" x14ac:dyDescent="0.25">
      <c r="B341" s="150"/>
      <c r="C341" s="467"/>
      <c r="D341" s="45"/>
      <c r="O341" s="32"/>
      <c r="P341" s="32"/>
      <c r="Q341" s="32"/>
      <c r="R341" s="32"/>
      <c r="S341" s="32"/>
      <c r="T341" s="468"/>
      <c r="U341" s="543"/>
      <c r="W341" s="69"/>
      <c r="X341" s="69"/>
      <c r="AM341" s="267"/>
      <c r="AN341" s="267"/>
      <c r="AO341" s="267"/>
      <c r="AP341" s="267"/>
      <c r="AQ341" s="267"/>
    </row>
    <row r="342" spans="2:43" ht="16.5" customHeight="1" x14ac:dyDescent="0.25">
      <c r="B342" s="150"/>
      <c r="C342" s="467"/>
      <c r="D342" s="45"/>
      <c r="O342" s="32"/>
      <c r="P342" s="32"/>
      <c r="Q342" s="32"/>
      <c r="R342" s="32"/>
      <c r="S342" s="32"/>
      <c r="T342" s="468"/>
      <c r="U342" s="543"/>
      <c r="W342" s="69"/>
      <c r="X342" s="69"/>
      <c r="AM342" s="267"/>
      <c r="AN342" s="267"/>
      <c r="AO342" s="267"/>
      <c r="AP342" s="267"/>
      <c r="AQ342" s="267"/>
    </row>
    <row r="343" spans="2:43" ht="16.5" customHeight="1" x14ac:dyDescent="0.25">
      <c r="B343" s="150"/>
      <c r="C343" s="467"/>
      <c r="D343" s="45"/>
      <c r="O343" s="32"/>
      <c r="P343" s="32"/>
      <c r="Q343" s="32"/>
      <c r="R343" s="32"/>
      <c r="S343" s="32"/>
      <c r="T343" s="468"/>
      <c r="U343" s="543" t="b">
        <v>0</v>
      </c>
      <c r="W343" s="69"/>
      <c r="X343" s="69"/>
      <c r="AM343" s="267"/>
      <c r="AN343" s="267"/>
      <c r="AO343" s="267"/>
      <c r="AP343" s="267"/>
      <c r="AQ343" s="267"/>
    </row>
    <row r="344" spans="2:43" ht="16.5" customHeight="1" x14ac:dyDescent="0.25">
      <c r="B344" s="150"/>
      <c r="C344" s="467"/>
      <c r="D344" s="45"/>
      <c r="O344" s="32"/>
      <c r="P344" s="32"/>
      <c r="Q344" s="32"/>
      <c r="R344" s="32"/>
      <c r="S344" s="32"/>
      <c r="T344" s="468"/>
      <c r="U344" s="543" t="b">
        <v>0</v>
      </c>
      <c r="W344" s="69"/>
      <c r="X344" s="69"/>
      <c r="AM344" s="267"/>
      <c r="AN344" s="267"/>
      <c r="AO344" s="267"/>
      <c r="AP344" s="267"/>
      <c r="AQ344" s="267"/>
    </row>
    <row r="345" spans="2:43" ht="6.6" customHeight="1" x14ac:dyDescent="0.25">
      <c r="B345" s="150"/>
      <c r="C345" s="467"/>
      <c r="D345" s="45"/>
      <c r="O345" s="32"/>
      <c r="P345" s="32"/>
      <c r="Q345" s="32"/>
      <c r="R345" s="32"/>
      <c r="S345" s="32"/>
      <c r="T345" s="468"/>
      <c r="U345" s="543"/>
      <c r="W345" s="69"/>
      <c r="X345" s="69"/>
      <c r="AM345" s="267"/>
      <c r="AN345" s="267"/>
      <c r="AO345" s="267"/>
      <c r="AP345" s="267"/>
      <c r="AQ345" s="267"/>
    </row>
    <row r="346" spans="2:43" ht="6.6" customHeight="1" x14ac:dyDescent="0.25">
      <c r="B346" s="150"/>
      <c r="C346" s="467"/>
      <c r="D346" s="45"/>
      <c r="O346" s="32"/>
      <c r="P346" s="32"/>
      <c r="Q346" s="32"/>
      <c r="R346" s="32"/>
      <c r="S346" s="32"/>
      <c r="T346" s="468"/>
      <c r="U346" s="543"/>
      <c r="W346" s="69"/>
      <c r="X346" s="69"/>
      <c r="AM346" s="267"/>
      <c r="AN346" s="267"/>
      <c r="AO346" s="267"/>
      <c r="AP346" s="267"/>
      <c r="AQ346" s="267"/>
    </row>
    <row r="347" spans="2:43" ht="6.6" customHeight="1" x14ac:dyDescent="0.25">
      <c r="B347" s="150"/>
      <c r="C347" s="467"/>
      <c r="D347" s="45"/>
      <c r="O347" s="32"/>
      <c r="P347" s="32"/>
      <c r="Q347" s="32"/>
      <c r="R347" s="32"/>
      <c r="S347" s="32"/>
      <c r="T347" s="468"/>
      <c r="U347" s="543"/>
      <c r="W347" s="69"/>
      <c r="X347" s="69"/>
      <c r="AM347" s="267"/>
      <c r="AN347" s="267"/>
      <c r="AO347" s="267"/>
      <c r="AP347" s="267"/>
      <c r="AQ347" s="267"/>
    </row>
    <row r="348" spans="2:43" ht="21" customHeight="1" x14ac:dyDescent="0.25">
      <c r="B348" s="150"/>
      <c r="C348" s="478"/>
      <c r="D348" s="45"/>
      <c r="E348" s="12"/>
      <c r="F348" s="12"/>
      <c r="G348" s="12"/>
      <c r="H348" s="12"/>
      <c r="I348" s="12"/>
      <c r="J348" s="12"/>
      <c r="L348" s="261"/>
      <c r="M348" s="417"/>
      <c r="O348" s="181"/>
      <c r="P348" s="151"/>
      <c r="Q348" s="151"/>
      <c r="R348" s="181"/>
      <c r="S348" s="182"/>
      <c r="T348" s="479"/>
      <c r="U348" s="543" t="b">
        <v>1</v>
      </c>
      <c r="W348" s="69"/>
      <c r="X348" s="69"/>
      <c r="AM348" s="267"/>
      <c r="AN348" s="267"/>
      <c r="AO348" s="267"/>
      <c r="AP348" s="267"/>
      <c r="AQ348" s="267"/>
    </row>
    <row r="349" spans="2:43" ht="21.75" customHeight="1" x14ac:dyDescent="0.25">
      <c r="B349" s="150"/>
      <c r="C349" s="480"/>
      <c r="D349" s="481"/>
      <c r="E349" s="482"/>
      <c r="F349" s="83"/>
      <c r="G349" s="483"/>
      <c r="H349" s="483"/>
      <c r="I349" s="483"/>
      <c r="J349" s="483"/>
      <c r="K349" s="484"/>
      <c r="L349" s="485"/>
      <c r="M349" s="2277" t="s">
        <v>622</v>
      </c>
      <c r="N349" s="2278"/>
      <c r="O349" s="2278"/>
      <c r="P349" s="2278"/>
      <c r="Q349" s="2279"/>
      <c r="R349" s="2280" t="s">
        <v>623</v>
      </c>
      <c r="S349" s="1802"/>
      <c r="T349" s="2281"/>
      <c r="U349" s="543" t="b">
        <v>1</v>
      </c>
      <c r="W349" s="69"/>
      <c r="X349" s="69"/>
      <c r="AM349" s="267"/>
      <c r="AN349" s="267"/>
      <c r="AO349" s="267"/>
      <c r="AP349" s="267"/>
      <c r="AQ349" s="267"/>
    </row>
    <row r="350" spans="2:43" ht="20.45" customHeight="1" x14ac:dyDescent="0.25">
      <c r="B350" s="150"/>
      <c r="C350" s="486"/>
      <c r="D350" s="487"/>
      <c r="E350" s="61"/>
      <c r="F350" s="62"/>
      <c r="G350" s="483"/>
      <c r="H350" s="483"/>
      <c r="I350" s="483"/>
      <c r="J350" s="483"/>
      <c r="K350" s="18"/>
      <c r="L350" s="689" t="s">
        <v>613</v>
      </c>
      <c r="M350" s="489" t="s">
        <v>620</v>
      </c>
      <c r="N350" s="490"/>
      <c r="O350" s="2282" t="s">
        <v>621</v>
      </c>
      <c r="P350" s="2282"/>
      <c r="Q350" s="406"/>
      <c r="R350" s="405"/>
      <c r="S350" s="405"/>
      <c r="T350" s="491"/>
      <c r="U350" s="543">
        <v>0</v>
      </c>
      <c r="W350" s="69"/>
      <c r="X350" s="69"/>
      <c r="AB350" s="376" t="s">
        <v>852</v>
      </c>
      <c r="AC350" s="824" t="s">
        <v>853</v>
      </c>
      <c r="AM350" s="267"/>
      <c r="AN350" s="267"/>
      <c r="AO350" s="267"/>
      <c r="AP350" s="267"/>
      <c r="AQ350" s="267"/>
    </row>
    <row r="351" spans="2:43" ht="18" customHeight="1" x14ac:dyDescent="0.25">
      <c r="B351" s="150"/>
      <c r="C351" s="486"/>
      <c r="D351" s="487" t="s">
        <v>614</v>
      </c>
      <c r="E351" s="61"/>
      <c r="F351" s="62"/>
      <c r="G351" s="483"/>
      <c r="H351" s="483"/>
      <c r="I351" s="483"/>
      <c r="J351" s="483"/>
      <c r="K351" s="669"/>
      <c r="L351" s="690">
        <v>7</v>
      </c>
      <c r="M351" s="2267">
        <v>1160</v>
      </c>
      <c r="N351" s="2268"/>
      <c r="O351" s="2264">
        <v>1220</v>
      </c>
      <c r="P351" s="2265"/>
      <c r="Q351" s="2266"/>
      <c r="R351" s="1752" t="str">
        <f>IF(U$350=1,IF(U$353=2,IF(U$355=2,AC351,IF(U$355=1,AB351,"")),IF(U$353=1,IF(U$355=2,O351,IF(U$355=1,M351,"")),"")),"")</f>
        <v/>
      </c>
      <c r="S351" s="1638"/>
      <c r="T351" s="1639"/>
      <c r="U351" s="543"/>
      <c r="W351" s="69"/>
      <c r="X351" s="69"/>
      <c r="Y351" s="2269"/>
      <c r="Z351" s="2269"/>
      <c r="AB351" s="37">
        <f t="shared" ref="AB351:AB357" si="0">MROUND(M351*1.1,5)</f>
        <v>1275</v>
      </c>
      <c r="AC351" s="37">
        <f t="shared" ref="AC351:AC357" si="1">MROUND(O351*1.1,5)</f>
        <v>1340</v>
      </c>
      <c r="AM351" s="267"/>
      <c r="AN351" s="267"/>
      <c r="AO351" s="267"/>
      <c r="AP351" s="267"/>
      <c r="AQ351" s="267"/>
    </row>
    <row r="352" spans="2:43" ht="18" customHeight="1" x14ac:dyDescent="0.25">
      <c r="B352" s="150"/>
      <c r="C352" s="486"/>
      <c r="D352" s="451" t="s">
        <v>56</v>
      </c>
      <c r="E352" s="61"/>
      <c r="F352" s="62"/>
      <c r="G352" s="483"/>
      <c r="H352" s="483"/>
      <c r="I352" s="483"/>
      <c r="J352" s="483"/>
      <c r="K352" s="684"/>
      <c r="L352" s="690">
        <v>9</v>
      </c>
      <c r="M352" s="2267">
        <v>1490</v>
      </c>
      <c r="N352" s="2268"/>
      <c r="O352" s="2264">
        <v>1560</v>
      </c>
      <c r="P352" s="2265">
        <v>1190</v>
      </c>
      <c r="Q352" s="2266"/>
      <c r="R352" s="1752" t="str">
        <f>IF(U$350=2,IF(U$353=2,IF(U$355=2,AC352,IF(U$355=1,AB352,"")),IF(U$353=1,IF(U$355=2,O352,IF(U$355=1,M352,"")),"")),"")</f>
        <v/>
      </c>
      <c r="S352" s="1638"/>
      <c r="T352" s="1639"/>
      <c r="U352" s="543"/>
      <c r="W352" s="69"/>
      <c r="X352" s="69"/>
      <c r="Y352" s="2269"/>
      <c r="Z352" s="2269"/>
      <c r="AB352" s="37">
        <f t="shared" si="0"/>
        <v>1640</v>
      </c>
      <c r="AC352" s="37">
        <f t="shared" si="1"/>
        <v>1715</v>
      </c>
      <c r="AM352" s="267"/>
      <c r="AN352" s="267"/>
      <c r="AO352" s="267"/>
      <c r="AP352" s="267"/>
      <c r="AQ352" s="267"/>
    </row>
    <row r="353" spans="2:43" ht="18" customHeight="1" x14ac:dyDescent="0.25">
      <c r="B353" s="150"/>
      <c r="C353" s="486"/>
      <c r="D353" s="451" t="s">
        <v>753</v>
      </c>
      <c r="E353" s="61"/>
      <c r="F353" s="62"/>
      <c r="G353" s="483" t="s">
        <v>700</v>
      </c>
      <c r="H353" s="483"/>
      <c r="I353" s="483"/>
      <c r="J353" s="483"/>
      <c r="K353" s="684"/>
      <c r="L353" s="690">
        <v>10</v>
      </c>
      <c r="M353" s="2267">
        <v>1680</v>
      </c>
      <c r="N353" s="2268"/>
      <c r="O353" s="2264">
        <v>1740</v>
      </c>
      <c r="P353" s="2265">
        <v>1330</v>
      </c>
      <c r="Q353" s="2266"/>
      <c r="R353" s="1752" t="str">
        <f>IF(U$350=3,IF(U$353=2,IF(U$355=2,AC353,IF(U$355=1,AB353,"")),IF(U$353=1,IF(U$355=2,O353,IF(U$355=1,M353,"")),"")),"")</f>
        <v/>
      </c>
      <c r="S353" s="1638"/>
      <c r="T353" s="1639"/>
      <c r="U353" s="543">
        <v>0</v>
      </c>
      <c r="W353" s="69"/>
      <c r="X353" s="69"/>
      <c r="Y353" s="2269"/>
      <c r="Z353" s="2269"/>
      <c r="AB353" s="37">
        <f t="shared" si="0"/>
        <v>1850</v>
      </c>
      <c r="AC353" s="37">
        <f t="shared" si="1"/>
        <v>1915</v>
      </c>
      <c r="AM353" s="267"/>
      <c r="AN353" s="267"/>
      <c r="AO353" s="267"/>
      <c r="AP353" s="267"/>
      <c r="AQ353" s="267"/>
    </row>
    <row r="354" spans="2:43" ht="18" customHeight="1" x14ac:dyDescent="0.25">
      <c r="B354" s="150"/>
      <c r="C354" s="486"/>
      <c r="D354" s="451" t="s">
        <v>610</v>
      </c>
      <c r="E354" s="61"/>
      <c r="F354" s="62"/>
      <c r="G354" s="483"/>
      <c r="H354" s="483"/>
      <c r="I354" s="483"/>
      <c r="J354" s="483"/>
      <c r="K354" s="684"/>
      <c r="L354" s="690">
        <v>12</v>
      </c>
      <c r="M354" s="2267">
        <v>2015</v>
      </c>
      <c r="N354" s="2268"/>
      <c r="O354" s="2264">
        <v>2095</v>
      </c>
      <c r="P354" s="2265">
        <v>1600</v>
      </c>
      <c r="Q354" s="2266"/>
      <c r="R354" s="1752" t="str">
        <f>IF(U$350=4,IF(U$353=2,IF(U$355=2,AC354,IF(U$355=1,AB354,"")),IF(U$353=1,IF(U$355=2,O354,IF(U$355=1,M354,"")),"")),"")</f>
        <v/>
      </c>
      <c r="S354" s="1638"/>
      <c r="T354" s="1639"/>
      <c r="U354" s="543"/>
      <c r="W354" s="69"/>
      <c r="X354" s="69"/>
      <c r="Y354" s="2269"/>
      <c r="Z354" s="2269"/>
      <c r="AB354" s="37">
        <f t="shared" si="0"/>
        <v>2215</v>
      </c>
      <c r="AC354" s="37">
        <f t="shared" si="1"/>
        <v>2305</v>
      </c>
      <c r="AM354" s="267"/>
      <c r="AN354" s="267"/>
      <c r="AO354" s="267"/>
      <c r="AP354" s="267"/>
      <c r="AQ354" s="267"/>
    </row>
    <row r="355" spans="2:43" ht="18" customHeight="1" x14ac:dyDescent="0.25">
      <c r="B355" s="150"/>
      <c r="C355" s="486"/>
      <c r="D355" s="451" t="s">
        <v>611</v>
      </c>
      <c r="E355" s="61"/>
      <c r="F355" s="62"/>
      <c r="G355" s="483" t="s">
        <v>612</v>
      </c>
      <c r="H355" s="483"/>
      <c r="I355" s="483"/>
      <c r="J355" s="483"/>
      <c r="K355" s="684"/>
      <c r="L355" s="690">
        <v>13</v>
      </c>
      <c r="M355" s="2267">
        <v>2200</v>
      </c>
      <c r="N355" s="2268"/>
      <c r="O355" s="2264">
        <v>2295</v>
      </c>
      <c r="P355" s="2265">
        <v>1745</v>
      </c>
      <c r="Q355" s="2266"/>
      <c r="R355" s="1752" t="str">
        <f>IF(U$350=5,IF(U$353=2,IF(U$355=2,AC355,IF(U$355=1,AB355,"")),IF(U$353=1,IF(U$355=2,O355,IF(U$355=1,M355,"")),"")),"")</f>
        <v/>
      </c>
      <c r="S355" s="1638"/>
      <c r="T355" s="1639"/>
      <c r="U355" s="543">
        <v>0</v>
      </c>
      <c r="W355" s="69"/>
      <c r="X355" s="69"/>
      <c r="Y355" s="2269"/>
      <c r="Z355" s="2269"/>
      <c r="AB355" s="37">
        <f t="shared" si="0"/>
        <v>2420</v>
      </c>
      <c r="AC355" s="37">
        <f t="shared" si="1"/>
        <v>2525</v>
      </c>
      <c r="AM355" s="267"/>
      <c r="AN355" s="267"/>
      <c r="AO355" s="267"/>
      <c r="AP355" s="267"/>
      <c r="AQ355" s="267"/>
    </row>
    <row r="356" spans="2:43" ht="18" customHeight="1" x14ac:dyDescent="0.25">
      <c r="B356" s="150"/>
      <c r="C356" s="486"/>
      <c r="D356" s="451"/>
      <c r="E356" s="61"/>
      <c r="F356" s="62"/>
      <c r="G356" s="483"/>
      <c r="H356" s="483"/>
      <c r="I356" s="483"/>
      <c r="J356" s="483"/>
      <c r="K356" s="684"/>
      <c r="L356" s="690">
        <v>15</v>
      </c>
      <c r="M356" s="2267">
        <v>2560</v>
      </c>
      <c r="N356" s="2268"/>
      <c r="O356" s="2264">
        <v>2660</v>
      </c>
      <c r="P356" s="2265">
        <v>2025</v>
      </c>
      <c r="Q356" s="2266"/>
      <c r="R356" s="1752" t="str">
        <f>IF(U$350=6,IF(U$353=2,IF(U$355=2,AC356,IF(U$355=1,AB356,"")),IF(U$353=1,IF(U$355=2,O356,IF(U$355=1,M356,"")),"")),"")</f>
        <v/>
      </c>
      <c r="S356" s="1638"/>
      <c r="T356" s="1639"/>
      <c r="U356" s="543"/>
      <c r="W356" s="69"/>
      <c r="X356" s="69"/>
      <c r="Y356" s="2269"/>
      <c r="Z356" s="2269"/>
      <c r="AB356" s="37">
        <f t="shared" si="0"/>
        <v>2815</v>
      </c>
      <c r="AC356" s="37">
        <f t="shared" si="1"/>
        <v>2925</v>
      </c>
      <c r="AM356" s="267"/>
      <c r="AN356" s="267"/>
      <c r="AO356" s="267"/>
      <c r="AP356" s="267"/>
      <c r="AQ356" s="267"/>
    </row>
    <row r="357" spans="2:43" ht="18" customHeight="1" x14ac:dyDescent="0.25">
      <c r="B357" s="150"/>
      <c r="C357" s="486"/>
      <c r="D357" s="451"/>
      <c r="E357" s="61"/>
      <c r="F357" s="62"/>
      <c r="G357" s="483"/>
      <c r="H357" s="483"/>
      <c r="I357" s="483"/>
      <c r="J357" s="483"/>
      <c r="K357" s="685"/>
      <c r="L357" s="690">
        <v>16</v>
      </c>
      <c r="M357" s="2267">
        <v>2765</v>
      </c>
      <c r="N357" s="2268"/>
      <c r="O357" s="2264">
        <v>2890</v>
      </c>
      <c r="P357" s="2265">
        <v>2330</v>
      </c>
      <c r="Q357" s="2266"/>
      <c r="R357" s="1752" t="str">
        <f>IF(U$350=7,IF(U$353=2,IF(U$355=2,AC357,IF(U$355=1,AB357,"")),IF(U$353=1,IF(U$355=2,O357,IF(U$355=1,M357,"")),"")),"")</f>
        <v/>
      </c>
      <c r="S357" s="1638"/>
      <c r="T357" s="1639"/>
      <c r="U357" s="543"/>
      <c r="W357" s="69"/>
      <c r="X357" s="69"/>
      <c r="Y357" s="2269"/>
      <c r="Z357" s="2269"/>
      <c r="AB357" s="37">
        <f t="shared" si="0"/>
        <v>3040</v>
      </c>
      <c r="AC357" s="37">
        <f t="shared" si="1"/>
        <v>3180</v>
      </c>
      <c r="AM357" s="267"/>
      <c r="AN357" s="267"/>
      <c r="AO357" s="267"/>
      <c r="AP357" s="267"/>
      <c r="AQ357" s="267"/>
    </row>
    <row r="358" spans="2:43" ht="18" customHeight="1" x14ac:dyDescent="0.25">
      <c r="B358" s="150"/>
      <c r="C358" s="486"/>
      <c r="D358" s="451"/>
      <c r="E358" s="61"/>
      <c r="F358" s="62"/>
      <c r="G358" s="483"/>
      <c r="H358" s="483"/>
      <c r="I358" s="483"/>
      <c r="J358" s="483"/>
      <c r="K358" s="18"/>
      <c r="L358" s="691"/>
      <c r="M358" s="495"/>
      <c r="N358" s="496"/>
      <c r="O358" s="564"/>
      <c r="P358" s="565"/>
      <c r="Q358" s="497"/>
      <c r="R358" s="102"/>
      <c r="S358" s="225"/>
      <c r="T358" s="623"/>
      <c r="U358" s="543"/>
      <c r="W358" s="69"/>
      <c r="X358" s="69"/>
      <c r="Y358" s="2269"/>
      <c r="Z358" s="2269"/>
      <c r="AB358" s="37"/>
      <c r="AC358" s="37"/>
      <c r="AM358" s="267"/>
      <c r="AN358" s="267"/>
      <c r="AO358" s="267"/>
      <c r="AP358" s="267"/>
      <c r="AQ358" s="267"/>
    </row>
    <row r="359" spans="2:43" ht="18" customHeight="1" x14ac:dyDescent="0.25">
      <c r="B359" s="150"/>
      <c r="C359" s="486"/>
      <c r="D359" s="487" t="s">
        <v>615</v>
      </c>
      <c r="E359" s="61"/>
      <c r="F359" s="62"/>
      <c r="G359" s="483"/>
      <c r="H359" s="483"/>
      <c r="I359" s="483"/>
      <c r="J359" s="483"/>
      <c r="K359" s="669"/>
      <c r="L359" s="690">
        <v>7</v>
      </c>
      <c r="M359" s="2267">
        <v>1575</v>
      </c>
      <c r="N359" s="2268"/>
      <c r="O359" s="2264">
        <v>1625</v>
      </c>
      <c r="P359" s="2265"/>
      <c r="Q359" s="2266"/>
      <c r="R359" s="1752" t="str">
        <f>IF(U$359=1,IF(U$361=2,IF(U$363=2,AC359,IF(U$363=1,AB359,"")),IF(U$361=1,IF(U$363=2,O359,IF(U$363=1,M359,"")),"")),"")</f>
        <v/>
      </c>
      <c r="S359" s="1638"/>
      <c r="T359" s="1639"/>
      <c r="U359" s="543">
        <v>0</v>
      </c>
      <c r="W359" s="69"/>
      <c r="X359" s="69"/>
      <c r="Y359" s="2269"/>
      <c r="Z359" s="2269"/>
      <c r="AB359" s="37">
        <f t="shared" ref="AB359:AB365" si="2">MROUND(M359*1.1,5)</f>
        <v>1735</v>
      </c>
      <c r="AC359" s="37">
        <f t="shared" ref="AC359:AC365" si="3">MROUND(O359*1.1,5)</f>
        <v>1790</v>
      </c>
      <c r="AM359" s="267"/>
      <c r="AN359" s="267"/>
      <c r="AO359" s="267"/>
      <c r="AP359" s="267"/>
      <c r="AQ359" s="267"/>
    </row>
    <row r="360" spans="2:43" ht="18" customHeight="1" x14ac:dyDescent="0.25">
      <c r="B360" s="150"/>
      <c r="C360" s="486"/>
      <c r="D360" s="451" t="s">
        <v>56</v>
      </c>
      <c r="E360" s="61"/>
      <c r="F360" s="62"/>
      <c r="G360" s="483"/>
      <c r="H360" s="483"/>
      <c r="I360" s="483"/>
      <c r="J360" s="483"/>
      <c r="K360" s="684"/>
      <c r="L360" s="690">
        <v>9</v>
      </c>
      <c r="M360" s="2267">
        <v>1905</v>
      </c>
      <c r="N360" s="2268"/>
      <c r="O360" s="2264">
        <v>1975</v>
      </c>
      <c r="P360" s="2265">
        <v>1190</v>
      </c>
      <c r="Q360" s="2266"/>
      <c r="R360" s="1752" t="str">
        <f>IF(U$359=2,IF(U$361=2,IF(U$363=2,AC360,IF(U$363=1,AB360,"")),IF(U$361=1,IF(U$363=2,O360,IF(U$363=1,M360,"")),"")),"")</f>
        <v/>
      </c>
      <c r="S360" s="1638"/>
      <c r="T360" s="1639"/>
      <c r="U360" s="543"/>
      <c r="W360" s="69"/>
      <c r="X360" s="69"/>
      <c r="Y360" s="2269"/>
      <c r="Z360" s="2269"/>
      <c r="AB360" s="37">
        <f t="shared" si="2"/>
        <v>2095</v>
      </c>
      <c r="AC360" s="37">
        <f t="shared" si="3"/>
        <v>2175</v>
      </c>
      <c r="AM360" s="267"/>
      <c r="AN360" s="267"/>
      <c r="AO360" s="267"/>
      <c r="AP360" s="267"/>
      <c r="AQ360" s="267"/>
    </row>
    <row r="361" spans="2:43" ht="18" customHeight="1" x14ac:dyDescent="0.25">
      <c r="B361" s="150"/>
      <c r="C361" s="486"/>
      <c r="D361" s="451" t="s">
        <v>753</v>
      </c>
      <c r="E361" s="61"/>
      <c r="F361" s="62"/>
      <c r="G361" s="483" t="s">
        <v>700</v>
      </c>
      <c r="H361" s="483"/>
      <c r="I361" s="483"/>
      <c r="J361" s="483"/>
      <c r="K361" s="684"/>
      <c r="L361" s="690">
        <v>10</v>
      </c>
      <c r="M361" s="2267">
        <v>2095</v>
      </c>
      <c r="N361" s="2268"/>
      <c r="O361" s="2264">
        <v>2165</v>
      </c>
      <c r="P361" s="2265">
        <v>1330</v>
      </c>
      <c r="Q361" s="2266"/>
      <c r="R361" s="1752" t="str">
        <f>IF(U$359=3,IF(U$361=2,IF(U$363=2,AC361,IF(U$363=1,AB361,"")),IF(U$361=1,IF(U$363=2,O361,IF(U$363=1,M361,"")),"")),"")</f>
        <v/>
      </c>
      <c r="S361" s="1638"/>
      <c r="T361" s="1639"/>
      <c r="U361" s="543">
        <v>0</v>
      </c>
      <c r="W361" s="69"/>
      <c r="X361" s="69"/>
      <c r="Y361" s="2269"/>
      <c r="Z361" s="2269"/>
      <c r="AB361" s="37">
        <f t="shared" si="2"/>
        <v>2305</v>
      </c>
      <c r="AC361" s="37">
        <f t="shared" si="3"/>
        <v>2380</v>
      </c>
      <c r="AM361" s="267"/>
      <c r="AN361" s="267"/>
      <c r="AO361" s="267"/>
      <c r="AP361" s="267"/>
      <c r="AQ361" s="267"/>
    </row>
    <row r="362" spans="2:43" ht="18" customHeight="1" x14ac:dyDescent="0.25">
      <c r="B362" s="150"/>
      <c r="C362" s="486"/>
      <c r="D362" s="451" t="s">
        <v>610</v>
      </c>
      <c r="E362" s="61"/>
      <c r="F362" s="62"/>
      <c r="G362" s="483"/>
      <c r="H362" s="483"/>
      <c r="I362" s="483"/>
      <c r="J362" s="483"/>
      <c r="K362" s="684"/>
      <c r="L362" s="690">
        <v>12</v>
      </c>
      <c r="M362" s="2267">
        <v>2425</v>
      </c>
      <c r="N362" s="2268"/>
      <c r="O362" s="2264">
        <v>2520</v>
      </c>
      <c r="P362" s="2265">
        <v>1600</v>
      </c>
      <c r="Q362" s="2266"/>
      <c r="R362" s="1752" t="str">
        <f>IF(U$359=4,IF(U$361=2,IF(U$363=2,AC362,IF(U$363=1,AB362,"")),IF(U$361=1,IF(U$363=2,O362,IF(U$363=1,M362,"")),"")),"")</f>
        <v/>
      </c>
      <c r="S362" s="1638"/>
      <c r="T362" s="1639"/>
      <c r="U362" s="543"/>
      <c r="W362" s="69"/>
      <c r="X362" s="69"/>
      <c r="Y362" s="2269"/>
      <c r="Z362" s="2269"/>
      <c r="AB362" s="37">
        <f t="shared" si="2"/>
        <v>2670</v>
      </c>
      <c r="AC362" s="37">
        <f t="shared" si="3"/>
        <v>2770</v>
      </c>
      <c r="AM362" s="267"/>
      <c r="AN362" s="267"/>
      <c r="AO362" s="267"/>
      <c r="AP362" s="267"/>
      <c r="AQ362" s="267"/>
    </row>
    <row r="363" spans="2:43" ht="18" customHeight="1" x14ac:dyDescent="0.25">
      <c r="B363" s="150"/>
      <c r="C363" s="486"/>
      <c r="D363" s="451" t="s">
        <v>611</v>
      </c>
      <c r="E363" s="61"/>
      <c r="F363" s="62"/>
      <c r="G363" s="483" t="s">
        <v>612</v>
      </c>
      <c r="H363" s="483"/>
      <c r="I363" s="483"/>
      <c r="J363" s="483"/>
      <c r="K363" s="684"/>
      <c r="L363" s="690">
        <v>13</v>
      </c>
      <c r="M363" s="2267">
        <v>2615</v>
      </c>
      <c r="N363" s="2268"/>
      <c r="O363" s="2264">
        <v>2695</v>
      </c>
      <c r="P363" s="2265">
        <v>1745</v>
      </c>
      <c r="Q363" s="2266"/>
      <c r="R363" s="1752" t="str">
        <f>IF(U$359=5,IF(U$361=2,IF(U$363=2,AC363,IF(U$363=1,AB363,"")),IF(U$361=1,IF(U$363=2,O363,IF(U$363=1,M363,"")),"")),"")</f>
        <v/>
      </c>
      <c r="S363" s="1638"/>
      <c r="T363" s="1639"/>
      <c r="U363" s="543">
        <v>0</v>
      </c>
      <c r="W363" s="69"/>
      <c r="X363" s="69"/>
      <c r="Y363" s="2269"/>
      <c r="Z363" s="2269"/>
      <c r="AB363" s="37">
        <f t="shared" si="2"/>
        <v>2875</v>
      </c>
      <c r="AC363" s="37">
        <f t="shared" si="3"/>
        <v>2965</v>
      </c>
      <c r="AM363" s="267"/>
      <c r="AN363" s="267"/>
      <c r="AO363" s="267"/>
      <c r="AP363" s="267"/>
      <c r="AQ363" s="267"/>
    </row>
    <row r="364" spans="2:43" ht="18" customHeight="1" x14ac:dyDescent="0.25">
      <c r="B364" s="150"/>
      <c r="C364" s="486"/>
      <c r="D364" s="451"/>
      <c r="E364" s="61"/>
      <c r="F364" s="62"/>
      <c r="G364" s="483"/>
      <c r="H364" s="483"/>
      <c r="I364" s="483"/>
      <c r="J364" s="483"/>
      <c r="K364" s="684"/>
      <c r="L364" s="690">
        <v>15</v>
      </c>
      <c r="M364" s="2267">
        <v>2970</v>
      </c>
      <c r="N364" s="2268"/>
      <c r="O364" s="2264">
        <v>3075</v>
      </c>
      <c r="P364" s="2265">
        <v>2025</v>
      </c>
      <c r="Q364" s="2266"/>
      <c r="R364" s="1752" t="str">
        <f>IF(U$359=6,IF(U$361=2,IF(U$363=2,AC364,IF(U$363=1,AB364,"")),IF(U$361=1,IF(U$363=2,O364,IF(U$363=1,M364,"")),"")),"")</f>
        <v/>
      </c>
      <c r="S364" s="1638"/>
      <c r="T364" s="1639"/>
      <c r="U364" s="543"/>
      <c r="W364" s="69"/>
      <c r="X364" s="69"/>
      <c r="Y364" s="2269"/>
      <c r="Z364" s="2269"/>
      <c r="AB364" s="37">
        <f t="shared" si="2"/>
        <v>3265</v>
      </c>
      <c r="AC364" s="37">
        <f t="shared" si="3"/>
        <v>3385</v>
      </c>
      <c r="AM364" s="267"/>
      <c r="AN364" s="267"/>
      <c r="AO364" s="267"/>
      <c r="AP364" s="267"/>
      <c r="AQ364" s="267"/>
    </row>
    <row r="365" spans="2:43" ht="18" customHeight="1" x14ac:dyDescent="0.25">
      <c r="B365" s="150"/>
      <c r="C365" s="486"/>
      <c r="D365" s="451"/>
      <c r="E365" s="61"/>
      <c r="F365" s="61"/>
      <c r="G365" s="482"/>
      <c r="H365" s="482"/>
      <c r="I365" s="482"/>
      <c r="J365" s="482"/>
      <c r="K365" s="727"/>
      <c r="L365" s="728">
        <v>16</v>
      </c>
      <c r="M365" s="2283">
        <v>3185</v>
      </c>
      <c r="N365" s="2284"/>
      <c r="O365" s="2285">
        <v>3300</v>
      </c>
      <c r="P365" s="2286">
        <v>2330</v>
      </c>
      <c r="Q365" s="2287"/>
      <c r="R365" s="1752" t="str">
        <f>IF(U$359=7,IF(U$361=2,IF(U$363=2,AC365,IF(U$363=1,AB365,"")),IF(U$361=1,IF(U$363=2,O365,IF(U$363=1,M365,"")),"")),"")</f>
        <v/>
      </c>
      <c r="S365" s="1638"/>
      <c r="T365" s="1639"/>
      <c r="U365" s="543"/>
      <c r="W365" s="69"/>
      <c r="X365" s="69"/>
      <c r="Y365" s="2269"/>
      <c r="Z365" s="2269"/>
      <c r="AB365" s="37">
        <f t="shared" si="2"/>
        <v>3505</v>
      </c>
      <c r="AC365" s="37">
        <f t="shared" si="3"/>
        <v>3630</v>
      </c>
      <c r="AM365" s="267"/>
      <c r="AN365" s="267"/>
      <c r="AO365" s="267"/>
      <c r="AP365" s="267"/>
      <c r="AQ365" s="267"/>
    </row>
    <row r="366" spans="2:43" ht="6.6" customHeight="1" x14ac:dyDescent="0.25">
      <c r="B366" s="150"/>
      <c r="C366" s="63"/>
      <c r="D366" s="45"/>
      <c r="E366" s="12"/>
      <c r="F366" s="12"/>
      <c r="G366" s="12"/>
      <c r="H366" s="12"/>
      <c r="I366" s="12"/>
      <c r="J366" s="12"/>
      <c r="L366" s="869"/>
      <c r="M366" s="417"/>
      <c r="O366" s="181"/>
      <c r="P366" s="151"/>
      <c r="Q366" s="151"/>
      <c r="R366" s="181"/>
      <c r="S366" s="182"/>
      <c r="T366" s="182"/>
      <c r="U366" s="543"/>
      <c r="W366" s="69"/>
      <c r="X366" s="69"/>
      <c r="AM366" s="267"/>
      <c r="AN366" s="267"/>
      <c r="AO366" s="267"/>
      <c r="AP366" s="267"/>
      <c r="AQ366" s="267"/>
    </row>
    <row r="367" spans="2:43" ht="6.6" customHeight="1" x14ac:dyDescent="0.25">
      <c r="B367" s="150"/>
      <c r="C367" s="63"/>
      <c r="D367" s="45"/>
      <c r="E367" s="12"/>
      <c r="F367" s="12"/>
      <c r="G367" s="12"/>
      <c r="H367" s="12"/>
      <c r="I367" s="12"/>
      <c r="J367" s="12"/>
      <c r="L367" s="869"/>
      <c r="M367" s="417"/>
      <c r="O367" s="181"/>
      <c r="P367" s="151"/>
      <c r="Q367" s="151"/>
      <c r="R367" s="181"/>
      <c r="S367" s="182"/>
      <c r="T367" s="182"/>
      <c r="U367" s="543"/>
      <c r="W367" s="69"/>
      <c r="X367" s="69"/>
      <c r="AM367" s="267"/>
      <c r="AN367" s="267"/>
      <c r="AO367" s="267"/>
      <c r="AP367" s="267"/>
      <c r="AQ367" s="267"/>
    </row>
    <row r="368" spans="2:43" ht="6.6" customHeight="1" x14ac:dyDescent="0.25">
      <c r="B368" s="150"/>
      <c r="C368" s="49"/>
      <c r="D368" s="49"/>
      <c r="E368" s="510"/>
      <c r="F368" s="49"/>
      <c r="G368" s="49"/>
      <c r="H368" s="49"/>
      <c r="I368" s="49"/>
      <c r="J368" s="49"/>
      <c r="K368" s="49"/>
      <c r="L368" s="49"/>
      <c r="M368" s="49"/>
      <c r="N368" s="49"/>
      <c r="O368" s="511"/>
      <c r="P368" s="511"/>
      <c r="Q368" s="511"/>
      <c r="R368" s="49"/>
      <c r="S368" s="49"/>
      <c r="T368" s="49"/>
      <c r="U368" s="543"/>
      <c r="W368" s="69"/>
      <c r="X368" s="69"/>
      <c r="AM368" s="267"/>
      <c r="AN368" s="267"/>
      <c r="AO368" s="267"/>
      <c r="AP368" s="267"/>
      <c r="AQ368" s="267"/>
    </row>
    <row r="369" spans="2:43" x14ac:dyDescent="0.25">
      <c r="B369" s="150"/>
      <c r="C369" s="26" t="s">
        <v>766</v>
      </c>
      <c r="D369" s="27"/>
      <c r="E369" s="27"/>
      <c r="F369" s="27"/>
      <c r="G369" s="27"/>
      <c r="H369" s="27"/>
      <c r="I369" s="27"/>
      <c r="J369" s="27"/>
      <c r="K369" s="27"/>
      <c r="L369" s="27"/>
      <c r="M369" s="27"/>
      <c r="N369" s="27"/>
      <c r="O369" s="57"/>
      <c r="P369" s="57"/>
      <c r="Q369" s="57"/>
      <c r="R369" s="54"/>
      <c r="S369" s="54"/>
      <c r="T369" s="54"/>
      <c r="U369" s="543"/>
      <c r="W369" s="69"/>
      <c r="X369" s="69"/>
      <c r="AM369" s="267"/>
      <c r="AN369" s="267"/>
      <c r="AO369" s="267"/>
      <c r="AP369" s="267"/>
      <c r="AQ369" s="267"/>
    </row>
    <row r="370" spans="2:43" s="568" customFormat="1" ht="6.6" customHeight="1" x14ac:dyDescent="0.25">
      <c r="B370" s="697"/>
      <c r="C370" s="1044"/>
      <c r="O370" s="93"/>
      <c r="P370" s="93"/>
      <c r="Q370" s="93"/>
      <c r="R370" s="94"/>
      <c r="S370" s="94"/>
      <c r="T370" s="94"/>
      <c r="U370" s="597"/>
      <c r="W370" s="569"/>
      <c r="X370" s="569"/>
      <c r="AB370" s="569"/>
      <c r="AM370" s="699"/>
      <c r="AN370" s="699"/>
      <c r="AO370" s="699"/>
      <c r="AP370" s="699"/>
      <c r="AQ370" s="699"/>
    </row>
    <row r="371" spans="2:43" ht="18" customHeight="1" x14ac:dyDescent="0.25">
      <c r="B371" s="150"/>
      <c r="C371" s="829"/>
      <c r="D371" s="830" t="s">
        <v>810</v>
      </c>
      <c r="E371" s="831"/>
      <c r="F371" s="831"/>
      <c r="G371" s="831"/>
      <c r="H371" s="831"/>
      <c r="I371" s="831"/>
      <c r="J371" s="831"/>
      <c r="K371" s="832"/>
      <c r="L371" s="832"/>
      <c r="M371" s="833"/>
      <c r="N371" s="832"/>
      <c r="O371" s="2065"/>
      <c r="P371" s="2066"/>
      <c r="Q371" s="2066"/>
      <c r="R371" s="2065"/>
      <c r="S371" s="2067"/>
      <c r="T371" s="2068"/>
      <c r="U371" s="543">
        <v>0</v>
      </c>
      <c r="W371" s="69"/>
      <c r="X371" s="69"/>
      <c r="AM371" s="267"/>
      <c r="AN371" s="267"/>
      <c r="AO371" s="267"/>
      <c r="AP371" s="267"/>
      <c r="AQ371" s="267"/>
    </row>
    <row r="372" spans="2:43" ht="18" customHeight="1" x14ac:dyDescent="0.25">
      <c r="B372" s="150"/>
      <c r="C372" s="834"/>
      <c r="D372" s="835" t="s">
        <v>279</v>
      </c>
      <c r="E372" s="836"/>
      <c r="F372" s="836"/>
      <c r="G372" s="836"/>
      <c r="H372" s="836"/>
      <c r="I372" s="836"/>
      <c r="J372" s="836"/>
      <c r="K372" s="837"/>
      <c r="L372" s="838"/>
      <c r="M372" s="837"/>
      <c r="N372" s="837"/>
      <c r="O372" s="2062">
        <v>760</v>
      </c>
      <c r="P372" s="2063"/>
      <c r="Q372" s="2064"/>
      <c r="R372" s="2062" t="str">
        <f>IF(U372=TRUE,O372,"")</f>
        <v/>
      </c>
      <c r="S372" s="1863"/>
      <c r="T372" s="1864"/>
      <c r="U372" s="543" t="b">
        <v>0</v>
      </c>
      <c r="W372" s="69"/>
      <c r="X372" s="69"/>
      <c r="Z372" s="37"/>
      <c r="AM372" s="267"/>
      <c r="AN372" s="267"/>
      <c r="AO372" s="267"/>
      <c r="AP372" s="267"/>
      <c r="AQ372" s="267"/>
    </row>
    <row r="373" spans="2:43" ht="18" customHeight="1" x14ac:dyDescent="0.25">
      <c r="B373" s="150"/>
      <c r="C373" s="834"/>
      <c r="D373" s="835" t="s">
        <v>280</v>
      </c>
      <c r="E373" s="836"/>
      <c r="F373" s="836"/>
      <c r="G373" s="836"/>
      <c r="H373" s="836"/>
      <c r="I373" s="836"/>
      <c r="J373" s="836"/>
      <c r="K373" s="837"/>
      <c r="L373" s="838"/>
      <c r="M373" s="837"/>
      <c r="N373" s="837"/>
      <c r="O373" s="2062">
        <v>1110</v>
      </c>
      <c r="P373" s="2063"/>
      <c r="Q373" s="2064"/>
      <c r="R373" s="2062" t="str">
        <f>IF(U373=TRUE,O373,"")</f>
        <v/>
      </c>
      <c r="S373" s="1863"/>
      <c r="T373" s="1864"/>
      <c r="U373" s="543" t="b">
        <v>0</v>
      </c>
      <c r="W373" s="69"/>
      <c r="X373" s="69"/>
      <c r="Z373" s="37"/>
      <c r="AM373" s="267"/>
      <c r="AN373" s="267"/>
      <c r="AO373" s="267"/>
      <c r="AP373" s="267"/>
      <c r="AQ373" s="267"/>
    </row>
    <row r="374" spans="2:43" ht="18" customHeight="1" x14ac:dyDescent="0.25">
      <c r="B374" s="150"/>
      <c r="C374" s="959"/>
      <c r="D374" s="966" t="s">
        <v>703</v>
      </c>
      <c r="E374" s="960"/>
      <c r="F374" s="966" t="s">
        <v>707</v>
      </c>
      <c r="G374" s="960"/>
      <c r="H374" s="960"/>
      <c r="I374" s="960"/>
      <c r="J374" s="960"/>
      <c r="K374" s="885" t="s">
        <v>777</v>
      </c>
      <c r="L374" s="885" t="s">
        <v>29</v>
      </c>
      <c r="M374" s="888"/>
      <c r="N374" s="888"/>
      <c r="O374" s="1840"/>
      <c r="P374" s="2079"/>
      <c r="Q374" s="2079"/>
      <c r="R374" s="1840"/>
      <c r="S374" s="2080"/>
      <c r="T374" s="2081"/>
      <c r="U374" s="543" t="b">
        <v>0</v>
      </c>
      <c r="W374" s="69"/>
      <c r="X374" s="69"/>
      <c r="Z374" s="526"/>
      <c r="AM374" s="267"/>
      <c r="AN374" s="267"/>
      <c r="AO374" s="267"/>
      <c r="AP374" s="267"/>
      <c r="AQ374" s="267"/>
    </row>
    <row r="375" spans="2:43" ht="18" customHeight="1" x14ac:dyDescent="0.25">
      <c r="B375" s="150"/>
      <c r="C375" s="961"/>
      <c r="D375" s="968" t="s">
        <v>738</v>
      </c>
      <c r="E375" s="12"/>
      <c r="F375" s="83" t="s">
        <v>281</v>
      </c>
      <c r="G375" s="12"/>
      <c r="H375" s="12"/>
      <c r="I375" s="12"/>
      <c r="J375" s="12"/>
      <c r="K375" s="83" t="s">
        <v>778</v>
      </c>
      <c r="L375" s="83" t="s">
        <v>31</v>
      </c>
      <c r="O375" s="1599"/>
      <c r="P375" s="1946"/>
      <c r="Q375" s="1946"/>
      <c r="R375" s="1599"/>
      <c r="S375" s="1663"/>
      <c r="T375" s="1896"/>
      <c r="U375" s="543"/>
      <c r="W375" s="69"/>
      <c r="X375" s="69"/>
      <c r="Z375" s="526"/>
      <c r="AM375" s="267"/>
      <c r="AN375" s="267"/>
      <c r="AO375" s="267"/>
      <c r="AP375" s="267"/>
      <c r="AQ375" s="267"/>
    </row>
    <row r="376" spans="2:43" ht="18" customHeight="1" x14ac:dyDescent="0.25">
      <c r="B376" s="150"/>
      <c r="C376" s="963"/>
      <c r="D376" s="967" t="s">
        <v>705</v>
      </c>
      <c r="E376" s="969"/>
      <c r="F376" s="967" t="s">
        <v>57</v>
      </c>
      <c r="G376" s="969"/>
      <c r="H376" s="969"/>
      <c r="I376" s="969"/>
      <c r="J376" s="969"/>
      <c r="K376" s="538" t="s">
        <v>704</v>
      </c>
      <c r="L376" s="538" t="s">
        <v>55</v>
      </c>
      <c r="M376" s="964"/>
      <c r="N376" s="964"/>
      <c r="O376" s="1827"/>
      <c r="P376" s="2069"/>
      <c r="Q376" s="2069"/>
      <c r="R376" s="1827"/>
      <c r="S376" s="1828"/>
      <c r="T376" s="1829"/>
      <c r="U376" s="543"/>
      <c r="W376" s="69"/>
      <c r="X376" s="69"/>
      <c r="Z376" s="526"/>
      <c r="AM376" s="267"/>
      <c r="AN376" s="267"/>
      <c r="AO376" s="267"/>
      <c r="AP376" s="267"/>
      <c r="AQ376" s="267"/>
    </row>
    <row r="377" spans="2:43" ht="18" customHeight="1" x14ac:dyDescent="0.25">
      <c r="B377" s="150"/>
      <c r="C377" s="829"/>
      <c r="D377" s="830" t="s">
        <v>751</v>
      </c>
      <c r="E377" s="831"/>
      <c r="F377" s="831"/>
      <c r="G377" s="831"/>
      <c r="H377" s="831"/>
      <c r="I377" s="831"/>
      <c r="J377" s="831"/>
      <c r="K377" s="832"/>
      <c r="L377" s="832"/>
      <c r="M377" s="833"/>
      <c r="N377" s="832"/>
      <c r="O377" s="2065"/>
      <c r="P377" s="2066"/>
      <c r="Q377" s="2066"/>
      <c r="R377" s="2065"/>
      <c r="S377" s="2067"/>
      <c r="T377" s="2068"/>
      <c r="U377" s="543"/>
      <c r="W377" s="69"/>
      <c r="X377" s="69"/>
      <c r="AM377" s="267"/>
      <c r="AN377" s="267"/>
      <c r="AO377" s="267"/>
      <c r="AP377" s="267"/>
      <c r="AQ377" s="267"/>
    </row>
    <row r="378" spans="2:43" ht="18" customHeight="1" x14ac:dyDescent="0.25">
      <c r="B378" s="150"/>
      <c r="C378" s="834"/>
      <c r="D378" s="835" t="s">
        <v>279</v>
      </c>
      <c r="E378" s="836"/>
      <c r="F378" s="836"/>
      <c r="G378" s="836"/>
      <c r="H378" s="836"/>
      <c r="I378" s="836"/>
      <c r="J378" s="836"/>
      <c r="K378" s="837"/>
      <c r="L378" s="841"/>
      <c r="M378" s="841"/>
      <c r="N378" s="837"/>
      <c r="O378" s="2062">
        <v>1005</v>
      </c>
      <c r="P378" s="2063"/>
      <c r="Q378" s="2064"/>
      <c r="R378" s="2062" t="str">
        <f>IF(U378=TRUE,O378,"")</f>
        <v/>
      </c>
      <c r="S378" s="1863"/>
      <c r="T378" s="1864"/>
      <c r="U378" s="543" t="b">
        <v>0</v>
      </c>
      <c r="W378" s="69"/>
      <c r="X378" s="69"/>
      <c r="Z378" s="37"/>
      <c r="AM378" s="267"/>
      <c r="AN378" s="267"/>
      <c r="AO378" s="267"/>
      <c r="AP378" s="267"/>
      <c r="AQ378" s="267"/>
    </row>
    <row r="379" spans="2:43" ht="18" customHeight="1" x14ac:dyDescent="0.25">
      <c r="B379" s="150"/>
      <c r="C379" s="834"/>
      <c r="D379" s="835" t="s">
        <v>280</v>
      </c>
      <c r="E379" s="836"/>
      <c r="F379" s="836"/>
      <c r="G379" s="836"/>
      <c r="H379" s="836"/>
      <c r="I379" s="836"/>
      <c r="J379" s="836"/>
      <c r="K379" s="837"/>
      <c r="L379" s="838"/>
      <c r="M379" s="841"/>
      <c r="N379" s="837"/>
      <c r="O379" s="2062">
        <v>1360</v>
      </c>
      <c r="P379" s="2063"/>
      <c r="Q379" s="2064"/>
      <c r="R379" s="2062" t="str">
        <f>IF(U379=TRUE,O379,"")</f>
        <v/>
      </c>
      <c r="S379" s="1863"/>
      <c r="T379" s="1864"/>
      <c r="U379" s="543" t="b">
        <v>0</v>
      </c>
      <c r="W379" s="69"/>
      <c r="X379" s="69"/>
      <c r="Z379" s="37"/>
      <c r="AM379" s="267"/>
      <c r="AN379" s="267"/>
      <c r="AO379" s="267"/>
      <c r="AP379" s="267"/>
      <c r="AQ379" s="267"/>
    </row>
    <row r="380" spans="2:43" ht="18" customHeight="1" x14ac:dyDescent="0.25">
      <c r="B380" s="150"/>
      <c r="C380" s="959"/>
      <c r="D380" s="966" t="s">
        <v>58</v>
      </c>
      <c r="E380" s="885"/>
      <c r="F380" s="885" t="s">
        <v>57</v>
      </c>
      <c r="G380" s="885"/>
      <c r="H380" s="885"/>
      <c r="I380" s="885"/>
      <c r="J380" s="885"/>
      <c r="K380" s="885" t="s">
        <v>30</v>
      </c>
      <c r="L380" s="885" t="s">
        <v>31</v>
      </c>
      <c r="M380" s="885"/>
      <c r="N380" s="888"/>
      <c r="O380" s="1840"/>
      <c r="P380" s="1840"/>
      <c r="Q380" s="1840"/>
      <c r="R380" s="1840"/>
      <c r="S380" s="1840"/>
      <c r="T380" s="1841"/>
      <c r="U380" s="543">
        <v>0</v>
      </c>
      <c r="W380" s="69"/>
      <c r="X380" s="69"/>
      <c r="AM380" s="267"/>
      <c r="AN380" s="267"/>
      <c r="AO380" s="267"/>
      <c r="AP380" s="267"/>
      <c r="AQ380" s="267"/>
    </row>
    <row r="381" spans="2:43" ht="18" customHeight="1" x14ac:dyDescent="0.25">
      <c r="B381" s="150"/>
      <c r="C381" s="963"/>
      <c r="D381" s="967" t="s">
        <v>708</v>
      </c>
      <c r="E381" s="538"/>
      <c r="F381" s="538" t="s">
        <v>709</v>
      </c>
      <c r="G381" s="964"/>
      <c r="H381" s="538"/>
      <c r="I381" s="538"/>
      <c r="J381" s="964"/>
      <c r="K381" s="538" t="s">
        <v>27</v>
      </c>
      <c r="L381" s="538" t="s">
        <v>710</v>
      </c>
      <c r="M381" s="538"/>
      <c r="N381" s="538"/>
      <c r="O381" s="1827"/>
      <c r="P381" s="2069"/>
      <c r="Q381" s="2069"/>
      <c r="R381" s="1827"/>
      <c r="S381" s="1828"/>
      <c r="T381" s="1829"/>
      <c r="U381" s="543"/>
      <c r="W381" s="69"/>
      <c r="X381" s="69"/>
      <c r="AM381" s="267"/>
      <c r="AN381" s="267"/>
      <c r="AO381" s="267"/>
      <c r="AP381" s="267"/>
      <c r="AQ381" s="267"/>
    </row>
    <row r="382" spans="2:43" ht="18" customHeight="1" x14ac:dyDescent="0.25">
      <c r="B382" s="150"/>
      <c r="C382" s="829"/>
      <c r="D382" s="830" t="s">
        <v>811</v>
      </c>
      <c r="E382" s="831"/>
      <c r="F382" s="831"/>
      <c r="G382" s="831"/>
      <c r="H382" s="831"/>
      <c r="I382" s="831"/>
      <c r="J382" s="831"/>
      <c r="K382" s="832"/>
      <c r="L382" s="832"/>
      <c r="M382" s="833"/>
      <c r="N382" s="832"/>
      <c r="O382" s="2065"/>
      <c r="P382" s="2066"/>
      <c r="Q382" s="2066"/>
      <c r="R382" s="2065"/>
      <c r="S382" s="2067"/>
      <c r="T382" s="2068"/>
      <c r="U382" s="543"/>
      <c r="W382" s="69"/>
      <c r="X382" s="69"/>
      <c r="AM382" s="267"/>
      <c r="AN382" s="267"/>
      <c r="AO382" s="267"/>
      <c r="AP382" s="267"/>
      <c r="AQ382" s="267"/>
    </row>
    <row r="383" spans="2:43" ht="18" customHeight="1" x14ac:dyDescent="0.25">
      <c r="B383" s="150"/>
      <c r="C383" s="834"/>
      <c r="D383" s="835" t="s">
        <v>279</v>
      </c>
      <c r="E383" s="836"/>
      <c r="F383" s="836"/>
      <c r="G383" s="836"/>
      <c r="H383" s="836"/>
      <c r="I383" s="836"/>
      <c r="J383" s="836"/>
      <c r="K383" s="837"/>
      <c r="L383" s="841"/>
      <c r="M383" s="841"/>
      <c r="N383" s="837"/>
      <c r="O383" s="2062">
        <v>805</v>
      </c>
      <c r="P383" s="2063"/>
      <c r="Q383" s="2064"/>
      <c r="R383" s="2062" t="str">
        <f>IF(U383=TRUE,O383,"")</f>
        <v/>
      </c>
      <c r="S383" s="1863"/>
      <c r="T383" s="1864"/>
      <c r="U383" s="543" t="b">
        <v>0</v>
      </c>
      <c r="W383" s="69"/>
      <c r="X383" s="69"/>
      <c r="Z383" s="37"/>
      <c r="AM383" s="267"/>
      <c r="AN383" s="267"/>
      <c r="AO383" s="267"/>
      <c r="AP383" s="267"/>
      <c r="AQ383" s="267"/>
    </row>
    <row r="384" spans="2:43" ht="18" customHeight="1" x14ac:dyDescent="0.25">
      <c r="B384" s="150"/>
      <c r="C384" s="834"/>
      <c r="D384" s="835" t="s">
        <v>280</v>
      </c>
      <c r="E384" s="836"/>
      <c r="F384" s="836"/>
      <c r="G384" s="836"/>
      <c r="H384" s="836"/>
      <c r="I384" s="836"/>
      <c r="J384" s="836"/>
      <c r="K384" s="837"/>
      <c r="L384" s="838"/>
      <c r="M384" s="841"/>
      <c r="N384" s="837"/>
      <c r="O384" s="2062">
        <v>1165</v>
      </c>
      <c r="P384" s="2063"/>
      <c r="Q384" s="2064"/>
      <c r="R384" s="2062" t="str">
        <f>IF(U384=TRUE,O384,"")</f>
        <v/>
      </c>
      <c r="S384" s="1863"/>
      <c r="T384" s="1864"/>
      <c r="U384" s="543" t="b">
        <v>0</v>
      </c>
      <c r="W384" s="69"/>
      <c r="X384" s="69"/>
      <c r="Z384" s="37"/>
      <c r="AM384" s="267"/>
      <c r="AN384" s="267"/>
      <c r="AO384" s="267"/>
      <c r="AP384" s="267"/>
      <c r="AQ384" s="267"/>
    </row>
    <row r="385" spans="2:44" ht="18" customHeight="1" x14ac:dyDescent="0.25">
      <c r="B385" s="150"/>
      <c r="C385" s="834"/>
      <c r="D385" s="839" t="s">
        <v>713</v>
      </c>
      <c r="E385" s="840"/>
      <c r="F385" s="840"/>
      <c r="G385" s="840"/>
      <c r="H385" s="840"/>
      <c r="I385" s="840"/>
      <c r="J385" s="840"/>
      <c r="K385" s="840"/>
      <c r="L385" s="842"/>
      <c r="M385" s="837"/>
      <c r="N385" s="837"/>
      <c r="O385" s="1852"/>
      <c r="P385" s="2063"/>
      <c r="Q385" s="2063"/>
      <c r="R385" s="1852"/>
      <c r="S385" s="1863"/>
      <c r="T385" s="1864"/>
      <c r="U385" s="543">
        <v>0</v>
      </c>
      <c r="W385" s="69"/>
      <c r="X385" s="69"/>
      <c r="AM385" s="267"/>
      <c r="AN385" s="267"/>
      <c r="AO385" s="267"/>
      <c r="AP385" s="267"/>
      <c r="AQ385" s="267"/>
    </row>
    <row r="386" spans="2:44" ht="18" customHeight="1" x14ac:dyDescent="0.25">
      <c r="B386" s="150"/>
      <c r="C386" s="829"/>
      <c r="D386" s="830" t="s">
        <v>752</v>
      </c>
      <c r="E386" s="831"/>
      <c r="F386" s="831"/>
      <c r="G386" s="831"/>
      <c r="H386" s="831"/>
      <c r="I386" s="831"/>
      <c r="J386" s="831"/>
      <c r="K386" s="832"/>
      <c r="L386" s="832"/>
      <c r="M386" s="833"/>
      <c r="N386" s="832"/>
      <c r="O386" s="2065"/>
      <c r="P386" s="2066"/>
      <c r="Q386" s="2066"/>
      <c r="R386" s="2065"/>
      <c r="S386" s="2067"/>
      <c r="T386" s="2068"/>
      <c r="U386" s="543"/>
      <c r="W386" s="69"/>
      <c r="X386" s="69"/>
      <c r="AM386" s="262"/>
      <c r="AN386" s="262"/>
      <c r="AO386" s="262"/>
      <c r="AP386" s="262"/>
      <c r="AQ386" s="262"/>
    </row>
    <row r="387" spans="2:44" ht="18" customHeight="1" x14ac:dyDescent="0.25">
      <c r="B387" s="150"/>
      <c r="C387" s="834"/>
      <c r="D387" s="835" t="s">
        <v>279</v>
      </c>
      <c r="E387" s="836"/>
      <c r="F387" s="836"/>
      <c r="G387" s="836"/>
      <c r="H387" s="836"/>
      <c r="I387" s="836"/>
      <c r="J387" s="836"/>
      <c r="K387" s="837"/>
      <c r="L387" s="841"/>
      <c r="M387" s="841"/>
      <c r="N387" s="837"/>
      <c r="O387" s="2062">
        <v>1075</v>
      </c>
      <c r="P387" s="2063">
        <v>100</v>
      </c>
      <c r="Q387" s="2064"/>
      <c r="R387" s="2062" t="str">
        <f>IF(U387=TRUE,O387,"")</f>
        <v/>
      </c>
      <c r="S387" s="1863"/>
      <c r="T387" s="1864"/>
      <c r="U387" s="543" t="b">
        <v>0</v>
      </c>
      <c r="W387" s="69"/>
      <c r="X387" s="69"/>
      <c r="Z387" s="37"/>
      <c r="AM387" s="262"/>
      <c r="AN387" s="262"/>
      <c r="AO387" s="262"/>
      <c r="AP387" s="262"/>
      <c r="AQ387" s="262"/>
    </row>
    <row r="388" spans="2:44" ht="18" customHeight="1" x14ac:dyDescent="0.25">
      <c r="B388" s="150"/>
      <c r="C388" s="834"/>
      <c r="D388" s="835" t="s">
        <v>280</v>
      </c>
      <c r="E388" s="836"/>
      <c r="F388" s="836"/>
      <c r="G388" s="836"/>
      <c r="H388" s="836"/>
      <c r="I388" s="836"/>
      <c r="J388" s="837"/>
      <c r="K388" s="837"/>
      <c r="L388" s="838"/>
      <c r="M388" s="841"/>
      <c r="N388" s="965"/>
      <c r="O388" s="2082">
        <v>1430</v>
      </c>
      <c r="P388" s="2083"/>
      <c r="Q388" s="2083"/>
      <c r="R388" s="2082" t="str">
        <f>IF(U388=TRUE,O388,"")</f>
        <v/>
      </c>
      <c r="S388" s="2084"/>
      <c r="T388" s="2084"/>
      <c r="U388" s="543" t="b">
        <v>0</v>
      </c>
      <c r="W388" s="69"/>
      <c r="X388" s="69"/>
      <c r="Z388" s="37"/>
      <c r="AM388" s="262"/>
      <c r="AN388" s="262"/>
      <c r="AO388" s="262"/>
      <c r="AP388" s="262"/>
      <c r="AQ388" s="262"/>
    </row>
    <row r="389" spans="2:44" ht="18" customHeight="1" x14ac:dyDescent="0.25">
      <c r="B389" s="150"/>
      <c r="C389" s="1404"/>
      <c r="D389" s="1405" t="s">
        <v>1076</v>
      </c>
      <c r="E389" s="1406"/>
      <c r="F389" s="1407"/>
      <c r="G389" s="1408" t="s">
        <v>854</v>
      </c>
      <c r="H389" s="1407"/>
      <c r="I389" s="1406"/>
      <c r="J389" s="1409" t="s">
        <v>779</v>
      </c>
      <c r="K389" s="1422" t="s">
        <v>6530</v>
      </c>
      <c r="L389" s="1410"/>
      <c r="M389" s="1406"/>
      <c r="N389" s="1406"/>
      <c r="O389" s="2085"/>
      <c r="P389" s="2085"/>
      <c r="Q389" s="2085"/>
      <c r="R389" s="2085"/>
      <c r="S389" s="2085"/>
      <c r="T389" s="2086"/>
      <c r="U389" s="543">
        <v>0</v>
      </c>
      <c r="W389" s="69"/>
      <c r="X389" s="69"/>
      <c r="AM389" s="262"/>
      <c r="AN389" s="262"/>
      <c r="AO389" s="262"/>
      <c r="AP389" s="262"/>
      <c r="AQ389" s="262"/>
    </row>
    <row r="390" spans="2:44" ht="18" hidden="1" customHeight="1" x14ac:dyDescent="0.25">
      <c r="B390" s="150"/>
      <c r="C390" s="1411"/>
      <c r="D390" s="1412"/>
      <c r="E390" s="1413"/>
      <c r="F390" s="1413"/>
      <c r="G390" s="1413"/>
      <c r="H390" s="1413"/>
      <c r="I390" s="1413"/>
      <c r="J390" s="1413"/>
      <c r="K390" s="1414"/>
      <c r="L390" s="1414"/>
      <c r="M390" s="1415"/>
      <c r="N390" s="1414"/>
      <c r="O390" s="2042"/>
      <c r="P390" s="2042"/>
      <c r="Q390" s="2042"/>
      <c r="R390" s="2042"/>
      <c r="S390" s="2042"/>
      <c r="T390" s="2043"/>
      <c r="U390" s="543"/>
      <c r="W390" s="69"/>
      <c r="X390" s="69"/>
      <c r="AM390" s="262"/>
      <c r="AN390" s="262"/>
      <c r="AO390" s="262"/>
      <c r="AP390" s="262"/>
      <c r="AQ390" s="262"/>
    </row>
    <row r="391" spans="2:44" ht="18" customHeight="1" x14ac:dyDescent="0.25">
      <c r="B391" s="150"/>
      <c r="C391" s="525"/>
      <c r="D391" s="487" t="s">
        <v>1077</v>
      </c>
      <c r="E391" s="61"/>
      <c r="F391" s="61"/>
      <c r="G391" s="1416" t="s">
        <v>711</v>
      </c>
      <c r="H391" s="61"/>
      <c r="I391" s="61"/>
      <c r="J391" s="61" t="s">
        <v>869</v>
      </c>
      <c r="K391" s="61"/>
      <c r="L391" s="2290" t="s">
        <v>712</v>
      </c>
      <c r="M391" s="2290"/>
      <c r="N391" s="18"/>
      <c r="O391" s="1621"/>
      <c r="P391" s="1621"/>
      <c r="Q391" s="1621"/>
      <c r="R391" s="1621"/>
      <c r="S391" s="1621"/>
      <c r="T391" s="2135"/>
      <c r="U391" s="543">
        <v>0</v>
      </c>
      <c r="W391" s="69"/>
      <c r="X391" s="69"/>
      <c r="AM391" s="262"/>
      <c r="AN391" s="262"/>
      <c r="AO391" s="262"/>
      <c r="AP391" s="262"/>
      <c r="AQ391" s="262"/>
    </row>
    <row r="392" spans="2:44" ht="18" customHeight="1" x14ac:dyDescent="0.25">
      <c r="B392" s="150"/>
      <c r="C392" s="1417"/>
      <c r="D392" s="1418" t="s">
        <v>1078</v>
      </c>
      <c r="E392" s="1419"/>
      <c r="F392" s="1419"/>
      <c r="G392" s="1420" t="s">
        <v>711</v>
      </c>
      <c r="H392" s="1419"/>
      <c r="I392" s="1419"/>
      <c r="J392" s="1419" t="s">
        <v>869</v>
      </c>
      <c r="K392" s="1419"/>
      <c r="L392" s="2139"/>
      <c r="M392" s="2139"/>
      <c r="N392" s="1421"/>
      <c r="O392" s="2140"/>
      <c r="P392" s="2140"/>
      <c r="Q392" s="2140"/>
      <c r="R392" s="2140"/>
      <c r="S392" s="2140"/>
      <c r="T392" s="2141"/>
      <c r="U392" s="543">
        <v>0</v>
      </c>
      <c r="W392" s="69"/>
      <c r="X392" s="69"/>
      <c r="AM392" s="267"/>
      <c r="AN392" s="267"/>
      <c r="AO392" s="267"/>
      <c r="AP392" s="267"/>
      <c r="AQ392" s="267"/>
    </row>
    <row r="393" spans="2:44" ht="6.6" customHeight="1" x14ac:dyDescent="0.25">
      <c r="B393" s="150"/>
      <c r="C393" s="883"/>
      <c r="D393" s="884"/>
      <c r="E393" s="885"/>
      <c r="F393" s="885"/>
      <c r="G393" s="886"/>
      <c r="H393" s="885"/>
      <c r="I393" s="885"/>
      <c r="J393" s="885"/>
      <c r="K393" s="885"/>
      <c r="L393" s="887"/>
      <c r="M393" s="887"/>
      <c r="N393" s="888"/>
      <c r="O393" s="889"/>
      <c r="P393" s="889"/>
      <c r="Q393" s="889"/>
      <c r="R393" s="889"/>
      <c r="S393" s="889"/>
      <c r="T393" s="889"/>
      <c r="U393" s="543"/>
      <c r="W393" s="69"/>
      <c r="X393" s="69"/>
      <c r="AM393" s="267"/>
      <c r="AN393" s="267"/>
      <c r="AO393" s="267"/>
      <c r="AP393" s="267"/>
      <c r="AQ393" s="267"/>
    </row>
    <row r="394" spans="2:44" ht="18" customHeight="1" x14ac:dyDescent="0.25">
      <c r="B394" s="150"/>
      <c r="C394" s="788" t="s">
        <v>767</v>
      </c>
      <c r="D394" s="651"/>
      <c r="E394" s="651"/>
      <c r="F394" s="825"/>
      <c r="G394" s="825"/>
      <c r="H394" s="825"/>
      <c r="I394" s="825"/>
      <c r="J394" s="825"/>
      <c r="K394" s="826"/>
      <c r="L394" s="827"/>
      <c r="M394" s="827"/>
      <c r="N394" s="827"/>
      <c r="O394" s="827"/>
      <c r="P394" s="827"/>
      <c r="Q394" s="827"/>
      <c r="R394" s="827"/>
      <c r="S394" s="827"/>
      <c r="T394" s="828"/>
      <c r="U394" s="543">
        <v>1</v>
      </c>
      <c r="W394" s="69"/>
      <c r="X394" s="69"/>
      <c r="AM394" s="267"/>
      <c r="AN394" s="267"/>
      <c r="AO394" s="267"/>
      <c r="AP394" s="267"/>
      <c r="AQ394" s="267"/>
    </row>
    <row r="395" spans="2:44" s="568" customFormat="1" ht="18" customHeight="1" x14ac:dyDescent="0.25">
      <c r="B395" s="697"/>
      <c r="C395" s="843"/>
      <c r="D395" s="844" t="s">
        <v>822</v>
      </c>
      <c r="E395" s="702"/>
      <c r="F395" s="702"/>
      <c r="G395" s="702"/>
      <c r="H395" s="702"/>
      <c r="I395" s="702"/>
      <c r="J395" s="702"/>
      <c r="K395" s="703"/>
      <c r="L395" s="703"/>
      <c r="M395" s="845"/>
      <c r="N395" s="703"/>
      <c r="O395" s="846"/>
      <c r="P395" s="1903"/>
      <c r="Q395" s="1903"/>
      <c r="R395" s="1903"/>
      <c r="S395" s="1903"/>
      <c r="T395" s="1912"/>
      <c r="U395" s="597">
        <v>0</v>
      </c>
      <c r="W395" s="569"/>
      <c r="X395" s="569"/>
      <c r="AA395" s="569"/>
      <c r="AL395" s="699"/>
      <c r="AM395" s="699"/>
      <c r="AN395" s="699"/>
      <c r="AO395" s="699"/>
      <c r="AP395" s="699"/>
      <c r="AR395" s="570"/>
    </row>
    <row r="396" spans="2:44" s="568" customFormat="1" ht="18" customHeight="1" x14ac:dyDescent="0.25">
      <c r="B396" s="697"/>
      <c r="C396" s="847"/>
      <c r="D396" s="848"/>
      <c r="E396" s="849"/>
      <c r="F396" s="849"/>
      <c r="G396" s="849"/>
      <c r="H396" s="849"/>
      <c r="I396" s="849"/>
      <c r="J396" s="849"/>
      <c r="K396" s="850"/>
      <c r="L396" s="850"/>
      <c r="M396" s="851"/>
      <c r="N396" s="850"/>
      <c r="O396" s="852"/>
      <c r="P396" s="852"/>
      <c r="Q396" s="852"/>
      <c r="R396" s="852"/>
      <c r="S396" s="852"/>
      <c r="T396" s="853"/>
      <c r="U396" s="597">
        <v>0</v>
      </c>
      <c r="W396" s="569"/>
      <c r="X396" s="569"/>
      <c r="AA396" s="569"/>
      <c r="AL396" s="699"/>
      <c r="AM396" s="699"/>
      <c r="AN396" s="699"/>
      <c r="AO396" s="699"/>
      <c r="AP396" s="699"/>
      <c r="AR396" s="570"/>
    </row>
    <row r="397" spans="2:44" s="568" customFormat="1" ht="18" customHeight="1" x14ac:dyDescent="0.25">
      <c r="B397" s="697"/>
      <c r="C397" s="970"/>
      <c r="D397" s="971" t="s">
        <v>823</v>
      </c>
      <c r="E397" s="972"/>
      <c r="F397" s="972"/>
      <c r="G397" s="972"/>
      <c r="H397" s="972"/>
      <c r="I397" s="972"/>
      <c r="J397" s="972"/>
      <c r="K397" s="973"/>
      <c r="L397" s="973"/>
      <c r="M397" s="974" t="s">
        <v>739</v>
      </c>
      <c r="N397" s="859"/>
      <c r="O397" s="2136">
        <v>45</v>
      </c>
      <c r="P397" s="2137"/>
      <c r="Q397" s="2138"/>
      <c r="R397" s="2131">
        <f>N397*O397</f>
        <v>0</v>
      </c>
      <c r="S397" s="2131"/>
      <c r="T397" s="2131"/>
      <c r="U397" s="597">
        <v>0</v>
      </c>
      <c r="W397" s="569"/>
      <c r="X397" s="569"/>
      <c r="Z397" s="37"/>
      <c r="AA397" s="569"/>
      <c r="AL397" s="699"/>
      <c r="AM397" s="699"/>
      <c r="AN397" s="699"/>
      <c r="AO397" s="699"/>
      <c r="AP397" s="699"/>
      <c r="AR397" s="570"/>
    </row>
    <row r="398" spans="2:44" s="568" customFormat="1" ht="18" customHeight="1" x14ac:dyDescent="0.25">
      <c r="B398" s="697"/>
      <c r="C398" s="975"/>
      <c r="D398" s="848"/>
      <c r="E398" s="849"/>
      <c r="F398" s="849"/>
      <c r="G398" s="849"/>
      <c r="H398" s="849"/>
      <c r="I398" s="849"/>
      <c r="J398" s="849"/>
      <c r="K398" s="850"/>
      <c r="L398" s="850"/>
      <c r="M398" s="851"/>
      <c r="N398" s="860"/>
      <c r="O398" s="860"/>
      <c r="P398" s="2078"/>
      <c r="Q398" s="2078"/>
      <c r="R398" s="2078"/>
      <c r="S398" s="2078"/>
      <c r="T398" s="2132"/>
      <c r="U398" s="597">
        <v>0</v>
      </c>
      <c r="W398" s="569"/>
      <c r="X398" s="569"/>
      <c r="AA398" s="569"/>
      <c r="AL398" s="699"/>
      <c r="AM398" s="699"/>
      <c r="AN398" s="699"/>
      <c r="AO398" s="699"/>
      <c r="AP398" s="699"/>
      <c r="AR398" s="570"/>
    </row>
    <row r="399" spans="2:44" ht="60" customHeight="1" x14ac:dyDescent="0.25">
      <c r="B399" s="539"/>
      <c r="C399" s="534"/>
      <c r="D399" s="535"/>
      <c r="E399" s="83"/>
      <c r="F399" s="536"/>
      <c r="G399" s="83"/>
      <c r="H399" s="83"/>
      <c r="I399" s="83"/>
      <c r="J399" s="83"/>
      <c r="K399" s="83"/>
      <c r="L399" s="502"/>
      <c r="O399" s="153"/>
      <c r="P399" s="153"/>
      <c r="Q399" s="153"/>
      <c r="R399" s="153"/>
      <c r="S399" s="153"/>
      <c r="T399" s="537"/>
      <c r="U399" s="554"/>
      <c r="W399" s="69"/>
      <c r="X399" s="69"/>
      <c r="AM399" s="267"/>
      <c r="AN399" s="267"/>
      <c r="AO399" s="267"/>
      <c r="AP399" s="267"/>
      <c r="AQ399" s="267"/>
    </row>
    <row r="400" spans="2:44" ht="15.75" customHeight="1" x14ac:dyDescent="0.25">
      <c r="B400" s="150"/>
      <c r="C400" s="861"/>
      <c r="D400" s="535"/>
      <c r="E400" s="83"/>
      <c r="F400" s="536"/>
      <c r="G400" s="83"/>
      <c r="H400" s="83"/>
      <c r="I400" s="83"/>
      <c r="J400" s="83"/>
      <c r="K400" s="857" t="s">
        <v>856</v>
      </c>
      <c r="L400" s="651"/>
      <c r="M400" s="651"/>
      <c r="N400" s="782"/>
      <c r="O400" s="651"/>
      <c r="P400" s="782"/>
      <c r="Q400" s="782"/>
      <c r="R400" s="782"/>
      <c r="S400" s="782"/>
      <c r="T400" s="862"/>
      <c r="U400" s="543"/>
      <c r="W400" s="69"/>
      <c r="X400" s="69"/>
      <c r="AA400" s="69"/>
      <c r="AB400" s="4"/>
      <c r="AL400" s="267"/>
      <c r="AM400" s="267"/>
      <c r="AN400" s="267"/>
      <c r="AO400" s="267"/>
      <c r="AP400" s="267"/>
    </row>
    <row r="401" spans="2:42" ht="6.2" customHeight="1" x14ac:dyDescent="0.25">
      <c r="B401" s="150"/>
      <c r="C401" s="861"/>
      <c r="D401" s="535"/>
      <c r="E401" s="83"/>
      <c r="F401" s="536"/>
      <c r="G401" s="83"/>
      <c r="H401" s="83"/>
      <c r="I401" s="83"/>
      <c r="J401" s="83"/>
      <c r="K401" s="535"/>
      <c r="N401" s="153"/>
      <c r="P401" s="153"/>
      <c r="Q401" s="153"/>
      <c r="R401" s="153"/>
      <c r="S401" s="153"/>
      <c r="T401" s="863"/>
      <c r="U401" s="543"/>
      <c r="W401" s="69"/>
      <c r="X401" s="69"/>
      <c r="AA401" s="69"/>
      <c r="AB401" s="4"/>
      <c r="AL401" s="267"/>
      <c r="AM401" s="267"/>
      <c r="AN401" s="267"/>
      <c r="AO401" s="267"/>
      <c r="AP401" s="267"/>
    </row>
    <row r="402" spans="2:42" ht="18" customHeight="1" x14ac:dyDescent="0.25">
      <c r="B402" s="150"/>
      <c r="C402" s="861"/>
      <c r="D402" s="535"/>
      <c r="E402" s="83"/>
      <c r="F402" s="536"/>
      <c r="G402" s="83"/>
      <c r="H402" s="83"/>
      <c r="I402" s="83"/>
      <c r="J402" s="83"/>
      <c r="K402" s="854" t="s">
        <v>855</v>
      </c>
      <c r="N402" s="153"/>
      <c r="P402" s="153"/>
      <c r="Q402" s="153"/>
      <c r="R402" s="153"/>
      <c r="S402" s="153"/>
      <c r="T402" s="863"/>
      <c r="U402" s="543"/>
      <c r="W402" s="69"/>
      <c r="X402" s="69"/>
      <c r="AA402" s="69"/>
      <c r="AB402" s="4"/>
      <c r="AL402" s="267"/>
      <c r="AM402" s="267"/>
      <c r="AN402" s="267"/>
      <c r="AO402" s="267"/>
      <c r="AP402" s="267"/>
    </row>
    <row r="403" spans="2:42" ht="18" customHeight="1" x14ac:dyDescent="0.25">
      <c r="B403" s="150"/>
      <c r="C403" s="861"/>
      <c r="D403" s="535"/>
      <c r="E403" s="83"/>
      <c r="F403" s="536"/>
      <c r="G403" s="83"/>
      <c r="H403" s="83"/>
      <c r="I403" s="83"/>
      <c r="J403" s="83"/>
      <c r="K403" s="929" t="s">
        <v>858</v>
      </c>
      <c r="L403" s="930" t="s">
        <v>857</v>
      </c>
      <c r="M403" s="927"/>
      <c r="N403" s="103"/>
      <c r="O403" s="397"/>
      <c r="P403" s="1989">
        <v>215</v>
      </c>
      <c r="Q403" s="2038"/>
      <c r="R403" s="2039" t="str">
        <f>IF(U403=3,P403,"")</f>
        <v/>
      </c>
      <c r="S403" s="2040"/>
      <c r="T403" s="2041"/>
      <c r="U403" s="543">
        <v>0</v>
      </c>
      <c r="W403" s="69"/>
      <c r="X403" s="69"/>
      <c r="Z403" s="37"/>
      <c r="AA403" s="69"/>
      <c r="AB403" s="4"/>
      <c r="AL403" s="267"/>
      <c r="AM403" s="267"/>
      <c r="AN403" s="267"/>
      <c r="AO403" s="267"/>
      <c r="AP403" s="267"/>
    </row>
    <row r="404" spans="2:42" ht="18" customHeight="1" x14ac:dyDescent="0.25">
      <c r="B404" s="150"/>
      <c r="C404" s="861"/>
      <c r="D404" s="535"/>
      <c r="E404" s="83"/>
      <c r="F404" s="536"/>
      <c r="G404" s="83"/>
      <c r="H404" s="83"/>
      <c r="I404" s="83"/>
      <c r="J404" s="83"/>
      <c r="K404" s="854" t="s">
        <v>859</v>
      </c>
      <c r="N404" s="153"/>
      <c r="P404" s="153"/>
      <c r="Q404" s="153"/>
      <c r="R404" s="153"/>
      <c r="S404" s="153"/>
      <c r="T404" s="863"/>
      <c r="U404" s="543"/>
      <c r="W404" s="69"/>
      <c r="X404" s="69"/>
      <c r="AA404" s="69"/>
      <c r="AB404" s="4"/>
      <c r="AL404" s="267"/>
      <c r="AM404" s="267"/>
      <c r="AN404" s="267"/>
      <c r="AO404" s="267"/>
      <c r="AP404" s="267"/>
    </row>
    <row r="405" spans="2:42" ht="18" customHeight="1" x14ac:dyDescent="0.25">
      <c r="B405" s="150"/>
      <c r="C405" s="861"/>
      <c r="D405" s="535"/>
      <c r="E405" s="83"/>
      <c r="F405" s="536"/>
      <c r="G405" s="83"/>
      <c r="H405" s="83"/>
      <c r="I405" s="83"/>
      <c r="J405" s="83"/>
      <c r="K405" s="927" t="s">
        <v>863</v>
      </c>
      <c r="L405" s="103" t="s">
        <v>862</v>
      </c>
      <c r="M405" s="103"/>
      <c r="N405" s="103"/>
      <c r="O405" s="106"/>
      <c r="P405" s="103" t="s">
        <v>780</v>
      </c>
      <c r="Q405" s="103"/>
      <c r="R405" s="103"/>
      <c r="S405" s="103"/>
      <c r="T405" s="928"/>
      <c r="U405" s="543">
        <v>0</v>
      </c>
      <c r="W405" s="69"/>
      <c r="X405" s="69"/>
      <c r="AA405" s="69"/>
      <c r="AB405" s="4"/>
      <c r="AL405" s="267"/>
      <c r="AM405" s="267"/>
      <c r="AN405" s="267"/>
      <c r="AO405" s="267"/>
      <c r="AP405" s="267"/>
    </row>
    <row r="406" spans="2:42" ht="18" customHeight="1" x14ac:dyDescent="0.25">
      <c r="B406" s="150"/>
      <c r="C406" s="861"/>
      <c r="D406" s="535"/>
      <c r="E406" s="83"/>
      <c r="F406" s="536"/>
      <c r="G406" s="83"/>
      <c r="H406" s="83"/>
      <c r="I406" s="83"/>
      <c r="J406" s="83"/>
      <c r="K406" s="854" t="s">
        <v>860</v>
      </c>
      <c r="N406" s="153"/>
      <c r="P406" s="153"/>
      <c r="Q406" s="153"/>
      <c r="R406" s="153"/>
      <c r="S406" s="153"/>
      <c r="T406" s="863"/>
      <c r="U406" s="543"/>
      <c r="W406" s="69"/>
      <c r="X406" s="69"/>
      <c r="AA406" s="69"/>
      <c r="AB406" s="4"/>
      <c r="AL406" s="267"/>
      <c r="AM406" s="267"/>
      <c r="AN406" s="267"/>
      <c r="AO406" s="267"/>
      <c r="AP406" s="267"/>
    </row>
    <row r="407" spans="2:42" ht="18" customHeight="1" x14ac:dyDescent="0.25">
      <c r="B407" s="150"/>
      <c r="C407" s="861"/>
      <c r="D407" s="535"/>
      <c r="E407" s="83"/>
      <c r="F407" s="536"/>
      <c r="G407" s="83"/>
      <c r="H407" s="83"/>
      <c r="I407" s="83"/>
      <c r="J407" s="83"/>
      <c r="K407" s="925" t="s">
        <v>864</v>
      </c>
      <c r="L407" s="926"/>
      <c r="M407" s="103"/>
      <c r="N407" s="103"/>
      <c r="O407" s="106"/>
      <c r="P407" s="1989">
        <v>230</v>
      </c>
      <c r="Q407" s="2038"/>
      <c r="R407" s="2039" t="str">
        <f>IF(U407=3,P407,"")</f>
        <v/>
      </c>
      <c r="S407" s="2040"/>
      <c r="T407" s="2041"/>
      <c r="U407" s="543">
        <v>0</v>
      </c>
      <c r="W407" s="69"/>
      <c r="X407" s="69"/>
      <c r="Z407" s="37"/>
      <c r="AA407" s="69"/>
      <c r="AB407" s="4"/>
      <c r="AL407" s="267"/>
      <c r="AM407" s="267"/>
      <c r="AN407" s="267"/>
      <c r="AO407" s="267"/>
      <c r="AP407" s="267"/>
    </row>
    <row r="408" spans="2:42" ht="6.2" customHeight="1" x14ac:dyDescent="0.25">
      <c r="B408" s="150"/>
      <c r="C408" s="861"/>
      <c r="D408" s="535"/>
      <c r="E408" s="83"/>
      <c r="F408" s="536"/>
      <c r="G408" s="83"/>
      <c r="H408" s="83"/>
      <c r="I408" s="83"/>
      <c r="J408" s="83"/>
      <c r="K408" s="784"/>
      <c r="L408" s="785"/>
      <c r="M408" s="12"/>
      <c r="N408" s="12"/>
      <c r="P408" s="786"/>
      <c r="Q408" s="786"/>
      <c r="R408" s="786"/>
      <c r="S408" s="786"/>
      <c r="T408" s="865"/>
      <c r="U408" s="543"/>
      <c r="W408" s="69"/>
      <c r="X408" s="69"/>
      <c r="AA408" s="69"/>
      <c r="AB408" s="4"/>
      <c r="AL408" s="267"/>
      <c r="AM408" s="267"/>
      <c r="AN408" s="267"/>
      <c r="AO408" s="267"/>
      <c r="AP408" s="267"/>
    </row>
    <row r="409" spans="2:42" ht="18" customHeight="1" x14ac:dyDescent="0.25">
      <c r="B409" s="150"/>
      <c r="C409" s="861"/>
      <c r="D409" s="535"/>
      <c r="E409" s="83"/>
      <c r="F409" s="536"/>
      <c r="G409" s="83"/>
      <c r="H409" s="83"/>
      <c r="I409" s="83"/>
      <c r="J409" s="83"/>
      <c r="K409" s="857" t="s">
        <v>820</v>
      </c>
      <c r="L409" s="651"/>
      <c r="M409" s="651"/>
      <c r="N409" s="782"/>
      <c r="O409" s="651"/>
      <c r="P409" s="782"/>
      <c r="Q409" s="782"/>
      <c r="R409" s="782"/>
      <c r="S409" s="782"/>
      <c r="T409" s="862"/>
      <c r="U409" s="543"/>
      <c r="W409" s="69"/>
      <c r="X409" s="69"/>
      <c r="AA409" s="69"/>
      <c r="AB409" s="4"/>
      <c r="AL409" s="267"/>
      <c r="AM409" s="267"/>
      <c r="AN409" s="267"/>
      <c r="AO409" s="267"/>
      <c r="AP409" s="267"/>
    </row>
    <row r="410" spans="2:42" ht="6.2" customHeight="1" x14ac:dyDescent="0.25">
      <c r="B410" s="150"/>
      <c r="C410" s="861"/>
      <c r="D410" s="535"/>
      <c r="E410" s="83"/>
      <c r="F410" s="536"/>
      <c r="G410" s="83"/>
      <c r="H410" s="83"/>
      <c r="I410" s="83"/>
      <c r="J410" s="83"/>
      <c r="K410" s="979"/>
      <c r="L410" s="106"/>
      <c r="M410" s="106"/>
      <c r="N410" s="980"/>
      <c r="O410" s="106"/>
      <c r="P410" s="980"/>
      <c r="Q410" s="980"/>
      <c r="R410" s="980"/>
      <c r="S410" s="980"/>
      <c r="T410" s="981"/>
      <c r="U410" s="543"/>
      <c r="W410" s="69"/>
      <c r="X410" s="69"/>
      <c r="AA410" s="69"/>
      <c r="AB410" s="4"/>
      <c r="AL410" s="267"/>
      <c r="AM410" s="267"/>
      <c r="AN410" s="267"/>
      <c r="AO410" s="267"/>
      <c r="AP410" s="267"/>
    </row>
    <row r="411" spans="2:42" ht="18" customHeight="1" x14ac:dyDescent="0.25">
      <c r="B411" s="150"/>
      <c r="C411" s="861"/>
      <c r="D411" s="535"/>
      <c r="E411" s="83"/>
      <c r="F411" s="536"/>
      <c r="G411" s="83"/>
      <c r="H411" s="83"/>
      <c r="I411" s="83"/>
      <c r="J411" s="83"/>
      <c r="K411" s="854" t="s">
        <v>855</v>
      </c>
      <c r="N411" s="153"/>
      <c r="P411" s="153"/>
      <c r="Q411" s="153"/>
      <c r="R411" s="153"/>
      <c r="S411" s="153"/>
      <c r="T411" s="863"/>
      <c r="U411" s="543"/>
      <c r="W411" s="69"/>
      <c r="X411" s="69"/>
      <c r="AA411" s="69"/>
      <c r="AB411" s="4"/>
      <c r="AL411" s="267"/>
      <c r="AM411" s="267"/>
      <c r="AN411" s="267"/>
      <c r="AO411" s="267"/>
      <c r="AP411" s="267"/>
    </row>
    <row r="412" spans="2:42" ht="18" customHeight="1" x14ac:dyDescent="0.25">
      <c r="B412" s="150"/>
      <c r="C412" s="861"/>
      <c r="D412" s="535"/>
      <c r="E412" s="83"/>
      <c r="F412" s="536"/>
      <c r="G412" s="83"/>
      <c r="H412" s="83"/>
      <c r="I412" s="83"/>
      <c r="J412" s="83"/>
      <c r="K412" s="925" t="s">
        <v>864</v>
      </c>
      <c r="L412" s="926"/>
      <c r="M412" s="103"/>
      <c r="N412" s="103"/>
      <c r="O412" s="397"/>
      <c r="P412" s="1989">
        <v>215</v>
      </c>
      <c r="Q412" s="2038"/>
      <c r="R412" s="2039" t="str">
        <f>IF(U412=3,P412,"")</f>
        <v/>
      </c>
      <c r="S412" s="2040"/>
      <c r="T412" s="2041"/>
      <c r="U412" s="543">
        <v>0</v>
      </c>
      <c r="W412" s="69"/>
      <c r="X412" s="69"/>
      <c r="Z412" s="37"/>
      <c r="AA412" s="69"/>
      <c r="AB412" s="4"/>
      <c r="AL412" s="267"/>
      <c r="AM412" s="267"/>
      <c r="AN412" s="267"/>
      <c r="AO412" s="267"/>
      <c r="AP412" s="267"/>
    </row>
    <row r="413" spans="2:42" ht="18" customHeight="1" x14ac:dyDescent="0.25">
      <c r="B413" s="150"/>
      <c r="C413" s="861"/>
      <c r="D413" s="535"/>
      <c r="E413" s="83"/>
      <c r="F413" s="536"/>
      <c r="G413" s="83"/>
      <c r="H413" s="83"/>
      <c r="I413" s="83"/>
      <c r="J413" s="83"/>
      <c r="K413" s="854" t="s">
        <v>861</v>
      </c>
      <c r="N413" s="153"/>
      <c r="P413" s="153"/>
      <c r="Q413" s="153"/>
      <c r="R413" s="153"/>
      <c r="S413" s="153"/>
      <c r="T413" s="863"/>
      <c r="U413" s="543"/>
      <c r="W413" s="69"/>
      <c r="X413" s="69"/>
      <c r="AA413" s="69"/>
      <c r="AB413" s="4"/>
      <c r="AL413" s="267"/>
      <c r="AM413" s="267"/>
      <c r="AN413" s="267"/>
      <c r="AO413" s="267"/>
      <c r="AP413" s="267"/>
    </row>
    <row r="414" spans="2:42" ht="18" customHeight="1" x14ac:dyDescent="0.25">
      <c r="B414" s="150"/>
      <c r="C414" s="861"/>
      <c r="D414" s="535"/>
      <c r="E414" s="83"/>
      <c r="F414" s="536"/>
      <c r="G414" s="83"/>
      <c r="H414" s="83"/>
      <c r="I414" s="83"/>
      <c r="J414" s="83"/>
      <c r="K414" s="978"/>
      <c r="L414" s="978" t="s">
        <v>55</v>
      </c>
      <c r="M414" s="103"/>
      <c r="N414" s="103"/>
      <c r="O414" s="106"/>
      <c r="P414" s="103" t="s">
        <v>780</v>
      </c>
      <c r="Q414" s="103"/>
      <c r="R414" s="103"/>
      <c r="S414" s="103"/>
      <c r="T414" s="928"/>
      <c r="U414" s="543">
        <v>0</v>
      </c>
      <c r="W414" s="69"/>
      <c r="X414" s="69"/>
      <c r="AA414" s="69"/>
      <c r="AB414" s="4"/>
      <c r="AL414" s="267"/>
      <c r="AM414" s="267"/>
      <c r="AN414" s="267"/>
      <c r="AO414" s="267"/>
      <c r="AP414" s="267"/>
    </row>
    <row r="415" spans="2:42" ht="18" customHeight="1" x14ac:dyDescent="0.25">
      <c r="B415" s="150"/>
      <c r="C415" s="861"/>
      <c r="D415" s="535"/>
      <c r="E415" s="83"/>
      <c r="F415" s="536"/>
      <c r="G415" s="83"/>
      <c r="H415" s="83"/>
      <c r="I415" s="83"/>
      <c r="J415" s="83"/>
      <c r="K415" s="854" t="s">
        <v>859</v>
      </c>
      <c r="N415" s="153"/>
      <c r="P415" s="153"/>
      <c r="Q415" s="153"/>
      <c r="R415" s="153"/>
      <c r="S415" s="153"/>
      <c r="T415" s="863"/>
      <c r="U415" s="543"/>
      <c r="W415" s="69"/>
      <c r="X415" s="69"/>
      <c r="AA415" s="69"/>
      <c r="AB415" s="4"/>
      <c r="AL415" s="267"/>
      <c r="AM415" s="267"/>
      <c r="AN415" s="267"/>
      <c r="AO415" s="267"/>
      <c r="AP415" s="267"/>
    </row>
    <row r="416" spans="2:42" ht="18" customHeight="1" x14ac:dyDescent="0.25">
      <c r="B416" s="150"/>
      <c r="C416" s="866" t="s">
        <v>867</v>
      </c>
      <c r="E416" s="83"/>
      <c r="F416" s="536"/>
      <c r="G416" s="83"/>
      <c r="H416" s="83"/>
      <c r="I416" s="83"/>
      <c r="J416" s="83"/>
      <c r="K416" s="856" t="s">
        <v>818</v>
      </c>
      <c r="L416" s="858" t="s">
        <v>866</v>
      </c>
      <c r="M416" s="12"/>
      <c r="N416" s="12"/>
      <c r="P416" s="12" t="s">
        <v>780</v>
      </c>
      <c r="Q416" s="12"/>
      <c r="R416" s="12"/>
      <c r="S416" s="12"/>
      <c r="T416" s="864"/>
      <c r="U416" s="976">
        <v>0</v>
      </c>
      <c r="W416" s="69"/>
      <c r="X416" s="69"/>
      <c r="AA416" s="69"/>
      <c r="AB416" s="4"/>
      <c r="AL416" s="267"/>
      <c r="AM416" s="267"/>
      <c r="AN416" s="267"/>
      <c r="AO416" s="267"/>
      <c r="AP416" s="267"/>
    </row>
    <row r="417" spans="2:44" ht="18" customHeight="1" x14ac:dyDescent="0.25">
      <c r="B417" s="150"/>
      <c r="C417" s="866" t="s">
        <v>825</v>
      </c>
      <c r="E417" s="83"/>
      <c r="F417" s="536"/>
      <c r="G417" s="83"/>
      <c r="H417" s="83"/>
      <c r="I417" s="83"/>
      <c r="J417" s="83"/>
      <c r="K417" s="854" t="s">
        <v>860</v>
      </c>
      <c r="N417" s="153"/>
      <c r="P417" s="153"/>
      <c r="Q417" s="153"/>
      <c r="R417" s="153"/>
      <c r="S417" s="153"/>
      <c r="T417" s="863"/>
      <c r="U417" s="977"/>
      <c r="W417" s="69"/>
      <c r="X417" s="69"/>
      <c r="AA417" s="69"/>
      <c r="AB417" s="4"/>
      <c r="AL417" s="267"/>
      <c r="AM417" s="267"/>
      <c r="AN417" s="267"/>
      <c r="AO417" s="267"/>
      <c r="AP417" s="267"/>
    </row>
    <row r="418" spans="2:44" ht="18" customHeight="1" x14ac:dyDescent="0.25">
      <c r="B418" s="150"/>
      <c r="C418" s="866" t="s">
        <v>826</v>
      </c>
      <c r="E418" s="83"/>
      <c r="F418" s="536"/>
      <c r="G418" s="83"/>
      <c r="H418" s="83"/>
      <c r="I418" s="83"/>
      <c r="J418" s="83"/>
      <c r="K418" s="855" t="s">
        <v>865</v>
      </c>
      <c r="L418" s="785"/>
      <c r="M418" s="12"/>
      <c r="N418" s="12"/>
      <c r="O418" s="1120"/>
      <c r="P418" s="2288">
        <v>230</v>
      </c>
      <c r="Q418" s="2289"/>
      <c r="R418" s="2142" t="str">
        <f>IF(U418=3,P418,"")</f>
        <v/>
      </c>
      <c r="S418" s="2143"/>
      <c r="T418" s="2144"/>
      <c r="U418" s="976">
        <v>0</v>
      </c>
      <c r="W418" s="69"/>
      <c r="X418" s="69"/>
      <c r="Z418" s="37"/>
      <c r="AA418" s="69"/>
      <c r="AB418" s="4"/>
      <c r="AL418" s="267"/>
      <c r="AM418" s="267"/>
      <c r="AN418" s="267"/>
      <c r="AO418" s="267"/>
      <c r="AP418" s="267"/>
    </row>
    <row r="419" spans="2:44" ht="18" customHeight="1" x14ac:dyDescent="0.25">
      <c r="B419" s="150"/>
      <c r="C419" s="867" t="s">
        <v>827</v>
      </c>
      <c r="D419" s="75"/>
      <c r="E419" s="482"/>
      <c r="F419" s="868"/>
      <c r="G419" s="482"/>
      <c r="H419" s="482"/>
      <c r="I419" s="482"/>
      <c r="J419" s="482"/>
      <c r="K419" s="482"/>
      <c r="L419" s="75"/>
      <c r="M419" s="75"/>
      <c r="N419" s="75"/>
      <c r="O419" s="75"/>
      <c r="P419" s="75"/>
      <c r="Q419" s="75"/>
      <c r="R419" s="75"/>
      <c r="S419" s="75"/>
      <c r="T419" s="675"/>
      <c r="U419" s="543"/>
      <c r="W419" s="69"/>
      <c r="X419" s="69"/>
      <c r="AA419" s="69"/>
      <c r="AB419" s="4"/>
      <c r="AL419" s="267"/>
      <c r="AM419" s="267"/>
      <c r="AN419" s="267"/>
      <c r="AO419" s="267"/>
      <c r="AP419" s="267"/>
    </row>
    <row r="420" spans="2:44" ht="8.25" customHeight="1" x14ac:dyDescent="0.25">
      <c r="B420" s="19"/>
      <c r="C420" s="20"/>
      <c r="D420" s="20"/>
      <c r="E420" s="463"/>
      <c r="F420" s="20"/>
      <c r="G420" s="20"/>
      <c r="H420" s="20"/>
      <c r="I420" s="20"/>
      <c r="J420" s="20"/>
      <c r="K420" s="20"/>
      <c r="L420" s="20"/>
      <c r="M420" s="20"/>
      <c r="N420" s="20"/>
      <c r="O420" s="59"/>
      <c r="P420" s="59"/>
      <c r="Q420" s="59"/>
      <c r="R420" s="20"/>
      <c r="S420" s="20"/>
      <c r="T420" s="20"/>
      <c r="U420" s="548"/>
      <c r="W420" s="69"/>
      <c r="X420" s="69"/>
      <c r="AA420" s="69"/>
      <c r="AB420" s="4"/>
      <c r="AL420" s="262"/>
      <c r="AM420" s="262"/>
      <c r="AN420" s="262"/>
      <c r="AO420" s="262"/>
      <c r="AP420" s="262"/>
      <c r="AR420" s="262"/>
    </row>
    <row r="421" spans="2:44" ht="8.25" customHeight="1" x14ac:dyDescent="0.25">
      <c r="E421" s="40"/>
      <c r="O421" s="58"/>
      <c r="P421" s="58"/>
      <c r="Q421" s="58"/>
      <c r="U421" s="549"/>
      <c r="W421" s="69"/>
      <c r="X421" s="69"/>
      <c r="AA421" s="69"/>
      <c r="AB421" s="4"/>
      <c r="AL421" s="262"/>
      <c r="AM421" s="262"/>
      <c r="AN421" s="262"/>
      <c r="AO421" s="262"/>
      <c r="AP421" s="262"/>
      <c r="AR421" s="262"/>
    </row>
    <row r="422" spans="2:44" ht="6.75" customHeight="1" x14ac:dyDescent="0.25">
      <c r="B422" s="9"/>
      <c r="C422" s="10"/>
      <c r="D422" s="10"/>
      <c r="E422" s="10"/>
      <c r="F422" s="10"/>
      <c r="G422" s="10"/>
      <c r="H422" s="10"/>
      <c r="I422" s="10"/>
      <c r="J422" s="10"/>
      <c r="K422" s="10"/>
      <c r="L422" s="10"/>
      <c r="M422" s="10"/>
      <c r="N422" s="10"/>
      <c r="O422" s="56"/>
      <c r="P422" s="56"/>
      <c r="Q422" s="56"/>
      <c r="R422" s="53"/>
      <c r="S422" s="53"/>
      <c r="T422" s="53"/>
      <c r="U422" s="551"/>
      <c r="W422" s="69"/>
      <c r="X422" s="69"/>
      <c r="AA422" s="69"/>
      <c r="AB422" s="4"/>
      <c r="AL422" s="262"/>
      <c r="AM422" s="262"/>
      <c r="AN422" s="262"/>
      <c r="AO422" s="262"/>
      <c r="AP422" s="262"/>
      <c r="AR422" s="262"/>
    </row>
    <row r="423" spans="2:44" ht="16.5" customHeight="1" x14ac:dyDescent="0.25">
      <c r="B423" s="150"/>
      <c r="C423" s="872" t="s">
        <v>1075</v>
      </c>
      <c r="D423" s="873"/>
      <c r="E423" s="873"/>
      <c r="F423" s="873"/>
      <c r="G423" s="873"/>
      <c r="H423" s="873"/>
      <c r="I423" s="873"/>
      <c r="J423" s="873"/>
      <c r="K423" s="873"/>
      <c r="L423" s="873"/>
      <c r="M423" s="873"/>
      <c r="N423" s="874" t="s">
        <v>793</v>
      </c>
      <c r="O423" s="875"/>
      <c r="P423" s="875"/>
      <c r="Q423" s="875"/>
      <c r="R423" s="875"/>
      <c r="S423" s="875"/>
      <c r="T423" s="876"/>
      <c r="U423" s="543"/>
      <c r="W423" s="69">
        <v>1</v>
      </c>
      <c r="X423" s="69"/>
      <c r="AA423" s="69"/>
      <c r="AB423" s="4"/>
      <c r="AL423" s="262"/>
      <c r="AM423" s="262"/>
      <c r="AN423" s="262"/>
      <c r="AO423" s="262"/>
      <c r="AP423" s="262"/>
      <c r="AR423" s="262"/>
    </row>
    <row r="424" spans="2:44" ht="18" customHeight="1" x14ac:dyDescent="0.25">
      <c r="B424" s="150"/>
      <c r="C424" s="877"/>
      <c r="D424" s="878" t="s">
        <v>795</v>
      </c>
      <c r="E424" s="879"/>
      <c r="F424" s="879"/>
      <c r="G424" s="879"/>
      <c r="H424" s="879"/>
      <c r="I424" s="879"/>
      <c r="J424" s="879"/>
      <c r="K424" s="880"/>
      <c r="L424" s="881"/>
      <c r="M424" s="882"/>
      <c r="N424" s="1082"/>
      <c r="O424" s="2056">
        <v>50</v>
      </c>
      <c r="P424" s="2057"/>
      <c r="Q424" s="2058"/>
      <c r="R424" s="2059" t="str">
        <f>IF(U424=FALSE,"",N424*O424)</f>
        <v/>
      </c>
      <c r="S424" s="2060"/>
      <c r="T424" s="2061"/>
      <c r="U424" s="543" t="b">
        <v>0</v>
      </c>
      <c r="W424" s="69"/>
      <c r="X424" s="569"/>
      <c r="Z424" s="37"/>
      <c r="AA424" s="69"/>
      <c r="AB424" s="4"/>
      <c r="AL424" s="267"/>
      <c r="AM424" s="267"/>
      <c r="AN424" s="267"/>
      <c r="AO424" s="267"/>
      <c r="AP424" s="267"/>
      <c r="AR424" s="262"/>
    </row>
    <row r="425" spans="2:44" ht="8.25" customHeight="1" x14ac:dyDescent="0.25">
      <c r="B425" s="19"/>
      <c r="C425" s="20"/>
      <c r="D425" s="20"/>
      <c r="E425" s="463"/>
      <c r="F425" s="20"/>
      <c r="G425" s="20"/>
      <c r="H425" s="20"/>
      <c r="I425" s="20"/>
      <c r="J425" s="20"/>
      <c r="K425" s="20"/>
      <c r="L425" s="20"/>
      <c r="M425" s="20"/>
      <c r="N425" s="20"/>
      <c r="O425" s="59"/>
      <c r="P425" s="59"/>
      <c r="Q425" s="59"/>
      <c r="R425" s="20"/>
      <c r="S425" s="20"/>
      <c r="T425" s="20"/>
      <c r="U425" s="158"/>
      <c r="W425" s="69"/>
      <c r="X425" s="69"/>
      <c r="AA425" s="69"/>
      <c r="AB425" s="4"/>
      <c r="AL425" s="262"/>
      <c r="AM425" s="262"/>
      <c r="AN425" s="262"/>
      <c r="AO425" s="262"/>
      <c r="AP425" s="262"/>
      <c r="AR425" s="262"/>
    </row>
    <row r="426" spans="2:44" ht="8.25" customHeight="1" x14ac:dyDescent="0.25">
      <c r="E426" s="40"/>
      <c r="O426" s="58"/>
      <c r="P426" s="58"/>
      <c r="Q426" s="58"/>
      <c r="U426" s="549"/>
      <c r="W426" s="69"/>
      <c r="X426" s="69"/>
      <c r="AA426" s="69"/>
      <c r="AB426" s="4"/>
      <c r="AL426" s="262"/>
      <c r="AM426" s="262"/>
      <c r="AN426" s="262"/>
      <c r="AO426" s="262"/>
      <c r="AP426" s="262"/>
      <c r="AR426" s="262"/>
    </row>
    <row r="427" spans="2:44" ht="6.6" customHeight="1" x14ac:dyDescent="0.25">
      <c r="B427" s="9"/>
      <c r="C427" s="10"/>
      <c r="D427" s="10"/>
      <c r="E427" s="434"/>
      <c r="F427" s="10"/>
      <c r="G427" s="10"/>
      <c r="H427" s="10"/>
      <c r="I427" s="10"/>
      <c r="J427" s="10"/>
      <c r="K427" s="10"/>
      <c r="L427" s="10"/>
      <c r="M427" s="10"/>
      <c r="N427" s="10"/>
      <c r="O427" s="56"/>
      <c r="P427" s="56"/>
      <c r="Q427" s="56"/>
      <c r="R427" s="10"/>
      <c r="S427" s="10"/>
      <c r="T427" s="10"/>
      <c r="U427" s="551"/>
      <c r="W427" s="69"/>
      <c r="X427" s="69"/>
      <c r="AA427" s="69"/>
      <c r="AB427" s="4"/>
      <c r="AR427" s="262"/>
    </row>
    <row r="428" spans="2:44" x14ac:dyDescent="0.25">
      <c r="B428" s="150"/>
      <c r="C428" s="26" t="s">
        <v>789</v>
      </c>
      <c r="D428" s="27"/>
      <c r="E428" s="27"/>
      <c r="F428" s="27"/>
      <c r="G428" s="27"/>
      <c r="H428" s="27"/>
      <c r="I428" s="27"/>
      <c r="J428" s="27"/>
      <c r="K428" s="27"/>
      <c r="L428" s="27"/>
      <c r="M428" s="27"/>
      <c r="N428" s="707" t="s">
        <v>793</v>
      </c>
      <c r="O428" s="54"/>
      <c r="P428" s="54"/>
      <c r="Q428" s="54"/>
      <c r="R428" s="54"/>
      <c r="S428" s="54"/>
      <c r="T428" s="54"/>
      <c r="U428" s="543"/>
      <c r="W428" s="69"/>
      <c r="X428" s="69"/>
      <c r="AA428" s="69"/>
      <c r="AB428" s="4"/>
      <c r="AL428" s="267"/>
      <c r="AM428" s="267"/>
      <c r="AN428" s="267"/>
      <c r="AO428" s="267"/>
      <c r="AP428" s="267"/>
      <c r="AR428" s="267"/>
    </row>
    <row r="429" spans="2:44" ht="18" customHeight="1" x14ac:dyDescent="0.25">
      <c r="B429" s="150"/>
      <c r="C429" s="709" t="s">
        <v>714</v>
      </c>
      <c r="D429" s="205"/>
      <c r="E429" s="64"/>
      <c r="F429" s="64"/>
      <c r="G429" s="64"/>
      <c r="H429" s="64"/>
      <c r="I429" s="64"/>
      <c r="J429" s="64"/>
      <c r="K429" s="710"/>
      <c r="L429" s="711"/>
      <c r="M429" s="75"/>
      <c r="N429" s="712"/>
      <c r="O429" s="1856">
        <v>1225</v>
      </c>
      <c r="P429" s="1929"/>
      <c r="Q429" s="1857"/>
      <c r="R429" s="1634" t="str">
        <f>IF(N429&gt;0,N429*O429,"")</f>
        <v/>
      </c>
      <c r="S429" s="1635"/>
      <c r="T429" s="1636"/>
      <c r="U429" s="543"/>
      <c r="W429" s="69"/>
      <c r="X429" s="69"/>
      <c r="Z429" s="37"/>
      <c r="AA429" s="69"/>
      <c r="AB429" s="4"/>
      <c r="AL429" s="262"/>
      <c r="AM429" s="262"/>
      <c r="AN429" s="262"/>
      <c r="AO429" s="262"/>
      <c r="AP429" s="262"/>
      <c r="AR429" s="267"/>
    </row>
    <row r="430" spans="2:44" ht="6.6" customHeight="1" x14ac:dyDescent="0.25">
      <c r="B430" s="19"/>
      <c r="C430" s="179"/>
      <c r="D430" s="179"/>
      <c r="E430" s="15"/>
      <c r="F430" s="15"/>
      <c r="G430" s="15"/>
      <c r="H430" s="15"/>
      <c r="I430" s="15"/>
      <c r="J430" s="15"/>
      <c r="K430" s="706"/>
      <c r="L430" s="607"/>
      <c r="M430" s="20"/>
      <c r="N430" s="20"/>
      <c r="O430" s="184"/>
      <c r="P430" s="184"/>
      <c r="Q430" s="184"/>
      <c r="R430" s="193"/>
      <c r="S430" s="193"/>
      <c r="T430" s="193"/>
      <c r="U430" s="548"/>
      <c r="W430" s="69"/>
      <c r="X430" s="69"/>
      <c r="AA430" s="69"/>
      <c r="AB430" s="4"/>
      <c r="AL430" s="262"/>
      <c r="AM430" s="262"/>
      <c r="AN430" s="262"/>
      <c r="AO430" s="262"/>
      <c r="AP430" s="262"/>
      <c r="AR430" s="267"/>
    </row>
    <row r="431" spans="2:44" ht="6.6" customHeight="1" x14ac:dyDescent="0.25">
      <c r="E431" s="40"/>
      <c r="O431" s="37"/>
      <c r="P431" s="37"/>
      <c r="Q431" s="37"/>
      <c r="U431" s="549"/>
      <c r="W431" s="69"/>
      <c r="X431" s="69"/>
      <c r="Y431" s="262"/>
      <c r="AA431" s="69"/>
      <c r="AB431" s="4"/>
      <c r="AI431" s="400"/>
      <c r="AL431" s="262"/>
      <c r="AM431" s="262"/>
      <c r="AR431" s="262"/>
    </row>
    <row r="432" spans="2:44" ht="6.6" customHeight="1" x14ac:dyDescent="0.25">
      <c r="B432" s="9"/>
      <c r="C432" s="10"/>
      <c r="D432" s="10"/>
      <c r="E432" s="10"/>
      <c r="F432" s="10"/>
      <c r="G432" s="10"/>
      <c r="H432" s="10"/>
      <c r="I432" s="10"/>
      <c r="J432" s="10"/>
      <c r="K432" s="10"/>
      <c r="L432" s="10"/>
      <c r="M432" s="10"/>
      <c r="N432" s="10"/>
      <c r="O432" s="53"/>
      <c r="P432" s="53"/>
      <c r="Q432" s="53"/>
      <c r="R432" s="53"/>
      <c r="S432" s="53"/>
      <c r="T432" s="53"/>
      <c r="U432" s="551"/>
      <c r="W432" s="69"/>
      <c r="X432" s="69"/>
      <c r="AA432" s="69"/>
      <c r="AB432" s="4"/>
      <c r="AL432" s="267"/>
      <c r="AM432" s="267"/>
      <c r="AN432" s="267"/>
      <c r="AO432" s="267"/>
      <c r="AP432" s="267"/>
      <c r="AR432" s="262"/>
    </row>
    <row r="433" spans="2:45" ht="16.5" customHeight="1" x14ac:dyDescent="0.25">
      <c r="B433" s="150"/>
      <c r="C433" s="26" t="s">
        <v>790</v>
      </c>
      <c r="D433" s="27"/>
      <c r="E433" s="27"/>
      <c r="F433" s="27"/>
      <c r="G433" s="27"/>
      <c r="H433" s="27"/>
      <c r="I433" s="27"/>
      <c r="J433" s="27"/>
      <c r="K433" s="27"/>
      <c r="L433" s="27"/>
      <c r="M433" s="27"/>
      <c r="N433" s="707" t="s">
        <v>793</v>
      </c>
      <c r="O433" s="54"/>
      <c r="P433" s="54"/>
      <c r="Q433" s="54"/>
      <c r="R433" s="54"/>
      <c r="S433" s="54"/>
      <c r="T433" s="54"/>
      <c r="U433" s="543"/>
      <c r="W433" s="69"/>
      <c r="X433" s="69"/>
      <c r="AA433" s="69"/>
      <c r="AB433" s="4"/>
      <c r="AL433" s="262"/>
      <c r="AM433" s="262"/>
      <c r="AN433" s="262"/>
      <c r="AO433" s="262"/>
      <c r="AP433" s="262"/>
      <c r="AR433" s="262"/>
    </row>
    <row r="434" spans="2:45" ht="18" customHeight="1" x14ac:dyDescent="0.25">
      <c r="B434" s="150"/>
      <c r="C434" s="713" t="s">
        <v>794</v>
      </c>
      <c r="D434" s="205"/>
      <c r="E434" s="64"/>
      <c r="F434" s="64"/>
      <c r="G434" s="64"/>
      <c r="H434" s="64"/>
      <c r="I434" s="64"/>
      <c r="J434" s="64"/>
      <c r="K434" s="75"/>
      <c r="L434" s="711"/>
      <c r="M434" s="75"/>
      <c r="N434" s="712"/>
      <c r="O434" s="1856">
        <v>1195</v>
      </c>
      <c r="P434" s="1929"/>
      <c r="Q434" s="1857"/>
      <c r="R434" s="1634" t="str">
        <f>IF(N434&gt;0,N434*O434,"")</f>
        <v/>
      </c>
      <c r="S434" s="1858"/>
      <c r="T434" s="1859"/>
      <c r="U434" s="543"/>
      <c r="W434" s="69"/>
      <c r="X434" s="69"/>
      <c r="Z434" s="37"/>
      <c r="AA434" s="69"/>
      <c r="AB434" s="4"/>
      <c r="AL434" s="262"/>
      <c r="AM434" s="262"/>
      <c r="AN434" s="262"/>
      <c r="AO434" s="262"/>
      <c r="AP434" s="262"/>
      <c r="AR434" s="262"/>
    </row>
    <row r="435" spans="2:45" ht="6.6" customHeight="1" x14ac:dyDescent="0.25">
      <c r="B435" s="19"/>
      <c r="C435" s="20"/>
      <c r="D435" s="48"/>
      <c r="E435" s="20"/>
      <c r="F435" s="20"/>
      <c r="G435" s="20"/>
      <c r="H435" s="20"/>
      <c r="I435" s="20"/>
      <c r="J435" s="20"/>
      <c r="K435" s="20"/>
      <c r="L435" s="708"/>
      <c r="M435" s="20"/>
      <c r="N435" s="20"/>
      <c r="O435" s="52"/>
      <c r="P435" s="52"/>
      <c r="Q435" s="52"/>
      <c r="R435" s="20"/>
      <c r="S435" s="20"/>
      <c r="T435" s="20"/>
      <c r="U435" s="548"/>
      <c r="W435" s="69"/>
      <c r="X435" s="69"/>
      <c r="AA435" s="69"/>
      <c r="AB435" s="4"/>
      <c r="AL435" s="262"/>
      <c r="AM435" s="262"/>
      <c r="AN435" s="262"/>
      <c r="AO435" s="262"/>
      <c r="AP435" s="262"/>
      <c r="AR435" s="262"/>
    </row>
    <row r="436" spans="2:45" ht="6.6" customHeight="1" x14ac:dyDescent="0.25">
      <c r="E436" s="40"/>
      <c r="O436" s="37"/>
      <c r="P436" s="37"/>
      <c r="Q436" s="37"/>
      <c r="U436" s="549"/>
      <c r="W436" s="69"/>
      <c r="X436" s="69"/>
      <c r="Y436" s="262"/>
      <c r="AA436" s="69"/>
      <c r="AB436" s="4"/>
      <c r="AI436" s="400"/>
      <c r="AL436" s="262"/>
      <c r="AM436" s="262"/>
      <c r="AR436" s="262"/>
    </row>
    <row r="437" spans="2:45" ht="6.6" customHeight="1" x14ac:dyDescent="0.25">
      <c r="B437" s="9"/>
      <c r="C437" s="10"/>
      <c r="D437" s="10"/>
      <c r="E437" s="434"/>
      <c r="F437" s="10"/>
      <c r="G437" s="10"/>
      <c r="H437" s="10"/>
      <c r="I437" s="10"/>
      <c r="J437" s="10"/>
      <c r="K437" s="10"/>
      <c r="L437" s="10"/>
      <c r="M437" s="10"/>
      <c r="N437" s="10"/>
      <c r="O437" s="56"/>
      <c r="P437" s="56"/>
      <c r="Q437" s="56"/>
      <c r="R437" s="10"/>
      <c r="S437" s="10"/>
      <c r="T437" s="10"/>
      <c r="U437" s="551"/>
      <c r="W437" s="69"/>
      <c r="X437" s="69"/>
      <c r="Y437" s="262"/>
      <c r="AA437" s="69"/>
      <c r="AB437" s="4"/>
      <c r="AL437" s="262"/>
      <c r="AM437" s="262"/>
      <c r="AN437" s="262"/>
      <c r="AO437" s="262"/>
      <c r="AP437" s="262"/>
      <c r="AR437" s="262"/>
    </row>
    <row r="438" spans="2:45" ht="16.5" customHeight="1" x14ac:dyDescent="0.25">
      <c r="B438" s="150"/>
      <c r="C438" s="26" t="s">
        <v>791</v>
      </c>
      <c r="D438" s="27"/>
      <c r="E438" s="27"/>
      <c r="F438" s="27"/>
      <c r="G438" s="27"/>
      <c r="H438" s="27"/>
      <c r="I438" s="27"/>
      <c r="J438" s="27"/>
      <c r="K438" s="27"/>
      <c r="L438" s="27"/>
      <c r="M438" s="27"/>
      <c r="N438" s="27"/>
      <c r="O438" s="54"/>
      <c r="P438" s="54"/>
      <c r="Q438" s="54"/>
      <c r="R438" s="54"/>
      <c r="S438" s="54"/>
      <c r="T438" s="54"/>
      <c r="U438" s="543"/>
      <c r="W438" s="69"/>
      <c r="X438" s="69"/>
      <c r="AA438" s="69"/>
      <c r="AB438" s="4"/>
      <c r="AL438" s="262"/>
      <c r="AM438" s="262"/>
      <c r="AN438" s="262"/>
      <c r="AO438" s="262"/>
      <c r="AP438" s="262"/>
      <c r="AR438" s="262"/>
    </row>
    <row r="439" spans="2:45" ht="18" customHeight="1" x14ac:dyDescent="0.25">
      <c r="B439" s="150"/>
      <c r="C439" s="2148" t="s">
        <v>792</v>
      </c>
      <c r="D439" s="2149"/>
      <c r="E439" s="2149"/>
      <c r="F439" s="2149"/>
      <c r="G439" s="2149"/>
      <c r="H439" s="2149"/>
      <c r="I439" s="2149"/>
      <c r="J439" s="2149"/>
      <c r="K439" s="2149"/>
      <c r="L439" s="2149"/>
      <c r="M439" s="2149"/>
      <c r="N439" s="870" t="str">
        <f>IF(N$429&gt;0,1,IF(N$434&gt;0,1,""))</f>
        <v/>
      </c>
      <c r="O439" s="2037">
        <v>435</v>
      </c>
      <c r="P439" s="2037"/>
      <c r="Q439" s="2037"/>
      <c r="R439" s="2037" t="str">
        <f>IF(N439&lt;&gt;"",O439*N439,"")</f>
        <v/>
      </c>
      <c r="S439" s="2037"/>
      <c r="T439" s="2130"/>
      <c r="U439" s="543"/>
      <c r="W439" s="69"/>
      <c r="X439" s="69"/>
      <c r="Z439" s="37"/>
      <c r="AA439" s="69"/>
      <c r="AB439" s="4"/>
      <c r="AR439" s="262"/>
    </row>
    <row r="440" spans="2:45" ht="6.6" customHeight="1" x14ac:dyDescent="0.25">
      <c r="B440" s="19"/>
      <c r="C440" s="20"/>
      <c r="D440" s="20"/>
      <c r="E440" s="463"/>
      <c r="F440" s="20"/>
      <c r="G440" s="20"/>
      <c r="H440" s="20"/>
      <c r="I440" s="20"/>
      <c r="J440" s="20"/>
      <c r="K440" s="20"/>
      <c r="L440" s="20"/>
      <c r="M440" s="20"/>
      <c r="N440" s="20"/>
      <c r="O440" s="59"/>
      <c r="P440" s="59"/>
      <c r="Q440" s="59"/>
      <c r="R440" s="1826"/>
      <c r="S440" s="1826"/>
      <c r="T440" s="1826"/>
      <c r="U440" s="548"/>
      <c r="W440" s="69"/>
      <c r="X440" s="69"/>
      <c r="Y440" s="262"/>
      <c r="AA440" s="69"/>
      <c r="AB440" s="4"/>
      <c r="AL440" s="262"/>
      <c r="AM440" s="262"/>
      <c r="AN440" s="262"/>
      <c r="AO440" s="262"/>
      <c r="AP440" s="262"/>
      <c r="AR440" s="262"/>
    </row>
    <row r="441" spans="2:45" ht="6.6" customHeight="1" x14ac:dyDescent="0.25">
      <c r="E441" s="40"/>
      <c r="O441" s="58"/>
      <c r="P441" s="58"/>
      <c r="Q441" s="58"/>
      <c r="R441" s="37"/>
      <c r="S441" s="37"/>
      <c r="T441" s="37"/>
      <c r="U441" s="549"/>
      <c r="W441" s="69"/>
      <c r="X441" s="69"/>
      <c r="Y441" s="262"/>
      <c r="AA441" s="69"/>
      <c r="AB441" s="4"/>
      <c r="AL441" s="262"/>
      <c r="AM441" s="262"/>
      <c r="AN441" s="262"/>
      <c r="AO441" s="262"/>
      <c r="AP441" s="262"/>
      <c r="AR441" s="262"/>
    </row>
    <row r="442" spans="2:45" ht="6.75" customHeight="1" x14ac:dyDescent="0.25">
      <c r="B442" s="9"/>
      <c r="C442" s="10"/>
      <c r="D442" s="10"/>
      <c r="E442" s="10"/>
      <c r="F442" s="10"/>
      <c r="G442" s="10"/>
      <c r="H442" s="10"/>
      <c r="I442" s="10"/>
      <c r="J442" s="10"/>
      <c r="K442" s="10"/>
      <c r="L442" s="10"/>
      <c r="M442" s="10"/>
      <c r="N442" s="10"/>
      <c r="O442" s="56"/>
      <c r="P442" s="56"/>
      <c r="Q442" s="56"/>
      <c r="R442" s="53"/>
      <c r="S442" s="53"/>
      <c r="T442" s="53"/>
      <c r="U442" s="551"/>
      <c r="W442" s="69"/>
      <c r="X442" s="69"/>
      <c r="AA442" s="69"/>
      <c r="AB442" s="4"/>
      <c r="AL442" s="262"/>
      <c r="AM442" s="262"/>
      <c r="AN442" s="262"/>
      <c r="AO442" s="262"/>
      <c r="AP442" s="262"/>
      <c r="AR442" s="262"/>
    </row>
    <row r="443" spans="2:45" ht="55.5" customHeight="1" x14ac:dyDescent="0.25">
      <c r="B443" s="150"/>
      <c r="C443" s="1855" t="s">
        <v>1079</v>
      </c>
      <c r="D443" s="1855"/>
      <c r="E443" s="1855"/>
      <c r="F443" s="1855"/>
      <c r="G443" s="1855"/>
      <c r="H443" s="1855"/>
      <c r="I443" s="1855"/>
      <c r="J443" s="1855"/>
      <c r="K443" s="1855"/>
      <c r="L443" s="1855"/>
      <c r="M443" s="1855"/>
      <c r="N443" s="1855"/>
      <c r="O443" s="1855"/>
      <c r="P443" s="1855"/>
      <c r="Q443" s="1855"/>
      <c r="R443" s="1855"/>
      <c r="S443" s="1855"/>
      <c r="T443" s="1855"/>
      <c r="U443" s="543"/>
      <c r="W443" s="69"/>
      <c r="X443" s="69"/>
      <c r="Y443" s="568"/>
      <c r="AM443" s="262"/>
      <c r="AN443" s="262"/>
      <c r="AO443" s="262"/>
      <c r="AP443" s="262"/>
      <c r="AQ443" s="262"/>
      <c r="AS443" s="262"/>
    </row>
    <row r="444" spans="2:45" ht="15" customHeight="1" x14ac:dyDescent="0.25">
      <c r="B444" s="150"/>
      <c r="C444" s="603" t="s">
        <v>754</v>
      </c>
      <c r="D444" s="27"/>
      <c r="E444" s="27"/>
      <c r="F444" s="27"/>
      <c r="G444" s="27"/>
      <c r="H444" s="27"/>
      <c r="I444" s="27"/>
      <c r="J444" s="27"/>
      <c r="K444" s="27"/>
      <c r="L444" s="27"/>
      <c r="M444" s="27"/>
      <c r="N444" s="27"/>
      <c r="O444" s="57"/>
      <c r="P444" s="57"/>
      <c r="Q444" s="57"/>
      <c r="R444" s="54"/>
      <c r="S444" s="54"/>
      <c r="T444" s="54"/>
      <c r="U444" s="543"/>
      <c r="W444" s="69"/>
      <c r="X444" s="69"/>
      <c r="AA444" s="69"/>
      <c r="AB444" s="4"/>
      <c r="AL444" s="262"/>
      <c r="AM444" s="262"/>
      <c r="AN444" s="262"/>
      <c r="AO444" s="262"/>
      <c r="AP444" s="262"/>
      <c r="AR444" s="262"/>
    </row>
    <row r="445" spans="2:45" ht="9" customHeight="1" x14ac:dyDescent="0.25">
      <c r="B445" s="150"/>
      <c r="M445" s="391"/>
      <c r="N445" s="261" t="s">
        <v>18</v>
      </c>
      <c r="P445" s="58"/>
      <c r="Q445" s="58"/>
      <c r="R445" s="32"/>
      <c r="S445" s="32"/>
      <c r="T445" s="32"/>
      <c r="U445" s="543"/>
      <c r="W445" s="69"/>
      <c r="X445" s="69"/>
      <c r="AA445" s="69"/>
      <c r="AB445" s="4"/>
      <c r="AL445" s="267"/>
      <c r="AM445" s="267"/>
      <c r="AN445" s="267"/>
      <c r="AO445" s="267"/>
      <c r="AP445" s="267"/>
      <c r="AR445" s="262"/>
    </row>
    <row r="446" spans="2:45" ht="18" customHeight="1" x14ac:dyDescent="0.25">
      <c r="B446" s="150"/>
      <c r="C446" s="16"/>
      <c r="D446" s="107" t="s">
        <v>484</v>
      </c>
      <c r="E446" s="17"/>
      <c r="F446" s="107"/>
      <c r="G446" s="17"/>
      <c r="H446" s="17"/>
      <c r="I446" s="17"/>
      <c r="J446" s="17"/>
      <c r="K446" s="18"/>
      <c r="L446" s="18"/>
      <c r="M446" s="18"/>
      <c r="N446" s="647"/>
      <c r="O446" s="2145">
        <v>265</v>
      </c>
      <c r="P446" s="2146"/>
      <c r="Q446" s="2147"/>
      <c r="R446" s="1620" t="str">
        <f>IF(U446,IF(N446&gt;0,O446*N446,""),"")</f>
        <v/>
      </c>
      <c r="S446" s="1621"/>
      <c r="T446" s="1622"/>
      <c r="U446" s="543" t="b">
        <v>0</v>
      </c>
      <c r="W446" s="69"/>
      <c r="X446" s="69"/>
      <c r="Y446" s="581"/>
      <c r="Z446" s="37"/>
      <c r="AM446" s="267"/>
      <c r="AN446" s="267"/>
      <c r="AO446" s="267"/>
      <c r="AP446" s="267"/>
      <c r="AQ446" s="267"/>
      <c r="AS446" s="262"/>
    </row>
    <row r="447" spans="2:45" ht="8.25" customHeight="1" x14ac:dyDescent="0.25">
      <c r="B447" s="150"/>
      <c r="O447" s="58"/>
      <c r="P447" s="58"/>
      <c r="Q447" s="58"/>
      <c r="R447" s="32"/>
      <c r="S447" s="32"/>
      <c r="T447" s="32"/>
      <c r="U447" s="1">
        <v>1</v>
      </c>
      <c r="W447" s="69"/>
      <c r="X447" s="69"/>
      <c r="AM447" s="262"/>
      <c r="AN447" s="262"/>
      <c r="AO447" s="262"/>
      <c r="AP447" s="262"/>
      <c r="AQ447" s="262"/>
    </row>
    <row r="448" spans="2:45" ht="13.9" customHeight="1" x14ac:dyDescent="0.25">
      <c r="B448" s="150"/>
      <c r="C448" s="1924" t="s">
        <v>1111</v>
      </c>
      <c r="D448" s="2032"/>
      <c r="E448" s="2032"/>
      <c r="F448" s="2032"/>
      <c r="G448" s="2032"/>
      <c r="H448" s="2032"/>
      <c r="I448" s="2032"/>
      <c r="J448" s="2032"/>
      <c r="K448" s="2032"/>
      <c r="L448" s="2032"/>
      <c r="M448" s="2032"/>
      <c r="N448" s="2032"/>
      <c r="O448" s="2032"/>
      <c r="P448" s="2032"/>
      <c r="Q448" s="2032"/>
      <c r="R448" s="2032"/>
      <c r="S448" s="2032"/>
      <c r="T448" s="2032"/>
      <c r="U448" s="1"/>
      <c r="W448" s="69"/>
      <c r="X448" s="69"/>
      <c r="AM448" s="267"/>
      <c r="AN448" s="267"/>
      <c r="AO448" s="267"/>
      <c r="AP448" s="267"/>
      <c r="AQ448" s="267"/>
    </row>
    <row r="449" spans="2:45" ht="10.5" customHeight="1" x14ac:dyDescent="0.25">
      <c r="B449" s="150"/>
      <c r="N449" s="261" t="s">
        <v>18</v>
      </c>
      <c r="O449" s="58"/>
      <c r="P449" s="58"/>
      <c r="Q449" s="58"/>
      <c r="R449" s="32"/>
      <c r="S449" s="32"/>
      <c r="T449" s="32"/>
      <c r="U449" s="1">
        <v>3</v>
      </c>
      <c r="W449" s="69"/>
      <c r="X449" s="69"/>
      <c r="AM449" s="267"/>
      <c r="AN449" s="267"/>
      <c r="AO449" s="267"/>
      <c r="AP449" s="267"/>
      <c r="AQ449" s="267"/>
    </row>
    <row r="450" spans="2:45" ht="18" customHeight="1" x14ac:dyDescent="0.25">
      <c r="B450" s="150"/>
      <c r="C450" s="16"/>
      <c r="D450" s="107" t="s">
        <v>6527</v>
      </c>
      <c r="E450" s="17"/>
      <c r="F450" s="17"/>
      <c r="G450" s="107"/>
      <c r="H450" s="17"/>
      <c r="I450" s="17"/>
      <c r="J450" s="107"/>
      <c r="K450" s="107"/>
      <c r="L450" s="18"/>
      <c r="M450" s="18"/>
      <c r="N450" s="18"/>
      <c r="O450" s="734"/>
      <c r="P450" s="1752" t="s">
        <v>17</v>
      </c>
      <c r="Q450" s="1738"/>
      <c r="R450" s="1637" t="str">
        <f>IF(U450=TRUE,0,"")</f>
        <v/>
      </c>
      <c r="S450" s="1638"/>
      <c r="T450" s="1639"/>
      <c r="U450" s="543" t="b">
        <v>0</v>
      </c>
      <c r="W450" s="69"/>
      <c r="X450" s="69"/>
      <c r="Z450" s="37"/>
      <c r="AM450" s="262"/>
      <c r="AN450" s="262"/>
      <c r="AO450" s="262"/>
      <c r="AP450" s="262"/>
      <c r="AQ450" s="262"/>
      <c r="AS450" s="262"/>
    </row>
    <row r="451" spans="2:45" ht="18" customHeight="1" x14ac:dyDescent="0.25">
      <c r="B451" s="150"/>
      <c r="C451" s="258"/>
      <c r="D451" s="145" t="s">
        <v>343</v>
      </c>
      <c r="E451" s="81"/>
      <c r="F451" s="81"/>
      <c r="G451" s="81"/>
      <c r="H451" s="81"/>
      <c r="I451" s="81"/>
      <c r="J451" s="81"/>
      <c r="K451" s="65"/>
      <c r="L451" s="65"/>
      <c r="M451" s="65"/>
      <c r="N451" s="72"/>
      <c r="O451" s="1627">
        <v>100</v>
      </c>
      <c r="P451" s="1881"/>
      <c r="Q451" s="2033"/>
      <c r="R451" s="1627" t="str">
        <f t="shared" ref="R451:R456" si="4">IF(N451&gt;0,N451*O451,"")</f>
        <v/>
      </c>
      <c r="S451" s="1628"/>
      <c r="T451" s="1886"/>
      <c r="U451" s="1" t="b">
        <v>0</v>
      </c>
      <c r="W451" s="69"/>
      <c r="X451" s="69"/>
      <c r="Z451" s="37"/>
      <c r="AM451" s="267"/>
      <c r="AN451" s="267"/>
      <c r="AO451" s="267"/>
      <c r="AP451" s="267"/>
      <c r="AQ451" s="267"/>
    </row>
    <row r="452" spans="2:45" ht="18" customHeight="1" x14ac:dyDescent="0.25">
      <c r="B452" s="150"/>
      <c r="C452" s="258"/>
      <c r="D452" s="145" t="s">
        <v>344</v>
      </c>
      <c r="E452" s="81"/>
      <c r="F452" s="145"/>
      <c r="G452" s="81"/>
      <c r="H452" s="81"/>
      <c r="I452" s="81"/>
      <c r="J452" s="81"/>
      <c r="K452" s="65"/>
      <c r="L452" s="65"/>
      <c r="M452" s="65"/>
      <c r="N452" s="72"/>
      <c r="O452" s="1627">
        <v>100</v>
      </c>
      <c r="P452" s="1881"/>
      <c r="Q452" s="2033"/>
      <c r="R452" s="1627" t="str">
        <f t="shared" si="4"/>
        <v/>
      </c>
      <c r="S452" s="1628"/>
      <c r="T452" s="1886"/>
      <c r="U452" s="1" t="b">
        <v>0</v>
      </c>
      <c r="W452" s="69"/>
      <c r="X452" s="69"/>
      <c r="Z452" s="37"/>
      <c r="AM452" s="267"/>
      <c r="AN452" s="267"/>
      <c r="AO452" s="267"/>
      <c r="AP452" s="267"/>
      <c r="AQ452" s="267"/>
    </row>
    <row r="453" spans="2:45" ht="18" customHeight="1" x14ac:dyDescent="0.25">
      <c r="B453" s="150"/>
      <c r="C453" s="258"/>
      <c r="D453" s="145" t="s">
        <v>305</v>
      </c>
      <c r="E453" s="81"/>
      <c r="F453" s="145"/>
      <c r="G453" s="81"/>
      <c r="H453" s="81"/>
      <c r="I453" s="81"/>
      <c r="J453" s="81"/>
      <c r="K453" s="65"/>
      <c r="L453" s="65"/>
      <c r="M453" s="65"/>
      <c r="N453" s="72"/>
      <c r="O453" s="1627">
        <v>100</v>
      </c>
      <c r="P453" s="1881"/>
      <c r="Q453" s="2033"/>
      <c r="R453" s="1627" t="str">
        <f t="shared" si="4"/>
        <v/>
      </c>
      <c r="S453" s="1628"/>
      <c r="T453" s="1886"/>
      <c r="U453" s="1" t="b">
        <v>0</v>
      </c>
      <c r="W453" s="69"/>
      <c r="X453" s="69"/>
      <c r="Z453" s="37"/>
      <c r="AM453" s="267"/>
      <c r="AN453" s="267"/>
      <c r="AO453" s="267"/>
      <c r="AP453" s="267"/>
      <c r="AQ453" s="267"/>
    </row>
    <row r="454" spans="2:45" ht="18" customHeight="1" x14ac:dyDescent="0.25">
      <c r="B454" s="150"/>
      <c r="C454" s="258"/>
      <c r="D454" s="145" t="s">
        <v>306</v>
      </c>
      <c r="E454" s="81"/>
      <c r="F454" s="145"/>
      <c r="G454" s="81"/>
      <c r="H454" s="81"/>
      <c r="I454" s="81"/>
      <c r="J454" s="81"/>
      <c r="K454" s="65"/>
      <c r="L454" s="65"/>
      <c r="M454" s="65"/>
      <c r="N454" s="72"/>
      <c r="O454" s="1627">
        <v>100</v>
      </c>
      <c r="P454" s="1881"/>
      <c r="Q454" s="2033"/>
      <c r="R454" s="1627" t="str">
        <f t="shared" si="4"/>
        <v/>
      </c>
      <c r="S454" s="1628"/>
      <c r="T454" s="1886"/>
      <c r="U454" s="1" t="b">
        <v>0</v>
      </c>
      <c r="W454" s="69"/>
      <c r="X454" s="69"/>
      <c r="Z454" s="37"/>
      <c r="AM454" s="267"/>
      <c r="AN454" s="267"/>
      <c r="AO454" s="267"/>
      <c r="AP454" s="267"/>
      <c r="AQ454" s="267"/>
    </row>
    <row r="455" spans="2:45" ht="18" customHeight="1" x14ac:dyDescent="0.25">
      <c r="B455" s="150"/>
      <c r="C455" s="258"/>
      <c r="D455" s="145" t="s">
        <v>307</v>
      </c>
      <c r="E455" s="81"/>
      <c r="F455" s="145"/>
      <c r="G455" s="81"/>
      <c r="H455" s="81"/>
      <c r="I455" s="81"/>
      <c r="J455" s="81"/>
      <c r="K455" s="65"/>
      <c r="L455" s="65"/>
      <c r="M455" s="65"/>
      <c r="N455" s="72"/>
      <c r="O455" s="1627">
        <v>100</v>
      </c>
      <c r="P455" s="1881"/>
      <c r="Q455" s="2033"/>
      <c r="R455" s="1627" t="str">
        <f t="shared" si="4"/>
        <v/>
      </c>
      <c r="S455" s="1628"/>
      <c r="T455" s="1886"/>
      <c r="U455" s="1" t="b">
        <v>0</v>
      </c>
      <c r="W455" s="69"/>
      <c r="X455" s="69"/>
      <c r="Z455" s="37"/>
      <c r="AM455" s="267"/>
      <c r="AN455" s="267"/>
      <c r="AO455" s="267"/>
      <c r="AP455" s="267"/>
      <c r="AQ455" s="267"/>
    </row>
    <row r="456" spans="2:45" ht="18" customHeight="1" x14ac:dyDescent="0.25">
      <c r="B456" s="150"/>
      <c r="C456" s="258"/>
      <c r="D456" s="145" t="s">
        <v>308</v>
      </c>
      <c r="E456" s="81"/>
      <c r="F456" s="145"/>
      <c r="G456" s="81"/>
      <c r="H456" s="81"/>
      <c r="I456" s="81"/>
      <c r="J456" s="81"/>
      <c r="K456" s="65"/>
      <c r="L456" s="65"/>
      <c r="M456" s="65"/>
      <c r="N456" s="72"/>
      <c r="O456" s="1627">
        <v>100</v>
      </c>
      <c r="P456" s="1881"/>
      <c r="Q456" s="2033"/>
      <c r="R456" s="1627" t="str">
        <f t="shared" si="4"/>
        <v/>
      </c>
      <c r="S456" s="1628"/>
      <c r="T456" s="1886"/>
      <c r="U456" s="1" t="b">
        <v>0</v>
      </c>
      <c r="W456" s="69"/>
      <c r="X456" s="69"/>
      <c r="Z456" s="37"/>
      <c r="AM456" s="267"/>
      <c r="AN456" s="267"/>
      <c r="AO456" s="267"/>
      <c r="AP456" s="267"/>
      <c r="AQ456" s="267"/>
    </row>
    <row r="457" spans="2:45" ht="9" customHeight="1" x14ac:dyDescent="0.25">
      <c r="B457" s="150"/>
      <c r="O457" s="32"/>
      <c r="P457" s="32"/>
      <c r="Q457" s="32"/>
      <c r="R457" s="32"/>
      <c r="S457" s="32"/>
      <c r="T457" s="32"/>
      <c r="U457" s="1">
        <v>2</v>
      </c>
      <c r="W457" s="69"/>
      <c r="X457" s="69"/>
      <c r="AM457" s="267"/>
      <c r="AN457" s="267"/>
      <c r="AO457" s="267"/>
      <c r="AP457" s="267"/>
      <c r="AQ457" s="267"/>
    </row>
    <row r="458" spans="2:45" ht="13.5" customHeight="1" x14ac:dyDescent="0.25">
      <c r="B458" s="150"/>
      <c r="C458" s="871" t="s">
        <v>484</v>
      </c>
      <c r="D458" s="76"/>
      <c r="E458" s="76"/>
      <c r="F458" s="76"/>
      <c r="G458" s="76"/>
      <c r="H458" s="76"/>
      <c r="I458" s="76"/>
      <c r="J458" s="76"/>
      <c r="K458" s="76"/>
      <c r="L458" s="76" t="s">
        <v>756</v>
      </c>
      <c r="M458" s="76"/>
      <c r="N458" s="76"/>
      <c r="O458" s="76"/>
      <c r="P458" s="76"/>
      <c r="Q458" s="76"/>
      <c r="R458" s="76"/>
      <c r="S458" s="76"/>
      <c r="T458" s="718"/>
      <c r="U458" s="543" t="b">
        <v>0</v>
      </c>
      <c r="W458" s="69"/>
      <c r="X458" s="69"/>
      <c r="AA458" s="69"/>
      <c r="AB458" s="4"/>
      <c r="AL458" s="267"/>
      <c r="AM458" s="267"/>
      <c r="AN458" s="267"/>
      <c r="AO458" s="267"/>
      <c r="AP458" s="267"/>
      <c r="AR458" s="262"/>
    </row>
    <row r="459" spans="2:45" ht="199.5" customHeight="1" x14ac:dyDescent="0.25">
      <c r="B459" s="150"/>
      <c r="C459" s="504"/>
      <c r="D459" s="75"/>
      <c r="E459" s="75"/>
      <c r="F459" s="75"/>
      <c r="G459" s="75"/>
      <c r="H459" s="75"/>
      <c r="I459" s="75"/>
      <c r="J459" s="75"/>
      <c r="K459" s="75"/>
      <c r="L459" s="75"/>
      <c r="M459" s="2127"/>
      <c r="N459" s="2128"/>
      <c r="O459" s="2128"/>
      <c r="P459" s="2128"/>
      <c r="Q459" s="2128"/>
      <c r="R459" s="2128"/>
      <c r="S459" s="2128"/>
      <c r="T459" s="2129"/>
      <c r="U459" s="1">
        <v>1</v>
      </c>
      <c r="W459" s="69"/>
      <c r="X459" s="69"/>
      <c r="AM459" s="267"/>
      <c r="AN459" s="267"/>
      <c r="AO459" s="267"/>
      <c r="AP459" s="267"/>
      <c r="AQ459" s="267"/>
    </row>
    <row r="460" spans="2:45" ht="9" customHeight="1" x14ac:dyDescent="0.25">
      <c r="B460" s="150"/>
      <c r="O460" s="32"/>
      <c r="P460" s="32"/>
      <c r="Q460" s="32"/>
      <c r="R460" s="32"/>
      <c r="S460" s="32"/>
      <c r="T460" s="32"/>
      <c r="U460" s="1"/>
      <c r="W460" s="69"/>
      <c r="X460" s="69"/>
      <c r="AM460" s="267"/>
      <c r="AN460" s="267"/>
      <c r="AO460" s="267"/>
      <c r="AP460" s="267"/>
      <c r="AQ460" s="267"/>
    </row>
    <row r="461" spans="2:45" ht="29.25" customHeight="1" x14ac:dyDescent="0.25">
      <c r="B461" s="150"/>
      <c r="C461" s="1866" t="s">
        <v>755</v>
      </c>
      <c r="D461" s="1866"/>
      <c r="E461" s="1866"/>
      <c r="F461" s="1866"/>
      <c r="G461" s="1866"/>
      <c r="H461" s="1866"/>
      <c r="I461" s="1866"/>
      <c r="J461" s="1866"/>
      <c r="K461" s="1866"/>
      <c r="L461" s="1866"/>
      <c r="M461" s="1866"/>
      <c r="N461" s="1866"/>
      <c r="O461" s="1866"/>
      <c r="P461" s="1866"/>
      <c r="Q461" s="1866"/>
      <c r="R461" s="1866"/>
      <c r="S461" s="1866"/>
      <c r="T461" s="1866"/>
      <c r="U461" s="543"/>
      <c r="W461" s="69"/>
      <c r="X461" s="69"/>
      <c r="AA461" s="69"/>
      <c r="AB461" s="4"/>
      <c r="AL461" s="267"/>
      <c r="AM461" s="267"/>
      <c r="AN461" s="267"/>
      <c r="AO461" s="267"/>
      <c r="AP461" s="267"/>
      <c r="AR461" s="262"/>
    </row>
    <row r="462" spans="2:45" ht="8.85" customHeight="1" x14ac:dyDescent="0.25">
      <c r="B462" s="150"/>
      <c r="N462" s="261" t="s">
        <v>18</v>
      </c>
      <c r="O462" s="58"/>
      <c r="P462" s="58"/>
      <c r="Q462" s="58"/>
      <c r="R462" s="32"/>
      <c r="S462" s="32"/>
      <c r="T462" s="32"/>
      <c r="U462" s="1"/>
      <c r="W462" s="69"/>
      <c r="X462" s="69"/>
      <c r="AM462" s="262"/>
      <c r="AN462" s="262"/>
      <c r="AO462" s="262"/>
      <c r="AP462" s="262"/>
      <c r="AQ462" s="262"/>
    </row>
    <row r="463" spans="2:45" ht="20.100000000000001" customHeight="1" x14ac:dyDescent="0.25">
      <c r="B463" s="150"/>
      <c r="C463" s="226"/>
      <c r="D463" s="145" t="s">
        <v>347</v>
      </c>
      <c r="E463" s="81"/>
      <c r="F463" s="145"/>
      <c r="G463" s="81"/>
      <c r="H463" s="81"/>
      <c r="I463" s="81"/>
      <c r="J463" s="81"/>
      <c r="K463" s="65"/>
      <c r="L463" s="65"/>
      <c r="M463" s="65"/>
      <c r="N463" s="735"/>
      <c r="O463" s="1627">
        <v>590</v>
      </c>
      <c r="P463" s="1881"/>
      <c r="Q463" s="2033"/>
      <c r="R463" s="1627" t="str">
        <f>IF(N463&gt;0,O463*N463,"")</f>
        <v/>
      </c>
      <c r="S463" s="1628"/>
      <c r="T463" s="1886"/>
      <c r="U463" s="1" t="b">
        <v>0</v>
      </c>
      <c r="V463" s="4">
        <v>0</v>
      </c>
      <c r="W463" s="69"/>
      <c r="X463" s="69"/>
      <c r="Z463" s="37"/>
      <c r="AM463" s="262"/>
      <c r="AN463" s="262"/>
      <c r="AO463" s="262"/>
      <c r="AP463" s="262"/>
      <c r="AQ463" s="262"/>
    </row>
    <row r="464" spans="2:45" ht="20.100000000000001" customHeight="1" x14ac:dyDescent="0.25">
      <c r="B464" s="150"/>
      <c r="C464" s="226"/>
      <c r="D464" s="145" t="s">
        <v>348</v>
      </c>
      <c r="E464" s="81"/>
      <c r="F464" s="145"/>
      <c r="G464" s="81"/>
      <c r="H464" s="81"/>
      <c r="I464" s="81"/>
      <c r="J464" s="81"/>
      <c r="K464" s="65"/>
      <c r="L464" s="65"/>
      <c r="M464" s="65"/>
      <c r="N464" s="735"/>
      <c r="O464" s="1627">
        <v>590</v>
      </c>
      <c r="P464" s="1881"/>
      <c r="Q464" s="2033"/>
      <c r="R464" s="1627" t="str">
        <f>IF(N464&gt;0,O464*N464,"")</f>
        <v/>
      </c>
      <c r="S464" s="1628"/>
      <c r="T464" s="1886"/>
      <c r="U464" s="1" t="b">
        <v>0</v>
      </c>
      <c r="V464" s="4">
        <v>0</v>
      </c>
      <c r="W464" s="69"/>
      <c r="X464" s="69"/>
      <c r="Z464" s="37"/>
      <c r="AM464" s="262"/>
      <c r="AN464" s="262"/>
      <c r="AO464" s="262"/>
      <c r="AP464" s="262"/>
      <c r="AQ464" s="262"/>
    </row>
    <row r="465" spans="2:44" ht="20.100000000000001" customHeight="1" x14ac:dyDescent="0.25">
      <c r="B465" s="150"/>
      <c r="C465" s="226"/>
      <c r="D465" s="145" t="s">
        <v>346</v>
      </c>
      <c r="E465" s="81"/>
      <c r="F465" s="145"/>
      <c r="G465" s="81"/>
      <c r="H465" s="81"/>
      <c r="I465" s="81"/>
      <c r="J465" s="81"/>
      <c r="K465" s="65"/>
      <c r="L465" s="65"/>
      <c r="M465" s="65"/>
      <c r="N465" s="735"/>
      <c r="O465" s="1627">
        <v>755</v>
      </c>
      <c r="P465" s="1881"/>
      <c r="Q465" s="2033"/>
      <c r="R465" s="1627" t="str">
        <f>IF(N465&gt;0,O465*N465,"")</f>
        <v/>
      </c>
      <c r="S465" s="1628"/>
      <c r="T465" s="1886"/>
      <c r="U465" s="1" t="b">
        <v>0</v>
      </c>
      <c r="V465" s="4">
        <v>0</v>
      </c>
      <c r="W465" s="69"/>
      <c r="X465" s="69"/>
      <c r="Z465" s="37"/>
      <c r="AM465" s="262"/>
      <c r="AN465" s="262"/>
      <c r="AO465" s="262"/>
      <c r="AP465" s="262"/>
      <c r="AQ465" s="262"/>
    </row>
    <row r="466" spans="2:44" ht="20.100000000000001" customHeight="1" x14ac:dyDescent="0.25">
      <c r="B466" s="150"/>
      <c r="C466" s="226"/>
      <c r="D466" s="145" t="s">
        <v>349</v>
      </c>
      <c r="E466" s="81"/>
      <c r="F466" s="145"/>
      <c r="G466" s="81"/>
      <c r="H466" s="81"/>
      <c r="I466" s="81"/>
      <c r="J466" s="81"/>
      <c r="K466" s="65"/>
      <c r="L466" s="65"/>
      <c r="M466" s="65"/>
      <c r="N466" s="735"/>
      <c r="O466" s="1627">
        <v>755</v>
      </c>
      <c r="P466" s="1881"/>
      <c r="Q466" s="2033"/>
      <c r="R466" s="1627" t="str">
        <f>IF(N466&gt;0,O466*N466,"")</f>
        <v/>
      </c>
      <c r="S466" s="1628"/>
      <c r="T466" s="1886"/>
      <c r="U466" s="1" t="b">
        <v>0</v>
      </c>
      <c r="V466" s="69">
        <v>0</v>
      </c>
      <c r="W466" s="69"/>
      <c r="Z466" s="37"/>
      <c r="AM466" s="262"/>
      <c r="AN466" s="262"/>
      <c r="AO466" s="262"/>
      <c r="AP466" s="262"/>
      <c r="AQ466" s="262"/>
    </row>
    <row r="467" spans="2:44" ht="7.5" customHeight="1" x14ac:dyDescent="0.25">
      <c r="B467" s="19"/>
      <c r="C467" s="20"/>
      <c r="D467" s="51"/>
      <c r="E467" s="20"/>
      <c r="F467" s="20"/>
      <c r="G467" s="20"/>
      <c r="H467" s="20"/>
      <c r="I467" s="20"/>
      <c r="J467" s="20"/>
      <c r="K467" s="20"/>
      <c r="L467" s="20"/>
      <c r="M467" s="20"/>
      <c r="N467" s="20"/>
      <c r="O467" s="52"/>
      <c r="P467" s="52"/>
      <c r="Q467" s="52"/>
      <c r="R467" s="52"/>
      <c r="S467" s="52"/>
      <c r="T467" s="52"/>
      <c r="U467" s="3"/>
      <c r="W467" s="69"/>
      <c r="X467" s="69"/>
      <c r="AB467" s="579"/>
      <c r="AM467" s="267"/>
      <c r="AN467" s="267"/>
      <c r="AO467" s="267"/>
      <c r="AP467" s="267"/>
      <c r="AQ467" s="267"/>
    </row>
    <row r="468" spans="2:44" ht="6" customHeight="1" x14ac:dyDescent="0.25">
      <c r="E468" s="40"/>
      <c r="O468" s="58"/>
      <c r="P468" s="58"/>
      <c r="Q468" s="58"/>
      <c r="R468" s="32"/>
      <c r="S468" s="32"/>
      <c r="T468" s="32"/>
      <c r="U468" s="69"/>
      <c r="W468" s="69"/>
      <c r="X468" s="69"/>
      <c r="AB468" s="579"/>
      <c r="AM468" s="267"/>
      <c r="AN468" s="267"/>
      <c r="AO468" s="267"/>
      <c r="AP468" s="267"/>
      <c r="AQ468" s="267"/>
    </row>
    <row r="469" spans="2:44" ht="8.25" customHeight="1" x14ac:dyDescent="0.25">
      <c r="B469" s="9"/>
      <c r="C469" s="10"/>
      <c r="D469" s="10"/>
      <c r="E469" s="10"/>
      <c r="F469" s="10"/>
      <c r="G469" s="10"/>
      <c r="H469" s="10"/>
      <c r="I469" s="10"/>
      <c r="J469" s="10"/>
      <c r="K469" s="10"/>
      <c r="L469" s="10"/>
      <c r="M469" s="10"/>
      <c r="N469" s="10"/>
      <c r="O469" s="56"/>
      <c r="P469" s="56"/>
      <c r="Q469" s="56"/>
      <c r="R469" s="53"/>
      <c r="S469" s="53"/>
      <c r="T469" s="53"/>
      <c r="U469" s="551"/>
      <c r="W469" s="69"/>
      <c r="X469" s="69"/>
      <c r="AA469" s="69"/>
      <c r="AB469" s="4"/>
      <c r="AL469" s="262"/>
      <c r="AM469" s="262"/>
      <c r="AN469" s="262"/>
      <c r="AO469" s="262"/>
      <c r="AP469" s="262"/>
      <c r="AR469" s="262"/>
    </row>
    <row r="470" spans="2:44" x14ac:dyDescent="0.25">
      <c r="B470" s="150"/>
      <c r="C470" s="180" t="s">
        <v>757</v>
      </c>
      <c r="D470" s="27"/>
      <c r="E470" s="27"/>
      <c r="F470" s="27"/>
      <c r="G470" s="27"/>
      <c r="H470" s="27"/>
      <c r="I470" s="27"/>
      <c r="J470" s="27"/>
      <c r="K470" s="27"/>
      <c r="L470" s="27"/>
      <c r="M470" s="27"/>
      <c r="N470" s="27"/>
      <c r="O470" s="57"/>
      <c r="P470" s="57"/>
      <c r="Q470" s="57"/>
      <c r="R470" s="54"/>
      <c r="S470" s="54"/>
      <c r="T470" s="54"/>
      <c r="U470" s="543"/>
      <c r="W470" s="69"/>
      <c r="X470" s="69"/>
      <c r="AA470" s="69"/>
      <c r="AB470" s="4"/>
      <c r="AL470" s="262"/>
      <c r="AM470" s="262"/>
      <c r="AN470" s="262"/>
      <c r="AO470" s="262"/>
      <c r="AP470" s="262"/>
      <c r="AR470" s="262"/>
    </row>
    <row r="471" spans="2:44" ht="16.5" customHeight="1" x14ac:dyDescent="0.25">
      <c r="B471" s="150"/>
      <c r="C471" s="13" t="s">
        <v>804</v>
      </c>
      <c r="O471" s="58"/>
      <c r="P471" s="58"/>
      <c r="Q471" s="58"/>
      <c r="R471" s="32"/>
      <c r="S471" s="32"/>
      <c r="T471" s="32"/>
      <c r="U471" s="543"/>
      <c r="W471" s="69"/>
      <c r="X471" s="69"/>
      <c r="AA471" s="69"/>
      <c r="AB471" s="4"/>
      <c r="AL471" s="267"/>
      <c r="AM471" s="267"/>
      <c r="AN471" s="267"/>
      <c r="AO471" s="267"/>
      <c r="AP471" s="267"/>
      <c r="AR471" s="262"/>
    </row>
    <row r="472" spans="2:44" ht="18" customHeight="1" x14ac:dyDescent="0.25">
      <c r="B472" s="150"/>
      <c r="C472" s="680" t="s">
        <v>808</v>
      </c>
      <c r="D472" s="18"/>
      <c r="E472" s="644" t="s">
        <v>809</v>
      </c>
      <c r="F472" s="17"/>
      <c r="G472" s="50"/>
      <c r="H472" s="17"/>
      <c r="I472" s="17"/>
      <c r="J472" s="17"/>
      <c r="K472" s="18"/>
      <c r="L472" s="752"/>
      <c r="M472" s="18"/>
      <c r="N472" s="18"/>
      <c r="O472" s="1621"/>
      <c r="P472" s="2055"/>
      <c r="Q472" s="2055"/>
      <c r="R472" s="1621"/>
      <c r="S472" s="1937"/>
      <c r="T472" s="1938"/>
      <c r="U472" s="543">
        <v>0</v>
      </c>
      <c r="W472" s="69"/>
      <c r="X472" s="69"/>
      <c r="AA472" s="69"/>
      <c r="AB472" s="4"/>
      <c r="AL472" s="267"/>
      <c r="AM472" s="267"/>
      <c r="AN472" s="267"/>
      <c r="AO472" s="267"/>
      <c r="AP472" s="267"/>
      <c r="AR472" s="262"/>
    </row>
    <row r="473" spans="2:44" ht="16.5" customHeight="1" x14ac:dyDescent="0.25">
      <c r="B473" s="150"/>
      <c r="C473" s="13" t="s">
        <v>805</v>
      </c>
      <c r="O473" s="58"/>
      <c r="P473" s="58"/>
      <c r="Q473" s="58"/>
      <c r="R473" s="32"/>
      <c r="S473" s="32"/>
      <c r="T473" s="32"/>
      <c r="U473" s="543"/>
      <c r="W473" s="69"/>
      <c r="X473" s="69"/>
      <c r="AA473" s="69"/>
      <c r="AB473" s="4"/>
      <c r="AL473" s="267"/>
      <c r="AM473" s="267"/>
      <c r="AN473" s="267"/>
      <c r="AO473" s="267"/>
      <c r="AP473" s="267"/>
      <c r="AR473" s="262"/>
    </row>
    <row r="474" spans="2:44" ht="18" customHeight="1" x14ac:dyDescent="0.25">
      <c r="B474" s="150"/>
      <c r="C474" s="680" t="s">
        <v>96</v>
      </c>
      <c r="D474" s="18"/>
      <c r="E474" s="17"/>
      <c r="F474" s="890" t="s">
        <v>97</v>
      </c>
      <c r="G474" s="18"/>
      <c r="H474" s="18"/>
      <c r="I474" s="17"/>
      <c r="J474" s="44"/>
      <c r="K474" s="44" t="s">
        <v>758</v>
      </c>
      <c r="L474" s="18"/>
      <c r="M474" s="44" t="s">
        <v>759</v>
      </c>
      <c r="N474" s="18"/>
      <c r="O474" s="2034">
        <v>45</v>
      </c>
      <c r="P474" s="2035"/>
      <c r="Q474" s="2036"/>
      <c r="R474" s="1631">
        <f>IF(U474=4,O474*1,IF(U474=5,O474*2,0))</f>
        <v>0</v>
      </c>
      <c r="S474" s="1631"/>
      <c r="T474" s="1632"/>
      <c r="U474" s="543">
        <v>0</v>
      </c>
      <c r="W474" s="69"/>
      <c r="X474" s="69"/>
      <c r="Z474" s="37"/>
      <c r="AA474" s="69"/>
      <c r="AB474" s="4"/>
      <c r="AL474" s="267"/>
      <c r="AM474" s="267"/>
      <c r="AN474" s="267"/>
      <c r="AO474" s="267"/>
      <c r="AP474" s="267"/>
      <c r="AR474" s="262"/>
    </row>
    <row r="475" spans="2:44" ht="18" customHeight="1" x14ac:dyDescent="0.25">
      <c r="B475" s="150"/>
      <c r="C475" s="680" t="s">
        <v>760</v>
      </c>
      <c r="D475" s="18"/>
      <c r="E475" s="17"/>
      <c r="F475" s="17"/>
      <c r="G475" s="50"/>
      <c r="H475" s="17"/>
      <c r="I475" s="17"/>
      <c r="J475" s="17"/>
      <c r="K475" s="18"/>
      <c r="L475" s="891"/>
      <c r="M475" s="18"/>
      <c r="N475" s="18"/>
      <c r="O475" s="2059" t="s">
        <v>17</v>
      </c>
      <c r="P475" s="2133"/>
      <c r="Q475" s="2134"/>
      <c r="R475" s="1935"/>
      <c r="S475" s="1935"/>
      <c r="T475" s="1951"/>
      <c r="U475" s="543"/>
      <c r="W475" s="69"/>
      <c r="X475" s="69"/>
      <c r="AA475" s="69"/>
      <c r="AB475" s="4"/>
      <c r="AL475" s="267"/>
      <c r="AM475" s="267"/>
      <c r="AN475" s="267"/>
      <c r="AO475" s="267"/>
      <c r="AP475" s="267"/>
      <c r="AR475" s="262"/>
    </row>
    <row r="476" spans="2:44" ht="7.5" customHeight="1" x14ac:dyDescent="0.25">
      <c r="B476" s="19"/>
      <c r="C476" s="20"/>
      <c r="D476" s="51"/>
      <c r="E476" s="20"/>
      <c r="F476" s="20"/>
      <c r="G476" s="20"/>
      <c r="H476" s="20"/>
      <c r="I476" s="20"/>
      <c r="J476" s="20"/>
      <c r="K476" s="20"/>
      <c r="L476" s="20"/>
      <c r="M476" s="20"/>
      <c r="N476" s="20"/>
      <c r="O476" s="52"/>
      <c r="P476" s="52"/>
      <c r="Q476" s="52"/>
      <c r="R476" s="52"/>
      <c r="S476" s="52"/>
      <c r="T476" s="52"/>
      <c r="U476" s="548"/>
      <c r="W476" s="69"/>
      <c r="X476" s="69"/>
      <c r="AA476" s="579"/>
      <c r="AB476" s="4"/>
      <c r="AL476" s="267"/>
      <c r="AM476" s="267"/>
      <c r="AN476" s="267"/>
      <c r="AO476" s="267"/>
      <c r="AP476" s="267"/>
      <c r="AR476" s="262"/>
    </row>
    <row r="477" spans="2:44" ht="6.6" customHeight="1" x14ac:dyDescent="0.25">
      <c r="E477" s="40"/>
      <c r="O477" s="58"/>
      <c r="P477" s="58"/>
      <c r="Q477" s="58"/>
      <c r="R477" s="32"/>
      <c r="S477" s="32"/>
      <c r="T477" s="32"/>
      <c r="U477" s="549"/>
      <c r="W477" s="69"/>
      <c r="X477" s="69"/>
      <c r="AA477" s="579"/>
      <c r="AB477" s="4"/>
      <c r="AL477" s="267"/>
      <c r="AM477" s="267"/>
      <c r="AN477" s="267"/>
      <c r="AO477" s="267"/>
      <c r="AP477" s="267"/>
      <c r="AR477" s="262"/>
    </row>
    <row r="478" spans="2:44" ht="6.6" customHeight="1" x14ac:dyDescent="0.25">
      <c r="B478" s="509"/>
      <c r="C478" s="49"/>
      <c r="D478" s="49"/>
      <c r="E478" s="49"/>
      <c r="F478" s="49"/>
      <c r="G478" s="49"/>
      <c r="H478" s="49"/>
      <c r="I478" s="49"/>
      <c r="J478" s="49"/>
      <c r="K478" s="49"/>
      <c r="L478" s="49"/>
      <c r="M478" s="49"/>
      <c r="N478" s="49"/>
      <c r="O478" s="772"/>
      <c r="P478" s="772"/>
      <c r="Q478" s="772"/>
      <c r="R478" s="772"/>
      <c r="S478" s="772"/>
      <c r="T478" s="772"/>
      <c r="U478" s="556" t="b">
        <v>0</v>
      </c>
      <c r="W478" s="69" t="b">
        <v>1</v>
      </c>
      <c r="X478" s="69"/>
      <c r="AA478" s="579" t="b">
        <v>1</v>
      </c>
      <c r="AB478" s="4"/>
      <c r="AL478" s="267"/>
      <c r="AM478" s="267"/>
      <c r="AN478" s="267"/>
      <c r="AO478" s="267"/>
      <c r="AP478" s="267"/>
      <c r="AR478" s="262"/>
    </row>
    <row r="479" spans="2:44" x14ac:dyDescent="0.25">
      <c r="B479" s="512"/>
      <c r="C479" s="26" t="s">
        <v>761</v>
      </c>
      <c r="D479" s="27"/>
      <c r="E479" s="27"/>
      <c r="F479" s="27"/>
      <c r="G479" s="27"/>
      <c r="H479" s="27"/>
      <c r="I479" s="27"/>
      <c r="J479" s="27"/>
      <c r="K479" s="27"/>
      <c r="L479" s="27"/>
      <c r="M479" s="27"/>
      <c r="N479" s="27"/>
      <c r="O479" s="54"/>
      <c r="P479" s="54"/>
      <c r="Q479" s="54"/>
      <c r="R479" s="54"/>
      <c r="S479" s="54"/>
      <c r="T479" s="54"/>
      <c r="U479" s="557" t="b">
        <v>0</v>
      </c>
      <c r="W479" s="69" t="b">
        <v>1</v>
      </c>
      <c r="X479" s="69"/>
      <c r="AA479" s="579"/>
      <c r="AB479" s="4"/>
      <c r="AL479" s="267"/>
      <c r="AM479" s="267"/>
      <c r="AN479" s="267"/>
      <c r="AO479" s="267"/>
      <c r="AP479" s="267"/>
      <c r="AR479" s="262"/>
    </row>
    <row r="480" spans="2:44" ht="18" customHeight="1" x14ac:dyDescent="0.25">
      <c r="B480" s="512"/>
      <c r="C480" s="13" t="s">
        <v>806</v>
      </c>
      <c r="D480" s="12"/>
      <c r="E480" s="12"/>
      <c r="F480" s="12"/>
      <c r="G480" s="12"/>
      <c r="H480" s="12"/>
      <c r="I480" s="12"/>
      <c r="J480" s="12"/>
      <c r="O480" s="224"/>
      <c r="P480" s="151"/>
      <c r="Q480" s="151"/>
      <c r="R480" s="224"/>
      <c r="S480" s="55"/>
      <c r="T480" s="55"/>
      <c r="U480" s="557" t="b">
        <v>0</v>
      </c>
      <c r="W480" s="69" t="b">
        <v>1</v>
      </c>
      <c r="X480" s="69"/>
      <c r="AA480" s="579"/>
      <c r="AB480" s="4"/>
      <c r="AL480" s="267"/>
      <c r="AM480" s="267"/>
      <c r="AN480" s="267"/>
      <c r="AO480" s="267"/>
      <c r="AP480" s="267"/>
      <c r="AR480" s="262"/>
    </row>
    <row r="481" spans="2:44" ht="18" customHeight="1" x14ac:dyDescent="0.25">
      <c r="B481" s="512"/>
      <c r="C481" s="758" t="s">
        <v>64</v>
      </c>
      <c r="D481" s="684"/>
      <c r="E481" s="760"/>
      <c r="F481" s="760"/>
      <c r="G481" s="764" t="s">
        <v>37</v>
      </c>
      <c r="H481" s="684"/>
      <c r="I481" s="760"/>
      <c r="J481" s="760"/>
      <c r="K481" s="684"/>
      <c r="L481" s="684"/>
      <c r="M481" s="684"/>
      <c r="N481" s="684"/>
      <c r="O481" s="684"/>
      <c r="P481" s="1893" t="s">
        <v>17</v>
      </c>
      <c r="Q481" s="1945"/>
      <c r="R481" s="1893">
        <f>IF(U$457&gt;0,0,"")</f>
        <v>0</v>
      </c>
      <c r="S481" s="1894"/>
      <c r="T481" s="1895"/>
      <c r="U481" s="557">
        <v>0</v>
      </c>
      <c r="W481" s="69" t="b">
        <v>1</v>
      </c>
      <c r="X481" s="69"/>
      <c r="AA481" s="69"/>
      <c r="AB481" s="4"/>
      <c r="AL481" s="267"/>
      <c r="AM481" s="267"/>
      <c r="AN481" s="267"/>
      <c r="AO481" s="267"/>
      <c r="AP481" s="267"/>
      <c r="AR481" s="262"/>
    </row>
    <row r="482" spans="2:44" ht="15.75" customHeight="1" x14ac:dyDescent="0.25">
      <c r="B482" s="512"/>
      <c r="C482" s="13" t="s">
        <v>799</v>
      </c>
      <c r="D482" s="13"/>
      <c r="E482" s="12"/>
      <c r="F482" s="63"/>
      <c r="G482" s="63"/>
      <c r="I482" s="12"/>
      <c r="K482" s="12"/>
      <c r="O482" s="1599"/>
      <c r="P482" s="1946"/>
      <c r="Q482" s="1946"/>
      <c r="R482" s="1599"/>
      <c r="S482" s="1663"/>
      <c r="T482" s="1663"/>
      <c r="U482" s="557"/>
      <c r="W482" s="69"/>
      <c r="X482" s="69"/>
      <c r="AA482" s="69"/>
      <c r="AB482" s="4"/>
      <c r="AL482" s="267"/>
      <c r="AM482" s="267"/>
      <c r="AN482" s="267"/>
      <c r="AO482" s="267"/>
      <c r="AP482" s="267"/>
      <c r="AR482" s="262"/>
    </row>
    <row r="483" spans="2:44" ht="18" customHeight="1" x14ac:dyDescent="0.25">
      <c r="B483" s="512"/>
      <c r="C483" s="758" t="s">
        <v>38</v>
      </c>
      <c r="D483" s="684"/>
      <c r="E483" s="684"/>
      <c r="F483" s="684"/>
      <c r="G483" s="762" t="s">
        <v>36</v>
      </c>
      <c r="H483" s="760"/>
      <c r="I483" s="760"/>
      <c r="J483" s="684"/>
      <c r="K483" s="763" t="s">
        <v>35</v>
      </c>
      <c r="L483" s="684"/>
      <c r="M483" s="684"/>
      <c r="N483" s="684"/>
      <c r="O483" s="684"/>
      <c r="P483" s="1893" t="s">
        <v>17</v>
      </c>
      <c r="Q483" s="1945"/>
      <c r="R483" s="1893">
        <f>IF(U$457&gt;0,0,"")</f>
        <v>0</v>
      </c>
      <c r="S483" s="1894"/>
      <c r="T483" s="1895"/>
      <c r="U483" s="557">
        <v>0</v>
      </c>
      <c r="W483" s="69"/>
      <c r="X483" s="69"/>
      <c r="AA483" s="69"/>
      <c r="AB483" s="4"/>
      <c r="AL483" s="267"/>
      <c r="AM483" s="267"/>
      <c r="AN483" s="267"/>
      <c r="AO483" s="267"/>
      <c r="AP483" s="267"/>
      <c r="AR483" s="262"/>
    </row>
    <row r="484" spans="2:44" ht="6.6" customHeight="1" x14ac:dyDescent="0.25">
      <c r="B484" s="512"/>
      <c r="C484" s="13"/>
      <c r="D484" s="13"/>
      <c r="E484" s="12"/>
      <c r="F484" s="13"/>
      <c r="G484" s="13"/>
      <c r="H484" s="13"/>
      <c r="I484" s="13"/>
      <c r="J484" s="13"/>
      <c r="K484" s="13"/>
      <c r="L484" s="13"/>
      <c r="O484" s="224"/>
      <c r="P484" s="151"/>
      <c r="Q484" s="151"/>
      <c r="R484" s="224"/>
      <c r="S484" s="55"/>
      <c r="T484" s="55"/>
      <c r="U484" s="557"/>
      <c r="W484" s="69"/>
      <c r="X484" s="69"/>
      <c r="AA484" s="69"/>
      <c r="AB484" s="4"/>
      <c r="AL484" s="267"/>
      <c r="AM484" s="267"/>
      <c r="AN484" s="267"/>
      <c r="AO484" s="267"/>
      <c r="AP484" s="267"/>
      <c r="AR484" s="262"/>
    </row>
    <row r="485" spans="2:44" ht="18" customHeight="1" x14ac:dyDescent="0.25">
      <c r="B485" s="251"/>
      <c r="C485" s="13" t="s">
        <v>807</v>
      </c>
      <c r="D485" s="13"/>
      <c r="E485" s="12"/>
      <c r="F485" s="12"/>
      <c r="G485" s="12"/>
      <c r="H485" s="12"/>
      <c r="I485" s="12"/>
      <c r="J485" s="12"/>
      <c r="O485" s="1599"/>
      <c r="P485" s="1599"/>
      <c r="Q485" s="1599"/>
      <c r="R485" s="1599"/>
      <c r="S485" s="1599"/>
      <c r="T485" s="1599"/>
      <c r="U485" s="1"/>
      <c r="W485" s="69"/>
      <c r="X485" s="69"/>
      <c r="AM485" s="262"/>
      <c r="AN485" s="262"/>
      <c r="AO485" s="262"/>
      <c r="AP485" s="262"/>
      <c r="AQ485" s="262"/>
    </row>
    <row r="486" spans="2:44" ht="20.100000000000001" customHeight="1" x14ac:dyDescent="0.25">
      <c r="B486" s="251"/>
      <c r="C486" s="252" t="s">
        <v>129</v>
      </c>
      <c r="D486" s="107"/>
      <c r="E486" s="17"/>
      <c r="F486" s="17"/>
      <c r="G486" s="17"/>
      <c r="H486" s="17"/>
      <c r="I486" s="17"/>
      <c r="J486" s="253"/>
      <c r="O486" s="224"/>
      <c r="P486" s="224"/>
      <c r="Q486" s="224"/>
      <c r="R486" s="224"/>
      <c r="S486" s="224"/>
      <c r="T486" s="224"/>
      <c r="U486" s="1">
        <v>0</v>
      </c>
      <c r="W486" s="69"/>
      <c r="X486" s="69"/>
      <c r="AM486" s="262"/>
      <c r="AN486" s="262"/>
      <c r="AO486" s="262"/>
      <c r="AP486" s="262"/>
      <c r="AQ486" s="262"/>
    </row>
    <row r="487" spans="2:44" ht="20.100000000000001" customHeight="1" x14ac:dyDescent="0.25">
      <c r="B487" s="251"/>
      <c r="C487" s="252" t="s">
        <v>128</v>
      </c>
      <c r="D487" s="107"/>
      <c r="E487" s="17"/>
      <c r="F487" s="17"/>
      <c r="G487" s="17"/>
      <c r="H487" s="17"/>
      <c r="I487" s="17"/>
      <c r="J487" s="253"/>
      <c r="O487" s="224"/>
      <c r="P487" s="224"/>
      <c r="Q487" s="224"/>
      <c r="R487" s="224"/>
      <c r="S487" s="224"/>
      <c r="T487" s="224"/>
      <c r="U487" s="1">
        <v>0</v>
      </c>
      <c r="W487" s="69"/>
      <c r="X487" s="69"/>
      <c r="AM487" s="262"/>
      <c r="AN487" s="262"/>
      <c r="AO487" s="262"/>
      <c r="AP487" s="262"/>
      <c r="AQ487" s="262"/>
    </row>
    <row r="488" spans="2:44" ht="20.100000000000001" customHeight="1" x14ac:dyDescent="0.25">
      <c r="B488" s="251"/>
      <c r="C488" s="252" t="s">
        <v>127</v>
      </c>
      <c r="D488" s="107"/>
      <c r="E488" s="17"/>
      <c r="F488" s="17"/>
      <c r="G488" s="17"/>
      <c r="H488" s="17"/>
      <c r="I488" s="17"/>
      <c r="J488" s="253"/>
      <c r="O488" s="224"/>
      <c r="Q488" s="224"/>
      <c r="R488" s="224"/>
      <c r="S488" s="224"/>
      <c r="T488" s="224"/>
      <c r="U488" s="1">
        <v>0</v>
      </c>
      <c r="W488" s="69"/>
      <c r="X488" s="69"/>
      <c r="AM488" s="262"/>
      <c r="AN488" s="262"/>
      <c r="AO488" s="262"/>
      <c r="AP488" s="262"/>
      <c r="AQ488" s="262"/>
    </row>
    <row r="489" spans="2:44" ht="20.100000000000001" customHeight="1" x14ac:dyDescent="0.25">
      <c r="B489" s="251"/>
      <c r="C489" s="252" t="s">
        <v>130</v>
      </c>
      <c r="D489" s="107"/>
      <c r="E489" s="17"/>
      <c r="F489" s="17"/>
      <c r="G489" s="17"/>
      <c r="H489" s="17"/>
      <c r="I489" s="17"/>
      <c r="J489" s="253"/>
      <c r="M489" s="224"/>
      <c r="O489" s="224"/>
      <c r="P489" s="224"/>
      <c r="Q489" s="224"/>
      <c r="R489" s="224"/>
      <c r="S489" s="224"/>
      <c r="T489" s="224"/>
      <c r="U489" s="1">
        <v>0</v>
      </c>
      <c r="W489" s="69"/>
      <c r="X489" s="69"/>
      <c r="AM489" s="262"/>
      <c r="AN489" s="262"/>
      <c r="AO489" s="262"/>
      <c r="AP489" s="262"/>
      <c r="AQ489" s="262"/>
    </row>
    <row r="490" spans="2:44" ht="20.100000000000001" customHeight="1" x14ac:dyDescent="0.25">
      <c r="B490" s="251"/>
      <c r="C490" s="252" t="s">
        <v>131</v>
      </c>
      <c r="D490" s="107"/>
      <c r="E490" s="17"/>
      <c r="F490" s="17"/>
      <c r="G490" s="17"/>
      <c r="H490" s="17"/>
      <c r="I490" s="17"/>
      <c r="J490" s="253"/>
      <c r="O490" s="224"/>
      <c r="P490" s="224"/>
      <c r="Q490" s="224"/>
      <c r="R490" s="224"/>
      <c r="S490" s="224"/>
      <c r="T490" s="224"/>
      <c r="U490" s="1">
        <v>0</v>
      </c>
      <c r="W490" s="69"/>
      <c r="X490" s="69"/>
      <c r="AF490" s="4" t="b">
        <v>1</v>
      </c>
      <c r="AM490" s="262"/>
      <c r="AN490" s="262"/>
      <c r="AO490" s="262"/>
      <c r="AP490" s="262"/>
      <c r="AQ490" s="262"/>
    </row>
    <row r="491" spans="2:44" ht="20.100000000000001" customHeight="1" x14ac:dyDescent="0.25">
      <c r="B491" s="251"/>
      <c r="C491" s="254" t="s">
        <v>132</v>
      </c>
      <c r="D491" s="107"/>
      <c r="E491" s="107"/>
      <c r="F491" s="107"/>
      <c r="G491" s="107"/>
      <c r="H491" s="17"/>
      <c r="I491" s="17"/>
      <c r="J491" s="255"/>
      <c r="K491" s="12"/>
      <c r="O491" s="1599"/>
      <c r="P491" s="1599"/>
      <c r="Q491" s="1599"/>
      <c r="R491" s="1599"/>
      <c r="S491" s="1599"/>
      <c r="T491" s="1599"/>
      <c r="U491" s="1">
        <v>0</v>
      </c>
      <c r="W491" s="69"/>
      <c r="X491" s="69"/>
      <c r="AM491" s="262"/>
      <c r="AN491" s="262"/>
      <c r="AO491" s="262"/>
      <c r="AP491" s="262"/>
      <c r="AQ491" s="262"/>
    </row>
    <row r="492" spans="2:44" ht="6.6" customHeight="1" x14ac:dyDescent="0.25">
      <c r="B492" s="19"/>
      <c r="C492" s="20"/>
      <c r="D492" s="20"/>
      <c r="E492" s="20"/>
      <c r="F492" s="20"/>
      <c r="G492" s="20"/>
      <c r="H492" s="20"/>
      <c r="I492" s="20"/>
      <c r="J492" s="20"/>
      <c r="K492" s="20"/>
      <c r="L492" s="20"/>
      <c r="M492" s="20"/>
      <c r="N492" s="20"/>
      <c r="O492" s="59"/>
      <c r="P492" s="59"/>
      <c r="Q492" s="59"/>
      <c r="R492" s="52"/>
      <c r="S492" s="52"/>
      <c r="T492" s="52"/>
      <c r="U492" s="3"/>
      <c r="W492" s="69"/>
      <c r="X492" s="69"/>
      <c r="AM492" s="262"/>
      <c r="AN492" s="262"/>
      <c r="AO492" s="262"/>
      <c r="AP492" s="262"/>
      <c r="AQ492" s="262"/>
    </row>
    <row r="493" spans="2:44" ht="6.6" customHeight="1" x14ac:dyDescent="0.25">
      <c r="E493" s="40"/>
      <c r="O493" s="58"/>
      <c r="P493" s="58"/>
      <c r="Q493" s="58"/>
      <c r="R493" s="32"/>
      <c r="S493" s="32"/>
      <c r="T493" s="32"/>
      <c r="U493" s="69"/>
      <c r="W493" s="69"/>
      <c r="X493" s="69"/>
    </row>
    <row r="494" spans="2:44" ht="6.6" customHeight="1" x14ac:dyDescent="0.25">
      <c r="B494" s="9"/>
      <c r="C494" s="10"/>
      <c r="D494" s="10"/>
      <c r="E494" s="10"/>
      <c r="F494" s="10"/>
      <c r="G494" s="10"/>
      <c r="H494" s="10"/>
      <c r="I494" s="10"/>
      <c r="J494" s="10"/>
      <c r="K494" s="10"/>
      <c r="L494" s="10"/>
      <c r="M494" s="10"/>
      <c r="N494" s="10"/>
      <c r="O494" s="53"/>
      <c r="P494" s="53"/>
      <c r="Q494" s="53"/>
      <c r="R494" s="53"/>
      <c r="S494" s="53"/>
      <c r="T494" s="53"/>
      <c r="U494" s="2"/>
      <c r="W494" s="69" t="b">
        <v>0</v>
      </c>
      <c r="X494" s="69" t="b">
        <v>0</v>
      </c>
    </row>
    <row r="495" spans="2:44" x14ac:dyDescent="0.25">
      <c r="B495" s="150"/>
      <c r="C495" s="26" t="s">
        <v>63</v>
      </c>
      <c r="D495" s="27"/>
      <c r="E495" s="27"/>
      <c r="F495" s="27"/>
      <c r="G495" s="27"/>
      <c r="H495" s="27"/>
      <c r="I495" s="27"/>
      <c r="J495" s="27"/>
      <c r="K495" s="27"/>
      <c r="L495" s="27"/>
      <c r="M495" s="27"/>
      <c r="N495" s="27"/>
      <c r="O495" s="54"/>
      <c r="P495" s="54"/>
      <c r="Q495" s="54"/>
      <c r="R495" s="54"/>
      <c r="S495" s="54"/>
      <c r="T495" s="54"/>
      <c r="U495" s="1"/>
      <c r="W495" s="69" t="b">
        <v>0</v>
      </c>
      <c r="X495" s="69" t="b">
        <v>0</v>
      </c>
    </row>
    <row r="496" spans="2:44" ht="18" customHeight="1" x14ac:dyDescent="0.25">
      <c r="B496" s="150"/>
      <c r="C496" s="13" t="s">
        <v>798</v>
      </c>
      <c r="D496" s="104"/>
      <c r="E496" s="103"/>
      <c r="F496" s="105"/>
      <c r="G496" s="105"/>
      <c r="H496" s="106"/>
      <c r="I496" s="103"/>
      <c r="J496" s="106"/>
      <c r="K496" s="103"/>
      <c r="L496" s="106"/>
      <c r="M496" s="106"/>
      <c r="N496" s="106"/>
      <c r="O496" s="1933"/>
      <c r="P496" s="1934"/>
      <c r="Q496" s="1934"/>
      <c r="R496" s="1935"/>
      <c r="S496" s="1936"/>
      <c r="T496" s="1936"/>
      <c r="U496" s="1"/>
      <c r="W496" s="69" t="b">
        <v>0</v>
      </c>
      <c r="X496" s="69" t="b">
        <v>0</v>
      </c>
    </row>
    <row r="497" spans="2:45" ht="18" customHeight="1" x14ac:dyDescent="0.25">
      <c r="B497" s="150"/>
      <c r="C497" s="16"/>
      <c r="D497" s="107" t="s">
        <v>64</v>
      </c>
      <c r="E497" s="135" t="s">
        <v>98</v>
      </c>
      <c r="F497" s="67"/>
      <c r="G497" s="68"/>
      <c r="I497" s="34"/>
      <c r="J497" s="29"/>
      <c r="K497" s="34"/>
      <c r="L497" s="29"/>
      <c r="M497" s="29"/>
      <c r="N497" s="18"/>
      <c r="O497" s="1637" t="s">
        <v>17</v>
      </c>
      <c r="P497" s="2070"/>
      <c r="Q497" s="2071"/>
      <c r="R497" s="1637" t="str">
        <f>IF(U497=TRUE,0,"")</f>
        <v/>
      </c>
      <c r="S497" s="1638"/>
      <c r="T497" s="1639"/>
      <c r="U497" s="1" t="b">
        <v>0</v>
      </c>
      <c r="W497" s="69" t="b">
        <v>0</v>
      </c>
      <c r="X497" s="69" t="b">
        <v>0</v>
      </c>
    </row>
    <row r="498" spans="2:45" ht="18" customHeight="1" x14ac:dyDescent="0.25">
      <c r="B498" s="150"/>
      <c r="C498" s="16"/>
      <c r="D498" s="107" t="s">
        <v>37</v>
      </c>
      <c r="E498" s="135" t="s">
        <v>98</v>
      </c>
      <c r="F498" s="17"/>
      <c r="G498" s="17"/>
      <c r="H498" s="34"/>
      <c r="I498" s="34"/>
      <c r="J498" s="29"/>
      <c r="K498" s="34"/>
      <c r="L498" s="29"/>
      <c r="M498" s="29"/>
      <c r="N498" s="18"/>
      <c r="O498" s="1637" t="s">
        <v>17</v>
      </c>
      <c r="P498" s="2070"/>
      <c r="Q498" s="2071"/>
      <c r="R498" s="1637" t="str">
        <f>IF(U498=TRUE,0,"")</f>
        <v/>
      </c>
      <c r="S498" s="1638"/>
      <c r="T498" s="1639"/>
      <c r="U498" s="1" t="b">
        <v>0</v>
      </c>
      <c r="W498" s="69" t="b">
        <v>0</v>
      </c>
      <c r="X498" s="69" t="b">
        <v>0</v>
      </c>
    </row>
    <row r="499" spans="2:45" ht="18" customHeight="1" x14ac:dyDescent="0.25">
      <c r="B499" s="150"/>
      <c r="C499" s="13" t="s">
        <v>799</v>
      </c>
      <c r="D499" s="13"/>
      <c r="E499" s="217"/>
      <c r="F499" s="217"/>
      <c r="G499" s="217"/>
      <c r="H499" s="12"/>
      <c r="I499" s="63"/>
      <c r="J499" s="63"/>
      <c r="L499" s="227"/>
      <c r="M499" s="210"/>
      <c r="O499" s="181"/>
      <c r="P499" s="151"/>
      <c r="Q499" s="151"/>
      <c r="R499" s="181"/>
      <c r="S499" s="182"/>
      <c r="T499" s="182"/>
      <c r="U499" s="1"/>
      <c r="W499" s="69" t="b">
        <v>0</v>
      </c>
      <c r="X499" s="69" t="b">
        <v>0</v>
      </c>
    </row>
    <row r="500" spans="2:45" ht="18" customHeight="1" x14ac:dyDescent="0.25">
      <c r="B500" s="150"/>
      <c r="C500" s="680" t="s">
        <v>38</v>
      </c>
      <c r="D500" s="18"/>
      <c r="E500" s="18"/>
      <c r="F500" s="18"/>
      <c r="G500" s="644" t="s">
        <v>36</v>
      </c>
      <c r="H500" s="18"/>
      <c r="I500" s="17"/>
      <c r="J500" s="18"/>
      <c r="K500" s="890" t="s">
        <v>35</v>
      </c>
      <c r="L500" s="752"/>
      <c r="M500" s="18"/>
      <c r="N500" s="18"/>
      <c r="O500" s="1620" t="s">
        <v>17</v>
      </c>
      <c r="P500" s="1621"/>
      <c r="Q500" s="1659"/>
      <c r="R500" s="1620">
        <f>IF(U$457&gt;0,0,"")</f>
        <v>0</v>
      </c>
      <c r="S500" s="1937"/>
      <c r="T500" s="1938"/>
      <c r="U500" s="1">
        <v>0</v>
      </c>
      <c r="W500" s="69" t="b">
        <v>0</v>
      </c>
      <c r="X500" s="69" t="b">
        <v>0</v>
      </c>
    </row>
    <row r="501" spans="2:45" ht="7.5" customHeight="1" x14ac:dyDescent="0.25">
      <c r="B501" s="150"/>
      <c r="C501" s="76"/>
      <c r="D501" s="76"/>
      <c r="E501" s="21"/>
      <c r="F501" s="76"/>
      <c r="G501" s="13"/>
      <c r="H501" s="13"/>
      <c r="I501" s="13"/>
      <c r="J501" s="13"/>
      <c r="K501" s="13"/>
      <c r="L501" s="13"/>
      <c r="N501" s="49"/>
      <c r="O501" s="224"/>
      <c r="P501" s="151"/>
      <c r="Q501" s="151"/>
      <c r="R501" s="224"/>
      <c r="S501" s="55"/>
      <c r="T501" s="225"/>
      <c r="U501" s="1"/>
      <c r="W501" s="69"/>
      <c r="X501" s="69"/>
    </row>
    <row r="502" spans="2:45" ht="18" customHeight="1" x14ac:dyDescent="0.25">
      <c r="B502" s="150"/>
      <c r="C502" s="226" t="s">
        <v>188</v>
      </c>
      <c r="D502" s="145"/>
      <c r="E502" s="81"/>
      <c r="F502" s="145"/>
      <c r="G502" s="206"/>
      <c r="H502" s="207"/>
      <c r="I502" s="208"/>
      <c r="J502" s="2125"/>
      <c r="K502" s="2125"/>
      <c r="L502" s="2125"/>
      <c r="M502" s="2125"/>
      <c r="N502" s="2125"/>
      <c r="O502" s="2125"/>
      <c r="P502" s="2125"/>
      <c r="Q502" s="2125"/>
      <c r="R502" s="2125"/>
      <c r="S502" s="2125"/>
      <c r="T502" s="2126"/>
      <c r="U502" s="1"/>
      <c r="W502" s="69"/>
      <c r="X502" s="69"/>
    </row>
    <row r="503" spans="2:45" ht="6.6" customHeight="1" x14ac:dyDescent="0.25">
      <c r="B503" s="150"/>
      <c r="C503" s="13"/>
      <c r="D503" s="13"/>
      <c r="E503" s="12"/>
      <c r="F503" s="13"/>
      <c r="G503" s="13"/>
      <c r="H503" s="13"/>
      <c r="I503" s="13"/>
      <c r="J503" s="13"/>
      <c r="K503" s="13"/>
      <c r="L503" s="13"/>
      <c r="O503" s="224"/>
      <c r="P503" s="151"/>
      <c r="Q503" s="151"/>
      <c r="R503" s="224"/>
      <c r="S503" s="55"/>
      <c r="T503" s="777"/>
      <c r="U503" s="1"/>
      <c r="W503" s="69"/>
      <c r="X503" s="69"/>
      <c r="AB503" s="69" t="b">
        <v>0</v>
      </c>
      <c r="AC503" s="69" t="str">
        <f t="shared" ref="AC503:AC508" si="5">IF(AB503=TRUE,1,"")</f>
        <v/>
      </c>
      <c r="AD503" s="69" t="b">
        <v>0</v>
      </c>
      <c r="AE503" s="69" t="str">
        <f t="shared" ref="AE503:AE508" si="6">IF(AD503=TRUE,1,"")</f>
        <v/>
      </c>
      <c r="AF503" s="69" t="b">
        <v>0</v>
      </c>
      <c r="AG503" s="4" t="str">
        <f t="shared" ref="AG503:AG508" si="7">IF(AF503=TRUE,1,"")</f>
        <v/>
      </c>
    </row>
    <row r="504" spans="2:45" ht="18" customHeight="1" x14ac:dyDescent="0.25">
      <c r="B504" s="150"/>
      <c r="C504" s="13" t="s">
        <v>800</v>
      </c>
      <c r="D504" s="205"/>
      <c r="E504" s="200"/>
      <c r="F504" s="200"/>
      <c r="G504" s="200"/>
      <c r="H504" s="64"/>
      <c r="I504" s="187"/>
      <c r="J504" s="187"/>
      <c r="L504" s="227"/>
      <c r="M504" s="201"/>
      <c r="N504" s="427" t="s">
        <v>640</v>
      </c>
      <c r="O504" s="202"/>
      <c r="P504" s="203"/>
      <c r="Q504" s="203"/>
      <c r="R504" s="202"/>
      <c r="S504" s="204"/>
      <c r="T504" s="892"/>
      <c r="U504" s="543"/>
      <c r="W504" s="69"/>
      <c r="X504" s="69"/>
      <c r="AB504" s="69" t="b">
        <v>0</v>
      </c>
      <c r="AC504" s="69" t="str">
        <f t="shared" si="5"/>
        <v/>
      </c>
      <c r="AD504" s="69" t="b">
        <v>0</v>
      </c>
      <c r="AE504" s="69" t="str">
        <f t="shared" si="6"/>
        <v/>
      </c>
      <c r="AF504" s="69" t="b">
        <v>0</v>
      </c>
      <c r="AG504" s="4" t="str">
        <f t="shared" si="7"/>
        <v/>
      </c>
      <c r="AS504" s="262"/>
    </row>
    <row r="505" spans="2:45" ht="18" customHeight="1" x14ac:dyDescent="0.25">
      <c r="B505" s="150"/>
      <c r="C505" s="16"/>
      <c r="D505" s="107" t="s">
        <v>125</v>
      </c>
      <c r="E505" s="17"/>
      <c r="F505" s="17"/>
      <c r="G505" s="135"/>
      <c r="H505" s="34"/>
      <c r="I505" s="34"/>
      <c r="J505" s="507"/>
      <c r="K505" s="34"/>
      <c r="L505" s="29"/>
      <c r="M505" s="29"/>
      <c r="N505" s="18"/>
      <c r="O505" s="1637">
        <v>45</v>
      </c>
      <c r="P505" s="2070"/>
      <c r="Q505" s="2071"/>
      <c r="R505" s="1620" t="str">
        <f>IF(U505=FALSE,"",IF(AND(V505=FALSE,SUM(AC503:AC508)&lt;(U74+1)),SUM(AC503:AC508)*O505,(U74+1)*O505))</f>
        <v/>
      </c>
      <c r="S505" s="1937"/>
      <c r="T505" s="1938"/>
      <c r="U505" s="543" t="b">
        <v>0</v>
      </c>
      <c r="V505" s="69" t="b">
        <v>0</v>
      </c>
      <c r="W505" s="69"/>
      <c r="X505" s="69"/>
      <c r="Z505" s="37"/>
      <c r="AB505" s="69" t="b">
        <v>0</v>
      </c>
      <c r="AC505" s="69" t="str">
        <f t="shared" si="5"/>
        <v/>
      </c>
      <c r="AD505" s="69" t="b">
        <v>0</v>
      </c>
      <c r="AE505" s="69" t="str">
        <f t="shared" si="6"/>
        <v/>
      </c>
      <c r="AF505" s="69" t="b">
        <v>0</v>
      </c>
      <c r="AG505" s="4" t="str">
        <f t="shared" si="7"/>
        <v/>
      </c>
      <c r="AS505" s="262"/>
    </row>
    <row r="506" spans="2:45" ht="18" customHeight="1" x14ac:dyDescent="0.25">
      <c r="B506" s="150"/>
      <c r="C506" s="16"/>
      <c r="D506" s="107" t="s">
        <v>257</v>
      </c>
      <c r="E506" s="17"/>
      <c r="F506" s="17"/>
      <c r="G506" s="135"/>
      <c r="H506" s="34"/>
      <c r="I506" s="34"/>
      <c r="J506" s="507"/>
      <c r="K506" s="34"/>
      <c r="L506" s="29"/>
      <c r="M506" s="29"/>
      <c r="N506" s="18"/>
      <c r="O506" s="1637">
        <v>45</v>
      </c>
      <c r="P506" s="2070"/>
      <c r="Q506" s="2071"/>
      <c r="R506" s="1620" t="str">
        <f>IF(U506=FALSE,"",IF(AND(V506=FALSE,SUM(AE503:AE508)&lt;(U74+1)),SUM(AE503:AE508)*O506,(U74+1)*O506))</f>
        <v/>
      </c>
      <c r="S506" s="1937"/>
      <c r="T506" s="1938"/>
      <c r="U506" s="543" t="b">
        <v>0</v>
      </c>
      <c r="V506" s="69" t="b">
        <v>0</v>
      </c>
      <c r="W506" s="69"/>
      <c r="X506" s="69"/>
      <c r="Z506" s="37"/>
      <c r="AB506" s="69" t="b">
        <v>0</v>
      </c>
      <c r="AC506" s="69" t="str">
        <f t="shared" si="5"/>
        <v/>
      </c>
      <c r="AD506" s="69" t="b">
        <v>0</v>
      </c>
      <c r="AE506" s="69" t="str">
        <f t="shared" si="6"/>
        <v/>
      </c>
      <c r="AF506" s="69" t="b">
        <v>0</v>
      </c>
      <c r="AG506" s="4" t="str">
        <f t="shared" si="7"/>
        <v/>
      </c>
      <c r="AS506" s="262"/>
    </row>
    <row r="507" spans="2:45" ht="18" customHeight="1" x14ac:dyDescent="0.25">
      <c r="B507" s="150"/>
      <c r="C507" s="16"/>
      <c r="D507" s="107" t="s">
        <v>258</v>
      </c>
      <c r="E507" s="17"/>
      <c r="F507" s="17"/>
      <c r="G507" s="135"/>
      <c r="H507" s="34"/>
      <c r="I507" s="34"/>
      <c r="J507" s="507"/>
      <c r="K507" s="34"/>
      <c r="L507" s="134"/>
      <c r="M507" s="29"/>
      <c r="N507" s="18"/>
      <c r="O507" s="1637">
        <v>45</v>
      </c>
      <c r="P507" s="2070"/>
      <c r="Q507" s="2071"/>
      <c r="R507" s="1620" t="str">
        <f>IF(U507=FALSE,"",IF(AND(V507=FALSE,SUM(AG503:AG508)&lt;(U74+1)),SUM(AG503:AG508)*O507,(U74+1)*O507))</f>
        <v/>
      </c>
      <c r="S507" s="1937"/>
      <c r="T507" s="1938"/>
      <c r="U507" s="543" t="b">
        <v>0</v>
      </c>
      <c r="V507" s="69" t="b">
        <v>0</v>
      </c>
      <c r="W507" s="69"/>
      <c r="X507" s="69"/>
      <c r="Z507" s="37"/>
      <c r="AB507" s="69" t="b">
        <v>0</v>
      </c>
      <c r="AC507" s="69" t="str">
        <f t="shared" si="5"/>
        <v/>
      </c>
      <c r="AD507" s="69" t="b">
        <v>0</v>
      </c>
      <c r="AE507" s="69" t="str">
        <f t="shared" si="6"/>
        <v/>
      </c>
      <c r="AF507" s="69" t="b">
        <v>0</v>
      </c>
      <c r="AG507" s="4" t="str">
        <f t="shared" si="7"/>
        <v/>
      </c>
      <c r="AS507" s="262"/>
    </row>
    <row r="508" spans="2:45" ht="6.6" customHeight="1" x14ac:dyDescent="0.25">
      <c r="B508" s="150"/>
      <c r="C508" s="12"/>
      <c r="D508" s="12"/>
      <c r="E508" s="12"/>
      <c r="F508" s="12"/>
      <c r="G508" s="12"/>
      <c r="H508" s="12"/>
      <c r="I508" s="12"/>
      <c r="J508" s="12"/>
      <c r="O508" s="224"/>
      <c r="P508" s="151"/>
      <c r="Q508" s="151"/>
      <c r="R508" s="224"/>
      <c r="S508" s="55"/>
      <c r="T508" s="55"/>
      <c r="U508" s="1"/>
      <c r="W508" s="69"/>
      <c r="X508" s="69"/>
      <c r="AB508" s="69" t="b">
        <v>0</v>
      </c>
      <c r="AC508" s="69" t="str">
        <f t="shared" si="5"/>
        <v/>
      </c>
      <c r="AD508" s="4" t="b">
        <v>0</v>
      </c>
      <c r="AE508" s="69" t="str">
        <f t="shared" si="6"/>
        <v/>
      </c>
      <c r="AF508" s="4" t="b">
        <v>0</v>
      </c>
      <c r="AG508" s="4" t="str">
        <f t="shared" si="7"/>
        <v/>
      </c>
    </row>
    <row r="509" spans="2:45" ht="15.75" customHeight="1" x14ac:dyDescent="0.25">
      <c r="B509" s="150"/>
      <c r="C509" s="13" t="s">
        <v>801</v>
      </c>
      <c r="D509" s="12"/>
      <c r="E509" s="12"/>
      <c r="F509" s="12"/>
      <c r="G509" s="12"/>
      <c r="H509" s="12"/>
      <c r="I509" s="12"/>
      <c r="J509" s="12"/>
      <c r="K509" s="12"/>
      <c r="L509" s="261"/>
      <c r="N509" s="261" t="s">
        <v>18</v>
      </c>
      <c r="O509" s="37"/>
      <c r="P509" s="37"/>
      <c r="Q509" s="37"/>
      <c r="U509" s="143"/>
      <c r="W509" s="69"/>
      <c r="X509" s="69"/>
    </row>
    <row r="510" spans="2:45" ht="18" customHeight="1" x14ac:dyDescent="0.25">
      <c r="B510" s="150"/>
      <c r="C510" s="1328"/>
      <c r="D510" s="1329"/>
      <c r="E510" s="1330" t="s">
        <v>1113</v>
      </c>
      <c r="F510" s="1338">
        <f>J248</f>
        <v>0</v>
      </c>
      <c r="G510" s="1331"/>
      <c r="H510" s="1330" t="s">
        <v>1112</v>
      </c>
      <c r="I510" s="1562">
        <f>IF(U74+1=1,0,U74+1)</f>
        <v>0</v>
      </c>
      <c r="J510" s="1563"/>
      <c r="K510" s="1504" t="str">
        <f>IF(AND(F510&gt;0,I510=0),"Enter Landing Package",IF(AND(F510=0,I510&gt;0),"Enter # Landing Openings",""))</f>
        <v/>
      </c>
      <c r="L510" s="1502"/>
      <c r="M510" s="23"/>
      <c r="N510" s="2026"/>
      <c r="O510" s="1575">
        <v>595</v>
      </c>
      <c r="P510" s="1678"/>
      <c r="Q510" s="1576"/>
      <c r="R510" s="1564">
        <f>IF(U512=0,N512*O510,"Enter Quantity for Raised or Flush Mount")</f>
        <v>0</v>
      </c>
      <c r="S510" s="1565"/>
      <c r="T510" s="1566"/>
      <c r="U510" s="143" t="b">
        <v>1</v>
      </c>
      <c r="W510" s="69"/>
      <c r="X510" s="69"/>
      <c r="AM510" s="262"/>
      <c r="AN510" s="262"/>
      <c r="AO510" s="262"/>
      <c r="AP510" s="262"/>
      <c r="AQ510" s="262"/>
    </row>
    <row r="511" spans="2:45" ht="18" customHeight="1" x14ac:dyDescent="0.25">
      <c r="B511" s="150"/>
      <c r="C511" s="1333" t="s">
        <v>1115</v>
      </c>
      <c r="D511" s="83"/>
      <c r="K511" s="83"/>
      <c r="L511" s="83"/>
      <c r="M511" s="83"/>
      <c r="N511" s="2027"/>
      <c r="O511" s="1577"/>
      <c r="P511" s="1599"/>
      <c r="Q511" s="1578"/>
      <c r="R511" s="1567"/>
      <c r="S511" s="1568"/>
      <c r="T511" s="1569"/>
      <c r="U511" s="143"/>
      <c r="W511" s="69"/>
      <c r="X511" s="69"/>
      <c r="AM511" s="262"/>
      <c r="AN511" s="262"/>
      <c r="AO511" s="262"/>
      <c r="AP511" s="262"/>
      <c r="AQ511" s="262"/>
    </row>
    <row r="512" spans="2:45" ht="18" customHeight="1" x14ac:dyDescent="0.25">
      <c r="B512" s="150"/>
      <c r="C512" s="1334"/>
      <c r="D512" s="40" t="s">
        <v>64</v>
      </c>
      <c r="E512" s="1573"/>
      <c r="F512" s="1574"/>
      <c r="G512" s="40"/>
      <c r="H512" s="40" t="s">
        <v>37</v>
      </c>
      <c r="I512" s="1573"/>
      <c r="J512" s="1574"/>
      <c r="L512" s="1335"/>
      <c r="M512" s="40" t="s">
        <v>1114</v>
      </c>
      <c r="N512" s="1344">
        <f>+F510-I510</f>
        <v>0</v>
      </c>
      <c r="O512" s="1577"/>
      <c r="P512" s="1599"/>
      <c r="Q512" s="1578"/>
      <c r="R512" s="1567"/>
      <c r="S512" s="1568"/>
      <c r="T512" s="1569"/>
      <c r="U512" s="143">
        <f>+E512+I512-N512</f>
        <v>0</v>
      </c>
      <c r="W512" s="69"/>
      <c r="X512" s="69"/>
      <c r="Z512" s="37"/>
      <c r="AM512" s="262"/>
      <c r="AN512" s="262"/>
      <c r="AO512" s="262"/>
      <c r="AP512" s="262"/>
      <c r="AQ512" s="262"/>
    </row>
    <row r="513" spans="2:44" ht="18" customHeight="1" x14ac:dyDescent="0.25">
      <c r="B513" s="150"/>
      <c r="C513" s="1336" t="s">
        <v>100</v>
      </c>
      <c r="D513" s="919"/>
      <c r="E513" s="1337"/>
      <c r="F513" s="1337"/>
      <c r="G513" s="1337"/>
      <c r="H513" s="1337"/>
      <c r="I513" s="1337"/>
      <c r="J513" s="1337"/>
      <c r="K513" s="676"/>
      <c r="L513" s="676"/>
      <c r="M513" s="676"/>
      <c r="N513" s="676"/>
      <c r="O513" s="1579"/>
      <c r="P513" s="1682"/>
      <c r="Q513" s="1580"/>
      <c r="R513" s="1570"/>
      <c r="S513" s="1571"/>
      <c r="T513" s="1572"/>
      <c r="U513" s="143"/>
      <c r="W513" s="69"/>
      <c r="X513" s="69"/>
      <c r="Z513" s="37"/>
      <c r="AM513" s="262"/>
      <c r="AN513" s="262"/>
      <c r="AO513" s="262"/>
      <c r="AP513" s="262"/>
      <c r="AQ513" s="262"/>
    </row>
    <row r="514" spans="2:44" ht="10.5" customHeight="1" x14ac:dyDescent="0.25">
      <c r="B514" s="150"/>
      <c r="C514" s="76"/>
      <c r="D514" s="76"/>
      <c r="E514" s="209"/>
      <c r="F514" s="21"/>
      <c r="G514" s="21"/>
      <c r="H514" s="139"/>
      <c r="I514" s="139"/>
      <c r="J514" s="134"/>
      <c r="K514" s="12"/>
      <c r="L514" s="266"/>
      <c r="M514" s="134"/>
      <c r="N514" s="261" t="s">
        <v>18</v>
      </c>
      <c r="O514" s="224"/>
      <c r="P514" s="151"/>
      <c r="Q514" s="151"/>
      <c r="R514" s="224"/>
      <c r="S514" s="55"/>
      <c r="T514" s="55"/>
      <c r="U514" s="1"/>
      <c r="W514" s="69"/>
      <c r="X514" s="69"/>
    </row>
    <row r="515" spans="2:44" ht="18" customHeight="1" x14ac:dyDescent="0.25">
      <c r="B515" s="150"/>
      <c r="C515" s="1984" t="s">
        <v>1083</v>
      </c>
      <c r="D515" s="1985"/>
      <c r="E515" s="1985"/>
      <c r="F515" s="1985"/>
      <c r="G515" s="1985"/>
      <c r="H515" s="1985"/>
      <c r="I515" s="1985"/>
      <c r="J515" s="1985"/>
      <c r="K515" s="1985"/>
      <c r="L515" s="685"/>
      <c r="M515" s="685" t="str">
        <f>IF(U517=1," 21011566",IF(U517=2," 21011448",""))</f>
        <v/>
      </c>
      <c r="N515" s="900"/>
      <c r="O515" s="2090">
        <v>200</v>
      </c>
      <c r="P515" s="2097"/>
      <c r="Q515" s="2098"/>
      <c r="R515" s="2090" t="str">
        <f>IF(N515="","",O515*N515)</f>
        <v/>
      </c>
      <c r="S515" s="2091"/>
      <c r="T515" s="2092"/>
      <c r="U515" s="543"/>
      <c r="W515" s="69"/>
      <c r="X515" s="69"/>
      <c r="Z515" s="37"/>
    </row>
    <row r="516" spans="2:44" ht="27" customHeight="1" x14ac:dyDescent="0.25">
      <c r="B516" s="150"/>
      <c r="C516" s="1982" t="s">
        <v>797</v>
      </c>
      <c r="D516" s="1983"/>
      <c r="E516" s="1983"/>
      <c r="F516" s="1983"/>
      <c r="G516" s="1983"/>
      <c r="H516" s="1983"/>
      <c r="I516" s="1983"/>
      <c r="J516" s="1983"/>
      <c r="K516" s="1983"/>
      <c r="L516" s="1983"/>
      <c r="M516" s="1983"/>
      <c r="N516" s="1983"/>
      <c r="O516" s="181"/>
      <c r="P516" s="151"/>
      <c r="Q516" s="151"/>
      <c r="R516" s="2093"/>
      <c r="S516" s="2093"/>
      <c r="T516" s="2094"/>
      <c r="U516" s="543"/>
      <c r="W516" s="69"/>
      <c r="X516" s="69"/>
    </row>
    <row r="517" spans="2:44" ht="13.9" customHeight="1" x14ac:dyDescent="0.25">
      <c r="B517" s="150"/>
      <c r="C517" s="894" t="s">
        <v>358</v>
      </c>
      <c r="D517" s="895"/>
      <c r="E517" s="896"/>
      <c r="F517" s="896"/>
      <c r="G517" s="896"/>
      <c r="H517" s="896"/>
      <c r="I517" s="896"/>
      <c r="J517" s="896"/>
      <c r="K517" s="896"/>
      <c r="L517" s="897"/>
      <c r="M517" s="669"/>
      <c r="N517" s="669"/>
      <c r="O517" s="898"/>
      <c r="P517" s="899"/>
      <c r="Q517" s="899"/>
      <c r="R517" s="2095"/>
      <c r="S517" s="2095"/>
      <c r="T517" s="2096"/>
      <c r="U517" s="543">
        <v>0</v>
      </c>
      <c r="V517" s="4">
        <v>5</v>
      </c>
      <c r="W517" s="69"/>
      <c r="X517" s="69"/>
    </row>
    <row r="518" spans="2:44" s="568" customFormat="1" ht="7.5" customHeight="1" x14ac:dyDescent="0.25">
      <c r="B518" s="571"/>
      <c r="C518" s="572"/>
      <c r="D518" s="572"/>
      <c r="E518" s="572"/>
      <c r="F518" s="572"/>
      <c r="G518" s="572"/>
      <c r="H518" s="572"/>
      <c r="I518" s="572"/>
      <c r="J518" s="572"/>
      <c r="K518" s="572"/>
      <c r="L518" s="572"/>
      <c r="M518" s="572"/>
      <c r="N518" s="572"/>
      <c r="O518" s="573"/>
      <c r="P518" s="573"/>
      <c r="Q518" s="573"/>
      <c r="R518" s="574"/>
      <c r="S518" s="574"/>
      <c r="T518" s="574"/>
      <c r="U518" s="575"/>
      <c r="W518" s="569" t="b">
        <v>1</v>
      </c>
      <c r="X518" s="569" t="b">
        <v>1</v>
      </c>
      <c r="AA518" s="4"/>
      <c r="AB518" s="69" t="b">
        <v>1</v>
      </c>
      <c r="AC518" s="4"/>
      <c r="AD518" s="4"/>
      <c r="AE518" s="4"/>
      <c r="AF518" s="4"/>
      <c r="AG518" s="4"/>
      <c r="AH518" s="4"/>
      <c r="AI518" s="4"/>
      <c r="AJ518" s="4"/>
      <c r="AK518" s="4"/>
      <c r="AL518" s="4"/>
      <c r="AM518" s="4"/>
      <c r="AN518" s="4"/>
      <c r="AO518" s="4"/>
      <c r="AP518" s="4"/>
      <c r="AQ518" s="4"/>
      <c r="AR518" s="4"/>
    </row>
    <row r="519" spans="2:44" ht="6.6" customHeight="1" x14ac:dyDescent="0.25">
      <c r="C519" s="12"/>
      <c r="O519" s="32"/>
      <c r="P519" s="32"/>
      <c r="Q519" s="32"/>
      <c r="R519" s="32"/>
      <c r="S519" s="32"/>
      <c r="T519" s="32"/>
      <c r="U519" s="69"/>
      <c r="W519" s="69"/>
      <c r="X519" s="69"/>
    </row>
    <row r="520" spans="2:44" ht="8.25" customHeight="1" x14ac:dyDescent="0.25">
      <c r="B520" s="9"/>
      <c r="C520" s="10"/>
      <c r="D520" s="10"/>
      <c r="E520" s="10"/>
      <c r="F520" s="10"/>
      <c r="G520" s="10"/>
      <c r="H520" s="10"/>
      <c r="I520" s="10"/>
      <c r="J520" s="10"/>
      <c r="K520" s="10"/>
      <c r="L520" s="10"/>
      <c r="M520" s="10"/>
      <c r="N520" s="10"/>
      <c r="O520" s="53"/>
      <c r="P520" s="53"/>
      <c r="Q520" s="53"/>
      <c r="R520" s="53"/>
      <c r="S520" s="53"/>
      <c r="T520" s="53"/>
      <c r="U520" s="2"/>
      <c r="W520" s="69"/>
      <c r="X520" s="69"/>
    </row>
    <row r="521" spans="2:44" x14ac:dyDescent="0.25">
      <c r="B521" s="150"/>
      <c r="C521" s="26" t="s">
        <v>324</v>
      </c>
      <c r="D521" s="27"/>
      <c r="E521" s="27"/>
      <c r="F521" s="27"/>
      <c r="G521" s="27"/>
      <c r="H521" s="27"/>
      <c r="I521" s="27"/>
      <c r="J521" s="27"/>
      <c r="K521" s="27"/>
      <c r="L521" s="27"/>
      <c r="M521" s="27"/>
      <c r="N521" s="27"/>
      <c r="O521" s="54"/>
      <c r="P521" s="54"/>
      <c r="Q521" s="54"/>
      <c r="R521" s="54"/>
      <c r="S521" s="54"/>
      <c r="T521" s="54"/>
      <c r="U521" s="1"/>
      <c r="W521" s="69"/>
      <c r="X521" s="69"/>
    </row>
    <row r="522" spans="2:44" ht="12" customHeight="1" x14ac:dyDescent="0.25">
      <c r="B522" s="150"/>
      <c r="E522" s="40"/>
      <c r="L522" s="261"/>
      <c r="M522" s="261"/>
      <c r="N522" s="261" t="s">
        <v>793</v>
      </c>
      <c r="O522" s="58"/>
      <c r="P522" s="58"/>
      <c r="Q522" s="58"/>
      <c r="U522" s="1"/>
      <c r="W522" s="69"/>
      <c r="X522" s="69"/>
    </row>
    <row r="523" spans="2:44" ht="18" customHeight="1" x14ac:dyDescent="0.25">
      <c r="B523" s="150"/>
      <c r="C523" s="16" t="s">
        <v>267</v>
      </c>
      <c r="D523" s="107"/>
      <c r="E523" s="17"/>
      <c r="F523" s="17"/>
      <c r="G523" s="17"/>
      <c r="H523" s="34"/>
      <c r="I523" s="34"/>
      <c r="J523" s="29"/>
      <c r="K523" s="34"/>
      <c r="L523" s="29"/>
      <c r="M523" s="29"/>
      <c r="N523" s="18"/>
      <c r="O523" s="1637"/>
      <c r="P523" s="1752"/>
      <c r="Q523" s="1738"/>
      <c r="R523" s="1637"/>
      <c r="S523" s="1752"/>
      <c r="T523" s="2089"/>
      <c r="U523" s="1"/>
      <c r="W523" s="69"/>
      <c r="X523" s="69"/>
    </row>
    <row r="524" spans="2:44" ht="18" customHeight="1" x14ac:dyDescent="0.25">
      <c r="B524" s="150"/>
      <c r="C524" s="16"/>
      <c r="D524" s="107" t="s">
        <v>77</v>
      </c>
      <c r="E524" s="17"/>
      <c r="F524" s="17"/>
      <c r="G524" s="17"/>
      <c r="H524" s="34"/>
      <c r="I524" s="34"/>
      <c r="J524" s="29"/>
      <c r="K524" s="34"/>
      <c r="L524" s="29"/>
      <c r="M524" s="29"/>
      <c r="N524" s="18"/>
      <c r="O524" s="1620">
        <v>245</v>
      </c>
      <c r="P524" s="1621"/>
      <c r="Q524" s="1659"/>
      <c r="R524" s="1620" t="str">
        <f>IF(U$524=1,O524,"")</f>
        <v/>
      </c>
      <c r="S524" s="1621"/>
      <c r="T524" s="1622"/>
      <c r="U524" s="1">
        <v>0</v>
      </c>
      <c r="W524" s="69"/>
      <c r="X524" s="69"/>
      <c r="Z524" s="37"/>
    </row>
    <row r="525" spans="2:44" ht="18" customHeight="1" x14ac:dyDescent="0.25">
      <c r="B525" s="150"/>
      <c r="C525" s="16"/>
      <c r="D525" s="107" t="s">
        <v>78</v>
      </c>
      <c r="E525" s="17"/>
      <c r="F525" s="17"/>
      <c r="G525" s="17"/>
      <c r="H525" s="34"/>
      <c r="I525" s="34"/>
      <c r="J525" s="29"/>
      <c r="K525" s="34"/>
      <c r="L525" s="29"/>
      <c r="M525" s="29"/>
      <c r="N525" s="18"/>
      <c r="O525" s="1749">
        <v>305</v>
      </c>
      <c r="P525" s="1750"/>
      <c r="Q525" s="1757"/>
      <c r="R525" s="1749" t="str">
        <f>IF(U$524=2,O525,"")</f>
        <v/>
      </c>
      <c r="S525" s="1750"/>
      <c r="T525" s="1751"/>
      <c r="U525" s="1"/>
      <c r="W525" s="69"/>
      <c r="X525" s="69"/>
      <c r="Z525" s="37"/>
    </row>
    <row r="526" spans="2:44" ht="18" customHeight="1" x14ac:dyDescent="0.25">
      <c r="B526" s="150"/>
      <c r="C526" s="16"/>
      <c r="D526" s="66" t="s">
        <v>231</v>
      </c>
      <c r="E526" s="46"/>
      <c r="F526" s="46"/>
      <c r="G526" s="46"/>
      <c r="H526" s="46"/>
      <c r="I526" s="46"/>
      <c r="J526" s="47"/>
      <c r="K526" s="46"/>
      <c r="L526" s="47"/>
      <c r="M526" s="47"/>
      <c r="N526" s="72"/>
      <c r="O526" s="1637">
        <v>1365</v>
      </c>
      <c r="P526" s="2070"/>
      <c r="Q526" s="2071"/>
      <c r="R526" s="1637" t="str">
        <f>IF(U526,IF(N526&gt;0,O526*N526,"QTY REQ"),"")</f>
        <v/>
      </c>
      <c r="S526" s="1638"/>
      <c r="T526" s="1639"/>
      <c r="U526" s="1" t="b">
        <v>0</v>
      </c>
      <c r="W526" s="69"/>
      <c r="X526" s="69"/>
      <c r="Z526" s="37"/>
    </row>
    <row r="527" spans="2:44" ht="18" customHeight="1" x14ac:dyDescent="0.25">
      <c r="B527" s="150"/>
      <c r="C527" s="16"/>
      <c r="D527" s="145" t="s">
        <v>232</v>
      </c>
      <c r="E527" s="81"/>
      <c r="F527" s="81"/>
      <c r="G527" s="81"/>
      <c r="H527" s="81"/>
      <c r="I527" s="81"/>
      <c r="J527" s="65"/>
      <c r="K527" s="81"/>
      <c r="L527" s="65"/>
      <c r="M527" s="65"/>
      <c r="N527" s="72"/>
      <c r="O527" s="1637">
        <v>760</v>
      </c>
      <c r="P527" s="2070"/>
      <c r="Q527" s="2071"/>
      <c r="R527" s="1637" t="str">
        <f>IF(U527,IF(N527&gt;0,O527*N527,"QTY REQ"),"")</f>
        <v/>
      </c>
      <c r="S527" s="1638"/>
      <c r="T527" s="1639"/>
      <c r="U527" s="1" t="b">
        <v>0</v>
      </c>
      <c r="W527" s="69"/>
      <c r="X527" s="69"/>
      <c r="Z527" s="37"/>
    </row>
    <row r="528" spans="2:44" ht="18" customHeight="1" x14ac:dyDescent="0.25">
      <c r="B528" s="150"/>
      <c r="C528" s="16"/>
      <c r="D528" s="145" t="s">
        <v>233</v>
      </c>
      <c r="E528" s="81"/>
      <c r="F528" s="81"/>
      <c r="G528" s="81"/>
      <c r="H528" s="81"/>
      <c r="I528" s="81"/>
      <c r="J528" s="65"/>
      <c r="K528" s="81"/>
      <c r="L528" s="65"/>
      <c r="M528" s="65"/>
      <c r="N528" s="72"/>
      <c r="O528" s="1637">
        <v>115</v>
      </c>
      <c r="P528" s="2070"/>
      <c r="Q528" s="2071"/>
      <c r="R528" s="1637" t="str">
        <f>IF(U528,IF(N528&gt;0,O528*N528,"QTY REQ"),"")</f>
        <v/>
      </c>
      <c r="S528" s="1638"/>
      <c r="T528" s="1639"/>
      <c r="U528" s="1" t="b">
        <v>0</v>
      </c>
      <c r="W528" s="69"/>
      <c r="X528" s="69"/>
      <c r="Z528" s="37"/>
    </row>
    <row r="529" spans="2:45" ht="18" customHeight="1" x14ac:dyDescent="0.25">
      <c r="B529" s="150"/>
      <c r="C529" s="16"/>
      <c r="D529" s="145" t="s">
        <v>76</v>
      </c>
      <c r="E529" s="81"/>
      <c r="F529" s="81"/>
      <c r="G529" s="81"/>
      <c r="H529" s="81"/>
      <c r="I529" s="81"/>
      <c r="J529" s="65"/>
      <c r="K529" s="81"/>
      <c r="L529" s="65"/>
      <c r="M529" s="65"/>
      <c r="N529" s="18"/>
      <c r="O529" s="1637">
        <v>1220</v>
      </c>
      <c r="P529" s="2070"/>
      <c r="Q529" s="2071"/>
      <c r="R529" s="1637" t="str">
        <f>IF(U529=TRUE,O529,"")</f>
        <v/>
      </c>
      <c r="S529" s="1638"/>
      <c r="T529" s="1639"/>
      <c r="U529" s="1" t="b">
        <v>0</v>
      </c>
      <c r="W529" s="69"/>
      <c r="X529" s="69"/>
      <c r="Z529" s="37"/>
    </row>
    <row r="530" spans="2:45" ht="18" customHeight="1" x14ac:dyDescent="0.25">
      <c r="B530" s="150"/>
      <c r="C530" s="16"/>
      <c r="D530" s="145" t="s">
        <v>40</v>
      </c>
      <c r="E530" s="81"/>
      <c r="F530" s="81"/>
      <c r="G530" s="81"/>
      <c r="H530" s="81"/>
      <c r="I530" s="81"/>
      <c r="J530" s="65"/>
      <c r="K530" s="81"/>
      <c r="L530" s="65"/>
      <c r="M530" s="65"/>
      <c r="N530" s="18"/>
      <c r="O530" s="1637">
        <v>500</v>
      </c>
      <c r="P530" s="2070"/>
      <c r="Q530" s="2071"/>
      <c r="R530" s="1637" t="str">
        <f>IF(U530=TRUE,O530,"")</f>
        <v/>
      </c>
      <c r="S530" s="1638"/>
      <c r="T530" s="1639"/>
      <c r="U530" s="1" t="b">
        <v>0</v>
      </c>
      <c r="W530" s="69"/>
      <c r="X530" s="69"/>
      <c r="Z530" s="37"/>
    </row>
    <row r="531" spans="2:45" ht="18" customHeight="1" x14ac:dyDescent="0.25">
      <c r="B531" s="150"/>
      <c r="C531" s="16"/>
      <c r="D531" s="205" t="s">
        <v>1013</v>
      </c>
      <c r="E531" s="64"/>
      <c r="F531" s="64"/>
      <c r="G531" s="64"/>
      <c r="H531" s="64"/>
      <c r="I531" s="64"/>
      <c r="J531" s="75"/>
      <c r="K531" s="64"/>
      <c r="L531" s="75"/>
      <c r="M531" s="75"/>
      <c r="N531" s="18"/>
      <c r="O531" s="1637">
        <v>1110</v>
      </c>
      <c r="P531" s="2070"/>
      <c r="Q531" s="2071"/>
      <c r="R531" s="1637" t="str">
        <f>IF(U531=TRUE,O531,"")</f>
        <v/>
      </c>
      <c r="S531" s="1638"/>
      <c r="T531" s="1639"/>
      <c r="U531" s="1" t="b">
        <v>0</v>
      </c>
      <c r="W531" s="69"/>
      <c r="X531" s="69"/>
      <c r="Y531" s="262"/>
      <c r="Z531" s="37"/>
    </row>
    <row r="532" spans="2:45" ht="18" customHeight="1" x14ac:dyDescent="0.25">
      <c r="B532" s="150"/>
      <c r="C532" s="737" t="s">
        <v>1118</v>
      </c>
      <c r="D532" s="684"/>
      <c r="E532" s="81"/>
      <c r="F532" s="81"/>
      <c r="G532" s="81"/>
      <c r="H532" s="81"/>
      <c r="I532" s="81"/>
      <c r="J532" s="65"/>
      <c r="K532" s="81"/>
      <c r="L532" s="65"/>
      <c r="M532" s="65"/>
      <c r="N532" s="140"/>
      <c r="O532" s="1630">
        <v>375</v>
      </c>
      <c r="P532" s="2076"/>
      <c r="Q532" s="2077"/>
      <c r="R532" s="1637" t="str">
        <f>IF(U532,IF(N532&gt;0,O532*N532,"QTY REQ"),"")</f>
        <v/>
      </c>
      <c r="S532" s="1638"/>
      <c r="T532" s="1639"/>
      <c r="U532" s="1" t="b">
        <v>0</v>
      </c>
      <c r="W532" s="69"/>
      <c r="X532" s="69"/>
      <c r="Z532" s="37"/>
    </row>
    <row r="533" spans="2:45" ht="18" customHeight="1" x14ac:dyDescent="0.25">
      <c r="B533" s="150"/>
      <c r="C533" s="737" t="s">
        <v>796</v>
      </c>
      <c r="D533" s="684"/>
      <c r="E533" s="81"/>
      <c r="F533" s="81"/>
      <c r="G533" s="81"/>
      <c r="H533" s="81"/>
      <c r="I533" s="81"/>
      <c r="J533" s="65"/>
      <c r="K533" s="81"/>
      <c r="L533" s="65"/>
      <c r="M533" s="65"/>
      <c r="N533" s="18"/>
      <c r="O533" s="1637">
        <v>245</v>
      </c>
      <c r="P533" s="2070"/>
      <c r="Q533" s="2071"/>
      <c r="R533" s="1637" t="str">
        <f>IF(U533=TRUE,O533,"")</f>
        <v/>
      </c>
      <c r="S533" s="1638"/>
      <c r="T533" s="1639"/>
      <c r="U533" s="1" t="b">
        <v>0</v>
      </c>
      <c r="W533" s="69"/>
      <c r="X533" s="69"/>
      <c r="Z533" s="37"/>
    </row>
    <row r="534" spans="2:45" ht="18" customHeight="1" x14ac:dyDescent="0.25">
      <c r="B534" s="150"/>
      <c r="C534" s="1352"/>
      <c r="D534" s="764" t="s">
        <v>824</v>
      </c>
      <c r="E534" s="81"/>
      <c r="F534" s="791" t="s">
        <v>1129</v>
      </c>
      <c r="G534" s="81"/>
      <c r="H534" s="81"/>
      <c r="I534" s="81"/>
      <c r="K534" s="635"/>
      <c r="M534" s="65"/>
      <c r="N534" s="776" t="str">
        <f>IF(AB534=1,20,IF(AB534=2,40,IF(AB534=3,60,"")))</f>
        <v/>
      </c>
      <c r="O534" s="1637" t="str">
        <f>IF(AND(N534&lt;&gt;"",U534=TRUE),IF(N534=20,170,IF(N534=40,190,IF(N534=60,210,""))),"")</f>
        <v/>
      </c>
      <c r="P534" s="2070"/>
      <c r="Q534" s="2071"/>
      <c r="R534" s="1637" t="str">
        <f>IF(U534=TRUE,O534,"")</f>
        <v/>
      </c>
      <c r="S534" s="1638"/>
      <c r="T534" s="1639"/>
      <c r="U534" s="1" t="b">
        <v>0</v>
      </c>
      <c r="W534" s="69"/>
      <c r="X534" s="69"/>
      <c r="AB534" s="69">
        <v>0</v>
      </c>
      <c r="AC534" s="4" t="b">
        <v>0</v>
      </c>
      <c r="AD534" s="4" t="b">
        <v>0</v>
      </c>
      <c r="AE534" s="4">
        <v>20</v>
      </c>
      <c r="AF534" s="69">
        <v>40</v>
      </c>
      <c r="AG534" s="4">
        <v>60</v>
      </c>
    </row>
    <row r="535" spans="2:45" ht="18" customHeight="1" x14ac:dyDescent="0.25">
      <c r="B535" s="150"/>
      <c r="C535" s="737" t="s">
        <v>1012</v>
      </c>
      <c r="D535" s="684"/>
      <c r="E535" s="81"/>
      <c r="F535" s="81"/>
      <c r="G535" s="81"/>
      <c r="H535" s="81"/>
      <c r="I535" s="81"/>
      <c r="J535" s="65"/>
      <c r="K535" s="81"/>
      <c r="L535" s="65"/>
      <c r="M535" s="65"/>
      <c r="N535" s="18"/>
      <c r="O535" s="1637">
        <v>20</v>
      </c>
      <c r="P535" s="2070">
        <v>10</v>
      </c>
      <c r="Q535" s="2071"/>
      <c r="R535" s="1637" t="str">
        <f>IF(U535=TRUE,O535,"")</f>
        <v/>
      </c>
      <c r="S535" s="1638"/>
      <c r="T535" s="1639"/>
      <c r="U535" s="1" t="b">
        <v>0</v>
      </c>
      <c r="W535" s="69"/>
      <c r="X535" s="69"/>
      <c r="Z535" s="37"/>
    </row>
    <row r="536" spans="2:45" ht="18" customHeight="1" x14ac:dyDescent="0.25">
      <c r="B536" s="150"/>
      <c r="C536" s="16"/>
      <c r="D536" s="107" t="s">
        <v>300</v>
      </c>
      <c r="E536" s="17"/>
      <c r="F536" s="17"/>
      <c r="G536" s="17"/>
      <c r="H536" s="34"/>
      <c r="I536" s="34"/>
      <c r="J536" s="29"/>
      <c r="K536" s="34"/>
      <c r="L536" s="29"/>
      <c r="M536" s="29"/>
      <c r="N536" s="18"/>
      <c r="O536" s="1637" t="s">
        <v>17</v>
      </c>
      <c r="P536" s="2070"/>
      <c r="Q536" s="2071"/>
      <c r="R536" s="1637" t="str">
        <f>IF(U536=TRUE,0,"")</f>
        <v/>
      </c>
      <c r="S536" s="1638"/>
      <c r="T536" s="1639"/>
      <c r="U536" s="1" t="b">
        <v>0</v>
      </c>
      <c r="W536" s="69"/>
      <c r="X536" s="69"/>
    </row>
    <row r="537" spans="2:45" ht="7.5" customHeight="1" x14ac:dyDescent="0.25">
      <c r="B537" s="19"/>
      <c r="C537" s="20"/>
      <c r="D537" s="51"/>
      <c r="E537" s="20"/>
      <c r="F537" s="20"/>
      <c r="G537" s="20"/>
      <c r="H537" s="20"/>
      <c r="I537" s="20"/>
      <c r="J537" s="20"/>
      <c r="K537" s="20"/>
      <c r="L537" s="20"/>
      <c r="M537" s="20"/>
      <c r="N537" s="20"/>
      <c r="O537" s="52"/>
      <c r="P537" s="52"/>
      <c r="Q537" s="52"/>
      <c r="R537" s="20"/>
      <c r="S537" s="20"/>
      <c r="T537" s="20"/>
      <c r="U537" s="3"/>
      <c r="W537" s="69"/>
      <c r="X537" s="69"/>
    </row>
    <row r="538" spans="2:45" ht="6.6" customHeight="1" x14ac:dyDescent="0.25">
      <c r="E538" s="40"/>
      <c r="O538" s="58"/>
      <c r="P538" s="58"/>
      <c r="Q538" s="58"/>
      <c r="U538" s="69"/>
      <c r="W538" s="69"/>
      <c r="X538" s="69"/>
    </row>
    <row r="539" spans="2:45" ht="8.25" customHeight="1" x14ac:dyDescent="0.25">
      <c r="B539" s="9"/>
      <c r="C539" s="10"/>
      <c r="D539" s="10"/>
      <c r="E539" s="10"/>
      <c r="F539" s="10"/>
      <c r="G539" s="10"/>
      <c r="H539" s="10"/>
      <c r="I539" s="10"/>
      <c r="J539" s="10"/>
      <c r="K539" s="10"/>
      <c r="L539" s="10"/>
      <c r="M539" s="10"/>
      <c r="N539" s="10"/>
      <c r="O539" s="53"/>
      <c r="P539" s="53"/>
      <c r="Q539" s="53"/>
      <c r="R539" s="53"/>
      <c r="S539" s="53"/>
      <c r="T539" s="53"/>
      <c r="U539" s="2"/>
      <c r="W539" s="69"/>
      <c r="X539" s="69"/>
    </row>
    <row r="540" spans="2:45" x14ac:dyDescent="0.25">
      <c r="B540" s="150"/>
      <c r="C540" s="513" t="s">
        <v>743</v>
      </c>
      <c r="D540" s="27"/>
      <c r="E540" s="27"/>
      <c r="F540" s="27"/>
      <c r="G540" s="27"/>
      <c r="H540" s="27"/>
      <c r="I540" s="27"/>
      <c r="J540" s="27"/>
      <c r="K540" s="27"/>
      <c r="L540" s="27"/>
      <c r="M540" s="27"/>
      <c r="N540" s="27"/>
      <c r="O540" s="54"/>
      <c r="P540" s="54"/>
      <c r="Q540" s="54"/>
      <c r="R540" s="54"/>
      <c r="S540" s="54"/>
      <c r="T540" s="54"/>
      <c r="U540" s="543"/>
      <c r="W540" s="69"/>
      <c r="X540" s="69"/>
      <c r="AS540" s="262"/>
    </row>
    <row r="541" spans="2:45" ht="57" customHeight="1" x14ac:dyDescent="0.25">
      <c r="B541" s="150"/>
      <c r="C541" s="1889" t="s">
        <v>742</v>
      </c>
      <c r="D541" s="1890"/>
      <c r="E541" s="1890"/>
      <c r="F541" s="1890"/>
      <c r="G541" s="1890"/>
      <c r="H541" s="1890"/>
      <c r="I541" s="1890"/>
      <c r="J541" s="1890"/>
      <c r="K541" s="1890"/>
      <c r="L541" s="1890"/>
      <c r="M541" s="1890"/>
      <c r="N541" s="1890"/>
      <c r="O541" s="1890"/>
      <c r="P541" s="1890"/>
      <c r="Q541" s="1890"/>
      <c r="R541" s="1891"/>
      <c r="S541" s="1891"/>
      <c r="T541" s="1892"/>
      <c r="U541" s="543"/>
      <c r="W541" s="69"/>
      <c r="X541" s="69"/>
      <c r="AS541" s="262"/>
    </row>
    <row r="542" spans="2:45" ht="12.75" customHeight="1" x14ac:dyDescent="0.25">
      <c r="B542" s="150"/>
      <c r="C542" s="902" t="s">
        <v>868</v>
      </c>
      <c r="D542" s="901"/>
      <c r="E542" s="901"/>
      <c r="F542" s="901"/>
      <c r="G542" s="901"/>
      <c r="H542" s="901"/>
      <c r="I542" s="901"/>
      <c r="J542" s="901"/>
      <c r="K542" s="901"/>
      <c r="L542" s="901"/>
      <c r="M542" s="901"/>
      <c r="N542" s="901"/>
      <c r="O542" s="901"/>
      <c r="P542" s="901"/>
      <c r="Q542" s="901"/>
      <c r="R542" s="2118" t="s">
        <v>18</v>
      </c>
      <c r="S542" s="2118"/>
      <c r="T542" s="2119"/>
      <c r="U542" s="543"/>
      <c r="W542" s="69"/>
      <c r="X542" s="69"/>
      <c r="AS542" s="262"/>
    </row>
    <row r="543" spans="2:45" ht="18" customHeight="1" x14ac:dyDescent="0.25">
      <c r="B543" s="150"/>
      <c r="C543" s="2272"/>
      <c r="D543" s="2273"/>
      <c r="E543" s="2273"/>
      <c r="F543" s="2273"/>
      <c r="G543" s="2273"/>
      <c r="H543" s="2273"/>
      <c r="I543" s="2273"/>
      <c r="J543" s="2273"/>
      <c r="K543" s="2273"/>
      <c r="L543" s="2273"/>
      <c r="M543" s="2273"/>
      <c r="N543" s="2273"/>
      <c r="O543" s="2273"/>
      <c r="P543" s="2273"/>
      <c r="Q543" s="2274"/>
      <c r="R543" s="1660"/>
      <c r="S543" s="1661"/>
      <c r="T543" s="1662"/>
      <c r="U543" s="543"/>
      <c r="W543" s="69"/>
      <c r="X543" s="69"/>
      <c r="AS543" s="262"/>
    </row>
    <row r="544" spans="2:45" ht="6.4" customHeight="1" x14ac:dyDescent="0.25">
      <c r="B544" s="150"/>
      <c r="C544" s="2105"/>
      <c r="D544" s="2106"/>
      <c r="E544" s="2106"/>
      <c r="F544" s="2106"/>
      <c r="G544" s="2106"/>
      <c r="H544" s="2106"/>
      <c r="I544" s="2106"/>
      <c r="J544" s="2106"/>
      <c r="K544" s="2106"/>
      <c r="L544" s="2106"/>
      <c r="M544" s="2106"/>
      <c r="N544" s="2106"/>
      <c r="O544" s="2106"/>
      <c r="P544" s="2106"/>
      <c r="Q544" s="2106"/>
      <c r="R544" s="2107"/>
      <c r="S544" s="2107"/>
      <c r="T544" s="2108"/>
      <c r="U544" s="543"/>
      <c r="W544" s="69"/>
      <c r="X544" s="69"/>
      <c r="AS544" s="262"/>
    </row>
    <row r="545" spans="2:43" ht="5.25" customHeight="1" x14ac:dyDescent="0.25">
      <c r="B545" s="19"/>
      <c r="C545" s="179"/>
      <c r="D545" s="183"/>
      <c r="E545" s="183"/>
      <c r="F545" s="183"/>
      <c r="G545" s="183"/>
      <c r="H545" s="183"/>
      <c r="I545" s="183"/>
      <c r="J545" s="183"/>
      <c r="K545" s="183"/>
      <c r="L545" s="183"/>
      <c r="M545" s="183"/>
      <c r="N545" s="183"/>
      <c r="O545" s="183"/>
      <c r="P545" s="183"/>
      <c r="Q545" s="183"/>
      <c r="R545" s="184"/>
      <c r="S545" s="185"/>
      <c r="T545" s="185"/>
      <c r="U545" s="3"/>
      <c r="W545" s="69"/>
      <c r="X545" s="69"/>
    </row>
    <row r="546" spans="2:43" ht="6.6" customHeight="1" x14ac:dyDescent="0.25">
      <c r="C546" s="13"/>
      <c r="D546" s="217"/>
      <c r="E546" s="217"/>
      <c r="F546" s="217"/>
      <c r="G546" s="217"/>
      <c r="H546" s="217"/>
      <c r="I546" s="217"/>
      <c r="J546" s="217"/>
      <c r="K546" s="217"/>
      <c r="L546" s="217"/>
      <c r="M546" s="217"/>
      <c r="N546" s="217"/>
      <c r="O546" s="217"/>
      <c r="P546" s="217"/>
      <c r="Q546" s="217"/>
      <c r="R546" s="181"/>
      <c r="S546" s="182"/>
      <c r="T546" s="182"/>
      <c r="U546" s="69"/>
      <c r="W546" s="69"/>
      <c r="X546" s="69"/>
    </row>
    <row r="547" spans="2:43" x14ac:dyDescent="0.25">
      <c r="B547" s="13" t="s">
        <v>189</v>
      </c>
      <c r="U547" s="69"/>
    </row>
    <row r="548" spans="2:43" ht="12" customHeight="1" x14ac:dyDescent="0.25">
      <c r="B548" s="2109"/>
      <c r="C548" s="2110"/>
      <c r="D548" s="2110"/>
      <c r="E548" s="2110"/>
      <c r="F548" s="2110"/>
      <c r="G548" s="2110"/>
      <c r="H548" s="2110"/>
      <c r="I548" s="2110"/>
      <c r="J548" s="2110"/>
      <c r="K548" s="2110"/>
      <c r="L548" s="2110"/>
      <c r="M548" s="2110"/>
      <c r="N548" s="2110"/>
      <c r="O548" s="2110"/>
      <c r="P548" s="2110"/>
      <c r="Q548" s="2110"/>
      <c r="R548" s="2110"/>
      <c r="S548" s="2110"/>
      <c r="T548" s="2110"/>
      <c r="U548" s="2111"/>
      <c r="V548" s="137"/>
    </row>
    <row r="549" spans="2:43" ht="12" customHeight="1" x14ac:dyDescent="0.25">
      <c r="B549" s="2112"/>
      <c r="C549" s="2113"/>
      <c r="D549" s="2113"/>
      <c r="E549" s="2113"/>
      <c r="F549" s="2113"/>
      <c r="G549" s="2113"/>
      <c r="H549" s="2113"/>
      <c r="I549" s="2113"/>
      <c r="J549" s="2113"/>
      <c r="K549" s="2113"/>
      <c r="L549" s="2113"/>
      <c r="M549" s="2113"/>
      <c r="N549" s="2113"/>
      <c r="O549" s="2113"/>
      <c r="P549" s="2113"/>
      <c r="Q549" s="2113"/>
      <c r="R549" s="2113"/>
      <c r="S549" s="2113"/>
      <c r="T549" s="2113"/>
      <c r="U549" s="2114"/>
      <c r="V549" s="137"/>
    </row>
    <row r="550" spans="2:43" ht="12" customHeight="1" x14ac:dyDescent="0.25">
      <c r="B550" s="2112"/>
      <c r="C550" s="2113"/>
      <c r="D550" s="2113"/>
      <c r="E550" s="2113"/>
      <c r="F550" s="2113"/>
      <c r="G550" s="2113"/>
      <c r="H550" s="2113"/>
      <c r="I550" s="2113"/>
      <c r="J550" s="2113"/>
      <c r="K550" s="2113"/>
      <c r="L550" s="2113"/>
      <c r="M550" s="2113"/>
      <c r="N550" s="2113"/>
      <c r="O550" s="2113"/>
      <c r="P550" s="2113"/>
      <c r="Q550" s="2113"/>
      <c r="R550" s="2113"/>
      <c r="S550" s="2113"/>
      <c r="T550" s="2113"/>
      <c r="U550" s="2114" t="b">
        <v>1</v>
      </c>
      <c r="V550" s="137"/>
    </row>
    <row r="551" spans="2:43" ht="12" customHeight="1" x14ac:dyDescent="0.25">
      <c r="B551" s="2115"/>
      <c r="C551" s="2116"/>
      <c r="D551" s="2116"/>
      <c r="E551" s="2116"/>
      <c r="F551" s="2116"/>
      <c r="G551" s="2116"/>
      <c r="H551" s="2116"/>
      <c r="I551" s="2116"/>
      <c r="J551" s="2116"/>
      <c r="K551" s="2116"/>
      <c r="L551" s="2116"/>
      <c r="M551" s="2116"/>
      <c r="N551" s="2116"/>
      <c r="O551" s="2116"/>
      <c r="P551" s="2116"/>
      <c r="Q551" s="2116"/>
      <c r="R551" s="2116"/>
      <c r="S551" s="2116"/>
      <c r="T551" s="2116"/>
      <c r="U551" s="2117"/>
      <c r="V551" s="137"/>
    </row>
    <row r="552" spans="2:43" ht="6.6" customHeight="1" x14ac:dyDescent="0.25">
      <c r="E552" s="40"/>
      <c r="O552" s="58"/>
      <c r="P552" s="58"/>
      <c r="Q552" s="58"/>
      <c r="U552" s="69"/>
      <c r="W552" s="69"/>
      <c r="X552" s="69"/>
    </row>
    <row r="553" spans="2:43" ht="6" customHeight="1" x14ac:dyDescent="0.25">
      <c r="B553" s="9"/>
      <c r="C553" s="10"/>
      <c r="D553" s="10"/>
      <c r="E553" s="10"/>
      <c r="F553" s="10"/>
      <c r="G553" s="10"/>
      <c r="H553" s="10"/>
      <c r="I553" s="10"/>
      <c r="J553" s="10"/>
      <c r="K553" s="10"/>
      <c r="L553" s="10"/>
      <c r="M553" s="10"/>
      <c r="N553" s="10"/>
      <c r="O553" s="10"/>
      <c r="P553" s="10"/>
      <c r="Q553" s="10"/>
      <c r="R553" s="10"/>
      <c r="S553" s="10"/>
      <c r="T553" s="10"/>
      <c r="U553" s="2"/>
      <c r="W553" s="69" t="b">
        <v>0</v>
      </c>
      <c r="X553" s="69" t="b">
        <v>0</v>
      </c>
      <c r="AB553" s="69" t="b">
        <v>0</v>
      </c>
      <c r="AM553" s="262"/>
      <c r="AN553" s="262"/>
      <c r="AO553" s="262"/>
      <c r="AP553" s="262"/>
      <c r="AQ553" s="262"/>
    </row>
    <row r="554" spans="2:43" ht="20.25" customHeight="1" x14ac:dyDescent="0.25">
      <c r="B554" s="150"/>
      <c r="C554" s="1969" t="s">
        <v>10</v>
      </c>
      <c r="D554" s="1970"/>
      <c r="E554" s="1970"/>
      <c r="F554" s="1970"/>
      <c r="G554" s="1970"/>
      <c r="H554" s="1970"/>
      <c r="I554" s="1970"/>
      <c r="J554" s="22"/>
      <c r="K554" s="1471" t="s">
        <v>1</v>
      </c>
      <c r="L554" s="1472"/>
      <c r="M554" s="1093"/>
      <c r="N554" s="1473"/>
      <c r="O554" s="1093"/>
      <c r="P554" s="1957" t="str">
        <f>IF(SUM(R49:T536)=0,"",SUM(R49:T536))</f>
        <v/>
      </c>
      <c r="Q554" s="1958"/>
      <c r="R554" s="1958"/>
      <c r="S554" s="1958"/>
      <c r="T554" s="1959"/>
      <c r="U554" s="1" t="b">
        <v>0</v>
      </c>
      <c r="W554" s="69"/>
      <c r="X554" s="69"/>
      <c r="AM554" s="262"/>
      <c r="AN554" s="262"/>
      <c r="AO554" s="262"/>
      <c r="AP554" s="262"/>
      <c r="AQ554" s="262"/>
    </row>
    <row r="555" spans="2:43" ht="20.25" customHeight="1" x14ac:dyDescent="0.25">
      <c r="B555" s="150"/>
      <c r="C555" s="1970"/>
      <c r="D555" s="1970"/>
      <c r="E555" s="1970"/>
      <c r="F555" s="1970"/>
      <c r="G555" s="1970"/>
      <c r="H555" s="1970"/>
      <c r="I555" s="1970"/>
      <c r="J555" s="22"/>
      <c r="K555" s="1474" t="s">
        <v>145</v>
      </c>
      <c r="L555" s="1477"/>
      <c r="M555" s="18"/>
      <c r="N555" s="1478"/>
      <c r="O555" s="18"/>
      <c r="P555" s="2121"/>
      <c r="Q555" s="2122"/>
      <c r="R555" s="2122"/>
      <c r="S555" s="2122"/>
      <c r="T555" s="2123"/>
      <c r="U555" s="1"/>
      <c r="W555" s="69"/>
      <c r="X555" s="69"/>
      <c r="AM555" s="262"/>
      <c r="AN555" s="262"/>
      <c r="AO555" s="262"/>
      <c r="AP555" s="262"/>
      <c r="AQ555" s="262"/>
    </row>
    <row r="556" spans="2:43" ht="20.25" customHeight="1" x14ac:dyDescent="0.25">
      <c r="B556" s="150"/>
      <c r="C556" s="1952" t="s">
        <v>113</v>
      </c>
      <c r="D556" s="1953"/>
      <c r="E556" s="1953"/>
      <c r="F556" s="1953"/>
      <c r="G556" s="1953"/>
      <c r="H556" s="1953"/>
      <c r="I556" s="1953"/>
      <c r="J556" s="22"/>
      <c r="K556" s="1476" t="s">
        <v>1022</v>
      </c>
      <c r="L556" s="1477"/>
      <c r="M556" s="18"/>
      <c r="N556" s="1478"/>
      <c r="O556" s="18"/>
      <c r="P556" s="1878" t="str">
        <f>IF(P554="","",P554+P555)</f>
        <v/>
      </c>
      <c r="Q556" s="1879"/>
      <c r="R556" s="1879"/>
      <c r="S556" s="1879"/>
      <c r="T556" s="1880"/>
      <c r="U556" s="1"/>
      <c r="W556" s="69"/>
      <c r="X556" s="69"/>
      <c r="AM556" s="262"/>
      <c r="AN556" s="262"/>
      <c r="AO556" s="262"/>
      <c r="AP556" s="262"/>
      <c r="AQ556" s="262"/>
    </row>
    <row r="557" spans="2:43" ht="20.25" customHeight="1" x14ac:dyDescent="0.25">
      <c r="B557" s="150"/>
      <c r="D557" s="212" t="s">
        <v>191</v>
      </c>
      <c r="F557" s="2270"/>
      <c r="G557" s="2271"/>
      <c r="H557" s="514"/>
      <c r="I557" s="514"/>
      <c r="J557" s="213"/>
      <c r="K557" s="1474" t="s">
        <v>101</v>
      </c>
      <c r="L557" s="107"/>
      <c r="M557" s="18"/>
      <c r="N557" s="18"/>
      <c r="O557" s="1493"/>
      <c r="P557" s="1876" t="str">
        <f>IF(AND(O557&gt;0,P554&lt;&gt;""),-(P554+P555)*O557,"")</f>
        <v/>
      </c>
      <c r="Q557" s="1876"/>
      <c r="R557" s="1876"/>
      <c r="S557" s="1876"/>
      <c r="T557" s="1877"/>
      <c r="U557" s="1" t="b">
        <v>0</v>
      </c>
      <c r="W557" s="146"/>
      <c r="X557" s="69"/>
      <c r="AM557" s="262"/>
      <c r="AN557" s="262"/>
      <c r="AO557" s="262"/>
      <c r="AP557" s="262"/>
      <c r="AQ557" s="262"/>
    </row>
    <row r="558" spans="2:43" ht="20.25" customHeight="1" thickBot="1" x14ac:dyDescent="0.3">
      <c r="B558" s="150"/>
      <c r="C558" s="2124" t="s">
        <v>1117</v>
      </c>
      <c r="D558" s="2124"/>
      <c r="E558" s="2124"/>
      <c r="F558" s="2124"/>
      <c r="G558" s="2124"/>
      <c r="H558" s="2124"/>
      <c r="I558" s="2124"/>
      <c r="J558" s="2124"/>
      <c r="K558" s="1481" t="s">
        <v>6528</v>
      </c>
      <c r="L558" s="1482"/>
      <c r="M558" s="1483"/>
      <c r="N558" s="1483"/>
      <c r="O558" s="1495">
        <v>1200</v>
      </c>
      <c r="P558" s="2021" t="str">
        <f>IF(U558=TRUE,O558,"")</f>
        <v/>
      </c>
      <c r="Q558" s="2021"/>
      <c r="R558" s="2021"/>
      <c r="S558" s="2021"/>
      <c r="T558" s="2022"/>
      <c r="U558" s="1" t="b">
        <v>0</v>
      </c>
      <c r="W558" s="146"/>
      <c r="X558" s="69"/>
      <c r="AM558" s="262"/>
      <c r="AN558" s="262"/>
      <c r="AO558" s="262"/>
      <c r="AP558" s="262"/>
      <c r="AQ558" s="262"/>
    </row>
    <row r="559" spans="2:43" ht="24.75" customHeight="1" thickBot="1" x14ac:dyDescent="0.3">
      <c r="B559" s="150"/>
      <c r="C559" s="2124"/>
      <c r="D559" s="2124"/>
      <c r="E559" s="2124"/>
      <c r="F559" s="2124"/>
      <c r="G559" s="2124"/>
      <c r="H559" s="2124"/>
      <c r="I559" s="2124"/>
      <c r="J559" s="2124"/>
      <c r="K559" s="1648" t="s">
        <v>65</v>
      </c>
      <c r="L559" s="1649"/>
      <c r="M559" s="1649"/>
      <c r="N559" s="1649"/>
      <c r="O559" s="2053"/>
      <c r="P559" s="2120">
        <f>SUM(P556:T558)</f>
        <v>0</v>
      </c>
      <c r="Q559" s="1873"/>
      <c r="R559" s="1873"/>
      <c r="S559" s="1873"/>
      <c r="T559" s="1874"/>
      <c r="U559" s="1" t="b">
        <v>0</v>
      </c>
      <c r="W559" s="146"/>
      <c r="X559" s="69"/>
      <c r="AM559" s="262"/>
      <c r="AN559" s="262"/>
      <c r="AO559" s="262"/>
      <c r="AP559" s="262"/>
      <c r="AQ559" s="262"/>
    </row>
    <row r="560" spans="2:43" ht="20.25" customHeight="1" x14ac:dyDescent="0.25">
      <c r="B560" s="150"/>
      <c r="C560" s="2124"/>
      <c r="D560" s="2124"/>
      <c r="E560" s="2124"/>
      <c r="F560" s="2124"/>
      <c r="G560" s="2124"/>
      <c r="H560" s="2124"/>
      <c r="I560" s="2124"/>
      <c r="J560" s="2124"/>
      <c r="K560" s="1339" t="str">
        <f>"Est. Sales Tax** = " &amp; TEXT(AB560,"0.000%")</f>
        <v>Est. Sales Tax** = 0.000%</v>
      </c>
      <c r="L560" s="1095"/>
      <c r="M560" s="1340" t="s">
        <v>1029</v>
      </c>
      <c r="N560" s="1341"/>
      <c r="O560" s="1342"/>
      <c r="P560" s="2102">
        <f>IF(P559="","",IF(U560,0,P559*AB560))</f>
        <v>0</v>
      </c>
      <c r="Q560" s="2103"/>
      <c r="R560" s="2103"/>
      <c r="S560" s="2103"/>
      <c r="T560" s="2104"/>
      <c r="U560" s="1" t="b">
        <v>0</v>
      </c>
      <c r="W560" s="146"/>
      <c r="X560" s="69"/>
      <c r="Y560" s="22">
        <v>0</v>
      </c>
      <c r="AB560" s="1445">
        <f>IF(ISERROR(VLOOKUP(E14,SalesTax!$B$3:$C$23606,2,FALSE)),0,VLOOKUP(E14,SalesTax!$B$3:$C$23606,2,FALSE))</f>
        <v>0</v>
      </c>
      <c r="AM560" s="262"/>
      <c r="AN560" s="262"/>
      <c r="AO560" s="262"/>
      <c r="AP560" s="262"/>
      <c r="AQ560" s="262"/>
    </row>
    <row r="561" spans="2:45" ht="28.5" customHeight="1" x14ac:dyDescent="0.25">
      <c r="B561" s="150"/>
      <c r="C561" s="2124"/>
      <c r="D561" s="2124"/>
      <c r="E561" s="2124"/>
      <c r="F561" s="2124"/>
      <c r="G561" s="2124"/>
      <c r="H561" s="2124"/>
      <c r="I561" s="2124"/>
      <c r="J561" s="2124"/>
      <c r="K561" s="1343" t="s">
        <v>1116</v>
      </c>
      <c r="L561" s="28"/>
      <c r="M561" s="24"/>
      <c r="N561" s="25"/>
      <c r="O561" s="82"/>
      <c r="P561" s="2099" t="str">
        <f>IF(SUM(P559:P560)=0,"",SUM(P559:P560))</f>
        <v/>
      </c>
      <c r="Q561" s="2100"/>
      <c r="R561" s="2100"/>
      <c r="S561" s="2100"/>
      <c r="T561" s="2101"/>
      <c r="U561" s="1" t="b">
        <v>0</v>
      </c>
      <c r="W561" s="69"/>
      <c r="X561" s="69"/>
      <c r="AM561" s="262"/>
      <c r="AN561" s="262"/>
      <c r="AO561" s="262"/>
      <c r="AP561" s="262"/>
      <c r="AQ561" s="262"/>
    </row>
    <row r="562" spans="2:45" ht="30.6" customHeight="1" x14ac:dyDescent="0.25">
      <c r="B562" s="150"/>
      <c r="C562" s="1979" t="s">
        <v>1023</v>
      </c>
      <c r="D562" s="1979"/>
      <c r="E562" s="1979"/>
      <c r="F562" s="1979"/>
      <c r="G562" s="1979"/>
      <c r="H562" s="1979"/>
      <c r="I562" s="1979"/>
      <c r="J562" s="1979"/>
      <c r="K562" s="1979"/>
      <c r="L562" s="1979"/>
      <c r="M562" s="1979"/>
      <c r="N562" s="1979"/>
      <c r="O562" s="1979"/>
      <c r="P562" s="1979"/>
      <c r="Q562" s="1979"/>
      <c r="R562" s="1979"/>
      <c r="S562" s="1979"/>
      <c r="T562" s="1979"/>
      <c r="U562" s="543"/>
      <c r="W562" s="69"/>
      <c r="X562" s="69"/>
      <c r="AS562" s="262"/>
    </row>
    <row r="563" spans="2:45" ht="15" customHeight="1" x14ac:dyDescent="0.25">
      <c r="B563" s="150"/>
      <c r="C563" s="1092" t="s">
        <v>1025</v>
      </c>
      <c r="D563" s="1086"/>
      <c r="E563" s="1086"/>
      <c r="F563" s="1086"/>
      <c r="G563" s="1086"/>
      <c r="H563" s="1086"/>
      <c r="I563" s="1086"/>
      <c r="J563" s="1086"/>
      <c r="K563" s="1086"/>
      <c r="L563" s="1086"/>
      <c r="M563" s="1086"/>
      <c r="N563" s="1086"/>
      <c r="O563" s="1086"/>
      <c r="P563" s="1086"/>
      <c r="Q563" s="1086"/>
      <c r="R563" s="1086"/>
      <c r="S563" s="1086"/>
      <c r="T563" s="1086"/>
      <c r="U563" s="543"/>
      <c r="W563" s="69"/>
      <c r="X563" s="69"/>
      <c r="AS563" s="262"/>
    </row>
    <row r="564" spans="2:45" ht="15" customHeight="1" x14ac:dyDescent="0.25">
      <c r="B564" s="150"/>
      <c r="C564" s="1625" t="s">
        <v>1026</v>
      </c>
      <c r="D564" s="1625"/>
      <c r="E564" s="1625"/>
      <c r="F564" s="1625"/>
      <c r="G564" s="1625"/>
      <c r="H564" s="1625"/>
      <c r="I564" s="1625"/>
      <c r="J564" s="1625"/>
      <c r="K564" s="1625"/>
      <c r="L564" s="1625"/>
      <c r="M564" s="1625"/>
      <c r="N564" s="1625"/>
      <c r="O564" s="1625"/>
      <c r="P564" s="1625"/>
      <c r="Q564" s="1625"/>
      <c r="R564" s="1625"/>
      <c r="S564" s="1625"/>
      <c r="T564" s="1625"/>
      <c r="U564" s="543"/>
      <c r="W564" s="69"/>
      <c r="X564" s="69"/>
      <c r="AS564" s="262"/>
    </row>
    <row r="565" spans="2:45" ht="27" customHeight="1" x14ac:dyDescent="0.25">
      <c r="B565" s="150"/>
      <c r="C565" s="1626" t="s">
        <v>1027</v>
      </c>
      <c r="D565" s="1626"/>
      <c r="E565" s="1626"/>
      <c r="F565" s="1626"/>
      <c r="G565" s="1626"/>
      <c r="H565" s="1626"/>
      <c r="I565" s="1626"/>
      <c r="J565" s="1626"/>
      <c r="K565" s="1626"/>
      <c r="L565" s="1626"/>
      <c r="M565" s="1626"/>
      <c r="N565" s="1626"/>
      <c r="O565" s="1626"/>
      <c r="P565" s="1626"/>
      <c r="Q565" s="1626"/>
      <c r="R565" s="1626"/>
      <c r="S565" s="1626"/>
      <c r="T565" s="1626"/>
      <c r="U565" s="543"/>
      <c r="W565" s="69"/>
      <c r="X565" s="69"/>
      <c r="AS565" s="262"/>
    </row>
    <row r="566" spans="2:45" ht="15" customHeight="1" x14ac:dyDescent="0.25">
      <c r="B566" s="150"/>
      <c r="C566" s="1584" t="s">
        <v>1028</v>
      </c>
      <c r="D566" s="1584"/>
      <c r="E566" s="1584"/>
      <c r="F566" s="1584"/>
      <c r="G566" s="1584"/>
      <c r="H566" s="1584"/>
      <c r="I566" s="1584"/>
      <c r="J566" s="1584"/>
      <c r="K566" s="1584"/>
      <c r="L566" s="1584"/>
      <c r="M566" s="1584"/>
      <c r="N566" s="1584"/>
      <c r="O566" s="1584"/>
      <c r="P566" s="1584"/>
      <c r="Q566" s="1584"/>
      <c r="R566" s="1584"/>
      <c r="S566" s="1584"/>
      <c r="T566" s="1584"/>
      <c r="U566" s="543"/>
      <c r="W566" s="69"/>
      <c r="X566" s="69"/>
      <c r="AS566" s="262"/>
    </row>
    <row r="567" spans="2:45" ht="6" customHeight="1" x14ac:dyDescent="0.25">
      <c r="B567" s="19"/>
      <c r="C567" s="211"/>
      <c r="D567" s="211"/>
      <c r="E567" s="211"/>
      <c r="F567" s="211"/>
      <c r="G567" s="211"/>
      <c r="H567" s="211"/>
      <c r="I567" s="211"/>
      <c r="J567" s="20"/>
      <c r="K567" s="20"/>
      <c r="L567" s="20"/>
      <c r="M567" s="20"/>
      <c r="N567" s="20"/>
      <c r="O567" s="20"/>
      <c r="P567" s="20"/>
      <c r="Q567" s="20"/>
      <c r="R567" s="20"/>
      <c r="S567" s="20"/>
      <c r="T567" s="20"/>
      <c r="U567" s="548"/>
      <c r="W567" s="69"/>
      <c r="X567" s="69"/>
      <c r="AS567" s="262"/>
    </row>
    <row r="40295" spans="21:21" x14ac:dyDescent="0.25">
      <c r="U40295" s="4">
        <v>2</v>
      </c>
    </row>
  </sheetData>
  <sheetProtection algorithmName="SHA-512" hashValue="Bg3RJKsJiLkFd7EpNaDXEBNuJLz1IGzHsAMzG5sSHm0CKbXm1Yy6NABPNyQG5Ro1RGyt6c+oBZAr2p3+WCHKLw==" saltValue="IBsMacdWSzA/Dy4XBPQHTg==" spinCount="100000" sheet="1" selectLockedCells="1"/>
  <mergeCells count="551">
    <mergeCell ref="R204:T204"/>
    <mergeCell ref="O204:Q204"/>
    <mergeCell ref="D232:D240"/>
    <mergeCell ref="H238:I238"/>
    <mergeCell ref="H239:I239"/>
    <mergeCell ref="C222:T222"/>
    <mergeCell ref="D214:O214"/>
    <mergeCell ref="R205:T205"/>
    <mergeCell ref="R208:T210"/>
    <mergeCell ref="R211:T212"/>
    <mergeCell ref="O205:Q205"/>
    <mergeCell ref="O208:Q210"/>
    <mergeCell ref="O211:Q212"/>
    <mergeCell ref="R220:T220"/>
    <mergeCell ref="O215:Q215"/>
    <mergeCell ref="R215:T215"/>
    <mergeCell ref="O206:Q206"/>
    <mergeCell ref="R206:T206"/>
    <mergeCell ref="O207:T207"/>
    <mergeCell ref="O216:T216"/>
    <mergeCell ref="C564:T564"/>
    <mergeCell ref="F557:G557"/>
    <mergeCell ref="C543:Q543"/>
    <mergeCell ref="G332:J332"/>
    <mergeCell ref="L332:M332"/>
    <mergeCell ref="M349:Q349"/>
    <mergeCell ref="R349:T349"/>
    <mergeCell ref="O350:P350"/>
    <mergeCell ref="M351:N351"/>
    <mergeCell ref="O351:Q351"/>
    <mergeCell ref="R351:T351"/>
    <mergeCell ref="M365:N365"/>
    <mergeCell ref="O365:Q365"/>
    <mergeCell ref="R365:T365"/>
    <mergeCell ref="M363:N363"/>
    <mergeCell ref="O363:Q363"/>
    <mergeCell ref="R363:T363"/>
    <mergeCell ref="M362:N362"/>
    <mergeCell ref="O362:Q362"/>
    <mergeCell ref="R362:T362"/>
    <mergeCell ref="M364:N364"/>
    <mergeCell ref="P418:Q418"/>
    <mergeCell ref="L391:M391"/>
    <mergeCell ref="O391:Q391"/>
    <mergeCell ref="Y351:Z365"/>
    <mergeCell ref="M352:N352"/>
    <mergeCell ref="O352:Q352"/>
    <mergeCell ref="R352:T352"/>
    <mergeCell ref="M353:N353"/>
    <mergeCell ref="O353:Q353"/>
    <mergeCell ref="R353:T353"/>
    <mergeCell ref="M354:N354"/>
    <mergeCell ref="O354:Q354"/>
    <mergeCell ref="M360:N360"/>
    <mergeCell ref="M357:N357"/>
    <mergeCell ref="O357:Q357"/>
    <mergeCell ref="R357:T357"/>
    <mergeCell ref="M355:N355"/>
    <mergeCell ref="O355:Q355"/>
    <mergeCell ref="R355:T355"/>
    <mergeCell ref="M356:N356"/>
    <mergeCell ref="O356:Q356"/>
    <mergeCell ref="R360:T360"/>
    <mergeCell ref="R361:T361"/>
    <mergeCell ref="O361:Q361"/>
    <mergeCell ref="R356:T356"/>
    <mergeCell ref="L329:M329"/>
    <mergeCell ref="R310:T310"/>
    <mergeCell ref="O311:Q311"/>
    <mergeCell ref="R311:T311"/>
    <mergeCell ref="R317:T317"/>
    <mergeCell ref="G331:J331"/>
    <mergeCell ref="L331:M331"/>
    <mergeCell ref="E324:M324"/>
    <mergeCell ref="O364:Q364"/>
    <mergeCell ref="R364:T364"/>
    <mergeCell ref="M359:N359"/>
    <mergeCell ref="O359:Q359"/>
    <mergeCell ref="R359:T359"/>
    <mergeCell ref="M361:N361"/>
    <mergeCell ref="R319:T319"/>
    <mergeCell ref="G327:J327"/>
    <mergeCell ref="L327:M327"/>
    <mergeCell ref="R354:T354"/>
    <mergeCell ref="O360:Q360"/>
    <mergeCell ref="G326:J326"/>
    <mergeCell ref="L326:M326"/>
    <mergeCell ref="H58:J58"/>
    <mergeCell ref="K58:O58"/>
    <mergeCell ref="R58:T58"/>
    <mergeCell ref="H59:J59"/>
    <mergeCell ref="K59:M59"/>
    <mergeCell ref="O59:O60"/>
    <mergeCell ref="P59:P60"/>
    <mergeCell ref="H60:J60"/>
    <mergeCell ref="P68:Q68"/>
    <mergeCell ref="R68:T68"/>
    <mergeCell ref="R113:T113"/>
    <mergeCell ref="O94:Q94"/>
    <mergeCell ref="G330:J330"/>
    <mergeCell ref="L330:M330"/>
    <mergeCell ref="E14:G14"/>
    <mergeCell ref="O306:Q306"/>
    <mergeCell ref="O52:Q52"/>
    <mergeCell ref="R52:T52"/>
    <mergeCell ref="I22:K22"/>
    <mergeCell ref="E26:G26"/>
    <mergeCell ref="H26:J26"/>
    <mergeCell ref="P30:T30"/>
    <mergeCell ref="E325:F325"/>
    <mergeCell ref="G325:J325"/>
    <mergeCell ref="L325:M325"/>
    <mergeCell ref="O89:Q89"/>
    <mergeCell ref="R89:T89"/>
    <mergeCell ref="G328:J328"/>
    <mergeCell ref="L328:M328"/>
    <mergeCell ref="G329:J329"/>
    <mergeCell ref="H61:J61"/>
    <mergeCell ref="O65:Q65"/>
    <mergeCell ref="R65:T65"/>
    <mergeCell ref="L33:T33"/>
    <mergeCell ref="S3:T4"/>
    <mergeCell ref="C28:G30"/>
    <mergeCell ref="Y2:Z2"/>
    <mergeCell ref="R6:T6"/>
    <mergeCell ref="N3:O4"/>
    <mergeCell ref="P3:P4"/>
    <mergeCell ref="Q3:R4"/>
    <mergeCell ref="P28:T28"/>
    <mergeCell ref="R12:T12"/>
    <mergeCell ref="C19:G19"/>
    <mergeCell ref="C7:E7"/>
    <mergeCell ref="I7:K7"/>
    <mergeCell ref="R7:T7"/>
    <mergeCell ref="R11:T11"/>
    <mergeCell ref="C12:G12"/>
    <mergeCell ref="I12:K12"/>
    <mergeCell ref="M12:P12"/>
    <mergeCell ref="C22:D22"/>
    <mergeCell ref="F22:G22"/>
    <mergeCell ref="M22:O22"/>
    <mergeCell ref="I19:M19"/>
    <mergeCell ref="O113:Q113"/>
    <mergeCell ref="O19:T19"/>
    <mergeCell ref="R94:T94"/>
    <mergeCell ref="O95:Q95"/>
    <mergeCell ref="R95:T95"/>
    <mergeCell ref="O75:Q75"/>
    <mergeCell ref="R75:T75"/>
    <mergeCell ref="O76:Q76"/>
    <mergeCell ref="R76:T76"/>
    <mergeCell ref="O77:Q77"/>
    <mergeCell ref="R77:T77"/>
    <mergeCell ref="O90:Q90"/>
    <mergeCell ref="R90:T90"/>
    <mergeCell ref="O91:Q91"/>
    <mergeCell ref="R91:T91"/>
    <mergeCell ref="O92:Q92"/>
    <mergeCell ref="R92:T92"/>
    <mergeCell ref="O93:Q93"/>
    <mergeCell ref="R93:T93"/>
    <mergeCell ref="O78:Q78"/>
    <mergeCell ref="R78:T78"/>
    <mergeCell ref="O88:Q88"/>
    <mergeCell ref="R88:T88"/>
    <mergeCell ref="O51:Q51"/>
    <mergeCell ref="R51:T51"/>
    <mergeCell ref="O107:Q107"/>
    <mergeCell ref="R107:T107"/>
    <mergeCell ref="O109:Q109"/>
    <mergeCell ref="R109:T109"/>
    <mergeCell ref="O111:Q111"/>
    <mergeCell ref="R111:T111"/>
    <mergeCell ref="O99:Q99"/>
    <mergeCell ref="R99:T99"/>
    <mergeCell ref="O100:Q100"/>
    <mergeCell ref="O96:Q96"/>
    <mergeCell ref="R96:T96"/>
    <mergeCell ref="O97:Q97"/>
    <mergeCell ref="R97:T97"/>
    <mergeCell ref="O98:Q98"/>
    <mergeCell ref="R98:T98"/>
    <mergeCell ref="O105:Q105"/>
    <mergeCell ref="R105:T105"/>
    <mergeCell ref="O103:Q103"/>
    <mergeCell ref="R103:T103"/>
    <mergeCell ref="O74:Q74"/>
    <mergeCell ref="R74:T74"/>
    <mergeCell ref="O122:Q122"/>
    <mergeCell ref="R122:T122"/>
    <mergeCell ref="O123:Q123"/>
    <mergeCell ref="O121:Q121"/>
    <mergeCell ref="R121:T121"/>
    <mergeCell ref="R123:T123"/>
    <mergeCell ref="O124:Q124"/>
    <mergeCell ref="H115:I115"/>
    <mergeCell ref="O120:Q120"/>
    <mergeCell ref="R120:T120"/>
    <mergeCell ref="O137:Q137"/>
    <mergeCell ref="R137:T137"/>
    <mergeCell ref="H139:I139"/>
    <mergeCell ref="O145:Q145"/>
    <mergeCell ref="R145:T145"/>
    <mergeCell ref="O129:Q129"/>
    <mergeCell ref="R129:T129"/>
    <mergeCell ref="O131:Q131"/>
    <mergeCell ref="O127:Q127"/>
    <mergeCell ref="R127:T127"/>
    <mergeCell ref="R131:T131"/>
    <mergeCell ref="O133:Q133"/>
    <mergeCell ref="O135:Q135"/>
    <mergeCell ref="R135:T135"/>
    <mergeCell ref="R133:T133"/>
    <mergeCell ref="O163:Q163"/>
    <mergeCell ref="R163:T163"/>
    <mergeCell ref="O146:Q146"/>
    <mergeCell ref="R146:T146"/>
    <mergeCell ref="O147:Q147"/>
    <mergeCell ref="R147:T147"/>
    <mergeCell ref="O148:Q148"/>
    <mergeCell ref="R148:T148"/>
    <mergeCell ref="O152:Q152"/>
    <mergeCell ref="R152:T152"/>
    <mergeCell ref="C157:T157"/>
    <mergeCell ref="K158:Q158"/>
    <mergeCell ref="R158:T158"/>
    <mergeCell ref="C159:T159"/>
    <mergeCell ref="O149:Q149"/>
    <mergeCell ref="R149:T149"/>
    <mergeCell ref="O150:Q150"/>
    <mergeCell ref="R150:T150"/>
    <mergeCell ref="O151:Q151"/>
    <mergeCell ref="R151:T151"/>
    <mergeCell ref="M160:P160"/>
    <mergeCell ref="C161:T161"/>
    <mergeCell ref="O162:Q162"/>
    <mergeCell ref="R162:T162"/>
    <mergeCell ref="O164:Q164"/>
    <mergeCell ref="R164:T164"/>
    <mergeCell ref="O165:Q165"/>
    <mergeCell ref="R165:T165"/>
    <mergeCell ref="O170:Q170"/>
    <mergeCell ref="R170:T170"/>
    <mergeCell ref="O171:Q171"/>
    <mergeCell ref="R171:T171"/>
    <mergeCell ref="O173:Q173"/>
    <mergeCell ref="R173:T173"/>
    <mergeCell ref="O166:Q166"/>
    <mergeCell ref="R166:T166"/>
    <mergeCell ref="C167:T167"/>
    <mergeCell ref="O168:Q168"/>
    <mergeCell ref="R168:T168"/>
    <mergeCell ref="O169:Q169"/>
    <mergeCell ref="R169:T169"/>
    <mergeCell ref="O172:Q172"/>
    <mergeCell ref="R172:T172"/>
    <mergeCell ref="E173:H173"/>
    <mergeCell ref="C178:K178"/>
    <mergeCell ref="O179:Q179"/>
    <mergeCell ref="R179:T179"/>
    <mergeCell ref="O180:Q180"/>
    <mergeCell ref="R180:T180"/>
    <mergeCell ref="O181:Q181"/>
    <mergeCell ref="C174:K174"/>
    <mergeCell ref="O175:Q175"/>
    <mergeCell ref="R175:T175"/>
    <mergeCell ref="O176:Q176"/>
    <mergeCell ref="R176:T176"/>
    <mergeCell ref="R181:T181"/>
    <mergeCell ref="O177:Q177"/>
    <mergeCell ref="R177:T177"/>
    <mergeCell ref="K249:R249"/>
    <mergeCell ref="C182:K182"/>
    <mergeCell ref="O183:Q183"/>
    <mergeCell ref="R183:T183"/>
    <mergeCell ref="O184:Q184"/>
    <mergeCell ref="R184:T184"/>
    <mergeCell ref="O191:Q191"/>
    <mergeCell ref="R191:T191"/>
    <mergeCell ref="O192:Q192"/>
    <mergeCell ref="R192:T192"/>
    <mergeCell ref="C194:T194"/>
    <mergeCell ref="O202:Q202"/>
    <mergeCell ref="R202:T202"/>
    <mergeCell ref="O203:Q203"/>
    <mergeCell ref="C185:T185"/>
    <mergeCell ref="O186:Q186"/>
    <mergeCell ref="R186:T186"/>
    <mergeCell ref="O187:Q187"/>
    <mergeCell ref="R187:T187"/>
    <mergeCell ref="O188:Q188"/>
    <mergeCell ref="R188:T188"/>
    <mergeCell ref="R203:T203"/>
    <mergeCell ref="C189:T189"/>
    <mergeCell ref="O190:Q190"/>
    <mergeCell ref="R294:T295"/>
    <mergeCell ref="R190:T190"/>
    <mergeCell ref="J243:K243"/>
    <mergeCell ref="O252:Q252"/>
    <mergeCell ref="R252:T252"/>
    <mergeCell ref="O253:Q253"/>
    <mergeCell ref="R253:T253"/>
    <mergeCell ref="O221:Q221"/>
    <mergeCell ref="R221:T221"/>
    <mergeCell ref="O217:Q217"/>
    <mergeCell ref="R217:T217"/>
    <mergeCell ref="O218:Q218"/>
    <mergeCell ref="R218:T218"/>
    <mergeCell ref="O213:Q213"/>
    <mergeCell ref="R213:T213"/>
    <mergeCell ref="O220:Q220"/>
    <mergeCell ref="Q232:R232"/>
    <mergeCell ref="S232:T232"/>
    <mergeCell ref="Q233:R233"/>
    <mergeCell ref="S233:T233"/>
    <mergeCell ref="Q237:R237"/>
    <mergeCell ref="S237:T237"/>
    <mergeCell ref="Q238:R238"/>
    <mergeCell ref="S238:T238"/>
    <mergeCell ref="O270:Q270"/>
    <mergeCell ref="O278:Q278"/>
    <mergeCell ref="O262:Q262"/>
    <mergeCell ref="R262:T262"/>
    <mergeCell ref="H287:J287"/>
    <mergeCell ref="O292:Q292"/>
    <mergeCell ref="R292:T292"/>
    <mergeCell ref="O293:Q293"/>
    <mergeCell ref="R293:T293"/>
    <mergeCell ref="O284:Q284"/>
    <mergeCell ref="O285:Q285"/>
    <mergeCell ref="H286:J286"/>
    <mergeCell ref="O286:Q286"/>
    <mergeCell ref="R284:T286"/>
    <mergeCell ref="O268:Q268"/>
    <mergeCell ref="O269:Q269"/>
    <mergeCell ref="R268:T270"/>
    <mergeCell ref="R276:T278"/>
    <mergeCell ref="O276:Q276"/>
    <mergeCell ref="O277:Q277"/>
    <mergeCell ref="R391:T391"/>
    <mergeCell ref="O397:Q397"/>
    <mergeCell ref="L392:M392"/>
    <mergeCell ref="O392:Q392"/>
    <mergeCell ref="R392:T392"/>
    <mergeCell ref="O456:Q456"/>
    <mergeCell ref="R456:T456"/>
    <mergeCell ref="R434:T434"/>
    <mergeCell ref="P407:Q407"/>
    <mergeCell ref="R407:T407"/>
    <mergeCell ref="P412:Q412"/>
    <mergeCell ref="R412:T412"/>
    <mergeCell ref="R418:T418"/>
    <mergeCell ref="R451:T451"/>
    <mergeCell ref="O452:Q452"/>
    <mergeCell ref="R452:T452"/>
    <mergeCell ref="R455:T455"/>
    <mergeCell ref="O446:Q446"/>
    <mergeCell ref="R446:T446"/>
    <mergeCell ref="R429:T429"/>
    <mergeCell ref="C439:M439"/>
    <mergeCell ref="P450:Q450"/>
    <mergeCell ref="R450:T450"/>
    <mergeCell ref="C516:N516"/>
    <mergeCell ref="C515:K515"/>
    <mergeCell ref="M459:T459"/>
    <mergeCell ref="R439:T439"/>
    <mergeCell ref="R395:T395"/>
    <mergeCell ref="R397:T397"/>
    <mergeCell ref="R398:T398"/>
    <mergeCell ref="O496:Q496"/>
    <mergeCell ref="R496:T496"/>
    <mergeCell ref="O497:Q497"/>
    <mergeCell ref="R497:T497"/>
    <mergeCell ref="O485:Q485"/>
    <mergeCell ref="R485:T485"/>
    <mergeCell ref="O491:Q491"/>
    <mergeCell ref="R491:T491"/>
    <mergeCell ref="O466:Q466"/>
    <mergeCell ref="R466:T466"/>
    <mergeCell ref="P481:Q481"/>
    <mergeCell ref="R481:T481"/>
    <mergeCell ref="O482:Q482"/>
    <mergeCell ref="R482:T482"/>
    <mergeCell ref="P483:Q483"/>
    <mergeCell ref="R483:T483"/>
    <mergeCell ref="O475:Q475"/>
    <mergeCell ref="O498:Q498"/>
    <mergeCell ref="R498:T498"/>
    <mergeCell ref="O500:Q500"/>
    <mergeCell ref="R500:T500"/>
    <mergeCell ref="J502:T502"/>
    <mergeCell ref="O505:Q505"/>
    <mergeCell ref="R505:T505"/>
    <mergeCell ref="O507:Q507"/>
    <mergeCell ref="R507:T507"/>
    <mergeCell ref="O506:Q506"/>
    <mergeCell ref="R506:T506"/>
    <mergeCell ref="P561:T561"/>
    <mergeCell ref="P560:T560"/>
    <mergeCell ref="C544:T544"/>
    <mergeCell ref="C554:I555"/>
    <mergeCell ref="C541:T541"/>
    <mergeCell ref="B548:U551"/>
    <mergeCell ref="R542:T542"/>
    <mergeCell ref="R543:T543"/>
    <mergeCell ref="O535:Q535"/>
    <mergeCell ref="R535:T535"/>
    <mergeCell ref="C556:I556"/>
    <mergeCell ref="P556:T556"/>
    <mergeCell ref="P557:T557"/>
    <mergeCell ref="P559:T559"/>
    <mergeCell ref="P554:T554"/>
    <mergeCell ref="P555:T555"/>
    <mergeCell ref="O536:Q536"/>
    <mergeCell ref="R536:T536"/>
    <mergeCell ref="C558:J561"/>
    <mergeCell ref="P558:T558"/>
    <mergeCell ref="O523:Q523"/>
    <mergeCell ref="R523:T523"/>
    <mergeCell ref="O524:Q524"/>
    <mergeCell ref="R524:T524"/>
    <mergeCell ref="R515:T515"/>
    <mergeCell ref="R516:T516"/>
    <mergeCell ref="R517:T517"/>
    <mergeCell ref="O515:Q515"/>
    <mergeCell ref="O525:Q525"/>
    <mergeCell ref="R525:T525"/>
    <mergeCell ref="O261:Q261"/>
    <mergeCell ref="R261:T261"/>
    <mergeCell ref="O254:Q254"/>
    <mergeCell ref="R254:T254"/>
    <mergeCell ref="P398:Q398"/>
    <mergeCell ref="R383:T383"/>
    <mergeCell ref="O381:Q381"/>
    <mergeCell ref="R381:T381"/>
    <mergeCell ref="O380:Q380"/>
    <mergeCell ref="O374:Q374"/>
    <mergeCell ref="R374:T374"/>
    <mergeCell ref="R380:T380"/>
    <mergeCell ref="R379:T379"/>
    <mergeCell ref="O387:Q387"/>
    <mergeCell ref="R387:T387"/>
    <mergeCell ref="O388:Q388"/>
    <mergeCell ref="R388:T388"/>
    <mergeCell ref="O389:Q389"/>
    <mergeCell ref="R389:T389"/>
    <mergeCell ref="O384:Q384"/>
    <mergeCell ref="R296:T296"/>
    <mergeCell ref="O297:Q297"/>
    <mergeCell ref="R297:T297"/>
    <mergeCell ref="O317:Q317"/>
    <mergeCell ref="O534:Q534"/>
    <mergeCell ref="R534:T534"/>
    <mergeCell ref="R526:T526"/>
    <mergeCell ref="O527:Q527"/>
    <mergeCell ref="R527:T527"/>
    <mergeCell ref="R533:T533"/>
    <mergeCell ref="O530:Q530"/>
    <mergeCell ref="R530:T530"/>
    <mergeCell ref="O531:Q531"/>
    <mergeCell ref="R531:T531"/>
    <mergeCell ref="O528:Q528"/>
    <mergeCell ref="R528:T528"/>
    <mergeCell ref="O529:Q529"/>
    <mergeCell ref="R529:T529"/>
    <mergeCell ref="O533:Q533"/>
    <mergeCell ref="O532:Q532"/>
    <mergeCell ref="R532:T532"/>
    <mergeCell ref="O526:Q526"/>
    <mergeCell ref="O308:Q308"/>
    <mergeCell ref="R306:T306"/>
    <mergeCell ref="O307:Q307"/>
    <mergeCell ref="R307:T307"/>
    <mergeCell ref="O309:Q309"/>
    <mergeCell ref="R309:T309"/>
    <mergeCell ref="O310:Q310"/>
    <mergeCell ref="R308:T308"/>
    <mergeCell ref="C296:O296"/>
    <mergeCell ref="P296:Q296"/>
    <mergeCell ref="C299:O299"/>
    <mergeCell ref="R300:T300"/>
    <mergeCell ref="O385:Q385"/>
    <mergeCell ref="R385:T385"/>
    <mergeCell ref="O386:Q386"/>
    <mergeCell ref="R386:T386"/>
    <mergeCell ref="O375:Q375"/>
    <mergeCell ref="R375:T375"/>
    <mergeCell ref="O376:Q376"/>
    <mergeCell ref="R376:T376"/>
    <mergeCell ref="O377:Q377"/>
    <mergeCell ref="R377:T377"/>
    <mergeCell ref="O378:Q378"/>
    <mergeCell ref="R378:T378"/>
    <mergeCell ref="O379:Q379"/>
    <mergeCell ref="R373:T373"/>
    <mergeCell ref="O371:Q371"/>
    <mergeCell ref="R371:T371"/>
    <mergeCell ref="O372:Q372"/>
    <mergeCell ref="R372:T372"/>
    <mergeCell ref="O382:Q382"/>
    <mergeCell ref="R382:T382"/>
    <mergeCell ref="O383:Q383"/>
    <mergeCell ref="R384:T384"/>
    <mergeCell ref="O294:Q295"/>
    <mergeCell ref="C443:T443"/>
    <mergeCell ref="G1:T1"/>
    <mergeCell ref="K559:O559"/>
    <mergeCell ref="C562:T562"/>
    <mergeCell ref="C565:T565"/>
    <mergeCell ref="J248:J249"/>
    <mergeCell ref="C81:M81"/>
    <mergeCell ref="O472:Q472"/>
    <mergeCell ref="R472:T472"/>
    <mergeCell ref="R474:T475"/>
    <mergeCell ref="R440:T440"/>
    <mergeCell ref="O434:Q434"/>
    <mergeCell ref="O429:Q429"/>
    <mergeCell ref="O424:Q424"/>
    <mergeCell ref="R424:T424"/>
    <mergeCell ref="C461:T461"/>
    <mergeCell ref="O463:Q463"/>
    <mergeCell ref="R463:T463"/>
    <mergeCell ref="O464:Q464"/>
    <mergeCell ref="R464:T464"/>
    <mergeCell ref="O465:Q465"/>
    <mergeCell ref="R465:T465"/>
    <mergeCell ref="O373:Q373"/>
    <mergeCell ref="C566:T566"/>
    <mergeCell ref="I510:J510"/>
    <mergeCell ref="N510:N511"/>
    <mergeCell ref="E512:F512"/>
    <mergeCell ref="I512:J512"/>
    <mergeCell ref="R510:T513"/>
    <mergeCell ref="O510:Q513"/>
    <mergeCell ref="H301:I301"/>
    <mergeCell ref="H298:I298"/>
    <mergeCell ref="C448:T448"/>
    <mergeCell ref="O453:Q453"/>
    <mergeCell ref="R453:T453"/>
    <mergeCell ref="O454:Q454"/>
    <mergeCell ref="R454:T454"/>
    <mergeCell ref="O455:Q455"/>
    <mergeCell ref="O451:Q451"/>
    <mergeCell ref="O474:Q474"/>
    <mergeCell ref="O439:Q439"/>
    <mergeCell ref="P403:Q403"/>
    <mergeCell ref="R403:T403"/>
    <mergeCell ref="P395:Q395"/>
    <mergeCell ref="O390:Q390"/>
    <mergeCell ref="R390:T390"/>
    <mergeCell ref="O300:Q300"/>
  </mergeCells>
  <phoneticPr fontId="94" type="noConversion"/>
  <conditionalFormatting sqref="G1:T1">
    <cfRule type="notContainsBlanks" dxfId="12" priority="6">
      <formula>LEN(TRIM(G1))&gt;0</formula>
    </cfRule>
  </conditionalFormatting>
  <conditionalFormatting sqref="L510">
    <cfRule type="expression" dxfId="11" priority="1">
      <formula>AND(U510=TRUE,N512=0)</formula>
    </cfRule>
  </conditionalFormatting>
  <conditionalFormatting sqref="L512">
    <cfRule type="expression" dxfId="10" priority="2">
      <formula>AND(U512=TRUE,#REF!=0)</formula>
    </cfRule>
  </conditionalFormatting>
  <conditionalFormatting sqref="F510">
    <cfRule type="expression" dxfId="9" priority="3">
      <formula>AND(Y511=TRUE,R511=0)</formula>
    </cfRule>
  </conditionalFormatting>
  <conditionalFormatting sqref="L510">
    <cfRule type="expression" dxfId="8" priority="4">
      <formula>AND(Y510=TRUE,#REF!=0)</formula>
    </cfRule>
  </conditionalFormatting>
  <conditionalFormatting sqref="L512">
    <cfRule type="expression" dxfId="7" priority="5">
      <formula>AND(Y512=TRUE,R510=0)</formula>
    </cfRule>
  </conditionalFormatting>
  <dataValidations count="12">
    <dataValidation type="list" allowBlank="1" showInputMessage="1" sqref="K26" xr:uid="{00000000-0002-0000-0500-000000000000}">
      <formula1>"JB Hunt"</formula1>
    </dataValidation>
    <dataValidation operator="greaterThan" allowBlank="1" showInputMessage="1" showErrorMessage="1" errorTitle="Numeric Values Only" error="Please enter only numeric values greater than 0." sqref="H286:M286" xr:uid="{3608C2B6-62F5-426F-B210-5A443CE8E589}"/>
    <dataValidation operator="greaterThan" allowBlank="1" showInputMessage="1" showErrorMessage="1" errorTitle="Numeric Values Only" error="Please enter only whole numbers greater than 0." sqref="N150:N151" xr:uid="{00000000-0002-0000-0500-000002000000}"/>
    <dataValidation operator="greaterThan" allowBlank="1" showInputMessage="1" errorTitle="Numeric Values Only" error="Please enter only whole numbers greater than 0." sqref="N145:N149" xr:uid="{00000000-0002-0000-0500-000003000000}"/>
    <dataValidation type="whole" operator="greaterThan" allowBlank="1" showInputMessage="1" showErrorMessage="1" errorTitle="Numeric Values Only" error="Please enter only whole numbers greater than 0." sqref="N137 N176:N177 N180:N181 N184 N434 N127 N129 N131 N133 N135 N103 N105 N107 N109 N111 N526:N528 L307:L311 L114 L382 L371 L386:L387 L377 N532 L535:L536 L533 L138 L430 N429 N515 N113" xr:uid="{00000000-0002-0000-0500-000004000000}">
      <formula1>0</formula1>
    </dataValidation>
    <dataValidation type="decimal" operator="greaterThan" allowBlank="1" showInputMessage="1" showErrorMessage="1" errorTitle="Numeric Values Only" error="Please enter only numeric values greater than 0." sqref="M262 L560 O557:O558" xr:uid="{00000000-0002-0000-0500-000005000000}">
      <formula1>0</formula1>
    </dataValidation>
    <dataValidation type="decimal" operator="greaterThanOrEqual" allowBlank="1" showInputMessage="1" showErrorMessage="1" errorTitle="Numeric Values Only" error="Please only enter numeric values of 0 or greater." sqref="F59:I65 J59:J62 J65 F69:J69" xr:uid="{00000000-0002-0000-0500-000006000000}">
      <formula1>0</formula1>
    </dataValidation>
    <dataValidation type="whole" allowBlank="1" showInputMessage="1" showErrorMessage="1" error="The quantity of Vision Panels cannot be greater than 3, please try another value." prompt="Maximum Quantity is 3" sqref="N397" xr:uid="{1AF751EE-89D7-48BF-89A5-A41021EAB4D7}">
      <formula1>0</formula1>
      <formula2>3</formula2>
    </dataValidation>
    <dataValidation errorStyle="warning" operator="greaterThan" allowBlank="1" showInputMessage="1" showErrorMessage="1" errorTitle="Numeric Values Only" prompt="Flush Door Frames require keeper brackets, please enter same total quantity of keeper brackets as flush door frame kits entered." sqref="O450" xr:uid="{13899659-8912-452A-8C96-AF642067A1BB}"/>
    <dataValidation errorStyle="warning" operator="greaterThan" allowBlank="1" showInputMessage="1" showErrorMessage="1" errorTitle="Numeric Values Only" prompt="Please enter the same total quantity of keeper brackets as flush door frame kits entered unless No Keeper Brackets Needed option is chosen." sqref="N451:N456" xr:uid="{7210EFDF-0140-41D0-B041-DA2EED3A5E33}"/>
    <dataValidation type="list" allowBlank="1" showInputMessage="1" showErrorMessage="1" promptTitle="Motor Cable Length" prompt="Choose Cable Length if over 50 Feet" sqref="E173:H173" xr:uid="{627A97AE-ECC0-46EF-AF7A-E0A77695F2CF}">
      <formula1>$AB$173:$AB$178</formula1>
    </dataValidation>
    <dataValidation type="custom" errorStyle="warning" allowBlank="1" showInputMessage="1" showErrorMessage="1" error="Please make a selection for keeper brackets. Quantity of keeper brackets should be the same as quantity of flush door frame kits unless &quot;No keeper brackets&quot; option is chosen." prompt="Please make a selection below for keeper brackets. If keeper brackets are needed the quantity of brackets should match the quantity of flush door frame kits. If no keeper brackets are needed please check the appropriate box below." sqref="N446" xr:uid="{F0375E43-56DA-4E61-9803-233A73F09C13}">
      <formula1>IF(U450=TRUE,SUM(451:456)&lt;&gt;N446,SUM(O451:O456)=N446)</formula1>
    </dataValidation>
  </dataValidations>
  <hyperlinks>
    <hyperlink ref="C81:M81" location="'Cable Drum Order Form'!N517" display="NOTE: If exterior hall stations required, see the 'Hall Stations' section in the latter part of this form." xr:uid="{A998F8C3-587F-4539-AAE5-D34473F99448}"/>
    <hyperlink ref="I200" location="'MRL Overhead CD Order Form'!C232" tooltip="Wall &amp; Ceiling Finishes" display="Note: Select Finish" xr:uid="{6C307FAC-3121-44F6-AA7F-3239A23D5F42}"/>
    <hyperlink ref="K200" location="'MRL Overhead CD Order Form'!C208" tooltip="Wall &amp; Ceiling Choices" display="Hardwood Veneer Wood Species Below" xr:uid="{DBA90AA1-748A-4E23-B673-588FC581A33E}"/>
    <hyperlink ref="K510" location="'Cable Drum Order Form'!J250" display="'Cable Drum Order Form'!J250" xr:uid="{0B3E524E-963E-4C8E-AAA5-EA8AB0B7A7C6}"/>
    <hyperlink ref="K248" location="'Cable Drum Order Form'!E514" display="# LANDING OPENINGS" xr:uid="{F91BE47F-256C-4A98-BED3-ED8F273A862C}"/>
  </hyperlinks>
  <printOptions horizontalCentered="1"/>
  <pageMargins left="0.5" right="0.5" top="0.25" bottom="0.25" header="0.15748031496063" footer="0.15748031496063"/>
  <pageSetup scale="74" fitToHeight="0" orientation="portrait" r:id="rId1"/>
  <headerFooter>
    <oddHeader xml:space="preserve">&amp;R&amp;"Century Gothic,Regular"&amp;10&amp;P  </oddHeader>
  </headerFooter>
  <rowBreaks count="9" manualBreakCount="9">
    <brk id="82" max="20" man="1"/>
    <brk id="140" max="20" man="1"/>
    <brk id="193" max="20" man="1"/>
    <brk id="257" max="20" man="1"/>
    <brk id="320" max="16383" man="1"/>
    <brk id="367" max="16383" man="1"/>
    <brk id="426" max="20" man="1"/>
    <brk id="468" max="20" man="1"/>
    <brk id="519" max="20" man="1"/>
  </rowBreaks>
  <drawing r:id="rId2"/>
  <legacyDrawing r:id="rId3"/>
  <mc:AlternateContent xmlns:mc="http://schemas.openxmlformats.org/markup-compatibility/2006">
    <mc:Choice Requires="x14">
      <controls>
        <mc:AlternateContent xmlns:mc="http://schemas.openxmlformats.org/markup-compatibility/2006">
          <mc:Choice Requires="x14">
            <control shapeId="361473" r:id="rId4" name="Group Box 1">
              <controlPr defaultSize="0" print="0" autoFill="0" autoPict="0">
                <anchor moveWithCells="1">
                  <from>
                    <xdr:col>3</xdr:col>
                    <xdr:colOff>914400</xdr:colOff>
                    <xdr:row>119</xdr:row>
                    <xdr:rowOff>0</xdr:rowOff>
                  </from>
                  <to>
                    <xdr:col>10</xdr:col>
                    <xdr:colOff>476250</xdr:colOff>
                    <xdr:row>120</xdr:row>
                    <xdr:rowOff>0</xdr:rowOff>
                  </to>
                </anchor>
              </controlPr>
            </control>
          </mc:Choice>
        </mc:AlternateContent>
        <mc:AlternateContent xmlns:mc="http://schemas.openxmlformats.org/markup-compatibility/2006">
          <mc:Choice Requires="x14">
            <control shapeId="361474" r:id="rId5" name="Group Box 2">
              <controlPr defaultSize="0" print="0" autoFill="0" autoPict="0">
                <anchor moveWithCells="1">
                  <from>
                    <xdr:col>2</xdr:col>
                    <xdr:colOff>9525</xdr:colOff>
                    <xdr:row>50</xdr:row>
                    <xdr:rowOff>0</xdr:rowOff>
                  </from>
                  <to>
                    <xdr:col>19</xdr:col>
                    <xdr:colOff>295275</xdr:colOff>
                    <xdr:row>52</xdr:row>
                    <xdr:rowOff>0</xdr:rowOff>
                  </to>
                </anchor>
              </controlPr>
            </control>
          </mc:Choice>
        </mc:AlternateContent>
        <mc:AlternateContent xmlns:mc="http://schemas.openxmlformats.org/markup-compatibility/2006">
          <mc:Choice Requires="x14">
            <control shapeId="361475" r:id="rId6" name="Option Button 3">
              <controlPr defaultSize="0" autoFill="0" autoLine="0" autoPict="0">
                <anchor moveWithCells="1">
                  <from>
                    <xdr:col>2</xdr:col>
                    <xdr:colOff>47625</xdr:colOff>
                    <xdr:row>50</xdr:row>
                    <xdr:rowOff>0</xdr:rowOff>
                  </from>
                  <to>
                    <xdr:col>3</xdr:col>
                    <xdr:colOff>104775</xdr:colOff>
                    <xdr:row>50</xdr:row>
                    <xdr:rowOff>219075</xdr:rowOff>
                  </to>
                </anchor>
              </controlPr>
            </control>
          </mc:Choice>
        </mc:AlternateContent>
        <mc:AlternateContent xmlns:mc="http://schemas.openxmlformats.org/markup-compatibility/2006">
          <mc:Choice Requires="x14">
            <control shapeId="361476" r:id="rId7" name="Option Button 4">
              <controlPr defaultSize="0" autoFill="0" autoLine="0" autoPict="0">
                <anchor moveWithCells="1">
                  <from>
                    <xdr:col>2</xdr:col>
                    <xdr:colOff>47625</xdr:colOff>
                    <xdr:row>51</xdr:row>
                    <xdr:rowOff>0</xdr:rowOff>
                  </from>
                  <to>
                    <xdr:col>3</xdr:col>
                    <xdr:colOff>104775</xdr:colOff>
                    <xdr:row>51</xdr:row>
                    <xdr:rowOff>219075</xdr:rowOff>
                  </to>
                </anchor>
              </controlPr>
            </control>
          </mc:Choice>
        </mc:AlternateContent>
        <mc:AlternateContent xmlns:mc="http://schemas.openxmlformats.org/markup-compatibility/2006">
          <mc:Choice Requires="x14">
            <control shapeId="361477" r:id="rId8" name="Option Button 5">
              <controlPr defaultSize="0" autoFill="0" autoLine="0" autoPict="0">
                <anchor moveWithCells="1">
                  <from>
                    <xdr:col>2</xdr:col>
                    <xdr:colOff>47625</xdr:colOff>
                    <xdr:row>73</xdr:row>
                    <xdr:rowOff>28575</xdr:rowOff>
                  </from>
                  <to>
                    <xdr:col>3</xdr:col>
                    <xdr:colOff>28575</xdr:colOff>
                    <xdr:row>74</xdr:row>
                    <xdr:rowOff>0</xdr:rowOff>
                  </to>
                </anchor>
              </controlPr>
            </control>
          </mc:Choice>
        </mc:AlternateContent>
        <mc:AlternateContent xmlns:mc="http://schemas.openxmlformats.org/markup-compatibility/2006">
          <mc:Choice Requires="x14">
            <control shapeId="361478" r:id="rId9" name="Option Button 6">
              <controlPr defaultSize="0" autoFill="0" autoLine="0" autoPict="0">
                <anchor moveWithCells="1">
                  <from>
                    <xdr:col>2</xdr:col>
                    <xdr:colOff>47625</xdr:colOff>
                    <xdr:row>74</xdr:row>
                    <xdr:rowOff>0</xdr:rowOff>
                  </from>
                  <to>
                    <xdr:col>3</xdr:col>
                    <xdr:colOff>104775</xdr:colOff>
                    <xdr:row>74</xdr:row>
                    <xdr:rowOff>219075</xdr:rowOff>
                  </to>
                </anchor>
              </controlPr>
            </control>
          </mc:Choice>
        </mc:AlternateContent>
        <mc:AlternateContent xmlns:mc="http://schemas.openxmlformats.org/markup-compatibility/2006">
          <mc:Choice Requires="x14">
            <control shapeId="361479" r:id="rId10" name="Option Button 7">
              <controlPr defaultSize="0" autoFill="0" autoLine="0" autoPict="0">
                <anchor moveWithCells="1">
                  <from>
                    <xdr:col>2</xdr:col>
                    <xdr:colOff>47625</xdr:colOff>
                    <xdr:row>75</xdr:row>
                    <xdr:rowOff>0</xdr:rowOff>
                  </from>
                  <to>
                    <xdr:col>3</xdr:col>
                    <xdr:colOff>104775</xdr:colOff>
                    <xdr:row>75</xdr:row>
                    <xdr:rowOff>219075</xdr:rowOff>
                  </to>
                </anchor>
              </controlPr>
            </control>
          </mc:Choice>
        </mc:AlternateContent>
        <mc:AlternateContent xmlns:mc="http://schemas.openxmlformats.org/markup-compatibility/2006">
          <mc:Choice Requires="x14">
            <control shapeId="361480" r:id="rId11" name="Option Button 8">
              <controlPr defaultSize="0" autoFill="0" autoLine="0" autoPict="0">
                <anchor moveWithCells="1">
                  <from>
                    <xdr:col>2</xdr:col>
                    <xdr:colOff>47625</xdr:colOff>
                    <xdr:row>76</xdr:row>
                    <xdr:rowOff>0</xdr:rowOff>
                  </from>
                  <to>
                    <xdr:col>3</xdr:col>
                    <xdr:colOff>104775</xdr:colOff>
                    <xdr:row>76</xdr:row>
                    <xdr:rowOff>219075</xdr:rowOff>
                  </to>
                </anchor>
              </controlPr>
            </control>
          </mc:Choice>
        </mc:AlternateContent>
        <mc:AlternateContent xmlns:mc="http://schemas.openxmlformats.org/markup-compatibility/2006">
          <mc:Choice Requires="x14">
            <control shapeId="361481" r:id="rId12" name="Group Box 9">
              <controlPr defaultSize="0" print="0" autoFill="0" autoPict="0">
                <anchor moveWithCells="1">
                  <from>
                    <xdr:col>2</xdr:col>
                    <xdr:colOff>9525</xdr:colOff>
                    <xdr:row>73</xdr:row>
                    <xdr:rowOff>0</xdr:rowOff>
                  </from>
                  <to>
                    <xdr:col>19</xdr:col>
                    <xdr:colOff>238125</xdr:colOff>
                    <xdr:row>78</xdr:row>
                    <xdr:rowOff>0</xdr:rowOff>
                  </to>
                </anchor>
              </controlPr>
            </control>
          </mc:Choice>
        </mc:AlternateContent>
        <mc:AlternateContent xmlns:mc="http://schemas.openxmlformats.org/markup-compatibility/2006">
          <mc:Choice Requires="x14">
            <control shapeId="361482" r:id="rId13" name="Group Box 10">
              <controlPr defaultSize="0" print="0" autoFill="0" autoPict="0">
                <anchor moveWithCells="1">
                  <from>
                    <xdr:col>2</xdr:col>
                    <xdr:colOff>9525</xdr:colOff>
                    <xdr:row>201</xdr:row>
                    <xdr:rowOff>0</xdr:rowOff>
                  </from>
                  <to>
                    <xdr:col>19</xdr:col>
                    <xdr:colOff>247650</xdr:colOff>
                    <xdr:row>225</xdr:row>
                    <xdr:rowOff>133350</xdr:rowOff>
                  </to>
                </anchor>
              </controlPr>
            </control>
          </mc:Choice>
        </mc:AlternateContent>
        <mc:AlternateContent xmlns:mc="http://schemas.openxmlformats.org/markup-compatibility/2006">
          <mc:Choice Requires="x14">
            <control shapeId="361483" r:id="rId14" name="Option Button 11">
              <controlPr defaultSize="0" autoFill="0" autoLine="0" autoPict="0">
                <anchor moveWithCells="1">
                  <from>
                    <xdr:col>2</xdr:col>
                    <xdr:colOff>57150</xdr:colOff>
                    <xdr:row>201</xdr:row>
                    <xdr:rowOff>0</xdr:rowOff>
                  </from>
                  <to>
                    <xdr:col>3</xdr:col>
                    <xdr:colOff>114300</xdr:colOff>
                    <xdr:row>201</xdr:row>
                    <xdr:rowOff>219075</xdr:rowOff>
                  </to>
                </anchor>
              </controlPr>
            </control>
          </mc:Choice>
        </mc:AlternateContent>
        <mc:AlternateContent xmlns:mc="http://schemas.openxmlformats.org/markup-compatibility/2006">
          <mc:Choice Requires="x14">
            <control shapeId="361484" r:id="rId15" name="Option Button 12">
              <controlPr defaultSize="0" autoFill="0" autoLine="0" autoPict="0">
                <anchor moveWithCells="1">
                  <from>
                    <xdr:col>2</xdr:col>
                    <xdr:colOff>57150</xdr:colOff>
                    <xdr:row>205</xdr:row>
                    <xdr:rowOff>0</xdr:rowOff>
                  </from>
                  <to>
                    <xdr:col>3</xdr:col>
                    <xdr:colOff>114300</xdr:colOff>
                    <xdr:row>205</xdr:row>
                    <xdr:rowOff>219075</xdr:rowOff>
                  </to>
                </anchor>
              </controlPr>
            </control>
          </mc:Choice>
        </mc:AlternateContent>
        <mc:AlternateContent xmlns:mc="http://schemas.openxmlformats.org/markup-compatibility/2006">
          <mc:Choice Requires="x14">
            <control shapeId="361485" r:id="rId16" name="Option Button 13">
              <controlPr defaultSize="0" autoFill="0" autoLine="0" autoPict="0">
                <anchor moveWithCells="1">
                  <from>
                    <xdr:col>2</xdr:col>
                    <xdr:colOff>57150</xdr:colOff>
                    <xdr:row>206</xdr:row>
                    <xdr:rowOff>0</xdr:rowOff>
                  </from>
                  <to>
                    <xdr:col>3</xdr:col>
                    <xdr:colOff>114300</xdr:colOff>
                    <xdr:row>206</xdr:row>
                    <xdr:rowOff>219075</xdr:rowOff>
                  </to>
                </anchor>
              </controlPr>
            </control>
          </mc:Choice>
        </mc:AlternateContent>
        <mc:AlternateContent xmlns:mc="http://schemas.openxmlformats.org/markup-compatibility/2006">
          <mc:Choice Requires="x14">
            <control shapeId="361486" r:id="rId17" name="Group Box 14">
              <controlPr defaultSize="0" print="0" autoFill="0" autoPict="0">
                <anchor moveWithCells="1">
                  <from>
                    <xdr:col>2</xdr:col>
                    <xdr:colOff>9525</xdr:colOff>
                    <xdr:row>260</xdr:row>
                    <xdr:rowOff>0</xdr:rowOff>
                  </from>
                  <to>
                    <xdr:col>19</xdr:col>
                    <xdr:colOff>257175</xdr:colOff>
                    <xdr:row>262</xdr:row>
                    <xdr:rowOff>0</xdr:rowOff>
                  </to>
                </anchor>
              </controlPr>
            </control>
          </mc:Choice>
        </mc:AlternateContent>
        <mc:AlternateContent xmlns:mc="http://schemas.openxmlformats.org/markup-compatibility/2006">
          <mc:Choice Requires="x14">
            <control shapeId="361487" r:id="rId18" name="Option Button 15">
              <controlPr defaultSize="0" autoFill="0" autoLine="0" autoPict="0">
                <anchor moveWithCells="1">
                  <from>
                    <xdr:col>2</xdr:col>
                    <xdr:colOff>47625</xdr:colOff>
                    <xdr:row>260</xdr:row>
                    <xdr:rowOff>28575</xdr:rowOff>
                  </from>
                  <to>
                    <xdr:col>3</xdr:col>
                    <xdr:colOff>9525</xdr:colOff>
                    <xdr:row>261</xdr:row>
                    <xdr:rowOff>0</xdr:rowOff>
                  </to>
                </anchor>
              </controlPr>
            </control>
          </mc:Choice>
        </mc:AlternateContent>
        <mc:AlternateContent xmlns:mc="http://schemas.openxmlformats.org/markup-compatibility/2006">
          <mc:Choice Requires="x14">
            <control shapeId="361488" r:id="rId19" name="Option Button 16">
              <controlPr defaultSize="0" autoFill="0" autoLine="0" autoPict="0">
                <anchor moveWithCells="1">
                  <from>
                    <xdr:col>3</xdr:col>
                    <xdr:colOff>1000125</xdr:colOff>
                    <xdr:row>260</xdr:row>
                    <xdr:rowOff>28575</xdr:rowOff>
                  </from>
                  <to>
                    <xdr:col>4</xdr:col>
                    <xdr:colOff>85725</xdr:colOff>
                    <xdr:row>260</xdr:row>
                    <xdr:rowOff>219075</xdr:rowOff>
                  </to>
                </anchor>
              </controlPr>
            </control>
          </mc:Choice>
        </mc:AlternateContent>
        <mc:AlternateContent xmlns:mc="http://schemas.openxmlformats.org/markup-compatibility/2006">
          <mc:Choice Requires="x14">
            <control shapeId="361489" r:id="rId20" name="Option Button 17">
              <controlPr defaultSize="0" autoFill="0" autoLine="0" autoPict="0">
                <anchor moveWithCells="1">
                  <from>
                    <xdr:col>7</xdr:col>
                    <xdr:colOff>47625</xdr:colOff>
                    <xdr:row>260</xdr:row>
                    <xdr:rowOff>19050</xdr:rowOff>
                  </from>
                  <to>
                    <xdr:col>8</xdr:col>
                    <xdr:colOff>57150</xdr:colOff>
                    <xdr:row>261</xdr:row>
                    <xdr:rowOff>0</xdr:rowOff>
                  </to>
                </anchor>
              </controlPr>
            </control>
          </mc:Choice>
        </mc:AlternateContent>
        <mc:AlternateContent xmlns:mc="http://schemas.openxmlformats.org/markup-compatibility/2006">
          <mc:Choice Requires="x14">
            <control shapeId="361522" r:id="rId21" name="Group Box 50">
              <controlPr defaultSize="0" print="0" autoFill="0" autoPict="0">
                <anchor moveWithCells="1">
                  <from>
                    <xdr:col>2</xdr:col>
                    <xdr:colOff>9525</xdr:colOff>
                    <xdr:row>497</xdr:row>
                    <xdr:rowOff>28575</xdr:rowOff>
                  </from>
                  <to>
                    <xdr:col>19</xdr:col>
                    <xdr:colOff>247650</xdr:colOff>
                    <xdr:row>498</xdr:row>
                    <xdr:rowOff>19050</xdr:rowOff>
                  </to>
                </anchor>
              </controlPr>
            </control>
          </mc:Choice>
        </mc:AlternateContent>
        <mc:AlternateContent xmlns:mc="http://schemas.openxmlformats.org/markup-compatibility/2006">
          <mc:Choice Requires="x14">
            <control shapeId="361525" r:id="rId22" name="Group Box 53">
              <controlPr defaultSize="0" print="0" autoFill="0" autoPict="0">
                <anchor moveWithCells="1">
                  <from>
                    <xdr:col>1</xdr:col>
                    <xdr:colOff>85725</xdr:colOff>
                    <xdr:row>496</xdr:row>
                    <xdr:rowOff>19050</xdr:rowOff>
                  </from>
                  <to>
                    <xdr:col>19</xdr:col>
                    <xdr:colOff>257175</xdr:colOff>
                    <xdr:row>497</xdr:row>
                    <xdr:rowOff>28575</xdr:rowOff>
                  </to>
                </anchor>
              </controlPr>
            </control>
          </mc:Choice>
        </mc:AlternateContent>
        <mc:AlternateContent xmlns:mc="http://schemas.openxmlformats.org/markup-compatibility/2006">
          <mc:Choice Requires="x14">
            <control shapeId="361540" r:id="rId23" name="Option Button 68">
              <controlPr defaultSize="0" autoFill="0" autoLine="0" autoPict="0">
                <anchor moveWithCells="1">
                  <from>
                    <xdr:col>2</xdr:col>
                    <xdr:colOff>57150</xdr:colOff>
                    <xdr:row>144</xdr:row>
                    <xdr:rowOff>38100</xdr:rowOff>
                  </from>
                  <to>
                    <xdr:col>3</xdr:col>
                    <xdr:colOff>19050</xdr:colOff>
                    <xdr:row>144</xdr:row>
                    <xdr:rowOff>200025</xdr:rowOff>
                  </to>
                </anchor>
              </controlPr>
            </control>
          </mc:Choice>
        </mc:AlternateContent>
        <mc:AlternateContent xmlns:mc="http://schemas.openxmlformats.org/markup-compatibility/2006">
          <mc:Choice Requires="x14">
            <control shapeId="361541" r:id="rId24" name="Group Box 69">
              <controlPr defaultSize="0" print="0" autoFill="0" autoPict="0">
                <anchor moveWithCells="1">
                  <from>
                    <xdr:col>1</xdr:col>
                    <xdr:colOff>85725</xdr:colOff>
                    <xdr:row>144</xdr:row>
                    <xdr:rowOff>9525</xdr:rowOff>
                  </from>
                  <to>
                    <xdr:col>19</xdr:col>
                    <xdr:colOff>228600</xdr:colOff>
                    <xdr:row>149</xdr:row>
                    <xdr:rowOff>9525</xdr:rowOff>
                  </to>
                </anchor>
              </controlPr>
            </control>
          </mc:Choice>
        </mc:AlternateContent>
        <mc:AlternateContent xmlns:mc="http://schemas.openxmlformats.org/markup-compatibility/2006">
          <mc:Choice Requires="x14">
            <control shapeId="361542" r:id="rId25" name="Check Box 70">
              <controlPr defaultSize="0" autoFill="0" autoLine="0" autoPict="0">
                <anchor moveWithCells="1">
                  <from>
                    <xdr:col>2</xdr:col>
                    <xdr:colOff>28575</xdr:colOff>
                    <xdr:row>151</xdr:row>
                    <xdr:rowOff>0</xdr:rowOff>
                  </from>
                  <to>
                    <xdr:col>3</xdr:col>
                    <xdr:colOff>66675</xdr:colOff>
                    <xdr:row>151</xdr:row>
                    <xdr:rowOff>219075</xdr:rowOff>
                  </to>
                </anchor>
              </controlPr>
            </control>
          </mc:Choice>
        </mc:AlternateContent>
        <mc:AlternateContent xmlns:mc="http://schemas.openxmlformats.org/markup-compatibility/2006">
          <mc:Choice Requires="x14">
            <control shapeId="361549" r:id="rId26" name="Group Box 77">
              <controlPr defaultSize="0" print="0" autoFill="0" autoPict="0">
                <anchor moveWithCells="1">
                  <from>
                    <xdr:col>1</xdr:col>
                    <xdr:colOff>85725</xdr:colOff>
                    <xdr:row>522</xdr:row>
                    <xdr:rowOff>0</xdr:rowOff>
                  </from>
                  <to>
                    <xdr:col>19</xdr:col>
                    <xdr:colOff>238125</xdr:colOff>
                    <xdr:row>525</xdr:row>
                    <xdr:rowOff>0</xdr:rowOff>
                  </to>
                </anchor>
              </controlPr>
            </control>
          </mc:Choice>
        </mc:AlternateContent>
        <mc:AlternateContent xmlns:mc="http://schemas.openxmlformats.org/markup-compatibility/2006">
          <mc:Choice Requires="x14">
            <control shapeId="361550" r:id="rId27" name="Option Button 78">
              <controlPr defaultSize="0" autoFill="0" autoLine="0" autoPict="0">
                <anchor moveWithCells="1">
                  <from>
                    <xdr:col>2</xdr:col>
                    <xdr:colOff>47625</xdr:colOff>
                    <xdr:row>523</xdr:row>
                    <xdr:rowOff>0</xdr:rowOff>
                  </from>
                  <to>
                    <xdr:col>3</xdr:col>
                    <xdr:colOff>104775</xdr:colOff>
                    <xdr:row>523</xdr:row>
                    <xdr:rowOff>219075</xdr:rowOff>
                  </to>
                </anchor>
              </controlPr>
            </control>
          </mc:Choice>
        </mc:AlternateContent>
        <mc:AlternateContent xmlns:mc="http://schemas.openxmlformats.org/markup-compatibility/2006">
          <mc:Choice Requires="x14">
            <control shapeId="361552" r:id="rId28" name="Option Button 80">
              <controlPr defaultSize="0" autoFill="0" autoLine="0" autoPict="0">
                <anchor moveWithCells="1">
                  <from>
                    <xdr:col>2</xdr:col>
                    <xdr:colOff>47625</xdr:colOff>
                    <xdr:row>524</xdr:row>
                    <xdr:rowOff>0</xdr:rowOff>
                  </from>
                  <to>
                    <xdr:col>3</xdr:col>
                    <xdr:colOff>104775</xdr:colOff>
                    <xdr:row>524</xdr:row>
                    <xdr:rowOff>219075</xdr:rowOff>
                  </to>
                </anchor>
              </controlPr>
            </control>
          </mc:Choice>
        </mc:AlternateContent>
        <mc:AlternateContent xmlns:mc="http://schemas.openxmlformats.org/markup-compatibility/2006">
          <mc:Choice Requires="x14">
            <control shapeId="361553" r:id="rId29" name="Check Box 81">
              <controlPr defaultSize="0" autoFill="0" autoLine="0" autoPict="0">
                <anchor moveWithCells="1">
                  <from>
                    <xdr:col>2</xdr:col>
                    <xdr:colOff>47625</xdr:colOff>
                    <xdr:row>528</xdr:row>
                    <xdr:rowOff>9525</xdr:rowOff>
                  </from>
                  <to>
                    <xdr:col>3</xdr:col>
                    <xdr:colOff>104775</xdr:colOff>
                    <xdr:row>529</xdr:row>
                    <xdr:rowOff>0</xdr:rowOff>
                  </to>
                </anchor>
              </controlPr>
            </control>
          </mc:Choice>
        </mc:AlternateContent>
        <mc:AlternateContent xmlns:mc="http://schemas.openxmlformats.org/markup-compatibility/2006">
          <mc:Choice Requires="x14">
            <control shapeId="361554" r:id="rId30" name="Check Box 82">
              <controlPr defaultSize="0" autoFill="0" autoLine="0" autoPict="0">
                <anchor moveWithCells="1">
                  <from>
                    <xdr:col>2</xdr:col>
                    <xdr:colOff>47625</xdr:colOff>
                    <xdr:row>530</xdr:row>
                    <xdr:rowOff>0</xdr:rowOff>
                  </from>
                  <to>
                    <xdr:col>3</xdr:col>
                    <xdr:colOff>104775</xdr:colOff>
                    <xdr:row>531</xdr:row>
                    <xdr:rowOff>0</xdr:rowOff>
                  </to>
                </anchor>
              </controlPr>
            </control>
          </mc:Choice>
        </mc:AlternateContent>
        <mc:AlternateContent xmlns:mc="http://schemas.openxmlformats.org/markup-compatibility/2006">
          <mc:Choice Requires="x14">
            <control shapeId="361557" r:id="rId31" name="Check Box 85">
              <controlPr defaultSize="0" autoFill="0" autoLine="0" autoPict="0">
                <anchor moveWithCells="1">
                  <from>
                    <xdr:col>2</xdr:col>
                    <xdr:colOff>28575</xdr:colOff>
                    <xdr:row>149</xdr:row>
                    <xdr:rowOff>0</xdr:rowOff>
                  </from>
                  <to>
                    <xdr:col>3</xdr:col>
                    <xdr:colOff>66675</xdr:colOff>
                    <xdr:row>149</xdr:row>
                    <xdr:rowOff>219075</xdr:rowOff>
                  </to>
                </anchor>
              </controlPr>
            </control>
          </mc:Choice>
        </mc:AlternateContent>
        <mc:AlternateContent xmlns:mc="http://schemas.openxmlformats.org/markup-compatibility/2006">
          <mc:Choice Requires="x14">
            <control shapeId="361558" r:id="rId32" name="Check Box 86">
              <controlPr defaultSize="0" autoFill="0" autoLine="0" autoPict="0">
                <anchor moveWithCells="1">
                  <from>
                    <xdr:col>2</xdr:col>
                    <xdr:colOff>28575</xdr:colOff>
                    <xdr:row>150</xdr:row>
                    <xdr:rowOff>0</xdr:rowOff>
                  </from>
                  <to>
                    <xdr:col>3</xdr:col>
                    <xdr:colOff>66675</xdr:colOff>
                    <xdr:row>150</xdr:row>
                    <xdr:rowOff>219075</xdr:rowOff>
                  </to>
                </anchor>
              </controlPr>
            </control>
          </mc:Choice>
        </mc:AlternateContent>
        <mc:AlternateContent xmlns:mc="http://schemas.openxmlformats.org/markup-compatibility/2006">
          <mc:Choice Requires="x14">
            <control shapeId="361559" r:id="rId33" name="Option Button 87">
              <controlPr defaultSize="0" autoFill="0" autoLine="0" autoPict="0">
                <anchor moveWithCells="1">
                  <from>
                    <xdr:col>2</xdr:col>
                    <xdr:colOff>57150</xdr:colOff>
                    <xdr:row>202</xdr:row>
                    <xdr:rowOff>0</xdr:rowOff>
                  </from>
                  <to>
                    <xdr:col>3</xdr:col>
                    <xdr:colOff>114300</xdr:colOff>
                    <xdr:row>202</xdr:row>
                    <xdr:rowOff>219075</xdr:rowOff>
                  </to>
                </anchor>
              </controlPr>
            </control>
          </mc:Choice>
        </mc:AlternateContent>
        <mc:AlternateContent xmlns:mc="http://schemas.openxmlformats.org/markup-compatibility/2006">
          <mc:Choice Requires="x14">
            <control shapeId="361570" r:id="rId34" name="Group Box 98">
              <controlPr defaultSize="0" print="0" autoFill="0" autoPict="0">
                <anchor moveWithCells="1">
                  <from>
                    <xdr:col>2</xdr:col>
                    <xdr:colOff>9525</xdr:colOff>
                    <xdr:row>161</xdr:row>
                    <xdr:rowOff>0</xdr:rowOff>
                  </from>
                  <to>
                    <xdr:col>20</xdr:col>
                    <xdr:colOff>19050</xdr:colOff>
                    <xdr:row>166</xdr:row>
                    <xdr:rowOff>0</xdr:rowOff>
                  </to>
                </anchor>
              </controlPr>
            </control>
          </mc:Choice>
        </mc:AlternateContent>
        <mc:AlternateContent xmlns:mc="http://schemas.openxmlformats.org/markup-compatibility/2006">
          <mc:Choice Requires="x14">
            <control shapeId="361571" r:id="rId35" name="Option Button 99">
              <controlPr defaultSize="0" autoFill="0" autoLine="0" autoPict="0">
                <anchor moveWithCells="1">
                  <from>
                    <xdr:col>2</xdr:col>
                    <xdr:colOff>57150</xdr:colOff>
                    <xdr:row>163</xdr:row>
                    <xdr:rowOff>9525</xdr:rowOff>
                  </from>
                  <to>
                    <xdr:col>3</xdr:col>
                    <xdr:colOff>114300</xdr:colOff>
                    <xdr:row>164</xdr:row>
                    <xdr:rowOff>9525</xdr:rowOff>
                  </to>
                </anchor>
              </controlPr>
            </control>
          </mc:Choice>
        </mc:AlternateContent>
        <mc:AlternateContent xmlns:mc="http://schemas.openxmlformats.org/markup-compatibility/2006">
          <mc:Choice Requires="x14">
            <control shapeId="361572" r:id="rId36" name="Option Button 100">
              <controlPr defaultSize="0" autoFill="0" autoLine="0" autoPict="0">
                <anchor moveWithCells="1">
                  <from>
                    <xdr:col>2</xdr:col>
                    <xdr:colOff>57150</xdr:colOff>
                    <xdr:row>164</xdr:row>
                    <xdr:rowOff>0</xdr:rowOff>
                  </from>
                  <to>
                    <xdr:col>3</xdr:col>
                    <xdr:colOff>114300</xdr:colOff>
                    <xdr:row>165</xdr:row>
                    <xdr:rowOff>0</xdr:rowOff>
                  </to>
                </anchor>
              </controlPr>
            </control>
          </mc:Choice>
        </mc:AlternateContent>
        <mc:AlternateContent xmlns:mc="http://schemas.openxmlformats.org/markup-compatibility/2006">
          <mc:Choice Requires="x14">
            <control shapeId="361573" r:id="rId37" name="Option Button 101">
              <controlPr defaultSize="0" autoFill="0" autoLine="0" autoPict="0">
                <anchor moveWithCells="1">
                  <from>
                    <xdr:col>2</xdr:col>
                    <xdr:colOff>9525</xdr:colOff>
                    <xdr:row>85</xdr:row>
                    <xdr:rowOff>19050</xdr:rowOff>
                  </from>
                  <to>
                    <xdr:col>3</xdr:col>
                    <xdr:colOff>57150</xdr:colOff>
                    <xdr:row>85</xdr:row>
                    <xdr:rowOff>209550</xdr:rowOff>
                  </to>
                </anchor>
              </controlPr>
            </control>
          </mc:Choice>
        </mc:AlternateContent>
        <mc:AlternateContent xmlns:mc="http://schemas.openxmlformats.org/markup-compatibility/2006">
          <mc:Choice Requires="x14">
            <control shapeId="361574" r:id="rId38" name="Group Box 102">
              <controlPr defaultSize="0" print="0" autoFill="0" autoPict="0">
                <anchor moveWithCells="1">
                  <from>
                    <xdr:col>2</xdr:col>
                    <xdr:colOff>0</xdr:colOff>
                    <xdr:row>87</xdr:row>
                    <xdr:rowOff>0</xdr:rowOff>
                  </from>
                  <to>
                    <xdr:col>19</xdr:col>
                    <xdr:colOff>238125</xdr:colOff>
                    <xdr:row>116</xdr:row>
                    <xdr:rowOff>0</xdr:rowOff>
                  </to>
                </anchor>
              </controlPr>
            </control>
          </mc:Choice>
        </mc:AlternateContent>
        <mc:AlternateContent xmlns:mc="http://schemas.openxmlformats.org/markup-compatibility/2006">
          <mc:Choice Requires="x14">
            <control shapeId="361575" r:id="rId39" name="Option Button 103">
              <controlPr defaultSize="0" autoFill="0" autoLine="0" autoPict="0">
                <anchor moveWithCells="1">
                  <from>
                    <xdr:col>2</xdr:col>
                    <xdr:colOff>28575</xdr:colOff>
                    <xdr:row>117</xdr:row>
                    <xdr:rowOff>9525</xdr:rowOff>
                  </from>
                  <to>
                    <xdr:col>3</xdr:col>
                    <xdr:colOff>85725</xdr:colOff>
                    <xdr:row>118</xdr:row>
                    <xdr:rowOff>0</xdr:rowOff>
                  </to>
                </anchor>
              </controlPr>
            </control>
          </mc:Choice>
        </mc:AlternateContent>
        <mc:AlternateContent xmlns:mc="http://schemas.openxmlformats.org/markup-compatibility/2006">
          <mc:Choice Requires="x14">
            <control shapeId="361576" r:id="rId40" name="Group Box 104">
              <controlPr defaultSize="0" print="0" autoFill="0" autoPict="0">
                <anchor moveWithCells="1">
                  <from>
                    <xdr:col>2</xdr:col>
                    <xdr:colOff>0</xdr:colOff>
                    <xdr:row>119</xdr:row>
                    <xdr:rowOff>0</xdr:rowOff>
                  </from>
                  <to>
                    <xdr:col>19</xdr:col>
                    <xdr:colOff>219075</xdr:colOff>
                    <xdr:row>139</xdr:row>
                    <xdr:rowOff>19050</xdr:rowOff>
                  </to>
                </anchor>
              </controlPr>
            </control>
          </mc:Choice>
        </mc:AlternateContent>
        <mc:AlternateContent xmlns:mc="http://schemas.openxmlformats.org/markup-compatibility/2006">
          <mc:Choice Requires="x14">
            <control shapeId="361577" r:id="rId41" name="Group Box 105">
              <controlPr defaultSize="0" print="0" autoFill="0" autoPict="0">
                <anchor moveWithCells="1">
                  <from>
                    <xdr:col>2</xdr:col>
                    <xdr:colOff>9525</xdr:colOff>
                    <xdr:row>167</xdr:row>
                    <xdr:rowOff>0</xdr:rowOff>
                  </from>
                  <to>
                    <xdr:col>20</xdr:col>
                    <xdr:colOff>9525</xdr:colOff>
                    <xdr:row>173</xdr:row>
                    <xdr:rowOff>9525</xdr:rowOff>
                  </to>
                </anchor>
              </controlPr>
            </control>
          </mc:Choice>
        </mc:AlternateContent>
        <mc:AlternateContent xmlns:mc="http://schemas.openxmlformats.org/markup-compatibility/2006">
          <mc:Choice Requires="x14">
            <control shapeId="361578" r:id="rId42" name="Option Button 106">
              <controlPr defaultSize="0" autoFill="0" autoLine="0" autoPict="0">
                <anchor moveWithCells="1">
                  <from>
                    <xdr:col>2</xdr:col>
                    <xdr:colOff>38100</xdr:colOff>
                    <xdr:row>169</xdr:row>
                    <xdr:rowOff>0</xdr:rowOff>
                  </from>
                  <to>
                    <xdr:col>3</xdr:col>
                    <xdr:colOff>95250</xdr:colOff>
                    <xdr:row>170</xdr:row>
                    <xdr:rowOff>9525</xdr:rowOff>
                  </to>
                </anchor>
              </controlPr>
            </control>
          </mc:Choice>
        </mc:AlternateContent>
        <mc:AlternateContent xmlns:mc="http://schemas.openxmlformats.org/markup-compatibility/2006">
          <mc:Choice Requires="x14">
            <control shapeId="361579" r:id="rId43" name="Option Button 107">
              <controlPr defaultSize="0" autoFill="0" autoLine="0" autoPict="0">
                <anchor moveWithCells="1">
                  <from>
                    <xdr:col>2</xdr:col>
                    <xdr:colOff>38100</xdr:colOff>
                    <xdr:row>170</xdr:row>
                    <xdr:rowOff>0</xdr:rowOff>
                  </from>
                  <to>
                    <xdr:col>3</xdr:col>
                    <xdr:colOff>95250</xdr:colOff>
                    <xdr:row>171</xdr:row>
                    <xdr:rowOff>9525</xdr:rowOff>
                  </to>
                </anchor>
              </controlPr>
            </control>
          </mc:Choice>
        </mc:AlternateContent>
        <mc:AlternateContent xmlns:mc="http://schemas.openxmlformats.org/markup-compatibility/2006">
          <mc:Choice Requires="x14">
            <control shapeId="361580" r:id="rId44" name="Option Button 108">
              <controlPr defaultSize="0" autoFill="0" autoLine="0" autoPict="0">
                <anchor moveWithCells="1">
                  <from>
                    <xdr:col>2</xdr:col>
                    <xdr:colOff>57150</xdr:colOff>
                    <xdr:row>202</xdr:row>
                    <xdr:rowOff>0</xdr:rowOff>
                  </from>
                  <to>
                    <xdr:col>3</xdr:col>
                    <xdr:colOff>114300</xdr:colOff>
                    <xdr:row>202</xdr:row>
                    <xdr:rowOff>219075</xdr:rowOff>
                  </to>
                </anchor>
              </controlPr>
            </control>
          </mc:Choice>
        </mc:AlternateContent>
        <mc:AlternateContent xmlns:mc="http://schemas.openxmlformats.org/markup-compatibility/2006">
          <mc:Choice Requires="x14">
            <control shapeId="361582" r:id="rId45" name="Option Button 110">
              <controlPr defaultSize="0" autoFill="0" autoLine="0" autoPict="0">
                <anchor moveWithCells="1">
                  <from>
                    <xdr:col>10</xdr:col>
                    <xdr:colOff>314325</xdr:colOff>
                    <xdr:row>260</xdr:row>
                    <xdr:rowOff>28575</xdr:rowOff>
                  </from>
                  <to>
                    <xdr:col>10</xdr:col>
                    <xdr:colOff>533400</xdr:colOff>
                    <xdr:row>260</xdr:row>
                    <xdr:rowOff>219075</xdr:rowOff>
                  </to>
                </anchor>
              </controlPr>
            </control>
          </mc:Choice>
        </mc:AlternateContent>
        <mc:AlternateContent xmlns:mc="http://schemas.openxmlformats.org/markup-compatibility/2006">
          <mc:Choice Requires="x14">
            <control shapeId="361586" r:id="rId46" name="Option Button 114">
              <controlPr defaultSize="0" autoFill="0" autoLine="0" autoPict="0">
                <anchor moveWithCells="1">
                  <from>
                    <xdr:col>2</xdr:col>
                    <xdr:colOff>57150</xdr:colOff>
                    <xdr:row>214</xdr:row>
                    <xdr:rowOff>0</xdr:rowOff>
                  </from>
                  <to>
                    <xdr:col>3</xdr:col>
                    <xdr:colOff>114300</xdr:colOff>
                    <xdr:row>214</xdr:row>
                    <xdr:rowOff>219075</xdr:rowOff>
                  </to>
                </anchor>
              </controlPr>
            </control>
          </mc:Choice>
        </mc:AlternateContent>
        <mc:AlternateContent xmlns:mc="http://schemas.openxmlformats.org/markup-compatibility/2006">
          <mc:Choice Requires="x14">
            <control shapeId="361587" r:id="rId47" name="Group Box 115">
              <controlPr defaultSize="0" print="0" autoFill="0" autoPict="0">
                <anchor moveWithCells="1">
                  <from>
                    <xdr:col>3</xdr:col>
                    <xdr:colOff>933450</xdr:colOff>
                    <xdr:row>87</xdr:row>
                    <xdr:rowOff>0</xdr:rowOff>
                  </from>
                  <to>
                    <xdr:col>10</xdr:col>
                    <xdr:colOff>466725</xdr:colOff>
                    <xdr:row>88</xdr:row>
                    <xdr:rowOff>0</xdr:rowOff>
                  </to>
                </anchor>
              </controlPr>
            </control>
          </mc:Choice>
        </mc:AlternateContent>
        <mc:AlternateContent xmlns:mc="http://schemas.openxmlformats.org/markup-compatibility/2006">
          <mc:Choice Requires="x14">
            <control shapeId="361588" r:id="rId48" name="Group Box 116">
              <controlPr defaultSize="0" print="0" autoFill="0" autoPict="0">
                <anchor moveWithCells="1">
                  <from>
                    <xdr:col>3</xdr:col>
                    <xdr:colOff>933450</xdr:colOff>
                    <xdr:row>90</xdr:row>
                    <xdr:rowOff>0</xdr:rowOff>
                  </from>
                  <to>
                    <xdr:col>10</xdr:col>
                    <xdr:colOff>466725</xdr:colOff>
                    <xdr:row>91</xdr:row>
                    <xdr:rowOff>0</xdr:rowOff>
                  </to>
                </anchor>
              </controlPr>
            </control>
          </mc:Choice>
        </mc:AlternateContent>
        <mc:AlternateContent xmlns:mc="http://schemas.openxmlformats.org/markup-compatibility/2006">
          <mc:Choice Requires="x14">
            <control shapeId="361589" r:id="rId49" name="Group Box 117">
              <controlPr defaultSize="0" print="0" autoFill="0" autoPict="0">
                <anchor moveWithCells="1">
                  <from>
                    <xdr:col>3</xdr:col>
                    <xdr:colOff>933450</xdr:colOff>
                    <xdr:row>88</xdr:row>
                    <xdr:rowOff>0</xdr:rowOff>
                  </from>
                  <to>
                    <xdr:col>10</xdr:col>
                    <xdr:colOff>466725</xdr:colOff>
                    <xdr:row>90</xdr:row>
                    <xdr:rowOff>0</xdr:rowOff>
                  </to>
                </anchor>
              </controlPr>
            </control>
          </mc:Choice>
        </mc:AlternateContent>
        <mc:AlternateContent xmlns:mc="http://schemas.openxmlformats.org/markup-compatibility/2006">
          <mc:Choice Requires="x14">
            <control shapeId="361590" r:id="rId50" name="Group Box 118">
              <controlPr defaultSize="0" print="0" autoFill="0" autoPict="0">
                <anchor moveWithCells="1">
                  <from>
                    <xdr:col>3</xdr:col>
                    <xdr:colOff>933450</xdr:colOff>
                    <xdr:row>91</xdr:row>
                    <xdr:rowOff>0</xdr:rowOff>
                  </from>
                  <to>
                    <xdr:col>10</xdr:col>
                    <xdr:colOff>466725</xdr:colOff>
                    <xdr:row>93</xdr:row>
                    <xdr:rowOff>9525</xdr:rowOff>
                  </to>
                </anchor>
              </controlPr>
            </control>
          </mc:Choice>
        </mc:AlternateContent>
        <mc:AlternateContent xmlns:mc="http://schemas.openxmlformats.org/markup-compatibility/2006">
          <mc:Choice Requires="x14">
            <control shapeId="361591" r:id="rId51" name="Group Box 119">
              <controlPr defaultSize="0" print="0" autoFill="0" autoPict="0">
                <anchor moveWithCells="1">
                  <from>
                    <xdr:col>3</xdr:col>
                    <xdr:colOff>933450</xdr:colOff>
                    <xdr:row>94</xdr:row>
                    <xdr:rowOff>0</xdr:rowOff>
                  </from>
                  <to>
                    <xdr:col>10</xdr:col>
                    <xdr:colOff>466725</xdr:colOff>
                    <xdr:row>96</xdr:row>
                    <xdr:rowOff>0</xdr:rowOff>
                  </to>
                </anchor>
              </controlPr>
            </control>
          </mc:Choice>
        </mc:AlternateContent>
        <mc:AlternateContent xmlns:mc="http://schemas.openxmlformats.org/markup-compatibility/2006">
          <mc:Choice Requires="x14">
            <control shapeId="361592" r:id="rId52" name="Group Box 120">
              <controlPr defaultSize="0" print="0" autoFill="0" autoPict="0">
                <anchor moveWithCells="1">
                  <from>
                    <xdr:col>3</xdr:col>
                    <xdr:colOff>933450</xdr:colOff>
                    <xdr:row>97</xdr:row>
                    <xdr:rowOff>0</xdr:rowOff>
                  </from>
                  <to>
                    <xdr:col>10</xdr:col>
                    <xdr:colOff>466725</xdr:colOff>
                    <xdr:row>99</xdr:row>
                    <xdr:rowOff>0</xdr:rowOff>
                  </to>
                </anchor>
              </controlPr>
            </control>
          </mc:Choice>
        </mc:AlternateContent>
        <mc:AlternateContent xmlns:mc="http://schemas.openxmlformats.org/markup-compatibility/2006">
          <mc:Choice Requires="x14">
            <control shapeId="361593" r:id="rId53" name="Group Box 121">
              <controlPr defaultSize="0" print="0" autoFill="0" autoPict="0">
                <anchor moveWithCells="1">
                  <from>
                    <xdr:col>3</xdr:col>
                    <xdr:colOff>914400</xdr:colOff>
                    <xdr:row>119</xdr:row>
                    <xdr:rowOff>228600</xdr:rowOff>
                  </from>
                  <to>
                    <xdr:col>10</xdr:col>
                    <xdr:colOff>476250</xdr:colOff>
                    <xdr:row>121</xdr:row>
                    <xdr:rowOff>0</xdr:rowOff>
                  </to>
                </anchor>
              </controlPr>
            </control>
          </mc:Choice>
        </mc:AlternateContent>
        <mc:AlternateContent xmlns:mc="http://schemas.openxmlformats.org/markup-compatibility/2006">
          <mc:Choice Requires="x14">
            <control shapeId="361597" r:id="rId54" name="Check Box 125">
              <controlPr defaultSize="0" autoFill="0" autoLine="0" autoPict="0">
                <anchor moveWithCells="1">
                  <from>
                    <xdr:col>2</xdr:col>
                    <xdr:colOff>38100</xdr:colOff>
                    <xdr:row>179</xdr:row>
                    <xdr:rowOff>0</xdr:rowOff>
                  </from>
                  <to>
                    <xdr:col>3</xdr:col>
                    <xdr:colOff>95250</xdr:colOff>
                    <xdr:row>179</xdr:row>
                    <xdr:rowOff>219075</xdr:rowOff>
                  </to>
                </anchor>
              </controlPr>
            </control>
          </mc:Choice>
        </mc:AlternateContent>
        <mc:AlternateContent xmlns:mc="http://schemas.openxmlformats.org/markup-compatibility/2006">
          <mc:Choice Requires="x14">
            <control shapeId="361598" r:id="rId55" name="Group Box 126">
              <controlPr defaultSize="0" print="0" autoFill="0" autoPict="0">
                <anchor moveWithCells="1">
                  <from>
                    <xdr:col>2</xdr:col>
                    <xdr:colOff>9525</xdr:colOff>
                    <xdr:row>251</xdr:row>
                    <xdr:rowOff>0</xdr:rowOff>
                  </from>
                  <to>
                    <xdr:col>19</xdr:col>
                    <xdr:colOff>247650</xdr:colOff>
                    <xdr:row>254</xdr:row>
                    <xdr:rowOff>0</xdr:rowOff>
                  </to>
                </anchor>
              </controlPr>
            </control>
          </mc:Choice>
        </mc:AlternateContent>
        <mc:AlternateContent xmlns:mc="http://schemas.openxmlformats.org/markup-compatibility/2006">
          <mc:Choice Requires="x14">
            <control shapeId="361599" r:id="rId56" name="Option Button 127">
              <controlPr defaultSize="0" autoFill="0" autoLine="0" autoPict="0">
                <anchor moveWithCells="1">
                  <from>
                    <xdr:col>2</xdr:col>
                    <xdr:colOff>47625</xdr:colOff>
                    <xdr:row>252</xdr:row>
                    <xdr:rowOff>28575</xdr:rowOff>
                  </from>
                  <to>
                    <xdr:col>2</xdr:col>
                    <xdr:colOff>228600</xdr:colOff>
                    <xdr:row>252</xdr:row>
                    <xdr:rowOff>200025</xdr:rowOff>
                  </to>
                </anchor>
              </controlPr>
            </control>
          </mc:Choice>
        </mc:AlternateContent>
        <mc:AlternateContent xmlns:mc="http://schemas.openxmlformats.org/markup-compatibility/2006">
          <mc:Choice Requires="x14">
            <control shapeId="361600" r:id="rId57" name="Option Button 128">
              <controlPr defaultSize="0" autoFill="0" autoLine="0" autoPict="0">
                <anchor moveWithCells="1">
                  <from>
                    <xdr:col>2</xdr:col>
                    <xdr:colOff>47625</xdr:colOff>
                    <xdr:row>253</xdr:row>
                    <xdr:rowOff>28575</xdr:rowOff>
                  </from>
                  <to>
                    <xdr:col>2</xdr:col>
                    <xdr:colOff>228600</xdr:colOff>
                    <xdr:row>253</xdr:row>
                    <xdr:rowOff>200025</xdr:rowOff>
                  </to>
                </anchor>
              </controlPr>
            </control>
          </mc:Choice>
        </mc:AlternateContent>
        <mc:AlternateContent xmlns:mc="http://schemas.openxmlformats.org/markup-compatibility/2006">
          <mc:Choice Requires="x14">
            <control shapeId="361608" r:id="rId58" name="Option Button 136">
              <controlPr defaultSize="0" autoFill="0" autoLine="0" autoPict="0">
                <anchor moveWithCells="1">
                  <from>
                    <xdr:col>2</xdr:col>
                    <xdr:colOff>57150</xdr:colOff>
                    <xdr:row>316</xdr:row>
                    <xdr:rowOff>28575</xdr:rowOff>
                  </from>
                  <to>
                    <xdr:col>3</xdr:col>
                    <xdr:colOff>28575</xdr:colOff>
                    <xdr:row>316</xdr:row>
                    <xdr:rowOff>200025</xdr:rowOff>
                  </to>
                </anchor>
              </controlPr>
            </control>
          </mc:Choice>
        </mc:AlternateContent>
        <mc:AlternateContent xmlns:mc="http://schemas.openxmlformats.org/markup-compatibility/2006">
          <mc:Choice Requires="x14">
            <control shapeId="361610" r:id="rId59" name="Check Box 138">
              <controlPr defaultSize="0" autoFill="0" autoLine="0" autoPict="0">
                <anchor moveWithCells="1">
                  <from>
                    <xdr:col>10</xdr:col>
                    <xdr:colOff>295275</xdr:colOff>
                    <xdr:row>496</xdr:row>
                    <xdr:rowOff>38100</xdr:rowOff>
                  </from>
                  <to>
                    <xdr:col>10</xdr:col>
                    <xdr:colOff>571500</xdr:colOff>
                    <xdr:row>496</xdr:row>
                    <xdr:rowOff>219075</xdr:rowOff>
                  </to>
                </anchor>
              </controlPr>
            </control>
          </mc:Choice>
        </mc:AlternateContent>
        <mc:AlternateContent xmlns:mc="http://schemas.openxmlformats.org/markup-compatibility/2006">
          <mc:Choice Requires="x14">
            <control shapeId="361611" r:id="rId60" name="Check Box 139">
              <controlPr defaultSize="0" autoFill="0" autoLine="0" autoPict="0">
                <anchor moveWithCells="1">
                  <from>
                    <xdr:col>10</xdr:col>
                    <xdr:colOff>19050</xdr:colOff>
                    <xdr:row>496</xdr:row>
                    <xdr:rowOff>38100</xdr:rowOff>
                  </from>
                  <to>
                    <xdr:col>10</xdr:col>
                    <xdr:colOff>295275</xdr:colOff>
                    <xdr:row>496</xdr:row>
                    <xdr:rowOff>219075</xdr:rowOff>
                  </to>
                </anchor>
              </controlPr>
            </control>
          </mc:Choice>
        </mc:AlternateContent>
        <mc:AlternateContent xmlns:mc="http://schemas.openxmlformats.org/markup-compatibility/2006">
          <mc:Choice Requires="x14">
            <control shapeId="361612" r:id="rId61" name="Check Box 140">
              <controlPr defaultSize="0" autoFill="0" autoLine="0" autoPict="0">
                <anchor moveWithCells="1">
                  <from>
                    <xdr:col>10</xdr:col>
                    <xdr:colOff>581025</xdr:colOff>
                    <xdr:row>496</xdr:row>
                    <xdr:rowOff>38100</xdr:rowOff>
                  </from>
                  <to>
                    <xdr:col>10</xdr:col>
                    <xdr:colOff>857250</xdr:colOff>
                    <xdr:row>496</xdr:row>
                    <xdr:rowOff>219075</xdr:rowOff>
                  </to>
                </anchor>
              </controlPr>
            </control>
          </mc:Choice>
        </mc:AlternateContent>
        <mc:AlternateContent xmlns:mc="http://schemas.openxmlformats.org/markup-compatibility/2006">
          <mc:Choice Requires="x14">
            <control shapeId="361613" r:id="rId62" name="Check Box 141">
              <controlPr defaultSize="0" autoFill="0" autoLine="0" autoPict="0">
                <anchor moveWithCells="1">
                  <from>
                    <xdr:col>10</xdr:col>
                    <xdr:colOff>847725</xdr:colOff>
                    <xdr:row>496</xdr:row>
                    <xdr:rowOff>38100</xdr:rowOff>
                  </from>
                  <to>
                    <xdr:col>10</xdr:col>
                    <xdr:colOff>1123950</xdr:colOff>
                    <xdr:row>496</xdr:row>
                    <xdr:rowOff>219075</xdr:rowOff>
                  </to>
                </anchor>
              </controlPr>
            </control>
          </mc:Choice>
        </mc:AlternateContent>
        <mc:AlternateContent xmlns:mc="http://schemas.openxmlformats.org/markup-compatibility/2006">
          <mc:Choice Requires="x14">
            <control shapeId="361614" r:id="rId63" name="Check Box 142">
              <controlPr defaultSize="0" autoFill="0" autoLine="0" autoPict="0">
                <anchor moveWithCells="1">
                  <from>
                    <xdr:col>10</xdr:col>
                    <xdr:colOff>1133475</xdr:colOff>
                    <xdr:row>496</xdr:row>
                    <xdr:rowOff>28575</xdr:rowOff>
                  </from>
                  <to>
                    <xdr:col>11</xdr:col>
                    <xdr:colOff>57150</xdr:colOff>
                    <xdr:row>496</xdr:row>
                    <xdr:rowOff>219075</xdr:rowOff>
                  </to>
                </anchor>
              </controlPr>
            </control>
          </mc:Choice>
        </mc:AlternateContent>
        <mc:AlternateContent xmlns:mc="http://schemas.openxmlformats.org/markup-compatibility/2006">
          <mc:Choice Requires="x14">
            <control shapeId="361615" r:id="rId64" name="Check Box 143">
              <controlPr defaultSize="0" autoFill="0" autoLine="0" autoPict="0">
                <anchor moveWithCells="1">
                  <from>
                    <xdr:col>11</xdr:col>
                    <xdr:colOff>95250</xdr:colOff>
                    <xdr:row>496</xdr:row>
                    <xdr:rowOff>28575</xdr:rowOff>
                  </from>
                  <to>
                    <xdr:col>12</xdr:col>
                    <xdr:colOff>85725</xdr:colOff>
                    <xdr:row>496</xdr:row>
                    <xdr:rowOff>219075</xdr:rowOff>
                  </to>
                </anchor>
              </controlPr>
            </control>
          </mc:Choice>
        </mc:AlternateContent>
        <mc:AlternateContent xmlns:mc="http://schemas.openxmlformats.org/markup-compatibility/2006">
          <mc:Choice Requires="x14">
            <control shapeId="361616" r:id="rId65" name="Check Box 144">
              <controlPr defaultSize="0" autoFill="0" autoLine="0" autoPict="0">
                <anchor moveWithCells="1">
                  <from>
                    <xdr:col>8</xdr:col>
                    <xdr:colOff>247650</xdr:colOff>
                    <xdr:row>496</xdr:row>
                    <xdr:rowOff>28575</xdr:rowOff>
                  </from>
                  <to>
                    <xdr:col>9</xdr:col>
                    <xdr:colOff>381000</xdr:colOff>
                    <xdr:row>496</xdr:row>
                    <xdr:rowOff>219075</xdr:rowOff>
                  </to>
                </anchor>
              </controlPr>
            </control>
          </mc:Choice>
        </mc:AlternateContent>
        <mc:AlternateContent xmlns:mc="http://schemas.openxmlformats.org/markup-compatibility/2006">
          <mc:Choice Requires="x14">
            <control shapeId="361617" r:id="rId66" name="Check Box 145">
              <controlPr defaultSize="0" autoFill="0" autoLine="0" autoPict="0">
                <anchor moveWithCells="1">
                  <from>
                    <xdr:col>10</xdr:col>
                    <xdr:colOff>285750</xdr:colOff>
                    <xdr:row>497</xdr:row>
                    <xdr:rowOff>57150</xdr:rowOff>
                  </from>
                  <to>
                    <xdr:col>10</xdr:col>
                    <xdr:colOff>561975</xdr:colOff>
                    <xdr:row>498</xdr:row>
                    <xdr:rowOff>9525</xdr:rowOff>
                  </to>
                </anchor>
              </controlPr>
            </control>
          </mc:Choice>
        </mc:AlternateContent>
        <mc:AlternateContent xmlns:mc="http://schemas.openxmlformats.org/markup-compatibility/2006">
          <mc:Choice Requires="x14">
            <control shapeId="361618" r:id="rId67" name="Check Box 146">
              <controlPr defaultSize="0" autoFill="0" autoLine="0" autoPict="0">
                <anchor moveWithCells="1">
                  <from>
                    <xdr:col>10</xdr:col>
                    <xdr:colOff>9525</xdr:colOff>
                    <xdr:row>497</xdr:row>
                    <xdr:rowOff>57150</xdr:rowOff>
                  </from>
                  <to>
                    <xdr:col>10</xdr:col>
                    <xdr:colOff>285750</xdr:colOff>
                    <xdr:row>498</xdr:row>
                    <xdr:rowOff>9525</xdr:rowOff>
                  </to>
                </anchor>
              </controlPr>
            </control>
          </mc:Choice>
        </mc:AlternateContent>
        <mc:AlternateContent xmlns:mc="http://schemas.openxmlformats.org/markup-compatibility/2006">
          <mc:Choice Requires="x14">
            <control shapeId="361619" r:id="rId68" name="Check Box 147">
              <controlPr defaultSize="0" autoFill="0" autoLine="0" autoPict="0">
                <anchor moveWithCells="1">
                  <from>
                    <xdr:col>10</xdr:col>
                    <xdr:colOff>571500</xdr:colOff>
                    <xdr:row>497</xdr:row>
                    <xdr:rowOff>57150</xdr:rowOff>
                  </from>
                  <to>
                    <xdr:col>10</xdr:col>
                    <xdr:colOff>847725</xdr:colOff>
                    <xdr:row>498</xdr:row>
                    <xdr:rowOff>9525</xdr:rowOff>
                  </to>
                </anchor>
              </controlPr>
            </control>
          </mc:Choice>
        </mc:AlternateContent>
        <mc:AlternateContent xmlns:mc="http://schemas.openxmlformats.org/markup-compatibility/2006">
          <mc:Choice Requires="x14">
            <control shapeId="361620" r:id="rId69" name="Check Box 148">
              <controlPr defaultSize="0" autoFill="0" autoLine="0" autoPict="0">
                <anchor moveWithCells="1">
                  <from>
                    <xdr:col>10</xdr:col>
                    <xdr:colOff>838200</xdr:colOff>
                    <xdr:row>497</xdr:row>
                    <xdr:rowOff>57150</xdr:rowOff>
                  </from>
                  <to>
                    <xdr:col>10</xdr:col>
                    <xdr:colOff>1114425</xdr:colOff>
                    <xdr:row>498</xdr:row>
                    <xdr:rowOff>9525</xdr:rowOff>
                  </to>
                </anchor>
              </controlPr>
            </control>
          </mc:Choice>
        </mc:AlternateContent>
        <mc:AlternateContent xmlns:mc="http://schemas.openxmlformats.org/markup-compatibility/2006">
          <mc:Choice Requires="x14">
            <control shapeId="361621" r:id="rId70" name="Check Box 149">
              <controlPr defaultSize="0" autoFill="0" autoLine="0" autoPict="0">
                <anchor moveWithCells="1">
                  <from>
                    <xdr:col>10</xdr:col>
                    <xdr:colOff>1123950</xdr:colOff>
                    <xdr:row>497</xdr:row>
                    <xdr:rowOff>47625</xdr:rowOff>
                  </from>
                  <to>
                    <xdr:col>11</xdr:col>
                    <xdr:colOff>57150</xdr:colOff>
                    <xdr:row>498</xdr:row>
                    <xdr:rowOff>9525</xdr:rowOff>
                  </to>
                </anchor>
              </controlPr>
            </control>
          </mc:Choice>
        </mc:AlternateContent>
        <mc:AlternateContent xmlns:mc="http://schemas.openxmlformats.org/markup-compatibility/2006">
          <mc:Choice Requires="x14">
            <control shapeId="361622" r:id="rId71" name="Check Box 150">
              <controlPr defaultSize="0" autoFill="0" autoLine="0" autoPict="0">
                <anchor moveWithCells="1">
                  <from>
                    <xdr:col>11</xdr:col>
                    <xdr:colOff>95250</xdr:colOff>
                    <xdr:row>497</xdr:row>
                    <xdr:rowOff>47625</xdr:rowOff>
                  </from>
                  <to>
                    <xdr:col>12</xdr:col>
                    <xdr:colOff>85725</xdr:colOff>
                    <xdr:row>498</xdr:row>
                    <xdr:rowOff>9525</xdr:rowOff>
                  </to>
                </anchor>
              </controlPr>
            </control>
          </mc:Choice>
        </mc:AlternateContent>
        <mc:AlternateContent xmlns:mc="http://schemas.openxmlformats.org/markup-compatibility/2006">
          <mc:Choice Requires="x14">
            <control shapeId="361623" r:id="rId72" name="Check Box 151">
              <controlPr defaultSize="0" autoFill="0" autoLine="0" autoPict="0">
                <anchor moveWithCells="1">
                  <from>
                    <xdr:col>8</xdr:col>
                    <xdr:colOff>238125</xdr:colOff>
                    <xdr:row>497</xdr:row>
                    <xdr:rowOff>66675</xdr:rowOff>
                  </from>
                  <to>
                    <xdr:col>9</xdr:col>
                    <xdr:colOff>342900</xdr:colOff>
                    <xdr:row>497</xdr:row>
                    <xdr:rowOff>219075</xdr:rowOff>
                  </to>
                </anchor>
              </controlPr>
            </control>
          </mc:Choice>
        </mc:AlternateContent>
        <mc:AlternateContent xmlns:mc="http://schemas.openxmlformats.org/markup-compatibility/2006">
          <mc:Choice Requires="x14">
            <control shapeId="361624" r:id="rId73" name="Check Box 152">
              <controlPr defaultSize="0" autoFill="0" autoLine="0" autoPict="0">
                <anchor moveWithCells="1">
                  <from>
                    <xdr:col>2</xdr:col>
                    <xdr:colOff>38100</xdr:colOff>
                    <xdr:row>496</xdr:row>
                    <xdr:rowOff>9525</xdr:rowOff>
                  </from>
                  <to>
                    <xdr:col>3</xdr:col>
                    <xdr:colOff>76200</xdr:colOff>
                    <xdr:row>497</xdr:row>
                    <xdr:rowOff>19050</xdr:rowOff>
                  </to>
                </anchor>
              </controlPr>
            </control>
          </mc:Choice>
        </mc:AlternateContent>
        <mc:AlternateContent xmlns:mc="http://schemas.openxmlformats.org/markup-compatibility/2006">
          <mc:Choice Requires="x14">
            <control shapeId="361625" r:id="rId74" name="Check Box 153">
              <controlPr defaultSize="0" autoFill="0" autoLine="0" autoPict="0">
                <anchor moveWithCells="1">
                  <from>
                    <xdr:col>2</xdr:col>
                    <xdr:colOff>38100</xdr:colOff>
                    <xdr:row>497</xdr:row>
                    <xdr:rowOff>9525</xdr:rowOff>
                  </from>
                  <to>
                    <xdr:col>3</xdr:col>
                    <xdr:colOff>76200</xdr:colOff>
                    <xdr:row>498</xdr:row>
                    <xdr:rowOff>19050</xdr:rowOff>
                  </to>
                </anchor>
              </controlPr>
            </control>
          </mc:Choice>
        </mc:AlternateContent>
        <mc:AlternateContent xmlns:mc="http://schemas.openxmlformats.org/markup-compatibility/2006">
          <mc:Choice Requires="x14">
            <control shapeId="361642" r:id="rId75" name="Check Box 170">
              <controlPr defaultSize="0" autoFill="0" autoLine="0" autoPict="0">
                <anchor moveWithCells="1">
                  <from>
                    <xdr:col>12</xdr:col>
                    <xdr:colOff>171450</xdr:colOff>
                    <xdr:row>232</xdr:row>
                    <xdr:rowOff>104775</xdr:rowOff>
                  </from>
                  <to>
                    <xdr:col>12</xdr:col>
                    <xdr:colOff>371475</xdr:colOff>
                    <xdr:row>233</xdr:row>
                    <xdr:rowOff>85725</xdr:rowOff>
                  </to>
                </anchor>
              </controlPr>
            </control>
          </mc:Choice>
        </mc:AlternateContent>
        <mc:AlternateContent xmlns:mc="http://schemas.openxmlformats.org/markup-compatibility/2006">
          <mc:Choice Requires="x14">
            <control shapeId="361643" r:id="rId76" name="Check Box 171">
              <controlPr defaultSize="0" autoFill="0" autoLine="0" autoPict="0">
                <anchor moveWithCells="1">
                  <from>
                    <xdr:col>14</xdr:col>
                    <xdr:colOff>257175</xdr:colOff>
                    <xdr:row>232</xdr:row>
                    <xdr:rowOff>114300</xdr:rowOff>
                  </from>
                  <to>
                    <xdr:col>14</xdr:col>
                    <xdr:colOff>457200</xdr:colOff>
                    <xdr:row>233</xdr:row>
                    <xdr:rowOff>95250</xdr:rowOff>
                  </to>
                </anchor>
              </controlPr>
            </control>
          </mc:Choice>
        </mc:AlternateContent>
        <mc:AlternateContent xmlns:mc="http://schemas.openxmlformats.org/markup-compatibility/2006">
          <mc:Choice Requires="x14">
            <control shapeId="361644" r:id="rId77" name="Check Box 172">
              <controlPr defaultSize="0" autoFill="0" autoLine="0" autoPict="0">
                <anchor moveWithCells="1">
                  <from>
                    <xdr:col>14</xdr:col>
                    <xdr:colOff>57150</xdr:colOff>
                    <xdr:row>234</xdr:row>
                    <xdr:rowOff>104775</xdr:rowOff>
                  </from>
                  <to>
                    <xdr:col>14</xdr:col>
                    <xdr:colOff>257175</xdr:colOff>
                    <xdr:row>235</xdr:row>
                    <xdr:rowOff>85725</xdr:rowOff>
                  </to>
                </anchor>
              </controlPr>
            </control>
          </mc:Choice>
        </mc:AlternateContent>
        <mc:AlternateContent xmlns:mc="http://schemas.openxmlformats.org/markup-compatibility/2006">
          <mc:Choice Requires="x14">
            <control shapeId="361645" r:id="rId78" name="Check Box 173">
              <controlPr defaultSize="0" autoFill="0" autoLine="0" autoPict="0">
                <anchor moveWithCells="1">
                  <from>
                    <xdr:col>14</xdr:col>
                    <xdr:colOff>104775</xdr:colOff>
                    <xdr:row>236</xdr:row>
                    <xdr:rowOff>28575</xdr:rowOff>
                  </from>
                  <to>
                    <xdr:col>14</xdr:col>
                    <xdr:colOff>304800</xdr:colOff>
                    <xdr:row>237</xdr:row>
                    <xdr:rowOff>9525</xdr:rowOff>
                  </to>
                </anchor>
              </controlPr>
            </control>
          </mc:Choice>
        </mc:AlternateContent>
        <mc:AlternateContent xmlns:mc="http://schemas.openxmlformats.org/markup-compatibility/2006">
          <mc:Choice Requires="x14">
            <control shapeId="361646" r:id="rId79" name="Check Box 174">
              <controlPr defaultSize="0" autoFill="0" autoLine="0" autoPict="0">
                <anchor moveWithCells="1">
                  <from>
                    <xdr:col>12</xdr:col>
                    <xdr:colOff>295275</xdr:colOff>
                    <xdr:row>236</xdr:row>
                    <xdr:rowOff>9525</xdr:rowOff>
                  </from>
                  <to>
                    <xdr:col>12</xdr:col>
                    <xdr:colOff>495300</xdr:colOff>
                    <xdr:row>236</xdr:row>
                    <xdr:rowOff>219075</xdr:rowOff>
                  </to>
                </anchor>
              </controlPr>
            </control>
          </mc:Choice>
        </mc:AlternateContent>
        <mc:AlternateContent xmlns:mc="http://schemas.openxmlformats.org/markup-compatibility/2006">
          <mc:Choice Requires="x14">
            <control shapeId="361650" r:id="rId80" name="Check Box 178">
              <controlPr defaultSize="0" autoFill="0" autoLine="0" autoPict="0">
                <anchor moveWithCells="1">
                  <from>
                    <xdr:col>2</xdr:col>
                    <xdr:colOff>47625</xdr:colOff>
                    <xdr:row>525</xdr:row>
                    <xdr:rowOff>0</xdr:rowOff>
                  </from>
                  <to>
                    <xdr:col>3</xdr:col>
                    <xdr:colOff>66675</xdr:colOff>
                    <xdr:row>526</xdr:row>
                    <xdr:rowOff>0</xdr:rowOff>
                  </to>
                </anchor>
              </controlPr>
            </control>
          </mc:Choice>
        </mc:AlternateContent>
        <mc:AlternateContent xmlns:mc="http://schemas.openxmlformats.org/markup-compatibility/2006">
          <mc:Choice Requires="x14">
            <control shapeId="361651" r:id="rId81" name="Check Box 179">
              <controlPr defaultSize="0" autoFill="0" autoLine="0" autoPict="0">
                <anchor moveWithCells="1">
                  <from>
                    <xdr:col>2</xdr:col>
                    <xdr:colOff>38100</xdr:colOff>
                    <xdr:row>175</xdr:row>
                    <xdr:rowOff>0</xdr:rowOff>
                  </from>
                  <to>
                    <xdr:col>3</xdr:col>
                    <xdr:colOff>95250</xdr:colOff>
                    <xdr:row>175</xdr:row>
                    <xdr:rowOff>219075</xdr:rowOff>
                  </to>
                </anchor>
              </controlPr>
            </control>
          </mc:Choice>
        </mc:AlternateContent>
        <mc:AlternateContent xmlns:mc="http://schemas.openxmlformats.org/markup-compatibility/2006">
          <mc:Choice Requires="x14">
            <control shapeId="361673" r:id="rId82" name="Check Box 201">
              <controlPr defaultSize="0" autoFill="0" autoLine="0" autoPict="0">
                <anchor moveWithCells="1">
                  <from>
                    <xdr:col>2</xdr:col>
                    <xdr:colOff>38100</xdr:colOff>
                    <xdr:row>183</xdr:row>
                    <xdr:rowOff>0</xdr:rowOff>
                  </from>
                  <to>
                    <xdr:col>3</xdr:col>
                    <xdr:colOff>95250</xdr:colOff>
                    <xdr:row>183</xdr:row>
                    <xdr:rowOff>219075</xdr:rowOff>
                  </to>
                </anchor>
              </controlPr>
            </control>
          </mc:Choice>
        </mc:AlternateContent>
        <mc:AlternateContent xmlns:mc="http://schemas.openxmlformats.org/markup-compatibility/2006">
          <mc:Choice Requires="x14">
            <control shapeId="361682" r:id="rId83" name="Group Box 210">
              <controlPr defaultSize="0" print="0" autoFill="0" autoPict="0">
                <anchor moveWithCells="1" sizeWithCells="1">
                  <from>
                    <xdr:col>1</xdr:col>
                    <xdr:colOff>95250</xdr:colOff>
                    <xdr:row>485</xdr:row>
                    <xdr:rowOff>0</xdr:rowOff>
                  </from>
                  <to>
                    <xdr:col>9</xdr:col>
                    <xdr:colOff>409575</xdr:colOff>
                    <xdr:row>485</xdr:row>
                    <xdr:rowOff>219075</xdr:rowOff>
                  </to>
                </anchor>
              </controlPr>
            </control>
          </mc:Choice>
        </mc:AlternateContent>
        <mc:AlternateContent xmlns:mc="http://schemas.openxmlformats.org/markup-compatibility/2006">
          <mc:Choice Requires="x14">
            <control shapeId="361683" r:id="rId84" name="Option Button 211">
              <controlPr defaultSize="0" autoFill="0" autoLine="0" autoPict="0">
                <anchor moveWithCells="1" sizeWithCells="1">
                  <from>
                    <xdr:col>3</xdr:col>
                    <xdr:colOff>133350</xdr:colOff>
                    <xdr:row>485</xdr:row>
                    <xdr:rowOff>28575</xdr:rowOff>
                  </from>
                  <to>
                    <xdr:col>3</xdr:col>
                    <xdr:colOff>428625</xdr:colOff>
                    <xdr:row>485</xdr:row>
                    <xdr:rowOff>171450</xdr:rowOff>
                  </to>
                </anchor>
              </controlPr>
            </control>
          </mc:Choice>
        </mc:AlternateContent>
        <mc:AlternateContent xmlns:mc="http://schemas.openxmlformats.org/markup-compatibility/2006">
          <mc:Choice Requires="x14">
            <control shapeId="361684" r:id="rId85" name="Option Button 212">
              <controlPr defaultSize="0" autoFill="0" autoLine="0" autoPict="0">
                <anchor moveWithCells="1" sizeWithCells="1">
                  <from>
                    <xdr:col>3</xdr:col>
                    <xdr:colOff>400050</xdr:colOff>
                    <xdr:row>485</xdr:row>
                    <xdr:rowOff>28575</xdr:rowOff>
                  </from>
                  <to>
                    <xdr:col>3</xdr:col>
                    <xdr:colOff>695325</xdr:colOff>
                    <xdr:row>485</xdr:row>
                    <xdr:rowOff>171450</xdr:rowOff>
                  </to>
                </anchor>
              </controlPr>
            </control>
          </mc:Choice>
        </mc:AlternateContent>
        <mc:AlternateContent xmlns:mc="http://schemas.openxmlformats.org/markup-compatibility/2006">
          <mc:Choice Requires="x14">
            <control shapeId="361685" r:id="rId86" name="Option Button 213">
              <controlPr defaultSize="0" autoFill="0" autoLine="0" autoPict="0">
                <anchor moveWithCells="1" sizeWithCells="1">
                  <from>
                    <xdr:col>3</xdr:col>
                    <xdr:colOff>695325</xdr:colOff>
                    <xdr:row>485</xdr:row>
                    <xdr:rowOff>28575</xdr:rowOff>
                  </from>
                  <to>
                    <xdr:col>3</xdr:col>
                    <xdr:colOff>990600</xdr:colOff>
                    <xdr:row>485</xdr:row>
                    <xdr:rowOff>171450</xdr:rowOff>
                  </to>
                </anchor>
              </controlPr>
            </control>
          </mc:Choice>
        </mc:AlternateContent>
        <mc:AlternateContent xmlns:mc="http://schemas.openxmlformats.org/markup-compatibility/2006">
          <mc:Choice Requires="x14">
            <control shapeId="361686" r:id="rId87" name="Option Button 214">
              <controlPr defaultSize="0" autoFill="0" autoLine="0" autoPict="0">
                <anchor moveWithCells="1" sizeWithCells="1">
                  <from>
                    <xdr:col>3</xdr:col>
                    <xdr:colOff>990600</xdr:colOff>
                    <xdr:row>485</xdr:row>
                    <xdr:rowOff>38100</xdr:rowOff>
                  </from>
                  <to>
                    <xdr:col>5</xdr:col>
                    <xdr:colOff>19050</xdr:colOff>
                    <xdr:row>485</xdr:row>
                    <xdr:rowOff>171450</xdr:rowOff>
                  </to>
                </anchor>
              </controlPr>
            </control>
          </mc:Choice>
        </mc:AlternateContent>
        <mc:AlternateContent xmlns:mc="http://schemas.openxmlformats.org/markup-compatibility/2006">
          <mc:Choice Requires="x14">
            <control shapeId="361687" r:id="rId88" name="Option Button 215">
              <controlPr defaultSize="0" autoFill="0" autoLine="0" autoPict="0">
                <anchor moveWithCells="1" sizeWithCells="1">
                  <from>
                    <xdr:col>5</xdr:col>
                    <xdr:colOff>19050</xdr:colOff>
                    <xdr:row>485</xdr:row>
                    <xdr:rowOff>38100</xdr:rowOff>
                  </from>
                  <to>
                    <xdr:col>5</xdr:col>
                    <xdr:colOff>314325</xdr:colOff>
                    <xdr:row>485</xdr:row>
                    <xdr:rowOff>171450</xdr:rowOff>
                  </to>
                </anchor>
              </controlPr>
            </control>
          </mc:Choice>
        </mc:AlternateContent>
        <mc:AlternateContent xmlns:mc="http://schemas.openxmlformats.org/markup-compatibility/2006">
          <mc:Choice Requires="x14">
            <control shapeId="361688" r:id="rId89" name="Option Button 216">
              <controlPr defaultSize="0" autoFill="0" autoLine="0" autoPict="0">
                <anchor moveWithCells="1" sizeWithCells="1">
                  <from>
                    <xdr:col>5</xdr:col>
                    <xdr:colOff>314325</xdr:colOff>
                    <xdr:row>485</xdr:row>
                    <xdr:rowOff>28575</xdr:rowOff>
                  </from>
                  <to>
                    <xdr:col>6</xdr:col>
                    <xdr:colOff>76200</xdr:colOff>
                    <xdr:row>485</xdr:row>
                    <xdr:rowOff>171450</xdr:rowOff>
                  </to>
                </anchor>
              </controlPr>
            </control>
          </mc:Choice>
        </mc:AlternateContent>
        <mc:AlternateContent xmlns:mc="http://schemas.openxmlformats.org/markup-compatibility/2006">
          <mc:Choice Requires="x14">
            <control shapeId="361689" r:id="rId90" name="Option Button 217">
              <controlPr defaultSize="0" autoFill="0" autoLine="0" autoPict="0">
                <anchor moveWithCells="1" sizeWithCells="1">
                  <from>
                    <xdr:col>6</xdr:col>
                    <xdr:colOff>76200</xdr:colOff>
                    <xdr:row>485</xdr:row>
                    <xdr:rowOff>38100</xdr:rowOff>
                  </from>
                  <to>
                    <xdr:col>6</xdr:col>
                    <xdr:colOff>371475</xdr:colOff>
                    <xdr:row>485</xdr:row>
                    <xdr:rowOff>171450</xdr:rowOff>
                  </to>
                </anchor>
              </controlPr>
            </control>
          </mc:Choice>
        </mc:AlternateContent>
        <mc:AlternateContent xmlns:mc="http://schemas.openxmlformats.org/markup-compatibility/2006">
          <mc:Choice Requires="x14">
            <control shapeId="361690" r:id="rId91" name="Option Button 218">
              <controlPr defaultSize="0" autoFill="0" autoLine="0" autoPict="0">
                <anchor moveWithCells="1" sizeWithCells="1">
                  <from>
                    <xdr:col>6</xdr:col>
                    <xdr:colOff>352425</xdr:colOff>
                    <xdr:row>485</xdr:row>
                    <xdr:rowOff>28575</xdr:rowOff>
                  </from>
                  <to>
                    <xdr:col>7</xdr:col>
                    <xdr:colOff>114300</xdr:colOff>
                    <xdr:row>485</xdr:row>
                    <xdr:rowOff>171450</xdr:rowOff>
                  </to>
                </anchor>
              </controlPr>
            </control>
          </mc:Choice>
        </mc:AlternateContent>
        <mc:AlternateContent xmlns:mc="http://schemas.openxmlformats.org/markup-compatibility/2006">
          <mc:Choice Requires="x14">
            <control shapeId="361691" r:id="rId92" name="Option Button 219">
              <controlPr defaultSize="0" autoFill="0" autoLine="0" autoPict="0">
                <anchor moveWithCells="1" sizeWithCells="1">
                  <from>
                    <xdr:col>7</xdr:col>
                    <xdr:colOff>114300</xdr:colOff>
                    <xdr:row>485</xdr:row>
                    <xdr:rowOff>38100</xdr:rowOff>
                  </from>
                  <to>
                    <xdr:col>9</xdr:col>
                    <xdr:colOff>76200</xdr:colOff>
                    <xdr:row>485</xdr:row>
                    <xdr:rowOff>171450</xdr:rowOff>
                  </to>
                </anchor>
              </controlPr>
            </control>
          </mc:Choice>
        </mc:AlternateContent>
        <mc:AlternateContent xmlns:mc="http://schemas.openxmlformats.org/markup-compatibility/2006">
          <mc:Choice Requires="x14">
            <control shapeId="361692" r:id="rId93" name="Group Box 220">
              <controlPr defaultSize="0" print="0" autoFill="0" autoPict="0">
                <anchor moveWithCells="1" sizeWithCells="1">
                  <from>
                    <xdr:col>2</xdr:col>
                    <xdr:colOff>9525</xdr:colOff>
                    <xdr:row>485</xdr:row>
                    <xdr:rowOff>247650</xdr:rowOff>
                  </from>
                  <to>
                    <xdr:col>9</xdr:col>
                    <xdr:colOff>409575</xdr:colOff>
                    <xdr:row>486</xdr:row>
                    <xdr:rowOff>228600</xdr:rowOff>
                  </to>
                </anchor>
              </controlPr>
            </control>
          </mc:Choice>
        </mc:AlternateContent>
        <mc:AlternateContent xmlns:mc="http://schemas.openxmlformats.org/markup-compatibility/2006">
          <mc:Choice Requires="x14">
            <control shapeId="361694" r:id="rId94" name="Group Box 222">
              <controlPr defaultSize="0" print="0" autoFill="0" autoPict="0">
                <anchor moveWithCells="1">
                  <from>
                    <xdr:col>2</xdr:col>
                    <xdr:colOff>9525</xdr:colOff>
                    <xdr:row>487</xdr:row>
                    <xdr:rowOff>238125</xdr:rowOff>
                  </from>
                  <to>
                    <xdr:col>9</xdr:col>
                    <xdr:colOff>342900</xdr:colOff>
                    <xdr:row>488</xdr:row>
                    <xdr:rowOff>238125</xdr:rowOff>
                  </to>
                </anchor>
              </controlPr>
            </control>
          </mc:Choice>
        </mc:AlternateContent>
        <mc:AlternateContent xmlns:mc="http://schemas.openxmlformats.org/markup-compatibility/2006">
          <mc:Choice Requires="x14">
            <control shapeId="361695" r:id="rId95" name="Group Box 223">
              <controlPr defaultSize="0" print="0" autoFill="0" autoPict="0">
                <anchor moveWithCells="1">
                  <from>
                    <xdr:col>2</xdr:col>
                    <xdr:colOff>9525</xdr:colOff>
                    <xdr:row>488</xdr:row>
                    <xdr:rowOff>238125</xdr:rowOff>
                  </from>
                  <to>
                    <xdr:col>9</xdr:col>
                    <xdr:colOff>342900</xdr:colOff>
                    <xdr:row>490</xdr:row>
                    <xdr:rowOff>9525</xdr:rowOff>
                  </to>
                </anchor>
              </controlPr>
            </control>
          </mc:Choice>
        </mc:AlternateContent>
        <mc:AlternateContent xmlns:mc="http://schemas.openxmlformats.org/markup-compatibility/2006">
          <mc:Choice Requires="x14">
            <control shapeId="361696" r:id="rId96" name="Option Button 224">
              <controlPr defaultSize="0" autoFill="0" autoLine="0" autoPict="0">
                <anchor moveWithCells="1" sizeWithCells="1">
                  <from>
                    <xdr:col>8</xdr:col>
                    <xdr:colOff>180975</xdr:colOff>
                    <xdr:row>485</xdr:row>
                    <xdr:rowOff>38100</xdr:rowOff>
                  </from>
                  <to>
                    <xdr:col>9</xdr:col>
                    <xdr:colOff>200025</xdr:colOff>
                    <xdr:row>485</xdr:row>
                    <xdr:rowOff>171450</xdr:rowOff>
                  </to>
                </anchor>
              </controlPr>
            </control>
          </mc:Choice>
        </mc:AlternateContent>
        <mc:AlternateContent xmlns:mc="http://schemas.openxmlformats.org/markup-compatibility/2006">
          <mc:Choice Requires="x14">
            <control shapeId="361697" r:id="rId97" name="Group Box 225">
              <controlPr defaultSize="0" print="0" autoFill="0" autoPict="0">
                <anchor moveWithCells="1">
                  <from>
                    <xdr:col>1</xdr:col>
                    <xdr:colOff>85725</xdr:colOff>
                    <xdr:row>490</xdr:row>
                    <xdr:rowOff>9525</xdr:rowOff>
                  </from>
                  <to>
                    <xdr:col>9</xdr:col>
                    <xdr:colOff>361950</xdr:colOff>
                    <xdr:row>491</xdr:row>
                    <xdr:rowOff>9525</xdr:rowOff>
                  </to>
                </anchor>
              </controlPr>
            </control>
          </mc:Choice>
        </mc:AlternateContent>
        <mc:AlternateContent xmlns:mc="http://schemas.openxmlformats.org/markup-compatibility/2006">
          <mc:Choice Requires="x14">
            <control shapeId="361698" r:id="rId98" name="Check Box 226">
              <controlPr defaultSize="0" autoFill="0" autoLine="0" autoPict="0">
                <anchor moveWithCells="1">
                  <from>
                    <xdr:col>3</xdr:col>
                    <xdr:colOff>9525</xdr:colOff>
                    <xdr:row>87</xdr:row>
                    <xdr:rowOff>0</xdr:rowOff>
                  </from>
                  <to>
                    <xdr:col>3</xdr:col>
                    <xdr:colOff>219075</xdr:colOff>
                    <xdr:row>88</xdr:row>
                    <xdr:rowOff>0</xdr:rowOff>
                  </to>
                </anchor>
              </controlPr>
            </control>
          </mc:Choice>
        </mc:AlternateContent>
        <mc:AlternateContent xmlns:mc="http://schemas.openxmlformats.org/markup-compatibility/2006">
          <mc:Choice Requires="x14">
            <control shapeId="361699" r:id="rId99" name="Check Box 227">
              <controlPr defaultSize="0" autoFill="0" autoLine="0" autoPict="0">
                <anchor moveWithCells="1">
                  <from>
                    <xdr:col>3</xdr:col>
                    <xdr:colOff>9525</xdr:colOff>
                    <xdr:row>90</xdr:row>
                    <xdr:rowOff>0</xdr:rowOff>
                  </from>
                  <to>
                    <xdr:col>3</xdr:col>
                    <xdr:colOff>219075</xdr:colOff>
                    <xdr:row>91</xdr:row>
                    <xdr:rowOff>0</xdr:rowOff>
                  </to>
                </anchor>
              </controlPr>
            </control>
          </mc:Choice>
        </mc:AlternateContent>
        <mc:AlternateContent xmlns:mc="http://schemas.openxmlformats.org/markup-compatibility/2006">
          <mc:Choice Requires="x14">
            <control shapeId="361700" r:id="rId100" name="Check Box 228">
              <controlPr defaultSize="0" autoFill="0" autoLine="0" autoPict="0">
                <anchor moveWithCells="1">
                  <from>
                    <xdr:col>3</xdr:col>
                    <xdr:colOff>9525</xdr:colOff>
                    <xdr:row>93</xdr:row>
                    <xdr:rowOff>0</xdr:rowOff>
                  </from>
                  <to>
                    <xdr:col>3</xdr:col>
                    <xdr:colOff>219075</xdr:colOff>
                    <xdr:row>94</xdr:row>
                    <xdr:rowOff>0</xdr:rowOff>
                  </to>
                </anchor>
              </controlPr>
            </control>
          </mc:Choice>
        </mc:AlternateContent>
        <mc:AlternateContent xmlns:mc="http://schemas.openxmlformats.org/markup-compatibility/2006">
          <mc:Choice Requires="x14">
            <control shapeId="361701" r:id="rId101" name="Check Box 229">
              <controlPr defaultSize="0" autoFill="0" autoLine="0" autoPict="0">
                <anchor moveWithCells="1">
                  <from>
                    <xdr:col>3</xdr:col>
                    <xdr:colOff>9525</xdr:colOff>
                    <xdr:row>96</xdr:row>
                    <xdr:rowOff>0</xdr:rowOff>
                  </from>
                  <to>
                    <xdr:col>3</xdr:col>
                    <xdr:colOff>219075</xdr:colOff>
                    <xdr:row>97</xdr:row>
                    <xdr:rowOff>0</xdr:rowOff>
                  </to>
                </anchor>
              </controlPr>
            </control>
          </mc:Choice>
        </mc:AlternateContent>
        <mc:AlternateContent xmlns:mc="http://schemas.openxmlformats.org/markup-compatibility/2006">
          <mc:Choice Requires="x14">
            <control shapeId="361702" r:id="rId102" name="Check Box 230">
              <controlPr defaultSize="0" autoFill="0" autoLine="0" autoPict="0">
                <anchor moveWithCells="1">
                  <from>
                    <xdr:col>3</xdr:col>
                    <xdr:colOff>952500</xdr:colOff>
                    <xdr:row>87</xdr:row>
                    <xdr:rowOff>0</xdr:rowOff>
                  </from>
                  <to>
                    <xdr:col>4</xdr:col>
                    <xdr:colOff>19050</xdr:colOff>
                    <xdr:row>88</xdr:row>
                    <xdr:rowOff>0</xdr:rowOff>
                  </to>
                </anchor>
              </controlPr>
            </control>
          </mc:Choice>
        </mc:AlternateContent>
        <mc:AlternateContent xmlns:mc="http://schemas.openxmlformats.org/markup-compatibility/2006">
          <mc:Choice Requires="x14">
            <control shapeId="361703" r:id="rId103" name="Check Box 231">
              <controlPr defaultSize="0" autoFill="0" autoLine="0" autoPict="0">
                <anchor moveWithCells="1">
                  <from>
                    <xdr:col>5</xdr:col>
                    <xdr:colOff>428625</xdr:colOff>
                    <xdr:row>87</xdr:row>
                    <xdr:rowOff>0</xdr:rowOff>
                  </from>
                  <to>
                    <xdr:col>6</xdr:col>
                    <xdr:colOff>104775</xdr:colOff>
                    <xdr:row>88</xdr:row>
                    <xdr:rowOff>0</xdr:rowOff>
                  </to>
                </anchor>
              </controlPr>
            </control>
          </mc:Choice>
        </mc:AlternateContent>
        <mc:AlternateContent xmlns:mc="http://schemas.openxmlformats.org/markup-compatibility/2006">
          <mc:Choice Requires="x14">
            <control shapeId="361704" r:id="rId104" name="Check Box 232">
              <controlPr defaultSize="0" autoFill="0" autoLine="0" autoPict="0">
                <anchor moveWithCells="1">
                  <from>
                    <xdr:col>8</xdr:col>
                    <xdr:colOff>28575</xdr:colOff>
                    <xdr:row>87</xdr:row>
                    <xdr:rowOff>0</xdr:rowOff>
                  </from>
                  <to>
                    <xdr:col>8</xdr:col>
                    <xdr:colOff>238125</xdr:colOff>
                    <xdr:row>88</xdr:row>
                    <xdr:rowOff>0</xdr:rowOff>
                  </to>
                </anchor>
              </controlPr>
            </control>
          </mc:Choice>
        </mc:AlternateContent>
        <mc:AlternateContent xmlns:mc="http://schemas.openxmlformats.org/markup-compatibility/2006">
          <mc:Choice Requires="x14">
            <control shapeId="361705" r:id="rId105" name="Check Box 233">
              <controlPr defaultSize="0" autoFill="0" autoLine="0" autoPict="0">
                <anchor moveWithCells="1">
                  <from>
                    <xdr:col>3</xdr:col>
                    <xdr:colOff>962025</xdr:colOff>
                    <xdr:row>88</xdr:row>
                    <xdr:rowOff>9525</xdr:rowOff>
                  </from>
                  <to>
                    <xdr:col>4</xdr:col>
                    <xdr:colOff>28575</xdr:colOff>
                    <xdr:row>89</xdr:row>
                    <xdr:rowOff>9525</xdr:rowOff>
                  </to>
                </anchor>
              </controlPr>
            </control>
          </mc:Choice>
        </mc:AlternateContent>
        <mc:AlternateContent xmlns:mc="http://schemas.openxmlformats.org/markup-compatibility/2006">
          <mc:Choice Requires="x14">
            <control shapeId="361706" r:id="rId106" name="Check Box 234">
              <controlPr defaultSize="0" autoFill="0" autoLine="0" autoPict="0">
                <anchor moveWithCells="1">
                  <from>
                    <xdr:col>3</xdr:col>
                    <xdr:colOff>962025</xdr:colOff>
                    <xdr:row>89</xdr:row>
                    <xdr:rowOff>9525</xdr:rowOff>
                  </from>
                  <to>
                    <xdr:col>4</xdr:col>
                    <xdr:colOff>28575</xdr:colOff>
                    <xdr:row>90</xdr:row>
                    <xdr:rowOff>9525</xdr:rowOff>
                  </to>
                </anchor>
              </controlPr>
            </control>
          </mc:Choice>
        </mc:AlternateContent>
        <mc:AlternateContent xmlns:mc="http://schemas.openxmlformats.org/markup-compatibility/2006">
          <mc:Choice Requires="x14">
            <control shapeId="361707" r:id="rId107" name="Check Box 235">
              <controlPr defaultSize="0" autoFill="0" autoLine="0" autoPict="0">
                <anchor moveWithCells="1">
                  <from>
                    <xdr:col>3</xdr:col>
                    <xdr:colOff>962025</xdr:colOff>
                    <xdr:row>89</xdr:row>
                    <xdr:rowOff>219075</xdr:rowOff>
                  </from>
                  <to>
                    <xdr:col>4</xdr:col>
                    <xdr:colOff>28575</xdr:colOff>
                    <xdr:row>90</xdr:row>
                    <xdr:rowOff>219075</xdr:rowOff>
                  </to>
                </anchor>
              </controlPr>
            </control>
          </mc:Choice>
        </mc:AlternateContent>
        <mc:AlternateContent xmlns:mc="http://schemas.openxmlformats.org/markup-compatibility/2006">
          <mc:Choice Requires="x14">
            <control shapeId="361708" r:id="rId108" name="Check Box 236">
              <controlPr defaultSize="0" autoFill="0" autoLine="0" autoPict="0">
                <anchor moveWithCells="1">
                  <from>
                    <xdr:col>5</xdr:col>
                    <xdr:colOff>428625</xdr:colOff>
                    <xdr:row>89</xdr:row>
                    <xdr:rowOff>219075</xdr:rowOff>
                  </from>
                  <to>
                    <xdr:col>6</xdr:col>
                    <xdr:colOff>104775</xdr:colOff>
                    <xdr:row>90</xdr:row>
                    <xdr:rowOff>219075</xdr:rowOff>
                  </to>
                </anchor>
              </controlPr>
            </control>
          </mc:Choice>
        </mc:AlternateContent>
        <mc:AlternateContent xmlns:mc="http://schemas.openxmlformats.org/markup-compatibility/2006">
          <mc:Choice Requires="x14">
            <control shapeId="361709" r:id="rId109" name="Check Box 237">
              <controlPr defaultSize="0" autoFill="0" autoLine="0" autoPict="0">
                <anchor moveWithCells="1">
                  <from>
                    <xdr:col>3</xdr:col>
                    <xdr:colOff>962025</xdr:colOff>
                    <xdr:row>91</xdr:row>
                    <xdr:rowOff>0</xdr:rowOff>
                  </from>
                  <to>
                    <xdr:col>4</xdr:col>
                    <xdr:colOff>28575</xdr:colOff>
                    <xdr:row>92</xdr:row>
                    <xdr:rowOff>0</xdr:rowOff>
                  </to>
                </anchor>
              </controlPr>
            </control>
          </mc:Choice>
        </mc:AlternateContent>
        <mc:AlternateContent xmlns:mc="http://schemas.openxmlformats.org/markup-compatibility/2006">
          <mc:Choice Requires="x14">
            <control shapeId="361710" r:id="rId110" name="Check Box 238">
              <controlPr defaultSize="0" autoFill="0" autoLine="0" autoPict="0">
                <anchor moveWithCells="1">
                  <from>
                    <xdr:col>3</xdr:col>
                    <xdr:colOff>962025</xdr:colOff>
                    <xdr:row>92</xdr:row>
                    <xdr:rowOff>0</xdr:rowOff>
                  </from>
                  <to>
                    <xdr:col>4</xdr:col>
                    <xdr:colOff>28575</xdr:colOff>
                    <xdr:row>93</xdr:row>
                    <xdr:rowOff>0</xdr:rowOff>
                  </to>
                </anchor>
              </controlPr>
            </control>
          </mc:Choice>
        </mc:AlternateContent>
        <mc:AlternateContent xmlns:mc="http://schemas.openxmlformats.org/markup-compatibility/2006">
          <mc:Choice Requires="x14">
            <control shapeId="361711" r:id="rId111" name="Check Box 239">
              <controlPr defaultSize="0" autoFill="0" autoLine="0" autoPict="0">
                <anchor moveWithCells="1">
                  <from>
                    <xdr:col>3</xdr:col>
                    <xdr:colOff>962025</xdr:colOff>
                    <xdr:row>94</xdr:row>
                    <xdr:rowOff>0</xdr:rowOff>
                  </from>
                  <to>
                    <xdr:col>4</xdr:col>
                    <xdr:colOff>28575</xdr:colOff>
                    <xdr:row>95</xdr:row>
                    <xdr:rowOff>0</xdr:rowOff>
                  </to>
                </anchor>
              </controlPr>
            </control>
          </mc:Choice>
        </mc:AlternateContent>
        <mc:AlternateContent xmlns:mc="http://schemas.openxmlformats.org/markup-compatibility/2006">
          <mc:Choice Requires="x14">
            <control shapeId="361712" r:id="rId112" name="Check Box 240">
              <controlPr defaultSize="0" autoFill="0" autoLine="0" autoPict="0">
                <anchor moveWithCells="1">
                  <from>
                    <xdr:col>3</xdr:col>
                    <xdr:colOff>962025</xdr:colOff>
                    <xdr:row>95</xdr:row>
                    <xdr:rowOff>0</xdr:rowOff>
                  </from>
                  <to>
                    <xdr:col>4</xdr:col>
                    <xdr:colOff>28575</xdr:colOff>
                    <xdr:row>96</xdr:row>
                    <xdr:rowOff>0</xdr:rowOff>
                  </to>
                </anchor>
              </controlPr>
            </control>
          </mc:Choice>
        </mc:AlternateContent>
        <mc:AlternateContent xmlns:mc="http://schemas.openxmlformats.org/markup-compatibility/2006">
          <mc:Choice Requires="x14">
            <control shapeId="361713" r:id="rId113" name="Check Box 241">
              <controlPr defaultSize="0" autoFill="0" autoLine="0" autoPict="0">
                <anchor moveWithCells="1">
                  <from>
                    <xdr:col>3</xdr:col>
                    <xdr:colOff>952500</xdr:colOff>
                    <xdr:row>98</xdr:row>
                    <xdr:rowOff>0</xdr:rowOff>
                  </from>
                  <to>
                    <xdr:col>4</xdr:col>
                    <xdr:colOff>19050</xdr:colOff>
                    <xdr:row>99</xdr:row>
                    <xdr:rowOff>0</xdr:rowOff>
                  </to>
                </anchor>
              </controlPr>
            </control>
          </mc:Choice>
        </mc:AlternateContent>
        <mc:AlternateContent xmlns:mc="http://schemas.openxmlformats.org/markup-compatibility/2006">
          <mc:Choice Requires="x14">
            <control shapeId="361714" r:id="rId114" name="Check Box 242">
              <controlPr defaultSize="0" autoFill="0" autoLine="0" autoPict="0">
                <anchor moveWithCells="1">
                  <from>
                    <xdr:col>3</xdr:col>
                    <xdr:colOff>952500</xdr:colOff>
                    <xdr:row>97</xdr:row>
                    <xdr:rowOff>0</xdr:rowOff>
                  </from>
                  <to>
                    <xdr:col>4</xdr:col>
                    <xdr:colOff>19050</xdr:colOff>
                    <xdr:row>98</xdr:row>
                    <xdr:rowOff>0</xdr:rowOff>
                  </to>
                </anchor>
              </controlPr>
            </control>
          </mc:Choice>
        </mc:AlternateContent>
        <mc:AlternateContent xmlns:mc="http://schemas.openxmlformats.org/markup-compatibility/2006">
          <mc:Choice Requires="x14">
            <control shapeId="361715" r:id="rId115" name="Check Box 243">
              <controlPr defaultSize="0" autoFill="0" autoLine="0" autoPict="0">
                <anchor moveWithCells="1">
                  <from>
                    <xdr:col>3</xdr:col>
                    <xdr:colOff>0</xdr:colOff>
                    <xdr:row>119</xdr:row>
                    <xdr:rowOff>0</xdr:rowOff>
                  </from>
                  <to>
                    <xdr:col>3</xdr:col>
                    <xdr:colOff>209550</xdr:colOff>
                    <xdr:row>120</xdr:row>
                    <xdr:rowOff>0</xdr:rowOff>
                  </to>
                </anchor>
              </controlPr>
            </control>
          </mc:Choice>
        </mc:AlternateContent>
        <mc:AlternateContent xmlns:mc="http://schemas.openxmlformats.org/markup-compatibility/2006">
          <mc:Choice Requires="x14">
            <control shapeId="361716" r:id="rId116" name="Check Box 244">
              <controlPr defaultSize="0" autoFill="0" autoLine="0" autoPict="0">
                <anchor moveWithCells="1">
                  <from>
                    <xdr:col>3</xdr:col>
                    <xdr:colOff>0</xdr:colOff>
                    <xdr:row>120</xdr:row>
                    <xdr:rowOff>0</xdr:rowOff>
                  </from>
                  <to>
                    <xdr:col>3</xdr:col>
                    <xdr:colOff>209550</xdr:colOff>
                    <xdr:row>121</xdr:row>
                    <xdr:rowOff>0</xdr:rowOff>
                  </to>
                </anchor>
              </controlPr>
            </control>
          </mc:Choice>
        </mc:AlternateContent>
        <mc:AlternateContent xmlns:mc="http://schemas.openxmlformats.org/markup-compatibility/2006">
          <mc:Choice Requires="x14">
            <control shapeId="361717" r:id="rId117" name="Check Box 245">
              <controlPr defaultSize="0" autoFill="0" autoLine="0" autoPict="0">
                <anchor moveWithCells="1">
                  <from>
                    <xdr:col>3</xdr:col>
                    <xdr:colOff>0</xdr:colOff>
                    <xdr:row>121</xdr:row>
                    <xdr:rowOff>0</xdr:rowOff>
                  </from>
                  <to>
                    <xdr:col>3</xdr:col>
                    <xdr:colOff>209550</xdr:colOff>
                    <xdr:row>122</xdr:row>
                    <xdr:rowOff>0</xdr:rowOff>
                  </to>
                </anchor>
              </controlPr>
            </control>
          </mc:Choice>
        </mc:AlternateContent>
        <mc:AlternateContent xmlns:mc="http://schemas.openxmlformats.org/markup-compatibility/2006">
          <mc:Choice Requires="x14">
            <control shapeId="361718" r:id="rId118" name="Check Box 246">
              <controlPr defaultSize="0" autoFill="0" autoLine="0" autoPict="0">
                <anchor moveWithCells="1">
                  <from>
                    <xdr:col>3</xdr:col>
                    <xdr:colOff>0</xdr:colOff>
                    <xdr:row>122</xdr:row>
                    <xdr:rowOff>0</xdr:rowOff>
                  </from>
                  <to>
                    <xdr:col>3</xdr:col>
                    <xdr:colOff>209550</xdr:colOff>
                    <xdr:row>123</xdr:row>
                    <xdr:rowOff>0</xdr:rowOff>
                  </to>
                </anchor>
              </controlPr>
            </control>
          </mc:Choice>
        </mc:AlternateContent>
        <mc:AlternateContent xmlns:mc="http://schemas.openxmlformats.org/markup-compatibility/2006">
          <mc:Choice Requires="x14">
            <control shapeId="361719" r:id="rId119" name="Check Box 247">
              <controlPr defaultSize="0" autoFill="0" autoLine="0" autoPict="0">
                <anchor moveWithCells="1">
                  <from>
                    <xdr:col>3</xdr:col>
                    <xdr:colOff>942975</xdr:colOff>
                    <xdr:row>119</xdr:row>
                    <xdr:rowOff>0</xdr:rowOff>
                  </from>
                  <to>
                    <xdr:col>4</xdr:col>
                    <xdr:colOff>9525</xdr:colOff>
                    <xdr:row>120</xdr:row>
                    <xdr:rowOff>0</xdr:rowOff>
                  </to>
                </anchor>
              </controlPr>
            </control>
          </mc:Choice>
        </mc:AlternateContent>
        <mc:AlternateContent xmlns:mc="http://schemas.openxmlformats.org/markup-compatibility/2006">
          <mc:Choice Requires="x14">
            <control shapeId="361720" r:id="rId120" name="Check Box 248">
              <controlPr defaultSize="0" autoFill="0" autoLine="0" autoPict="0">
                <anchor moveWithCells="1">
                  <from>
                    <xdr:col>5</xdr:col>
                    <xdr:colOff>419100</xdr:colOff>
                    <xdr:row>119</xdr:row>
                    <xdr:rowOff>0</xdr:rowOff>
                  </from>
                  <to>
                    <xdr:col>6</xdr:col>
                    <xdr:colOff>95250</xdr:colOff>
                    <xdr:row>120</xdr:row>
                    <xdr:rowOff>0</xdr:rowOff>
                  </to>
                </anchor>
              </controlPr>
            </control>
          </mc:Choice>
        </mc:AlternateContent>
        <mc:AlternateContent xmlns:mc="http://schemas.openxmlformats.org/markup-compatibility/2006">
          <mc:Choice Requires="x14">
            <control shapeId="361721" r:id="rId121" name="Check Box 249">
              <controlPr defaultSize="0" autoFill="0" autoLine="0" autoPict="0">
                <anchor moveWithCells="1">
                  <from>
                    <xdr:col>8</xdr:col>
                    <xdr:colOff>19050</xdr:colOff>
                    <xdr:row>119</xdr:row>
                    <xdr:rowOff>0</xdr:rowOff>
                  </from>
                  <to>
                    <xdr:col>8</xdr:col>
                    <xdr:colOff>228600</xdr:colOff>
                    <xdr:row>120</xdr:row>
                    <xdr:rowOff>0</xdr:rowOff>
                  </to>
                </anchor>
              </controlPr>
            </control>
          </mc:Choice>
        </mc:AlternateContent>
        <mc:AlternateContent xmlns:mc="http://schemas.openxmlformats.org/markup-compatibility/2006">
          <mc:Choice Requires="x14">
            <control shapeId="361722" r:id="rId122" name="Check Box 250">
              <controlPr defaultSize="0" autoFill="0" autoLine="0" autoPict="0">
                <anchor moveWithCells="1">
                  <from>
                    <xdr:col>3</xdr:col>
                    <xdr:colOff>942975</xdr:colOff>
                    <xdr:row>120</xdr:row>
                    <xdr:rowOff>0</xdr:rowOff>
                  </from>
                  <to>
                    <xdr:col>4</xdr:col>
                    <xdr:colOff>9525</xdr:colOff>
                    <xdr:row>121</xdr:row>
                    <xdr:rowOff>0</xdr:rowOff>
                  </to>
                </anchor>
              </controlPr>
            </control>
          </mc:Choice>
        </mc:AlternateContent>
        <mc:AlternateContent xmlns:mc="http://schemas.openxmlformats.org/markup-compatibility/2006">
          <mc:Choice Requires="x14">
            <control shapeId="361723" r:id="rId123" name="Check Box 251">
              <controlPr defaultSize="0" autoFill="0" autoLine="0" autoPict="0">
                <anchor moveWithCells="1">
                  <from>
                    <xdr:col>5</xdr:col>
                    <xdr:colOff>419100</xdr:colOff>
                    <xdr:row>120</xdr:row>
                    <xdr:rowOff>0</xdr:rowOff>
                  </from>
                  <to>
                    <xdr:col>6</xdr:col>
                    <xdr:colOff>95250</xdr:colOff>
                    <xdr:row>121</xdr:row>
                    <xdr:rowOff>0</xdr:rowOff>
                  </to>
                </anchor>
              </controlPr>
            </control>
          </mc:Choice>
        </mc:AlternateContent>
        <mc:AlternateContent xmlns:mc="http://schemas.openxmlformats.org/markup-compatibility/2006">
          <mc:Choice Requires="x14">
            <control shapeId="361724" r:id="rId124" name="Option Button 252">
              <controlPr defaultSize="0" autoFill="0" autoLine="0" autoPict="0">
                <anchor moveWithCells="1">
                  <from>
                    <xdr:col>2</xdr:col>
                    <xdr:colOff>57150</xdr:colOff>
                    <xdr:row>161</xdr:row>
                    <xdr:rowOff>9525</xdr:rowOff>
                  </from>
                  <to>
                    <xdr:col>3</xdr:col>
                    <xdr:colOff>114300</xdr:colOff>
                    <xdr:row>162</xdr:row>
                    <xdr:rowOff>9525</xdr:rowOff>
                  </to>
                </anchor>
              </controlPr>
            </control>
          </mc:Choice>
        </mc:AlternateContent>
        <mc:AlternateContent xmlns:mc="http://schemas.openxmlformats.org/markup-compatibility/2006">
          <mc:Choice Requires="x14">
            <control shapeId="361725" r:id="rId125" name="Option Button 253">
              <controlPr defaultSize="0" autoFill="0" autoLine="0" autoPict="0">
                <anchor moveWithCells="1">
                  <from>
                    <xdr:col>2</xdr:col>
                    <xdr:colOff>38100</xdr:colOff>
                    <xdr:row>167</xdr:row>
                    <xdr:rowOff>0</xdr:rowOff>
                  </from>
                  <to>
                    <xdr:col>3</xdr:col>
                    <xdr:colOff>95250</xdr:colOff>
                    <xdr:row>168</xdr:row>
                    <xdr:rowOff>9525</xdr:rowOff>
                  </to>
                </anchor>
              </controlPr>
            </control>
          </mc:Choice>
        </mc:AlternateContent>
        <mc:AlternateContent xmlns:mc="http://schemas.openxmlformats.org/markup-compatibility/2006">
          <mc:Choice Requires="x14">
            <control shapeId="361747" r:id="rId126" name="Option Button 275">
              <controlPr defaultSize="0" autoFill="0" autoLine="0" autoPict="0">
                <anchor moveWithCells="1">
                  <from>
                    <xdr:col>2</xdr:col>
                    <xdr:colOff>47625</xdr:colOff>
                    <xdr:row>251</xdr:row>
                    <xdr:rowOff>28575</xdr:rowOff>
                  </from>
                  <to>
                    <xdr:col>2</xdr:col>
                    <xdr:colOff>228600</xdr:colOff>
                    <xdr:row>251</xdr:row>
                    <xdr:rowOff>200025</xdr:rowOff>
                  </to>
                </anchor>
              </controlPr>
            </control>
          </mc:Choice>
        </mc:AlternateContent>
        <mc:AlternateContent xmlns:mc="http://schemas.openxmlformats.org/markup-compatibility/2006">
          <mc:Choice Requires="x14">
            <control shapeId="361768" r:id="rId127" name="Option Button 296">
              <controlPr defaultSize="0" autoFill="0" autoLine="0" autoPict="0">
                <anchor moveWithCells="1">
                  <from>
                    <xdr:col>2</xdr:col>
                    <xdr:colOff>38100</xdr:colOff>
                    <xdr:row>186</xdr:row>
                    <xdr:rowOff>38100</xdr:rowOff>
                  </from>
                  <to>
                    <xdr:col>3</xdr:col>
                    <xdr:colOff>28575</xdr:colOff>
                    <xdr:row>186</xdr:row>
                    <xdr:rowOff>209550</xdr:rowOff>
                  </to>
                </anchor>
              </controlPr>
            </control>
          </mc:Choice>
        </mc:AlternateContent>
        <mc:AlternateContent xmlns:mc="http://schemas.openxmlformats.org/markup-compatibility/2006">
          <mc:Choice Requires="x14">
            <control shapeId="361769" r:id="rId128" name="Option Button 297">
              <controlPr defaultSize="0" autoFill="0" autoLine="0" autoPict="0">
                <anchor moveWithCells="1">
                  <from>
                    <xdr:col>2</xdr:col>
                    <xdr:colOff>38100</xdr:colOff>
                    <xdr:row>187</xdr:row>
                    <xdr:rowOff>38100</xdr:rowOff>
                  </from>
                  <to>
                    <xdr:col>3</xdr:col>
                    <xdr:colOff>28575</xdr:colOff>
                    <xdr:row>187</xdr:row>
                    <xdr:rowOff>209550</xdr:rowOff>
                  </to>
                </anchor>
              </controlPr>
            </control>
          </mc:Choice>
        </mc:AlternateContent>
        <mc:AlternateContent xmlns:mc="http://schemas.openxmlformats.org/markup-compatibility/2006">
          <mc:Choice Requires="x14">
            <control shapeId="361770" r:id="rId129" name="Group Box 298">
              <controlPr defaultSize="0" print="0" autoFill="0" autoPict="0">
                <anchor moveWithCells="1">
                  <from>
                    <xdr:col>2</xdr:col>
                    <xdr:colOff>9525</xdr:colOff>
                    <xdr:row>189</xdr:row>
                    <xdr:rowOff>0</xdr:rowOff>
                  </from>
                  <to>
                    <xdr:col>19</xdr:col>
                    <xdr:colOff>228600</xdr:colOff>
                    <xdr:row>192</xdr:row>
                    <xdr:rowOff>0</xdr:rowOff>
                  </to>
                </anchor>
              </controlPr>
            </control>
          </mc:Choice>
        </mc:AlternateContent>
        <mc:AlternateContent xmlns:mc="http://schemas.openxmlformats.org/markup-compatibility/2006">
          <mc:Choice Requires="x14">
            <control shapeId="361771" r:id="rId130" name="Option Button 299">
              <controlPr defaultSize="0" autoFill="0" autoLine="0" autoPict="0">
                <anchor moveWithCells="1">
                  <from>
                    <xdr:col>2</xdr:col>
                    <xdr:colOff>38100</xdr:colOff>
                    <xdr:row>189</xdr:row>
                    <xdr:rowOff>38100</xdr:rowOff>
                  </from>
                  <to>
                    <xdr:col>3</xdr:col>
                    <xdr:colOff>28575</xdr:colOff>
                    <xdr:row>189</xdr:row>
                    <xdr:rowOff>209550</xdr:rowOff>
                  </to>
                </anchor>
              </controlPr>
            </control>
          </mc:Choice>
        </mc:AlternateContent>
        <mc:AlternateContent xmlns:mc="http://schemas.openxmlformats.org/markup-compatibility/2006">
          <mc:Choice Requires="x14">
            <control shapeId="361772" r:id="rId131" name="Option Button 300">
              <controlPr defaultSize="0" autoFill="0" autoLine="0" autoPict="0">
                <anchor moveWithCells="1">
                  <from>
                    <xdr:col>2</xdr:col>
                    <xdr:colOff>38100</xdr:colOff>
                    <xdr:row>190</xdr:row>
                    <xdr:rowOff>38100</xdr:rowOff>
                  </from>
                  <to>
                    <xdr:col>3</xdr:col>
                    <xdr:colOff>28575</xdr:colOff>
                    <xdr:row>190</xdr:row>
                    <xdr:rowOff>209550</xdr:rowOff>
                  </to>
                </anchor>
              </controlPr>
            </control>
          </mc:Choice>
        </mc:AlternateContent>
        <mc:AlternateContent xmlns:mc="http://schemas.openxmlformats.org/markup-compatibility/2006">
          <mc:Choice Requires="x14">
            <control shapeId="361773" r:id="rId132" name="Option Button 301">
              <controlPr defaultSize="0" autoFill="0" autoLine="0" autoPict="0">
                <anchor moveWithCells="1">
                  <from>
                    <xdr:col>2</xdr:col>
                    <xdr:colOff>38100</xdr:colOff>
                    <xdr:row>191</xdr:row>
                    <xdr:rowOff>38100</xdr:rowOff>
                  </from>
                  <to>
                    <xdr:col>3</xdr:col>
                    <xdr:colOff>28575</xdr:colOff>
                    <xdr:row>191</xdr:row>
                    <xdr:rowOff>209550</xdr:rowOff>
                  </to>
                </anchor>
              </controlPr>
            </control>
          </mc:Choice>
        </mc:AlternateContent>
        <mc:AlternateContent xmlns:mc="http://schemas.openxmlformats.org/markup-compatibility/2006">
          <mc:Choice Requires="x14">
            <control shapeId="361774" r:id="rId133" name="Group Box 302">
              <controlPr defaultSize="0" print="0" autoFill="0" autoPict="0">
                <anchor moveWithCells="1">
                  <from>
                    <xdr:col>2</xdr:col>
                    <xdr:colOff>9525</xdr:colOff>
                    <xdr:row>185</xdr:row>
                    <xdr:rowOff>0</xdr:rowOff>
                  </from>
                  <to>
                    <xdr:col>19</xdr:col>
                    <xdr:colOff>238125</xdr:colOff>
                    <xdr:row>188</xdr:row>
                    <xdr:rowOff>0</xdr:rowOff>
                  </to>
                </anchor>
              </controlPr>
            </control>
          </mc:Choice>
        </mc:AlternateContent>
        <mc:AlternateContent xmlns:mc="http://schemas.openxmlformats.org/markup-compatibility/2006">
          <mc:Choice Requires="x14">
            <control shapeId="361775" r:id="rId134" name="Option Button 303">
              <controlPr defaultSize="0" autoFill="0" autoLine="0" autoPict="0">
                <anchor moveWithCells="1">
                  <from>
                    <xdr:col>2</xdr:col>
                    <xdr:colOff>38100</xdr:colOff>
                    <xdr:row>185</xdr:row>
                    <xdr:rowOff>38100</xdr:rowOff>
                  </from>
                  <to>
                    <xdr:col>3</xdr:col>
                    <xdr:colOff>28575</xdr:colOff>
                    <xdr:row>185</xdr:row>
                    <xdr:rowOff>209550</xdr:rowOff>
                  </to>
                </anchor>
              </controlPr>
            </control>
          </mc:Choice>
        </mc:AlternateContent>
        <mc:AlternateContent xmlns:mc="http://schemas.openxmlformats.org/markup-compatibility/2006">
          <mc:Choice Requires="x14">
            <control shapeId="361776" r:id="rId135" name="Group Box 304">
              <controlPr defaultSize="0" print="0" autoFill="0" autoPict="0">
                <anchor moveWithCells="1">
                  <from>
                    <xdr:col>2</xdr:col>
                    <xdr:colOff>9525</xdr:colOff>
                    <xdr:row>157</xdr:row>
                    <xdr:rowOff>0</xdr:rowOff>
                  </from>
                  <to>
                    <xdr:col>19</xdr:col>
                    <xdr:colOff>238125</xdr:colOff>
                    <xdr:row>157</xdr:row>
                    <xdr:rowOff>200025</xdr:rowOff>
                  </to>
                </anchor>
              </controlPr>
            </control>
          </mc:Choice>
        </mc:AlternateContent>
        <mc:AlternateContent xmlns:mc="http://schemas.openxmlformats.org/markup-compatibility/2006">
          <mc:Choice Requires="x14">
            <control shapeId="361777" r:id="rId136" name="Option Button 305">
              <controlPr locked="0" defaultSize="0" autoFill="0" autoLine="0" autoPict="0">
                <anchor moveWithCells="1">
                  <from>
                    <xdr:col>2</xdr:col>
                    <xdr:colOff>38100</xdr:colOff>
                    <xdr:row>157</xdr:row>
                    <xdr:rowOff>9525</xdr:rowOff>
                  </from>
                  <to>
                    <xdr:col>3</xdr:col>
                    <xdr:colOff>9525</xdr:colOff>
                    <xdr:row>158</xdr:row>
                    <xdr:rowOff>0</xdr:rowOff>
                  </to>
                </anchor>
              </controlPr>
            </control>
          </mc:Choice>
        </mc:AlternateContent>
        <mc:AlternateContent xmlns:mc="http://schemas.openxmlformats.org/markup-compatibility/2006">
          <mc:Choice Requires="x14">
            <control shapeId="361778" r:id="rId137" name="Option Button 306">
              <controlPr locked="0" defaultSize="0" autoFill="0" autoLine="0" autoPict="0">
                <anchor moveWithCells="1">
                  <from>
                    <xdr:col>9</xdr:col>
                    <xdr:colOff>228600</xdr:colOff>
                    <xdr:row>157</xdr:row>
                    <xdr:rowOff>0</xdr:rowOff>
                  </from>
                  <to>
                    <xdr:col>10</xdr:col>
                    <xdr:colOff>57150</xdr:colOff>
                    <xdr:row>158</xdr:row>
                    <xdr:rowOff>0</xdr:rowOff>
                  </to>
                </anchor>
              </controlPr>
            </control>
          </mc:Choice>
        </mc:AlternateContent>
        <mc:AlternateContent xmlns:mc="http://schemas.openxmlformats.org/markup-compatibility/2006">
          <mc:Choice Requires="x14">
            <control shapeId="361779" r:id="rId138" name="Check Box 307">
              <controlPr defaultSize="0" autoFill="0" autoLine="0" autoPict="0">
                <anchor moveWithCells="1">
                  <from>
                    <xdr:col>2</xdr:col>
                    <xdr:colOff>38100</xdr:colOff>
                    <xdr:row>180</xdr:row>
                    <xdr:rowOff>0</xdr:rowOff>
                  </from>
                  <to>
                    <xdr:col>3</xdr:col>
                    <xdr:colOff>95250</xdr:colOff>
                    <xdr:row>180</xdr:row>
                    <xdr:rowOff>219075</xdr:rowOff>
                  </to>
                </anchor>
              </controlPr>
            </control>
          </mc:Choice>
        </mc:AlternateContent>
        <mc:AlternateContent xmlns:mc="http://schemas.openxmlformats.org/markup-compatibility/2006">
          <mc:Choice Requires="x14">
            <control shapeId="361786" r:id="rId139" name="Option Button 314">
              <controlPr defaultSize="0" autoFill="0" autoLine="0" autoPict="0">
                <anchor moveWithCells="1">
                  <from>
                    <xdr:col>2</xdr:col>
                    <xdr:colOff>38100</xdr:colOff>
                    <xdr:row>170</xdr:row>
                    <xdr:rowOff>200025</xdr:rowOff>
                  </from>
                  <to>
                    <xdr:col>3</xdr:col>
                    <xdr:colOff>95250</xdr:colOff>
                    <xdr:row>172</xdr:row>
                    <xdr:rowOff>0</xdr:rowOff>
                  </to>
                </anchor>
              </controlPr>
            </control>
          </mc:Choice>
        </mc:AlternateContent>
        <mc:AlternateContent xmlns:mc="http://schemas.openxmlformats.org/markup-compatibility/2006">
          <mc:Choice Requires="x14">
            <control shapeId="361787" r:id="rId140" name="Group Box 315">
              <controlPr defaultSize="0" print="0" autoFill="0" autoPict="0">
                <anchor moveWithCells="1">
                  <from>
                    <xdr:col>2</xdr:col>
                    <xdr:colOff>9525</xdr:colOff>
                    <xdr:row>159</xdr:row>
                    <xdr:rowOff>0</xdr:rowOff>
                  </from>
                  <to>
                    <xdr:col>19</xdr:col>
                    <xdr:colOff>238125</xdr:colOff>
                    <xdr:row>160</xdr:row>
                    <xdr:rowOff>0</xdr:rowOff>
                  </to>
                </anchor>
              </controlPr>
            </control>
          </mc:Choice>
        </mc:AlternateContent>
        <mc:AlternateContent xmlns:mc="http://schemas.openxmlformats.org/markup-compatibility/2006">
          <mc:Choice Requires="x14">
            <control shapeId="361788" r:id="rId141" name="Option Button 316">
              <controlPr defaultSize="0" autoFill="0" autoLine="0" autoPict="0">
                <anchor moveWithCells="1">
                  <from>
                    <xdr:col>2</xdr:col>
                    <xdr:colOff>47625</xdr:colOff>
                    <xdr:row>159</xdr:row>
                    <xdr:rowOff>38100</xdr:rowOff>
                  </from>
                  <to>
                    <xdr:col>3</xdr:col>
                    <xdr:colOff>247650</xdr:colOff>
                    <xdr:row>159</xdr:row>
                    <xdr:rowOff>190500</xdr:rowOff>
                  </to>
                </anchor>
              </controlPr>
            </control>
          </mc:Choice>
        </mc:AlternateContent>
        <mc:AlternateContent xmlns:mc="http://schemas.openxmlformats.org/markup-compatibility/2006">
          <mc:Choice Requires="x14">
            <control shapeId="361789" r:id="rId142" name="Option Button 317">
              <controlPr defaultSize="0" autoFill="0" autoLine="0" autoPict="0">
                <anchor moveWithCells="1">
                  <from>
                    <xdr:col>3</xdr:col>
                    <xdr:colOff>266700</xdr:colOff>
                    <xdr:row>159</xdr:row>
                    <xdr:rowOff>38100</xdr:rowOff>
                  </from>
                  <to>
                    <xdr:col>3</xdr:col>
                    <xdr:colOff>714375</xdr:colOff>
                    <xdr:row>159</xdr:row>
                    <xdr:rowOff>190500</xdr:rowOff>
                  </to>
                </anchor>
              </controlPr>
            </control>
          </mc:Choice>
        </mc:AlternateContent>
        <mc:AlternateContent xmlns:mc="http://schemas.openxmlformats.org/markup-compatibility/2006">
          <mc:Choice Requires="x14">
            <control shapeId="361790" r:id="rId143" name="Option Button 318">
              <controlPr defaultSize="0" autoFill="0" autoLine="0" autoPict="0">
                <anchor moveWithCells="1">
                  <from>
                    <xdr:col>3</xdr:col>
                    <xdr:colOff>742950</xdr:colOff>
                    <xdr:row>159</xdr:row>
                    <xdr:rowOff>28575</xdr:rowOff>
                  </from>
                  <to>
                    <xdr:col>4</xdr:col>
                    <xdr:colOff>47625</xdr:colOff>
                    <xdr:row>159</xdr:row>
                    <xdr:rowOff>190500</xdr:rowOff>
                  </to>
                </anchor>
              </controlPr>
            </control>
          </mc:Choice>
        </mc:AlternateContent>
        <mc:AlternateContent xmlns:mc="http://schemas.openxmlformats.org/markup-compatibility/2006">
          <mc:Choice Requires="x14">
            <control shapeId="361791" r:id="rId144" name="Option Button 319">
              <controlPr defaultSize="0" autoFill="0" autoLine="0" autoPict="0">
                <anchor moveWithCells="1">
                  <from>
                    <xdr:col>4</xdr:col>
                    <xdr:colOff>57150</xdr:colOff>
                    <xdr:row>159</xdr:row>
                    <xdr:rowOff>28575</xdr:rowOff>
                  </from>
                  <to>
                    <xdr:col>5</xdr:col>
                    <xdr:colOff>381000</xdr:colOff>
                    <xdr:row>159</xdr:row>
                    <xdr:rowOff>200025</xdr:rowOff>
                  </to>
                </anchor>
              </controlPr>
            </control>
          </mc:Choice>
        </mc:AlternateContent>
        <mc:AlternateContent xmlns:mc="http://schemas.openxmlformats.org/markup-compatibility/2006">
          <mc:Choice Requires="x14">
            <control shapeId="361792" r:id="rId145" name="Option Button 320">
              <controlPr defaultSize="0" autoFill="0" autoLine="0" autoPict="0">
                <anchor moveWithCells="1">
                  <from>
                    <xdr:col>5</xdr:col>
                    <xdr:colOff>390525</xdr:colOff>
                    <xdr:row>159</xdr:row>
                    <xdr:rowOff>28575</xdr:rowOff>
                  </from>
                  <to>
                    <xdr:col>6</xdr:col>
                    <xdr:colOff>304800</xdr:colOff>
                    <xdr:row>159</xdr:row>
                    <xdr:rowOff>190500</xdr:rowOff>
                  </to>
                </anchor>
              </controlPr>
            </control>
          </mc:Choice>
        </mc:AlternateContent>
        <mc:AlternateContent xmlns:mc="http://schemas.openxmlformats.org/markup-compatibility/2006">
          <mc:Choice Requires="x14">
            <control shapeId="361793" r:id="rId146" name="Option Button 321">
              <controlPr defaultSize="0" autoFill="0" autoLine="0" autoPict="0">
                <anchor moveWithCells="1">
                  <from>
                    <xdr:col>6</xdr:col>
                    <xdr:colOff>314325</xdr:colOff>
                    <xdr:row>159</xdr:row>
                    <xdr:rowOff>19050</xdr:rowOff>
                  </from>
                  <to>
                    <xdr:col>7</xdr:col>
                    <xdr:colOff>161925</xdr:colOff>
                    <xdr:row>159</xdr:row>
                    <xdr:rowOff>200025</xdr:rowOff>
                  </to>
                </anchor>
              </controlPr>
            </control>
          </mc:Choice>
        </mc:AlternateContent>
        <mc:AlternateContent xmlns:mc="http://schemas.openxmlformats.org/markup-compatibility/2006">
          <mc:Choice Requires="x14">
            <control shapeId="361794" r:id="rId147" name="Option Button 322">
              <controlPr defaultSize="0" autoFill="0" autoLine="0" autoPict="0">
                <anchor moveWithCells="1">
                  <from>
                    <xdr:col>8</xdr:col>
                    <xdr:colOff>133350</xdr:colOff>
                    <xdr:row>159</xdr:row>
                    <xdr:rowOff>28575</xdr:rowOff>
                  </from>
                  <to>
                    <xdr:col>12</xdr:col>
                    <xdr:colOff>57150</xdr:colOff>
                    <xdr:row>159</xdr:row>
                    <xdr:rowOff>200025</xdr:rowOff>
                  </to>
                </anchor>
              </controlPr>
            </control>
          </mc:Choice>
        </mc:AlternateContent>
        <mc:AlternateContent xmlns:mc="http://schemas.openxmlformats.org/markup-compatibility/2006">
          <mc:Choice Requires="x14">
            <control shapeId="361795" r:id="rId148" name="Check Box 323">
              <controlPr defaultSize="0" autoFill="0" autoLine="0" autoPict="0">
                <anchor moveWithCells="1">
                  <from>
                    <xdr:col>3</xdr:col>
                    <xdr:colOff>247650</xdr:colOff>
                    <xdr:row>126</xdr:row>
                    <xdr:rowOff>0</xdr:rowOff>
                  </from>
                  <to>
                    <xdr:col>3</xdr:col>
                    <xdr:colOff>552450</xdr:colOff>
                    <xdr:row>126</xdr:row>
                    <xdr:rowOff>219075</xdr:rowOff>
                  </to>
                </anchor>
              </controlPr>
            </control>
          </mc:Choice>
        </mc:AlternateContent>
        <mc:AlternateContent xmlns:mc="http://schemas.openxmlformats.org/markup-compatibility/2006">
          <mc:Choice Requires="x14">
            <control shapeId="361796" r:id="rId149" name="Check Box 324">
              <controlPr defaultSize="0" autoFill="0" autoLine="0" autoPict="0">
                <anchor moveWithCells="1">
                  <from>
                    <xdr:col>3</xdr:col>
                    <xdr:colOff>247650</xdr:colOff>
                    <xdr:row>128</xdr:row>
                    <xdr:rowOff>0</xdr:rowOff>
                  </from>
                  <to>
                    <xdr:col>3</xdr:col>
                    <xdr:colOff>552450</xdr:colOff>
                    <xdr:row>128</xdr:row>
                    <xdr:rowOff>219075</xdr:rowOff>
                  </to>
                </anchor>
              </controlPr>
            </control>
          </mc:Choice>
        </mc:AlternateContent>
        <mc:AlternateContent xmlns:mc="http://schemas.openxmlformats.org/markup-compatibility/2006">
          <mc:Choice Requires="x14">
            <control shapeId="361797" r:id="rId150" name="Check Box 325">
              <controlPr defaultSize="0" autoFill="0" autoLine="0" autoPict="0">
                <anchor moveWithCells="1">
                  <from>
                    <xdr:col>3</xdr:col>
                    <xdr:colOff>247650</xdr:colOff>
                    <xdr:row>130</xdr:row>
                    <xdr:rowOff>0</xdr:rowOff>
                  </from>
                  <to>
                    <xdr:col>3</xdr:col>
                    <xdr:colOff>552450</xdr:colOff>
                    <xdr:row>130</xdr:row>
                    <xdr:rowOff>152400</xdr:rowOff>
                  </to>
                </anchor>
              </controlPr>
            </control>
          </mc:Choice>
        </mc:AlternateContent>
        <mc:AlternateContent xmlns:mc="http://schemas.openxmlformats.org/markup-compatibility/2006">
          <mc:Choice Requires="x14">
            <control shapeId="361798" r:id="rId151" name="Check Box 326">
              <controlPr defaultSize="0" autoFill="0" autoLine="0" autoPict="0">
                <anchor moveWithCells="1">
                  <from>
                    <xdr:col>3</xdr:col>
                    <xdr:colOff>247650</xdr:colOff>
                    <xdr:row>132</xdr:row>
                    <xdr:rowOff>0</xdr:rowOff>
                  </from>
                  <to>
                    <xdr:col>3</xdr:col>
                    <xdr:colOff>552450</xdr:colOff>
                    <xdr:row>132</xdr:row>
                    <xdr:rowOff>171450</xdr:rowOff>
                  </to>
                </anchor>
              </controlPr>
            </control>
          </mc:Choice>
        </mc:AlternateContent>
        <mc:AlternateContent xmlns:mc="http://schemas.openxmlformats.org/markup-compatibility/2006">
          <mc:Choice Requires="x14">
            <control shapeId="361799" r:id="rId152" name="Check Box 327">
              <controlPr defaultSize="0" autoFill="0" autoLine="0" autoPict="0">
                <anchor moveWithCells="1">
                  <from>
                    <xdr:col>3</xdr:col>
                    <xdr:colOff>247650</xdr:colOff>
                    <xdr:row>134</xdr:row>
                    <xdr:rowOff>0</xdr:rowOff>
                  </from>
                  <to>
                    <xdr:col>3</xdr:col>
                    <xdr:colOff>552450</xdr:colOff>
                    <xdr:row>134</xdr:row>
                    <xdr:rowOff>200025</xdr:rowOff>
                  </to>
                </anchor>
              </controlPr>
            </control>
          </mc:Choice>
        </mc:AlternateContent>
        <mc:AlternateContent xmlns:mc="http://schemas.openxmlformats.org/markup-compatibility/2006">
          <mc:Choice Requires="x14">
            <control shapeId="361800" r:id="rId153" name="Check Box 328">
              <controlPr defaultSize="0" autoFill="0" autoLine="0" autoPict="0">
                <anchor moveWithCells="1">
                  <from>
                    <xdr:col>3</xdr:col>
                    <xdr:colOff>247650</xdr:colOff>
                    <xdr:row>136</xdr:row>
                    <xdr:rowOff>0</xdr:rowOff>
                  </from>
                  <to>
                    <xdr:col>3</xdr:col>
                    <xdr:colOff>552450</xdr:colOff>
                    <xdr:row>136</xdr:row>
                    <xdr:rowOff>219075</xdr:rowOff>
                  </to>
                </anchor>
              </controlPr>
            </control>
          </mc:Choice>
        </mc:AlternateContent>
        <mc:AlternateContent xmlns:mc="http://schemas.openxmlformats.org/markup-compatibility/2006">
          <mc:Choice Requires="x14">
            <control shapeId="361801" r:id="rId154" name="Check Box 329">
              <controlPr defaultSize="0" autoFill="0" autoLine="0" autoPict="0">
                <anchor moveWithCells="1">
                  <from>
                    <xdr:col>3</xdr:col>
                    <xdr:colOff>0</xdr:colOff>
                    <xdr:row>123</xdr:row>
                    <xdr:rowOff>0</xdr:rowOff>
                  </from>
                  <to>
                    <xdr:col>3</xdr:col>
                    <xdr:colOff>209550</xdr:colOff>
                    <xdr:row>124</xdr:row>
                    <xdr:rowOff>0</xdr:rowOff>
                  </to>
                </anchor>
              </controlPr>
            </control>
          </mc:Choice>
        </mc:AlternateContent>
        <mc:AlternateContent xmlns:mc="http://schemas.openxmlformats.org/markup-compatibility/2006">
          <mc:Choice Requires="x14">
            <control shapeId="361802" r:id="rId155" name="Check Box 330">
              <controlPr defaultSize="0" autoFill="0" autoLine="0" autoPict="0">
                <anchor moveWithCells="1">
                  <from>
                    <xdr:col>3</xdr:col>
                    <xdr:colOff>247650</xdr:colOff>
                    <xdr:row>102</xdr:row>
                    <xdr:rowOff>19050</xdr:rowOff>
                  </from>
                  <to>
                    <xdr:col>3</xdr:col>
                    <xdr:colOff>552450</xdr:colOff>
                    <xdr:row>103</xdr:row>
                    <xdr:rowOff>9525</xdr:rowOff>
                  </to>
                </anchor>
              </controlPr>
            </control>
          </mc:Choice>
        </mc:AlternateContent>
        <mc:AlternateContent xmlns:mc="http://schemas.openxmlformats.org/markup-compatibility/2006">
          <mc:Choice Requires="x14">
            <control shapeId="361803" r:id="rId156" name="Check Box 331">
              <controlPr defaultSize="0" autoFill="0" autoLine="0" autoPict="0">
                <anchor moveWithCells="1">
                  <from>
                    <xdr:col>3</xdr:col>
                    <xdr:colOff>247650</xdr:colOff>
                    <xdr:row>104</xdr:row>
                    <xdr:rowOff>19050</xdr:rowOff>
                  </from>
                  <to>
                    <xdr:col>3</xdr:col>
                    <xdr:colOff>552450</xdr:colOff>
                    <xdr:row>105</xdr:row>
                    <xdr:rowOff>9525</xdr:rowOff>
                  </to>
                </anchor>
              </controlPr>
            </control>
          </mc:Choice>
        </mc:AlternateContent>
        <mc:AlternateContent xmlns:mc="http://schemas.openxmlformats.org/markup-compatibility/2006">
          <mc:Choice Requires="x14">
            <control shapeId="361804" r:id="rId157" name="Check Box 332">
              <controlPr defaultSize="0" autoFill="0" autoLine="0" autoPict="0">
                <anchor moveWithCells="1">
                  <from>
                    <xdr:col>3</xdr:col>
                    <xdr:colOff>247650</xdr:colOff>
                    <xdr:row>106</xdr:row>
                    <xdr:rowOff>19050</xdr:rowOff>
                  </from>
                  <to>
                    <xdr:col>3</xdr:col>
                    <xdr:colOff>552450</xdr:colOff>
                    <xdr:row>107</xdr:row>
                    <xdr:rowOff>9525</xdr:rowOff>
                  </to>
                </anchor>
              </controlPr>
            </control>
          </mc:Choice>
        </mc:AlternateContent>
        <mc:AlternateContent xmlns:mc="http://schemas.openxmlformats.org/markup-compatibility/2006">
          <mc:Choice Requires="x14">
            <control shapeId="361805" r:id="rId158" name="Check Box 333">
              <controlPr defaultSize="0" autoFill="0" autoLine="0" autoPict="0">
                <anchor moveWithCells="1">
                  <from>
                    <xdr:col>3</xdr:col>
                    <xdr:colOff>247650</xdr:colOff>
                    <xdr:row>108</xdr:row>
                    <xdr:rowOff>19050</xdr:rowOff>
                  </from>
                  <to>
                    <xdr:col>3</xdr:col>
                    <xdr:colOff>552450</xdr:colOff>
                    <xdr:row>109</xdr:row>
                    <xdr:rowOff>9525</xdr:rowOff>
                  </to>
                </anchor>
              </controlPr>
            </control>
          </mc:Choice>
        </mc:AlternateContent>
        <mc:AlternateContent xmlns:mc="http://schemas.openxmlformats.org/markup-compatibility/2006">
          <mc:Choice Requires="x14">
            <control shapeId="361806" r:id="rId159" name="Check Box 334">
              <controlPr defaultSize="0" autoFill="0" autoLine="0" autoPict="0">
                <anchor moveWithCells="1">
                  <from>
                    <xdr:col>3</xdr:col>
                    <xdr:colOff>247650</xdr:colOff>
                    <xdr:row>110</xdr:row>
                    <xdr:rowOff>19050</xdr:rowOff>
                  </from>
                  <to>
                    <xdr:col>3</xdr:col>
                    <xdr:colOff>552450</xdr:colOff>
                    <xdr:row>111</xdr:row>
                    <xdr:rowOff>9525</xdr:rowOff>
                  </to>
                </anchor>
              </controlPr>
            </control>
          </mc:Choice>
        </mc:AlternateContent>
        <mc:AlternateContent xmlns:mc="http://schemas.openxmlformats.org/markup-compatibility/2006">
          <mc:Choice Requires="x14">
            <control shapeId="361807" r:id="rId160" name="Check Box 335">
              <controlPr defaultSize="0" autoFill="0" autoLine="0" autoPict="0">
                <anchor moveWithCells="1">
                  <from>
                    <xdr:col>3</xdr:col>
                    <xdr:colOff>247650</xdr:colOff>
                    <xdr:row>112</xdr:row>
                    <xdr:rowOff>19050</xdr:rowOff>
                  </from>
                  <to>
                    <xdr:col>3</xdr:col>
                    <xdr:colOff>552450</xdr:colOff>
                    <xdr:row>113</xdr:row>
                    <xdr:rowOff>9525</xdr:rowOff>
                  </to>
                </anchor>
              </controlPr>
            </control>
          </mc:Choice>
        </mc:AlternateContent>
        <mc:AlternateContent xmlns:mc="http://schemas.openxmlformats.org/markup-compatibility/2006">
          <mc:Choice Requires="x14">
            <control shapeId="361808" r:id="rId161" name="Check Box 336">
              <controlPr defaultSize="0" autoFill="0" autoLine="0" autoPict="0">
                <anchor moveWithCells="1">
                  <from>
                    <xdr:col>3</xdr:col>
                    <xdr:colOff>0</xdr:colOff>
                    <xdr:row>98</xdr:row>
                    <xdr:rowOff>219075</xdr:rowOff>
                  </from>
                  <to>
                    <xdr:col>3</xdr:col>
                    <xdr:colOff>209550</xdr:colOff>
                    <xdr:row>99</xdr:row>
                    <xdr:rowOff>219075</xdr:rowOff>
                  </to>
                </anchor>
              </controlPr>
            </control>
          </mc:Choice>
        </mc:AlternateContent>
        <mc:AlternateContent xmlns:mc="http://schemas.openxmlformats.org/markup-compatibility/2006">
          <mc:Choice Requires="x14">
            <control shapeId="361810" r:id="rId162" name="Check Box 338">
              <controlPr defaultSize="0" autoFill="0" autoLine="0" autoPict="0">
                <anchor moveWithCells="1">
                  <from>
                    <xdr:col>10</xdr:col>
                    <xdr:colOff>1409700</xdr:colOff>
                    <xdr:row>138</xdr:row>
                    <xdr:rowOff>0</xdr:rowOff>
                  </from>
                  <to>
                    <xdr:col>12</xdr:col>
                    <xdr:colOff>142875</xdr:colOff>
                    <xdr:row>139</xdr:row>
                    <xdr:rowOff>19050</xdr:rowOff>
                  </to>
                </anchor>
              </controlPr>
            </control>
          </mc:Choice>
        </mc:AlternateContent>
        <mc:AlternateContent xmlns:mc="http://schemas.openxmlformats.org/markup-compatibility/2006">
          <mc:Choice Requires="x14">
            <control shapeId="361812" r:id="rId163" name="Check Box 340">
              <controlPr defaultSize="0" autoFill="0" autoLine="0" autoPict="0">
                <anchor moveWithCells="1">
                  <from>
                    <xdr:col>10</xdr:col>
                    <xdr:colOff>1409700</xdr:colOff>
                    <xdr:row>114</xdr:row>
                    <xdr:rowOff>9525</xdr:rowOff>
                  </from>
                  <to>
                    <xdr:col>12</xdr:col>
                    <xdr:colOff>114300</xdr:colOff>
                    <xdr:row>114</xdr:row>
                    <xdr:rowOff>209550</xdr:rowOff>
                  </to>
                </anchor>
              </controlPr>
            </control>
          </mc:Choice>
        </mc:AlternateContent>
        <mc:AlternateContent xmlns:mc="http://schemas.openxmlformats.org/markup-compatibility/2006">
          <mc:Choice Requires="x14">
            <control shapeId="361813" r:id="rId164" name="Check Box 341">
              <controlPr defaultSize="0" autoFill="0" autoLine="0" autoPict="0">
                <anchor moveWithCells="1">
                  <from>
                    <xdr:col>17</xdr:col>
                    <xdr:colOff>342900</xdr:colOff>
                    <xdr:row>114</xdr:row>
                    <xdr:rowOff>0</xdr:rowOff>
                  </from>
                  <to>
                    <xdr:col>19</xdr:col>
                    <xdr:colOff>104775</xdr:colOff>
                    <xdr:row>114</xdr:row>
                    <xdr:rowOff>219075</xdr:rowOff>
                  </to>
                </anchor>
              </controlPr>
            </control>
          </mc:Choice>
        </mc:AlternateContent>
        <mc:AlternateContent xmlns:mc="http://schemas.openxmlformats.org/markup-compatibility/2006">
          <mc:Choice Requires="x14">
            <control shapeId="361818" r:id="rId165" name="Option Button 346">
              <controlPr defaultSize="0" autoFill="0" autoLine="0" autoPict="0">
                <anchor moveWithCells="1">
                  <from>
                    <xdr:col>2</xdr:col>
                    <xdr:colOff>57150</xdr:colOff>
                    <xdr:row>162</xdr:row>
                    <xdr:rowOff>9525</xdr:rowOff>
                  </from>
                  <to>
                    <xdr:col>3</xdr:col>
                    <xdr:colOff>114300</xdr:colOff>
                    <xdr:row>163</xdr:row>
                    <xdr:rowOff>9525</xdr:rowOff>
                  </to>
                </anchor>
              </controlPr>
            </control>
          </mc:Choice>
        </mc:AlternateContent>
        <mc:AlternateContent xmlns:mc="http://schemas.openxmlformats.org/markup-compatibility/2006">
          <mc:Choice Requires="x14">
            <control shapeId="361819" r:id="rId166" name="Option Button 347">
              <controlPr defaultSize="0" autoFill="0" autoLine="0" autoPict="0">
                <anchor moveWithCells="1">
                  <from>
                    <xdr:col>2</xdr:col>
                    <xdr:colOff>57150</xdr:colOff>
                    <xdr:row>165</xdr:row>
                    <xdr:rowOff>0</xdr:rowOff>
                  </from>
                  <to>
                    <xdr:col>3</xdr:col>
                    <xdr:colOff>114300</xdr:colOff>
                    <xdr:row>166</xdr:row>
                    <xdr:rowOff>0</xdr:rowOff>
                  </to>
                </anchor>
              </controlPr>
            </control>
          </mc:Choice>
        </mc:AlternateContent>
        <mc:AlternateContent xmlns:mc="http://schemas.openxmlformats.org/markup-compatibility/2006">
          <mc:Choice Requires="x14">
            <control shapeId="361822" r:id="rId167" name="Check Box 350">
              <controlPr defaultSize="0" autoFill="0" autoLine="0" autoPict="0">
                <anchor moveWithCells="1">
                  <from>
                    <xdr:col>2</xdr:col>
                    <xdr:colOff>38100</xdr:colOff>
                    <xdr:row>174</xdr:row>
                    <xdr:rowOff>0</xdr:rowOff>
                  </from>
                  <to>
                    <xdr:col>3</xdr:col>
                    <xdr:colOff>95250</xdr:colOff>
                    <xdr:row>174</xdr:row>
                    <xdr:rowOff>219075</xdr:rowOff>
                  </to>
                </anchor>
              </controlPr>
            </control>
          </mc:Choice>
        </mc:AlternateContent>
        <mc:AlternateContent xmlns:mc="http://schemas.openxmlformats.org/markup-compatibility/2006">
          <mc:Choice Requires="x14">
            <control shapeId="361824" r:id="rId168" name="Check Box 352">
              <controlPr defaultSize="0" autoFill="0" autoLine="0" autoPict="0">
                <anchor moveWithCells="1">
                  <from>
                    <xdr:col>2</xdr:col>
                    <xdr:colOff>38100</xdr:colOff>
                    <xdr:row>182</xdr:row>
                    <xdr:rowOff>0</xdr:rowOff>
                  </from>
                  <to>
                    <xdr:col>3</xdr:col>
                    <xdr:colOff>95250</xdr:colOff>
                    <xdr:row>182</xdr:row>
                    <xdr:rowOff>219075</xdr:rowOff>
                  </to>
                </anchor>
              </controlPr>
            </control>
          </mc:Choice>
        </mc:AlternateContent>
        <mc:AlternateContent xmlns:mc="http://schemas.openxmlformats.org/markup-compatibility/2006">
          <mc:Choice Requires="x14">
            <control shapeId="361825" r:id="rId169" name="Check Box 353">
              <controlPr locked="0" defaultSize="0" autoFill="0" autoLine="0" autoPict="0">
                <anchor moveWithCells="1">
                  <from>
                    <xdr:col>2</xdr:col>
                    <xdr:colOff>47625</xdr:colOff>
                    <xdr:row>526</xdr:row>
                    <xdr:rowOff>9525</xdr:rowOff>
                  </from>
                  <to>
                    <xdr:col>3</xdr:col>
                    <xdr:colOff>66675</xdr:colOff>
                    <xdr:row>527</xdr:row>
                    <xdr:rowOff>9525</xdr:rowOff>
                  </to>
                </anchor>
              </controlPr>
            </control>
          </mc:Choice>
        </mc:AlternateContent>
        <mc:AlternateContent xmlns:mc="http://schemas.openxmlformats.org/markup-compatibility/2006">
          <mc:Choice Requires="x14">
            <control shapeId="361826" r:id="rId170" name="Check Box 354">
              <controlPr defaultSize="0" autoFill="0" autoLine="0" autoPict="0">
                <anchor moveWithCells="1">
                  <from>
                    <xdr:col>2</xdr:col>
                    <xdr:colOff>47625</xdr:colOff>
                    <xdr:row>527</xdr:row>
                    <xdr:rowOff>9525</xdr:rowOff>
                  </from>
                  <to>
                    <xdr:col>3</xdr:col>
                    <xdr:colOff>66675</xdr:colOff>
                    <xdr:row>528</xdr:row>
                    <xdr:rowOff>9525</xdr:rowOff>
                  </to>
                </anchor>
              </controlPr>
            </control>
          </mc:Choice>
        </mc:AlternateContent>
        <mc:AlternateContent xmlns:mc="http://schemas.openxmlformats.org/markup-compatibility/2006">
          <mc:Choice Requires="x14">
            <control shapeId="361827" r:id="rId171" name="Check Box 355">
              <controlPr defaultSize="0" autoFill="0" autoLine="0" autoPict="0">
                <anchor moveWithCells="1">
                  <from>
                    <xdr:col>2</xdr:col>
                    <xdr:colOff>38100</xdr:colOff>
                    <xdr:row>176</xdr:row>
                    <xdr:rowOff>0</xdr:rowOff>
                  </from>
                  <to>
                    <xdr:col>3</xdr:col>
                    <xdr:colOff>95250</xdr:colOff>
                    <xdr:row>176</xdr:row>
                    <xdr:rowOff>219075</xdr:rowOff>
                  </to>
                </anchor>
              </controlPr>
            </control>
          </mc:Choice>
        </mc:AlternateContent>
        <mc:AlternateContent xmlns:mc="http://schemas.openxmlformats.org/markup-compatibility/2006">
          <mc:Choice Requires="x14">
            <control shapeId="361833" r:id="rId172" name="Check Box 361">
              <controlPr defaultSize="0" autoFill="0" autoLine="0" autoPict="0">
                <anchor moveWithCells="1">
                  <from>
                    <xdr:col>2</xdr:col>
                    <xdr:colOff>28575</xdr:colOff>
                    <xdr:row>445</xdr:row>
                    <xdr:rowOff>0</xdr:rowOff>
                  </from>
                  <to>
                    <xdr:col>3</xdr:col>
                    <xdr:colOff>85725</xdr:colOff>
                    <xdr:row>446</xdr:row>
                    <xdr:rowOff>19050</xdr:rowOff>
                  </to>
                </anchor>
              </controlPr>
            </control>
          </mc:Choice>
        </mc:AlternateContent>
        <mc:AlternateContent xmlns:mc="http://schemas.openxmlformats.org/markup-compatibility/2006">
          <mc:Choice Requires="x14">
            <control shapeId="361834" r:id="rId173" name="Check Box 362">
              <controlPr defaultSize="0" autoFill="0" autoLine="0" autoPict="0">
                <anchor moveWithCells="1">
                  <from>
                    <xdr:col>2</xdr:col>
                    <xdr:colOff>47625</xdr:colOff>
                    <xdr:row>535</xdr:row>
                    <xdr:rowOff>28575</xdr:rowOff>
                  </from>
                  <to>
                    <xdr:col>3</xdr:col>
                    <xdr:colOff>85725</xdr:colOff>
                    <xdr:row>536</xdr:row>
                    <xdr:rowOff>0</xdr:rowOff>
                  </to>
                </anchor>
              </controlPr>
            </control>
          </mc:Choice>
        </mc:AlternateContent>
        <mc:AlternateContent xmlns:mc="http://schemas.openxmlformats.org/markup-compatibility/2006">
          <mc:Choice Requires="x14">
            <control shapeId="361850" r:id="rId174" name="Check Box 378">
              <controlPr defaultSize="0" autoFill="0" autoLine="0" autoPict="0">
                <anchor moveWithCells="1">
                  <from>
                    <xdr:col>11</xdr:col>
                    <xdr:colOff>200025</xdr:colOff>
                    <xdr:row>444</xdr:row>
                    <xdr:rowOff>104775</xdr:rowOff>
                  </from>
                  <to>
                    <xdr:col>13</xdr:col>
                    <xdr:colOff>66675</xdr:colOff>
                    <xdr:row>446</xdr:row>
                    <xdr:rowOff>38100</xdr:rowOff>
                  </to>
                </anchor>
              </controlPr>
            </control>
          </mc:Choice>
        </mc:AlternateContent>
        <mc:AlternateContent xmlns:mc="http://schemas.openxmlformats.org/markup-compatibility/2006">
          <mc:Choice Requires="x14">
            <control shapeId="361851" r:id="rId175" name="Check Box 379">
              <controlPr defaultSize="0" autoFill="0" autoLine="0" autoPict="0">
                <anchor moveWithCells="1">
                  <from>
                    <xdr:col>11</xdr:col>
                    <xdr:colOff>180975</xdr:colOff>
                    <xdr:row>462</xdr:row>
                    <xdr:rowOff>9525</xdr:rowOff>
                  </from>
                  <to>
                    <xdr:col>13</xdr:col>
                    <xdr:colOff>47625</xdr:colOff>
                    <xdr:row>462</xdr:row>
                    <xdr:rowOff>219075</xdr:rowOff>
                  </to>
                </anchor>
              </controlPr>
            </control>
          </mc:Choice>
        </mc:AlternateContent>
        <mc:AlternateContent xmlns:mc="http://schemas.openxmlformats.org/markup-compatibility/2006">
          <mc:Choice Requires="x14">
            <control shapeId="361852" r:id="rId176" name="Check Box 380">
              <controlPr defaultSize="0" autoFill="0" autoLine="0" autoPict="0">
                <anchor moveWithCells="1">
                  <from>
                    <xdr:col>11</xdr:col>
                    <xdr:colOff>180975</xdr:colOff>
                    <xdr:row>463</xdr:row>
                    <xdr:rowOff>0</xdr:rowOff>
                  </from>
                  <to>
                    <xdr:col>13</xdr:col>
                    <xdr:colOff>47625</xdr:colOff>
                    <xdr:row>464</xdr:row>
                    <xdr:rowOff>19050</xdr:rowOff>
                  </to>
                </anchor>
              </controlPr>
            </control>
          </mc:Choice>
        </mc:AlternateContent>
        <mc:AlternateContent xmlns:mc="http://schemas.openxmlformats.org/markup-compatibility/2006">
          <mc:Choice Requires="x14">
            <control shapeId="361853" r:id="rId177" name="Check Box 381">
              <controlPr defaultSize="0" autoFill="0" autoLine="0" autoPict="0">
                <anchor moveWithCells="1">
                  <from>
                    <xdr:col>11</xdr:col>
                    <xdr:colOff>180975</xdr:colOff>
                    <xdr:row>464</xdr:row>
                    <xdr:rowOff>0</xdr:rowOff>
                  </from>
                  <to>
                    <xdr:col>13</xdr:col>
                    <xdr:colOff>47625</xdr:colOff>
                    <xdr:row>465</xdr:row>
                    <xdr:rowOff>19050</xdr:rowOff>
                  </to>
                </anchor>
              </controlPr>
            </control>
          </mc:Choice>
        </mc:AlternateContent>
        <mc:AlternateContent xmlns:mc="http://schemas.openxmlformats.org/markup-compatibility/2006">
          <mc:Choice Requires="x14">
            <control shapeId="361854" r:id="rId178" name="Check Box 382">
              <controlPr defaultSize="0" autoFill="0" autoLine="0" autoPict="0">
                <anchor moveWithCells="1">
                  <from>
                    <xdr:col>11</xdr:col>
                    <xdr:colOff>180975</xdr:colOff>
                    <xdr:row>465</xdr:row>
                    <xdr:rowOff>0</xdr:rowOff>
                  </from>
                  <to>
                    <xdr:col>13</xdr:col>
                    <xdr:colOff>47625</xdr:colOff>
                    <xdr:row>466</xdr:row>
                    <xdr:rowOff>19050</xdr:rowOff>
                  </to>
                </anchor>
              </controlPr>
            </control>
          </mc:Choice>
        </mc:AlternateContent>
        <mc:AlternateContent xmlns:mc="http://schemas.openxmlformats.org/markup-compatibility/2006">
          <mc:Choice Requires="x14">
            <control shapeId="361855" r:id="rId179" name="Check Box 383">
              <controlPr defaultSize="0" autoFill="0" autoLine="0" autoPict="0">
                <anchor moveWithCells="1">
                  <from>
                    <xdr:col>2</xdr:col>
                    <xdr:colOff>28575</xdr:colOff>
                    <xdr:row>462</xdr:row>
                    <xdr:rowOff>9525</xdr:rowOff>
                  </from>
                  <to>
                    <xdr:col>3</xdr:col>
                    <xdr:colOff>85725</xdr:colOff>
                    <xdr:row>463</xdr:row>
                    <xdr:rowOff>0</xdr:rowOff>
                  </to>
                </anchor>
              </controlPr>
            </control>
          </mc:Choice>
        </mc:AlternateContent>
        <mc:AlternateContent xmlns:mc="http://schemas.openxmlformats.org/markup-compatibility/2006">
          <mc:Choice Requires="x14">
            <control shapeId="361856" r:id="rId180" name="Check Box 384">
              <controlPr defaultSize="0" autoFill="0" autoLine="0" autoPict="0">
                <anchor moveWithCells="1">
                  <from>
                    <xdr:col>2</xdr:col>
                    <xdr:colOff>28575</xdr:colOff>
                    <xdr:row>464</xdr:row>
                    <xdr:rowOff>9525</xdr:rowOff>
                  </from>
                  <to>
                    <xdr:col>3</xdr:col>
                    <xdr:colOff>85725</xdr:colOff>
                    <xdr:row>465</xdr:row>
                    <xdr:rowOff>0</xdr:rowOff>
                  </to>
                </anchor>
              </controlPr>
            </control>
          </mc:Choice>
        </mc:AlternateContent>
        <mc:AlternateContent xmlns:mc="http://schemas.openxmlformats.org/markup-compatibility/2006">
          <mc:Choice Requires="x14">
            <control shapeId="361857" r:id="rId181" name="Check Box 385">
              <controlPr defaultSize="0" autoFill="0" autoLine="0" autoPict="0">
                <anchor moveWithCells="1">
                  <from>
                    <xdr:col>2</xdr:col>
                    <xdr:colOff>28575</xdr:colOff>
                    <xdr:row>463</xdr:row>
                    <xdr:rowOff>9525</xdr:rowOff>
                  </from>
                  <to>
                    <xdr:col>3</xdr:col>
                    <xdr:colOff>85725</xdr:colOff>
                    <xdr:row>464</xdr:row>
                    <xdr:rowOff>0</xdr:rowOff>
                  </to>
                </anchor>
              </controlPr>
            </control>
          </mc:Choice>
        </mc:AlternateContent>
        <mc:AlternateContent xmlns:mc="http://schemas.openxmlformats.org/markup-compatibility/2006">
          <mc:Choice Requires="x14">
            <control shapeId="361858" r:id="rId182" name="Check Box 386">
              <controlPr defaultSize="0" autoFill="0" autoLine="0" autoPict="0">
                <anchor moveWithCells="1">
                  <from>
                    <xdr:col>2</xdr:col>
                    <xdr:colOff>38100</xdr:colOff>
                    <xdr:row>465</xdr:row>
                    <xdr:rowOff>0</xdr:rowOff>
                  </from>
                  <to>
                    <xdr:col>3</xdr:col>
                    <xdr:colOff>95250</xdr:colOff>
                    <xdr:row>465</xdr:row>
                    <xdr:rowOff>238125</xdr:rowOff>
                  </to>
                </anchor>
              </controlPr>
            </control>
          </mc:Choice>
        </mc:AlternateContent>
        <mc:AlternateContent xmlns:mc="http://schemas.openxmlformats.org/markup-compatibility/2006">
          <mc:Choice Requires="x14">
            <control shapeId="361859" r:id="rId183" name="Option Button 387">
              <controlPr defaultSize="0" autoFill="0" autoLine="0" autoPict="0">
                <anchor moveWithCells="1">
                  <from>
                    <xdr:col>9</xdr:col>
                    <xdr:colOff>57150</xdr:colOff>
                    <xdr:row>462</xdr:row>
                    <xdr:rowOff>28575</xdr:rowOff>
                  </from>
                  <to>
                    <xdr:col>10</xdr:col>
                    <xdr:colOff>771525</xdr:colOff>
                    <xdr:row>462</xdr:row>
                    <xdr:rowOff>209550</xdr:rowOff>
                  </to>
                </anchor>
              </controlPr>
            </control>
          </mc:Choice>
        </mc:AlternateContent>
        <mc:AlternateContent xmlns:mc="http://schemas.openxmlformats.org/markup-compatibility/2006">
          <mc:Choice Requires="x14">
            <control shapeId="361860" r:id="rId184" name="Option Button 388">
              <controlPr defaultSize="0" autoFill="0" autoLine="0" autoPict="0">
                <anchor moveWithCells="1">
                  <from>
                    <xdr:col>10</xdr:col>
                    <xdr:colOff>847725</xdr:colOff>
                    <xdr:row>464</xdr:row>
                    <xdr:rowOff>38100</xdr:rowOff>
                  </from>
                  <to>
                    <xdr:col>10</xdr:col>
                    <xdr:colOff>1343025</xdr:colOff>
                    <xdr:row>464</xdr:row>
                    <xdr:rowOff>228600</xdr:rowOff>
                  </to>
                </anchor>
              </controlPr>
            </control>
          </mc:Choice>
        </mc:AlternateContent>
        <mc:AlternateContent xmlns:mc="http://schemas.openxmlformats.org/markup-compatibility/2006">
          <mc:Choice Requires="x14">
            <control shapeId="361861" r:id="rId185" name="Option Button 389">
              <controlPr defaultSize="0" autoFill="0" autoLine="0" autoPict="0">
                <anchor moveWithCells="1">
                  <from>
                    <xdr:col>6</xdr:col>
                    <xdr:colOff>228600</xdr:colOff>
                    <xdr:row>462</xdr:row>
                    <xdr:rowOff>19050</xdr:rowOff>
                  </from>
                  <to>
                    <xdr:col>9</xdr:col>
                    <xdr:colOff>19050</xdr:colOff>
                    <xdr:row>462</xdr:row>
                    <xdr:rowOff>228600</xdr:rowOff>
                  </to>
                </anchor>
              </controlPr>
            </control>
          </mc:Choice>
        </mc:AlternateContent>
        <mc:AlternateContent xmlns:mc="http://schemas.openxmlformats.org/markup-compatibility/2006">
          <mc:Choice Requires="x14">
            <control shapeId="361862" r:id="rId186" name="Group Box 390">
              <controlPr defaultSize="0" print="0" autoFill="0" autoPict="0">
                <anchor moveWithCells="1">
                  <from>
                    <xdr:col>1</xdr:col>
                    <xdr:colOff>85725</xdr:colOff>
                    <xdr:row>465</xdr:row>
                    <xdr:rowOff>0</xdr:rowOff>
                  </from>
                  <to>
                    <xdr:col>19</xdr:col>
                    <xdr:colOff>247650</xdr:colOff>
                    <xdr:row>466</xdr:row>
                    <xdr:rowOff>0</xdr:rowOff>
                  </to>
                </anchor>
              </controlPr>
            </control>
          </mc:Choice>
        </mc:AlternateContent>
        <mc:AlternateContent xmlns:mc="http://schemas.openxmlformats.org/markup-compatibility/2006">
          <mc:Choice Requires="x14">
            <control shapeId="361863" r:id="rId187" name="Option Button 391">
              <controlPr defaultSize="0" autoFill="0" autoLine="0" autoPict="0">
                <anchor moveWithCells="1">
                  <from>
                    <xdr:col>9</xdr:col>
                    <xdr:colOff>57150</xdr:colOff>
                    <xdr:row>464</xdr:row>
                    <xdr:rowOff>38100</xdr:rowOff>
                  </from>
                  <to>
                    <xdr:col>10</xdr:col>
                    <xdr:colOff>771525</xdr:colOff>
                    <xdr:row>464</xdr:row>
                    <xdr:rowOff>228600</xdr:rowOff>
                  </to>
                </anchor>
              </controlPr>
            </control>
          </mc:Choice>
        </mc:AlternateContent>
        <mc:AlternateContent xmlns:mc="http://schemas.openxmlformats.org/markup-compatibility/2006">
          <mc:Choice Requires="x14">
            <control shapeId="361864" r:id="rId188" name="Option Button 392">
              <controlPr defaultSize="0" autoFill="0" autoLine="0" autoPict="0">
                <anchor moveWithCells="1">
                  <from>
                    <xdr:col>10</xdr:col>
                    <xdr:colOff>819150</xdr:colOff>
                    <xdr:row>462</xdr:row>
                    <xdr:rowOff>19050</xdr:rowOff>
                  </from>
                  <to>
                    <xdr:col>10</xdr:col>
                    <xdr:colOff>1314450</xdr:colOff>
                    <xdr:row>462</xdr:row>
                    <xdr:rowOff>200025</xdr:rowOff>
                  </to>
                </anchor>
              </controlPr>
            </control>
          </mc:Choice>
        </mc:AlternateContent>
        <mc:AlternateContent xmlns:mc="http://schemas.openxmlformats.org/markup-compatibility/2006">
          <mc:Choice Requires="x14">
            <control shapeId="361865" r:id="rId189" name="Option Button 393">
              <controlPr defaultSize="0" autoFill="0" autoLine="0" autoPict="0">
                <anchor moveWithCells="1">
                  <from>
                    <xdr:col>6</xdr:col>
                    <xdr:colOff>209550</xdr:colOff>
                    <xdr:row>464</xdr:row>
                    <xdr:rowOff>28575</xdr:rowOff>
                  </from>
                  <to>
                    <xdr:col>8</xdr:col>
                    <xdr:colOff>276225</xdr:colOff>
                    <xdr:row>464</xdr:row>
                    <xdr:rowOff>219075</xdr:rowOff>
                  </to>
                </anchor>
              </controlPr>
            </control>
          </mc:Choice>
        </mc:AlternateContent>
        <mc:AlternateContent xmlns:mc="http://schemas.openxmlformats.org/markup-compatibility/2006">
          <mc:Choice Requires="x14">
            <control shapeId="361866" r:id="rId190" name="Group Box 394">
              <controlPr defaultSize="0" print="0" autoFill="0" autoPict="0">
                <anchor moveWithCells="1">
                  <from>
                    <xdr:col>2</xdr:col>
                    <xdr:colOff>9525</xdr:colOff>
                    <xdr:row>464</xdr:row>
                    <xdr:rowOff>9525</xdr:rowOff>
                  </from>
                  <to>
                    <xdr:col>19</xdr:col>
                    <xdr:colOff>266700</xdr:colOff>
                    <xdr:row>465</xdr:row>
                    <xdr:rowOff>9525</xdr:rowOff>
                  </to>
                </anchor>
              </controlPr>
            </control>
          </mc:Choice>
        </mc:AlternateContent>
        <mc:AlternateContent xmlns:mc="http://schemas.openxmlformats.org/markup-compatibility/2006">
          <mc:Choice Requires="x14">
            <control shapeId="361867" r:id="rId191" name="Option Button 395">
              <controlPr defaultSize="0" autoFill="0" autoLine="0" autoPict="0">
                <anchor moveWithCells="1">
                  <from>
                    <xdr:col>9</xdr:col>
                    <xdr:colOff>57150</xdr:colOff>
                    <xdr:row>463</xdr:row>
                    <xdr:rowOff>19050</xdr:rowOff>
                  </from>
                  <to>
                    <xdr:col>10</xdr:col>
                    <xdr:colOff>771525</xdr:colOff>
                    <xdr:row>463</xdr:row>
                    <xdr:rowOff>228600</xdr:rowOff>
                  </to>
                </anchor>
              </controlPr>
            </control>
          </mc:Choice>
        </mc:AlternateContent>
        <mc:AlternateContent xmlns:mc="http://schemas.openxmlformats.org/markup-compatibility/2006">
          <mc:Choice Requires="x14">
            <control shapeId="361868" r:id="rId192" name="Option Button 396">
              <controlPr defaultSize="0" autoFill="0" autoLine="0" autoPict="0">
                <anchor moveWithCells="1">
                  <from>
                    <xdr:col>10</xdr:col>
                    <xdr:colOff>828675</xdr:colOff>
                    <xdr:row>463</xdr:row>
                    <xdr:rowOff>28575</xdr:rowOff>
                  </from>
                  <to>
                    <xdr:col>10</xdr:col>
                    <xdr:colOff>1333500</xdr:colOff>
                    <xdr:row>463</xdr:row>
                    <xdr:rowOff>219075</xdr:rowOff>
                  </to>
                </anchor>
              </controlPr>
            </control>
          </mc:Choice>
        </mc:AlternateContent>
        <mc:AlternateContent xmlns:mc="http://schemas.openxmlformats.org/markup-compatibility/2006">
          <mc:Choice Requires="x14">
            <control shapeId="361869" r:id="rId193" name="Option Button 397">
              <controlPr defaultSize="0" autoFill="0" autoLine="0" autoPict="0">
                <anchor moveWithCells="1">
                  <from>
                    <xdr:col>6</xdr:col>
                    <xdr:colOff>209550</xdr:colOff>
                    <xdr:row>463</xdr:row>
                    <xdr:rowOff>19050</xdr:rowOff>
                  </from>
                  <to>
                    <xdr:col>9</xdr:col>
                    <xdr:colOff>19050</xdr:colOff>
                    <xdr:row>463</xdr:row>
                    <xdr:rowOff>209550</xdr:rowOff>
                  </to>
                </anchor>
              </controlPr>
            </control>
          </mc:Choice>
        </mc:AlternateContent>
        <mc:AlternateContent xmlns:mc="http://schemas.openxmlformats.org/markup-compatibility/2006">
          <mc:Choice Requires="x14">
            <control shapeId="361870" r:id="rId194" name="Option Button 398">
              <controlPr defaultSize="0" autoFill="0" autoLine="0" autoPict="0">
                <anchor moveWithCells="1">
                  <from>
                    <xdr:col>9</xdr:col>
                    <xdr:colOff>57150</xdr:colOff>
                    <xdr:row>465</xdr:row>
                    <xdr:rowOff>38100</xdr:rowOff>
                  </from>
                  <to>
                    <xdr:col>10</xdr:col>
                    <xdr:colOff>771525</xdr:colOff>
                    <xdr:row>465</xdr:row>
                    <xdr:rowOff>228600</xdr:rowOff>
                  </to>
                </anchor>
              </controlPr>
            </control>
          </mc:Choice>
        </mc:AlternateContent>
        <mc:AlternateContent xmlns:mc="http://schemas.openxmlformats.org/markup-compatibility/2006">
          <mc:Choice Requires="x14">
            <control shapeId="361871" r:id="rId195" name="Option Button 399">
              <controlPr defaultSize="0" autoFill="0" autoLine="0" autoPict="0">
                <anchor moveWithCells="1">
                  <from>
                    <xdr:col>10</xdr:col>
                    <xdr:colOff>819150</xdr:colOff>
                    <xdr:row>465</xdr:row>
                    <xdr:rowOff>47625</xdr:rowOff>
                  </from>
                  <to>
                    <xdr:col>10</xdr:col>
                    <xdr:colOff>1333500</xdr:colOff>
                    <xdr:row>465</xdr:row>
                    <xdr:rowOff>219075</xdr:rowOff>
                  </to>
                </anchor>
              </controlPr>
            </control>
          </mc:Choice>
        </mc:AlternateContent>
        <mc:AlternateContent xmlns:mc="http://schemas.openxmlformats.org/markup-compatibility/2006">
          <mc:Choice Requires="x14">
            <control shapeId="361872" r:id="rId196" name="Option Button 400">
              <controlPr defaultSize="0" autoFill="0" autoLine="0" autoPict="0">
                <anchor moveWithCells="1">
                  <from>
                    <xdr:col>6</xdr:col>
                    <xdr:colOff>219075</xdr:colOff>
                    <xdr:row>465</xdr:row>
                    <xdr:rowOff>38100</xdr:rowOff>
                  </from>
                  <to>
                    <xdr:col>8</xdr:col>
                    <xdr:colOff>276225</xdr:colOff>
                    <xdr:row>465</xdr:row>
                    <xdr:rowOff>219075</xdr:rowOff>
                  </to>
                </anchor>
              </controlPr>
            </control>
          </mc:Choice>
        </mc:AlternateContent>
        <mc:AlternateContent xmlns:mc="http://schemas.openxmlformats.org/markup-compatibility/2006">
          <mc:Choice Requires="x14">
            <control shapeId="361873" r:id="rId197" name="Check Box 401">
              <controlPr defaultSize="0" autoFill="0" autoLine="0" autoPict="0">
                <anchor moveWithCells="1">
                  <from>
                    <xdr:col>2</xdr:col>
                    <xdr:colOff>28575</xdr:colOff>
                    <xdr:row>450</xdr:row>
                    <xdr:rowOff>9525</xdr:rowOff>
                  </from>
                  <to>
                    <xdr:col>3</xdr:col>
                    <xdr:colOff>85725</xdr:colOff>
                    <xdr:row>451</xdr:row>
                    <xdr:rowOff>19050</xdr:rowOff>
                  </to>
                </anchor>
              </controlPr>
            </control>
          </mc:Choice>
        </mc:AlternateContent>
        <mc:AlternateContent xmlns:mc="http://schemas.openxmlformats.org/markup-compatibility/2006">
          <mc:Choice Requires="x14">
            <control shapeId="361874" r:id="rId198" name="Check Box 402">
              <controlPr defaultSize="0" autoFill="0" autoLine="0" autoPict="0">
                <anchor moveWithCells="1">
                  <from>
                    <xdr:col>2</xdr:col>
                    <xdr:colOff>28575</xdr:colOff>
                    <xdr:row>452</xdr:row>
                    <xdr:rowOff>9525</xdr:rowOff>
                  </from>
                  <to>
                    <xdr:col>3</xdr:col>
                    <xdr:colOff>85725</xdr:colOff>
                    <xdr:row>453</xdr:row>
                    <xdr:rowOff>19050</xdr:rowOff>
                  </to>
                </anchor>
              </controlPr>
            </control>
          </mc:Choice>
        </mc:AlternateContent>
        <mc:AlternateContent xmlns:mc="http://schemas.openxmlformats.org/markup-compatibility/2006">
          <mc:Choice Requires="x14">
            <control shapeId="361875" r:id="rId199" name="Check Box 403">
              <controlPr defaultSize="0" autoFill="0" autoLine="0" autoPict="0">
                <anchor moveWithCells="1">
                  <from>
                    <xdr:col>2</xdr:col>
                    <xdr:colOff>28575</xdr:colOff>
                    <xdr:row>454</xdr:row>
                    <xdr:rowOff>9525</xdr:rowOff>
                  </from>
                  <to>
                    <xdr:col>3</xdr:col>
                    <xdr:colOff>85725</xdr:colOff>
                    <xdr:row>455</xdr:row>
                    <xdr:rowOff>19050</xdr:rowOff>
                  </to>
                </anchor>
              </controlPr>
            </control>
          </mc:Choice>
        </mc:AlternateContent>
        <mc:AlternateContent xmlns:mc="http://schemas.openxmlformats.org/markup-compatibility/2006">
          <mc:Choice Requires="x14">
            <control shapeId="361876" r:id="rId200" name="Check Box 404">
              <controlPr defaultSize="0" autoFill="0" autoLine="0" autoPict="0">
                <anchor moveWithCells="1">
                  <from>
                    <xdr:col>2</xdr:col>
                    <xdr:colOff>28575</xdr:colOff>
                    <xdr:row>451</xdr:row>
                    <xdr:rowOff>9525</xdr:rowOff>
                  </from>
                  <to>
                    <xdr:col>3</xdr:col>
                    <xdr:colOff>85725</xdr:colOff>
                    <xdr:row>452</xdr:row>
                    <xdr:rowOff>19050</xdr:rowOff>
                  </to>
                </anchor>
              </controlPr>
            </control>
          </mc:Choice>
        </mc:AlternateContent>
        <mc:AlternateContent xmlns:mc="http://schemas.openxmlformats.org/markup-compatibility/2006">
          <mc:Choice Requires="x14">
            <control shapeId="361877" r:id="rId201" name="Check Box 405">
              <controlPr defaultSize="0" autoFill="0" autoLine="0" autoPict="0">
                <anchor moveWithCells="1">
                  <from>
                    <xdr:col>2</xdr:col>
                    <xdr:colOff>28575</xdr:colOff>
                    <xdr:row>453</xdr:row>
                    <xdr:rowOff>9525</xdr:rowOff>
                  </from>
                  <to>
                    <xdr:col>3</xdr:col>
                    <xdr:colOff>85725</xdr:colOff>
                    <xdr:row>454</xdr:row>
                    <xdr:rowOff>19050</xdr:rowOff>
                  </to>
                </anchor>
              </controlPr>
            </control>
          </mc:Choice>
        </mc:AlternateContent>
        <mc:AlternateContent xmlns:mc="http://schemas.openxmlformats.org/markup-compatibility/2006">
          <mc:Choice Requires="x14">
            <control shapeId="361878" r:id="rId202" name="Check Box 406">
              <controlPr defaultSize="0" autoFill="0" autoLine="0" autoPict="0">
                <anchor moveWithCells="1">
                  <from>
                    <xdr:col>2</xdr:col>
                    <xdr:colOff>28575</xdr:colOff>
                    <xdr:row>455</xdr:row>
                    <xdr:rowOff>9525</xdr:rowOff>
                  </from>
                  <to>
                    <xdr:col>3</xdr:col>
                    <xdr:colOff>85725</xdr:colOff>
                    <xdr:row>456</xdr:row>
                    <xdr:rowOff>19050</xdr:rowOff>
                  </to>
                </anchor>
              </controlPr>
            </control>
          </mc:Choice>
        </mc:AlternateContent>
        <mc:AlternateContent xmlns:mc="http://schemas.openxmlformats.org/markup-compatibility/2006">
          <mc:Choice Requires="x14">
            <control shapeId="361882" r:id="rId203" name="Group Box 410">
              <controlPr defaultSize="0" print="0" autoFill="0" autoPict="0">
                <anchor moveWithCells="1">
                  <from>
                    <xdr:col>2</xdr:col>
                    <xdr:colOff>0</xdr:colOff>
                    <xdr:row>462</xdr:row>
                    <xdr:rowOff>0</xdr:rowOff>
                  </from>
                  <to>
                    <xdr:col>19</xdr:col>
                    <xdr:colOff>257175</xdr:colOff>
                    <xdr:row>463</xdr:row>
                    <xdr:rowOff>0</xdr:rowOff>
                  </to>
                </anchor>
              </controlPr>
            </control>
          </mc:Choice>
        </mc:AlternateContent>
        <mc:AlternateContent xmlns:mc="http://schemas.openxmlformats.org/markup-compatibility/2006">
          <mc:Choice Requires="x14">
            <control shapeId="361883" r:id="rId204" name="Group Box 411">
              <controlPr defaultSize="0" print="0" autoFill="0" autoPict="0">
                <anchor moveWithCells="1">
                  <from>
                    <xdr:col>1</xdr:col>
                    <xdr:colOff>95250</xdr:colOff>
                    <xdr:row>463</xdr:row>
                    <xdr:rowOff>0</xdr:rowOff>
                  </from>
                  <to>
                    <xdr:col>19</xdr:col>
                    <xdr:colOff>257175</xdr:colOff>
                    <xdr:row>464</xdr:row>
                    <xdr:rowOff>0</xdr:rowOff>
                  </to>
                </anchor>
              </controlPr>
            </control>
          </mc:Choice>
        </mc:AlternateContent>
        <mc:AlternateContent xmlns:mc="http://schemas.openxmlformats.org/markup-compatibility/2006">
          <mc:Choice Requires="x14">
            <control shapeId="361911" r:id="rId205" name="Option Button 439">
              <controlPr defaultSize="0" autoFill="0" autoLine="0" autoPict="0">
                <anchor moveWithCells="1" sizeWithCells="1">
                  <from>
                    <xdr:col>3</xdr:col>
                    <xdr:colOff>133350</xdr:colOff>
                    <xdr:row>486</xdr:row>
                    <xdr:rowOff>28575</xdr:rowOff>
                  </from>
                  <to>
                    <xdr:col>3</xdr:col>
                    <xdr:colOff>428625</xdr:colOff>
                    <xdr:row>486</xdr:row>
                    <xdr:rowOff>171450</xdr:rowOff>
                  </to>
                </anchor>
              </controlPr>
            </control>
          </mc:Choice>
        </mc:AlternateContent>
        <mc:AlternateContent xmlns:mc="http://schemas.openxmlformats.org/markup-compatibility/2006">
          <mc:Choice Requires="x14">
            <control shapeId="361912" r:id="rId206" name="Option Button 440">
              <controlPr defaultSize="0" autoFill="0" autoLine="0" autoPict="0">
                <anchor moveWithCells="1" sizeWithCells="1">
                  <from>
                    <xdr:col>3</xdr:col>
                    <xdr:colOff>400050</xdr:colOff>
                    <xdr:row>486</xdr:row>
                    <xdr:rowOff>28575</xdr:rowOff>
                  </from>
                  <to>
                    <xdr:col>3</xdr:col>
                    <xdr:colOff>695325</xdr:colOff>
                    <xdr:row>486</xdr:row>
                    <xdr:rowOff>171450</xdr:rowOff>
                  </to>
                </anchor>
              </controlPr>
            </control>
          </mc:Choice>
        </mc:AlternateContent>
        <mc:AlternateContent xmlns:mc="http://schemas.openxmlformats.org/markup-compatibility/2006">
          <mc:Choice Requires="x14">
            <control shapeId="361913" r:id="rId207" name="Option Button 441">
              <controlPr defaultSize="0" autoFill="0" autoLine="0" autoPict="0">
                <anchor moveWithCells="1" sizeWithCells="1">
                  <from>
                    <xdr:col>3</xdr:col>
                    <xdr:colOff>695325</xdr:colOff>
                    <xdr:row>486</xdr:row>
                    <xdr:rowOff>28575</xdr:rowOff>
                  </from>
                  <to>
                    <xdr:col>3</xdr:col>
                    <xdr:colOff>990600</xdr:colOff>
                    <xdr:row>486</xdr:row>
                    <xdr:rowOff>171450</xdr:rowOff>
                  </to>
                </anchor>
              </controlPr>
            </control>
          </mc:Choice>
        </mc:AlternateContent>
        <mc:AlternateContent xmlns:mc="http://schemas.openxmlformats.org/markup-compatibility/2006">
          <mc:Choice Requires="x14">
            <control shapeId="361914" r:id="rId208" name="Option Button 442">
              <controlPr defaultSize="0" autoFill="0" autoLine="0" autoPict="0">
                <anchor moveWithCells="1" sizeWithCells="1">
                  <from>
                    <xdr:col>3</xdr:col>
                    <xdr:colOff>990600</xdr:colOff>
                    <xdr:row>486</xdr:row>
                    <xdr:rowOff>38100</xdr:rowOff>
                  </from>
                  <to>
                    <xdr:col>5</xdr:col>
                    <xdr:colOff>19050</xdr:colOff>
                    <xdr:row>486</xdr:row>
                    <xdr:rowOff>171450</xdr:rowOff>
                  </to>
                </anchor>
              </controlPr>
            </control>
          </mc:Choice>
        </mc:AlternateContent>
        <mc:AlternateContent xmlns:mc="http://schemas.openxmlformats.org/markup-compatibility/2006">
          <mc:Choice Requires="x14">
            <control shapeId="361915" r:id="rId209" name="Option Button 443">
              <controlPr defaultSize="0" autoFill="0" autoLine="0" autoPict="0">
                <anchor moveWithCells="1" sizeWithCells="1">
                  <from>
                    <xdr:col>5</xdr:col>
                    <xdr:colOff>19050</xdr:colOff>
                    <xdr:row>486</xdr:row>
                    <xdr:rowOff>38100</xdr:rowOff>
                  </from>
                  <to>
                    <xdr:col>5</xdr:col>
                    <xdr:colOff>314325</xdr:colOff>
                    <xdr:row>486</xdr:row>
                    <xdr:rowOff>171450</xdr:rowOff>
                  </to>
                </anchor>
              </controlPr>
            </control>
          </mc:Choice>
        </mc:AlternateContent>
        <mc:AlternateContent xmlns:mc="http://schemas.openxmlformats.org/markup-compatibility/2006">
          <mc:Choice Requires="x14">
            <control shapeId="361916" r:id="rId210" name="Option Button 444">
              <controlPr defaultSize="0" autoFill="0" autoLine="0" autoPict="0">
                <anchor moveWithCells="1" sizeWithCells="1">
                  <from>
                    <xdr:col>5</xdr:col>
                    <xdr:colOff>314325</xdr:colOff>
                    <xdr:row>486</xdr:row>
                    <xdr:rowOff>28575</xdr:rowOff>
                  </from>
                  <to>
                    <xdr:col>6</xdr:col>
                    <xdr:colOff>76200</xdr:colOff>
                    <xdr:row>486</xdr:row>
                    <xdr:rowOff>171450</xdr:rowOff>
                  </to>
                </anchor>
              </controlPr>
            </control>
          </mc:Choice>
        </mc:AlternateContent>
        <mc:AlternateContent xmlns:mc="http://schemas.openxmlformats.org/markup-compatibility/2006">
          <mc:Choice Requires="x14">
            <control shapeId="361917" r:id="rId211" name="Option Button 445">
              <controlPr defaultSize="0" autoFill="0" autoLine="0" autoPict="0">
                <anchor moveWithCells="1" sizeWithCells="1">
                  <from>
                    <xdr:col>6</xdr:col>
                    <xdr:colOff>76200</xdr:colOff>
                    <xdr:row>486</xdr:row>
                    <xdr:rowOff>38100</xdr:rowOff>
                  </from>
                  <to>
                    <xdr:col>6</xdr:col>
                    <xdr:colOff>371475</xdr:colOff>
                    <xdr:row>486</xdr:row>
                    <xdr:rowOff>171450</xdr:rowOff>
                  </to>
                </anchor>
              </controlPr>
            </control>
          </mc:Choice>
        </mc:AlternateContent>
        <mc:AlternateContent xmlns:mc="http://schemas.openxmlformats.org/markup-compatibility/2006">
          <mc:Choice Requires="x14">
            <control shapeId="361918" r:id="rId212" name="Option Button 446">
              <controlPr defaultSize="0" autoFill="0" autoLine="0" autoPict="0">
                <anchor moveWithCells="1" sizeWithCells="1">
                  <from>
                    <xdr:col>6</xdr:col>
                    <xdr:colOff>352425</xdr:colOff>
                    <xdr:row>486</xdr:row>
                    <xdr:rowOff>28575</xdr:rowOff>
                  </from>
                  <to>
                    <xdr:col>7</xdr:col>
                    <xdr:colOff>114300</xdr:colOff>
                    <xdr:row>486</xdr:row>
                    <xdr:rowOff>171450</xdr:rowOff>
                  </to>
                </anchor>
              </controlPr>
            </control>
          </mc:Choice>
        </mc:AlternateContent>
        <mc:AlternateContent xmlns:mc="http://schemas.openxmlformats.org/markup-compatibility/2006">
          <mc:Choice Requires="x14">
            <control shapeId="361919" r:id="rId213" name="Option Button 447">
              <controlPr defaultSize="0" autoFill="0" autoLine="0" autoPict="0">
                <anchor moveWithCells="1" sizeWithCells="1">
                  <from>
                    <xdr:col>7</xdr:col>
                    <xdr:colOff>114300</xdr:colOff>
                    <xdr:row>486</xdr:row>
                    <xdr:rowOff>38100</xdr:rowOff>
                  </from>
                  <to>
                    <xdr:col>9</xdr:col>
                    <xdr:colOff>76200</xdr:colOff>
                    <xdr:row>486</xdr:row>
                    <xdr:rowOff>171450</xdr:rowOff>
                  </to>
                </anchor>
              </controlPr>
            </control>
          </mc:Choice>
        </mc:AlternateContent>
        <mc:AlternateContent xmlns:mc="http://schemas.openxmlformats.org/markup-compatibility/2006">
          <mc:Choice Requires="x14">
            <control shapeId="361920" r:id="rId214" name="Option Button 448">
              <controlPr defaultSize="0" autoFill="0" autoLine="0" autoPict="0">
                <anchor moveWithCells="1" sizeWithCells="1">
                  <from>
                    <xdr:col>8</xdr:col>
                    <xdr:colOff>180975</xdr:colOff>
                    <xdr:row>486</xdr:row>
                    <xdr:rowOff>38100</xdr:rowOff>
                  </from>
                  <to>
                    <xdr:col>9</xdr:col>
                    <xdr:colOff>200025</xdr:colOff>
                    <xdr:row>486</xdr:row>
                    <xdr:rowOff>171450</xdr:rowOff>
                  </to>
                </anchor>
              </controlPr>
            </control>
          </mc:Choice>
        </mc:AlternateContent>
        <mc:AlternateContent xmlns:mc="http://schemas.openxmlformats.org/markup-compatibility/2006">
          <mc:Choice Requires="x14">
            <control shapeId="361921" r:id="rId215" name="Option Button 449">
              <controlPr defaultSize="0" autoFill="0" autoLine="0" autoPict="0">
                <anchor moveWithCells="1" sizeWithCells="1">
                  <from>
                    <xdr:col>3</xdr:col>
                    <xdr:colOff>133350</xdr:colOff>
                    <xdr:row>487</xdr:row>
                    <xdr:rowOff>28575</xdr:rowOff>
                  </from>
                  <to>
                    <xdr:col>3</xdr:col>
                    <xdr:colOff>428625</xdr:colOff>
                    <xdr:row>487</xdr:row>
                    <xdr:rowOff>171450</xdr:rowOff>
                  </to>
                </anchor>
              </controlPr>
            </control>
          </mc:Choice>
        </mc:AlternateContent>
        <mc:AlternateContent xmlns:mc="http://schemas.openxmlformats.org/markup-compatibility/2006">
          <mc:Choice Requires="x14">
            <control shapeId="361922" r:id="rId216" name="Option Button 450">
              <controlPr defaultSize="0" autoFill="0" autoLine="0" autoPict="0">
                <anchor moveWithCells="1" sizeWithCells="1">
                  <from>
                    <xdr:col>3</xdr:col>
                    <xdr:colOff>400050</xdr:colOff>
                    <xdr:row>487</xdr:row>
                    <xdr:rowOff>28575</xdr:rowOff>
                  </from>
                  <to>
                    <xdr:col>3</xdr:col>
                    <xdr:colOff>695325</xdr:colOff>
                    <xdr:row>487</xdr:row>
                    <xdr:rowOff>171450</xdr:rowOff>
                  </to>
                </anchor>
              </controlPr>
            </control>
          </mc:Choice>
        </mc:AlternateContent>
        <mc:AlternateContent xmlns:mc="http://schemas.openxmlformats.org/markup-compatibility/2006">
          <mc:Choice Requires="x14">
            <control shapeId="361923" r:id="rId217" name="Option Button 451">
              <controlPr defaultSize="0" autoFill="0" autoLine="0" autoPict="0">
                <anchor moveWithCells="1" sizeWithCells="1">
                  <from>
                    <xdr:col>3</xdr:col>
                    <xdr:colOff>695325</xdr:colOff>
                    <xdr:row>487</xdr:row>
                    <xdr:rowOff>28575</xdr:rowOff>
                  </from>
                  <to>
                    <xdr:col>3</xdr:col>
                    <xdr:colOff>990600</xdr:colOff>
                    <xdr:row>487</xdr:row>
                    <xdr:rowOff>171450</xdr:rowOff>
                  </to>
                </anchor>
              </controlPr>
            </control>
          </mc:Choice>
        </mc:AlternateContent>
        <mc:AlternateContent xmlns:mc="http://schemas.openxmlformats.org/markup-compatibility/2006">
          <mc:Choice Requires="x14">
            <control shapeId="361924" r:id="rId218" name="Option Button 452">
              <controlPr defaultSize="0" autoFill="0" autoLine="0" autoPict="0">
                <anchor moveWithCells="1" sizeWithCells="1">
                  <from>
                    <xdr:col>3</xdr:col>
                    <xdr:colOff>990600</xdr:colOff>
                    <xdr:row>487</xdr:row>
                    <xdr:rowOff>38100</xdr:rowOff>
                  </from>
                  <to>
                    <xdr:col>5</xdr:col>
                    <xdr:colOff>19050</xdr:colOff>
                    <xdr:row>487</xdr:row>
                    <xdr:rowOff>171450</xdr:rowOff>
                  </to>
                </anchor>
              </controlPr>
            </control>
          </mc:Choice>
        </mc:AlternateContent>
        <mc:AlternateContent xmlns:mc="http://schemas.openxmlformats.org/markup-compatibility/2006">
          <mc:Choice Requires="x14">
            <control shapeId="361925" r:id="rId219" name="Option Button 453">
              <controlPr defaultSize="0" autoFill="0" autoLine="0" autoPict="0">
                <anchor moveWithCells="1" sizeWithCells="1">
                  <from>
                    <xdr:col>5</xdr:col>
                    <xdr:colOff>19050</xdr:colOff>
                    <xdr:row>487</xdr:row>
                    <xdr:rowOff>38100</xdr:rowOff>
                  </from>
                  <to>
                    <xdr:col>5</xdr:col>
                    <xdr:colOff>314325</xdr:colOff>
                    <xdr:row>487</xdr:row>
                    <xdr:rowOff>171450</xdr:rowOff>
                  </to>
                </anchor>
              </controlPr>
            </control>
          </mc:Choice>
        </mc:AlternateContent>
        <mc:AlternateContent xmlns:mc="http://schemas.openxmlformats.org/markup-compatibility/2006">
          <mc:Choice Requires="x14">
            <control shapeId="361926" r:id="rId220" name="Option Button 454">
              <controlPr defaultSize="0" autoFill="0" autoLine="0" autoPict="0">
                <anchor moveWithCells="1" sizeWithCells="1">
                  <from>
                    <xdr:col>5</xdr:col>
                    <xdr:colOff>314325</xdr:colOff>
                    <xdr:row>487</xdr:row>
                    <xdr:rowOff>28575</xdr:rowOff>
                  </from>
                  <to>
                    <xdr:col>6</xdr:col>
                    <xdr:colOff>76200</xdr:colOff>
                    <xdr:row>487</xdr:row>
                    <xdr:rowOff>171450</xdr:rowOff>
                  </to>
                </anchor>
              </controlPr>
            </control>
          </mc:Choice>
        </mc:AlternateContent>
        <mc:AlternateContent xmlns:mc="http://schemas.openxmlformats.org/markup-compatibility/2006">
          <mc:Choice Requires="x14">
            <control shapeId="361927" r:id="rId221" name="Option Button 455">
              <controlPr defaultSize="0" autoFill="0" autoLine="0" autoPict="0">
                <anchor moveWithCells="1" sizeWithCells="1">
                  <from>
                    <xdr:col>6</xdr:col>
                    <xdr:colOff>76200</xdr:colOff>
                    <xdr:row>487</xdr:row>
                    <xdr:rowOff>38100</xdr:rowOff>
                  </from>
                  <to>
                    <xdr:col>6</xdr:col>
                    <xdr:colOff>371475</xdr:colOff>
                    <xdr:row>487</xdr:row>
                    <xdr:rowOff>171450</xdr:rowOff>
                  </to>
                </anchor>
              </controlPr>
            </control>
          </mc:Choice>
        </mc:AlternateContent>
        <mc:AlternateContent xmlns:mc="http://schemas.openxmlformats.org/markup-compatibility/2006">
          <mc:Choice Requires="x14">
            <control shapeId="361928" r:id="rId222" name="Option Button 456">
              <controlPr defaultSize="0" autoFill="0" autoLine="0" autoPict="0">
                <anchor moveWithCells="1" sizeWithCells="1">
                  <from>
                    <xdr:col>6</xdr:col>
                    <xdr:colOff>352425</xdr:colOff>
                    <xdr:row>487</xdr:row>
                    <xdr:rowOff>28575</xdr:rowOff>
                  </from>
                  <to>
                    <xdr:col>7</xdr:col>
                    <xdr:colOff>114300</xdr:colOff>
                    <xdr:row>487</xdr:row>
                    <xdr:rowOff>171450</xdr:rowOff>
                  </to>
                </anchor>
              </controlPr>
            </control>
          </mc:Choice>
        </mc:AlternateContent>
        <mc:AlternateContent xmlns:mc="http://schemas.openxmlformats.org/markup-compatibility/2006">
          <mc:Choice Requires="x14">
            <control shapeId="361929" r:id="rId223" name="Option Button 457">
              <controlPr defaultSize="0" autoFill="0" autoLine="0" autoPict="0">
                <anchor moveWithCells="1" sizeWithCells="1">
                  <from>
                    <xdr:col>7</xdr:col>
                    <xdr:colOff>114300</xdr:colOff>
                    <xdr:row>487</xdr:row>
                    <xdr:rowOff>38100</xdr:rowOff>
                  </from>
                  <to>
                    <xdr:col>9</xdr:col>
                    <xdr:colOff>76200</xdr:colOff>
                    <xdr:row>487</xdr:row>
                    <xdr:rowOff>171450</xdr:rowOff>
                  </to>
                </anchor>
              </controlPr>
            </control>
          </mc:Choice>
        </mc:AlternateContent>
        <mc:AlternateContent xmlns:mc="http://schemas.openxmlformats.org/markup-compatibility/2006">
          <mc:Choice Requires="x14">
            <control shapeId="361930" r:id="rId224" name="Option Button 458">
              <controlPr defaultSize="0" autoFill="0" autoLine="0" autoPict="0">
                <anchor moveWithCells="1" sizeWithCells="1">
                  <from>
                    <xdr:col>8</xdr:col>
                    <xdr:colOff>180975</xdr:colOff>
                    <xdr:row>487</xdr:row>
                    <xdr:rowOff>38100</xdr:rowOff>
                  </from>
                  <to>
                    <xdr:col>9</xdr:col>
                    <xdr:colOff>200025</xdr:colOff>
                    <xdr:row>487</xdr:row>
                    <xdr:rowOff>171450</xdr:rowOff>
                  </to>
                </anchor>
              </controlPr>
            </control>
          </mc:Choice>
        </mc:AlternateContent>
        <mc:AlternateContent xmlns:mc="http://schemas.openxmlformats.org/markup-compatibility/2006">
          <mc:Choice Requires="x14">
            <control shapeId="361931" r:id="rId225" name="Option Button 459">
              <controlPr defaultSize="0" autoFill="0" autoLine="0" autoPict="0">
                <anchor moveWithCells="1" sizeWithCells="1">
                  <from>
                    <xdr:col>3</xdr:col>
                    <xdr:colOff>133350</xdr:colOff>
                    <xdr:row>488</xdr:row>
                    <xdr:rowOff>28575</xdr:rowOff>
                  </from>
                  <to>
                    <xdr:col>3</xdr:col>
                    <xdr:colOff>428625</xdr:colOff>
                    <xdr:row>488</xdr:row>
                    <xdr:rowOff>171450</xdr:rowOff>
                  </to>
                </anchor>
              </controlPr>
            </control>
          </mc:Choice>
        </mc:AlternateContent>
        <mc:AlternateContent xmlns:mc="http://schemas.openxmlformats.org/markup-compatibility/2006">
          <mc:Choice Requires="x14">
            <control shapeId="361932" r:id="rId226" name="Option Button 460">
              <controlPr defaultSize="0" autoFill="0" autoLine="0" autoPict="0">
                <anchor moveWithCells="1" sizeWithCells="1">
                  <from>
                    <xdr:col>3</xdr:col>
                    <xdr:colOff>400050</xdr:colOff>
                    <xdr:row>488</xdr:row>
                    <xdr:rowOff>28575</xdr:rowOff>
                  </from>
                  <to>
                    <xdr:col>3</xdr:col>
                    <xdr:colOff>695325</xdr:colOff>
                    <xdr:row>488</xdr:row>
                    <xdr:rowOff>171450</xdr:rowOff>
                  </to>
                </anchor>
              </controlPr>
            </control>
          </mc:Choice>
        </mc:AlternateContent>
        <mc:AlternateContent xmlns:mc="http://schemas.openxmlformats.org/markup-compatibility/2006">
          <mc:Choice Requires="x14">
            <control shapeId="361933" r:id="rId227" name="Option Button 461">
              <controlPr defaultSize="0" autoFill="0" autoLine="0" autoPict="0">
                <anchor moveWithCells="1" sizeWithCells="1">
                  <from>
                    <xdr:col>3</xdr:col>
                    <xdr:colOff>695325</xdr:colOff>
                    <xdr:row>488</xdr:row>
                    <xdr:rowOff>28575</xdr:rowOff>
                  </from>
                  <to>
                    <xdr:col>3</xdr:col>
                    <xdr:colOff>990600</xdr:colOff>
                    <xdr:row>488</xdr:row>
                    <xdr:rowOff>171450</xdr:rowOff>
                  </to>
                </anchor>
              </controlPr>
            </control>
          </mc:Choice>
        </mc:AlternateContent>
        <mc:AlternateContent xmlns:mc="http://schemas.openxmlformats.org/markup-compatibility/2006">
          <mc:Choice Requires="x14">
            <control shapeId="361934" r:id="rId228" name="Option Button 462">
              <controlPr defaultSize="0" autoFill="0" autoLine="0" autoPict="0">
                <anchor moveWithCells="1" sizeWithCells="1">
                  <from>
                    <xdr:col>3</xdr:col>
                    <xdr:colOff>990600</xdr:colOff>
                    <xdr:row>488</xdr:row>
                    <xdr:rowOff>38100</xdr:rowOff>
                  </from>
                  <to>
                    <xdr:col>5</xdr:col>
                    <xdr:colOff>19050</xdr:colOff>
                    <xdr:row>488</xdr:row>
                    <xdr:rowOff>171450</xdr:rowOff>
                  </to>
                </anchor>
              </controlPr>
            </control>
          </mc:Choice>
        </mc:AlternateContent>
        <mc:AlternateContent xmlns:mc="http://schemas.openxmlformats.org/markup-compatibility/2006">
          <mc:Choice Requires="x14">
            <control shapeId="361935" r:id="rId229" name="Option Button 463">
              <controlPr defaultSize="0" autoFill="0" autoLine="0" autoPict="0">
                <anchor moveWithCells="1" sizeWithCells="1">
                  <from>
                    <xdr:col>5</xdr:col>
                    <xdr:colOff>19050</xdr:colOff>
                    <xdr:row>488</xdr:row>
                    <xdr:rowOff>38100</xdr:rowOff>
                  </from>
                  <to>
                    <xdr:col>5</xdr:col>
                    <xdr:colOff>314325</xdr:colOff>
                    <xdr:row>488</xdr:row>
                    <xdr:rowOff>171450</xdr:rowOff>
                  </to>
                </anchor>
              </controlPr>
            </control>
          </mc:Choice>
        </mc:AlternateContent>
        <mc:AlternateContent xmlns:mc="http://schemas.openxmlformats.org/markup-compatibility/2006">
          <mc:Choice Requires="x14">
            <control shapeId="361936" r:id="rId230" name="Option Button 464">
              <controlPr defaultSize="0" autoFill="0" autoLine="0" autoPict="0">
                <anchor moveWithCells="1" sizeWithCells="1">
                  <from>
                    <xdr:col>5</xdr:col>
                    <xdr:colOff>314325</xdr:colOff>
                    <xdr:row>488</xdr:row>
                    <xdr:rowOff>28575</xdr:rowOff>
                  </from>
                  <to>
                    <xdr:col>6</xdr:col>
                    <xdr:colOff>76200</xdr:colOff>
                    <xdr:row>488</xdr:row>
                    <xdr:rowOff>171450</xdr:rowOff>
                  </to>
                </anchor>
              </controlPr>
            </control>
          </mc:Choice>
        </mc:AlternateContent>
        <mc:AlternateContent xmlns:mc="http://schemas.openxmlformats.org/markup-compatibility/2006">
          <mc:Choice Requires="x14">
            <control shapeId="361937" r:id="rId231" name="Option Button 465">
              <controlPr defaultSize="0" autoFill="0" autoLine="0" autoPict="0">
                <anchor moveWithCells="1" sizeWithCells="1">
                  <from>
                    <xdr:col>6</xdr:col>
                    <xdr:colOff>76200</xdr:colOff>
                    <xdr:row>488</xdr:row>
                    <xdr:rowOff>38100</xdr:rowOff>
                  </from>
                  <to>
                    <xdr:col>6</xdr:col>
                    <xdr:colOff>371475</xdr:colOff>
                    <xdr:row>488</xdr:row>
                    <xdr:rowOff>171450</xdr:rowOff>
                  </to>
                </anchor>
              </controlPr>
            </control>
          </mc:Choice>
        </mc:AlternateContent>
        <mc:AlternateContent xmlns:mc="http://schemas.openxmlformats.org/markup-compatibility/2006">
          <mc:Choice Requires="x14">
            <control shapeId="361938" r:id="rId232" name="Option Button 466">
              <controlPr defaultSize="0" autoFill="0" autoLine="0" autoPict="0">
                <anchor moveWithCells="1" sizeWithCells="1">
                  <from>
                    <xdr:col>6</xdr:col>
                    <xdr:colOff>352425</xdr:colOff>
                    <xdr:row>488</xdr:row>
                    <xdr:rowOff>28575</xdr:rowOff>
                  </from>
                  <to>
                    <xdr:col>7</xdr:col>
                    <xdr:colOff>114300</xdr:colOff>
                    <xdr:row>488</xdr:row>
                    <xdr:rowOff>171450</xdr:rowOff>
                  </to>
                </anchor>
              </controlPr>
            </control>
          </mc:Choice>
        </mc:AlternateContent>
        <mc:AlternateContent xmlns:mc="http://schemas.openxmlformats.org/markup-compatibility/2006">
          <mc:Choice Requires="x14">
            <control shapeId="361939" r:id="rId233" name="Option Button 467">
              <controlPr defaultSize="0" autoFill="0" autoLine="0" autoPict="0">
                <anchor moveWithCells="1" sizeWithCells="1">
                  <from>
                    <xdr:col>7</xdr:col>
                    <xdr:colOff>114300</xdr:colOff>
                    <xdr:row>488</xdr:row>
                    <xdr:rowOff>38100</xdr:rowOff>
                  </from>
                  <to>
                    <xdr:col>9</xdr:col>
                    <xdr:colOff>76200</xdr:colOff>
                    <xdr:row>488</xdr:row>
                    <xdr:rowOff>171450</xdr:rowOff>
                  </to>
                </anchor>
              </controlPr>
            </control>
          </mc:Choice>
        </mc:AlternateContent>
        <mc:AlternateContent xmlns:mc="http://schemas.openxmlformats.org/markup-compatibility/2006">
          <mc:Choice Requires="x14">
            <control shapeId="361940" r:id="rId234" name="Option Button 468">
              <controlPr defaultSize="0" autoFill="0" autoLine="0" autoPict="0">
                <anchor moveWithCells="1" sizeWithCells="1">
                  <from>
                    <xdr:col>8</xdr:col>
                    <xdr:colOff>180975</xdr:colOff>
                    <xdr:row>488</xdr:row>
                    <xdr:rowOff>38100</xdr:rowOff>
                  </from>
                  <to>
                    <xdr:col>9</xdr:col>
                    <xdr:colOff>200025</xdr:colOff>
                    <xdr:row>488</xdr:row>
                    <xdr:rowOff>171450</xdr:rowOff>
                  </to>
                </anchor>
              </controlPr>
            </control>
          </mc:Choice>
        </mc:AlternateContent>
        <mc:AlternateContent xmlns:mc="http://schemas.openxmlformats.org/markup-compatibility/2006">
          <mc:Choice Requires="x14">
            <control shapeId="361941" r:id="rId235" name="Option Button 469">
              <controlPr defaultSize="0" autoFill="0" autoLine="0" autoPict="0">
                <anchor moveWithCells="1" sizeWithCells="1">
                  <from>
                    <xdr:col>3</xdr:col>
                    <xdr:colOff>133350</xdr:colOff>
                    <xdr:row>489</xdr:row>
                    <xdr:rowOff>28575</xdr:rowOff>
                  </from>
                  <to>
                    <xdr:col>3</xdr:col>
                    <xdr:colOff>428625</xdr:colOff>
                    <xdr:row>489</xdr:row>
                    <xdr:rowOff>171450</xdr:rowOff>
                  </to>
                </anchor>
              </controlPr>
            </control>
          </mc:Choice>
        </mc:AlternateContent>
        <mc:AlternateContent xmlns:mc="http://schemas.openxmlformats.org/markup-compatibility/2006">
          <mc:Choice Requires="x14">
            <control shapeId="361942" r:id="rId236" name="Option Button 470">
              <controlPr defaultSize="0" autoFill="0" autoLine="0" autoPict="0">
                <anchor moveWithCells="1" sizeWithCells="1">
                  <from>
                    <xdr:col>3</xdr:col>
                    <xdr:colOff>400050</xdr:colOff>
                    <xdr:row>489</xdr:row>
                    <xdr:rowOff>28575</xdr:rowOff>
                  </from>
                  <to>
                    <xdr:col>3</xdr:col>
                    <xdr:colOff>695325</xdr:colOff>
                    <xdr:row>489</xdr:row>
                    <xdr:rowOff>171450</xdr:rowOff>
                  </to>
                </anchor>
              </controlPr>
            </control>
          </mc:Choice>
        </mc:AlternateContent>
        <mc:AlternateContent xmlns:mc="http://schemas.openxmlformats.org/markup-compatibility/2006">
          <mc:Choice Requires="x14">
            <control shapeId="361943" r:id="rId237" name="Option Button 471">
              <controlPr defaultSize="0" autoFill="0" autoLine="0" autoPict="0">
                <anchor moveWithCells="1" sizeWithCells="1">
                  <from>
                    <xdr:col>3</xdr:col>
                    <xdr:colOff>695325</xdr:colOff>
                    <xdr:row>489</xdr:row>
                    <xdr:rowOff>28575</xdr:rowOff>
                  </from>
                  <to>
                    <xdr:col>3</xdr:col>
                    <xdr:colOff>990600</xdr:colOff>
                    <xdr:row>489</xdr:row>
                    <xdr:rowOff>171450</xdr:rowOff>
                  </to>
                </anchor>
              </controlPr>
            </control>
          </mc:Choice>
        </mc:AlternateContent>
        <mc:AlternateContent xmlns:mc="http://schemas.openxmlformats.org/markup-compatibility/2006">
          <mc:Choice Requires="x14">
            <control shapeId="361944" r:id="rId238" name="Option Button 472">
              <controlPr defaultSize="0" autoFill="0" autoLine="0" autoPict="0">
                <anchor moveWithCells="1" sizeWithCells="1">
                  <from>
                    <xdr:col>3</xdr:col>
                    <xdr:colOff>990600</xdr:colOff>
                    <xdr:row>489</xdr:row>
                    <xdr:rowOff>38100</xdr:rowOff>
                  </from>
                  <to>
                    <xdr:col>5</xdr:col>
                    <xdr:colOff>19050</xdr:colOff>
                    <xdr:row>489</xdr:row>
                    <xdr:rowOff>171450</xdr:rowOff>
                  </to>
                </anchor>
              </controlPr>
            </control>
          </mc:Choice>
        </mc:AlternateContent>
        <mc:AlternateContent xmlns:mc="http://schemas.openxmlformats.org/markup-compatibility/2006">
          <mc:Choice Requires="x14">
            <control shapeId="361945" r:id="rId239" name="Option Button 473">
              <controlPr defaultSize="0" autoFill="0" autoLine="0" autoPict="0">
                <anchor moveWithCells="1" sizeWithCells="1">
                  <from>
                    <xdr:col>5</xdr:col>
                    <xdr:colOff>19050</xdr:colOff>
                    <xdr:row>489</xdr:row>
                    <xdr:rowOff>38100</xdr:rowOff>
                  </from>
                  <to>
                    <xdr:col>5</xdr:col>
                    <xdr:colOff>314325</xdr:colOff>
                    <xdr:row>489</xdr:row>
                    <xdr:rowOff>171450</xdr:rowOff>
                  </to>
                </anchor>
              </controlPr>
            </control>
          </mc:Choice>
        </mc:AlternateContent>
        <mc:AlternateContent xmlns:mc="http://schemas.openxmlformats.org/markup-compatibility/2006">
          <mc:Choice Requires="x14">
            <control shapeId="361946" r:id="rId240" name="Option Button 474">
              <controlPr defaultSize="0" autoFill="0" autoLine="0" autoPict="0">
                <anchor moveWithCells="1" sizeWithCells="1">
                  <from>
                    <xdr:col>5</xdr:col>
                    <xdr:colOff>314325</xdr:colOff>
                    <xdr:row>489</xdr:row>
                    <xdr:rowOff>28575</xdr:rowOff>
                  </from>
                  <to>
                    <xdr:col>6</xdr:col>
                    <xdr:colOff>76200</xdr:colOff>
                    <xdr:row>489</xdr:row>
                    <xdr:rowOff>171450</xdr:rowOff>
                  </to>
                </anchor>
              </controlPr>
            </control>
          </mc:Choice>
        </mc:AlternateContent>
        <mc:AlternateContent xmlns:mc="http://schemas.openxmlformats.org/markup-compatibility/2006">
          <mc:Choice Requires="x14">
            <control shapeId="361947" r:id="rId241" name="Option Button 475">
              <controlPr defaultSize="0" autoFill="0" autoLine="0" autoPict="0">
                <anchor moveWithCells="1" sizeWithCells="1">
                  <from>
                    <xdr:col>6</xdr:col>
                    <xdr:colOff>76200</xdr:colOff>
                    <xdr:row>489</xdr:row>
                    <xdr:rowOff>38100</xdr:rowOff>
                  </from>
                  <to>
                    <xdr:col>6</xdr:col>
                    <xdr:colOff>371475</xdr:colOff>
                    <xdr:row>489</xdr:row>
                    <xdr:rowOff>171450</xdr:rowOff>
                  </to>
                </anchor>
              </controlPr>
            </control>
          </mc:Choice>
        </mc:AlternateContent>
        <mc:AlternateContent xmlns:mc="http://schemas.openxmlformats.org/markup-compatibility/2006">
          <mc:Choice Requires="x14">
            <control shapeId="361948" r:id="rId242" name="Option Button 476">
              <controlPr defaultSize="0" autoFill="0" autoLine="0" autoPict="0">
                <anchor moveWithCells="1" sizeWithCells="1">
                  <from>
                    <xdr:col>6</xdr:col>
                    <xdr:colOff>352425</xdr:colOff>
                    <xdr:row>489</xdr:row>
                    <xdr:rowOff>28575</xdr:rowOff>
                  </from>
                  <to>
                    <xdr:col>7</xdr:col>
                    <xdr:colOff>114300</xdr:colOff>
                    <xdr:row>489</xdr:row>
                    <xdr:rowOff>171450</xdr:rowOff>
                  </to>
                </anchor>
              </controlPr>
            </control>
          </mc:Choice>
        </mc:AlternateContent>
        <mc:AlternateContent xmlns:mc="http://schemas.openxmlformats.org/markup-compatibility/2006">
          <mc:Choice Requires="x14">
            <control shapeId="361949" r:id="rId243" name="Option Button 477">
              <controlPr defaultSize="0" autoFill="0" autoLine="0" autoPict="0">
                <anchor moveWithCells="1" sizeWithCells="1">
                  <from>
                    <xdr:col>7</xdr:col>
                    <xdr:colOff>114300</xdr:colOff>
                    <xdr:row>489</xdr:row>
                    <xdr:rowOff>38100</xdr:rowOff>
                  </from>
                  <to>
                    <xdr:col>9</xdr:col>
                    <xdr:colOff>76200</xdr:colOff>
                    <xdr:row>489</xdr:row>
                    <xdr:rowOff>171450</xdr:rowOff>
                  </to>
                </anchor>
              </controlPr>
            </control>
          </mc:Choice>
        </mc:AlternateContent>
        <mc:AlternateContent xmlns:mc="http://schemas.openxmlformats.org/markup-compatibility/2006">
          <mc:Choice Requires="x14">
            <control shapeId="361950" r:id="rId244" name="Option Button 478">
              <controlPr defaultSize="0" autoFill="0" autoLine="0" autoPict="0">
                <anchor moveWithCells="1" sizeWithCells="1">
                  <from>
                    <xdr:col>8</xdr:col>
                    <xdr:colOff>180975</xdr:colOff>
                    <xdr:row>489</xdr:row>
                    <xdr:rowOff>38100</xdr:rowOff>
                  </from>
                  <to>
                    <xdr:col>9</xdr:col>
                    <xdr:colOff>200025</xdr:colOff>
                    <xdr:row>489</xdr:row>
                    <xdr:rowOff>171450</xdr:rowOff>
                  </to>
                </anchor>
              </controlPr>
            </control>
          </mc:Choice>
        </mc:AlternateContent>
        <mc:AlternateContent xmlns:mc="http://schemas.openxmlformats.org/markup-compatibility/2006">
          <mc:Choice Requires="x14">
            <control shapeId="361951" r:id="rId245" name="Option Button 479">
              <controlPr defaultSize="0" autoFill="0" autoLine="0" autoPict="0">
                <anchor moveWithCells="1" sizeWithCells="1">
                  <from>
                    <xdr:col>3</xdr:col>
                    <xdr:colOff>133350</xdr:colOff>
                    <xdr:row>490</xdr:row>
                    <xdr:rowOff>28575</xdr:rowOff>
                  </from>
                  <to>
                    <xdr:col>3</xdr:col>
                    <xdr:colOff>428625</xdr:colOff>
                    <xdr:row>490</xdr:row>
                    <xdr:rowOff>171450</xdr:rowOff>
                  </to>
                </anchor>
              </controlPr>
            </control>
          </mc:Choice>
        </mc:AlternateContent>
        <mc:AlternateContent xmlns:mc="http://schemas.openxmlformats.org/markup-compatibility/2006">
          <mc:Choice Requires="x14">
            <control shapeId="361952" r:id="rId246" name="Option Button 480">
              <controlPr defaultSize="0" autoFill="0" autoLine="0" autoPict="0">
                <anchor moveWithCells="1" sizeWithCells="1">
                  <from>
                    <xdr:col>3</xdr:col>
                    <xdr:colOff>400050</xdr:colOff>
                    <xdr:row>490</xdr:row>
                    <xdr:rowOff>28575</xdr:rowOff>
                  </from>
                  <to>
                    <xdr:col>3</xdr:col>
                    <xdr:colOff>695325</xdr:colOff>
                    <xdr:row>490</xdr:row>
                    <xdr:rowOff>171450</xdr:rowOff>
                  </to>
                </anchor>
              </controlPr>
            </control>
          </mc:Choice>
        </mc:AlternateContent>
        <mc:AlternateContent xmlns:mc="http://schemas.openxmlformats.org/markup-compatibility/2006">
          <mc:Choice Requires="x14">
            <control shapeId="361953" r:id="rId247" name="Option Button 481">
              <controlPr defaultSize="0" autoFill="0" autoLine="0" autoPict="0">
                <anchor moveWithCells="1" sizeWithCells="1">
                  <from>
                    <xdr:col>3</xdr:col>
                    <xdr:colOff>695325</xdr:colOff>
                    <xdr:row>490</xdr:row>
                    <xdr:rowOff>28575</xdr:rowOff>
                  </from>
                  <to>
                    <xdr:col>3</xdr:col>
                    <xdr:colOff>990600</xdr:colOff>
                    <xdr:row>490</xdr:row>
                    <xdr:rowOff>171450</xdr:rowOff>
                  </to>
                </anchor>
              </controlPr>
            </control>
          </mc:Choice>
        </mc:AlternateContent>
        <mc:AlternateContent xmlns:mc="http://schemas.openxmlformats.org/markup-compatibility/2006">
          <mc:Choice Requires="x14">
            <control shapeId="361954" r:id="rId248" name="Option Button 482">
              <controlPr defaultSize="0" autoFill="0" autoLine="0" autoPict="0">
                <anchor moveWithCells="1" sizeWithCells="1">
                  <from>
                    <xdr:col>3</xdr:col>
                    <xdr:colOff>990600</xdr:colOff>
                    <xdr:row>490</xdr:row>
                    <xdr:rowOff>38100</xdr:rowOff>
                  </from>
                  <to>
                    <xdr:col>5</xdr:col>
                    <xdr:colOff>19050</xdr:colOff>
                    <xdr:row>490</xdr:row>
                    <xdr:rowOff>171450</xdr:rowOff>
                  </to>
                </anchor>
              </controlPr>
            </control>
          </mc:Choice>
        </mc:AlternateContent>
        <mc:AlternateContent xmlns:mc="http://schemas.openxmlformats.org/markup-compatibility/2006">
          <mc:Choice Requires="x14">
            <control shapeId="361955" r:id="rId249" name="Option Button 483">
              <controlPr defaultSize="0" autoFill="0" autoLine="0" autoPict="0">
                <anchor moveWithCells="1" sizeWithCells="1">
                  <from>
                    <xdr:col>5</xdr:col>
                    <xdr:colOff>19050</xdr:colOff>
                    <xdr:row>490</xdr:row>
                    <xdr:rowOff>38100</xdr:rowOff>
                  </from>
                  <to>
                    <xdr:col>5</xdr:col>
                    <xdr:colOff>314325</xdr:colOff>
                    <xdr:row>490</xdr:row>
                    <xdr:rowOff>171450</xdr:rowOff>
                  </to>
                </anchor>
              </controlPr>
            </control>
          </mc:Choice>
        </mc:AlternateContent>
        <mc:AlternateContent xmlns:mc="http://schemas.openxmlformats.org/markup-compatibility/2006">
          <mc:Choice Requires="x14">
            <control shapeId="361956" r:id="rId250" name="Option Button 484">
              <controlPr defaultSize="0" autoFill="0" autoLine="0" autoPict="0">
                <anchor moveWithCells="1" sizeWithCells="1">
                  <from>
                    <xdr:col>5</xdr:col>
                    <xdr:colOff>314325</xdr:colOff>
                    <xdr:row>490</xdr:row>
                    <xdr:rowOff>28575</xdr:rowOff>
                  </from>
                  <to>
                    <xdr:col>6</xdr:col>
                    <xdr:colOff>76200</xdr:colOff>
                    <xdr:row>490</xdr:row>
                    <xdr:rowOff>171450</xdr:rowOff>
                  </to>
                </anchor>
              </controlPr>
            </control>
          </mc:Choice>
        </mc:AlternateContent>
        <mc:AlternateContent xmlns:mc="http://schemas.openxmlformats.org/markup-compatibility/2006">
          <mc:Choice Requires="x14">
            <control shapeId="361957" r:id="rId251" name="Option Button 485">
              <controlPr defaultSize="0" autoFill="0" autoLine="0" autoPict="0">
                <anchor moveWithCells="1" sizeWithCells="1">
                  <from>
                    <xdr:col>6</xdr:col>
                    <xdr:colOff>76200</xdr:colOff>
                    <xdr:row>490</xdr:row>
                    <xdr:rowOff>38100</xdr:rowOff>
                  </from>
                  <to>
                    <xdr:col>6</xdr:col>
                    <xdr:colOff>371475</xdr:colOff>
                    <xdr:row>490</xdr:row>
                    <xdr:rowOff>171450</xdr:rowOff>
                  </to>
                </anchor>
              </controlPr>
            </control>
          </mc:Choice>
        </mc:AlternateContent>
        <mc:AlternateContent xmlns:mc="http://schemas.openxmlformats.org/markup-compatibility/2006">
          <mc:Choice Requires="x14">
            <control shapeId="361958" r:id="rId252" name="Option Button 486">
              <controlPr defaultSize="0" autoFill="0" autoLine="0" autoPict="0">
                <anchor moveWithCells="1" sizeWithCells="1">
                  <from>
                    <xdr:col>6</xdr:col>
                    <xdr:colOff>352425</xdr:colOff>
                    <xdr:row>490</xdr:row>
                    <xdr:rowOff>28575</xdr:rowOff>
                  </from>
                  <to>
                    <xdr:col>7</xdr:col>
                    <xdr:colOff>114300</xdr:colOff>
                    <xdr:row>490</xdr:row>
                    <xdr:rowOff>171450</xdr:rowOff>
                  </to>
                </anchor>
              </controlPr>
            </control>
          </mc:Choice>
        </mc:AlternateContent>
        <mc:AlternateContent xmlns:mc="http://schemas.openxmlformats.org/markup-compatibility/2006">
          <mc:Choice Requires="x14">
            <control shapeId="361959" r:id="rId253" name="Option Button 487">
              <controlPr defaultSize="0" autoFill="0" autoLine="0" autoPict="0">
                <anchor moveWithCells="1" sizeWithCells="1">
                  <from>
                    <xdr:col>7</xdr:col>
                    <xdr:colOff>114300</xdr:colOff>
                    <xdr:row>490</xdr:row>
                    <xdr:rowOff>38100</xdr:rowOff>
                  </from>
                  <to>
                    <xdr:col>9</xdr:col>
                    <xdr:colOff>76200</xdr:colOff>
                    <xdr:row>490</xdr:row>
                    <xdr:rowOff>171450</xdr:rowOff>
                  </to>
                </anchor>
              </controlPr>
            </control>
          </mc:Choice>
        </mc:AlternateContent>
        <mc:AlternateContent xmlns:mc="http://schemas.openxmlformats.org/markup-compatibility/2006">
          <mc:Choice Requires="x14">
            <control shapeId="361960" r:id="rId254" name="Option Button 488">
              <controlPr defaultSize="0" autoFill="0" autoLine="0" autoPict="0">
                <anchor moveWithCells="1" sizeWithCells="1">
                  <from>
                    <xdr:col>8</xdr:col>
                    <xdr:colOff>180975</xdr:colOff>
                    <xdr:row>490</xdr:row>
                    <xdr:rowOff>38100</xdr:rowOff>
                  </from>
                  <to>
                    <xdr:col>9</xdr:col>
                    <xdr:colOff>200025</xdr:colOff>
                    <xdr:row>490</xdr:row>
                    <xdr:rowOff>171450</xdr:rowOff>
                  </to>
                </anchor>
              </controlPr>
            </control>
          </mc:Choice>
        </mc:AlternateContent>
        <mc:AlternateContent xmlns:mc="http://schemas.openxmlformats.org/markup-compatibility/2006">
          <mc:Choice Requires="x14">
            <control shapeId="361961" r:id="rId255" name="Option Button 489">
              <controlPr defaultSize="0" autoFill="0" autoLine="0" autoPict="0">
                <anchor moveWithCells="1">
                  <from>
                    <xdr:col>2</xdr:col>
                    <xdr:colOff>57150</xdr:colOff>
                    <xdr:row>203</xdr:row>
                    <xdr:rowOff>0</xdr:rowOff>
                  </from>
                  <to>
                    <xdr:col>3</xdr:col>
                    <xdr:colOff>114300</xdr:colOff>
                    <xdr:row>203</xdr:row>
                    <xdr:rowOff>219075</xdr:rowOff>
                  </to>
                </anchor>
              </controlPr>
            </control>
          </mc:Choice>
        </mc:AlternateContent>
        <mc:AlternateContent xmlns:mc="http://schemas.openxmlformats.org/markup-compatibility/2006">
          <mc:Choice Requires="x14">
            <control shapeId="361990" r:id="rId256" name="Group Box 518">
              <controlPr defaultSize="0" print="0" autoFill="0" autoPict="0">
                <anchor moveWithCells="1">
                  <from>
                    <xdr:col>16</xdr:col>
                    <xdr:colOff>57150</xdr:colOff>
                    <xdr:row>23</xdr:row>
                    <xdr:rowOff>171450</xdr:rowOff>
                  </from>
                  <to>
                    <xdr:col>20</xdr:col>
                    <xdr:colOff>66675</xdr:colOff>
                    <xdr:row>27</xdr:row>
                    <xdr:rowOff>0</xdr:rowOff>
                  </to>
                </anchor>
              </controlPr>
            </control>
          </mc:Choice>
        </mc:AlternateContent>
        <mc:AlternateContent xmlns:mc="http://schemas.openxmlformats.org/markup-compatibility/2006">
          <mc:Choice Requires="x14">
            <control shapeId="361991" r:id="rId257" name="Option Button 519">
              <controlPr defaultSize="0" autoFill="0" autoLine="0" autoPict="0">
                <anchor moveWithCells="1">
                  <from>
                    <xdr:col>17</xdr:col>
                    <xdr:colOff>38100</xdr:colOff>
                    <xdr:row>24</xdr:row>
                    <xdr:rowOff>28575</xdr:rowOff>
                  </from>
                  <to>
                    <xdr:col>18</xdr:col>
                    <xdr:colOff>190500</xdr:colOff>
                    <xdr:row>26</xdr:row>
                    <xdr:rowOff>19050</xdr:rowOff>
                  </to>
                </anchor>
              </controlPr>
            </control>
          </mc:Choice>
        </mc:AlternateContent>
        <mc:AlternateContent xmlns:mc="http://schemas.openxmlformats.org/markup-compatibility/2006">
          <mc:Choice Requires="x14">
            <control shapeId="361992" r:id="rId258" name="Group Box 520">
              <controlPr defaultSize="0" print="0" autoFill="0" autoPict="0">
                <anchor moveWithCells="1">
                  <from>
                    <xdr:col>3</xdr:col>
                    <xdr:colOff>381000</xdr:colOff>
                    <xdr:row>30</xdr:row>
                    <xdr:rowOff>85725</xdr:rowOff>
                  </from>
                  <to>
                    <xdr:col>10</xdr:col>
                    <xdr:colOff>590550</xdr:colOff>
                    <xdr:row>34</xdr:row>
                    <xdr:rowOff>19050</xdr:rowOff>
                  </to>
                </anchor>
              </controlPr>
            </control>
          </mc:Choice>
        </mc:AlternateContent>
        <mc:AlternateContent xmlns:mc="http://schemas.openxmlformats.org/markup-compatibility/2006">
          <mc:Choice Requires="x14">
            <control shapeId="361993" r:id="rId259" name="Option Button 521">
              <controlPr defaultSize="0" autoFill="0" autoLine="0" autoPict="0">
                <anchor moveWithCells="1">
                  <from>
                    <xdr:col>3</xdr:col>
                    <xdr:colOff>552450</xdr:colOff>
                    <xdr:row>31</xdr:row>
                    <xdr:rowOff>95250</xdr:rowOff>
                  </from>
                  <to>
                    <xdr:col>3</xdr:col>
                    <xdr:colOff>1104900</xdr:colOff>
                    <xdr:row>32</xdr:row>
                    <xdr:rowOff>152400</xdr:rowOff>
                  </to>
                </anchor>
              </controlPr>
            </control>
          </mc:Choice>
        </mc:AlternateContent>
        <mc:AlternateContent xmlns:mc="http://schemas.openxmlformats.org/markup-compatibility/2006">
          <mc:Choice Requires="x14">
            <control shapeId="361994" r:id="rId260" name="Option Button 522">
              <controlPr defaultSize="0" autoFill="0" autoLine="0" autoPict="0">
                <anchor moveWithCells="1">
                  <from>
                    <xdr:col>4</xdr:col>
                    <xdr:colOff>0</xdr:colOff>
                    <xdr:row>31</xdr:row>
                    <xdr:rowOff>95250</xdr:rowOff>
                  </from>
                  <to>
                    <xdr:col>6</xdr:col>
                    <xdr:colOff>466725</xdr:colOff>
                    <xdr:row>32</xdr:row>
                    <xdr:rowOff>161925</xdr:rowOff>
                  </to>
                </anchor>
              </controlPr>
            </control>
          </mc:Choice>
        </mc:AlternateContent>
        <mc:AlternateContent xmlns:mc="http://schemas.openxmlformats.org/markup-compatibility/2006">
          <mc:Choice Requires="x14">
            <control shapeId="361995" r:id="rId261" name="Option Button 523">
              <controlPr defaultSize="0" autoFill="0" autoLine="0" autoPict="0">
                <anchor moveWithCells="1">
                  <from>
                    <xdr:col>7</xdr:col>
                    <xdr:colOff>0</xdr:colOff>
                    <xdr:row>31</xdr:row>
                    <xdr:rowOff>95250</xdr:rowOff>
                  </from>
                  <to>
                    <xdr:col>9</xdr:col>
                    <xdr:colOff>381000</xdr:colOff>
                    <xdr:row>32</xdr:row>
                    <xdr:rowOff>152400</xdr:rowOff>
                  </to>
                </anchor>
              </controlPr>
            </control>
          </mc:Choice>
        </mc:AlternateContent>
        <mc:AlternateContent xmlns:mc="http://schemas.openxmlformats.org/markup-compatibility/2006">
          <mc:Choice Requires="x14">
            <control shapeId="361996" r:id="rId262" name="Option Button 524">
              <controlPr defaultSize="0" autoFill="0" autoLine="0" autoPict="0">
                <anchor moveWithCells="1">
                  <from>
                    <xdr:col>10</xdr:col>
                    <xdr:colOff>38100</xdr:colOff>
                    <xdr:row>31</xdr:row>
                    <xdr:rowOff>95250</xdr:rowOff>
                  </from>
                  <to>
                    <xdr:col>10</xdr:col>
                    <xdr:colOff>590550</xdr:colOff>
                    <xdr:row>32</xdr:row>
                    <xdr:rowOff>152400</xdr:rowOff>
                  </to>
                </anchor>
              </controlPr>
            </control>
          </mc:Choice>
        </mc:AlternateContent>
        <mc:AlternateContent xmlns:mc="http://schemas.openxmlformats.org/markup-compatibility/2006">
          <mc:Choice Requires="x14">
            <control shapeId="361997" r:id="rId263" name="Check Box 525">
              <controlPr defaultSize="0" autoFill="0" autoLine="0" autoPict="0">
                <anchor moveWithCells="1">
                  <from>
                    <xdr:col>8</xdr:col>
                    <xdr:colOff>19050</xdr:colOff>
                    <xdr:row>26</xdr:row>
                    <xdr:rowOff>19050</xdr:rowOff>
                  </from>
                  <to>
                    <xdr:col>9</xdr:col>
                    <xdr:colOff>57150</xdr:colOff>
                    <xdr:row>28</xdr:row>
                    <xdr:rowOff>0</xdr:rowOff>
                  </to>
                </anchor>
              </controlPr>
            </control>
          </mc:Choice>
        </mc:AlternateContent>
        <mc:AlternateContent xmlns:mc="http://schemas.openxmlformats.org/markup-compatibility/2006">
          <mc:Choice Requires="x14">
            <control shapeId="361998" r:id="rId264" name="Option Button 526">
              <controlPr defaultSize="0" autoFill="0" autoLine="0" autoPict="0">
                <anchor moveWithCells="1">
                  <from>
                    <xdr:col>18</xdr:col>
                    <xdr:colOff>133350</xdr:colOff>
                    <xdr:row>24</xdr:row>
                    <xdr:rowOff>28575</xdr:rowOff>
                  </from>
                  <to>
                    <xdr:col>19</xdr:col>
                    <xdr:colOff>257175</xdr:colOff>
                    <xdr:row>26</xdr:row>
                    <xdr:rowOff>19050</xdr:rowOff>
                  </to>
                </anchor>
              </controlPr>
            </control>
          </mc:Choice>
        </mc:AlternateContent>
        <mc:AlternateContent xmlns:mc="http://schemas.openxmlformats.org/markup-compatibility/2006">
          <mc:Choice Requires="x14">
            <control shapeId="362461" r:id="rId265" name="Group Box 989">
              <controlPr defaultSize="0" print="0" autoFill="0" autoPict="0">
                <anchor moveWithCells="1">
                  <from>
                    <xdr:col>2</xdr:col>
                    <xdr:colOff>733425</xdr:colOff>
                    <xdr:row>351</xdr:row>
                    <xdr:rowOff>219075</xdr:rowOff>
                  </from>
                  <to>
                    <xdr:col>10</xdr:col>
                    <xdr:colOff>142875</xdr:colOff>
                    <xdr:row>352</xdr:row>
                    <xdr:rowOff>219075</xdr:rowOff>
                  </to>
                </anchor>
              </controlPr>
            </control>
          </mc:Choice>
        </mc:AlternateContent>
        <mc:AlternateContent xmlns:mc="http://schemas.openxmlformats.org/markup-compatibility/2006">
          <mc:Choice Requires="x14">
            <control shapeId="362462" r:id="rId266" name="Option Button 990">
              <controlPr locked="0" defaultSize="0" autoFill="0" autoLine="0" autoPict="0">
                <anchor moveWithCells="1">
                  <from>
                    <xdr:col>3</xdr:col>
                    <xdr:colOff>66675</xdr:colOff>
                    <xdr:row>352</xdr:row>
                    <xdr:rowOff>47625</xdr:rowOff>
                  </from>
                  <to>
                    <xdr:col>3</xdr:col>
                    <xdr:colOff>247650</xdr:colOff>
                    <xdr:row>352</xdr:row>
                    <xdr:rowOff>180975</xdr:rowOff>
                  </to>
                </anchor>
              </controlPr>
            </control>
          </mc:Choice>
        </mc:AlternateContent>
        <mc:AlternateContent xmlns:mc="http://schemas.openxmlformats.org/markup-compatibility/2006">
          <mc:Choice Requires="x14">
            <control shapeId="362463" r:id="rId267" name="Group Box 991">
              <controlPr defaultSize="0" print="0" autoFill="0" autoPict="0">
                <anchor moveWithCells="1">
                  <from>
                    <xdr:col>2</xdr:col>
                    <xdr:colOff>733425</xdr:colOff>
                    <xdr:row>354</xdr:row>
                    <xdr:rowOff>0</xdr:rowOff>
                  </from>
                  <to>
                    <xdr:col>10</xdr:col>
                    <xdr:colOff>142875</xdr:colOff>
                    <xdr:row>354</xdr:row>
                    <xdr:rowOff>219075</xdr:rowOff>
                  </to>
                </anchor>
              </controlPr>
            </control>
          </mc:Choice>
        </mc:AlternateContent>
        <mc:AlternateContent xmlns:mc="http://schemas.openxmlformats.org/markup-compatibility/2006">
          <mc:Choice Requires="x14">
            <control shapeId="362464" r:id="rId268" name="Group Box 992">
              <controlPr defaultSize="0" print="0" autoFill="0" autoPict="0">
                <anchor moveWithCells="1">
                  <from>
                    <xdr:col>2</xdr:col>
                    <xdr:colOff>742950</xdr:colOff>
                    <xdr:row>360</xdr:row>
                    <xdr:rowOff>0</xdr:rowOff>
                  </from>
                  <to>
                    <xdr:col>10</xdr:col>
                    <xdr:colOff>133350</xdr:colOff>
                    <xdr:row>360</xdr:row>
                    <xdr:rowOff>219075</xdr:rowOff>
                  </to>
                </anchor>
              </controlPr>
            </control>
          </mc:Choice>
        </mc:AlternateContent>
        <mc:AlternateContent xmlns:mc="http://schemas.openxmlformats.org/markup-compatibility/2006">
          <mc:Choice Requires="x14">
            <control shapeId="362465" r:id="rId269" name="Group Box 993">
              <controlPr defaultSize="0" print="0" autoFill="0" autoPict="0">
                <anchor moveWithCells="1">
                  <from>
                    <xdr:col>3</xdr:col>
                    <xdr:colOff>0</xdr:colOff>
                    <xdr:row>362</xdr:row>
                    <xdr:rowOff>9525</xdr:rowOff>
                  </from>
                  <to>
                    <xdr:col>10</xdr:col>
                    <xdr:colOff>123825</xdr:colOff>
                    <xdr:row>363</xdr:row>
                    <xdr:rowOff>0</xdr:rowOff>
                  </to>
                </anchor>
              </controlPr>
            </control>
          </mc:Choice>
        </mc:AlternateContent>
        <mc:AlternateContent xmlns:mc="http://schemas.openxmlformats.org/markup-compatibility/2006">
          <mc:Choice Requires="x14">
            <control shapeId="362466" r:id="rId270" name="Option Button 994">
              <controlPr locked="0" defaultSize="0" autoFill="0" autoLine="0" autoPict="0">
                <anchor moveWithCells="1">
                  <from>
                    <xdr:col>3</xdr:col>
                    <xdr:colOff>76200</xdr:colOff>
                    <xdr:row>354</xdr:row>
                    <xdr:rowOff>38100</xdr:rowOff>
                  </from>
                  <to>
                    <xdr:col>3</xdr:col>
                    <xdr:colOff>257175</xdr:colOff>
                    <xdr:row>354</xdr:row>
                    <xdr:rowOff>171450</xdr:rowOff>
                  </to>
                </anchor>
              </controlPr>
            </control>
          </mc:Choice>
        </mc:AlternateContent>
        <mc:AlternateContent xmlns:mc="http://schemas.openxmlformats.org/markup-compatibility/2006">
          <mc:Choice Requires="x14">
            <control shapeId="362467" r:id="rId271" name="Option Button 995">
              <controlPr locked="0" defaultSize="0" autoFill="0" autoLine="0" autoPict="0">
                <anchor moveWithCells="1">
                  <from>
                    <xdr:col>5</xdr:col>
                    <xdr:colOff>476250</xdr:colOff>
                    <xdr:row>354</xdr:row>
                    <xdr:rowOff>38100</xdr:rowOff>
                  </from>
                  <to>
                    <xdr:col>6</xdr:col>
                    <xdr:colOff>123825</xdr:colOff>
                    <xdr:row>354</xdr:row>
                    <xdr:rowOff>180975</xdr:rowOff>
                  </to>
                </anchor>
              </controlPr>
            </control>
          </mc:Choice>
        </mc:AlternateContent>
        <mc:AlternateContent xmlns:mc="http://schemas.openxmlformats.org/markup-compatibility/2006">
          <mc:Choice Requires="x14">
            <control shapeId="362468" r:id="rId272" name="Option Button 996">
              <controlPr locked="0" defaultSize="0" autoFill="0" autoLine="0" autoPict="0">
                <anchor moveWithCells="1">
                  <from>
                    <xdr:col>3</xdr:col>
                    <xdr:colOff>66675</xdr:colOff>
                    <xdr:row>360</xdr:row>
                    <xdr:rowOff>28575</xdr:rowOff>
                  </from>
                  <to>
                    <xdr:col>3</xdr:col>
                    <xdr:colOff>247650</xdr:colOff>
                    <xdr:row>360</xdr:row>
                    <xdr:rowOff>161925</xdr:rowOff>
                  </to>
                </anchor>
              </controlPr>
            </control>
          </mc:Choice>
        </mc:AlternateContent>
        <mc:AlternateContent xmlns:mc="http://schemas.openxmlformats.org/markup-compatibility/2006">
          <mc:Choice Requires="x14">
            <control shapeId="362469" r:id="rId273" name="Option Button 997">
              <controlPr locked="0" defaultSize="0" autoFill="0" autoLine="0" autoPict="0">
                <anchor moveWithCells="1">
                  <from>
                    <xdr:col>5</xdr:col>
                    <xdr:colOff>504825</xdr:colOff>
                    <xdr:row>360</xdr:row>
                    <xdr:rowOff>47625</xdr:rowOff>
                  </from>
                  <to>
                    <xdr:col>6</xdr:col>
                    <xdr:colOff>161925</xdr:colOff>
                    <xdr:row>360</xdr:row>
                    <xdr:rowOff>180975</xdr:rowOff>
                  </to>
                </anchor>
              </controlPr>
            </control>
          </mc:Choice>
        </mc:AlternateContent>
        <mc:AlternateContent xmlns:mc="http://schemas.openxmlformats.org/markup-compatibility/2006">
          <mc:Choice Requires="x14">
            <control shapeId="362470" r:id="rId274" name="Option Button 998">
              <controlPr locked="0" defaultSize="0" autoFill="0" autoLine="0" autoPict="0">
                <anchor moveWithCells="1">
                  <from>
                    <xdr:col>3</xdr:col>
                    <xdr:colOff>47625</xdr:colOff>
                    <xdr:row>362</xdr:row>
                    <xdr:rowOff>47625</xdr:rowOff>
                  </from>
                  <to>
                    <xdr:col>3</xdr:col>
                    <xdr:colOff>228600</xdr:colOff>
                    <xdr:row>362</xdr:row>
                    <xdr:rowOff>190500</xdr:rowOff>
                  </to>
                </anchor>
              </controlPr>
            </control>
          </mc:Choice>
        </mc:AlternateContent>
        <mc:AlternateContent xmlns:mc="http://schemas.openxmlformats.org/markup-compatibility/2006">
          <mc:Choice Requires="x14">
            <control shapeId="362471" r:id="rId275" name="Option Button 999">
              <controlPr locked="0" defaultSize="0" autoFill="0" autoLine="0" autoPict="0">
                <anchor moveWithCells="1">
                  <from>
                    <xdr:col>5</xdr:col>
                    <xdr:colOff>495300</xdr:colOff>
                    <xdr:row>352</xdr:row>
                    <xdr:rowOff>38100</xdr:rowOff>
                  </from>
                  <to>
                    <xdr:col>6</xdr:col>
                    <xdr:colOff>133350</xdr:colOff>
                    <xdr:row>352</xdr:row>
                    <xdr:rowOff>171450</xdr:rowOff>
                  </to>
                </anchor>
              </controlPr>
            </control>
          </mc:Choice>
        </mc:AlternateContent>
        <mc:AlternateContent xmlns:mc="http://schemas.openxmlformats.org/markup-compatibility/2006">
          <mc:Choice Requires="x14">
            <control shapeId="362472" r:id="rId276" name="Option Button 1000">
              <controlPr locked="0" defaultSize="0" autoFill="0" autoLine="0" autoPict="0">
                <anchor moveWithCells="1">
                  <from>
                    <xdr:col>5</xdr:col>
                    <xdr:colOff>514350</xdr:colOff>
                    <xdr:row>362</xdr:row>
                    <xdr:rowOff>47625</xdr:rowOff>
                  </from>
                  <to>
                    <xdr:col>6</xdr:col>
                    <xdr:colOff>161925</xdr:colOff>
                    <xdr:row>362</xdr:row>
                    <xdr:rowOff>190500</xdr:rowOff>
                  </to>
                </anchor>
              </controlPr>
            </control>
          </mc:Choice>
        </mc:AlternateContent>
        <mc:AlternateContent xmlns:mc="http://schemas.openxmlformats.org/markup-compatibility/2006">
          <mc:Choice Requires="x14">
            <control shapeId="365627" r:id="rId277" name="Option Button 1083">
              <controlPr defaultSize="0" autoFill="0" autoLine="0" autoPict="0">
                <anchor moveWithCells="1">
                  <from>
                    <xdr:col>2</xdr:col>
                    <xdr:colOff>28575</xdr:colOff>
                    <xdr:row>370</xdr:row>
                    <xdr:rowOff>38100</xdr:rowOff>
                  </from>
                  <to>
                    <xdr:col>2</xdr:col>
                    <xdr:colOff>209550</xdr:colOff>
                    <xdr:row>370</xdr:row>
                    <xdr:rowOff>171450</xdr:rowOff>
                  </to>
                </anchor>
              </controlPr>
            </control>
          </mc:Choice>
        </mc:AlternateContent>
        <mc:AlternateContent xmlns:mc="http://schemas.openxmlformats.org/markup-compatibility/2006">
          <mc:Choice Requires="x14">
            <control shapeId="365628" r:id="rId278" name="Option Button 1084">
              <controlPr defaultSize="0" autoFill="0" autoLine="0" autoPict="0">
                <anchor moveWithCells="1">
                  <from>
                    <xdr:col>2</xdr:col>
                    <xdr:colOff>28575</xdr:colOff>
                    <xdr:row>376</xdr:row>
                    <xdr:rowOff>38100</xdr:rowOff>
                  </from>
                  <to>
                    <xdr:col>2</xdr:col>
                    <xdr:colOff>209550</xdr:colOff>
                    <xdr:row>376</xdr:row>
                    <xdr:rowOff>171450</xdr:rowOff>
                  </to>
                </anchor>
              </controlPr>
            </control>
          </mc:Choice>
        </mc:AlternateContent>
        <mc:AlternateContent xmlns:mc="http://schemas.openxmlformats.org/markup-compatibility/2006">
          <mc:Choice Requires="x14">
            <control shapeId="365629" r:id="rId279" name="Option Button 1085">
              <controlPr defaultSize="0" autoFill="0" autoLine="0" autoPict="0">
                <anchor moveWithCells="1">
                  <from>
                    <xdr:col>2</xdr:col>
                    <xdr:colOff>38100</xdr:colOff>
                    <xdr:row>381</xdr:row>
                    <xdr:rowOff>0</xdr:rowOff>
                  </from>
                  <to>
                    <xdr:col>3</xdr:col>
                    <xdr:colOff>95250</xdr:colOff>
                    <xdr:row>381</xdr:row>
                    <xdr:rowOff>219075</xdr:rowOff>
                  </to>
                </anchor>
              </controlPr>
            </control>
          </mc:Choice>
        </mc:AlternateContent>
        <mc:AlternateContent xmlns:mc="http://schemas.openxmlformats.org/markup-compatibility/2006">
          <mc:Choice Requires="x14">
            <control shapeId="365630" r:id="rId280" name="Option Button 1086">
              <controlPr defaultSize="0" autoFill="0" autoLine="0" autoPict="0">
                <anchor moveWithCells="1">
                  <from>
                    <xdr:col>2</xdr:col>
                    <xdr:colOff>38100</xdr:colOff>
                    <xdr:row>385</xdr:row>
                    <xdr:rowOff>0</xdr:rowOff>
                  </from>
                  <to>
                    <xdr:col>3</xdr:col>
                    <xdr:colOff>95250</xdr:colOff>
                    <xdr:row>385</xdr:row>
                    <xdr:rowOff>219075</xdr:rowOff>
                  </to>
                </anchor>
              </controlPr>
            </control>
          </mc:Choice>
        </mc:AlternateContent>
        <mc:AlternateContent xmlns:mc="http://schemas.openxmlformats.org/markup-compatibility/2006">
          <mc:Choice Requires="x14">
            <control shapeId="365631" r:id="rId281" name="Check Box 1087">
              <controlPr defaultSize="0" autoFill="0" autoLine="0" autoPict="0">
                <anchor moveWithCells="1">
                  <from>
                    <xdr:col>3</xdr:col>
                    <xdr:colOff>123825</xdr:colOff>
                    <xdr:row>379</xdr:row>
                    <xdr:rowOff>28575</xdr:rowOff>
                  </from>
                  <to>
                    <xdr:col>3</xdr:col>
                    <xdr:colOff>304800</xdr:colOff>
                    <xdr:row>379</xdr:row>
                    <xdr:rowOff>161925</xdr:rowOff>
                  </to>
                </anchor>
              </controlPr>
            </control>
          </mc:Choice>
        </mc:AlternateContent>
        <mc:AlternateContent xmlns:mc="http://schemas.openxmlformats.org/markup-compatibility/2006">
          <mc:Choice Requires="x14">
            <control shapeId="365632" r:id="rId282" name="Check Box 1088">
              <controlPr defaultSize="0" autoFill="0" autoLine="0" autoPict="0">
                <anchor moveWithCells="1">
                  <from>
                    <xdr:col>3</xdr:col>
                    <xdr:colOff>123825</xdr:colOff>
                    <xdr:row>380</xdr:row>
                    <xdr:rowOff>28575</xdr:rowOff>
                  </from>
                  <to>
                    <xdr:col>3</xdr:col>
                    <xdr:colOff>304800</xdr:colOff>
                    <xdr:row>380</xdr:row>
                    <xdr:rowOff>161925</xdr:rowOff>
                  </to>
                </anchor>
              </controlPr>
            </control>
          </mc:Choice>
        </mc:AlternateContent>
        <mc:AlternateContent xmlns:mc="http://schemas.openxmlformats.org/markup-compatibility/2006">
          <mc:Choice Requires="x14">
            <control shapeId="365633" r:id="rId283" name="Check Box 1089">
              <controlPr defaultSize="0" autoFill="0" autoLine="0" autoPict="0">
                <anchor moveWithCells="1">
                  <from>
                    <xdr:col>5</xdr:col>
                    <xdr:colOff>76200</xdr:colOff>
                    <xdr:row>379</xdr:row>
                    <xdr:rowOff>28575</xdr:rowOff>
                  </from>
                  <to>
                    <xdr:col>5</xdr:col>
                    <xdr:colOff>257175</xdr:colOff>
                    <xdr:row>379</xdr:row>
                    <xdr:rowOff>161925</xdr:rowOff>
                  </to>
                </anchor>
              </controlPr>
            </control>
          </mc:Choice>
        </mc:AlternateContent>
        <mc:AlternateContent xmlns:mc="http://schemas.openxmlformats.org/markup-compatibility/2006">
          <mc:Choice Requires="x14">
            <control shapeId="365634" r:id="rId284" name="Check Box 1090">
              <controlPr defaultSize="0" autoFill="0" autoLine="0" autoPict="0">
                <anchor moveWithCells="1">
                  <from>
                    <xdr:col>9</xdr:col>
                    <xdr:colOff>133350</xdr:colOff>
                    <xdr:row>379</xdr:row>
                    <xdr:rowOff>28575</xdr:rowOff>
                  </from>
                  <to>
                    <xdr:col>9</xdr:col>
                    <xdr:colOff>314325</xdr:colOff>
                    <xdr:row>379</xdr:row>
                    <xdr:rowOff>161925</xdr:rowOff>
                  </to>
                </anchor>
              </controlPr>
            </control>
          </mc:Choice>
        </mc:AlternateContent>
        <mc:AlternateContent xmlns:mc="http://schemas.openxmlformats.org/markup-compatibility/2006">
          <mc:Choice Requires="x14">
            <control shapeId="365635" r:id="rId285" name="Check Box 1091">
              <controlPr defaultSize="0" autoFill="0" autoLine="0" autoPict="0">
                <anchor moveWithCells="1">
                  <from>
                    <xdr:col>3</xdr:col>
                    <xdr:colOff>66675</xdr:colOff>
                    <xdr:row>384</xdr:row>
                    <xdr:rowOff>9525</xdr:rowOff>
                  </from>
                  <to>
                    <xdr:col>3</xdr:col>
                    <xdr:colOff>371475</xdr:colOff>
                    <xdr:row>385</xdr:row>
                    <xdr:rowOff>0</xdr:rowOff>
                  </to>
                </anchor>
              </controlPr>
            </control>
          </mc:Choice>
        </mc:AlternateContent>
        <mc:AlternateContent xmlns:mc="http://schemas.openxmlformats.org/markup-compatibility/2006">
          <mc:Choice Requires="x14">
            <control shapeId="365636" r:id="rId286" name="Check Box 1092">
              <controlPr defaultSize="0" autoFill="0" autoLine="0" autoPict="0">
                <anchor moveWithCells="1">
                  <from>
                    <xdr:col>3</xdr:col>
                    <xdr:colOff>800100</xdr:colOff>
                    <xdr:row>384</xdr:row>
                    <xdr:rowOff>9525</xdr:rowOff>
                  </from>
                  <to>
                    <xdr:col>3</xdr:col>
                    <xdr:colOff>1104900</xdr:colOff>
                    <xdr:row>385</xdr:row>
                    <xdr:rowOff>0</xdr:rowOff>
                  </to>
                </anchor>
              </controlPr>
            </control>
          </mc:Choice>
        </mc:AlternateContent>
        <mc:AlternateContent xmlns:mc="http://schemas.openxmlformats.org/markup-compatibility/2006">
          <mc:Choice Requires="x14">
            <control shapeId="365637" r:id="rId287" name="Check Box 1093">
              <controlPr defaultSize="0" autoFill="0" autoLine="0" autoPict="0">
                <anchor moveWithCells="1">
                  <from>
                    <xdr:col>10</xdr:col>
                    <xdr:colOff>361950</xdr:colOff>
                    <xdr:row>388</xdr:row>
                    <xdr:rowOff>0</xdr:rowOff>
                  </from>
                  <to>
                    <xdr:col>10</xdr:col>
                    <xdr:colOff>666750</xdr:colOff>
                    <xdr:row>389</xdr:row>
                    <xdr:rowOff>0</xdr:rowOff>
                  </to>
                </anchor>
              </controlPr>
            </control>
          </mc:Choice>
        </mc:AlternateContent>
        <mc:AlternateContent xmlns:mc="http://schemas.openxmlformats.org/markup-compatibility/2006">
          <mc:Choice Requires="x14">
            <control shapeId="365638" r:id="rId288" name="Check Box 1094">
              <controlPr defaultSize="0" autoFill="0" autoLine="0" autoPict="0">
                <anchor moveWithCells="1">
                  <from>
                    <xdr:col>5</xdr:col>
                    <xdr:colOff>76200</xdr:colOff>
                    <xdr:row>380</xdr:row>
                    <xdr:rowOff>28575</xdr:rowOff>
                  </from>
                  <to>
                    <xdr:col>5</xdr:col>
                    <xdr:colOff>257175</xdr:colOff>
                    <xdr:row>380</xdr:row>
                    <xdr:rowOff>161925</xdr:rowOff>
                  </to>
                </anchor>
              </controlPr>
            </control>
          </mc:Choice>
        </mc:AlternateContent>
        <mc:AlternateContent xmlns:mc="http://schemas.openxmlformats.org/markup-compatibility/2006">
          <mc:Choice Requires="x14">
            <control shapeId="365639" r:id="rId289" name="Check Box 1095">
              <controlPr defaultSize="0" autoFill="0" autoLine="0" autoPict="0">
                <anchor moveWithCells="1">
                  <from>
                    <xdr:col>2</xdr:col>
                    <xdr:colOff>38100</xdr:colOff>
                    <xdr:row>372</xdr:row>
                    <xdr:rowOff>28575</xdr:rowOff>
                  </from>
                  <to>
                    <xdr:col>2</xdr:col>
                    <xdr:colOff>219075</xdr:colOff>
                    <xdr:row>372</xdr:row>
                    <xdr:rowOff>161925</xdr:rowOff>
                  </to>
                </anchor>
              </controlPr>
            </control>
          </mc:Choice>
        </mc:AlternateContent>
        <mc:AlternateContent xmlns:mc="http://schemas.openxmlformats.org/markup-compatibility/2006">
          <mc:Choice Requires="x14">
            <control shapeId="365640" r:id="rId290" name="Check Box 1096">
              <controlPr defaultSize="0" autoFill="0" autoLine="0" autoPict="0">
                <anchor moveWithCells="1">
                  <from>
                    <xdr:col>2</xdr:col>
                    <xdr:colOff>38100</xdr:colOff>
                    <xdr:row>378</xdr:row>
                    <xdr:rowOff>28575</xdr:rowOff>
                  </from>
                  <to>
                    <xdr:col>2</xdr:col>
                    <xdr:colOff>219075</xdr:colOff>
                    <xdr:row>378</xdr:row>
                    <xdr:rowOff>161925</xdr:rowOff>
                  </to>
                </anchor>
              </controlPr>
            </control>
          </mc:Choice>
        </mc:AlternateContent>
        <mc:AlternateContent xmlns:mc="http://schemas.openxmlformats.org/markup-compatibility/2006">
          <mc:Choice Requires="x14">
            <control shapeId="365641" r:id="rId291" name="Check Box 1097">
              <controlPr defaultSize="0" autoFill="0" autoLine="0" autoPict="0">
                <anchor moveWithCells="1">
                  <from>
                    <xdr:col>2</xdr:col>
                    <xdr:colOff>38100</xdr:colOff>
                    <xdr:row>383</xdr:row>
                    <xdr:rowOff>28575</xdr:rowOff>
                  </from>
                  <to>
                    <xdr:col>3</xdr:col>
                    <xdr:colOff>95250</xdr:colOff>
                    <xdr:row>384</xdr:row>
                    <xdr:rowOff>19050</xdr:rowOff>
                  </to>
                </anchor>
              </controlPr>
            </control>
          </mc:Choice>
        </mc:AlternateContent>
        <mc:AlternateContent xmlns:mc="http://schemas.openxmlformats.org/markup-compatibility/2006">
          <mc:Choice Requires="x14">
            <control shapeId="365642" r:id="rId292" name="Check Box 1098">
              <controlPr defaultSize="0" autoFill="0" autoLine="0" autoPict="0">
                <anchor moveWithCells="1">
                  <from>
                    <xdr:col>9</xdr:col>
                    <xdr:colOff>133350</xdr:colOff>
                    <xdr:row>380</xdr:row>
                    <xdr:rowOff>28575</xdr:rowOff>
                  </from>
                  <to>
                    <xdr:col>9</xdr:col>
                    <xdr:colOff>314325</xdr:colOff>
                    <xdr:row>380</xdr:row>
                    <xdr:rowOff>161925</xdr:rowOff>
                  </to>
                </anchor>
              </controlPr>
            </control>
          </mc:Choice>
        </mc:AlternateContent>
        <mc:AlternateContent xmlns:mc="http://schemas.openxmlformats.org/markup-compatibility/2006">
          <mc:Choice Requires="x14">
            <control shapeId="365643" r:id="rId293" name="Check Box 1099">
              <controlPr defaultSize="0" autoFill="0" autoLine="0" autoPict="0">
                <anchor moveWithCells="1">
                  <from>
                    <xdr:col>2</xdr:col>
                    <xdr:colOff>38100</xdr:colOff>
                    <xdr:row>371</xdr:row>
                    <xdr:rowOff>28575</xdr:rowOff>
                  </from>
                  <to>
                    <xdr:col>2</xdr:col>
                    <xdr:colOff>219075</xdr:colOff>
                    <xdr:row>371</xdr:row>
                    <xdr:rowOff>161925</xdr:rowOff>
                  </to>
                </anchor>
              </controlPr>
            </control>
          </mc:Choice>
        </mc:AlternateContent>
        <mc:AlternateContent xmlns:mc="http://schemas.openxmlformats.org/markup-compatibility/2006">
          <mc:Choice Requires="x14">
            <control shapeId="365644" r:id="rId294" name="Check Box 1100">
              <controlPr defaultSize="0" autoFill="0" autoLine="0" autoPict="0">
                <anchor moveWithCells="1">
                  <from>
                    <xdr:col>2</xdr:col>
                    <xdr:colOff>38100</xdr:colOff>
                    <xdr:row>377</xdr:row>
                    <xdr:rowOff>28575</xdr:rowOff>
                  </from>
                  <to>
                    <xdr:col>2</xdr:col>
                    <xdr:colOff>219075</xdr:colOff>
                    <xdr:row>377</xdr:row>
                    <xdr:rowOff>161925</xdr:rowOff>
                  </to>
                </anchor>
              </controlPr>
            </control>
          </mc:Choice>
        </mc:AlternateContent>
        <mc:AlternateContent xmlns:mc="http://schemas.openxmlformats.org/markup-compatibility/2006">
          <mc:Choice Requires="x14">
            <control shapeId="365645" r:id="rId295" name="Check Box 1101">
              <controlPr defaultSize="0" autoFill="0" autoLine="0" autoPict="0">
                <anchor moveWithCells="1">
                  <from>
                    <xdr:col>2</xdr:col>
                    <xdr:colOff>38100</xdr:colOff>
                    <xdr:row>382</xdr:row>
                    <xdr:rowOff>28575</xdr:rowOff>
                  </from>
                  <to>
                    <xdr:col>3</xdr:col>
                    <xdr:colOff>95250</xdr:colOff>
                    <xdr:row>383</xdr:row>
                    <xdr:rowOff>19050</xdr:rowOff>
                  </to>
                </anchor>
              </controlPr>
            </control>
          </mc:Choice>
        </mc:AlternateContent>
        <mc:AlternateContent xmlns:mc="http://schemas.openxmlformats.org/markup-compatibility/2006">
          <mc:Choice Requires="x14">
            <control shapeId="365646" r:id="rId296" name="Check Box 1102">
              <controlPr defaultSize="0" autoFill="0" autoLine="0" autoPict="0">
                <anchor moveWithCells="1">
                  <from>
                    <xdr:col>2</xdr:col>
                    <xdr:colOff>38100</xdr:colOff>
                    <xdr:row>387</xdr:row>
                    <xdr:rowOff>28575</xdr:rowOff>
                  </from>
                  <to>
                    <xdr:col>3</xdr:col>
                    <xdr:colOff>95250</xdr:colOff>
                    <xdr:row>388</xdr:row>
                    <xdr:rowOff>19050</xdr:rowOff>
                  </to>
                </anchor>
              </controlPr>
            </control>
          </mc:Choice>
        </mc:AlternateContent>
        <mc:AlternateContent xmlns:mc="http://schemas.openxmlformats.org/markup-compatibility/2006">
          <mc:Choice Requires="x14">
            <control shapeId="365647" r:id="rId297" name="Check Box 1103">
              <controlPr defaultSize="0" autoFill="0" autoLine="0" autoPict="0">
                <anchor moveWithCells="1">
                  <from>
                    <xdr:col>2</xdr:col>
                    <xdr:colOff>38100</xdr:colOff>
                    <xdr:row>386</xdr:row>
                    <xdr:rowOff>28575</xdr:rowOff>
                  </from>
                  <to>
                    <xdr:col>3</xdr:col>
                    <xdr:colOff>95250</xdr:colOff>
                    <xdr:row>387</xdr:row>
                    <xdr:rowOff>19050</xdr:rowOff>
                  </to>
                </anchor>
              </controlPr>
            </control>
          </mc:Choice>
        </mc:AlternateContent>
        <mc:AlternateContent xmlns:mc="http://schemas.openxmlformats.org/markup-compatibility/2006">
          <mc:Choice Requires="x14">
            <control shapeId="365648" r:id="rId298" name="Check Box 1104">
              <controlPr defaultSize="0" autoFill="0" autoLine="0" autoPict="0">
                <anchor moveWithCells="1">
                  <from>
                    <xdr:col>3</xdr:col>
                    <xdr:colOff>114300</xdr:colOff>
                    <xdr:row>373</xdr:row>
                    <xdr:rowOff>38100</xdr:rowOff>
                  </from>
                  <to>
                    <xdr:col>3</xdr:col>
                    <xdr:colOff>295275</xdr:colOff>
                    <xdr:row>373</xdr:row>
                    <xdr:rowOff>171450</xdr:rowOff>
                  </to>
                </anchor>
              </controlPr>
            </control>
          </mc:Choice>
        </mc:AlternateContent>
        <mc:AlternateContent xmlns:mc="http://schemas.openxmlformats.org/markup-compatibility/2006">
          <mc:Choice Requires="x14">
            <control shapeId="365649" r:id="rId299" name="Check Box 1105">
              <controlPr defaultSize="0" autoFill="0" autoLine="0" autoPict="0">
                <anchor moveWithCells="1">
                  <from>
                    <xdr:col>3</xdr:col>
                    <xdr:colOff>114300</xdr:colOff>
                    <xdr:row>375</xdr:row>
                    <xdr:rowOff>38100</xdr:rowOff>
                  </from>
                  <to>
                    <xdr:col>3</xdr:col>
                    <xdr:colOff>295275</xdr:colOff>
                    <xdr:row>375</xdr:row>
                    <xdr:rowOff>171450</xdr:rowOff>
                  </to>
                </anchor>
              </controlPr>
            </control>
          </mc:Choice>
        </mc:AlternateContent>
        <mc:AlternateContent xmlns:mc="http://schemas.openxmlformats.org/markup-compatibility/2006">
          <mc:Choice Requires="x14">
            <control shapeId="365650" r:id="rId300" name="Check Box 1106">
              <controlPr defaultSize="0" autoFill="0" autoLine="0" autoPict="0">
                <anchor moveWithCells="1">
                  <from>
                    <xdr:col>5</xdr:col>
                    <xdr:colOff>104775</xdr:colOff>
                    <xdr:row>374</xdr:row>
                    <xdr:rowOff>38100</xdr:rowOff>
                  </from>
                  <to>
                    <xdr:col>5</xdr:col>
                    <xdr:colOff>285750</xdr:colOff>
                    <xdr:row>374</xdr:row>
                    <xdr:rowOff>171450</xdr:rowOff>
                  </to>
                </anchor>
              </controlPr>
            </control>
          </mc:Choice>
        </mc:AlternateContent>
        <mc:AlternateContent xmlns:mc="http://schemas.openxmlformats.org/markup-compatibility/2006">
          <mc:Choice Requires="x14">
            <control shapeId="365651" r:id="rId301" name="Check Box 1107">
              <controlPr defaultSize="0" autoFill="0" autoLine="0" autoPict="0">
                <anchor moveWithCells="1">
                  <from>
                    <xdr:col>9</xdr:col>
                    <xdr:colOff>133350</xdr:colOff>
                    <xdr:row>373</xdr:row>
                    <xdr:rowOff>38100</xdr:rowOff>
                  </from>
                  <to>
                    <xdr:col>9</xdr:col>
                    <xdr:colOff>314325</xdr:colOff>
                    <xdr:row>373</xdr:row>
                    <xdr:rowOff>171450</xdr:rowOff>
                  </to>
                </anchor>
              </controlPr>
            </control>
          </mc:Choice>
        </mc:AlternateContent>
        <mc:AlternateContent xmlns:mc="http://schemas.openxmlformats.org/markup-compatibility/2006">
          <mc:Choice Requires="x14">
            <control shapeId="365652" r:id="rId302" name="Check Box 1108">
              <controlPr defaultSize="0" autoFill="0" autoLine="0" autoPict="0">
                <anchor moveWithCells="1">
                  <from>
                    <xdr:col>10</xdr:col>
                    <xdr:colOff>1095375</xdr:colOff>
                    <xdr:row>373</xdr:row>
                    <xdr:rowOff>38100</xdr:rowOff>
                  </from>
                  <to>
                    <xdr:col>10</xdr:col>
                    <xdr:colOff>1276350</xdr:colOff>
                    <xdr:row>373</xdr:row>
                    <xdr:rowOff>171450</xdr:rowOff>
                  </to>
                </anchor>
              </controlPr>
            </control>
          </mc:Choice>
        </mc:AlternateContent>
        <mc:AlternateContent xmlns:mc="http://schemas.openxmlformats.org/markup-compatibility/2006">
          <mc:Choice Requires="x14">
            <control shapeId="365653" r:id="rId303" name="Check Box 1109">
              <controlPr defaultSize="0" autoFill="0" autoLine="0" autoPict="0">
                <anchor moveWithCells="1">
                  <from>
                    <xdr:col>10</xdr:col>
                    <xdr:colOff>1095375</xdr:colOff>
                    <xdr:row>375</xdr:row>
                    <xdr:rowOff>38100</xdr:rowOff>
                  </from>
                  <to>
                    <xdr:col>10</xdr:col>
                    <xdr:colOff>1276350</xdr:colOff>
                    <xdr:row>375</xdr:row>
                    <xdr:rowOff>171450</xdr:rowOff>
                  </to>
                </anchor>
              </controlPr>
            </control>
          </mc:Choice>
        </mc:AlternateContent>
        <mc:AlternateContent xmlns:mc="http://schemas.openxmlformats.org/markup-compatibility/2006">
          <mc:Choice Requires="x14">
            <control shapeId="365654" r:id="rId304" name="Check Box 1110">
              <controlPr defaultSize="0" autoFill="0" autoLine="0" autoPict="0">
                <anchor moveWithCells="1">
                  <from>
                    <xdr:col>3</xdr:col>
                    <xdr:colOff>114300</xdr:colOff>
                    <xdr:row>374</xdr:row>
                    <xdr:rowOff>38100</xdr:rowOff>
                  </from>
                  <to>
                    <xdr:col>3</xdr:col>
                    <xdr:colOff>295275</xdr:colOff>
                    <xdr:row>374</xdr:row>
                    <xdr:rowOff>171450</xdr:rowOff>
                  </to>
                </anchor>
              </controlPr>
            </control>
          </mc:Choice>
        </mc:AlternateContent>
        <mc:AlternateContent xmlns:mc="http://schemas.openxmlformats.org/markup-compatibility/2006">
          <mc:Choice Requires="x14">
            <control shapeId="365655" r:id="rId305" name="Check Box 1111">
              <controlPr defaultSize="0" autoFill="0" autoLine="0" autoPict="0">
                <anchor moveWithCells="1">
                  <from>
                    <xdr:col>5</xdr:col>
                    <xdr:colOff>104775</xdr:colOff>
                    <xdr:row>375</xdr:row>
                    <xdr:rowOff>38100</xdr:rowOff>
                  </from>
                  <to>
                    <xdr:col>5</xdr:col>
                    <xdr:colOff>285750</xdr:colOff>
                    <xdr:row>375</xdr:row>
                    <xdr:rowOff>171450</xdr:rowOff>
                  </to>
                </anchor>
              </controlPr>
            </control>
          </mc:Choice>
        </mc:AlternateContent>
        <mc:AlternateContent xmlns:mc="http://schemas.openxmlformats.org/markup-compatibility/2006">
          <mc:Choice Requires="x14">
            <control shapeId="365656" r:id="rId306" name="Check Box 1112">
              <controlPr defaultSize="0" autoFill="0" autoLine="0" autoPict="0">
                <anchor moveWithCells="1">
                  <from>
                    <xdr:col>9</xdr:col>
                    <xdr:colOff>133350</xdr:colOff>
                    <xdr:row>374</xdr:row>
                    <xdr:rowOff>38100</xdr:rowOff>
                  </from>
                  <to>
                    <xdr:col>9</xdr:col>
                    <xdr:colOff>314325</xdr:colOff>
                    <xdr:row>374</xdr:row>
                    <xdr:rowOff>171450</xdr:rowOff>
                  </to>
                </anchor>
              </controlPr>
            </control>
          </mc:Choice>
        </mc:AlternateContent>
        <mc:AlternateContent xmlns:mc="http://schemas.openxmlformats.org/markup-compatibility/2006">
          <mc:Choice Requires="x14">
            <control shapeId="365657" r:id="rId307" name="Check Box 1113">
              <controlPr defaultSize="0" autoFill="0" autoLine="0" autoPict="0">
                <anchor moveWithCells="1">
                  <from>
                    <xdr:col>10</xdr:col>
                    <xdr:colOff>1095375</xdr:colOff>
                    <xdr:row>374</xdr:row>
                    <xdr:rowOff>38100</xdr:rowOff>
                  </from>
                  <to>
                    <xdr:col>10</xdr:col>
                    <xdr:colOff>1276350</xdr:colOff>
                    <xdr:row>374</xdr:row>
                    <xdr:rowOff>171450</xdr:rowOff>
                  </to>
                </anchor>
              </controlPr>
            </control>
          </mc:Choice>
        </mc:AlternateContent>
        <mc:AlternateContent xmlns:mc="http://schemas.openxmlformats.org/markup-compatibility/2006">
          <mc:Choice Requires="x14">
            <control shapeId="365658" r:id="rId308" name="Check Box 1114">
              <controlPr defaultSize="0" autoFill="0" autoLine="0" autoPict="0">
                <anchor moveWithCells="1">
                  <from>
                    <xdr:col>9</xdr:col>
                    <xdr:colOff>133350</xdr:colOff>
                    <xdr:row>375</xdr:row>
                    <xdr:rowOff>38100</xdr:rowOff>
                  </from>
                  <to>
                    <xdr:col>9</xdr:col>
                    <xdr:colOff>314325</xdr:colOff>
                    <xdr:row>375</xdr:row>
                    <xdr:rowOff>171450</xdr:rowOff>
                  </to>
                </anchor>
              </controlPr>
            </control>
          </mc:Choice>
        </mc:AlternateContent>
        <mc:AlternateContent xmlns:mc="http://schemas.openxmlformats.org/markup-compatibility/2006">
          <mc:Choice Requires="x14">
            <control shapeId="365659" r:id="rId309" name="Check Box 1115">
              <controlPr defaultSize="0" autoFill="0" autoLine="0" autoPict="0">
                <anchor moveWithCells="1">
                  <from>
                    <xdr:col>5</xdr:col>
                    <xdr:colOff>104775</xdr:colOff>
                    <xdr:row>373</xdr:row>
                    <xdr:rowOff>38100</xdr:rowOff>
                  </from>
                  <to>
                    <xdr:col>5</xdr:col>
                    <xdr:colOff>285750</xdr:colOff>
                    <xdr:row>373</xdr:row>
                    <xdr:rowOff>171450</xdr:rowOff>
                  </to>
                </anchor>
              </controlPr>
            </control>
          </mc:Choice>
        </mc:AlternateContent>
        <mc:AlternateContent xmlns:mc="http://schemas.openxmlformats.org/markup-compatibility/2006">
          <mc:Choice Requires="x14">
            <control shapeId="365663" r:id="rId310" name="Check Box 1119">
              <controlPr defaultSize="0" autoFill="0" autoLine="0" autoPict="0">
                <anchor moveWithCells="1">
                  <from>
                    <xdr:col>10</xdr:col>
                    <xdr:colOff>1114425</xdr:colOff>
                    <xdr:row>379</xdr:row>
                    <xdr:rowOff>38100</xdr:rowOff>
                  </from>
                  <to>
                    <xdr:col>10</xdr:col>
                    <xdr:colOff>1295400</xdr:colOff>
                    <xdr:row>379</xdr:row>
                    <xdr:rowOff>171450</xdr:rowOff>
                  </to>
                </anchor>
              </controlPr>
            </control>
          </mc:Choice>
        </mc:AlternateContent>
        <mc:AlternateContent xmlns:mc="http://schemas.openxmlformats.org/markup-compatibility/2006">
          <mc:Choice Requires="x14">
            <control shapeId="365664" r:id="rId311" name="Check Box 1120">
              <controlPr defaultSize="0" autoFill="0" autoLine="0" autoPict="0">
                <anchor moveWithCells="1">
                  <from>
                    <xdr:col>10</xdr:col>
                    <xdr:colOff>1114425</xdr:colOff>
                    <xdr:row>380</xdr:row>
                    <xdr:rowOff>38100</xdr:rowOff>
                  </from>
                  <to>
                    <xdr:col>10</xdr:col>
                    <xdr:colOff>1295400</xdr:colOff>
                    <xdr:row>380</xdr:row>
                    <xdr:rowOff>171450</xdr:rowOff>
                  </to>
                </anchor>
              </controlPr>
            </control>
          </mc:Choice>
        </mc:AlternateContent>
        <mc:AlternateContent xmlns:mc="http://schemas.openxmlformats.org/markup-compatibility/2006">
          <mc:Choice Requires="x14">
            <control shapeId="365665" r:id="rId312" name="Check Box 1121">
              <controlPr defaultSize="0" autoFill="0" autoLine="0" autoPict="0">
                <anchor moveWithCells="1">
                  <from>
                    <xdr:col>6</xdr:col>
                    <xdr:colOff>57150</xdr:colOff>
                    <xdr:row>388</xdr:row>
                    <xdr:rowOff>9525</xdr:rowOff>
                  </from>
                  <to>
                    <xdr:col>6</xdr:col>
                    <xdr:colOff>361950</xdr:colOff>
                    <xdr:row>389</xdr:row>
                    <xdr:rowOff>0</xdr:rowOff>
                  </to>
                </anchor>
              </controlPr>
            </control>
          </mc:Choice>
        </mc:AlternateContent>
        <mc:AlternateContent xmlns:mc="http://schemas.openxmlformats.org/markup-compatibility/2006">
          <mc:Choice Requires="x14">
            <control shapeId="365669" r:id="rId313" name="Check Box 1125">
              <controlPr defaultSize="0" autoFill="0" autoLine="0" autoPict="0">
                <anchor moveWithCells="1">
                  <from>
                    <xdr:col>6</xdr:col>
                    <xdr:colOff>47625</xdr:colOff>
                    <xdr:row>388</xdr:row>
                    <xdr:rowOff>219075</xdr:rowOff>
                  </from>
                  <to>
                    <xdr:col>6</xdr:col>
                    <xdr:colOff>352425</xdr:colOff>
                    <xdr:row>390</xdr:row>
                    <xdr:rowOff>209550</xdr:rowOff>
                  </to>
                </anchor>
              </controlPr>
            </control>
          </mc:Choice>
        </mc:AlternateContent>
        <mc:AlternateContent xmlns:mc="http://schemas.openxmlformats.org/markup-compatibility/2006">
          <mc:Choice Requires="x14">
            <control shapeId="365670" r:id="rId314" name="Check Box 1126">
              <controlPr defaultSize="0" autoFill="0" autoLine="0" autoPict="0">
                <anchor moveWithCells="1">
                  <from>
                    <xdr:col>8</xdr:col>
                    <xdr:colOff>38100</xdr:colOff>
                    <xdr:row>388</xdr:row>
                    <xdr:rowOff>219075</xdr:rowOff>
                  </from>
                  <to>
                    <xdr:col>9</xdr:col>
                    <xdr:colOff>66675</xdr:colOff>
                    <xdr:row>390</xdr:row>
                    <xdr:rowOff>209550</xdr:rowOff>
                  </to>
                </anchor>
              </controlPr>
            </control>
          </mc:Choice>
        </mc:AlternateContent>
        <mc:AlternateContent xmlns:mc="http://schemas.openxmlformats.org/markup-compatibility/2006">
          <mc:Choice Requires="x14">
            <control shapeId="365671" r:id="rId315" name="Check Box 1127">
              <controlPr defaultSize="0" autoFill="0" autoLine="0" autoPict="0">
                <anchor moveWithCells="1">
                  <from>
                    <xdr:col>10</xdr:col>
                    <xdr:colOff>361950</xdr:colOff>
                    <xdr:row>388</xdr:row>
                    <xdr:rowOff>219075</xdr:rowOff>
                  </from>
                  <to>
                    <xdr:col>10</xdr:col>
                    <xdr:colOff>666750</xdr:colOff>
                    <xdr:row>390</xdr:row>
                    <xdr:rowOff>209550</xdr:rowOff>
                  </to>
                </anchor>
              </controlPr>
            </control>
          </mc:Choice>
        </mc:AlternateContent>
        <mc:AlternateContent xmlns:mc="http://schemas.openxmlformats.org/markup-compatibility/2006">
          <mc:Choice Requires="x14">
            <control shapeId="365672" r:id="rId316" name="Check Box 1128">
              <controlPr defaultSize="0" autoFill="0" autoLine="0" autoPict="0">
                <anchor moveWithCells="1">
                  <from>
                    <xdr:col>10</xdr:col>
                    <xdr:colOff>1143000</xdr:colOff>
                    <xdr:row>389</xdr:row>
                    <xdr:rowOff>0</xdr:rowOff>
                  </from>
                  <to>
                    <xdr:col>11</xdr:col>
                    <xdr:colOff>95250</xdr:colOff>
                    <xdr:row>390</xdr:row>
                    <xdr:rowOff>219075</xdr:rowOff>
                  </to>
                </anchor>
              </controlPr>
            </control>
          </mc:Choice>
        </mc:AlternateContent>
        <mc:AlternateContent xmlns:mc="http://schemas.openxmlformats.org/markup-compatibility/2006">
          <mc:Choice Requires="x14">
            <control shapeId="365673" r:id="rId317" name="Check Box 1129">
              <controlPr defaultSize="0" autoFill="0" autoLine="0" autoPict="0">
                <anchor moveWithCells="1">
                  <from>
                    <xdr:col>12</xdr:col>
                    <xdr:colOff>171450</xdr:colOff>
                    <xdr:row>389</xdr:row>
                    <xdr:rowOff>0</xdr:rowOff>
                  </from>
                  <to>
                    <xdr:col>12</xdr:col>
                    <xdr:colOff>476250</xdr:colOff>
                    <xdr:row>390</xdr:row>
                    <xdr:rowOff>219075</xdr:rowOff>
                  </to>
                </anchor>
              </controlPr>
            </control>
          </mc:Choice>
        </mc:AlternateContent>
        <mc:AlternateContent xmlns:mc="http://schemas.openxmlformats.org/markup-compatibility/2006">
          <mc:Choice Requires="x14">
            <control shapeId="365674" r:id="rId318" name="Check Box 1130">
              <controlPr defaultSize="0" autoFill="0" autoLine="0" autoPict="0">
                <anchor moveWithCells="1">
                  <from>
                    <xdr:col>8</xdr:col>
                    <xdr:colOff>57150</xdr:colOff>
                    <xdr:row>387</xdr:row>
                    <xdr:rowOff>228600</xdr:rowOff>
                  </from>
                  <to>
                    <xdr:col>9</xdr:col>
                    <xdr:colOff>85725</xdr:colOff>
                    <xdr:row>388</xdr:row>
                    <xdr:rowOff>219075</xdr:rowOff>
                  </to>
                </anchor>
              </controlPr>
            </control>
          </mc:Choice>
        </mc:AlternateContent>
        <mc:AlternateContent xmlns:mc="http://schemas.openxmlformats.org/markup-compatibility/2006">
          <mc:Choice Requires="x14">
            <control shapeId="365675" r:id="rId319" name="Check Box 1131">
              <controlPr defaultSize="0" autoFill="0" autoLine="0" autoPict="0">
                <anchor moveWithCells="1">
                  <from>
                    <xdr:col>6</xdr:col>
                    <xdr:colOff>47625</xdr:colOff>
                    <xdr:row>391</xdr:row>
                    <xdr:rowOff>19050</xdr:rowOff>
                  </from>
                  <to>
                    <xdr:col>6</xdr:col>
                    <xdr:colOff>352425</xdr:colOff>
                    <xdr:row>392</xdr:row>
                    <xdr:rowOff>9525</xdr:rowOff>
                  </to>
                </anchor>
              </controlPr>
            </control>
          </mc:Choice>
        </mc:AlternateContent>
        <mc:AlternateContent xmlns:mc="http://schemas.openxmlformats.org/markup-compatibility/2006">
          <mc:Choice Requires="x14">
            <control shapeId="365676" r:id="rId320" name="Check Box 1132">
              <controlPr defaultSize="0" autoFill="0" autoLine="0" autoPict="0">
                <anchor moveWithCells="1">
                  <from>
                    <xdr:col>8</xdr:col>
                    <xdr:colOff>38100</xdr:colOff>
                    <xdr:row>391</xdr:row>
                    <xdr:rowOff>19050</xdr:rowOff>
                  </from>
                  <to>
                    <xdr:col>9</xdr:col>
                    <xdr:colOff>66675</xdr:colOff>
                    <xdr:row>392</xdr:row>
                    <xdr:rowOff>9525</xdr:rowOff>
                  </to>
                </anchor>
              </controlPr>
            </control>
          </mc:Choice>
        </mc:AlternateContent>
        <mc:AlternateContent xmlns:mc="http://schemas.openxmlformats.org/markup-compatibility/2006">
          <mc:Choice Requires="x14">
            <control shapeId="365677" r:id="rId321" name="Check Box 1133">
              <controlPr defaultSize="0" autoFill="0" autoLine="0" autoPict="0">
                <anchor moveWithCells="1">
                  <from>
                    <xdr:col>10</xdr:col>
                    <xdr:colOff>361950</xdr:colOff>
                    <xdr:row>390</xdr:row>
                    <xdr:rowOff>228600</xdr:rowOff>
                  </from>
                  <to>
                    <xdr:col>10</xdr:col>
                    <xdr:colOff>666750</xdr:colOff>
                    <xdr:row>391</xdr:row>
                    <xdr:rowOff>219075</xdr:rowOff>
                  </to>
                </anchor>
              </controlPr>
            </control>
          </mc:Choice>
        </mc:AlternateContent>
        <mc:AlternateContent xmlns:mc="http://schemas.openxmlformats.org/markup-compatibility/2006">
          <mc:Choice Requires="x14">
            <control shapeId="378086" r:id="rId322" name="Group Box 3302">
              <controlPr defaultSize="0" print="0" autoFill="0" autoPict="0">
                <anchor moveWithCells="1">
                  <from>
                    <xdr:col>2</xdr:col>
                    <xdr:colOff>9525</xdr:colOff>
                    <xdr:row>305</xdr:row>
                    <xdr:rowOff>0</xdr:rowOff>
                  </from>
                  <to>
                    <xdr:col>19</xdr:col>
                    <xdr:colOff>285750</xdr:colOff>
                    <xdr:row>311</xdr:row>
                    <xdr:rowOff>38100</xdr:rowOff>
                  </to>
                </anchor>
              </controlPr>
            </control>
          </mc:Choice>
        </mc:AlternateContent>
        <mc:AlternateContent xmlns:mc="http://schemas.openxmlformats.org/markup-compatibility/2006">
          <mc:Choice Requires="x14">
            <control shapeId="378087" r:id="rId323" name="Option Button 3303">
              <controlPr defaultSize="0" autoFill="0" autoLine="0" autoPict="0">
                <anchor moveWithCells="1">
                  <from>
                    <xdr:col>2</xdr:col>
                    <xdr:colOff>47625</xdr:colOff>
                    <xdr:row>306</xdr:row>
                    <xdr:rowOff>0</xdr:rowOff>
                  </from>
                  <to>
                    <xdr:col>3</xdr:col>
                    <xdr:colOff>104775</xdr:colOff>
                    <xdr:row>306</xdr:row>
                    <xdr:rowOff>219075</xdr:rowOff>
                  </to>
                </anchor>
              </controlPr>
            </control>
          </mc:Choice>
        </mc:AlternateContent>
        <mc:AlternateContent xmlns:mc="http://schemas.openxmlformats.org/markup-compatibility/2006">
          <mc:Choice Requires="x14">
            <control shapeId="378088" r:id="rId324" name="Option Button 3304">
              <controlPr defaultSize="0" autoFill="0" autoLine="0" autoPict="0">
                <anchor moveWithCells="1">
                  <from>
                    <xdr:col>2</xdr:col>
                    <xdr:colOff>47625</xdr:colOff>
                    <xdr:row>307</xdr:row>
                    <xdr:rowOff>0</xdr:rowOff>
                  </from>
                  <to>
                    <xdr:col>3</xdr:col>
                    <xdr:colOff>104775</xdr:colOff>
                    <xdr:row>307</xdr:row>
                    <xdr:rowOff>219075</xdr:rowOff>
                  </to>
                </anchor>
              </controlPr>
            </control>
          </mc:Choice>
        </mc:AlternateContent>
        <mc:AlternateContent xmlns:mc="http://schemas.openxmlformats.org/markup-compatibility/2006">
          <mc:Choice Requires="x14">
            <control shapeId="378089" r:id="rId325" name="Option Button 3305">
              <controlPr defaultSize="0" autoFill="0" autoLine="0" autoPict="0">
                <anchor moveWithCells="1">
                  <from>
                    <xdr:col>2</xdr:col>
                    <xdr:colOff>47625</xdr:colOff>
                    <xdr:row>308</xdr:row>
                    <xdr:rowOff>0</xdr:rowOff>
                  </from>
                  <to>
                    <xdr:col>3</xdr:col>
                    <xdr:colOff>104775</xdr:colOff>
                    <xdr:row>308</xdr:row>
                    <xdr:rowOff>219075</xdr:rowOff>
                  </to>
                </anchor>
              </controlPr>
            </control>
          </mc:Choice>
        </mc:AlternateContent>
        <mc:AlternateContent xmlns:mc="http://schemas.openxmlformats.org/markup-compatibility/2006">
          <mc:Choice Requires="x14">
            <control shapeId="378090" r:id="rId326" name="Option Button 3306">
              <controlPr defaultSize="0" autoFill="0" autoLine="0" autoPict="0">
                <anchor moveWithCells="1">
                  <from>
                    <xdr:col>2</xdr:col>
                    <xdr:colOff>47625</xdr:colOff>
                    <xdr:row>309</xdr:row>
                    <xdr:rowOff>0</xdr:rowOff>
                  </from>
                  <to>
                    <xdr:col>3</xdr:col>
                    <xdr:colOff>190500</xdr:colOff>
                    <xdr:row>309</xdr:row>
                    <xdr:rowOff>219075</xdr:rowOff>
                  </to>
                </anchor>
              </controlPr>
            </control>
          </mc:Choice>
        </mc:AlternateContent>
        <mc:AlternateContent xmlns:mc="http://schemas.openxmlformats.org/markup-compatibility/2006">
          <mc:Choice Requires="x14">
            <control shapeId="378091" r:id="rId327" name="Option Button 3307">
              <controlPr defaultSize="0" autoFill="0" autoLine="0" autoPict="0">
                <anchor moveWithCells="1">
                  <from>
                    <xdr:col>2</xdr:col>
                    <xdr:colOff>47625</xdr:colOff>
                    <xdr:row>310</xdr:row>
                    <xdr:rowOff>0</xdr:rowOff>
                  </from>
                  <to>
                    <xdr:col>3</xdr:col>
                    <xdr:colOff>190500</xdr:colOff>
                    <xdr:row>310</xdr:row>
                    <xdr:rowOff>219075</xdr:rowOff>
                  </to>
                </anchor>
              </controlPr>
            </control>
          </mc:Choice>
        </mc:AlternateContent>
        <mc:AlternateContent xmlns:mc="http://schemas.openxmlformats.org/markup-compatibility/2006">
          <mc:Choice Requires="x14">
            <control shapeId="378092" r:id="rId328" name="Check Box 3308">
              <controlPr defaultSize="0" autoFill="0" autoLine="0" autoPict="0">
                <anchor moveWithCells="1">
                  <from>
                    <xdr:col>6</xdr:col>
                    <xdr:colOff>523875</xdr:colOff>
                    <xdr:row>306</xdr:row>
                    <xdr:rowOff>47625</xdr:rowOff>
                  </from>
                  <to>
                    <xdr:col>8</xdr:col>
                    <xdr:colOff>180975</xdr:colOff>
                    <xdr:row>306</xdr:row>
                    <xdr:rowOff>180975</xdr:rowOff>
                  </to>
                </anchor>
              </controlPr>
            </control>
          </mc:Choice>
        </mc:AlternateContent>
        <mc:AlternateContent xmlns:mc="http://schemas.openxmlformats.org/markup-compatibility/2006">
          <mc:Choice Requires="x14">
            <control shapeId="378093" r:id="rId329" name="Check Box 3309">
              <controlPr defaultSize="0" autoFill="0" autoLine="0" autoPict="0">
                <anchor moveWithCells="1">
                  <from>
                    <xdr:col>9</xdr:col>
                    <xdr:colOff>200025</xdr:colOff>
                    <xdr:row>306</xdr:row>
                    <xdr:rowOff>38100</xdr:rowOff>
                  </from>
                  <to>
                    <xdr:col>10</xdr:col>
                    <xdr:colOff>304800</xdr:colOff>
                    <xdr:row>306</xdr:row>
                    <xdr:rowOff>190500</xdr:rowOff>
                  </to>
                </anchor>
              </controlPr>
            </control>
          </mc:Choice>
        </mc:AlternateContent>
        <mc:AlternateContent xmlns:mc="http://schemas.openxmlformats.org/markup-compatibility/2006">
          <mc:Choice Requires="x14">
            <control shapeId="378094" r:id="rId330" name="Check Box 3310">
              <controlPr defaultSize="0" autoFill="0" autoLine="0" autoPict="0">
                <anchor moveWithCells="1">
                  <from>
                    <xdr:col>10</xdr:col>
                    <xdr:colOff>381000</xdr:colOff>
                    <xdr:row>306</xdr:row>
                    <xdr:rowOff>38100</xdr:rowOff>
                  </from>
                  <to>
                    <xdr:col>10</xdr:col>
                    <xdr:colOff>876300</xdr:colOff>
                    <xdr:row>306</xdr:row>
                    <xdr:rowOff>190500</xdr:rowOff>
                  </to>
                </anchor>
              </controlPr>
            </control>
          </mc:Choice>
        </mc:AlternateContent>
        <mc:AlternateContent xmlns:mc="http://schemas.openxmlformats.org/markup-compatibility/2006">
          <mc:Choice Requires="x14">
            <control shapeId="378095" r:id="rId331" name="Check Box 3311">
              <controlPr defaultSize="0" autoFill="0" autoLine="0" autoPict="0">
                <anchor moveWithCells="1">
                  <from>
                    <xdr:col>10</xdr:col>
                    <xdr:colOff>857250</xdr:colOff>
                    <xdr:row>306</xdr:row>
                    <xdr:rowOff>38100</xdr:rowOff>
                  </from>
                  <to>
                    <xdr:col>11</xdr:col>
                    <xdr:colOff>0</xdr:colOff>
                    <xdr:row>306</xdr:row>
                    <xdr:rowOff>190500</xdr:rowOff>
                  </to>
                </anchor>
              </controlPr>
            </control>
          </mc:Choice>
        </mc:AlternateContent>
        <mc:AlternateContent xmlns:mc="http://schemas.openxmlformats.org/markup-compatibility/2006">
          <mc:Choice Requires="x14">
            <control shapeId="378096" r:id="rId332" name="Check Box 3312">
              <controlPr defaultSize="0" autoFill="0" autoLine="0" autoPict="0">
                <anchor moveWithCells="1">
                  <from>
                    <xdr:col>6</xdr:col>
                    <xdr:colOff>523875</xdr:colOff>
                    <xdr:row>307</xdr:row>
                    <xdr:rowOff>47625</xdr:rowOff>
                  </from>
                  <to>
                    <xdr:col>8</xdr:col>
                    <xdr:colOff>180975</xdr:colOff>
                    <xdr:row>307</xdr:row>
                    <xdr:rowOff>180975</xdr:rowOff>
                  </to>
                </anchor>
              </controlPr>
            </control>
          </mc:Choice>
        </mc:AlternateContent>
        <mc:AlternateContent xmlns:mc="http://schemas.openxmlformats.org/markup-compatibility/2006">
          <mc:Choice Requires="x14">
            <control shapeId="378097" r:id="rId333" name="Check Box 3313">
              <controlPr defaultSize="0" autoFill="0" autoLine="0" autoPict="0">
                <anchor moveWithCells="1">
                  <from>
                    <xdr:col>9</xdr:col>
                    <xdr:colOff>200025</xdr:colOff>
                    <xdr:row>307</xdr:row>
                    <xdr:rowOff>38100</xdr:rowOff>
                  </from>
                  <to>
                    <xdr:col>10</xdr:col>
                    <xdr:colOff>304800</xdr:colOff>
                    <xdr:row>307</xdr:row>
                    <xdr:rowOff>190500</xdr:rowOff>
                  </to>
                </anchor>
              </controlPr>
            </control>
          </mc:Choice>
        </mc:AlternateContent>
        <mc:AlternateContent xmlns:mc="http://schemas.openxmlformats.org/markup-compatibility/2006">
          <mc:Choice Requires="x14">
            <control shapeId="378098" r:id="rId334" name="Check Box 3314">
              <controlPr defaultSize="0" autoFill="0" autoLine="0" autoPict="0">
                <anchor moveWithCells="1">
                  <from>
                    <xdr:col>10</xdr:col>
                    <xdr:colOff>381000</xdr:colOff>
                    <xdr:row>307</xdr:row>
                    <xdr:rowOff>38100</xdr:rowOff>
                  </from>
                  <to>
                    <xdr:col>10</xdr:col>
                    <xdr:colOff>876300</xdr:colOff>
                    <xdr:row>307</xdr:row>
                    <xdr:rowOff>190500</xdr:rowOff>
                  </to>
                </anchor>
              </controlPr>
            </control>
          </mc:Choice>
        </mc:AlternateContent>
        <mc:AlternateContent xmlns:mc="http://schemas.openxmlformats.org/markup-compatibility/2006">
          <mc:Choice Requires="x14">
            <control shapeId="378099" r:id="rId335" name="Check Box 3315">
              <controlPr defaultSize="0" autoFill="0" autoLine="0" autoPict="0">
                <anchor moveWithCells="1">
                  <from>
                    <xdr:col>10</xdr:col>
                    <xdr:colOff>857250</xdr:colOff>
                    <xdr:row>307</xdr:row>
                    <xdr:rowOff>38100</xdr:rowOff>
                  </from>
                  <to>
                    <xdr:col>11</xdr:col>
                    <xdr:colOff>0</xdr:colOff>
                    <xdr:row>307</xdr:row>
                    <xdr:rowOff>190500</xdr:rowOff>
                  </to>
                </anchor>
              </controlPr>
            </control>
          </mc:Choice>
        </mc:AlternateContent>
        <mc:AlternateContent xmlns:mc="http://schemas.openxmlformats.org/markup-compatibility/2006">
          <mc:Choice Requires="x14">
            <control shapeId="378100" r:id="rId336" name="Check Box 3316">
              <controlPr defaultSize="0" autoFill="0" autoLine="0" autoPict="0">
                <anchor moveWithCells="1">
                  <from>
                    <xdr:col>6</xdr:col>
                    <xdr:colOff>523875</xdr:colOff>
                    <xdr:row>308</xdr:row>
                    <xdr:rowOff>47625</xdr:rowOff>
                  </from>
                  <to>
                    <xdr:col>8</xdr:col>
                    <xdr:colOff>180975</xdr:colOff>
                    <xdr:row>308</xdr:row>
                    <xdr:rowOff>180975</xdr:rowOff>
                  </to>
                </anchor>
              </controlPr>
            </control>
          </mc:Choice>
        </mc:AlternateContent>
        <mc:AlternateContent xmlns:mc="http://schemas.openxmlformats.org/markup-compatibility/2006">
          <mc:Choice Requires="x14">
            <control shapeId="378101" r:id="rId337" name="Check Box 3317">
              <controlPr defaultSize="0" autoFill="0" autoLine="0" autoPict="0">
                <anchor moveWithCells="1">
                  <from>
                    <xdr:col>9</xdr:col>
                    <xdr:colOff>200025</xdr:colOff>
                    <xdr:row>308</xdr:row>
                    <xdr:rowOff>38100</xdr:rowOff>
                  </from>
                  <to>
                    <xdr:col>10</xdr:col>
                    <xdr:colOff>304800</xdr:colOff>
                    <xdr:row>308</xdr:row>
                    <xdr:rowOff>190500</xdr:rowOff>
                  </to>
                </anchor>
              </controlPr>
            </control>
          </mc:Choice>
        </mc:AlternateContent>
        <mc:AlternateContent xmlns:mc="http://schemas.openxmlformats.org/markup-compatibility/2006">
          <mc:Choice Requires="x14">
            <control shapeId="378102" r:id="rId338" name="Check Box 3318">
              <controlPr defaultSize="0" autoFill="0" autoLine="0" autoPict="0">
                <anchor moveWithCells="1">
                  <from>
                    <xdr:col>10</xdr:col>
                    <xdr:colOff>381000</xdr:colOff>
                    <xdr:row>308</xdr:row>
                    <xdr:rowOff>38100</xdr:rowOff>
                  </from>
                  <to>
                    <xdr:col>10</xdr:col>
                    <xdr:colOff>876300</xdr:colOff>
                    <xdr:row>308</xdr:row>
                    <xdr:rowOff>190500</xdr:rowOff>
                  </to>
                </anchor>
              </controlPr>
            </control>
          </mc:Choice>
        </mc:AlternateContent>
        <mc:AlternateContent xmlns:mc="http://schemas.openxmlformats.org/markup-compatibility/2006">
          <mc:Choice Requires="x14">
            <control shapeId="378103" r:id="rId339" name="Check Box 3319">
              <controlPr defaultSize="0" autoFill="0" autoLine="0" autoPict="0">
                <anchor moveWithCells="1">
                  <from>
                    <xdr:col>10</xdr:col>
                    <xdr:colOff>857250</xdr:colOff>
                    <xdr:row>308</xdr:row>
                    <xdr:rowOff>38100</xdr:rowOff>
                  </from>
                  <to>
                    <xdr:col>11</xdr:col>
                    <xdr:colOff>0</xdr:colOff>
                    <xdr:row>308</xdr:row>
                    <xdr:rowOff>190500</xdr:rowOff>
                  </to>
                </anchor>
              </controlPr>
            </control>
          </mc:Choice>
        </mc:AlternateContent>
        <mc:AlternateContent xmlns:mc="http://schemas.openxmlformats.org/markup-compatibility/2006">
          <mc:Choice Requires="x14">
            <control shapeId="378104" r:id="rId340" name="Check Box 3320">
              <controlPr defaultSize="0" autoFill="0" autoLine="0" autoPict="0">
                <anchor moveWithCells="1">
                  <from>
                    <xdr:col>6</xdr:col>
                    <xdr:colOff>523875</xdr:colOff>
                    <xdr:row>309</xdr:row>
                    <xdr:rowOff>47625</xdr:rowOff>
                  </from>
                  <to>
                    <xdr:col>8</xdr:col>
                    <xdr:colOff>180975</xdr:colOff>
                    <xdr:row>309</xdr:row>
                    <xdr:rowOff>180975</xdr:rowOff>
                  </to>
                </anchor>
              </controlPr>
            </control>
          </mc:Choice>
        </mc:AlternateContent>
        <mc:AlternateContent xmlns:mc="http://schemas.openxmlformats.org/markup-compatibility/2006">
          <mc:Choice Requires="x14">
            <control shapeId="378105" r:id="rId341" name="Check Box 3321">
              <controlPr defaultSize="0" autoFill="0" autoLine="0" autoPict="0">
                <anchor moveWithCells="1">
                  <from>
                    <xdr:col>9</xdr:col>
                    <xdr:colOff>200025</xdr:colOff>
                    <xdr:row>309</xdr:row>
                    <xdr:rowOff>38100</xdr:rowOff>
                  </from>
                  <to>
                    <xdr:col>10</xdr:col>
                    <xdr:colOff>304800</xdr:colOff>
                    <xdr:row>309</xdr:row>
                    <xdr:rowOff>190500</xdr:rowOff>
                  </to>
                </anchor>
              </controlPr>
            </control>
          </mc:Choice>
        </mc:AlternateContent>
        <mc:AlternateContent xmlns:mc="http://schemas.openxmlformats.org/markup-compatibility/2006">
          <mc:Choice Requires="x14">
            <control shapeId="378106" r:id="rId342" name="Check Box 3322">
              <controlPr defaultSize="0" autoFill="0" autoLine="0" autoPict="0">
                <anchor moveWithCells="1">
                  <from>
                    <xdr:col>10</xdr:col>
                    <xdr:colOff>381000</xdr:colOff>
                    <xdr:row>309</xdr:row>
                    <xdr:rowOff>38100</xdr:rowOff>
                  </from>
                  <to>
                    <xdr:col>10</xdr:col>
                    <xdr:colOff>876300</xdr:colOff>
                    <xdr:row>309</xdr:row>
                    <xdr:rowOff>190500</xdr:rowOff>
                  </to>
                </anchor>
              </controlPr>
            </control>
          </mc:Choice>
        </mc:AlternateContent>
        <mc:AlternateContent xmlns:mc="http://schemas.openxmlformats.org/markup-compatibility/2006">
          <mc:Choice Requires="x14">
            <control shapeId="378107" r:id="rId343" name="Check Box 3323">
              <controlPr defaultSize="0" autoFill="0" autoLine="0" autoPict="0">
                <anchor moveWithCells="1">
                  <from>
                    <xdr:col>10</xdr:col>
                    <xdr:colOff>857250</xdr:colOff>
                    <xdr:row>309</xdr:row>
                    <xdr:rowOff>38100</xdr:rowOff>
                  </from>
                  <to>
                    <xdr:col>11</xdr:col>
                    <xdr:colOff>0</xdr:colOff>
                    <xdr:row>309</xdr:row>
                    <xdr:rowOff>190500</xdr:rowOff>
                  </to>
                </anchor>
              </controlPr>
            </control>
          </mc:Choice>
        </mc:AlternateContent>
        <mc:AlternateContent xmlns:mc="http://schemas.openxmlformats.org/markup-compatibility/2006">
          <mc:Choice Requires="x14">
            <control shapeId="378108" r:id="rId344" name="Check Box 3324">
              <controlPr defaultSize="0" autoFill="0" autoLine="0" autoPict="0">
                <anchor moveWithCells="1">
                  <from>
                    <xdr:col>6</xdr:col>
                    <xdr:colOff>523875</xdr:colOff>
                    <xdr:row>310</xdr:row>
                    <xdr:rowOff>47625</xdr:rowOff>
                  </from>
                  <to>
                    <xdr:col>8</xdr:col>
                    <xdr:colOff>180975</xdr:colOff>
                    <xdr:row>310</xdr:row>
                    <xdr:rowOff>180975</xdr:rowOff>
                  </to>
                </anchor>
              </controlPr>
            </control>
          </mc:Choice>
        </mc:AlternateContent>
        <mc:AlternateContent xmlns:mc="http://schemas.openxmlformats.org/markup-compatibility/2006">
          <mc:Choice Requires="x14">
            <control shapeId="378109" r:id="rId345" name="Check Box 3325">
              <controlPr defaultSize="0" autoFill="0" autoLine="0" autoPict="0">
                <anchor moveWithCells="1">
                  <from>
                    <xdr:col>9</xdr:col>
                    <xdr:colOff>200025</xdr:colOff>
                    <xdr:row>310</xdr:row>
                    <xdr:rowOff>38100</xdr:rowOff>
                  </from>
                  <to>
                    <xdr:col>10</xdr:col>
                    <xdr:colOff>304800</xdr:colOff>
                    <xdr:row>310</xdr:row>
                    <xdr:rowOff>190500</xdr:rowOff>
                  </to>
                </anchor>
              </controlPr>
            </control>
          </mc:Choice>
        </mc:AlternateContent>
        <mc:AlternateContent xmlns:mc="http://schemas.openxmlformats.org/markup-compatibility/2006">
          <mc:Choice Requires="x14">
            <control shapeId="378110" r:id="rId346" name="Check Box 3326">
              <controlPr defaultSize="0" autoFill="0" autoLine="0" autoPict="0">
                <anchor moveWithCells="1">
                  <from>
                    <xdr:col>10</xdr:col>
                    <xdr:colOff>381000</xdr:colOff>
                    <xdr:row>310</xdr:row>
                    <xdr:rowOff>38100</xdr:rowOff>
                  </from>
                  <to>
                    <xdr:col>10</xdr:col>
                    <xdr:colOff>876300</xdr:colOff>
                    <xdr:row>310</xdr:row>
                    <xdr:rowOff>190500</xdr:rowOff>
                  </to>
                </anchor>
              </controlPr>
            </control>
          </mc:Choice>
        </mc:AlternateContent>
        <mc:AlternateContent xmlns:mc="http://schemas.openxmlformats.org/markup-compatibility/2006">
          <mc:Choice Requires="x14">
            <control shapeId="378111" r:id="rId347" name="Check Box 3327">
              <controlPr defaultSize="0" autoFill="0" autoLine="0" autoPict="0">
                <anchor moveWithCells="1">
                  <from>
                    <xdr:col>10</xdr:col>
                    <xdr:colOff>857250</xdr:colOff>
                    <xdr:row>310</xdr:row>
                    <xdr:rowOff>38100</xdr:rowOff>
                  </from>
                  <to>
                    <xdr:col>11</xdr:col>
                    <xdr:colOff>0</xdr:colOff>
                    <xdr:row>310</xdr:row>
                    <xdr:rowOff>190500</xdr:rowOff>
                  </to>
                </anchor>
              </controlPr>
            </control>
          </mc:Choice>
        </mc:AlternateContent>
        <mc:AlternateContent xmlns:mc="http://schemas.openxmlformats.org/markup-compatibility/2006">
          <mc:Choice Requires="x14">
            <control shapeId="378112" r:id="rId348" name="Option Button 3328">
              <controlPr defaultSize="0" autoFill="0" autoLine="0" autoPict="0">
                <anchor moveWithCells="1">
                  <from>
                    <xdr:col>2</xdr:col>
                    <xdr:colOff>47625</xdr:colOff>
                    <xdr:row>305</xdr:row>
                    <xdr:rowOff>0</xdr:rowOff>
                  </from>
                  <to>
                    <xdr:col>3</xdr:col>
                    <xdr:colOff>104775</xdr:colOff>
                    <xdr:row>305</xdr:row>
                    <xdr:rowOff>219075</xdr:rowOff>
                  </to>
                </anchor>
              </controlPr>
            </control>
          </mc:Choice>
        </mc:AlternateContent>
        <mc:AlternateContent xmlns:mc="http://schemas.openxmlformats.org/markup-compatibility/2006">
          <mc:Choice Requires="x14">
            <control shapeId="378543" r:id="rId349" name="Group Box 3759">
              <controlPr defaultSize="0" print="0" autoFill="0" autoPict="0">
                <anchor moveWithCells="1">
                  <from>
                    <xdr:col>1</xdr:col>
                    <xdr:colOff>95250</xdr:colOff>
                    <xdr:row>486</xdr:row>
                    <xdr:rowOff>247650</xdr:rowOff>
                  </from>
                  <to>
                    <xdr:col>9</xdr:col>
                    <xdr:colOff>323850</xdr:colOff>
                    <xdr:row>487</xdr:row>
                    <xdr:rowOff>228600</xdr:rowOff>
                  </to>
                </anchor>
              </controlPr>
            </control>
          </mc:Choice>
        </mc:AlternateContent>
        <mc:AlternateContent xmlns:mc="http://schemas.openxmlformats.org/markup-compatibility/2006">
          <mc:Choice Requires="x14">
            <control shapeId="391974" r:id="rId350" name="Check Box 5926">
              <controlPr defaultSize="0" autoFill="0" autoLine="0" autoPict="0">
                <anchor moveWithCells="1">
                  <from>
                    <xdr:col>2</xdr:col>
                    <xdr:colOff>47625</xdr:colOff>
                    <xdr:row>504</xdr:row>
                    <xdr:rowOff>0</xdr:rowOff>
                  </from>
                  <to>
                    <xdr:col>3</xdr:col>
                    <xdr:colOff>104775</xdr:colOff>
                    <xdr:row>504</xdr:row>
                    <xdr:rowOff>219075</xdr:rowOff>
                  </to>
                </anchor>
              </controlPr>
            </control>
          </mc:Choice>
        </mc:AlternateContent>
        <mc:AlternateContent xmlns:mc="http://schemas.openxmlformats.org/markup-compatibility/2006">
          <mc:Choice Requires="x14">
            <control shapeId="391975" r:id="rId351" name="Group Box 5927">
              <controlPr defaultSize="0" print="0" autoFill="0" autoPict="0">
                <anchor moveWithCells="1">
                  <from>
                    <xdr:col>2</xdr:col>
                    <xdr:colOff>0</xdr:colOff>
                    <xdr:row>504</xdr:row>
                    <xdr:rowOff>0</xdr:rowOff>
                  </from>
                  <to>
                    <xdr:col>19</xdr:col>
                    <xdr:colOff>257175</xdr:colOff>
                    <xdr:row>507</xdr:row>
                    <xdr:rowOff>0</xdr:rowOff>
                  </to>
                </anchor>
              </controlPr>
            </control>
          </mc:Choice>
        </mc:AlternateContent>
        <mc:AlternateContent xmlns:mc="http://schemas.openxmlformats.org/markup-compatibility/2006">
          <mc:Choice Requires="x14">
            <control shapeId="391976" r:id="rId352" name="Check Box 5928">
              <controlPr defaultSize="0" autoFill="0" autoLine="0" autoPict="0">
                <anchor moveWithCells="1">
                  <from>
                    <xdr:col>2</xdr:col>
                    <xdr:colOff>47625</xdr:colOff>
                    <xdr:row>505</xdr:row>
                    <xdr:rowOff>0</xdr:rowOff>
                  </from>
                  <to>
                    <xdr:col>3</xdr:col>
                    <xdr:colOff>104775</xdr:colOff>
                    <xdr:row>505</xdr:row>
                    <xdr:rowOff>219075</xdr:rowOff>
                  </to>
                </anchor>
              </controlPr>
            </control>
          </mc:Choice>
        </mc:AlternateContent>
        <mc:AlternateContent xmlns:mc="http://schemas.openxmlformats.org/markup-compatibility/2006">
          <mc:Choice Requires="x14">
            <control shapeId="2" r:id="rId353" name="Check Box 5929">
              <controlPr defaultSize="0" autoFill="0" autoLine="0" autoPict="0">
                <anchor moveWithCells="1">
                  <from>
                    <xdr:col>2</xdr:col>
                    <xdr:colOff>47625</xdr:colOff>
                    <xdr:row>506</xdr:row>
                    <xdr:rowOff>0</xdr:rowOff>
                  </from>
                  <to>
                    <xdr:col>3</xdr:col>
                    <xdr:colOff>104775</xdr:colOff>
                    <xdr:row>506</xdr:row>
                    <xdr:rowOff>219075</xdr:rowOff>
                  </to>
                </anchor>
              </controlPr>
            </control>
          </mc:Choice>
        </mc:AlternateContent>
        <mc:AlternateContent xmlns:mc="http://schemas.openxmlformats.org/markup-compatibility/2006">
          <mc:Choice Requires="x14">
            <control shapeId="391978" r:id="rId354" name="Check Box 5930">
              <controlPr defaultSize="0" autoFill="0" autoLine="0" autoPict="0">
                <anchor moveWithCells="1">
                  <from>
                    <xdr:col>10</xdr:col>
                    <xdr:colOff>171450</xdr:colOff>
                    <xdr:row>505</xdr:row>
                    <xdr:rowOff>28575</xdr:rowOff>
                  </from>
                  <to>
                    <xdr:col>10</xdr:col>
                    <xdr:colOff>447675</xdr:colOff>
                    <xdr:row>506</xdr:row>
                    <xdr:rowOff>0</xdr:rowOff>
                  </to>
                </anchor>
              </controlPr>
            </control>
          </mc:Choice>
        </mc:AlternateContent>
        <mc:AlternateContent xmlns:mc="http://schemas.openxmlformats.org/markup-compatibility/2006">
          <mc:Choice Requires="x14">
            <control shapeId="391979" r:id="rId355" name="Check Box 5931">
              <controlPr defaultSize="0" autoFill="0" autoLine="0" autoPict="0">
                <anchor moveWithCells="1">
                  <from>
                    <xdr:col>9</xdr:col>
                    <xdr:colOff>276225</xdr:colOff>
                    <xdr:row>505</xdr:row>
                    <xdr:rowOff>28575</xdr:rowOff>
                  </from>
                  <to>
                    <xdr:col>10</xdr:col>
                    <xdr:colOff>152400</xdr:colOff>
                    <xdr:row>506</xdr:row>
                    <xdr:rowOff>0</xdr:rowOff>
                  </to>
                </anchor>
              </controlPr>
            </control>
          </mc:Choice>
        </mc:AlternateContent>
        <mc:AlternateContent xmlns:mc="http://schemas.openxmlformats.org/markup-compatibility/2006">
          <mc:Choice Requires="x14">
            <control shapeId="391980" r:id="rId356" name="Check Box 5932">
              <controlPr defaultSize="0" autoFill="0" autoLine="0" autoPict="0">
                <anchor moveWithCells="1">
                  <from>
                    <xdr:col>10</xdr:col>
                    <xdr:colOff>485775</xdr:colOff>
                    <xdr:row>505</xdr:row>
                    <xdr:rowOff>28575</xdr:rowOff>
                  </from>
                  <to>
                    <xdr:col>10</xdr:col>
                    <xdr:colOff>762000</xdr:colOff>
                    <xdr:row>506</xdr:row>
                    <xdr:rowOff>0</xdr:rowOff>
                  </to>
                </anchor>
              </controlPr>
            </control>
          </mc:Choice>
        </mc:AlternateContent>
        <mc:AlternateContent xmlns:mc="http://schemas.openxmlformats.org/markup-compatibility/2006">
          <mc:Choice Requires="x14">
            <control shapeId="391981" r:id="rId357" name="Check Box 5933">
              <controlPr defaultSize="0" autoFill="0" autoLine="0" autoPict="0">
                <anchor moveWithCells="1">
                  <from>
                    <xdr:col>10</xdr:col>
                    <xdr:colOff>809625</xdr:colOff>
                    <xdr:row>505</xdr:row>
                    <xdr:rowOff>28575</xdr:rowOff>
                  </from>
                  <to>
                    <xdr:col>10</xdr:col>
                    <xdr:colOff>1085850</xdr:colOff>
                    <xdr:row>506</xdr:row>
                    <xdr:rowOff>0</xdr:rowOff>
                  </to>
                </anchor>
              </controlPr>
            </control>
          </mc:Choice>
        </mc:AlternateContent>
        <mc:AlternateContent xmlns:mc="http://schemas.openxmlformats.org/markup-compatibility/2006">
          <mc:Choice Requires="x14">
            <control shapeId="391982" r:id="rId358" name="Check Box 5934">
              <controlPr defaultSize="0" autoFill="0" autoLine="0" autoPict="0">
                <anchor moveWithCells="1">
                  <from>
                    <xdr:col>10</xdr:col>
                    <xdr:colOff>1123950</xdr:colOff>
                    <xdr:row>505</xdr:row>
                    <xdr:rowOff>28575</xdr:rowOff>
                  </from>
                  <to>
                    <xdr:col>11</xdr:col>
                    <xdr:colOff>47625</xdr:colOff>
                    <xdr:row>506</xdr:row>
                    <xdr:rowOff>0</xdr:rowOff>
                  </to>
                </anchor>
              </controlPr>
            </control>
          </mc:Choice>
        </mc:AlternateContent>
        <mc:AlternateContent xmlns:mc="http://schemas.openxmlformats.org/markup-compatibility/2006">
          <mc:Choice Requires="x14">
            <control shapeId="391983" r:id="rId359" name="Check Box 5935">
              <controlPr defaultSize="0" autoFill="0" autoLine="0" autoPict="0">
                <anchor moveWithCells="1">
                  <from>
                    <xdr:col>11</xdr:col>
                    <xdr:colOff>104775</xdr:colOff>
                    <xdr:row>505</xdr:row>
                    <xdr:rowOff>28575</xdr:rowOff>
                  </from>
                  <to>
                    <xdr:col>12</xdr:col>
                    <xdr:colOff>95250</xdr:colOff>
                    <xdr:row>506</xdr:row>
                    <xdr:rowOff>0</xdr:rowOff>
                  </to>
                </anchor>
              </controlPr>
            </control>
          </mc:Choice>
        </mc:AlternateContent>
        <mc:AlternateContent xmlns:mc="http://schemas.openxmlformats.org/markup-compatibility/2006">
          <mc:Choice Requires="x14">
            <control shapeId="391984" r:id="rId360" name="Check Box 5936">
              <controlPr defaultSize="0" autoFill="0" autoLine="0" autoPict="0">
                <anchor moveWithCells="1">
                  <from>
                    <xdr:col>8</xdr:col>
                    <xdr:colOff>142875</xdr:colOff>
                    <xdr:row>505</xdr:row>
                    <xdr:rowOff>19050</xdr:rowOff>
                  </from>
                  <to>
                    <xdr:col>9</xdr:col>
                    <xdr:colOff>295275</xdr:colOff>
                    <xdr:row>505</xdr:row>
                    <xdr:rowOff>219075</xdr:rowOff>
                  </to>
                </anchor>
              </controlPr>
            </control>
          </mc:Choice>
        </mc:AlternateContent>
        <mc:AlternateContent xmlns:mc="http://schemas.openxmlformats.org/markup-compatibility/2006">
          <mc:Choice Requires="x14">
            <control shapeId="391985" r:id="rId361" name="Check Box 5937">
              <controlPr defaultSize="0" autoFill="0" autoLine="0" autoPict="0">
                <anchor moveWithCells="1">
                  <from>
                    <xdr:col>10</xdr:col>
                    <xdr:colOff>171450</xdr:colOff>
                    <xdr:row>506</xdr:row>
                    <xdr:rowOff>28575</xdr:rowOff>
                  </from>
                  <to>
                    <xdr:col>10</xdr:col>
                    <xdr:colOff>447675</xdr:colOff>
                    <xdr:row>507</xdr:row>
                    <xdr:rowOff>0</xdr:rowOff>
                  </to>
                </anchor>
              </controlPr>
            </control>
          </mc:Choice>
        </mc:AlternateContent>
        <mc:AlternateContent xmlns:mc="http://schemas.openxmlformats.org/markup-compatibility/2006">
          <mc:Choice Requires="x14">
            <control shapeId="391986" r:id="rId362" name="Check Box 5938">
              <controlPr defaultSize="0" autoFill="0" autoLine="0" autoPict="0">
                <anchor moveWithCells="1">
                  <from>
                    <xdr:col>9</xdr:col>
                    <xdr:colOff>276225</xdr:colOff>
                    <xdr:row>506</xdr:row>
                    <xdr:rowOff>28575</xdr:rowOff>
                  </from>
                  <to>
                    <xdr:col>10</xdr:col>
                    <xdr:colOff>152400</xdr:colOff>
                    <xdr:row>507</xdr:row>
                    <xdr:rowOff>0</xdr:rowOff>
                  </to>
                </anchor>
              </controlPr>
            </control>
          </mc:Choice>
        </mc:AlternateContent>
        <mc:AlternateContent xmlns:mc="http://schemas.openxmlformats.org/markup-compatibility/2006">
          <mc:Choice Requires="x14">
            <control shapeId="391987" r:id="rId363" name="Check Box 5939">
              <controlPr defaultSize="0" autoFill="0" autoLine="0" autoPict="0">
                <anchor moveWithCells="1">
                  <from>
                    <xdr:col>10</xdr:col>
                    <xdr:colOff>485775</xdr:colOff>
                    <xdr:row>506</xdr:row>
                    <xdr:rowOff>28575</xdr:rowOff>
                  </from>
                  <to>
                    <xdr:col>10</xdr:col>
                    <xdr:colOff>762000</xdr:colOff>
                    <xdr:row>507</xdr:row>
                    <xdr:rowOff>0</xdr:rowOff>
                  </to>
                </anchor>
              </controlPr>
            </control>
          </mc:Choice>
        </mc:AlternateContent>
        <mc:AlternateContent xmlns:mc="http://schemas.openxmlformats.org/markup-compatibility/2006">
          <mc:Choice Requires="x14">
            <control shapeId="391988" r:id="rId364" name="Check Box 5940">
              <controlPr defaultSize="0" autoFill="0" autoLine="0" autoPict="0">
                <anchor moveWithCells="1">
                  <from>
                    <xdr:col>10</xdr:col>
                    <xdr:colOff>809625</xdr:colOff>
                    <xdr:row>506</xdr:row>
                    <xdr:rowOff>28575</xdr:rowOff>
                  </from>
                  <to>
                    <xdr:col>10</xdr:col>
                    <xdr:colOff>1085850</xdr:colOff>
                    <xdr:row>507</xdr:row>
                    <xdr:rowOff>0</xdr:rowOff>
                  </to>
                </anchor>
              </controlPr>
            </control>
          </mc:Choice>
        </mc:AlternateContent>
        <mc:AlternateContent xmlns:mc="http://schemas.openxmlformats.org/markup-compatibility/2006">
          <mc:Choice Requires="x14">
            <control shapeId="391989" r:id="rId365" name="Check Box 5941">
              <controlPr defaultSize="0" autoFill="0" autoLine="0" autoPict="0">
                <anchor moveWithCells="1">
                  <from>
                    <xdr:col>10</xdr:col>
                    <xdr:colOff>1123950</xdr:colOff>
                    <xdr:row>506</xdr:row>
                    <xdr:rowOff>28575</xdr:rowOff>
                  </from>
                  <to>
                    <xdr:col>11</xdr:col>
                    <xdr:colOff>47625</xdr:colOff>
                    <xdr:row>507</xdr:row>
                    <xdr:rowOff>0</xdr:rowOff>
                  </to>
                </anchor>
              </controlPr>
            </control>
          </mc:Choice>
        </mc:AlternateContent>
        <mc:AlternateContent xmlns:mc="http://schemas.openxmlformats.org/markup-compatibility/2006">
          <mc:Choice Requires="x14">
            <control shapeId="391990" r:id="rId366" name="Check Box 5942">
              <controlPr defaultSize="0" autoFill="0" autoLine="0" autoPict="0">
                <anchor moveWithCells="1">
                  <from>
                    <xdr:col>11</xdr:col>
                    <xdr:colOff>104775</xdr:colOff>
                    <xdr:row>506</xdr:row>
                    <xdr:rowOff>28575</xdr:rowOff>
                  </from>
                  <to>
                    <xdr:col>12</xdr:col>
                    <xdr:colOff>95250</xdr:colOff>
                    <xdr:row>507</xdr:row>
                    <xdr:rowOff>0</xdr:rowOff>
                  </to>
                </anchor>
              </controlPr>
            </control>
          </mc:Choice>
        </mc:AlternateContent>
        <mc:AlternateContent xmlns:mc="http://schemas.openxmlformats.org/markup-compatibility/2006">
          <mc:Choice Requires="x14">
            <control shapeId="391991" r:id="rId367" name="Check Box 5943">
              <controlPr defaultSize="0" autoFill="0" autoLine="0" autoPict="0">
                <anchor moveWithCells="1">
                  <from>
                    <xdr:col>8</xdr:col>
                    <xdr:colOff>142875</xdr:colOff>
                    <xdr:row>506</xdr:row>
                    <xdr:rowOff>47625</xdr:rowOff>
                  </from>
                  <to>
                    <xdr:col>9</xdr:col>
                    <xdr:colOff>257175</xdr:colOff>
                    <xdr:row>506</xdr:row>
                    <xdr:rowOff>219075</xdr:rowOff>
                  </to>
                </anchor>
              </controlPr>
            </control>
          </mc:Choice>
        </mc:AlternateContent>
        <mc:AlternateContent xmlns:mc="http://schemas.openxmlformats.org/markup-compatibility/2006">
          <mc:Choice Requires="x14">
            <control shapeId="391992" r:id="rId368" name="Check Box 5944">
              <controlPr defaultSize="0" autoFill="0" autoLine="0" autoPict="0">
                <anchor moveWithCells="1">
                  <from>
                    <xdr:col>10</xdr:col>
                    <xdr:colOff>171450</xdr:colOff>
                    <xdr:row>504</xdr:row>
                    <xdr:rowOff>19050</xdr:rowOff>
                  </from>
                  <to>
                    <xdr:col>10</xdr:col>
                    <xdr:colOff>447675</xdr:colOff>
                    <xdr:row>505</xdr:row>
                    <xdr:rowOff>0</xdr:rowOff>
                  </to>
                </anchor>
              </controlPr>
            </control>
          </mc:Choice>
        </mc:AlternateContent>
        <mc:AlternateContent xmlns:mc="http://schemas.openxmlformats.org/markup-compatibility/2006">
          <mc:Choice Requires="x14">
            <control shapeId="391993" r:id="rId369" name="Check Box 5945">
              <controlPr defaultSize="0" autoFill="0" autoLine="0" autoPict="0">
                <anchor moveWithCells="1">
                  <from>
                    <xdr:col>9</xdr:col>
                    <xdr:colOff>276225</xdr:colOff>
                    <xdr:row>504</xdr:row>
                    <xdr:rowOff>28575</xdr:rowOff>
                  </from>
                  <to>
                    <xdr:col>10</xdr:col>
                    <xdr:colOff>152400</xdr:colOff>
                    <xdr:row>505</xdr:row>
                    <xdr:rowOff>0</xdr:rowOff>
                  </to>
                </anchor>
              </controlPr>
            </control>
          </mc:Choice>
        </mc:AlternateContent>
        <mc:AlternateContent xmlns:mc="http://schemas.openxmlformats.org/markup-compatibility/2006">
          <mc:Choice Requires="x14">
            <control shapeId="391994" r:id="rId370" name="Check Box 5946">
              <controlPr defaultSize="0" autoFill="0" autoLine="0" autoPict="0">
                <anchor moveWithCells="1">
                  <from>
                    <xdr:col>10</xdr:col>
                    <xdr:colOff>485775</xdr:colOff>
                    <xdr:row>504</xdr:row>
                    <xdr:rowOff>19050</xdr:rowOff>
                  </from>
                  <to>
                    <xdr:col>10</xdr:col>
                    <xdr:colOff>762000</xdr:colOff>
                    <xdr:row>505</xdr:row>
                    <xdr:rowOff>0</xdr:rowOff>
                  </to>
                </anchor>
              </controlPr>
            </control>
          </mc:Choice>
        </mc:AlternateContent>
        <mc:AlternateContent xmlns:mc="http://schemas.openxmlformats.org/markup-compatibility/2006">
          <mc:Choice Requires="x14">
            <control shapeId="391995" r:id="rId371" name="Check Box 5947">
              <controlPr defaultSize="0" autoFill="0" autoLine="0" autoPict="0">
                <anchor moveWithCells="1">
                  <from>
                    <xdr:col>10</xdr:col>
                    <xdr:colOff>809625</xdr:colOff>
                    <xdr:row>504</xdr:row>
                    <xdr:rowOff>28575</xdr:rowOff>
                  </from>
                  <to>
                    <xdr:col>10</xdr:col>
                    <xdr:colOff>1085850</xdr:colOff>
                    <xdr:row>505</xdr:row>
                    <xdr:rowOff>0</xdr:rowOff>
                  </to>
                </anchor>
              </controlPr>
            </control>
          </mc:Choice>
        </mc:AlternateContent>
        <mc:AlternateContent xmlns:mc="http://schemas.openxmlformats.org/markup-compatibility/2006">
          <mc:Choice Requires="x14">
            <control shapeId="391996" r:id="rId372" name="Check Box 5948">
              <controlPr defaultSize="0" autoFill="0" autoLine="0" autoPict="0">
                <anchor moveWithCells="1">
                  <from>
                    <xdr:col>10</xdr:col>
                    <xdr:colOff>1123950</xdr:colOff>
                    <xdr:row>504</xdr:row>
                    <xdr:rowOff>28575</xdr:rowOff>
                  </from>
                  <to>
                    <xdr:col>11</xdr:col>
                    <xdr:colOff>47625</xdr:colOff>
                    <xdr:row>505</xdr:row>
                    <xdr:rowOff>0</xdr:rowOff>
                  </to>
                </anchor>
              </controlPr>
            </control>
          </mc:Choice>
        </mc:AlternateContent>
        <mc:AlternateContent xmlns:mc="http://schemas.openxmlformats.org/markup-compatibility/2006">
          <mc:Choice Requires="x14">
            <control shapeId="391997" r:id="rId373" name="Check Box 5949">
              <controlPr defaultSize="0" autoFill="0" autoLine="0" autoPict="0">
                <anchor moveWithCells="1">
                  <from>
                    <xdr:col>11</xdr:col>
                    <xdr:colOff>104775</xdr:colOff>
                    <xdr:row>504</xdr:row>
                    <xdr:rowOff>19050</xdr:rowOff>
                  </from>
                  <to>
                    <xdr:col>12</xdr:col>
                    <xdr:colOff>95250</xdr:colOff>
                    <xdr:row>505</xdr:row>
                    <xdr:rowOff>0</xdr:rowOff>
                  </to>
                </anchor>
              </controlPr>
            </control>
          </mc:Choice>
        </mc:AlternateContent>
        <mc:AlternateContent xmlns:mc="http://schemas.openxmlformats.org/markup-compatibility/2006">
          <mc:Choice Requires="x14">
            <control shapeId="391998" r:id="rId374" name="Check Box 5950">
              <controlPr defaultSize="0" autoFill="0" autoLine="0" autoPict="0">
                <anchor moveWithCells="1">
                  <from>
                    <xdr:col>8</xdr:col>
                    <xdr:colOff>142875</xdr:colOff>
                    <xdr:row>504</xdr:row>
                    <xdr:rowOff>28575</xdr:rowOff>
                  </from>
                  <to>
                    <xdr:col>9</xdr:col>
                    <xdr:colOff>295275</xdr:colOff>
                    <xdr:row>505</xdr:row>
                    <xdr:rowOff>0</xdr:rowOff>
                  </to>
                </anchor>
              </controlPr>
            </control>
          </mc:Choice>
        </mc:AlternateContent>
        <mc:AlternateContent xmlns:mc="http://schemas.openxmlformats.org/markup-compatibility/2006">
          <mc:Choice Requires="x14">
            <control shapeId="3" r:id="rId375" name="Check Box 5951">
              <controlPr defaultSize="0" autoFill="0" autoLine="0" autoPict="0">
                <anchor moveWithCells="1">
                  <from>
                    <xdr:col>2</xdr:col>
                    <xdr:colOff>47625</xdr:colOff>
                    <xdr:row>504</xdr:row>
                    <xdr:rowOff>0</xdr:rowOff>
                  </from>
                  <to>
                    <xdr:col>3</xdr:col>
                    <xdr:colOff>104775</xdr:colOff>
                    <xdr:row>504</xdr:row>
                    <xdr:rowOff>219075</xdr:rowOff>
                  </to>
                </anchor>
              </controlPr>
            </control>
          </mc:Choice>
        </mc:AlternateContent>
        <mc:AlternateContent xmlns:mc="http://schemas.openxmlformats.org/markup-compatibility/2006">
          <mc:Choice Requires="x14">
            <control shapeId="5" r:id="rId376" name="Check Box 5952">
              <controlPr defaultSize="0" autoFill="0" autoLine="0" autoPict="0">
                <anchor moveWithCells="1">
                  <from>
                    <xdr:col>2</xdr:col>
                    <xdr:colOff>47625</xdr:colOff>
                    <xdr:row>505</xdr:row>
                    <xdr:rowOff>0</xdr:rowOff>
                  </from>
                  <to>
                    <xdr:col>3</xdr:col>
                    <xdr:colOff>104775</xdr:colOff>
                    <xdr:row>505</xdr:row>
                    <xdr:rowOff>219075</xdr:rowOff>
                  </to>
                </anchor>
              </controlPr>
            </control>
          </mc:Choice>
        </mc:AlternateContent>
        <mc:AlternateContent xmlns:mc="http://schemas.openxmlformats.org/markup-compatibility/2006">
          <mc:Choice Requires="x14">
            <control shapeId="35" r:id="rId377" name="Check Box 5953">
              <controlPr defaultSize="0" autoFill="0" autoLine="0" autoPict="0">
                <anchor moveWithCells="1">
                  <from>
                    <xdr:col>2</xdr:col>
                    <xdr:colOff>47625</xdr:colOff>
                    <xdr:row>506</xdr:row>
                    <xdr:rowOff>0</xdr:rowOff>
                  </from>
                  <to>
                    <xdr:col>3</xdr:col>
                    <xdr:colOff>104775</xdr:colOff>
                    <xdr:row>506</xdr:row>
                    <xdr:rowOff>219075</xdr:rowOff>
                  </to>
                </anchor>
              </controlPr>
            </control>
          </mc:Choice>
        </mc:AlternateContent>
        <mc:AlternateContent xmlns:mc="http://schemas.openxmlformats.org/markup-compatibility/2006">
          <mc:Choice Requires="x14">
            <control shapeId="36" r:id="rId378" name="Check Box 5954">
              <controlPr defaultSize="0" autoFill="0" autoLine="0" autoPict="0">
                <anchor moveWithCells="1" sizeWithCells="1">
                  <from>
                    <xdr:col>3</xdr:col>
                    <xdr:colOff>57150</xdr:colOff>
                    <xdr:row>398</xdr:row>
                    <xdr:rowOff>504825</xdr:rowOff>
                  </from>
                  <to>
                    <xdr:col>3</xdr:col>
                    <xdr:colOff>276225</xdr:colOff>
                    <xdr:row>398</xdr:row>
                    <xdr:rowOff>666750</xdr:rowOff>
                  </to>
                </anchor>
              </controlPr>
            </control>
          </mc:Choice>
        </mc:AlternateContent>
        <mc:AlternateContent xmlns:mc="http://schemas.openxmlformats.org/markup-compatibility/2006">
          <mc:Choice Requires="x14">
            <control shapeId="37" r:id="rId379" name="Check Box 5955">
              <controlPr defaultSize="0" autoFill="0" autoLine="0" autoPict="0">
                <anchor moveWithCells="1" sizeWithCells="1">
                  <from>
                    <xdr:col>3</xdr:col>
                    <xdr:colOff>695325</xdr:colOff>
                    <xdr:row>398</xdr:row>
                    <xdr:rowOff>504825</xdr:rowOff>
                  </from>
                  <to>
                    <xdr:col>3</xdr:col>
                    <xdr:colOff>914400</xdr:colOff>
                    <xdr:row>398</xdr:row>
                    <xdr:rowOff>676275</xdr:rowOff>
                  </to>
                </anchor>
              </controlPr>
            </control>
          </mc:Choice>
        </mc:AlternateContent>
        <mc:AlternateContent xmlns:mc="http://schemas.openxmlformats.org/markup-compatibility/2006">
          <mc:Choice Requires="x14">
            <control shapeId="61" r:id="rId380" name="Check Box 5956">
              <controlPr defaultSize="0" autoFill="0" autoLine="0" autoPict="0">
                <anchor moveWithCells="1" sizeWithCells="1">
                  <from>
                    <xdr:col>5</xdr:col>
                    <xdr:colOff>85725</xdr:colOff>
                    <xdr:row>398</xdr:row>
                    <xdr:rowOff>504825</xdr:rowOff>
                  </from>
                  <to>
                    <xdr:col>5</xdr:col>
                    <xdr:colOff>304800</xdr:colOff>
                    <xdr:row>398</xdr:row>
                    <xdr:rowOff>676275</xdr:rowOff>
                  </to>
                </anchor>
              </controlPr>
            </control>
          </mc:Choice>
        </mc:AlternateContent>
        <mc:AlternateContent xmlns:mc="http://schemas.openxmlformats.org/markup-compatibility/2006">
          <mc:Choice Requires="x14">
            <control shapeId="62" r:id="rId381" name="Check Box 5958">
              <controlPr defaultSize="0" autoFill="0" autoLine="0" autoPict="0">
                <anchor moveWithCells="1" sizeWithCells="1">
                  <from>
                    <xdr:col>6</xdr:col>
                    <xdr:colOff>200025</xdr:colOff>
                    <xdr:row>398</xdr:row>
                    <xdr:rowOff>504825</xdr:rowOff>
                  </from>
                  <to>
                    <xdr:col>6</xdr:col>
                    <xdr:colOff>419100</xdr:colOff>
                    <xdr:row>398</xdr:row>
                    <xdr:rowOff>666750</xdr:rowOff>
                  </to>
                </anchor>
              </controlPr>
            </control>
          </mc:Choice>
        </mc:AlternateContent>
        <mc:AlternateContent xmlns:mc="http://schemas.openxmlformats.org/markup-compatibility/2006">
          <mc:Choice Requires="x14">
            <control shapeId="63" r:id="rId382" name="Check Box 5959">
              <controlPr defaultSize="0" autoFill="0" autoLine="0" autoPict="0">
                <anchor moveWithCells="1" sizeWithCells="1">
                  <from>
                    <xdr:col>8</xdr:col>
                    <xdr:colOff>19050</xdr:colOff>
                    <xdr:row>398</xdr:row>
                    <xdr:rowOff>504825</xdr:rowOff>
                  </from>
                  <to>
                    <xdr:col>8</xdr:col>
                    <xdr:colOff>238125</xdr:colOff>
                    <xdr:row>398</xdr:row>
                    <xdr:rowOff>676275</xdr:rowOff>
                  </to>
                </anchor>
              </controlPr>
            </control>
          </mc:Choice>
        </mc:AlternateContent>
        <mc:AlternateContent xmlns:mc="http://schemas.openxmlformats.org/markup-compatibility/2006">
          <mc:Choice Requires="x14">
            <control shapeId="64" r:id="rId383" name="Check Box 5960">
              <controlPr defaultSize="0" autoFill="0" autoLine="0" autoPict="0">
                <anchor moveWithCells="1" sizeWithCells="1">
                  <from>
                    <xdr:col>3</xdr:col>
                    <xdr:colOff>381000</xdr:colOff>
                    <xdr:row>398</xdr:row>
                    <xdr:rowOff>342900</xdr:rowOff>
                  </from>
                  <to>
                    <xdr:col>3</xdr:col>
                    <xdr:colOff>600075</xdr:colOff>
                    <xdr:row>398</xdr:row>
                    <xdr:rowOff>514350</xdr:rowOff>
                  </to>
                </anchor>
              </controlPr>
            </control>
          </mc:Choice>
        </mc:AlternateContent>
        <mc:AlternateContent xmlns:mc="http://schemas.openxmlformats.org/markup-compatibility/2006">
          <mc:Choice Requires="x14">
            <control shapeId="65" r:id="rId384" name="Check Box 5961">
              <controlPr defaultSize="0" autoFill="0" autoLine="0" autoPict="0">
                <anchor moveWithCells="1" sizeWithCells="1">
                  <from>
                    <xdr:col>3</xdr:col>
                    <xdr:colOff>1009650</xdr:colOff>
                    <xdr:row>398</xdr:row>
                    <xdr:rowOff>342900</xdr:rowOff>
                  </from>
                  <to>
                    <xdr:col>4</xdr:col>
                    <xdr:colOff>95250</xdr:colOff>
                    <xdr:row>398</xdr:row>
                    <xdr:rowOff>514350</xdr:rowOff>
                  </to>
                </anchor>
              </controlPr>
            </control>
          </mc:Choice>
        </mc:AlternateContent>
        <mc:AlternateContent xmlns:mc="http://schemas.openxmlformats.org/markup-compatibility/2006">
          <mc:Choice Requires="x14">
            <control shapeId="66" r:id="rId385" name="Check Box 5963">
              <controlPr defaultSize="0" autoFill="0" autoLine="0" autoPict="0">
                <anchor moveWithCells="1" sizeWithCells="1">
                  <from>
                    <xdr:col>5</xdr:col>
                    <xdr:colOff>409575</xdr:colOff>
                    <xdr:row>398</xdr:row>
                    <xdr:rowOff>342900</xdr:rowOff>
                  </from>
                  <to>
                    <xdr:col>6</xdr:col>
                    <xdr:colOff>95250</xdr:colOff>
                    <xdr:row>398</xdr:row>
                    <xdr:rowOff>504825</xdr:rowOff>
                  </to>
                </anchor>
              </controlPr>
            </control>
          </mc:Choice>
        </mc:AlternateContent>
        <mc:AlternateContent xmlns:mc="http://schemas.openxmlformats.org/markup-compatibility/2006">
          <mc:Choice Requires="x14">
            <control shapeId="392012" r:id="rId386" name="Check Box 5964">
              <controlPr defaultSize="0" autoFill="0" autoLine="0" autoPict="0">
                <anchor moveWithCells="1" sizeWithCells="1">
                  <from>
                    <xdr:col>6</xdr:col>
                    <xdr:colOff>533400</xdr:colOff>
                    <xdr:row>398</xdr:row>
                    <xdr:rowOff>352425</xdr:rowOff>
                  </from>
                  <to>
                    <xdr:col>7</xdr:col>
                    <xdr:colOff>152400</xdr:colOff>
                    <xdr:row>398</xdr:row>
                    <xdr:rowOff>514350</xdr:rowOff>
                  </to>
                </anchor>
              </controlPr>
            </control>
          </mc:Choice>
        </mc:AlternateContent>
        <mc:AlternateContent xmlns:mc="http://schemas.openxmlformats.org/markup-compatibility/2006">
          <mc:Choice Requires="x14">
            <control shapeId="392013" r:id="rId387" name="Check Box 5965">
              <controlPr defaultSize="0" autoFill="0" autoLine="0" autoPict="0">
                <anchor moveWithCells="1" sizeWithCells="1">
                  <from>
                    <xdr:col>9</xdr:col>
                    <xdr:colOff>66675</xdr:colOff>
                    <xdr:row>398</xdr:row>
                    <xdr:rowOff>352425</xdr:rowOff>
                  </from>
                  <to>
                    <xdr:col>9</xdr:col>
                    <xdr:colOff>285750</xdr:colOff>
                    <xdr:row>398</xdr:row>
                    <xdr:rowOff>523875</xdr:rowOff>
                  </to>
                </anchor>
              </controlPr>
            </control>
          </mc:Choice>
        </mc:AlternateContent>
        <mc:AlternateContent xmlns:mc="http://schemas.openxmlformats.org/markup-compatibility/2006">
          <mc:Choice Requires="x14">
            <control shapeId="392014" r:id="rId388" name="Check Box 5966">
              <controlPr defaultSize="0" autoFill="0" autoLine="0" autoPict="0">
                <anchor moveWithCells="1" sizeWithCells="1">
                  <from>
                    <xdr:col>10</xdr:col>
                    <xdr:colOff>1085850</xdr:colOff>
                    <xdr:row>398</xdr:row>
                    <xdr:rowOff>504825</xdr:rowOff>
                  </from>
                  <to>
                    <xdr:col>10</xdr:col>
                    <xdr:colOff>1304925</xdr:colOff>
                    <xdr:row>398</xdr:row>
                    <xdr:rowOff>666750</xdr:rowOff>
                  </to>
                </anchor>
              </controlPr>
            </control>
          </mc:Choice>
        </mc:AlternateContent>
        <mc:AlternateContent xmlns:mc="http://schemas.openxmlformats.org/markup-compatibility/2006">
          <mc:Choice Requires="x14">
            <control shapeId="68" r:id="rId389" name="Check Box 5967">
              <controlPr defaultSize="0" autoFill="0" autoLine="0" autoPict="0">
                <anchor moveWithCells="1" sizeWithCells="1">
                  <from>
                    <xdr:col>12</xdr:col>
                    <xdr:colOff>95250</xdr:colOff>
                    <xdr:row>398</xdr:row>
                    <xdr:rowOff>504825</xdr:rowOff>
                  </from>
                  <to>
                    <xdr:col>12</xdr:col>
                    <xdr:colOff>314325</xdr:colOff>
                    <xdr:row>398</xdr:row>
                    <xdr:rowOff>666750</xdr:rowOff>
                  </to>
                </anchor>
              </controlPr>
            </control>
          </mc:Choice>
        </mc:AlternateContent>
        <mc:AlternateContent xmlns:mc="http://schemas.openxmlformats.org/markup-compatibility/2006">
          <mc:Choice Requires="x14">
            <control shapeId="69" r:id="rId390" name="Check Box 5968">
              <controlPr defaultSize="0" autoFill="0" autoLine="0" autoPict="0">
                <anchor moveWithCells="1" sizeWithCells="1">
                  <from>
                    <xdr:col>12</xdr:col>
                    <xdr:colOff>762000</xdr:colOff>
                    <xdr:row>398</xdr:row>
                    <xdr:rowOff>495300</xdr:rowOff>
                  </from>
                  <to>
                    <xdr:col>13</xdr:col>
                    <xdr:colOff>152400</xdr:colOff>
                    <xdr:row>398</xdr:row>
                    <xdr:rowOff>657225</xdr:rowOff>
                  </to>
                </anchor>
              </controlPr>
            </control>
          </mc:Choice>
        </mc:AlternateContent>
        <mc:AlternateContent xmlns:mc="http://schemas.openxmlformats.org/markup-compatibility/2006">
          <mc:Choice Requires="x14">
            <control shapeId="70" r:id="rId391" name="Check Box 5969">
              <controlPr defaultSize="0" autoFill="0" autoLine="0" autoPict="0">
                <anchor moveWithCells="1" sizeWithCells="1">
                  <from>
                    <xdr:col>14</xdr:col>
                    <xdr:colOff>161925</xdr:colOff>
                    <xdr:row>398</xdr:row>
                    <xdr:rowOff>495300</xdr:rowOff>
                  </from>
                  <to>
                    <xdr:col>14</xdr:col>
                    <xdr:colOff>400050</xdr:colOff>
                    <xdr:row>398</xdr:row>
                    <xdr:rowOff>657225</xdr:rowOff>
                  </to>
                </anchor>
              </controlPr>
            </control>
          </mc:Choice>
        </mc:AlternateContent>
        <mc:AlternateContent xmlns:mc="http://schemas.openxmlformats.org/markup-compatibility/2006">
          <mc:Choice Requires="x14">
            <control shapeId="392018" r:id="rId392" name="Check Box 5970">
              <controlPr defaultSize="0" autoFill="0" autoLine="0" autoPict="0">
                <anchor moveWithCells="1" sizeWithCells="1">
                  <from>
                    <xdr:col>15</xdr:col>
                    <xdr:colOff>314325</xdr:colOff>
                    <xdr:row>398</xdr:row>
                    <xdr:rowOff>495300</xdr:rowOff>
                  </from>
                  <to>
                    <xdr:col>17</xdr:col>
                    <xdr:colOff>38100</xdr:colOff>
                    <xdr:row>398</xdr:row>
                    <xdr:rowOff>657225</xdr:rowOff>
                  </to>
                </anchor>
              </controlPr>
            </control>
          </mc:Choice>
        </mc:AlternateContent>
        <mc:AlternateContent xmlns:mc="http://schemas.openxmlformats.org/markup-compatibility/2006">
          <mc:Choice Requires="x14">
            <control shapeId="392019" r:id="rId393" name="Check Box 5971">
              <controlPr defaultSize="0" autoFill="0" autoLine="0" autoPict="0">
                <anchor moveWithCells="1" sizeWithCells="1">
                  <from>
                    <xdr:col>11</xdr:col>
                    <xdr:colOff>57150</xdr:colOff>
                    <xdr:row>398</xdr:row>
                    <xdr:rowOff>342900</xdr:rowOff>
                  </from>
                  <to>
                    <xdr:col>11</xdr:col>
                    <xdr:colOff>285750</xdr:colOff>
                    <xdr:row>398</xdr:row>
                    <xdr:rowOff>514350</xdr:rowOff>
                  </to>
                </anchor>
              </controlPr>
            </control>
          </mc:Choice>
        </mc:AlternateContent>
        <mc:AlternateContent xmlns:mc="http://schemas.openxmlformats.org/markup-compatibility/2006">
          <mc:Choice Requires="x14">
            <control shapeId="392020" r:id="rId394" name="Check Box 5972">
              <controlPr defaultSize="0" autoFill="0" autoLine="0" autoPict="0">
                <anchor moveWithCells="1" sizeWithCells="1">
                  <from>
                    <xdr:col>12</xdr:col>
                    <xdr:colOff>419100</xdr:colOff>
                    <xdr:row>398</xdr:row>
                    <xdr:rowOff>342900</xdr:rowOff>
                  </from>
                  <to>
                    <xdr:col>12</xdr:col>
                    <xdr:colOff>638175</xdr:colOff>
                    <xdr:row>398</xdr:row>
                    <xdr:rowOff>514350</xdr:rowOff>
                  </to>
                </anchor>
              </controlPr>
            </control>
          </mc:Choice>
        </mc:AlternateContent>
        <mc:AlternateContent xmlns:mc="http://schemas.openxmlformats.org/markup-compatibility/2006">
          <mc:Choice Requires="x14">
            <control shapeId="392021" r:id="rId395" name="Check Box 5973">
              <controlPr defaultSize="0" autoFill="0" autoLine="0" autoPict="0">
                <anchor moveWithCells="1" sizeWithCells="1">
                  <from>
                    <xdr:col>13</xdr:col>
                    <xdr:colOff>257175</xdr:colOff>
                    <xdr:row>398</xdr:row>
                    <xdr:rowOff>342900</xdr:rowOff>
                  </from>
                  <to>
                    <xdr:col>14</xdr:col>
                    <xdr:colOff>66675</xdr:colOff>
                    <xdr:row>398</xdr:row>
                    <xdr:rowOff>504825</xdr:rowOff>
                  </to>
                </anchor>
              </controlPr>
            </control>
          </mc:Choice>
        </mc:AlternateContent>
        <mc:AlternateContent xmlns:mc="http://schemas.openxmlformats.org/markup-compatibility/2006">
          <mc:Choice Requires="x14">
            <control shapeId="392022" r:id="rId396" name="Check Box 5974">
              <controlPr defaultSize="0" autoFill="0" autoLine="0" autoPict="0">
                <anchor moveWithCells="1" sizeWithCells="1">
                  <from>
                    <xdr:col>15</xdr:col>
                    <xdr:colOff>0</xdr:colOff>
                    <xdr:row>398</xdr:row>
                    <xdr:rowOff>342900</xdr:rowOff>
                  </from>
                  <to>
                    <xdr:col>15</xdr:col>
                    <xdr:colOff>228600</xdr:colOff>
                    <xdr:row>398</xdr:row>
                    <xdr:rowOff>514350</xdr:rowOff>
                  </to>
                </anchor>
              </controlPr>
            </control>
          </mc:Choice>
        </mc:AlternateContent>
        <mc:AlternateContent xmlns:mc="http://schemas.openxmlformats.org/markup-compatibility/2006">
          <mc:Choice Requires="x14">
            <control shapeId="392023" r:id="rId397" name="Check Box 5975">
              <controlPr defaultSize="0" autoFill="0" autoLine="0" autoPict="0">
                <anchor moveWithCells="1" sizeWithCells="1">
                  <from>
                    <xdr:col>17</xdr:col>
                    <xdr:colOff>142875</xdr:colOff>
                    <xdr:row>398</xdr:row>
                    <xdr:rowOff>352425</xdr:rowOff>
                  </from>
                  <to>
                    <xdr:col>18</xdr:col>
                    <xdr:colOff>85725</xdr:colOff>
                    <xdr:row>398</xdr:row>
                    <xdr:rowOff>523875</xdr:rowOff>
                  </to>
                </anchor>
              </controlPr>
            </control>
          </mc:Choice>
        </mc:AlternateContent>
        <mc:AlternateContent xmlns:mc="http://schemas.openxmlformats.org/markup-compatibility/2006">
          <mc:Choice Requires="x14">
            <control shapeId="392025" r:id="rId398" name="Check Box 5977">
              <controlPr defaultSize="0" autoFill="0" autoLine="0" autoPict="0">
                <anchor moveWithCells="1">
                  <from>
                    <xdr:col>12</xdr:col>
                    <xdr:colOff>104775</xdr:colOff>
                    <xdr:row>559</xdr:row>
                    <xdr:rowOff>9525</xdr:rowOff>
                  </from>
                  <to>
                    <xdr:col>12</xdr:col>
                    <xdr:colOff>342900</xdr:colOff>
                    <xdr:row>559</xdr:row>
                    <xdr:rowOff>228600</xdr:rowOff>
                  </to>
                </anchor>
              </controlPr>
            </control>
          </mc:Choice>
        </mc:AlternateContent>
        <mc:AlternateContent xmlns:mc="http://schemas.openxmlformats.org/markup-compatibility/2006">
          <mc:Choice Requires="x14">
            <control shapeId="392026" r:id="rId399" name="Option Button 5978">
              <controlPr defaultSize="0" autoFill="0" autoLine="0" autoPict="0">
                <anchor moveWithCells="1">
                  <from>
                    <xdr:col>2</xdr:col>
                    <xdr:colOff>57150</xdr:colOff>
                    <xdr:row>203</xdr:row>
                    <xdr:rowOff>0</xdr:rowOff>
                  </from>
                  <to>
                    <xdr:col>3</xdr:col>
                    <xdr:colOff>114300</xdr:colOff>
                    <xdr:row>203</xdr:row>
                    <xdr:rowOff>219075</xdr:rowOff>
                  </to>
                </anchor>
              </controlPr>
            </control>
          </mc:Choice>
        </mc:AlternateContent>
        <mc:AlternateContent xmlns:mc="http://schemas.openxmlformats.org/markup-compatibility/2006">
          <mc:Choice Requires="x14">
            <control shapeId="392034" r:id="rId400" name="Check Box 5986">
              <controlPr defaultSize="0" autoFill="0" autoLine="0" autoPict="0">
                <anchor moveWithCells="1">
                  <from>
                    <xdr:col>12</xdr:col>
                    <xdr:colOff>247650</xdr:colOff>
                    <xdr:row>504</xdr:row>
                    <xdr:rowOff>9525</xdr:rowOff>
                  </from>
                  <to>
                    <xdr:col>13</xdr:col>
                    <xdr:colOff>400050</xdr:colOff>
                    <xdr:row>505</xdr:row>
                    <xdr:rowOff>19050</xdr:rowOff>
                  </to>
                </anchor>
              </controlPr>
            </control>
          </mc:Choice>
        </mc:AlternateContent>
        <mc:AlternateContent xmlns:mc="http://schemas.openxmlformats.org/markup-compatibility/2006">
          <mc:Choice Requires="x14">
            <control shapeId="392035" r:id="rId401" name="Check Box 5987">
              <controlPr defaultSize="0" autoFill="0" autoLine="0" autoPict="0">
                <anchor moveWithCells="1">
                  <from>
                    <xdr:col>12</xdr:col>
                    <xdr:colOff>247650</xdr:colOff>
                    <xdr:row>505</xdr:row>
                    <xdr:rowOff>9525</xdr:rowOff>
                  </from>
                  <to>
                    <xdr:col>13</xdr:col>
                    <xdr:colOff>400050</xdr:colOff>
                    <xdr:row>506</xdr:row>
                    <xdr:rowOff>19050</xdr:rowOff>
                  </to>
                </anchor>
              </controlPr>
            </control>
          </mc:Choice>
        </mc:AlternateContent>
        <mc:AlternateContent xmlns:mc="http://schemas.openxmlformats.org/markup-compatibility/2006">
          <mc:Choice Requires="x14">
            <control shapeId="392036" r:id="rId402" name="Check Box 5988">
              <controlPr defaultSize="0" autoFill="0" autoLine="0" autoPict="0">
                <anchor moveWithCells="1">
                  <from>
                    <xdr:col>12</xdr:col>
                    <xdr:colOff>247650</xdr:colOff>
                    <xdr:row>506</xdr:row>
                    <xdr:rowOff>9525</xdr:rowOff>
                  </from>
                  <to>
                    <xdr:col>13</xdr:col>
                    <xdr:colOff>400050</xdr:colOff>
                    <xdr:row>507</xdr:row>
                    <xdr:rowOff>19050</xdr:rowOff>
                  </to>
                </anchor>
              </controlPr>
            </control>
          </mc:Choice>
        </mc:AlternateContent>
        <mc:AlternateContent xmlns:mc="http://schemas.openxmlformats.org/markup-compatibility/2006">
          <mc:Choice Requires="x14">
            <control shapeId="392037" r:id="rId403" name="Check Box 5989">
              <controlPr defaultSize="0" autoFill="0" autoLine="0" autoPict="0">
                <anchor moveWithCells="1">
                  <from>
                    <xdr:col>12</xdr:col>
                    <xdr:colOff>266700</xdr:colOff>
                    <xdr:row>495</xdr:row>
                    <xdr:rowOff>228600</xdr:rowOff>
                  </from>
                  <to>
                    <xdr:col>14</xdr:col>
                    <xdr:colOff>9525</xdr:colOff>
                    <xdr:row>497</xdr:row>
                    <xdr:rowOff>9525</xdr:rowOff>
                  </to>
                </anchor>
              </controlPr>
            </control>
          </mc:Choice>
        </mc:AlternateContent>
        <mc:AlternateContent xmlns:mc="http://schemas.openxmlformats.org/markup-compatibility/2006">
          <mc:Choice Requires="x14">
            <control shapeId="392038" r:id="rId404" name="Check Box 5990">
              <controlPr defaultSize="0" autoFill="0" autoLine="0" autoPict="0">
                <anchor moveWithCells="1">
                  <from>
                    <xdr:col>12</xdr:col>
                    <xdr:colOff>266700</xdr:colOff>
                    <xdr:row>497</xdr:row>
                    <xdr:rowOff>0</xdr:rowOff>
                  </from>
                  <to>
                    <xdr:col>14</xdr:col>
                    <xdr:colOff>9525</xdr:colOff>
                    <xdr:row>498</xdr:row>
                    <xdr:rowOff>9525</xdr:rowOff>
                  </to>
                </anchor>
              </controlPr>
            </control>
          </mc:Choice>
        </mc:AlternateContent>
        <mc:AlternateContent xmlns:mc="http://schemas.openxmlformats.org/markup-compatibility/2006">
          <mc:Choice Requires="x14">
            <control shapeId="392040" r:id="rId405" name="Check Box 5992">
              <controlPr defaultSize="0" autoFill="0" autoLine="0" autoPict="0">
                <anchor moveWithCells="1">
                  <from>
                    <xdr:col>11</xdr:col>
                    <xdr:colOff>219075</xdr:colOff>
                    <xdr:row>455</xdr:row>
                    <xdr:rowOff>28575</xdr:rowOff>
                  </from>
                  <to>
                    <xdr:col>13</xdr:col>
                    <xdr:colOff>85725</xdr:colOff>
                    <xdr:row>456</xdr:row>
                    <xdr:rowOff>38100</xdr:rowOff>
                  </to>
                </anchor>
              </controlPr>
            </control>
          </mc:Choice>
        </mc:AlternateContent>
        <mc:AlternateContent xmlns:mc="http://schemas.openxmlformats.org/markup-compatibility/2006">
          <mc:Choice Requires="x14">
            <control shapeId="392041" r:id="rId406" name="Check Box 5993">
              <controlPr defaultSize="0" autoFill="0" autoLine="0" autoPict="0">
                <anchor moveWithCells="1">
                  <from>
                    <xdr:col>11</xdr:col>
                    <xdr:colOff>219075</xdr:colOff>
                    <xdr:row>454</xdr:row>
                    <xdr:rowOff>28575</xdr:rowOff>
                  </from>
                  <to>
                    <xdr:col>13</xdr:col>
                    <xdr:colOff>85725</xdr:colOff>
                    <xdr:row>455</xdr:row>
                    <xdr:rowOff>38100</xdr:rowOff>
                  </to>
                </anchor>
              </controlPr>
            </control>
          </mc:Choice>
        </mc:AlternateContent>
        <mc:AlternateContent xmlns:mc="http://schemas.openxmlformats.org/markup-compatibility/2006">
          <mc:Choice Requires="x14">
            <control shapeId="392042" r:id="rId407" name="Check Box 5994">
              <controlPr defaultSize="0" autoFill="0" autoLine="0" autoPict="0">
                <anchor moveWithCells="1">
                  <from>
                    <xdr:col>11</xdr:col>
                    <xdr:colOff>219075</xdr:colOff>
                    <xdr:row>453</xdr:row>
                    <xdr:rowOff>28575</xdr:rowOff>
                  </from>
                  <to>
                    <xdr:col>13</xdr:col>
                    <xdr:colOff>85725</xdr:colOff>
                    <xdr:row>454</xdr:row>
                    <xdr:rowOff>38100</xdr:rowOff>
                  </to>
                </anchor>
              </controlPr>
            </control>
          </mc:Choice>
        </mc:AlternateContent>
        <mc:AlternateContent xmlns:mc="http://schemas.openxmlformats.org/markup-compatibility/2006">
          <mc:Choice Requires="x14">
            <control shapeId="392043" r:id="rId408" name="Check Box 5995">
              <controlPr defaultSize="0" autoFill="0" autoLine="0" autoPict="0">
                <anchor moveWithCells="1">
                  <from>
                    <xdr:col>11</xdr:col>
                    <xdr:colOff>219075</xdr:colOff>
                    <xdr:row>452</xdr:row>
                    <xdr:rowOff>28575</xdr:rowOff>
                  </from>
                  <to>
                    <xdr:col>13</xdr:col>
                    <xdr:colOff>85725</xdr:colOff>
                    <xdr:row>453</xdr:row>
                    <xdr:rowOff>38100</xdr:rowOff>
                  </to>
                </anchor>
              </controlPr>
            </control>
          </mc:Choice>
        </mc:AlternateContent>
        <mc:AlternateContent xmlns:mc="http://schemas.openxmlformats.org/markup-compatibility/2006">
          <mc:Choice Requires="x14">
            <control shapeId="392044" r:id="rId409" name="Check Box 5996">
              <controlPr defaultSize="0" autoFill="0" autoLine="0" autoPict="0">
                <anchor moveWithCells="1">
                  <from>
                    <xdr:col>11</xdr:col>
                    <xdr:colOff>219075</xdr:colOff>
                    <xdr:row>451</xdr:row>
                    <xdr:rowOff>28575</xdr:rowOff>
                  </from>
                  <to>
                    <xdr:col>13</xdr:col>
                    <xdr:colOff>85725</xdr:colOff>
                    <xdr:row>452</xdr:row>
                    <xdr:rowOff>38100</xdr:rowOff>
                  </to>
                </anchor>
              </controlPr>
            </control>
          </mc:Choice>
        </mc:AlternateContent>
        <mc:AlternateContent xmlns:mc="http://schemas.openxmlformats.org/markup-compatibility/2006">
          <mc:Choice Requires="x14">
            <control shapeId="392045" r:id="rId410" name="Check Box 5997">
              <controlPr defaultSize="0" autoFill="0" autoLine="0" autoPict="0">
                <anchor moveWithCells="1">
                  <from>
                    <xdr:col>11</xdr:col>
                    <xdr:colOff>219075</xdr:colOff>
                    <xdr:row>450</xdr:row>
                    <xdr:rowOff>28575</xdr:rowOff>
                  </from>
                  <to>
                    <xdr:col>13</xdr:col>
                    <xdr:colOff>85725</xdr:colOff>
                    <xdr:row>451</xdr:row>
                    <xdr:rowOff>38100</xdr:rowOff>
                  </to>
                </anchor>
              </controlPr>
            </control>
          </mc:Choice>
        </mc:AlternateContent>
        <mc:AlternateContent xmlns:mc="http://schemas.openxmlformats.org/markup-compatibility/2006">
          <mc:Choice Requires="x14">
            <control shapeId="392046" r:id="rId411" name="Check Box 5998">
              <controlPr defaultSize="0" autoFill="0" autoLine="0" autoPict="0">
                <anchor moveWithCells="1">
                  <from>
                    <xdr:col>11</xdr:col>
                    <xdr:colOff>257175</xdr:colOff>
                    <xdr:row>189</xdr:row>
                    <xdr:rowOff>0</xdr:rowOff>
                  </from>
                  <to>
                    <xdr:col>13</xdr:col>
                    <xdr:colOff>123825</xdr:colOff>
                    <xdr:row>190</xdr:row>
                    <xdr:rowOff>9525</xdr:rowOff>
                  </to>
                </anchor>
              </controlPr>
            </control>
          </mc:Choice>
        </mc:AlternateContent>
        <mc:AlternateContent xmlns:mc="http://schemas.openxmlformats.org/markup-compatibility/2006">
          <mc:Choice Requires="x14">
            <control shapeId="392047" r:id="rId412" name="Check Box 5999">
              <controlPr defaultSize="0" autoFill="0" autoLine="0" autoPict="0">
                <anchor moveWithCells="1">
                  <from>
                    <xdr:col>11</xdr:col>
                    <xdr:colOff>257175</xdr:colOff>
                    <xdr:row>190</xdr:row>
                    <xdr:rowOff>0</xdr:rowOff>
                  </from>
                  <to>
                    <xdr:col>13</xdr:col>
                    <xdr:colOff>123825</xdr:colOff>
                    <xdr:row>191</xdr:row>
                    <xdr:rowOff>9525</xdr:rowOff>
                  </to>
                </anchor>
              </controlPr>
            </control>
          </mc:Choice>
        </mc:AlternateContent>
        <mc:AlternateContent xmlns:mc="http://schemas.openxmlformats.org/markup-compatibility/2006">
          <mc:Choice Requires="x14">
            <control shapeId="392048" r:id="rId413" name="Check Box 6000">
              <controlPr defaultSize="0" autoFill="0" autoLine="0" autoPict="0">
                <anchor moveWithCells="1">
                  <from>
                    <xdr:col>11</xdr:col>
                    <xdr:colOff>257175</xdr:colOff>
                    <xdr:row>191</xdr:row>
                    <xdr:rowOff>0</xdr:rowOff>
                  </from>
                  <to>
                    <xdr:col>13</xdr:col>
                    <xdr:colOff>123825</xdr:colOff>
                    <xdr:row>192</xdr:row>
                    <xdr:rowOff>9525</xdr:rowOff>
                  </to>
                </anchor>
              </controlPr>
            </control>
          </mc:Choice>
        </mc:AlternateContent>
        <mc:AlternateContent xmlns:mc="http://schemas.openxmlformats.org/markup-compatibility/2006">
          <mc:Choice Requires="x14">
            <control shapeId="392049" r:id="rId414" name="Check Box 6001">
              <controlPr defaultSize="0" autoFill="0" autoLine="0" autoPict="0">
                <anchor moveWithCells="1">
                  <from>
                    <xdr:col>11</xdr:col>
                    <xdr:colOff>257175</xdr:colOff>
                    <xdr:row>187</xdr:row>
                    <xdr:rowOff>0</xdr:rowOff>
                  </from>
                  <to>
                    <xdr:col>13</xdr:col>
                    <xdr:colOff>123825</xdr:colOff>
                    <xdr:row>188</xdr:row>
                    <xdr:rowOff>9525</xdr:rowOff>
                  </to>
                </anchor>
              </controlPr>
            </control>
          </mc:Choice>
        </mc:AlternateContent>
        <mc:AlternateContent xmlns:mc="http://schemas.openxmlformats.org/markup-compatibility/2006">
          <mc:Choice Requires="x14">
            <control shapeId="392050" r:id="rId415" name="Check Box 6002">
              <controlPr defaultSize="0" autoFill="0" autoLine="0" autoPict="0">
                <anchor moveWithCells="1">
                  <from>
                    <xdr:col>11</xdr:col>
                    <xdr:colOff>257175</xdr:colOff>
                    <xdr:row>186</xdr:row>
                    <xdr:rowOff>0</xdr:rowOff>
                  </from>
                  <to>
                    <xdr:col>13</xdr:col>
                    <xdr:colOff>123825</xdr:colOff>
                    <xdr:row>187</xdr:row>
                    <xdr:rowOff>9525</xdr:rowOff>
                  </to>
                </anchor>
              </controlPr>
            </control>
          </mc:Choice>
        </mc:AlternateContent>
        <mc:AlternateContent xmlns:mc="http://schemas.openxmlformats.org/markup-compatibility/2006">
          <mc:Choice Requires="x14">
            <control shapeId="392051" r:id="rId416" name="Check Box 6003">
              <controlPr defaultSize="0" autoFill="0" autoLine="0" autoPict="0">
                <anchor moveWithCells="1">
                  <from>
                    <xdr:col>11</xdr:col>
                    <xdr:colOff>257175</xdr:colOff>
                    <xdr:row>185</xdr:row>
                    <xdr:rowOff>0</xdr:rowOff>
                  </from>
                  <to>
                    <xdr:col>13</xdr:col>
                    <xdr:colOff>123825</xdr:colOff>
                    <xdr:row>186</xdr:row>
                    <xdr:rowOff>9525</xdr:rowOff>
                  </to>
                </anchor>
              </controlPr>
            </control>
          </mc:Choice>
        </mc:AlternateContent>
        <mc:AlternateContent xmlns:mc="http://schemas.openxmlformats.org/markup-compatibility/2006">
          <mc:Choice Requires="x14">
            <control shapeId="392052" r:id="rId417" name="Check Box 6004">
              <controlPr defaultSize="0" autoFill="0" autoLine="0" autoPict="0">
                <anchor moveWithCells="1">
                  <from>
                    <xdr:col>11</xdr:col>
                    <xdr:colOff>257175</xdr:colOff>
                    <xdr:row>183</xdr:row>
                    <xdr:rowOff>0</xdr:rowOff>
                  </from>
                  <to>
                    <xdr:col>13</xdr:col>
                    <xdr:colOff>123825</xdr:colOff>
                    <xdr:row>184</xdr:row>
                    <xdr:rowOff>9525</xdr:rowOff>
                  </to>
                </anchor>
              </controlPr>
            </control>
          </mc:Choice>
        </mc:AlternateContent>
        <mc:AlternateContent xmlns:mc="http://schemas.openxmlformats.org/markup-compatibility/2006">
          <mc:Choice Requires="x14">
            <control shapeId="392053" r:id="rId418" name="Check Box 6005">
              <controlPr defaultSize="0" autoFill="0" autoLine="0" autoPict="0">
                <anchor moveWithCells="1">
                  <from>
                    <xdr:col>11</xdr:col>
                    <xdr:colOff>257175</xdr:colOff>
                    <xdr:row>182</xdr:row>
                    <xdr:rowOff>0</xdr:rowOff>
                  </from>
                  <to>
                    <xdr:col>13</xdr:col>
                    <xdr:colOff>123825</xdr:colOff>
                    <xdr:row>183</xdr:row>
                    <xdr:rowOff>9525</xdr:rowOff>
                  </to>
                </anchor>
              </controlPr>
            </control>
          </mc:Choice>
        </mc:AlternateContent>
        <mc:AlternateContent xmlns:mc="http://schemas.openxmlformats.org/markup-compatibility/2006">
          <mc:Choice Requires="x14">
            <control shapeId="392054" r:id="rId419" name="Check Box 6006">
              <controlPr defaultSize="0" autoFill="0" autoLine="0" autoPict="0">
                <anchor moveWithCells="1">
                  <from>
                    <xdr:col>11</xdr:col>
                    <xdr:colOff>257175</xdr:colOff>
                    <xdr:row>180</xdr:row>
                    <xdr:rowOff>0</xdr:rowOff>
                  </from>
                  <to>
                    <xdr:col>13</xdr:col>
                    <xdr:colOff>123825</xdr:colOff>
                    <xdr:row>181</xdr:row>
                    <xdr:rowOff>9525</xdr:rowOff>
                  </to>
                </anchor>
              </controlPr>
            </control>
          </mc:Choice>
        </mc:AlternateContent>
        <mc:AlternateContent xmlns:mc="http://schemas.openxmlformats.org/markup-compatibility/2006">
          <mc:Choice Requires="x14">
            <control shapeId="392055" r:id="rId420" name="Check Box 6007">
              <controlPr defaultSize="0" autoFill="0" autoLine="0" autoPict="0">
                <anchor moveWithCells="1">
                  <from>
                    <xdr:col>11</xdr:col>
                    <xdr:colOff>257175</xdr:colOff>
                    <xdr:row>179</xdr:row>
                    <xdr:rowOff>0</xdr:rowOff>
                  </from>
                  <to>
                    <xdr:col>13</xdr:col>
                    <xdr:colOff>123825</xdr:colOff>
                    <xdr:row>180</xdr:row>
                    <xdr:rowOff>9525</xdr:rowOff>
                  </to>
                </anchor>
              </controlPr>
            </control>
          </mc:Choice>
        </mc:AlternateContent>
        <mc:AlternateContent xmlns:mc="http://schemas.openxmlformats.org/markup-compatibility/2006">
          <mc:Choice Requires="x14">
            <control shapeId="392056" r:id="rId421" name="Check Box 6008">
              <controlPr defaultSize="0" autoFill="0" autoLine="0" autoPict="0">
                <anchor moveWithCells="1">
                  <from>
                    <xdr:col>11</xdr:col>
                    <xdr:colOff>257175</xdr:colOff>
                    <xdr:row>178</xdr:row>
                    <xdr:rowOff>0</xdr:rowOff>
                  </from>
                  <to>
                    <xdr:col>13</xdr:col>
                    <xdr:colOff>123825</xdr:colOff>
                    <xdr:row>179</xdr:row>
                    <xdr:rowOff>9525</xdr:rowOff>
                  </to>
                </anchor>
              </controlPr>
            </control>
          </mc:Choice>
        </mc:AlternateContent>
        <mc:AlternateContent xmlns:mc="http://schemas.openxmlformats.org/markup-compatibility/2006">
          <mc:Choice Requires="x14">
            <control shapeId="392057" r:id="rId422" name="Check Box 6009">
              <controlPr defaultSize="0" autoFill="0" autoLine="0" autoPict="0">
                <anchor moveWithCells="1">
                  <from>
                    <xdr:col>11</xdr:col>
                    <xdr:colOff>257175</xdr:colOff>
                    <xdr:row>176</xdr:row>
                    <xdr:rowOff>0</xdr:rowOff>
                  </from>
                  <to>
                    <xdr:col>13</xdr:col>
                    <xdr:colOff>123825</xdr:colOff>
                    <xdr:row>177</xdr:row>
                    <xdr:rowOff>9525</xdr:rowOff>
                  </to>
                </anchor>
              </controlPr>
            </control>
          </mc:Choice>
        </mc:AlternateContent>
        <mc:AlternateContent xmlns:mc="http://schemas.openxmlformats.org/markup-compatibility/2006">
          <mc:Choice Requires="x14">
            <control shapeId="392058" r:id="rId423" name="Check Box 6010">
              <controlPr defaultSize="0" autoFill="0" autoLine="0" autoPict="0">
                <anchor moveWithCells="1">
                  <from>
                    <xdr:col>11</xdr:col>
                    <xdr:colOff>257175</xdr:colOff>
                    <xdr:row>175</xdr:row>
                    <xdr:rowOff>0</xdr:rowOff>
                  </from>
                  <to>
                    <xdr:col>13</xdr:col>
                    <xdr:colOff>123825</xdr:colOff>
                    <xdr:row>176</xdr:row>
                    <xdr:rowOff>9525</xdr:rowOff>
                  </to>
                </anchor>
              </controlPr>
            </control>
          </mc:Choice>
        </mc:AlternateContent>
        <mc:AlternateContent xmlns:mc="http://schemas.openxmlformats.org/markup-compatibility/2006">
          <mc:Choice Requires="x14">
            <control shapeId="392059" r:id="rId424" name="Check Box 6011">
              <controlPr defaultSize="0" autoFill="0" autoLine="0" autoPict="0">
                <anchor moveWithCells="1">
                  <from>
                    <xdr:col>11</xdr:col>
                    <xdr:colOff>257175</xdr:colOff>
                    <xdr:row>174</xdr:row>
                    <xdr:rowOff>0</xdr:rowOff>
                  </from>
                  <to>
                    <xdr:col>13</xdr:col>
                    <xdr:colOff>123825</xdr:colOff>
                    <xdr:row>175</xdr:row>
                    <xdr:rowOff>9525</xdr:rowOff>
                  </to>
                </anchor>
              </controlPr>
            </control>
          </mc:Choice>
        </mc:AlternateContent>
        <mc:AlternateContent xmlns:mc="http://schemas.openxmlformats.org/markup-compatibility/2006">
          <mc:Choice Requires="x14">
            <control shapeId="392060" r:id="rId425" name="Check Box 6012">
              <controlPr defaultSize="0" autoFill="0" autoLine="0" autoPict="0">
                <anchor moveWithCells="1">
                  <from>
                    <xdr:col>11</xdr:col>
                    <xdr:colOff>257175</xdr:colOff>
                    <xdr:row>172</xdr:row>
                    <xdr:rowOff>0</xdr:rowOff>
                  </from>
                  <to>
                    <xdr:col>13</xdr:col>
                    <xdr:colOff>123825</xdr:colOff>
                    <xdr:row>173</xdr:row>
                    <xdr:rowOff>28575</xdr:rowOff>
                  </to>
                </anchor>
              </controlPr>
            </control>
          </mc:Choice>
        </mc:AlternateContent>
        <mc:AlternateContent xmlns:mc="http://schemas.openxmlformats.org/markup-compatibility/2006">
          <mc:Choice Requires="x14">
            <control shapeId="392061" r:id="rId426" name="Check Box 6013">
              <controlPr defaultSize="0" autoFill="0" autoLine="0" autoPict="0">
                <anchor moveWithCells="1">
                  <from>
                    <xdr:col>11</xdr:col>
                    <xdr:colOff>257175</xdr:colOff>
                    <xdr:row>170</xdr:row>
                    <xdr:rowOff>0</xdr:rowOff>
                  </from>
                  <to>
                    <xdr:col>13</xdr:col>
                    <xdr:colOff>123825</xdr:colOff>
                    <xdr:row>171</xdr:row>
                    <xdr:rowOff>28575</xdr:rowOff>
                  </to>
                </anchor>
              </controlPr>
            </control>
          </mc:Choice>
        </mc:AlternateContent>
        <mc:AlternateContent xmlns:mc="http://schemas.openxmlformats.org/markup-compatibility/2006">
          <mc:Choice Requires="x14">
            <control shapeId="392062" r:id="rId427" name="Check Box 6014">
              <controlPr defaultSize="0" autoFill="0" autoLine="0" autoPict="0">
                <anchor moveWithCells="1">
                  <from>
                    <xdr:col>11</xdr:col>
                    <xdr:colOff>257175</xdr:colOff>
                    <xdr:row>169</xdr:row>
                    <xdr:rowOff>0</xdr:rowOff>
                  </from>
                  <to>
                    <xdr:col>13</xdr:col>
                    <xdr:colOff>123825</xdr:colOff>
                    <xdr:row>170</xdr:row>
                    <xdr:rowOff>28575</xdr:rowOff>
                  </to>
                </anchor>
              </controlPr>
            </control>
          </mc:Choice>
        </mc:AlternateContent>
        <mc:AlternateContent xmlns:mc="http://schemas.openxmlformats.org/markup-compatibility/2006">
          <mc:Choice Requires="x14">
            <control shapeId="392063" r:id="rId428" name="Check Box 6015">
              <controlPr defaultSize="0" autoFill="0" autoLine="0" autoPict="0">
                <anchor moveWithCells="1">
                  <from>
                    <xdr:col>11</xdr:col>
                    <xdr:colOff>257175</xdr:colOff>
                    <xdr:row>168</xdr:row>
                    <xdr:rowOff>0</xdr:rowOff>
                  </from>
                  <to>
                    <xdr:col>13</xdr:col>
                    <xdr:colOff>123825</xdr:colOff>
                    <xdr:row>169</xdr:row>
                    <xdr:rowOff>28575</xdr:rowOff>
                  </to>
                </anchor>
              </controlPr>
            </control>
          </mc:Choice>
        </mc:AlternateContent>
        <mc:AlternateContent xmlns:mc="http://schemas.openxmlformats.org/markup-compatibility/2006">
          <mc:Choice Requires="x14">
            <control shapeId="392064" r:id="rId429" name="Check Box 6016">
              <controlPr defaultSize="0" autoFill="0" autoLine="0" autoPict="0">
                <anchor moveWithCells="1">
                  <from>
                    <xdr:col>11</xdr:col>
                    <xdr:colOff>257175</xdr:colOff>
                    <xdr:row>167</xdr:row>
                    <xdr:rowOff>0</xdr:rowOff>
                  </from>
                  <to>
                    <xdr:col>13</xdr:col>
                    <xdr:colOff>123825</xdr:colOff>
                    <xdr:row>168</xdr:row>
                    <xdr:rowOff>28575</xdr:rowOff>
                  </to>
                </anchor>
              </controlPr>
            </control>
          </mc:Choice>
        </mc:AlternateContent>
        <mc:AlternateContent xmlns:mc="http://schemas.openxmlformats.org/markup-compatibility/2006">
          <mc:Choice Requires="x14">
            <control shapeId="392065" r:id="rId430" name="Check Box 6017">
              <controlPr defaultSize="0" autoFill="0" autoLine="0" autoPict="0">
                <anchor moveWithCells="1">
                  <from>
                    <xdr:col>12</xdr:col>
                    <xdr:colOff>28575</xdr:colOff>
                    <xdr:row>165</xdr:row>
                    <xdr:rowOff>0</xdr:rowOff>
                  </from>
                  <to>
                    <xdr:col>13</xdr:col>
                    <xdr:colOff>180975</xdr:colOff>
                    <xdr:row>166</xdr:row>
                    <xdr:rowOff>19050</xdr:rowOff>
                  </to>
                </anchor>
              </controlPr>
            </control>
          </mc:Choice>
        </mc:AlternateContent>
        <mc:AlternateContent xmlns:mc="http://schemas.openxmlformats.org/markup-compatibility/2006">
          <mc:Choice Requires="x14">
            <control shapeId="392066" r:id="rId431" name="Check Box 6018">
              <controlPr defaultSize="0" autoFill="0" autoLine="0" autoPict="0">
                <anchor moveWithCells="1">
                  <from>
                    <xdr:col>12</xdr:col>
                    <xdr:colOff>28575</xdr:colOff>
                    <xdr:row>164</xdr:row>
                    <xdr:rowOff>0</xdr:rowOff>
                  </from>
                  <to>
                    <xdr:col>13</xdr:col>
                    <xdr:colOff>180975</xdr:colOff>
                    <xdr:row>165</xdr:row>
                    <xdr:rowOff>19050</xdr:rowOff>
                  </to>
                </anchor>
              </controlPr>
            </control>
          </mc:Choice>
        </mc:AlternateContent>
        <mc:AlternateContent xmlns:mc="http://schemas.openxmlformats.org/markup-compatibility/2006">
          <mc:Choice Requires="x14">
            <control shapeId="392067" r:id="rId432" name="Check Box 6019">
              <controlPr defaultSize="0" autoFill="0" autoLine="0" autoPict="0">
                <anchor moveWithCells="1">
                  <from>
                    <xdr:col>12</xdr:col>
                    <xdr:colOff>28575</xdr:colOff>
                    <xdr:row>163</xdr:row>
                    <xdr:rowOff>0</xdr:rowOff>
                  </from>
                  <to>
                    <xdr:col>13</xdr:col>
                    <xdr:colOff>180975</xdr:colOff>
                    <xdr:row>164</xdr:row>
                    <xdr:rowOff>19050</xdr:rowOff>
                  </to>
                </anchor>
              </controlPr>
            </control>
          </mc:Choice>
        </mc:AlternateContent>
        <mc:AlternateContent xmlns:mc="http://schemas.openxmlformats.org/markup-compatibility/2006">
          <mc:Choice Requires="x14">
            <control shapeId="392068" r:id="rId433" name="Check Box 6020">
              <controlPr defaultSize="0" autoFill="0" autoLine="0" autoPict="0">
                <anchor moveWithCells="1">
                  <from>
                    <xdr:col>12</xdr:col>
                    <xdr:colOff>28575</xdr:colOff>
                    <xdr:row>162</xdr:row>
                    <xdr:rowOff>0</xdr:rowOff>
                  </from>
                  <to>
                    <xdr:col>13</xdr:col>
                    <xdr:colOff>180975</xdr:colOff>
                    <xdr:row>163</xdr:row>
                    <xdr:rowOff>19050</xdr:rowOff>
                  </to>
                </anchor>
              </controlPr>
            </control>
          </mc:Choice>
        </mc:AlternateContent>
        <mc:AlternateContent xmlns:mc="http://schemas.openxmlformats.org/markup-compatibility/2006">
          <mc:Choice Requires="x14">
            <control shapeId="392069" r:id="rId434" name="Check Box 6021">
              <controlPr defaultSize="0" autoFill="0" autoLine="0" autoPict="0">
                <anchor moveWithCells="1">
                  <from>
                    <xdr:col>12</xdr:col>
                    <xdr:colOff>28575</xdr:colOff>
                    <xdr:row>161</xdr:row>
                    <xdr:rowOff>0</xdr:rowOff>
                  </from>
                  <to>
                    <xdr:col>13</xdr:col>
                    <xdr:colOff>180975</xdr:colOff>
                    <xdr:row>162</xdr:row>
                    <xdr:rowOff>19050</xdr:rowOff>
                  </to>
                </anchor>
              </controlPr>
            </control>
          </mc:Choice>
        </mc:AlternateContent>
        <mc:AlternateContent xmlns:mc="http://schemas.openxmlformats.org/markup-compatibility/2006">
          <mc:Choice Requires="x14">
            <control shapeId="392070" r:id="rId435" name="Check Box 6022">
              <controlPr defaultSize="0" autoFill="0" autoLine="0" autoPict="0">
                <anchor moveWithCells="1">
                  <from>
                    <xdr:col>11</xdr:col>
                    <xdr:colOff>247650</xdr:colOff>
                    <xdr:row>144</xdr:row>
                    <xdr:rowOff>9525</xdr:rowOff>
                  </from>
                  <to>
                    <xdr:col>13</xdr:col>
                    <xdr:colOff>114300</xdr:colOff>
                    <xdr:row>145</xdr:row>
                    <xdr:rowOff>19050</xdr:rowOff>
                  </to>
                </anchor>
              </controlPr>
            </control>
          </mc:Choice>
        </mc:AlternateContent>
        <mc:AlternateContent xmlns:mc="http://schemas.openxmlformats.org/markup-compatibility/2006">
          <mc:Choice Requires="x14">
            <control shapeId="392071" r:id="rId436" name="Check Box 6023">
              <controlPr defaultSize="0" autoFill="0" autoLine="0" autoPict="0">
                <anchor moveWithCells="1">
                  <from>
                    <xdr:col>11</xdr:col>
                    <xdr:colOff>247650</xdr:colOff>
                    <xdr:row>145</xdr:row>
                    <xdr:rowOff>9525</xdr:rowOff>
                  </from>
                  <to>
                    <xdr:col>13</xdr:col>
                    <xdr:colOff>114300</xdr:colOff>
                    <xdr:row>146</xdr:row>
                    <xdr:rowOff>19050</xdr:rowOff>
                  </to>
                </anchor>
              </controlPr>
            </control>
          </mc:Choice>
        </mc:AlternateContent>
        <mc:AlternateContent xmlns:mc="http://schemas.openxmlformats.org/markup-compatibility/2006">
          <mc:Choice Requires="x14">
            <control shapeId="392072" r:id="rId437" name="Check Box 6024">
              <controlPr defaultSize="0" autoFill="0" autoLine="0" autoPict="0">
                <anchor moveWithCells="1">
                  <from>
                    <xdr:col>11</xdr:col>
                    <xdr:colOff>247650</xdr:colOff>
                    <xdr:row>146</xdr:row>
                    <xdr:rowOff>9525</xdr:rowOff>
                  </from>
                  <to>
                    <xdr:col>13</xdr:col>
                    <xdr:colOff>114300</xdr:colOff>
                    <xdr:row>147</xdr:row>
                    <xdr:rowOff>19050</xdr:rowOff>
                  </to>
                </anchor>
              </controlPr>
            </control>
          </mc:Choice>
        </mc:AlternateContent>
        <mc:AlternateContent xmlns:mc="http://schemas.openxmlformats.org/markup-compatibility/2006">
          <mc:Choice Requires="x14">
            <control shapeId="392073" r:id="rId438" name="Check Box 6025">
              <controlPr defaultSize="0" autoFill="0" autoLine="0" autoPict="0">
                <anchor moveWithCells="1">
                  <from>
                    <xdr:col>11</xdr:col>
                    <xdr:colOff>247650</xdr:colOff>
                    <xdr:row>147</xdr:row>
                    <xdr:rowOff>9525</xdr:rowOff>
                  </from>
                  <to>
                    <xdr:col>13</xdr:col>
                    <xdr:colOff>114300</xdr:colOff>
                    <xdr:row>148</xdr:row>
                    <xdr:rowOff>19050</xdr:rowOff>
                  </to>
                </anchor>
              </controlPr>
            </control>
          </mc:Choice>
        </mc:AlternateContent>
        <mc:AlternateContent xmlns:mc="http://schemas.openxmlformats.org/markup-compatibility/2006">
          <mc:Choice Requires="x14">
            <control shapeId="392074" r:id="rId439" name="Check Box 6026">
              <controlPr defaultSize="0" autoFill="0" autoLine="0" autoPict="0">
                <anchor moveWithCells="1">
                  <from>
                    <xdr:col>11</xdr:col>
                    <xdr:colOff>247650</xdr:colOff>
                    <xdr:row>148</xdr:row>
                    <xdr:rowOff>9525</xdr:rowOff>
                  </from>
                  <to>
                    <xdr:col>13</xdr:col>
                    <xdr:colOff>114300</xdr:colOff>
                    <xdr:row>149</xdr:row>
                    <xdr:rowOff>19050</xdr:rowOff>
                  </to>
                </anchor>
              </controlPr>
            </control>
          </mc:Choice>
        </mc:AlternateContent>
        <mc:AlternateContent xmlns:mc="http://schemas.openxmlformats.org/markup-compatibility/2006">
          <mc:Choice Requires="x14">
            <control shapeId="392075" r:id="rId440" name="Check Box 6027">
              <controlPr defaultSize="0" autoFill="0" autoLine="0" autoPict="0">
                <anchor moveWithCells="1">
                  <from>
                    <xdr:col>11</xdr:col>
                    <xdr:colOff>247650</xdr:colOff>
                    <xdr:row>149</xdr:row>
                    <xdr:rowOff>9525</xdr:rowOff>
                  </from>
                  <to>
                    <xdr:col>13</xdr:col>
                    <xdr:colOff>114300</xdr:colOff>
                    <xdr:row>150</xdr:row>
                    <xdr:rowOff>19050</xdr:rowOff>
                  </to>
                </anchor>
              </controlPr>
            </control>
          </mc:Choice>
        </mc:AlternateContent>
        <mc:AlternateContent xmlns:mc="http://schemas.openxmlformats.org/markup-compatibility/2006">
          <mc:Choice Requires="x14">
            <control shapeId="392076" r:id="rId441" name="Check Box 6028">
              <controlPr defaultSize="0" autoFill="0" autoLine="0" autoPict="0">
                <anchor moveWithCells="1">
                  <from>
                    <xdr:col>11</xdr:col>
                    <xdr:colOff>247650</xdr:colOff>
                    <xdr:row>150</xdr:row>
                    <xdr:rowOff>9525</xdr:rowOff>
                  </from>
                  <to>
                    <xdr:col>13</xdr:col>
                    <xdr:colOff>114300</xdr:colOff>
                    <xdr:row>151</xdr:row>
                    <xdr:rowOff>19050</xdr:rowOff>
                  </to>
                </anchor>
              </controlPr>
            </control>
          </mc:Choice>
        </mc:AlternateContent>
        <mc:AlternateContent xmlns:mc="http://schemas.openxmlformats.org/markup-compatibility/2006">
          <mc:Choice Requires="x14">
            <control shapeId="392077" r:id="rId442" name="Check Box 6029">
              <controlPr defaultSize="0" autoFill="0" autoLine="0" autoPict="0">
                <anchor moveWithCells="1">
                  <from>
                    <xdr:col>11</xdr:col>
                    <xdr:colOff>247650</xdr:colOff>
                    <xdr:row>151</xdr:row>
                    <xdr:rowOff>9525</xdr:rowOff>
                  </from>
                  <to>
                    <xdr:col>13</xdr:col>
                    <xdr:colOff>114300</xdr:colOff>
                    <xdr:row>152</xdr:row>
                    <xdr:rowOff>19050</xdr:rowOff>
                  </to>
                </anchor>
              </controlPr>
            </control>
          </mc:Choice>
        </mc:AlternateContent>
        <mc:AlternateContent xmlns:mc="http://schemas.openxmlformats.org/markup-compatibility/2006">
          <mc:Choice Requires="x14">
            <control shapeId="392093" r:id="rId443" name="Check Box 6045">
              <controlPr defaultSize="0" autoFill="0" autoLine="0" autoPict="0">
                <anchor moveWithCells="1">
                  <from>
                    <xdr:col>2</xdr:col>
                    <xdr:colOff>47625</xdr:colOff>
                    <xdr:row>531</xdr:row>
                    <xdr:rowOff>9525</xdr:rowOff>
                  </from>
                  <to>
                    <xdr:col>3</xdr:col>
                    <xdr:colOff>66675</xdr:colOff>
                    <xdr:row>532</xdr:row>
                    <xdr:rowOff>9525</xdr:rowOff>
                  </to>
                </anchor>
              </controlPr>
            </control>
          </mc:Choice>
        </mc:AlternateContent>
        <mc:AlternateContent xmlns:mc="http://schemas.openxmlformats.org/markup-compatibility/2006">
          <mc:Choice Requires="x14">
            <control shapeId="392095" r:id="rId444" name="Check Box 6047">
              <controlPr defaultSize="0" autoFill="0" autoLine="0" autoPict="0">
                <anchor moveWithCells="1">
                  <from>
                    <xdr:col>2</xdr:col>
                    <xdr:colOff>47625</xdr:colOff>
                    <xdr:row>532</xdr:row>
                    <xdr:rowOff>9525</xdr:rowOff>
                  </from>
                  <to>
                    <xdr:col>3</xdr:col>
                    <xdr:colOff>66675</xdr:colOff>
                    <xdr:row>533</xdr:row>
                    <xdr:rowOff>9525</xdr:rowOff>
                  </to>
                </anchor>
              </controlPr>
            </control>
          </mc:Choice>
        </mc:AlternateContent>
        <mc:AlternateContent xmlns:mc="http://schemas.openxmlformats.org/markup-compatibility/2006">
          <mc:Choice Requires="x14">
            <control shapeId="392097" r:id="rId445" name="Check Box 6049">
              <controlPr defaultSize="0" autoFill="0" autoLine="0" autoPict="0">
                <anchor moveWithCells="1">
                  <from>
                    <xdr:col>2</xdr:col>
                    <xdr:colOff>47625</xdr:colOff>
                    <xdr:row>531</xdr:row>
                    <xdr:rowOff>9525</xdr:rowOff>
                  </from>
                  <to>
                    <xdr:col>3</xdr:col>
                    <xdr:colOff>66675</xdr:colOff>
                    <xdr:row>532</xdr:row>
                    <xdr:rowOff>9525</xdr:rowOff>
                  </to>
                </anchor>
              </controlPr>
            </control>
          </mc:Choice>
        </mc:AlternateContent>
        <mc:AlternateContent xmlns:mc="http://schemas.openxmlformats.org/markup-compatibility/2006">
          <mc:Choice Requires="x14">
            <control shapeId="392098" r:id="rId446" name="Check Box 6050">
              <controlPr defaultSize="0" autoFill="0" autoLine="0" autoPict="0">
                <anchor moveWithCells="1">
                  <from>
                    <xdr:col>2</xdr:col>
                    <xdr:colOff>47625</xdr:colOff>
                    <xdr:row>531</xdr:row>
                    <xdr:rowOff>9525</xdr:rowOff>
                  </from>
                  <to>
                    <xdr:col>3</xdr:col>
                    <xdr:colOff>66675</xdr:colOff>
                    <xdr:row>532</xdr:row>
                    <xdr:rowOff>9525</xdr:rowOff>
                  </to>
                </anchor>
              </controlPr>
            </control>
          </mc:Choice>
        </mc:AlternateContent>
        <mc:AlternateContent xmlns:mc="http://schemas.openxmlformats.org/markup-compatibility/2006">
          <mc:Choice Requires="x14">
            <control shapeId="392099" r:id="rId447" name="Check Box 6051">
              <controlPr defaultSize="0" autoFill="0" autoLine="0" autoPict="0">
                <anchor moveWithCells="1">
                  <from>
                    <xdr:col>2</xdr:col>
                    <xdr:colOff>47625</xdr:colOff>
                    <xdr:row>534</xdr:row>
                    <xdr:rowOff>9525</xdr:rowOff>
                  </from>
                  <to>
                    <xdr:col>3</xdr:col>
                    <xdr:colOff>66675</xdr:colOff>
                    <xdr:row>535</xdr:row>
                    <xdr:rowOff>9525</xdr:rowOff>
                  </to>
                </anchor>
              </controlPr>
            </control>
          </mc:Choice>
        </mc:AlternateContent>
        <mc:AlternateContent xmlns:mc="http://schemas.openxmlformats.org/markup-compatibility/2006">
          <mc:Choice Requires="x14">
            <control shapeId="392105" r:id="rId448" name="Check Box 6057">
              <controlPr defaultSize="0" autoFill="0" autoLine="0" autoPict="0">
                <anchor moveWithCells="1">
                  <from>
                    <xdr:col>11</xdr:col>
                    <xdr:colOff>152400</xdr:colOff>
                    <xdr:row>530</xdr:row>
                    <xdr:rowOff>209550</xdr:rowOff>
                  </from>
                  <to>
                    <xdr:col>13</xdr:col>
                    <xdr:colOff>9525</xdr:colOff>
                    <xdr:row>531</xdr:row>
                    <xdr:rowOff>219075</xdr:rowOff>
                  </to>
                </anchor>
              </controlPr>
            </control>
          </mc:Choice>
        </mc:AlternateContent>
        <mc:AlternateContent xmlns:mc="http://schemas.openxmlformats.org/markup-compatibility/2006">
          <mc:Choice Requires="x14">
            <control shapeId="392124" r:id="rId449" name="Option Button 6076">
              <controlPr defaultSize="0" autoFill="0" autoLine="0" autoPict="0">
                <anchor moveWithCells="1">
                  <from>
                    <xdr:col>3</xdr:col>
                    <xdr:colOff>76200</xdr:colOff>
                    <xdr:row>215</xdr:row>
                    <xdr:rowOff>190500</xdr:rowOff>
                  </from>
                  <to>
                    <xdr:col>3</xdr:col>
                    <xdr:colOff>314325</xdr:colOff>
                    <xdr:row>216</xdr:row>
                    <xdr:rowOff>190500</xdr:rowOff>
                  </to>
                </anchor>
              </controlPr>
            </control>
          </mc:Choice>
        </mc:AlternateContent>
        <mc:AlternateContent xmlns:mc="http://schemas.openxmlformats.org/markup-compatibility/2006">
          <mc:Choice Requires="x14">
            <control shapeId="392125" r:id="rId450" name="Option Button 6077">
              <controlPr defaultSize="0" autoFill="0" autoLine="0" autoPict="0">
                <anchor moveWithCells="1">
                  <from>
                    <xdr:col>4</xdr:col>
                    <xdr:colOff>104775</xdr:colOff>
                    <xdr:row>216</xdr:row>
                    <xdr:rowOff>19050</xdr:rowOff>
                  </from>
                  <to>
                    <xdr:col>5</xdr:col>
                    <xdr:colOff>219075</xdr:colOff>
                    <xdr:row>217</xdr:row>
                    <xdr:rowOff>9525</xdr:rowOff>
                  </to>
                </anchor>
              </controlPr>
            </control>
          </mc:Choice>
        </mc:AlternateContent>
        <mc:AlternateContent xmlns:mc="http://schemas.openxmlformats.org/markup-compatibility/2006">
          <mc:Choice Requires="x14">
            <control shapeId="392129" r:id="rId451" name="Option Button 6081">
              <controlPr defaultSize="0" autoFill="0" autoLine="0" autoPict="0">
                <anchor moveWithCells="1">
                  <from>
                    <xdr:col>3</xdr:col>
                    <xdr:colOff>76200</xdr:colOff>
                    <xdr:row>218</xdr:row>
                    <xdr:rowOff>9525</xdr:rowOff>
                  </from>
                  <to>
                    <xdr:col>3</xdr:col>
                    <xdr:colOff>314325</xdr:colOff>
                    <xdr:row>219</xdr:row>
                    <xdr:rowOff>9525</xdr:rowOff>
                  </to>
                </anchor>
              </controlPr>
            </control>
          </mc:Choice>
        </mc:AlternateContent>
        <mc:AlternateContent xmlns:mc="http://schemas.openxmlformats.org/markup-compatibility/2006">
          <mc:Choice Requires="x14">
            <control shapeId="392130" r:id="rId452" name="Option Button 6082">
              <controlPr defaultSize="0" autoFill="0" autoLine="0" autoPict="0">
                <anchor moveWithCells="1">
                  <from>
                    <xdr:col>3</xdr:col>
                    <xdr:colOff>114300</xdr:colOff>
                    <xdr:row>220</xdr:row>
                    <xdr:rowOff>0</xdr:rowOff>
                  </from>
                  <to>
                    <xdr:col>3</xdr:col>
                    <xdr:colOff>352425</xdr:colOff>
                    <xdr:row>220</xdr:row>
                    <xdr:rowOff>180975</xdr:rowOff>
                  </to>
                </anchor>
              </controlPr>
            </control>
          </mc:Choice>
        </mc:AlternateContent>
        <mc:AlternateContent xmlns:mc="http://schemas.openxmlformats.org/markup-compatibility/2006">
          <mc:Choice Requires="x14">
            <control shapeId="392131" r:id="rId453" name="Option Button 6083">
              <controlPr defaultSize="0" autoFill="0" autoLine="0" autoPict="0">
                <anchor moveWithCells="1">
                  <from>
                    <xdr:col>3</xdr:col>
                    <xdr:colOff>942975</xdr:colOff>
                    <xdr:row>220</xdr:row>
                    <xdr:rowOff>9525</xdr:rowOff>
                  </from>
                  <to>
                    <xdr:col>4</xdr:col>
                    <xdr:colOff>38100</xdr:colOff>
                    <xdr:row>220</xdr:row>
                    <xdr:rowOff>200025</xdr:rowOff>
                  </to>
                </anchor>
              </controlPr>
            </control>
          </mc:Choice>
        </mc:AlternateContent>
        <mc:AlternateContent xmlns:mc="http://schemas.openxmlformats.org/markup-compatibility/2006">
          <mc:Choice Requires="x14">
            <control shapeId="392133" r:id="rId454" name="Group Box 6085">
              <controlPr defaultSize="0" print="0" autoFill="0" autoPict="0">
                <anchor moveWithCells="1">
                  <from>
                    <xdr:col>3</xdr:col>
                    <xdr:colOff>57150</xdr:colOff>
                    <xdr:row>215</xdr:row>
                    <xdr:rowOff>171450</xdr:rowOff>
                  </from>
                  <to>
                    <xdr:col>10</xdr:col>
                    <xdr:colOff>771525</xdr:colOff>
                    <xdr:row>217</xdr:row>
                    <xdr:rowOff>19050</xdr:rowOff>
                  </to>
                </anchor>
              </controlPr>
            </control>
          </mc:Choice>
        </mc:AlternateContent>
        <mc:AlternateContent xmlns:mc="http://schemas.openxmlformats.org/markup-compatibility/2006">
          <mc:Choice Requires="x14">
            <control shapeId="392134" r:id="rId455" name="Group Box 6086">
              <controlPr defaultSize="0" print="0" autoFill="0" autoPict="0">
                <anchor moveWithCells="1">
                  <from>
                    <xdr:col>3</xdr:col>
                    <xdr:colOff>57150</xdr:colOff>
                    <xdr:row>219</xdr:row>
                    <xdr:rowOff>200025</xdr:rowOff>
                  </from>
                  <to>
                    <xdr:col>10</xdr:col>
                    <xdr:colOff>790575</xdr:colOff>
                    <xdr:row>220</xdr:row>
                    <xdr:rowOff>200025</xdr:rowOff>
                  </to>
                </anchor>
              </controlPr>
            </control>
          </mc:Choice>
        </mc:AlternateContent>
        <mc:AlternateContent xmlns:mc="http://schemas.openxmlformats.org/markup-compatibility/2006">
          <mc:Choice Requires="x14">
            <control shapeId="392135" r:id="rId456" name="Option Button 6087">
              <controlPr defaultSize="0" autoFill="0" autoLine="0" autoPict="0">
                <anchor moveWithCells="1">
                  <from>
                    <xdr:col>4</xdr:col>
                    <xdr:colOff>95250</xdr:colOff>
                    <xdr:row>218</xdr:row>
                    <xdr:rowOff>0</xdr:rowOff>
                  </from>
                  <to>
                    <xdr:col>5</xdr:col>
                    <xdr:colOff>209550</xdr:colOff>
                    <xdr:row>219</xdr:row>
                    <xdr:rowOff>0</xdr:rowOff>
                  </to>
                </anchor>
              </controlPr>
            </control>
          </mc:Choice>
        </mc:AlternateContent>
        <mc:AlternateContent xmlns:mc="http://schemas.openxmlformats.org/markup-compatibility/2006">
          <mc:Choice Requires="x14">
            <control shapeId="392136" r:id="rId457" name="Option Button 6088">
              <controlPr defaultSize="0" autoFill="0" autoLine="0" autoPict="0">
                <anchor moveWithCells="1">
                  <from>
                    <xdr:col>8</xdr:col>
                    <xdr:colOff>38100</xdr:colOff>
                    <xdr:row>218</xdr:row>
                    <xdr:rowOff>9525</xdr:rowOff>
                  </from>
                  <to>
                    <xdr:col>9</xdr:col>
                    <xdr:colOff>0</xdr:colOff>
                    <xdr:row>219</xdr:row>
                    <xdr:rowOff>9525</xdr:rowOff>
                  </to>
                </anchor>
              </controlPr>
            </control>
          </mc:Choice>
        </mc:AlternateContent>
        <mc:AlternateContent xmlns:mc="http://schemas.openxmlformats.org/markup-compatibility/2006">
          <mc:Choice Requires="x14">
            <control shapeId="392137" r:id="rId458" name="Option Button 6089">
              <controlPr defaultSize="0" autoFill="0" autoLine="0" autoPict="0">
                <anchor moveWithCells="1">
                  <from>
                    <xdr:col>8</xdr:col>
                    <xdr:colOff>38100</xdr:colOff>
                    <xdr:row>216</xdr:row>
                    <xdr:rowOff>0</xdr:rowOff>
                  </from>
                  <to>
                    <xdr:col>9</xdr:col>
                    <xdr:colOff>0</xdr:colOff>
                    <xdr:row>217</xdr:row>
                    <xdr:rowOff>0</xdr:rowOff>
                  </to>
                </anchor>
              </controlPr>
            </control>
          </mc:Choice>
        </mc:AlternateContent>
        <mc:AlternateContent xmlns:mc="http://schemas.openxmlformats.org/markup-compatibility/2006">
          <mc:Choice Requires="x14">
            <control shapeId="392171" r:id="rId459" name="Group Box 6123">
              <controlPr defaultSize="0" print="0" autoFill="0" autoPict="0">
                <anchor moveWithCells="1">
                  <from>
                    <xdr:col>1</xdr:col>
                    <xdr:colOff>85725</xdr:colOff>
                    <xdr:row>349</xdr:row>
                    <xdr:rowOff>219075</xdr:rowOff>
                  </from>
                  <to>
                    <xdr:col>19</xdr:col>
                    <xdr:colOff>219075</xdr:colOff>
                    <xdr:row>357</xdr:row>
                    <xdr:rowOff>28575</xdr:rowOff>
                  </to>
                </anchor>
              </controlPr>
            </control>
          </mc:Choice>
        </mc:AlternateContent>
        <mc:AlternateContent xmlns:mc="http://schemas.openxmlformats.org/markup-compatibility/2006">
          <mc:Choice Requires="x14">
            <control shapeId="392172" r:id="rId460" name="Group Box 6124">
              <controlPr defaultSize="0" print="0" autoFill="0" autoPict="0">
                <anchor moveWithCells="1">
                  <from>
                    <xdr:col>2</xdr:col>
                    <xdr:colOff>0</xdr:colOff>
                    <xdr:row>357</xdr:row>
                    <xdr:rowOff>95250</xdr:rowOff>
                  </from>
                  <to>
                    <xdr:col>19</xdr:col>
                    <xdr:colOff>238125</xdr:colOff>
                    <xdr:row>367</xdr:row>
                    <xdr:rowOff>19050</xdr:rowOff>
                  </to>
                </anchor>
              </controlPr>
            </control>
          </mc:Choice>
        </mc:AlternateContent>
        <mc:AlternateContent xmlns:mc="http://schemas.openxmlformats.org/markup-compatibility/2006">
          <mc:Choice Requires="x14">
            <control shapeId="392173" r:id="rId461" name="Check Box 6125">
              <controlPr defaultSize="0" autoFill="0" autoLine="0" autoPict="0">
                <anchor moveWithCells="1">
                  <from>
                    <xdr:col>2</xdr:col>
                    <xdr:colOff>114300</xdr:colOff>
                    <xdr:row>423</xdr:row>
                    <xdr:rowOff>28575</xdr:rowOff>
                  </from>
                  <to>
                    <xdr:col>3</xdr:col>
                    <xdr:colOff>76200</xdr:colOff>
                    <xdr:row>423</xdr:row>
                    <xdr:rowOff>171450</xdr:rowOff>
                  </to>
                </anchor>
              </controlPr>
            </control>
          </mc:Choice>
        </mc:AlternateContent>
        <mc:AlternateContent xmlns:mc="http://schemas.openxmlformats.org/markup-compatibility/2006">
          <mc:Choice Requires="x14">
            <control shapeId="392174" r:id="rId462" name="Check Box 6126">
              <controlPr defaultSize="0" autoFill="0" autoLine="0" autoPict="0">
                <anchor moveWithCells="1">
                  <from>
                    <xdr:col>11</xdr:col>
                    <xdr:colOff>200025</xdr:colOff>
                    <xdr:row>432</xdr:row>
                    <xdr:rowOff>161925</xdr:rowOff>
                  </from>
                  <to>
                    <xdr:col>13</xdr:col>
                    <xdr:colOff>0</xdr:colOff>
                    <xdr:row>434</xdr:row>
                    <xdr:rowOff>19050</xdr:rowOff>
                  </to>
                </anchor>
              </controlPr>
            </control>
          </mc:Choice>
        </mc:AlternateContent>
        <mc:AlternateContent xmlns:mc="http://schemas.openxmlformats.org/markup-compatibility/2006">
          <mc:Choice Requires="x14">
            <control shapeId="392175" r:id="rId463" name="Option Button 6127">
              <controlPr defaultSize="0" autoFill="0" autoLine="0" autoPict="0">
                <anchor moveWithCells="1">
                  <from>
                    <xdr:col>3</xdr:col>
                    <xdr:colOff>190500</xdr:colOff>
                    <xdr:row>394</xdr:row>
                    <xdr:rowOff>219075</xdr:rowOff>
                  </from>
                  <to>
                    <xdr:col>6</xdr:col>
                    <xdr:colOff>314325</xdr:colOff>
                    <xdr:row>395</xdr:row>
                    <xdr:rowOff>152400</xdr:rowOff>
                  </to>
                </anchor>
              </controlPr>
            </control>
          </mc:Choice>
        </mc:AlternateContent>
        <mc:AlternateContent xmlns:mc="http://schemas.openxmlformats.org/markup-compatibility/2006">
          <mc:Choice Requires="x14">
            <control shapeId="392176" r:id="rId464" name="Option Button 6128">
              <controlPr defaultSize="0" autoFill="0" autoLine="0" autoPict="0">
                <anchor moveWithCells="1">
                  <from>
                    <xdr:col>6</xdr:col>
                    <xdr:colOff>257175</xdr:colOff>
                    <xdr:row>394</xdr:row>
                    <xdr:rowOff>219075</xdr:rowOff>
                  </from>
                  <to>
                    <xdr:col>10</xdr:col>
                    <xdr:colOff>9525</xdr:colOff>
                    <xdr:row>395</xdr:row>
                    <xdr:rowOff>152400</xdr:rowOff>
                  </to>
                </anchor>
              </controlPr>
            </control>
          </mc:Choice>
        </mc:AlternateContent>
        <mc:AlternateContent xmlns:mc="http://schemas.openxmlformats.org/markup-compatibility/2006">
          <mc:Choice Requires="x14">
            <control shapeId="392177" r:id="rId465" name="Option Button 6129">
              <controlPr defaultSize="0" autoFill="0" autoLine="0" autoPict="0">
                <anchor moveWithCells="1">
                  <from>
                    <xdr:col>10</xdr:col>
                    <xdr:colOff>142875</xdr:colOff>
                    <xdr:row>394</xdr:row>
                    <xdr:rowOff>219075</xdr:rowOff>
                  </from>
                  <to>
                    <xdr:col>12</xdr:col>
                    <xdr:colOff>295275</xdr:colOff>
                    <xdr:row>395</xdr:row>
                    <xdr:rowOff>152400</xdr:rowOff>
                  </to>
                </anchor>
              </controlPr>
            </control>
          </mc:Choice>
        </mc:AlternateContent>
        <mc:AlternateContent xmlns:mc="http://schemas.openxmlformats.org/markup-compatibility/2006">
          <mc:Choice Requires="x14">
            <control shapeId="392178" r:id="rId466" name="Option Button 6130">
              <controlPr defaultSize="0" autoFill="0" autoLine="0" autoPict="0">
                <anchor moveWithCells="1">
                  <from>
                    <xdr:col>12</xdr:col>
                    <xdr:colOff>314325</xdr:colOff>
                    <xdr:row>394</xdr:row>
                    <xdr:rowOff>219075</xdr:rowOff>
                  </from>
                  <to>
                    <xdr:col>17</xdr:col>
                    <xdr:colOff>0</xdr:colOff>
                    <xdr:row>395</xdr:row>
                    <xdr:rowOff>152400</xdr:rowOff>
                  </to>
                </anchor>
              </controlPr>
            </control>
          </mc:Choice>
        </mc:AlternateContent>
        <mc:AlternateContent xmlns:mc="http://schemas.openxmlformats.org/markup-compatibility/2006">
          <mc:Choice Requires="x14">
            <control shapeId="392179" r:id="rId467" name="Group Box 6131">
              <controlPr defaultSize="0" print="0" autoFill="0" autoPict="0">
                <anchor moveWithCells="1">
                  <from>
                    <xdr:col>1</xdr:col>
                    <xdr:colOff>85725</xdr:colOff>
                    <xdr:row>394</xdr:row>
                    <xdr:rowOff>28575</xdr:rowOff>
                  </from>
                  <to>
                    <xdr:col>19</xdr:col>
                    <xdr:colOff>257175</xdr:colOff>
                    <xdr:row>396</xdr:row>
                    <xdr:rowOff>0</xdr:rowOff>
                  </to>
                </anchor>
              </controlPr>
            </control>
          </mc:Choice>
        </mc:AlternateContent>
        <mc:AlternateContent xmlns:mc="http://schemas.openxmlformats.org/markup-compatibility/2006">
          <mc:Choice Requires="x14">
            <control shapeId="392180" r:id="rId468" name="Group Box 6132">
              <controlPr defaultSize="0" print="0" autoFill="0" autoPict="0">
                <anchor moveWithCells="1">
                  <from>
                    <xdr:col>1</xdr:col>
                    <xdr:colOff>85725</xdr:colOff>
                    <xdr:row>395</xdr:row>
                    <xdr:rowOff>228600</xdr:rowOff>
                  </from>
                  <to>
                    <xdr:col>19</xdr:col>
                    <xdr:colOff>257175</xdr:colOff>
                    <xdr:row>398</xdr:row>
                    <xdr:rowOff>19050</xdr:rowOff>
                  </to>
                </anchor>
              </controlPr>
            </control>
          </mc:Choice>
        </mc:AlternateContent>
        <mc:AlternateContent xmlns:mc="http://schemas.openxmlformats.org/markup-compatibility/2006">
          <mc:Choice Requires="x14">
            <control shapeId="392181" r:id="rId469" name="Option Button 6133">
              <controlPr defaultSize="0" autoFill="0" autoLine="0" autoPict="0">
                <anchor moveWithCells="1">
                  <from>
                    <xdr:col>3</xdr:col>
                    <xdr:colOff>190500</xdr:colOff>
                    <xdr:row>396</xdr:row>
                    <xdr:rowOff>228600</xdr:rowOff>
                  </from>
                  <to>
                    <xdr:col>6</xdr:col>
                    <xdr:colOff>200025</xdr:colOff>
                    <xdr:row>397</xdr:row>
                    <xdr:rowOff>171450</xdr:rowOff>
                  </to>
                </anchor>
              </controlPr>
            </control>
          </mc:Choice>
        </mc:AlternateContent>
        <mc:AlternateContent xmlns:mc="http://schemas.openxmlformats.org/markup-compatibility/2006">
          <mc:Choice Requires="x14">
            <control shapeId="392182" r:id="rId470" name="Option Button 6134">
              <controlPr defaultSize="0" autoFill="0" autoLine="0" autoPict="0">
                <anchor moveWithCells="1">
                  <from>
                    <xdr:col>7</xdr:col>
                    <xdr:colOff>9525</xdr:colOff>
                    <xdr:row>397</xdr:row>
                    <xdr:rowOff>0</xdr:rowOff>
                  </from>
                  <to>
                    <xdr:col>10</xdr:col>
                    <xdr:colOff>914400</xdr:colOff>
                    <xdr:row>397</xdr:row>
                    <xdr:rowOff>161925</xdr:rowOff>
                  </to>
                </anchor>
              </controlPr>
            </control>
          </mc:Choice>
        </mc:AlternateContent>
        <mc:AlternateContent xmlns:mc="http://schemas.openxmlformats.org/markup-compatibility/2006">
          <mc:Choice Requires="x14">
            <control shapeId="392184" r:id="rId471" name="Option Button 6136">
              <controlPr defaultSize="0" autoFill="0" autoLine="0" autoPict="0">
                <anchor moveWithCells="1">
                  <from>
                    <xdr:col>10</xdr:col>
                    <xdr:colOff>552450</xdr:colOff>
                    <xdr:row>402</xdr:row>
                    <xdr:rowOff>0</xdr:rowOff>
                  </from>
                  <to>
                    <xdr:col>10</xdr:col>
                    <xdr:colOff>771525</xdr:colOff>
                    <xdr:row>402</xdr:row>
                    <xdr:rowOff>219075</xdr:rowOff>
                  </to>
                </anchor>
              </controlPr>
            </control>
          </mc:Choice>
        </mc:AlternateContent>
        <mc:AlternateContent xmlns:mc="http://schemas.openxmlformats.org/markup-compatibility/2006">
          <mc:Choice Requires="x14">
            <control shapeId="392185" r:id="rId472" name="Option Button 6137">
              <controlPr defaultSize="0" autoFill="0" autoLine="0" autoPict="0">
                <anchor moveWithCells="1">
                  <from>
                    <xdr:col>10</xdr:col>
                    <xdr:colOff>1285875</xdr:colOff>
                    <xdr:row>402</xdr:row>
                    <xdr:rowOff>0</xdr:rowOff>
                  </from>
                  <to>
                    <xdr:col>11</xdr:col>
                    <xdr:colOff>123825</xdr:colOff>
                    <xdr:row>402</xdr:row>
                    <xdr:rowOff>190500</xdr:rowOff>
                  </to>
                </anchor>
              </controlPr>
            </control>
          </mc:Choice>
        </mc:AlternateContent>
        <mc:AlternateContent xmlns:mc="http://schemas.openxmlformats.org/markup-compatibility/2006">
          <mc:Choice Requires="x14">
            <control shapeId="392186" r:id="rId473" name="Option Button 6138">
              <controlPr defaultSize="0" autoFill="0" autoLine="0" autoPict="0">
                <anchor moveWithCells="1">
                  <from>
                    <xdr:col>12</xdr:col>
                    <xdr:colOff>504825</xdr:colOff>
                    <xdr:row>402</xdr:row>
                    <xdr:rowOff>0</xdr:rowOff>
                  </from>
                  <to>
                    <xdr:col>12</xdr:col>
                    <xdr:colOff>714375</xdr:colOff>
                    <xdr:row>402</xdr:row>
                    <xdr:rowOff>209550</xdr:rowOff>
                  </to>
                </anchor>
              </controlPr>
            </control>
          </mc:Choice>
        </mc:AlternateContent>
        <mc:AlternateContent xmlns:mc="http://schemas.openxmlformats.org/markup-compatibility/2006">
          <mc:Choice Requires="x14">
            <control shapeId="392187" r:id="rId474" name="Group Box 6139">
              <controlPr defaultSize="0" print="0" autoFill="0" autoPict="0">
                <anchor moveWithCells="1">
                  <from>
                    <xdr:col>10</xdr:col>
                    <xdr:colOff>533400</xdr:colOff>
                    <xdr:row>403</xdr:row>
                    <xdr:rowOff>57150</xdr:rowOff>
                  </from>
                  <to>
                    <xdr:col>19</xdr:col>
                    <xdr:colOff>276225</xdr:colOff>
                    <xdr:row>405</xdr:row>
                    <xdr:rowOff>9525</xdr:rowOff>
                  </to>
                </anchor>
              </controlPr>
            </control>
          </mc:Choice>
        </mc:AlternateContent>
        <mc:AlternateContent xmlns:mc="http://schemas.openxmlformats.org/markup-compatibility/2006">
          <mc:Choice Requires="x14">
            <control shapeId="392188" r:id="rId475" name="Option Button 6140">
              <controlPr defaultSize="0" autoFill="0" autoLine="0" autoPict="0">
                <anchor moveWithCells="1">
                  <from>
                    <xdr:col>10</xdr:col>
                    <xdr:colOff>552450</xdr:colOff>
                    <xdr:row>404</xdr:row>
                    <xdr:rowOff>28575</xdr:rowOff>
                  </from>
                  <to>
                    <xdr:col>10</xdr:col>
                    <xdr:colOff>762000</xdr:colOff>
                    <xdr:row>404</xdr:row>
                    <xdr:rowOff>200025</xdr:rowOff>
                  </to>
                </anchor>
              </controlPr>
            </control>
          </mc:Choice>
        </mc:AlternateContent>
        <mc:AlternateContent xmlns:mc="http://schemas.openxmlformats.org/markup-compatibility/2006">
          <mc:Choice Requires="x14">
            <control shapeId="392189" r:id="rId476" name="Option Button 6141">
              <controlPr defaultSize="0" autoFill="0" autoLine="0" autoPict="0">
                <anchor moveWithCells="1">
                  <from>
                    <xdr:col>10</xdr:col>
                    <xdr:colOff>1295400</xdr:colOff>
                    <xdr:row>404</xdr:row>
                    <xdr:rowOff>38100</xdr:rowOff>
                  </from>
                  <to>
                    <xdr:col>11</xdr:col>
                    <xdr:colOff>152400</xdr:colOff>
                    <xdr:row>404</xdr:row>
                    <xdr:rowOff>209550</xdr:rowOff>
                  </to>
                </anchor>
              </controlPr>
            </control>
          </mc:Choice>
        </mc:AlternateContent>
        <mc:AlternateContent xmlns:mc="http://schemas.openxmlformats.org/markup-compatibility/2006">
          <mc:Choice Requires="x14">
            <control shapeId="392190" r:id="rId477" name="Option Button 6142">
              <controlPr defaultSize="0" autoFill="0" autoLine="0" autoPict="0">
                <anchor moveWithCells="1">
                  <from>
                    <xdr:col>12</xdr:col>
                    <xdr:colOff>504825</xdr:colOff>
                    <xdr:row>404</xdr:row>
                    <xdr:rowOff>38100</xdr:rowOff>
                  </from>
                  <to>
                    <xdr:col>12</xdr:col>
                    <xdr:colOff>714375</xdr:colOff>
                    <xdr:row>404</xdr:row>
                    <xdr:rowOff>209550</xdr:rowOff>
                  </to>
                </anchor>
              </controlPr>
            </control>
          </mc:Choice>
        </mc:AlternateContent>
        <mc:AlternateContent xmlns:mc="http://schemas.openxmlformats.org/markup-compatibility/2006">
          <mc:Choice Requires="x14">
            <control shapeId="392191" r:id="rId478" name="Option Button 6143">
              <controlPr defaultSize="0" autoFill="0" autoLine="0" autoPict="0">
                <anchor moveWithCells="1">
                  <from>
                    <xdr:col>14</xdr:col>
                    <xdr:colOff>133350</xdr:colOff>
                    <xdr:row>404</xdr:row>
                    <xdr:rowOff>19050</xdr:rowOff>
                  </from>
                  <to>
                    <xdr:col>14</xdr:col>
                    <xdr:colOff>333375</xdr:colOff>
                    <xdr:row>405</xdr:row>
                    <xdr:rowOff>19050</xdr:rowOff>
                  </to>
                </anchor>
              </controlPr>
            </control>
          </mc:Choice>
        </mc:AlternateContent>
        <mc:AlternateContent xmlns:mc="http://schemas.openxmlformats.org/markup-compatibility/2006">
          <mc:Choice Requires="x14">
            <control shapeId="423936" r:id="rId479" name="Group Box 6144">
              <controlPr defaultSize="0" print="0" autoFill="0" autoPict="0">
                <anchor moveWithCells="1">
                  <from>
                    <xdr:col>10</xdr:col>
                    <xdr:colOff>523875</xdr:colOff>
                    <xdr:row>401</xdr:row>
                    <xdr:rowOff>47625</xdr:rowOff>
                  </from>
                  <to>
                    <xdr:col>19</xdr:col>
                    <xdr:colOff>266700</xdr:colOff>
                    <xdr:row>403</xdr:row>
                    <xdr:rowOff>38100</xdr:rowOff>
                  </to>
                </anchor>
              </controlPr>
            </control>
          </mc:Choice>
        </mc:AlternateContent>
        <mc:AlternateContent xmlns:mc="http://schemas.openxmlformats.org/markup-compatibility/2006">
          <mc:Choice Requires="x14">
            <control shapeId="423937" r:id="rId480" name="Option Button 6145">
              <controlPr defaultSize="0" autoFill="0" autoLine="0" autoPict="0">
                <anchor moveWithCells="1">
                  <from>
                    <xdr:col>10</xdr:col>
                    <xdr:colOff>561975</xdr:colOff>
                    <xdr:row>406</xdr:row>
                    <xdr:rowOff>19050</xdr:rowOff>
                  </from>
                  <to>
                    <xdr:col>10</xdr:col>
                    <xdr:colOff>771525</xdr:colOff>
                    <xdr:row>406</xdr:row>
                    <xdr:rowOff>190500</xdr:rowOff>
                  </to>
                </anchor>
              </controlPr>
            </control>
          </mc:Choice>
        </mc:AlternateContent>
        <mc:AlternateContent xmlns:mc="http://schemas.openxmlformats.org/markup-compatibility/2006">
          <mc:Choice Requires="x14">
            <control shapeId="423938" r:id="rId481" name="Option Button 6146">
              <controlPr defaultSize="0" autoFill="0" autoLine="0" autoPict="0">
                <anchor moveWithCells="1">
                  <from>
                    <xdr:col>10</xdr:col>
                    <xdr:colOff>1295400</xdr:colOff>
                    <xdr:row>406</xdr:row>
                    <xdr:rowOff>9525</xdr:rowOff>
                  </from>
                  <to>
                    <xdr:col>11</xdr:col>
                    <xdr:colOff>152400</xdr:colOff>
                    <xdr:row>406</xdr:row>
                    <xdr:rowOff>180975</xdr:rowOff>
                  </to>
                </anchor>
              </controlPr>
            </control>
          </mc:Choice>
        </mc:AlternateContent>
        <mc:AlternateContent xmlns:mc="http://schemas.openxmlformats.org/markup-compatibility/2006">
          <mc:Choice Requires="x14">
            <control shapeId="423939" r:id="rId482" name="Option Button 6147">
              <controlPr defaultSize="0" autoFill="0" autoLine="0" autoPict="0">
                <anchor moveWithCells="1">
                  <from>
                    <xdr:col>12</xdr:col>
                    <xdr:colOff>504825</xdr:colOff>
                    <xdr:row>406</xdr:row>
                    <xdr:rowOff>9525</xdr:rowOff>
                  </from>
                  <to>
                    <xdr:col>12</xdr:col>
                    <xdr:colOff>714375</xdr:colOff>
                    <xdr:row>406</xdr:row>
                    <xdr:rowOff>180975</xdr:rowOff>
                  </to>
                </anchor>
              </controlPr>
            </control>
          </mc:Choice>
        </mc:AlternateContent>
        <mc:AlternateContent xmlns:mc="http://schemas.openxmlformats.org/markup-compatibility/2006">
          <mc:Choice Requires="x14">
            <control shapeId="423940" r:id="rId483" name="Group Box 6148">
              <controlPr defaultSize="0" print="0" autoFill="0" autoPict="0">
                <anchor moveWithCells="1">
                  <from>
                    <xdr:col>10</xdr:col>
                    <xdr:colOff>523875</xdr:colOff>
                    <xdr:row>409</xdr:row>
                    <xdr:rowOff>66675</xdr:rowOff>
                  </from>
                  <to>
                    <xdr:col>19</xdr:col>
                    <xdr:colOff>266700</xdr:colOff>
                    <xdr:row>412</xdr:row>
                    <xdr:rowOff>38100</xdr:rowOff>
                  </to>
                </anchor>
              </controlPr>
            </control>
          </mc:Choice>
        </mc:AlternateContent>
        <mc:AlternateContent xmlns:mc="http://schemas.openxmlformats.org/markup-compatibility/2006">
          <mc:Choice Requires="x14">
            <control shapeId="423944" r:id="rId484" name="Group Box 6152">
              <controlPr defaultSize="0" print="0" autoFill="0" autoPict="0">
                <anchor moveWithCells="1">
                  <from>
                    <xdr:col>10</xdr:col>
                    <xdr:colOff>514350</xdr:colOff>
                    <xdr:row>416</xdr:row>
                    <xdr:rowOff>19050</xdr:rowOff>
                  </from>
                  <to>
                    <xdr:col>19</xdr:col>
                    <xdr:colOff>257175</xdr:colOff>
                    <xdr:row>418</xdr:row>
                    <xdr:rowOff>19050</xdr:rowOff>
                  </to>
                </anchor>
              </controlPr>
            </control>
          </mc:Choice>
        </mc:AlternateContent>
        <mc:AlternateContent xmlns:mc="http://schemas.openxmlformats.org/markup-compatibility/2006">
          <mc:Choice Requires="x14">
            <control shapeId="423945" r:id="rId485" name="Option Button 6153">
              <controlPr locked="0" defaultSize="0" autoFill="0" autoLine="0" autoPict="0">
                <anchor moveWithCells="1">
                  <from>
                    <xdr:col>10</xdr:col>
                    <xdr:colOff>561975</xdr:colOff>
                    <xdr:row>415</xdr:row>
                    <xdr:rowOff>28575</xdr:rowOff>
                  </from>
                  <to>
                    <xdr:col>10</xdr:col>
                    <xdr:colOff>771525</xdr:colOff>
                    <xdr:row>415</xdr:row>
                    <xdr:rowOff>200025</xdr:rowOff>
                  </to>
                </anchor>
              </controlPr>
            </control>
          </mc:Choice>
        </mc:AlternateContent>
        <mc:AlternateContent xmlns:mc="http://schemas.openxmlformats.org/markup-compatibility/2006">
          <mc:Choice Requires="x14">
            <control shapeId="423946" r:id="rId486" name="Option Button 6154">
              <controlPr locked="0" defaultSize="0" autoFill="0" autoLine="0" autoPict="0">
                <anchor moveWithCells="1">
                  <from>
                    <xdr:col>10</xdr:col>
                    <xdr:colOff>1295400</xdr:colOff>
                    <xdr:row>415</xdr:row>
                    <xdr:rowOff>9525</xdr:rowOff>
                  </from>
                  <to>
                    <xdr:col>11</xdr:col>
                    <xdr:colOff>152400</xdr:colOff>
                    <xdr:row>415</xdr:row>
                    <xdr:rowOff>180975</xdr:rowOff>
                  </to>
                </anchor>
              </controlPr>
            </control>
          </mc:Choice>
        </mc:AlternateContent>
        <mc:AlternateContent xmlns:mc="http://schemas.openxmlformats.org/markup-compatibility/2006">
          <mc:Choice Requires="x14">
            <control shapeId="423947" r:id="rId487" name="Option Button 6155">
              <controlPr locked="0" defaultSize="0" autoFill="0" autoLine="0" autoPict="0">
                <anchor moveWithCells="1">
                  <from>
                    <xdr:col>12</xdr:col>
                    <xdr:colOff>504825</xdr:colOff>
                    <xdr:row>415</xdr:row>
                    <xdr:rowOff>9525</xdr:rowOff>
                  </from>
                  <to>
                    <xdr:col>12</xdr:col>
                    <xdr:colOff>714375</xdr:colOff>
                    <xdr:row>415</xdr:row>
                    <xdr:rowOff>180975</xdr:rowOff>
                  </to>
                </anchor>
              </controlPr>
            </control>
          </mc:Choice>
        </mc:AlternateContent>
        <mc:AlternateContent xmlns:mc="http://schemas.openxmlformats.org/markup-compatibility/2006">
          <mc:Choice Requires="x14">
            <control shapeId="423948" r:id="rId488" name="Option Button 6156">
              <controlPr locked="0" defaultSize="0" autoFill="0" autoLine="0" autoPict="0">
                <anchor moveWithCells="1">
                  <from>
                    <xdr:col>14</xdr:col>
                    <xdr:colOff>133350</xdr:colOff>
                    <xdr:row>415</xdr:row>
                    <xdr:rowOff>19050</xdr:rowOff>
                  </from>
                  <to>
                    <xdr:col>14</xdr:col>
                    <xdr:colOff>333375</xdr:colOff>
                    <xdr:row>415</xdr:row>
                    <xdr:rowOff>190500</xdr:rowOff>
                  </to>
                </anchor>
              </controlPr>
            </control>
          </mc:Choice>
        </mc:AlternateContent>
        <mc:AlternateContent xmlns:mc="http://schemas.openxmlformats.org/markup-compatibility/2006">
          <mc:Choice Requires="x14">
            <control shapeId="423949" r:id="rId489" name="Group Box 6157">
              <controlPr locked="0" defaultSize="0" print="0" autoFill="0" autoPict="0">
                <anchor moveWithCells="1">
                  <from>
                    <xdr:col>10</xdr:col>
                    <xdr:colOff>514350</xdr:colOff>
                    <xdr:row>414</xdr:row>
                    <xdr:rowOff>38100</xdr:rowOff>
                  </from>
                  <to>
                    <xdr:col>19</xdr:col>
                    <xdr:colOff>257175</xdr:colOff>
                    <xdr:row>416</xdr:row>
                    <xdr:rowOff>28575</xdr:rowOff>
                  </to>
                </anchor>
              </controlPr>
            </control>
          </mc:Choice>
        </mc:AlternateContent>
        <mc:AlternateContent xmlns:mc="http://schemas.openxmlformats.org/markup-compatibility/2006">
          <mc:Choice Requires="x14">
            <control shapeId="423950" r:id="rId490" name="Option Button 6158">
              <controlPr defaultSize="0" autoFill="0" autoLine="0" autoPict="0">
                <anchor moveWithCells="1">
                  <from>
                    <xdr:col>10</xdr:col>
                    <xdr:colOff>552450</xdr:colOff>
                    <xdr:row>417</xdr:row>
                    <xdr:rowOff>9525</xdr:rowOff>
                  </from>
                  <to>
                    <xdr:col>10</xdr:col>
                    <xdr:colOff>762000</xdr:colOff>
                    <xdr:row>417</xdr:row>
                    <xdr:rowOff>180975</xdr:rowOff>
                  </to>
                </anchor>
              </controlPr>
            </control>
          </mc:Choice>
        </mc:AlternateContent>
        <mc:AlternateContent xmlns:mc="http://schemas.openxmlformats.org/markup-compatibility/2006">
          <mc:Choice Requires="x14">
            <control shapeId="423951" r:id="rId491" name="Option Button 6159">
              <controlPr defaultSize="0" autoFill="0" autoLine="0" autoPict="0">
                <anchor moveWithCells="1">
                  <from>
                    <xdr:col>10</xdr:col>
                    <xdr:colOff>1295400</xdr:colOff>
                    <xdr:row>417</xdr:row>
                    <xdr:rowOff>9525</xdr:rowOff>
                  </from>
                  <to>
                    <xdr:col>11</xdr:col>
                    <xdr:colOff>152400</xdr:colOff>
                    <xdr:row>417</xdr:row>
                    <xdr:rowOff>180975</xdr:rowOff>
                  </to>
                </anchor>
              </controlPr>
            </control>
          </mc:Choice>
        </mc:AlternateContent>
        <mc:AlternateContent xmlns:mc="http://schemas.openxmlformats.org/markup-compatibility/2006">
          <mc:Choice Requires="x14">
            <control shapeId="423952" r:id="rId492" name="Option Button 6160">
              <controlPr defaultSize="0" autoFill="0" autoLine="0" autoPict="0">
                <anchor moveWithCells="1">
                  <from>
                    <xdr:col>12</xdr:col>
                    <xdr:colOff>504825</xdr:colOff>
                    <xdr:row>417</xdr:row>
                    <xdr:rowOff>9525</xdr:rowOff>
                  </from>
                  <to>
                    <xdr:col>12</xdr:col>
                    <xdr:colOff>714375</xdr:colOff>
                    <xdr:row>417</xdr:row>
                    <xdr:rowOff>180975</xdr:rowOff>
                  </to>
                </anchor>
              </controlPr>
            </control>
          </mc:Choice>
        </mc:AlternateContent>
        <mc:AlternateContent xmlns:mc="http://schemas.openxmlformats.org/markup-compatibility/2006">
          <mc:Choice Requires="x14">
            <control shapeId="423953" r:id="rId493" name="Group Box 6161">
              <controlPr defaultSize="0" print="0" autoFill="0" autoPict="0">
                <anchor moveWithCells="1">
                  <from>
                    <xdr:col>10</xdr:col>
                    <xdr:colOff>514350</xdr:colOff>
                    <xdr:row>412</xdr:row>
                    <xdr:rowOff>28575</xdr:rowOff>
                  </from>
                  <to>
                    <xdr:col>19</xdr:col>
                    <xdr:colOff>257175</xdr:colOff>
                    <xdr:row>414</xdr:row>
                    <xdr:rowOff>28575</xdr:rowOff>
                  </to>
                </anchor>
              </controlPr>
            </control>
          </mc:Choice>
        </mc:AlternateContent>
        <mc:AlternateContent xmlns:mc="http://schemas.openxmlformats.org/markup-compatibility/2006">
          <mc:Choice Requires="x14">
            <control shapeId="423954" r:id="rId494" name="Option Button 6162">
              <controlPr defaultSize="0" autoFill="0" autoLine="0" autoPict="0">
                <anchor moveWithCells="1">
                  <from>
                    <xdr:col>10</xdr:col>
                    <xdr:colOff>1295400</xdr:colOff>
                    <xdr:row>413</xdr:row>
                    <xdr:rowOff>9525</xdr:rowOff>
                  </from>
                  <to>
                    <xdr:col>11</xdr:col>
                    <xdr:colOff>152400</xdr:colOff>
                    <xdr:row>413</xdr:row>
                    <xdr:rowOff>180975</xdr:rowOff>
                  </to>
                </anchor>
              </controlPr>
            </control>
          </mc:Choice>
        </mc:AlternateContent>
        <mc:AlternateContent xmlns:mc="http://schemas.openxmlformats.org/markup-compatibility/2006">
          <mc:Choice Requires="x14">
            <control shapeId="423955" r:id="rId495" name="Option Button 6163">
              <controlPr defaultSize="0" autoFill="0" autoLine="0" autoPict="0">
                <anchor moveWithCells="1">
                  <from>
                    <xdr:col>14</xdr:col>
                    <xdr:colOff>133350</xdr:colOff>
                    <xdr:row>413</xdr:row>
                    <xdr:rowOff>19050</xdr:rowOff>
                  </from>
                  <to>
                    <xdr:col>14</xdr:col>
                    <xdr:colOff>333375</xdr:colOff>
                    <xdr:row>413</xdr:row>
                    <xdr:rowOff>190500</xdr:rowOff>
                  </to>
                </anchor>
              </controlPr>
            </control>
          </mc:Choice>
        </mc:AlternateContent>
        <mc:AlternateContent xmlns:mc="http://schemas.openxmlformats.org/markup-compatibility/2006">
          <mc:Choice Requires="x14">
            <control shapeId="423956" r:id="rId496" name="Option Button 6164">
              <controlPr defaultSize="0" autoFill="0" autoLine="0" autoPict="0">
                <anchor moveWithCells="1">
                  <from>
                    <xdr:col>10</xdr:col>
                    <xdr:colOff>552450</xdr:colOff>
                    <xdr:row>411</xdr:row>
                    <xdr:rowOff>28575</xdr:rowOff>
                  </from>
                  <to>
                    <xdr:col>10</xdr:col>
                    <xdr:colOff>762000</xdr:colOff>
                    <xdr:row>411</xdr:row>
                    <xdr:rowOff>200025</xdr:rowOff>
                  </to>
                </anchor>
              </controlPr>
            </control>
          </mc:Choice>
        </mc:AlternateContent>
        <mc:AlternateContent xmlns:mc="http://schemas.openxmlformats.org/markup-compatibility/2006">
          <mc:Choice Requires="x14">
            <control shapeId="423957" r:id="rId497" name="Option Button 6165">
              <controlPr defaultSize="0" autoFill="0" autoLine="0" autoPict="0">
                <anchor moveWithCells="1">
                  <from>
                    <xdr:col>10</xdr:col>
                    <xdr:colOff>1295400</xdr:colOff>
                    <xdr:row>411</xdr:row>
                    <xdr:rowOff>9525</xdr:rowOff>
                  </from>
                  <to>
                    <xdr:col>11</xdr:col>
                    <xdr:colOff>152400</xdr:colOff>
                    <xdr:row>411</xdr:row>
                    <xdr:rowOff>180975</xdr:rowOff>
                  </to>
                </anchor>
              </controlPr>
            </control>
          </mc:Choice>
        </mc:AlternateContent>
        <mc:AlternateContent xmlns:mc="http://schemas.openxmlformats.org/markup-compatibility/2006">
          <mc:Choice Requires="x14">
            <control shapeId="423958" r:id="rId498" name="Option Button 6166">
              <controlPr defaultSize="0" autoFill="0" autoLine="0" autoPict="0">
                <anchor moveWithCells="1">
                  <from>
                    <xdr:col>12</xdr:col>
                    <xdr:colOff>504825</xdr:colOff>
                    <xdr:row>411</xdr:row>
                    <xdr:rowOff>9525</xdr:rowOff>
                  </from>
                  <to>
                    <xdr:col>12</xdr:col>
                    <xdr:colOff>714375</xdr:colOff>
                    <xdr:row>411</xdr:row>
                    <xdr:rowOff>180975</xdr:rowOff>
                  </to>
                </anchor>
              </controlPr>
            </control>
          </mc:Choice>
        </mc:AlternateContent>
        <mc:AlternateContent xmlns:mc="http://schemas.openxmlformats.org/markup-compatibility/2006">
          <mc:Choice Requires="x14">
            <control shapeId="423986" r:id="rId499" name="Option Button 6194">
              <controlPr defaultSize="0" autoFill="0" autoLine="0" autoPict="0">
                <anchor moveWithCells="1">
                  <from>
                    <xdr:col>2</xdr:col>
                    <xdr:colOff>57150</xdr:colOff>
                    <xdr:row>471</xdr:row>
                    <xdr:rowOff>19050</xdr:rowOff>
                  </from>
                  <to>
                    <xdr:col>3</xdr:col>
                    <xdr:colOff>114300</xdr:colOff>
                    <xdr:row>472</xdr:row>
                    <xdr:rowOff>9525</xdr:rowOff>
                  </to>
                </anchor>
              </controlPr>
            </control>
          </mc:Choice>
        </mc:AlternateContent>
        <mc:AlternateContent xmlns:mc="http://schemas.openxmlformats.org/markup-compatibility/2006">
          <mc:Choice Requires="x14">
            <control shapeId="423987" r:id="rId500" name="Group Box 6195">
              <controlPr defaultSize="0" print="0" autoFill="0" autoPict="0">
                <anchor moveWithCells="1">
                  <from>
                    <xdr:col>2</xdr:col>
                    <xdr:colOff>9525</xdr:colOff>
                    <xdr:row>471</xdr:row>
                    <xdr:rowOff>9525</xdr:rowOff>
                  </from>
                  <to>
                    <xdr:col>19</xdr:col>
                    <xdr:colOff>238125</xdr:colOff>
                    <xdr:row>472</xdr:row>
                    <xdr:rowOff>9525</xdr:rowOff>
                  </to>
                </anchor>
              </controlPr>
            </control>
          </mc:Choice>
        </mc:AlternateContent>
        <mc:AlternateContent xmlns:mc="http://schemas.openxmlformats.org/markup-compatibility/2006">
          <mc:Choice Requires="x14">
            <control shapeId="423988" r:id="rId501" name="Group Box 6196">
              <controlPr defaultSize="0" print="0" autoFill="0" autoPict="0">
                <anchor moveWithCells="1">
                  <from>
                    <xdr:col>1</xdr:col>
                    <xdr:colOff>76200</xdr:colOff>
                    <xdr:row>482</xdr:row>
                    <xdr:rowOff>0</xdr:rowOff>
                  </from>
                  <to>
                    <xdr:col>19</xdr:col>
                    <xdr:colOff>228600</xdr:colOff>
                    <xdr:row>483</xdr:row>
                    <xdr:rowOff>0</xdr:rowOff>
                  </to>
                </anchor>
              </controlPr>
            </control>
          </mc:Choice>
        </mc:AlternateContent>
        <mc:AlternateContent xmlns:mc="http://schemas.openxmlformats.org/markup-compatibility/2006">
          <mc:Choice Requires="x14">
            <control shapeId="423989" r:id="rId502" name="Option Button 6197">
              <controlPr defaultSize="0" autoFill="0" autoLine="0" autoPict="0">
                <anchor moveWithCells="1">
                  <from>
                    <xdr:col>9</xdr:col>
                    <xdr:colOff>419100</xdr:colOff>
                    <xdr:row>482</xdr:row>
                    <xdr:rowOff>28575</xdr:rowOff>
                  </from>
                  <to>
                    <xdr:col>10</xdr:col>
                    <xdr:colOff>209550</xdr:colOff>
                    <xdr:row>482</xdr:row>
                    <xdr:rowOff>180975</xdr:rowOff>
                  </to>
                </anchor>
              </controlPr>
            </control>
          </mc:Choice>
        </mc:AlternateContent>
        <mc:AlternateContent xmlns:mc="http://schemas.openxmlformats.org/markup-compatibility/2006">
          <mc:Choice Requires="x14">
            <control shapeId="423990" r:id="rId503" name="Option Button 6198">
              <controlPr defaultSize="0" autoFill="0" autoLine="0" autoPict="0">
                <anchor moveWithCells="1">
                  <from>
                    <xdr:col>5</xdr:col>
                    <xdr:colOff>361950</xdr:colOff>
                    <xdr:row>482</xdr:row>
                    <xdr:rowOff>9525</xdr:rowOff>
                  </from>
                  <to>
                    <xdr:col>6</xdr:col>
                    <xdr:colOff>47625</xdr:colOff>
                    <xdr:row>482</xdr:row>
                    <xdr:rowOff>219075</xdr:rowOff>
                  </to>
                </anchor>
              </controlPr>
            </control>
          </mc:Choice>
        </mc:AlternateContent>
        <mc:AlternateContent xmlns:mc="http://schemas.openxmlformats.org/markup-compatibility/2006">
          <mc:Choice Requires="x14">
            <control shapeId="423991" r:id="rId504" name="Group Box 6199">
              <controlPr defaultSize="0" print="0" autoFill="0" autoPict="0">
                <anchor moveWithCells="1">
                  <from>
                    <xdr:col>2</xdr:col>
                    <xdr:colOff>9525</xdr:colOff>
                    <xdr:row>480</xdr:row>
                    <xdr:rowOff>0</xdr:rowOff>
                  </from>
                  <to>
                    <xdr:col>19</xdr:col>
                    <xdr:colOff>257175</xdr:colOff>
                    <xdr:row>481</xdr:row>
                    <xdr:rowOff>9525</xdr:rowOff>
                  </to>
                </anchor>
              </controlPr>
            </control>
          </mc:Choice>
        </mc:AlternateContent>
        <mc:AlternateContent xmlns:mc="http://schemas.openxmlformats.org/markup-compatibility/2006">
          <mc:Choice Requires="x14">
            <control shapeId="423992" r:id="rId505" name="Option Button 6200">
              <controlPr defaultSize="0" autoFill="0" autoLine="0" autoPict="0">
                <anchor moveWithCells="1">
                  <from>
                    <xdr:col>2</xdr:col>
                    <xdr:colOff>57150</xdr:colOff>
                    <xdr:row>480</xdr:row>
                    <xdr:rowOff>28575</xdr:rowOff>
                  </from>
                  <to>
                    <xdr:col>3</xdr:col>
                    <xdr:colOff>0</xdr:colOff>
                    <xdr:row>480</xdr:row>
                    <xdr:rowOff>219075</xdr:rowOff>
                  </to>
                </anchor>
              </controlPr>
            </control>
          </mc:Choice>
        </mc:AlternateContent>
        <mc:AlternateContent xmlns:mc="http://schemas.openxmlformats.org/markup-compatibility/2006">
          <mc:Choice Requires="x14">
            <control shapeId="423993" r:id="rId506" name="Option Button 6201">
              <controlPr defaultSize="0" autoFill="0" autoLine="0" autoPict="0">
                <anchor moveWithCells="1">
                  <from>
                    <xdr:col>5</xdr:col>
                    <xdr:colOff>304800</xdr:colOff>
                    <xdr:row>480</xdr:row>
                    <xdr:rowOff>9525</xdr:rowOff>
                  </from>
                  <to>
                    <xdr:col>5</xdr:col>
                    <xdr:colOff>514350</xdr:colOff>
                    <xdr:row>481</xdr:row>
                    <xdr:rowOff>0</xdr:rowOff>
                  </to>
                </anchor>
              </controlPr>
            </control>
          </mc:Choice>
        </mc:AlternateContent>
        <mc:AlternateContent xmlns:mc="http://schemas.openxmlformats.org/markup-compatibility/2006">
          <mc:Choice Requires="x14">
            <control shapeId="423994" r:id="rId507" name="Option Button 6202">
              <controlPr defaultSize="0" autoFill="0" autoLine="0" autoPict="0">
                <anchor moveWithCells="1">
                  <from>
                    <xdr:col>4</xdr:col>
                    <xdr:colOff>47625</xdr:colOff>
                    <xdr:row>471</xdr:row>
                    <xdr:rowOff>28575</xdr:rowOff>
                  </from>
                  <to>
                    <xdr:col>5</xdr:col>
                    <xdr:colOff>228600</xdr:colOff>
                    <xdr:row>471</xdr:row>
                    <xdr:rowOff>209550</xdr:rowOff>
                  </to>
                </anchor>
              </controlPr>
            </control>
          </mc:Choice>
        </mc:AlternateContent>
        <mc:AlternateContent xmlns:mc="http://schemas.openxmlformats.org/markup-compatibility/2006">
          <mc:Choice Requires="x14">
            <control shapeId="423995" r:id="rId508" name="Group Box 6203">
              <controlPr defaultSize="0" print="0" autoFill="0" autoPict="0">
                <anchor moveWithCells="1">
                  <from>
                    <xdr:col>2</xdr:col>
                    <xdr:colOff>19050</xdr:colOff>
                    <xdr:row>472</xdr:row>
                    <xdr:rowOff>190500</xdr:rowOff>
                  </from>
                  <to>
                    <xdr:col>19</xdr:col>
                    <xdr:colOff>266700</xdr:colOff>
                    <xdr:row>475</xdr:row>
                    <xdr:rowOff>9525</xdr:rowOff>
                  </to>
                </anchor>
              </controlPr>
            </control>
          </mc:Choice>
        </mc:AlternateContent>
        <mc:AlternateContent xmlns:mc="http://schemas.openxmlformats.org/markup-compatibility/2006">
          <mc:Choice Requires="x14">
            <control shapeId="423996" r:id="rId509" name="Option Button 6204">
              <controlPr defaultSize="0" autoFill="0" autoLine="0" autoPict="0">
                <anchor moveWithCells="1">
                  <from>
                    <xdr:col>2</xdr:col>
                    <xdr:colOff>57150</xdr:colOff>
                    <xdr:row>473</xdr:row>
                    <xdr:rowOff>9525</xdr:rowOff>
                  </from>
                  <to>
                    <xdr:col>3</xdr:col>
                    <xdr:colOff>9525</xdr:colOff>
                    <xdr:row>473</xdr:row>
                    <xdr:rowOff>180975</xdr:rowOff>
                  </to>
                </anchor>
              </controlPr>
            </control>
          </mc:Choice>
        </mc:AlternateContent>
        <mc:AlternateContent xmlns:mc="http://schemas.openxmlformats.org/markup-compatibility/2006">
          <mc:Choice Requires="x14">
            <control shapeId="423997" r:id="rId510" name="Option Button 6205">
              <controlPr defaultSize="0" autoFill="0" autoLine="0" autoPict="0">
                <anchor moveWithCells="1">
                  <from>
                    <xdr:col>5</xdr:col>
                    <xdr:colOff>142875</xdr:colOff>
                    <xdr:row>473</xdr:row>
                    <xdr:rowOff>9525</xdr:rowOff>
                  </from>
                  <to>
                    <xdr:col>5</xdr:col>
                    <xdr:colOff>342900</xdr:colOff>
                    <xdr:row>473</xdr:row>
                    <xdr:rowOff>180975</xdr:rowOff>
                  </to>
                </anchor>
              </controlPr>
            </control>
          </mc:Choice>
        </mc:AlternateContent>
        <mc:AlternateContent xmlns:mc="http://schemas.openxmlformats.org/markup-compatibility/2006">
          <mc:Choice Requires="x14">
            <control shapeId="423998" r:id="rId511" name="Option Button 6206">
              <controlPr defaultSize="0" autoFill="0" autoLine="0" autoPict="0">
                <anchor moveWithCells="1">
                  <from>
                    <xdr:col>2</xdr:col>
                    <xdr:colOff>57150</xdr:colOff>
                    <xdr:row>474</xdr:row>
                    <xdr:rowOff>19050</xdr:rowOff>
                  </from>
                  <to>
                    <xdr:col>3</xdr:col>
                    <xdr:colOff>9525</xdr:colOff>
                    <xdr:row>474</xdr:row>
                    <xdr:rowOff>190500</xdr:rowOff>
                  </to>
                </anchor>
              </controlPr>
            </control>
          </mc:Choice>
        </mc:AlternateContent>
        <mc:AlternateContent xmlns:mc="http://schemas.openxmlformats.org/markup-compatibility/2006">
          <mc:Choice Requires="x14">
            <control shapeId="424000" r:id="rId512" name="Option Button 6208">
              <controlPr defaultSize="0" autoFill="0" autoLine="0" autoPict="0">
                <anchor moveWithCells="1">
                  <from>
                    <xdr:col>9</xdr:col>
                    <xdr:colOff>228600</xdr:colOff>
                    <xdr:row>473</xdr:row>
                    <xdr:rowOff>9525</xdr:rowOff>
                  </from>
                  <to>
                    <xdr:col>10</xdr:col>
                    <xdr:colOff>38100</xdr:colOff>
                    <xdr:row>473</xdr:row>
                    <xdr:rowOff>180975</xdr:rowOff>
                  </to>
                </anchor>
              </controlPr>
            </control>
          </mc:Choice>
        </mc:AlternateContent>
        <mc:AlternateContent xmlns:mc="http://schemas.openxmlformats.org/markup-compatibility/2006">
          <mc:Choice Requires="x14">
            <control shapeId="424001" r:id="rId513" name="Option Button 6209">
              <controlPr defaultSize="0" autoFill="0" autoLine="0" autoPict="0">
                <anchor moveWithCells="1">
                  <from>
                    <xdr:col>2</xdr:col>
                    <xdr:colOff>38100</xdr:colOff>
                    <xdr:row>482</xdr:row>
                    <xdr:rowOff>9525</xdr:rowOff>
                  </from>
                  <to>
                    <xdr:col>3</xdr:col>
                    <xdr:colOff>19050</xdr:colOff>
                    <xdr:row>482</xdr:row>
                    <xdr:rowOff>219075</xdr:rowOff>
                  </to>
                </anchor>
              </controlPr>
            </control>
          </mc:Choice>
        </mc:AlternateContent>
        <mc:AlternateContent xmlns:mc="http://schemas.openxmlformats.org/markup-compatibility/2006">
          <mc:Choice Requires="x14">
            <control shapeId="424002" r:id="rId514" name="Option Button 6210">
              <controlPr defaultSize="0" autoFill="0" autoLine="0" autoPict="0">
                <anchor moveWithCells="1">
                  <from>
                    <xdr:col>11</xdr:col>
                    <xdr:colOff>66675</xdr:colOff>
                    <xdr:row>473</xdr:row>
                    <xdr:rowOff>9525</xdr:rowOff>
                  </from>
                  <to>
                    <xdr:col>11</xdr:col>
                    <xdr:colOff>266700</xdr:colOff>
                    <xdr:row>473</xdr:row>
                    <xdr:rowOff>180975</xdr:rowOff>
                  </to>
                </anchor>
              </controlPr>
            </control>
          </mc:Choice>
        </mc:AlternateContent>
        <mc:AlternateContent xmlns:mc="http://schemas.openxmlformats.org/markup-compatibility/2006">
          <mc:Choice Requires="x14">
            <control shapeId="424003" r:id="rId515" name="Group Box 6211">
              <controlPr defaultSize="0" print="0" autoFill="0" autoPict="0">
                <anchor moveWithCells="1">
                  <from>
                    <xdr:col>2</xdr:col>
                    <xdr:colOff>9525</xdr:colOff>
                    <xdr:row>499</xdr:row>
                    <xdr:rowOff>0</xdr:rowOff>
                  </from>
                  <to>
                    <xdr:col>19</xdr:col>
                    <xdr:colOff>257175</xdr:colOff>
                    <xdr:row>500</xdr:row>
                    <xdr:rowOff>0</xdr:rowOff>
                  </to>
                </anchor>
              </controlPr>
            </control>
          </mc:Choice>
        </mc:AlternateContent>
        <mc:AlternateContent xmlns:mc="http://schemas.openxmlformats.org/markup-compatibility/2006">
          <mc:Choice Requires="x14">
            <control shapeId="424009" r:id="rId516" name="Check Box 6217">
              <controlPr defaultSize="0" autoFill="0" autoLine="0" autoPict="0">
                <anchor moveWithCells="1">
                  <from>
                    <xdr:col>11</xdr:col>
                    <xdr:colOff>266700</xdr:colOff>
                    <xdr:row>514</xdr:row>
                    <xdr:rowOff>9525</xdr:rowOff>
                  </from>
                  <to>
                    <xdr:col>13</xdr:col>
                    <xdr:colOff>142875</xdr:colOff>
                    <xdr:row>515</xdr:row>
                    <xdr:rowOff>19050</xdr:rowOff>
                  </to>
                </anchor>
              </controlPr>
            </control>
          </mc:Choice>
        </mc:AlternateContent>
        <mc:AlternateContent xmlns:mc="http://schemas.openxmlformats.org/markup-compatibility/2006">
          <mc:Choice Requires="x14">
            <control shapeId="424012" r:id="rId517" name="Option Button 6220">
              <controlPr defaultSize="0" autoFill="0" autoLine="0" autoPict="0">
                <anchor moveWithCells="1">
                  <from>
                    <xdr:col>2</xdr:col>
                    <xdr:colOff>57150</xdr:colOff>
                    <xdr:row>145</xdr:row>
                    <xdr:rowOff>38100</xdr:rowOff>
                  </from>
                  <to>
                    <xdr:col>3</xdr:col>
                    <xdr:colOff>19050</xdr:colOff>
                    <xdr:row>145</xdr:row>
                    <xdr:rowOff>200025</xdr:rowOff>
                  </to>
                </anchor>
              </controlPr>
            </control>
          </mc:Choice>
        </mc:AlternateContent>
        <mc:AlternateContent xmlns:mc="http://schemas.openxmlformats.org/markup-compatibility/2006">
          <mc:Choice Requires="x14">
            <control shapeId="424013" r:id="rId518" name="Option Button 6221">
              <controlPr defaultSize="0" autoFill="0" autoLine="0" autoPict="0">
                <anchor moveWithCells="1">
                  <from>
                    <xdr:col>2</xdr:col>
                    <xdr:colOff>57150</xdr:colOff>
                    <xdr:row>146</xdr:row>
                    <xdr:rowOff>38100</xdr:rowOff>
                  </from>
                  <to>
                    <xdr:col>3</xdr:col>
                    <xdr:colOff>19050</xdr:colOff>
                    <xdr:row>146</xdr:row>
                    <xdr:rowOff>200025</xdr:rowOff>
                  </to>
                </anchor>
              </controlPr>
            </control>
          </mc:Choice>
        </mc:AlternateContent>
        <mc:AlternateContent xmlns:mc="http://schemas.openxmlformats.org/markup-compatibility/2006">
          <mc:Choice Requires="x14">
            <control shapeId="424014" r:id="rId519" name="Option Button 6222">
              <controlPr defaultSize="0" autoFill="0" autoLine="0" autoPict="0">
                <anchor moveWithCells="1">
                  <from>
                    <xdr:col>2</xdr:col>
                    <xdr:colOff>57150</xdr:colOff>
                    <xdr:row>147</xdr:row>
                    <xdr:rowOff>38100</xdr:rowOff>
                  </from>
                  <to>
                    <xdr:col>3</xdr:col>
                    <xdr:colOff>19050</xdr:colOff>
                    <xdr:row>147</xdr:row>
                    <xdr:rowOff>200025</xdr:rowOff>
                  </to>
                </anchor>
              </controlPr>
            </control>
          </mc:Choice>
        </mc:AlternateContent>
        <mc:AlternateContent xmlns:mc="http://schemas.openxmlformats.org/markup-compatibility/2006">
          <mc:Choice Requires="x14">
            <control shapeId="424015" r:id="rId520" name="Option Button 6223">
              <controlPr defaultSize="0" autoFill="0" autoLine="0" autoPict="0">
                <anchor moveWithCells="1">
                  <from>
                    <xdr:col>2</xdr:col>
                    <xdr:colOff>57150</xdr:colOff>
                    <xdr:row>148</xdr:row>
                    <xdr:rowOff>38100</xdr:rowOff>
                  </from>
                  <to>
                    <xdr:col>3</xdr:col>
                    <xdr:colOff>19050</xdr:colOff>
                    <xdr:row>148</xdr:row>
                    <xdr:rowOff>200025</xdr:rowOff>
                  </to>
                </anchor>
              </controlPr>
            </control>
          </mc:Choice>
        </mc:AlternateContent>
        <mc:AlternateContent xmlns:mc="http://schemas.openxmlformats.org/markup-compatibility/2006">
          <mc:Choice Requires="x14">
            <control shapeId="424016" r:id="rId521" name="Check Box 6224">
              <controlPr defaultSize="0" autoFill="0" autoLine="0" autoPict="0">
                <anchor moveWithCells="1">
                  <from>
                    <xdr:col>2</xdr:col>
                    <xdr:colOff>28575</xdr:colOff>
                    <xdr:row>151</xdr:row>
                    <xdr:rowOff>0</xdr:rowOff>
                  </from>
                  <to>
                    <xdr:col>3</xdr:col>
                    <xdr:colOff>66675</xdr:colOff>
                    <xdr:row>151</xdr:row>
                    <xdr:rowOff>219075</xdr:rowOff>
                  </to>
                </anchor>
              </controlPr>
            </control>
          </mc:Choice>
        </mc:AlternateContent>
        <mc:AlternateContent xmlns:mc="http://schemas.openxmlformats.org/markup-compatibility/2006">
          <mc:Choice Requires="x14">
            <control shapeId="424021" r:id="rId522" name="Option Button 6229">
              <controlPr defaultSize="0" autoFill="0" autoLine="0" autoPict="0">
                <anchor moveWithCells="1">
                  <from>
                    <xdr:col>5</xdr:col>
                    <xdr:colOff>180975</xdr:colOff>
                    <xdr:row>316</xdr:row>
                    <xdr:rowOff>28575</xdr:rowOff>
                  </from>
                  <to>
                    <xdr:col>5</xdr:col>
                    <xdr:colOff>400050</xdr:colOff>
                    <xdr:row>316</xdr:row>
                    <xdr:rowOff>200025</xdr:rowOff>
                  </to>
                </anchor>
              </controlPr>
            </control>
          </mc:Choice>
        </mc:AlternateContent>
        <mc:AlternateContent xmlns:mc="http://schemas.openxmlformats.org/markup-compatibility/2006">
          <mc:Choice Requires="x14">
            <control shapeId="424023" r:id="rId523" name="Option Button 6231">
              <controlPr defaultSize="0" autoFill="0" autoLine="0" autoPict="0">
                <anchor moveWithCells="1">
                  <from>
                    <xdr:col>8</xdr:col>
                    <xdr:colOff>200025</xdr:colOff>
                    <xdr:row>316</xdr:row>
                    <xdr:rowOff>28575</xdr:rowOff>
                  </from>
                  <to>
                    <xdr:col>9</xdr:col>
                    <xdr:colOff>142875</xdr:colOff>
                    <xdr:row>316</xdr:row>
                    <xdr:rowOff>200025</xdr:rowOff>
                  </to>
                </anchor>
              </controlPr>
            </control>
          </mc:Choice>
        </mc:AlternateContent>
        <mc:AlternateContent xmlns:mc="http://schemas.openxmlformats.org/markup-compatibility/2006">
          <mc:Choice Requires="x14">
            <control shapeId="424024" r:id="rId524" name="Group Box 6232">
              <controlPr defaultSize="0" print="0" autoFill="0" autoPict="0">
                <anchor moveWithCells="1">
                  <from>
                    <xdr:col>1</xdr:col>
                    <xdr:colOff>85725</xdr:colOff>
                    <xdr:row>315</xdr:row>
                    <xdr:rowOff>76200</xdr:rowOff>
                  </from>
                  <to>
                    <xdr:col>19</xdr:col>
                    <xdr:colOff>285750</xdr:colOff>
                    <xdr:row>317</xdr:row>
                    <xdr:rowOff>19050</xdr:rowOff>
                  </to>
                </anchor>
              </controlPr>
            </control>
          </mc:Choice>
        </mc:AlternateContent>
        <mc:AlternateContent xmlns:mc="http://schemas.openxmlformats.org/markup-compatibility/2006">
          <mc:Choice Requires="x14">
            <control shapeId="424029" r:id="rId525" name="Group Box 6237">
              <controlPr defaultSize="0" print="0" autoFill="0" autoPict="0">
                <anchor moveWithCells="1">
                  <from>
                    <xdr:col>1</xdr:col>
                    <xdr:colOff>85725</xdr:colOff>
                    <xdr:row>369</xdr:row>
                    <xdr:rowOff>76200</xdr:rowOff>
                  </from>
                  <to>
                    <xdr:col>19</xdr:col>
                    <xdr:colOff>285750</xdr:colOff>
                    <xdr:row>392</xdr:row>
                    <xdr:rowOff>0</xdr:rowOff>
                  </to>
                </anchor>
              </controlPr>
            </control>
          </mc:Choice>
        </mc:AlternateContent>
        <mc:AlternateContent xmlns:mc="http://schemas.openxmlformats.org/markup-compatibility/2006">
          <mc:Choice Requires="x14">
            <control shapeId="424030" r:id="rId526" name="Option Button 6238">
              <controlPr defaultSize="0" autoFill="0" autoLine="0" autoPict="0">
                <anchor moveWithCells="1">
                  <from>
                    <xdr:col>10</xdr:col>
                    <xdr:colOff>1238250</xdr:colOff>
                    <xdr:row>350</xdr:row>
                    <xdr:rowOff>9525</xdr:rowOff>
                  </from>
                  <to>
                    <xdr:col>11</xdr:col>
                    <xdr:colOff>57150</xdr:colOff>
                    <xdr:row>350</xdr:row>
                    <xdr:rowOff>200025</xdr:rowOff>
                  </to>
                </anchor>
              </controlPr>
            </control>
          </mc:Choice>
        </mc:AlternateContent>
        <mc:AlternateContent xmlns:mc="http://schemas.openxmlformats.org/markup-compatibility/2006">
          <mc:Choice Requires="x14">
            <control shapeId="424031" r:id="rId527" name="Option Button 6239">
              <controlPr defaultSize="0" autoFill="0" autoLine="0" autoPict="0">
                <anchor moveWithCells="1">
                  <from>
                    <xdr:col>10</xdr:col>
                    <xdr:colOff>1238250</xdr:colOff>
                    <xdr:row>351</xdr:row>
                    <xdr:rowOff>9525</xdr:rowOff>
                  </from>
                  <to>
                    <xdr:col>11</xdr:col>
                    <xdr:colOff>57150</xdr:colOff>
                    <xdr:row>351</xdr:row>
                    <xdr:rowOff>200025</xdr:rowOff>
                  </to>
                </anchor>
              </controlPr>
            </control>
          </mc:Choice>
        </mc:AlternateContent>
        <mc:AlternateContent xmlns:mc="http://schemas.openxmlformats.org/markup-compatibility/2006">
          <mc:Choice Requires="x14">
            <control shapeId="424032" r:id="rId528" name="Option Button 6240">
              <controlPr defaultSize="0" autoFill="0" autoLine="0" autoPict="0">
                <anchor moveWithCells="1">
                  <from>
                    <xdr:col>10</xdr:col>
                    <xdr:colOff>1238250</xdr:colOff>
                    <xdr:row>352</xdr:row>
                    <xdr:rowOff>19050</xdr:rowOff>
                  </from>
                  <to>
                    <xdr:col>11</xdr:col>
                    <xdr:colOff>57150</xdr:colOff>
                    <xdr:row>352</xdr:row>
                    <xdr:rowOff>209550</xdr:rowOff>
                  </to>
                </anchor>
              </controlPr>
            </control>
          </mc:Choice>
        </mc:AlternateContent>
        <mc:AlternateContent xmlns:mc="http://schemas.openxmlformats.org/markup-compatibility/2006">
          <mc:Choice Requires="x14">
            <control shapeId="424033" r:id="rId529" name="Option Button 6241">
              <controlPr defaultSize="0" autoFill="0" autoLine="0" autoPict="0">
                <anchor moveWithCells="1">
                  <from>
                    <xdr:col>10</xdr:col>
                    <xdr:colOff>1238250</xdr:colOff>
                    <xdr:row>353</xdr:row>
                    <xdr:rowOff>28575</xdr:rowOff>
                  </from>
                  <to>
                    <xdr:col>11</xdr:col>
                    <xdr:colOff>57150</xdr:colOff>
                    <xdr:row>353</xdr:row>
                    <xdr:rowOff>219075</xdr:rowOff>
                  </to>
                </anchor>
              </controlPr>
            </control>
          </mc:Choice>
        </mc:AlternateContent>
        <mc:AlternateContent xmlns:mc="http://schemas.openxmlformats.org/markup-compatibility/2006">
          <mc:Choice Requires="x14">
            <control shapeId="424034" r:id="rId530" name="Option Button 6242">
              <controlPr defaultSize="0" autoFill="0" autoLine="0" autoPict="0">
                <anchor moveWithCells="1">
                  <from>
                    <xdr:col>10</xdr:col>
                    <xdr:colOff>1238250</xdr:colOff>
                    <xdr:row>354</xdr:row>
                    <xdr:rowOff>19050</xdr:rowOff>
                  </from>
                  <to>
                    <xdr:col>11</xdr:col>
                    <xdr:colOff>57150</xdr:colOff>
                    <xdr:row>354</xdr:row>
                    <xdr:rowOff>209550</xdr:rowOff>
                  </to>
                </anchor>
              </controlPr>
            </control>
          </mc:Choice>
        </mc:AlternateContent>
        <mc:AlternateContent xmlns:mc="http://schemas.openxmlformats.org/markup-compatibility/2006">
          <mc:Choice Requires="x14">
            <control shapeId="424035" r:id="rId531" name="Option Button 6243">
              <controlPr defaultSize="0" autoFill="0" autoLine="0" autoPict="0">
                <anchor moveWithCells="1">
                  <from>
                    <xdr:col>10</xdr:col>
                    <xdr:colOff>1238250</xdr:colOff>
                    <xdr:row>355</xdr:row>
                    <xdr:rowOff>19050</xdr:rowOff>
                  </from>
                  <to>
                    <xdr:col>11</xdr:col>
                    <xdr:colOff>57150</xdr:colOff>
                    <xdr:row>355</xdr:row>
                    <xdr:rowOff>209550</xdr:rowOff>
                  </to>
                </anchor>
              </controlPr>
            </control>
          </mc:Choice>
        </mc:AlternateContent>
        <mc:AlternateContent xmlns:mc="http://schemas.openxmlformats.org/markup-compatibility/2006">
          <mc:Choice Requires="x14">
            <control shapeId="424036" r:id="rId532" name="Option Button 6244">
              <controlPr defaultSize="0" autoFill="0" autoLine="0" autoPict="0">
                <anchor moveWithCells="1">
                  <from>
                    <xdr:col>10</xdr:col>
                    <xdr:colOff>1238250</xdr:colOff>
                    <xdr:row>356</xdr:row>
                    <xdr:rowOff>0</xdr:rowOff>
                  </from>
                  <to>
                    <xdr:col>11</xdr:col>
                    <xdr:colOff>57150</xdr:colOff>
                    <xdr:row>356</xdr:row>
                    <xdr:rowOff>190500</xdr:rowOff>
                  </to>
                </anchor>
              </controlPr>
            </control>
          </mc:Choice>
        </mc:AlternateContent>
        <mc:AlternateContent xmlns:mc="http://schemas.openxmlformats.org/markup-compatibility/2006">
          <mc:Choice Requires="x14">
            <control shapeId="424044" r:id="rId533" name="Option Button 6252">
              <controlPr defaultSize="0" autoFill="0" autoLine="0" autoPict="0">
                <anchor moveWithCells="1">
                  <from>
                    <xdr:col>10</xdr:col>
                    <xdr:colOff>1228725</xdr:colOff>
                    <xdr:row>358</xdr:row>
                    <xdr:rowOff>38100</xdr:rowOff>
                  </from>
                  <to>
                    <xdr:col>11</xdr:col>
                    <xdr:colOff>95250</xdr:colOff>
                    <xdr:row>358</xdr:row>
                    <xdr:rowOff>200025</xdr:rowOff>
                  </to>
                </anchor>
              </controlPr>
            </control>
          </mc:Choice>
        </mc:AlternateContent>
        <mc:AlternateContent xmlns:mc="http://schemas.openxmlformats.org/markup-compatibility/2006">
          <mc:Choice Requires="x14">
            <control shapeId="424045" r:id="rId534" name="Option Button 6253">
              <controlPr defaultSize="0" autoFill="0" autoLine="0" autoPict="0">
                <anchor moveWithCells="1">
                  <from>
                    <xdr:col>10</xdr:col>
                    <xdr:colOff>1228725</xdr:colOff>
                    <xdr:row>359</xdr:row>
                    <xdr:rowOff>38100</xdr:rowOff>
                  </from>
                  <to>
                    <xdr:col>11</xdr:col>
                    <xdr:colOff>95250</xdr:colOff>
                    <xdr:row>359</xdr:row>
                    <xdr:rowOff>200025</xdr:rowOff>
                  </to>
                </anchor>
              </controlPr>
            </control>
          </mc:Choice>
        </mc:AlternateContent>
        <mc:AlternateContent xmlns:mc="http://schemas.openxmlformats.org/markup-compatibility/2006">
          <mc:Choice Requires="x14">
            <control shapeId="424046" r:id="rId535" name="Option Button 6254">
              <controlPr defaultSize="0" autoFill="0" autoLine="0" autoPict="0">
                <anchor moveWithCells="1">
                  <from>
                    <xdr:col>10</xdr:col>
                    <xdr:colOff>1228725</xdr:colOff>
                    <xdr:row>360</xdr:row>
                    <xdr:rowOff>38100</xdr:rowOff>
                  </from>
                  <to>
                    <xdr:col>11</xdr:col>
                    <xdr:colOff>95250</xdr:colOff>
                    <xdr:row>360</xdr:row>
                    <xdr:rowOff>200025</xdr:rowOff>
                  </to>
                </anchor>
              </controlPr>
            </control>
          </mc:Choice>
        </mc:AlternateContent>
        <mc:AlternateContent xmlns:mc="http://schemas.openxmlformats.org/markup-compatibility/2006">
          <mc:Choice Requires="x14">
            <control shapeId="424047" r:id="rId536" name="Option Button 6255">
              <controlPr defaultSize="0" autoFill="0" autoLine="0" autoPict="0">
                <anchor moveWithCells="1">
                  <from>
                    <xdr:col>10</xdr:col>
                    <xdr:colOff>1228725</xdr:colOff>
                    <xdr:row>361</xdr:row>
                    <xdr:rowOff>47625</xdr:rowOff>
                  </from>
                  <to>
                    <xdr:col>11</xdr:col>
                    <xdr:colOff>95250</xdr:colOff>
                    <xdr:row>361</xdr:row>
                    <xdr:rowOff>209550</xdr:rowOff>
                  </to>
                </anchor>
              </controlPr>
            </control>
          </mc:Choice>
        </mc:AlternateContent>
        <mc:AlternateContent xmlns:mc="http://schemas.openxmlformats.org/markup-compatibility/2006">
          <mc:Choice Requires="x14">
            <control shapeId="424048" r:id="rId537" name="Option Button 6256">
              <controlPr defaultSize="0" autoFill="0" autoLine="0" autoPict="0">
                <anchor moveWithCells="1">
                  <from>
                    <xdr:col>10</xdr:col>
                    <xdr:colOff>1228725</xdr:colOff>
                    <xdr:row>362</xdr:row>
                    <xdr:rowOff>9525</xdr:rowOff>
                  </from>
                  <to>
                    <xdr:col>11</xdr:col>
                    <xdr:colOff>95250</xdr:colOff>
                    <xdr:row>362</xdr:row>
                    <xdr:rowOff>171450</xdr:rowOff>
                  </to>
                </anchor>
              </controlPr>
            </control>
          </mc:Choice>
        </mc:AlternateContent>
        <mc:AlternateContent xmlns:mc="http://schemas.openxmlformats.org/markup-compatibility/2006">
          <mc:Choice Requires="x14">
            <control shapeId="424049" r:id="rId538" name="Option Button 6257">
              <controlPr defaultSize="0" autoFill="0" autoLine="0" autoPict="0">
                <anchor moveWithCells="1">
                  <from>
                    <xdr:col>10</xdr:col>
                    <xdr:colOff>1228725</xdr:colOff>
                    <xdr:row>363</xdr:row>
                    <xdr:rowOff>28575</xdr:rowOff>
                  </from>
                  <to>
                    <xdr:col>11</xdr:col>
                    <xdr:colOff>95250</xdr:colOff>
                    <xdr:row>363</xdr:row>
                    <xdr:rowOff>190500</xdr:rowOff>
                  </to>
                </anchor>
              </controlPr>
            </control>
          </mc:Choice>
        </mc:AlternateContent>
        <mc:AlternateContent xmlns:mc="http://schemas.openxmlformats.org/markup-compatibility/2006">
          <mc:Choice Requires="x14">
            <control shapeId="424050" r:id="rId539" name="Option Button 6258">
              <controlPr defaultSize="0" autoFill="0" autoLine="0" autoPict="0">
                <anchor moveWithCells="1">
                  <from>
                    <xdr:col>10</xdr:col>
                    <xdr:colOff>1228725</xdr:colOff>
                    <xdr:row>364</xdr:row>
                    <xdr:rowOff>9525</xdr:rowOff>
                  </from>
                  <to>
                    <xdr:col>11</xdr:col>
                    <xdr:colOff>95250</xdr:colOff>
                    <xdr:row>364</xdr:row>
                    <xdr:rowOff>171450</xdr:rowOff>
                  </to>
                </anchor>
              </controlPr>
            </control>
          </mc:Choice>
        </mc:AlternateContent>
        <mc:AlternateContent xmlns:mc="http://schemas.openxmlformats.org/markup-compatibility/2006">
          <mc:Choice Requires="x14">
            <control shapeId="424052" r:id="rId540" name="Option Button 6260">
              <controlPr defaultSize="0" autoFill="0" autoLine="0" autoPict="0">
                <anchor moveWithCells="1">
                  <from>
                    <xdr:col>2</xdr:col>
                    <xdr:colOff>47625</xdr:colOff>
                    <xdr:row>267</xdr:row>
                    <xdr:rowOff>28575</xdr:rowOff>
                  </from>
                  <to>
                    <xdr:col>3</xdr:col>
                    <xdr:colOff>104775</xdr:colOff>
                    <xdr:row>267</xdr:row>
                    <xdr:rowOff>219075</xdr:rowOff>
                  </to>
                </anchor>
              </controlPr>
            </control>
          </mc:Choice>
        </mc:AlternateContent>
        <mc:AlternateContent xmlns:mc="http://schemas.openxmlformats.org/markup-compatibility/2006">
          <mc:Choice Requires="x14">
            <control shapeId="424053" r:id="rId541" name="Option Button 6261">
              <controlPr defaultSize="0" autoFill="0" autoLine="0" autoPict="0">
                <anchor moveWithCells="1">
                  <from>
                    <xdr:col>3</xdr:col>
                    <xdr:colOff>1066800</xdr:colOff>
                    <xdr:row>267</xdr:row>
                    <xdr:rowOff>9525</xdr:rowOff>
                  </from>
                  <to>
                    <xdr:col>5</xdr:col>
                    <xdr:colOff>104775</xdr:colOff>
                    <xdr:row>268</xdr:row>
                    <xdr:rowOff>0</xdr:rowOff>
                  </to>
                </anchor>
              </controlPr>
            </control>
          </mc:Choice>
        </mc:AlternateContent>
        <mc:AlternateContent xmlns:mc="http://schemas.openxmlformats.org/markup-compatibility/2006">
          <mc:Choice Requires="x14">
            <control shapeId="424054" r:id="rId542" name="Option Button 6262">
              <controlPr defaultSize="0" autoFill="0" autoLine="0" autoPict="0">
                <anchor moveWithCells="1">
                  <from>
                    <xdr:col>6</xdr:col>
                    <xdr:colOff>400050</xdr:colOff>
                    <xdr:row>267</xdr:row>
                    <xdr:rowOff>9525</xdr:rowOff>
                  </from>
                  <to>
                    <xdr:col>7</xdr:col>
                    <xdr:colOff>104775</xdr:colOff>
                    <xdr:row>267</xdr:row>
                    <xdr:rowOff>219075</xdr:rowOff>
                  </to>
                </anchor>
              </controlPr>
            </control>
          </mc:Choice>
        </mc:AlternateContent>
        <mc:AlternateContent xmlns:mc="http://schemas.openxmlformats.org/markup-compatibility/2006">
          <mc:Choice Requires="x14">
            <control shapeId="424055" r:id="rId543" name="Option Button 6263">
              <controlPr defaultSize="0" autoFill="0" autoLine="0" autoPict="0">
                <anchor moveWithCells="1">
                  <from>
                    <xdr:col>10</xdr:col>
                    <xdr:colOff>266700</xdr:colOff>
                    <xdr:row>267</xdr:row>
                    <xdr:rowOff>19050</xdr:rowOff>
                  </from>
                  <to>
                    <xdr:col>10</xdr:col>
                    <xdr:colOff>561975</xdr:colOff>
                    <xdr:row>267</xdr:row>
                    <xdr:rowOff>209550</xdr:rowOff>
                  </to>
                </anchor>
              </controlPr>
            </control>
          </mc:Choice>
        </mc:AlternateContent>
        <mc:AlternateContent xmlns:mc="http://schemas.openxmlformats.org/markup-compatibility/2006">
          <mc:Choice Requires="x14">
            <control shapeId="424056" r:id="rId544" name="Group Box 6264">
              <controlPr defaultSize="0" print="0" autoFill="0" autoPict="0" macro="[0]!GroupBox30_Click">
                <anchor moveWithCells="1">
                  <from>
                    <xdr:col>1</xdr:col>
                    <xdr:colOff>76200</xdr:colOff>
                    <xdr:row>266</xdr:row>
                    <xdr:rowOff>66675</xdr:rowOff>
                  </from>
                  <to>
                    <xdr:col>19</xdr:col>
                    <xdr:colOff>285750</xdr:colOff>
                    <xdr:row>270</xdr:row>
                    <xdr:rowOff>28575</xdr:rowOff>
                  </to>
                </anchor>
              </controlPr>
            </control>
          </mc:Choice>
        </mc:AlternateContent>
        <mc:AlternateContent xmlns:mc="http://schemas.openxmlformats.org/markup-compatibility/2006">
          <mc:Choice Requires="x14">
            <control shapeId="424057" r:id="rId545" name="Option Button 6265">
              <controlPr defaultSize="0" autoFill="0" autoLine="0" autoPict="0">
                <anchor moveWithCells="1">
                  <from>
                    <xdr:col>11</xdr:col>
                    <xdr:colOff>142875</xdr:colOff>
                    <xdr:row>266</xdr:row>
                    <xdr:rowOff>66675</xdr:rowOff>
                  </from>
                  <to>
                    <xdr:col>12</xdr:col>
                    <xdr:colOff>171450</xdr:colOff>
                    <xdr:row>267</xdr:row>
                    <xdr:rowOff>219075</xdr:rowOff>
                  </to>
                </anchor>
              </controlPr>
            </control>
          </mc:Choice>
        </mc:AlternateContent>
        <mc:AlternateContent xmlns:mc="http://schemas.openxmlformats.org/markup-compatibility/2006">
          <mc:Choice Requires="x14">
            <control shapeId="424058" r:id="rId546" name="Option Button 6266">
              <controlPr defaultSize="0" autoFill="0" autoLine="0" autoPict="0">
                <anchor moveWithCells="1">
                  <from>
                    <xdr:col>12</xdr:col>
                    <xdr:colOff>47625</xdr:colOff>
                    <xdr:row>275</xdr:row>
                    <xdr:rowOff>19050</xdr:rowOff>
                  </from>
                  <to>
                    <xdr:col>12</xdr:col>
                    <xdr:colOff>257175</xdr:colOff>
                    <xdr:row>275</xdr:row>
                    <xdr:rowOff>200025</xdr:rowOff>
                  </to>
                </anchor>
              </controlPr>
            </control>
          </mc:Choice>
        </mc:AlternateContent>
        <mc:AlternateContent xmlns:mc="http://schemas.openxmlformats.org/markup-compatibility/2006">
          <mc:Choice Requires="x14">
            <control shapeId="424059" r:id="rId547" name="Option Button 6267">
              <controlPr defaultSize="0" autoFill="0" autoLine="0" autoPict="0">
                <anchor moveWithCells="1">
                  <from>
                    <xdr:col>2</xdr:col>
                    <xdr:colOff>57150</xdr:colOff>
                    <xdr:row>275</xdr:row>
                    <xdr:rowOff>19050</xdr:rowOff>
                  </from>
                  <to>
                    <xdr:col>3</xdr:col>
                    <xdr:colOff>66675</xdr:colOff>
                    <xdr:row>275</xdr:row>
                    <xdr:rowOff>219075</xdr:rowOff>
                  </to>
                </anchor>
              </controlPr>
            </control>
          </mc:Choice>
        </mc:AlternateContent>
        <mc:AlternateContent xmlns:mc="http://schemas.openxmlformats.org/markup-compatibility/2006">
          <mc:Choice Requires="x14">
            <control shapeId="424060" r:id="rId548" name="Option Button 6268">
              <controlPr defaultSize="0" autoFill="0" autoLine="0" autoPict="0">
                <anchor moveWithCells="1">
                  <from>
                    <xdr:col>10</xdr:col>
                    <xdr:colOff>238125</xdr:colOff>
                    <xdr:row>275</xdr:row>
                    <xdr:rowOff>9525</xdr:rowOff>
                  </from>
                  <to>
                    <xdr:col>10</xdr:col>
                    <xdr:colOff>542925</xdr:colOff>
                    <xdr:row>276</xdr:row>
                    <xdr:rowOff>0</xdr:rowOff>
                  </to>
                </anchor>
              </controlPr>
            </control>
          </mc:Choice>
        </mc:AlternateContent>
        <mc:AlternateContent xmlns:mc="http://schemas.openxmlformats.org/markup-compatibility/2006">
          <mc:Choice Requires="x14">
            <control shapeId="424061" r:id="rId549" name="Option Button 6269">
              <controlPr defaultSize="0" autoFill="0" autoLine="0" autoPict="0">
                <anchor moveWithCells="1">
                  <from>
                    <xdr:col>3</xdr:col>
                    <xdr:colOff>1085850</xdr:colOff>
                    <xdr:row>275</xdr:row>
                    <xdr:rowOff>0</xdr:rowOff>
                  </from>
                  <to>
                    <xdr:col>5</xdr:col>
                    <xdr:colOff>123825</xdr:colOff>
                    <xdr:row>275</xdr:row>
                    <xdr:rowOff>219075</xdr:rowOff>
                  </to>
                </anchor>
              </controlPr>
            </control>
          </mc:Choice>
        </mc:AlternateContent>
        <mc:AlternateContent xmlns:mc="http://schemas.openxmlformats.org/markup-compatibility/2006">
          <mc:Choice Requires="x14">
            <control shapeId="424063" r:id="rId550" name="Option Button 6271">
              <controlPr defaultSize="0" autoFill="0" autoLine="0" autoPict="0">
                <anchor moveWithCells="1">
                  <from>
                    <xdr:col>10</xdr:col>
                    <xdr:colOff>952500</xdr:colOff>
                    <xdr:row>275</xdr:row>
                    <xdr:rowOff>0</xdr:rowOff>
                  </from>
                  <to>
                    <xdr:col>10</xdr:col>
                    <xdr:colOff>1257300</xdr:colOff>
                    <xdr:row>276</xdr:row>
                    <xdr:rowOff>0</xdr:rowOff>
                  </to>
                </anchor>
              </controlPr>
            </control>
          </mc:Choice>
        </mc:AlternateContent>
        <mc:AlternateContent xmlns:mc="http://schemas.openxmlformats.org/markup-compatibility/2006">
          <mc:Choice Requires="x14">
            <control shapeId="424064" r:id="rId551" name="Group Box 6272">
              <controlPr defaultSize="0" print="0" autoFill="0" autoPict="0">
                <anchor moveWithCells="1">
                  <from>
                    <xdr:col>2</xdr:col>
                    <xdr:colOff>9525</xdr:colOff>
                    <xdr:row>283</xdr:row>
                    <xdr:rowOff>0</xdr:rowOff>
                  </from>
                  <to>
                    <xdr:col>19</xdr:col>
                    <xdr:colOff>285750</xdr:colOff>
                    <xdr:row>286</xdr:row>
                    <xdr:rowOff>9525</xdr:rowOff>
                  </to>
                </anchor>
              </controlPr>
            </control>
          </mc:Choice>
        </mc:AlternateContent>
        <mc:AlternateContent xmlns:mc="http://schemas.openxmlformats.org/markup-compatibility/2006">
          <mc:Choice Requires="x14">
            <control shapeId="424065" r:id="rId552" name="Option Button 6273">
              <controlPr defaultSize="0" autoFill="0" autoLine="0" autoPict="0">
                <anchor moveWithCells="1">
                  <from>
                    <xdr:col>2</xdr:col>
                    <xdr:colOff>47625</xdr:colOff>
                    <xdr:row>283</xdr:row>
                    <xdr:rowOff>0</xdr:rowOff>
                  </from>
                  <to>
                    <xdr:col>3</xdr:col>
                    <xdr:colOff>104775</xdr:colOff>
                    <xdr:row>283</xdr:row>
                    <xdr:rowOff>219075</xdr:rowOff>
                  </to>
                </anchor>
              </controlPr>
            </control>
          </mc:Choice>
        </mc:AlternateContent>
        <mc:AlternateContent xmlns:mc="http://schemas.openxmlformats.org/markup-compatibility/2006">
          <mc:Choice Requires="x14">
            <control shapeId="424066" r:id="rId553" name="Option Button 6274">
              <controlPr defaultSize="0" autoFill="0" autoLine="0" autoPict="0">
                <anchor moveWithCells="1">
                  <from>
                    <xdr:col>5</xdr:col>
                    <xdr:colOff>257175</xdr:colOff>
                    <xdr:row>283</xdr:row>
                    <xdr:rowOff>0</xdr:rowOff>
                  </from>
                  <to>
                    <xdr:col>6</xdr:col>
                    <xdr:colOff>38100</xdr:colOff>
                    <xdr:row>283</xdr:row>
                    <xdr:rowOff>219075</xdr:rowOff>
                  </to>
                </anchor>
              </controlPr>
            </control>
          </mc:Choice>
        </mc:AlternateContent>
        <mc:AlternateContent xmlns:mc="http://schemas.openxmlformats.org/markup-compatibility/2006">
          <mc:Choice Requires="x14">
            <control shapeId="424067" r:id="rId554" name="Option Button 6275">
              <controlPr defaultSize="0" autoFill="0" autoLine="0" autoPict="0">
                <anchor moveWithCells="1">
                  <from>
                    <xdr:col>9</xdr:col>
                    <xdr:colOff>209550</xdr:colOff>
                    <xdr:row>283</xdr:row>
                    <xdr:rowOff>28575</xdr:rowOff>
                  </from>
                  <to>
                    <xdr:col>10</xdr:col>
                    <xdr:colOff>38100</xdr:colOff>
                    <xdr:row>284</xdr:row>
                    <xdr:rowOff>0</xdr:rowOff>
                  </to>
                </anchor>
              </controlPr>
            </control>
          </mc:Choice>
        </mc:AlternateContent>
        <mc:AlternateContent xmlns:mc="http://schemas.openxmlformats.org/markup-compatibility/2006">
          <mc:Choice Requires="x14">
            <control shapeId="424069" r:id="rId555" name="Option Button 6277">
              <controlPr defaultSize="0" autoFill="0" autoLine="0" autoPict="0">
                <anchor moveWithCells="1">
                  <from>
                    <xdr:col>2</xdr:col>
                    <xdr:colOff>47625</xdr:colOff>
                    <xdr:row>268</xdr:row>
                    <xdr:rowOff>0</xdr:rowOff>
                  </from>
                  <to>
                    <xdr:col>3</xdr:col>
                    <xdr:colOff>104775</xdr:colOff>
                    <xdr:row>269</xdr:row>
                    <xdr:rowOff>0</xdr:rowOff>
                  </to>
                </anchor>
              </controlPr>
            </control>
          </mc:Choice>
        </mc:AlternateContent>
        <mc:AlternateContent xmlns:mc="http://schemas.openxmlformats.org/markup-compatibility/2006">
          <mc:Choice Requires="x14">
            <control shapeId="424070" r:id="rId556" name="Option Button 6278">
              <controlPr defaultSize="0" autoFill="0" autoLine="0" autoPict="0">
                <anchor moveWithCells="1">
                  <from>
                    <xdr:col>2</xdr:col>
                    <xdr:colOff>47625</xdr:colOff>
                    <xdr:row>276</xdr:row>
                    <xdr:rowOff>9525</xdr:rowOff>
                  </from>
                  <to>
                    <xdr:col>3</xdr:col>
                    <xdr:colOff>104775</xdr:colOff>
                    <xdr:row>277</xdr:row>
                    <xdr:rowOff>0</xdr:rowOff>
                  </to>
                </anchor>
              </controlPr>
            </control>
          </mc:Choice>
        </mc:AlternateContent>
        <mc:AlternateContent xmlns:mc="http://schemas.openxmlformats.org/markup-compatibility/2006">
          <mc:Choice Requires="x14">
            <control shapeId="424071" r:id="rId557" name="Option Button 6279">
              <controlPr defaultSize="0" autoFill="0" autoLine="0" autoPict="0">
                <anchor moveWithCells="1">
                  <from>
                    <xdr:col>2</xdr:col>
                    <xdr:colOff>47625</xdr:colOff>
                    <xdr:row>276</xdr:row>
                    <xdr:rowOff>219075</xdr:rowOff>
                  </from>
                  <to>
                    <xdr:col>3</xdr:col>
                    <xdr:colOff>104775</xdr:colOff>
                    <xdr:row>277</xdr:row>
                    <xdr:rowOff>209550</xdr:rowOff>
                  </to>
                </anchor>
              </controlPr>
            </control>
          </mc:Choice>
        </mc:AlternateContent>
        <mc:AlternateContent xmlns:mc="http://schemas.openxmlformats.org/markup-compatibility/2006">
          <mc:Choice Requires="x14">
            <control shapeId="424072" r:id="rId558" name="Group Box 6280">
              <controlPr defaultSize="0" print="0" autoFill="0" autoPict="0">
                <anchor moveWithCells="1">
                  <from>
                    <xdr:col>2</xdr:col>
                    <xdr:colOff>0</xdr:colOff>
                    <xdr:row>274</xdr:row>
                    <xdr:rowOff>66675</xdr:rowOff>
                  </from>
                  <to>
                    <xdr:col>19</xdr:col>
                    <xdr:colOff>276225</xdr:colOff>
                    <xdr:row>278</xdr:row>
                    <xdr:rowOff>19050</xdr:rowOff>
                  </to>
                </anchor>
              </controlPr>
            </control>
          </mc:Choice>
        </mc:AlternateContent>
        <mc:AlternateContent xmlns:mc="http://schemas.openxmlformats.org/markup-compatibility/2006">
          <mc:Choice Requires="x14">
            <control shapeId="424073" r:id="rId559" name="Option Button 6281">
              <controlPr defaultSize="0" autoFill="0" autoLine="0" autoPict="0">
                <anchor moveWithCells="1">
                  <from>
                    <xdr:col>11</xdr:col>
                    <xdr:colOff>161925</xdr:colOff>
                    <xdr:row>283</xdr:row>
                    <xdr:rowOff>0</xdr:rowOff>
                  </from>
                  <to>
                    <xdr:col>12</xdr:col>
                    <xdr:colOff>180975</xdr:colOff>
                    <xdr:row>283</xdr:row>
                    <xdr:rowOff>219075</xdr:rowOff>
                  </to>
                </anchor>
              </controlPr>
            </control>
          </mc:Choice>
        </mc:AlternateContent>
        <mc:AlternateContent xmlns:mc="http://schemas.openxmlformats.org/markup-compatibility/2006">
          <mc:Choice Requires="x14">
            <control shapeId="424074" r:id="rId560" name="Option Button 6282">
              <controlPr defaultSize="0" autoFill="0" autoLine="0" autoPict="0">
                <anchor moveWithCells="1">
                  <from>
                    <xdr:col>2</xdr:col>
                    <xdr:colOff>47625</xdr:colOff>
                    <xdr:row>269</xdr:row>
                    <xdr:rowOff>0</xdr:rowOff>
                  </from>
                  <to>
                    <xdr:col>3</xdr:col>
                    <xdr:colOff>104775</xdr:colOff>
                    <xdr:row>270</xdr:row>
                    <xdr:rowOff>0</xdr:rowOff>
                  </to>
                </anchor>
              </controlPr>
            </control>
          </mc:Choice>
        </mc:AlternateContent>
        <mc:AlternateContent xmlns:mc="http://schemas.openxmlformats.org/markup-compatibility/2006">
          <mc:Choice Requires="x14">
            <control shapeId="424075" r:id="rId561" name="Option Button 6283">
              <controlPr defaultSize="0" autoFill="0" autoLine="0" autoPict="0">
                <anchor moveWithCells="1">
                  <from>
                    <xdr:col>2</xdr:col>
                    <xdr:colOff>47625</xdr:colOff>
                    <xdr:row>284</xdr:row>
                    <xdr:rowOff>209550</xdr:rowOff>
                  </from>
                  <to>
                    <xdr:col>3</xdr:col>
                    <xdr:colOff>104775</xdr:colOff>
                    <xdr:row>285</xdr:row>
                    <xdr:rowOff>200025</xdr:rowOff>
                  </to>
                </anchor>
              </controlPr>
            </control>
          </mc:Choice>
        </mc:AlternateContent>
        <mc:AlternateContent xmlns:mc="http://schemas.openxmlformats.org/markup-compatibility/2006">
          <mc:Choice Requires="x14">
            <control shapeId="424076" r:id="rId562" name="Option Button 6284">
              <controlPr defaultSize="0" autoFill="0" autoLine="0" autoPict="0">
                <anchor moveWithCells="1">
                  <from>
                    <xdr:col>6</xdr:col>
                    <xdr:colOff>447675</xdr:colOff>
                    <xdr:row>275</xdr:row>
                    <xdr:rowOff>0</xdr:rowOff>
                  </from>
                  <to>
                    <xdr:col>7</xdr:col>
                    <xdr:colOff>142875</xdr:colOff>
                    <xdr:row>276</xdr:row>
                    <xdr:rowOff>0</xdr:rowOff>
                  </to>
                </anchor>
              </controlPr>
            </control>
          </mc:Choice>
        </mc:AlternateContent>
        <mc:AlternateContent xmlns:mc="http://schemas.openxmlformats.org/markup-compatibility/2006">
          <mc:Choice Requires="x14">
            <control shapeId="424077" r:id="rId563" name="Option Button 6285">
              <controlPr defaultSize="0" autoFill="0" autoLine="0" autoPict="0">
                <anchor moveWithCells="1">
                  <from>
                    <xdr:col>2</xdr:col>
                    <xdr:colOff>57150</xdr:colOff>
                    <xdr:row>284</xdr:row>
                    <xdr:rowOff>0</xdr:rowOff>
                  </from>
                  <to>
                    <xdr:col>3</xdr:col>
                    <xdr:colOff>114300</xdr:colOff>
                    <xdr:row>284</xdr:row>
                    <xdr:rowOff>219075</xdr:rowOff>
                  </to>
                </anchor>
              </controlPr>
            </control>
          </mc:Choice>
        </mc:AlternateContent>
        <mc:AlternateContent xmlns:mc="http://schemas.openxmlformats.org/markup-compatibility/2006">
          <mc:Choice Requires="x14">
            <control shapeId="424078" r:id="rId564" name="Option Button 6286">
              <controlPr defaultSize="0" autoFill="0" autoLine="0" autoPict="0">
                <anchor moveWithCells="1">
                  <from>
                    <xdr:col>2</xdr:col>
                    <xdr:colOff>66675</xdr:colOff>
                    <xdr:row>499</xdr:row>
                    <xdr:rowOff>19050</xdr:rowOff>
                  </from>
                  <to>
                    <xdr:col>3</xdr:col>
                    <xdr:colOff>0</xdr:colOff>
                    <xdr:row>499</xdr:row>
                    <xdr:rowOff>209550</xdr:rowOff>
                  </to>
                </anchor>
              </controlPr>
            </control>
          </mc:Choice>
        </mc:AlternateContent>
        <mc:AlternateContent xmlns:mc="http://schemas.openxmlformats.org/markup-compatibility/2006">
          <mc:Choice Requires="x14">
            <control shapeId="424079" r:id="rId565" name="Option Button 6287">
              <controlPr defaultSize="0" autoFill="0" autoLine="0" autoPict="0">
                <anchor moveWithCells="1">
                  <from>
                    <xdr:col>6</xdr:col>
                    <xdr:colOff>76200</xdr:colOff>
                    <xdr:row>499</xdr:row>
                    <xdr:rowOff>38100</xdr:rowOff>
                  </from>
                  <to>
                    <xdr:col>6</xdr:col>
                    <xdr:colOff>257175</xdr:colOff>
                    <xdr:row>500</xdr:row>
                    <xdr:rowOff>0</xdr:rowOff>
                  </to>
                </anchor>
              </controlPr>
            </control>
          </mc:Choice>
        </mc:AlternateContent>
        <mc:AlternateContent xmlns:mc="http://schemas.openxmlformats.org/markup-compatibility/2006">
          <mc:Choice Requires="x14">
            <control shapeId="424080" r:id="rId566" name="Option Button 6288">
              <controlPr defaultSize="0" autoFill="0" autoLine="0" autoPict="0">
                <anchor moveWithCells="1">
                  <from>
                    <xdr:col>10</xdr:col>
                    <xdr:colOff>152400</xdr:colOff>
                    <xdr:row>499</xdr:row>
                    <xdr:rowOff>28575</xdr:rowOff>
                  </from>
                  <to>
                    <xdr:col>10</xdr:col>
                    <xdr:colOff>333375</xdr:colOff>
                    <xdr:row>499</xdr:row>
                    <xdr:rowOff>219075</xdr:rowOff>
                  </to>
                </anchor>
              </controlPr>
            </control>
          </mc:Choice>
        </mc:AlternateContent>
        <mc:AlternateContent xmlns:mc="http://schemas.openxmlformats.org/markup-compatibility/2006">
          <mc:Choice Requires="x14">
            <control shapeId="424082" r:id="rId567" name="Option Button 6290">
              <controlPr defaultSize="0" autoFill="0" autoLine="0" autoPict="0">
                <anchor moveWithCells="1">
                  <from>
                    <xdr:col>2</xdr:col>
                    <xdr:colOff>47625</xdr:colOff>
                    <xdr:row>77</xdr:row>
                    <xdr:rowOff>0</xdr:rowOff>
                  </from>
                  <to>
                    <xdr:col>3</xdr:col>
                    <xdr:colOff>104775</xdr:colOff>
                    <xdr:row>77</xdr:row>
                    <xdr:rowOff>219075</xdr:rowOff>
                  </to>
                </anchor>
              </controlPr>
            </control>
          </mc:Choice>
        </mc:AlternateContent>
        <mc:AlternateContent xmlns:mc="http://schemas.openxmlformats.org/markup-compatibility/2006">
          <mc:Choice Requires="x14">
            <control shapeId="424084" r:id="rId568" name="Check Box 6292">
              <controlPr defaultSize="0" autoFill="0" autoLine="0" autoPict="0">
                <anchor moveWithCells="1">
                  <from>
                    <xdr:col>17</xdr:col>
                    <xdr:colOff>28575</xdr:colOff>
                    <xdr:row>138</xdr:row>
                    <xdr:rowOff>9525</xdr:rowOff>
                  </from>
                  <to>
                    <xdr:col>18</xdr:col>
                    <xdr:colOff>161925</xdr:colOff>
                    <xdr:row>139</xdr:row>
                    <xdr:rowOff>0</xdr:rowOff>
                  </to>
                </anchor>
              </controlPr>
            </control>
          </mc:Choice>
        </mc:AlternateContent>
        <mc:AlternateContent xmlns:mc="http://schemas.openxmlformats.org/markup-compatibility/2006">
          <mc:Choice Requires="x14">
            <control shapeId="424085" r:id="rId569" name="Group Box 6293">
              <controlPr defaultSize="0" print="0" autoFill="0" autoPict="0">
                <anchor moveWithCells="1">
                  <from>
                    <xdr:col>10</xdr:col>
                    <xdr:colOff>533400</xdr:colOff>
                    <xdr:row>405</xdr:row>
                    <xdr:rowOff>0</xdr:rowOff>
                  </from>
                  <to>
                    <xdr:col>19</xdr:col>
                    <xdr:colOff>257175</xdr:colOff>
                    <xdr:row>407</xdr:row>
                    <xdr:rowOff>47625</xdr:rowOff>
                  </to>
                </anchor>
              </controlPr>
            </control>
          </mc:Choice>
        </mc:AlternateContent>
        <mc:AlternateContent xmlns:mc="http://schemas.openxmlformats.org/markup-compatibility/2006">
          <mc:Choice Requires="x14">
            <control shapeId="424086" r:id="rId570" name="Group Box 6294">
              <controlPr defaultSize="0" print="0" autoFill="0" autoPict="0">
                <anchor moveWithCells="1">
                  <from>
                    <xdr:col>3</xdr:col>
                    <xdr:colOff>66675</xdr:colOff>
                    <xdr:row>217</xdr:row>
                    <xdr:rowOff>190500</xdr:rowOff>
                  </from>
                  <to>
                    <xdr:col>18</xdr:col>
                    <xdr:colOff>114300</xdr:colOff>
                    <xdr:row>219</xdr:row>
                    <xdr:rowOff>19050</xdr:rowOff>
                  </to>
                </anchor>
              </controlPr>
            </control>
          </mc:Choice>
        </mc:AlternateContent>
        <mc:AlternateContent xmlns:mc="http://schemas.openxmlformats.org/markup-compatibility/2006">
          <mc:Choice Requires="x14">
            <control shapeId="424087" r:id="rId571" name="Group Box 6295">
              <controlPr defaultSize="0" print="0" autoFill="0" autoPict="0">
                <anchor moveWithCells="1">
                  <from>
                    <xdr:col>1</xdr:col>
                    <xdr:colOff>76200</xdr:colOff>
                    <xdr:row>84</xdr:row>
                    <xdr:rowOff>57150</xdr:rowOff>
                  </from>
                  <to>
                    <xdr:col>19</xdr:col>
                    <xdr:colOff>285750</xdr:colOff>
                    <xdr:row>139</xdr:row>
                    <xdr:rowOff>85725</xdr:rowOff>
                  </to>
                </anchor>
              </controlPr>
            </control>
          </mc:Choice>
        </mc:AlternateContent>
        <mc:AlternateContent xmlns:mc="http://schemas.openxmlformats.org/markup-compatibility/2006">
          <mc:Choice Requires="x14">
            <control shapeId="424089" r:id="rId572" name="Check Box 6297">
              <controlPr defaultSize="0" autoFill="0" autoLine="0" autoPict="0">
                <anchor moveWithCells="1">
                  <from>
                    <xdr:col>2</xdr:col>
                    <xdr:colOff>47625</xdr:colOff>
                    <xdr:row>529</xdr:row>
                    <xdr:rowOff>9525</xdr:rowOff>
                  </from>
                  <to>
                    <xdr:col>3</xdr:col>
                    <xdr:colOff>104775</xdr:colOff>
                    <xdr:row>530</xdr:row>
                    <xdr:rowOff>0</xdr:rowOff>
                  </to>
                </anchor>
              </controlPr>
            </control>
          </mc:Choice>
        </mc:AlternateContent>
        <mc:AlternateContent xmlns:mc="http://schemas.openxmlformats.org/markup-compatibility/2006">
          <mc:Choice Requires="x14">
            <control shapeId="424090" r:id="rId573" name="Check Box 6298">
              <controlPr defaultSize="0" autoFill="0" autoLine="0" autoPict="0">
                <anchor moveWithCells="1">
                  <from>
                    <xdr:col>2</xdr:col>
                    <xdr:colOff>38100</xdr:colOff>
                    <xdr:row>178</xdr:row>
                    <xdr:rowOff>0</xdr:rowOff>
                  </from>
                  <to>
                    <xdr:col>3</xdr:col>
                    <xdr:colOff>95250</xdr:colOff>
                    <xdr:row>178</xdr:row>
                    <xdr:rowOff>219075</xdr:rowOff>
                  </to>
                </anchor>
              </controlPr>
            </control>
          </mc:Choice>
        </mc:AlternateContent>
        <mc:AlternateContent xmlns:mc="http://schemas.openxmlformats.org/markup-compatibility/2006">
          <mc:Choice Requires="x14">
            <control shapeId="424097" r:id="rId574" name="Group Box 6305">
              <controlPr defaultSize="0" print="0" autoFill="0" autoPict="0">
                <anchor moveWithCells="1">
                  <from>
                    <xdr:col>3</xdr:col>
                    <xdr:colOff>0</xdr:colOff>
                    <xdr:row>209</xdr:row>
                    <xdr:rowOff>0</xdr:rowOff>
                  </from>
                  <to>
                    <xdr:col>12</xdr:col>
                    <xdr:colOff>495300</xdr:colOff>
                    <xdr:row>210</xdr:row>
                    <xdr:rowOff>0</xdr:rowOff>
                  </to>
                </anchor>
              </controlPr>
            </control>
          </mc:Choice>
        </mc:AlternateContent>
        <mc:AlternateContent xmlns:mc="http://schemas.openxmlformats.org/markup-compatibility/2006">
          <mc:Choice Requires="x14">
            <control shapeId="424098" r:id="rId575" name="Group Box 6306">
              <controlPr defaultSize="0" print="0" autoFill="0" autoPict="0">
                <anchor moveWithCells="1">
                  <from>
                    <xdr:col>3</xdr:col>
                    <xdr:colOff>0</xdr:colOff>
                    <xdr:row>211</xdr:row>
                    <xdr:rowOff>0</xdr:rowOff>
                  </from>
                  <to>
                    <xdr:col>10</xdr:col>
                    <xdr:colOff>1066800</xdr:colOff>
                    <xdr:row>212</xdr:row>
                    <xdr:rowOff>0</xdr:rowOff>
                  </to>
                </anchor>
              </controlPr>
            </control>
          </mc:Choice>
        </mc:AlternateContent>
        <mc:AlternateContent xmlns:mc="http://schemas.openxmlformats.org/markup-compatibility/2006">
          <mc:Choice Requires="x14">
            <control shapeId="424099" r:id="rId576" name="Group Box 6307">
              <controlPr defaultSize="0" print="0" autoFill="0" autoPict="0">
                <anchor moveWithCells="1">
                  <from>
                    <xdr:col>5</xdr:col>
                    <xdr:colOff>295275</xdr:colOff>
                    <xdr:row>212</xdr:row>
                    <xdr:rowOff>9525</xdr:rowOff>
                  </from>
                  <to>
                    <xdr:col>12</xdr:col>
                    <xdr:colOff>790575</xdr:colOff>
                    <xdr:row>213</xdr:row>
                    <xdr:rowOff>9525</xdr:rowOff>
                  </to>
                </anchor>
              </controlPr>
            </control>
          </mc:Choice>
        </mc:AlternateContent>
        <mc:AlternateContent xmlns:mc="http://schemas.openxmlformats.org/markup-compatibility/2006">
          <mc:Choice Requires="x14">
            <control shapeId="424100" r:id="rId577" name="Group Box 6308">
              <controlPr defaultSize="0" print="0" autoFill="0" autoPict="0">
                <anchor moveWithCells="1">
                  <from>
                    <xdr:col>3</xdr:col>
                    <xdr:colOff>0</xdr:colOff>
                    <xdr:row>207</xdr:row>
                    <xdr:rowOff>171450</xdr:rowOff>
                  </from>
                  <to>
                    <xdr:col>10</xdr:col>
                    <xdr:colOff>1066800</xdr:colOff>
                    <xdr:row>209</xdr:row>
                    <xdr:rowOff>0</xdr:rowOff>
                  </to>
                </anchor>
              </controlPr>
            </control>
          </mc:Choice>
        </mc:AlternateContent>
        <mc:AlternateContent xmlns:mc="http://schemas.openxmlformats.org/markup-compatibility/2006">
          <mc:Choice Requires="x14">
            <control shapeId="424101" r:id="rId578" name="Option Button 6309">
              <controlPr defaultSize="0" autoFill="0" autoLine="0" autoPict="0">
                <anchor moveWithCells="1">
                  <from>
                    <xdr:col>5</xdr:col>
                    <xdr:colOff>352425</xdr:colOff>
                    <xdr:row>208</xdr:row>
                    <xdr:rowOff>19050</xdr:rowOff>
                  </from>
                  <to>
                    <xdr:col>6</xdr:col>
                    <xdr:colOff>9525</xdr:colOff>
                    <xdr:row>208</xdr:row>
                    <xdr:rowOff>200025</xdr:rowOff>
                  </to>
                </anchor>
              </controlPr>
            </control>
          </mc:Choice>
        </mc:AlternateContent>
        <mc:AlternateContent xmlns:mc="http://schemas.openxmlformats.org/markup-compatibility/2006">
          <mc:Choice Requires="x14">
            <control shapeId="424102" r:id="rId579" name="Option Button 6310">
              <controlPr defaultSize="0" autoFill="0" autoLine="0" autoPict="0">
                <anchor moveWithCells="1">
                  <from>
                    <xdr:col>8</xdr:col>
                    <xdr:colOff>133350</xdr:colOff>
                    <xdr:row>207</xdr:row>
                    <xdr:rowOff>171450</xdr:rowOff>
                  </from>
                  <to>
                    <xdr:col>9</xdr:col>
                    <xdr:colOff>57150</xdr:colOff>
                    <xdr:row>208</xdr:row>
                    <xdr:rowOff>209550</xdr:rowOff>
                  </to>
                </anchor>
              </controlPr>
            </control>
          </mc:Choice>
        </mc:AlternateContent>
        <mc:AlternateContent xmlns:mc="http://schemas.openxmlformats.org/markup-compatibility/2006">
          <mc:Choice Requires="x14">
            <control shapeId="424103" r:id="rId580" name="Option Button 6311">
              <controlPr defaultSize="0" autoFill="0" autoLine="0" autoPict="0">
                <anchor moveWithCells="1">
                  <from>
                    <xdr:col>5</xdr:col>
                    <xdr:colOff>342900</xdr:colOff>
                    <xdr:row>209</xdr:row>
                    <xdr:rowOff>47625</xdr:rowOff>
                  </from>
                  <to>
                    <xdr:col>6</xdr:col>
                    <xdr:colOff>9525</xdr:colOff>
                    <xdr:row>209</xdr:row>
                    <xdr:rowOff>219075</xdr:rowOff>
                  </to>
                </anchor>
              </controlPr>
            </control>
          </mc:Choice>
        </mc:AlternateContent>
        <mc:AlternateContent xmlns:mc="http://schemas.openxmlformats.org/markup-compatibility/2006">
          <mc:Choice Requires="x14">
            <control shapeId="424104" r:id="rId581" name="Option Button 6312">
              <controlPr defaultSize="0" autoFill="0" autoLine="0" autoPict="0">
                <anchor moveWithCells="1">
                  <from>
                    <xdr:col>8</xdr:col>
                    <xdr:colOff>171450</xdr:colOff>
                    <xdr:row>209</xdr:row>
                    <xdr:rowOff>47625</xdr:rowOff>
                  </from>
                  <to>
                    <xdr:col>9</xdr:col>
                    <xdr:colOff>66675</xdr:colOff>
                    <xdr:row>209</xdr:row>
                    <xdr:rowOff>219075</xdr:rowOff>
                  </to>
                </anchor>
              </controlPr>
            </control>
          </mc:Choice>
        </mc:AlternateContent>
        <mc:AlternateContent xmlns:mc="http://schemas.openxmlformats.org/markup-compatibility/2006">
          <mc:Choice Requires="x14">
            <control shapeId="424105" r:id="rId582" name="Option Button 6313">
              <controlPr defaultSize="0" autoFill="0" autoLine="0" autoPict="0">
                <anchor moveWithCells="1">
                  <from>
                    <xdr:col>3</xdr:col>
                    <xdr:colOff>942975</xdr:colOff>
                    <xdr:row>211</xdr:row>
                    <xdr:rowOff>19050</xdr:rowOff>
                  </from>
                  <to>
                    <xdr:col>4</xdr:col>
                    <xdr:colOff>38100</xdr:colOff>
                    <xdr:row>211</xdr:row>
                    <xdr:rowOff>180975</xdr:rowOff>
                  </to>
                </anchor>
              </controlPr>
            </control>
          </mc:Choice>
        </mc:AlternateContent>
        <mc:AlternateContent xmlns:mc="http://schemas.openxmlformats.org/markup-compatibility/2006">
          <mc:Choice Requires="x14">
            <control shapeId="424106" r:id="rId583" name="Option Button 6314">
              <controlPr defaultSize="0" autoFill="0" autoLine="0" autoPict="0">
                <anchor moveWithCells="1">
                  <from>
                    <xdr:col>5</xdr:col>
                    <xdr:colOff>352425</xdr:colOff>
                    <xdr:row>211</xdr:row>
                    <xdr:rowOff>0</xdr:rowOff>
                  </from>
                  <to>
                    <xdr:col>5</xdr:col>
                    <xdr:colOff>533400</xdr:colOff>
                    <xdr:row>211</xdr:row>
                    <xdr:rowOff>200025</xdr:rowOff>
                  </to>
                </anchor>
              </controlPr>
            </control>
          </mc:Choice>
        </mc:AlternateContent>
        <mc:AlternateContent xmlns:mc="http://schemas.openxmlformats.org/markup-compatibility/2006">
          <mc:Choice Requires="x14">
            <control shapeId="424107" r:id="rId584" name="Option Button 6315">
              <controlPr defaultSize="0" autoFill="0" autoLine="0" autoPict="0">
                <anchor moveWithCells="1">
                  <from>
                    <xdr:col>8</xdr:col>
                    <xdr:colOff>171450</xdr:colOff>
                    <xdr:row>212</xdr:row>
                    <xdr:rowOff>28575</xdr:rowOff>
                  </from>
                  <to>
                    <xdr:col>9</xdr:col>
                    <xdr:colOff>66675</xdr:colOff>
                    <xdr:row>212</xdr:row>
                    <xdr:rowOff>200025</xdr:rowOff>
                  </to>
                </anchor>
              </controlPr>
            </control>
          </mc:Choice>
        </mc:AlternateContent>
        <mc:AlternateContent xmlns:mc="http://schemas.openxmlformats.org/markup-compatibility/2006">
          <mc:Choice Requires="x14">
            <control shapeId="424108" r:id="rId585" name="Option Button 6316">
              <controlPr defaultSize="0" autoFill="0" autoLine="0" autoPict="0">
                <anchor moveWithCells="1">
                  <from>
                    <xdr:col>5</xdr:col>
                    <xdr:colOff>342900</xdr:colOff>
                    <xdr:row>212</xdr:row>
                    <xdr:rowOff>38100</xdr:rowOff>
                  </from>
                  <to>
                    <xdr:col>6</xdr:col>
                    <xdr:colOff>9525</xdr:colOff>
                    <xdr:row>212</xdr:row>
                    <xdr:rowOff>209550</xdr:rowOff>
                  </to>
                </anchor>
              </controlPr>
            </control>
          </mc:Choice>
        </mc:AlternateContent>
        <mc:AlternateContent xmlns:mc="http://schemas.openxmlformats.org/markup-compatibility/2006">
          <mc:Choice Requires="x14">
            <control shapeId="424109" r:id="rId586" name="Option Button 6317">
              <controlPr defaultSize="0" autoFill="0" autoLine="0" autoPict="0">
                <anchor moveWithCells="1">
                  <from>
                    <xdr:col>8</xdr:col>
                    <xdr:colOff>171450</xdr:colOff>
                    <xdr:row>211</xdr:row>
                    <xdr:rowOff>19050</xdr:rowOff>
                  </from>
                  <to>
                    <xdr:col>9</xdr:col>
                    <xdr:colOff>66675</xdr:colOff>
                    <xdr:row>211</xdr:row>
                    <xdr:rowOff>209550</xdr:rowOff>
                  </to>
                </anchor>
              </controlPr>
            </control>
          </mc:Choice>
        </mc:AlternateContent>
        <mc:AlternateContent xmlns:mc="http://schemas.openxmlformats.org/markup-compatibility/2006">
          <mc:Choice Requires="x14">
            <control shapeId="424111" r:id="rId587" name="Check Box 6319">
              <controlPr defaultSize="0" autoFill="0" autoLine="0" autoPict="0">
                <anchor moveWithCells="1">
                  <from>
                    <xdr:col>12</xdr:col>
                    <xdr:colOff>285750</xdr:colOff>
                    <xdr:row>233</xdr:row>
                    <xdr:rowOff>180975</xdr:rowOff>
                  </from>
                  <to>
                    <xdr:col>12</xdr:col>
                    <xdr:colOff>485775</xdr:colOff>
                    <xdr:row>234</xdr:row>
                    <xdr:rowOff>161925</xdr:rowOff>
                  </to>
                </anchor>
              </controlPr>
            </control>
          </mc:Choice>
        </mc:AlternateContent>
        <mc:AlternateContent xmlns:mc="http://schemas.openxmlformats.org/markup-compatibility/2006">
          <mc:Choice Requires="x14">
            <control shapeId="424112" r:id="rId588" name="Option Button 6320">
              <controlPr defaultSize="0" autoFill="0" autoLine="0" autoPict="0">
                <anchor moveWithCells="1">
                  <from>
                    <xdr:col>2</xdr:col>
                    <xdr:colOff>47625</xdr:colOff>
                    <xdr:row>261</xdr:row>
                    <xdr:rowOff>28575</xdr:rowOff>
                  </from>
                  <to>
                    <xdr:col>3</xdr:col>
                    <xdr:colOff>9525</xdr:colOff>
                    <xdr:row>262</xdr:row>
                    <xdr:rowOff>0</xdr:rowOff>
                  </to>
                </anchor>
              </controlPr>
            </control>
          </mc:Choice>
        </mc:AlternateContent>
        <mc:AlternateContent xmlns:mc="http://schemas.openxmlformats.org/markup-compatibility/2006">
          <mc:Choice Requires="x14">
            <control shapeId="424116" r:id="rId589" name="Option Button 6324">
              <controlPr defaultSize="0" autoFill="0" autoLine="0" autoPict="0">
                <anchor moveWithCells="1">
                  <from>
                    <xdr:col>2</xdr:col>
                    <xdr:colOff>95250</xdr:colOff>
                    <xdr:row>291</xdr:row>
                    <xdr:rowOff>19050</xdr:rowOff>
                  </from>
                  <to>
                    <xdr:col>3</xdr:col>
                    <xdr:colOff>76200</xdr:colOff>
                    <xdr:row>291</xdr:row>
                    <xdr:rowOff>190500</xdr:rowOff>
                  </to>
                </anchor>
              </controlPr>
            </control>
          </mc:Choice>
        </mc:AlternateContent>
        <mc:AlternateContent xmlns:mc="http://schemas.openxmlformats.org/markup-compatibility/2006">
          <mc:Choice Requires="x14">
            <control shapeId="424117" r:id="rId590" name="Option Button 6325">
              <controlPr defaultSize="0" autoFill="0" autoLine="0" autoPict="0">
                <anchor moveWithCells="1">
                  <from>
                    <xdr:col>2</xdr:col>
                    <xdr:colOff>95250</xdr:colOff>
                    <xdr:row>292</xdr:row>
                    <xdr:rowOff>28575</xdr:rowOff>
                  </from>
                  <to>
                    <xdr:col>3</xdr:col>
                    <xdr:colOff>76200</xdr:colOff>
                    <xdr:row>292</xdr:row>
                    <xdr:rowOff>200025</xdr:rowOff>
                  </to>
                </anchor>
              </controlPr>
            </control>
          </mc:Choice>
        </mc:AlternateContent>
        <mc:AlternateContent xmlns:mc="http://schemas.openxmlformats.org/markup-compatibility/2006">
          <mc:Choice Requires="x14">
            <control shapeId="424118" r:id="rId591" name="Option Button 6326">
              <controlPr defaultSize="0" autoFill="0" autoLine="0" autoPict="0">
                <anchor moveWithCells="1">
                  <from>
                    <xdr:col>6</xdr:col>
                    <xdr:colOff>95250</xdr:colOff>
                    <xdr:row>292</xdr:row>
                    <xdr:rowOff>28575</xdr:rowOff>
                  </from>
                  <to>
                    <xdr:col>6</xdr:col>
                    <xdr:colOff>314325</xdr:colOff>
                    <xdr:row>292</xdr:row>
                    <xdr:rowOff>200025</xdr:rowOff>
                  </to>
                </anchor>
              </controlPr>
            </control>
          </mc:Choice>
        </mc:AlternateContent>
        <mc:AlternateContent xmlns:mc="http://schemas.openxmlformats.org/markup-compatibility/2006">
          <mc:Choice Requires="x14">
            <control shapeId="424119" r:id="rId592" name="Option Button 6327">
              <controlPr defaultSize="0" autoFill="0" autoLine="0" autoPict="0">
                <anchor moveWithCells="1">
                  <from>
                    <xdr:col>2</xdr:col>
                    <xdr:colOff>95250</xdr:colOff>
                    <xdr:row>296</xdr:row>
                    <xdr:rowOff>28575</xdr:rowOff>
                  </from>
                  <to>
                    <xdr:col>3</xdr:col>
                    <xdr:colOff>76200</xdr:colOff>
                    <xdr:row>296</xdr:row>
                    <xdr:rowOff>209550</xdr:rowOff>
                  </to>
                </anchor>
              </controlPr>
            </control>
          </mc:Choice>
        </mc:AlternateContent>
        <mc:AlternateContent xmlns:mc="http://schemas.openxmlformats.org/markup-compatibility/2006">
          <mc:Choice Requires="x14">
            <control shapeId="424120" r:id="rId593" name="Group Box 6328">
              <controlPr defaultSize="0" print="0" autoFill="0" autoPict="0">
                <anchor moveWithCells="1">
                  <from>
                    <xdr:col>1</xdr:col>
                    <xdr:colOff>76200</xdr:colOff>
                    <xdr:row>290</xdr:row>
                    <xdr:rowOff>76200</xdr:rowOff>
                  </from>
                  <to>
                    <xdr:col>19</xdr:col>
                    <xdr:colOff>276225</xdr:colOff>
                    <xdr:row>301</xdr:row>
                    <xdr:rowOff>9525</xdr:rowOff>
                  </to>
                </anchor>
              </controlPr>
            </control>
          </mc:Choice>
        </mc:AlternateContent>
        <mc:AlternateContent xmlns:mc="http://schemas.openxmlformats.org/markup-compatibility/2006">
          <mc:Choice Requires="x14">
            <control shapeId="424121" r:id="rId594" name="Option Button 6329">
              <controlPr defaultSize="0" autoFill="0" autoLine="0" autoPict="0">
                <anchor moveWithCells="1">
                  <from>
                    <xdr:col>2</xdr:col>
                    <xdr:colOff>104775</xdr:colOff>
                    <xdr:row>299</xdr:row>
                    <xdr:rowOff>19050</xdr:rowOff>
                  </from>
                  <to>
                    <xdr:col>3</xdr:col>
                    <xdr:colOff>76200</xdr:colOff>
                    <xdr:row>299</xdr:row>
                    <xdr:rowOff>209550</xdr:rowOff>
                  </to>
                </anchor>
              </controlPr>
            </control>
          </mc:Choice>
        </mc:AlternateContent>
        <mc:AlternateContent xmlns:mc="http://schemas.openxmlformats.org/markup-compatibility/2006">
          <mc:Choice Requires="x14">
            <control shapeId="424122" r:id="rId595" name="Option Button 6330">
              <controlPr defaultSize="0" autoFill="0" autoLine="0" autoPict="0">
                <anchor moveWithCells="1">
                  <from>
                    <xdr:col>2</xdr:col>
                    <xdr:colOff>95250</xdr:colOff>
                    <xdr:row>293</xdr:row>
                    <xdr:rowOff>38100</xdr:rowOff>
                  </from>
                  <to>
                    <xdr:col>3</xdr:col>
                    <xdr:colOff>76200</xdr:colOff>
                    <xdr:row>293</xdr:row>
                    <xdr:rowOff>209550</xdr:rowOff>
                  </to>
                </anchor>
              </controlPr>
            </control>
          </mc:Choice>
        </mc:AlternateContent>
        <mc:AlternateContent xmlns:mc="http://schemas.openxmlformats.org/markup-compatibility/2006">
          <mc:Choice Requires="x14">
            <control shapeId="424123" r:id="rId596" name="Option Button 6331">
              <controlPr defaultSize="0" autoFill="0" autoLine="0" autoPict="0">
                <anchor moveWithCells="1">
                  <from>
                    <xdr:col>2</xdr:col>
                    <xdr:colOff>95250</xdr:colOff>
                    <xdr:row>294</xdr:row>
                    <xdr:rowOff>38100</xdr:rowOff>
                  </from>
                  <to>
                    <xdr:col>3</xdr:col>
                    <xdr:colOff>76200</xdr:colOff>
                    <xdr:row>294</xdr:row>
                    <xdr:rowOff>209550</xdr:rowOff>
                  </to>
                </anchor>
              </controlPr>
            </control>
          </mc:Choice>
        </mc:AlternateContent>
        <mc:AlternateContent xmlns:mc="http://schemas.openxmlformats.org/markup-compatibility/2006">
          <mc:Choice Requires="x14">
            <control shapeId="424124" r:id="rId597" name="Option Button 6332">
              <controlPr defaultSize="0" autoFill="0" autoLine="0" autoPict="0">
                <anchor moveWithCells="1">
                  <from>
                    <xdr:col>8</xdr:col>
                    <xdr:colOff>95250</xdr:colOff>
                    <xdr:row>293</xdr:row>
                    <xdr:rowOff>38100</xdr:rowOff>
                  </from>
                  <to>
                    <xdr:col>9</xdr:col>
                    <xdr:colOff>47625</xdr:colOff>
                    <xdr:row>293</xdr:row>
                    <xdr:rowOff>209550</xdr:rowOff>
                  </to>
                </anchor>
              </controlPr>
            </control>
          </mc:Choice>
        </mc:AlternateContent>
        <mc:AlternateContent xmlns:mc="http://schemas.openxmlformats.org/markup-compatibility/2006">
          <mc:Choice Requires="x14">
            <control shapeId="424125" r:id="rId598" name="Option Button 6333">
              <controlPr defaultSize="0" autoFill="0" autoLine="0" autoPict="0">
                <anchor moveWithCells="1">
                  <from>
                    <xdr:col>8</xdr:col>
                    <xdr:colOff>95250</xdr:colOff>
                    <xdr:row>294</xdr:row>
                    <xdr:rowOff>57150</xdr:rowOff>
                  </from>
                  <to>
                    <xdr:col>9</xdr:col>
                    <xdr:colOff>38100</xdr:colOff>
                    <xdr:row>294</xdr:row>
                    <xdr:rowOff>219075</xdr:rowOff>
                  </to>
                </anchor>
              </controlPr>
            </control>
          </mc:Choice>
        </mc:AlternateContent>
        <mc:AlternateContent xmlns:mc="http://schemas.openxmlformats.org/markup-compatibility/2006">
          <mc:Choice Requires="x14">
            <control shapeId="424126" r:id="rId599" name="Option Button 6334">
              <controlPr defaultSize="0" autoFill="0" autoLine="0" autoPict="0">
                <anchor moveWithCells="1">
                  <from>
                    <xdr:col>8</xdr:col>
                    <xdr:colOff>95250</xdr:colOff>
                    <xdr:row>296</xdr:row>
                    <xdr:rowOff>28575</xdr:rowOff>
                  </from>
                  <to>
                    <xdr:col>9</xdr:col>
                    <xdr:colOff>28575</xdr:colOff>
                    <xdr:row>296</xdr:row>
                    <xdr:rowOff>209550</xdr:rowOff>
                  </to>
                </anchor>
              </controlPr>
            </control>
          </mc:Choice>
        </mc:AlternateContent>
        <mc:AlternateContent xmlns:mc="http://schemas.openxmlformats.org/markup-compatibility/2006">
          <mc:Choice Requires="x14">
            <control shapeId="424127" r:id="rId600" name="Option Button 6335">
              <controlPr defaultSize="0" autoFill="0" autoLine="0" autoPict="0">
                <anchor moveWithCells="1">
                  <from>
                    <xdr:col>8</xdr:col>
                    <xdr:colOff>104775</xdr:colOff>
                    <xdr:row>299</xdr:row>
                    <xdr:rowOff>38100</xdr:rowOff>
                  </from>
                  <to>
                    <xdr:col>9</xdr:col>
                    <xdr:colOff>57150</xdr:colOff>
                    <xdr:row>299</xdr:row>
                    <xdr:rowOff>219075</xdr:rowOff>
                  </to>
                </anchor>
              </controlPr>
            </control>
          </mc:Choice>
        </mc:AlternateContent>
        <mc:AlternateContent xmlns:mc="http://schemas.openxmlformats.org/markup-compatibility/2006">
          <mc:Choice Requires="x14">
            <control shapeId="424128" r:id="rId601" name="Option Button 6336">
              <controlPr defaultSize="0" autoFill="0" autoLine="0" autoPict="0">
                <anchor moveWithCells="1">
                  <from>
                    <xdr:col>10</xdr:col>
                    <xdr:colOff>523875</xdr:colOff>
                    <xdr:row>316</xdr:row>
                    <xdr:rowOff>28575</xdr:rowOff>
                  </from>
                  <to>
                    <xdr:col>10</xdr:col>
                    <xdr:colOff>742950</xdr:colOff>
                    <xdr:row>316</xdr:row>
                    <xdr:rowOff>200025</xdr:rowOff>
                  </to>
                </anchor>
              </controlPr>
            </control>
          </mc:Choice>
        </mc:AlternateContent>
        <mc:AlternateContent xmlns:mc="http://schemas.openxmlformats.org/markup-compatibility/2006">
          <mc:Choice Requires="x14">
            <control shapeId="424129" r:id="rId602" name="Group Box 6337">
              <controlPr defaultSize="0" print="0" autoFill="0" autoPict="0">
                <anchor moveWithCells="1">
                  <from>
                    <xdr:col>2</xdr:col>
                    <xdr:colOff>9525</xdr:colOff>
                    <xdr:row>318</xdr:row>
                    <xdr:rowOff>0</xdr:rowOff>
                  </from>
                  <to>
                    <xdr:col>19</xdr:col>
                    <xdr:colOff>266700</xdr:colOff>
                    <xdr:row>319</xdr:row>
                    <xdr:rowOff>0</xdr:rowOff>
                  </to>
                </anchor>
              </controlPr>
            </control>
          </mc:Choice>
        </mc:AlternateContent>
        <mc:AlternateContent xmlns:mc="http://schemas.openxmlformats.org/markup-compatibility/2006">
          <mc:Choice Requires="x14">
            <control shapeId="424130" r:id="rId603" name="Option Button 6338">
              <controlPr defaultSize="0" autoFill="0" autoLine="0" autoPict="0">
                <anchor moveWithCells="1">
                  <from>
                    <xdr:col>2</xdr:col>
                    <xdr:colOff>47625</xdr:colOff>
                    <xdr:row>318</xdr:row>
                    <xdr:rowOff>38100</xdr:rowOff>
                  </from>
                  <to>
                    <xdr:col>3</xdr:col>
                    <xdr:colOff>19050</xdr:colOff>
                    <xdr:row>318</xdr:row>
                    <xdr:rowOff>209550</xdr:rowOff>
                  </to>
                </anchor>
              </controlPr>
            </control>
          </mc:Choice>
        </mc:AlternateContent>
        <mc:AlternateContent xmlns:mc="http://schemas.openxmlformats.org/markup-compatibility/2006">
          <mc:Choice Requires="x14">
            <control shapeId="424131" r:id="rId604" name="Option Button 6339">
              <controlPr defaultSize="0" autoFill="0" autoLine="0" autoPict="0">
                <anchor moveWithCells="1">
                  <from>
                    <xdr:col>8</xdr:col>
                    <xdr:colOff>47625</xdr:colOff>
                    <xdr:row>318</xdr:row>
                    <xdr:rowOff>28575</xdr:rowOff>
                  </from>
                  <to>
                    <xdr:col>8</xdr:col>
                    <xdr:colOff>266700</xdr:colOff>
                    <xdr:row>318</xdr:row>
                    <xdr:rowOff>200025</xdr:rowOff>
                  </to>
                </anchor>
              </controlPr>
            </control>
          </mc:Choice>
        </mc:AlternateContent>
        <mc:AlternateContent xmlns:mc="http://schemas.openxmlformats.org/markup-compatibility/2006">
          <mc:Choice Requires="x14">
            <control shapeId="424132" r:id="rId605" name="Option Button 6340">
              <controlPr defaultSize="0" autoFill="0" autoLine="0" autoPict="0">
                <anchor moveWithCells="1">
                  <from>
                    <xdr:col>13</xdr:col>
                    <xdr:colOff>47625</xdr:colOff>
                    <xdr:row>318</xdr:row>
                    <xdr:rowOff>28575</xdr:rowOff>
                  </from>
                  <to>
                    <xdr:col>13</xdr:col>
                    <xdr:colOff>266700</xdr:colOff>
                    <xdr:row>318</xdr:row>
                    <xdr:rowOff>200025</xdr:rowOff>
                  </to>
                </anchor>
              </controlPr>
            </control>
          </mc:Choice>
        </mc:AlternateContent>
        <mc:AlternateContent xmlns:mc="http://schemas.openxmlformats.org/markup-compatibility/2006">
          <mc:Choice Requires="x14">
            <control shapeId="424139" r:id="rId606" name="Check Box 6347">
              <controlPr defaultSize="0" autoFill="0" autoLine="0" autoPict="0">
                <anchor moveWithCells="1">
                  <from>
                    <xdr:col>12</xdr:col>
                    <xdr:colOff>104775</xdr:colOff>
                    <xdr:row>559</xdr:row>
                    <xdr:rowOff>9525</xdr:rowOff>
                  </from>
                  <to>
                    <xdr:col>12</xdr:col>
                    <xdr:colOff>342900</xdr:colOff>
                    <xdr:row>559</xdr:row>
                    <xdr:rowOff>228600</xdr:rowOff>
                  </to>
                </anchor>
              </controlPr>
            </control>
          </mc:Choice>
        </mc:AlternateContent>
        <mc:AlternateContent xmlns:mc="http://schemas.openxmlformats.org/markup-compatibility/2006">
          <mc:Choice Requires="x14">
            <control shapeId="424140" r:id="rId607" name="Check Box 6348">
              <controlPr defaultSize="0" autoFill="0" autoLine="0" autoPict="0">
                <anchor moveWithCells="1">
                  <from>
                    <xdr:col>12</xdr:col>
                    <xdr:colOff>333375</xdr:colOff>
                    <xdr:row>509</xdr:row>
                    <xdr:rowOff>209550</xdr:rowOff>
                  </from>
                  <to>
                    <xdr:col>14</xdr:col>
                    <xdr:colOff>76200</xdr:colOff>
                    <xdr:row>511</xdr:row>
                    <xdr:rowOff>0</xdr:rowOff>
                  </to>
                </anchor>
              </controlPr>
            </control>
          </mc:Choice>
        </mc:AlternateContent>
        <mc:AlternateContent xmlns:mc="http://schemas.openxmlformats.org/markup-compatibility/2006">
          <mc:Choice Requires="x14">
            <control shapeId="424144" r:id="rId608" name="Check Box 6352">
              <controlPr defaultSize="0" autoFill="0" autoLine="0" autoPict="0">
                <anchor moveWithCells="1">
                  <from>
                    <xdr:col>2</xdr:col>
                    <xdr:colOff>47625</xdr:colOff>
                    <xdr:row>533</xdr:row>
                    <xdr:rowOff>9525</xdr:rowOff>
                  </from>
                  <to>
                    <xdr:col>3</xdr:col>
                    <xdr:colOff>76200</xdr:colOff>
                    <xdr:row>534</xdr:row>
                    <xdr:rowOff>0</xdr:rowOff>
                  </to>
                </anchor>
              </controlPr>
            </control>
          </mc:Choice>
        </mc:AlternateContent>
        <mc:AlternateContent xmlns:mc="http://schemas.openxmlformats.org/markup-compatibility/2006">
          <mc:Choice Requires="x14">
            <control shapeId="424145" r:id="rId609" name="Check Box 6353">
              <controlPr defaultSize="0" autoFill="0" autoLine="0" autoPict="0">
                <anchor moveWithCells="1">
                  <from>
                    <xdr:col>2</xdr:col>
                    <xdr:colOff>47625</xdr:colOff>
                    <xdr:row>532</xdr:row>
                    <xdr:rowOff>9525</xdr:rowOff>
                  </from>
                  <to>
                    <xdr:col>3</xdr:col>
                    <xdr:colOff>76200</xdr:colOff>
                    <xdr:row>533</xdr:row>
                    <xdr:rowOff>0</xdr:rowOff>
                  </to>
                </anchor>
              </controlPr>
            </control>
          </mc:Choice>
        </mc:AlternateContent>
        <mc:AlternateContent xmlns:mc="http://schemas.openxmlformats.org/markup-compatibility/2006">
          <mc:Choice Requires="x14">
            <control shapeId="424146" r:id="rId610" name="Check Box 6354">
              <controlPr defaultSize="0" autoFill="0" autoLine="0" autoPict="0">
                <anchor moveWithCells="1">
                  <from>
                    <xdr:col>2</xdr:col>
                    <xdr:colOff>47625</xdr:colOff>
                    <xdr:row>533</xdr:row>
                    <xdr:rowOff>9525</xdr:rowOff>
                  </from>
                  <to>
                    <xdr:col>3</xdr:col>
                    <xdr:colOff>76200</xdr:colOff>
                    <xdr:row>534</xdr:row>
                    <xdr:rowOff>0</xdr:rowOff>
                  </to>
                </anchor>
              </controlPr>
            </control>
          </mc:Choice>
        </mc:AlternateContent>
        <mc:AlternateContent xmlns:mc="http://schemas.openxmlformats.org/markup-compatibility/2006">
          <mc:Choice Requires="x14">
            <control shapeId="424147" r:id="rId611" name="Check Box 6355">
              <controlPr defaultSize="0" autoFill="0" autoLine="0" autoPict="0">
                <anchor moveWithCells="1">
                  <from>
                    <xdr:col>11</xdr:col>
                    <xdr:colOff>200025</xdr:colOff>
                    <xdr:row>533</xdr:row>
                    <xdr:rowOff>0</xdr:rowOff>
                  </from>
                  <to>
                    <xdr:col>13</xdr:col>
                    <xdr:colOff>57150</xdr:colOff>
                    <xdr:row>534</xdr:row>
                    <xdr:rowOff>0</xdr:rowOff>
                  </to>
                </anchor>
              </controlPr>
            </control>
          </mc:Choice>
        </mc:AlternateContent>
        <mc:AlternateContent xmlns:mc="http://schemas.openxmlformats.org/markup-compatibility/2006">
          <mc:Choice Requires="x14">
            <control shapeId="424148" r:id="rId612" name="Check Box 6356">
              <controlPr defaultSize="0" autoFill="0" autoLine="0" autoPict="0">
                <anchor moveWithCells="1">
                  <from>
                    <xdr:col>2</xdr:col>
                    <xdr:colOff>47625</xdr:colOff>
                    <xdr:row>532</xdr:row>
                    <xdr:rowOff>9525</xdr:rowOff>
                  </from>
                  <to>
                    <xdr:col>3</xdr:col>
                    <xdr:colOff>76200</xdr:colOff>
                    <xdr:row>533</xdr:row>
                    <xdr:rowOff>0</xdr:rowOff>
                  </to>
                </anchor>
              </controlPr>
            </control>
          </mc:Choice>
        </mc:AlternateContent>
        <mc:AlternateContent xmlns:mc="http://schemas.openxmlformats.org/markup-compatibility/2006">
          <mc:Choice Requires="x14">
            <control shapeId="424149" r:id="rId613" name="Option Button 6357">
              <controlPr defaultSize="0" autoFill="0" autoLine="0" autoPict="0">
                <anchor moveWithCells="1">
                  <from>
                    <xdr:col>5</xdr:col>
                    <xdr:colOff>114300</xdr:colOff>
                    <xdr:row>532</xdr:row>
                    <xdr:rowOff>219075</xdr:rowOff>
                  </from>
                  <to>
                    <xdr:col>5</xdr:col>
                    <xdr:colOff>352425</xdr:colOff>
                    <xdr:row>533</xdr:row>
                    <xdr:rowOff>190500</xdr:rowOff>
                  </to>
                </anchor>
              </controlPr>
            </control>
          </mc:Choice>
        </mc:AlternateContent>
        <mc:AlternateContent xmlns:mc="http://schemas.openxmlformats.org/markup-compatibility/2006">
          <mc:Choice Requires="x14">
            <control shapeId="424150" r:id="rId614" name="Option Button 6358">
              <controlPr defaultSize="0" autoFill="0" autoLine="0" autoPict="0">
                <anchor moveWithCells="1">
                  <from>
                    <xdr:col>6</xdr:col>
                    <xdr:colOff>523875</xdr:colOff>
                    <xdr:row>533</xdr:row>
                    <xdr:rowOff>0</xdr:rowOff>
                  </from>
                  <to>
                    <xdr:col>7</xdr:col>
                    <xdr:colOff>161925</xdr:colOff>
                    <xdr:row>533</xdr:row>
                    <xdr:rowOff>200025</xdr:rowOff>
                  </to>
                </anchor>
              </controlPr>
            </control>
          </mc:Choice>
        </mc:AlternateContent>
        <mc:AlternateContent xmlns:mc="http://schemas.openxmlformats.org/markup-compatibility/2006">
          <mc:Choice Requires="x14">
            <control shapeId="424151" r:id="rId615" name="Option Button 6359">
              <controlPr defaultSize="0" autoFill="0" autoLine="0" autoPict="0">
                <anchor moveWithCells="1">
                  <from>
                    <xdr:col>9</xdr:col>
                    <xdr:colOff>371475</xdr:colOff>
                    <xdr:row>533</xdr:row>
                    <xdr:rowOff>9525</xdr:rowOff>
                  </from>
                  <to>
                    <xdr:col>10</xdr:col>
                    <xdr:colOff>219075</xdr:colOff>
                    <xdr:row>533</xdr:row>
                    <xdr:rowOff>209550</xdr:rowOff>
                  </to>
                </anchor>
              </controlPr>
            </control>
          </mc:Choice>
        </mc:AlternateContent>
        <mc:AlternateContent xmlns:mc="http://schemas.openxmlformats.org/markup-compatibility/2006">
          <mc:Choice Requires="x14">
            <control shapeId="424152" r:id="rId616" name="Group Box 6360">
              <controlPr defaultSize="0" autoFill="0" autoPict="0">
                <anchor moveWithCells="1">
                  <from>
                    <xdr:col>2</xdr:col>
                    <xdr:colOff>0</xdr:colOff>
                    <xdr:row>532</xdr:row>
                    <xdr:rowOff>219075</xdr:rowOff>
                  </from>
                  <to>
                    <xdr:col>19</xdr:col>
                    <xdr:colOff>285750</xdr:colOff>
                    <xdr:row>534</xdr:row>
                    <xdr:rowOff>0</xdr:rowOff>
                  </to>
                </anchor>
              </controlPr>
            </control>
          </mc:Choice>
        </mc:AlternateContent>
        <mc:AlternateContent xmlns:mc="http://schemas.openxmlformats.org/markup-compatibility/2006">
          <mc:Choice Requires="x14">
            <control shapeId="424153" r:id="rId617" name="Check Box 6361">
              <controlPr defaultSize="0" autoFill="0" autoLine="0" autoPict="0">
                <anchor moveWithCells="1">
                  <from>
                    <xdr:col>2</xdr:col>
                    <xdr:colOff>28575</xdr:colOff>
                    <xdr:row>449</xdr:row>
                    <xdr:rowOff>0</xdr:rowOff>
                  </from>
                  <to>
                    <xdr:col>3</xdr:col>
                    <xdr:colOff>85725</xdr:colOff>
                    <xdr:row>450</xdr:row>
                    <xdr:rowOff>0</xdr:rowOff>
                  </to>
                </anchor>
              </controlPr>
            </control>
          </mc:Choice>
        </mc:AlternateContent>
        <mc:AlternateContent xmlns:mc="http://schemas.openxmlformats.org/markup-compatibility/2006">
          <mc:Choice Requires="x14">
            <control shapeId="424156" r:id="rId618" name="Check Box 6364">
              <controlPr defaultSize="0" autoFill="0" autoLine="0" autoPict="0">
                <anchor moveWithCells="1">
                  <from>
                    <xdr:col>10</xdr:col>
                    <xdr:colOff>38100</xdr:colOff>
                    <xdr:row>557</xdr:row>
                    <xdr:rowOff>19050</xdr:rowOff>
                  </from>
                  <to>
                    <xdr:col>10</xdr:col>
                    <xdr:colOff>238125</xdr:colOff>
                    <xdr:row>557</xdr:row>
                    <xdr:rowOff>238125</xdr:rowOff>
                  </to>
                </anchor>
              </controlPr>
            </control>
          </mc:Choice>
        </mc:AlternateContent>
        <mc:AlternateContent xmlns:mc="http://schemas.openxmlformats.org/markup-compatibility/2006">
          <mc:Choice Requires="x14">
            <control shapeId="424157" r:id="rId619" name="Check Box 6365">
              <controlPr defaultSize="0" autoFill="0" autoLine="0" autoPict="0">
                <anchor moveWithCells="1">
                  <from>
                    <xdr:col>11</xdr:col>
                    <xdr:colOff>257175</xdr:colOff>
                    <xdr:row>171</xdr:row>
                    <xdr:rowOff>0</xdr:rowOff>
                  </from>
                  <to>
                    <xdr:col>13</xdr:col>
                    <xdr:colOff>123825</xdr:colOff>
                    <xdr:row>172</xdr:row>
                    <xdr:rowOff>28575</xdr:rowOff>
                  </to>
                </anchor>
              </controlPr>
            </control>
          </mc:Choice>
        </mc:AlternateContent>
        <mc:AlternateContent xmlns:mc="http://schemas.openxmlformats.org/markup-compatibility/2006">
          <mc:Choice Requires="x14">
            <control shapeId="424159" r:id="rId620" name="Option Button 6367">
              <controlPr defaultSize="0" autoFill="0" autoLine="0" autoPict="0" altText="">
                <anchor moveWithCells="1">
                  <from>
                    <xdr:col>2</xdr:col>
                    <xdr:colOff>38100</xdr:colOff>
                    <xdr:row>171</xdr:row>
                    <xdr:rowOff>190500</xdr:rowOff>
                  </from>
                  <to>
                    <xdr:col>3</xdr:col>
                    <xdr:colOff>95250</xdr:colOff>
                    <xdr:row>172</xdr:row>
                    <xdr:rowOff>200025</xdr:rowOff>
                  </to>
                </anchor>
              </controlPr>
            </control>
          </mc:Choice>
        </mc:AlternateContent>
        <mc:AlternateContent xmlns:mc="http://schemas.openxmlformats.org/markup-compatibility/2006">
          <mc:Choice Requires="x14">
            <control shapeId="424160" r:id="rId621" name="Option Button 6368">
              <controlPr defaultSize="0" autoFill="0" autoLine="0" autoPict="0">
                <anchor moveWithCells="1">
                  <from>
                    <xdr:col>2</xdr:col>
                    <xdr:colOff>38100</xdr:colOff>
                    <xdr:row>168</xdr:row>
                    <xdr:rowOff>0</xdr:rowOff>
                  </from>
                  <to>
                    <xdr:col>3</xdr:col>
                    <xdr:colOff>95250</xdr:colOff>
                    <xdr:row>169</xdr:row>
                    <xdr:rowOff>9525</xdr:rowOff>
                  </to>
                </anchor>
              </controlPr>
            </control>
          </mc:Choice>
        </mc:AlternateContent>
        <mc:AlternateContent xmlns:mc="http://schemas.openxmlformats.org/markup-compatibility/2006">
          <mc:Choice Requires="x14">
            <control shapeId="424162" r:id="rId622" name="Group Box 6370">
              <controlPr defaultSize="0" print="0" autoFill="0" autoPict="0">
                <anchor moveWithCells="1">
                  <from>
                    <xdr:col>6</xdr:col>
                    <xdr:colOff>161925</xdr:colOff>
                    <xdr:row>202</xdr:row>
                    <xdr:rowOff>219075</xdr:rowOff>
                  </from>
                  <to>
                    <xdr:col>13</xdr:col>
                    <xdr:colOff>400050</xdr:colOff>
                    <xdr:row>204</xdr:row>
                    <xdr:rowOff>9525</xdr:rowOff>
                  </to>
                </anchor>
              </controlPr>
            </control>
          </mc:Choice>
        </mc:AlternateContent>
        <mc:AlternateContent xmlns:mc="http://schemas.openxmlformats.org/markup-compatibility/2006">
          <mc:Choice Requires="x14">
            <control shapeId="424163" r:id="rId623" name="Option Button 6371">
              <controlPr defaultSize="0" autoFill="0" autoLine="0" autoPict="0">
                <anchor moveWithCells="1">
                  <from>
                    <xdr:col>6</xdr:col>
                    <xdr:colOff>485775</xdr:colOff>
                    <xdr:row>203</xdr:row>
                    <xdr:rowOff>9525</xdr:rowOff>
                  </from>
                  <to>
                    <xdr:col>7</xdr:col>
                    <xdr:colOff>85725</xdr:colOff>
                    <xdr:row>203</xdr:row>
                    <xdr:rowOff>180975</xdr:rowOff>
                  </to>
                </anchor>
              </controlPr>
            </control>
          </mc:Choice>
        </mc:AlternateContent>
        <mc:AlternateContent xmlns:mc="http://schemas.openxmlformats.org/markup-compatibility/2006">
          <mc:Choice Requires="x14">
            <control shapeId="424164" r:id="rId624" name="Option Button 6372">
              <controlPr defaultSize="0" autoFill="0" autoLine="0" autoPict="0">
                <anchor moveWithCells="1">
                  <from>
                    <xdr:col>10</xdr:col>
                    <xdr:colOff>142875</xdr:colOff>
                    <xdr:row>203</xdr:row>
                    <xdr:rowOff>19050</xdr:rowOff>
                  </from>
                  <to>
                    <xdr:col>10</xdr:col>
                    <xdr:colOff>314325</xdr:colOff>
                    <xdr:row>203</xdr:row>
                    <xdr:rowOff>180975</xdr:rowOff>
                  </to>
                </anchor>
              </controlPr>
            </control>
          </mc:Choice>
        </mc:AlternateContent>
        <mc:AlternateContent xmlns:mc="http://schemas.openxmlformats.org/markup-compatibility/2006">
          <mc:Choice Requires="x14">
            <control shapeId="424165" r:id="rId625" name="Option Button 6373">
              <controlPr defaultSize="0" autoFill="0" autoLine="0" autoPict="0">
                <anchor moveWithCells="1">
                  <from>
                    <xdr:col>2</xdr:col>
                    <xdr:colOff>47625</xdr:colOff>
                    <xdr:row>203</xdr:row>
                    <xdr:rowOff>219075</xdr:rowOff>
                  </from>
                  <to>
                    <xdr:col>3</xdr:col>
                    <xdr:colOff>104775</xdr:colOff>
                    <xdr:row>204</xdr:row>
                    <xdr:rowOff>190500</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6"/>
  <dimension ref="A1:AU575"/>
  <sheetViews>
    <sheetView showGridLines="0" zoomScaleNormal="100" workbookViewId="0">
      <pane ySplit="4" topLeftCell="A5" activePane="bottomLeft" state="frozen"/>
      <selection activeCell="C276" sqref="C276:E276"/>
      <selection pane="bottomLeft" activeCell="A6" sqref="A6"/>
    </sheetView>
  </sheetViews>
  <sheetFormatPr defaultColWidth="9.140625" defaultRowHeight="16.5" x14ac:dyDescent="0.25"/>
  <cols>
    <col min="1" max="2" width="1.42578125" style="4" customWidth="1"/>
    <col min="3" max="3" width="3.7109375" style="4" customWidth="1"/>
    <col min="4" max="4" width="17.140625" style="4" customWidth="1"/>
    <col min="5" max="5" width="2.7109375" style="4" customWidth="1"/>
    <col min="6" max="6" width="8.140625" style="4" customWidth="1"/>
    <col min="7" max="7" width="8.85546875" style="4" customWidth="1"/>
    <col min="8" max="8" width="3.42578125" style="4" customWidth="1"/>
    <col min="9" max="9" width="3.140625" style="4" customWidth="1"/>
    <col min="10" max="10" width="6" style="4" customWidth="1"/>
    <col min="11" max="11" width="19.140625" style="4" customWidth="1"/>
    <col min="12" max="12" width="4" style="4" customWidth="1"/>
    <col min="13" max="13" width="11.85546875" style="4" customWidth="1"/>
    <col min="14" max="14" width="5.5703125" style="4" customWidth="1"/>
    <col min="15" max="15" width="8.42578125" style="4" customWidth="1"/>
    <col min="16" max="16" width="4.140625" style="4" customWidth="1"/>
    <col min="17" max="17" width="1.85546875" style="4" customWidth="1"/>
    <col min="18" max="18" width="5.28515625" style="4" customWidth="1"/>
    <col min="19" max="19" width="3.28515625" style="4" customWidth="1"/>
    <col min="20" max="20" width="5.28515625" style="4" customWidth="1"/>
    <col min="21" max="21" width="1.140625" style="4" customWidth="1"/>
    <col min="22" max="24" width="1.42578125" style="4" customWidth="1"/>
    <col min="25" max="26" width="10.7109375" style="4" customWidth="1"/>
    <col min="27" max="27" width="9.140625" style="4"/>
    <col min="28" max="28" width="9.140625" style="69" hidden="1" customWidth="1"/>
    <col min="29" max="29" width="7.28515625" style="4" hidden="1" customWidth="1"/>
    <col min="30" max="31" width="4.42578125" style="4" hidden="1" customWidth="1"/>
    <col min="32" max="36" width="9.140625" style="4" hidden="1" customWidth="1"/>
    <col min="37" max="38" width="9.140625" style="4" customWidth="1"/>
    <col min="39" max="43" width="10.7109375" style="4" customWidth="1"/>
    <col min="44" max="16384" width="9.140625" style="4"/>
  </cols>
  <sheetData>
    <row r="1" spans="1:27" ht="18.75" customHeight="1" x14ac:dyDescent="0.25">
      <c r="G1" s="2000"/>
      <c r="H1" s="2000"/>
      <c r="I1" s="2000"/>
      <c r="J1" s="2000"/>
      <c r="K1" s="2000"/>
      <c r="L1" s="2000"/>
      <c r="M1" s="2000"/>
      <c r="N1" s="2000"/>
      <c r="O1" s="2000"/>
      <c r="P1" s="2000"/>
      <c r="Q1" s="2000"/>
      <c r="R1" s="2000"/>
      <c r="S1" s="2000"/>
      <c r="T1" s="2000"/>
    </row>
    <row r="2" spans="1:27" ht="28.5" x14ac:dyDescent="0.25">
      <c r="G2" s="5" t="s">
        <v>196</v>
      </c>
      <c r="H2" s="5"/>
      <c r="I2" s="6"/>
      <c r="J2" s="6"/>
      <c r="K2" s="6"/>
      <c r="L2" s="6"/>
      <c r="M2" s="6"/>
      <c r="N2" s="6"/>
      <c r="O2" s="6"/>
      <c r="P2" s="6"/>
      <c r="Q2" s="6"/>
      <c r="R2" s="6"/>
      <c r="S2" s="6"/>
      <c r="T2" s="6"/>
      <c r="U2" s="6"/>
      <c r="Y2" s="1714">
        <f>P552</f>
        <v>12745</v>
      </c>
      <c r="Z2" s="1715"/>
      <c r="AA2" s="8" t="s">
        <v>25</v>
      </c>
    </row>
    <row r="3" spans="1:27" ht="12" customHeight="1" x14ac:dyDescent="0.25">
      <c r="G3" s="7"/>
      <c r="H3" s="8"/>
      <c r="N3" s="1716" t="s">
        <v>715</v>
      </c>
      <c r="O3" s="1716" t="s">
        <v>715</v>
      </c>
      <c r="P3" s="2232" t="s">
        <v>672</v>
      </c>
      <c r="Q3" s="2233" t="str">
        <f>'Main Menu'!$L$5</f>
        <v>L-3</v>
      </c>
      <c r="R3" s="2233"/>
      <c r="S3" s="2231">
        <f>+'Main Menu'!M5</f>
        <v>44985</v>
      </c>
      <c r="T3" s="2231"/>
    </row>
    <row r="4" spans="1:27" ht="4.5" customHeight="1" x14ac:dyDescent="0.25">
      <c r="N4" s="1716" t="s">
        <v>715</v>
      </c>
      <c r="O4" s="1716" t="s">
        <v>715</v>
      </c>
      <c r="P4" s="2232"/>
      <c r="Q4" s="1720"/>
      <c r="R4" s="1720"/>
      <c r="S4" s="1722"/>
      <c r="T4" s="1722"/>
    </row>
    <row r="5" spans="1:27" ht="4.5" customHeight="1" x14ac:dyDescent="0.25">
      <c r="U5" s="113"/>
    </row>
    <row r="6" spans="1:27" ht="14.45" customHeight="1" x14ac:dyDescent="0.25">
      <c r="A6" s="69">
        <v>1066</v>
      </c>
      <c r="B6" s="9"/>
      <c r="C6" s="432" t="s">
        <v>673</v>
      </c>
      <c r="D6" s="10"/>
      <c r="E6" s="10"/>
      <c r="F6" s="10"/>
      <c r="G6" s="10"/>
      <c r="H6" s="10"/>
      <c r="I6" s="432" t="s">
        <v>9</v>
      </c>
      <c r="J6" s="433"/>
      <c r="K6" s="433"/>
      <c r="L6" s="10"/>
      <c r="M6" s="434"/>
      <c r="N6" s="10"/>
      <c r="O6" s="10"/>
      <c r="P6" s="435"/>
      <c r="Q6" s="10"/>
      <c r="R6" s="1723"/>
      <c r="S6" s="1723"/>
      <c r="T6" s="1723"/>
      <c r="U6" s="540"/>
      <c r="W6" s="69" t="b">
        <v>0</v>
      </c>
      <c r="X6" s="69" t="b">
        <v>0</v>
      </c>
    </row>
    <row r="7" spans="1:27" ht="15" customHeight="1" x14ac:dyDescent="0.25">
      <c r="A7" s="69"/>
      <c r="B7" s="150"/>
      <c r="C7" s="1693"/>
      <c r="D7" s="1694"/>
      <c r="E7" s="1695"/>
      <c r="F7" s="436"/>
      <c r="G7" s="436"/>
      <c r="I7" s="1702"/>
      <c r="J7" s="2238"/>
      <c r="K7" s="2220"/>
      <c r="M7" s="40"/>
      <c r="P7" s="437"/>
      <c r="R7" s="1705"/>
      <c r="S7" s="1705"/>
      <c r="T7" s="1705"/>
      <c r="U7" s="541"/>
      <c r="W7" s="69"/>
      <c r="X7" s="69"/>
    </row>
    <row r="8" spans="1:27" ht="3" customHeight="1" x14ac:dyDescent="0.25">
      <c r="B8" s="150"/>
      <c r="D8" s="438"/>
      <c r="J8" s="439"/>
      <c r="M8" s="40"/>
      <c r="P8" s="13"/>
      <c r="U8" s="541"/>
      <c r="W8" s="69"/>
      <c r="X8" s="69"/>
    </row>
    <row r="9" spans="1:27" x14ac:dyDescent="0.25">
      <c r="B9" s="150"/>
      <c r="C9" s="26" t="s">
        <v>322</v>
      </c>
      <c r="D9" s="27"/>
      <c r="E9" s="27"/>
      <c r="F9" s="27"/>
      <c r="G9" s="27"/>
      <c r="H9" s="27"/>
      <c r="I9" s="27"/>
      <c r="J9" s="27"/>
      <c r="K9" s="27"/>
      <c r="L9" s="27"/>
      <c r="M9" s="27"/>
      <c r="N9" s="27"/>
      <c r="O9" s="27"/>
      <c r="P9" s="27"/>
      <c r="Q9" s="27"/>
      <c r="R9" s="27"/>
      <c r="S9" s="27"/>
      <c r="T9" s="440"/>
      <c r="U9" s="541"/>
      <c r="W9" s="69"/>
      <c r="X9" s="69"/>
      <c r="Y9" s="563"/>
    </row>
    <row r="10" spans="1:27" ht="4.5" customHeight="1" x14ac:dyDescent="0.25">
      <c r="B10" s="150"/>
      <c r="U10" s="541"/>
      <c r="W10" s="69"/>
      <c r="X10" s="69"/>
    </row>
    <row r="11" spans="1:27" x14ac:dyDescent="0.25">
      <c r="B11" s="150"/>
      <c r="C11" s="13" t="s">
        <v>2</v>
      </c>
      <c r="I11" s="13" t="s">
        <v>3</v>
      </c>
      <c r="J11" s="13"/>
      <c r="K11" s="13"/>
      <c r="L11" s="13"/>
      <c r="M11" s="13" t="s">
        <v>11</v>
      </c>
      <c r="O11" s="13"/>
      <c r="R11" s="1952" t="s">
        <v>4</v>
      </c>
      <c r="S11" s="1953"/>
      <c r="T11" s="1953"/>
      <c r="U11" s="541"/>
      <c r="W11" s="69"/>
      <c r="X11" s="69"/>
    </row>
    <row r="12" spans="1:27" ht="15" customHeight="1" x14ac:dyDescent="0.25">
      <c r="B12" s="150"/>
      <c r="C12" s="1702"/>
      <c r="D12" s="2236"/>
      <c r="E12" s="2236"/>
      <c r="F12" s="2236"/>
      <c r="G12" s="2237"/>
      <c r="I12" s="1702"/>
      <c r="J12" s="2238"/>
      <c r="K12" s="2220"/>
      <c r="L12" s="217"/>
      <c r="M12" s="1702"/>
      <c r="N12" s="1703"/>
      <c r="O12" s="1703"/>
      <c r="P12" s="1704"/>
      <c r="R12" s="1708"/>
      <c r="S12" s="2234"/>
      <c r="T12" s="2235"/>
      <c r="U12" s="541"/>
      <c r="W12" s="69"/>
      <c r="X12" s="69"/>
    </row>
    <row r="13" spans="1:27" ht="4.5" customHeight="1" x14ac:dyDescent="0.25">
      <c r="B13" s="150"/>
      <c r="U13" s="541"/>
      <c r="W13" s="69"/>
      <c r="X13" s="69"/>
    </row>
    <row r="14" spans="1:27" ht="15" customHeight="1" x14ac:dyDescent="0.25">
      <c r="B14" s="150"/>
      <c r="C14" s="594"/>
      <c r="D14" s="596" t="s">
        <v>747</v>
      </c>
      <c r="E14" s="2242"/>
      <c r="F14" s="2243"/>
      <c r="G14" s="2244"/>
      <c r="I14" s="595" t="s">
        <v>748</v>
      </c>
      <c r="U14" s="541"/>
      <c r="W14" s="69"/>
      <c r="X14" s="69"/>
    </row>
    <row r="15" spans="1:27" ht="4.5" customHeight="1" x14ac:dyDescent="0.25">
      <c r="B15" s="150"/>
      <c r="U15" s="541"/>
      <c r="W15" s="69"/>
      <c r="X15" s="69"/>
    </row>
    <row r="16" spans="1:27" x14ac:dyDescent="0.25">
      <c r="B16" s="150"/>
      <c r="C16" s="26" t="s">
        <v>674</v>
      </c>
      <c r="D16" s="27"/>
      <c r="E16" s="27"/>
      <c r="F16" s="27"/>
      <c r="G16" s="27"/>
      <c r="H16" s="27"/>
      <c r="I16" s="27"/>
      <c r="J16" s="27"/>
      <c r="K16" s="27"/>
      <c r="L16" s="27"/>
      <c r="M16" s="27"/>
      <c r="N16" s="27"/>
      <c r="O16" s="27"/>
      <c r="P16" s="27"/>
      <c r="Q16" s="27"/>
      <c r="R16" s="27"/>
      <c r="S16" s="27"/>
      <c r="T16" s="27"/>
      <c r="U16" s="541"/>
      <c r="V16" s="4">
        <v>2</v>
      </c>
      <c r="W16" s="69"/>
      <c r="X16" s="69"/>
    </row>
    <row r="17" spans="2:28" ht="4.5" customHeight="1" x14ac:dyDescent="0.25">
      <c r="B17" s="150"/>
      <c r="U17" s="541"/>
      <c r="W17" s="69"/>
      <c r="X17" s="69"/>
    </row>
    <row r="18" spans="2:28" x14ac:dyDescent="0.25">
      <c r="B18" s="150"/>
      <c r="C18" s="13" t="s">
        <v>675</v>
      </c>
      <c r="D18" s="217"/>
      <c r="E18" s="232"/>
      <c r="F18" s="13"/>
      <c r="H18" s="217"/>
      <c r="I18" s="13" t="s">
        <v>676</v>
      </c>
      <c r="J18" s="217"/>
      <c r="K18" s="11"/>
      <c r="L18" s="11"/>
      <c r="M18" s="192"/>
      <c r="N18" s="13"/>
      <c r="O18" s="13" t="s">
        <v>6</v>
      </c>
      <c r="P18" s="13"/>
      <c r="Q18" s="217"/>
      <c r="R18" s="441"/>
      <c r="S18" s="30"/>
      <c r="T18" s="30"/>
      <c r="U18" s="541"/>
      <c r="V18" s="150"/>
      <c r="W18" s="69"/>
      <c r="X18" s="69"/>
    </row>
    <row r="19" spans="2:28" s="12" customFormat="1" ht="15" customHeight="1" x14ac:dyDescent="0.25">
      <c r="B19" s="442"/>
      <c r="C19" s="1702"/>
      <c r="D19" s="2236"/>
      <c r="E19" s="2236"/>
      <c r="F19" s="2236"/>
      <c r="G19" s="2237"/>
      <c r="I19" s="1702"/>
      <c r="J19" s="1703"/>
      <c r="K19" s="1703"/>
      <c r="L19" s="1703"/>
      <c r="M19" s="2220"/>
      <c r="N19" s="4"/>
      <c r="O19" s="1693"/>
      <c r="P19" s="1694"/>
      <c r="Q19" s="1694"/>
      <c r="R19" s="1694"/>
      <c r="S19" s="1694"/>
      <c r="T19" s="1695"/>
      <c r="U19" s="542"/>
      <c r="W19" s="71"/>
      <c r="X19" s="71"/>
      <c r="AB19" s="71"/>
    </row>
    <row r="20" spans="2:28" ht="4.5" customHeight="1" x14ac:dyDescent="0.25">
      <c r="B20" s="150"/>
      <c r="U20" s="541"/>
      <c r="W20" s="69"/>
      <c r="X20" s="69"/>
    </row>
    <row r="21" spans="2:28" x14ac:dyDescent="0.25">
      <c r="B21" s="150"/>
      <c r="C21" s="13" t="s">
        <v>12</v>
      </c>
      <c r="F21" s="13" t="s">
        <v>677</v>
      </c>
      <c r="I21" s="13" t="s">
        <v>678</v>
      </c>
      <c r="J21" s="13"/>
      <c r="K21" s="13"/>
      <c r="L21" s="13"/>
      <c r="M21" s="13" t="s">
        <v>7</v>
      </c>
      <c r="N21" s="13"/>
      <c r="O21" s="13"/>
      <c r="P21" s="217"/>
      <c r="Q21" s="217"/>
      <c r="R21" s="441"/>
      <c r="S21" s="30"/>
      <c r="T21" s="30"/>
      <c r="U21" s="541"/>
      <c r="W21" s="69"/>
      <c r="X21" s="69"/>
    </row>
    <row r="22" spans="2:28" ht="15" customHeight="1" x14ac:dyDescent="0.25">
      <c r="B22" s="150"/>
      <c r="C22" s="1693"/>
      <c r="D22" s="1695"/>
      <c r="E22" s="436"/>
      <c r="F22" s="1693"/>
      <c r="G22" s="1695"/>
      <c r="I22" s="1693"/>
      <c r="J22" s="1694"/>
      <c r="K22" s="1695"/>
      <c r="L22" s="71"/>
      <c r="M22" s="1693"/>
      <c r="N22" s="1694"/>
      <c r="O22" s="1695"/>
      <c r="P22" s="71"/>
      <c r="Q22" s="71"/>
      <c r="R22" s="71"/>
      <c r="S22" s="71"/>
      <c r="T22" s="71"/>
      <c r="U22" s="541"/>
      <c r="W22" s="69"/>
      <c r="X22" s="69"/>
    </row>
    <row r="23" spans="2:28" ht="6" customHeight="1" x14ac:dyDescent="0.25">
      <c r="B23" s="150"/>
      <c r="C23" s="12"/>
      <c r="D23" s="217"/>
      <c r="E23" s="232"/>
      <c r="F23" s="232"/>
      <c r="G23" s="217"/>
      <c r="H23" s="217"/>
      <c r="I23" s="217"/>
      <c r="J23" s="217"/>
      <c r="K23" s="11"/>
      <c r="L23" s="11"/>
      <c r="M23" s="192"/>
      <c r="N23" s="227"/>
      <c r="O23" s="443"/>
      <c r="P23" s="217"/>
      <c r="Q23" s="217"/>
      <c r="R23" s="217"/>
      <c r="S23" s="217"/>
      <c r="T23" s="217"/>
      <c r="U23" s="541"/>
      <c r="W23" s="69"/>
      <c r="X23" s="69"/>
    </row>
    <row r="24" spans="2:28" x14ac:dyDescent="0.25">
      <c r="B24" s="150"/>
      <c r="C24" s="26" t="s">
        <v>323</v>
      </c>
      <c r="D24" s="27"/>
      <c r="E24" s="27"/>
      <c r="F24" s="27"/>
      <c r="G24" s="27"/>
      <c r="H24" s="27"/>
      <c r="I24" s="27"/>
      <c r="J24" s="27"/>
      <c r="K24" s="27"/>
      <c r="L24" s="27"/>
      <c r="M24" s="27"/>
      <c r="N24" s="27"/>
      <c r="O24" s="27"/>
      <c r="P24" s="27"/>
      <c r="Q24" s="27"/>
      <c r="R24" s="27"/>
      <c r="S24" s="27"/>
      <c r="T24" s="27"/>
      <c r="U24" s="543"/>
      <c r="W24" s="69"/>
      <c r="X24" s="69"/>
    </row>
    <row r="25" spans="2:28" ht="4.1500000000000004" customHeight="1" x14ac:dyDescent="0.25">
      <c r="B25" s="150"/>
      <c r="C25" s="444"/>
      <c r="D25" s="22"/>
      <c r="E25" s="22"/>
      <c r="F25" s="22"/>
      <c r="G25" s="22"/>
      <c r="H25" s="22"/>
      <c r="I25" s="22"/>
      <c r="J25" s="22"/>
      <c r="K25" s="22"/>
      <c r="L25" s="22"/>
      <c r="M25" s="22"/>
      <c r="N25" s="22"/>
      <c r="O25" s="22"/>
      <c r="P25" s="22"/>
      <c r="Q25" s="22"/>
      <c r="R25" s="22"/>
      <c r="S25" s="22"/>
      <c r="T25" s="22"/>
      <c r="U25" s="543"/>
      <c r="W25" s="69"/>
      <c r="X25" s="69"/>
    </row>
    <row r="26" spans="2:28" ht="15" customHeight="1" x14ac:dyDescent="0.25">
      <c r="B26" s="150"/>
      <c r="C26" s="45" t="s">
        <v>102</v>
      </c>
      <c r="E26" s="1708"/>
      <c r="F26" s="2248"/>
      <c r="G26" s="1727"/>
      <c r="H26" s="1581" t="s">
        <v>679</v>
      </c>
      <c r="I26" s="1581"/>
      <c r="J26" s="1581"/>
      <c r="K26" s="1387"/>
      <c r="M26" s="45" t="s">
        <v>680</v>
      </c>
      <c r="N26" s="40"/>
      <c r="O26" s="40"/>
      <c r="Q26" s="40"/>
      <c r="U26" s="541"/>
      <c r="W26" s="69">
        <v>0</v>
      </c>
      <c r="X26" s="69"/>
    </row>
    <row r="27" spans="2:28" ht="4.1500000000000004" customHeight="1" x14ac:dyDescent="0.25">
      <c r="B27" s="150"/>
      <c r="C27" s="445"/>
      <c r="N27" s="40"/>
      <c r="U27" s="541"/>
      <c r="W27" s="69"/>
      <c r="X27" s="69"/>
    </row>
    <row r="28" spans="2:28" s="12" customFormat="1" ht="15" customHeight="1" x14ac:dyDescent="0.25">
      <c r="B28" s="442"/>
      <c r="C28" s="1731" t="s">
        <v>681</v>
      </c>
      <c r="D28" s="1731"/>
      <c r="E28" s="1731"/>
      <c r="F28" s="1731"/>
      <c r="G28" s="1731"/>
      <c r="J28" s="446" t="s">
        <v>682</v>
      </c>
      <c r="K28" s="133"/>
      <c r="L28" s="45"/>
      <c r="M28" s="45"/>
      <c r="N28" s="40"/>
      <c r="O28" s="40" t="s">
        <v>683</v>
      </c>
      <c r="P28" s="1693"/>
      <c r="Q28" s="1694"/>
      <c r="R28" s="1694"/>
      <c r="S28" s="1694"/>
      <c r="T28" s="1695"/>
      <c r="U28" s="542"/>
      <c r="W28" s="71"/>
      <c r="X28" s="71"/>
      <c r="AB28" s="71"/>
    </row>
    <row r="29" spans="2:28" s="12" customFormat="1" ht="4.1500000000000004" customHeight="1" x14ac:dyDescent="0.25">
      <c r="B29" s="442"/>
      <c r="C29" s="1731"/>
      <c r="D29" s="1731"/>
      <c r="E29" s="1731"/>
      <c r="F29" s="1731"/>
      <c r="G29" s="1731"/>
      <c r="K29" s="133"/>
      <c r="L29" s="45"/>
      <c r="M29" s="40"/>
      <c r="N29" s="40"/>
      <c r="O29" s="40"/>
      <c r="Q29" s="217"/>
      <c r="R29" s="217"/>
      <c r="S29" s="217"/>
      <c r="U29" s="542"/>
      <c r="W29" s="71" t="b">
        <v>0</v>
      </c>
      <c r="X29" s="71"/>
      <c r="AB29" s="71"/>
    </row>
    <row r="30" spans="2:28" s="12" customFormat="1" ht="15" customHeight="1" x14ac:dyDescent="0.25">
      <c r="B30" s="442"/>
      <c r="C30" s="1731"/>
      <c r="D30" s="1731"/>
      <c r="E30" s="1731"/>
      <c r="F30" s="1731"/>
      <c r="G30" s="1731"/>
      <c r="K30" s="133"/>
      <c r="L30" s="13"/>
      <c r="N30" s="227"/>
      <c r="O30" s="40" t="s">
        <v>684</v>
      </c>
      <c r="P30" s="1693"/>
      <c r="Q30" s="1694"/>
      <c r="R30" s="1694"/>
      <c r="S30" s="1694"/>
      <c r="T30" s="1695"/>
      <c r="U30" s="542"/>
      <c r="W30" s="71"/>
      <c r="X30" s="71"/>
      <c r="AB30" s="71"/>
    </row>
    <row r="31" spans="2:28" s="12" customFormat="1" ht="8.4499999999999993" customHeight="1" x14ac:dyDescent="0.25">
      <c r="B31" s="442"/>
      <c r="C31" s="445"/>
      <c r="E31" s="13"/>
      <c r="F31" s="13"/>
      <c r="K31" s="133"/>
      <c r="L31" s="13"/>
      <c r="N31" s="227"/>
      <c r="O31" s="40"/>
      <c r="P31" s="447"/>
      <c r="Q31" s="447"/>
      <c r="R31" s="447"/>
      <c r="S31" s="447"/>
      <c r="T31" s="447"/>
      <c r="U31" s="542"/>
      <c r="W31" s="71"/>
      <c r="X31" s="71"/>
      <c r="AB31" s="71"/>
    </row>
    <row r="32" spans="2:28" s="12" customFormat="1" ht="16.5" customHeight="1" x14ac:dyDescent="0.25">
      <c r="B32" s="442"/>
      <c r="C32" s="1706" t="s">
        <v>0</v>
      </c>
      <c r="D32" s="1706"/>
      <c r="E32" s="436"/>
      <c r="F32" s="436"/>
      <c r="G32" s="436"/>
      <c r="H32" s="436"/>
      <c r="I32" s="436"/>
      <c r="J32" s="436"/>
      <c r="K32" s="13"/>
      <c r="L32" s="13" t="s">
        <v>685</v>
      </c>
      <c r="M32" s="436"/>
      <c r="N32" s="436"/>
      <c r="O32" s="436"/>
      <c r="P32" s="45"/>
      <c r="Q32" s="217"/>
      <c r="R32" s="71"/>
      <c r="S32" s="436"/>
      <c r="T32" s="436"/>
      <c r="U32" s="542"/>
      <c r="W32" s="71"/>
      <c r="X32" s="71"/>
      <c r="AB32" s="71"/>
    </row>
    <row r="33" spans="2:39" s="12" customFormat="1" ht="15" customHeight="1" x14ac:dyDescent="0.25">
      <c r="B33" s="442"/>
      <c r="C33" s="1706"/>
      <c r="D33" s="1706"/>
      <c r="E33" s="436"/>
      <c r="F33" s="436"/>
      <c r="G33" s="436"/>
      <c r="H33" s="436"/>
      <c r="I33" s="436"/>
      <c r="J33" s="436"/>
      <c r="K33" s="71"/>
      <c r="L33" s="1693"/>
      <c r="M33" s="1694"/>
      <c r="N33" s="1694"/>
      <c r="O33" s="1694"/>
      <c r="P33" s="1694"/>
      <c r="Q33" s="1694"/>
      <c r="R33" s="1694"/>
      <c r="S33" s="1694"/>
      <c r="T33" s="1695"/>
      <c r="U33" s="542"/>
      <c r="W33" s="71"/>
      <c r="X33" s="71"/>
      <c r="AB33" s="71"/>
    </row>
    <row r="34" spans="2:39" s="12" customFormat="1" ht="3" customHeight="1" x14ac:dyDescent="0.25">
      <c r="B34" s="442"/>
      <c r="U34" s="542"/>
      <c r="W34" s="71"/>
      <c r="X34" s="71"/>
      <c r="AB34" s="71"/>
    </row>
    <row r="35" spans="2:39" s="12" customFormat="1" ht="4.5" customHeight="1" x14ac:dyDescent="0.25">
      <c r="B35" s="14"/>
      <c r="C35" s="15"/>
      <c r="D35" s="15"/>
      <c r="E35" s="15"/>
      <c r="F35" s="15"/>
      <c r="G35" s="15"/>
      <c r="H35" s="15"/>
      <c r="I35" s="15"/>
      <c r="J35" s="15"/>
      <c r="K35" s="15"/>
      <c r="L35" s="15"/>
      <c r="M35" s="15"/>
      <c r="N35" s="15"/>
      <c r="O35" s="15"/>
      <c r="P35" s="15"/>
      <c r="Q35" s="15"/>
      <c r="R35" s="15"/>
      <c r="S35" s="15"/>
      <c r="T35" s="15"/>
      <c r="U35" s="544"/>
      <c r="W35" s="71"/>
      <c r="X35" s="71"/>
      <c r="AB35" s="71"/>
    </row>
    <row r="36" spans="2:39" s="567" customFormat="1" ht="4.5" customHeight="1" x14ac:dyDescent="0.25">
      <c r="W36" s="578"/>
      <c r="X36" s="578"/>
      <c r="AB36" s="578"/>
    </row>
    <row r="37" spans="2:39" ht="9" customHeight="1" x14ac:dyDescent="0.25">
      <c r="B37" s="268"/>
      <c r="C37" s="269"/>
      <c r="D37" s="269"/>
      <c r="E37" s="269"/>
      <c r="F37" s="269"/>
      <c r="G37" s="269"/>
      <c r="H37" s="269"/>
      <c r="I37" s="269"/>
      <c r="J37" s="269"/>
      <c r="K37" s="269"/>
      <c r="L37" s="269"/>
      <c r="M37" s="269"/>
      <c r="N37" s="269"/>
      <c r="O37" s="269"/>
      <c r="P37" s="269"/>
      <c r="Q37" s="269"/>
      <c r="R37" s="269"/>
      <c r="S37" s="269"/>
      <c r="T37" s="269"/>
      <c r="U37" s="270"/>
      <c r="W37" s="69"/>
      <c r="X37" s="69"/>
    </row>
    <row r="38" spans="2:39" x14ac:dyDescent="0.25">
      <c r="B38" s="271"/>
      <c r="C38" s="243" t="s">
        <v>222</v>
      </c>
      <c r="M38" s="45" t="s">
        <v>297</v>
      </c>
      <c r="R38" s="1734"/>
      <c r="S38" s="1735"/>
      <c r="T38" s="1735"/>
      <c r="U38" s="272"/>
      <c r="W38" s="69"/>
      <c r="X38" s="69"/>
    </row>
    <row r="39" spans="2:39" ht="14.25" customHeight="1" x14ac:dyDescent="0.25">
      <c r="B39" s="271"/>
      <c r="C39" s="178" t="s">
        <v>173</v>
      </c>
      <c r="M39" s="12" t="s">
        <v>221</v>
      </c>
      <c r="R39" s="12"/>
      <c r="S39" s="35"/>
      <c r="T39" s="35"/>
      <c r="U39" s="272"/>
      <c r="W39" s="69"/>
      <c r="X39" s="69"/>
    </row>
    <row r="40" spans="2:39" ht="15" customHeight="1" x14ac:dyDescent="0.25">
      <c r="B40" s="271"/>
      <c r="C40" s="12" t="s">
        <v>242</v>
      </c>
      <c r="G40" s="31" t="s">
        <v>1015</v>
      </c>
      <c r="K40" s="31" t="s">
        <v>1016</v>
      </c>
      <c r="L40" s="12"/>
      <c r="M40" s="12" t="s">
        <v>217</v>
      </c>
      <c r="P40" s="12"/>
      <c r="U40" s="272"/>
      <c r="W40" s="69"/>
      <c r="X40" s="69"/>
    </row>
    <row r="41" spans="2:39" ht="15" customHeight="1" x14ac:dyDescent="0.25">
      <c r="B41" s="271"/>
      <c r="C41" s="12" t="s">
        <v>212</v>
      </c>
      <c r="G41" s="31" t="s">
        <v>243</v>
      </c>
      <c r="K41" s="31" t="s">
        <v>174</v>
      </c>
      <c r="L41" s="12"/>
      <c r="M41" s="12" t="s">
        <v>218</v>
      </c>
      <c r="P41" s="12"/>
      <c r="U41" s="272"/>
      <c r="W41" s="69"/>
      <c r="X41" s="69"/>
      <c r="Y41" s="31"/>
    </row>
    <row r="42" spans="2:39" ht="15" customHeight="1" x14ac:dyDescent="0.25">
      <c r="B42" s="271"/>
      <c r="C42" s="31" t="s">
        <v>89</v>
      </c>
      <c r="G42" s="31" t="s">
        <v>327</v>
      </c>
      <c r="K42" s="31" t="s">
        <v>50</v>
      </c>
      <c r="M42" s="12" t="s">
        <v>219</v>
      </c>
      <c r="P42" s="12"/>
      <c r="U42" s="272"/>
      <c r="W42" s="69"/>
      <c r="X42" s="69"/>
      <c r="Y42" s="31"/>
    </row>
    <row r="43" spans="2:39" ht="15" customHeight="1" x14ac:dyDescent="0.25">
      <c r="B43" s="271"/>
      <c r="C43" s="31" t="s">
        <v>15</v>
      </c>
      <c r="G43" s="12" t="s">
        <v>13</v>
      </c>
      <c r="K43" s="31" t="s">
        <v>355</v>
      </c>
      <c r="L43" s="12"/>
      <c r="M43" s="12" t="s">
        <v>216</v>
      </c>
      <c r="P43" s="12"/>
      <c r="U43" s="272"/>
      <c r="W43" s="69"/>
      <c r="X43" s="69"/>
      <c r="Y43" s="31"/>
    </row>
    <row r="44" spans="2:39" ht="15" customHeight="1" x14ac:dyDescent="0.25">
      <c r="B44" s="271"/>
      <c r="C44" s="31" t="s">
        <v>72</v>
      </c>
      <c r="G44" s="12" t="s">
        <v>14</v>
      </c>
      <c r="M44" s="12" t="s">
        <v>641</v>
      </c>
      <c r="U44" s="272"/>
      <c r="W44" s="69"/>
      <c r="X44" s="69"/>
    </row>
    <row r="45" spans="2:39" ht="15" customHeight="1" x14ac:dyDescent="0.25">
      <c r="B45" s="271"/>
      <c r="C45" s="31" t="s">
        <v>71</v>
      </c>
      <c r="G45" s="12" t="s">
        <v>99</v>
      </c>
      <c r="L45" s="12"/>
      <c r="M45" s="12" t="s">
        <v>220</v>
      </c>
      <c r="U45" s="272"/>
      <c r="W45" s="69"/>
      <c r="X45" s="69"/>
    </row>
    <row r="46" spans="2:39" ht="5.25" customHeight="1" x14ac:dyDescent="0.25">
      <c r="B46" s="273"/>
      <c r="C46" s="274"/>
      <c r="D46" s="274"/>
      <c r="E46" s="274"/>
      <c r="F46" s="274"/>
      <c r="G46" s="274"/>
      <c r="H46" s="274"/>
      <c r="I46" s="274"/>
      <c r="J46" s="274"/>
      <c r="K46" s="274"/>
      <c r="L46" s="274"/>
      <c r="M46" s="274"/>
      <c r="N46" s="274"/>
      <c r="O46" s="274"/>
      <c r="P46" s="274"/>
      <c r="Q46" s="274"/>
      <c r="R46" s="274"/>
      <c r="S46" s="274"/>
      <c r="T46" s="274"/>
      <c r="U46" s="275">
        <v>3</v>
      </c>
      <c r="W46" s="69"/>
      <c r="X46" s="69"/>
    </row>
    <row r="47" spans="2:39" ht="5.25" customHeight="1" x14ac:dyDescent="0.25">
      <c r="W47" s="69"/>
      <c r="X47" s="69"/>
    </row>
    <row r="48" spans="2:39" ht="4.5" customHeight="1" x14ac:dyDescent="0.25">
      <c r="W48" s="69"/>
      <c r="X48" s="69"/>
      <c r="AL48" s="11"/>
      <c r="AM48" s="11"/>
    </row>
    <row r="49" spans="2:43" ht="8.25" customHeight="1" x14ac:dyDescent="0.25">
      <c r="B49" s="9"/>
      <c r="C49" s="10"/>
      <c r="D49" s="10"/>
      <c r="E49" s="10"/>
      <c r="F49" s="10"/>
      <c r="G49" s="10"/>
      <c r="H49" s="10"/>
      <c r="I49" s="10"/>
      <c r="J49" s="10"/>
      <c r="K49" s="10"/>
      <c r="L49" s="10"/>
      <c r="M49" s="10"/>
      <c r="N49" s="10"/>
      <c r="O49" s="10"/>
      <c r="P49" s="10"/>
      <c r="Q49" s="10"/>
      <c r="R49" s="10"/>
      <c r="S49" s="10"/>
      <c r="T49" s="10"/>
      <c r="U49" s="157"/>
      <c r="W49" s="69"/>
      <c r="X49" s="69"/>
    </row>
    <row r="50" spans="2:43" x14ac:dyDescent="0.25">
      <c r="B50" s="150"/>
      <c r="C50" s="26" t="s">
        <v>325</v>
      </c>
      <c r="D50" s="27"/>
      <c r="E50" s="27"/>
      <c r="F50" s="27"/>
      <c r="G50" s="27"/>
      <c r="H50" s="27"/>
      <c r="I50" s="27"/>
      <c r="J50" s="27"/>
      <c r="K50" s="27"/>
      <c r="L50" s="27"/>
      <c r="M50" s="27"/>
      <c r="N50" s="27"/>
      <c r="O50" s="27"/>
      <c r="P50" s="27"/>
      <c r="Q50" s="27"/>
      <c r="R50" s="27"/>
      <c r="S50" s="27"/>
      <c r="T50" s="27"/>
      <c r="U50" s="143"/>
      <c r="W50" s="69"/>
      <c r="X50" s="69"/>
    </row>
    <row r="51" spans="2:43" ht="6" customHeight="1" x14ac:dyDescent="0.25">
      <c r="B51" s="150"/>
      <c r="U51" s="143"/>
      <c r="W51" s="69"/>
      <c r="X51" s="69"/>
    </row>
    <row r="52" spans="2:43" ht="18" customHeight="1" x14ac:dyDescent="0.25">
      <c r="B52" s="150"/>
      <c r="C52" s="16"/>
      <c r="D52" s="107" t="s">
        <v>19</v>
      </c>
      <c r="E52" s="17"/>
      <c r="F52" s="17"/>
      <c r="G52" s="17"/>
      <c r="H52" s="34"/>
      <c r="I52" s="34"/>
      <c r="J52" s="29"/>
      <c r="K52" s="34"/>
      <c r="L52" s="29"/>
      <c r="M52" s="29"/>
      <c r="N52" s="18"/>
      <c r="O52" s="2212"/>
      <c r="P52" s="1700"/>
      <c r="Q52" s="1701"/>
      <c r="R52" s="2212">
        <v>12595</v>
      </c>
      <c r="S52" s="2213"/>
      <c r="T52" s="2214"/>
      <c r="U52" s="1"/>
      <c r="W52" s="69"/>
      <c r="X52" s="69"/>
      <c r="Y52" s="262"/>
      <c r="Z52" s="37"/>
      <c r="AM52" s="262"/>
      <c r="AN52" s="262"/>
      <c r="AO52" s="262"/>
      <c r="AP52" s="262"/>
      <c r="AQ52" s="262"/>
    </row>
    <row r="53" spans="2:43" ht="7.5" customHeight="1" x14ac:dyDescent="0.25">
      <c r="B53" s="19"/>
      <c r="C53" s="20"/>
      <c r="D53" s="20"/>
      <c r="E53" s="20"/>
      <c r="F53" s="20"/>
      <c r="G53" s="20"/>
      <c r="H53" s="20"/>
      <c r="I53" s="20"/>
      <c r="J53" s="20"/>
      <c r="K53" s="20"/>
      <c r="L53" s="20"/>
      <c r="M53" s="20"/>
      <c r="N53" s="20"/>
      <c r="O53" s="36"/>
      <c r="P53" s="36"/>
      <c r="Q53" s="36"/>
      <c r="R53" s="20"/>
      <c r="S53" s="20"/>
      <c r="T53" s="20"/>
      <c r="U53" s="3"/>
      <c r="W53" s="69"/>
      <c r="X53" s="69"/>
      <c r="AM53" s="262"/>
      <c r="AN53" s="262"/>
      <c r="AO53" s="262"/>
      <c r="AP53" s="262"/>
      <c r="AQ53" s="262"/>
    </row>
    <row r="54" spans="2:43" ht="7.5" customHeight="1" x14ac:dyDescent="0.25">
      <c r="O54" s="37"/>
      <c r="P54" s="37"/>
      <c r="Q54" s="37"/>
      <c r="U54" s="69"/>
      <c r="W54" s="69"/>
      <c r="X54" s="69"/>
      <c r="AM54" s="262"/>
      <c r="AN54" s="262"/>
      <c r="AO54" s="262"/>
      <c r="AP54" s="262"/>
      <c r="AQ54" s="262"/>
    </row>
    <row r="55" spans="2:43" ht="8.25" customHeight="1" x14ac:dyDescent="0.25">
      <c r="B55" s="9"/>
      <c r="C55" s="10"/>
      <c r="D55" s="10"/>
      <c r="E55" s="10"/>
      <c r="F55" s="10"/>
      <c r="G55" s="10"/>
      <c r="H55" s="10"/>
      <c r="I55" s="10"/>
      <c r="J55" s="10"/>
      <c r="K55" s="10"/>
      <c r="L55" s="10"/>
      <c r="M55" s="10"/>
      <c r="N55" s="10"/>
      <c r="O55" s="38"/>
      <c r="P55" s="38"/>
      <c r="Q55" s="38"/>
      <c r="R55" s="10"/>
      <c r="S55" s="10"/>
      <c r="T55" s="10"/>
      <c r="U55" s="157"/>
      <c r="W55" s="69"/>
      <c r="X55" s="69"/>
      <c r="AM55" s="262"/>
      <c r="AN55" s="262"/>
      <c r="AO55" s="262"/>
      <c r="AP55" s="262"/>
      <c r="AQ55" s="262"/>
    </row>
    <row r="56" spans="2:43" x14ac:dyDescent="0.25">
      <c r="B56" s="150"/>
      <c r="C56" s="26" t="s">
        <v>171</v>
      </c>
      <c r="D56" s="27"/>
      <c r="E56" s="27"/>
      <c r="F56" s="27"/>
      <c r="G56" s="27"/>
      <c r="H56" s="27"/>
      <c r="I56" s="27"/>
      <c r="J56" s="27"/>
      <c r="K56" s="27"/>
      <c r="L56" s="27"/>
      <c r="M56" s="27"/>
      <c r="N56" s="27"/>
      <c r="O56" s="39"/>
      <c r="P56" s="39"/>
      <c r="Q56" s="39"/>
      <c r="R56" s="27"/>
      <c r="S56" s="27"/>
      <c r="T56" s="27"/>
      <c r="U56" s="143"/>
      <c r="W56" s="69"/>
      <c r="X56" s="69"/>
      <c r="AM56" s="262"/>
      <c r="AN56" s="262"/>
      <c r="AO56" s="262"/>
      <c r="AP56" s="262"/>
      <c r="AQ56" s="262"/>
    </row>
    <row r="57" spans="2:43" ht="6" customHeight="1" x14ac:dyDescent="0.25">
      <c r="B57" s="150"/>
      <c r="O57" s="37"/>
      <c r="P57" s="37"/>
      <c r="Q57" s="37"/>
      <c r="U57" s="143"/>
      <c r="W57" s="69"/>
      <c r="X57" s="69"/>
      <c r="AM57" s="262"/>
      <c r="AN57" s="262"/>
      <c r="AO57" s="262"/>
      <c r="AP57" s="262"/>
      <c r="AQ57" s="262"/>
    </row>
    <row r="58" spans="2:43" ht="14.25" customHeight="1" x14ac:dyDescent="0.25">
      <c r="B58" s="150"/>
      <c r="C58" s="13"/>
      <c r="E58" s="40" t="s">
        <v>49</v>
      </c>
      <c r="F58" s="73" t="s">
        <v>44</v>
      </c>
      <c r="G58" s="74" t="s">
        <v>42</v>
      </c>
      <c r="H58" s="2254"/>
      <c r="I58" s="2255"/>
      <c r="J58" s="2255"/>
      <c r="K58" s="2256"/>
      <c r="L58" s="2255"/>
      <c r="M58" s="2255"/>
      <c r="N58" s="2186"/>
      <c r="O58" s="2186"/>
      <c r="P58" s="151"/>
      <c r="Q58" s="151"/>
      <c r="R58" s="1691"/>
      <c r="S58" s="1692"/>
      <c r="T58" s="1692"/>
      <c r="U58" s="143">
        <v>1</v>
      </c>
      <c r="W58" s="69"/>
      <c r="X58" s="69"/>
      <c r="AM58" s="262"/>
      <c r="AN58" s="262"/>
      <c r="AO58" s="262"/>
      <c r="AP58" s="262"/>
      <c r="AQ58" s="262"/>
    </row>
    <row r="59" spans="2:43" ht="16.5" customHeight="1" x14ac:dyDescent="0.25">
      <c r="B59" s="150"/>
      <c r="C59" s="13"/>
      <c r="E59" s="40" t="s">
        <v>43</v>
      </c>
      <c r="F59" s="626"/>
      <c r="G59" s="779"/>
      <c r="H59" s="1732"/>
      <c r="I59" s="1733"/>
      <c r="J59" s="1733"/>
      <c r="K59" s="1581" t="s">
        <v>338</v>
      </c>
      <c r="L59" s="2186"/>
      <c r="M59" s="2186"/>
      <c r="O59" s="2398" t="str">
        <f>IF(SUM(F59:G63)=0,"",SUM(F59:F63)+ROUNDDOWN(SUM(G59:G63)/12,0)&amp;"'")</f>
        <v/>
      </c>
      <c r="P59" s="2396" t="str">
        <f>IF(SUM(G59:G63)=0,"",SUM(G59:G63)-(ROUNDDOWN((SUM(G59:G63)/12),0)*12)&amp;"""")</f>
        <v/>
      </c>
      <c r="Q59" s="153"/>
      <c r="R59" s="153"/>
      <c r="U59" s="143">
        <v>0</v>
      </c>
      <c r="W59" s="69"/>
      <c r="X59" s="69"/>
      <c r="AM59" s="262"/>
      <c r="AN59" s="262"/>
      <c r="AO59" s="262"/>
      <c r="AP59" s="262"/>
      <c r="AQ59" s="262"/>
    </row>
    <row r="60" spans="2:43" ht="16.5" customHeight="1" x14ac:dyDescent="0.25">
      <c r="B60" s="150"/>
      <c r="C60" s="13"/>
      <c r="E60" s="40" t="s">
        <v>45</v>
      </c>
      <c r="F60" s="626"/>
      <c r="G60" s="779"/>
      <c r="H60" s="1732"/>
      <c r="I60" s="1733"/>
      <c r="J60" s="1733"/>
      <c r="K60" s="63"/>
      <c r="O60" s="2399"/>
      <c r="P60" s="2397"/>
      <c r="Q60" s="153"/>
      <c r="R60" s="153"/>
      <c r="U60" s="143">
        <v>0</v>
      </c>
      <c r="W60" s="69"/>
      <c r="X60" s="69"/>
      <c r="AM60" s="262"/>
      <c r="AN60" s="262"/>
      <c r="AO60" s="262"/>
      <c r="AP60" s="262"/>
      <c r="AQ60" s="262"/>
    </row>
    <row r="61" spans="2:43" ht="16.5" customHeight="1" x14ac:dyDescent="0.25">
      <c r="B61" s="150"/>
      <c r="C61" s="13"/>
      <c r="E61" s="40" t="s">
        <v>46</v>
      </c>
      <c r="F61" s="626"/>
      <c r="G61" s="779"/>
      <c r="H61" s="1732"/>
      <c r="I61" s="1733"/>
      <c r="J61" s="1733"/>
      <c r="K61" s="63"/>
      <c r="M61" s="40"/>
      <c r="O61" s="219"/>
      <c r="P61" s="101" t="s">
        <v>120</v>
      </c>
      <c r="Q61" s="151"/>
      <c r="R61" s="218"/>
      <c r="U61" s="143">
        <v>0</v>
      </c>
      <c r="W61" s="69"/>
      <c r="X61" s="69"/>
      <c r="AM61" s="262"/>
      <c r="AN61" s="262"/>
      <c r="AO61" s="262"/>
      <c r="AP61" s="262"/>
      <c r="AQ61" s="262"/>
    </row>
    <row r="62" spans="2:43" ht="16.5" customHeight="1" x14ac:dyDescent="0.25">
      <c r="B62" s="150"/>
      <c r="C62" s="13"/>
      <c r="E62" s="40" t="s">
        <v>47</v>
      </c>
      <c r="F62" s="626"/>
      <c r="G62" s="779"/>
      <c r="H62" s="1732"/>
      <c r="I62" s="1733"/>
      <c r="J62" s="1733"/>
      <c r="K62" s="903" t="s">
        <v>23</v>
      </c>
      <c r="L62" s="904" t="s">
        <v>336</v>
      </c>
      <c r="M62" s="904"/>
      <c r="N62" s="904"/>
      <c r="O62" s="904"/>
      <c r="P62" s="905"/>
      <c r="Q62" s="905"/>
      <c r="R62" s="1029"/>
      <c r="S62" s="1030"/>
      <c r="U62" s="143">
        <v>0</v>
      </c>
      <c r="W62" s="69"/>
      <c r="X62" s="69"/>
      <c r="AM62" s="262"/>
      <c r="AN62" s="262"/>
      <c r="AO62" s="262"/>
      <c r="AP62" s="262"/>
      <c r="AQ62" s="262"/>
    </row>
    <row r="63" spans="2:43" ht="16.5" customHeight="1" x14ac:dyDescent="0.25">
      <c r="B63" s="150"/>
      <c r="C63" s="13"/>
      <c r="E63" s="40" t="s">
        <v>48</v>
      </c>
      <c r="F63" s="626"/>
      <c r="G63" s="779"/>
      <c r="H63" s="1732"/>
      <c r="I63" s="1733"/>
      <c r="J63" s="1733"/>
      <c r="K63" s="907" t="s">
        <v>22</v>
      </c>
      <c r="L63" s="908" t="s">
        <v>354</v>
      </c>
      <c r="M63" s="908"/>
      <c r="N63" s="908"/>
      <c r="O63" s="908"/>
      <c r="P63" s="909"/>
      <c r="Q63" s="909"/>
      <c r="R63" s="909"/>
      <c r="S63" s="910"/>
      <c r="U63" s="143">
        <v>0</v>
      </c>
      <c r="W63" s="69"/>
      <c r="X63" s="69"/>
      <c r="AM63" s="262"/>
      <c r="AN63" s="262"/>
      <c r="AO63" s="262"/>
      <c r="AP63" s="262"/>
      <c r="AQ63" s="262"/>
    </row>
    <row r="64" spans="2:43" ht="16.5" customHeight="1" x14ac:dyDescent="0.25">
      <c r="B64" s="150"/>
      <c r="C64" s="13"/>
      <c r="E64" s="40" t="s">
        <v>20</v>
      </c>
      <c r="F64" s="626"/>
      <c r="G64" s="779"/>
      <c r="H64" s="1732"/>
      <c r="I64" s="1733"/>
      <c r="J64" s="1733"/>
      <c r="U64" s="143">
        <v>0</v>
      </c>
      <c r="W64" s="69"/>
      <c r="X64" s="69"/>
      <c r="AM64" s="262"/>
      <c r="AN64" s="262"/>
      <c r="AO64" s="262"/>
      <c r="AP64" s="262"/>
      <c r="AQ64" s="262"/>
    </row>
    <row r="65" spans="2:45" ht="16.5" customHeight="1" x14ac:dyDescent="0.25">
      <c r="B65" s="150"/>
      <c r="C65" s="13"/>
      <c r="E65" s="40" t="s">
        <v>21</v>
      </c>
      <c r="F65" s="626"/>
      <c r="G65" s="779"/>
      <c r="H65" s="1732"/>
      <c r="I65" s="1733"/>
      <c r="J65" s="1733"/>
      <c r="K65" s="263"/>
      <c r="L65" s="264"/>
      <c r="M65" s="152" t="s">
        <v>356</v>
      </c>
      <c r="N65" s="264"/>
      <c r="O65" s="1637">
        <v>50</v>
      </c>
      <c r="P65" s="2070"/>
      <c r="Q65" s="2071"/>
      <c r="R65" s="1637" t="str">
        <f>IF((F65*12)+G65&lt;=24,"",ROUNDUP(((((F65*12)+G65)-24)/12),0)*O65)</f>
        <v/>
      </c>
      <c r="S65" s="1638"/>
      <c r="T65" s="1639"/>
      <c r="U65" s="143"/>
      <c r="W65" s="69"/>
      <c r="X65" s="69"/>
      <c r="Z65" s="37"/>
      <c r="AM65" s="262"/>
      <c r="AN65" s="262"/>
      <c r="AO65" s="262"/>
      <c r="AP65" s="262"/>
      <c r="AQ65" s="262"/>
    </row>
    <row r="66" spans="2:45" ht="12.75" customHeight="1" x14ac:dyDescent="0.2">
      <c r="B66" s="150"/>
      <c r="C66" s="13"/>
      <c r="D66" s="13"/>
      <c r="E66" s="40"/>
      <c r="F66" s="71"/>
      <c r="G66" s="71"/>
      <c r="H66" s="159"/>
      <c r="I66" s="71"/>
      <c r="J66" s="160"/>
      <c r="K66" s="209" t="s">
        <v>644</v>
      </c>
      <c r="L66" s="778"/>
      <c r="M66" s="778"/>
      <c r="N66" s="778"/>
      <c r="O66" s="778"/>
      <c r="P66" s="778"/>
      <c r="Q66" s="778"/>
      <c r="R66" s="778"/>
      <c r="S66" s="778"/>
      <c r="T66" s="778"/>
      <c r="U66" s="143"/>
      <c r="W66" s="69"/>
      <c r="X66" s="69"/>
      <c r="AM66" s="262"/>
      <c r="AN66" s="262"/>
      <c r="AO66" s="262"/>
      <c r="AP66" s="262"/>
      <c r="AQ66" s="262"/>
    </row>
    <row r="67" spans="2:45" ht="6.6" customHeight="1" x14ac:dyDescent="0.2">
      <c r="B67" s="150"/>
      <c r="C67" s="13"/>
      <c r="D67" s="13"/>
      <c r="E67" s="40"/>
      <c r="F67" s="71"/>
      <c r="G67" s="71"/>
      <c r="H67" s="159"/>
      <c r="I67" s="71"/>
      <c r="J67" s="160"/>
      <c r="K67" s="11"/>
      <c r="L67" s="911"/>
      <c r="M67" s="911"/>
      <c r="N67" s="911"/>
      <c r="O67" s="911"/>
      <c r="P67" s="911"/>
      <c r="Q67" s="911"/>
      <c r="R67" s="911"/>
      <c r="S67" s="911"/>
      <c r="T67" s="911"/>
      <c r="U67" s="143"/>
      <c r="W67" s="69"/>
      <c r="AA67" s="69"/>
      <c r="AB67" s="4"/>
      <c r="AL67" s="267"/>
      <c r="AM67" s="267"/>
      <c r="AN67" s="267"/>
      <c r="AO67" s="267"/>
      <c r="AP67" s="267"/>
    </row>
    <row r="68" spans="2:45" ht="16.5" customHeight="1" x14ac:dyDescent="0.25">
      <c r="B68" s="150"/>
      <c r="C68" s="16"/>
      <c r="D68" s="107" t="s">
        <v>259</v>
      </c>
      <c r="E68" s="17"/>
      <c r="F68" s="17"/>
      <c r="G68" s="17"/>
      <c r="H68" s="34"/>
      <c r="I68" s="34"/>
      <c r="J68" s="29"/>
      <c r="K68" s="34"/>
      <c r="L68" s="29"/>
      <c r="M68" s="29"/>
      <c r="N68" s="18"/>
      <c r="O68" s="679"/>
      <c r="P68" s="1736">
        <v>170</v>
      </c>
      <c r="Q68" s="1737"/>
      <c r="R68" s="1749" t="str">
        <f>IF((F65*12)+G65&lt;=24,"",P68)</f>
        <v/>
      </c>
      <c r="S68" s="1750"/>
      <c r="T68" s="1751"/>
      <c r="U68" s="541" t="b">
        <f>IF(R65&lt;&gt;"",TRUE,FALSE)</f>
        <v>0</v>
      </c>
      <c r="W68" s="69"/>
      <c r="X68" s="262"/>
      <c r="Z68" s="37"/>
      <c r="AB68" s="4"/>
      <c r="AK68" s="267"/>
      <c r="AL68" s="267"/>
      <c r="AM68" s="267"/>
      <c r="AN68" s="267"/>
      <c r="AO68" s="267"/>
      <c r="AQ68" s="262"/>
    </row>
    <row r="69" spans="2:45" ht="6.6" customHeight="1" x14ac:dyDescent="0.25">
      <c r="B69" s="19"/>
      <c r="C69" s="20"/>
      <c r="D69" s="20"/>
      <c r="E69" s="20"/>
      <c r="F69" s="20"/>
      <c r="G69" s="20"/>
      <c r="H69" s="20"/>
      <c r="I69" s="20"/>
      <c r="J69" s="20"/>
      <c r="K69" s="741"/>
      <c r="L69" s="741"/>
      <c r="M69" s="741"/>
      <c r="N69" s="741"/>
      <c r="O69" s="741"/>
      <c r="P69" s="741"/>
      <c r="Q69" s="741"/>
      <c r="R69" s="741"/>
      <c r="S69" s="741"/>
      <c r="T69" s="741"/>
      <c r="U69" s="550"/>
      <c r="W69" s="69"/>
      <c r="X69" s="262"/>
      <c r="Z69" s="69"/>
      <c r="AB69" s="4"/>
      <c r="AK69" s="267"/>
      <c r="AL69" s="267"/>
      <c r="AM69" s="267"/>
      <c r="AN69" s="267"/>
      <c r="AO69" s="267"/>
      <c r="AQ69" s="262"/>
    </row>
    <row r="70" spans="2:45" ht="6.6" customHeight="1" x14ac:dyDescent="0.25">
      <c r="U70" s="113"/>
      <c r="W70" s="69"/>
      <c r="X70" s="69"/>
      <c r="Z70" s="262"/>
      <c r="AM70" s="267"/>
      <c r="AN70" s="267"/>
      <c r="AO70" s="267"/>
      <c r="AP70" s="267"/>
      <c r="AQ70" s="267"/>
      <c r="AS70" s="262"/>
    </row>
    <row r="71" spans="2:45" ht="8.25" customHeight="1" x14ac:dyDescent="0.25">
      <c r="B71" s="9"/>
      <c r="C71" s="10"/>
      <c r="D71" s="10"/>
      <c r="E71" s="10"/>
      <c r="F71" s="10"/>
      <c r="G71" s="10"/>
      <c r="H71" s="10"/>
      <c r="I71" s="10"/>
      <c r="J71" s="10"/>
      <c r="K71" s="10"/>
      <c r="L71" s="10"/>
      <c r="M71" s="10"/>
      <c r="N71" s="10"/>
      <c r="O71" s="38"/>
      <c r="P71" s="38"/>
      <c r="Q71" s="38"/>
      <c r="R71" s="10"/>
      <c r="S71" s="10"/>
      <c r="T71" s="10"/>
      <c r="U71" s="157"/>
      <c r="W71" s="69"/>
      <c r="X71" s="69"/>
      <c r="AM71" s="262"/>
      <c r="AN71" s="262"/>
      <c r="AO71" s="262"/>
      <c r="AP71" s="262"/>
      <c r="AQ71" s="262"/>
    </row>
    <row r="72" spans="2:45" x14ac:dyDescent="0.25">
      <c r="B72" s="150"/>
      <c r="C72" s="26" t="s">
        <v>94</v>
      </c>
      <c r="D72" s="27"/>
      <c r="E72" s="27"/>
      <c r="F72" s="27"/>
      <c r="G72" s="27"/>
      <c r="H72" s="27"/>
      <c r="I72" s="27"/>
      <c r="J72" s="27"/>
      <c r="K72" s="27"/>
      <c r="L72" s="27"/>
      <c r="M72" s="27"/>
      <c r="N72" s="27"/>
      <c r="O72" s="39"/>
      <c r="P72" s="39"/>
      <c r="Q72" s="39"/>
      <c r="R72" s="27"/>
      <c r="S72" s="27"/>
      <c r="T72" s="27"/>
      <c r="U72" s="143"/>
      <c r="W72" s="69"/>
      <c r="X72" s="69"/>
      <c r="AM72" s="262"/>
      <c r="AN72" s="262"/>
      <c r="AO72" s="262"/>
      <c r="AP72" s="262"/>
      <c r="AQ72" s="262"/>
    </row>
    <row r="73" spans="2:45" ht="6" customHeight="1" x14ac:dyDescent="0.25">
      <c r="B73" s="150"/>
      <c r="O73" s="37"/>
      <c r="P73" s="37"/>
      <c r="Q73" s="37"/>
      <c r="U73" s="143"/>
      <c r="W73" s="69"/>
      <c r="X73" s="69"/>
      <c r="AM73" s="262"/>
      <c r="AN73" s="262"/>
      <c r="AO73" s="262"/>
      <c r="AP73" s="262"/>
      <c r="AQ73" s="262"/>
    </row>
    <row r="74" spans="2:45" ht="18.95" customHeight="1" x14ac:dyDescent="0.25">
      <c r="B74" s="150"/>
      <c r="C74" s="16"/>
      <c r="D74" s="107" t="s">
        <v>244</v>
      </c>
      <c r="E74" s="17"/>
      <c r="F74" s="17"/>
      <c r="G74" s="17"/>
      <c r="H74" s="17"/>
      <c r="I74" s="17"/>
      <c r="J74" s="17"/>
      <c r="K74" s="18"/>
      <c r="L74" s="18"/>
      <c r="M74" s="18"/>
      <c r="N74" s="18"/>
      <c r="O74" s="1637" t="s">
        <v>17</v>
      </c>
      <c r="P74" s="2070"/>
      <c r="Q74" s="2071"/>
      <c r="R74" s="1637" t="str">
        <f>IF(U$74=1,0,"")</f>
        <v/>
      </c>
      <c r="S74" s="1638"/>
      <c r="T74" s="1639"/>
      <c r="U74" s="1">
        <v>0</v>
      </c>
      <c r="W74" s="69"/>
      <c r="X74" s="69"/>
      <c r="AM74" s="262"/>
      <c r="AN74" s="262"/>
      <c r="AO74" s="262"/>
      <c r="AP74" s="262"/>
      <c r="AQ74" s="262"/>
    </row>
    <row r="75" spans="2:45" ht="18.95" customHeight="1" x14ac:dyDescent="0.25">
      <c r="B75" s="150"/>
      <c r="C75" s="16"/>
      <c r="D75" s="107" t="s">
        <v>151</v>
      </c>
      <c r="E75" s="17"/>
      <c r="F75" s="17"/>
      <c r="G75" s="17"/>
      <c r="H75" s="17"/>
      <c r="I75" s="17"/>
      <c r="J75" s="17"/>
      <c r="K75" s="18"/>
      <c r="L75" s="18"/>
      <c r="M75" s="18"/>
      <c r="N75" s="18"/>
      <c r="O75" s="1637">
        <v>770</v>
      </c>
      <c r="P75" s="2070"/>
      <c r="Q75" s="2071"/>
      <c r="R75" s="1637" t="str">
        <f>IF(U$74=2,O75,"")</f>
        <v/>
      </c>
      <c r="S75" s="1638"/>
      <c r="T75" s="1639"/>
      <c r="U75" s="143"/>
      <c r="W75" s="69"/>
      <c r="X75" s="69"/>
      <c r="Y75" s="262"/>
      <c r="Z75" s="37"/>
      <c r="AM75" s="262"/>
      <c r="AN75" s="262"/>
      <c r="AO75" s="262"/>
      <c r="AP75" s="262"/>
      <c r="AQ75" s="262"/>
    </row>
    <row r="76" spans="2:45" ht="18.95" customHeight="1" x14ac:dyDescent="0.25">
      <c r="B76" s="150"/>
      <c r="C76" s="16"/>
      <c r="D76" s="107" t="s">
        <v>152</v>
      </c>
      <c r="E76" s="17"/>
      <c r="F76" s="17"/>
      <c r="G76" s="17"/>
      <c r="H76" s="17"/>
      <c r="I76" s="17"/>
      <c r="J76" s="17"/>
      <c r="K76" s="18"/>
      <c r="L76" s="18"/>
      <c r="M76" s="18"/>
      <c r="N76" s="18"/>
      <c r="O76" s="1637">
        <v>1175</v>
      </c>
      <c r="P76" s="2070"/>
      <c r="Q76" s="2071"/>
      <c r="R76" s="1637" t="str">
        <f>IF(U$74=3,O76,"")</f>
        <v/>
      </c>
      <c r="S76" s="1638"/>
      <c r="T76" s="1639"/>
      <c r="U76" s="143"/>
      <c r="W76" s="69"/>
      <c r="X76" s="69"/>
      <c r="Y76" s="262"/>
      <c r="Z76" s="37"/>
      <c r="AM76" s="262"/>
      <c r="AN76" s="262"/>
      <c r="AO76" s="262"/>
      <c r="AP76" s="262"/>
      <c r="AQ76" s="262"/>
    </row>
    <row r="77" spans="2:45" ht="18.95" customHeight="1" x14ac:dyDescent="0.25">
      <c r="B77" s="150"/>
      <c r="C77" s="16"/>
      <c r="D77" s="107" t="s">
        <v>153</v>
      </c>
      <c r="E77" s="17"/>
      <c r="F77" s="17"/>
      <c r="G77" s="17"/>
      <c r="H77" s="17"/>
      <c r="I77" s="17"/>
      <c r="J77" s="17"/>
      <c r="K77" s="18"/>
      <c r="L77" s="18"/>
      <c r="M77" s="18"/>
      <c r="N77" s="18"/>
      <c r="O77" s="1637">
        <v>1640</v>
      </c>
      <c r="P77" s="2070"/>
      <c r="Q77" s="2071"/>
      <c r="R77" s="1637" t="str">
        <f>IF(U$74=4,O77,"")</f>
        <v/>
      </c>
      <c r="S77" s="1638"/>
      <c r="T77" s="1639"/>
      <c r="U77" s="143"/>
      <c r="W77" s="69"/>
      <c r="X77" s="69"/>
      <c r="Y77" s="262"/>
      <c r="Z77" s="37"/>
      <c r="AM77" s="262"/>
      <c r="AN77" s="262"/>
      <c r="AO77" s="262"/>
      <c r="AP77" s="262"/>
      <c r="AQ77" s="262"/>
    </row>
    <row r="78" spans="2:45" ht="18.95" customHeight="1" x14ac:dyDescent="0.25">
      <c r="B78" s="150"/>
      <c r="C78" s="16"/>
      <c r="D78" s="107" t="s">
        <v>154</v>
      </c>
      <c r="E78" s="17"/>
      <c r="F78" s="17"/>
      <c r="G78" s="17"/>
      <c r="H78" s="17"/>
      <c r="I78" s="17"/>
      <c r="J78" s="17"/>
      <c r="K78" s="18"/>
      <c r="L78" s="18"/>
      <c r="M78" s="18"/>
      <c r="N78" s="18"/>
      <c r="O78" s="1637">
        <v>1990</v>
      </c>
      <c r="P78" s="2070"/>
      <c r="Q78" s="2071"/>
      <c r="R78" s="1637" t="str">
        <f>IF(U$74=5,O78,"")</f>
        <v/>
      </c>
      <c r="S78" s="1638"/>
      <c r="T78" s="1639"/>
      <c r="U78" s="143"/>
      <c r="W78" s="69"/>
      <c r="X78" s="69"/>
      <c r="Y78" s="262"/>
      <c r="Z78" s="37"/>
      <c r="AM78" s="262"/>
      <c r="AN78" s="262"/>
      <c r="AO78" s="262"/>
      <c r="AP78" s="262"/>
      <c r="AQ78" s="262"/>
    </row>
    <row r="79" spans="2:45" ht="3.75" customHeight="1" x14ac:dyDescent="0.25">
      <c r="B79" s="150"/>
      <c r="C79" s="13"/>
      <c r="D79" s="13"/>
      <c r="E79" s="12"/>
      <c r="F79" s="12"/>
      <c r="G79" s="12"/>
      <c r="H79" s="12"/>
      <c r="I79" s="12"/>
      <c r="J79" s="12"/>
      <c r="O79" s="224"/>
      <c r="P79" s="151"/>
      <c r="Q79" s="151"/>
      <c r="R79" s="224"/>
      <c r="S79" s="55"/>
      <c r="T79" s="55"/>
      <c r="U79" s="143"/>
      <c r="W79" s="69"/>
      <c r="X79" s="69"/>
      <c r="Y79" s="262"/>
      <c r="AM79" s="262"/>
      <c r="AN79" s="262"/>
      <c r="AO79" s="262"/>
      <c r="AP79" s="262"/>
      <c r="AQ79" s="262"/>
    </row>
    <row r="80" spans="2:45" ht="18" customHeight="1" x14ac:dyDescent="0.25">
      <c r="B80" s="150"/>
      <c r="C80" s="13" t="s">
        <v>183</v>
      </c>
      <c r="E80" s="12"/>
      <c r="F80" s="12"/>
      <c r="G80" s="196"/>
      <c r="H80" s="230" t="s">
        <v>184</v>
      </c>
      <c r="J80" s="196"/>
      <c r="K80" s="197" t="s">
        <v>223</v>
      </c>
      <c r="O80" s="224"/>
      <c r="P80" s="151"/>
      <c r="Q80" s="151"/>
      <c r="R80" s="224"/>
      <c r="S80" s="55"/>
      <c r="T80" s="55"/>
      <c r="U80" s="143"/>
      <c r="W80" s="69"/>
      <c r="X80" s="69"/>
      <c r="Y80" s="262"/>
      <c r="AM80" s="262"/>
      <c r="AN80" s="262"/>
      <c r="AO80" s="262"/>
      <c r="AP80" s="262"/>
      <c r="AQ80" s="262"/>
    </row>
    <row r="81" spans="2:43" ht="16.149999999999999" customHeight="1" x14ac:dyDescent="0.25">
      <c r="B81" s="19"/>
      <c r="C81" s="259" t="s">
        <v>357</v>
      </c>
      <c r="D81" s="20"/>
      <c r="E81" s="20"/>
      <c r="F81" s="20"/>
      <c r="G81" s="20"/>
      <c r="H81" s="20"/>
      <c r="I81" s="20"/>
      <c r="J81" s="20"/>
      <c r="K81" s="20"/>
      <c r="L81" s="20"/>
      <c r="M81" s="20"/>
      <c r="N81" s="20"/>
      <c r="O81" s="36"/>
      <c r="P81" s="36"/>
      <c r="Q81" s="36"/>
      <c r="R81" s="20"/>
      <c r="S81" s="20"/>
      <c r="T81" s="20"/>
      <c r="U81" s="158"/>
      <c r="W81" s="69"/>
      <c r="X81" s="69"/>
      <c r="Y81" s="262"/>
      <c r="AM81" s="262"/>
      <c r="AN81" s="262"/>
      <c r="AO81" s="262"/>
      <c r="AP81" s="262"/>
      <c r="AQ81" s="262"/>
    </row>
    <row r="82" spans="2:43" ht="6.6" customHeight="1" x14ac:dyDescent="0.25">
      <c r="O82" s="37"/>
      <c r="P82" s="37"/>
      <c r="Q82" s="37"/>
      <c r="U82" s="69"/>
      <c r="W82" s="69"/>
      <c r="X82" s="69"/>
      <c r="Y82" s="262"/>
      <c r="AM82" s="262"/>
      <c r="AN82" s="262"/>
      <c r="AO82" s="262"/>
      <c r="AP82" s="262"/>
      <c r="AQ82" s="262"/>
    </row>
    <row r="83" spans="2:43" ht="8.25" customHeight="1" x14ac:dyDescent="0.25">
      <c r="B83" s="9"/>
      <c r="C83" s="10"/>
      <c r="D83" s="10"/>
      <c r="E83" s="10"/>
      <c r="F83" s="10"/>
      <c r="G83" s="10"/>
      <c r="H83" s="10"/>
      <c r="I83" s="10"/>
      <c r="J83" s="10"/>
      <c r="K83" s="10"/>
      <c r="L83" s="10"/>
      <c r="M83" s="10"/>
      <c r="N83" s="10"/>
      <c r="O83" s="38"/>
      <c r="P83" s="38"/>
      <c r="Q83" s="38"/>
      <c r="R83" s="10"/>
      <c r="S83" s="10"/>
      <c r="T83" s="10"/>
      <c r="U83" s="157"/>
      <c r="W83" s="69"/>
      <c r="X83" s="69"/>
      <c r="Y83" s="262"/>
      <c r="AM83" s="262"/>
      <c r="AN83" s="262"/>
      <c r="AO83" s="262"/>
      <c r="AP83" s="262"/>
      <c r="AQ83" s="262"/>
    </row>
    <row r="84" spans="2:43" x14ac:dyDescent="0.25">
      <c r="B84" s="150"/>
      <c r="C84" s="26" t="s">
        <v>326</v>
      </c>
      <c r="D84" s="27"/>
      <c r="E84" s="27"/>
      <c r="F84" s="27"/>
      <c r="G84" s="27"/>
      <c r="H84" s="27"/>
      <c r="I84" s="27"/>
      <c r="J84" s="27"/>
      <c r="K84" s="27"/>
      <c r="L84" s="27"/>
      <c r="M84" s="27"/>
      <c r="N84" s="27"/>
      <c r="O84" s="39"/>
      <c r="P84" s="39"/>
      <c r="Q84" s="39"/>
      <c r="R84" s="27"/>
      <c r="S84" s="27"/>
      <c r="T84" s="27"/>
      <c r="U84" s="143"/>
      <c r="W84" s="69"/>
      <c r="X84" s="69"/>
      <c r="Y84" s="262"/>
      <c r="AM84" s="262"/>
      <c r="AN84" s="262"/>
      <c r="AO84" s="262"/>
      <c r="AP84" s="262"/>
      <c r="AQ84" s="262"/>
    </row>
    <row r="85" spans="2:43" ht="6" customHeight="1" x14ac:dyDescent="0.25">
      <c r="B85" s="150"/>
      <c r="O85" s="37"/>
      <c r="P85" s="37"/>
      <c r="Q85" s="37"/>
      <c r="U85" s="143"/>
      <c r="W85" s="69"/>
      <c r="X85" s="69"/>
      <c r="Y85" s="262"/>
      <c r="AM85" s="262"/>
      <c r="AN85" s="262"/>
      <c r="AO85" s="262"/>
      <c r="AP85" s="262"/>
      <c r="AQ85" s="262"/>
    </row>
    <row r="86" spans="2:43" ht="17.25" customHeight="1" x14ac:dyDescent="0.25">
      <c r="B86" s="150"/>
      <c r="C86" s="79"/>
      <c r="D86" s="107" t="s">
        <v>871</v>
      </c>
      <c r="E86" s="17"/>
      <c r="F86" s="107"/>
      <c r="G86" s="17"/>
      <c r="H86" s="34"/>
      <c r="I86" s="34"/>
      <c r="J86" s="29"/>
      <c r="K86" s="107"/>
      <c r="L86" s="29"/>
      <c r="M86" s="29"/>
      <c r="N86" s="18"/>
      <c r="O86" s="1637" t="s">
        <v>17</v>
      </c>
      <c r="P86" s="2070"/>
      <c r="Q86" s="2071"/>
      <c r="R86" s="1637" t="str">
        <f>IF(U$86=1,O86,"")</f>
        <v/>
      </c>
      <c r="S86" s="1638"/>
      <c r="T86" s="1639"/>
      <c r="U86" s="1">
        <v>0</v>
      </c>
      <c r="W86" s="69"/>
      <c r="X86" s="69"/>
      <c r="Y86" s="262"/>
      <c r="AM86" s="262"/>
      <c r="AN86" s="262"/>
      <c r="AO86" s="262"/>
      <c r="AP86" s="262"/>
      <c r="AQ86" s="262"/>
    </row>
    <row r="87" spans="2:43" ht="17.25" customHeight="1" x14ac:dyDescent="0.25">
      <c r="B87" s="150"/>
      <c r="C87" s="79"/>
      <c r="D87" s="107" t="s">
        <v>872</v>
      </c>
      <c r="E87" s="17"/>
      <c r="F87" s="107"/>
      <c r="G87" s="17"/>
      <c r="H87" s="34"/>
      <c r="I87" s="34"/>
      <c r="J87" s="29"/>
      <c r="K87" s="107"/>
      <c r="L87" s="29"/>
      <c r="M87" s="29"/>
      <c r="N87" s="18"/>
      <c r="O87" s="1637">
        <v>440</v>
      </c>
      <c r="P87" s="2070"/>
      <c r="Q87" s="2071"/>
      <c r="R87" s="1637" t="str">
        <f>IF(U$86=2,O87,"")</f>
        <v/>
      </c>
      <c r="S87" s="1638"/>
      <c r="T87" s="1639"/>
      <c r="U87" s="1"/>
      <c r="W87" s="69"/>
      <c r="X87" s="69"/>
      <c r="Y87" s="262"/>
      <c r="Z87" s="37"/>
      <c r="AM87" s="262"/>
      <c r="AN87" s="262"/>
      <c r="AO87" s="262"/>
      <c r="AP87" s="262"/>
      <c r="AQ87" s="262"/>
    </row>
    <row r="88" spans="2:43" ht="17.25" customHeight="1" x14ac:dyDescent="0.25">
      <c r="B88" s="150"/>
      <c r="C88" s="79"/>
      <c r="D88" s="107" t="s">
        <v>873</v>
      </c>
      <c r="E88" s="17"/>
      <c r="F88" s="107"/>
      <c r="G88" s="17"/>
      <c r="H88" s="34"/>
      <c r="I88" s="34"/>
      <c r="J88" s="29"/>
      <c r="K88" s="107"/>
      <c r="L88" s="29"/>
      <c r="M88" s="29"/>
      <c r="N88" s="18"/>
      <c r="O88" s="1637">
        <v>790</v>
      </c>
      <c r="P88" s="2070"/>
      <c r="Q88" s="2071"/>
      <c r="R88" s="1637" t="str">
        <f>IF(U$86=3,O88,"")</f>
        <v/>
      </c>
      <c r="S88" s="1638"/>
      <c r="T88" s="1639"/>
      <c r="U88" s="1"/>
      <c r="W88" s="69"/>
      <c r="X88" s="69"/>
      <c r="Y88" s="262"/>
      <c r="Z88" s="37"/>
      <c r="AM88" s="262"/>
      <c r="AN88" s="262"/>
      <c r="AO88" s="262"/>
      <c r="AP88" s="262"/>
      <c r="AQ88" s="262"/>
    </row>
    <row r="89" spans="2:43" ht="17.25" customHeight="1" x14ac:dyDescent="0.25">
      <c r="B89" s="150"/>
      <c r="C89" s="79"/>
      <c r="D89" s="107" t="s">
        <v>874</v>
      </c>
      <c r="E89" s="17"/>
      <c r="F89" s="107"/>
      <c r="G89" s="17"/>
      <c r="H89" s="34"/>
      <c r="I89" s="34"/>
      <c r="J89" s="29"/>
      <c r="K89" s="107"/>
      <c r="L89" s="29"/>
      <c r="M89" s="29"/>
      <c r="N89" s="18"/>
      <c r="O89" s="1637">
        <v>960</v>
      </c>
      <c r="P89" s="2070"/>
      <c r="Q89" s="2071"/>
      <c r="R89" s="1637" t="str">
        <f>IF(U$86=4,O89,"")</f>
        <v/>
      </c>
      <c r="S89" s="1638"/>
      <c r="T89" s="1639"/>
      <c r="U89" s="1"/>
      <c r="W89" s="69"/>
      <c r="X89" s="69"/>
      <c r="Y89" s="262"/>
      <c r="Z89" s="37"/>
      <c r="AM89" s="262"/>
      <c r="AN89" s="262"/>
      <c r="AO89" s="262"/>
      <c r="AP89" s="262"/>
      <c r="AQ89" s="262"/>
    </row>
    <row r="90" spans="2:43" ht="17.25" customHeight="1" x14ac:dyDescent="0.25">
      <c r="B90" s="150"/>
      <c r="C90" s="79"/>
      <c r="D90" s="107" t="s">
        <v>875</v>
      </c>
      <c r="E90" s="17"/>
      <c r="F90" s="107"/>
      <c r="G90" s="17"/>
      <c r="H90" s="34"/>
      <c r="I90" s="34"/>
      <c r="J90" s="29"/>
      <c r="K90" s="107"/>
      <c r="L90" s="29"/>
      <c r="M90" s="29"/>
      <c r="N90" s="18"/>
      <c r="O90" s="1637">
        <v>1505</v>
      </c>
      <c r="P90" s="2070"/>
      <c r="Q90" s="2071"/>
      <c r="R90" s="1637" t="str">
        <f>IF(U$86=5,O90,"")</f>
        <v/>
      </c>
      <c r="S90" s="1638"/>
      <c r="T90" s="1639"/>
      <c r="U90" s="1"/>
      <c r="W90" s="69"/>
      <c r="X90" s="69"/>
      <c r="Y90" s="262"/>
      <c r="Z90" s="37"/>
      <c r="AM90" s="262"/>
      <c r="AN90" s="262"/>
      <c r="AO90" s="262"/>
      <c r="AP90" s="262"/>
      <c r="AQ90" s="262"/>
    </row>
    <row r="91" spans="2:43" ht="17.25" customHeight="1" x14ac:dyDescent="0.25">
      <c r="B91" s="150"/>
      <c r="C91" s="79"/>
      <c r="D91" s="107" t="s">
        <v>876</v>
      </c>
      <c r="E91" s="17"/>
      <c r="F91" s="107"/>
      <c r="G91" s="17"/>
      <c r="H91" s="34"/>
      <c r="I91" s="34"/>
      <c r="J91" s="29"/>
      <c r="K91" s="107"/>
      <c r="L91" s="29"/>
      <c r="M91" s="29"/>
      <c r="N91" s="18"/>
      <c r="O91" s="1637">
        <v>2800</v>
      </c>
      <c r="P91" s="2070"/>
      <c r="Q91" s="2071"/>
      <c r="R91" s="1637" t="str">
        <f>IF(U$86=6,O91,"")</f>
        <v/>
      </c>
      <c r="S91" s="1638"/>
      <c r="T91" s="1639"/>
      <c r="U91" s="1"/>
      <c r="W91" s="69"/>
      <c r="X91" s="69"/>
      <c r="Y91" s="262"/>
      <c r="Z91" s="37"/>
      <c r="AM91" s="262"/>
      <c r="AN91" s="262"/>
      <c r="AO91" s="262"/>
      <c r="AP91" s="262"/>
      <c r="AQ91" s="262"/>
    </row>
    <row r="92" spans="2:43" ht="17.25" customHeight="1" x14ac:dyDescent="0.25">
      <c r="B92" s="150"/>
      <c r="C92" s="79"/>
      <c r="D92" s="107" t="s">
        <v>877</v>
      </c>
      <c r="E92" s="17"/>
      <c r="F92" s="107"/>
      <c r="G92" s="17"/>
      <c r="H92" s="34"/>
      <c r="I92" s="34"/>
      <c r="J92" s="29"/>
      <c r="K92" s="107"/>
      <c r="L92" s="29"/>
      <c r="M92" s="29"/>
      <c r="N92" s="18"/>
      <c r="O92" s="1637">
        <v>3425</v>
      </c>
      <c r="P92" s="2070"/>
      <c r="Q92" s="2071"/>
      <c r="R92" s="1637" t="str">
        <f>IF(U$86=7,O92,"")</f>
        <v/>
      </c>
      <c r="S92" s="1638"/>
      <c r="T92" s="1639"/>
      <c r="U92" s="1"/>
      <c r="W92" s="69"/>
      <c r="X92" s="69"/>
      <c r="Y92" s="262"/>
      <c r="Z92" s="37"/>
      <c r="AM92" s="262"/>
      <c r="AN92" s="262"/>
      <c r="AO92" s="262"/>
      <c r="AP92" s="262"/>
      <c r="AQ92" s="262"/>
    </row>
    <row r="93" spans="2:43" ht="17.25" customHeight="1" x14ac:dyDescent="0.25">
      <c r="B93" s="150"/>
      <c r="C93" s="79"/>
      <c r="D93" s="107" t="s">
        <v>1017</v>
      </c>
      <c r="E93" s="17"/>
      <c r="F93" s="107"/>
      <c r="G93" s="17"/>
      <c r="H93" s="34"/>
      <c r="I93" s="34"/>
      <c r="J93" s="29"/>
      <c r="K93" s="107"/>
      <c r="L93" s="29"/>
      <c r="M93" s="29"/>
      <c r="N93" s="18"/>
      <c r="O93" s="1637">
        <v>3690</v>
      </c>
      <c r="P93" s="2070"/>
      <c r="Q93" s="2071"/>
      <c r="R93" s="1637" t="str">
        <f>IF(U$86=8,O93,"")</f>
        <v/>
      </c>
      <c r="S93" s="1638"/>
      <c r="T93" s="1639"/>
      <c r="U93" s="1"/>
      <c r="W93" s="69"/>
      <c r="X93" s="69"/>
      <c r="Y93" s="262"/>
      <c r="Z93" s="37"/>
      <c r="AM93" s="262"/>
      <c r="AN93" s="262"/>
      <c r="AO93" s="262"/>
      <c r="AP93" s="262"/>
      <c r="AQ93" s="262"/>
    </row>
    <row r="94" spans="2:43" ht="28.15" customHeight="1" x14ac:dyDescent="0.25">
      <c r="B94" s="150"/>
      <c r="C94" s="79"/>
      <c r="D94" s="107" t="s">
        <v>878</v>
      </c>
      <c r="E94" s="17"/>
      <c r="F94" s="107"/>
      <c r="G94" s="17"/>
      <c r="H94" s="34"/>
      <c r="I94" s="34"/>
      <c r="J94" s="29"/>
      <c r="K94" s="107"/>
      <c r="L94" s="29"/>
      <c r="M94" s="29"/>
      <c r="N94" s="18"/>
      <c r="O94" s="1637" t="s">
        <v>849</v>
      </c>
      <c r="P94" s="2070"/>
      <c r="Q94" s="2071"/>
      <c r="R94" s="2389" t="str">
        <f>IF(U$86=9,"Call Sales Rep","")</f>
        <v/>
      </c>
      <c r="S94" s="2390"/>
      <c r="T94" s="2391"/>
      <c r="U94" s="1"/>
      <c r="W94" s="69"/>
      <c r="X94" s="69"/>
      <c r="Y94" s="262"/>
      <c r="AM94" s="262"/>
      <c r="AN94" s="262"/>
      <c r="AO94" s="262"/>
      <c r="AP94" s="262"/>
      <c r="AQ94" s="262"/>
    </row>
    <row r="95" spans="2:43" ht="17.25" customHeight="1" x14ac:dyDescent="0.25">
      <c r="B95" s="150"/>
      <c r="C95" s="79"/>
      <c r="D95" s="107" t="s">
        <v>155</v>
      </c>
      <c r="E95" s="17"/>
      <c r="F95" s="107"/>
      <c r="G95" s="17"/>
      <c r="H95" s="34"/>
      <c r="I95" s="34"/>
      <c r="J95" s="29"/>
      <c r="K95" s="107"/>
      <c r="L95" s="29"/>
      <c r="M95" s="29"/>
      <c r="N95" s="18"/>
      <c r="O95" s="1637">
        <v>1075</v>
      </c>
      <c r="P95" s="2070"/>
      <c r="Q95" s="2071"/>
      <c r="R95" s="1637" t="str">
        <f>IF(U95=FALSE,"",O95)</f>
        <v/>
      </c>
      <c r="S95" s="1638"/>
      <c r="T95" s="1740"/>
      <c r="U95" s="1" t="b">
        <v>0</v>
      </c>
      <c r="W95" s="69"/>
      <c r="X95" s="69"/>
      <c r="Y95" s="262"/>
      <c r="Z95" s="37"/>
      <c r="AM95" s="262"/>
      <c r="AN95" s="262"/>
      <c r="AO95" s="262"/>
      <c r="AP95" s="262"/>
      <c r="AQ95" s="262"/>
    </row>
    <row r="96" spans="2:43" ht="17.25" customHeight="1" x14ac:dyDescent="0.25">
      <c r="B96" s="150"/>
      <c r="C96" s="79"/>
      <c r="D96" s="107" t="s">
        <v>194</v>
      </c>
      <c r="E96" s="17"/>
      <c r="F96" s="107"/>
      <c r="G96" s="17"/>
      <c r="H96" s="34"/>
      <c r="I96" s="34"/>
      <c r="J96" s="29"/>
      <c r="K96" s="107"/>
      <c r="L96" s="29"/>
      <c r="M96" s="29"/>
      <c r="N96" s="18"/>
      <c r="O96" s="1621"/>
      <c r="P96" s="2055"/>
      <c r="Q96" s="2055"/>
      <c r="R96" s="1621" t="str">
        <f>IF(U96=FALSE,"",O96)</f>
        <v/>
      </c>
      <c r="S96" s="1937"/>
      <c r="T96" s="2395"/>
      <c r="U96" s="1" t="b">
        <v>0</v>
      </c>
      <c r="W96" s="69"/>
      <c r="X96" s="69"/>
      <c r="Y96" s="262"/>
      <c r="AM96" s="262"/>
      <c r="AN96" s="262"/>
      <c r="AO96" s="262"/>
      <c r="AP96" s="262"/>
      <c r="AQ96" s="262"/>
    </row>
    <row r="97" spans="2:43" ht="8.25" customHeight="1" x14ac:dyDescent="0.25">
      <c r="B97" s="19"/>
      <c r="C97" s="166"/>
      <c r="D97" s="166"/>
      <c r="E97" s="167"/>
      <c r="F97" s="166"/>
      <c r="G97" s="167"/>
      <c r="H97" s="167"/>
      <c r="I97" s="167"/>
      <c r="J97" s="168"/>
      <c r="K97" s="166"/>
      <c r="L97" s="168"/>
      <c r="M97" s="168"/>
      <c r="N97" s="168"/>
      <c r="O97" s="2392"/>
      <c r="P97" s="2393"/>
      <c r="Q97" s="2393"/>
      <c r="R97" s="2392"/>
      <c r="S97" s="2394"/>
      <c r="T97" s="2394"/>
      <c r="U97" s="3"/>
      <c r="W97" s="69"/>
      <c r="X97" s="69"/>
      <c r="Y97" s="262"/>
      <c r="AM97" s="262"/>
      <c r="AN97" s="262"/>
      <c r="AO97" s="262"/>
      <c r="AP97" s="262"/>
      <c r="AQ97" s="262"/>
    </row>
    <row r="98" spans="2:43" ht="6.6" customHeight="1" x14ac:dyDescent="0.25">
      <c r="O98" s="37"/>
      <c r="P98" s="37"/>
      <c r="Q98" s="37"/>
      <c r="U98" s="69"/>
      <c r="W98" s="69"/>
      <c r="X98" s="69"/>
      <c r="Y98" s="262"/>
      <c r="AM98" s="262"/>
      <c r="AN98" s="262"/>
      <c r="AO98" s="262"/>
      <c r="AP98" s="262"/>
      <c r="AQ98" s="262"/>
    </row>
    <row r="99" spans="2:43" ht="8.25" customHeight="1" x14ac:dyDescent="0.25">
      <c r="B99" s="9"/>
      <c r="C99" s="10"/>
      <c r="D99" s="10"/>
      <c r="E99" s="10"/>
      <c r="F99" s="10"/>
      <c r="G99" s="10"/>
      <c r="H99" s="10"/>
      <c r="I99" s="10"/>
      <c r="J99" s="10"/>
      <c r="K99" s="10"/>
      <c r="L99" s="10"/>
      <c r="M99" s="10"/>
      <c r="N99" s="10"/>
      <c r="O99" s="38"/>
      <c r="P99" s="38"/>
      <c r="Q99" s="38"/>
      <c r="R99" s="10"/>
      <c r="S99" s="10"/>
      <c r="T99" s="10"/>
      <c r="U99" s="2"/>
      <c r="W99" s="69"/>
      <c r="X99" s="69"/>
      <c r="Y99" s="262"/>
      <c r="AM99" s="262"/>
      <c r="AN99" s="262"/>
      <c r="AO99" s="262"/>
      <c r="AP99" s="262"/>
      <c r="AQ99" s="262"/>
    </row>
    <row r="100" spans="2:43" x14ac:dyDescent="0.25">
      <c r="B100" s="150"/>
      <c r="C100" s="26" t="s">
        <v>320</v>
      </c>
      <c r="D100" s="27"/>
      <c r="E100" s="27"/>
      <c r="F100" s="27"/>
      <c r="G100" s="27"/>
      <c r="H100" s="27"/>
      <c r="I100" s="27"/>
      <c r="J100" s="27"/>
      <c r="K100" s="27"/>
      <c r="L100" s="27"/>
      <c r="M100" s="27"/>
      <c r="N100" s="27"/>
      <c r="O100" s="39"/>
      <c r="P100" s="39"/>
      <c r="Q100" s="39"/>
      <c r="R100" s="27"/>
      <c r="S100" s="27"/>
      <c r="T100" s="27"/>
      <c r="U100" s="1"/>
      <c r="W100" s="69"/>
      <c r="X100" s="69"/>
      <c r="Y100" s="262"/>
      <c r="AM100" s="262"/>
      <c r="AN100" s="262"/>
      <c r="AO100" s="262"/>
      <c r="AP100" s="262"/>
      <c r="AQ100" s="262"/>
    </row>
    <row r="101" spans="2:43" ht="13.5" customHeight="1" x14ac:dyDescent="0.25">
      <c r="B101" s="150"/>
      <c r="N101" s="261" t="s">
        <v>18</v>
      </c>
      <c r="O101" s="37"/>
      <c r="P101" s="37"/>
      <c r="Q101" s="37"/>
      <c r="U101" s="1"/>
      <c r="W101" s="69"/>
      <c r="X101" s="69"/>
      <c r="Y101" s="262"/>
      <c r="AM101" s="262"/>
      <c r="AN101" s="262"/>
      <c r="AO101" s="262"/>
      <c r="AP101" s="262"/>
      <c r="AQ101" s="262"/>
    </row>
    <row r="102" spans="2:43" ht="18" customHeight="1" x14ac:dyDescent="0.25">
      <c r="B102" s="150"/>
      <c r="C102" s="16"/>
      <c r="D102" s="107" t="s">
        <v>284</v>
      </c>
      <c r="E102" s="17"/>
      <c r="F102" s="17"/>
      <c r="G102" s="17"/>
      <c r="H102" s="17"/>
      <c r="I102" s="17"/>
      <c r="J102" s="17"/>
      <c r="K102" s="18"/>
      <c r="L102" s="18"/>
      <c r="M102" s="18"/>
      <c r="N102" s="72"/>
      <c r="O102" s="1637">
        <v>115</v>
      </c>
      <c r="P102" s="2070"/>
      <c r="Q102" s="2071"/>
      <c r="R102" s="1637" t="str">
        <f>IF(AND(U102=1,N102&lt;&gt;0),O102*N102,"")</f>
        <v/>
      </c>
      <c r="S102" s="1638"/>
      <c r="T102" s="1639"/>
      <c r="U102" s="1">
        <v>0</v>
      </c>
      <c r="W102" s="69"/>
      <c r="X102" s="69"/>
      <c r="Y102" s="262"/>
      <c r="Z102" s="37"/>
      <c r="AM102" s="262"/>
      <c r="AN102" s="262"/>
      <c r="AO102" s="262"/>
      <c r="AP102" s="262"/>
      <c r="AQ102" s="262"/>
    </row>
    <row r="103" spans="2:43" ht="18" customHeight="1" x14ac:dyDescent="0.25">
      <c r="B103" s="150"/>
      <c r="C103" s="16"/>
      <c r="D103" s="107" t="s">
        <v>285</v>
      </c>
      <c r="E103" s="17"/>
      <c r="F103" s="17"/>
      <c r="G103" s="17"/>
      <c r="H103" s="17"/>
      <c r="I103" s="17"/>
      <c r="J103" s="17"/>
      <c r="K103" s="18"/>
      <c r="L103" s="18"/>
      <c r="M103" s="18"/>
      <c r="N103" s="72"/>
      <c r="O103" s="1637">
        <v>185</v>
      </c>
      <c r="P103" s="2070"/>
      <c r="Q103" s="2071"/>
      <c r="R103" s="1637" t="str">
        <f>IF(AND(U102=2,N103&lt;&gt;0),O103*N103,"")</f>
        <v/>
      </c>
      <c r="S103" s="1638"/>
      <c r="T103" s="1639"/>
      <c r="U103" s="1"/>
      <c r="W103" s="69"/>
      <c r="X103" s="69"/>
      <c r="Y103" s="262"/>
      <c r="Z103" s="37"/>
      <c r="AM103" s="262"/>
      <c r="AN103" s="262"/>
      <c r="AO103" s="262"/>
      <c r="AP103" s="262"/>
      <c r="AQ103" s="262"/>
    </row>
    <row r="104" spans="2:43" ht="18" customHeight="1" x14ac:dyDescent="0.25">
      <c r="B104" s="150"/>
      <c r="C104" s="16"/>
      <c r="D104" s="107" t="s">
        <v>286</v>
      </c>
      <c r="E104" s="17"/>
      <c r="F104" s="17"/>
      <c r="G104" s="17"/>
      <c r="H104" s="17"/>
      <c r="I104" s="17"/>
      <c r="J104" s="17"/>
      <c r="K104" s="18"/>
      <c r="L104" s="18"/>
      <c r="M104" s="18"/>
      <c r="N104" s="72"/>
      <c r="O104" s="1637">
        <v>245</v>
      </c>
      <c r="P104" s="2070"/>
      <c r="Q104" s="2071"/>
      <c r="R104" s="1637" t="str">
        <f>IF(AND(U102=3,N104&lt;&gt;0),O104*N104,"")</f>
        <v/>
      </c>
      <c r="S104" s="1638"/>
      <c r="T104" s="1639"/>
      <c r="U104" s="1"/>
      <c r="W104" s="69"/>
      <c r="X104" s="69"/>
      <c r="Y104" s="262"/>
      <c r="Z104" s="37"/>
      <c r="AM104" s="262"/>
      <c r="AN104" s="262"/>
      <c r="AO104" s="262"/>
      <c r="AP104" s="262"/>
      <c r="AQ104" s="262"/>
    </row>
    <row r="105" spans="2:43" ht="18" customHeight="1" x14ac:dyDescent="0.25">
      <c r="B105" s="150"/>
      <c r="C105" s="16"/>
      <c r="D105" s="107" t="s">
        <v>287</v>
      </c>
      <c r="E105" s="17"/>
      <c r="F105" s="17"/>
      <c r="G105" s="17"/>
      <c r="H105" s="17"/>
      <c r="I105" s="17"/>
      <c r="J105" s="17"/>
      <c r="K105" s="18"/>
      <c r="L105" s="18"/>
      <c r="M105" s="18"/>
      <c r="N105" s="72"/>
      <c r="O105" s="1637">
        <v>300</v>
      </c>
      <c r="P105" s="2070"/>
      <c r="Q105" s="2071"/>
      <c r="R105" s="1637" t="str">
        <f>IF(AND(U102=4,N105&lt;&gt;0),O105*N105,"")</f>
        <v/>
      </c>
      <c r="S105" s="1638"/>
      <c r="T105" s="1639"/>
      <c r="U105" s="1"/>
      <c r="W105" s="69"/>
      <c r="X105" s="69"/>
      <c r="Y105" s="262"/>
      <c r="Z105" s="37"/>
      <c r="AM105" s="262"/>
      <c r="AN105" s="262"/>
      <c r="AO105" s="262"/>
      <c r="AP105" s="262"/>
      <c r="AQ105" s="262"/>
    </row>
    <row r="106" spans="2:43" ht="18" customHeight="1" x14ac:dyDescent="0.25">
      <c r="B106" s="150"/>
      <c r="C106" s="16"/>
      <c r="D106" s="107" t="s">
        <v>288</v>
      </c>
      <c r="E106" s="17"/>
      <c r="F106" s="17"/>
      <c r="G106" s="17"/>
      <c r="H106" s="17"/>
      <c r="I106" s="17"/>
      <c r="J106" s="17"/>
      <c r="K106" s="18"/>
      <c r="L106" s="18"/>
      <c r="M106" s="18"/>
      <c r="N106" s="72"/>
      <c r="O106" s="1637">
        <v>365</v>
      </c>
      <c r="P106" s="2070"/>
      <c r="Q106" s="2071"/>
      <c r="R106" s="1637" t="str">
        <f>IF(AND(U102=5,N106&lt;&gt;0),O106*N106,"")</f>
        <v/>
      </c>
      <c r="S106" s="1638"/>
      <c r="T106" s="1639"/>
      <c r="U106" s="1"/>
      <c r="W106" s="69"/>
      <c r="X106" s="69"/>
      <c r="Y106" s="262"/>
      <c r="Z106" s="37"/>
      <c r="AM106" s="262"/>
      <c r="AN106" s="262"/>
      <c r="AO106" s="262"/>
      <c r="AP106" s="262"/>
      <c r="AQ106" s="262"/>
    </row>
    <row r="107" spans="2:43" ht="18" customHeight="1" x14ac:dyDescent="0.25">
      <c r="B107" s="150"/>
      <c r="C107" s="16"/>
      <c r="D107" s="107" t="s">
        <v>224</v>
      </c>
      <c r="E107" s="17"/>
      <c r="F107" s="17"/>
      <c r="G107" s="17"/>
      <c r="H107" s="17"/>
      <c r="I107" s="17"/>
      <c r="J107" s="17"/>
      <c r="K107" s="18"/>
      <c r="L107" s="18"/>
      <c r="M107" s="18"/>
      <c r="N107" s="72"/>
      <c r="O107" s="1637">
        <v>70</v>
      </c>
      <c r="P107" s="2070"/>
      <c r="Q107" s="2071"/>
      <c r="R107" s="1637" t="str">
        <f>IF(N107="","",O107*N107)</f>
        <v/>
      </c>
      <c r="S107" s="1638"/>
      <c r="T107" s="1639"/>
      <c r="U107" s="1" t="b">
        <v>0</v>
      </c>
      <c r="W107" s="69"/>
      <c r="X107" s="69"/>
      <c r="Y107" s="262"/>
      <c r="Z107" s="37"/>
      <c r="AM107" s="262"/>
      <c r="AN107" s="262"/>
      <c r="AO107" s="262"/>
      <c r="AP107" s="262"/>
      <c r="AQ107" s="262"/>
    </row>
    <row r="108" spans="2:43" ht="18" customHeight="1" x14ac:dyDescent="0.25">
      <c r="B108" s="150"/>
      <c r="C108" s="16"/>
      <c r="D108" s="107" t="s">
        <v>225</v>
      </c>
      <c r="E108" s="17"/>
      <c r="F108" s="17"/>
      <c r="G108" s="17"/>
      <c r="H108" s="17"/>
      <c r="I108" s="17"/>
      <c r="J108" s="17"/>
      <c r="K108" s="18"/>
      <c r="L108" s="18"/>
      <c r="M108" s="18"/>
      <c r="N108" s="72"/>
      <c r="O108" s="1637">
        <v>80</v>
      </c>
      <c r="P108" s="2070"/>
      <c r="Q108" s="2071"/>
      <c r="R108" s="1637" t="str">
        <f>IF(N108="","",O108*N108)</f>
        <v/>
      </c>
      <c r="S108" s="1638"/>
      <c r="T108" s="1639"/>
      <c r="U108" s="1" t="b">
        <v>0</v>
      </c>
      <c r="W108" s="69"/>
      <c r="X108" s="69"/>
      <c r="Y108" s="262"/>
      <c r="Z108" s="37"/>
      <c r="AM108" s="262"/>
      <c r="AN108" s="262"/>
      <c r="AO108" s="262"/>
      <c r="AP108" s="262"/>
      <c r="AQ108" s="262"/>
    </row>
    <row r="109" spans="2:43" ht="7.5" customHeight="1" x14ac:dyDescent="0.25">
      <c r="B109" s="19"/>
      <c r="C109" s="20"/>
      <c r="D109" s="20"/>
      <c r="E109" s="20"/>
      <c r="F109" s="20"/>
      <c r="G109" s="20"/>
      <c r="H109" s="20"/>
      <c r="I109" s="20"/>
      <c r="J109" s="20"/>
      <c r="K109" s="20"/>
      <c r="L109" s="20"/>
      <c r="M109" s="20"/>
      <c r="N109" s="20"/>
      <c r="O109" s="36"/>
      <c r="P109" s="36"/>
      <c r="Q109" s="36"/>
      <c r="R109" s="20"/>
      <c r="S109" s="20"/>
      <c r="T109" s="20"/>
      <c r="U109" s="3"/>
      <c r="W109" s="69"/>
      <c r="X109" s="69"/>
      <c r="Y109" s="262"/>
      <c r="AM109" s="262"/>
      <c r="AN109" s="262"/>
      <c r="AO109" s="262"/>
      <c r="AP109" s="262"/>
      <c r="AQ109" s="262"/>
    </row>
    <row r="110" spans="2:43" ht="6.6" customHeight="1" x14ac:dyDescent="0.25">
      <c r="E110" s="40"/>
      <c r="O110" s="37"/>
      <c r="P110" s="37"/>
      <c r="Q110" s="37"/>
      <c r="U110" s="69"/>
      <c r="W110" s="69"/>
      <c r="X110" s="69"/>
      <c r="Y110" s="262"/>
      <c r="AM110" s="262"/>
      <c r="AN110" s="262"/>
      <c r="AO110" s="262"/>
      <c r="AP110" s="262"/>
      <c r="AQ110" s="262"/>
    </row>
    <row r="111" spans="2:43" ht="8.25" customHeight="1" x14ac:dyDescent="0.25">
      <c r="B111" s="9"/>
      <c r="C111" s="10"/>
      <c r="D111" s="10"/>
      <c r="E111" s="10"/>
      <c r="F111" s="10"/>
      <c r="G111" s="10"/>
      <c r="H111" s="10"/>
      <c r="I111" s="10"/>
      <c r="J111" s="10"/>
      <c r="K111" s="10"/>
      <c r="L111" s="10"/>
      <c r="M111" s="10"/>
      <c r="N111" s="10"/>
      <c r="O111" s="53"/>
      <c r="P111" s="53"/>
      <c r="Q111" s="53"/>
      <c r="R111" s="53"/>
      <c r="S111" s="53"/>
      <c r="T111" s="53"/>
      <c r="U111" s="2"/>
      <c r="W111" s="69"/>
      <c r="X111" s="69"/>
      <c r="Y111" s="262"/>
      <c r="AM111" s="262"/>
      <c r="AN111" s="262"/>
      <c r="AO111" s="262"/>
      <c r="AP111" s="262"/>
      <c r="AQ111" s="262"/>
    </row>
    <row r="112" spans="2:43" x14ac:dyDescent="0.25">
      <c r="B112" s="150"/>
      <c r="C112" s="26" t="s">
        <v>226</v>
      </c>
      <c r="D112" s="27"/>
      <c r="E112" s="27"/>
      <c r="F112" s="27"/>
      <c r="G112" s="27"/>
      <c r="H112" s="27"/>
      <c r="I112" s="27"/>
      <c r="J112" s="27"/>
      <c r="K112" s="27"/>
      <c r="L112" s="27"/>
      <c r="M112" s="27"/>
      <c r="N112" s="27"/>
      <c r="O112" s="54"/>
      <c r="P112" s="54"/>
      <c r="Q112" s="54"/>
      <c r="R112" s="54"/>
      <c r="S112" s="54"/>
      <c r="T112" s="54"/>
      <c r="U112" s="1"/>
      <c r="W112" s="69"/>
      <c r="X112" s="69"/>
      <c r="Y112" s="262"/>
      <c r="Z112" s="163"/>
      <c r="AM112" s="262"/>
      <c r="AN112" s="262"/>
      <c r="AO112" s="262"/>
      <c r="AP112" s="262"/>
      <c r="AQ112" s="262"/>
    </row>
    <row r="113" spans="2:43" ht="15.75" customHeight="1" x14ac:dyDescent="0.25">
      <c r="B113" s="150"/>
      <c r="C113" s="1739" t="s">
        <v>142</v>
      </c>
      <c r="D113" s="1739"/>
      <c r="E113" s="1739"/>
      <c r="F113" s="1739"/>
      <c r="G113" s="1739"/>
      <c r="H113" s="1739"/>
      <c r="I113" s="1739"/>
      <c r="J113" s="1739"/>
      <c r="K113" s="1739"/>
      <c r="L113" s="2209"/>
      <c r="M113" s="2209"/>
      <c r="N113" s="2209"/>
      <c r="O113" s="2209"/>
      <c r="P113" s="2209"/>
      <c r="Q113" s="2209"/>
      <c r="R113" s="2209"/>
      <c r="S113" s="2209"/>
      <c r="T113" s="2209"/>
      <c r="U113" s="1"/>
      <c r="W113" s="69"/>
      <c r="X113" s="69"/>
      <c r="Y113" s="262"/>
      <c r="AM113" s="262"/>
      <c r="AN113" s="262"/>
      <c r="AO113" s="262"/>
      <c r="AP113" s="262"/>
      <c r="AQ113" s="262"/>
    </row>
    <row r="114" spans="2:43" ht="17.25" customHeight="1" x14ac:dyDescent="0.25">
      <c r="B114" s="150"/>
      <c r="C114" s="79"/>
      <c r="D114" s="107" t="s">
        <v>262</v>
      </c>
      <c r="E114" s="17"/>
      <c r="F114" s="107"/>
      <c r="G114" s="17"/>
      <c r="H114" s="34"/>
      <c r="I114" s="34"/>
      <c r="J114" s="29"/>
      <c r="K114" s="1744" t="s">
        <v>266</v>
      </c>
      <c r="L114" s="1745"/>
      <c r="M114" s="1745"/>
      <c r="N114" s="1745"/>
      <c r="O114" s="1745"/>
      <c r="P114" s="1745"/>
      <c r="Q114" s="1745"/>
      <c r="R114" s="1752"/>
      <c r="S114" s="1638"/>
      <c r="T114" s="1740"/>
      <c r="U114" s="1">
        <v>0</v>
      </c>
      <c r="W114" s="69"/>
      <c r="X114" s="69"/>
      <c r="Y114" s="262"/>
      <c r="AM114" s="262"/>
      <c r="AN114" s="262"/>
      <c r="AO114" s="262"/>
      <c r="AP114" s="262"/>
      <c r="AQ114" s="262"/>
    </row>
    <row r="115" spans="2:43" ht="17.25" customHeight="1" x14ac:dyDescent="0.25">
      <c r="B115" s="150"/>
      <c r="C115" s="1739" t="s">
        <v>172</v>
      </c>
      <c r="D115" s="1739"/>
      <c r="E115" s="1739"/>
      <c r="F115" s="1739"/>
      <c r="G115" s="1739"/>
      <c r="H115" s="1739"/>
      <c r="I115" s="1739"/>
      <c r="J115" s="1739"/>
      <c r="K115" s="1739"/>
      <c r="L115" s="2209"/>
      <c r="M115" s="2209"/>
      <c r="N115" s="2209"/>
      <c r="O115" s="2209"/>
      <c r="P115" s="2209"/>
      <c r="Q115" s="2209"/>
      <c r="R115" s="2209"/>
      <c r="S115" s="2209"/>
      <c r="T115" s="2209"/>
      <c r="U115" s="1"/>
      <c r="W115" s="69"/>
      <c r="X115" s="69"/>
      <c r="Y115" s="262"/>
      <c r="AM115" s="262"/>
      <c r="AN115" s="262"/>
      <c r="AO115" s="262"/>
      <c r="AP115" s="262"/>
      <c r="AQ115" s="262"/>
    </row>
    <row r="116" spans="2:43" ht="17.25" customHeight="1" x14ac:dyDescent="0.25">
      <c r="B116" s="150"/>
      <c r="C116" s="16"/>
      <c r="D116" s="107"/>
      <c r="E116" s="17"/>
      <c r="F116" s="107"/>
      <c r="G116" s="17"/>
      <c r="H116" s="17"/>
      <c r="I116" s="17"/>
      <c r="J116" s="18"/>
      <c r="K116" s="107"/>
      <c r="L116" s="18"/>
      <c r="M116" s="2215"/>
      <c r="N116" s="2216"/>
      <c r="O116" s="2216"/>
      <c r="P116" s="2217"/>
      <c r="Q116" s="176"/>
      <c r="R116" s="216"/>
      <c r="S116" s="228"/>
      <c r="T116" s="177"/>
      <c r="U116" s="1">
        <v>0</v>
      </c>
      <c r="W116" s="69"/>
      <c r="X116" s="69"/>
      <c r="Y116" s="262"/>
      <c r="AM116" s="262"/>
      <c r="AN116" s="262"/>
      <c r="AO116" s="262"/>
      <c r="AP116" s="262"/>
      <c r="AQ116" s="262"/>
    </row>
    <row r="117" spans="2:43" ht="18" customHeight="1" x14ac:dyDescent="0.3">
      <c r="B117" s="150"/>
      <c r="C117" s="2210" t="s">
        <v>276</v>
      </c>
      <c r="D117" s="2209"/>
      <c r="E117" s="2209"/>
      <c r="F117" s="2209"/>
      <c r="G117" s="2209"/>
      <c r="H117" s="2209"/>
      <c r="I117" s="2209"/>
      <c r="J117" s="2209"/>
      <c r="K117" s="2209"/>
      <c r="L117" s="2209"/>
      <c r="M117" s="2209"/>
      <c r="N117" s="2209"/>
      <c r="O117" s="2209"/>
      <c r="P117" s="2209"/>
      <c r="Q117" s="2209"/>
      <c r="R117" s="2209"/>
      <c r="S117" s="2209"/>
      <c r="T117" s="2209"/>
      <c r="U117" s="1"/>
      <c r="W117" s="69"/>
      <c r="X117" s="69"/>
      <c r="Y117" s="262"/>
      <c r="AM117" s="262"/>
      <c r="AN117" s="262"/>
      <c r="AO117" s="262"/>
      <c r="AP117" s="262"/>
      <c r="AQ117" s="262"/>
    </row>
    <row r="118" spans="2:43" ht="17.25" customHeight="1" x14ac:dyDescent="0.25">
      <c r="B118" s="150"/>
      <c r="C118" s="79"/>
      <c r="D118" s="107" t="s">
        <v>311</v>
      </c>
      <c r="E118" s="17"/>
      <c r="F118" s="107"/>
      <c r="G118" s="17"/>
      <c r="H118" s="34"/>
      <c r="I118" s="34"/>
      <c r="J118" s="29"/>
      <c r="K118" s="107"/>
      <c r="L118" s="29"/>
      <c r="M118" s="29"/>
      <c r="N118" s="18"/>
      <c r="O118" s="1637" t="s">
        <v>17</v>
      </c>
      <c r="P118" s="2070"/>
      <c r="Q118" s="2071"/>
      <c r="R118" s="1637" t="str">
        <f>IF(U118=1,0,"")</f>
        <v/>
      </c>
      <c r="S118" s="1638"/>
      <c r="T118" s="1740"/>
      <c r="U118" s="1">
        <v>5</v>
      </c>
      <c r="W118" s="69"/>
      <c r="X118" s="69"/>
      <c r="Y118" s="262"/>
      <c r="AM118" s="262"/>
      <c r="AN118" s="262"/>
      <c r="AO118" s="262"/>
      <c r="AP118" s="262"/>
      <c r="AQ118" s="262"/>
    </row>
    <row r="119" spans="2:43" ht="17.25" customHeight="1" x14ac:dyDescent="0.25">
      <c r="B119" s="150"/>
      <c r="C119" s="79"/>
      <c r="D119" s="107" t="s">
        <v>289</v>
      </c>
      <c r="E119" s="17"/>
      <c r="F119" s="107"/>
      <c r="G119" s="17"/>
      <c r="H119" s="34"/>
      <c r="I119" s="34"/>
      <c r="J119" s="29"/>
      <c r="K119" s="107"/>
      <c r="L119" s="29"/>
      <c r="M119" s="29"/>
      <c r="N119" s="18"/>
      <c r="O119" s="1637">
        <v>35</v>
      </c>
      <c r="P119" s="2070"/>
      <c r="Q119" s="2071"/>
      <c r="R119" s="1637" t="str">
        <f>IF(U118=2,O119,"")</f>
        <v/>
      </c>
      <c r="S119" s="1638"/>
      <c r="T119" s="1740"/>
      <c r="U119" s="1"/>
      <c r="W119" s="69"/>
      <c r="X119" s="69"/>
      <c r="Y119" s="262"/>
      <c r="Z119" s="37"/>
      <c r="AM119" s="262"/>
      <c r="AN119" s="262"/>
      <c r="AO119" s="262"/>
      <c r="AP119" s="262"/>
      <c r="AQ119" s="262"/>
    </row>
    <row r="120" spans="2:43" ht="17.25" customHeight="1" x14ac:dyDescent="0.25">
      <c r="B120" s="150"/>
      <c r="C120" s="79"/>
      <c r="D120" s="107" t="s">
        <v>290</v>
      </c>
      <c r="E120" s="17"/>
      <c r="F120" s="107"/>
      <c r="G120" s="17"/>
      <c r="H120" s="34"/>
      <c r="I120" s="34"/>
      <c r="J120" s="29"/>
      <c r="K120" s="107"/>
      <c r="L120" s="29"/>
      <c r="M120" s="29"/>
      <c r="N120" s="18"/>
      <c r="O120" s="1637">
        <v>55</v>
      </c>
      <c r="P120" s="2070"/>
      <c r="Q120" s="2071"/>
      <c r="R120" s="1637" t="str">
        <f>IF(U118=3,O120,"")</f>
        <v/>
      </c>
      <c r="S120" s="1638"/>
      <c r="T120" s="1740"/>
      <c r="U120" s="1"/>
      <c r="W120" s="69"/>
      <c r="X120" s="69"/>
      <c r="Y120" s="262"/>
      <c r="Z120" s="37"/>
      <c r="AM120" s="262"/>
      <c r="AN120" s="262"/>
      <c r="AO120" s="262"/>
      <c r="AP120" s="262"/>
      <c r="AQ120" s="262"/>
    </row>
    <row r="121" spans="2:43" ht="17.25" customHeight="1" x14ac:dyDescent="0.25">
      <c r="B121" s="150"/>
      <c r="C121" s="229"/>
      <c r="D121" s="76" t="s">
        <v>291</v>
      </c>
      <c r="E121" s="21"/>
      <c r="F121" s="76"/>
      <c r="G121" s="21"/>
      <c r="H121" s="139"/>
      <c r="I121" s="139"/>
      <c r="J121" s="134"/>
      <c r="K121" s="76"/>
      <c r="L121" s="134"/>
      <c r="M121" s="134"/>
      <c r="N121" s="49"/>
      <c r="O121" s="1637">
        <v>95</v>
      </c>
      <c r="P121" s="2070"/>
      <c r="Q121" s="2071">
        <v>80</v>
      </c>
      <c r="R121" s="1637" t="str">
        <f>IF(U118=4,O120,"")</f>
        <v/>
      </c>
      <c r="S121" s="1638"/>
      <c r="T121" s="1740"/>
      <c r="U121" s="1"/>
      <c r="W121" s="69"/>
      <c r="X121" s="69"/>
      <c r="Y121" s="262"/>
      <c r="Z121" s="37"/>
      <c r="AM121" s="262"/>
      <c r="AN121" s="262"/>
      <c r="AO121" s="262"/>
      <c r="AP121" s="262"/>
      <c r="AQ121" s="262"/>
    </row>
    <row r="122" spans="2:43" ht="17.25" customHeight="1" x14ac:dyDescent="0.25">
      <c r="B122" s="150"/>
      <c r="C122" s="80"/>
      <c r="D122" s="66" t="s">
        <v>292</v>
      </c>
      <c r="E122" s="46"/>
      <c r="F122" s="66"/>
      <c r="G122" s="46"/>
      <c r="H122" s="81"/>
      <c r="I122" s="81"/>
      <c r="J122" s="65"/>
      <c r="K122" s="66"/>
      <c r="L122" s="65"/>
      <c r="M122" s="65"/>
      <c r="N122" s="47"/>
      <c r="O122" s="1627">
        <v>150</v>
      </c>
      <c r="P122" s="1881"/>
      <c r="Q122" s="2033"/>
      <c r="R122" s="1637">
        <f>IF(U118=5,O122,"")</f>
        <v>150</v>
      </c>
      <c r="S122" s="1638"/>
      <c r="T122" s="1740"/>
      <c r="U122" s="1"/>
      <c r="W122" s="69"/>
      <c r="X122" s="69"/>
      <c r="Y122" s="262"/>
      <c r="Z122" s="37"/>
      <c r="AM122" s="262"/>
      <c r="AN122" s="262"/>
      <c r="AO122" s="262"/>
      <c r="AP122" s="262"/>
      <c r="AQ122" s="262"/>
    </row>
    <row r="123" spans="2:43" ht="15.75" customHeight="1" x14ac:dyDescent="0.25">
      <c r="B123" s="150"/>
      <c r="C123" s="2004" t="s">
        <v>119</v>
      </c>
      <c r="D123" s="2004"/>
      <c r="E123" s="2004"/>
      <c r="F123" s="2004"/>
      <c r="G123" s="2004"/>
      <c r="H123" s="2004"/>
      <c r="I123" s="2004"/>
      <c r="J123" s="2004"/>
      <c r="K123" s="2004"/>
      <c r="L123" s="651"/>
      <c r="M123" s="661" t="s">
        <v>273</v>
      </c>
      <c r="N123" s="812" t="s">
        <v>18</v>
      </c>
      <c r="O123" s="814"/>
      <c r="P123" s="662"/>
      <c r="Q123" s="662"/>
      <c r="R123" s="658"/>
      <c r="S123" s="663"/>
      <c r="T123" s="663"/>
      <c r="U123" s="1"/>
      <c r="W123" s="69"/>
      <c r="X123" s="69"/>
      <c r="Y123" s="262"/>
      <c r="AM123" s="262"/>
      <c r="AN123" s="262"/>
      <c r="AO123" s="262"/>
      <c r="AP123" s="262"/>
      <c r="AQ123" s="262"/>
    </row>
    <row r="124" spans="2:43" ht="18" customHeight="1" x14ac:dyDescent="0.25">
      <c r="B124" s="150"/>
      <c r="C124" s="79"/>
      <c r="D124" s="107" t="s">
        <v>294</v>
      </c>
      <c r="E124" s="17"/>
      <c r="F124" s="107"/>
      <c r="G124" s="17"/>
      <c r="H124" s="34"/>
      <c r="I124" s="34"/>
      <c r="J124" s="29"/>
      <c r="K124" s="107"/>
      <c r="L124" s="18"/>
      <c r="M124" s="29"/>
      <c r="N124" s="72"/>
      <c r="O124" s="1637" t="s">
        <v>17</v>
      </c>
      <c r="P124" s="2070"/>
      <c r="Q124" s="2071"/>
      <c r="R124" s="1637" t="str">
        <f>IF(N124&gt;0,0,"")</f>
        <v/>
      </c>
      <c r="S124" s="1638"/>
      <c r="T124" s="1740"/>
      <c r="U124" s="1" t="b">
        <v>0</v>
      </c>
      <c r="W124" s="69"/>
      <c r="X124" s="69"/>
      <c r="Y124" s="262"/>
      <c r="AM124" s="262"/>
      <c r="AN124" s="262"/>
      <c r="AO124" s="262"/>
      <c r="AP124" s="262"/>
      <c r="AQ124" s="262"/>
    </row>
    <row r="125" spans="2:43" ht="18" customHeight="1" x14ac:dyDescent="0.25">
      <c r="B125" s="150"/>
      <c r="C125" s="79"/>
      <c r="D125" s="107" t="s">
        <v>261</v>
      </c>
      <c r="E125" s="17"/>
      <c r="F125" s="107"/>
      <c r="G125" s="17"/>
      <c r="H125" s="34"/>
      <c r="I125" s="34"/>
      <c r="J125" s="29"/>
      <c r="K125" s="107"/>
      <c r="L125" s="18"/>
      <c r="M125" s="29"/>
      <c r="N125" s="72"/>
      <c r="O125" s="1637">
        <v>50</v>
      </c>
      <c r="P125" s="2070"/>
      <c r="Q125" s="2071"/>
      <c r="R125" s="1637" t="str">
        <f>IF(N125&gt;0,O125*N125,"")</f>
        <v/>
      </c>
      <c r="S125" s="1638"/>
      <c r="T125" s="1740"/>
      <c r="U125" s="1" t="b">
        <v>0</v>
      </c>
      <c r="W125" s="69"/>
      <c r="X125" s="69"/>
      <c r="Y125" s="262"/>
      <c r="Z125" s="37"/>
      <c r="AM125" s="262"/>
      <c r="AN125" s="262"/>
      <c r="AO125" s="262"/>
      <c r="AP125" s="262"/>
      <c r="AQ125" s="262"/>
    </row>
    <row r="126" spans="2:43" ht="18" customHeight="1" x14ac:dyDescent="0.25">
      <c r="B126" s="150"/>
      <c r="C126" s="79"/>
      <c r="D126" s="107" t="s">
        <v>265</v>
      </c>
      <c r="E126" s="17"/>
      <c r="F126" s="107"/>
      <c r="G126" s="17"/>
      <c r="H126" s="34"/>
      <c r="I126" s="34"/>
      <c r="J126" s="29"/>
      <c r="K126" s="107"/>
      <c r="L126" s="18"/>
      <c r="M126" s="29"/>
      <c r="N126" s="72"/>
      <c r="O126" s="1637">
        <v>10</v>
      </c>
      <c r="P126" s="2070"/>
      <c r="Q126" s="2071"/>
      <c r="R126" s="1637" t="str">
        <f>IF(N126&gt;0,O126*N126,"")</f>
        <v/>
      </c>
      <c r="S126" s="1638"/>
      <c r="T126" s="1740"/>
      <c r="U126" s="1" t="b">
        <v>0</v>
      </c>
      <c r="W126" s="69"/>
      <c r="X126" s="69"/>
      <c r="Y126" s="262"/>
      <c r="Z126" s="37"/>
      <c r="AM126" s="262"/>
      <c r="AN126" s="262"/>
      <c r="AO126" s="262"/>
      <c r="AP126" s="262"/>
      <c r="AQ126" s="262"/>
    </row>
    <row r="127" spans="2:43" ht="15.75" customHeight="1" x14ac:dyDescent="0.25">
      <c r="B127" s="150"/>
      <c r="C127" s="2004" t="s">
        <v>118</v>
      </c>
      <c r="D127" s="2004"/>
      <c r="E127" s="2004"/>
      <c r="F127" s="2004"/>
      <c r="G127" s="2004"/>
      <c r="H127" s="2004"/>
      <c r="I127" s="2004"/>
      <c r="J127" s="2004"/>
      <c r="K127" s="2004"/>
      <c r="L127" s="648"/>
      <c r="M127" s="661"/>
      <c r="N127" s="812" t="s">
        <v>18</v>
      </c>
      <c r="O127" s="814"/>
      <c r="P127" s="662"/>
      <c r="Q127" s="662"/>
      <c r="R127" s="658"/>
      <c r="S127" s="663"/>
      <c r="T127" s="663"/>
      <c r="U127" s="1"/>
      <c r="W127" s="69"/>
      <c r="X127" s="69"/>
      <c r="Y127" s="262"/>
      <c r="AM127" s="262"/>
      <c r="AN127" s="262"/>
      <c r="AO127" s="262"/>
      <c r="AP127" s="262"/>
      <c r="AQ127" s="262"/>
    </row>
    <row r="128" spans="2:43" ht="18" customHeight="1" x14ac:dyDescent="0.25">
      <c r="B128" s="150"/>
      <c r="C128" s="79"/>
      <c r="D128" s="107" t="s">
        <v>295</v>
      </c>
      <c r="E128" s="17"/>
      <c r="F128" s="107"/>
      <c r="G128" s="17"/>
      <c r="H128" s="34"/>
      <c r="I128" s="34"/>
      <c r="J128" s="29"/>
      <c r="K128" s="107"/>
      <c r="L128" s="18"/>
      <c r="M128" s="29"/>
      <c r="N128" s="72"/>
      <c r="O128" s="1637" t="s">
        <v>17</v>
      </c>
      <c r="P128" s="2070"/>
      <c r="Q128" s="2071"/>
      <c r="R128" s="1637" t="str">
        <f>IF(N128&gt;0,0,"")</f>
        <v/>
      </c>
      <c r="S128" s="1638"/>
      <c r="T128" s="1740"/>
      <c r="U128" s="1" t="b">
        <v>0</v>
      </c>
      <c r="W128" s="69"/>
      <c r="X128" s="69"/>
      <c r="Y128" s="262"/>
      <c r="AM128" s="262"/>
      <c r="AN128" s="262"/>
      <c r="AO128" s="262"/>
      <c r="AP128" s="262"/>
      <c r="AQ128" s="262"/>
    </row>
    <row r="129" spans="2:43" ht="18" customHeight="1" x14ac:dyDescent="0.25">
      <c r="B129" s="150"/>
      <c r="C129" s="79"/>
      <c r="D129" s="107" t="s">
        <v>315</v>
      </c>
      <c r="E129" s="17"/>
      <c r="F129" s="107"/>
      <c r="G129" s="17"/>
      <c r="H129" s="34"/>
      <c r="I129" s="34"/>
      <c r="J129" s="29"/>
      <c r="K129" s="107"/>
      <c r="L129" s="18"/>
      <c r="M129" s="29"/>
      <c r="N129" s="72"/>
      <c r="O129" s="1637">
        <v>45</v>
      </c>
      <c r="P129" s="2070"/>
      <c r="Q129" s="2071"/>
      <c r="R129" s="1637" t="str">
        <f>IF(N129&gt;0,N129*O129,"")</f>
        <v/>
      </c>
      <c r="S129" s="1638"/>
      <c r="T129" s="1740"/>
      <c r="U129" s="1" t="b">
        <v>0</v>
      </c>
      <c r="W129" s="69"/>
      <c r="X129" s="69"/>
      <c r="Y129" s="262"/>
      <c r="Z129" s="37"/>
      <c r="AM129" s="262"/>
      <c r="AN129" s="262"/>
      <c r="AO129" s="262"/>
      <c r="AP129" s="262"/>
      <c r="AQ129" s="262"/>
    </row>
    <row r="130" spans="2:43" ht="18" customHeight="1" x14ac:dyDescent="0.25">
      <c r="B130" s="150"/>
      <c r="C130" s="79"/>
      <c r="D130" s="107" t="s">
        <v>296</v>
      </c>
      <c r="E130" s="17"/>
      <c r="F130" s="107"/>
      <c r="G130" s="17"/>
      <c r="H130" s="34"/>
      <c r="I130" s="34"/>
      <c r="J130" s="29"/>
      <c r="K130" s="107"/>
      <c r="L130" s="18"/>
      <c r="M130" s="29"/>
      <c r="N130" s="72"/>
      <c r="O130" s="1637">
        <v>105</v>
      </c>
      <c r="P130" s="2070"/>
      <c r="Q130" s="2071"/>
      <c r="R130" s="1637" t="str">
        <f>IF(N130&gt;0,N130*O130,"")</f>
        <v/>
      </c>
      <c r="S130" s="1638"/>
      <c r="T130" s="1740"/>
      <c r="U130" s="1" t="b">
        <v>0</v>
      </c>
      <c r="W130" s="69"/>
      <c r="X130" s="69"/>
      <c r="Y130" s="262"/>
      <c r="Z130" s="37"/>
      <c r="AM130" s="262"/>
      <c r="AN130" s="262"/>
      <c r="AO130" s="262"/>
      <c r="AP130" s="262"/>
      <c r="AQ130" s="262"/>
    </row>
    <row r="131" spans="2:43" ht="17.25" customHeight="1" x14ac:dyDescent="0.3">
      <c r="B131" s="150"/>
      <c r="C131" s="1746" t="s">
        <v>117</v>
      </c>
      <c r="D131" s="1746"/>
      <c r="E131" s="1746"/>
      <c r="F131" s="1746"/>
      <c r="G131" s="1746"/>
      <c r="H131" s="1746"/>
      <c r="I131" s="1746"/>
      <c r="J131" s="1746"/>
      <c r="K131" s="1746"/>
      <c r="L131" s="648"/>
      <c r="M131" s="661"/>
      <c r="N131" s="812" t="s">
        <v>18</v>
      </c>
      <c r="O131" s="814"/>
      <c r="P131" s="662"/>
      <c r="Q131" s="662"/>
      <c r="R131" s="658"/>
      <c r="S131" s="663"/>
      <c r="T131" s="663"/>
      <c r="U131" s="1"/>
      <c r="W131" s="69"/>
      <c r="X131" s="69"/>
      <c r="Y131" s="262"/>
      <c r="AM131" s="262"/>
      <c r="AN131" s="262"/>
      <c r="AO131" s="262"/>
      <c r="AP131" s="262"/>
      <c r="AQ131" s="262"/>
    </row>
    <row r="132" spans="2:43" ht="18" customHeight="1" x14ac:dyDescent="0.25">
      <c r="B132" s="150"/>
      <c r="C132" s="79"/>
      <c r="D132" s="107" t="s">
        <v>319</v>
      </c>
      <c r="E132" s="17"/>
      <c r="F132" s="107"/>
      <c r="G132" s="17"/>
      <c r="H132" s="34"/>
      <c r="I132" s="34"/>
      <c r="J132" s="29"/>
      <c r="K132" s="107"/>
      <c r="L132" s="18"/>
      <c r="M132" s="29"/>
      <c r="N132" s="1083"/>
      <c r="O132" s="1637" t="s">
        <v>17</v>
      </c>
      <c r="P132" s="2070"/>
      <c r="Q132" s="2071"/>
      <c r="R132" s="1637" t="str">
        <f>IF(U132=TRUE,0,"")</f>
        <v/>
      </c>
      <c r="S132" s="1638"/>
      <c r="T132" s="1740"/>
      <c r="U132" s="1" t="b">
        <v>0</v>
      </c>
      <c r="W132" s="69"/>
      <c r="X132" s="69"/>
      <c r="Y132" s="262"/>
      <c r="AM132" s="262"/>
      <c r="AN132" s="262"/>
      <c r="AO132" s="262"/>
      <c r="AP132" s="262"/>
      <c r="AQ132" s="262"/>
    </row>
    <row r="133" spans="2:43" ht="18" customHeight="1" x14ac:dyDescent="0.25">
      <c r="B133" s="150"/>
      <c r="C133" s="79"/>
      <c r="D133" s="107" t="s">
        <v>318</v>
      </c>
      <c r="E133" s="17"/>
      <c r="F133" s="107"/>
      <c r="G133" s="17"/>
      <c r="H133" s="34"/>
      <c r="I133" s="34"/>
      <c r="J133" s="29"/>
      <c r="K133" s="107"/>
      <c r="M133" s="29"/>
      <c r="N133" s="72"/>
      <c r="O133" s="1637">
        <v>90</v>
      </c>
      <c r="P133" s="2070"/>
      <c r="Q133" s="2071"/>
      <c r="R133" s="1637" t="str">
        <f>IF(N133&gt;0,N133*O133,"")</f>
        <v/>
      </c>
      <c r="S133" s="1638"/>
      <c r="T133" s="1740"/>
      <c r="U133" s="1" t="b">
        <v>0</v>
      </c>
      <c r="W133" s="69"/>
      <c r="X133" s="69"/>
      <c r="Y133" s="262"/>
      <c r="Z133" s="37"/>
      <c r="AM133" s="262"/>
      <c r="AN133" s="262"/>
      <c r="AO133" s="262"/>
      <c r="AP133" s="262"/>
      <c r="AQ133" s="262"/>
    </row>
    <row r="134" spans="2:43" ht="17.25" customHeight="1" x14ac:dyDescent="0.3">
      <c r="B134" s="150"/>
      <c r="C134" s="1739" t="s">
        <v>255</v>
      </c>
      <c r="D134" s="1739"/>
      <c r="E134" s="1739"/>
      <c r="F134" s="1739"/>
      <c r="G134" s="1739"/>
      <c r="H134" s="1739"/>
      <c r="I134" s="1739"/>
      <c r="J134" s="1739"/>
      <c r="K134" s="1739"/>
      <c r="L134" s="2209"/>
      <c r="M134" s="2209"/>
      <c r="N134" s="2209"/>
      <c r="O134" s="2209"/>
      <c r="P134" s="2209"/>
      <c r="Q134" s="2209"/>
      <c r="R134" s="2209"/>
      <c r="S134" s="2209"/>
      <c r="T134" s="2209"/>
      <c r="U134" s="1"/>
      <c r="W134" s="69"/>
      <c r="X134" s="69"/>
      <c r="Y134" s="262"/>
      <c r="AM134" s="262"/>
      <c r="AN134" s="262"/>
      <c r="AO134" s="262"/>
      <c r="AP134" s="262"/>
      <c r="AQ134" s="262"/>
    </row>
    <row r="135" spans="2:43" ht="18" customHeight="1" x14ac:dyDescent="0.25">
      <c r="B135" s="150"/>
      <c r="C135" s="79"/>
      <c r="D135" s="107" t="s">
        <v>264</v>
      </c>
      <c r="E135" s="17"/>
      <c r="F135" s="107"/>
      <c r="G135" s="17"/>
      <c r="H135" s="34"/>
      <c r="I135" s="34"/>
      <c r="J135" s="29"/>
      <c r="K135" s="107"/>
      <c r="L135" s="29"/>
      <c r="M135" s="29"/>
      <c r="N135" s="18"/>
      <c r="O135" s="1637" t="s">
        <v>17</v>
      </c>
      <c r="P135" s="2070"/>
      <c r="Q135" s="2071"/>
      <c r="R135" s="1637" t="str">
        <f>IF(U135=6,0,"")</f>
        <v/>
      </c>
      <c r="S135" s="1638"/>
      <c r="T135" s="1740"/>
      <c r="U135" s="1">
        <v>0</v>
      </c>
      <c r="W135" s="69"/>
      <c r="X135" s="69"/>
      <c r="Y135" s="262"/>
      <c r="AM135" s="262"/>
      <c r="AN135" s="262"/>
      <c r="AO135" s="262"/>
      <c r="AP135" s="262"/>
      <c r="AQ135" s="262"/>
    </row>
    <row r="136" spans="2:43" ht="18" customHeight="1" x14ac:dyDescent="0.25">
      <c r="B136" s="150"/>
      <c r="C136" s="79"/>
      <c r="D136" s="107" t="s">
        <v>138</v>
      </c>
      <c r="E136" s="17"/>
      <c r="F136" s="107"/>
      <c r="G136" s="17"/>
      <c r="H136" s="34"/>
      <c r="I136" s="34"/>
      <c r="J136" s="29"/>
      <c r="K136" s="107"/>
      <c r="L136" s="29"/>
      <c r="M136" s="29"/>
      <c r="N136" s="18"/>
      <c r="O136" s="1637">
        <v>35</v>
      </c>
      <c r="P136" s="2070"/>
      <c r="Q136" s="2071"/>
      <c r="R136" s="1637" t="str">
        <f>IF(U135=1,O136,"")</f>
        <v/>
      </c>
      <c r="S136" s="1638"/>
      <c r="T136" s="1740"/>
      <c r="U136" s="1"/>
      <c r="W136" s="69"/>
      <c r="X136" s="69"/>
      <c r="Y136" s="262"/>
      <c r="Z136" s="37"/>
      <c r="AM136" s="262"/>
      <c r="AN136" s="262"/>
      <c r="AO136" s="262"/>
      <c r="AP136" s="262"/>
      <c r="AQ136" s="262"/>
    </row>
    <row r="137" spans="2:43" ht="18" customHeight="1" x14ac:dyDescent="0.25">
      <c r="B137" s="150"/>
      <c r="C137" s="79"/>
      <c r="D137" s="107" t="s">
        <v>139</v>
      </c>
      <c r="E137" s="17"/>
      <c r="F137" s="107"/>
      <c r="G137" s="17"/>
      <c r="H137" s="34"/>
      <c r="I137" s="34"/>
      <c r="J137" s="29"/>
      <c r="K137" s="107"/>
      <c r="L137" s="29"/>
      <c r="M137" s="29"/>
      <c r="N137" s="18"/>
      <c r="O137" s="1637">
        <v>55</v>
      </c>
      <c r="P137" s="2070"/>
      <c r="Q137" s="2071"/>
      <c r="R137" s="1637" t="str">
        <f>IF(U135=2,O137,"")</f>
        <v/>
      </c>
      <c r="S137" s="1638"/>
      <c r="T137" s="1740"/>
      <c r="U137" s="1"/>
      <c r="W137" s="69"/>
      <c r="X137" s="69"/>
      <c r="Y137" s="262"/>
      <c r="Z137" s="37"/>
      <c r="AM137" s="262"/>
      <c r="AN137" s="262"/>
      <c r="AO137" s="262"/>
      <c r="AP137" s="262"/>
      <c r="AQ137" s="262"/>
    </row>
    <row r="138" spans="2:43" ht="17.25" customHeight="1" x14ac:dyDescent="0.3">
      <c r="B138" s="150"/>
      <c r="C138" s="1739" t="s">
        <v>277</v>
      </c>
      <c r="D138" s="1739"/>
      <c r="E138" s="1739"/>
      <c r="F138" s="1739"/>
      <c r="G138" s="1739"/>
      <c r="H138" s="1739"/>
      <c r="I138" s="1739"/>
      <c r="J138" s="1739"/>
      <c r="K138" s="1739"/>
      <c r="L138" s="2209" t="s">
        <v>18</v>
      </c>
      <c r="M138" s="2209" t="s">
        <v>116</v>
      </c>
      <c r="N138" s="2209"/>
      <c r="O138" s="2209"/>
      <c r="P138" s="2209"/>
      <c r="Q138" s="2209"/>
      <c r="R138" s="2209"/>
      <c r="S138" s="2209"/>
      <c r="T138" s="2209"/>
      <c r="U138" s="1"/>
      <c r="W138" s="69"/>
      <c r="X138" s="69"/>
      <c r="Y138" s="262"/>
      <c r="AM138" s="262"/>
      <c r="AN138" s="262"/>
      <c r="AO138" s="262"/>
      <c r="AP138" s="262"/>
      <c r="AQ138" s="262"/>
    </row>
    <row r="139" spans="2:43" ht="18" customHeight="1" x14ac:dyDescent="0.25">
      <c r="B139" s="150"/>
      <c r="C139" s="79"/>
      <c r="D139" s="107" t="s">
        <v>264</v>
      </c>
      <c r="E139" s="17"/>
      <c r="F139" s="107"/>
      <c r="G139" s="17"/>
      <c r="H139" s="34"/>
      <c r="I139" s="34"/>
      <c r="J139" s="29"/>
      <c r="K139" s="107"/>
      <c r="L139" s="29"/>
      <c r="M139" s="29"/>
      <c r="N139" s="18"/>
      <c r="O139" s="1637" t="s">
        <v>17</v>
      </c>
      <c r="P139" s="2070"/>
      <c r="Q139" s="2071"/>
      <c r="R139" s="1637" t="str">
        <f>IF(U139=6,0,"")</f>
        <v/>
      </c>
      <c r="S139" s="1638"/>
      <c r="T139" s="1740"/>
      <c r="U139" s="1">
        <v>0</v>
      </c>
      <c r="W139" s="69"/>
      <c r="X139" s="69"/>
      <c r="Y139" s="262"/>
      <c r="AM139" s="262"/>
      <c r="AN139" s="262"/>
      <c r="AO139" s="262"/>
      <c r="AP139" s="262"/>
      <c r="AQ139" s="262"/>
    </row>
    <row r="140" spans="2:43" ht="18" customHeight="1" x14ac:dyDescent="0.25">
      <c r="B140" s="150"/>
      <c r="C140" s="79"/>
      <c r="D140" s="107" t="s">
        <v>138</v>
      </c>
      <c r="E140" s="17"/>
      <c r="F140" s="107"/>
      <c r="G140" s="17"/>
      <c r="H140" s="34"/>
      <c r="I140" s="34"/>
      <c r="J140" s="29"/>
      <c r="K140" s="107"/>
      <c r="L140" s="29"/>
      <c r="M140" s="29"/>
      <c r="N140" s="18"/>
      <c r="O140" s="1637">
        <v>35</v>
      </c>
      <c r="P140" s="2070"/>
      <c r="Q140" s="2071"/>
      <c r="R140" s="1637" t="str">
        <f>IF(U139=2,O140,"")</f>
        <v/>
      </c>
      <c r="S140" s="1638"/>
      <c r="T140" s="1740"/>
      <c r="U140" s="1"/>
      <c r="W140" s="69"/>
      <c r="X140" s="69"/>
      <c r="Y140" s="262"/>
      <c r="Z140" s="37"/>
      <c r="AM140" s="262"/>
      <c r="AN140" s="262"/>
      <c r="AO140" s="262"/>
      <c r="AP140" s="262"/>
      <c r="AQ140" s="262"/>
    </row>
    <row r="141" spans="2:43" ht="18" customHeight="1" x14ac:dyDescent="0.25">
      <c r="B141" s="150"/>
      <c r="C141" s="79"/>
      <c r="D141" s="107" t="s">
        <v>139</v>
      </c>
      <c r="E141" s="17"/>
      <c r="F141" s="107"/>
      <c r="G141" s="17"/>
      <c r="H141" s="34"/>
      <c r="I141" s="34"/>
      <c r="J141" s="29"/>
      <c r="K141" s="107"/>
      <c r="L141" s="29"/>
      <c r="M141" s="29"/>
      <c r="N141" s="18"/>
      <c r="O141" s="1637">
        <v>55</v>
      </c>
      <c r="P141" s="2070"/>
      <c r="Q141" s="2071"/>
      <c r="R141" s="1637" t="str">
        <f>IF(U139=3,O141,"")</f>
        <v/>
      </c>
      <c r="S141" s="1638"/>
      <c r="T141" s="1740"/>
      <c r="U141" s="1"/>
      <c r="W141" s="69"/>
      <c r="X141" s="69"/>
      <c r="Y141" s="262"/>
      <c r="Z141" s="37"/>
      <c r="AM141" s="262"/>
      <c r="AN141" s="262"/>
      <c r="AO141" s="262"/>
      <c r="AP141" s="262"/>
      <c r="AQ141" s="262"/>
    </row>
    <row r="142" spans="2:43" ht="8.25" customHeight="1" x14ac:dyDescent="0.25">
      <c r="B142" s="19"/>
      <c r="C142" s="179"/>
      <c r="D142" s="179"/>
      <c r="E142" s="15"/>
      <c r="F142" s="179"/>
      <c r="G142" s="15"/>
      <c r="H142" s="15"/>
      <c r="I142" s="15"/>
      <c r="J142" s="20"/>
      <c r="K142" s="179"/>
      <c r="L142" s="20"/>
      <c r="M142" s="20"/>
      <c r="N142" s="20"/>
      <c r="O142" s="193"/>
      <c r="P142" s="194"/>
      <c r="Q142" s="194"/>
      <c r="R142" s="193"/>
      <c r="S142" s="195"/>
      <c r="T142" s="195"/>
      <c r="U142" s="3"/>
      <c r="W142" s="69"/>
      <c r="X142" s="69"/>
      <c r="Y142" s="262"/>
      <c r="AM142" s="262"/>
      <c r="AN142" s="262"/>
      <c r="AO142" s="262"/>
      <c r="AP142" s="262"/>
      <c r="AQ142" s="262"/>
    </row>
    <row r="143" spans="2:43" ht="6.6" customHeight="1" x14ac:dyDescent="0.25">
      <c r="C143" s="1763"/>
      <c r="D143" s="1764"/>
      <c r="E143" s="1764"/>
      <c r="F143" s="1764"/>
      <c r="G143" s="1764"/>
      <c r="H143" s="1764"/>
      <c r="I143" s="1764"/>
      <c r="J143" s="1764"/>
      <c r="K143" s="1764"/>
      <c r="L143" s="1764"/>
      <c r="M143" s="1764"/>
      <c r="N143" s="1764"/>
      <c r="O143" s="1764"/>
      <c r="P143" s="1764"/>
      <c r="Q143" s="1764"/>
      <c r="R143" s="1764"/>
      <c r="S143" s="1764"/>
      <c r="T143" s="1764"/>
      <c r="U143" s="69"/>
      <c r="W143" s="69"/>
      <c r="X143" s="69"/>
      <c r="Y143" s="262"/>
      <c r="AM143" s="262"/>
      <c r="AN143" s="262"/>
      <c r="AO143" s="262"/>
      <c r="AP143" s="262"/>
      <c r="AQ143" s="262"/>
    </row>
    <row r="144" spans="2:43" x14ac:dyDescent="0.25">
      <c r="B144" s="41" t="s">
        <v>24</v>
      </c>
      <c r="C144" s="41"/>
      <c r="D144" s="41"/>
      <c r="E144" s="42"/>
      <c r="F144" s="41"/>
      <c r="G144" s="41"/>
      <c r="H144" s="41"/>
      <c r="I144" s="41"/>
      <c r="J144" s="41"/>
      <c r="K144" s="41"/>
      <c r="L144" s="41"/>
      <c r="M144" s="41"/>
      <c r="N144" s="41"/>
      <c r="O144" s="43"/>
      <c r="P144" s="43"/>
      <c r="Q144" s="43"/>
      <c r="R144" s="41"/>
      <c r="S144" s="41"/>
      <c r="T144" s="41"/>
      <c r="U144" s="70">
        <v>1</v>
      </c>
      <c r="W144" s="69"/>
      <c r="X144" s="69"/>
      <c r="Y144" s="262"/>
      <c r="AM144" s="262"/>
      <c r="AN144" s="262"/>
      <c r="AO144" s="262"/>
      <c r="AP144" s="262"/>
      <c r="AQ144" s="262"/>
    </row>
    <row r="145" spans="2:45" ht="6.6" customHeight="1" x14ac:dyDescent="0.25">
      <c r="E145" s="40"/>
      <c r="O145" s="37"/>
      <c r="P145" s="37"/>
      <c r="Q145" s="37"/>
      <c r="U145" s="69"/>
      <c r="W145" s="69"/>
      <c r="X145" s="69"/>
      <c r="Y145" s="262"/>
      <c r="Z145" s="136"/>
      <c r="AM145" s="262"/>
      <c r="AN145" s="262"/>
      <c r="AO145" s="262"/>
      <c r="AP145" s="262"/>
      <c r="AQ145" s="262"/>
    </row>
    <row r="146" spans="2:45" ht="8.25" customHeight="1" x14ac:dyDescent="0.25">
      <c r="B146" s="9"/>
      <c r="C146" s="10"/>
      <c r="D146" s="10"/>
      <c r="E146" s="10"/>
      <c r="F146" s="10"/>
      <c r="G146" s="10"/>
      <c r="H146" s="10"/>
      <c r="I146" s="10"/>
      <c r="J146" s="10"/>
      <c r="K146" s="10"/>
      <c r="L146" s="10"/>
      <c r="M146" s="10"/>
      <c r="N146" s="10"/>
      <c r="O146" s="38"/>
      <c r="P146" s="38"/>
      <c r="Q146" s="38"/>
      <c r="R146" s="10"/>
      <c r="S146" s="10"/>
      <c r="T146" s="10"/>
      <c r="U146" s="2"/>
      <c r="W146" s="69"/>
      <c r="X146" s="69"/>
      <c r="Z146" s="136"/>
      <c r="AM146" s="262"/>
      <c r="AN146" s="262"/>
      <c r="AO146" s="262"/>
      <c r="AP146" s="262"/>
      <c r="AQ146" s="262"/>
    </row>
    <row r="147" spans="2:45" x14ac:dyDescent="0.25">
      <c r="B147" s="150"/>
      <c r="C147" s="26" t="s">
        <v>26</v>
      </c>
      <c r="D147" s="27"/>
      <c r="E147" s="27"/>
      <c r="F147" s="27"/>
      <c r="G147" s="27"/>
      <c r="H147" s="27"/>
      <c r="I147" s="27"/>
      <c r="J147" s="27"/>
      <c r="K147" s="27"/>
      <c r="L147" s="27"/>
      <c r="M147" s="27"/>
      <c r="N147" s="27"/>
      <c r="O147" s="39"/>
      <c r="P147" s="39"/>
      <c r="Q147" s="39"/>
      <c r="R147" s="27"/>
      <c r="S147" s="27"/>
      <c r="T147" s="27"/>
      <c r="U147" s="1">
        <v>0</v>
      </c>
      <c r="W147" s="69"/>
      <c r="X147" s="69"/>
      <c r="AM147" s="262"/>
      <c r="AN147" s="262"/>
      <c r="AO147" s="262"/>
      <c r="AP147" s="262"/>
      <c r="AQ147" s="262"/>
    </row>
    <row r="148" spans="2:45" ht="6" customHeight="1" x14ac:dyDescent="0.25">
      <c r="B148" s="150"/>
      <c r="O148" s="37"/>
      <c r="P148" s="37"/>
      <c r="Q148" s="37"/>
      <c r="U148" s="543"/>
      <c r="W148" s="69">
        <v>0</v>
      </c>
      <c r="X148" s="69"/>
      <c r="Y148" s="37"/>
      <c r="Z148" s="262"/>
      <c r="AM148" s="267"/>
      <c r="AN148" s="267"/>
      <c r="AO148" s="267"/>
      <c r="AP148" s="267"/>
      <c r="AQ148" s="267"/>
      <c r="AS148" s="262"/>
    </row>
    <row r="149" spans="2:45" s="1256" customFormat="1" ht="12.75" customHeight="1" x14ac:dyDescent="0.25">
      <c r="B149" s="1257"/>
      <c r="C149" s="1258"/>
      <c r="D149" s="1259"/>
      <c r="E149" s="1260"/>
      <c r="F149" s="1260"/>
      <c r="G149" s="1260"/>
      <c r="H149" s="1259"/>
      <c r="I149" s="1253" t="s">
        <v>1103</v>
      </c>
      <c r="J149" s="1254" t="s">
        <v>1033</v>
      </c>
      <c r="K149" s="1255" t="s">
        <v>1102</v>
      </c>
      <c r="L149" s="1261"/>
      <c r="M149" s="1261"/>
      <c r="N149" s="1261"/>
      <c r="O149" s="1261"/>
      <c r="P149" s="1262"/>
      <c r="Q149" s="1262"/>
      <c r="R149" s="1262"/>
      <c r="S149" s="1262"/>
      <c r="T149" s="1263"/>
      <c r="U149" s="1264">
        <f>SUM(U163:U168)</f>
        <v>0</v>
      </c>
      <c r="W149" s="1265"/>
      <c r="X149" s="1265"/>
      <c r="Y149" s="1266"/>
      <c r="Z149" s="1267"/>
      <c r="AB149" s="1265"/>
      <c r="AM149" s="1267"/>
      <c r="AN149" s="1267"/>
      <c r="AO149" s="1267"/>
      <c r="AP149" s="1267"/>
      <c r="AQ149" s="1267"/>
      <c r="AS149" s="1267"/>
    </row>
    <row r="150" spans="2:45" ht="6" customHeight="1" x14ac:dyDescent="0.25">
      <c r="B150" s="150"/>
      <c r="O150" s="37"/>
      <c r="P150" s="37"/>
      <c r="Q150" s="37"/>
      <c r="U150" s="543"/>
      <c r="W150" s="69"/>
      <c r="X150" s="69"/>
      <c r="Y150" s="37"/>
      <c r="Z150" s="262"/>
      <c r="AM150" s="267"/>
      <c r="AN150" s="267"/>
      <c r="AO150" s="267"/>
      <c r="AP150" s="267"/>
      <c r="AQ150" s="267"/>
      <c r="AS150" s="262"/>
    </row>
    <row r="151" spans="2:45" ht="18" customHeight="1" x14ac:dyDescent="0.25">
      <c r="B151" s="150"/>
      <c r="C151" s="1274"/>
      <c r="D151" s="953" t="s">
        <v>1104</v>
      </c>
      <c r="E151" s="954"/>
      <c r="F151" s="954"/>
      <c r="G151" s="954"/>
      <c r="H151" s="954"/>
      <c r="I151" s="954"/>
      <c r="J151" s="954"/>
      <c r="K151" s="955"/>
      <c r="L151" s="955"/>
      <c r="M151" s="955"/>
      <c r="N151" s="955"/>
      <c r="O151" s="2204" t="s">
        <v>17</v>
      </c>
      <c r="P151" s="2205"/>
      <c r="Q151" s="2206"/>
      <c r="R151" s="2204" t="str">
        <f>IF(U151=1,0,"")</f>
        <v/>
      </c>
      <c r="S151" s="2207"/>
      <c r="T151" s="2208"/>
      <c r="U151" s="1">
        <v>0</v>
      </c>
      <c r="W151" s="69"/>
      <c r="X151" s="69"/>
      <c r="AM151" s="267"/>
      <c r="AN151" s="267"/>
      <c r="AO151" s="267"/>
      <c r="AP151" s="267"/>
      <c r="AQ151" s="267"/>
    </row>
    <row r="152" spans="2:45" ht="18" customHeight="1" x14ac:dyDescent="0.25">
      <c r="B152" s="150"/>
      <c r="C152" s="1274"/>
      <c r="D152" s="953" t="s">
        <v>1099</v>
      </c>
      <c r="E152" s="954"/>
      <c r="F152" s="954"/>
      <c r="G152" s="954"/>
      <c r="H152" s="954"/>
      <c r="I152" s="954"/>
      <c r="J152" s="954"/>
      <c r="K152" s="955"/>
      <c r="L152" s="955"/>
      <c r="M152" s="955"/>
      <c r="N152" s="955"/>
      <c r="O152" s="2204">
        <v>535</v>
      </c>
      <c r="P152" s="2205"/>
      <c r="Q152" s="2206"/>
      <c r="R152" s="2204" t="str">
        <f>IF(U151=5,O152,"")</f>
        <v/>
      </c>
      <c r="S152" s="2207"/>
      <c r="T152" s="2208"/>
      <c r="U152" s="1"/>
      <c r="W152" s="69"/>
      <c r="X152" s="69"/>
      <c r="Z152" s="37"/>
      <c r="AM152" s="267"/>
      <c r="AN152" s="267"/>
      <c r="AO152" s="267"/>
      <c r="AP152" s="267"/>
      <c r="AQ152" s="267"/>
    </row>
    <row r="153" spans="2:45" ht="18" customHeight="1" x14ac:dyDescent="0.25">
      <c r="B153" s="150"/>
      <c r="C153" s="997" t="s">
        <v>6549</v>
      </c>
      <c r="D153" s="957"/>
      <c r="E153" s="775"/>
      <c r="F153" s="1526"/>
      <c r="G153" s="1525"/>
      <c r="H153" s="1525"/>
      <c r="I153" s="1525"/>
      <c r="J153" s="1527" t="s">
        <v>6542</v>
      </c>
      <c r="K153" s="1528" t="s">
        <v>6543</v>
      </c>
      <c r="L153" s="1525"/>
      <c r="M153" s="1529"/>
      <c r="N153" s="1525"/>
      <c r="O153" s="2411" t="s">
        <v>6546</v>
      </c>
      <c r="P153" s="2412"/>
      <c r="Q153" s="2006"/>
      <c r="R153" s="1760" t="str">
        <f>IF(AND(U$151=7,U153=1),1325,IF(AND(U$151=7,U153=2),1750,""))</f>
        <v/>
      </c>
      <c r="S153" s="1761"/>
      <c r="T153" s="1762"/>
      <c r="U153" s="1">
        <v>0</v>
      </c>
      <c r="W153" s="69"/>
      <c r="X153" s="69"/>
      <c r="AM153" s="267"/>
      <c r="AN153" s="267"/>
      <c r="AO153" s="267"/>
      <c r="AP153" s="267"/>
      <c r="AQ153" s="267"/>
    </row>
    <row r="154" spans="2:45" ht="18" customHeight="1" x14ac:dyDescent="0.25">
      <c r="B154" s="150"/>
      <c r="C154" s="1512" t="s">
        <v>6540</v>
      </c>
      <c r="D154" s="1513"/>
      <c r="E154" s="1514"/>
      <c r="F154" s="1522"/>
      <c r="G154" s="1522"/>
      <c r="H154" s="1523" t="s">
        <v>6541</v>
      </c>
      <c r="I154" s="1522"/>
      <c r="J154" s="1522"/>
      <c r="K154" s="1521"/>
      <c r="L154" s="1521"/>
      <c r="M154" s="1521"/>
      <c r="N154" s="1521"/>
      <c r="O154" s="2350">
        <v>1460</v>
      </c>
      <c r="P154" s="1844"/>
      <c r="Q154" s="2305"/>
      <c r="R154" s="1767" t="str">
        <f>IF(U$151=8,O154,"")</f>
        <v/>
      </c>
      <c r="S154" s="2007"/>
      <c r="T154" s="2008"/>
      <c r="U154" s="1"/>
      <c r="W154" s="69"/>
      <c r="X154" s="69"/>
      <c r="AM154" s="267"/>
      <c r="AN154" s="267"/>
      <c r="AO154" s="267"/>
      <c r="AP154" s="267"/>
      <c r="AQ154" s="267"/>
    </row>
    <row r="155" spans="2:45" ht="18" customHeight="1" x14ac:dyDescent="0.25">
      <c r="B155" s="150"/>
      <c r="C155" s="1275"/>
      <c r="D155" s="652" t="s">
        <v>1100</v>
      </c>
      <c r="E155" s="649"/>
      <c r="F155" s="649"/>
      <c r="G155" s="649"/>
      <c r="H155" s="649"/>
      <c r="I155" s="775"/>
      <c r="J155" s="649"/>
      <c r="K155" s="815"/>
      <c r="L155" s="815"/>
      <c r="M155" s="815"/>
      <c r="N155" s="815"/>
      <c r="O155" s="2321">
        <v>1150</v>
      </c>
      <c r="P155" s="2322"/>
      <c r="Q155" s="2323"/>
      <c r="R155" s="2321" t="str">
        <f>IF(U151=2,O155,"")</f>
        <v/>
      </c>
      <c r="S155" s="2324"/>
      <c r="T155" s="2325"/>
      <c r="U155" s="1"/>
      <c r="W155" s="69"/>
      <c r="X155" s="69"/>
      <c r="Z155" s="37"/>
      <c r="AM155" s="267"/>
      <c r="AN155" s="267"/>
      <c r="AO155" s="267"/>
      <c r="AP155" s="267"/>
      <c r="AQ155" s="267"/>
    </row>
    <row r="156" spans="2:45" ht="18" customHeight="1" x14ac:dyDescent="0.25">
      <c r="B156" s="150"/>
      <c r="C156" s="1276"/>
      <c r="D156" s="956" t="s">
        <v>1105</v>
      </c>
      <c r="E156" s="775"/>
      <c r="F156" s="775"/>
      <c r="G156" s="775"/>
      <c r="H156" s="775"/>
      <c r="I156" s="775"/>
      <c r="J156" s="775"/>
      <c r="K156" s="957"/>
      <c r="L156" s="957"/>
      <c r="M156" s="957"/>
      <c r="N156" s="957"/>
      <c r="O156" s="2009" t="s">
        <v>103</v>
      </c>
      <c r="P156" s="2326"/>
      <c r="Q156" s="2326"/>
      <c r="R156" s="2327"/>
      <c r="S156" s="2327"/>
      <c r="T156" s="2328"/>
      <c r="U156" s="1" t="b">
        <f>IF(U151&lt;&gt;3,FALSE,TRUE)</f>
        <v>0</v>
      </c>
      <c r="W156" s="69"/>
      <c r="X156" s="69"/>
      <c r="AM156" s="267"/>
      <c r="AN156" s="267"/>
      <c r="AO156" s="267"/>
      <c r="AP156" s="267"/>
      <c r="AQ156" s="267"/>
    </row>
    <row r="157" spans="2:45" ht="13.9" customHeight="1" x14ac:dyDescent="0.25">
      <c r="B157" s="150"/>
      <c r="C157" s="1122" t="s">
        <v>1090</v>
      </c>
      <c r="D157" s="1013"/>
      <c r="E157" s="1013"/>
      <c r="F157" s="1013"/>
      <c r="G157" s="1013"/>
      <c r="H157" s="1129"/>
      <c r="I157" s="1013"/>
      <c r="J157" s="1013"/>
      <c r="K157" s="685"/>
      <c r="L157" s="685"/>
      <c r="M157" s="685"/>
      <c r="N157" s="685"/>
      <c r="O157" s="2306" t="str">
        <f>IF(AND(U151=3,U158=0),"Choose Panel Layout",IF(AND(U151=3,U159=0),"Choose Panel Type",(IF(AND(U151=3,U158=1,U159=1),4400,(IF(AND(U151=3,U158=1,U159=2),3055,(IF(AND(U151=3,U158=2,U159=1),4840,(IF(AND(U151=3,U158=2,U159=2),3360,""))))))))))</f>
        <v/>
      </c>
      <c r="P157" s="2307"/>
      <c r="Q157" s="1590"/>
      <c r="R157" s="1595" t="str">
        <f>IF(AND(U151=3,U158&gt;0,U159&gt;0),O157,"")</f>
        <v/>
      </c>
      <c r="S157" s="1596"/>
      <c r="T157" s="2303"/>
      <c r="U157" s="543">
        <v>0</v>
      </c>
      <c r="W157" s="69">
        <v>0</v>
      </c>
      <c r="X157" s="69"/>
      <c r="Y157" s="37"/>
      <c r="AM157" s="267"/>
      <c r="AN157" s="267"/>
      <c r="AO157" s="267"/>
      <c r="AP157" s="267"/>
      <c r="AQ157" s="267"/>
      <c r="AS157" s="262"/>
    </row>
    <row r="158" spans="2:45" ht="18" customHeight="1" x14ac:dyDescent="0.25">
      <c r="B158" s="150"/>
      <c r="C158" s="1277"/>
      <c r="D158" s="1105" t="s">
        <v>1086</v>
      </c>
      <c r="E158" s="601"/>
      <c r="F158" s="1099" t="s">
        <v>1019</v>
      </c>
      <c r="G158" s="419"/>
      <c r="H158" s="83"/>
      <c r="I158" s="419" t="s">
        <v>772</v>
      </c>
      <c r="J158" s="1099" t="s">
        <v>1031</v>
      </c>
      <c r="L158" s="83"/>
      <c r="O158" s="2308"/>
      <c r="P158" s="2309"/>
      <c r="Q158" s="1592"/>
      <c r="R158" s="1598"/>
      <c r="S158" s="1599"/>
      <c r="T158" s="1578"/>
      <c r="U158" s="543">
        <v>0</v>
      </c>
      <c r="W158" s="69"/>
      <c r="X158" s="69"/>
      <c r="Y158" s="37"/>
      <c r="AM158" s="267"/>
      <c r="AN158" s="267"/>
      <c r="AO158" s="267"/>
      <c r="AP158" s="267"/>
      <c r="AQ158" s="267"/>
      <c r="AS158" s="262"/>
    </row>
    <row r="159" spans="2:45" ht="18" customHeight="1" x14ac:dyDescent="0.25">
      <c r="B159" s="150"/>
      <c r="C159" s="1278"/>
      <c r="D159" s="1132" t="s">
        <v>1087</v>
      </c>
      <c r="E159" s="983"/>
      <c r="F159" s="1127" t="s">
        <v>1032</v>
      </c>
      <c r="G159" s="958"/>
      <c r="H159" s="983"/>
      <c r="I159" s="1133" t="s">
        <v>772</v>
      </c>
      <c r="J159" s="1127" t="s">
        <v>773</v>
      </c>
      <c r="L159" s="983"/>
      <c r="M159" s="669"/>
      <c r="N159" s="669"/>
      <c r="O159" s="2310"/>
      <c r="P159" s="2311"/>
      <c r="Q159" s="1594"/>
      <c r="R159" s="1601"/>
      <c r="S159" s="1602"/>
      <c r="T159" s="2304"/>
      <c r="U159" s="543">
        <v>0</v>
      </c>
      <c r="W159" s="69"/>
      <c r="X159" s="69"/>
      <c r="Y159" s="37"/>
      <c r="AM159" s="267"/>
      <c r="AN159" s="267"/>
      <c r="AO159" s="267"/>
      <c r="AP159" s="267"/>
      <c r="AQ159" s="267"/>
      <c r="AS159" s="262"/>
    </row>
    <row r="160" spans="2:45" ht="15.75" customHeight="1" x14ac:dyDescent="0.25">
      <c r="B160" s="150"/>
      <c r="C160" s="1122" t="s">
        <v>1091</v>
      </c>
      <c r="D160" s="685"/>
      <c r="E160" s="1013"/>
      <c r="F160" s="1013"/>
      <c r="G160" s="1013"/>
      <c r="H160" s="1013"/>
      <c r="I160" s="1013"/>
      <c r="J160" s="1013"/>
      <c r="K160" s="685"/>
      <c r="L160" s="685"/>
      <c r="M160" s="685"/>
      <c r="N160" s="685"/>
      <c r="O160" s="2312" t="str">
        <f>IF(AND(U151=3,U161=0),"Choose Ceiling Style",(IF(AND(U151=3,U161=1),460,(IF(AND(U151=3,U161=2),525,(IF(AND(U151=3,U161=3),785,"")))))))</f>
        <v/>
      </c>
      <c r="P160" s="2313"/>
      <c r="Q160" s="1605"/>
      <c r="R160" s="1595" t="str">
        <f>IF(AND(U151=3,U161&gt;0),O160,"")</f>
        <v/>
      </c>
      <c r="S160" s="1596"/>
      <c r="T160" s="2303"/>
      <c r="U160" s="543"/>
      <c r="W160" s="69"/>
      <c r="X160" s="69"/>
      <c r="Y160" s="37"/>
      <c r="AM160" s="267"/>
      <c r="AN160" s="267"/>
      <c r="AO160" s="267"/>
      <c r="AP160" s="267"/>
      <c r="AQ160" s="267"/>
      <c r="AS160" s="262"/>
    </row>
    <row r="161" spans="2:45" ht="20.25" customHeight="1" x14ac:dyDescent="0.25">
      <c r="B161" s="150"/>
      <c r="C161" s="1123"/>
      <c r="D161" s="1124" t="s">
        <v>1034</v>
      </c>
      <c r="E161" s="983" t="s">
        <v>527</v>
      </c>
      <c r="F161" s="1126"/>
      <c r="G161" s="958" t="s">
        <v>1019</v>
      </c>
      <c r="H161" s="1126"/>
      <c r="I161" s="669"/>
      <c r="J161" s="1127" t="s">
        <v>1031</v>
      </c>
      <c r="L161" s="669"/>
      <c r="M161" s="669"/>
      <c r="N161" s="669"/>
      <c r="O161" s="2314"/>
      <c r="P161" s="2315"/>
      <c r="Q161" s="1607"/>
      <c r="R161" s="1601"/>
      <c r="S161" s="1602"/>
      <c r="T161" s="2304"/>
      <c r="U161" s="543">
        <v>0</v>
      </c>
      <c r="W161" s="69"/>
      <c r="X161" s="69"/>
      <c r="Y161" s="37"/>
      <c r="AM161" s="267"/>
      <c r="AN161" s="267"/>
      <c r="AO161" s="267"/>
      <c r="AP161" s="267"/>
      <c r="AQ161" s="267"/>
      <c r="AS161" s="262"/>
    </row>
    <row r="162" spans="2:45" ht="18" customHeight="1" x14ac:dyDescent="0.25">
      <c r="B162" s="150"/>
      <c r="C162" s="1279" t="s">
        <v>1088</v>
      </c>
      <c r="D162" s="1031"/>
      <c r="E162" s="1031"/>
      <c r="F162" s="1031"/>
      <c r="G162" s="1269" t="s">
        <v>1035</v>
      </c>
      <c r="H162" s="1031"/>
      <c r="I162" s="1031"/>
      <c r="J162" s="1109" t="s">
        <v>1037</v>
      </c>
      <c r="L162" s="1031"/>
      <c r="M162" s="1031"/>
      <c r="N162" s="1031"/>
      <c r="O162" s="2189" t="s">
        <v>17</v>
      </c>
      <c r="P162" s="2190"/>
      <c r="Q162" s="2191"/>
      <c r="R162" s="1765" t="str">
        <f>IF(U162&lt;&gt;0,0,"")</f>
        <v/>
      </c>
      <c r="S162" s="1765"/>
      <c r="T162" s="2192"/>
      <c r="U162" s="543">
        <v>0</v>
      </c>
      <c r="W162" s="69"/>
      <c r="X162" s="69"/>
      <c r="Y162" s="37"/>
      <c r="AM162" s="267"/>
      <c r="AN162" s="267"/>
      <c r="AO162" s="267"/>
      <c r="AP162" s="267"/>
      <c r="AQ162" s="267"/>
      <c r="AS162" s="262"/>
    </row>
    <row r="163" spans="2:45" ht="40.5" customHeight="1" x14ac:dyDescent="0.25">
      <c r="B163" s="150"/>
      <c r="C163" s="1280"/>
      <c r="D163" s="2011" t="s">
        <v>1089</v>
      </c>
      <c r="E163" s="2011"/>
      <c r="F163" s="2011"/>
      <c r="G163" s="2011"/>
      <c r="H163" s="2011"/>
      <c r="I163" s="2011"/>
      <c r="J163" s="2011"/>
      <c r="K163" s="2011"/>
      <c r="L163" s="2011"/>
      <c r="M163" s="2011"/>
      <c r="N163" s="2011"/>
      <c r="O163" s="2011"/>
      <c r="P163" s="1246"/>
      <c r="Q163" s="1246"/>
      <c r="R163" s="216"/>
      <c r="S163" s="228"/>
      <c r="T163" s="1281"/>
      <c r="U163" s="1"/>
      <c r="W163" s="69"/>
      <c r="X163" s="69"/>
      <c r="Y163" s="37"/>
      <c r="AM163" s="267"/>
      <c r="AN163" s="267"/>
      <c r="AO163" s="267"/>
      <c r="AP163" s="267"/>
      <c r="AQ163" s="267"/>
    </row>
    <row r="164" spans="2:45" ht="18" customHeight="1" x14ac:dyDescent="0.25">
      <c r="B164" s="150"/>
      <c r="C164" s="1276"/>
      <c r="D164" s="655" t="s">
        <v>90</v>
      </c>
      <c r="E164" s="651"/>
      <c r="F164" s="651"/>
      <c r="G164" s="651"/>
      <c r="H164" s="651"/>
      <c r="I164" s="651"/>
      <c r="J164" s="651"/>
      <c r="K164" s="651"/>
      <c r="L164" s="651"/>
      <c r="M164" s="651"/>
      <c r="N164" s="651"/>
      <c r="O164" s="2316">
        <v>5670</v>
      </c>
      <c r="P164" s="2317"/>
      <c r="Q164" s="2318"/>
      <c r="R164" s="2316" t="str">
        <f>IF(AND(U$151=6,U164=TRUE),O164,IF(AND(U151=6,U164=FALSE),"Choose Options",""))</f>
        <v/>
      </c>
      <c r="S164" s="2319"/>
      <c r="T164" s="2320"/>
      <c r="U164" s="1" t="b">
        <f>U171&gt;=3</f>
        <v>0</v>
      </c>
      <c r="W164" s="69"/>
      <c r="X164" s="69"/>
      <c r="Z164" s="37"/>
      <c r="AM164" s="267"/>
      <c r="AN164" s="267"/>
      <c r="AO164" s="267"/>
      <c r="AP164" s="267"/>
      <c r="AQ164" s="267"/>
    </row>
    <row r="165" spans="2:45" ht="16.5" customHeight="1" x14ac:dyDescent="0.25">
      <c r="B165" s="150"/>
      <c r="C165" s="1282"/>
      <c r="D165" s="257" t="s">
        <v>844</v>
      </c>
      <c r="E165" s="139"/>
      <c r="F165" s="134"/>
      <c r="G165" s="139"/>
      <c r="H165" s="139"/>
      <c r="I165" s="139"/>
      <c r="J165" s="139"/>
      <c r="K165" s="134"/>
      <c r="L165" s="134"/>
      <c r="M165" s="134"/>
      <c r="N165" s="134"/>
      <c r="O165" s="2329"/>
      <c r="P165" s="2329"/>
      <c r="Q165" s="2329"/>
      <c r="R165" s="2329"/>
      <c r="S165" s="2329"/>
      <c r="T165" s="2329"/>
      <c r="U165" s="1285"/>
      <c r="W165" s="69"/>
      <c r="X165" s="69"/>
      <c r="AM165" s="267"/>
      <c r="AN165" s="267"/>
      <c r="AO165" s="267"/>
      <c r="AP165" s="267"/>
      <c r="AQ165" s="267"/>
    </row>
    <row r="166" spans="2:45" ht="16.5" customHeight="1" x14ac:dyDescent="0.25">
      <c r="B166" s="150"/>
      <c r="C166" s="1283"/>
      <c r="D166" s="419" t="s">
        <v>53</v>
      </c>
      <c r="E166" s="12"/>
      <c r="F166" s="419" t="s">
        <v>108</v>
      </c>
      <c r="G166" s="12"/>
      <c r="H166" s="12"/>
      <c r="I166" s="419"/>
      <c r="J166" s="83" t="s">
        <v>109</v>
      </c>
      <c r="O166" s="1599"/>
      <c r="P166" s="2188"/>
      <c r="Q166" s="2188"/>
      <c r="R166" s="1599"/>
      <c r="S166" s="1663"/>
      <c r="T166" s="1663"/>
      <c r="U166" s="1286">
        <v>0</v>
      </c>
      <c r="W166" s="69"/>
      <c r="X166" s="69"/>
      <c r="AM166" s="267"/>
      <c r="AN166" s="267"/>
      <c r="AO166" s="267"/>
      <c r="AP166" s="267"/>
      <c r="AQ166" s="267"/>
    </row>
    <row r="167" spans="2:45" ht="16.5" customHeight="1" x14ac:dyDescent="0.25">
      <c r="B167" s="150"/>
      <c r="C167" s="1283"/>
      <c r="D167" s="419" t="s">
        <v>845</v>
      </c>
      <c r="E167" s="12"/>
      <c r="F167" s="12"/>
      <c r="G167" s="12"/>
      <c r="H167" s="12"/>
      <c r="I167" s="12"/>
      <c r="J167" s="12"/>
      <c r="O167" s="1599"/>
      <c r="P167" s="2188"/>
      <c r="Q167" s="2188"/>
      <c r="R167" s="1599"/>
      <c r="S167" s="1663"/>
      <c r="T167" s="1663"/>
      <c r="U167" s="1286"/>
      <c r="W167" s="69"/>
      <c r="X167" s="69"/>
      <c r="AM167" s="267"/>
      <c r="AN167" s="267"/>
      <c r="AO167" s="267"/>
      <c r="AP167" s="267"/>
      <c r="AQ167" s="267"/>
    </row>
    <row r="168" spans="2:45" ht="16.5" customHeight="1" x14ac:dyDescent="0.25">
      <c r="B168" s="150"/>
      <c r="C168" s="1283"/>
      <c r="D168" s="419" t="s">
        <v>340</v>
      </c>
      <c r="E168" s="83"/>
      <c r="F168" s="419" t="s">
        <v>339</v>
      </c>
      <c r="G168" s="83"/>
      <c r="H168" s="83"/>
      <c r="I168" s="419"/>
      <c r="J168" s="83" t="s">
        <v>1093</v>
      </c>
      <c r="K168" s="419"/>
      <c r="O168" s="218"/>
      <c r="P168" s="217"/>
      <c r="Q168" s="217"/>
      <c r="R168" s="218"/>
      <c r="S168" s="219"/>
      <c r="T168" s="219"/>
      <c r="U168" s="1286">
        <v>0</v>
      </c>
      <c r="W168" s="69"/>
      <c r="X168" s="69"/>
      <c r="AM168" s="267"/>
      <c r="AN168" s="267"/>
      <c r="AO168" s="267"/>
      <c r="AP168" s="267"/>
      <c r="AQ168" s="267"/>
    </row>
    <row r="169" spans="2:45" ht="16.5" customHeight="1" x14ac:dyDescent="0.25">
      <c r="B169" s="150"/>
      <c r="C169" s="1283"/>
      <c r="D169" s="419" t="s">
        <v>846</v>
      </c>
      <c r="E169" s="12"/>
      <c r="F169" s="419"/>
      <c r="G169" s="12"/>
      <c r="H169" s="12"/>
      <c r="I169" s="419"/>
      <c r="J169" s="12"/>
      <c r="K169" s="419"/>
      <c r="O169" s="1599"/>
      <c r="P169" s="2188"/>
      <c r="Q169" s="2188"/>
      <c r="R169" s="1599"/>
      <c r="S169" s="1663"/>
      <c r="T169" s="1663"/>
      <c r="U169" s="1285"/>
      <c r="W169" s="69"/>
      <c r="X169" s="69"/>
      <c r="AM169" s="267"/>
      <c r="AN169" s="267"/>
      <c r="AO169" s="267"/>
      <c r="AP169" s="267"/>
      <c r="AQ169" s="267"/>
    </row>
    <row r="170" spans="2:45" ht="16.5" customHeight="1" x14ac:dyDescent="0.25">
      <c r="B170" s="150"/>
      <c r="C170" s="1284"/>
      <c r="D170" s="577" t="s">
        <v>136</v>
      </c>
      <c r="E170" s="103"/>
      <c r="F170" s="1287" t="s">
        <v>107</v>
      </c>
      <c r="G170" s="103"/>
      <c r="H170" s="103"/>
      <c r="I170" s="577"/>
      <c r="J170" s="103"/>
      <c r="K170" s="577"/>
      <c r="L170" s="106"/>
      <c r="M170" s="106"/>
      <c r="N170" s="106"/>
      <c r="O170" s="1935"/>
      <c r="P170" s="2187"/>
      <c r="Q170" s="2187"/>
      <c r="R170" s="1935"/>
      <c r="S170" s="1936"/>
      <c r="T170" s="1936"/>
      <c r="U170" s="1286">
        <v>0</v>
      </c>
      <c r="W170" s="69"/>
      <c r="X170" s="69"/>
      <c r="AM170" s="267"/>
      <c r="AN170" s="267"/>
      <c r="AO170" s="267"/>
      <c r="AP170" s="267"/>
      <c r="AQ170" s="267"/>
    </row>
    <row r="171" spans="2:45" ht="28.5" customHeight="1" x14ac:dyDescent="0.25">
      <c r="B171" s="150"/>
      <c r="C171" s="2299" t="s">
        <v>1094</v>
      </c>
      <c r="D171" s="2300"/>
      <c r="E171" s="2300"/>
      <c r="F171" s="2300"/>
      <c r="G171" s="2300"/>
      <c r="H171" s="2300"/>
      <c r="I171" s="2300"/>
      <c r="J171" s="2300"/>
      <c r="K171" s="2300"/>
      <c r="L171" s="2300"/>
      <c r="M171" s="2300"/>
      <c r="N171" s="2300"/>
      <c r="O171" s="2300"/>
      <c r="P171" s="2300"/>
      <c r="Q171" s="2300"/>
      <c r="R171" s="2301"/>
      <c r="S171" s="2301"/>
      <c r="T171" s="2302"/>
      <c r="U171" s="1">
        <f>SUM(U166:U170)</f>
        <v>0</v>
      </c>
      <c r="W171" s="69"/>
      <c r="X171" s="69"/>
      <c r="AM171" s="267"/>
      <c r="AN171" s="267"/>
      <c r="AO171" s="267"/>
      <c r="AP171" s="267"/>
      <c r="AQ171" s="267"/>
    </row>
    <row r="172" spans="2:45" ht="7.5" customHeight="1" x14ac:dyDescent="0.25">
      <c r="B172" s="19"/>
      <c r="C172" s="20"/>
      <c r="D172" s="20"/>
      <c r="E172" s="20"/>
      <c r="F172" s="20"/>
      <c r="G172" s="20"/>
      <c r="H172" s="20"/>
      <c r="I172" s="20"/>
      <c r="J172" s="20"/>
      <c r="K172" s="20"/>
      <c r="L172" s="20"/>
      <c r="M172" s="20"/>
      <c r="N172" s="20"/>
      <c r="O172" s="52"/>
      <c r="P172" s="52"/>
      <c r="Q172" s="52"/>
      <c r="R172" s="52"/>
      <c r="S172" s="52"/>
      <c r="T172" s="52"/>
      <c r="U172" s="3"/>
      <c r="W172" s="69"/>
      <c r="X172" s="69"/>
      <c r="AM172" s="267"/>
      <c r="AN172" s="267"/>
      <c r="AO172" s="267"/>
      <c r="AP172" s="267"/>
      <c r="AQ172" s="267"/>
    </row>
    <row r="173" spans="2:45" ht="3.75" customHeight="1" x14ac:dyDescent="0.25">
      <c r="O173" s="32"/>
      <c r="P173" s="32"/>
      <c r="Q173" s="32"/>
      <c r="R173" s="32"/>
      <c r="S173" s="32"/>
      <c r="T173" s="32"/>
      <c r="U173" s="69"/>
      <c r="W173" s="69"/>
      <c r="X173" s="69"/>
      <c r="Y173" s="262"/>
      <c r="AM173" s="262"/>
      <c r="AN173" s="262"/>
      <c r="AO173" s="262"/>
      <c r="AP173" s="262"/>
      <c r="AQ173" s="262"/>
    </row>
    <row r="174" spans="2:45" ht="6" customHeight="1" x14ac:dyDescent="0.25">
      <c r="B174" s="9"/>
      <c r="C174" s="10"/>
      <c r="D174" s="10"/>
      <c r="E174" s="10"/>
      <c r="F174" s="10"/>
      <c r="G174" s="10"/>
      <c r="H174" s="10"/>
      <c r="I174" s="10"/>
      <c r="J174" s="10"/>
      <c r="K174" s="10"/>
      <c r="L174" s="10"/>
      <c r="M174" s="10"/>
      <c r="N174" s="10"/>
      <c r="O174" s="56"/>
      <c r="P174" s="56"/>
      <c r="Q174" s="56"/>
      <c r="R174" s="53"/>
      <c r="S174" s="53"/>
      <c r="T174" s="53"/>
      <c r="U174" s="2"/>
      <c r="W174" s="69"/>
      <c r="X174" s="69"/>
      <c r="Y174" s="262"/>
      <c r="AM174" s="262"/>
      <c r="AN174" s="262"/>
      <c r="AO174" s="262"/>
      <c r="AP174" s="262"/>
      <c r="AQ174" s="262"/>
    </row>
    <row r="175" spans="2:45" x14ac:dyDescent="0.25">
      <c r="B175" s="150"/>
      <c r="C175" s="26" t="s">
        <v>321</v>
      </c>
      <c r="D175" s="27"/>
      <c r="E175" s="27"/>
      <c r="F175" s="27"/>
      <c r="G175" s="27"/>
      <c r="H175" s="27"/>
      <c r="I175" s="27"/>
      <c r="J175" s="27"/>
      <c r="K175" s="27"/>
      <c r="L175" s="27"/>
      <c r="M175" s="27"/>
      <c r="N175" s="27"/>
      <c r="O175" s="57"/>
      <c r="P175" s="57"/>
      <c r="Q175" s="57"/>
      <c r="R175" s="54"/>
      <c r="S175" s="54"/>
      <c r="T175" s="54"/>
      <c r="U175" s="1"/>
      <c r="W175" s="69"/>
      <c r="X175" s="69"/>
      <c r="Y175" s="262"/>
      <c r="AM175" s="262"/>
      <c r="AN175" s="262"/>
      <c r="AO175" s="262"/>
      <c r="AP175" s="262"/>
      <c r="AQ175" s="262"/>
    </row>
    <row r="176" spans="2:45" ht="2.25" customHeight="1" x14ac:dyDescent="0.25">
      <c r="B176" s="150"/>
      <c r="C176" s="13"/>
      <c r="K176" s="98"/>
      <c r="O176" s="58"/>
      <c r="P176" s="58"/>
      <c r="Q176" s="58"/>
      <c r="R176" s="32"/>
      <c r="S176" s="32"/>
      <c r="T176" s="32"/>
      <c r="U176" s="1"/>
      <c r="W176" s="69"/>
      <c r="X176" s="69"/>
      <c r="Y176" s="262"/>
      <c r="AM176" s="262"/>
      <c r="AN176" s="262"/>
      <c r="AO176" s="262"/>
      <c r="AP176" s="262"/>
      <c r="AQ176" s="262"/>
    </row>
    <row r="177" spans="2:43" x14ac:dyDescent="0.25">
      <c r="B177" s="150"/>
      <c r="C177" s="13" t="s">
        <v>92</v>
      </c>
      <c r="K177" s="13" t="s">
        <v>206</v>
      </c>
      <c r="N177" s="58"/>
      <c r="O177" s="58"/>
      <c r="P177" s="58"/>
      <c r="Q177" s="32"/>
      <c r="R177" s="32"/>
      <c r="S177" s="32"/>
      <c r="U177" s="1"/>
      <c r="W177" s="69"/>
      <c r="X177" s="69"/>
      <c r="Y177" s="262"/>
      <c r="AM177" s="262"/>
      <c r="AN177" s="262"/>
      <c r="AO177" s="262"/>
      <c r="AP177" s="262"/>
      <c r="AQ177" s="262"/>
    </row>
    <row r="178" spans="2:43" ht="11.25" customHeight="1" x14ac:dyDescent="0.25">
      <c r="B178" s="150"/>
      <c r="C178" s="11" t="s">
        <v>93</v>
      </c>
      <c r="K178" s="11" t="s">
        <v>207</v>
      </c>
      <c r="N178" s="58"/>
      <c r="O178" s="58"/>
      <c r="P178" s="58"/>
      <c r="Q178" s="32"/>
      <c r="R178" s="32"/>
      <c r="S178" s="32"/>
      <c r="U178" s="1"/>
      <c r="W178" s="69"/>
      <c r="X178" s="69"/>
      <c r="Y178" s="262"/>
      <c r="AM178" s="262"/>
      <c r="AN178" s="262"/>
      <c r="AO178" s="262"/>
      <c r="AP178" s="262"/>
      <c r="AQ178" s="262"/>
    </row>
    <row r="179" spans="2:43" ht="11.25" customHeight="1" x14ac:dyDescent="0.2">
      <c r="B179" s="150"/>
      <c r="C179" s="132" t="s">
        <v>239</v>
      </c>
      <c r="D179" s="126"/>
      <c r="E179" s="113"/>
      <c r="F179" s="113"/>
      <c r="G179" s="113"/>
      <c r="H179" s="113"/>
      <c r="I179" s="113"/>
      <c r="J179" s="113"/>
      <c r="K179" s="11" t="s">
        <v>208</v>
      </c>
      <c r="N179" s="58"/>
      <c r="O179" s="58"/>
      <c r="P179" s="58"/>
      <c r="Q179" s="32"/>
      <c r="R179" s="32"/>
      <c r="S179" s="32"/>
      <c r="U179" s="1" t="b">
        <v>0</v>
      </c>
      <c r="W179" s="69"/>
      <c r="X179" s="69"/>
      <c r="Y179" s="262"/>
      <c r="AM179" s="262"/>
      <c r="AN179" s="262"/>
      <c r="AO179" s="262"/>
      <c r="AP179" s="262"/>
      <c r="AQ179" s="262"/>
    </row>
    <row r="180" spans="2:43" ht="14.25" customHeight="1" x14ac:dyDescent="0.2">
      <c r="B180" s="150"/>
      <c r="C180" s="121"/>
      <c r="D180" s="128"/>
      <c r="E180" s="125"/>
      <c r="F180" s="113"/>
      <c r="G180" s="113"/>
      <c r="H180" s="113"/>
      <c r="I180" s="113"/>
      <c r="J180" s="113"/>
      <c r="K180" s="127"/>
      <c r="L180" s="113"/>
      <c r="M180" s="113"/>
      <c r="N180" s="113"/>
      <c r="O180" s="113"/>
      <c r="P180" s="13"/>
      <c r="Q180" s="97"/>
      <c r="R180" s="97"/>
      <c r="S180" s="96"/>
      <c r="T180" s="32"/>
      <c r="U180" s="1" t="b">
        <v>0</v>
      </c>
      <c r="W180" s="69"/>
      <c r="X180" s="69"/>
      <c r="Y180" s="262"/>
      <c r="AM180" s="262"/>
      <c r="AN180" s="262"/>
      <c r="AO180" s="262"/>
      <c r="AP180" s="262"/>
      <c r="AQ180" s="262"/>
    </row>
    <row r="181" spans="2:43" ht="18" customHeight="1" x14ac:dyDescent="0.25">
      <c r="B181" s="150"/>
      <c r="C181" s="122"/>
      <c r="D181" s="2293"/>
      <c r="E181" s="113"/>
      <c r="F181" s="123"/>
      <c r="G181" s="124"/>
      <c r="H181" s="113"/>
      <c r="I181" s="113"/>
      <c r="J181" s="113"/>
      <c r="K181" s="113"/>
      <c r="L181" s="113"/>
      <c r="M181" s="113"/>
      <c r="N181" s="113"/>
      <c r="O181" s="114"/>
      <c r="P181" s="221"/>
      <c r="Q181" s="2193"/>
      <c r="R181" s="2194"/>
      <c r="S181" s="2195"/>
      <c r="T181" s="2196"/>
      <c r="U181" s="1" t="b">
        <v>0</v>
      </c>
      <c r="W181" s="69"/>
      <c r="X181" s="69"/>
      <c r="Y181" s="262"/>
      <c r="AM181" s="262"/>
      <c r="AN181" s="262"/>
      <c r="AO181" s="262"/>
      <c r="AP181" s="262"/>
      <c r="AQ181" s="262"/>
    </row>
    <row r="182" spans="2:43" ht="18" customHeight="1" x14ac:dyDescent="0.25">
      <c r="B182" s="150"/>
      <c r="C182" s="120"/>
      <c r="D182" s="2294"/>
      <c r="E182" s="113"/>
      <c r="F182" s="161"/>
      <c r="G182" s="123"/>
      <c r="H182" s="113"/>
      <c r="I182" s="113"/>
      <c r="J182" s="113"/>
      <c r="K182" s="113"/>
      <c r="L182" s="113"/>
      <c r="M182" s="113"/>
      <c r="N182" s="113"/>
      <c r="O182" s="114"/>
      <c r="P182" s="222"/>
      <c r="Q182" s="2197"/>
      <c r="R182" s="2198"/>
      <c r="S182" s="2195"/>
      <c r="T182" s="2196"/>
      <c r="U182" s="1" t="b">
        <v>0</v>
      </c>
      <c r="W182" s="69"/>
      <c r="X182" s="69"/>
      <c r="Y182" s="262"/>
      <c r="AM182" s="262"/>
      <c r="AN182" s="262"/>
      <c r="AO182" s="262"/>
      <c r="AP182" s="262"/>
      <c r="AQ182" s="262"/>
    </row>
    <row r="183" spans="2:43" ht="18" customHeight="1" x14ac:dyDescent="0.25">
      <c r="B183" s="150"/>
      <c r="C183" s="129"/>
      <c r="D183" s="2294"/>
      <c r="E183" s="113"/>
      <c r="F183" s="130"/>
      <c r="G183" s="123"/>
      <c r="H183" s="113"/>
      <c r="I183" s="113"/>
      <c r="J183" s="113"/>
      <c r="K183" s="113"/>
      <c r="L183" s="113"/>
      <c r="M183" s="113"/>
      <c r="N183" s="113"/>
      <c r="O183" s="113"/>
      <c r="R183" s="58"/>
      <c r="S183" s="99"/>
      <c r="T183" s="95"/>
      <c r="U183" s="1" t="b">
        <v>0</v>
      </c>
      <c r="W183" s="69"/>
      <c r="X183" s="69"/>
      <c r="Y183" s="262"/>
      <c r="AM183" s="262"/>
      <c r="AN183" s="262"/>
      <c r="AO183" s="262"/>
      <c r="AP183" s="262"/>
      <c r="AQ183" s="262"/>
    </row>
    <row r="184" spans="2:43" ht="18" customHeight="1" x14ac:dyDescent="0.25">
      <c r="B184" s="150"/>
      <c r="C184" s="120"/>
      <c r="D184" s="2294"/>
      <c r="E184" s="113"/>
      <c r="F184" s="113"/>
      <c r="G184" s="113"/>
      <c r="H184" s="113"/>
      <c r="I184" s="113"/>
      <c r="J184" s="113"/>
      <c r="K184" s="113"/>
      <c r="L184" s="113"/>
      <c r="M184" s="113"/>
      <c r="N184" s="113"/>
      <c r="O184" s="113"/>
      <c r="S184" s="11"/>
      <c r="T184" s="95"/>
      <c r="U184" s="1" t="b">
        <v>0</v>
      </c>
      <c r="W184" s="69"/>
      <c r="X184" s="69"/>
      <c r="Y184" s="262"/>
      <c r="AM184" s="262"/>
      <c r="AN184" s="262"/>
      <c r="AO184" s="262"/>
      <c r="AP184" s="262"/>
      <c r="AQ184" s="262"/>
    </row>
    <row r="185" spans="2:43" ht="18" customHeight="1" x14ac:dyDescent="0.25">
      <c r="B185" s="150"/>
      <c r="C185" s="118"/>
      <c r="D185" s="2294"/>
      <c r="E185" s="113"/>
      <c r="F185" s="113"/>
      <c r="G185" s="113"/>
      <c r="H185" s="113"/>
      <c r="I185" s="125"/>
      <c r="J185" s="113"/>
      <c r="K185" s="113"/>
      <c r="L185" s="113"/>
      <c r="M185" s="113"/>
      <c r="N185" s="113"/>
      <c r="O185" s="113"/>
      <c r="P185" s="13"/>
      <c r="Q185" s="97"/>
      <c r="R185" s="97"/>
      <c r="S185" s="100"/>
      <c r="T185" s="101"/>
      <c r="U185" s="1"/>
      <c r="W185" s="69"/>
      <c r="X185" s="69"/>
      <c r="Y185" s="262"/>
      <c r="AM185" s="262"/>
      <c r="AN185" s="262"/>
      <c r="AO185" s="262"/>
      <c r="AP185" s="262"/>
      <c r="AQ185" s="262"/>
    </row>
    <row r="186" spans="2:43" ht="18" customHeight="1" x14ac:dyDescent="0.25">
      <c r="B186" s="150"/>
      <c r="C186" s="113"/>
      <c r="D186" s="2294"/>
      <c r="E186" s="113"/>
      <c r="F186" s="113"/>
      <c r="G186" s="125"/>
      <c r="H186" s="113"/>
      <c r="I186" s="113"/>
      <c r="J186" s="113"/>
      <c r="K186" s="113"/>
      <c r="L186" s="113"/>
      <c r="M186" s="113"/>
      <c r="N186" s="113"/>
      <c r="O186" s="114"/>
      <c r="P186" s="223"/>
      <c r="Q186" s="2199"/>
      <c r="R186" s="1953"/>
      <c r="S186" s="2195"/>
      <c r="T186" s="2196"/>
      <c r="U186" s="1" t="s">
        <v>79</v>
      </c>
      <c r="W186" s="69"/>
      <c r="X186" s="69"/>
      <c r="Y186" s="262"/>
      <c r="AM186" s="262"/>
      <c r="AN186" s="262"/>
      <c r="AO186" s="262"/>
      <c r="AP186" s="262"/>
      <c r="AQ186" s="262"/>
    </row>
    <row r="187" spans="2:43" ht="18" customHeight="1" x14ac:dyDescent="0.25">
      <c r="B187" s="150"/>
      <c r="C187" s="113"/>
      <c r="D187" s="2294"/>
      <c r="E187" s="113"/>
      <c r="F187" s="113"/>
      <c r="G187" s="125"/>
      <c r="H187" s="2295"/>
      <c r="I187" s="2296"/>
      <c r="J187" s="162"/>
      <c r="K187" s="113"/>
      <c r="L187" s="113"/>
      <c r="M187" s="113"/>
      <c r="N187" s="113"/>
      <c r="O187" s="114"/>
      <c r="P187" s="220"/>
      <c r="Q187" s="2200"/>
      <c r="R187" s="2201"/>
      <c r="S187" s="2195"/>
      <c r="T187" s="2196"/>
      <c r="U187" s="1"/>
      <c r="W187" s="69"/>
      <c r="X187" s="69"/>
      <c r="Y187" s="262"/>
      <c r="AM187" s="262"/>
      <c r="AN187" s="262"/>
      <c r="AO187" s="262"/>
      <c r="AP187" s="262"/>
      <c r="AQ187" s="262"/>
    </row>
    <row r="188" spans="2:43" ht="18" customHeight="1" x14ac:dyDescent="0.25">
      <c r="B188" s="150"/>
      <c r="C188" s="113"/>
      <c r="D188" s="2294"/>
      <c r="E188" s="119"/>
      <c r="F188" s="117"/>
      <c r="G188" s="124"/>
      <c r="H188" s="2297"/>
      <c r="I188" s="2298"/>
      <c r="J188" s="130"/>
      <c r="K188" s="123"/>
      <c r="L188" s="113"/>
      <c r="M188" s="113"/>
      <c r="N188" s="113"/>
      <c r="O188" s="115"/>
      <c r="P188" s="58"/>
      <c r="Q188" s="58"/>
      <c r="R188" s="32"/>
      <c r="S188" s="32"/>
      <c r="T188" s="32"/>
      <c r="U188" s="1" t="s">
        <v>79</v>
      </c>
      <c r="W188" s="69"/>
      <c r="X188" s="69"/>
      <c r="Y188" s="262"/>
      <c r="AM188" s="262"/>
      <c r="AN188" s="262"/>
      <c r="AO188" s="262"/>
      <c r="AP188" s="262"/>
      <c r="AQ188" s="262"/>
    </row>
    <row r="189" spans="2:43" ht="18" customHeight="1" x14ac:dyDescent="0.25">
      <c r="B189" s="150"/>
      <c r="C189" s="113"/>
      <c r="D189" s="2294"/>
      <c r="E189" s="131"/>
      <c r="F189" s="131"/>
      <c r="G189" s="116"/>
      <c r="H189" s="117"/>
      <c r="I189" s="117"/>
      <c r="J189" s="117"/>
      <c r="K189" s="117"/>
      <c r="L189" s="113"/>
      <c r="M189" s="113"/>
      <c r="N189" s="113"/>
      <c r="O189" s="115"/>
      <c r="P189" s="58"/>
      <c r="Q189" s="58"/>
      <c r="R189" s="32"/>
      <c r="S189" s="32"/>
      <c r="T189" s="32"/>
      <c r="U189" s="1" t="s">
        <v>79</v>
      </c>
      <c r="W189" s="69"/>
      <c r="X189" s="69"/>
      <c r="Y189" s="262"/>
      <c r="AM189" s="262"/>
      <c r="AN189" s="262"/>
      <c r="AO189" s="262"/>
      <c r="AP189" s="262"/>
      <c r="AQ189" s="262"/>
    </row>
    <row r="190" spans="2:43" ht="7.5" customHeight="1" x14ac:dyDescent="0.25">
      <c r="B190" s="150"/>
      <c r="C190" s="113"/>
      <c r="D190" s="113"/>
      <c r="E190" s="131"/>
      <c r="F190" s="131"/>
      <c r="G190" s="116"/>
      <c r="H190" s="117"/>
      <c r="I190" s="117"/>
      <c r="J190" s="117"/>
      <c r="K190" s="117"/>
      <c r="L190" s="113"/>
      <c r="M190" s="118"/>
      <c r="N190" s="113"/>
      <c r="O190" s="115"/>
      <c r="P190" s="58"/>
      <c r="Q190" s="93"/>
      <c r="R190" s="94"/>
      <c r="S190" s="94"/>
      <c r="T190" s="94"/>
      <c r="U190" s="1" t="s">
        <v>79</v>
      </c>
      <c r="W190" s="69"/>
      <c r="X190" s="69"/>
      <c r="Y190" s="262"/>
      <c r="AM190" s="262"/>
      <c r="AN190" s="262"/>
      <c r="AO190" s="262"/>
      <c r="AP190" s="262"/>
      <c r="AQ190" s="262"/>
    </row>
    <row r="191" spans="2:43" ht="18.75" customHeight="1" x14ac:dyDescent="0.25">
      <c r="B191" s="150"/>
      <c r="E191" s="131"/>
      <c r="F191" s="131"/>
      <c r="G191" s="116"/>
      <c r="H191" s="117"/>
      <c r="I191" s="117"/>
      <c r="L191" s="113"/>
      <c r="N191" s="113"/>
      <c r="O191" s="115"/>
      <c r="P191" s="58"/>
      <c r="Q191" s="93"/>
      <c r="R191" s="94"/>
      <c r="S191" s="94"/>
      <c r="T191" s="94"/>
      <c r="U191" s="1" t="s">
        <v>79</v>
      </c>
      <c r="W191" s="69"/>
      <c r="X191" s="69"/>
      <c r="Y191" s="262"/>
      <c r="AM191" s="262"/>
      <c r="AN191" s="262"/>
      <c r="AO191" s="262"/>
      <c r="AP191" s="262"/>
      <c r="AQ191" s="262"/>
    </row>
    <row r="192" spans="2:43" ht="12.75" customHeight="1" x14ac:dyDescent="0.25">
      <c r="B192" s="150"/>
      <c r="D192" s="120" t="s">
        <v>190</v>
      </c>
      <c r="E192" s="217"/>
      <c r="F192" s="217"/>
      <c r="G192" s="217"/>
      <c r="H192" s="217"/>
      <c r="I192" s="217"/>
      <c r="J192" s="1039"/>
      <c r="K192" s="13" t="s">
        <v>229</v>
      </c>
      <c r="L192" s="113"/>
      <c r="N192" s="113"/>
      <c r="O192" s="115"/>
      <c r="P192" s="58"/>
      <c r="Q192" s="93"/>
      <c r="R192" s="94"/>
      <c r="S192" s="94"/>
      <c r="T192" s="94"/>
      <c r="U192" s="1"/>
      <c r="W192" s="69"/>
      <c r="X192" s="69"/>
      <c r="Y192" s="262"/>
      <c r="AM192" s="262"/>
      <c r="AN192" s="262"/>
      <c r="AO192" s="262"/>
      <c r="AP192" s="262"/>
      <c r="AQ192" s="262"/>
    </row>
    <row r="193" spans="2:43" ht="12.75" customHeight="1" x14ac:dyDescent="0.25">
      <c r="B193" s="150"/>
      <c r="D193" s="1032" t="s">
        <v>209</v>
      </c>
      <c r="E193" s="1033"/>
      <c r="F193" s="1034" t="s">
        <v>238</v>
      </c>
      <c r="G193" s="10"/>
      <c r="H193" s="1033"/>
      <c r="I193" s="1033"/>
      <c r="J193" s="1035"/>
      <c r="K193" s="132" t="s">
        <v>230</v>
      </c>
      <c r="L193" s="232"/>
      <c r="N193" s="232"/>
      <c r="O193" s="232"/>
      <c r="U193" s="1"/>
      <c r="W193" s="69"/>
      <c r="X193" s="69"/>
      <c r="Y193" s="262"/>
      <c r="AM193" s="262"/>
      <c r="AN193" s="262"/>
      <c r="AO193" s="262"/>
      <c r="AP193" s="262"/>
      <c r="AQ193" s="262"/>
    </row>
    <row r="194" spans="2:43" ht="12.75" customHeight="1" x14ac:dyDescent="0.25">
      <c r="B194" s="150"/>
      <c r="D194" s="1036" t="s">
        <v>283</v>
      </c>
      <c r="E194" s="605"/>
      <c r="F194" s="1037" t="s">
        <v>210</v>
      </c>
      <c r="G194" s="20"/>
      <c r="H194" s="605"/>
      <c r="I194" s="605"/>
      <c r="J194" s="1038"/>
      <c r="K194" s="132" t="s">
        <v>298</v>
      </c>
      <c r="L194" s="120"/>
      <c r="N194" s="113"/>
      <c r="O194" s="115"/>
      <c r="P194" s="58"/>
      <c r="Q194" s="58"/>
      <c r="R194" s="32"/>
      <c r="S194" s="32"/>
      <c r="T194" s="32"/>
      <c r="U194" s="1"/>
      <c r="W194" s="69"/>
      <c r="X194" s="69"/>
      <c r="Y194" s="262"/>
      <c r="AM194" s="262"/>
      <c r="AN194" s="262"/>
      <c r="AO194" s="262"/>
      <c r="AP194" s="262"/>
      <c r="AQ194" s="262"/>
    </row>
    <row r="195" spans="2:43" ht="6.6" customHeight="1" x14ac:dyDescent="0.25">
      <c r="B195" s="150"/>
      <c r="E195" s="514"/>
      <c r="F195" s="514"/>
      <c r="G195" s="514"/>
      <c r="H195" s="514"/>
      <c r="I195" s="514"/>
      <c r="J195" s="210"/>
      <c r="K195" s="132"/>
      <c r="L195" s="120"/>
      <c r="N195" s="113"/>
      <c r="O195" s="115"/>
      <c r="P195" s="58"/>
      <c r="Q195" s="58"/>
      <c r="R195" s="32"/>
      <c r="S195" s="32"/>
      <c r="T195" s="32"/>
      <c r="U195" s="1"/>
      <c r="W195" s="69"/>
      <c r="X195" s="69"/>
      <c r="AJ195" s="399"/>
      <c r="AM195" s="262"/>
      <c r="AN195" s="262"/>
    </row>
    <row r="196" spans="2:43" ht="12.75" customHeight="1" x14ac:dyDescent="0.25">
      <c r="B196" s="150"/>
      <c r="E196" s="514"/>
      <c r="F196" s="514"/>
      <c r="G196" s="514"/>
      <c r="H196" s="514"/>
      <c r="I196" s="514"/>
      <c r="J196" s="1608"/>
      <c r="K196" s="1507" t="s">
        <v>1038</v>
      </c>
      <c r="N196" s="113"/>
      <c r="O196" s="115"/>
      <c r="P196" s="58"/>
      <c r="Q196" s="58"/>
      <c r="R196" s="32"/>
      <c r="S196" s="32"/>
      <c r="T196" s="32"/>
      <c r="U196" s="1"/>
      <c r="W196" s="69"/>
      <c r="X196" s="69"/>
      <c r="AJ196" s="399"/>
      <c r="AM196" s="262"/>
      <c r="AN196" s="262"/>
    </row>
    <row r="197" spans="2:43" ht="24" customHeight="1" x14ac:dyDescent="0.25">
      <c r="B197" s="150"/>
      <c r="E197" s="514"/>
      <c r="F197" s="514"/>
      <c r="G197" s="514"/>
      <c r="H197" s="514"/>
      <c r="I197" s="514"/>
      <c r="J197" s="1609"/>
      <c r="K197" s="2202" t="s">
        <v>1095</v>
      </c>
      <c r="L197" s="2203"/>
      <c r="M197" s="2203"/>
      <c r="N197" s="2203"/>
      <c r="O197" s="2203"/>
      <c r="P197" s="2203"/>
      <c r="Q197" s="2203"/>
      <c r="R197" s="2203"/>
      <c r="S197" s="1240"/>
      <c r="T197" s="1240"/>
      <c r="U197" s="1"/>
      <c r="W197" s="69"/>
      <c r="X197" s="69"/>
      <c r="AJ197" s="399"/>
      <c r="AM197" s="262"/>
      <c r="AN197" s="262"/>
    </row>
    <row r="198" spans="2:43" ht="6.6" customHeight="1" x14ac:dyDescent="0.25">
      <c r="B198" s="150"/>
      <c r="E198" s="514"/>
      <c r="F198" s="514"/>
      <c r="G198" s="514"/>
      <c r="H198" s="514"/>
      <c r="I198" s="514"/>
      <c r="J198" s="210"/>
      <c r="K198" s="132"/>
      <c r="L198" s="120"/>
      <c r="N198" s="113"/>
      <c r="O198" s="115"/>
      <c r="P198" s="58"/>
      <c r="Q198" s="58"/>
      <c r="R198" s="32"/>
      <c r="S198" s="32"/>
      <c r="T198" s="32"/>
      <c r="U198" s="1"/>
      <c r="W198" s="69"/>
      <c r="X198" s="69"/>
      <c r="AJ198" s="399"/>
      <c r="AM198" s="262"/>
      <c r="AN198" s="262"/>
    </row>
    <row r="199" spans="2:43" ht="15.75" customHeight="1" x14ac:dyDescent="0.25">
      <c r="B199" s="150"/>
      <c r="C199" s="13" t="s">
        <v>299</v>
      </c>
      <c r="D199" s="132"/>
      <c r="E199" s="131"/>
      <c r="F199" s="131"/>
      <c r="G199" s="116"/>
      <c r="H199" s="117"/>
      <c r="I199" s="117"/>
      <c r="J199" s="117"/>
      <c r="K199" s="132"/>
      <c r="L199" s="113"/>
      <c r="N199" s="113"/>
      <c r="O199" s="115"/>
      <c r="P199" s="58"/>
      <c r="Q199" s="93"/>
      <c r="R199" s="94"/>
      <c r="S199" s="94"/>
      <c r="T199" s="94"/>
      <c r="U199" s="1"/>
      <c r="W199" s="69"/>
      <c r="X199" s="69"/>
      <c r="Y199" s="262"/>
      <c r="AM199" s="262"/>
      <c r="AN199" s="262"/>
      <c r="AO199" s="262"/>
      <c r="AP199" s="262"/>
      <c r="AQ199" s="262"/>
    </row>
    <row r="200" spans="2:43" ht="18" customHeight="1" x14ac:dyDescent="0.25">
      <c r="B200" s="150"/>
      <c r="C200" s="16"/>
      <c r="D200" s="44" t="s">
        <v>137</v>
      </c>
      <c r="E200" s="17"/>
      <c r="F200" s="17"/>
      <c r="G200" s="17"/>
      <c r="H200" s="17"/>
      <c r="I200" s="17"/>
      <c r="J200" s="17"/>
      <c r="K200" s="18"/>
      <c r="L200" s="18"/>
      <c r="M200" s="18"/>
      <c r="N200" s="18"/>
      <c r="O200" s="1620" t="s">
        <v>17</v>
      </c>
      <c r="P200" s="2055"/>
      <c r="Q200" s="2072"/>
      <c r="R200" s="1637" t="str">
        <f>IF(U200=3,0,"")</f>
        <v/>
      </c>
      <c r="S200" s="1638"/>
      <c r="T200" s="1639"/>
      <c r="U200" s="1">
        <v>0</v>
      </c>
      <c r="W200" s="69"/>
      <c r="X200" s="69"/>
      <c r="Y200" s="262"/>
      <c r="AM200" s="262"/>
      <c r="AN200" s="262"/>
      <c r="AO200" s="262"/>
      <c r="AP200" s="262"/>
      <c r="AQ200" s="262"/>
    </row>
    <row r="201" spans="2:43" ht="18" customHeight="1" x14ac:dyDescent="0.25">
      <c r="B201" s="150"/>
      <c r="C201" s="16"/>
      <c r="D201" s="44" t="s">
        <v>363</v>
      </c>
      <c r="E201" s="17"/>
      <c r="F201" s="17"/>
      <c r="G201" s="17"/>
      <c r="H201" s="17"/>
      <c r="I201" s="17"/>
      <c r="J201" s="17"/>
      <c r="K201" s="18"/>
      <c r="L201" s="18"/>
      <c r="M201" s="18"/>
      <c r="N201" s="18"/>
      <c r="O201" s="1620">
        <v>450</v>
      </c>
      <c r="P201" s="2055"/>
      <c r="Q201" s="2072"/>
      <c r="R201" s="1637" t="str">
        <f>IF(U200=1,O201,"")</f>
        <v/>
      </c>
      <c r="S201" s="1638"/>
      <c r="T201" s="1639"/>
      <c r="U201" s="1"/>
      <c r="W201" s="69"/>
      <c r="X201" s="69"/>
      <c r="Y201" s="262"/>
      <c r="Z201" s="37"/>
      <c r="AM201" s="262"/>
      <c r="AN201" s="262"/>
      <c r="AO201" s="262"/>
      <c r="AP201" s="262"/>
      <c r="AQ201" s="262"/>
    </row>
    <row r="202" spans="2:43" ht="18" customHeight="1" x14ac:dyDescent="0.25">
      <c r="B202" s="150"/>
      <c r="C202" s="16"/>
      <c r="D202" s="44" t="s">
        <v>364</v>
      </c>
      <c r="E202" s="17"/>
      <c r="F202" s="17"/>
      <c r="G202" s="17"/>
      <c r="H202" s="17"/>
      <c r="I202" s="17"/>
      <c r="J202" s="17"/>
      <c r="K202" s="18"/>
      <c r="L202" s="18"/>
      <c r="M202" s="18"/>
      <c r="N202" s="18"/>
      <c r="O202" s="1620">
        <v>850</v>
      </c>
      <c r="P202" s="2055"/>
      <c r="Q202" s="2072"/>
      <c r="R202" s="1637" t="str">
        <f>IF(U200=2,O202,"")</f>
        <v/>
      </c>
      <c r="S202" s="1638"/>
      <c r="T202" s="1639"/>
      <c r="U202" s="1"/>
      <c r="W202" s="69"/>
      <c r="X202" s="69"/>
      <c r="Y202" s="262"/>
      <c r="Z202" s="37"/>
      <c r="AM202" s="262"/>
      <c r="AN202" s="262"/>
      <c r="AO202" s="262"/>
      <c r="AP202" s="262"/>
      <c r="AQ202" s="262"/>
    </row>
    <row r="203" spans="2:43" ht="2.25" customHeight="1" x14ac:dyDescent="0.25">
      <c r="B203" s="150"/>
      <c r="D203" s="132"/>
      <c r="E203" s="131"/>
      <c r="F203" s="131"/>
      <c r="G203" s="116"/>
      <c r="H203" s="117"/>
      <c r="I203" s="117"/>
      <c r="J203" s="117"/>
      <c r="K203" s="117"/>
      <c r="L203" s="113"/>
      <c r="M203" s="113"/>
      <c r="N203" s="113"/>
      <c r="O203" s="115"/>
      <c r="P203" s="58"/>
      <c r="Q203" s="93"/>
      <c r="R203" s="94"/>
      <c r="S203" s="94"/>
      <c r="T203" s="94"/>
      <c r="U203" s="1"/>
      <c r="W203" s="69"/>
      <c r="X203" s="69"/>
      <c r="Y203" s="262"/>
      <c r="AM203" s="262"/>
      <c r="AN203" s="262"/>
      <c r="AO203" s="262"/>
      <c r="AP203" s="262"/>
      <c r="AQ203" s="262"/>
    </row>
    <row r="204" spans="2:43" ht="3" customHeight="1" x14ac:dyDescent="0.25">
      <c r="B204" s="19"/>
      <c r="C204" s="20"/>
      <c r="D204" s="20"/>
      <c r="E204" s="20"/>
      <c r="F204" s="20"/>
      <c r="G204" s="20"/>
      <c r="H204" s="20"/>
      <c r="I204" s="20"/>
      <c r="J204" s="20"/>
      <c r="K204" s="20"/>
      <c r="L204" s="20"/>
      <c r="M204" s="20"/>
      <c r="N204" s="20"/>
      <c r="O204" s="52"/>
      <c r="P204" s="52"/>
      <c r="Q204" s="52"/>
      <c r="R204" s="52"/>
      <c r="S204" s="52"/>
      <c r="T204" s="52"/>
      <c r="U204" s="3" t="s">
        <v>79</v>
      </c>
      <c r="W204" s="69"/>
      <c r="X204" s="69"/>
      <c r="Y204" s="262"/>
      <c r="AM204" s="262"/>
      <c r="AN204" s="262"/>
      <c r="AO204" s="262"/>
      <c r="AP204" s="262"/>
      <c r="AQ204" s="262"/>
    </row>
    <row r="205" spans="2:43" ht="5.25" customHeight="1" x14ac:dyDescent="0.25">
      <c r="O205" s="32"/>
      <c r="P205" s="32"/>
      <c r="Q205" s="32"/>
      <c r="R205" s="32"/>
      <c r="S205" s="32"/>
      <c r="T205" s="32"/>
      <c r="U205" s="69"/>
      <c r="W205" s="69"/>
      <c r="X205" s="69"/>
      <c r="Y205" s="262"/>
      <c r="AM205" s="262"/>
      <c r="AN205" s="262"/>
      <c r="AO205" s="262"/>
      <c r="AP205" s="262"/>
      <c r="AQ205" s="262"/>
    </row>
    <row r="206" spans="2:43" ht="4.5" customHeight="1" x14ac:dyDescent="0.25">
      <c r="B206" s="9"/>
      <c r="C206" s="10"/>
      <c r="D206" s="10"/>
      <c r="E206" s="10"/>
      <c r="F206" s="10"/>
      <c r="G206" s="10"/>
      <c r="H206" s="10"/>
      <c r="I206" s="10"/>
      <c r="J206" s="10"/>
      <c r="K206" s="10"/>
      <c r="L206" s="10"/>
      <c r="M206" s="10"/>
      <c r="N206" s="10"/>
      <c r="O206" s="56"/>
      <c r="P206" s="56"/>
      <c r="Q206" s="56"/>
      <c r="R206" s="53"/>
      <c r="S206" s="53"/>
      <c r="T206" s="53"/>
      <c r="U206" s="2"/>
      <c r="W206" s="69"/>
      <c r="X206" s="69"/>
      <c r="Y206" s="262"/>
      <c r="AM206" s="262"/>
      <c r="AN206" s="262"/>
      <c r="AO206" s="262"/>
      <c r="AP206" s="262"/>
      <c r="AQ206" s="262"/>
    </row>
    <row r="207" spans="2:43" x14ac:dyDescent="0.25">
      <c r="B207" s="150"/>
      <c r="C207" s="26" t="s">
        <v>1107</v>
      </c>
      <c r="D207" s="27"/>
      <c r="E207" s="27"/>
      <c r="F207" s="27"/>
      <c r="G207" s="27"/>
      <c r="H207" s="1270" t="str">
        <f>IF(U209&gt;0,IF(OR(AND(F64="",G64=""),U64=""),"Please enter an overhead amount and clearance selection in Measurements section above",IF(OR(F64&lt;&gt;"",G64&lt;&gt;""),IF(F64*12+G64-VLOOKUP(U209,AD207:AG210,2,FALSE)&lt;VLOOKUP(U209,AD207:AG210,3,FALSE),VLOOKUP(U209,AD207:AG210,4,FALSE),""))),"")</f>
        <v/>
      </c>
      <c r="I207" s="27"/>
      <c r="J207" s="27"/>
      <c r="K207" s="27"/>
      <c r="L207" s="27"/>
      <c r="M207" s="27"/>
      <c r="N207" s="27"/>
      <c r="O207" s="57"/>
      <c r="P207" s="57"/>
      <c r="Q207" s="57"/>
      <c r="R207" s="54"/>
      <c r="S207" s="54"/>
      <c r="T207" s="54"/>
      <c r="U207" s="1"/>
      <c r="W207" s="69"/>
      <c r="X207" s="69"/>
      <c r="Y207" s="262"/>
      <c r="AD207" s="4">
        <v>1</v>
      </c>
      <c r="AE207" s="4">
        <v>80</v>
      </c>
      <c r="AF207" s="4">
        <f>IF($U$151=3,20,16)</f>
        <v>16</v>
      </c>
      <c r="AG207" s="4" t="s">
        <v>211</v>
      </c>
      <c r="AM207" s="262"/>
      <c r="AN207" s="262"/>
      <c r="AO207" s="262"/>
      <c r="AP207" s="262"/>
      <c r="AQ207" s="262"/>
    </row>
    <row r="208" spans="2:43" ht="6" customHeight="1" x14ac:dyDescent="0.25">
      <c r="B208" s="150"/>
      <c r="O208" s="58"/>
      <c r="P208" s="58"/>
      <c r="Q208" s="58"/>
      <c r="R208" s="32"/>
      <c r="S208" s="32"/>
      <c r="T208" s="32"/>
      <c r="U208" s="1"/>
      <c r="W208" s="69"/>
      <c r="X208" s="69"/>
      <c r="Y208" s="262"/>
      <c r="AD208" s="4">
        <v>2</v>
      </c>
      <c r="AE208" s="4">
        <v>84</v>
      </c>
      <c r="AF208" s="4">
        <f>IF($U$151=3,20,16)</f>
        <v>16</v>
      </c>
      <c r="AG208" s="4" t="s">
        <v>211</v>
      </c>
      <c r="AM208" s="262"/>
      <c r="AN208" s="262"/>
      <c r="AO208" s="262"/>
      <c r="AP208" s="262"/>
      <c r="AQ208" s="262"/>
    </row>
    <row r="209" spans="2:43" ht="18" customHeight="1" x14ac:dyDescent="0.25">
      <c r="B209" s="150"/>
      <c r="C209" s="1271"/>
      <c r="D209" s="1169" t="s">
        <v>1045</v>
      </c>
      <c r="E209" s="34"/>
      <c r="F209" s="1169" t="s">
        <v>1046</v>
      </c>
      <c r="G209" s="34"/>
      <c r="H209" s="34"/>
      <c r="I209" s="1288" t="s">
        <v>1047</v>
      </c>
      <c r="J209" s="34"/>
      <c r="K209" s="681" t="s">
        <v>1048</v>
      </c>
      <c r="L209" s="29"/>
      <c r="M209" s="29"/>
      <c r="N209" s="29"/>
      <c r="O209" s="1637"/>
      <c r="P209" s="1752"/>
      <c r="Q209" s="1738"/>
      <c r="R209" s="1637">
        <f>IF(AND(U$258&gt;=0,U209&lt;&gt;5),P209,"")</f>
        <v>0</v>
      </c>
      <c r="S209" s="1638"/>
      <c r="T209" s="1639"/>
      <c r="U209" s="1">
        <v>0</v>
      </c>
      <c r="W209" s="69"/>
      <c r="X209" s="69"/>
      <c r="AJ209" s="400"/>
      <c r="AM209" s="262"/>
      <c r="AN209" s="262"/>
    </row>
    <row r="210" spans="2:43" ht="18" customHeight="1" x14ac:dyDescent="0.25">
      <c r="B210" s="150"/>
      <c r="C210" s="646" t="s">
        <v>1106</v>
      </c>
      <c r="D210" s="65"/>
      <c r="E210" s="103"/>
      <c r="F210" s="103"/>
      <c r="G210" s="46"/>
      <c r="H210" s="46"/>
      <c r="I210" s="103"/>
      <c r="J210" s="103"/>
      <c r="K210" s="106"/>
      <c r="L210" s="1272" t="s">
        <v>1040</v>
      </c>
      <c r="M210" s="1273"/>
      <c r="N210" s="455" t="s">
        <v>879</v>
      </c>
      <c r="O210" s="1749"/>
      <c r="P210" s="1750"/>
      <c r="Q210" s="1757"/>
      <c r="R210" s="1627" t="str">
        <f>IF(U$201=5,IF(M210&gt;96,"Call Acct Rep",P210),"")</f>
        <v/>
      </c>
      <c r="S210" s="1628"/>
      <c r="T210" s="1629"/>
      <c r="U210" s="143"/>
      <c r="W210" s="69"/>
      <c r="X210" s="69"/>
      <c r="AJ210" s="400"/>
      <c r="AM210" s="262"/>
      <c r="AN210" s="262"/>
    </row>
    <row r="211" spans="2:43" ht="5.25" customHeight="1" x14ac:dyDescent="0.25">
      <c r="B211" s="19"/>
      <c r="C211" s="20"/>
      <c r="D211" s="51"/>
      <c r="E211" s="20"/>
      <c r="F211" s="142"/>
      <c r="G211" s="20"/>
      <c r="H211" s="20"/>
      <c r="I211" s="20"/>
      <c r="J211" s="20"/>
      <c r="K211" s="20"/>
      <c r="L211" s="20"/>
      <c r="M211" s="20"/>
      <c r="N211" s="20"/>
      <c r="O211" s="52"/>
      <c r="P211" s="52"/>
      <c r="Q211" s="52"/>
      <c r="R211" s="52"/>
      <c r="S211" s="52"/>
      <c r="T211" s="52"/>
      <c r="U211" s="3" t="b">
        <v>0</v>
      </c>
      <c r="W211" s="69"/>
      <c r="X211" s="69"/>
      <c r="Y211" s="262"/>
      <c r="AM211" s="262"/>
      <c r="AN211" s="262"/>
      <c r="AO211" s="262"/>
      <c r="AP211" s="262"/>
      <c r="AQ211" s="262"/>
    </row>
    <row r="212" spans="2:43" ht="6.6" customHeight="1" x14ac:dyDescent="0.25">
      <c r="O212" s="32"/>
      <c r="P212" s="32"/>
      <c r="Q212" s="32"/>
      <c r="R212" s="32"/>
      <c r="S212" s="32"/>
      <c r="T212" s="32"/>
      <c r="U212" s="69"/>
      <c r="W212" s="69"/>
      <c r="X212" s="69"/>
      <c r="Y212" s="262"/>
      <c r="AM212" s="262"/>
      <c r="AN212" s="262"/>
      <c r="AO212" s="262"/>
      <c r="AP212" s="262"/>
      <c r="AQ212" s="262"/>
    </row>
    <row r="213" spans="2:43" ht="8.25" customHeight="1" x14ac:dyDescent="0.25">
      <c r="B213" s="9"/>
      <c r="C213" s="10"/>
      <c r="D213" s="10"/>
      <c r="E213" s="10"/>
      <c r="F213" s="10"/>
      <c r="G213" s="10"/>
      <c r="H213" s="10"/>
      <c r="I213" s="10"/>
      <c r="J213" s="10"/>
      <c r="K213" s="10"/>
      <c r="L213" s="10"/>
      <c r="M213" s="10"/>
      <c r="N213" s="10"/>
      <c r="O213" s="56"/>
      <c r="P213" s="56"/>
      <c r="Q213" s="56"/>
      <c r="R213" s="53"/>
      <c r="S213" s="53"/>
      <c r="T213" s="53"/>
      <c r="U213" s="2"/>
      <c r="W213" s="69"/>
      <c r="X213" s="69"/>
      <c r="Y213" s="262"/>
      <c r="AM213" s="262"/>
      <c r="AN213" s="262"/>
      <c r="AO213" s="262"/>
      <c r="AP213" s="262"/>
      <c r="AQ213" s="262"/>
    </row>
    <row r="214" spans="2:43" x14ac:dyDescent="0.25">
      <c r="B214" s="150"/>
      <c r="C214" s="26" t="s">
        <v>1043</v>
      </c>
      <c r="D214" s="27"/>
      <c r="E214" s="27"/>
      <c r="F214" s="27"/>
      <c r="G214" s="27"/>
      <c r="H214" s="27"/>
      <c r="I214" s="27"/>
      <c r="J214" s="27"/>
      <c r="K214" s="27"/>
      <c r="L214" s="27"/>
      <c r="M214" s="27"/>
      <c r="N214" s="27"/>
      <c r="O214" s="57"/>
      <c r="P214" s="57"/>
      <c r="Q214" s="57"/>
      <c r="R214" s="54"/>
      <c r="S214" s="54"/>
      <c r="T214" s="54"/>
      <c r="U214" s="1">
        <v>2</v>
      </c>
      <c r="W214" s="69"/>
      <c r="X214" s="69"/>
      <c r="Y214" s="262"/>
      <c r="AM214" s="262"/>
      <c r="AN214" s="262"/>
      <c r="AO214" s="262"/>
      <c r="AP214" s="262"/>
      <c r="AQ214" s="262"/>
    </row>
    <row r="215" spans="2:43" ht="6" customHeight="1" x14ac:dyDescent="0.25">
      <c r="B215" s="150"/>
      <c r="O215" s="58"/>
      <c r="P215" s="58"/>
      <c r="Q215" s="58"/>
      <c r="R215" s="32"/>
      <c r="S215" s="32"/>
      <c r="T215" s="32"/>
      <c r="U215" s="1"/>
      <c r="W215" s="69"/>
      <c r="X215" s="69"/>
      <c r="Y215" s="262"/>
      <c r="AM215" s="262"/>
      <c r="AN215" s="262"/>
      <c r="AO215" s="262"/>
      <c r="AP215" s="262"/>
      <c r="AQ215" s="262"/>
    </row>
    <row r="216" spans="2:43" ht="18" customHeight="1" x14ac:dyDescent="0.25">
      <c r="B216" s="150"/>
      <c r="C216" s="394"/>
      <c r="D216" s="395" t="s">
        <v>256</v>
      </c>
      <c r="E216" s="144"/>
      <c r="F216" s="144" t="s">
        <v>28</v>
      </c>
      <c r="G216" s="144"/>
      <c r="H216" s="144" t="s">
        <v>1108</v>
      </c>
      <c r="I216" s="144"/>
      <c r="J216" s="134"/>
      <c r="K216" s="1040"/>
      <c r="L216" s="1084" t="s">
        <v>32</v>
      </c>
      <c r="M216" s="134"/>
      <c r="N216" s="396"/>
      <c r="O216" s="2370" t="s">
        <v>17</v>
      </c>
      <c r="P216" s="1631"/>
      <c r="Q216" s="2371"/>
      <c r="R216" s="2361" t="str">
        <f>IF(U216=7,"Call Sales Rep",IF(AND(U216&gt;0,U216&lt;&gt;6),0,IF(U216=6,220,"")))</f>
        <v/>
      </c>
      <c r="S216" s="2362"/>
      <c r="T216" s="2363"/>
      <c r="U216" s="1">
        <v>0</v>
      </c>
      <c r="W216" s="69"/>
      <c r="X216" s="69"/>
      <c r="Y216" s="262"/>
      <c r="AM216" s="262"/>
      <c r="AN216" s="262"/>
      <c r="AO216" s="262"/>
      <c r="AP216" s="262"/>
      <c r="AQ216" s="262"/>
    </row>
    <row r="217" spans="2:43" ht="18" customHeight="1" x14ac:dyDescent="0.25">
      <c r="B217" s="150"/>
      <c r="C217" s="1427"/>
      <c r="D217" s="393" t="s">
        <v>31</v>
      </c>
      <c r="E217" s="104"/>
      <c r="F217" s="104"/>
      <c r="G217" s="104"/>
      <c r="H217" s="104"/>
      <c r="I217" s="104"/>
      <c r="J217" s="104"/>
      <c r="K217" s="106"/>
      <c r="L217" s="106"/>
      <c r="M217" s="106"/>
      <c r="N217" s="397"/>
      <c r="O217" s="2372">
        <v>235</v>
      </c>
      <c r="P217" s="2373"/>
      <c r="Q217" s="2374"/>
      <c r="R217" s="2364"/>
      <c r="S217" s="2365"/>
      <c r="T217" s="2366"/>
      <c r="U217" s="1"/>
      <c r="W217" s="69"/>
      <c r="X217" s="69"/>
      <c r="Y217" s="262"/>
      <c r="Z217" s="37"/>
      <c r="AM217" s="262"/>
      <c r="AN217" s="262"/>
      <c r="AO217" s="262"/>
      <c r="AP217" s="262"/>
      <c r="AQ217" s="262"/>
    </row>
    <row r="218" spans="2:43" ht="18" customHeight="1" x14ac:dyDescent="0.25">
      <c r="B218" s="150"/>
      <c r="C218" s="1428"/>
      <c r="D218" s="104" t="s">
        <v>59</v>
      </c>
      <c r="E218" s="104"/>
      <c r="F218" s="104"/>
      <c r="G218" s="104"/>
      <c r="H218" s="104"/>
      <c r="I218" s="104"/>
      <c r="J218" s="104"/>
      <c r="K218" s="106"/>
      <c r="L218" s="106"/>
      <c r="M218" s="106"/>
      <c r="N218" s="106"/>
      <c r="O218" s="1627" t="s">
        <v>849</v>
      </c>
      <c r="P218" s="1881"/>
      <c r="Q218" s="2033"/>
      <c r="R218" s="2367"/>
      <c r="S218" s="2368"/>
      <c r="T218" s="2369"/>
      <c r="U218" s="1"/>
      <c r="W218" s="69"/>
      <c r="X218" s="69"/>
      <c r="Y218" s="262"/>
      <c r="AM218" s="262"/>
      <c r="AN218" s="262"/>
      <c r="AO218" s="262"/>
      <c r="AP218" s="262"/>
      <c r="AQ218" s="262"/>
    </row>
    <row r="219" spans="2:43" ht="7.5" customHeight="1" x14ac:dyDescent="0.25">
      <c r="B219" s="19"/>
      <c r="C219" s="20"/>
      <c r="D219" s="51"/>
      <c r="E219" s="20"/>
      <c r="F219" s="20"/>
      <c r="G219" s="20"/>
      <c r="H219" s="20"/>
      <c r="I219" s="20"/>
      <c r="J219" s="20"/>
      <c r="K219" s="20"/>
      <c r="L219" s="20"/>
      <c r="M219" s="20"/>
      <c r="N219" s="20"/>
      <c r="O219" s="52"/>
      <c r="P219" s="52"/>
      <c r="Q219" s="52"/>
      <c r="R219" s="52"/>
      <c r="S219" s="52"/>
      <c r="T219" s="52"/>
      <c r="U219" s="3"/>
      <c r="W219" s="69"/>
      <c r="X219" s="69"/>
      <c r="Y219" s="262"/>
      <c r="AM219" s="262"/>
      <c r="AN219" s="262"/>
      <c r="AO219" s="262"/>
      <c r="AP219" s="262"/>
      <c r="AQ219" s="262"/>
    </row>
    <row r="220" spans="2:43" ht="6.6" customHeight="1" x14ac:dyDescent="0.25">
      <c r="E220" s="40"/>
      <c r="O220" s="58"/>
      <c r="P220" s="58"/>
      <c r="Q220" s="58"/>
      <c r="R220" s="32"/>
      <c r="S220" s="32"/>
      <c r="T220" s="32"/>
      <c r="U220" s="69"/>
      <c r="W220" s="69"/>
      <c r="X220" s="69"/>
      <c r="Y220" s="262"/>
      <c r="AM220" s="262"/>
      <c r="AN220" s="262"/>
      <c r="AO220" s="262"/>
      <c r="AP220" s="262"/>
      <c r="AQ220" s="262"/>
    </row>
    <row r="221" spans="2:43" ht="8.25" customHeight="1" x14ac:dyDescent="0.25">
      <c r="B221" s="9"/>
      <c r="C221" s="10"/>
      <c r="D221" s="10"/>
      <c r="E221" s="10"/>
      <c r="F221" s="10"/>
      <c r="G221" s="10"/>
      <c r="H221" s="10"/>
      <c r="I221" s="10"/>
      <c r="J221" s="10"/>
      <c r="K221" s="10"/>
      <c r="L221" s="10"/>
      <c r="M221" s="10"/>
      <c r="N221" s="10"/>
      <c r="O221" s="56"/>
      <c r="P221" s="56"/>
      <c r="Q221" s="56"/>
      <c r="R221" s="53"/>
      <c r="S221" s="53"/>
      <c r="T221" s="53"/>
      <c r="U221" s="2"/>
      <c r="W221" s="69"/>
      <c r="X221" s="69"/>
      <c r="Y221" s="262"/>
      <c r="AM221" s="262"/>
      <c r="AN221" s="262"/>
      <c r="AO221" s="262"/>
      <c r="AP221" s="262"/>
      <c r="AQ221" s="262"/>
    </row>
    <row r="222" spans="2:43" x14ac:dyDescent="0.25">
      <c r="B222" s="150"/>
      <c r="C222" s="26" t="s">
        <v>1044</v>
      </c>
      <c r="D222" s="27"/>
      <c r="E222" s="27"/>
      <c r="F222" s="27"/>
      <c r="G222" s="27"/>
      <c r="H222" s="27"/>
      <c r="I222" s="27"/>
      <c r="J222" s="27"/>
      <c r="K222" s="27"/>
      <c r="L222" s="27"/>
      <c r="M222" s="27"/>
      <c r="N222" s="27"/>
      <c r="O222" s="57"/>
      <c r="P222" s="57"/>
      <c r="Q222" s="57"/>
      <c r="R222" s="54"/>
      <c r="S222" s="54"/>
      <c r="T222" s="54"/>
      <c r="U222" s="1"/>
      <c r="W222" s="69"/>
      <c r="X222" s="69"/>
      <c r="Y222" s="262"/>
      <c r="AM222" s="262"/>
      <c r="AN222" s="262"/>
      <c r="AO222" s="262"/>
      <c r="AP222" s="262"/>
      <c r="AQ222" s="262"/>
    </row>
    <row r="223" spans="2:43" ht="6" customHeight="1" x14ac:dyDescent="0.25">
      <c r="B223" s="150"/>
      <c r="O223" s="58"/>
      <c r="P223" s="58"/>
      <c r="Q223" s="58"/>
      <c r="R223" s="32"/>
      <c r="S223" s="32"/>
      <c r="T223" s="32"/>
      <c r="U223" s="1"/>
      <c r="W223" s="69"/>
      <c r="X223" s="69"/>
      <c r="Y223" s="262"/>
      <c r="AM223" s="262"/>
      <c r="AN223" s="262"/>
      <c r="AO223" s="262"/>
      <c r="AP223" s="262"/>
      <c r="AQ223" s="262"/>
    </row>
    <row r="224" spans="2:43" ht="18" customHeight="1" x14ac:dyDescent="0.25">
      <c r="B224" s="150"/>
      <c r="C224" s="1302" t="s">
        <v>256</v>
      </c>
      <c r="D224" s="685"/>
      <c r="E224" s="1303"/>
      <c r="F224" s="1304" t="s">
        <v>28</v>
      </c>
      <c r="G224" s="1303"/>
      <c r="H224" s="1305" t="s">
        <v>1109</v>
      </c>
      <c r="I224" s="1305"/>
      <c r="J224" s="685"/>
      <c r="K224" s="1305"/>
      <c r="L224" s="1306" t="s">
        <v>32</v>
      </c>
      <c r="M224" s="1307" t="s">
        <v>33</v>
      </c>
      <c r="N224" s="1130"/>
      <c r="O224" s="2370" t="s">
        <v>17</v>
      </c>
      <c r="P224" s="1631"/>
      <c r="Q224" s="2371"/>
      <c r="R224" s="2361" t="str">
        <f>IF(U224=8,"Call Sales Rep",IF(AND(U224&gt;0,U224&lt;&gt;7),0,IF(U224=7,O225,"")))</f>
        <v/>
      </c>
      <c r="S224" s="2362"/>
      <c r="T224" s="2375"/>
      <c r="U224" s="1">
        <v>0</v>
      </c>
      <c r="W224" s="69"/>
      <c r="X224" s="69"/>
      <c r="Y224" s="262"/>
      <c r="AM224" s="262"/>
      <c r="AN224" s="262"/>
      <c r="AO224" s="262"/>
      <c r="AP224" s="262"/>
      <c r="AQ224" s="262"/>
    </row>
    <row r="225" spans="2:45" ht="18" customHeight="1" x14ac:dyDescent="0.25">
      <c r="B225" s="150"/>
      <c r="C225" s="1308"/>
      <c r="D225" s="1309" t="s">
        <v>31</v>
      </c>
      <c r="E225" s="1310"/>
      <c r="F225" s="1310"/>
      <c r="G225" s="1310"/>
      <c r="H225" s="1310"/>
      <c r="I225" s="1310"/>
      <c r="J225" s="1310"/>
      <c r="K225" s="669"/>
      <c r="L225" s="669"/>
      <c r="M225" s="669"/>
      <c r="N225" s="674"/>
      <c r="O225" s="2372">
        <v>110</v>
      </c>
      <c r="P225" s="2373"/>
      <c r="Q225" s="2374"/>
      <c r="R225" s="2364"/>
      <c r="S225" s="2365"/>
      <c r="T225" s="2376"/>
      <c r="U225" s="1"/>
      <c r="W225" s="69"/>
      <c r="X225" s="69"/>
      <c r="Y225" s="262"/>
      <c r="Z225" s="37"/>
      <c r="AM225" s="262"/>
      <c r="AN225" s="262"/>
      <c r="AO225" s="262"/>
      <c r="AP225" s="262"/>
      <c r="AQ225" s="262"/>
    </row>
    <row r="226" spans="2:45" ht="18" customHeight="1" x14ac:dyDescent="0.25">
      <c r="B226" s="150"/>
      <c r="C226" s="1311"/>
      <c r="D226" s="1312" t="s">
        <v>59</v>
      </c>
      <c r="E226" s="1313"/>
      <c r="F226" s="1313"/>
      <c r="G226" s="1313"/>
      <c r="H226" s="1313"/>
      <c r="I226" s="1313"/>
      <c r="J226" s="1313"/>
      <c r="K226" s="893"/>
      <c r="L226" s="893"/>
      <c r="M226" s="893"/>
      <c r="N226" s="643"/>
      <c r="O226" s="1637" t="s">
        <v>849</v>
      </c>
      <c r="P226" s="2070"/>
      <c r="Q226" s="2071"/>
      <c r="R226" s="2377"/>
      <c r="S226" s="2378"/>
      <c r="T226" s="2379"/>
      <c r="U226" s="1"/>
      <c r="W226" s="69"/>
      <c r="X226" s="69"/>
      <c r="Y226" s="262"/>
      <c r="AM226" s="262"/>
      <c r="AN226" s="262"/>
      <c r="AO226" s="262"/>
      <c r="AP226" s="262"/>
      <c r="AQ226" s="262"/>
    </row>
    <row r="227" spans="2:45" ht="7.5" customHeight="1" x14ac:dyDescent="0.25">
      <c r="B227" s="19"/>
      <c r="C227" s="20"/>
      <c r="D227" s="51"/>
      <c r="E227" s="20"/>
      <c r="F227" s="20"/>
      <c r="G227" s="20"/>
      <c r="H227" s="20"/>
      <c r="I227" s="20"/>
      <c r="J227" s="20"/>
      <c r="K227" s="20"/>
      <c r="L227" s="20"/>
      <c r="M227" s="20"/>
      <c r="N227" s="20"/>
      <c r="O227" s="52"/>
      <c r="P227" s="52"/>
      <c r="Q227" s="52"/>
      <c r="R227" s="52"/>
      <c r="S227" s="52"/>
      <c r="T227" s="52"/>
      <c r="U227" s="3"/>
      <c r="W227" s="69"/>
      <c r="X227" s="69"/>
      <c r="Y227" s="262"/>
      <c r="AM227" s="262"/>
      <c r="AN227" s="262"/>
      <c r="AO227" s="262"/>
      <c r="AP227" s="262"/>
      <c r="AQ227" s="262"/>
    </row>
    <row r="228" spans="2:45" ht="6.6" customHeight="1" x14ac:dyDescent="0.25">
      <c r="E228" s="40"/>
      <c r="O228" s="58"/>
      <c r="P228" s="58"/>
      <c r="Q228" s="58"/>
      <c r="R228" s="32"/>
      <c r="S228" s="32"/>
      <c r="T228" s="32"/>
      <c r="U228" s="69">
        <v>1</v>
      </c>
      <c r="W228" s="69"/>
      <c r="X228" s="69"/>
      <c r="Y228" s="262"/>
      <c r="AM228" s="262"/>
      <c r="AN228" s="262"/>
      <c r="AO228" s="262"/>
      <c r="AP228" s="262"/>
      <c r="AQ228" s="262"/>
    </row>
    <row r="229" spans="2:45" ht="8.25" customHeight="1" x14ac:dyDescent="0.25">
      <c r="B229" s="9"/>
      <c r="C229" s="10"/>
      <c r="D229" s="10"/>
      <c r="E229" s="10"/>
      <c r="F229" s="10"/>
      <c r="G229" s="10"/>
      <c r="H229" s="10"/>
      <c r="I229" s="10"/>
      <c r="J229" s="10"/>
      <c r="K229" s="10"/>
      <c r="L229" s="10"/>
      <c r="M229" s="10"/>
      <c r="N229" s="10"/>
      <c r="O229" s="56"/>
      <c r="P229" s="56"/>
      <c r="Q229" s="56"/>
      <c r="R229" s="53"/>
      <c r="S229" s="53"/>
      <c r="T229" s="53"/>
      <c r="U229" s="2"/>
      <c r="W229" s="69"/>
      <c r="X229" s="69"/>
      <c r="Y229" s="262"/>
      <c r="AM229" s="262"/>
      <c r="AN229" s="262"/>
      <c r="AO229" s="262"/>
      <c r="AP229" s="262"/>
      <c r="AQ229" s="262"/>
    </row>
    <row r="230" spans="2:45" x14ac:dyDescent="0.25">
      <c r="B230" s="150"/>
      <c r="C230" s="26" t="s">
        <v>34</v>
      </c>
      <c r="D230" s="27"/>
      <c r="E230" s="27"/>
      <c r="F230" s="27"/>
      <c r="G230" s="27"/>
      <c r="H230" s="27"/>
      <c r="I230" s="27"/>
      <c r="J230" s="27"/>
      <c r="K230" s="27"/>
      <c r="L230" s="27"/>
      <c r="M230" s="27"/>
      <c r="N230" s="27"/>
      <c r="O230" s="57"/>
      <c r="P230" s="57"/>
      <c r="Q230" s="57"/>
      <c r="R230" s="54"/>
      <c r="S230" s="54"/>
      <c r="T230" s="54"/>
      <c r="U230" s="1"/>
      <c r="W230" s="69"/>
      <c r="X230" s="69"/>
      <c r="Y230" s="262"/>
      <c r="AM230" s="262"/>
      <c r="AN230" s="262"/>
      <c r="AO230" s="262"/>
      <c r="AP230" s="262"/>
      <c r="AQ230" s="262"/>
    </row>
    <row r="231" spans="2:45" ht="6" customHeight="1" x14ac:dyDescent="0.25">
      <c r="B231" s="150"/>
      <c r="O231" s="58"/>
      <c r="P231" s="58"/>
      <c r="Q231" s="58"/>
      <c r="R231" s="32"/>
      <c r="S231" s="32"/>
      <c r="T231" s="32"/>
      <c r="U231" s="1"/>
      <c r="W231" s="69"/>
      <c r="X231" s="69"/>
      <c r="Y231" s="262"/>
      <c r="AM231" s="262"/>
      <c r="AN231" s="262"/>
      <c r="AO231" s="262"/>
      <c r="AP231" s="262"/>
      <c r="AQ231" s="262"/>
    </row>
    <row r="232" spans="2:45" ht="18" customHeight="1" x14ac:dyDescent="0.25">
      <c r="B232" s="150"/>
      <c r="C232" s="16"/>
      <c r="D232" s="44" t="s">
        <v>111</v>
      </c>
      <c r="E232" s="17"/>
      <c r="F232" s="107" t="s">
        <v>60</v>
      </c>
      <c r="G232" s="107"/>
      <c r="H232" s="107"/>
      <c r="I232" s="76"/>
      <c r="J232" s="107" t="s">
        <v>61</v>
      </c>
      <c r="K232" s="77"/>
      <c r="L232" s="77" t="s">
        <v>62</v>
      </c>
      <c r="M232" s="77"/>
      <c r="N232" s="29"/>
      <c r="O232" s="1637">
        <v>125</v>
      </c>
      <c r="P232" s="2070"/>
      <c r="Q232" s="2071"/>
      <c r="R232" s="1630" t="str">
        <f>IF(AND(U$232&lt;5,U$232&lt;&gt;0),O232,"")</f>
        <v/>
      </c>
      <c r="S232" s="1842"/>
      <c r="T232" s="2335"/>
      <c r="U232" s="1">
        <v>0</v>
      </c>
      <c r="W232" s="69"/>
      <c r="X232" s="69"/>
      <c r="Y232" s="262"/>
      <c r="Z232" s="37"/>
      <c r="AM232" s="262"/>
      <c r="AN232" s="262"/>
      <c r="AO232" s="262"/>
      <c r="AP232" s="262"/>
      <c r="AQ232" s="262"/>
    </row>
    <row r="233" spans="2:45" ht="18" customHeight="1" x14ac:dyDescent="0.25">
      <c r="B233" s="150"/>
      <c r="C233" s="16"/>
      <c r="D233" s="44" t="s">
        <v>645</v>
      </c>
      <c r="E233" s="17"/>
      <c r="F233" s="107"/>
      <c r="G233" s="76"/>
      <c r="H233" s="107"/>
      <c r="I233" s="76"/>
      <c r="J233" s="107"/>
      <c r="K233" s="13"/>
      <c r="L233" s="13"/>
      <c r="M233" s="13"/>
      <c r="N233" s="29"/>
      <c r="O233" s="1637">
        <v>170</v>
      </c>
      <c r="P233" s="2070"/>
      <c r="Q233" s="2071">
        <v>150</v>
      </c>
      <c r="R233" s="1630" t="str">
        <f>IF(U232=5,O233,"")</f>
        <v/>
      </c>
      <c r="S233" s="1842"/>
      <c r="T233" s="2335"/>
      <c r="U233" s="1"/>
      <c r="W233" s="69"/>
      <c r="X233" s="69"/>
      <c r="Y233" s="262"/>
      <c r="Z233" s="37"/>
      <c r="AM233" s="262"/>
      <c r="AN233" s="262"/>
      <c r="AO233" s="262"/>
      <c r="AP233" s="262"/>
      <c r="AQ233" s="262"/>
    </row>
    <row r="234" spans="2:45" ht="18" customHeight="1" x14ac:dyDescent="0.25">
      <c r="B234" s="150"/>
      <c r="C234" s="680" t="s">
        <v>749</v>
      </c>
      <c r="D234" s="608"/>
      <c r="E234" s="17"/>
      <c r="F234" s="17"/>
      <c r="G234" s="683"/>
      <c r="H234" s="2336"/>
      <c r="I234" s="2337"/>
      <c r="J234" s="2337"/>
      <c r="K234" s="600"/>
      <c r="L234" s="600" t="s">
        <v>750</v>
      </c>
      <c r="M234" s="1041"/>
      <c r="N234" s="68" t="s">
        <v>879</v>
      </c>
      <c r="O234" s="1637" t="s">
        <v>17</v>
      </c>
      <c r="P234" s="2070"/>
      <c r="Q234" s="2071"/>
      <c r="R234" s="1637" t="str">
        <f>IF(U232=6,0,"")</f>
        <v/>
      </c>
      <c r="S234" s="1638"/>
      <c r="T234" s="1639"/>
      <c r="U234" s="1" t="b">
        <v>0</v>
      </c>
      <c r="W234" s="69"/>
      <c r="X234" s="69"/>
      <c r="Y234" s="262"/>
      <c r="AM234" s="262"/>
      <c r="AN234" s="262"/>
      <c r="AO234" s="262"/>
      <c r="AP234" s="262"/>
      <c r="AQ234" s="262"/>
    </row>
    <row r="235" spans="2:45" ht="7.5" customHeight="1" x14ac:dyDescent="0.25">
      <c r="B235" s="19"/>
      <c r="C235" s="20"/>
      <c r="D235" s="48"/>
      <c r="E235" s="20"/>
      <c r="F235" s="20"/>
      <c r="G235" s="20"/>
      <c r="H235" s="1782"/>
      <c r="I235" s="1783"/>
      <c r="J235" s="1783"/>
      <c r="K235" s="20"/>
      <c r="L235" s="20"/>
      <c r="M235" s="20"/>
      <c r="N235" s="20"/>
      <c r="O235" s="52"/>
      <c r="P235" s="52"/>
      <c r="Q235" s="52"/>
      <c r="R235" s="52"/>
      <c r="S235" s="52"/>
      <c r="T235" s="52"/>
      <c r="U235" s="3"/>
      <c r="W235" s="69"/>
      <c r="X235" s="69"/>
      <c r="Y235" s="262"/>
      <c r="AM235" s="262"/>
      <c r="AN235" s="262"/>
      <c r="AO235" s="262"/>
      <c r="AP235" s="262"/>
      <c r="AQ235" s="262"/>
    </row>
    <row r="236" spans="2:45" ht="6.6" customHeight="1" x14ac:dyDescent="0.25">
      <c r="E236" s="40"/>
      <c r="O236" s="58"/>
      <c r="P236" s="58"/>
      <c r="Q236" s="58"/>
      <c r="R236" s="32"/>
      <c r="S236" s="32"/>
      <c r="T236" s="32"/>
      <c r="U236" s="69"/>
      <c r="W236" s="69"/>
      <c r="X236" s="69"/>
      <c r="Y236" s="262"/>
      <c r="AM236" s="262"/>
      <c r="AN236" s="262"/>
      <c r="AO236" s="262"/>
      <c r="AP236" s="262"/>
      <c r="AQ236" s="262"/>
    </row>
    <row r="237" spans="2:45" ht="8.25" customHeight="1" x14ac:dyDescent="0.25">
      <c r="B237" s="9"/>
      <c r="C237" s="10"/>
      <c r="D237" s="10"/>
      <c r="E237" s="10"/>
      <c r="F237" s="10"/>
      <c r="G237" s="10"/>
      <c r="H237" s="10"/>
      <c r="I237" s="10"/>
      <c r="J237" s="10"/>
      <c r="K237" s="10"/>
      <c r="L237" s="10"/>
      <c r="M237" s="10"/>
      <c r="N237" s="10"/>
      <c r="O237" s="56"/>
      <c r="P237" s="56"/>
      <c r="Q237" s="56"/>
      <c r="R237" s="53"/>
      <c r="S237" s="53"/>
      <c r="T237" s="53"/>
      <c r="U237" s="2"/>
      <c r="W237" s="69"/>
      <c r="X237" s="69"/>
      <c r="Y237" s="262"/>
      <c r="AM237" s="262"/>
      <c r="AN237" s="262"/>
      <c r="AO237" s="262"/>
      <c r="AP237" s="262"/>
      <c r="AQ237" s="262"/>
    </row>
    <row r="238" spans="2:45" x14ac:dyDescent="0.25">
      <c r="B238" s="150"/>
      <c r="C238" s="26" t="s">
        <v>54</v>
      </c>
      <c r="D238" s="27"/>
      <c r="E238" s="27"/>
      <c r="F238" s="27"/>
      <c r="G238" s="27"/>
      <c r="H238" s="27"/>
      <c r="I238" s="27"/>
      <c r="J238" s="27"/>
      <c r="K238" s="27"/>
      <c r="L238" s="27"/>
      <c r="M238" s="27"/>
      <c r="N238" s="27"/>
      <c r="O238" s="57"/>
      <c r="P238" s="57"/>
      <c r="Q238" s="57"/>
      <c r="R238" s="54"/>
      <c r="S238" s="54"/>
      <c r="T238" s="54"/>
      <c r="U238" s="1"/>
      <c r="W238" s="69"/>
      <c r="X238" s="69"/>
      <c r="Y238" s="262"/>
      <c r="AM238" s="262"/>
      <c r="AN238" s="262"/>
      <c r="AO238" s="262"/>
      <c r="AP238" s="262"/>
      <c r="AQ238" s="262"/>
    </row>
    <row r="239" spans="2:45" s="568" customFormat="1" ht="6" customHeight="1" x14ac:dyDescent="0.25">
      <c r="B239" s="697"/>
      <c r="O239" s="93"/>
      <c r="P239" s="93"/>
      <c r="Q239" s="93"/>
      <c r="R239" s="94"/>
      <c r="S239" s="94"/>
      <c r="T239" s="94"/>
      <c r="U239" s="597"/>
      <c r="W239" s="569"/>
      <c r="X239" s="569"/>
      <c r="Y239" s="698"/>
      <c r="Z239" s="570"/>
      <c r="AB239" s="569"/>
      <c r="AM239" s="699"/>
      <c r="AN239" s="699"/>
      <c r="AO239" s="699"/>
      <c r="AP239" s="699"/>
      <c r="AQ239" s="699"/>
      <c r="AS239" s="570"/>
    </row>
    <row r="240" spans="2:45" s="568" customFormat="1" ht="18" customHeight="1" x14ac:dyDescent="0.25">
      <c r="B240" s="697"/>
      <c r="C240" s="1388" t="s">
        <v>850</v>
      </c>
      <c r="D240" s="704"/>
      <c r="E240" s="700"/>
      <c r="F240" s="704"/>
      <c r="G240" s="704"/>
      <c r="H240" s="704"/>
      <c r="I240" s="704"/>
      <c r="J240" s="704"/>
      <c r="K240" s="704"/>
      <c r="L240" s="704"/>
      <c r="M240" s="704"/>
      <c r="N240" s="704"/>
      <c r="O240" s="2156" t="s">
        <v>17</v>
      </c>
      <c r="P240" s="2157"/>
      <c r="Q240" s="2158"/>
      <c r="R240" s="2048" t="str">
        <f>IF(U$240=1,O240,"")</f>
        <v/>
      </c>
      <c r="S240" s="2159"/>
      <c r="T240" s="2160"/>
      <c r="U240" s="597">
        <v>0</v>
      </c>
      <c r="W240" s="569"/>
      <c r="X240" s="569"/>
      <c r="Y240" s="698"/>
      <c r="Z240" s="570"/>
      <c r="AB240" s="569"/>
      <c r="AM240" s="699"/>
      <c r="AN240" s="699"/>
      <c r="AO240" s="699"/>
      <c r="AP240" s="699"/>
      <c r="AQ240" s="699"/>
      <c r="AS240" s="570"/>
    </row>
    <row r="241" spans="2:45" s="568" customFormat="1" ht="18" customHeight="1" x14ac:dyDescent="0.25">
      <c r="B241" s="697"/>
      <c r="C241" s="1389" t="s">
        <v>782</v>
      </c>
      <c r="D241" s="703"/>
      <c r="E241" s="703"/>
      <c r="F241" s="703"/>
      <c r="G241" s="1165" t="s">
        <v>783</v>
      </c>
      <c r="H241" s="703"/>
      <c r="I241" s="703"/>
      <c r="J241" s="844"/>
      <c r="K241" s="702"/>
      <c r="L241" s="1166"/>
      <c r="M241" s="844"/>
      <c r="N241" s="703"/>
      <c r="O241" s="2044">
        <v>305</v>
      </c>
      <c r="P241" s="2045"/>
      <c r="Q241" s="2046"/>
      <c r="R241" s="2161" t="str">
        <f>IF(U$240=2,O241,IF(U$240=3,O241,""))</f>
        <v/>
      </c>
      <c r="S241" s="1798"/>
      <c r="T241" s="2162"/>
      <c r="U241" s="597"/>
      <c r="W241" s="569"/>
      <c r="X241" s="569"/>
      <c r="Y241" s="698"/>
      <c r="Z241" s="37"/>
      <c r="AB241" s="569"/>
      <c r="AM241" s="699"/>
      <c r="AN241" s="699"/>
      <c r="AO241" s="699"/>
      <c r="AP241" s="699"/>
      <c r="AQ241" s="699"/>
      <c r="AS241" s="570"/>
    </row>
    <row r="242" spans="2:45" s="568" customFormat="1" ht="18" customHeight="1" x14ac:dyDescent="0.25">
      <c r="B242" s="697"/>
      <c r="C242" s="1390" t="s">
        <v>784</v>
      </c>
      <c r="D242" s="1152"/>
      <c r="E242" s="1153"/>
      <c r="F242" s="1152"/>
      <c r="G242" s="1152"/>
      <c r="H242" s="1153"/>
      <c r="I242" s="1154" t="s">
        <v>785</v>
      </c>
      <c r="J242" s="1152"/>
      <c r="K242" s="1152"/>
      <c r="L242" s="1152"/>
      <c r="M242" s="1152"/>
      <c r="N242" s="1152"/>
      <c r="O242" s="2047">
        <v>425</v>
      </c>
      <c r="P242" s="2048"/>
      <c r="Q242" s="2049"/>
      <c r="R242" s="2181" t="str">
        <f>IF(AND(U$240&gt;5,U$240&lt;10),O242,"")</f>
        <v/>
      </c>
      <c r="S242" s="1612"/>
      <c r="T242" s="2182"/>
      <c r="U242" s="597"/>
      <c r="W242" s="569"/>
      <c r="X242" s="569"/>
      <c r="Y242" s="698"/>
      <c r="Z242" s="37"/>
      <c r="AB242" s="569"/>
      <c r="AM242" s="699"/>
      <c r="AN242" s="699"/>
      <c r="AO242" s="699"/>
      <c r="AP242" s="699"/>
      <c r="AQ242" s="699"/>
      <c r="AS242" s="570"/>
    </row>
    <row r="243" spans="2:45" s="568" customFormat="1" ht="18" customHeight="1" x14ac:dyDescent="0.25">
      <c r="B243" s="697"/>
      <c r="C243" s="1391" t="s">
        <v>786</v>
      </c>
      <c r="E243" s="567"/>
      <c r="G243" s="1044"/>
      <c r="H243" s="567"/>
      <c r="I243" s="1167" t="s">
        <v>787</v>
      </c>
      <c r="J243" s="567"/>
      <c r="O243" s="2050"/>
      <c r="P243" s="2051"/>
      <c r="Q243" s="2052"/>
      <c r="R243" s="2183"/>
      <c r="S243" s="1613"/>
      <c r="T243" s="2184"/>
      <c r="U243" s="597"/>
      <c r="W243" s="569"/>
      <c r="X243" s="569"/>
      <c r="Y243" s="698"/>
      <c r="Z243" s="570"/>
      <c r="AB243" s="569"/>
      <c r="AM243" s="699"/>
      <c r="AN243" s="699"/>
      <c r="AO243" s="699"/>
      <c r="AP243" s="699"/>
      <c r="AQ243" s="699"/>
      <c r="AS243" s="570"/>
    </row>
    <row r="244" spans="2:45" s="568" customFormat="1" ht="18" customHeight="1" x14ac:dyDescent="0.25">
      <c r="B244" s="697"/>
      <c r="C244" s="2073" t="s">
        <v>788</v>
      </c>
      <c r="D244" s="1789"/>
      <c r="E244" s="1789"/>
      <c r="F244" s="1789"/>
      <c r="G244" s="1789"/>
      <c r="H244" s="1789"/>
      <c r="I244" s="1789"/>
      <c r="J244" s="1789"/>
      <c r="K244" s="1789"/>
      <c r="L244" s="1789"/>
      <c r="M244" s="1789"/>
      <c r="N244" s="1789"/>
      <c r="O244" s="1789"/>
      <c r="P244" s="1796"/>
      <c r="Q244" s="1796"/>
      <c r="R244" s="1780"/>
      <c r="S244" s="1780"/>
      <c r="T244" s="2087"/>
      <c r="U244" s="597"/>
      <c r="W244" s="569"/>
      <c r="X244" s="569"/>
      <c r="Y244" s="698"/>
      <c r="Z244" s="570"/>
      <c r="AB244" s="569"/>
      <c r="AM244" s="699"/>
      <c r="AN244" s="699"/>
      <c r="AO244" s="699"/>
      <c r="AP244" s="699"/>
      <c r="AQ244" s="699"/>
      <c r="AS244" s="570"/>
    </row>
    <row r="245" spans="2:45" s="568" customFormat="1" ht="18" customHeight="1" x14ac:dyDescent="0.25">
      <c r="B245" s="697"/>
      <c r="C245" s="1391" t="s">
        <v>1049</v>
      </c>
      <c r="E245" s="567"/>
      <c r="F245" s="567"/>
      <c r="G245" s="1151"/>
      <c r="H245" s="1151"/>
      <c r="I245" s="1167" t="s">
        <v>1050</v>
      </c>
      <c r="O245" s="2044">
        <v>585</v>
      </c>
      <c r="P245" s="2045"/>
      <c r="Q245" s="2046"/>
      <c r="R245" s="1641" t="str">
        <f>IF(U$240=4,O245,IF(U$240=10,O245,""))</f>
        <v/>
      </c>
      <c r="S245" s="1641"/>
      <c r="T245" s="2088"/>
      <c r="U245" s="597"/>
      <c r="W245" s="569"/>
      <c r="X245" s="569"/>
      <c r="Y245" s="698"/>
      <c r="Z245" s="37"/>
      <c r="AB245" s="569"/>
      <c r="AM245" s="699"/>
      <c r="AN245" s="699"/>
      <c r="AO245" s="699"/>
      <c r="AP245" s="699"/>
      <c r="AQ245" s="699"/>
      <c r="AS245" s="570"/>
    </row>
    <row r="246" spans="2:45" s="568" customFormat="1" ht="18" customHeight="1" x14ac:dyDescent="0.25">
      <c r="B246" s="697"/>
      <c r="C246" s="1391"/>
      <c r="E246" s="1151"/>
      <c r="F246" s="1151"/>
      <c r="G246" s="1160" t="s">
        <v>763</v>
      </c>
      <c r="H246" s="2030"/>
      <c r="I246" s="2342"/>
      <c r="J246" s="2031"/>
      <c r="P246" s="1315"/>
      <c r="Q246" s="1315"/>
      <c r="R246" s="1164"/>
      <c r="S246" s="1164"/>
      <c r="T246" s="1392"/>
      <c r="U246" s="597"/>
      <c r="W246" s="569"/>
      <c r="X246" s="569"/>
      <c r="Y246" s="698"/>
      <c r="Z246" s="570"/>
      <c r="AB246" s="569"/>
      <c r="AM246" s="699"/>
      <c r="AN246" s="699"/>
      <c r="AO246" s="699"/>
      <c r="AP246" s="699"/>
      <c r="AQ246" s="699"/>
      <c r="AS246" s="570"/>
    </row>
    <row r="247" spans="2:45" s="568" customFormat="1" ht="18" customHeight="1" x14ac:dyDescent="0.25">
      <c r="B247" s="697"/>
      <c r="C247" s="2074" t="s">
        <v>1021</v>
      </c>
      <c r="D247" s="1611"/>
      <c r="E247" s="1611"/>
      <c r="F247" s="1611"/>
      <c r="G247" s="1611"/>
      <c r="H247" s="1611"/>
      <c r="I247" s="1611"/>
      <c r="J247" s="1611"/>
      <c r="K247" s="1611"/>
      <c r="L247" s="1611"/>
      <c r="M247" s="1611"/>
      <c r="N247" s="1611"/>
      <c r="O247" s="1611"/>
      <c r="P247" s="1162"/>
      <c r="Q247" s="1162"/>
      <c r="R247" s="1162"/>
      <c r="S247" s="1162"/>
      <c r="T247" s="1393"/>
      <c r="U247" s="597"/>
      <c r="W247" s="569"/>
      <c r="X247" s="569"/>
      <c r="Y247" s="698"/>
      <c r="Z247" s="570"/>
      <c r="AB247" s="569"/>
      <c r="AM247" s="699"/>
      <c r="AN247" s="699"/>
      <c r="AO247" s="699"/>
      <c r="AP247" s="699"/>
      <c r="AQ247" s="699"/>
      <c r="AS247" s="570"/>
    </row>
    <row r="248" spans="2:45" s="568" customFormat="1" ht="18" customHeight="1" x14ac:dyDescent="0.25">
      <c r="B248" s="697"/>
      <c r="C248" s="1390" t="s">
        <v>1051</v>
      </c>
      <c r="D248" s="1152"/>
      <c r="E248" s="1153"/>
      <c r="F248" s="1153"/>
      <c r="G248" s="1153"/>
      <c r="H248" s="1153"/>
      <c r="I248" s="1154" t="s">
        <v>1128</v>
      </c>
      <c r="J248" s="1152"/>
      <c r="K248" s="1152"/>
      <c r="L248" s="1152"/>
      <c r="M248" s="1152"/>
      <c r="N248" s="1152"/>
      <c r="O248" s="2044">
        <v>490</v>
      </c>
      <c r="P248" s="2045"/>
      <c r="Q248" s="2046"/>
      <c r="R248" s="1778" t="str">
        <f>IF(U$240=5,O248,IF(U240=11,O248,""))</f>
        <v/>
      </c>
      <c r="S248" s="1778"/>
      <c r="T248" s="2075"/>
      <c r="U248" s="597"/>
      <c r="W248" s="569"/>
      <c r="X248" s="569"/>
      <c r="Y248" s="698"/>
      <c r="Z248" s="37"/>
      <c r="AB248" s="569"/>
      <c r="AM248" s="699"/>
      <c r="AN248" s="699"/>
      <c r="AO248" s="699"/>
      <c r="AP248" s="699"/>
      <c r="AQ248" s="699"/>
      <c r="AS248" s="570"/>
    </row>
    <row r="249" spans="2:45" s="568" customFormat="1" ht="18" customHeight="1" x14ac:dyDescent="0.25">
      <c r="B249" s="697"/>
      <c r="C249" s="1394"/>
      <c r="D249" s="711"/>
      <c r="E249" s="1395"/>
      <c r="F249" s="1395"/>
      <c r="G249" s="1396" t="s">
        <v>764</v>
      </c>
      <c r="H249" s="2030"/>
      <c r="I249" s="2342"/>
      <c r="J249" s="2031"/>
      <c r="K249" s="1395" t="s">
        <v>1052</v>
      </c>
      <c r="L249" s="711"/>
      <c r="M249" s="711"/>
      <c r="N249" s="711"/>
      <c r="O249" s="711"/>
      <c r="P249" s="1398"/>
      <c r="Q249" s="1399"/>
      <c r="R249" s="1400"/>
      <c r="S249" s="1400"/>
      <c r="T249" s="1401"/>
      <c r="U249" s="597"/>
      <c r="W249" s="569"/>
      <c r="X249" s="569"/>
      <c r="Y249" s="698"/>
      <c r="Z249" s="570"/>
      <c r="AB249" s="569"/>
      <c r="AM249" s="699"/>
      <c r="AN249" s="699"/>
      <c r="AO249" s="699"/>
      <c r="AP249" s="699"/>
      <c r="AQ249" s="699"/>
      <c r="AS249" s="570"/>
    </row>
    <row r="250" spans="2:45" ht="7.5" customHeight="1" x14ac:dyDescent="0.25">
      <c r="B250" s="19"/>
      <c r="C250" s="20"/>
      <c r="D250" s="51"/>
      <c r="E250" s="20"/>
      <c r="F250" s="20"/>
      <c r="G250" s="142"/>
      <c r="H250" s="20"/>
      <c r="I250" s="20"/>
      <c r="J250" s="20"/>
      <c r="K250" s="20"/>
      <c r="L250" s="20"/>
      <c r="M250" s="20"/>
      <c r="N250" s="20"/>
      <c r="O250" s="52"/>
      <c r="P250" s="52"/>
      <c r="Q250" s="52"/>
      <c r="R250" s="52"/>
      <c r="S250" s="52"/>
      <c r="T250" s="52"/>
      <c r="U250" s="548"/>
      <c r="W250" s="69"/>
      <c r="X250" s="69"/>
      <c r="Y250" s="37"/>
      <c r="Z250" s="262"/>
      <c r="AM250" s="267"/>
      <c r="AN250" s="267"/>
      <c r="AO250" s="267"/>
      <c r="AP250" s="267"/>
      <c r="AQ250" s="267"/>
      <c r="AS250" s="262"/>
    </row>
    <row r="251" spans="2:45" ht="6.6" customHeight="1" x14ac:dyDescent="0.25">
      <c r="E251" s="40"/>
      <c r="O251" s="58"/>
      <c r="P251" s="58"/>
      <c r="Q251" s="58"/>
      <c r="R251" s="32"/>
      <c r="S251" s="32"/>
      <c r="T251" s="32"/>
      <c r="U251" s="69"/>
      <c r="W251" s="69"/>
      <c r="X251" s="69"/>
      <c r="Y251" s="262"/>
      <c r="AM251" s="262"/>
      <c r="AN251" s="262"/>
      <c r="AO251" s="262"/>
      <c r="AP251" s="262"/>
      <c r="AQ251" s="262"/>
    </row>
    <row r="252" spans="2:45" ht="8.25" customHeight="1" x14ac:dyDescent="0.25">
      <c r="B252" s="9"/>
      <c r="C252" s="10"/>
      <c r="D252" s="10"/>
      <c r="E252" s="10"/>
      <c r="F252" s="10"/>
      <c r="G252" s="10"/>
      <c r="H252" s="10"/>
      <c r="I252" s="10"/>
      <c r="J252" s="10"/>
      <c r="K252" s="10"/>
      <c r="L252" s="10"/>
      <c r="M252" s="10"/>
      <c r="N252" s="10"/>
      <c r="O252" s="53"/>
      <c r="P252" s="53"/>
      <c r="Q252" s="53"/>
      <c r="R252" s="53"/>
      <c r="S252" s="53"/>
      <c r="T252" s="53"/>
      <c r="U252" s="551"/>
      <c r="W252" s="69"/>
      <c r="X252" s="69"/>
      <c r="Y252" s="262"/>
      <c r="AM252" s="262"/>
      <c r="AN252" s="262"/>
      <c r="AO252" s="262"/>
      <c r="AP252" s="262"/>
      <c r="AQ252" s="262"/>
    </row>
    <row r="253" spans="2:45" x14ac:dyDescent="0.25">
      <c r="B253" s="150"/>
      <c r="C253" s="26" t="s">
        <v>126</v>
      </c>
      <c r="D253" s="27"/>
      <c r="E253" s="27"/>
      <c r="F253" s="27"/>
      <c r="G253" s="27"/>
      <c r="H253" s="27"/>
      <c r="I253" s="27"/>
      <c r="J253" s="27"/>
      <c r="K253" s="27"/>
      <c r="L253" s="27"/>
      <c r="M253" s="27"/>
      <c r="N253" s="27"/>
      <c r="O253" s="54"/>
      <c r="P253" s="54"/>
      <c r="Q253" s="54"/>
      <c r="R253" s="54"/>
      <c r="S253" s="54"/>
      <c r="T253" s="54"/>
      <c r="U253" s="543"/>
      <c r="W253" s="69"/>
      <c r="X253" s="69"/>
      <c r="Y253" s="262"/>
      <c r="AM253" s="262"/>
      <c r="AN253" s="262"/>
      <c r="AO253" s="262"/>
      <c r="AP253" s="262"/>
      <c r="AQ253" s="262"/>
    </row>
    <row r="254" spans="2:45" ht="16.5" customHeight="1" x14ac:dyDescent="0.25">
      <c r="B254" s="150"/>
      <c r="H254" s="13" t="s">
        <v>240</v>
      </c>
      <c r="L254" s="227"/>
      <c r="O254" s="32"/>
      <c r="P254" s="32"/>
      <c r="Q254" s="32"/>
      <c r="R254" s="32"/>
      <c r="S254" s="32"/>
      <c r="T254" s="32"/>
      <c r="U254" s="543"/>
      <c r="W254" s="69"/>
      <c r="X254" s="69"/>
      <c r="Y254" s="262"/>
      <c r="AM254" s="262"/>
      <c r="AN254" s="262"/>
      <c r="AO254" s="262"/>
      <c r="AP254" s="262"/>
      <c r="AQ254" s="262"/>
    </row>
    <row r="255" spans="2:45" ht="18" customHeight="1" x14ac:dyDescent="0.25">
      <c r="B255" s="150"/>
      <c r="C255" s="16"/>
      <c r="D255" s="107" t="s">
        <v>133</v>
      </c>
      <c r="E255" s="17"/>
      <c r="F255" s="107"/>
      <c r="G255" s="17"/>
      <c r="H255" s="34"/>
      <c r="I255" s="34"/>
      <c r="J255" s="29"/>
      <c r="K255" s="107"/>
      <c r="L255" s="456"/>
      <c r="M255" s="29"/>
      <c r="N255" s="18"/>
      <c r="O255" s="2245" t="s">
        <v>17</v>
      </c>
      <c r="P255" s="2246"/>
      <c r="Q255" s="2247"/>
      <c r="R255" s="1637" t="str">
        <f>IF(U255=6,0,"")</f>
        <v/>
      </c>
      <c r="S255" s="1638"/>
      <c r="T255" s="1639"/>
      <c r="U255" s="543">
        <v>0</v>
      </c>
      <c r="W255" s="69"/>
      <c r="X255" s="69"/>
      <c r="Y255" s="262"/>
      <c r="AM255" s="262"/>
      <c r="AN255" s="262"/>
      <c r="AO255" s="262"/>
      <c r="AP255" s="262"/>
      <c r="AQ255" s="262"/>
    </row>
    <row r="256" spans="2:45" ht="18" customHeight="1" x14ac:dyDescent="0.25">
      <c r="B256" s="150"/>
      <c r="C256" s="16"/>
      <c r="D256" s="107" t="s">
        <v>204</v>
      </c>
      <c r="E256" s="17"/>
      <c r="F256" s="107"/>
      <c r="G256" s="17"/>
      <c r="H256" s="34"/>
      <c r="I256" s="34"/>
      <c r="J256" s="29"/>
      <c r="K256" s="107"/>
      <c r="L256" s="457"/>
      <c r="M256" s="458"/>
      <c r="N256" s="18"/>
      <c r="O256" s="1620" t="s">
        <v>17</v>
      </c>
      <c r="P256" s="2055"/>
      <c r="Q256" s="2072"/>
      <c r="R256" s="1637" t="str">
        <f>IF(U255=1,0,"")</f>
        <v/>
      </c>
      <c r="S256" s="1638"/>
      <c r="T256" s="1639"/>
      <c r="U256" s="543"/>
      <c r="W256" s="69"/>
      <c r="X256" s="69"/>
      <c r="Y256" s="262"/>
      <c r="AM256" s="262"/>
      <c r="AN256" s="262"/>
      <c r="AO256" s="262"/>
      <c r="AP256" s="262"/>
      <c r="AQ256" s="262"/>
    </row>
    <row r="257" spans="2:45" ht="18" customHeight="1" x14ac:dyDescent="0.25">
      <c r="B257" s="150"/>
      <c r="C257" s="16"/>
      <c r="D257" s="107" t="s">
        <v>74</v>
      </c>
      <c r="E257" s="17"/>
      <c r="F257" s="107"/>
      <c r="G257" s="17"/>
      <c r="H257" s="34"/>
      <c r="I257" s="34"/>
      <c r="J257" s="29"/>
      <c r="K257" s="107"/>
      <c r="L257" s="459"/>
      <c r="M257" s="460"/>
      <c r="N257" s="18"/>
      <c r="O257" s="1637">
        <v>245</v>
      </c>
      <c r="P257" s="2070"/>
      <c r="Q257" s="2071"/>
      <c r="R257" s="1637" t="str">
        <f>IF(U255=2,O257,"")</f>
        <v/>
      </c>
      <c r="S257" s="1638"/>
      <c r="T257" s="1639"/>
      <c r="U257" s="543"/>
      <c r="W257" s="69"/>
      <c r="X257" s="69"/>
      <c r="Y257" s="262"/>
      <c r="Z257" s="37"/>
      <c r="AM257" s="262"/>
      <c r="AN257" s="262"/>
      <c r="AO257" s="262"/>
      <c r="AP257" s="262"/>
      <c r="AQ257" s="262"/>
    </row>
    <row r="258" spans="2:45" ht="18" customHeight="1" x14ac:dyDescent="0.25">
      <c r="B258" s="150"/>
      <c r="C258" s="16"/>
      <c r="D258" s="107" t="s">
        <v>75</v>
      </c>
      <c r="E258" s="17"/>
      <c r="F258" s="107"/>
      <c r="G258" s="17"/>
      <c r="H258" s="34"/>
      <c r="I258" s="34"/>
      <c r="J258" s="29"/>
      <c r="K258" s="107"/>
      <c r="L258" s="459"/>
      <c r="M258" s="460"/>
      <c r="N258" s="18"/>
      <c r="O258" s="1637">
        <v>245</v>
      </c>
      <c r="P258" s="2070"/>
      <c r="Q258" s="2071"/>
      <c r="R258" s="1637" t="str">
        <f>IF(U255=3,O258,"")</f>
        <v/>
      </c>
      <c r="S258" s="1638"/>
      <c r="T258" s="1639"/>
      <c r="U258" s="543"/>
      <c r="W258" s="69"/>
      <c r="X258" s="69"/>
      <c r="Y258" s="262"/>
      <c r="Z258" s="37"/>
      <c r="AM258" s="262"/>
      <c r="AN258" s="262"/>
      <c r="AO258" s="262"/>
      <c r="AP258" s="262"/>
      <c r="AQ258" s="262"/>
    </row>
    <row r="259" spans="2:45" ht="18" customHeight="1" x14ac:dyDescent="0.25">
      <c r="B259" s="150"/>
      <c r="C259" s="16"/>
      <c r="D259" s="107" t="s">
        <v>91</v>
      </c>
      <c r="E259" s="17"/>
      <c r="F259" s="107"/>
      <c r="G259" s="17"/>
      <c r="H259" s="34"/>
      <c r="I259" s="34"/>
      <c r="J259" s="29"/>
      <c r="K259" s="107"/>
      <c r="L259" s="459"/>
      <c r="M259" s="460"/>
      <c r="N259" s="18"/>
      <c r="O259" s="1637">
        <v>400</v>
      </c>
      <c r="P259" s="2070"/>
      <c r="Q259" s="2071"/>
      <c r="R259" s="1637" t="str">
        <f>IF(U255=4,O259,"")</f>
        <v/>
      </c>
      <c r="S259" s="1638"/>
      <c r="T259" s="1639"/>
      <c r="U259" s="543">
        <v>3</v>
      </c>
      <c r="W259" s="69"/>
      <c r="X259" s="69"/>
      <c r="Y259" s="262"/>
      <c r="Z259" s="37"/>
      <c r="AM259" s="262"/>
      <c r="AN259" s="262"/>
      <c r="AO259" s="262"/>
      <c r="AP259" s="262"/>
      <c r="AQ259" s="262"/>
    </row>
    <row r="260" spans="2:45" ht="18" customHeight="1" x14ac:dyDescent="0.25">
      <c r="B260" s="150"/>
      <c r="C260" s="16"/>
      <c r="D260" s="107" t="s">
        <v>112</v>
      </c>
      <c r="E260" s="17"/>
      <c r="F260" s="107"/>
      <c r="G260" s="17"/>
      <c r="H260" s="34"/>
      <c r="I260" s="34"/>
      <c r="J260" s="29"/>
      <c r="K260" s="107"/>
      <c r="L260" s="461"/>
      <c r="M260" s="462"/>
      <c r="N260" s="18"/>
      <c r="O260" s="2358">
        <v>245</v>
      </c>
      <c r="P260" s="2359"/>
      <c r="Q260" s="2360"/>
      <c r="R260" s="1637" t="str">
        <f>IF(U255=5,O260,"")</f>
        <v/>
      </c>
      <c r="S260" s="1638"/>
      <c r="T260" s="1639"/>
      <c r="U260" s="543"/>
      <c r="W260" s="69"/>
      <c r="X260" s="69"/>
      <c r="Y260" s="262"/>
      <c r="Z260" s="37"/>
      <c r="AM260" s="262"/>
      <c r="AN260" s="262"/>
      <c r="AO260" s="262"/>
      <c r="AP260" s="262"/>
      <c r="AQ260" s="262"/>
    </row>
    <row r="261" spans="2:45" ht="7.5" customHeight="1" x14ac:dyDescent="0.25">
      <c r="B261" s="19"/>
      <c r="C261" s="20"/>
      <c r="D261" s="20"/>
      <c r="E261" s="20"/>
      <c r="F261" s="20"/>
      <c r="G261" s="20"/>
      <c r="H261" s="20"/>
      <c r="I261" s="20"/>
      <c r="J261" s="20"/>
      <c r="K261" s="20"/>
      <c r="L261" s="20"/>
      <c r="M261" s="20"/>
      <c r="N261" s="20"/>
      <c r="O261" s="59"/>
      <c r="P261" s="59"/>
      <c r="Q261" s="59"/>
      <c r="R261" s="52"/>
      <c r="S261" s="52"/>
      <c r="T261" s="52"/>
      <c r="U261" s="548"/>
      <c r="W261" s="69"/>
      <c r="X261" s="69"/>
      <c r="Y261" s="262"/>
      <c r="AM261" s="262"/>
      <c r="AN261" s="262"/>
      <c r="AO261" s="262"/>
      <c r="AP261" s="262"/>
      <c r="AQ261" s="262"/>
    </row>
    <row r="262" spans="2:45" ht="8.25" customHeight="1" x14ac:dyDescent="0.25">
      <c r="O262" s="32"/>
      <c r="P262" s="32"/>
      <c r="Q262" s="32"/>
      <c r="R262" s="32"/>
      <c r="S262" s="32"/>
      <c r="T262" s="32"/>
      <c r="U262" s="549"/>
      <c r="W262" s="69"/>
      <c r="X262" s="69"/>
      <c r="Y262" s="262"/>
      <c r="AM262" s="262"/>
      <c r="AN262" s="262"/>
      <c r="AO262" s="262"/>
      <c r="AP262" s="262"/>
      <c r="AQ262" s="262"/>
    </row>
    <row r="263" spans="2:45" ht="8.25" customHeight="1" x14ac:dyDescent="0.25">
      <c r="B263" s="9"/>
      <c r="C263" s="10"/>
      <c r="D263" s="10"/>
      <c r="E263" s="10"/>
      <c r="F263" s="10"/>
      <c r="G263" s="10"/>
      <c r="H263" s="10"/>
      <c r="I263" s="10"/>
      <c r="J263" s="10"/>
      <c r="K263" s="10"/>
      <c r="L263" s="10"/>
      <c r="M263" s="10"/>
      <c r="N263" s="10"/>
      <c r="O263" s="53"/>
      <c r="P263" s="53"/>
      <c r="Q263" s="53"/>
      <c r="R263" s="53"/>
      <c r="S263" s="53"/>
      <c r="T263" s="53"/>
      <c r="U263" s="2"/>
      <c r="W263" s="69"/>
      <c r="X263" s="69"/>
      <c r="Y263" s="262"/>
      <c r="AM263" s="262"/>
      <c r="AN263" s="262"/>
      <c r="AO263" s="262"/>
      <c r="AP263" s="262"/>
      <c r="AQ263" s="262"/>
    </row>
    <row r="264" spans="2:45" x14ac:dyDescent="0.25">
      <c r="B264" s="150"/>
      <c r="C264" s="26" t="s">
        <v>39</v>
      </c>
      <c r="D264" s="27"/>
      <c r="E264" s="27"/>
      <c r="F264" s="27"/>
      <c r="G264" s="27"/>
      <c r="H264" s="248" t="s">
        <v>275</v>
      </c>
      <c r="I264" s="27"/>
      <c r="J264" s="27"/>
      <c r="K264" s="27"/>
      <c r="L264" s="27"/>
      <c r="M264" s="27"/>
      <c r="N264" s="27"/>
      <c r="O264" s="54"/>
      <c r="P264" s="54"/>
      <c r="Q264" s="54"/>
      <c r="R264" s="54"/>
      <c r="S264" s="54"/>
      <c r="T264" s="54"/>
      <c r="U264" s="1"/>
      <c r="W264" s="69"/>
      <c r="X264" s="69"/>
      <c r="Y264" s="262"/>
      <c r="AM264" s="262"/>
      <c r="AN264" s="262"/>
      <c r="AO264" s="262"/>
      <c r="AP264" s="262"/>
      <c r="AQ264" s="262"/>
    </row>
    <row r="265" spans="2:45" ht="7.5" customHeight="1" x14ac:dyDescent="0.25">
      <c r="B265" s="150"/>
      <c r="C265" s="12"/>
      <c r="O265" s="32"/>
      <c r="P265" s="32"/>
      <c r="Q265" s="32"/>
      <c r="R265" s="32"/>
      <c r="S265" s="32"/>
      <c r="T265" s="32"/>
      <c r="U265" s="1"/>
      <c r="W265" s="69"/>
      <c r="X265" s="69"/>
      <c r="Y265" s="262"/>
      <c r="AM265" s="262"/>
      <c r="AN265" s="262"/>
      <c r="AO265" s="262"/>
      <c r="AP265" s="262"/>
      <c r="AQ265" s="262"/>
    </row>
    <row r="266" spans="2:45" ht="18" customHeight="1" x14ac:dyDescent="0.25">
      <c r="B266" s="150"/>
      <c r="C266" s="16"/>
      <c r="D266" s="107" t="s">
        <v>38</v>
      </c>
      <c r="E266" s="17"/>
      <c r="F266" s="107"/>
      <c r="G266" s="752" t="s">
        <v>36</v>
      </c>
      <c r="H266" s="34"/>
      <c r="I266" s="34"/>
      <c r="J266" s="29"/>
      <c r="K266" s="681" t="s">
        <v>6529</v>
      </c>
      <c r="L266" s="29"/>
      <c r="M266" s="77"/>
      <c r="N266" s="18"/>
      <c r="O266" s="1637">
        <v>375</v>
      </c>
      <c r="P266" s="2070"/>
      <c r="Q266" s="2071"/>
      <c r="R266" s="1637" t="str">
        <f>IF(AND(U$266&gt;=1,U$266&lt;4),O266,IF(U$266=4,0,""))</f>
        <v/>
      </c>
      <c r="S266" s="1638"/>
      <c r="T266" s="1639"/>
      <c r="U266" s="1">
        <v>0</v>
      </c>
      <c r="W266" s="69"/>
      <c r="X266" s="69"/>
      <c r="Y266" s="262"/>
      <c r="Z266" s="37"/>
      <c r="AM266" s="262"/>
      <c r="AN266" s="262"/>
      <c r="AO266" s="262"/>
      <c r="AP266" s="262"/>
      <c r="AQ266" s="262"/>
    </row>
    <row r="267" spans="2:45" ht="20.25" customHeight="1" x14ac:dyDescent="0.25">
      <c r="B267" s="150"/>
      <c r="C267" s="12" t="s">
        <v>143</v>
      </c>
      <c r="O267" s="32"/>
      <c r="P267" s="32"/>
      <c r="Q267" s="32"/>
      <c r="R267" s="32"/>
      <c r="S267" s="32"/>
      <c r="T267" s="32"/>
      <c r="U267" s="1"/>
      <c r="W267" s="69"/>
      <c r="X267" s="69"/>
      <c r="Y267" s="262"/>
      <c r="AM267" s="262"/>
      <c r="AN267" s="262"/>
      <c r="AO267" s="262"/>
      <c r="AP267" s="262"/>
      <c r="AQ267" s="262"/>
    </row>
    <row r="268" spans="2:45" ht="18" customHeight="1" x14ac:dyDescent="0.25">
      <c r="B268" s="150"/>
      <c r="C268" s="1170" t="s">
        <v>121</v>
      </c>
      <c r="D268" s="1171"/>
      <c r="E268" s="1172"/>
      <c r="F268" s="1171"/>
      <c r="G268" s="1171"/>
      <c r="H268" s="1172"/>
      <c r="I268" s="1173" t="s">
        <v>122</v>
      </c>
      <c r="J268" s="727"/>
      <c r="K268" s="1171"/>
      <c r="L268" s="727"/>
      <c r="M268" s="727"/>
      <c r="N268" s="1173" t="s">
        <v>110</v>
      </c>
      <c r="O268" s="1173"/>
      <c r="P268" s="1173"/>
      <c r="Q268" s="1175"/>
      <c r="R268" s="1814"/>
      <c r="S268" s="1815"/>
      <c r="T268" s="1816"/>
      <c r="U268" s="543">
        <v>0</v>
      </c>
      <c r="W268" s="69"/>
      <c r="X268" s="69"/>
      <c r="Y268" s="37"/>
      <c r="Z268" s="262"/>
      <c r="AJ268" s="400"/>
      <c r="AK268" s="400"/>
      <c r="AL268" s="400"/>
      <c r="AM268" s="400"/>
      <c r="AN268" s="262"/>
      <c r="AS268" s="262"/>
    </row>
    <row r="269" spans="2:45" ht="7.5" customHeight="1" x14ac:dyDescent="0.25">
      <c r="B269" s="19"/>
      <c r="C269" s="20"/>
      <c r="D269" s="20"/>
      <c r="E269" s="20"/>
      <c r="F269" s="20"/>
      <c r="G269" s="20"/>
      <c r="H269" s="20"/>
      <c r="I269" s="20"/>
      <c r="J269" s="20"/>
      <c r="K269" s="20"/>
      <c r="L269" s="20"/>
      <c r="M269" s="20"/>
      <c r="N269" s="20"/>
      <c r="O269" s="59"/>
      <c r="P269" s="59"/>
      <c r="Q269" s="59"/>
      <c r="R269" s="52"/>
      <c r="S269" s="52"/>
      <c r="T269" s="52"/>
      <c r="U269" s="3"/>
      <c r="W269" s="69"/>
      <c r="X269" s="69"/>
      <c r="AM269" s="262"/>
      <c r="AN269" s="262"/>
      <c r="AO269" s="262"/>
      <c r="AP269" s="262"/>
      <c r="AQ269" s="262"/>
    </row>
    <row r="270" spans="2:45" ht="9.75" customHeight="1" x14ac:dyDescent="0.25">
      <c r="E270" s="40"/>
      <c r="O270" s="58"/>
      <c r="P270" s="58"/>
      <c r="Q270" s="58"/>
      <c r="R270" s="32"/>
      <c r="S270" s="32"/>
      <c r="T270" s="32"/>
      <c r="U270" s="69"/>
      <c r="W270" s="69"/>
      <c r="X270" s="69"/>
      <c r="AM270" s="262"/>
      <c r="AN270" s="262"/>
      <c r="AO270" s="262"/>
      <c r="AP270" s="262"/>
      <c r="AQ270" s="262"/>
    </row>
    <row r="271" spans="2:45" ht="8.25" customHeight="1" x14ac:dyDescent="0.25">
      <c r="B271" s="9"/>
      <c r="C271" s="10"/>
      <c r="D271" s="10"/>
      <c r="E271" s="10"/>
      <c r="F271" s="10"/>
      <c r="G271" s="10"/>
      <c r="H271" s="10"/>
      <c r="I271" s="10"/>
      <c r="J271" s="10"/>
      <c r="K271" s="10"/>
      <c r="L271" s="10"/>
      <c r="M271" s="10"/>
      <c r="N271" s="10"/>
      <c r="O271" s="56"/>
      <c r="P271" s="56"/>
      <c r="Q271" s="56"/>
      <c r="R271" s="53"/>
      <c r="S271" s="53"/>
      <c r="T271" s="53"/>
      <c r="U271" s="551" t="b">
        <v>0</v>
      </c>
      <c r="W271" s="69"/>
      <c r="X271" s="69"/>
      <c r="Y271" s="37"/>
      <c r="Z271" s="262"/>
      <c r="AJ271" s="400"/>
      <c r="AM271" s="262"/>
      <c r="AN271" s="262"/>
      <c r="AS271" s="262"/>
    </row>
    <row r="272" spans="2:45" x14ac:dyDescent="0.25">
      <c r="B272" s="150"/>
      <c r="C272" s="26" t="s">
        <v>830</v>
      </c>
      <c r="D272" s="27"/>
      <c r="E272" s="27"/>
      <c r="F272" s="27"/>
      <c r="G272" s="27"/>
      <c r="H272" s="27"/>
      <c r="I272" s="27"/>
      <c r="J272" s="27"/>
      <c r="K272" s="27"/>
      <c r="L272" s="27"/>
      <c r="M272" s="27"/>
      <c r="N272" s="27"/>
      <c r="O272" s="57"/>
      <c r="P272" s="57"/>
      <c r="Q272" s="57"/>
      <c r="R272" s="54"/>
      <c r="S272" s="54"/>
      <c r="T272" s="54"/>
      <c r="U272" s="543"/>
      <c r="W272" s="69"/>
      <c r="X272" s="69"/>
      <c r="Y272" s="37"/>
      <c r="Z272" s="262"/>
      <c r="AJ272" s="400"/>
      <c r="AM272" s="262"/>
      <c r="AN272" s="262"/>
      <c r="AS272" s="262"/>
    </row>
    <row r="273" spans="2:47" ht="6" customHeight="1" x14ac:dyDescent="0.25">
      <c r="B273" s="150"/>
      <c r="O273" s="58"/>
      <c r="P273" s="58"/>
      <c r="Q273" s="58"/>
      <c r="R273" s="32"/>
      <c r="S273" s="32"/>
      <c r="T273" s="32"/>
      <c r="U273" s="543"/>
      <c r="W273" s="69"/>
      <c r="X273" s="69"/>
      <c r="Y273" s="37"/>
      <c r="Z273" s="262"/>
      <c r="AM273" s="262"/>
      <c r="AN273" s="262"/>
      <c r="AS273" s="262"/>
    </row>
    <row r="274" spans="2:47" ht="42.75" customHeight="1" x14ac:dyDescent="0.25">
      <c r="B274" s="150"/>
      <c r="C274" s="1811" t="s">
        <v>1057</v>
      </c>
      <c r="D274" s="1812"/>
      <c r="E274" s="1812"/>
      <c r="F274" s="1812"/>
      <c r="G274" s="1812"/>
      <c r="H274" s="1812"/>
      <c r="I274" s="1812"/>
      <c r="J274" s="1812"/>
      <c r="K274" s="1812"/>
      <c r="L274" s="1812"/>
      <c r="M274" s="1812"/>
      <c r="N274" s="1812"/>
      <c r="O274" s="1812"/>
      <c r="P274" s="1812"/>
      <c r="Q274" s="1812"/>
      <c r="R274" s="1812"/>
      <c r="S274" s="1812"/>
      <c r="T274" s="1813"/>
      <c r="U274" s="597">
        <f>IF(SUM(R282:R306)&gt;0,1,0)</f>
        <v>0</v>
      </c>
      <c r="V274" s="569" t="s">
        <v>881</v>
      </c>
      <c r="W274" s="569" t="s">
        <v>880</v>
      </c>
      <c r="X274" s="569"/>
      <c r="Y274" s="37"/>
      <c r="Z274" s="262"/>
      <c r="AM274" s="262"/>
      <c r="AN274" s="262"/>
      <c r="AS274" s="262"/>
    </row>
    <row r="275" spans="2:47" ht="3.75" customHeight="1" x14ac:dyDescent="0.25">
      <c r="B275" s="150"/>
      <c r="C275" s="464"/>
      <c r="D275" s="793"/>
      <c r="E275" s="793"/>
      <c r="F275" s="793"/>
      <c r="G275" s="793"/>
      <c r="H275" s="793"/>
      <c r="I275" s="793"/>
      <c r="J275" s="793"/>
      <c r="K275" s="793"/>
      <c r="L275" s="793"/>
      <c r="M275" s="793"/>
      <c r="N275" s="793"/>
      <c r="O275" s="793"/>
      <c r="P275" s="793"/>
      <c r="Q275" s="793"/>
      <c r="R275" s="1087"/>
      <c r="S275" s="1088"/>
      <c r="T275" s="465"/>
      <c r="U275" s="543"/>
      <c r="V275" s="69"/>
      <c r="W275" s="69"/>
      <c r="X275" s="69"/>
      <c r="Y275" s="37"/>
      <c r="Z275" s="262"/>
      <c r="AM275" s="262"/>
      <c r="AN275" s="262"/>
      <c r="AS275" s="262"/>
    </row>
    <row r="276" spans="2:47" ht="197.25" customHeight="1" x14ac:dyDescent="0.25">
      <c r="B276" s="150"/>
      <c r="C276" s="1980"/>
      <c r="D276" s="1981"/>
      <c r="E276" s="1981"/>
      <c r="F276" s="811"/>
      <c r="G276" s="811"/>
      <c r="H276" s="811"/>
      <c r="I276" s="2340" t="s">
        <v>1056</v>
      </c>
      <c r="J276" s="2341"/>
      <c r="K276" s="2341"/>
      <c r="L276" s="2341"/>
      <c r="M276" s="2341"/>
      <c r="N276" s="2338" t="s">
        <v>1058</v>
      </c>
      <c r="O276" s="2338"/>
      <c r="P276" s="2338"/>
      <c r="Q276" s="2338"/>
      <c r="R276" s="2338"/>
      <c r="S276" s="2338"/>
      <c r="T276" s="2339"/>
      <c r="U276" s="543"/>
      <c r="V276" s="69"/>
      <c r="W276" s="165"/>
      <c r="X276" s="165"/>
      <c r="Y276" s="794"/>
      <c r="Z276" s="262"/>
      <c r="AM276" s="262"/>
      <c r="AN276" s="262"/>
      <c r="AR276" s="795"/>
      <c r="AS276" s="795"/>
      <c r="AT276" s="795"/>
      <c r="AU276" s="795"/>
    </row>
    <row r="277" spans="2:47" ht="3.75" customHeight="1" x14ac:dyDescent="0.25">
      <c r="B277" s="150"/>
      <c r="C277" s="793"/>
      <c r="D277" s="793"/>
      <c r="E277" s="793"/>
      <c r="F277" s="793"/>
      <c r="G277" s="793"/>
      <c r="H277" s="793"/>
      <c r="I277" s="793"/>
      <c r="J277" s="793"/>
      <c r="K277" s="793"/>
      <c r="L277" s="793"/>
      <c r="M277" s="793"/>
      <c r="N277" s="793"/>
      <c r="O277" s="793"/>
      <c r="P277" s="793"/>
      <c r="Q277" s="793"/>
      <c r="R277" s="1087"/>
      <c r="S277" s="1088"/>
      <c r="T277" s="465"/>
      <c r="U277" s="543"/>
      <c r="V277" s="69"/>
      <c r="W277" s="69"/>
      <c r="X277" s="69"/>
      <c r="Y277" s="37"/>
      <c r="Z277" s="262"/>
      <c r="AM277" s="262"/>
      <c r="AN277" s="262"/>
      <c r="AS277" s="262"/>
    </row>
    <row r="278" spans="2:47" x14ac:dyDescent="0.25">
      <c r="B278" s="150"/>
      <c r="C278" s="2413" t="s">
        <v>1127</v>
      </c>
      <c r="D278" s="2414"/>
      <c r="E278" s="2414"/>
      <c r="F278" s="1995" t="s">
        <v>1072</v>
      </c>
      <c r="G278" s="1995"/>
      <c r="H278" s="1995" t="s">
        <v>1073</v>
      </c>
      <c r="I278" s="1995"/>
      <c r="J278" s="1995"/>
      <c r="K278" s="1995"/>
      <c r="L278" s="1995"/>
      <c r="M278" s="731" t="s">
        <v>842</v>
      </c>
      <c r="N278" s="731" t="s">
        <v>793</v>
      </c>
      <c r="O278" s="731"/>
      <c r="P278" s="2016"/>
      <c r="Q278" s="2016"/>
      <c r="R278" s="2016"/>
      <c r="S278" s="2016"/>
      <c r="T278" s="2016"/>
      <c r="U278" s="543"/>
      <c r="V278" s="69"/>
      <c r="W278" s="165"/>
      <c r="X278" s="797"/>
      <c r="Y278" s="796"/>
      <c r="Z278" s="262"/>
      <c r="AM278" s="262"/>
      <c r="AN278" s="262"/>
      <c r="AS278" s="267"/>
    </row>
    <row r="279" spans="2:47" s="1215" customFormat="1" ht="6.4" customHeight="1" x14ac:dyDescent="0.25">
      <c r="B279" s="1207"/>
      <c r="C279" s="1208"/>
      <c r="D279" s="1184"/>
      <c r="E279" s="1184"/>
      <c r="F279" s="1209"/>
      <c r="G279" s="1184"/>
      <c r="H279" s="1210"/>
      <c r="I279" s="1167"/>
      <c r="J279" s="1167"/>
      <c r="K279" s="1167"/>
      <c r="L279" s="1167"/>
      <c r="M279" s="1211"/>
      <c r="N279" s="1212"/>
      <c r="P279" s="1185"/>
      <c r="Q279" s="1185"/>
      <c r="R279" s="1185"/>
      <c r="S279" s="1185"/>
      <c r="T279" s="1186"/>
      <c r="U279" s="1223"/>
      <c r="V279" s="1213"/>
      <c r="W279" s="1213"/>
      <c r="X279" s="1213"/>
      <c r="Y279" s="232"/>
      <c r="Z279" s="1214"/>
      <c r="AB279" s="1213"/>
      <c r="AM279" s="1214"/>
      <c r="AN279" s="1214"/>
      <c r="AS279" s="1216"/>
    </row>
    <row r="280" spans="2:47" ht="15" customHeight="1" x14ac:dyDescent="0.25">
      <c r="B280" s="150"/>
      <c r="C280" s="1907" t="s">
        <v>1120</v>
      </c>
      <c r="D280" s="1908"/>
      <c r="E280" s="1908"/>
      <c r="F280" s="1908"/>
      <c r="G280" s="1908"/>
      <c r="H280" s="1908"/>
      <c r="I280" s="1908"/>
      <c r="J280" s="1908"/>
      <c r="K280" s="1908"/>
      <c r="L280" s="1908"/>
      <c r="M280" s="1908"/>
      <c r="N280" s="1908"/>
      <c r="O280" s="1908"/>
      <c r="P280" s="1908"/>
      <c r="Q280" s="1908"/>
      <c r="R280" s="1908"/>
      <c r="S280" s="1908"/>
      <c r="T280" s="1909"/>
      <c r="U280" s="543" t="b">
        <v>0</v>
      </c>
      <c r="V280" s="69"/>
      <c r="W280" s="69"/>
      <c r="X280" s="69"/>
      <c r="Y280" s="37"/>
      <c r="Z280" s="262"/>
      <c r="AM280" s="262"/>
      <c r="AN280" s="262"/>
      <c r="AS280" s="267"/>
    </row>
    <row r="281" spans="2:47" ht="4.3499999999999996" customHeight="1" x14ac:dyDescent="0.25">
      <c r="B281" s="150"/>
      <c r="U281" s="541"/>
    </row>
    <row r="282" spans="2:47" ht="13.9" customHeight="1" x14ac:dyDescent="0.25">
      <c r="B282" s="150"/>
      <c r="C282" s="1582"/>
      <c r="D282" s="1582"/>
      <c r="E282" s="1582"/>
      <c r="F282" s="1582"/>
      <c r="G282" s="1582"/>
      <c r="H282" s="1582"/>
      <c r="I282" s="1582"/>
      <c r="J282" s="1582"/>
      <c r="K282" s="1582"/>
      <c r="L282" s="1582"/>
      <c r="M282" s="1423" t="str">
        <f>IF(
AND(U282=1,V282=1,W282=1),21010262,
IF(AND(U282=1,V282=2,W282=1),21010263,
IF(AND(U282=2,V282=1,W282=1),21010264,
IF(AND(U282=2,V282=2,W282=1),21010265,
IF(AND(U282=1,V282=1,W282=2),21010288,
IF(AND(U282=1,V282=2,W282=2),21010289,
IF(AND(U282=2,V282=1,W282=2),21010290,
IF(AND(U282=2,V282=2,W282=2),21010291,
IF(AND(U282=1,V282=1,W282=3),21010314,
IF(AND(U282=1,V282=2,W282=3),21010315,
IF(AND(U282=2,V282=1,W282=3),21010316,
IF(AND(U282=2,V282=2,W282=3),21010317,
IF(AND(U282=1,V282=1,W282=4),21010340,
IF(AND(U282=1,V282=2,W282=4),21010341,
IF(AND(U282=2,V282=1,W282=4),21010342,
IF(AND(U282=2,V282=2,W282=4),21010343,
IF(AND(U282=1,V282=1,W282=5),21010372,
IF(AND(U282=1,V282=2,W282=5),21010373,
IF(AND(U282=2,V282=1,W282=5),21010374,
IF(AND(U282=2,V282=2,W282=5),21010375,
"")))))))))))))))))))
)</f>
        <v/>
      </c>
      <c r="N282" s="1325"/>
      <c r="O282" s="1667">
        <f>IFERROR(IF(U280,VLOOKUP(M282,Prices!$B$12:$C$73,2,FALSE),),)</f>
        <v>0</v>
      </c>
      <c r="P282" s="1667"/>
      <c r="Q282" s="1667"/>
      <c r="R282" s="1823" t="str">
        <f>IF(U280,O282*N282,"")</f>
        <v/>
      </c>
      <c r="S282" s="1823"/>
      <c r="T282" s="1823"/>
      <c r="U282" s="1" t="b">
        <f>IF($U$280=TRUE,IF(C282=$AB$288,1,IF(C282=$AC$288,2,0)))</f>
        <v>0</v>
      </c>
      <c r="V282" s="69" t="b">
        <f>IF($U$280=TRUE,IF(F282=$AB$287,1,IF(F282=$AC$287,2,0)))</f>
        <v>0</v>
      </c>
      <c r="W282" s="69" t="b">
        <f>IF($U$280=TRUE,IF(X282=$AF$282,1,IF(X282=$AF$283,2,IF(X282=$AF$284,3,IF(X282=$AF$285,4,IF(X282=$AF$286,5,0))))))</f>
        <v>0</v>
      </c>
      <c r="X282" s="1204" t="str">
        <f>SUBSTITUTE(H282,"""",)</f>
        <v/>
      </c>
      <c r="Y282" s="4" t="s">
        <v>576</v>
      </c>
      <c r="Z282" s="262"/>
      <c r="AB282" s="4" t="s">
        <v>1059</v>
      </c>
      <c r="AE282" s="37"/>
      <c r="AF282" s="4" t="s">
        <v>1064</v>
      </c>
      <c r="AK282" s="37"/>
      <c r="AM282" s="262"/>
      <c r="AN282" s="262"/>
      <c r="AS282" s="267"/>
    </row>
    <row r="283" spans="2:47" s="568" customFormat="1" ht="4.3499999999999996" customHeight="1" x14ac:dyDescent="0.25">
      <c r="B283" s="697"/>
      <c r="C283" s="1424"/>
      <c r="D283" s="1424"/>
      <c r="E283" s="1424"/>
      <c r="F283" s="1425"/>
      <c r="G283" s="1425"/>
      <c r="H283" s="1425"/>
      <c r="I283" s="1425"/>
      <c r="J283" s="1425"/>
      <c r="K283" s="1425"/>
      <c r="L283" s="1425"/>
      <c r="M283" s="1425"/>
      <c r="N283" s="1425"/>
      <c r="O283" s="1425"/>
      <c r="P283" s="1326"/>
      <c r="Q283" s="1326"/>
      <c r="R283" s="1326"/>
      <c r="S283" s="1326"/>
      <c r="T283" s="1326"/>
      <c r="U283" s="1224"/>
      <c r="V283" s="569"/>
      <c r="W283" s="569"/>
      <c r="X283" s="1205"/>
      <c r="Y283" s="4" t="s">
        <v>576</v>
      </c>
      <c r="Z283" s="570"/>
      <c r="AB283" s="569" t="s">
        <v>1060</v>
      </c>
      <c r="AE283" s="698"/>
      <c r="AF283" s="569" t="s">
        <v>1065</v>
      </c>
      <c r="AK283" s="698"/>
      <c r="AM283" s="570"/>
      <c r="AN283" s="570"/>
      <c r="AS283" s="699"/>
    </row>
    <row r="284" spans="2:47" ht="15" customHeight="1" x14ac:dyDescent="0.25">
      <c r="B284" s="150"/>
      <c r="C284" s="1904" t="s">
        <v>1121</v>
      </c>
      <c r="D284" s="1905"/>
      <c r="E284" s="1905"/>
      <c r="F284" s="1905"/>
      <c r="G284" s="1905"/>
      <c r="H284" s="1905"/>
      <c r="I284" s="1905"/>
      <c r="J284" s="1905"/>
      <c r="K284" s="1905"/>
      <c r="L284" s="1905"/>
      <c r="M284" s="1905"/>
      <c r="N284" s="1905"/>
      <c r="O284" s="1905"/>
      <c r="P284" s="1905"/>
      <c r="Q284" s="1905"/>
      <c r="R284" s="1905"/>
      <c r="S284" s="1905"/>
      <c r="T284" s="1906"/>
      <c r="U284" s="543" t="b">
        <v>0</v>
      </c>
      <c r="V284" s="69"/>
      <c r="W284" s="797"/>
      <c r="X284" s="797"/>
      <c r="Y284" s="4" t="s">
        <v>576</v>
      </c>
      <c r="Z284" s="262"/>
      <c r="AB284" s="69" t="s">
        <v>1061</v>
      </c>
      <c r="AF284" s="69" t="s">
        <v>1066</v>
      </c>
      <c r="AG284" s="568"/>
      <c r="AM284" s="262"/>
      <c r="AN284" s="262"/>
      <c r="AR284" s="4">
        <v>1</v>
      </c>
      <c r="AS284" s="267"/>
    </row>
    <row r="285" spans="2:47" s="568" customFormat="1" ht="4.3499999999999996" customHeight="1" x14ac:dyDescent="0.25">
      <c r="B285" s="697"/>
      <c r="C285" s="1181"/>
      <c r="D285" s="1180"/>
      <c r="E285" s="1180"/>
      <c r="F285" s="1182"/>
      <c r="G285" s="1180"/>
      <c r="H285" s="1183"/>
      <c r="I285" s="1167"/>
      <c r="J285" s="1167"/>
      <c r="K285" s="1167"/>
      <c r="L285" s="1167"/>
      <c r="M285" s="1165"/>
      <c r="N285" s="1165"/>
      <c r="O285" s="1165"/>
      <c r="P285" s="1165"/>
      <c r="Q285" s="1165"/>
      <c r="R285" s="1165"/>
      <c r="S285" s="1165"/>
      <c r="T285" s="1319"/>
      <c r="U285" s="597"/>
      <c r="V285" s="569"/>
      <c r="W285" s="569"/>
      <c r="X285" s="569"/>
      <c r="Y285" s="4" t="s">
        <v>576</v>
      </c>
      <c r="Z285" s="570"/>
      <c r="AB285" s="69" t="s">
        <v>1062</v>
      </c>
      <c r="AC285" s="4"/>
      <c r="AD285" s="4"/>
      <c r="AE285" s="37"/>
      <c r="AF285" s="69" t="s">
        <v>1067</v>
      </c>
      <c r="AG285" s="4"/>
      <c r="AM285" s="570"/>
      <c r="AN285" s="570"/>
      <c r="AS285" s="699"/>
    </row>
    <row r="286" spans="2:47" ht="13.9" customHeight="1" x14ac:dyDescent="0.25">
      <c r="B286" s="150"/>
      <c r="C286" s="1582"/>
      <c r="D286" s="1582"/>
      <c r="E286" s="1582"/>
      <c r="F286" s="1582"/>
      <c r="G286" s="1582"/>
      <c r="H286" s="1582"/>
      <c r="I286" s="1582"/>
      <c r="J286" s="1582"/>
      <c r="K286" s="1582"/>
      <c r="L286" s="1582"/>
      <c r="M286" s="1423" t="str">
        <f>IF(
AND(U286=1,V286=1,W286=1),21010266,
IF(AND(U286=1,V286=2,W286=1),21010267,
IF(AND(U286=2,V286=1,W286=1),21010268,
IF(AND(U286=2,V286=2,W286=1),21010269,
IF(AND(U286=1,V286=1,W286=2),21010292,
IF(AND(U286=1,V286=2,W286=2),21010293,
IF(AND(U286=2,V286=1,W286=2),21010294,
IF(AND(U286=2,V286=2,W286=2),21010295,
IF(AND(U286=1,V286=1,W286=3),21010318,
IF(AND(U286=1,V286=2,W286=3),21010319,
IF(AND(U286=2,V286=1,W286=3),21010320,
IF(AND(U286=2,V286=2,W286=3),21010321,
IF(AND(U286=1,V286=1,W286=4),21010344,
IF(AND(U286=1,V286=2,W286=4),21010345,
IF(AND(U286=2,V286=1,W286=4),21010346,
IF(AND(U286=2,V286=2,W286=4),21010347,
IF(AND(U286=1,V286=1,W286=5),21010376,
IF(AND(U286=1,V286=2,W286=5),21010377,
IF(AND(U286=2,V286=1,W286=5),21010378,
IF(AND(U286=2,V286=2,W286=5),21010379,
"")))))))))))))))))))
)</f>
        <v/>
      </c>
      <c r="N286" s="1327"/>
      <c r="O286" s="1667">
        <f>IFERROR(IF(U284,VLOOKUP(M286,Prices!$B$12:$C$73,2,FALSE),),)</f>
        <v>0</v>
      </c>
      <c r="P286" s="1667"/>
      <c r="Q286" s="1667"/>
      <c r="R286" s="1823" t="str">
        <f>IF(U284,O286*N286,"")</f>
        <v/>
      </c>
      <c r="S286" s="1823"/>
      <c r="T286" s="1823"/>
      <c r="U286" s="1" t="b">
        <f>IF($U$284=TRUE,IF(C286=$AB$288,1,IF(C286=$AC$288,2,0)))</f>
        <v>0</v>
      </c>
      <c r="V286" s="69" t="b">
        <f>IF($U$284=TRUE,IF(F286=$AB$287,1,IF(F286=$AC$287,2,0)))</f>
        <v>0</v>
      </c>
      <c r="W286" s="69" t="b">
        <f>IF($U$284=TRUE,IF(X286=$AF$282,1,IF(X286=$AF$283,2,IF(X286=$AF$284,3,IF(X286=$AF$285,4,IF(X286=$AF$286,5,0))))))</f>
        <v>0</v>
      </c>
      <c r="X286" s="1204" t="str">
        <f>SUBSTITUTE(H286,"""",)</f>
        <v/>
      </c>
      <c r="Y286" s="4" t="s">
        <v>576</v>
      </c>
      <c r="Z286" s="262"/>
      <c r="AB286" s="569" t="s">
        <v>1063</v>
      </c>
      <c r="AC286" s="568"/>
      <c r="AD286" s="568"/>
      <c r="AE286" s="698"/>
      <c r="AF286" s="569" t="s">
        <v>1068</v>
      </c>
      <c r="AK286" s="37"/>
      <c r="AM286" s="262"/>
      <c r="AN286" s="262"/>
      <c r="AS286" s="267"/>
    </row>
    <row r="287" spans="2:47" ht="4.3499999999999996" customHeight="1" x14ac:dyDescent="0.25">
      <c r="B287" s="150"/>
      <c r="C287" s="1200"/>
      <c r="D287" s="1187"/>
      <c r="E287" s="1187"/>
      <c r="F287" s="1191"/>
      <c r="G287" s="1191"/>
      <c r="H287" s="1191"/>
      <c r="I287" s="1191"/>
      <c r="J287" s="1191"/>
      <c r="K287" s="1191"/>
      <c r="L287" s="1191"/>
      <c r="M287" s="1191"/>
      <c r="N287" s="748"/>
      <c r="O287" s="1087"/>
      <c r="Q287" s="1087"/>
      <c r="R287" s="1087"/>
      <c r="S287" s="1087"/>
      <c r="T287" s="1242"/>
      <c r="U287" s="1"/>
      <c r="V287" s="69"/>
      <c r="W287" s="69"/>
      <c r="X287" s="1204"/>
      <c r="Y287" s="4" t="s">
        <v>576</v>
      </c>
      <c r="Z287" s="262"/>
      <c r="AB287" s="69" t="s">
        <v>1069</v>
      </c>
      <c r="AC287" s="4" t="s">
        <v>81</v>
      </c>
      <c r="AK287" s="37"/>
      <c r="AM287" s="262"/>
      <c r="AN287" s="262"/>
      <c r="AS287" s="267"/>
    </row>
    <row r="288" spans="2:47" ht="13.9" customHeight="1" x14ac:dyDescent="0.25">
      <c r="B288" s="150"/>
      <c r="C288" s="1582"/>
      <c r="D288" s="1582"/>
      <c r="E288" s="1582"/>
      <c r="F288" s="1582"/>
      <c r="G288" s="1582"/>
      <c r="H288" s="1582"/>
      <c r="I288" s="1582"/>
      <c r="J288" s="1582"/>
      <c r="K288" s="1582"/>
      <c r="L288" s="1582"/>
      <c r="M288" s="1423" t="str">
        <f>IF(
AND(U288=1,V288=1,W288=1),21010266,
IF(AND(U288=1,V288=2,W288=1),21010267,
IF(AND(U288=2,V288=1,W288=1),21010268,
IF(AND(U288=2,V288=2,W288=1),21010269,
IF(AND(U288=1,V288=1,W288=2),21010292,
IF(AND(U288=1,V288=2,W288=2),21010293,
IF(AND(U288=2,V288=1,W288=2),21010294,
IF(AND(U288=2,V288=2,W288=2),21010295,
IF(AND(U288=1,V288=1,W288=3),21010318,
IF(AND(U288=1,V288=2,W288=3),21010319,
IF(AND(U288=2,V288=1,W288=3),21010320,
IF(AND(U288=2,V288=2,W288=3),21010321,
IF(AND(U288=1,V288=1,W288=4),21010344,
IF(AND(U288=1,V288=2,W288=4),21010345,
IF(AND(U288=2,V288=1,W288=4),21010346,
IF(AND(U288=2,V288=2,W288=4),21010347,
IF(AND(U288=1,V288=1,W288=5),21010376,
IF(AND(U288=1,V288=2,W288=5),21010377,
IF(AND(U288=2,V288=1,W288=5),21010378,
IF(AND(U288=2,V288=2,W288=5),21010379,
"")))))))))))))))))))
)</f>
        <v/>
      </c>
      <c r="N288" s="1327"/>
      <c r="O288" s="1667">
        <f>IFERROR(IF(U284,VLOOKUP(M288,Prices!$B$12:$C$73,2,FALSE),),)</f>
        <v>0</v>
      </c>
      <c r="P288" s="1667"/>
      <c r="Q288" s="1667"/>
      <c r="R288" s="1823" t="str">
        <f>IF(U284,O288*N288,"")</f>
        <v/>
      </c>
      <c r="S288" s="1823"/>
      <c r="T288" s="1823"/>
      <c r="U288" s="1" t="b">
        <f>IF($U$284=TRUE,IF(C288=$AB$288,1,IF(C288=$AC$288,2,0)))</f>
        <v>0</v>
      </c>
      <c r="V288" s="69" t="b">
        <f>IF($U$284=TRUE,IF(F288=$AB$287,1,IF(F288=$AC$287,2,0)))</f>
        <v>0</v>
      </c>
      <c r="W288" s="69" t="b">
        <f>IF($U$284=TRUE,IF(X288=$AF$282,1,IF(X288=$AF$283,2,IF(X288=$AF$284,3,IF(X288=$AF$285,4,IF(X288=$AF$286,5,0))))))</f>
        <v>0</v>
      </c>
      <c r="X288" s="1204" t="str">
        <f>SUBSTITUTE(H288,"""",)</f>
        <v/>
      </c>
      <c r="Y288" s="4" t="s">
        <v>576</v>
      </c>
      <c r="Z288" s="262"/>
      <c r="AB288" s="4" t="s">
        <v>549</v>
      </c>
      <c r="AC288" s="4" t="s">
        <v>1070</v>
      </c>
      <c r="AH288" s="69"/>
      <c r="AK288" s="37"/>
      <c r="AM288" s="262"/>
      <c r="AN288" s="262"/>
      <c r="AS288" s="267"/>
    </row>
    <row r="289" spans="2:45" s="568" customFormat="1" ht="4.3499999999999996" customHeight="1" x14ac:dyDescent="0.25">
      <c r="B289" s="697"/>
      <c r="C289" s="1197"/>
      <c r="D289" s="1198"/>
      <c r="E289" s="1198"/>
      <c r="F289" s="1199"/>
      <c r="G289" s="1199"/>
      <c r="H289" s="1199"/>
      <c r="I289" s="1199"/>
      <c r="J289" s="1199"/>
      <c r="K289" s="1199"/>
      <c r="L289" s="1199"/>
      <c r="M289" s="848"/>
      <c r="N289" s="848"/>
      <c r="O289" s="1322"/>
      <c r="P289" s="852"/>
      <c r="Q289" s="852"/>
      <c r="R289" s="852"/>
      <c r="S289" s="852"/>
      <c r="T289" s="853"/>
      <c r="U289" s="1224"/>
      <c r="V289" s="569"/>
      <c r="W289" s="569"/>
      <c r="X289" s="1205"/>
      <c r="Y289" s="4" t="s">
        <v>576</v>
      </c>
      <c r="Z289" s="570"/>
      <c r="AH289" s="569"/>
      <c r="AK289" s="698"/>
      <c r="AM289" s="570"/>
      <c r="AN289" s="570"/>
      <c r="AS289" s="699"/>
    </row>
    <row r="290" spans="2:45" ht="15" customHeight="1" x14ac:dyDescent="0.25">
      <c r="B290" s="150"/>
      <c r="C290" s="1996" t="s">
        <v>1122</v>
      </c>
      <c r="D290" s="1997"/>
      <c r="E290" s="1997"/>
      <c r="F290" s="1997"/>
      <c r="G290" s="1997"/>
      <c r="H290" s="1997"/>
      <c r="I290" s="1997"/>
      <c r="J290" s="1997"/>
      <c r="K290" s="1997"/>
      <c r="L290" s="1997"/>
      <c r="M290" s="1997"/>
      <c r="N290" s="1997"/>
      <c r="O290" s="1997"/>
      <c r="P290" s="1997"/>
      <c r="Q290" s="1997"/>
      <c r="R290" s="1997"/>
      <c r="S290" s="1997"/>
      <c r="T290" s="1998"/>
      <c r="U290" s="543" t="b">
        <v>0</v>
      </c>
      <c r="V290" s="69"/>
      <c r="W290" s="797"/>
      <c r="X290" s="797"/>
      <c r="Y290" s="4" t="s">
        <v>576</v>
      </c>
      <c r="Z290" s="262"/>
      <c r="AB290" s="4"/>
      <c r="AH290" s="69"/>
      <c r="AM290" s="262"/>
      <c r="AN290" s="262"/>
      <c r="AS290" s="267"/>
    </row>
    <row r="291" spans="2:45" ht="4.3499999999999996" customHeight="1" x14ac:dyDescent="0.25">
      <c r="B291" s="150"/>
      <c r="C291" s="1181"/>
      <c r="D291" s="1180"/>
      <c r="E291" s="1180"/>
      <c r="F291" s="1182"/>
      <c r="G291" s="1180"/>
      <c r="H291" s="1183"/>
      <c r="I291" s="1192"/>
      <c r="J291" s="1192"/>
      <c r="K291" s="1192"/>
      <c r="L291" s="1192"/>
      <c r="M291" s="1320"/>
      <c r="N291" s="1320"/>
      <c r="O291" s="1320"/>
      <c r="P291" s="1320"/>
      <c r="Q291" s="1320"/>
      <c r="R291" s="1320"/>
      <c r="S291" s="1320"/>
      <c r="T291" s="1321"/>
      <c r="U291" s="543"/>
      <c r="V291" s="69"/>
      <c r="W291" s="797"/>
      <c r="X291" s="797"/>
      <c r="Y291" s="4" t="s">
        <v>576</v>
      </c>
      <c r="Z291" s="262"/>
      <c r="AB291" s="4"/>
      <c r="AH291" s="69"/>
      <c r="AM291" s="262"/>
      <c r="AN291" s="262"/>
      <c r="AS291" s="267"/>
    </row>
    <row r="292" spans="2:45" ht="13.9" customHeight="1" x14ac:dyDescent="0.25">
      <c r="B292" s="150"/>
      <c r="C292" s="1582"/>
      <c r="D292" s="1582"/>
      <c r="E292" s="1582"/>
      <c r="F292" s="1582"/>
      <c r="G292" s="1582"/>
      <c r="H292" s="1582"/>
      <c r="I292" s="1582"/>
      <c r="J292" s="1582"/>
      <c r="K292" s="1582"/>
      <c r="L292" s="1582"/>
      <c r="M292" s="1423" t="str">
        <f>IF(
AND(U292=1,V292=1,W292=1),21010270,
IF(AND(U292=1,V292=2,W292=1),21010271,
IF(AND(U292=2,V292=1,W292=1),21010272,
IF(AND(U292=2,V292=2,W292=1),21010273,
IF(AND(U292=1,V292=1,W292=2),21010296,
IF(AND(U292=1,V292=2,W292=2),21010297,
IF(AND(U292=2,V292=1,W292=2),21010298,
IF(AND(U292=2,V292=2,W292=2),21010299,
IF(AND(U292=1,V292=1,W292=3),21010322,
IF(AND(U292=1,V292=2,W292=3),21010323,
IF(AND(U292=2,V292=1,W292=3),21010324,
IF(AND(U292=2,V292=2,W292=3),21010325,
IF(AND(U292=1,V292=1,W292=4),21010348,
IF(AND(U292=1,V292=2,W292=4),21010349,
IF(AND(U292=2,V292=1,W292=4),21010350,
IF(AND(U292=2,V292=2,W292=4),21010351,
IF(AND(U292=1,V292=1,W292=5),21010380,
IF(AND(U292=1,V292=2,W292=5),21010381,
IF(AND(U292=2,V292=1,W292=5),21010382,
IF(AND(U292=2,V292=2,W292=5),21010383,
"")))))))))))))))))))
)</f>
        <v/>
      </c>
      <c r="N292" s="1327"/>
      <c r="O292" s="1667">
        <f>IFERROR(IF(U290,VLOOKUP(M292,Prices!$B$12:$C$73,2,FALSE),),)</f>
        <v>0</v>
      </c>
      <c r="P292" s="1667"/>
      <c r="Q292" s="1667"/>
      <c r="R292" s="1823" t="str">
        <f>IF(U290,O292*N292,"")</f>
        <v/>
      </c>
      <c r="S292" s="1823"/>
      <c r="T292" s="1823"/>
      <c r="U292" s="1" t="b">
        <f>IF($U$290=TRUE,IF(C292=$AB$288,1,IF(C292=$AC$288,2,0)))</f>
        <v>0</v>
      </c>
      <c r="V292" s="69" t="b">
        <f>IF($U$290=TRUE,IF(F292=$AB$287,1,IF(F292=$AC$287,2,0)))</f>
        <v>0</v>
      </c>
      <c r="W292" s="69" t="b">
        <f>IF($U$290=TRUE,IF(X292=$AF$282,1,IF(X292=$AF$283,2,IF(X292=$AF$284,3,IF(X292=$AF$285,4,IF(X292=$AF$286,5,0))))))</f>
        <v>0</v>
      </c>
      <c r="X292" s="1204" t="str">
        <f>SUBSTITUTE(H292,"""",)</f>
        <v/>
      </c>
      <c r="Y292" s="4" t="s">
        <v>576</v>
      </c>
      <c r="Z292" s="262"/>
      <c r="AB292" s="4"/>
      <c r="AM292" s="262"/>
      <c r="AN292" s="262"/>
      <c r="AS292" s="267"/>
    </row>
    <row r="293" spans="2:45" ht="4.3499999999999996" customHeight="1" x14ac:dyDescent="0.25">
      <c r="B293" s="150"/>
      <c r="C293" s="1193"/>
      <c r="D293" s="1194"/>
      <c r="E293" s="1195"/>
      <c r="F293" s="1195"/>
      <c r="G293" s="1195"/>
      <c r="H293" s="1195"/>
      <c r="I293" s="1195"/>
      <c r="J293" s="1195"/>
      <c r="K293" s="1195"/>
      <c r="L293" s="1196"/>
      <c r="M293" s="1044"/>
      <c r="N293" s="748"/>
      <c r="O293" s="1087"/>
      <c r="Q293" s="1087"/>
      <c r="R293" s="1087"/>
      <c r="S293" s="1087"/>
      <c r="T293" s="1244"/>
      <c r="U293" s="1" t="b">
        <f>IF($U$284=TRUE,IF(C293=$AB$288,1,IF(C293=$AC$288,2,0)))</f>
        <v>0</v>
      </c>
      <c r="V293" s="69"/>
      <c r="W293" s="69"/>
      <c r="X293" s="1204"/>
      <c r="Y293" s="4" t="s">
        <v>576</v>
      </c>
      <c r="Z293" s="262"/>
      <c r="AB293" s="4"/>
      <c r="AM293" s="262"/>
      <c r="AN293" s="262"/>
      <c r="AS293" s="267"/>
    </row>
    <row r="294" spans="2:45" s="568" customFormat="1" ht="13.9" customHeight="1" x14ac:dyDescent="0.25">
      <c r="B294" s="697"/>
      <c r="C294" s="1582"/>
      <c r="D294" s="1582"/>
      <c r="E294" s="1582"/>
      <c r="F294" s="1582"/>
      <c r="G294" s="1582"/>
      <c r="H294" s="1582"/>
      <c r="I294" s="1582"/>
      <c r="J294" s="1582"/>
      <c r="K294" s="1582"/>
      <c r="L294" s="1582"/>
      <c r="M294" s="1426" t="str">
        <f>IF(
AND(U294=1,V294=1,W294=1),21010270,
IF(AND(U294=1,V294=2,W294=1),21010271,
IF(AND(U294=2,V294=1,W294=1),21010272,
IF(AND(U294=2,V294=2,W294=1),21010273,
IF(AND(U294=1,V294=1,W294=2),21010296,
IF(AND(U294=1,V294=2,W294=2),21010297,
IF(AND(U294=2,V294=1,W294=2),21010298,
IF(AND(U294=2,V294=2,W294=2),21010299,
IF(AND(U294=1,V294=1,W294=3),21010322,
IF(AND(U294=1,V294=2,W294=3),21010323,
IF(AND(U294=2,V294=1,W294=3),21010324,
IF(AND(U294=2,V294=2,W294=3),21010325,
IF(AND(U294=1,V294=1,W294=4),21010348,
IF(AND(U294=1,V294=2,W294=4),21010349,
IF(AND(U294=2,V294=1,W294=4),21010350,
IF(AND(U294=2,V294=2,W294=4),21010351,
IF(AND(U294=1,V294=1,W294=5),21010380,
IF(AND(U294=1,V294=2,W294=5),21010381,
IF(AND(U294=2,V294=1,W294=5),21010382,
IF(AND(U294=2,V294=2,W294=5),21010383,
"")))))))))))))))))))
)</f>
        <v/>
      </c>
      <c r="N294" s="1327"/>
      <c r="O294" s="1667">
        <f>IFERROR(IF(U290,VLOOKUP(M294,Prices!$B$12:$C$73,2,FALSE),),)</f>
        <v>0</v>
      </c>
      <c r="P294" s="1667"/>
      <c r="Q294" s="1667"/>
      <c r="R294" s="1667" t="str">
        <f>IF(U290,O294*N294,"")</f>
        <v/>
      </c>
      <c r="S294" s="1667"/>
      <c r="T294" s="1667"/>
      <c r="U294" s="1" t="b">
        <f>IF($U$290=TRUE,IF(C294=$AB$288,1,IF(C294=$AC$288,2,0)))</f>
        <v>0</v>
      </c>
      <c r="V294" s="69" t="b">
        <f>IF($U$290=TRUE,IF(F294=$AB$287,1,IF(F294=$AC$287,2,0)))</f>
        <v>0</v>
      </c>
      <c r="W294" s="69" t="b">
        <f>IF($U$290=TRUE,IF(X294=$AF$282,1,IF(X294=$AF$283,2,IF(X294=$AF$284,3,IF(X294=$AF$285,4,IF(X294=$AF$286,5,0))))))</f>
        <v>0</v>
      </c>
      <c r="X294" s="1204" t="str">
        <f>SUBSTITUTE(H294,"""",)</f>
        <v/>
      </c>
      <c r="Y294" s="4" t="s">
        <v>576</v>
      </c>
      <c r="Z294" s="570"/>
      <c r="AB294" s="569"/>
      <c r="AE294" s="698"/>
      <c r="AH294" s="569"/>
      <c r="AK294" s="698"/>
      <c r="AM294" s="570"/>
      <c r="AN294" s="570"/>
      <c r="AS294" s="699"/>
    </row>
    <row r="295" spans="2:45" s="568" customFormat="1" ht="4.3499999999999996" customHeight="1" x14ac:dyDescent="0.25">
      <c r="B295" s="697"/>
      <c r="C295" s="1188"/>
      <c r="D295" s="1189"/>
      <c r="E295" s="1189"/>
      <c r="F295" s="1190"/>
      <c r="G295" s="1190"/>
      <c r="H295" s="1190"/>
      <c r="I295" s="1190"/>
      <c r="J295" s="1190"/>
      <c r="K295" s="1190"/>
      <c r="L295" s="1190"/>
      <c r="M295" s="1018"/>
      <c r="N295" s="1018"/>
      <c r="O295" s="1323"/>
      <c r="P295" s="914"/>
      <c r="Q295" s="914"/>
      <c r="R295" s="914"/>
      <c r="S295" s="914"/>
      <c r="T295" s="1324"/>
      <c r="U295" s="1"/>
      <c r="V295" s="69"/>
      <c r="W295" s="69"/>
      <c r="X295" s="1204"/>
      <c r="Y295" s="4" t="s">
        <v>576</v>
      </c>
      <c r="Z295" s="570"/>
      <c r="AB295" s="569"/>
      <c r="AE295" s="698"/>
      <c r="AH295" s="569"/>
      <c r="AK295" s="698"/>
      <c r="AM295" s="570"/>
      <c r="AN295" s="570"/>
      <c r="AS295" s="699"/>
    </row>
    <row r="296" spans="2:45" ht="15" customHeight="1" x14ac:dyDescent="0.25">
      <c r="B296" s="150"/>
      <c r="C296" s="1904" t="s">
        <v>1126</v>
      </c>
      <c r="D296" s="1905"/>
      <c r="E296" s="1905"/>
      <c r="F296" s="1905"/>
      <c r="G296" s="1905"/>
      <c r="H296" s="1905"/>
      <c r="I296" s="1905"/>
      <c r="J296" s="1905"/>
      <c r="K296" s="1905"/>
      <c r="L296" s="1905"/>
      <c r="M296" s="1905"/>
      <c r="N296" s="1905"/>
      <c r="O296" s="1905"/>
      <c r="P296" s="1905"/>
      <c r="Q296" s="1905"/>
      <c r="R296" s="1905"/>
      <c r="S296" s="1905"/>
      <c r="T296" s="1906"/>
      <c r="U296" s="543" t="b">
        <v>0</v>
      </c>
      <c r="V296" s="69"/>
      <c r="W296" s="797"/>
      <c r="X296" s="797"/>
      <c r="Y296" s="4" t="s">
        <v>576</v>
      </c>
      <c r="Z296" s="262"/>
      <c r="AM296" s="262"/>
      <c r="AN296" s="262"/>
      <c r="AR296" s="4">
        <v>1</v>
      </c>
      <c r="AS296" s="267"/>
    </row>
    <row r="297" spans="2:45" ht="4.3499999999999996" customHeight="1" x14ac:dyDescent="0.25">
      <c r="B297" s="150"/>
      <c r="C297" s="1181"/>
      <c r="D297" s="1180"/>
      <c r="E297" s="1180"/>
      <c r="F297" s="1182"/>
      <c r="G297" s="1180"/>
      <c r="H297" s="1183"/>
      <c r="I297" s="1320"/>
      <c r="J297" s="1320"/>
      <c r="K297" s="1320"/>
      <c r="L297" s="1320"/>
      <c r="M297" s="1320"/>
      <c r="N297" s="1320"/>
      <c r="O297" s="1320"/>
      <c r="P297" s="1320"/>
      <c r="Q297" s="1320"/>
      <c r="R297" s="1320"/>
      <c r="S297" s="1320"/>
      <c r="T297" s="1321"/>
      <c r="U297" s="543"/>
      <c r="V297" s="69"/>
      <c r="W297" s="797"/>
      <c r="X297" s="797"/>
      <c r="Y297" s="4" t="s">
        <v>576</v>
      </c>
      <c r="Z297" s="262"/>
      <c r="AB297" s="4"/>
      <c r="AH297" s="69"/>
      <c r="AM297" s="262"/>
      <c r="AN297" s="262"/>
      <c r="AS297" s="267"/>
    </row>
    <row r="298" spans="2:45" ht="13.9" customHeight="1" x14ac:dyDescent="0.25">
      <c r="B298" s="150"/>
      <c r="C298" s="1582"/>
      <c r="D298" s="1582"/>
      <c r="E298" s="1582"/>
      <c r="F298" s="1582"/>
      <c r="G298" s="1582"/>
      <c r="H298" s="1583" t="s">
        <v>1063</v>
      </c>
      <c r="I298" s="1583"/>
      <c r="J298" s="1583"/>
      <c r="K298" s="1583"/>
      <c r="L298" s="1583"/>
      <c r="M298" s="1423" t="str">
        <f>IF(
AND(U298=1,V298=1),21010376,
IF(AND(U298=1,V298=2),21010377,
IF(AND(U298=2,V298=1),21010378,
IF(AND(U298=2,V298=2),21010379,
"")))
)</f>
        <v/>
      </c>
      <c r="N298" s="1327"/>
      <c r="O298" s="1667">
        <f>IFERROR(IF(U296,VLOOKUP(M298,Prices!$B$12:$C$73,2,FALSE),),)</f>
        <v>0</v>
      </c>
      <c r="P298" s="1667"/>
      <c r="Q298" s="1667"/>
      <c r="R298" s="1823" t="str">
        <f>IF(U296,O298*N298,"")</f>
        <v/>
      </c>
      <c r="S298" s="1823"/>
      <c r="T298" s="1823"/>
      <c r="U298" s="1" t="b">
        <f>IF($U$296=TRUE,IF(C298=$AB$288,1,IF(C298=$AC$288,2,0)))</f>
        <v>0</v>
      </c>
      <c r="V298" s="69" t="b">
        <f>IF($U$296=TRUE,IF(F298=$AB$287,1,IF(F298=$AC$287,2,0)))</f>
        <v>0</v>
      </c>
      <c r="X298" s="1179" t="str">
        <f>SUBSTITUTE(H298,"""",)</f>
        <v>2 Panel - FIRE RATED 36 x 84</v>
      </c>
      <c r="Y298" s="4" t="s">
        <v>576</v>
      </c>
      <c r="Z298" s="262"/>
      <c r="AE298" s="37"/>
      <c r="AH298" s="69"/>
      <c r="AK298" s="37"/>
      <c r="AM298" s="262"/>
      <c r="AN298" s="262"/>
      <c r="AS298" s="267"/>
    </row>
    <row r="299" spans="2:45" ht="4.3499999999999996" customHeight="1" x14ac:dyDescent="0.25">
      <c r="B299" s="150"/>
      <c r="C299" s="1201"/>
      <c r="D299" s="1202"/>
      <c r="E299" s="1203"/>
      <c r="F299" s="1203"/>
      <c r="G299" s="1203"/>
      <c r="H299" s="567"/>
      <c r="I299" s="567"/>
      <c r="J299" s="567"/>
      <c r="K299" s="567"/>
      <c r="L299" s="1245"/>
      <c r="M299" s="13"/>
      <c r="N299" s="748"/>
      <c r="O299" s="1087"/>
      <c r="Q299" s="1087"/>
      <c r="R299" s="224"/>
      <c r="S299" s="224"/>
      <c r="T299" s="1241"/>
      <c r="U299" s="1" t="b">
        <f>IF($U$284=TRUE,IF(C299=$AB$288,1,IF(C299=$AC$288,2,0)))</f>
        <v>0</v>
      </c>
      <c r="V299" s="69"/>
      <c r="X299" s="1179"/>
      <c r="Y299" s="4" t="s">
        <v>576</v>
      </c>
      <c r="Z299" s="262"/>
      <c r="AE299" s="37"/>
      <c r="AH299" s="69"/>
      <c r="AK299" s="37"/>
      <c r="AM299" s="262"/>
      <c r="AN299" s="262"/>
      <c r="AS299" s="267"/>
    </row>
    <row r="300" spans="2:45" ht="13.9" customHeight="1" x14ac:dyDescent="0.25">
      <c r="B300" s="150"/>
      <c r="C300" s="1582"/>
      <c r="D300" s="1582"/>
      <c r="E300" s="1582"/>
      <c r="F300" s="1582"/>
      <c r="G300" s="1582"/>
      <c r="H300" s="1583" t="s">
        <v>1063</v>
      </c>
      <c r="I300" s="1583"/>
      <c r="J300" s="1583"/>
      <c r="K300" s="1583"/>
      <c r="L300" s="1583"/>
      <c r="M300" s="1423" t="str">
        <f>IF(
AND(U300=1,V300=1),21010376,
IF(AND(U300=1,V300=2),21010377,
IF(AND(U300=2,V300=1),21010378,
IF(AND(U300=2,V300=2),21010379,
"")))
)</f>
        <v/>
      </c>
      <c r="N300" s="1327"/>
      <c r="O300" s="1667">
        <f>IFERROR(IF(U296,VLOOKUP(M300,Prices!$B$12:$C$73,2,FALSE),),)</f>
        <v>0</v>
      </c>
      <c r="P300" s="1667"/>
      <c r="Q300" s="1667"/>
      <c r="R300" s="1823" t="str">
        <f>IF(U296,O300*N300,"")</f>
        <v/>
      </c>
      <c r="S300" s="1823"/>
      <c r="T300" s="1823"/>
      <c r="U300" s="1" t="b">
        <f>IF($U$296=TRUE,IF(C300=$AB$288,1,IF(C300=$AC$288,2,0)))</f>
        <v>0</v>
      </c>
      <c r="V300" s="69" t="b">
        <f>IF($U$296=TRUE,IF(F300=$AB$287,1,IF(F300=$AC$287,2,0)))</f>
        <v>0</v>
      </c>
      <c r="X300" s="1179" t="str">
        <f>SUBSTITUTE(H300,"""",)</f>
        <v>2 Panel - FIRE RATED 36 x 84</v>
      </c>
      <c r="Y300" s="4" t="s">
        <v>576</v>
      </c>
      <c r="Z300" s="262"/>
      <c r="AE300" s="37"/>
      <c r="AH300" s="69"/>
      <c r="AK300" s="37"/>
      <c r="AM300" s="262"/>
      <c r="AN300" s="262"/>
      <c r="AS300" s="267"/>
    </row>
    <row r="301" spans="2:45" ht="4.3499999999999996" customHeight="1" x14ac:dyDescent="0.25">
      <c r="B301" s="150"/>
      <c r="C301" s="1042"/>
      <c r="D301" s="1043"/>
      <c r="E301" s="701"/>
      <c r="F301" s="701"/>
      <c r="G301" s="701"/>
      <c r="H301" s="1019"/>
      <c r="I301" s="1019"/>
      <c r="J301" s="1019"/>
      <c r="K301" s="1019"/>
      <c r="L301" s="1019"/>
      <c r="M301" s="205"/>
      <c r="N301" s="205"/>
      <c r="O301" s="1323"/>
      <c r="P301" s="914"/>
      <c r="Q301" s="914"/>
      <c r="R301" s="102"/>
      <c r="S301" s="102"/>
      <c r="T301" s="1243"/>
      <c r="U301" s="1"/>
      <c r="V301" s="69"/>
      <c r="W301" s="69"/>
      <c r="X301" s="1204"/>
      <c r="Y301" s="4" t="s">
        <v>576</v>
      </c>
      <c r="Z301" s="262"/>
      <c r="AE301" s="37"/>
      <c r="AH301" s="69"/>
      <c r="AK301" s="37"/>
      <c r="AM301" s="262"/>
      <c r="AN301" s="262"/>
      <c r="AS301" s="267"/>
    </row>
    <row r="302" spans="2:45" ht="15" customHeight="1" x14ac:dyDescent="0.25">
      <c r="B302" s="150"/>
      <c r="C302" s="1907" t="s">
        <v>1125</v>
      </c>
      <c r="D302" s="1908"/>
      <c r="E302" s="1908"/>
      <c r="F302" s="1908"/>
      <c r="G302" s="1908"/>
      <c r="H302" s="1908"/>
      <c r="I302" s="1908"/>
      <c r="J302" s="1908"/>
      <c r="K302" s="1908"/>
      <c r="L302" s="1908"/>
      <c r="M302" s="1908"/>
      <c r="N302" s="1908"/>
      <c r="O302" s="1908"/>
      <c r="P302" s="1908"/>
      <c r="Q302" s="1908"/>
      <c r="R302" s="1908"/>
      <c r="S302" s="1908"/>
      <c r="T302" s="1909"/>
      <c r="U302" s="543" t="b">
        <v>0</v>
      </c>
      <c r="V302" s="69"/>
      <c r="W302" s="165"/>
      <c r="X302" s="797"/>
      <c r="Y302" s="4" t="s">
        <v>576</v>
      </c>
      <c r="Z302" s="262"/>
      <c r="AM302" s="262"/>
      <c r="AN302" s="262"/>
      <c r="AR302" s="4">
        <v>1</v>
      </c>
      <c r="AS302" s="267"/>
    </row>
    <row r="303" spans="2:45" ht="4.3499999999999996" customHeight="1" x14ac:dyDescent="0.25">
      <c r="B303" s="150"/>
      <c r="C303" s="1181"/>
      <c r="D303" s="1180"/>
      <c r="E303" s="1180"/>
      <c r="F303" s="1182"/>
      <c r="G303" s="1180"/>
      <c r="H303" s="1183"/>
      <c r="I303" s="1320"/>
      <c r="J303" s="1320"/>
      <c r="K303" s="1320"/>
      <c r="L303" s="1320"/>
      <c r="M303" s="1320"/>
      <c r="N303" s="1320"/>
      <c r="O303" s="1320"/>
      <c r="P303" s="1320"/>
      <c r="Q303" s="1320"/>
      <c r="R303" s="1320"/>
      <c r="S303" s="1320"/>
      <c r="T303" s="1321"/>
      <c r="U303" s="543"/>
      <c r="V303" s="69"/>
      <c r="W303" s="797"/>
      <c r="X303" s="797"/>
      <c r="Y303" s="4" t="s">
        <v>576</v>
      </c>
      <c r="Z303" s="262"/>
      <c r="AB303" s="4"/>
      <c r="AH303" s="69"/>
      <c r="AM303" s="262"/>
      <c r="AN303" s="262"/>
      <c r="AS303" s="267"/>
    </row>
    <row r="304" spans="2:45" ht="13.9" customHeight="1" x14ac:dyDescent="0.25">
      <c r="B304" s="150"/>
      <c r="C304" s="1582"/>
      <c r="D304" s="1582"/>
      <c r="E304" s="1582"/>
      <c r="F304" s="1582"/>
      <c r="G304" s="1582"/>
      <c r="H304" s="1583" t="s">
        <v>1063</v>
      </c>
      <c r="I304" s="1583"/>
      <c r="J304" s="1583"/>
      <c r="K304" s="1583"/>
      <c r="L304" s="1583"/>
      <c r="M304" s="1423" t="str">
        <f>IF(
AND(U304=1,V304=1),21010380,
IF(AND(U304=1,V304=2),21010381,
IF(AND(U304=2,V304=1),21010382,
IF(AND(U304=2,V304=2),21010383,
"")))
)</f>
        <v/>
      </c>
      <c r="N304" s="1327"/>
      <c r="O304" s="1667">
        <f>IFERROR(IF(U302,VLOOKUP(M304,Prices!$B$12:$C$73,2,FALSE),),)</f>
        <v>0</v>
      </c>
      <c r="P304" s="1667"/>
      <c r="Q304" s="1667"/>
      <c r="R304" s="1823" t="str">
        <f>IF(U302,O304*N304,"")</f>
        <v/>
      </c>
      <c r="S304" s="1823"/>
      <c r="T304" s="1823"/>
      <c r="U304" s="1" t="b">
        <f>IF($U$302=TRUE,IF(C304=$AB$288,1,IF(C304=$AC$288,2,0)))</f>
        <v>0</v>
      </c>
      <c r="V304" s="69" t="b">
        <f>IF($U$302=TRUE,IF(F304=$AB$287,1,IF(F304=$AC$287,2,0)))</f>
        <v>0</v>
      </c>
      <c r="X304" s="1179" t="str">
        <f>SUBSTITUTE(H304,"""",)</f>
        <v>2 Panel - FIRE RATED 36 x 84</v>
      </c>
      <c r="Y304" s="4" t="s">
        <v>576</v>
      </c>
      <c r="Z304" s="262"/>
      <c r="AE304" s="37"/>
      <c r="AH304" s="69"/>
      <c r="AK304" s="37"/>
      <c r="AM304" s="262"/>
      <c r="AN304" s="262"/>
      <c r="AS304" s="267"/>
    </row>
    <row r="305" spans="2:45" ht="4.3499999999999996" customHeight="1" x14ac:dyDescent="0.25">
      <c r="B305" s="150"/>
      <c r="C305" s="1201"/>
      <c r="D305" s="1202"/>
      <c r="E305" s="1203"/>
      <c r="F305" s="1203"/>
      <c r="G305" s="1203"/>
      <c r="H305" s="567"/>
      <c r="I305" s="567"/>
      <c r="J305" s="567"/>
      <c r="K305" s="567"/>
      <c r="L305" s="1245"/>
      <c r="M305" s="13"/>
      <c r="N305" s="748"/>
      <c r="O305" s="1087"/>
      <c r="Q305" s="1087"/>
      <c r="R305" s="224"/>
      <c r="S305" s="224"/>
      <c r="T305" s="1241"/>
      <c r="U305" s="1" t="b">
        <f>IF($U$284=TRUE,IF(C305=$AB$288,1,IF(C305=$AC$288,2,0)))</f>
        <v>0</v>
      </c>
      <c r="V305" s="69"/>
      <c r="X305" s="1179"/>
      <c r="Y305" s="4" t="s">
        <v>576</v>
      </c>
      <c r="Z305" s="262"/>
      <c r="AE305" s="37"/>
      <c r="AH305" s="69"/>
      <c r="AK305" s="37"/>
      <c r="AM305" s="262"/>
      <c r="AN305" s="262"/>
      <c r="AS305" s="267"/>
    </row>
    <row r="306" spans="2:45" ht="13.9" customHeight="1" x14ac:dyDescent="0.25">
      <c r="B306" s="150"/>
      <c r="C306" s="1582"/>
      <c r="D306" s="1582"/>
      <c r="E306" s="1582"/>
      <c r="F306" s="1582"/>
      <c r="G306" s="1582"/>
      <c r="H306" s="1583" t="s">
        <v>1063</v>
      </c>
      <c r="I306" s="1583"/>
      <c r="J306" s="1583"/>
      <c r="K306" s="1583"/>
      <c r="L306" s="1583"/>
      <c r="M306" s="1423" t="str">
        <f>IF(
AND(U306=1,V306=1),21010380,
IF(AND(U306=1,V306=2),21010381,
IF(AND(U306=2,V306=1),21010382,
IF(AND(U306=2,V306=2),21010383,
"")))
)</f>
        <v/>
      </c>
      <c r="N306" s="1327"/>
      <c r="O306" s="1667">
        <f>IFERROR(IF(U302,VLOOKUP(M306,Prices!$B$12:$C$73,2,FALSE),),)</f>
        <v>0</v>
      </c>
      <c r="P306" s="1667"/>
      <c r="Q306" s="1667"/>
      <c r="R306" s="1823" t="str">
        <f>IF(U302,O306*N306,"")</f>
        <v/>
      </c>
      <c r="S306" s="1823"/>
      <c r="T306" s="1823"/>
      <c r="U306" s="1" t="b">
        <f>IF($U$302=TRUE,IF(C306=$AB$288,1,IF(C306=$AC$288,2,0)))</f>
        <v>0</v>
      </c>
      <c r="V306" s="69" t="b">
        <f>IF($U$302=TRUE,IF(F306=$AB$287,1,IF(F306=$AC$287,2,0)))</f>
        <v>0</v>
      </c>
      <c r="X306" s="1179" t="str">
        <f>SUBSTITUTE(H306,"""",)</f>
        <v>2 Panel - FIRE RATED 36 x 84</v>
      </c>
      <c r="Y306" s="4" t="s">
        <v>576</v>
      </c>
      <c r="Z306" s="262"/>
      <c r="AE306" s="37"/>
      <c r="AH306" s="69"/>
      <c r="AK306" s="37"/>
      <c r="AM306" s="262"/>
      <c r="AN306" s="262"/>
      <c r="AS306" s="267"/>
    </row>
    <row r="307" spans="2:45" ht="4.3499999999999996" customHeight="1" x14ac:dyDescent="0.25">
      <c r="B307" s="150"/>
      <c r="C307" s="1042">
        <v>0</v>
      </c>
      <c r="D307" s="1043"/>
      <c r="E307" s="701"/>
      <c r="F307" s="701"/>
      <c r="G307" s="701"/>
      <c r="H307" s="1019"/>
      <c r="I307" s="64"/>
      <c r="J307" s="64"/>
      <c r="K307" s="64"/>
      <c r="L307" s="64"/>
      <c r="U307" s="143"/>
      <c r="X307" s="1179" t="str">
        <f>SUBSTITUTE(H307,"""",)</f>
        <v/>
      </c>
      <c r="Z307" s="262"/>
      <c r="AE307" s="37"/>
      <c r="AH307" s="69"/>
      <c r="AK307" s="37"/>
      <c r="AM307" s="262"/>
      <c r="AN307" s="262"/>
      <c r="AS307" s="267"/>
    </row>
    <row r="308" spans="2:45" ht="6.6" customHeight="1" x14ac:dyDescent="0.25">
      <c r="B308" s="19"/>
      <c r="C308" s="179"/>
      <c r="D308" s="179"/>
      <c r="E308" s="15"/>
      <c r="F308" s="15"/>
      <c r="G308" s="15"/>
      <c r="H308" s="15"/>
      <c r="I308" s="15"/>
      <c r="J308" s="15"/>
      <c r="K308" s="706"/>
      <c r="L308" s="607"/>
      <c r="M308" s="20"/>
      <c r="N308" s="20"/>
      <c r="O308" s="184"/>
      <c r="P308" s="184"/>
      <c r="Q308" s="184"/>
      <c r="R308" s="193"/>
      <c r="S308" s="193"/>
      <c r="T308" s="193"/>
      <c r="U308" s="548"/>
      <c r="W308" s="69"/>
      <c r="X308" s="69"/>
      <c r="Y308" s="262"/>
      <c r="AM308" s="262"/>
      <c r="AN308" s="262"/>
      <c r="AO308" s="262"/>
      <c r="AP308" s="262"/>
      <c r="AQ308" s="262"/>
      <c r="AS308" s="267"/>
    </row>
    <row r="309" spans="2:45" ht="6.6" customHeight="1" x14ac:dyDescent="0.25">
      <c r="E309" s="40"/>
      <c r="O309" s="37"/>
      <c r="P309" s="37"/>
      <c r="Q309" s="37"/>
      <c r="U309" s="549"/>
      <c r="W309" s="69"/>
      <c r="X309" s="69"/>
      <c r="Y309" s="37"/>
      <c r="Z309" s="262"/>
      <c r="AJ309" s="400"/>
      <c r="AM309" s="262"/>
      <c r="AN309" s="262"/>
      <c r="AS309" s="262"/>
    </row>
    <row r="310" spans="2:45" ht="6.6" customHeight="1" x14ac:dyDescent="0.25">
      <c r="B310" s="9"/>
      <c r="C310" s="10"/>
      <c r="D310" s="10"/>
      <c r="E310" s="434"/>
      <c r="F310" s="10"/>
      <c r="G310" s="10"/>
      <c r="H310" s="10"/>
      <c r="I310" s="10"/>
      <c r="J310" s="10"/>
      <c r="K310" s="10"/>
      <c r="L310" s="10"/>
      <c r="M310" s="10"/>
      <c r="N310" s="10"/>
      <c r="O310" s="38"/>
      <c r="P310" s="38"/>
      <c r="Q310" s="38"/>
      <c r="R310" s="10"/>
      <c r="S310" s="10"/>
      <c r="T310" s="10"/>
      <c r="U310" s="551"/>
      <c r="W310" s="69"/>
      <c r="X310" s="69"/>
      <c r="Y310" s="37"/>
      <c r="Z310" s="262"/>
      <c r="AJ310" s="400"/>
      <c r="AM310" s="262"/>
      <c r="AN310" s="262"/>
      <c r="AS310" s="262"/>
    </row>
    <row r="311" spans="2:45" ht="18" customHeight="1" x14ac:dyDescent="0.25">
      <c r="B311" s="150"/>
      <c r="C311" s="26" t="s">
        <v>765</v>
      </c>
      <c r="D311" s="180"/>
      <c r="E311" s="248"/>
      <c r="F311" s="248"/>
      <c r="G311" s="248"/>
      <c r="H311" s="248"/>
      <c r="I311" s="248"/>
      <c r="J311" s="248"/>
      <c r="K311" s="27"/>
      <c r="L311" s="27"/>
      <c r="M311" s="714"/>
      <c r="N311" s="27"/>
      <c r="O311" s="715"/>
      <c r="P311" s="716"/>
      <c r="Q311" s="716"/>
      <c r="R311" s="715"/>
      <c r="S311" s="717"/>
      <c r="T311" s="717"/>
      <c r="U311" s="543">
        <v>1</v>
      </c>
      <c r="W311" s="69"/>
      <c r="X311" s="69"/>
      <c r="Y311" s="37"/>
      <c r="Z311" s="262"/>
      <c r="AM311" s="262"/>
      <c r="AN311" s="262"/>
      <c r="AO311" s="262"/>
      <c r="AP311" s="262"/>
      <c r="AQ311" s="262"/>
      <c r="AS311" s="262"/>
    </row>
    <row r="312" spans="2:45" ht="6.6" customHeight="1" x14ac:dyDescent="0.25">
      <c r="B312" s="150"/>
      <c r="E312" s="40"/>
      <c r="O312" s="58"/>
      <c r="P312" s="58"/>
      <c r="Q312" s="58"/>
      <c r="R312" s="37"/>
      <c r="S312" s="37"/>
      <c r="T312" s="37"/>
      <c r="U312" s="543"/>
      <c r="W312" s="69"/>
      <c r="X312" s="69"/>
      <c r="Y312" s="37"/>
      <c r="Z312" s="262"/>
      <c r="AM312" s="262"/>
      <c r="AN312" s="262"/>
      <c r="AO312" s="262"/>
      <c r="AP312" s="262"/>
      <c r="AQ312" s="262"/>
      <c r="AS312" s="262"/>
    </row>
    <row r="313" spans="2:45" ht="16.5" customHeight="1" x14ac:dyDescent="0.25">
      <c r="B313" s="150"/>
      <c r="C313" s="9"/>
      <c r="D313" s="433"/>
      <c r="E313" s="2357" t="s">
        <v>616</v>
      </c>
      <c r="F313" s="2357"/>
      <c r="G313" s="2357"/>
      <c r="H313" s="2357"/>
      <c r="I313" s="2357"/>
      <c r="J313" s="2357"/>
      <c r="K313" s="2357"/>
      <c r="L313" s="2357"/>
      <c r="M313" s="2357"/>
      <c r="N313" s="433"/>
      <c r="O313" s="433"/>
      <c r="P313" s="433"/>
      <c r="Q313" s="433"/>
      <c r="R313" s="433"/>
      <c r="S313" s="433"/>
      <c r="T313" s="1047"/>
      <c r="U313" s="543"/>
      <c r="W313" s="69"/>
      <c r="X313" s="69"/>
      <c r="AJ313" s="399"/>
      <c r="AM313" s="262"/>
      <c r="AN313" s="262"/>
    </row>
    <row r="314" spans="2:45" ht="16.5" customHeight="1" x14ac:dyDescent="0.25">
      <c r="B314" s="150"/>
      <c r="C314" s="467"/>
      <c r="D314" s="439"/>
      <c r="E314" s="2249" t="s">
        <v>617</v>
      </c>
      <c r="F314" s="2250"/>
      <c r="G314" s="2251" t="s">
        <v>1097</v>
      </c>
      <c r="H314" s="2251"/>
      <c r="I314" s="2251"/>
      <c r="J314" s="2251"/>
      <c r="K314" s="566" t="s">
        <v>618</v>
      </c>
      <c r="L314" s="2251" t="s">
        <v>619</v>
      </c>
      <c r="M314" s="2252"/>
      <c r="O314" s="32"/>
      <c r="P314" s="32"/>
      <c r="Q314" s="32"/>
      <c r="R314" s="32"/>
      <c r="S314" s="32"/>
      <c r="T314" s="468"/>
      <c r="U314" s="543"/>
      <c r="W314" s="69"/>
      <c r="X314" s="69" t="b">
        <v>0</v>
      </c>
      <c r="AJ314" s="399"/>
      <c r="AM314" s="262"/>
      <c r="AN314" s="262"/>
    </row>
    <row r="315" spans="2:45" ht="16.5" customHeight="1" x14ac:dyDescent="0.25">
      <c r="B315" s="150"/>
      <c r="C315" s="469"/>
      <c r="D315" s="439"/>
      <c r="E315" s="470"/>
      <c r="F315" s="439">
        <v>7</v>
      </c>
      <c r="G315" s="2240">
        <v>23.25</v>
      </c>
      <c r="H315" s="2240"/>
      <c r="I315" s="2240"/>
      <c r="J315" s="2240"/>
      <c r="K315" s="471">
        <v>5.44</v>
      </c>
      <c r="L315" s="2240">
        <v>17.75</v>
      </c>
      <c r="M315" s="2241"/>
      <c r="O315" s="32"/>
      <c r="P315" s="32"/>
      <c r="Q315" s="32"/>
      <c r="R315" s="32"/>
      <c r="S315" s="32"/>
      <c r="T315" s="468"/>
      <c r="U315" s="543"/>
      <c r="W315" s="69"/>
      <c r="X315" s="69"/>
      <c r="AJ315" s="400"/>
      <c r="AK315" s="400"/>
      <c r="AL315" s="400"/>
      <c r="AM315" s="400"/>
      <c r="AN315" s="262"/>
    </row>
    <row r="316" spans="2:45" ht="16.5" customHeight="1" x14ac:dyDescent="0.25">
      <c r="B316" s="150"/>
      <c r="C316" s="469"/>
      <c r="D316" s="439"/>
      <c r="E316" s="470"/>
      <c r="F316" s="439">
        <v>9</v>
      </c>
      <c r="G316" s="2240">
        <v>30.75</v>
      </c>
      <c r="H316" s="2240"/>
      <c r="I316" s="2240"/>
      <c r="J316" s="2240"/>
      <c r="K316" s="471">
        <v>7</v>
      </c>
      <c r="L316" s="2240">
        <v>23.75</v>
      </c>
      <c r="M316" s="2241"/>
      <c r="O316" s="32"/>
      <c r="P316" s="32"/>
      <c r="Q316" s="32"/>
      <c r="R316" s="32"/>
      <c r="S316" s="32"/>
      <c r="T316" s="468"/>
      <c r="U316" s="543"/>
      <c r="W316" s="69"/>
      <c r="X316" s="69" t="b">
        <v>0</v>
      </c>
      <c r="AJ316" s="400"/>
      <c r="AK316" s="400"/>
      <c r="AL316" s="400"/>
      <c r="AM316" s="400"/>
      <c r="AN316" s="262"/>
    </row>
    <row r="317" spans="2:45" ht="16.5" customHeight="1" x14ac:dyDescent="0.25">
      <c r="B317" s="150"/>
      <c r="C317" s="469"/>
      <c r="D317" s="439"/>
      <c r="E317" s="470"/>
      <c r="F317" s="439">
        <v>10</v>
      </c>
      <c r="G317" s="2240">
        <v>34.5</v>
      </c>
      <c r="H317" s="2240"/>
      <c r="I317" s="2240"/>
      <c r="J317" s="2240"/>
      <c r="K317" s="471">
        <v>7.78</v>
      </c>
      <c r="L317" s="2240">
        <v>26.75</v>
      </c>
      <c r="M317" s="2241"/>
      <c r="O317" s="32"/>
      <c r="P317" s="32"/>
      <c r="Q317" s="32"/>
      <c r="R317" s="32"/>
      <c r="S317" s="32"/>
      <c r="T317" s="468"/>
      <c r="U317" s="543"/>
      <c r="W317" s="69"/>
      <c r="X317" s="69"/>
      <c r="AJ317" s="400"/>
      <c r="AK317" s="400"/>
      <c r="AL317" s="400"/>
      <c r="AM317" s="400"/>
      <c r="AN317" s="262"/>
    </row>
    <row r="318" spans="2:45" ht="16.5" customHeight="1" x14ac:dyDescent="0.25">
      <c r="B318" s="150"/>
      <c r="C318" s="469"/>
      <c r="D318" s="439"/>
      <c r="E318" s="472"/>
      <c r="F318" s="473">
        <v>12</v>
      </c>
      <c r="G318" s="2253">
        <v>42</v>
      </c>
      <c r="H318" s="2253"/>
      <c r="I318" s="2253"/>
      <c r="J318" s="2253"/>
      <c r="K318" s="474">
        <v>9.34</v>
      </c>
      <c r="L318" s="2253">
        <v>32.5</v>
      </c>
      <c r="M318" s="2262"/>
      <c r="O318" s="32"/>
      <c r="P318" s="32"/>
      <c r="Q318" s="32"/>
      <c r="R318" s="32"/>
      <c r="S318" s="32"/>
      <c r="T318" s="468"/>
      <c r="U318" s="543"/>
      <c r="W318" s="69"/>
      <c r="X318" s="69"/>
      <c r="AJ318" s="400"/>
      <c r="AK318" s="400"/>
      <c r="AL318" s="400"/>
      <c r="AM318" s="400"/>
      <c r="AN318" s="262"/>
    </row>
    <row r="319" spans="2:45" ht="16.5" customHeight="1" x14ac:dyDescent="0.25">
      <c r="B319" s="150"/>
      <c r="C319" s="469"/>
      <c r="D319" s="439"/>
      <c r="E319" s="470"/>
      <c r="F319" s="439">
        <v>13</v>
      </c>
      <c r="G319" s="2240">
        <v>45.75</v>
      </c>
      <c r="H319" s="2240"/>
      <c r="I319" s="2240"/>
      <c r="J319" s="2240"/>
      <c r="K319" s="471">
        <v>10.130000000000001</v>
      </c>
      <c r="L319" s="2240">
        <v>35.75</v>
      </c>
      <c r="M319" s="2241"/>
      <c r="O319" s="32"/>
      <c r="P319" s="32"/>
      <c r="Q319" s="32"/>
      <c r="R319" s="32"/>
      <c r="S319" s="32"/>
      <c r="T319" s="468"/>
      <c r="U319" s="543"/>
      <c r="W319" s="69"/>
      <c r="X319" s="69" t="b">
        <v>0</v>
      </c>
      <c r="AJ319" s="400"/>
      <c r="AK319" s="400"/>
      <c r="AL319" s="400"/>
      <c r="AM319" s="400"/>
      <c r="AN319" s="262"/>
    </row>
    <row r="320" spans="2:45" ht="16.5" customHeight="1" x14ac:dyDescent="0.25">
      <c r="B320" s="150"/>
      <c r="C320" s="469"/>
      <c r="D320" s="439"/>
      <c r="E320" s="470"/>
      <c r="F320" s="439">
        <v>15</v>
      </c>
      <c r="G320" s="2240">
        <v>53.25</v>
      </c>
      <c r="H320" s="2240"/>
      <c r="I320" s="2240"/>
      <c r="J320" s="2240"/>
      <c r="K320" s="471">
        <v>11.69</v>
      </c>
      <c r="L320" s="2240">
        <v>41.5</v>
      </c>
      <c r="M320" s="2241"/>
      <c r="O320" s="32"/>
      <c r="P320" s="32"/>
      <c r="Q320" s="32"/>
      <c r="R320" s="32"/>
      <c r="S320" s="32"/>
      <c r="T320" s="468"/>
      <c r="U320" s="543"/>
      <c r="W320" s="69"/>
      <c r="X320" s="69" t="b">
        <v>0</v>
      </c>
      <c r="AJ320" s="400"/>
      <c r="AK320" s="400"/>
      <c r="AL320" s="400"/>
      <c r="AM320" s="400"/>
      <c r="AN320" s="262"/>
    </row>
    <row r="321" spans="2:40" ht="16.5" customHeight="1" x14ac:dyDescent="0.25">
      <c r="B321" s="150"/>
      <c r="C321" s="469"/>
      <c r="D321" s="439"/>
      <c r="E321" s="475"/>
      <c r="F321" s="476">
        <v>16</v>
      </c>
      <c r="G321" s="2275">
        <v>57</v>
      </c>
      <c r="H321" s="2275"/>
      <c r="I321" s="2275"/>
      <c r="J321" s="2275"/>
      <c r="K321" s="477">
        <v>12.47</v>
      </c>
      <c r="L321" s="2275">
        <v>44.5</v>
      </c>
      <c r="M321" s="2276"/>
      <c r="O321" s="32"/>
      <c r="P321" s="32"/>
      <c r="Q321" s="32"/>
      <c r="R321" s="32"/>
      <c r="S321" s="32"/>
      <c r="T321" s="468"/>
      <c r="U321" s="543"/>
      <c r="W321" s="69"/>
      <c r="X321" s="69"/>
      <c r="AJ321" s="401"/>
      <c r="AM321" s="262"/>
      <c r="AN321" s="262"/>
    </row>
    <row r="322" spans="2:40" ht="16.5" customHeight="1" x14ac:dyDescent="0.25">
      <c r="B322" s="150"/>
      <c r="C322" s="467"/>
      <c r="D322" s="45"/>
      <c r="O322" s="32"/>
      <c r="P322" s="32"/>
      <c r="Q322" s="32"/>
      <c r="R322" s="32"/>
      <c r="S322" s="32"/>
      <c r="T322" s="468"/>
      <c r="U322" s="543"/>
      <c r="W322" s="69"/>
      <c r="X322" s="69" t="b">
        <v>0</v>
      </c>
      <c r="AJ322" s="400"/>
      <c r="AM322" s="262"/>
      <c r="AN322" s="262"/>
    </row>
    <row r="323" spans="2:40" ht="16.5" customHeight="1" x14ac:dyDescent="0.25">
      <c r="B323" s="150"/>
      <c r="C323" s="467"/>
      <c r="D323" s="45"/>
      <c r="O323" s="32"/>
      <c r="P323" s="32"/>
      <c r="Q323" s="32"/>
      <c r="R323" s="32"/>
      <c r="S323" s="32"/>
      <c r="T323" s="468"/>
      <c r="U323" s="543"/>
      <c r="W323" s="69"/>
      <c r="X323" s="69"/>
      <c r="AJ323" s="400"/>
      <c r="AM323" s="262"/>
      <c r="AN323" s="262"/>
    </row>
    <row r="324" spans="2:40" ht="16.5" customHeight="1" x14ac:dyDescent="0.25">
      <c r="B324" s="150"/>
      <c r="C324" s="467"/>
      <c r="D324" s="45"/>
      <c r="O324" s="32"/>
      <c r="P324" s="32"/>
      <c r="Q324" s="32"/>
      <c r="R324" s="32"/>
      <c r="S324" s="32"/>
      <c r="T324" s="468"/>
      <c r="U324" s="543"/>
      <c r="W324" s="69"/>
      <c r="X324" s="69"/>
      <c r="AJ324" s="400"/>
      <c r="AM324" s="262"/>
      <c r="AN324" s="262"/>
    </row>
    <row r="325" spans="2:40" ht="16.5" customHeight="1" x14ac:dyDescent="0.25">
      <c r="B325" s="150"/>
      <c r="C325" s="467"/>
      <c r="D325" s="45"/>
      <c r="O325" s="32"/>
      <c r="P325" s="32"/>
      <c r="Q325" s="32"/>
      <c r="R325" s="32"/>
      <c r="S325" s="32"/>
      <c r="T325" s="468"/>
      <c r="U325" s="543"/>
      <c r="W325" s="69"/>
      <c r="X325" s="69"/>
      <c r="AJ325" s="400"/>
      <c r="AM325" s="262"/>
      <c r="AN325" s="262"/>
    </row>
    <row r="326" spans="2:40" ht="16.5" customHeight="1" x14ac:dyDescent="0.25">
      <c r="B326" s="150"/>
      <c r="C326" s="467"/>
      <c r="D326" s="45"/>
      <c r="O326" s="32"/>
      <c r="P326" s="32"/>
      <c r="Q326" s="32"/>
      <c r="R326" s="32"/>
      <c r="S326" s="32"/>
      <c r="T326" s="468"/>
      <c r="U326" s="543"/>
      <c r="W326" s="69"/>
      <c r="X326" s="69"/>
      <c r="AJ326" s="400"/>
      <c r="AM326" s="262"/>
      <c r="AN326" s="262"/>
    </row>
    <row r="327" spans="2:40" ht="16.5" customHeight="1" x14ac:dyDescent="0.25">
      <c r="B327" s="150"/>
      <c r="C327" s="467"/>
      <c r="D327" s="45"/>
      <c r="O327" s="32"/>
      <c r="P327" s="32"/>
      <c r="Q327" s="32"/>
      <c r="R327" s="32"/>
      <c r="S327" s="32"/>
      <c r="T327" s="468"/>
      <c r="U327" s="543"/>
      <c r="W327" s="69"/>
      <c r="X327" s="69"/>
      <c r="AJ327" s="400"/>
      <c r="AM327" s="262"/>
      <c r="AN327" s="262"/>
    </row>
    <row r="328" spans="2:40" ht="16.5" customHeight="1" x14ac:dyDescent="0.25">
      <c r="B328" s="150"/>
      <c r="C328" s="467"/>
      <c r="D328" s="45"/>
      <c r="M328" s="4">
        <v>2030</v>
      </c>
      <c r="O328" s="32"/>
      <c r="P328" s="32"/>
      <c r="Q328" s="32"/>
      <c r="R328" s="32"/>
      <c r="S328" s="32"/>
      <c r="T328" s="468"/>
      <c r="U328" s="543"/>
      <c r="W328" s="69"/>
      <c r="X328" s="69"/>
      <c r="AJ328" s="400"/>
      <c r="AM328" s="262"/>
      <c r="AN328" s="262"/>
    </row>
    <row r="329" spans="2:40" ht="16.5" customHeight="1" x14ac:dyDescent="0.25">
      <c r="B329" s="150"/>
      <c r="C329" s="467"/>
      <c r="D329" s="45"/>
      <c r="O329" s="32"/>
      <c r="P329" s="32"/>
      <c r="Q329" s="32"/>
      <c r="R329" s="32"/>
      <c r="S329" s="32"/>
      <c r="T329" s="468"/>
      <c r="U329" s="543"/>
      <c r="W329" s="69"/>
      <c r="X329" s="69"/>
      <c r="AJ329" s="400"/>
      <c r="AM329" s="262"/>
      <c r="AN329" s="262"/>
    </row>
    <row r="330" spans="2:40" ht="16.5" customHeight="1" x14ac:dyDescent="0.25">
      <c r="B330" s="150"/>
      <c r="C330" s="467"/>
      <c r="D330" s="45"/>
      <c r="M330" s="4">
        <v>2475</v>
      </c>
      <c r="O330" s="32"/>
      <c r="P330" s="32"/>
      <c r="Q330" s="32"/>
      <c r="R330" s="32"/>
      <c r="S330" s="32"/>
      <c r="T330" s="468"/>
      <c r="U330" s="543"/>
      <c r="W330" s="69"/>
      <c r="X330" s="69"/>
      <c r="AM330" s="262"/>
      <c r="AN330" s="262"/>
    </row>
    <row r="331" spans="2:40" ht="16.5" customHeight="1" x14ac:dyDescent="0.25">
      <c r="B331" s="150"/>
      <c r="C331" s="467"/>
      <c r="D331" s="45"/>
      <c r="O331" s="32"/>
      <c r="P331" s="32"/>
      <c r="Q331" s="32"/>
      <c r="R331" s="32"/>
      <c r="S331" s="32"/>
      <c r="T331" s="468"/>
      <c r="U331" s="543"/>
      <c r="W331" s="69"/>
      <c r="X331" s="69"/>
      <c r="AM331" s="262"/>
      <c r="AN331" s="262"/>
    </row>
    <row r="332" spans="2:40" ht="16.5" customHeight="1" x14ac:dyDescent="0.25">
      <c r="B332" s="150"/>
      <c r="C332" s="467"/>
      <c r="D332" s="45"/>
      <c r="O332" s="32"/>
      <c r="P332" s="32"/>
      <c r="Q332" s="32"/>
      <c r="R332" s="32"/>
      <c r="S332" s="32"/>
      <c r="T332" s="468"/>
      <c r="U332" s="543" t="b">
        <v>0</v>
      </c>
      <c r="W332" s="69"/>
      <c r="X332" s="69"/>
      <c r="AM332" s="262"/>
      <c r="AN332" s="262"/>
    </row>
    <row r="333" spans="2:40" ht="16.5" customHeight="1" x14ac:dyDescent="0.25">
      <c r="B333" s="150"/>
      <c r="C333" s="467"/>
      <c r="D333" s="45"/>
      <c r="O333" s="32"/>
      <c r="P333" s="32"/>
      <c r="Q333" s="32"/>
      <c r="R333" s="32"/>
      <c r="S333" s="32"/>
      <c r="T333" s="468"/>
      <c r="U333" s="543" t="b">
        <v>0</v>
      </c>
      <c r="W333" s="69"/>
      <c r="X333" s="69"/>
      <c r="AM333" s="262"/>
      <c r="AN333" s="262"/>
    </row>
    <row r="334" spans="2:40" ht="6.6" customHeight="1" x14ac:dyDescent="0.25">
      <c r="B334" s="150"/>
      <c r="C334" s="467"/>
      <c r="D334" s="45"/>
      <c r="O334" s="32"/>
      <c r="P334" s="32"/>
      <c r="Q334" s="32"/>
      <c r="R334" s="32"/>
      <c r="S334" s="32"/>
      <c r="T334" s="468"/>
      <c r="U334" s="543"/>
      <c r="W334" s="69"/>
      <c r="X334" s="69"/>
      <c r="AM334" s="262"/>
      <c r="AN334" s="262"/>
    </row>
    <row r="335" spans="2:40" ht="6.6" customHeight="1" x14ac:dyDescent="0.25">
      <c r="B335" s="150"/>
      <c r="C335" s="467"/>
      <c r="D335" s="45"/>
      <c r="O335" s="32"/>
      <c r="P335" s="32"/>
      <c r="Q335" s="32"/>
      <c r="R335" s="32"/>
      <c r="S335" s="32"/>
      <c r="T335" s="468"/>
      <c r="U335" s="543"/>
      <c r="W335" s="69"/>
      <c r="X335" s="69"/>
      <c r="AM335" s="262"/>
      <c r="AN335" s="262"/>
    </row>
    <row r="336" spans="2:40" ht="6.6" customHeight="1" x14ac:dyDescent="0.25">
      <c r="B336" s="150"/>
      <c r="C336" s="467"/>
      <c r="D336" s="45"/>
      <c r="O336" s="32"/>
      <c r="P336" s="32"/>
      <c r="Q336" s="32"/>
      <c r="R336" s="32"/>
      <c r="S336" s="32"/>
      <c r="T336" s="468"/>
      <c r="U336" s="543"/>
      <c r="W336" s="69"/>
      <c r="X336" s="69"/>
      <c r="AM336" s="262"/>
      <c r="AN336" s="262"/>
    </row>
    <row r="337" spans="2:43" ht="6.6" customHeight="1" x14ac:dyDescent="0.25">
      <c r="B337" s="150"/>
      <c r="C337" s="467"/>
      <c r="D337" s="45"/>
      <c r="O337" s="32"/>
      <c r="P337" s="32"/>
      <c r="Q337" s="32"/>
      <c r="R337" s="32"/>
      <c r="S337" s="32"/>
      <c r="T337" s="468"/>
      <c r="U337" s="543"/>
      <c r="W337" s="69"/>
      <c r="X337" s="69"/>
      <c r="AM337" s="262"/>
      <c r="AN337" s="262"/>
    </row>
    <row r="338" spans="2:43" ht="6.6" customHeight="1" x14ac:dyDescent="0.25">
      <c r="B338" s="150"/>
      <c r="C338" s="467"/>
      <c r="D338" s="45"/>
      <c r="O338" s="32"/>
      <c r="P338" s="32"/>
      <c r="Q338" s="32"/>
      <c r="R338" s="32"/>
      <c r="S338" s="32"/>
      <c r="T338" s="468"/>
      <c r="U338" s="543"/>
      <c r="W338" s="69"/>
      <c r="X338" s="69"/>
      <c r="AM338" s="262"/>
      <c r="AN338" s="262"/>
    </row>
    <row r="339" spans="2:43" ht="6.6" customHeight="1" x14ac:dyDescent="0.25">
      <c r="B339" s="150"/>
      <c r="C339" s="467"/>
      <c r="D339" s="45"/>
      <c r="O339" s="32"/>
      <c r="P339" s="32"/>
      <c r="Q339" s="32"/>
      <c r="R339" s="32"/>
      <c r="S339" s="32"/>
      <c r="T339" s="468"/>
      <c r="U339" s="543"/>
      <c r="W339" s="69"/>
      <c r="X339" s="69"/>
      <c r="AM339" s="262"/>
      <c r="AN339" s="262"/>
    </row>
    <row r="340" spans="2:43" ht="6" customHeight="1" x14ac:dyDescent="0.25">
      <c r="B340" s="150"/>
      <c r="C340" s="467"/>
      <c r="D340" s="45"/>
      <c r="O340" s="32"/>
      <c r="P340" s="32"/>
      <c r="Q340" s="32"/>
      <c r="R340" s="32"/>
      <c r="S340" s="32"/>
      <c r="T340" s="468"/>
      <c r="U340" s="543" t="b">
        <v>1</v>
      </c>
      <c r="W340" s="69"/>
      <c r="X340" s="69"/>
      <c r="AM340" s="262"/>
      <c r="AN340" s="262"/>
    </row>
    <row r="341" spans="2:43" ht="21" customHeight="1" x14ac:dyDescent="0.25">
      <c r="B341" s="150"/>
      <c r="C341" s="478"/>
      <c r="D341" s="45"/>
      <c r="E341" s="12"/>
      <c r="F341" s="12"/>
      <c r="G341" s="12"/>
      <c r="H341" s="12"/>
      <c r="I341" s="12"/>
      <c r="J341" s="12"/>
      <c r="L341" s="261"/>
      <c r="M341" s="417"/>
      <c r="O341" s="181"/>
      <c r="P341" s="151"/>
      <c r="Q341" s="151"/>
      <c r="R341" s="181"/>
      <c r="S341" s="182"/>
      <c r="T341" s="479"/>
      <c r="U341" s="543" t="b">
        <v>1</v>
      </c>
      <c r="W341" s="69"/>
      <c r="X341" s="69"/>
      <c r="AN341" s="402"/>
      <c r="AO341" s="402"/>
    </row>
    <row r="342" spans="2:43" ht="21.75" customHeight="1" x14ac:dyDescent="0.25">
      <c r="B342" s="150"/>
      <c r="C342" s="480"/>
      <c r="D342" s="481"/>
      <c r="E342" s="482"/>
      <c r="F342" s="83"/>
      <c r="G342" s="483"/>
      <c r="H342" s="483"/>
      <c r="I342" s="483"/>
      <c r="J342" s="483"/>
      <c r="K342" s="484"/>
      <c r="L342" s="485"/>
      <c r="M342" s="2277" t="s">
        <v>622</v>
      </c>
      <c r="N342" s="2278"/>
      <c r="O342" s="2278"/>
      <c r="P342" s="2278"/>
      <c r="Q342" s="2279"/>
      <c r="R342" s="2280" t="s">
        <v>623</v>
      </c>
      <c r="S342" s="1802"/>
      <c r="T342" s="2281"/>
      <c r="U342" s="553"/>
      <c r="W342" s="69"/>
      <c r="X342" s="69"/>
      <c r="AM342" s="262"/>
      <c r="AN342" s="262"/>
      <c r="AO342" s="262"/>
      <c r="AP342" s="262"/>
      <c r="AQ342" s="262"/>
    </row>
    <row r="343" spans="2:43" ht="20.45" customHeight="1" x14ac:dyDescent="0.25">
      <c r="B343" s="150"/>
      <c r="C343" s="486"/>
      <c r="D343" s="487"/>
      <c r="E343" s="61"/>
      <c r="F343" s="62"/>
      <c r="G343" s="483"/>
      <c r="H343" s="483"/>
      <c r="I343" s="483"/>
      <c r="J343" s="483"/>
      <c r="K343" s="484"/>
      <c r="L343" s="488" t="s">
        <v>613</v>
      </c>
      <c r="M343" s="489" t="s">
        <v>620</v>
      </c>
      <c r="N343" s="490"/>
      <c r="O343" s="2282" t="s">
        <v>621</v>
      </c>
      <c r="P343" s="2282"/>
      <c r="Q343" s="406"/>
      <c r="R343" s="405"/>
      <c r="S343" s="405"/>
      <c r="T343" s="491"/>
      <c r="U343" s="543"/>
      <c r="W343" s="69"/>
      <c r="X343" s="69"/>
      <c r="AB343" s="824" t="s">
        <v>519</v>
      </c>
      <c r="AC343" s="376" t="s">
        <v>851</v>
      </c>
      <c r="AM343" s="262"/>
      <c r="AN343" s="262"/>
      <c r="AO343" s="262"/>
      <c r="AP343" s="262"/>
      <c r="AQ343" s="262"/>
    </row>
    <row r="344" spans="2:43" ht="18" customHeight="1" x14ac:dyDescent="0.25">
      <c r="B344" s="150"/>
      <c r="C344" s="486"/>
      <c r="D344" s="487" t="s">
        <v>614</v>
      </c>
      <c r="E344" s="61"/>
      <c r="F344" s="62"/>
      <c r="G344" s="483"/>
      <c r="H344" s="483"/>
      <c r="I344" s="483"/>
      <c r="J344" s="483"/>
      <c r="K344" s="483"/>
      <c r="L344" s="492">
        <v>7</v>
      </c>
      <c r="M344" s="2267">
        <v>1160</v>
      </c>
      <c r="N344" s="2268"/>
      <c r="O344" s="2264">
        <v>1220</v>
      </c>
      <c r="P344" s="2265"/>
      <c r="Q344" s="2266"/>
      <c r="R344" s="1752" t="str">
        <f>IF(U$344=1,IF(U$346=2,IF(U$348=2,AC344,IF(U$348=1,AB344,"")),IF(U$346=1,IF(U$348=2,O344,IF(U$348=1,M344,"")),"")),"")</f>
        <v/>
      </c>
      <c r="S344" s="1638"/>
      <c r="T344" s="2218"/>
      <c r="U344" s="543">
        <v>0</v>
      </c>
      <c r="W344" s="69"/>
      <c r="X344" s="69" t="b">
        <v>0</v>
      </c>
      <c r="Y344" s="2269"/>
      <c r="Z344" s="2269"/>
      <c r="AB344" s="37">
        <v>1275</v>
      </c>
      <c r="AC344" s="37">
        <v>1340</v>
      </c>
      <c r="AM344" s="262"/>
      <c r="AN344" s="262"/>
      <c r="AO344" s="262"/>
      <c r="AP344" s="262"/>
      <c r="AQ344" s="262"/>
    </row>
    <row r="345" spans="2:43" ht="18" customHeight="1" x14ac:dyDescent="0.25">
      <c r="B345" s="150"/>
      <c r="C345" s="486"/>
      <c r="D345" s="451" t="s">
        <v>56</v>
      </c>
      <c r="E345" s="61"/>
      <c r="F345" s="62"/>
      <c r="G345" s="483"/>
      <c r="H345" s="483"/>
      <c r="I345" s="483"/>
      <c r="J345" s="483"/>
      <c r="K345" s="483"/>
      <c r="L345" s="492">
        <v>9</v>
      </c>
      <c r="M345" s="2267">
        <v>1490</v>
      </c>
      <c r="N345" s="2268"/>
      <c r="O345" s="2264">
        <v>1560</v>
      </c>
      <c r="P345" s="2265">
        <v>1190</v>
      </c>
      <c r="Q345" s="2266"/>
      <c r="R345" s="1752" t="str">
        <f>IF(U$344=2,IF(U$346=2,IF(U$348=2,AC345,IF(U$348=1,AB345,"")),IF(U$346=1,IF(U$348=2,O345,IF(U$348=1,M345,"")),"")),"")</f>
        <v/>
      </c>
      <c r="S345" s="1638"/>
      <c r="T345" s="2218"/>
      <c r="U345" s="543"/>
      <c r="W345" s="69"/>
      <c r="X345" s="69" t="b">
        <v>0</v>
      </c>
      <c r="Y345" s="2269"/>
      <c r="Z345" s="2269"/>
      <c r="AB345" s="37">
        <v>1640</v>
      </c>
      <c r="AC345" s="37">
        <v>1715</v>
      </c>
      <c r="AM345" s="262"/>
      <c r="AN345" s="262"/>
      <c r="AO345" s="262"/>
      <c r="AP345" s="262"/>
      <c r="AQ345" s="262"/>
    </row>
    <row r="346" spans="2:43" ht="18" customHeight="1" x14ac:dyDescent="0.25">
      <c r="B346" s="150"/>
      <c r="C346" s="486"/>
      <c r="D346" s="451" t="s">
        <v>753</v>
      </c>
      <c r="E346" s="61"/>
      <c r="F346" s="62"/>
      <c r="G346" s="483" t="s">
        <v>700</v>
      </c>
      <c r="H346" s="483"/>
      <c r="I346" s="483"/>
      <c r="J346" s="483"/>
      <c r="K346" s="577"/>
      <c r="L346" s="492">
        <v>10</v>
      </c>
      <c r="M346" s="2267">
        <v>1680</v>
      </c>
      <c r="N346" s="2268"/>
      <c r="O346" s="2264">
        <v>1740</v>
      </c>
      <c r="P346" s="2265">
        <v>1330</v>
      </c>
      <c r="Q346" s="2266"/>
      <c r="R346" s="1752" t="str">
        <f>IF(U$344=3,IF(U$346=2,IF(U$348=2,AC346,IF(U$348=1,AB346,"")),IF(U$346=1,IF(U$348=2,O346,IF(U$348=1,M346,"")),"")),"")</f>
        <v/>
      </c>
      <c r="S346" s="1638"/>
      <c r="T346" s="2218"/>
      <c r="U346" s="543">
        <v>0</v>
      </c>
      <c r="W346" s="69"/>
      <c r="X346" s="69" t="b">
        <v>0</v>
      </c>
      <c r="Y346" s="2269"/>
      <c r="Z346" s="2269"/>
      <c r="AB346" s="37">
        <v>1850</v>
      </c>
      <c r="AC346" s="37">
        <v>1915</v>
      </c>
      <c r="AM346" s="262"/>
      <c r="AN346" s="262"/>
      <c r="AO346" s="262"/>
      <c r="AP346" s="262"/>
      <c r="AQ346" s="262"/>
    </row>
    <row r="347" spans="2:43" ht="18" customHeight="1" x14ac:dyDescent="0.25">
      <c r="B347" s="150"/>
      <c r="C347" s="486"/>
      <c r="D347" s="451" t="s">
        <v>610</v>
      </c>
      <c r="E347" s="61"/>
      <c r="F347" s="62"/>
      <c r="G347" s="483"/>
      <c r="H347" s="483"/>
      <c r="I347" s="483"/>
      <c r="J347" s="483"/>
      <c r="K347" s="483"/>
      <c r="L347" s="492">
        <v>12</v>
      </c>
      <c r="M347" s="2267">
        <v>2015</v>
      </c>
      <c r="N347" s="2268"/>
      <c r="O347" s="2264">
        <v>2095</v>
      </c>
      <c r="P347" s="2265">
        <v>1600</v>
      </c>
      <c r="Q347" s="2266"/>
      <c r="R347" s="1752" t="str">
        <f>IF(U$344=4,IF(U$346=2,IF(U$348=2,AC347,IF(U$348=1,AB347,"")),IF(U$346=1,IF(U$348=2,O347,IF(U$348=1,M347,"")),"")),"")</f>
        <v/>
      </c>
      <c r="S347" s="1638"/>
      <c r="T347" s="2218"/>
      <c r="U347" s="543" t="b">
        <v>1</v>
      </c>
      <c r="W347" s="69"/>
      <c r="X347" s="69" t="b">
        <v>0</v>
      </c>
      <c r="Y347" s="2269"/>
      <c r="Z347" s="2269"/>
      <c r="AB347" s="37">
        <v>2215</v>
      </c>
      <c r="AC347" s="37">
        <v>2305</v>
      </c>
      <c r="AM347" s="262"/>
      <c r="AN347" s="262"/>
      <c r="AO347" s="262"/>
      <c r="AP347" s="262"/>
      <c r="AQ347" s="262"/>
    </row>
    <row r="348" spans="2:43" ht="18" customHeight="1" x14ac:dyDescent="0.25">
      <c r="B348" s="150"/>
      <c r="C348" s="486"/>
      <c r="D348" s="451" t="s">
        <v>611</v>
      </c>
      <c r="E348" s="61"/>
      <c r="F348" s="62"/>
      <c r="G348" s="483" t="s">
        <v>612</v>
      </c>
      <c r="H348" s="483"/>
      <c r="I348" s="483"/>
      <c r="J348" s="483"/>
      <c r="K348" s="483"/>
      <c r="L348" s="492">
        <v>13</v>
      </c>
      <c r="M348" s="2267">
        <v>2200</v>
      </c>
      <c r="N348" s="2268"/>
      <c r="O348" s="2264">
        <v>2295</v>
      </c>
      <c r="P348" s="2265">
        <v>1745</v>
      </c>
      <c r="Q348" s="2266"/>
      <c r="R348" s="1752" t="str">
        <f>IF(U$344=5,IF(U$346=2,IF(U$348=2,AC348,IF(U$348=1,AB348,"")),IF(U$346=1,IF(U$348=2,O348,IF(U$348=1,M348,"")),"")),"")</f>
        <v/>
      </c>
      <c r="S348" s="1638"/>
      <c r="T348" s="2218"/>
      <c r="U348" s="543">
        <v>0</v>
      </c>
      <c r="W348" s="69"/>
      <c r="X348" s="69" t="b">
        <v>0</v>
      </c>
      <c r="Y348" s="2269"/>
      <c r="Z348" s="2269"/>
      <c r="AB348" s="37">
        <v>2420</v>
      </c>
      <c r="AC348" s="37">
        <v>2525</v>
      </c>
      <c r="AM348" s="262"/>
      <c r="AN348" s="262"/>
      <c r="AO348" s="262"/>
      <c r="AP348" s="262"/>
      <c r="AQ348" s="262"/>
    </row>
    <row r="349" spans="2:43" ht="18" customHeight="1" x14ac:dyDescent="0.25">
      <c r="B349" s="150"/>
      <c r="C349" s="486"/>
      <c r="D349" s="451"/>
      <c r="E349" s="61"/>
      <c r="F349" s="62"/>
      <c r="G349" s="483"/>
      <c r="H349" s="483"/>
      <c r="I349" s="483"/>
      <c r="J349" s="483"/>
      <c r="K349" s="483"/>
      <c r="L349" s="492">
        <v>15</v>
      </c>
      <c r="M349" s="2267">
        <v>2560</v>
      </c>
      <c r="N349" s="2268"/>
      <c r="O349" s="2264">
        <v>2660</v>
      </c>
      <c r="P349" s="2265">
        <v>2025</v>
      </c>
      <c r="Q349" s="2266"/>
      <c r="R349" s="1752" t="str">
        <f>IF(U$344=6,IF(U$346=2,IF(U$348=2,AC349,IF(U$348=1,AB349,"")),IF(U$346=1,IF(U$348=2,O349,IF(U$348=1,M349,"")),"")),"")</f>
        <v/>
      </c>
      <c r="S349" s="1638"/>
      <c r="T349" s="2218"/>
      <c r="U349" s="543"/>
      <c r="W349" s="69"/>
      <c r="X349" s="69" t="b">
        <v>0</v>
      </c>
      <c r="Y349" s="2269"/>
      <c r="Z349" s="2269"/>
      <c r="AB349" s="37">
        <v>2815</v>
      </c>
      <c r="AC349" s="37">
        <v>2925</v>
      </c>
      <c r="AM349" s="262"/>
      <c r="AN349" s="262"/>
      <c r="AO349" s="262"/>
      <c r="AP349" s="262"/>
      <c r="AQ349" s="262"/>
    </row>
    <row r="350" spans="2:43" ht="18" customHeight="1" x14ac:dyDescent="0.25">
      <c r="B350" s="150"/>
      <c r="C350" s="486"/>
      <c r="D350" s="451"/>
      <c r="E350" s="61"/>
      <c r="F350" s="62"/>
      <c r="G350" s="483"/>
      <c r="H350" s="483"/>
      <c r="I350" s="483"/>
      <c r="J350" s="483"/>
      <c r="K350" s="483"/>
      <c r="L350" s="493">
        <v>16</v>
      </c>
      <c r="M350" s="2267">
        <v>2765</v>
      </c>
      <c r="N350" s="2268"/>
      <c r="O350" s="2264">
        <v>2890</v>
      </c>
      <c r="P350" s="2265">
        <v>2330</v>
      </c>
      <c r="Q350" s="2266"/>
      <c r="R350" s="1752" t="str">
        <f>IF(U$344=7,IF(U$346=2,IF(U$348=2,AC350,IF(U$348=1,AB350,"")),IF(U$346=1,IF(U$348=2,O350,IF(U$348=1,M350,"")),"")),"")</f>
        <v/>
      </c>
      <c r="S350" s="1638"/>
      <c r="T350" s="2218"/>
      <c r="U350" s="543" t="b">
        <v>1</v>
      </c>
      <c r="W350" s="69"/>
      <c r="X350" s="69" t="b">
        <v>0</v>
      </c>
      <c r="Y350" s="2269"/>
      <c r="Z350" s="2269"/>
      <c r="AB350" s="37">
        <v>3040</v>
      </c>
      <c r="AC350" s="37">
        <v>3180</v>
      </c>
      <c r="AM350" s="262"/>
      <c r="AN350" s="262"/>
      <c r="AO350" s="262"/>
      <c r="AP350" s="262"/>
      <c r="AQ350" s="262"/>
    </row>
    <row r="351" spans="2:43" ht="18" customHeight="1" x14ac:dyDescent="0.25">
      <c r="B351" s="150"/>
      <c r="C351" s="486"/>
      <c r="D351" s="451"/>
      <c r="E351" s="61"/>
      <c r="F351" s="62"/>
      <c r="G351" s="483"/>
      <c r="H351" s="483"/>
      <c r="I351" s="483"/>
      <c r="J351" s="483"/>
      <c r="K351" s="483"/>
      <c r="L351" s="494"/>
      <c r="M351" s="495"/>
      <c r="N351" s="496"/>
      <c r="O351" s="564"/>
      <c r="P351" s="565"/>
      <c r="Q351" s="497"/>
      <c r="R351" s="102"/>
      <c r="S351" s="225"/>
      <c r="T351" s="498"/>
      <c r="U351" s="543" t="b">
        <v>1</v>
      </c>
      <c r="W351" s="69"/>
      <c r="X351" s="69"/>
      <c r="Y351" s="2269"/>
      <c r="Z351" s="2269"/>
      <c r="AB351" s="37"/>
      <c r="AC351" s="37"/>
      <c r="AM351" s="262"/>
      <c r="AN351" s="262"/>
      <c r="AO351" s="262"/>
      <c r="AP351" s="262"/>
      <c r="AQ351" s="262"/>
    </row>
    <row r="352" spans="2:43" ht="18" customHeight="1" x14ac:dyDescent="0.25">
      <c r="B352" s="150"/>
      <c r="C352" s="486"/>
      <c r="D352" s="487" t="s">
        <v>615</v>
      </c>
      <c r="E352" s="61"/>
      <c r="F352" s="62"/>
      <c r="G352" s="483"/>
      <c r="H352" s="483"/>
      <c r="I352" s="483"/>
      <c r="J352" s="483"/>
      <c r="K352" s="483"/>
      <c r="L352" s="492">
        <v>7</v>
      </c>
      <c r="M352" s="2267">
        <v>1575</v>
      </c>
      <c r="N352" s="2268"/>
      <c r="O352" s="2264">
        <v>1625</v>
      </c>
      <c r="P352" s="2265"/>
      <c r="Q352" s="2266"/>
      <c r="R352" s="1752" t="str">
        <f>IF(U$352=1,IF(U$354=2,IF(U$356=2,AC352,IF(U$356=1,AB352,"")),IF(U$354=1,IF(U$356=2,O352,IF(U$356=1,M352,"")),"")),"")</f>
        <v/>
      </c>
      <c r="S352" s="1638"/>
      <c r="T352" s="2218"/>
      <c r="U352" s="543">
        <v>0</v>
      </c>
      <c r="W352" s="69"/>
      <c r="X352" s="69" t="b">
        <v>0</v>
      </c>
      <c r="Y352" s="2269"/>
      <c r="Z352" s="2269"/>
      <c r="AB352" s="37">
        <v>1735</v>
      </c>
      <c r="AC352" s="37">
        <v>1790</v>
      </c>
      <c r="AI352" s="37"/>
      <c r="AK352" s="37"/>
      <c r="AM352" s="262"/>
      <c r="AN352" s="262"/>
      <c r="AO352" s="262"/>
      <c r="AP352" s="262"/>
      <c r="AQ352" s="262"/>
    </row>
    <row r="353" spans="2:43" ht="18" customHeight="1" x14ac:dyDescent="0.25">
      <c r="B353" s="150"/>
      <c r="C353" s="486"/>
      <c r="D353" s="451" t="s">
        <v>56</v>
      </c>
      <c r="E353" s="61"/>
      <c r="F353" s="62"/>
      <c r="G353" s="483"/>
      <c r="H353" s="483"/>
      <c r="I353" s="483"/>
      <c r="J353" s="483"/>
      <c r="K353" s="483"/>
      <c r="L353" s="492">
        <v>9</v>
      </c>
      <c r="M353" s="2267">
        <v>1905</v>
      </c>
      <c r="N353" s="2268"/>
      <c r="O353" s="2264">
        <v>1975</v>
      </c>
      <c r="P353" s="2265">
        <v>1190</v>
      </c>
      <c r="Q353" s="2266"/>
      <c r="R353" s="1752" t="str">
        <f>IF(U$352=2,IF(U$354=2,IF(U$356=2,AC353,IF(U$356=1,AB353,"")),IF(U$354=1,IF(U$356=2,O353,IF(U$356=1,M353,"")),"")),"")</f>
        <v/>
      </c>
      <c r="S353" s="1638"/>
      <c r="T353" s="2218"/>
      <c r="U353" s="543"/>
      <c r="W353" s="69"/>
      <c r="X353" s="69" t="b">
        <v>0</v>
      </c>
      <c r="Y353" s="2269"/>
      <c r="Z353" s="2269"/>
      <c r="AB353" s="37">
        <v>2095</v>
      </c>
      <c r="AC353" s="37">
        <v>2175</v>
      </c>
      <c r="AI353" s="37"/>
      <c r="AK353" s="37"/>
      <c r="AM353" s="262"/>
      <c r="AN353" s="262"/>
      <c r="AO353" s="262"/>
      <c r="AP353" s="262"/>
      <c r="AQ353" s="262"/>
    </row>
    <row r="354" spans="2:43" ht="18" customHeight="1" x14ac:dyDescent="0.25">
      <c r="B354" s="150"/>
      <c r="C354" s="486"/>
      <c r="D354" s="451" t="s">
        <v>753</v>
      </c>
      <c r="E354" s="61"/>
      <c r="F354" s="62"/>
      <c r="G354" s="483" t="s">
        <v>700</v>
      </c>
      <c r="H354" s="483"/>
      <c r="I354" s="483"/>
      <c r="J354" s="483"/>
      <c r="K354" s="483"/>
      <c r="L354" s="492">
        <v>10</v>
      </c>
      <c r="M354" s="2267">
        <v>2095</v>
      </c>
      <c r="N354" s="2268"/>
      <c r="O354" s="2264">
        <v>2165</v>
      </c>
      <c r="P354" s="2265">
        <v>1330</v>
      </c>
      <c r="Q354" s="2266"/>
      <c r="R354" s="1752" t="str">
        <f>IF(U$352=3,IF(U$354=2,IF(U$356=2,AC354,IF(U$356=1,AB354,"")),IF(U$354=1,IF(U$356=2,O354,IF(U$356=1,M354,"")),"")),"")</f>
        <v/>
      </c>
      <c r="S354" s="1638"/>
      <c r="T354" s="2218"/>
      <c r="U354" s="543">
        <v>0</v>
      </c>
      <c r="W354" s="69"/>
      <c r="X354" s="69" t="b">
        <v>0</v>
      </c>
      <c r="Y354" s="2269"/>
      <c r="Z354" s="2269"/>
      <c r="AB354" s="37">
        <v>2305</v>
      </c>
      <c r="AC354" s="37">
        <v>2380</v>
      </c>
      <c r="AI354" s="37"/>
      <c r="AK354" s="37"/>
      <c r="AM354" s="262"/>
      <c r="AN354" s="262"/>
      <c r="AO354" s="262"/>
      <c r="AP354" s="262"/>
      <c r="AQ354" s="262"/>
    </row>
    <row r="355" spans="2:43" ht="18" customHeight="1" x14ac:dyDescent="0.25">
      <c r="B355" s="150"/>
      <c r="C355" s="486"/>
      <c r="D355" s="451" t="s">
        <v>610</v>
      </c>
      <c r="E355" s="61"/>
      <c r="F355" s="62"/>
      <c r="G355" s="483"/>
      <c r="H355" s="483"/>
      <c r="I355" s="483"/>
      <c r="J355" s="483"/>
      <c r="K355" s="483"/>
      <c r="L355" s="492">
        <v>12</v>
      </c>
      <c r="M355" s="2267">
        <v>2425</v>
      </c>
      <c r="N355" s="2268"/>
      <c r="O355" s="2264">
        <v>2520</v>
      </c>
      <c r="P355" s="2265">
        <v>1600</v>
      </c>
      <c r="Q355" s="2266"/>
      <c r="R355" s="1752" t="str">
        <f>IF(U$352=4,IF(U$354=2,IF(U$356=2,AC355,IF(U$356=1,AB355,"")),IF(U$354=1,IF(U$356=2,O355,IF(U$356=1,M355,"")),"")),"")</f>
        <v/>
      </c>
      <c r="S355" s="1638"/>
      <c r="T355" s="2218"/>
      <c r="U355" s="543"/>
      <c r="W355" s="69"/>
      <c r="X355" s="69" t="b">
        <v>0</v>
      </c>
      <c r="Y355" s="2269"/>
      <c r="Z355" s="2269"/>
      <c r="AB355" s="37">
        <v>2670</v>
      </c>
      <c r="AC355" s="37">
        <v>2770</v>
      </c>
      <c r="AI355" s="37"/>
      <c r="AK355" s="37"/>
      <c r="AM355" s="262"/>
      <c r="AN355" s="262"/>
      <c r="AO355" s="262"/>
      <c r="AP355" s="262"/>
      <c r="AQ355" s="262"/>
    </row>
    <row r="356" spans="2:43" ht="18" customHeight="1" x14ac:dyDescent="0.25">
      <c r="B356" s="150"/>
      <c r="C356" s="486"/>
      <c r="D356" s="451" t="s">
        <v>611</v>
      </c>
      <c r="E356" s="61"/>
      <c r="F356" s="62"/>
      <c r="G356" s="483" t="s">
        <v>612</v>
      </c>
      <c r="H356" s="483"/>
      <c r="I356" s="483"/>
      <c r="J356" s="483"/>
      <c r="K356" s="483"/>
      <c r="L356" s="492">
        <v>13</v>
      </c>
      <c r="M356" s="2267">
        <v>2615</v>
      </c>
      <c r="N356" s="2268"/>
      <c r="O356" s="2264">
        <v>2695</v>
      </c>
      <c r="P356" s="2265">
        <v>1745</v>
      </c>
      <c r="Q356" s="2266"/>
      <c r="R356" s="1752" t="str">
        <f>IF(U$352=5,IF(U$354=2,IF(U$356=2,AC356,IF(U$356=1,AB356,"")),IF(U$354=1,IF(U$356=2,O356,IF(U$356=1,M356,"")),"")),"")</f>
        <v/>
      </c>
      <c r="S356" s="1638"/>
      <c r="T356" s="2218"/>
      <c r="U356" s="543">
        <v>0</v>
      </c>
      <c r="W356" s="69"/>
      <c r="X356" s="69" t="b">
        <v>0</v>
      </c>
      <c r="Y356" s="2269"/>
      <c r="Z356" s="2269"/>
      <c r="AB356" s="37">
        <v>2875</v>
      </c>
      <c r="AC356" s="37">
        <v>2965</v>
      </c>
      <c r="AI356" s="37"/>
      <c r="AK356" s="37"/>
      <c r="AM356" s="262"/>
      <c r="AN356" s="262"/>
      <c r="AO356" s="262"/>
      <c r="AP356" s="262"/>
      <c r="AQ356" s="262"/>
    </row>
    <row r="357" spans="2:43" ht="18" customHeight="1" x14ac:dyDescent="0.25">
      <c r="B357" s="150"/>
      <c r="C357" s="486"/>
      <c r="D357" s="451"/>
      <c r="E357" s="61"/>
      <c r="F357" s="62"/>
      <c r="G357" s="483"/>
      <c r="H357" s="483"/>
      <c r="I357" s="483"/>
      <c r="J357" s="483"/>
      <c r="K357" s="483"/>
      <c r="L357" s="492">
        <v>15</v>
      </c>
      <c r="M357" s="2267">
        <v>2970</v>
      </c>
      <c r="N357" s="2268"/>
      <c r="O357" s="2264">
        <v>3075</v>
      </c>
      <c r="P357" s="2265">
        <v>2025</v>
      </c>
      <c r="Q357" s="2266"/>
      <c r="R357" s="1752" t="str">
        <f>IF(U$352=6,IF(U$354=2,IF(U$356=2,AC357,IF(U$356=1,AB357,"")),IF(U$354=1,IF(U$356=2,O357,IF(U$356=1,M357,"")),"")),"")</f>
        <v/>
      </c>
      <c r="S357" s="1638"/>
      <c r="T357" s="2218"/>
      <c r="U357" s="543"/>
      <c r="W357" s="69"/>
      <c r="X357" s="69" t="b">
        <v>0</v>
      </c>
      <c r="Y357" s="2269"/>
      <c r="Z357" s="2269"/>
      <c r="AB357" s="37">
        <v>3265</v>
      </c>
      <c r="AC357" s="37">
        <v>3385</v>
      </c>
      <c r="AI357" s="37"/>
      <c r="AK357" s="37"/>
      <c r="AM357" s="262"/>
      <c r="AN357" s="262"/>
      <c r="AO357" s="262"/>
      <c r="AP357" s="262"/>
      <c r="AQ357" s="262"/>
    </row>
    <row r="358" spans="2:43" ht="18" customHeight="1" x14ac:dyDescent="0.25">
      <c r="B358" s="150"/>
      <c r="C358" s="486"/>
      <c r="D358" s="451"/>
      <c r="E358" s="61"/>
      <c r="F358" s="61"/>
      <c r="G358" s="482"/>
      <c r="H358" s="482"/>
      <c r="I358" s="482"/>
      <c r="J358" s="482"/>
      <c r="K358" s="482"/>
      <c r="L358" s="493">
        <v>16</v>
      </c>
      <c r="M358" s="2283">
        <v>3185</v>
      </c>
      <c r="N358" s="2284"/>
      <c r="O358" s="2285">
        <v>3300</v>
      </c>
      <c r="P358" s="2286">
        <v>2330</v>
      </c>
      <c r="Q358" s="2287"/>
      <c r="R358" s="1752" t="str">
        <f>IF(U$352=7,IF(U$354=2,IF(U$356=2,AC358,IF(U$356=1,AB358,"")),IF(U$354=1,IF(U$356=2,O358,IF(U$356=1,M358,"")),"")),"")</f>
        <v/>
      </c>
      <c r="S358" s="1638"/>
      <c r="T358" s="2218"/>
      <c r="U358" s="543"/>
      <c r="W358" s="69"/>
      <c r="X358" s="69" t="b">
        <v>0</v>
      </c>
      <c r="Y358" s="2269"/>
      <c r="Z358" s="2269"/>
      <c r="AB358" s="37">
        <v>3505</v>
      </c>
      <c r="AC358" s="37">
        <v>3630</v>
      </c>
      <c r="AI358" s="37"/>
      <c r="AK358" s="37"/>
      <c r="AM358" s="262"/>
      <c r="AN358" s="262"/>
      <c r="AO358" s="262"/>
      <c r="AP358" s="262"/>
      <c r="AQ358" s="262"/>
    </row>
    <row r="359" spans="2:43" ht="6.6" customHeight="1" x14ac:dyDescent="0.25">
      <c r="B359" s="150"/>
      <c r="C359" s="13"/>
      <c r="D359" s="419"/>
      <c r="E359" s="83"/>
      <c r="F359" s="83"/>
      <c r="G359" s="83"/>
      <c r="H359" s="83"/>
      <c r="I359" s="83"/>
      <c r="J359" s="83"/>
      <c r="K359" s="83"/>
      <c r="L359" s="1027"/>
      <c r="M359" s="1055"/>
      <c r="N359" s="1056"/>
      <c r="O359" s="224"/>
      <c r="P359" s="217"/>
      <c r="Q359" s="217"/>
      <c r="R359" s="224"/>
      <c r="S359" s="55"/>
      <c r="T359" s="55"/>
      <c r="U359" s="543"/>
      <c r="W359" s="69"/>
      <c r="X359" s="69"/>
      <c r="Y359" s="1028"/>
      <c r="Z359" s="1028"/>
      <c r="AB359" s="37"/>
      <c r="AC359" s="37"/>
      <c r="AI359" s="37"/>
      <c r="AK359" s="37"/>
      <c r="AM359" s="262"/>
      <c r="AN359" s="262"/>
      <c r="AO359" s="262"/>
      <c r="AP359" s="262"/>
      <c r="AQ359" s="262"/>
    </row>
    <row r="360" spans="2:43" ht="6.6" customHeight="1" x14ac:dyDescent="0.25">
      <c r="B360" s="150"/>
      <c r="C360" s="63"/>
      <c r="D360" s="45"/>
      <c r="E360" s="12"/>
      <c r="F360" s="12"/>
      <c r="G360" s="12"/>
      <c r="H360" s="12"/>
      <c r="I360" s="12"/>
      <c r="J360" s="12"/>
      <c r="L360" s="869"/>
      <c r="M360" s="417"/>
      <c r="O360" s="181"/>
      <c r="P360" s="151"/>
      <c r="Q360" s="151"/>
      <c r="R360" s="181"/>
      <c r="S360" s="182"/>
      <c r="T360" s="182"/>
      <c r="U360" s="543">
        <v>0</v>
      </c>
      <c r="W360" s="69"/>
      <c r="X360" s="69"/>
      <c r="AM360" s="262"/>
      <c r="AN360" s="262"/>
      <c r="AO360" s="262"/>
      <c r="AP360" s="262"/>
      <c r="AQ360" s="262"/>
    </row>
    <row r="361" spans="2:43" ht="6.6" customHeight="1" x14ac:dyDescent="0.25">
      <c r="B361" s="9"/>
      <c r="C361" s="1057"/>
      <c r="D361" s="1058"/>
      <c r="E361" s="945"/>
      <c r="F361" s="945"/>
      <c r="G361" s="945"/>
      <c r="H361" s="945"/>
      <c r="I361" s="945"/>
      <c r="J361" s="945"/>
      <c r="K361" s="10"/>
      <c r="L361" s="1059"/>
      <c r="M361" s="1060"/>
      <c r="N361" s="10"/>
      <c r="O361" s="1061"/>
      <c r="P361" s="1062"/>
      <c r="Q361" s="1062"/>
      <c r="R361" s="1061"/>
      <c r="S361" s="1063"/>
      <c r="T361" s="1063"/>
      <c r="U361" s="551"/>
      <c r="W361" s="69"/>
      <c r="X361" s="69"/>
      <c r="AM361" s="262"/>
      <c r="AN361" s="262"/>
      <c r="AO361" s="262"/>
      <c r="AP361" s="262"/>
      <c r="AQ361" s="262"/>
    </row>
    <row r="362" spans="2:43" x14ac:dyDescent="0.25">
      <c r="B362" s="150"/>
      <c r="C362" s="26" t="s">
        <v>766</v>
      </c>
      <c r="D362" s="27"/>
      <c r="E362" s="27"/>
      <c r="F362" s="27"/>
      <c r="G362" s="27"/>
      <c r="H362" s="27"/>
      <c r="I362" s="27"/>
      <c r="J362" s="27"/>
      <c r="K362" s="27"/>
      <c r="L362" s="27"/>
      <c r="M362" s="27"/>
      <c r="N362" s="27"/>
      <c r="O362" s="57"/>
      <c r="P362" s="57"/>
      <c r="Q362" s="57"/>
      <c r="R362" s="54"/>
      <c r="S362" s="54"/>
      <c r="T362" s="54"/>
      <c r="U362" s="543"/>
      <c r="W362" s="69"/>
      <c r="X362" s="69"/>
      <c r="AM362" s="262"/>
      <c r="AN362" s="262"/>
      <c r="AO362" s="262"/>
      <c r="AP362" s="262"/>
      <c r="AQ362" s="262"/>
    </row>
    <row r="363" spans="2:43" s="568" customFormat="1" ht="6.6" customHeight="1" x14ac:dyDescent="0.25">
      <c r="B363" s="697"/>
      <c r="C363" s="1044"/>
      <c r="O363" s="93"/>
      <c r="P363" s="93"/>
      <c r="Q363" s="93"/>
      <c r="R363" s="94"/>
      <c r="S363" s="94"/>
      <c r="T363" s="94"/>
      <c r="U363" s="597"/>
      <c r="W363" s="569"/>
      <c r="X363" s="569"/>
      <c r="AB363" s="569"/>
      <c r="AM363" s="570"/>
      <c r="AN363" s="570"/>
      <c r="AO363" s="570"/>
      <c r="AP363" s="570"/>
      <c r="AQ363" s="570"/>
    </row>
    <row r="364" spans="2:43" ht="18" customHeight="1" x14ac:dyDescent="0.25">
      <c r="B364" s="150"/>
      <c r="C364" s="1064"/>
      <c r="D364" s="652" t="s">
        <v>810</v>
      </c>
      <c r="E364" s="649"/>
      <c r="F364" s="649"/>
      <c r="G364" s="650"/>
      <c r="H364" s="650"/>
      <c r="I364" s="650"/>
      <c r="J364" s="649"/>
      <c r="K364" s="648"/>
      <c r="L364" s="648"/>
      <c r="M364" s="653"/>
      <c r="N364" s="648"/>
      <c r="O364" s="2380"/>
      <c r="P364" s="1834"/>
      <c r="Q364" s="2381"/>
      <c r="R364" s="2382"/>
      <c r="S364" s="1836"/>
      <c r="T364" s="1837"/>
      <c r="U364" s="543">
        <v>0</v>
      </c>
      <c r="W364" s="69"/>
      <c r="X364" s="69"/>
      <c r="AM364" s="262"/>
      <c r="AN364" s="262"/>
      <c r="AO364" s="262"/>
      <c r="AP364" s="262"/>
      <c r="AQ364" s="262"/>
    </row>
    <row r="365" spans="2:43" ht="18" customHeight="1" x14ac:dyDescent="0.25">
      <c r="B365" s="150"/>
      <c r="C365" s="533"/>
      <c r="D365" s="984" t="s">
        <v>279</v>
      </c>
      <c r="E365" s="21"/>
      <c r="F365" s="21"/>
      <c r="G365" s="21"/>
      <c r="H365" s="21"/>
      <c r="I365" s="21"/>
      <c r="J365" s="21"/>
      <c r="K365" s="134"/>
      <c r="L365" s="1073"/>
      <c r="M365" s="134"/>
      <c r="N365" s="134"/>
      <c r="O365" s="1630">
        <v>760</v>
      </c>
      <c r="P365" s="2076"/>
      <c r="Q365" s="2077"/>
      <c r="R365" s="1630" t="str">
        <f>IF(U365=TRUE,O365,"")</f>
        <v/>
      </c>
      <c r="S365" s="1842"/>
      <c r="T365" s="1843"/>
      <c r="U365" s="543" t="b">
        <v>0</v>
      </c>
      <c r="W365" s="69"/>
      <c r="X365" s="69"/>
      <c r="Z365" s="37"/>
      <c r="AM365" s="262"/>
      <c r="AN365" s="262"/>
      <c r="AO365" s="262"/>
      <c r="AP365" s="262"/>
      <c r="AQ365" s="262"/>
    </row>
    <row r="366" spans="2:43" ht="18" customHeight="1" x14ac:dyDescent="0.25">
      <c r="B366" s="150"/>
      <c r="C366" s="834"/>
      <c r="D366" s="835" t="s">
        <v>280</v>
      </c>
      <c r="E366" s="836"/>
      <c r="F366" s="836"/>
      <c r="G366" s="836"/>
      <c r="H366" s="836"/>
      <c r="I366" s="836"/>
      <c r="J366" s="836"/>
      <c r="K366" s="837"/>
      <c r="L366" s="838"/>
      <c r="M366" s="837"/>
      <c r="N366" s="837"/>
      <c r="O366" s="2062">
        <v>1110</v>
      </c>
      <c r="P366" s="2063"/>
      <c r="Q366" s="2064"/>
      <c r="R366" s="2062" t="str">
        <f>IF(U366=TRUE,O366,"")</f>
        <v/>
      </c>
      <c r="S366" s="1863"/>
      <c r="T366" s="1864"/>
      <c r="U366" s="543" t="b">
        <v>0</v>
      </c>
      <c r="W366" s="69"/>
      <c r="X366" s="69"/>
      <c r="Z366" s="37"/>
      <c r="AM366" s="262"/>
      <c r="AN366" s="262"/>
      <c r="AO366" s="262"/>
      <c r="AP366" s="262"/>
      <c r="AQ366" s="262"/>
    </row>
    <row r="367" spans="2:43" ht="18" customHeight="1" x14ac:dyDescent="0.25">
      <c r="B367" s="150"/>
      <c r="C367" s="961"/>
      <c r="D367" s="419" t="s">
        <v>703</v>
      </c>
      <c r="E367" s="12"/>
      <c r="F367" s="419" t="s">
        <v>707</v>
      </c>
      <c r="G367" s="12"/>
      <c r="H367" s="12"/>
      <c r="I367" s="12"/>
      <c r="J367" s="83" t="s">
        <v>706</v>
      </c>
      <c r="K367" s="83"/>
      <c r="L367" s="419"/>
      <c r="M367" s="83" t="s">
        <v>29</v>
      </c>
      <c r="O367" s="1599"/>
      <c r="P367" s="1946"/>
      <c r="Q367" s="1946"/>
      <c r="R367" s="1599"/>
      <c r="S367" s="1663"/>
      <c r="T367" s="1896"/>
      <c r="U367" s="543" t="b">
        <v>0</v>
      </c>
      <c r="W367" s="69"/>
      <c r="X367" s="69"/>
      <c r="Z367" s="526"/>
      <c r="AM367" s="262"/>
      <c r="AN367" s="262"/>
      <c r="AO367" s="262"/>
      <c r="AP367" s="262"/>
      <c r="AQ367" s="262"/>
    </row>
    <row r="368" spans="2:43" ht="18" customHeight="1" x14ac:dyDescent="0.25">
      <c r="B368" s="150"/>
      <c r="C368" s="961"/>
      <c r="D368" s="968" t="s">
        <v>738</v>
      </c>
      <c r="E368" s="12"/>
      <c r="F368" s="83" t="s">
        <v>281</v>
      </c>
      <c r="G368" s="12"/>
      <c r="H368" s="12"/>
      <c r="I368" s="12"/>
      <c r="J368" s="83" t="s">
        <v>282</v>
      </c>
      <c r="K368" s="83"/>
      <c r="L368" s="419"/>
      <c r="M368" s="83" t="s">
        <v>31</v>
      </c>
      <c r="O368" s="1599"/>
      <c r="P368" s="1946"/>
      <c r="Q368" s="1946"/>
      <c r="R368" s="1599"/>
      <c r="S368" s="1663"/>
      <c r="T368" s="1896"/>
      <c r="U368" s="543"/>
      <c r="W368" s="69"/>
      <c r="X368" s="69"/>
      <c r="Z368" s="526"/>
      <c r="AM368" s="262"/>
      <c r="AN368" s="262"/>
      <c r="AO368" s="262"/>
      <c r="AP368" s="262"/>
      <c r="AQ368" s="262"/>
    </row>
    <row r="369" spans="2:43" ht="18" customHeight="1" x14ac:dyDescent="0.25">
      <c r="B369" s="150"/>
      <c r="C369" s="961"/>
      <c r="D369" s="419" t="s">
        <v>705</v>
      </c>
      <c r="E369" s="12"/>
      <c r="F369" s="419" t="s">
        <v>57</v>
      </c>
      <c r="G369" s="12"/>
      <c r="H369" s="12"/>
      <c r="I369" s="12"/>
      <c r="J369" s="12"/>
      <c r="K369" s="83" t="s">
        <v>704</v>
      </c>
      <c r="L369" s="83"/>
      <c r="M369" s="83" t="s">
        <v>55</v>
      </c>
      <c r="O369" s="1599"/>
      <c r="P369" s="1946"/>
      <c r="Q369" s="1946"/>
      <c r="R369" s="1599"/>
      <c r="S369" s="1663"/>
      <c r="T369" s="1896"/>
      <c r="U369" s="543"/>
      <c r="W369" s="69"/>
      <c r="X369" s="69"/>
      <c r="Z369" s="526"/>
      <c r="AM369" s="262"/>
      <c r="AN369" s="262"/>
      <c r="AO369" s="262"/>
      <c r="AP369" s="262"/>
      <c r="AQ369" s="262"/>
    </row>
    <row r="370" spans="2:43" ht="18" customHeight="1" x14ac:dyDescent="0.25">
      <c r="B370" s="150"/>
      <c r="C370" s="654"/>
      <c r="D370" s="655" t="s">
        <v>751</v>
      </c>
      <c r="E370" s="656"/>
      <c r="F370" s="656"/>
      <c r="G370" s="656"/>
      <c r="H370" s="656"/>
      <c r="I370" s="656"/>
      <c r="J370" s="656"/>
      <c r="K370" s="651"/>
      <c r="L370" s="651"/>
      <c r="M370" s="657"/>
      <c r="N370" s="651"/>
      <c r="O370" s="2316"/>
      <c r="P370" s="2317"/>
      <c r="Q370" s="2318"/>
      <c r="R370" s="2316"/>
      <c r="S370" s="2319"/>
      <c r="T370" s="2354"/>
      <c r="U370" s="543"/>
      <c r="W370" s="69"/>
      <c r="X370" s="69"/>
      <c r="AM370" s="262"/>
      <c r="AN370" s="262"/>
      <c r="AO370" s="262"/>
      <c r="AP370" s="262"/>
      <c r="AQ370" s="262"/>
    </row>
    <row r="371" spans="2:43" ht="18" customHeight="1" x14ac:dyDescent="0.25">
      <c r="B371" s="150"/>
      <c r="C371" s="834"/>
      <c r="D371" s="835" t="s">
        <v>279</v>
      </c>
      <c r="E371" s="836"/>
      <c r="F371" s="836"/>
      <c r="G371" s="836"/>
      <c r="H371" s="836"/>
      <c r="I371" s="836"/>
      <c r="J371" s="836"/>
      <c r="K371" s="837"/>
      <c r="L371" s="841"/>
      <c r="M371" s="841"/>
      <c r="N371" s="837"/>
      <c r="O371" s="2062">
        <v>1005</v>
      </c>
      <c r="P371" s="2063"/>
      <c r="Q371" s="2064"/>
      <c r="R371" s="2062" t="str">
        <f>IF(U371=TRUE,O371,"")</f>
        <v/>
      </c>
      <c r="S371" s="1863"/>
      <c r="T371" s="1864"/>
      <c r="U371" s="543" t="b">
        <v>0</v>
      </c>
      <c r="W371" s="69"/>
      <c r="X371" s="69"/>
      <c r="Z371" s="37"/>
      <c r="AM371" s="262"/>
      <c r="AN371" s="262"/>
      <c r="AO371" s="262"/>
      <c r="AP371" s="262"/>
      <c r="AQ371" s="262"/>
    </row>
    <row r="372" spans="2:43" ht="18" customHeight="1" x14ac:dyDescent="0.25">
      <c r="B372" s="150"/>
      <c r="C372" s="834"/>
      <c r="D372" s="835" t="s">
        <v>280</v>
      </c>
      <c r="E372" s="836"/>
      <c r="F372" s="836"/>
      <c r="G372" s="836"/>
      <c r="H372" s="836"/>
      <c r="I372" s="836"/>
      <c r="J372" s="836"/>
      <c r="K372" s="837"/>
      <c r="L372" s="838"/>
      <c r="M372" s="841"/>
      <c r="N372" s="837"/>
      <c r="O372" s="2062">
        <v>1360</v>
      </c>
      <c r="P372" s="2063"/>
      <c r="Q372" s="2064"/>
      <c r="R372" s="2062" t="str">
        <f>IF(U372=TRUE,O372,"")</f>
        <v/>
      </c>
      <c r="S372" s="1863"/>
      <c r="T372" s="1864"/>
      <c r="U372" s="543" t="b">
        <v>0</v>
      </c>
      <c r="W372" s="69"/>
      <c r="X372" s="69" t="b">
        <v>1</v>
      </c>
      <c r="Z372" s="37"/>
      <c r="AM372" s="262"/>
      <c r="AN372" s="262"/>
      <c r="AO372" s="262"/>
      <c r="AP372" s="262"/>
      <c r="AQ372" s="262"/>
    </row>
    <row r="373" spans="2:43" ht="18" customHeight="1" x14ac:dyDescent="0.25">
      <c r="B373" s="150"/>
      <c r="C373" s="961"/>
      <c r="D373" s="419" t="s">
        <v>58</v>
      </c>
      <c r="E373" s="83"/>
      <c r="F373" s="83" t="s">
        <v>57</v>
      </c>
      <c r="G373" s="83"/>
      <c r="H373" s="83"/>
      <c r="I373" s="83"/>
      <c r="J373" s="83"/>
      <c r="K373" s="83" t="s">
        <v>30</v>
      </c>
      <c r="L373" s="2352" t="s">
        <v>31</v>
      </c>
      <c r="M373" s="2352"/>
      <c r="O373" s="1599"/>
      <c r="P373" s="1599"/>
      <c r="Q373" s="1599"/>
      <c r="R373" s="1599"/>
      <c r="S373" s="1599"/>
      <c r="T373" s="2353"/>
      <c r="U373" s="543">
        <v>2</v>
      </c>
      <c r="W373" s="69"/>
      <c r="X373" s="69"/>
      <c r="AM373" s="262"/>
      <c r="AN373" s="262"/>
      <c r="AO373" s="262"/>
      <c r="AP373" s="262"/>
      <c r="AQ373" s="262"/>
    </row>
    <row r="374" spans="2:43" ht="18" customHeight="1" x14ac:dyDescent="0.25">
      <c r="B374" s="150"/>
      <c r="C374" s="963"/>
      <c r="D374" s="967" t="s">
        <v>708</v>
      </c>
      <c r="E374" s="538"/>
      <c r="F374" s="538" t="s">
        <v>709</v>
      </c>
      <c r="G374" s="964"/>
      <c r="H374" s="538"/>
      <c r="I374" s="538"/>
      <c r="J374" s="964"/>
      <c r="K374" s="538" t="s">
        <v>27</v>
      </c>
      <c r="L374" s="2351" t="s">
        <v>710</v>
      </c>
      <c r="M374" s="2351"/>
      <c r="N374" s="538"/>
      <c r="O374" s="1827"/>
      <c r="P374" s="2069"/>
      <c r="Q374" s="2069"/>
      <c r="R374" s="1827"/>
      <c r="S374" s="1828"/>
      <c r="T374" s="1829"/>
      <c r="U374" s="543"/>
      <c r="W374" s="69"/>
      <c r="X374" s="69"/>
      <c r="AM374" s="262"/>
      <c r="AN374" s="262"/>
      <c r="AO374" s="262"/>
      <c r="AP374" s="262"/>
      <c r="AQ374" s="262"/>
    </row>
    <row r="375" spans="2:43" ht="18" customHeight="1" x14ac:dyDescent="0.25">
      <c r="B375" s="150"/>
      <c r="C375" s="1065"/>
      <c r="D375" s="878" t="s">
        <v>811</v>
      </c>
      <c r="E375" s="879"/>
      <c r="F375" s="879"/>
      <c r="G375" s="1009"/>
      <c r="H375" s="1009"/>
      <c r="I375" s="1009"/>
      <c r="J375" s="879"/>
      <c r="K375" s="880"/>
      <c r="L375" s="880"/>
      <c r="M375" s="1010"/>
      <c r="N375" s="880"/>
      <c r="O375" s="2347"/>
      <c r="P375" s="2348"/>
      <c r="Q375" s="2349"/>
      <c r="R375" s="2350"/>
      <c r="S375" s="1845"/>
      <c r="T375" s="1846"/>
      <c r="U375" s="543" t="b">
        <v>1</v>
      </c>
      <c r="W375" s="69"/>
      <c r="X375" s="69"/>
      <c r="AM375" s="262"/>
      <c r="AN375" s="262"/>
      <c r="AO375" s="262"/>
      <c r="AP375" s="262"/>
      <c r="AQ375" s="262"/>
    </row>
    <row r="376" spans="2:43" ht="18" customHeight="1" x14ac:dyDescent="0.25">
      <c r="B376" s="150"/>
      <c r="C376" s="525"/>
      <c r="D376" s="44" t="s">
        <v>279</v>
      </c>
      <c r="E376" s="17"/>
      <c r="F376" s="17"/>
      <c r="G376" s="21"/>
      <c r="H376" s="21"/>
      <c r="I376" s="21"/>
      <c r="J376" s="17"/>
      <c r="K376" s="29"/>
      <c r="L376" s="500"/>
      <c r="M376" s="500"/>
      <c r="N376" s="29"/>
      <c r="O376" s="1627">
        <v>805</v>
      </c>
      <c r="P376" s="1881"/>
      <c r="Q376" s="2033"/>
      <c r="R376" s="1637" t="str">
        <f>IF(U376=TRUE,O376,"")</f>
        <v/>
      </c>
      <c r="S376" s="1638"/>
      <c r="T376" s="1832"/>
      <c r="U376" s="543" t="b">
        <v>0</v>
      </c>
      <c r="W376" s="69"/>
      <c r="X376" s="69"/>
      <c r="Z376" s="37"/>
      <c r="AM376" s="262"/>
      <c r="AN376" s="262"/>
      <c r="AO376" s="262"/>
      <c r="AP376" s="262"/>
      <c r="AQ376" s="262"/>
    </row>
    <row r="377" spans="2:43" ht="18" customHeight="1" x14ac:dyDescent="0.25">
      <c r="B377" s="150"/>
      <c r="C377" s="533"/>
      <c r="D377" s="984" t="s">
        <v>280</v>
      </c>
      <c r="E377" s="21"/>
      <c r="F377" s="21"/>
      <c r="G377" s="21"/>
      <c r="H377" s="21"/>
      <c r="I377" s="21"/>
      <c r="J377" s="21"/>
      <c r="K377" s="134"/>
      <c r="L377" s="227"/>
      <c r="M377" s="1011"/>
      <c r="N377" s="134"/>
      <c r="O377" s="1630">
        <v>1165</v>
      </c>
      <c r="P377" s="2076"/>
      <c r="Q377" s="2077"/>
      <c r="R377" s="1630" t="str">
        <f>IF(U377=TRUE,O377,"")</f>
        <v/>
      </c>
      <c r="S377" s="1842"/>
      <c r="T377" s="1843"/>
      <c r="U377" s="543" t="b">
        <v>0</v>
      </c>
      <c r="W377" s="69"/>
      <c r="X377" s="69"/>
      <c r="Z377" s="37"/>
      <c r="AM377" s="262"/>
      <c r="AN377" s="262"/>
      <c r="AO377" s="262"/>
      <c r="AP377" s="262"/>
      <c r="AQ377" s="262"/>
    </row>
    <row r="378" spans="2:43" ht="18" customHeight="1" x14ac:dyDescent="0.25">
      <c r="B378" s="150"/>
      <c r="C378" s="834"/>
      <c r="D378" s="839" t="s">
        <v>713</v>
      </c>
      <c r="E378" s="840"/>
      <c r="F378" s="840"/>
      <c r="G378" s="840"/>
      <c r="H378" s="840"/>
      <c r="I378" s="840"/>
      <c r="J378" s="840"/>
      <c r="K378" s="840"/>
      <c r="L378" s="842"/>
      <c r="M378" s="837"/>
      <c r="N378" s="837"/>
      <c r="O378" s="1852"/>
      <c r="P378" s="2063"/>
      <c r="Q378" s="2063"/>
      <c r="R378" s="1852"/>
      <c r="S378" s="1863"/>
      <c r="T378" s="1864"/>
      <c r="U378" s="543">
        <v>0</v>
      </c>
      <c r="W378" s="69"/>
      <c r="X378" s="69"/>
      <c r="AM378" s="262"/>
      <c r="AN378" s="262"/>
      <c r="AO378" s="262"/>
      <c r="AP378" s="262"/>
      <c r="AQ378" s="262"/>
    </row>
    <row r="379" spans="2:43" ht="18" customHeight="1" x14ac:dyDescent="0.25">
      <c r="B379" s="150"/>
      <c r="C379" s="1065"/>
      <c r="D379" s="878" t="s">
        <v>752</v>
      </c>
      <c r="E379" s="879"/>
      <c r="F379" s="879"/>
      <c r="G379" s="1009"/>
      <c r="H379" s="1009"/>
      <c r="I379" s="1009"/>
      <c r="J379" s="879"/>
      <c r="K379" s="880"/>
      <c r="L379" s="880"/>
      <c r="M379" s="1010"/>
      <c r="N379" s="880"/>
      <c r="O379" s="2347"/>
      <c r="P379" s="2348"/>
      <c r="Q379" s="2349"/>
      <c r="R379" s="2350"/>
      <c r="S379" s="1845"/>
      <c r="T379" s="1846"/>
      <c r="U379" s="543"/>
      <c r="W379" s="69"/>
      <c r="X379" s="69"/>
      <c r="AM379" s="262"/>
      <c r="AN379" s="262"/>
      <c r="AO379" s="262"/>
      <c r="AP379" s="262"/>
      <c r="AQ379" s="262"/>
    </row>
    <row r="380" spans="2:43" ht="18" customHeight="1" x14ac:dyDescent="0.25">
      <c r="B380" s="150"/>
      <c r="C380" s="525"/>
      <c r="D380" s="44" t="s">
        <v>279</v>
      </c>
      <c r="E380" s="17"/>
      <c r="F380" s="17"/>
      <c r="G380" s="21"/>
      <c r="H380" s="21"/>
      <c r="I380" s="21"/>
      <c r="J380" s="17"/>
      <c r="K380" s="29"/>
      <c r="L380" s="500"/>
      <c r="M380" s="500"/>
      <c r="N380" s="29"/>
      <c r="O380" s="1627">
        <v>1075</v>
      </c>
      <c r="P380" s="1881">
        <v>100</v>
      </c>
      <c r="Q380" s="2033"/>
      <c r="R380" s="1637" t="str">
        <f>IF(U380=TRUE,O380,"")</f>
        <v/>
      </c>
      <c r="S380" s="1638"/>
      <c r="T380" s="1832"/>
      <c r="U380" s="543" t="b">
        <v>0</v>
      </c>
      <c r="W380" s="69"/>
      <c r="X380" s="69"/>
      <c r="Z380" s="37"/>
      <c r="AM380" s="262"/>
      <c r="AN380" s="262"/>
      <c r="AO380" s="262"/>
      <c r="AP380" s="262"/>
      <c r="AQ380" s="262"/>
    </row>
    <row r="381" spans="2:43" ht="18" customHeight="1" x14ac:dyDescent="0.25">
      <c r="B381" s="150"/>
      <c r="C381" s="533"/>
      <c r="D381" s="984" t="s">
        <v>280</v>
      </c>
      <c r="E381" s="21"/>
      <c r="F381" s="21"/>
      <c r="G381" s="21"/>
      <c r="H381" s="21"/>
      <c r="I381" s="21"/>
      <c r="J381" s="21"/>
      <c r="K381" s="134"/>
      <c r="L381" s="227"/>
      <c r="M381" s="1011"/>
      <c r="N381" s="134"/>
      <c r="O381" s="1630">
        <v>1430</v>
      </c>
      <c r="P381" s="2076"/>
      <c r="Q381" s="2077"/>
      <c r="R381" s="1630" t="str">
        <f>IF(U381=TRUE,O381,"")</f>
        <v/>
      </c>
      <c r="S381" s="1842"/>
      <c r="T381" s="1843"/>
      <c r="U381" s="543" t="b">
        <v>0</v>
      </c>
      <c r="W381" s="69"/>
      <c r="X381" s="69"/>
      <c r="Z381" s="37"/>
      <c r="AM381" s="262"/>
      <c r="AN381" s="262"/>
      <c r="AO381" s="262"/>
      <c r="AP381" s="262"/>
      <c r="AQ381" s="262"/>
    </row>
    <row r="382" spans="2:43" ht="18" customHeight="1" x14ac:dyDescent="0.25">
      <c r="B382" s="150"/>
      <c r="C382" s="834"/>
      <c r="D382" s="1014" t="s">
        <v>1076</v>
      </c>
      <c r="E382" s="837"/>
      <c r="F382" s="840"/>
      <c r="G382" s="837"/>
      <c r="H382" s="915" t="s">
        <v>342</v>
      </c>
      <c r="I382" s="1066"/>
      <c r="J382" s="840"/>
      <c r="K382" s="1070" t="s">
        <v>779</v>
      </c>
      <c r="L382" s="839" t="s">
        <v>359</v>
      </c>
      <c r="M382" s="837"/>
      <c r="N382" s="837"/>
      <c r="O382" s="1852"/>
      <c r="P382" s="1852"/>
      <c r="Q382" s="1852"/>
      <c r="R382" s="1852"/>
      <c r="S382" s="1852"/>
      <c r="T382" s="1865"/>
      <c r="U382" s="543">
        <v>0</v>
      </c>
      <c r="W382" s="69"/>
      <c r="X382" s="69"/>
      <c r="AM382" s="262"/>
      <c r="AN382" s="262"/>
      <c r="AO382" s="262"/>
      <c r="AP382" s="262"/>
      <c r="AQ382" s="262"/>
    </row>
    <row r="383" spans="2:43" ht="18" hidden="1" customHeight="1" x14ac:dyDescent="0.25">
      <c r="B383" s="150"/>
      <c r="C383" s="527"/>
      <c r="D383" s="962"/>
      <c r="E383" s="529"/>
      <c r="F383" s="529"/>
      <c r="H383" s="1069"/>
      <c r="I383" s="1067"/>
      <c r="J383" s="529"/>
      <c r="K383" s="1071"/>
      <c r="L383" s="1072"/>
      <c r="M383" s="531"/>
      <c r="N383" s="530"/>
      <c r="O383" s="1860"/>
      <c r="P383" s="1861"/>
      <c r="Q383" s="2346"/>
      <c r="R383" s="1860"/>
      <c r="S383" s="1861"/>
      <c r="T383" s="1862"/>
      <c r="U383" s="543"/>
      <c r="W383" s="69"/>
      <c r="X383" s="69"/>
      <c r="AM383" s="262"/>
      <c r="AN383" s="262"/>
      <c r="AO383" s="262"/>
      <c r="AP383" s="262"/>
      <c r="AQ383" s="262"/>
    </row>
    <row r="384" spans="2:43" ht="18" customHeight="1" x14ac:dyDescent="0.25">
      <c r="B384" s="150"/>
      <c r="C384" s="834"/>
      <c r="D384" s="1014" t="s">
        <v>1077</v>
      </c>
      <c r="E384" s="840"/>
      <c r="F384" s="840"/>
      <c r="G384" s="837"/>
      <c r="H384" s="915" t="s">
        <v>711</v>
      </c>
      <c r="I384" s="1068"/>
      <c r="J384" s="840"/>
      <c r="K384" s="1070" t="s">
        <v>779</v>
      </c>
      <c r="L384" s="839" t="s">
        <v>780</v>
      </c>
      <c r="M384" s="840"/>
      <c r="N384" s="839" t="s">
        <v>55</v>
      </c>
      <c r="O384" s="1852"/>
      <c r="P384" s="1852"/>
      <c r="Q384" s="1852"/>
      <c r="R384" s="1852"/>
      <c r="S384" s="1852"/>
      <c r="T384" s="1865"/>
      <c r="U384" s="543">
        <v>0</v>
      </c>
      <c r="W384" s="69"/>
      <c r="X384" s="69"/>
      <c r="AM384" s="262"/>
      <c r="AN384" s="262"/>
      <c r="AO384" s="262"/>
      <c r="AP384" s="262"/>
      <c r="AQ384" s="262"/>
    </row>
    <row r="385" spans="2:44" ht="18" customHeight="1" x14ac:dyDescent="0.25">
      <c r="B385" s="150"/>
      <c r="C385" s="834"/>
      <c r="D385" s="1014" t="s">
        <v>1078</v>
      </c>
      <c r="E385" s="840"/>
      <c r="F385" s="840"/>
      <c r="G385" s="837"/>
      <c r="H385" s="915" t="s">
        <v>711</v>
      </c>
      <c r="I385" s="1068"/>
      <c r="J385" s="840"/>
      <c r="K385" s="1070" t="s">
        <v>779</v>
      </c>
      <c r="L385" s="1848"/>
      <c r="M385" s="1848"/>
      <c r="N385" s="837"/>
      <c r="O385" s="1852"/>
      <c r="P385" s="1852"/>
      <c r="Q385" s="1852"/>
      <c r="R385" s="1852"/>
      <c r="S385" s="1852"/>
      <c r="T385" s="1865"/>
      <c r="U385" s="543">
        <v>0</v>
      </c>
      <c r="W385" s="69"/>
      <c r="X385" s="69"/>
      <c r="AM385" s="262"/>
      <c r="AN385" s="262"/>
      <c r="AO385" s="262"/>
      <c r="AP385" s="262"/>
      <c r="AQ385" s="262"/>
    </row>
    <row r="386" spans="2:44" s="568" customFormat="1" ht="6.6" customHeight="1" x14ac:dyDescent="0.25">
      <c r="B386" s="697"/>
      <c r="C386" s="1074"/>
      <c r="D386" s="1075"/>
      <c r="E386" s="1076"/>
      <c r="F386" s="1076"/>
      <c r="G386" s="1077"/>
      <c r="H386" s="1078"/>
      <c r="I386" s="1079"/>
      <c r="J386" s="1076"/>
      <c r="K386" s="1080"/>
      <c r="L386" s="1078"/>
      <c r="M386" s="1078"/>
      <c r="N386" s="1077"/>
      <c r="O386" s="1081"/>
      <c r="P386" s="1081"/>
      <c r="Q386" s="1081"/>
      <c r="R386" s="1081"/>
      <c r="S386" s="1081"/>
      <c r="T386" s="1081"/>
      <c r="U386" s="597"/>
      <c r="W386" s="569"/>
      <c r="X386" s="569"/>
      <c r="AB386" s="569"/>
      <c r="AM386" s="570"/>
      <c r="AN386" s="570"/>
      <c r="AO386" s="570"/>
      <c r="AP386" s="570"/>
      <c r="AQ386" s="570"/>
    </row>
    <row r="387" spans="2:44" ht="18" customHeight="1" x14ac:dyDescent="0.25">
      <c r="B387" s="150"/>
      <c r="C387" s="527"/>
      <c r="D387" s="528" t="s">
        <v>767</v>
      </c>
      <c r="E387" s="529"/>
      <c r="F387" s="529"/>
      <c r="G387" s="529"/>
      <c r="H387" s="529"/>
      <c r="I387" s="529"/>
      <c r="J387" s="529"/>
      <c r="K387" s="530"/>
      <c r="L387" s="530"/>
      <c r="M387" s="531"/>
      <c r="N387" s="530"/>
      <c r="O387" s="398"/>
      <c r="P387" s="398"/>
      <c r="Q387" s="398"/>
      <c r="R387" s="398"/>
      <c r="S387" s="398"/>
      <c r="T387" s="532"/>
      <c r="U387" s="543"/>
      <c r="W387" s="69"/>
      <c r="X387" s="69"/>
      <c r="AM387" s="262"/>
      <c r="AN387" s="262"/>
      <c r="AO387" s="262"/>
      <c r="AP387" s="262"/>
      <c r="AQ387" s="262"/>
    </row>
    <row r="388" spans="2:44" s="568" customFormat="1" ht="18" customHeight="1" x14ac:dyDescent="0.25">
      <c r="B388" s="697"/>
      <c r="C388" s="843"/>
      <c r="D388" s="844" t="s">
        <v>822</v>
      </c>
      <c r="E388" s="702"/>
      <c r="F388" s="702"/>
      <c r="G388" s="702"/>
      <c r="H388" s="702"/>
      <c r="I388" s="702"/>
      <c r="J388" s="702"/>
      <c r="K388" s="703"/>
      <c r="L388" s="703"/>
      <c r="M388" s="845"/>
      <c r="N388" s="703"/>
      <c r="O388" s="846"/>
      <c r="P388" s="1903"/>
      <c r="Q388" s="1903"/>
      <c r="R388" s="1903"/>
      <c r="S388" s="1903"/>
      <c r="T388" s="1912"/>
      <c r="U388" s="597"/>
      <c r="W388" s="569"/>
      <c r="X388" s="569"/>
      <c r="AA388" s="569"/>
      <c r="AL388" s="699"/>
      <c r="AM388" s="699"/>
      <c r="AN388" s="699"/>
      <c r="AO388" s="699"/>
      <c r="AP388" s="699"/>
      <c r="AR388" s="570"/>
    </row>
    <row r="389" spans="2:44" s="568" customFormat="1" ht="18" customHeight="1" x14ac:dyDescent="0.25">
      <c r="B389" s="697"/>
      <c r="C389" s="847"/>
      <c r="D389" s="848"/>
      <c r="E389" s="849"/>
      <c r="F389" s="849"/>
      <c r="G389" s="849"/>
      <c r="H389" s="849"/>
      <c r="I389" s="849"/>
      <c r="J389" s="849"/>
      <c r="K389" s="850"/>
      <c r="L389" s="850"/>
      <c r="M389" s="851"/>
      <c r="N389" s="850"/>
      <c r="O389" s="852"/>
      <c r="P389" s="852"/>
      <c r="Q389" s="852"/>
      <c r="R389" s="852"/>
      <c r="S389" s="852"/>
      <c r="T389" s="853"/>
      <c r="U389" s="597">
        <v>0</v>
      </c>
      <c r="W389" s="569"/>
      <c r="X389" s="569"/>
      <c r="AA389" s="569"/>
      <c r="AL389" s="699"/>
      <c r="AM389" s="699"/>
      <c r="AN389" s="699"/>
      <c r="AO389" s="699"/>
      <c r="AP389" s="699"/>
      <c r="AR389" s="570"/>
    </row>
    <row r="390" spans="2:44" s="568" customFormat="1" ht="18" customHeight="1" x14ac:dyDescent="0.25">
      <c r="B390" s="697"/>
      <c r="C390" s="970"/>
      <c r="D390" s="971" t="s">
        <v>823</v>
      </c>
      <c r="E390" s="972"/>
      <c r="F390" s="972"/>
      <c r="G390" s="972"/>
      <c r="H390" s="972"/>
      <c r="I390" s="972"/>
      <c r="J390" s="972"/>
      <c r="K390" s="973"/>
      <c r="L390" s="973"/>
      <c r="M390" s="974" t="s">
        <v>739</v>
      </c>
      <c r="N390" s="859"/>
      <c r="O390" s="2136">
        <v>45</v>
      </c>
      <c r="P390" s="2137"/>
      <c r="Q390" s="2138"/>
      <c r="R390" s="2131">
        <f>N390*O390</f>
        <v>0</v>
      </c>
      <c r="S390" s="2131"/>
      <c r="T390" s="2131"/>
      <c r="U390" s="597"/>
      <c r="W390" s="569"/>
      <c r="X390" s="569"/>
      <c r="Z390" s="37"/>
      <c r="AA390" s="569"/>
      <c r="AL390" s="699"/>
      <c r="AM390" s="699"/>
      <c r="AN390" s="699"/>
      <c r="AO390" s="699"/>
      <c r="AP390" s="699"/>
      <c r="AR390" s="570"/>
    </row>
    <row r="391" spans="2:44" s="568" customFormat="1" ht="18" customHeight="1" x14ac:dyDescent="0.25">
      <c r="B391" s="697"/>
      <c r="C391" s="975"/>
      <c r="D391" s="848"/>
      <c r="E391" s="849"/>
      <c r="F391" s="849"/>
      <c r="G391" s="849"/>
      <c r="H391" s="849"/>
      <c r="I391" s="849"/>
      <c r="J391" s="849"/>
      <c r="K391" s="850"/>
      <c r="L391" s="850"/>
      <c r="M391" s="851"/>
      <c r="N391" s="860"/>
      <c r="O391" s="860"/>
      <c r="P391" s="2078"/>
      <c r="Q391" s="2078"/>
      <c r="R391" s="2078"/>
      <c r="S391" s="2078"/>
      <c r="T391" s="2132"/>
      <c r="U391" s="597">
        <v>0</v>
      </c>
      <c r="W391" s="569"/>
      <c r="X391" s="569"/>
      <c r="AA391" s="569"/>
      <c r="AL391" s="699"/>
      <c r="AM391" s="699"/>
      <c r="AN391" s="699"/>
      <c r="AO391" s="699"/>
      <c r="AP391" s="699"/>
      <c r="AR391" s="570"/>
    </row>
    <row r="392" spans="2:44" ht="60" customHeight="1" x14ac:dyDescent="0.25">
      <c r="B392" s="539"/>
      <c r="C392" s="534"/>
      <c r="D392" s="535"/>
      <c r="E392" s="83"/>
      <c r="F392" s="536"/>
      <c r="G392" s="83"/>
      <c r="H392" s="83"/>
      <c r="I392" s="83"/>
      <c r="J392" s="83"/>
      <c r="K392" s="83"/>
      <c r="L392" s="502"/>
      <c r="O392" s="153"/>
      <c r="P392" s="153"/>
      <c r="Q392" s="153"/>
      <c r="R392" s="153"/>
      <c r="S392" s="153"/>
      <c r="T392" s="537"/>
      <c r="U392" s="554"/>
      <c r="W392" s="69"/>
      <c r="X392" s="69"/>
      <c r="AM392" s="262"/>
      <c r="AN392" s="262"/>
      <c r="AO392" s="262"/>
      <c r="AP392" s="262"/>
      <c r="AQ392" s="262"/>
    </row>
    <row r="393" spans="2:44" ht="15.75" customHeight="1" x14ac:dyDescent="0.25">
      <c r="B393" s="150"/>
      <c r="C393" s="861"/>
      <c r="D393" s="535"/>
      <c r="E393" s="83"/>
      <c r="F393" s="536"/>
      <c r="G393" s="83"/>
      <c r="H393" s="83"/>
      <c r="I393" s="83"/>
      <c r="J393" s="83"/>
      <c r="K393" s="857" t="s">
        <v>1135</v>
      </c>
      <c r="L393" s="651"/>
      <c r="M393" s="651"/>
      <c r="N393" s="782"/>
      <c r="O393" s="651"/>
      <c r="P393" s="782"/>
      <c r="Q393" s="782"/>
      <c r="R393" s="782"/>
      <c r="S393" s="782"/>
      <c r="T393" s="862"/>
      <c r="U393" s="543"/>
      <c r="W393" s="69"/>
      <c r="X393" s="69"/>
      <c r="AA393" s="69"/>
      <c r="AB393" s="4"/>
      <c r="AL393" s="267"/>
      <c r="AM393" s="267"/>
      <c r="AN393" s="267"/>
      <c r="AO393" s="267"/>
      <c r="AP393" s="267"/>
    </row>
    <row r="394" spans="2:44" ht="6.2" customHeight="1" x14ac:dyDescent="0.25">
      <c r="B394" s="150"/>
      <c r="C394" s="861"/>
      <c r="D394" s="535"/>
      <c r="E394" s="83"/>
      <c r="F394" s="536"/>
      <c r="G394" s="83"/>
      <c r="H394" s="83"/>
      <c r="I394" s="83"/>
      <c r="J394" s="83"/>
      <c r="K394" s="535"/>
      <c r="N394" s="153"/>
      <c r="P394" s="153"/>
      <c r="Q394" s="153"/>
      <c r="R394" s="153"/>
      <c r="S394" s="153"/>
      <c r="T394" s="863"/>
      <c r="U394" s="543"/>
      <c r="W394" s="69"/>
      <c r="X394" s="69"/>
      <c r="AA394" s="69"/>
      <c r="AB394" s="4"/>
      <c r="AL394" s="267"/>
      <c r="AM394" s="267"/>
      <c r="AN394" s="267"/>
      <c r="AO394" s="267"/>
      <c r="AP394" s="267"/>
    </row>
    <row r="395" spans="2:44" ht="18" customHeight="1" x14ac:dyDescent="0.25">
      <c r="B395" s="150"/>
      <c r="C395" s="861"/>
      <c r="D395" s="535"/>
      <c r="E395" s="83"/>
      <c r="F395" s="536"/>
      <c r="G395" s="83"/>
      <c r="H395" s="83"/>
      <c r="I395" s="83"/>
      <c r="J395" s="83"/>
      <c r="K395" s="854" t="s">
        <v>1137</v>
      </c>
      <c r="N395" s="153"/>
      <c r="P395" s="153"/>
      <c r="Q395" s="153"/>
      <c r="R395" s="153"/>
      <c r="S395" s="153"/>
      <c r="T395" s="863"/>
      <c r="U395" s="543"/>
      <c r="W395" s="69"/>
      <c r="X395" s="69"/>
      <c r="AA395" s="69"/>
      <c r="AB395" s="4"/>
      <c r="AL395" s="267"/>
      <c r="AM395" s="267"/>
      <c r="AN395" s="267"/>
      <c r="AO395" s="267"/>
      <c r="AP395" s="267"/>
    </row>
    <row r="396" spans="2:44" ht="18" customHeight="1" x14ac:dyDescent="0.25">
      <c r="B396" s="150"/>
      <c r="C396" s="861"/>
      <c r="D396" s="535"/>
      <c r="E396" s="83"/>
      <c r="F396" s="536"/>
      <c r="G396" s="83"/>
      <c r="H396" s="83"/>
      <c r="I396" s="83"/>
      <c r="J396" s="83"/>
      <c r="K396" s="929" t="s">
        <v>1134</v>
      </c>
      <c r="L396" s="930" t="s">
        <v>857</v>
      </c>
      <c r="M396" s="927"/>
      <c r="N396" s="103"/>
      <c r="O396" s="397"/>
      <c r="P396" s="1989">
        <v>215</v>
      </c>
      <c r="Q396" s="2038"/>
      <c r="R396" s="2039" t="str">
        <f>IF(U396=3,P396,"")</f>
        <v/>
      </c>
      <c r="S396" s="2040"/>
      <c r="T396" s="2041"/>
      <c r="U396" s="543">
        <v>0</v>
      </c>
      <c r="W396" s="69"/>
      <c r="X396" s="69"/>
      <c r="Z396" s="37"/>
      <c r="AA396" s="69"/>
      <c r="AB396" s="4"/>
      <c r="AL396" s="267"/>
      <c r="AM396" s="267"/>
      <c r="AN396" s="267"/>
      <c r="AO396" s="267"/>
      <c r="AP396" s="267"/>
    </row>
    <row r="397" spans="2:44" ht="18" customHeight="1" x14ac:dyDescent="0.25">
      <c r="B397" s="150"/>
      <c r="C397" s="861"/>
      <c r="D397" s="535"/>
      <c r="E397" s="83"/>
      <c r="F397" s="536"/>
      <c r="G397" s="83"/>
      <c r="H397" s="83"/>
      <c r="I397" s="83"/>
      <c r="J397" s="83"/>
      <c r="K397" s="854" t="s">
        <v>1138</v>
      </c>
      <c r="N397" s="153"/>
      <c r="P397" s="153"/>
      <c r="Q397" s="153"/>
      <c r="R397" s="153"/>
      <c r="S397" s="153"/>
      <c r="T397" s="863"/>
      <c r="U397" s="543"/>
      <c r="W397" s="69"/>
      <c r="X397" s="69"/>
      <c r="AA397" s="69"/>
      <c r="AB397" s="4"/>
      <c r="AL397" s="267"/>
      <c r="AM397" s="267"/>
      <c r="AN397" s="267"/>
      <c r="AO397" s="267"/>
      <c r="AP397" s="267"/>
    </row>
    <row r="398" spans="2:44" ht="18" customHeight="1" x14ac:dyDescent="0.25">
      <c r="B398" s="150"/>
      <c r="C398" s="861"/>
      <c r="D398" s="535"/>
      <c r="E398" s="83"/>
      <c r="F398" s="536"/>
      <c r="G398" s="83"/>
      <c r="H398" s="83"/>
      <c r="I398" s="83"/>
      <c r="J398" s="83"/>
      <c r="K398" s="927" t="s">
        <v>1130</v>
      </c>
      <c r="L398" s="103" t="s">
        <v>862</v>
      </c>
      <c r="M398" s="103"/>
      <c r="N398" s="103"/>
      <c r="O398" s="106"/>
      <c r="P398" s="103" t="s">
        <v>780</v>
      </c>
      <c r="Q398" s="103"/>
      <c r="R398" s="103"/>
      <c r="S398" s="103"/>
      <c r="T398" s="928"/>
      <c r="U398" s="543">
        <v>0</v>
      </c>
      <c r="W398" s="69"/>
      <c r="X398" s="69"/>
      <c r="AA398" s="69"/>
      <c r="AB398" s="4"/>
      <c r="AL398" s="267"/>
      <c r="AM398" s="267"/>
      <c r="AN398" s="267"/>
      <c r="AO398" s="267"/>
      <c r="AP398" s="267"/>
    </row>
    <row r="399" spans="2:44" ht="18" customHeight="1" x14ac:dyDescent="0.25">
      <c r="B399" s="150"/>
      <c r="C399" s="861"/>
      <c r="D399" s="535"/>
      <c r="E399" s="83"/>
      <c r="F399" s="536"/>
      <c r="G399" s="83"/>
      <c r="H399" s="83"/>
      <c r="I399" s="83"/>
      <c r="J399" s="83"/>
      <c r="K399" s="854" t="s">
        <v>1139</v>
      </c>
      <c r="N399" s="153"/>
      <c r="P399" s="153"/>
      <c r="Q399" s="153"/>
      <c r="R399" s="153"/>
      <c r="S399" s="153"/>
      <c r="T399" s="863"/>
      <c r="U399" s="543"/>
      <c r="W399" s="69"/>
      <c r="X399" s="69"/>
      <c r="AA399" s="69"/>
      <c r="AB399" s="4"/>
      <c r="AL399" s="267"/>
      <c r="AM399" s="267"/>
      <c r="AN399" s="267"/>
      <c r="AO399" s="267"/>
      <c r="AP399" s="267"/>
    </row>
    <row r="400" spans="2:44" ht="18" customHeight="1" x14ac:dyDescent="0.25">
      <c r="B400" s="150"/>
      <c r="C400" s="861"/>
      <c r="D400" s="535"/>
      <c r="E400" s="83"/>
      <c r="F400" s="536"/>
      <c r="G400" s="83"/>
      <c r="H400" s="83"/>
      <c r="I400" s="83"/>
      <c r="J400" s="83"/>
      <c r="K400" s="925" t="s">
        <v>1131</v>
      </c>
      <c r="L400" s="926"/>
      <c r="M400" s="103"/>
      <c r="N400" s="103"/>
      <c r="O400" s="106"/>
      <c r="P400" s="1989">
        <v>230</v>
      </c>
      <c r="Q400" s="2038"/>
      <c r="R400" s="2039" t="str">
        <f>IF(U400=3,P400,"")</f>
        <v/>
      </c>
      <c r="S400" s="2040"/>
      <c r="T400" s="2041"/>
      <c r="U400" s="543">
        <v>0</v>
      </c>
      <c r="W400" s="69"/>
      <c r="X400" s="69"/>
      <c r="Z400" s="37"/>
      <c r="AA400" s="69"/>
      <c r="AB400" s="4"/>
      <c r="AL400" s="267"/>
      <c r="AM400" s="267"/>
      <c r="AN400" s="267"/>
      <c r="AO400" s="267"/>
      <c r="AP400" s="267"/>
    </row>
    <row r="401" spans="2:44" ht="6.2" customHeight="1" x14ac:dyDescent="0.25">
      <c r="B401" s="150"/>
      <c r="C401" s="861"/>
      <c r="D401" s="535"/>
      <c r="E401" s="83"/>
      <c r="F401" s="536"/>
      <c r="G401" s="83"/>
      <c r="H401" s="83"/>
      <c r="I401" s="83"/>
      <c r="J401" s="83"/>
      <c r="K401" s="784"/>
      <c r="L401" s="785"/>
      <c r="M401" s="12"/>
      <c r="N401" s="12"/>
      <c r="P401" s="786"/>
      <c r="Q401" s="786"/>
      <c r="R401" s="786"/>
      <c r="S401" s="786"/>
      <c r="T401" s="865"/>
      <c r="U401" s="543"/>
      <c r="W401" s="69"/>
      <c r="X401" s="69"/>
      <c r="AA401" s="69"/>
      <c r="AB401" s="4"/>
      <c r="AL401" s="267"/>
      <c r="AM401" s="267"/>
      <c r="AN401" s="267"/>
      <c r="AO401" s="267"/>
      <c r="AP401" s="267"/>
    </row>
    <row r="402" spans="2:44" ht="18" customHeight="1" x14ac:dyDescent="0.25">
      <c r="B402" s="150"/>
      <c r="C402" s="861"/>
      <c r="D402" s="535"/>
      <c r="E402" s="83"/>
      <c r="F402" s="536"/>
      <c r="G402" s="83"/>
      <c r="H402" s="83"/>
      <c r="I402" s="83"/>
      <c r="J402" s="83"/>
      <c r="K402" s="857" t="s">
        <v>1136</v>
      </c>
      <c r="L402" s="651"/>
      <c r="M402" s="651"/>
      <c r="N402" s="782"/>
      <c r="O402" s="651"/>
      <c r="P402" s="782"/>
      <c r="Q402" s="782"/>
      <c r="R402" s="782"/>
      <c r="S402" s="782"/>
      <c r="T402" s="862"/>
      <c r="U402" s="543"/>
      <c r="W402" s="69"/>
      <c r="X402" s="69"/>
      <c r="AA402" s="69"/>
      <c r="AB402" s="4"/>
      <c r="AL402" s="267"/>
      <c r="AM402" s="267"/>
      <c r="AN402" s="267"/>
      <c r="AO402" s="267"/>
      <c r="AP402" s="267"/>
    </row>
    <row r="403" spans="2:44" ht="6.2" customHeight="1" x14ac:dyDescent="0.25">
      <c r="B403" s="150"/>
      <c r="C403" s="861"/>
      <c r="D403" s="535"/>
      <c r="E403" s="83"/>
      <c r="F403" s="536"/>
      <c r="G403" s="83"/>
      <c r="H403" s="83"/>
      <c r="I403" s="83"/>
      <c r="J403" s="83"/>
      <c r="K403" s="979"/>
      <c r="L403" s="106"/>
      <c r="M403" s="106"/>
      <c r="N403" s="980"/>
      <c r="O403" s="106"/>
      <c r="P403" s="980"/>
      <c r="Q403" s="980"/>
      <c r="R403" s="980"/>
      <c r="S403" s="980"/>
      <c r="T403" s="981"/>
      <c r="U403" s="543"/>
      <c r="W403" s="69"/>
      <c r="X403" s="69"/>
      <c r="AA403" s="69"/>
      <c r="AB403" s="4"/>
      <c r="AL403" s="267"/>
      <c r="AM403" s="267"/>
      <c r="AN403" s="267"/>
      <c r="AO403" s="267"/>
      <c r="AP403" s="267"/>
    </row>
    <row r="404" spans="2:44" ht="18" customHeight="1" x14ac:dyDescent="0.25">
      <c r="B404" s="150"/>
      <c r="C404" s="861"/>
      <c r="D404" s="535"/>
      <c r="E404" s="83"/>
      <c r="F404" s="536"/>
      <c r="G404" s="83"/>
      <c r="H404" s="83"/>
      <c r="I404" s="83"/>
      <c r="J404" s="83"/>
      <c r="K404" s="854" t="s">
        <v>1137</v>
      </c>
      <c r="N404" s="153"/>
      <c r="P404" s="153"/>
      <c r="Q404" s="153"/>
      <c r="R404" s="153"/>
      <c r="S404" s="153"/>
      <c r="T404" s="863"/>
      <c r="U404" s="543"/>
      <c r="W404" s="69"/>
      <c r="X404" s="69"/>
      <c r="AA404" s="69"/>
      <c r="AB404" s="4"/>
      <c r="AL404" s="267"/>
      <c r="AM404" s="267"/>
      <c r="AN404" s="267"/>
      <c r="AO404" s="267"/>
      <c r="AP404" s="267"/>
    </row>
    <row r="405" spans="2:44" ht="18" customHeight="1" x14ac:dyDescent="0.25">
      <c r="B405" s="150"/>
      <c r="C405" s="861"/>
      <c r="D405" s="535"/>
      <c r="E405" s="83"/>
      <c r="F405" s="536"/>
      <c r="G405" s="83"/>
      <c r="H405" s="83"/>
      <c r="I405" s="83"/>
      <c r="J405" s="83"/>
      <c r="K405" s="925" t="s">
        <v>1131</v>
      </c>
      <c r="L405" s="926"/>
      <c r="M405" s="103"/>
      <c r="N405" s="103"/>
      <c r="O405" s="931"/>
      <c r="P405" s="1989">
        <v>215</v>
      </c>
      <c r="Q405" s="2038"/>
      <c r="R405" s="2039" t="str">
        <f>IF(U405=3,P405,"")</f>
        <v/>
      </c>
      <c r="S405" s="2040"/>
      <c r="T405" s="2041"/>
      <c r="U405" s="543">
        <v>0</v>
      </c>
      <c r="W405" s="69"/>
      <c r="X405" s="69"/>
      <c r="Z405" s="37"/>
      <c r="AA405" s="69"/>
      <c r="AB405" s="4"/>
      <c r="AL405" s="267"/>
      <c r="AM405" s="267"/>
      <c r="AN405" s="267"/>
      <c r="AO405" s="267"/>
      <c r="AP405" s="267"/>
    </row>
    <row r="406" spans="2:44" ht="18" customHeight="1" x14ac:dyDescent="0.25">
      <c r="B406" s="150"/>
      <c r="C406" s="861"/>
      <c r="D406" s="535"/>
      <c r="E406" s="83"/>
      <c r="F406" s="536"/>
      <c r="G406" s="83"/>
      <c r="H406" s="83"/>
      <c r="I406" s="83"/>
      <c r="J406" s="83"/>
      <c r="K406" s="854" t="s">
        <v>1140</v>
      </c>
      <c r="N406" s="153"/>
      <c r="P406" s="153"/>
      <c r="Q406" s="153"/>
      <c r="R406" s="153"/>
      <c r="S406" s="153"/>
      <c r="T406" s="863"/>
      <c r="U406" s="543"/>
      <c r="W406" s="69"/>
      <c r="X406" s="69"/>
      <c r="AA406" s="69"/>
      <c r="AB406" s="4"/>
      <c r="AL406" s="267"/>
      <c r="AM406" s="267"/>
      <c r="AN406" s="267"/>
      <c r="AO406" s="267"/>
      <c r="AP406" s="267"/>
    </row>
    <row r="407" spans="2:44" ht="18" customHeight="1" x14ac:dyDescent="0.25">
      <c r="B407" s="150"/>
      <c r="C407" s="861"/>
      <c r="D407" s="535"/>
      <c r="E407" s="83"/>
      <c r="F407" s="536"/>
      <c r="G407" s="83"/>
      <c r="H407" s="83"/>
      <c r="I407" s="83"/>
      <c r="J407" s="83"/>
      <c r="K407" s="978"/>
      <c r="L407" s="978" t="s">
        <v>55</v>
      </c>
      <c r="M407" s="103"/>
      <c r="N407" s="103"/>
      <c r="O407" s="106"/>
      <c r="P407" s="103" t="s">
        <v>780</v>
      </c>
      <c r="Q407" s="103"/>
      <c r="R407" s="103"/>
      <c r="S407" s="103"/>
      <c r="T407" s="928"/>
      <c r="U407" s="543">
        <v>0</v>
      </c>
      <c r="W407" s="69"/>
      <c r="X407" s="69"/>
      <c r="AA407" s="69"/>
      <c r="AB407" s="4"/>
      <c r="AL407" s="267"/>
      <c r="AM407" s="267"/>
      <c r="AN407" s="267"/>
      <c r="AO407" s="267"/>
      <c r="AP407" s="267"/>
    </row>
    <row r="408" spans="2:44" ht="18" customHeight="1" x14ac:dyDescent="0.25">
      <c r="B408" s="150"/>
      <c r="C408" s="861"/>
      <c r="D408" s="535"/>
      <c r="E408" s="83"/>
      <c r="F408" s="536"/>
      <c r="G408" s="83"/>
      <c r="H408" s="83"/>
      <c r="I408" s="83"/>
      <c r="J408" s="83"/>
      <c r="K408" s="854" t="s">
        <v>1138</v>
      </c>
      <c r="N408" s="153"/>
      <c r="P408" s="153"/>
      <c r="Q408" s="153"/>
      <c r="R408" s="153"/>
      <c r="S408" s="153"/>
      <c r="T408" s="863"/>
      <c r="U408" s="543"/>
      <c r="W408" s="69"/>
      <c r="X408" s="69"/>
      <c r="AA408" s="69"/>
      <c r="AB408" s="4"/>
      <c r="AL408" s="267"/>
      <c r="AM408" s="267"/>
      <c r="AN408" s="267"/>
      <c r="AO408" s="267"/>
      <c r="AP408" s="267"/>
    </row>
    <row r="409" spans="2:44" ht="18" customHeight="1" x14ac:dyDescent="0.25">
      <c r="B409" s="150"/>
      <c r="C409" s="866" t="s">
        <v>867</v>
      </c>
      <c r="E409" s="83"/>
      <c r="F409" s="536"/>
      <c r="G409" s="83"/>
      <c r="H409" s="83"/>
      <c r="I409" s="83"/>
      <c r="J409" s="83"/>
      <c r="K409" s="856" t="s">
        <v>1132</v>
      </c>
      <c r="L409" s="858" t="s">
        <v>866</v>
      </c>
      <c r="M409" s="12"/>
      <c r="N409" s="12"/>
      <c r="P409" s="12" t="s">
        <v>780</v>
      </c>
      <c r="Q409" s="12"/>
      <c r="R409" s="12"/>
      <c r="S409" s="12"/>
      <c r="T409" s="864"/>
      <c r="U409" s="976">
        <v>0</v>
      </c>
      <c r="W409" s="69"/>
      <c r="X409" s="69"/>
      <c r="AA409" s="69"/>
      <c r="AB409" s="4"/>
      <c r="AL409" s="267"/>
      <c r="AM409" s="267"/>
      <c r="AN409" s="267"/>
      <c r="AO409" s="267"/>
      <c r="AP409" s="267"/>
    </row>
    <row r="410" spans="2:44" ht="18" customHeight="1" x14ac:dyDescent="0.25">
      <c r="B410" s="150"/>
      <c r="C410" s="866" t="s">
        <v>825</v>
      </c>
      <c r="E410" s="83"/>
      <c r="F410" s="536"/>
      <c r="G410" s="83"/>
      <c r="H410" s="83"/>
      <c r="I410" s="83"/>
      <c r="J410" s="83"/>
      <c r="K410" s="854" t="s">
        <v>1139</v>
      </c>
      <c r="N410" s="153"/>
      <c r="P410" s="153"/>
      <c r="Q410" s="153"/>
      <c r="R410" s="153"/>
      <c r="S410" s="153"/>
      <c r="T410" s="863"/>
      <c r="U410" s="977"/>
      <c r="W410" s="69"/>
      <c r="X410" s="69"/>
      <c r="AA410" s="69"/>
      <c r="AB410" s="4"/>
      <c r="AL410" s="267"/>
      <c r="AM410" s="267"/>
      <c r="AN410" s="267"/>
      <c r="AO410" s="267"/>
      <c r="AP410" s="267"/>
    </row>
    <row r="411" spans="2:44" ht="18" customHeight="1" x14ac:dyDescent="0.25">
      <c r="B411" s="150"/>
      <c r="C411" s="866" t="s">
        <v>826</v>
      </c>
      <c r="E411" s="83"/>
      <c r="F411" s="536"/>
      <c r="G411" s="83"/>
      <c r="H411" s="83"/>
      <c r="I411" s="83"/>
      <c r="J411" s="83"/>
      <c r="K411" s="855" t="s">
        <v>1133</v>
      </c>
      <c r="L411" s="785"/>
      <c r="M411" s="12"/>
      <c r="N411" s="12"/>
      <c r="O411" s="512"/>
      <c r="P411" s="2288">
        <v>230</v>
      </c>
      <c r="Q411" s="2289"/>
      <c r="R411" s="2142" t="str">
        <f>IF(U411=3,P411,"")</f>
        <v/>
      </c>
      <c r="S411" s="2143"/>
      <c r="T411" s="2144"/>
      <c r="U411" s="976">
        <v>0</v>
      </c>
      <c r="W411" s="69"/>
      <c r="X411" s="69"/>
      <c r="Z411" s="37"/>
      <c r="AA411" s="69"/>
      <c r="AB411" s="4"/>
      <c r="AL411" s="267"/>
      <c r="AM411" s="267"/>
      <c r="AN411" s="267"/>
      <c r="AO411" s="267"/>
      <c r="AP411" s="267"/>
    </row>
    <row r="412" spans="2:44" ht="18" customHeight="1" x14ac:dyDescent="0.25">
      <c r="B412" s="150"/>
      <c r="C412" s="867" t="s">
        <v>827</v>
      </c>
      <c r="D412" s="75"/>
      <c r="E412" s="482"/>
      <c r="F412" s="868"/>
      <c r="G412" s="482"/>
      <c r="H412" s="482"/>
      <c r="I412" s="482"/>
      <c r="J412" s="482"/>
      <c r="K412" s="482"/>
      <c r="L412" s="75"/>
      <c r="M412" s="75"/>
      <c r="N412" s="75"/>
      <c r="O412" s="75"/>
      <c r="P412" s="75"/>
      <c r="Q412" s="75"/>
      <c r="R412" s="75"/>
      <c r="S412" s="75"/>
      <c r="T412" s="675"/>
      <c r="U412" s="543"/>
      <c r="W412" s="69"/>
      <c r="X412" s="69"/>
      <c r="AA412" s="69"/>
      <c r="AB412" s="4"/>
      <c r="AL412" s="267"/>
      <c r="AM412" s="267"/>
      <c r="AN412" s="267"/>
      <c r="AO412" s="267"/>
      <c r="AP412" s="267"/>
    </row>
    <row r="413" spans="2:44" ht="8.25" customHeight="1" x14ac:dyDescent="0.25">
      <c r="B413" s="19"/>
      <c r="C413" s="20"/>
      <c r="D413" s="20"/>
      <c r="E413" s="463"/>
      <c r="F413" s="20"/>
      <c r="G413" s="20"/>
      <c r="H413" s="20"/>
      <c r="I413" s="20"/>
      <c r="J413" s="20"/>
      <c r="K413" s="20"/>
      <c r="L413" s="20"/>
      <c r="M413" s="20"/>
      <c r="N413" s="20"/>
      <c r="O413" s="59"/>
      <c r="P413" s="59"/>
      <c r="Q413" s="59"/>
      <c r="R413" s="20"/>
      <c r="S413" s="20"/>
      <c r="T413" s="20"/>
      <c r="U413" s="548"/>
      <c r="W413" s="69"/>
      <c r="X413" s="69"/>
      <c r="AA413" s="69"/>
      <c r="AB413" s="4"/>
      <c r="AL413" s="262"/>
      <c r="AM413" s="262"/>
      <c r="AN413" s="262"/>
      <c r="AO413" s="262"/>
      <c r="AP413" s="262"/>
      <c r="AR413" s="262"/>
    </row>
    <row r="414" spans="2:44" ht="8.25" customHeight="1" x14ac:dyDescent="0.25">
      <c r="E414" s="40"/>
      <c r="O414" s="58"/>
      <c r="P414" s="58"/>
      <c r="Q414" s="58"/>
      <c r="U414" s="549"/>
      <c r="W414" s="69"/>
      <c r="X414" s="69"/>
      <c r="AA414" s="69"/>
      <c r="AB414" s="4"/>
      <c r="AL414" s="262"/>
      <c r="AM414" s="262"/>
      <c r="AN414" s="262"/>
      <c r="AO414" s="262"/>
      <c r="AP414" s="262"/>
      <c r="AR414" s="262"/>
    </row>
    <row r="415" spans="2:44" ht="6.75" customHeight="1" x14ac:dyDescent="0.25">
      <c r="B415" s="9"/>
      <c r="C415" s="10"/>
      <c r="D415" s="10"/>
      <c r="E415" s="10"/>
      <c r="F415" s="10"/>
      <c r="G415" s="10"/>
      <c r="H415" s="10"/>
      <c r="I415" s="10"/>
      <c r="J415" s="10"/>
      <c r="K415" s="10"/>
      <c r="L415" s="10"/>
      <c r="M415" s="10"/>
      <c r="N415" s="10"/>
      <c r="O415" s="56"/>
      <c r="P415" s="56"/>
      <c r="Q415" s="56"/>
      <c r="R415" s="53"/>
      <c r="S415" s="53"/>
      <c r="T415" s="53"/>
      <c r="U415" s="551">
        <v>1</v>
      </c>
      <c r="W415" s="69"/>
      <c r="X415" s="69"/>
      <c r="AA415" s="69"/>
      <c r="AB415" s="4"/>
      <c r="AL415" s="262"/>
      <c r="AM415" s="262"/>
      <c r="AN415" s="262"/>
      <c r="AO415" s="262"/>
      <c r="AP415" s="262"/>
      <c r="AR415" s="262"/>
    </row>
    <row r="416" spans="2:44" ht="16.5" customHeight="1" x14ac:dyDescent="0.25">
      <c r="B416" s="150"/>
      <c r="C416" s="872" t="s">
        <v>1075</v>
      </c>
      <c r="D416" s="873"/>
      <c r="E416" s="873"/>
      <c r="F416" s="873"/>
      <c r="G416" s="873"/>
      <c r="H416" s="873"/>
      <c r="I416" s="873"/>
      <c r="J416" s="873"/>
      <c r="K416" s="873"/>
      <c r="L416" s="873"/>
      <c r="M416" s="873"/>
      <c r="N416" s="874" t="s">
        <v>793</v>
      </c>
      <c r="O416" s="875"/>
      <c r="P416" s="875"/>
      <c r="Q416" s="875"/>
      <c r="R416" s="875"/>
      <c r="S416" s="875"/>
      <c r="T416" s="876"/>
      <c r="U416" s="543"/>
      <c r="W416" s="69">
        <v>1</v>
      </c>
      <c r="X416" s="69"/>
      <c r="AA416" s="69"/>
      <c r="AB416" s="4"/>
      <c r="AL416" s="262"/>
      <c r="AM416" s="262"/>
      <c r="AN416" s="262"/>
      <c r="AO416" s="262"/>
      <c r="AP416" s="262"/>
      <c r="AR416" s="262"/>
    </row>
    <row r="417" spans="2:45" ht="18" customHeight="1" x14ac:dyDescent="0.25">
      <c r="B417" s="150"/>
      <c r="C417" s="877"/>
      <c r="D417" s="878" t="s">
        <v>795</v>
      </c>
      <c r="E417" s="879"/>
      <c r="F417" s="879"/>
      <c r="G417" s="879"/>
      <c r="H417" s="879"/>
      <c r="I417" s="879"/>
      <c r="J417" s="879"/>
      <c r="K417" s="880"/>
      <c r="L417" s="881"/>
      <c r="M417" s="882"/>
      <c r="N417" s="1082"/>
      <c r="O417" s="2400">
        <v>50</v>
      </c>
      <c r="P417" s="2401"/>
      <c r="Q417" s="2402"/>
      <c r="R417" s="2051" t="str">
        <f>IF(U417=FALSE,"",N417*O417)</f>
        <v/>
      </c>
      <c r="S417" s="2403"/>
      <c r="T417" s="2404"/>
      <c r="U417" s="543" t="b">
        <v>0</v>
      </c>
      <c r="W417" s="69"/>
      <c r="X417" s="569"/>
      <c r="Z417" s="37"/>
      <c r="AA417" s="69"/>
      <c r="AB417" s="4"/>
      <c r="AL417" s="267"/>
      <c r="AM417" s="267"/>
      <c r="AN417" s="267"/>
      <c r="AO417" s="267"/>
      <c r="AP417" s="267"/>
      <c r="AR417" s="262"/>
    </row>
    <row r="418" spans="2:45" ht="8.25" customHeight="1" x14ac:dyDescent="0.25">
      <c r="B418" s="19"/>
      <c r="C418" s="20"/>
      <c r="D418" s="20"/>
      <c r="E418" s="463"/>
      <c r="F418" s="20"/>
      <c r="G418" s="20"/>
      <c r="H418" s="20"/>
      <c r="I418" s="20"/>
      <c r="J418" s="20"/>
      <c r="K418" s="20"/>
      <c r="L418" s="20"/>
      <c r="M418" s="20"/>
      <c r="N418" s="20"/>
      <c r="O418" s="59"/>
      <c r="P418" s="59"/>
      <c r="Q418" s="59"/>
      <c r="R418" s="20"/>
      <c r="S418" s="20"/>
      <c r="T418" s="20"/>
      <c r="U418" s="158"/>
      <c r="W418" s="69"/>
      <c r="X418" s="69"/>
      <c r="AA418" s="69"/>
      <c r="AB418" s="4"/>
      <c r="AL418" s="262"/>
      <c r="AM418" s="262"/>
      <c r="AN418" s="262"/>
      <c r="AO418" s="262"/>
      <c r="AP418" s="262"/>
      <c r="AR418" s="262"/>
    </row>
    <row r="419" spans="2:45" ht="8.25" customHeight="1" x14ac:dyDescent="0.25">
      <c r="E419" s="40"/>
      <c r="O419" s="58"/>
      <c r="P419" s="58"/>
      <c r="Q419" s="58"/>
      <c r="U419" s="549"/>
      <c r="W419" s="69"/>
      <c r="X419" s="69"/>
      <c r="AM419" s="262"/>
      <c r="AN419" s="262"/>
      <c r="AO419" s="262"/>
      <c r="AP419" s="262"/>
      <c r="AQ419" s="262"/>
      <c r="AS419" s="262"/>
    </row>
    <row r="420" spans="2:45" ht="6.6" customHeight="1" x14ac:dyDescent="0.25">
      <c r="B420" s="9"/>
      <c r="C420" s="10"/>
      <c r="D420" s="10"/>
      <c r="E420" s="434"/>
      <c r="F420" s="10"/>
      <c r="G420" s="10"/>
      <c r="H420" s="10"/>
      <c r="I420" s="10"/>
      <c r="J420" s="10"/>
      <c r="K420" s="10"/>
      <c r="L420" s="10"/>
      <c r="M420" s="10"/>
      <c r="N420" s="10"/>
      <c r="O420" s="56"/>
      <c r="P420" s="56"/>
      <c r="Q420" s="56"/>
      <c r="R420" s="10"/>
      <c r="S420" s="10"/>
      <c r="T420" s="10"/>
      <c r="U420" s="551"/>
      <c r="W420" s="69"/>
      <c r="X420" s="69"/>
      <c r="AS420" s="262"/>
    </row>
    <row r="421" spans="2:45" x14ac:dyDescent="0.25">
      <c r="B421" s="150"/>
      <c r="C421" s="26" t="s">
        <v>789</v>
      </c>
      <c r="D421" s="27"/>
      <c r="E421" s="27"/>
      <c r="F421" s="27"/>
      <c r="G421" s="27"/>
      <c r="H421" s="27"/>
      <c r="I421" s="27"/>
      <c r="J421" s="27"/>
      <c r="K421" s="27"/>
      <c r="L421" s="27"/>
      <c r="M421" s="27"/>
      <c r="N421" s="707" t="s">
        <v>793</v>
      </c>
      <c r="O421" s="54"/>
      <c r="P421" s="54"/>
      <c r="Q421" s="54"/>
      <c r="R421" s="54"/>
      <c r="S421" s="54"/>
      <c r="T421" s="54"/>
      <c r="U421" s="543"/>
      <c r="W421" s="69"/>
      <c r="X421" s="69"/>
      <c r="AM421" s="267"/>
      <c r="AN421" s="267"/>
      <c r="AO421" s="267"/>
      <c r="AP421" s="267"/>
      <c r="AQ421" s="267"/>
      <c r="AS421" s="267"/>
    </row>
    <row r="422" spans="2:45" ht="18" customHeight="1" x14ac:dyDescent="0.25">
      <c r="B422" s="150"/>
      <c r="C422" s="709" t="s">
        <v>714</v>
      </c>
      <c r="D422" s="205"/>
      <c r="E422" s="64"/>
      <c r="F422" s="64"/>
      <c r="G422" s="64"/>
      <c r="H422" s="64"/>
      <c r="I422" s="64"/>
      <c r="J422" s="64"/>
      <c r="K422" s="710"/>
      <c r="L422" s="711"/>
      <c r="M422" s="75"/>
      <c r="N422" s="712"/>
      <c r="O422" s="2330">
        <v>1225</v>
      </c>
      <c r="P422" s="2151"/>
      <c r="Q422" s="2331"/>
      <c r="R422" s="1634" t="str">
        <f>IF(N422&gt;0,N422*O422,"")</f>
        <v/>
      </c>
      <c r="S422" s="1635"/>
      <c r="T422" s="1636"/>
      <c r="U422" s="543"/>
      <c r="W422" s="69"/>
      <c r="X422" s="69"/>
      <c r="Y422" s="262"/>
      <c r="Z422" s="37"/>
      <c r="AM422" s="262"/>
      <c r="AN422" s="262"/>
      <c r="AO422" s="262"/>
      <c r="AP422" s="262"/>
      <c r="AQ422" s="262"/>
      <c r="AS422" s="267"/>
    </row>
    <row r="423" spans="2:45" ht="6.6" customHeight="1" x14ac:dyDescent="0.25">
      <c r="B423" s="19"/>
      <c r="C423" s="179"/>
      <c r="D423" s="179"/>
      <c r="E423" s="15"/>
      <c r="F423" s="15"/>
      <c r="G423" s="15"/>
      <c r="H423" s="15"/>
      <c r="I423" s="15"/>
      <c r="J423" s="15"/>
      <c r="K423" s="706"/>
      <c r="L423" s="607"/>
      <c r="M423" s="20"/>
      <c r="N423" s="20"/>
      <c r="O423" s="184"/>
      <c r="P423" s="184"/>
      <c r="Q423" s="184"/>
      <c r="R423" s="193"/>
      <c r="S423" s="193"/>
      <c r="T423" s="193"/>
      <c r="U423" s="548"/>
      <c r="W423" s="69"/>
      <c r="X423" s="69"/>
      <c r="Y423" s="262"/>
      <c r="AM423" s="262"/>
      <c r="AN423" s="262"/>
      <c r="AO423" s="262"/>
      <c r="AP423" s="262"/>
      <c r="AQ423" s="262"/>
      <c r="AS423" s="267"/>
    </row>
    <row r="424" spans="2:45" ht="6.6" customHeight="1" x14ac:dyDescent="0.25">
      <c r="E424" s="40"/>
      <c r="O424" s="37"/>
      <c r="P424" s="37"/>
      <c r="Q424" s="37"/>
      <c r="R424" s="37"/>
      <c r="U424" s="549"/>
      <c r="W424" s="69"/>
      <c r="X424" s="69"/>
      <c r="Y424" s="37"/>
      <c r="Z424" s="262"/>
      <c r="AJ424" s="400"/>
      <c r="AM424" s="262"/>
      <c r="AN424" s="262"/>
      <c r="AS424" s="262"/>
    </row>
    <row r="425" spans="2:45" ht="6.6" customHeight="1" x14ac:dyDescent="0.25">
      <c r="B425" s="9"/>
      <c r="C425" s="10"/>
      <c r="D425" s="10"/>
      <c r="E425" s="10"/>
      <c r="F425" s="10"/>
      <c r="G425" s="10"/>
      <c r="H425" s="10"/>
      <c r="I425" s="10"/>
      <c r="J425" s="10"/>
      <c r="K425" s="10"/>
      <c r="L425" s="10"/>
      <c r="M425" s="10"/>
      <c r="N425" s="10"/>
      <c r="O425" s="53"/>
      <c r="P425" s="53"/>
      <c r="Q425" s="53"/>
      <c r="R425" s="53"/>
      <c r="S425" s="53"/>
      <c r="T425" s="53"/>
      <c r="U425" s="551"/>
      <c r="W425" s="69"/>
      <c r="X425" s="69"/>
      <c r="AM425" s="267"/>
      <c r="AN425" s="267"/>
      <c r="AO425" s="267"/>
      <c r="AP425" s="267"/>
      <c r="AQ425" s="267"/>
      <c r="AS425" s="262"/>
    </row>
    <row r="426" spans="2:45" ht="16.5" customHeight="1" x14ac:dyDescent="0.25">
      <c r="B426" s="150"/>
      <c r="C426" s="26" t="s">
        <v>790</v>
      </c>
      <c r="D426" s="27"/>
      <c r="E426" s="27"/>
      <c r="F426" s="27"/>
      <c r="G426" s="27"/>
      <c r="H426" s="27"/>
      <c r="I426" s="27"/>
      <c r="J426" s="27"/>
      <c r="K426" s="27"/>
      <c r="L426" s="27"/>
      <c r="M426" s="27"/>
      <c r="N426" s="707" t="s">
        <v>793</v>
      </c>
      <c r="O426" s="54"/>
      <c r="P426" s="54"/>
      <c r="Q426" s="54"/>
      <c r="R426" s="54"/>
      <c r="S426" s="54"/>
      <c r="T426" s="54"/>
      <c r="U426" s="543"/>
      <c r="W426" s="69"/>
      <c r="X426" s="69"/>
      <c r="AM426" s="262"/>
      <c r="AN426" s="262"/>
      <c r="AO426" s="262"/>
      <c r="AP426" s="262"/>
      <c r="AQ426" s="262"/>
      <c r="AS426" s="262"/>
    </row>
    <row r="427" spans="2:45" ht="18" customHeight="1" x14ac:dyDescent="0.25">
      <c r="B427" s="150"/>
      <c r="C427" s="713" t="s">
        <v>794</v>
      </c>
      <c r="D427" s="205"/>
      <c r="E427" s="64"/>
      <c r="F427" s="64"/>
      <c r="G427" s="64"/>
      <c r="H427" s="64"/>
      <c r="I427" s="64"/>
      <c r="J427" s="64"/>
      <c r="K427" s="75"/>
      <c r="L427" s="711"/>
      <c r="M427" s="75"/>
      <c r="N427" s="712"/>
      <c r="O427" s="2330">
        <v>1195</v>
      </c>
      <c r="P427" s="2151"/>
      <c r="Q427" s="2331"/>
      <c r="R427" s="1634" t="str">
        <f>IF(N427&gt;0,N427*O427,"")</f>
        <v/>
      </c>
      <c r="S427" s="1858"/>
      <c r="T427" s="1859"/>
      <c r="U427" s="543"/>
      <c r="W427" s="69"/>
      <c r="X427" s="69"/>
      <c r="Y427" s="262"/>
      <c r="Z427" s="37"/>
      <c r="AM427" s="262"/>
      <c r="AN427" s="262"/>
      <c r="AO427" s="262"/>
      <c r="AP427" s="262"/>
      <c r="AQ427" s="262"/>
      <c r="AS427" s="262"/>
    </row>
    <row r="428" spans="2:45" ht="6.6" customHeight="1" x14ac:dyDescent="0.25">
      <c r="B428" s="19"/>
      <c r="C428" s="20"/>
      <c r="D428" s="48"/>
      <c r="E428" s="20"/>
      <c r="F428" s="20"/>
      <c r="G428" s="20"/>
      <c r="H428" s="20"/>
      <c r="I428" s="20"/>
      <c r="J428" s="20"/>
      <c r="K428" s="20"/>
      <c r="L428" s="708"/>
      <c r="M428" s="20"/>
      <c r="N428" s="20"/>
      <c r="O428" s="20"/>
      <c r="P428" s="20"/>
      <c r="Q428" s="20"/>
      <c r="R428" s="20"/>
      <c r="S428" s="20"/>
      <c r="T428" s="20"/>
      <c r="U428" s="548"/>
      <c r="W428" s="69"/>
      <c r="X428" s="69"/>
      <c r="AM428" s="262"/>
      <c r="AN428" s="262"/>
      <c r="AO428" s="262"/>
      <c r="AP428" s="262"/>
      <c r="AQ428" s="262"/>
      <c r="AS428" s="262"/>
    </row>
    <row r="429" spans="2:45" ht="6.6" customHeight="1" x14ac:dyDescent="0.25">
      <c r="E429" s="40"/>
      <c r="U429" s="549"/>
      <c r="W429" s="69"/>
      <c r="X429" s="69"/>
      <c r="Y429" s="37"/>
      <c r="Z429" s="262"/>
      <c r="AJ429" s="400"/>
      <c r="AM429" s="262"/>
      <c r="AN429" s="262"/>
      <c r="AS429" s="262"/>
    </row>
    <row r="430" spans="2:45" ht="6.6" customHeight="1" x14ac:dyDescent="0.25">
      <c r="B430" s="9"/>
      <c r="C430" s="10"/>
      <c r="D430" s="10"/>
      <c r="E430" s="434"/>
      <c r="F430" s="10"/>
      <c r="G430" s="10"/>
      <c r="H430" s="10"/>
      <c r="I430" s="10"/>
      <c r="J430" s="10"/>
      <c r="K430" s="10"/>
      <c r="L430" s="10"/>
      <c r="M430" s="10"/>
      <c r="N430" s="10"/>
      <c r="O430" s="56"/>
      <c r="P430" s="56"/>
      <c r="Q430" s="56"/>
      <c r="R430" s="10"/>
      <c r="S430" s="10"/>
      <c r="T430" s="10"/>
      <c r="U430" s="551"/>
      <c r="W430" s="69"/>
      <c r="X430" s="69"/>
      <c r="Y430" s="37"/>
      <c r="Z430" s="262"/>
      <c r="AM430" s="262"/>
      <c r="AN430" s="262"/>
      <c r="AO430" s="262"/>
      <c r="AP430" s="262"/>
      <c r="AQ430" s="262"/>
      <c r="AS430" s="262"/>
    </row>
    <row r="431" spans="2:45" ht="16.5" customHeight="1" x14ac:dyDescent="0.25">
      <c r="B431" s="150"/>
      <c r="C431" s="26" t="s">
        <v>791</v>
      </c>
      <c r="D431" s="27"/>
      <c r="E431" s="27"/>
      <c r="F431" s="27"/>
      <c r="G431" s="27"/>
      <c r="H431" s="27"/>
      <c r="I431" s="27"/>
      <c r="J431" s="27"/>
      <c r="K431" s="27"/>
      <c r="L431" s="27"/>
      <c r="M431" s="27"/>
      <c r="N431" s="27"/>
      <c r="O431" s="54"/>
      <c r="P431" s="54"/>
      <c r="Q431" s="54"/>
      <c r="R431" s="54"/>
      <c r="S431" s="54"/>
      <c r="T431" s="54"/>
      <c r="U431" s="543"/>
      <c r="W431" s="69"/>
      <c r="X431" s="69"/>
      <c r="AM431" s="262"/>
      <c r="AN431" s="262"/>
      <c r="AO431" s="262"/>
      <c r="AP431" s="262"/>
      <c r="AQ431" s="262"/>
      <c r="AS431" s="262"/>
    </row>
    <row r="432" spans="2:45" ht="18" customHeight="1" x14ac:dyDescent="0.25">
      <c r="B432" s="150"/>
      <c r="C432" s="2333" t="s">
        <v>792</v>
      </c>
      <c r="D432" s="2334"/>
      <c r="E432" s="2334"/>
      <c r="F432" s="2334"/>
      <c r="G432" s="2334"/>
      <c r="H432" s="2334"/>
      <c r="I432" s="2334"/>
      <c r="J432" s="2334"/>
      <c r="K432" s="2334"/>
      <c r="L432" s="2334"/>
      <c r="M432" s="2334"/>
      <c r="N432" s="732" t="str">
        <f>IF(U$274&gt;0,1,IF(N422&gt;0,1,IF(N427&gt;0,1,"")))</f>
        <v/>
      </c>
      <c r="O432" s="2014">
        <v>435</v>
      </c>
      <c r="P432" s="2332"/>
      <c r="Q432" s="2015"/>
      <c r="R432" s="1833" t="str">
        <f>IF(N432&lt;&gt;"",O432*N432,"")</f>
        <v/>
      </c>
      <c r="S432" s="1833"/>
      <c r="T432" s="2025"/>
      <c r="U432" s="543"/>
      <c r="W432" s="69"/>
      <c r="X432" s="69"/>
      <c r="Y432" s="581"/>
      <c r="Z432" s="37"/>
      <c r="AS432" s="262"/>
    </row>
    <row r="433" spans="2:45" ht="6.6" customHeight="1" x14ac:dyDescent="0.25">
      <c r="B433" s="19"/>
      <c r="C433" s="20"/>
      <c r="D433" s="20"/>
      <c r="E433" s="463"/>
      <c r="F433" s="20"/>
      <c r="G433" s="20"/>
      <c r="H433" s="20"/>
      <c r="I433" s="20"/>
      <c r="J433" s="20"/>
      <c r="K433" s="20"/>
      <c r="L433" s="20"/>
      <c r="M433" s="20"/>
      <c r="N433" s="20"/>
      <c r="O433" s="59"/>
      <c r="P433" s="59"/>
      <c r="Q433" s="59"/>
      <c r="R433" s="1826"/>
      <c r="S433" s="1826"/>
      <c r="T433" s="1826"/>
      <c r="U433" s="548"/>
      <c r="W433" s="69"/>
      <c r="X433" s="69"/>
      <c r="Y433" s="37"/>
      <c r="Z433" s="262"/>
      <c r="AM433" s="262"/>
      <c r="AN433" s="262"/>
      <c r="AO433" s="262"/>
      <c r="AP433" s="262"/>
      <c r="AQ433" s="262"/>
      <c r="AS433" s="262"/>
    </row>
    <row r="434" spans="2:45" ht="6.6" customHeight="1" x14ac:dyDescent="0.25">
      <c r="E434" s="40"/>
      <c r="O434" s="58"/>
      <c r="P434" s="58"/>
      <c r="Q434" s="58"/>
      <c r="R434" s="37"/>
      <c r="S434" s="37"/>
      <c r="T434" s="37"/>
      <c r="U434" s="549"/>
      <c r="W434" s="69"/>
      <c r="X434" s="69"/>
      <c r="Y434" s="37"/>
      <c r="Z434" s="262"/>
      <c r="AM434" s="262"/>
      <c r="AN434" s="262"/>
      <c r="AO434" s="262"/>
      <c r="AP434" s="262"/>
      <c r="AQ434" s="262"/>
      <c r="AS434" s="262"/>
    </row>
    <row r="435" spans="2:45" ht="6.75" customHeight="1" x14ac:dyDescent="0.25">
      <c r="B435" s="9"/>
      <c r="C435" s="10"/>
      <c r="D435" s="10"/>
      <c r="E435" s="10"/>
      <c r="F435" s="10"/>
      <c r="G435" s="10"/>
      <c r="H435" s="10"/>
      <c r="I435" s="10"/>
      <c r="J435" s="10"/>
      <c r="K435" s="10"/>
      <c r="L435" s="10"/>
      <c r="M435" s="10"/>
      <c r="N435" s="10"/>
      <c r="O435" s="56"/>
      <c r="P435" s="56"/>
      <c r="Q435" s="56"/>
      <c r="R435" s="53"/>
      <c r="S435" s="53"/>
      <c r="T435" s="53"/>
      <c r="U435" s="551"/>
      <c r="W435" s="69"/>
      <c r="X435" s="69"/>
      <c r="AM435" s="262"/>
      <c r="AN435" s="262"/>
      <c r="AO435" s="262"/>
      <c r="AP435" s="262"/>
      <c r="AQ435" s="262"/>
      <c r="AS435" s="262"/>
    </row>
    <row r="436" spans="2:45" ht="66.75" customHeight="1" x14ac:dyDescent="0.25">
      <c r="B436" s="150"/>
      <c r="C436" s="1855" t="s">
        <v>1079</v>
      </c>
      <c r="D436" s="1855"/>
      <c r="E436" s="1855"/>
      <c r="F436" s="1855"/>
      <c r="G436" s="1855"/>
      <c r="H436" s="1855"/>
      <c r="I436" s="1855"/>
      <c r="J436" s="1855"/>
      <c r="K436" s="1855"/>
      <c r="L436" s="1855"/>
      <c r="M436" s="1855"/>
      <c r="N436" s="1855"/>
      <c r="O436" s="1855"/>
      <c r="P436" s="1855"/>
      <c r="Q436" s="1855"/>
      <c r="R436" s="1855"/>
      <c r="S436" s="1855"/>
      <c r="T436" s="1855"/>
      <c r="U436" s="543"/>
      <c r="W436" s="69"/>
      <c r="X436" s="69"/>
      <c r="Y436" s="568"/>
      <c r="AM436" s="262"/>
      <c r="AN436" s="262"/>
      <c r="AO436" s="262"/>
      <c r="AP436" s="262"/>
      <c r="AQ436" s="262"/>
      <c r="AS436" s="262"/>
    </row>
    <row r="437" spans="2:45" x14ac:dyDescent="0.25">
      <c r="B437" s="150"/>
      <c r="C437" s="603" t="s">
        <v>754</v>
      </c>
      <c r="D437" s="27"/>
      <c r="E437" s="27"/>
      <c r="F437" s="27"/>
      <c r="G437" s="27"/>
      <c r="H437" s="27"/>
      <c r="I437" s="27"/>
      <c r="J437" s="27"/>
      <c r="K437" s="27"/>
      <c r="L437" s="27"/>
      <c r="M437" s="27"/>
      <c r="N437" s="27"/>
      <c r="O437" s="57"/>
      <c r="P437" s="57"/>
      <c r="Q437" s="57"/>
      <c r="R437" s="54"/>
      <c r="S437" s="54"/>
      <c r="T437" s="54"/>
      <c r="U437" s="1"/>
      <c r="W437" s="69"/>
      <c r="X437" s="69"/>
      <c r="AM437" s="262"/>
      <c r="AN437" s="262"/>
      <c r="AO437" s="262"/>
      <c r="AP437" s="262"/>
      <c r="AQ437" s="262"/>
    </row>
    <row r="438" spans="2:45" ht="10.5" customHeight="1" x14ac:dyDescent="0.25">
      <c r="B438" s="150"/>
      <c r="N438" s="261" t="s">
        <v>793</v>
      </c>
      <c r="O438" s="58"/>
      <c r="P438" s="58"/>
      <c r="Q438" s="58"/>
      <c r="R438" s="32"/>
      <c r="S438" s="32"/>
      <c r="T438" s="32"/>
      <c r="U438" s="1"/>
      <c r="W438" s="69"/>
      <c r="X438" s="69"/>
      <c r="AM438" s="262"/>
      <c r="AN438" s="262"/>
      <c r="AO438" s="262"/>
      <c r="AP438" s="262"/>
      <c r="AQ438" s="262"/>
    </row>
    <row r="439" spans="2:45" ht="18" customHeight="1" x14ac:dyDescent="0.25">
      <c r="B439" s="150"/>
      <c r="C439" s="16"/>
      <c r="D439" s="107" t="s">
        <v>484</v>
      </c>
      <c r="E439" s="17"/>
      <c r="F439" s="107"/>
      <c r="G439" s="17"/>
      <c r="H439" s="17"/>
      <c r="I439" s="17"/>
      <c r="J439" s="17"/>
      <c r="K439" s="18"/>
      <c r="L439" s="18"/>
      <c r="M439" s="18"/>
      <c r="N439" s="647"/>
      <c r="O439" s="2145">
        <v>265</v>
      </c>
      <c r="P439" s="2146"/>
      <c r="Q439" s="2147"/>
      <c r="R439" s="1620" t="str">
        <f>IF(U439,IF(N439&gt;0,O439*N439,""),"")</f>
        <v/>
      </c>
      <c r="S439" s="1621"/>
      <c r="T439" s="1622"/>
      <c r="U439" s="543" t="b">
        <v>0</v>
      </c>
      <c r="W439" s="69"/>
      <c r="X439" s="69"/>
      <c r="Y439" s="581"/>
      <c r="Z439" s="37"/>
      <c r="AM439" s="267"/>
      <c r="AN439" s="267"/>
      <c r="AO439" s="267"/>
      <c r="AP439" s="267"/>
      <c r="AQ439" s="267"/>
      <c r="AS439" s="262"/>
    </row>
    <row r="440" spans="2:45" ht="9" customHeight="1" x14ac:dyDescent="0.25">
      <c r="B440" s="150"/>
      <c r="O440" s="32"/>
      <c r="P440" s="32"/>
      <c r="Q440" s="32"/>
      <c r="R440" s="32"/>
      <c r="S440" s="32"/>
      <c r="T440" s="32"/>
      <c r="U440" s="1" t="b">
        <v>0</v>
      </c>
      <c r="W440" s="69"/>
      <c r="X440" s="69"/>
      <c r="AM440" s="262"/>
      <c r="AN440" s="262"/>
      <c r="AO440" s="262"/>
      <c r="AP440" s="262"/>
      <c r="AQ440" s="262"/>
    </row>
    <row r="441" spans="2:45" ht="29.25" customHeight="1" x14ac:dyDescent="0.25">
      <c r="B441" s="150"/>
      <c r="C441" s="1924" t="s">
        <v>1111</v>
      </c>
      <c r="D441" s="2032"/>
      <c r="E441" s="2032"/>
      <c r="F441" s="2032"/>
      <c r="G441" s="2032"/>
      <c r="H441" s="2032"/>
      <c r="I441" s="2032"/>
      <c r="J441" s="2032"/>
      <c r="K441" s="2032"/>
      <c r="L441" s="2032"/>
      <c r="M441" s="2032"/>
      <c r="N441" s="2032"/>
      <c r="O441" s="2032"/>
      <c r="P441" s="2032"/>
      <c r="Q441" s="2032"/>
      <c r="R441" s="2032"/>
      <c r="S441" s="2032"/>
      <c r="T441" s="2032"/>
      <c r="U441" s="1"/>
      <c r="W441" s="69"/>
      <c r="X441" s="69"/>
      <c r="AM441" s="262"/>
      <c r="AN441" s="262"/>
      <c r="AO441" s="262"/>
      <c r="AP441" s="262"/>
      <c r="AQ441" s="262"/>
    </row>
    <row r="442" spans="2:45" ht="11.25" customHeight="1" x14ac:dyDescent="0.25">
      <c r="B442" s="150"/>
      <c r="N442" s="261" t="s">
        <v>793</v>
      </c>
      <c r="O442" s="58"/>
      <c r="P442" s="58"/>
      <c r="Q442" s="58"/>
      <c r="R442" s="32"/>
      <c r="S442" s="32"/>
      <c r="T442" s="32"/>
      <c r="U442" s="1">
        <v>1</v>
      </c>
      <c r="W442" s="69"/>
      <c r="X442" s="69"/>
      <c r="AM442" s="262"/>
      <c r="AN442" s="262"/>
      <c r="AO442" s="262"/>
      <c r="AP442" s="262"/>
      <c r="AQ442" s="262"/>
    </row>
    <row r="443" spans="2:45" ht="18" customHeight="1" x14ac:dyDescent="0.25">
      <c r="B443" s="150"/>
      <c r="C443" s="16"/>
      <c r="D443" s="107" t="s">
        <v>6527</v>
      </c>
      <c r="E443" s="17"/>
      <c r="F443" s="17"/>
      <c r="G443" s="107"/>
      <c r="H443" s="17"/>
      <c r="I443" s="17"/>
      <c r="J443" s="107"/>
      <c r="K443" s="107"/>
      <c r="L443" s="18"/>
      <c r="M443" s="18"/>
      <c r="N443" s="18"/>
      <c r="O443" s="734"/>
      <c r="P443" s="1752" t="s">
        <v>17</v>
      </c>
      <c r="Q443" s="1738"/>
      <c r="R443" s="1637" t="str">
        <f>IF(U443=TRUE,0,"")</f>
        <v/>
      </c>
      <c r="S443" s="1638"/>
      <c r="T443" s="1639"/>
      <c r="U443" s="543" t="b">
        <v>0</v>
      </c>
      <c r="W443" s="69"/>
      <c r="X443" s="69"/>
      <c r="Z443" s="37"/>
      <c r="AM443" s="262"/>
      <c r="AN443" s="262"/>
      <c r="AO443" s="262"/>
      <c r="AP443" s="262"/>
      <c r="AQ443" s="262"/>
      <c r="AS443" s="262"/>
    </row>
    <row r="444" spans="2:45" ht="18" customHeight="1" x14ac:dyDescent="0.25">
      <c r="B444" s="150"/>
      <c r="C444" s="258"/>
      <c r="D444" s="145" t="s">
        <v>343</v>
      </c>
      <c r="E444" s="81"/>
      <c r="F444" s="81"/>
      <c r="G444" s="81"/>
      <c r="H444" s="81"/>
      <c r="I444" s="81"/>
      <c r="J444" s="81"/>
      <c r="K444" s="65"/>
      <c r="L444" s="65"/>
      <c r="M444" s="65"/>
      <c r="N444" s="72"/>
      <c r="O444" s="1627">
        <v>100</v>
      </c>
      <c r="P444" s="1881"/>
      <c r="Q444" s="2033"/>
      <c r="R444" s="1627" t="str">
        <f t="shared" ref="R444:R449" si="0">IF(N444&gt;0,N444*O444,"")</f>
        <v/>
      </c>
      <c r="S444" s="1628"/>
      <c r="T444" s="1629"/>
      <c r="U444" s="1" t="b">
        <v>0</v>
      </c>
      <c r="W444" s="69"/>
      <c r="X444" s="69"/>
      <c r="Z444" s="37"/>
      <c r="AM444" s="262"/>
      <c r="AN444" s="262"/>
      <c r="AO444" s="262"/>
      <c r="AP444" s="262"/>
      <c r="AQ444" s="262"/>
    </row>
    <row r="445" spans="2:45" ht="18" customHeight="1" x14ac:dyDescent="0.25">
      <c r="B445" s="150"/>
      <c r="C445" s="258"/>
      <c r="D445" s="145" t="s">
        <v>344</v>
      </c>
      <c r="E445" s="81"/>
      <c r="F445" s="81"/>
      <c r="G445" s="81"/>
      <c r="H445" s="81"/>
      <c r="I445" s="81"/>
      <c r="J445" s="81"/>
      <c r="K445" s="65"/>
      <c r="L445" s="65"/>
      <c r="M445" s="65"/>
      <c r="N445" s="72"/>
      <c r="O445" s="1627">
        <v>100</v>
      </c>
      <c r="P445" s="1881"/>
      <c r="Q445" s="2033"/>
      <c r="R445" s="1627" t="str">
        <f t="shared" si="0"/>
        <v/>
      </c>
      <c r="S445" s="1628"/>
      <c r="T445" s="1629"/>
      <c r="U445" s="1" t="b">
        <v>0</v>
      </c>
      <c r="W445" s="69"/>
      <c r="X445" s="69"/>
      <c r="Z445" s="37"/>
      <c r="AM445" s="262"/>
      <c r="AN445" s="262"/>
      <c r="AO445" s="262"/>
      <c r="AP445" s="262"/>
      <c r="AQ445" s="262"/>
    </row>
    <row r="446" spans="2:45" ht="18" customHeight="1" x14ac:dyDescent="0.25">
      <c r="B446" s="150"/>
      <c r="C446" s="258"/>
      <c r="D446" s="145" t="s">
        <v>305</v>
      </c>
      <c r="E446" s="81"/>
      <c r="F446" s="81"/>
      <c r="G446" s="81"/>
      <c r="H446" s="81"/>
      <c r="I446" s="81"/>
      <c r="J446" s="81"/>
      <c r="K446" s="65"/>
      <c r="L446" s="65"/>
      <c r="M446" s="65"/>
      <c r="N446" s="72"/>
      <c r="O446" s="1627">
        <v>100</v>
      </c>
      <c r="P446" s="1881"/>
      <c r="Q446" s="2033"/>
      <c r="R446" s="1627" t="str">
        <f t="shared" si="0"/>
        <v/>
      </c>
      <c r="S446" s="1628"/>
      <c r="T446" s="1629"/>
      <c r="U446" s="1" t="b">
        <v>0</v>
      </c>
      <c r="W446" s="69"/>
      <c r="X446" s="69"/>
      <c r="Z446" s="37"/>
      <c r="AM446" s="262"/>
      <c r="AN446" s="262"/>
      <c r="AO446" s="262"/>
      <c r="AP446" s="262"/>
      <c r="AQ446" s="262"/>
    </row>
    <row r="447" spans="2:45" ht="18" customHeight="1" x14ac:dyDescent="0.25">
      <c r="B447" s="150"/>
      <c r="C447" s="258"/>
      <c r="D447" s="145" t="s">
        <v>306</v>
      </c>
      <c r="E447" s="81"/>
      <c r="F447" s="81"/>
      <c r="G447" s="81"/>
      <c r="H447" s="81"/>
      <c r="I447" s="81"/>
      <c r="J447" s="81"/>
      <c r="K447" s="65"/>
      <c r="L447" s="65"/>
      <c r="M447" s="65"/>
      <c r="N447" s="72"/>
      <c r="O447" s="1627">
        <v>100</v>
      </c>
      <c r="P447" s="1881"/>
      <c r="Q447" s="2033"/>
      <c r="R447" s="1627" t="str">
        <f t="shared" si="0"/>
        <v/>
      </c>
      <c r="S447" s="1628"/>
      <c r="T447" s="1629"/>
      <c r="U447" s="1" t="b">
        <v>0</v>
      </c>
      <c r="W447" s="69"/>
      <c r="X447" s="69"/>
      <c r="Z447" s="37"/>
      <c r="AM447" s="262"/>
      <c r="AN447" s="262"/>
      <c r="AO447" s="262"/>
      <c r="AP447" s="262"/>
      <c r="AQ447" s="262"/>
    </row>
    <row r="448" spans="2:45" ht="18" customHeight="1" x14ac:dyDescent="0.25">
      <c r="B448" s="150"/>
      <c r="C448" s="258"/>
      <c r="D448" s="145" t="s">
        <v>307</v>
      </c>
      <c r="E448" s="81"/>
      <c r="F448" s="81"/>
      <c r="G448" s="81"/>
      <c r="H448" s="81"/>
      <c r="I448" s="81"/>
      <c r="J448" s="81"/>
      <c r="K448" s="65"/>
      <c r="L448" s="65"/>
      <c r="M448" s="65"/>
      <c r="N448" s="72"/>
      <c r="O448" s="1627">
        <v>100</v>
      </c>
      <c r="P448" s="1881"/>
      <c r="Q448" s="2033"/>
      <c r="R448" s="1627" t="str">
        <f t="shared" si="0"/>
        <v/>
      </c>
      <c r="S448" s="1628"/>
      <c r="T448" s="1629"/>
      <c r="U448" s="1" t="b">
        <v>0</v>
      </c>
      <c r="W448" s="69"/>
      <c r="X448" s="69"/>
      <c r="Z448" s="37"/>
      <c r="AM448" s="262"/>
      <c r="AN448" s="262"/>
      <c r="AO448" s="262"/>
      <c r="AP448" s="262"/>
      <c r="AQ448" s="262"/>
    </row>
    <row r="449" spans="2:44" ht="18" customHeight="1" x14ac:dyDescent="0.25">
      <c r="B449" s="150"/>
      <c r="C449" s="258"/>
      <c r="D449" s="145" t="s">
        <v>308</v>
      </c>
      <c r="E449" s="81"/>
      <c r="F449" s="81"/>
      <c r="G449" s="81"/>
      <c r="H449" s="81"/>
      <c r="I449" s="81"/>
      <c r="J449" s="81"/>
      <c r="K449" s="65"/>
      <c r="L449" s="65"/>
      <c r="M449" s="65"/>
      <c r="N449" s="72"/>
      <c r="O449" s="1627">
        <v>100</v>
      </c>
      <c r="P449" s="1881"/>
      <c r="Q449" s="2033"/>
      <c r="R449" s="1627" t="str">
        <f t="shared" si="0"/>
        <v/>
      </c>
      <c r="S449" s="1628"/>
      <c r="T449" s="1629"/>
      <c r="U449" s="1" t="b">
        <v>0</v>
      </c>
      <c r="W449" s="69"/>
      <c r="X449" s="69"/>
      <c r="Z449" s="37"/>
      <c r="AM449" s="262"/>
      <c r="AN449" s="262"/>
      <c r="AO449" s="262"/>
      <c r="AP449" s="262"/>
      <c r="AQ449" s="262"/>
    </row>
    <row r="450" spans="2:44" ht="9" customHeight="1" x14ac:dyDescent="0.25">
      <c r="B450" s="150"/>
      <c r="O450" s="32"/>
      <c r="P450" s="32"/>
      <c r="Q450" s="32"/>
      <c r="R450" s="32"/>
      <c r="S450" s="32"/>
      <c r="T450" s="32"/>
      <c r="U450" s="1"/>
      <c r="W450" s="69"/>
      <c r="X450" s="69"/>
      <c r="AM450" s="262"/>
      <c r="AN450" s="262"/>
      <c r="AO450" s="262"/>
      <c r="AP450" s="262"/>
      <c r="AQ450" s="262"/>
    </row>
    <row r="451" spans="2:44" ht="13.5" customHeight="1" x14ac:dyDescent="0.25">
      <c r="B451" s="150"/>
      <c r="C451" s="871" t="s">
        <v>484</v>
      </c>
      <c r="D451" s="76"/>
      <c r="E451" s="76"/>
      <c r="F451" s="76"/>
      <c r="G451" s="76"/>
      <c r="H451" s="76"/>
      <c r="I451" s="76"/>
      <c r="J451" s="76"/>
      <c r="K451" s="76"/>
      <c r="L451" s="76" t="s">
        <v>756</v>
      </c>
      <c r="M451" s="76"/>
      <c r="N451" s="76"/>
      <c r="O451" s="76"/>
      <c r="P451" s="76"/>
      <c r="Q451" s="76"/>
      <c r="R451" s="76"/>
      <c r="S451" s="76"/>
      <c r="T451" s="718"/>
      <c r="U451" s="543" t="b">
        <v>0</v>
      </c>
      <c r="W451" s="69"/>
      <c r="X451" s="69"/>
      <c r="AA451" s="69"/>
      <c r="AB451" s="4"/>
      <c r="AL451" s="267"/>
      <c r="AM451" s="267"/>
      <c r="AN451" s="267"/>
      <c r="AO451" s="267"/>
      <c r="AP451" s="267"/>
      <c r="AR451" s="262"/>
    </row>
    <row r="452" spans="2:44" ht="195.75" customHeight="1" x14ac:dyDescent="0.25">
      <c r="B452" s="150"/>
      <c r="C452" s="608"/>
      <c r="D452" s="18"/>
      <c r="E452" s="152"/>
      <c r="F452" s="18"/>
      <c r="G452" s="18"/>
      <c r="H452" s="18"/>
      <c r="I452" s="18"/>
      <c r="J452" s="18"/>
      <c r="K452" s="18"/>
      <c r="L452" s="18"/>
      <c r="M452" s="2355"/>
      <c r="N452" s="2355"/>
      <c r="O452" s="2355"/>
      <c r="P452" s="2355"/>
      <c r="Q452" s="2355"/>
      <c r="R452" s="2355"/>
      <c r="S452" s="2355"/>
      <c r="T452" s="2356"/>
      <c r="U452" s="1"/>
      <c r="W452" s="69"/>
      <c r="X452" s="69"/>
      <c r="AM452" s="262"/>
      <c r="AN452" s="262"/>
      <c r="AO452" s="262"/>
      <c r="AP452" s="262"/>
      <c r="AQ452" s="262"/>
    </row>
    <row r="453" spans="2:44" ht="8.25" customHeight="1" x14ac:dyDescent="0.25">
      <c r="B453" s="150"/>
      <c r="O453" s="58"/>
      <c r="P453" s="58"/>
      <c r="Q453" s="58"/>
      <c r="R453" s="32"/>
      <c r="S453" s="32"/>
      <c r="T453" s="32"/>
      <c r="U453" s="1"/>
      <c r="W453" s="69"/>
      <c r="X453" s="69"/>
      <c r="AM453" s="262"/>
      <c r="AN453" s="262"/>
      <c r="AO453" s="262"/>
      <c r="AP453" s="262"/>
      <c r="AQ453" s="262"/>
    </row>
    <row r="454" spans="2:44" ht="29.25" customHeight="1" x14ac:dyDescent="0.25">
      <c r="B454" s="150"/>
      <c r="C454" s="1866" t="s">
        <v>755</v>
      </c>
      <c r="D454" s="1866"/>
      <c r="E454" s="1866"/>
      <c r="F454" s="1866"/>
      <c r="G454" s="1866"/>
      <c r="H454" s="1866"/>
      <c r="I454" s="1866"/>
      <c r="J454" s="1866"/>
      <c r="K454" s="1866"/>
      <c r="L454" s="1866"/>
      <c r="M454" s="1866"/>
      <c r="N454" s="1866"/>
      <c r="O454" s="1866"/>
      <c r="P454" s="1866"/>
      <c r="Q454" s="1866"/>
      <c r="R454" s="1866"/>
      <c r="S454" s="1866"/>
      <c r="T454" s="1866"/>
      <c r="U454" s="1"/>
      <c r="W454" s="69"/>
      <c r="X454" s="69"/>
      <c r="AM454" s="262"/>
      <c r="AN454" s="262"/>
      <c r="AO454" s="262"/>
      <c r="AP454" s="262"/>
      <c r="AQ454" s="262"/>
    </row>
    <row r="455" spans="2:44" ht="11.25" customHeight="1" x14ac:dyDescent="0.25">
      <c r="B455" s="150"/>
      <c r="N455" s="261" t="s">
        <v>793</v>
      </c>
      <c r="O455" s="58"/>
      <c r="P455" s="58"/>
      <c r="Q455" s="58"/>
      <c r="R455" s="32"/>
      <c r="S455" s="32"/>
      <c r="T455" s="32"/>
      <c r="U455" s="1"/>
      <c r="W455" s="69"/>
      <c r="X455" s="69"/>
      <c r="AM455" s="262"/>
      <c r="AN455" s="262"/>
      <c r="AO455" s="262"/>
      <c r="AP455" s="262"/>
      <c r="AQ455" s="262"/>
    </row>
    <row r="456" spans="2:44" ht="18" customHeight="1" x14ac:dyDescent="0.25">
      <c r="B456" s="150"/>
      <c r="C456" s="258"/>
      <c r="D456" s="145" t="s">
        <v>350</v>
      </c>
      <c r="E456" s="81"/>
      <c r="F456" s="145"/>
      <c r="G456" s="81"/>
      <c r="H456" s="81"/>
      <c r="I456" s="81"/>
      <c r="J456" s="81"/>
      <c r="K456" s="65"/>
      <c r="L456" s="65"/>
      <c r="M456" s="65"/>
      <c r="N456" s="735"/>
      <c r="O456" s="1627">
        <v>590</v>
      </c>
      <c r="P456" s="1881"/>
      <c r="Q456" s="2033"/>
      <c r="R456" s="1627" t="str">
        <f>IF(N456&gt;0,O456*N456,"")</f>
        <v/>
      </c>
      <c r="S456" s="1628"/>
      <c r="T456" s="1629"/>
      <c r="U456" s="1" t="b">
        <v>0</v>
      </c>
      <c r="W456" s="69"/>
      <c r="X456" s="69">
        <v>0</v>
      </c>
      <c r="Z456" s="37"/>
      <c r="AM456" s="262"/>
      <c r="AN456" s="262"/>
      <c r="AO456" s="262"/>
      <c r="AP456" s="262"/>
      <c r="AQ456" s="262"/>
    </row>
    <row r="457" spans="2:44" ht="18" customHeight="1" x14ac:dyDescent="0.25">
      <c r="B457" s="150"/>
      <c r="C457" s="258"/>
      <c r="D457" s="145" t="s">
        <v>351</v>
      </c>
      <c r="E457" s="81"/>
      <c r="F457" s="145"/>
      <c r="G457" s="81"/>
      <c r="H457" s="81"/>
      <c r="I457" s="81"/>
      <c r="J457" s="81"/>
      <c r="K457" s="65"/>
      <c r="L457" s="65"/>
      <c r="M457" s="65"/>
      <c r="N457" s="735"/>
      <c r="O457" s="1627">
        <v>590</v>
      </c>
      <c r="P457" s="1881"/>
      <c r="Q457" s="2033"/>
      <c r="R457" s="1627" t="str">
        <f>IF(N457&gt;0,O457*N457,"")</f>
        <v/>
      </c>
      <c r="S457" s="1628"/>
      <c r="T457" s="1629"/>
      <c r="U457" s="1" t="b">
        <v>0</v>
      </c>
      <c r="W457" s="69"/>
      <c r="X457" s="69">
        <v>0</v>
      </c>
      <c r="Z457" s="37"/>
      <c r="AM457" s="262"/>
      <c r="AN457" s="262"/>
      <c r="AO457" s="262"/>
      <c r="AP457" s="262"/>
      <c r="AQ457" s="262"/>
    </row>
    <row r="458" spans="2:44" ht="18" customHeight="1" x14ac:dyDescent="0.25">
      <c r="B458" s="150"/>
      <c r="C458" s="258"/>
      <c r="D458" s="145" t="s">
        <v>352</v>
      </c>
      <c r="E458" s="81"/>
      <c r="F458" s="145"/>
      <c r="G458" s="81"/>
      <c r="H458" s="81"/>
      <c r="I458" s="81"/>
      <c r="J458" s="81"/>
      <c r="K458" s="65"/>
      <c r="L458" s="65"/>
      <c r="M458" s="65"/>
      <c r="N458" s="735"/>
      <c r="O458" s="1627">
        <v>755</v>
      </c>
      <c r="P458" s="1881"/>
      <c r="Q458" s="2033"/>
      <c r="R458" s="1627" t="str">
        <f>IF(N458&gt;0,O458*N458,"")</f>
        <v/>
      </c>
      <c r="S458" s="1628"/>
      <c r="T458" s="1629"/>
      <c r="U458" s="1" t="b">
        <v>0</v>
      </c>
      <c r="W458" s="69"/>
      <c r="X458" s="69">
        <v>0</v>
      </c>
      <c r="Z458" s="37"/>
      <c r="AM458" s="262"/>
      <c r="AN458" s="262"/>
      <c r="AO458" s="262"/>
      <c r="AP458" s="262"/>
      <c r="AQ458" s="262"/>
    </row>
    <row r="459" spans="2:44" ht="18" customHeight="1" x14ac:dyDescent="0.25">
      <c r="B459" s="150"/>
      <c r="C459" s="258"/>
      <c r="D459" s="145" t="s">
        <v>353</v>
      </c>
      <c r="E459" s="81"/>
      <c r="F459" s="145"/>
      <c r="G459" s="81"/>
      <c r="H459" s="81"/>
      <c r="I459" s="81"/>
      <c r="J459" s="81"/>
      <c r="K459" s="65"/>
      <c r="L459" s="65"/>
      <c r="M459" s="65"/>
      <c r="N459" s="735"/>
      <c r="O459" s="1627">
        <v>755</v>
      </c>
      <c r="P459" s="1881"/>
      <c r="Q459" s="2033"/>
      <c r="R459" s="1627" t="str">
        <f>IF(N459&gt;0,O459*N459,"")</f>
        <v/>
      </c>
      <c r="S459" s="1628"/>
      <c r="T459" s="1629"/>
      <c r="U459" s="1" t="b">
        <v>0</v>
      </c>
      <c r="W459" s="69"/>
      <c r="X459" s="69">
        <v>0</v>
      </c>
      <c r="Z459" s="37"/>
      <c r="AM459" s="262"/>
      <c r="AN459" s="262"/>
      <c r="AO459" s="262"/>
      <c r="AP459" s="262"/>
      <c r="AQ459" s="262"/>
    </row>
    <row r="460" spans="2:44" ht="9" customHeight="1" x14ac:dyDescent="0.25">
      <c r="B460" s="19"/>
      <c r="C460" s="20"/>
      <c r="D460" s="20"/>
      <c r="E460" s="20"/>
      <c r="F460" s="20"/>
      <c r="G460" s="20"/>
      <c r="H460" s="20"/>
      <c r="I460" s="20"/>
      <c r="J460" s="20"/>
      <c r="K460" s="20"/>
      <c r="L460" s="20"/>
      <c r="M460" s="20"/>
      <c r="N460" s="20"/>
      <c r="O460" s="52"/>
      <c r="P460" s="52"/>
      <c r="Q460" s="52"/>
      <c r="R460" s="52"/>
      <c r="S460" s="52"/>
      <c r="T460" s="52"/>
      <c r="U460" s="3" t="b">
        <v>0</v>
      </c>
      <c r="W460" s="69"/>
      <c r="X460" s="69"/>
      <c r="AM460" s="262"/>
      <c r="AN460" s="262"/>
      <c r="AO460" s="262"/>
      <c r="AP460" s="262"/>
      <c r="AQ460" s="262"/>
    </row>
    <row r="461" spans="2:44" ht="8.25" customHeight="1" x14ac:dyDescent="0.25">
      <c r="E461" s="40"/>
      <c r="O461" s="58"/>
      <c r="P461" s="58"/>
      <c r="Q461" s="58"/>
      <c r="U461" s="69"/>
      <c r="W461" s="69"/>
      <c r="X461" s="69"/>
      <c r="AM461" s="262"/>
      <c r="AN461" s="262"/>
      <c r="AO461" s="262"/>
      <c r="AP461" s="262"/>
      <c r="AQ461" s="262"/>
    </row>
    <row r="462" spans="2:44" ht="8.25" customHeight="1" x14ac:dyDescent="0.25">
      <c r="B462" s="9"/>
      <c r="C462" s="10"/>
      <c r="D462" s="10"/>
      <c r="E462" s="10"/>
      <c r="F462" s="10"/>
      <c r="G462" s="10"/>
      <c r="H462" s="10"/>
      <c r="I462" s="10"/>
      <c r="J462" s="10"/>
      <c r="K462" s="10"/>
      <c r="L462" s="10"/>
      <c r="M462" s="10"/>
      <c r="N462" s="10"/>
      <c r="O462" s="56"/>
      <c r="P462" s="56"/>
      <c r="Q462" s="56"/>
      <c r="R462" s="53"/>
      <c r="S462" s="53"/>
      <c r="T462" s="53"/>
      <c r="U462" s="2"/>
      <c r="W462" s="69"/>
      <c r="X462" s="69"/>
      <c r="AM462" s="262"/>
      <c r="AN462" s="262"/>
      <c r="AO462" s="262"/>
      <c r="AP462" s="262"/>
      <c r="AQ462" s="262"/>
    </row>
    <row r="463" spans="2:44" x14ac:dyDescent="0.25">
      <c r="B463" s="150"/>
      <c r="C463" s="180" t="s">
        <v>1008</v>
      </c>
      <c r="D463" s="27"/>
      <c r="E463" s="27"/>
      <c r="F463" s="27"/>
      <c r="G463" s="27"/>
      <c r="H463" s="27"/>
      <c r="I463" s="27"/>
      <c r="J463" s="27"/>
      <c r="K463" s="27"/>
      <c r="L463" s="27"/>
      <c r="M463" s="27"/>
      <c r="N463" s="27"/>
      <c r="O463" s="57"/>
      <c r="P463" s="57"/>
      <c r="Q463" s="57"/>
      <c r="R463" s="54"/>
      <c r="S463" s="54"/>
      <c r="T463" s="54"/>
      <c r="U463" s="1"/>
      <c r="W463" s="69"/>
      <c r="X463" s="69"/>
      <c r="AM463" s="262"/>
      <c r="AN463" s="262"/>
      <c r="AO463" s="262"/>
      <c r="AP463" s="262"/>
      <c r="AQ463" s="262"/>
    </row>
    <row r="464" spans="2:44" ht="16.5" customHeight="1" x14ac:dyDescent="0.25">
      <c r="B464" s="150"/>
      <c r="C464" s="13" t="s">
        <v>804</v>
      </c>
      <c r="O464" s="58"/>
      <c r="P464" s="58"/>
      <c r="Q464" s="58"/>
      <c r="R464" s="32"/>
      <c r="S464" s="32"/>
      <c r="T464" s="32"/>
      <c r="U464" s="1"/>
      <c r="W464" s="69"/>
      <c r="X464" s="69"/>
      <c r="AM464" s="262"/>
      <c r="AN464" s="262"/>
      <c r="AO464" s="262"/>
      <c r="AP464" s="262"/>
      <c r="AQ464" s="262"/>
    </row>
    <row r="465" spans="2:44" ht="18" customHeight="1" x14ac:dyDescent="0.25">
      <c r="B465" s="150"/>
      <c r="C465" s="16"/>
      <c r="D465" s="44" t="s">
        <v>106</v>
      </c>
      <c r="E465" s="17"/>
      <c r="F465" s="17"/>
      <c r="G465" s="50"/>
      <c r="H465" s="17"/>
      <c r="I465" s="46"/>
      <c r="J465" s="17"/>
      <c r="K465" s="29"/>
      <c r="L465" s="60"/>
      <c r="M465" s="29"/>
      <c r="N465" s="29"/>
      <c r="O465" s="1637"/>
      <c r="P465" s="2070"/>
      <c r="Q465" s="2071"/>
      <c r="R465" s="1627"/>
      <c r="S465" s="1628"/>
      <c r="T465" s="1629"/>
      <c r="U465" s="1">
        <v>0</v>
      </c>
      <c r="W465" s="69"/>
      <c r="X465" s="69"/>
      <c r="AM465" s="262"/>
      <c r="AN465" s="262"/>
      <c r="AO465" s="262"/>
      <c r="AP465" s="262"/>
      <c r="AQ465" s="262"/>
    </row>
    <row r="466" spans="2:44" ht="16.5" customHeight="1" x14ac:dyDescent="0.25">
      <c r="B466" s="150"/>
      <c r="C466" s="13" t="s">
        <v>805</v>
      </c>
      <c r="O466" s="58"/>
      <c r="P466" s="58"/>
      <c r="Q466" s="58"/>
      <c r="R466" s="32"/>
      <c r="S466" s="32"/>
      <c r="T466" s="32"/>
      <c r="U466" s="543"/>
      <c r="W466" s="69"/>
      <c r="X466" s="69"/>
      <c r="AA466" s="69"/>
      <c r="AB466" s="4"/>
      <c r="AL466" s="267"/>
      <c r="AM466" s="267"/>
      <c r="AN466" s="267"/>
      <c r="AO466" s="267"/>
      <c r="AP466" s="267"/>
      <c r="AR466" s="262"/>
    </row>
    <row r="467" spans="2:44" ht="18" customHeight="1" x14ac:dyDescent="0.25">
      <c r="B467" s="150"/>
      <c r="C467" s="680" t="s">
        <v>96</v>
      </c>
      <c r="D467" s="18"/>
      <c r="E467" s="17"/>
      <c r="F467" s="890" t="s">
        <v>97</v>
      </c>
      <c r="G467" s="18"/>
      <c r="H467" s="18"/>
      <c r="I467" s="17"/>
      <c r="J467" s="44"/>
      <c r="K467" s="44" t="s">
        <v>758</v>
      </c>
      <c r="L467" s="18"/>
      <c r="M467" s="44" t="s">
        <v>759</v>
      </c>
      <c r="N467" s="18"/>
      <c r="O467" s="2034">
        <v>45</v>
      </c>
      <c r="P467" s="2035"/>
      <c r="Q467" s="2036"/>
      <c r="R467" s="1631">
        <f>IF(U467=4,O467*1,IF(U467=5,O467*2,0))</f>
        <v>0</v>
      </c>
      <c r="S467" s="1631"/>
      <c r="T467" s="1632"/>
      <c r="U467" s="543">
        <v>0</v>
      </c>
      <c r="W467" s="69"/>
      <c r="X467" s="69"/>
      <c r="Z467" s="37"/>
      <c r="AA467" s="69"/>
      <c r="AB467" s="4"/>
      <c r="AL467" s="267"/>
      <c r="AM467" s="267"/>
      <c r="AN467" s="267"/>
      <c r="AO467" s="267"/>
      <c r="AP467" s="267"/>
      <c r="AR467" s="262"/>
    </row>
    <row r="468" spans="2:44" ht="18" customHeight="1" x14ac:dyDescent="0.25">
      <c r="B468" s="150"/>
      <c r="C468" s="680" t="s">
        <v>760</v>
      </c>
      <c r="D468" s="18"/>
      <c r="E468" s="17"/>
      <c r="F468" s="17"/>
      <c r="G468" s="50"/>
      <c r="H468" s="17"/>
      <c r="I468" s="17"/>
      <c r="J468" s="17"/>
      <c r="K468" s="18"/>
      <c r="L468" s="891"/>
      <c r="M468" s="18"/>
      <c r="N468" s="18"/>
      <c r="O468" s="2059" t="s">
        <v>17</v>
      </c>
      <c r="P468" s="2133"/>
      <c r="Q468" s="2134"/>
      <c r="R468" s="1935"/>
      <c r="S468" s="1935"/>
      <c r="T468" s="1951"/>
      <c r="U468" s="543"/>
      <c r="W468" s="69"/>
      <c r="X468" s="69"/>
      <c r="AA468" s="69"/>
      <c r="AB468" s="4"/>
      <c r="AL468" s="267"/>
      <c r="AM468" s="267"/>
      <c r="AN468" s="267"/>
      <c r="AO468" s="267"/>
      <c r="AP468" s="267"/>
      <c r="AR468" s="262"/>
    </row>
    <row r="469" spans="2:44" ht="7.5" customHeight="1" x14ac:dyDescent="0.25">
      <c r="B469" s="19"/>
      <c r="C469" s="20"/>
      <c r="D469" s="48"/>
      <c r="E469" s="20"/>
      <c r="F469" s="20"/>
      <c r="G469" s="20"/>
      <c r="H469" s="20"/>
      <c r="I469" s="20"/>
      <c r="J469" s="20"/>
      <c r="K469" s="20"/>
      <c r="L469" s="20"/>
      <c r="M469" s="20"/>
      <c r="N469" s="20"/>
      <c r="O469" s="52"/>
      <c r="P469" s="52"/>
      <c r="Q469" s="52"/>
      <c r="R469" s="52"/>
      <c r="S469" s="52"/>
      <c r="T469" s="52"/>
      <c r="U469" s="3"/>
      <c r="W469" s="69"/>
      <c r="X469" s="69"/>
      <c r="AM469" s="262"/>
      <c r="AN469" s="262"/>
      <c r="AO469" s="262"/>
      <c r="AP469" s="262"/>
      <c r="AQ469" s="262"/>
    </row>
    <row r="470" spans="2:44" ht="6.6" customHeight="1" x14ac:dyDescent="0.25">
      <c r="E470" s="40"/>
      <c r="O470" s="58"/>
      <c r="P470" s="58"/>
      <c r="Q470" s="58"/>
      <c r="R470" s="32"/>
      <c r="S470" s="32"/>
      <c r="T470" s="32"/>
      <c r="U470" s="69"/>
      <c r="W470" s="69"/>
      <c r="X470" s="69"/>
      <c r="AM470" s="262"/>
      <c r="AN470" s="262"/>
      <c r="AO470" s="262"/>
      <c r="AP470" s="262"/>
      <c r="AQ470" s="262"/>
    </row>
    <row r="471" spans="2:44" ht="8.25" customHeight="1" x14ac:dyDescent="0.25">
      <c r="B471" s="9"/>
      <c r="C471" s="10"/>
      <c r="D471" s="10"/>
      <c r="E471" s="10"/>
      <c r="F471" s="10"/>
      <c r="G471" s="10"/>
      <c r="H471" s="10"/>
      <c r="I471" s="10"/>
      <c r="J471" s="10"/>
      <c r="K471" s="10"/>
      <c r="L471" s="10"/>
      <c r="M471" s="10"/>
      <c r="N471" s="10"/>
      <c r="O471" s="53"/>
      <c r="P471" s="53"/>
      <c r="Q471" s="53"/>
      <c r="R471" s="53"/>
      <c r="S471" s="53"/>
      <c r="T471" s="53"/>
      <c r="U471" s="2" t="b">
        <v>0</v>
      </c>
      <c r="W471" s="69"/>
      <c r="X471" s="69"/>
      <c r="AB471" s="69" t="b">
        <v>1</v>
      </c>
      <c r="AM471" s="262"/>
      <c r="AN471" s="262"/>
      <c r="AO471" s="262"/>
      <c r="AP471" s="262"/>
      <c r="AQ471" s="262"/>
    </row>
    <row r="472" spans="2:44" x14ac:dyDescent="0.25">
      <c r="B472" s="150"/>
      <c r="C472" s="26" t="s">
        <v>1007</v>
      </c>
      <c r="D472" s="27"/>
      <c r="E472" s="27"/>
      <c r="F472" s="27"/>
      <c r="G472" s="27"/>
      <c r="H472" s="27"/>
      <c r="I472" s="27"/>
      <c r="J472" s="27"/>
      <c r="K472" s="27"/>
      <c r="L472" s="27"/>
      <c r="M472" s="27"/>
      <c r="N472" s="27"/>
      <c r="O472" s="54"/>
      <c r="P472" s="54"/>
      <c r="Q472" s="54"/>
      <c r="R472" s="54"/>
      <c r="S472" s="54"/>
      <c r="T472" s="54"/>
      <c r="U472" s="1" t="b">
        <v>0</v>
      </c>
      <c r="W472" s="69"/>
      <c r="X472" s="69"/>
      <c r="AB472" s="69" t="b">
        <v>0</v>
      </c>
      <c r="AM472" s="262"/>
      <c r="AN472" s="262"/>
      <c r="AO472" s="262"/>
      <c r="AP472" s="262"/>
      <c r="AQ472" s="262"/>
    </row>
    <row r="473" spans="2:44" ht="18" customHeight="1" x14ac:dyDescent="0.25">
      <c r="B473" s="150"/>
      <c r="C473" s="13" t="s">
        <v>806</v>
      </c>
      <c r="D473" s="12"/>
      <c r="E473" s="12"/>
      <c r="F473" s="12"/>
      <c r="G473" s="12"/>
      <c r="H473" s="12"/>
      <c r="I473" s="12"/>
      <c r="J473" s="12"/>
      <c r="O473" s="224"/>
      <c r="P473" s="151"/>
      <c r="Q473" s="151"/>
      <c r="R473" s="224"/>
      <c r="S473" s="55"/>
      <c r="T473" s="55"/>
      <c r="U473" s="1" t="b">
        <v>0</v>
      </c>
      <c r="W473" s="69"/>
      <c r="X473" s="69"/>
      <c r="AB473" s="69" t="b">
        <v>0</v>
      </c>
      <c r="AM473" s="262"/>
      <c r="AN473" s="262"/>
      <c r="AO473" s="262"/>
      <c r="AP473" s="262"/>
      <c r="AQ473" s="262"/>
    </row>
    <row r="474" spans="2:44" ht="18" customHeight="1" x14ac:dyDescent="0.25">
      <c r="B474" s="150"/>
      <c r="C474" s="226"/>
      <c r="D474" s="145" t="s">
        <v>64</v>
      </c>
      <c r="E474" s="81"/>
      <c r="F474" s="81"/>
      <c r="G474" s="145" t="s">
        <v>37</v>
      </c>
      <c r="H474" s="81"/>
      <c r="I474" s="81"/>
      <c r="J474" s="81"/>
      <c r="K474" s="65"/>
      <c r="L474" s="65"/>
      <c r="M474" s="65"/>
      <c r="N474" s="65"/>
      <c r="O474" s="1627" t="s">
        <v>17</v>
      </c>
      <c r="P474" s="1881"/>
      <c r="Q474" s="2033"/>
      <c r="R474" s="1627" t="str">
        <f>IF(U$474=1,0,IF(U$474=2,0,""))</f>
        <v/>
      </c>
      <c r="S474" s="1628"/>
      <c r="T474" s="1629"/>
      <c r="U474" s="1">
        <v>0</v>
      </c>
      <c r="W474" s="69"/>
      <c r="X474" s="69"/>
      <c r="AB474" s="69" t="b">
        <v>0</v>
      </c>
      <c r="AM474" s="262"/>
      <c r="AN474" s="262"/>
      <c r="AO474" s="262"/>
      <c r="AP474" s="262"/>
      <c r="AQ474" s="262"/>
    </row>
    <row r="475" spans="2:44" ht="18" customHeight="1" x14ac:dyDescent="0.25">
      <c r="B475" s="150"/>
      <c r="C475" s="13" t="s">
        <v>799</v>
      </c>
      <c r="D475" s="13"/>
      <c r="E475" s="12"/>
      <c r="F475" s="63"/>
      <c r="G475" s="63"/>
      <c r="I475" s="12"/>
      <c r="K475" s="12"/>
      <c r="O475" s="1599"/>
      <c r="P475" s="1946"/>
      <c r="Q475" s="1946"/>
      <c r="R475" s="1599"/>
      <c r="S475" s="1663"/>
      <c r="T475" s="1663"/>
      <c r="U475" s="1"/>
      <c r="W475" s="69"/>
      <c r="X475" s="69"/>
      <c r="AM475" s="262"/>
      <c r="AN475" s="262"/>
      <c r="AO475" s="262"/>
      <c r="AP475" s="262"/>
      <c r="AQ475" s="262"/>
    </row>
    <row r="476" spans="2:44" ht="18" customHeight="1" x14ac:dyDescent="0.25">
      <c r="B476" s="150"/>
      <c r="C476" s="226"/>
      <c r="D476" s="145" t="s">
        <v>38</v>
      </c>
      <c r="E476" s="81"/>
      <c r="F476" s="145"/>
      <c r="G476" s="145" t="s">
        <v>36</v>
      </c>
      <c r="H476" s="81"/>
      <c r="I476" s="81"/>
      <c r="J476" s="65"/>
      <c r="K476" s="612" t="s">
        <v>35</v>
      </c>
      <c r="L476" s="65"/>
      <c r="M476" s="145"/>
      <c r="N476" s="65"/>
      <c r="O476" s="1627"/>
      <c r="P476" s="1881"/>
      <c r="Q476" s="2033"/>
      <c r="R476" s="1627" t="str">
        <f>IF(U$476&gt;=1,0,"")</f>
        <v/>
      </c>
      <c r="S476" s="1628"/>
      <c r="T476" s="1629"/>
      <c r="U476" s="1">
        <v>0</v>
      </c>
      <c r="W476" s="69"/>
      <c r="X476" s="69"/>
      <c r="AB476" s="69" t="e">
        <f>IF(#REF!=TRUE,1,"")</f>
        <v>#REF!</v>
      </c>
      <c r="AM476" s="262"/>
      <c r="AN476" s="262"/>
      <c r="AO476" s="262"/>
      <c r="AP476" s="262"/>
      <c r="AQ476" s="262"/>
    </row>
    <row r="477" spans="2:44" ht="10.5" customHeight="1" x14ac:dyDescent="0.25">
      <c r="B477" s="150"/>
      <c r="C477" s="13"/>
      <c r="D477" s="13"/>
      <c r="E477" s="12"/>
      <c r="F477" s="13"/>
      <c r="G477" s="13"/>
      <c r="H477" s="13"/>
      <c r="I477" s="13"/>
      <c r="J477" s="13"/>
      <c r="K477" s="13"/>
      <c r="L477" s="13"/>
      <c r="O477" s="224"/>
      <c r="P477" s="151"/>
      <c r="Q477" s="151"/>
      <c r="R477" s="1051"/>
      <c r="S477" s="1052"/>
      <c r="T477" s="1052"/>
      <c r="U477" s="1"/>
      <c r="W477" s="69"/>
      <c r="X477" s="69"/>
      <c r="AM477" s="262"/>
      <c r="AN477" s="262"/>
      <c r="AO477" s="262"/>
      <c r="AP477" s="262"/>
      <c r="AQ477" s="262"/>
    </row>
    <row r="478" spans="2:44" ht="18" customHeight="1" x14ac:dyDescent="0.25">
      <c r="B478" s="150"/>
      <c r="C478" s="13" t="s">
        <v>807</v>
      </c>
      <c r="D478" s="13"/>
      <c r="E478" s="12"/>
      <c r="F478" s="12"/>
      <c r="G478" s="12"/>
      <c r="H478" s="12"/>
      <c r="I478" s="12"/>
      <c r="J478" s="12"/>
      <c r="O478" s="1599"/>
      <c r="P478" s="1599"/>
      <c r="Q478" s="1599"/>
      <c r="R478" s="1599"/>
      <c r="S478" s="1599"/>
      <c r="T478" s="1599"/>
      <c r="U478" s="1"/>
      <c r="W478" s="69"/>
      <c r="X478" s="69"/>
      <c r="AB478" s="69">
        <f>IF(AB471=TRUE,1,"")</f>
        <v>1</v>
      </c>
      <c r="AM478" s="262"/>
      <c r="AN478" s="262"/>
      <c r="AO478" s="262"/>
      <c r="AP478" s="262"/>
      <c r="AQ478" s="262"/>
    </row>
    <row r="479" spans="2:44" ht="16.7" customHeight="1" x14ac:dyDescent="0.25">
      <c r="B479" s="150"/>
      <c r="C479" s="252" t="s">
        <v>129</v>
      </c>
      <c r="D479" s="107"/>
      <c r="E479" s="17"/>
      <c r="F479" s="17"/>
      <c r="G479" s="17"/>
      <c r="H479" s="17"/>
      <c r="I479" s="17"/>
      <c r="J479" s="253"/>
      <c r="O479" s="224"/>
      <c r="P479" s="224"/>
      <c r="Q479" s="224"/>
      <c r="R479" s="224"/>
      <c r="S479" s="224"/>
      <c r="T479" s="224"/>
      <c r="U479" s="1">
        <v>0</v>
      </c>
      <c r="W479" s="69"/>
      <c r="X479" s="69"/>
      <c r="AB479" s="69" t="str">
        <f>IF(AB472=TRUE,1,"")</f>
        <v/>
      </c>
      <c r="AM479" s="262"/>
      <c r="AN479" s="262"/>
      <c r="AO479" s="262"/>
      <c r="AP479" s="262"/>
      <c r="AQ479" s="262"/>
    </row>
    <row r="480" spans="2:44" ht="16.7" customHeight="1" x14ac:dyDescent="0.25">
      <c r="B480" s="150"/>
      <c r="C480" s="252" t="s">
        <v>128</v>
      </c>
      <c r="D480" s="107"/>
      <c r="E480" s="17"/>
      <c r="F480" s="17"/>
      <c r="G480" s="17"/>
      <c r="H480" s="17"/>
      <c r="I480" s="17"/>
      <c r="J480" s="253"/>
      <c r="O480" s="224"/>
      <c r="P480" s="224"/>
      <c r="Q480" s="224"/>
      <c r="R480" s="224"/>
      <c r="S480" s="224"/>
      <c r="T480" s="224"/>
      <c r="U480" s="1">
        <v>0</v>
      </c>
      <c r="W480" s="69"/>
      <c r="X480" s="69"/>
      <c r="AB480" s="69" t="e">
        <f>IF(#REF!=TRUE,1,"")</f>
        <v>#REF!</v>
      </c>
      <c r="AM480" s="262"/>
      <c r="AN480" s="262"/>
      <c r="AO480" s="262"/>
      <c r="AP480" s="262"/>
      <c r="AQ480" s="262"/>
    </row>
    <row r="481" spans="2:43" ht="16.7" customHeight="1" x14ac:dyDescent="0.25">
      <c r="B481" s="150"/>
      <c r="C481" s="252" t="s">
        <v>127</v>
      </c>
      <c r="D481" s="107"/>
      <c r="E481" s="17"/>
      <c r="F481" s="17"/>
      <c r="G481" s="17"/>
      <c r="H481" s="17"/>
      <c r="I481" s="17"/>
      <c r="J481" s="253"/>
      <c r="O481" s="224"/>
      <c r="P481" s="224"/>
      <c r="Q481" s="224"/>
      <c r="R481" s="224"/>
      <c r="S481" s="224"/>
      <c r="T481" s="224"/>
      <c r="U481" s="1">
        <v>0</v>
      </c>
      <c r="W481" s="69"/>
      <c r="X481" s="69"/>
      <c r="AB481" s="69" t="str">
        <f>IF(AB473=TRUE,1,"")</f>
        <v/>
      </c>
      <c r="AM481" s="262"/>
      <c r="AN481" s="262"/>
      <c r="AO481" s="262"/>
      <c r="AP481" s="262"/>
      <c r="AQ481" s="262"/>
    </row>
    <row r="482" spans="2:43" ht="16.7" customHeight="1" x14ac:dyDescent="0.25">
      <c r="B482" s="150"/>
      <c r="C482" s="252" t="s">
        <v>130</v>
      </c>
      <c r="D482" s="107"/>
      <c r="E482" s="17"/>
      <c r="F482" s="17"/>
      <c r="G482" s="17"/>
      <c r="H482" s="17"/>
      <c r="I482" s="17"/>
      <c r="J482" s="253"/>
      <c r="O482" s="224"/>
      <c r="P482" s="224"/>
      <c r="Q482" s="224"/>
      <c r="R482" s="224"/>
      <c r="S482" s="224"/>
      <c r="T482" s="224"/>
      <c r="U482" s="1">
        <v>0</v>
      </c>
      <c r="W482" s="69"/>
      <c r="X482" s="69"/>
      <c r="AB482" s="69" t="str">
        <f>IF(AB474=TRUE,1,"")</f>
        <v/>
      </c>
      <c r="AM482" s="262"/>
      <c r="AN482" s="262"/>
      <c r="AO482" s="262"/>
      <c r="AP482" s="262"/>
      <c r="AQ482" s="262"/>
    </row>
    <row r="483" spans="2:43" ht="16.7" customHeight="1" x14ac:dyDescent="0.25">
      <c r="B483" s="150"/>
      <c r="C483" s="252" t="s">
        <v>131</v>
      </c>
      <c r="D483" s="107"/>
      <c r="E483" s="17"/>
      <c r="F483" s="17"/>
      <c r="G483" s="17"/>
      <c r="H483" s="17"/>
      <c r="I483" s="17"/>
      <c r="J483" s="253"/>
      <c r="O483" s="224"/>
      <c r="P483" s="224"/>
      <c r="Q483" s="224"/>
      <c r="R483" s="224"/>
      <c r="S483" s="224"/>
      <c r="T483" s="224"/>
      <c r="U483" s="1">
        <v>0</v>
      </c>
      <c r="W483" s="69"/>
      <c r="X483" s="69"/>
      <c r="AB483" s="69" t="e">
        <f>IF(#REF!=TRUE,1,"")</f>
        <v>#REF!</v>
      </c>
      <c r="AM483" s="262"/>
      <c r="AN483" s="262"/>
      <c r="AO483" s="262"/>
      <c r="AP483" s="262"/>
      <c r="AQ483" s="262"/>
    </row>
    <row r="484" spans="2:43" ht="16.7" customHeight="1" x14ac:dyDescent="0.25">
      <c r="B484" s="150"/>
      <c r="C484" s="254" t="s">
        <v>132</v>
      </c>
      <c r="D484" s="107"/>
      <c r="E484" s="107"/>
      <c r="F484" s="107"/>
      <c r="G484" s="107"/>
      <c r="H484" s="17"/>
      <c r="I484" s="17"/>
      <c r="J484" s="255"/>
      <c r="K484" s="12"/>
      <c r="O484" s="1599"/>
      <c r="P484" s="1599"/>
      <c r="Q484" s="1599"/>
      <c r="R484" s="1599"/>
      <c r="S484" s="1599"/>
      <c r="T484" s="1599"/>
      <c r="U484" s="1">
        <v>0</v>
      </c>
      <c r="W484" s="69"/>
      <c r="X484" s="69"/>
      <c r="AM484" s="262"/>
      <c r="AN484" s="262"/>
      <c r="AO484" s="262"/>
      <c r="AP484" s="262"/>
      <c r="AQ484" s="262"/>
    </row>
    <row r="485" spans="2:43" ht="7.5" customHeight="1" x14ac:dyDescent="0.25">
      <c r="B485" s="19"/>
      <c r="C485" s="20"/>
      <c r="D485" s="20"/>
      <c r="E485" s="20"/>
      <c r="F485" s="20"/>
      <c r="G485" s="20"/>
      <c r="H485" s="20"/>
      <c r="I485" s="20"/>
      <c r="J485" s="20"/>
      <c r="K485" s="20"/>
      <c r="L485" s="20"/>
      <c r="M485" s="20"/>
      <c r="N485" s="20"/>
      <c r="O485" s="59"/>
      <c r="P485" s="59"/>
      <c r="Q485" s="59"/>
      <c r="R485" s="52"/>
      <c r="S485" s="52"/>
      <c r="T485" s="52"/>
      <c r="U485" s="3"/>
      <c r="W485" s="69" t="b">
        <v>0</v>
      </c>
      <c r="X485" s="69" t="b">
        <v>0</v>
      </c>
      <c r="AM485" s="262"/>
      <c r="AN485" s="262"/>
      <c r="AO485" s="262"/>
      <c r="AP485" s="262"/>
      <c r="AQ485" s="262"/>
    </row>
    <row r="486" spans="2:43" ht="6.6" customHeight="1" x14ac:dyDescent="0.25">
      <c r="E486" s="40"/>
      <c r="O486" s="58"/>
      <c r="P486" s="58"/>
      <c r="Q486" s="58"/>
      <c r="R486" s="32"/>
      <c r="S486" s="32"/>
      <c r="T486" s="32"/>
      <c r="U486" s="69"/>
      <c r="W486" s="69" t="b">
        <v>0</v>
      </c>
      <c r="X486" s="69" t="b">
        <v>0</v>
      </c>
      <c r="AM486" s="262"/>
      <c r="AN486" s="262"/>
      <c r="AO486" s="262"/>
      <c r="AP486" s="262"/>
      <c r="AQ486" s="262"/>
    </row>
    <row r="487" spans="2:43" ht="8.25" customHeight="1" x14ac:dyDescent="0.25">
      <c r="B487" s="9"/>
      <c r="C487" s="10"/>
      <c r="D487" s="10"/>
      <c r="E487" s="10"/>
      <c r="F487" s="10"/>
      <c r="G487" s="10"/>
      <c r="H487" s="10"/>
      <c r="I487" s="10"/>
      <c r="J487" s="10"/>
      <c r="K487" s="10"/>
      <c r="L487" s="10"/>
      <c r="M487" s="10"/>
      <c r="N487" s="10"/>
      <c r="O487" s="53"/>
      <c r="P487" s="53"/>
      <c r="Q487" s="53"/>
      <c r="R487" s="53"/>
      <c r="S487" s="53"/>
      <c r="T487" s="53"/>
      <c r="U487" s="2"/>
      <c r="W487" s="69" t="b">
        <v>0</v>
      </c>
      <c r="X487" s="69" t="b">
        <v>0</v>
      </c>
      <c r="AM487" s="262"/>
      <c r="AN487" s="262"/>
      <c r="AO487" s="262"/>
      <c r="AP487" s="262"/>
      <c r="AQ487" s="262"/>
    </row>
    <row r="488" spans="2:43" x14ac:dyDescent="0.25">
      <c r="B488" s="150"/>
      <c r="C488" s="26" t="s">
        <v>63</v>
      </c>
      <c r="D488" s="27"/>
      <c r="E488" s="27"/>
      <c r="F488" s="27"/>
      <c r="G488" s="27"/>
      <c r="H488" s="27"/>
      <c r="I488" s="27"/>
      <c r="J488" s="27"/>
      <c r="K488" s="27"/>
      <c r="L488" s="27"/>
      <c r="M488" s="27"/>
      <c r="N488" s="27"/>
      <c r="O488" s="54"/>
      <c r="P488" s="54"/>
      <c r="Q488" s="54"/>
      <c r="R488" s="54"/>
      <c r="S488" s="54"/>
      <c r="T488" s="54"/>
      <c r="U488" s="1"/>
      <c r="W488" s="69" t="b">
        <v>0</v>
      </c>
      <c r="X488" s="69" t="b">
        <v>0</v>
      </c>
      <c r="AM488" s="262"/>
      <c r="AN488" s="262"/>
      <c r="AO488" s="262"/>
      <c r="AP488" s="262"/>
      <c r="AQ488" s="262"/>
    </row>
    <row r="489" spans="2:43" ht="18" customHeight="1" x14ac:dyDescent="0.25">
      <c r="B489" s="150"/>
      <c r="C489" s="104" t="s">
        <v>798</v>
      </c>
      <c r="D489" s="104"/>
      <c r="E489" s="103"/>
      <c r="F489" s="105"/>
      <c r="G489" s="105"/>
      <c r="H489" s="106"/>
      <c r="I489" s="103"/>
      <c r="J489" s="106"/>
      <c r="K489" s="103"/>
      <c r="L489" s="106"/>
      <c r="M489" s="106"/>
      <c r="N489" s="106"/>
      <c r="O489" s="1933"/>
      <c r="P489" s="1934"/>
      <c r="Q489" s="1934"/>
      <c r="R489" s="1935"/>
      <c r="S489" s="1936"/>
      <c r="T489" s="1936"/>
      <c r="U489" s="1"/>
      <c r="W489" s="69" t="b">
        <v>0</v>
      </c>
      <c r="X489" s="69" t="b">
        <v>0</v>
      </c>
      <c r="AM489" s="262"/>
      <c r="AN489" s="262"/>
      <c r="AO489" s="262"/>
      <c r="AP489" s="262"/>
      <c r="AQ489" s="262"/>
    </row>
    <row r="490" spans="2:43" ht="18" customHeight="1" x14ac:dyDescent="0.25">
      <c r="B490" s="150"/>
      <c r="C490" s="16"/>
      <c r="D490" s="107" t="s">
        <v>64</v>
      </c>
      <c r="E490" s="135" t="s">
        <v>98</v>
      </c>
      <c r="F490" s="67"/>
      <c r="G490" s="68"/>
      <c r="I490" s="34"/>
      <c r="J490" s="29"/>
      <c r="K490" s="34"/>
      <c r="L490" s="29"/>
      <c r="M490" s="29"/>
      <c r="N490" s="18"/>
      <c r="O490" s="1637" t="s">
        <v>17</v>
      </c>
      <c r="P490" s="2070"/>
      <c r="Q490" s="2071"/>
      <c r="R490" s="1637" t="str">
        <f>IF(U490=TRUE,0,"")</f>
        <v/>
      </c>
      <c r="S490" s="1638"/>
      <c r="T490" s="1639"/>
      <c r="U490" s="1" t="b">
        <v>0</v>
      </c>
      <c r="W490" s="69" t="b">
        <v>0</v>
      </c>
      <c r="X490" s="69" t="b">
        <v>0</v>
      </c>
      <c r="AM490" s="262"/>
      <c r="AN490" s="262"/>
      <c r="AO490" s="262"/>
      <c r="AP490" s="262"/>
      <c r="AQ490" s="262"/>
    </row>
    <row r="491" spans="2:43" ht="18" customHeight="1" x14ac:dyDescent="0.25">
      <c r="B491" s="150"/>
      <c r="C491" s="16"/>
      <c r="D491" s="107" t="s">
        <v>37</v>
      </c>
      <c r="E491" s="135" t="s">
        <v>98</v>
      </c>
      <c r="F491" s="17"/>
      <c r="G491" s="17"/>
      <c r="H491" s="34"/>
      <c r="I491" s="34"/>
      <c r="J491" s="29"/>
      <c r="K491" s="34"/>
      <c r="L491" s="29"/>
      <c r="M491" s="29"/>
      <c r="N491" s="18"/>
      <c r="O491" s="1637" t="s">
        <v>17</v>
      </c>
      <c r="P491" s="2070"/>
      <c r="Q491" s="2071"/>
      <c r="R491" s="1637" t="str">
        <f>IF(U491=TRUE,0,"")</f>
        <v/>
      </c>
      <c r="S491" s="1638"/>
      <c r="T491" s="1639"/>
      <c r="U491" s="1" t="b">
        <v>0</v>
      </c>
      <c r="W491" s="69" t="b">
        <v>0</v>
      </c>
      <c r="X491" s="69" t="b">
        <v>0</v>
      </c>
      <c r="AM491" s="262"/>
      <c r="AN491" s="262"/>
      <c r="AO491" s="262"/>
      <c r="AP491" s="262"/>
      <c r="AQ491" s="262"/>
    </row>
    <row r="492" spans="2:43" ht="18" customHeight="1" x14ac:dyDescent="0.25">
      <c r="B492" s="150"/>
      <c r="C492" s="107" t="s">
        <v>799</v>
      </c>
      <c r="D492" s="107"/>
      <c r="E492" s="108"/>
      <c r="F492" s="108"/>
      <c r="G492" s="108"/>
      <c r="H492" s="34"/>
      <c r="I492" s="68"/>
      <c r="J492" s="68"/>
      <c r="L492" s="227"/>
      <c r="M492" s="109"/>
      <c r="N492" s="18"/>
      <c r="O492" s="110"/>
      <c r="P492" s="111"/>
      <c r="Q492" s="111"/>
      <c r="R492" s="110"/>
      <c r="S492" s="112"/>
      <c r="T492" s="112"/>
      <c r="U492" s="1"/>
      <c r="W492" s="69" t="b">
        <v>0</v>
      </c>
      <c r="X492" s="69" t="b">
        <v>0</v>
      </c>
      <c r="AM492" s="262"/>
      <c r="AN492" s="262"/>
      <c r="AO492" s="262"/>
      <c r="AP492" s="262"/>
      <c r="AQ492" s="262"/>
    </row>
    <row r="493" spans="2:43" ht="18" customHeight="1" x14ac:dyDescent="0.25">
      <c r="B493" s="150"/>
      <c r="C493" s="16"/>
      <c r="D493" s="107" t="s">
        <v>38</v>
      </c>
      <c r="E493" s="17"/>
      <c r="F493" s="107"/>
      <c r="G493" s="76" t="s">
        <v>36</v>
      </c>
      <c r="H493" s="144"/>
      <c r="I493" s="144"/>
      <c r="J493" s="144"/>
      <c r="K493" s="752" t="s">
        <v>35</v>
      </c>
      <c r="L493" s="144"/>
      <c r="M493" s="107"/>
      <c r="N493" s="49"/>
      <c r="O493" s="1630"/>
      <c r="P493" s="2076"/>
      <c r="Q493" s="2077"/>
      <c r="R493" s="1630"/>
      <c r="S493" s="1842"/>
      <c r="T493" s="2335"/>
      <c r="U493" s="1">
        <v>0</v>
      </c>
      <c r="W493" s="69" t="b">
        <v>0</v>
      </c>
      <c r="X493" s="69" t="b">
        <v>0</v>
      </c>
      <c r="AM493" s="262"/>
      <c r="AN493" s="262"/>
      <c r="AO493" s="262"/>
      <c r="AP493" s="262"/>
      <c r="AQ493" s="262"/>
    </row>
    <row r="494" spans="2:43" ht="7.5" customHeight="1" x14ac:dyDescent="0.25">
      <c r="B494" s="150"/>
      <c r="C494" s="76"/>
      <c r="D494" s="76"/>
      <c r="E494" s="21"/>
      <c r="F494" s="76"/>
      <c r="G494" s="13"/>
      <c r="H494" s="13"/>
      <c r="I494" s="13"/>
      <c r="J494" s="13"/>
      <c r="K494" s="13"/>
      <c r="L494" s="13"/>
      <c r="N494" s="49"/>
      <c r="O494" s="224"/>
      <c r="P494" s="151"/>
      <c r="Q494" s="151"/>
      <c r="R494" s="224"/>
      <c r="S494" s="55"/>
      <c r="T494" s="225"/>
      <c r="U494" s="1"/>
      <c r="W494" s="69"/>
      <c r="X494" s="69"/>
      <c r="AM494" s="262"/>
      <c r="AN494" s="262"/>
      <c r="AO494" s="262"/>
      <c r="AP494" s="262"/>
      <c r="AQ494" s="262"/>
    </row>
    <row r="495" spans="2:43" ht="18" customHeight="1" x14ac:dyDescent="0.25">
      <c r="B495" s="150"/>
      <c r="C495" s="226" t="s">
        <v>188</v>
      </c>
      <c r="D495" s="145"/>
      <c r="E495" s="81"/>
      <c r="F495" s="145"/>
      <c r="G495" s="206"/>
      <c r="H495" s="207"/>
      <c r="I495" s="208"/>
      <c r="J495" s="2125"/>
      <c r="K495" s="2125"/>
      <c r="L495" s="2125"/>
      <c r="M495" s="2125"/>
      <c r="N495" s="2125"/>
      <c r="O495" s="2125"/>
      <c r="P495" s="2125"/>
      <c r="Q495" s="2125"/>
      <c r="R495" s="2125"/>
      <c r="S495" s="2125"/>
      <c r="T495" s="2126"/>
      <c r="U495" s="1"/>
      <c r="W495" s="69"/>
      <c r="X495" s="69"/>
      <c r="AM495" s="262"/>
      <c r="AN495" s="262"/>
      <c r="AO495" s="262"/>
      <c r="AP495" s="262"/>
      <c r="AQ495" s="262"/>
    </row>
    <row r="496" spans="2:43" ht="8.25" customHeight="1" x14ac:dyDescent="0.25">
      <c r="B496" s="150"/>
      <c r="C496" s="13"/>
      <c r="D496" s="13"/>
      <c r="E496" s="12"/>
      <c r="F496" s="13"/>
      <c r="G496" s="63"/>
      <c r="H496" s="192"/>
      <c r="I496" s="192"/>
      <c r="J496" s="209"/>
      <c r="K496" s="209"/>
      <c r="L496" s="209"/>
      <c r="M496" s="209"/>
      <c r="N496" s="209"/>
      <c r="O496" s="209"/>
      <c r="P496" s="209"/>
      <c r="Q496" s="209"/>
      <c r="R496" s="209"/>
      <c r="S496" s="209"/>
      <c r="T496" s="209"/>
      <c r="U496" s="1"/>
      <c r="W496" s="69"/>
      <c r="X496" s="69"/>
      <c r="AB496" s="69" t="b">
        <v>0</v>
      </c>
      <c r="AC496" s="69" t="str">
        <f t="shared" ref="AC496:AC501" si="1">IF(AB496=TRUE,1,"")</f>
        <v/>
      </c>
      <c r="AD496" s="69" t="b">
        <v>0</v>
      </c>
      <c r="AE496" s="69" t="str">
        <f t="shared" ref="AE496:AG501" si="2">IF(AD496=TRUE,1,"")</f>
        <v/>
      </c>
      <c r="AF496" s="69" t="b">
        <v>0</v>
      </c>
      <c r="AG496" s="69" t="str">
        <f t="shared" si="2"/>
        <v/>
      </c>
      <c r="AM496" s="262"/>
      <c r="AN496" s="262"/>
      <c r="AO496" s="262"/>
      <c r="AP496" s="262"/>
      <c r="AQ496" s="262"/>
    </row>
    <row r="497" spans="2:43" ht="18" customHeight="1" x14ac:dyDescent="0.25">
      <c r="B497" s="150"/>
      <c r="C497" s="205" t="s">
        <v>800</v>
      </c>
      <c r="D497" s="205"/>
      <c r="E497" s="200"/>
      <c r="F497" s="200"/>
      <c r="G497" s="200"/>
      <c r="H497" s="64"/>
      <c r="I497" s="187"/>
      <c r="J497" s="187"/>
      <c r="L497" s="227"/>
      <c r="M497" s="201"/>
      <c r="N497" s="427" t="s">
        <v>640</v>
      </c>
      <c r="O497" s="202"/>
      <c r="P497" s="203"/>
      <c r="Q497" s="203"/>
      <c r="R497" s="202"/>
      <c r="S497" s="204"/>
      <c r="T497" s="204"/>
      <c r="U497" s="1"/>
      <c r="W497" s="69"/>
      <c r="X497" s="69"/>
      <c r="AB497" s="69" t="b">
        <v>0</v>
      </c>
      <c r="AC497" s="69" t="str">
        <f t="shared" si="1"/>
        <v/>
      </c>
      <c r="AD497" s="69" t="b">
        <v>0</v>
      </c>
      <c r="AE497" s="69" t="str">
        <f t="shared" si="2"/>
        <v/>
      </c>
      <c r="AF497" s="69" t="b">
        <v>0</v>
      </c>
      <c r="AG497" s="69" t="str">
        <f t="shared" si="2"/>
        <v/>
      </c>
      <c r="AM497" s="262"/>
      <c r="AN497" s="262"/>
      <c r="AO497" s="262"/>
      <c r="AP497" s="262"/>
      <c r="AQ497" s="262"/>
    </row>
    <row r="498" spans="2:43" ht="18" customHeight="1" x14ac:dyDescent="0.25">
      <c r="B498" s="150"/>
      <c r="C498" s="16"/>
      <c r="D498" s="107" t="s">
        <v>125</v>
      </c>
      <c r="E498" s="17"/>
      <c r="F498" s="17"/>
      <c r="G498" s="135"/>
      <c r="H498" s="34"/>
      <c r="I498" s="34"/>
      <c r="J498" s="29"/>
      <c r="K498" s="34"/>
      <c r="L498" s="29"/>
      <c r="M498" s="29"/>
      <c r="N498" s="18"/>
      <c r="O498" s="1637">
        <v>45</v>
      </c>
      <c r="P498" s="2070"/>
      <c r="Q498" s="2071"/>
      <c r="R498" s="1620" t="str">
        <f>IF(U498=FALSE,"",IF(AND(V498=FALSE,SUM(AC496:AC501)&lt;(U74+1)),SUM(AC496:AC501)*O498,(U74+1)*O498))</f>
        <v/>
      </c>
      <c r="S498" s="1937"/>
      <c r="T498" s="1938"/>
      <c r="U498" s="1" t="b">
        <v>0</v>
      </c>
      <c r="V498" s="69" t="b">
        <v>0</v>
      </c>
      <c r="W498" s="69"/>
      <c r="X498" s="69"/>
      <c r="Z498" s="37"/>
      <c r="AB498" s="69" t="b">
        <v>0</v>
      </c>
      <c r="AC498" s="69" t="str">
        <f t="shared" si="1"/>
        <v/>
      </c>
      <c r="AD498" s="69" t="b">
        <v>0</v>
      </c>
      <c r="AE498" s="69" t="str">
        <f t="shared" si="2"/>
        <v/>
      </c>
      <c r="AF498" s="69" t="b">
        <v>0</v>
      </c>
      <c r="AG498" s="69" t="str">
        <f t="shared" si="2"/>
        <v/>
      </c>
      <c r="AM498" s="262"/>
      <c r="AN498" s="262"/>
      <c r="AO498" s="262"/>
      <c r="AP498" s="262"/>
      <c r="AQ498" s="262"/>
    </row>
    <row r="499" spans="2:43" ht="18" customHeight="1" x14ac:dyDescent="0.25">
      <c r="B499" s="150"/>
      <c r="C499" s="16"/>
      <c r="D499" s="107" t="s">
        <v>257</v>
      </c>
      <c r="E499" s="17"/>
      <c r="F499" s="17"/>
      <c r="G499" s="135"/>
      <c r="H499" s="34"/>
      <c r="I499" s="34"/>
      <c r="J499" s="29"/>
      <c r="K499" s="34"/>
      <c r="L499" s="29"/>
      <c r="M499" s="29"/>
      <c r="N499" s="18"/>
      <c r="O499" s="1637">
        <v>45</v>
      </c>
      <c r="P499" s="2070"/>
      <c r="Q499" s="2071"/>
      <c r="R499" s="1620" t="str">
        <f>IF(U499=FALSE,"",IF(AND(V499=FALSE,SUM(AE496:AE501)&lt;(U74+1)),SUM(AE496:AE501)*O499,(U74+1)*O499))</f>
        <v/>
      </c>
      <c r="S499" s="1937"/>
      <c r="T499" s="1938"/>
      <c r="U499" s="1" t="b">
        <v>0</v>
      </c>
      <c r="V499" s="69" t="b">
        <v>0</v>
      </c>
      <c r="W499" s="69"/>
      <c r="X499" s="69"/>
      <c r="Z499" s="37"/>
      <c r="AB499" s="69" t="b">
        <v>0</v>
      </c>
      <c r="AC499" s="69" t="str">
        <f t="shared" si="1"/>
        <v/>
      </c>
      <c r="AD499" s="69" t="b">
        <v>0</v>
      </c>
      <c r="AE499" s="69" t="str">
        <f t="shared" si="2"/>
        <v/>
      </c>
      <c r="AF499" s="69" t="b">
        <v>0</v>
      </c>
      <c r="AG499" s="69" t="str">
        <f t="shared" si="2"/>
        <v/>
      </c>
      <c r="AM499" s="262"/>
      <c r="AN499" s="262"/>
      <c r="AO499" s="262"/>
      <c r="AP499" s="262"/>
      <c r="AQ499" s="262"/>
    </row>
    <row r="500" spans="2:43" ht="18" customHeight="1" x14ac:dyDescent="0.25">
      <c r="B500" s="150"/>
      <c r="C500" s="16"/>
      <c r="D500" s="107" t="s">
        <v>258</v>
      </c>
      <c r="E500" s="17"/>
      <c r="F500" s="17"/>
      <c r="G500" s="135"/>
      <c r="H500" s="34"/>
      <c r="I500" s="34"/>
      <c r="J500" s="29"/>
      <c r="K500" s="34"/>
      <c r="L500" s="134"/>
      <c r="M500" s="29"/>
      <c r="N500" s="18"/>
      <c r="O500" s="1637">
        <v>45</v>
      </c>
      <c r="P500" s="2070"/>
      <c r="Q500" s="2071"/>
      <c r="R500" s="1620" t="str">
        <f>IF(U500=FALSE,"",IF(AND(V500=FALSE,SUM(AG496:AG501)&lt;(U74+1)),SUM(AG496:AG501)*O500,(U74+1)*O500))</f>
        <v/>
      </c>
      <c r="S500" s="1937"/>
      <c r="T500" s="1938"/>
      <c r="U500" s="1" t="b">
        <v>0</v>
      </c>
      <c r="V500" s="69" t="b">
        <v>0</v>
      </c>
      <c r="W500" s="69"/>
      <c r="X500" s="69"/>
      <c r="Z500" s="37"/>
      <c r="AB500" s="69" t="b">
        <v>0</v>
      </c>
      <c r="AC500" s="69" t="str">
        <f t="shared" si="1"/>
        <v/>
      </c>
      <c r="AD500" s="69" t="b">
        <v>0</v>
      </c>
      <c r="AE500" s="69" t="b">
        <v>0</v>
      </c>
      <c r="AF500" s="69" t="b">
        <v>0</v>
      </c>
      <c r="AG500" s="69" t="str">
        <f t="shared" si="2"/>
        <v/>
      </c>
      <c r="AM500" s="262"/>
      <c r="AN500" s="262"/>
      <c r="AO500" s="262"/>
      <c r="AP500" s="262"/>
      <c r="AQ500" s="262"/>
    </row>
    <row r="501" spans="2:43" ht="7.9" customHeight="1" x14ac:dyDescent="0.25">
      <c r="B501" s="150"/>
      <c r="O501" s="224"/>
      <c r="P501" s="151"/>
      <c r="Q501" s="151"/>
      <c r="R501" s="224"/>
      <c r="S501" s="55"/>
      <c r="T501" s="55"/>
      <c r="U501" s="1"/>
      <c r="W501" s="69"/>
      <c r="X501" s="69"/>
      <c r="AB501" s="69" t="b">
        <v>0</v>
      </c>
      <c r="AC501" s="69" t="str">
        <f t="shared" si="1"/>
        <v/>
      </c>
      <c r="AD501" s="69" t="b">
        <v>0</v>
      </c>
      <c r="AE501" s="69" t="str">
        <f t="shared" si="2"/>
        <v/>
      </c>
      <c r="AF501" s="69" t="b">
        <v>0</v>
      </c>
      <c r="AG501" s="69" t="str">
        <f t="shared" si="2"/>
        <v/>
      </c>
      <c r="AM501" s="262"/>
      <c r="AN501" s="262"/>
      <c r="AO501" s="262"/>
      <c r="AP501" s="262"/>
      <c r="AQ501" s="262"/>
    </row>
    <row r="502" spans="2:43" ht="15.75" customHeight="1" x14ac:dyDescent="0.25">
      <c r="B502" s="150"/>
      <c r="C502" s="13" t="s">
        <v>801</v>
      </c>
      <c r="D502" s="12"/>
      <c r="E502" s="12"/>
      <c r="F502" s="12"/>
      <c r="G502" s="12"/>
      <c r="H502" s="12"/>
      <c r="I502" s="12"/>
      <c r="J502" s="12"/>
      <c r="N502" s="261"/>
      <c r="O502" s="37"/>
      <c r="P502" s="37"/>
      <c r="Q502" s="37"/>
      <c r="U502" s="143"/>
      <c r="W502" s="69"/>
      <c r="X502" s="69"/>
      <c r="AM502" s="262"/>
      <c r="AN502" s="262"/>
      <c r="AO502" s="262"/>
      <c r="AP502" s="262"/>
      <c r="AQ502" s="262"/>
    </row>
    <row r="503" spans="2:43" ht="18" customHeight="1" x14ac:dyDescent="0.25">
      <c r="B503" s="150"/>
      <c r="C503" s="1328"/>
      <c r="D503" s="1329"/>
      <c r="E503" s="1330" t="s">
        <v>1113</v>
      </c>
      <c r="F503" s="1338">
        <f>J196</f>
        <v>0</v>
      </c>
      <c r="G503" s="1331"/>
      <c r="H503" s="1330" t="s">
        <v>1112</v>
      </c>
      <c r="I503" s="1562">
        <f>IF(U74+1=1,0,U74+1)</f>
        <v>0</v>
      </c>
      <c r="J503" s="1563"/>
      <c r="K503" s="1504" t="str">
        <f>IF(AND(F503&gt;0,I503=0),"Enter Landing Package",IF(AND(F503=0,I503&gt;0),"Enter # Landing Openings",""))</f>
        <v/>
      </c>
      <c r="L503" s="1332"/>
      <c r="M503" s="23"/>
      <c r="N503" s="2026"/>
      <c r="O503" s="1575">
        <v>595</v>
      </c>
      <c r="P503" s="1678"/>
      <c r="Q503" s="1576"/>
      <c r="R503" s="1564">
        <f>IF(U505=0,N505*O503,"Enter Quantity for Raised or Flush Mount")</f>
        <v>0</v>
      </c>
      <c r="S503" s="1565"/>
      <c r="T503" s="1566"/>
      <c r="U503" s="143" t="b">
        <v>1</v>
      </c>
      <c r="W503" s="69"/>
      <c r="X503" s="69"/>
      <c r="AM503" s="262"/>
      <c r="AN503" s="262"/>
      <c r="AO503" s="262"/>
      <c r="AP503" s="262"/>
      <c r="AQ503" s="262"/>
    </row>
    <row r="504" spans="2:43" ht="18" customHeight="1" x14ac:dyDescent="0.25">
      <c r="B504" s="150"/>
      <c r="C504" s="1333" t="s">
        <v>1115</v>
      </c>
      <c r="D504" s="83"/>
      <c r="K504" s="83"/>
      <c r="L504" s="83"/>
      <c r="M504" s="83"/>
      <c r="N504" s="2027"/>
      <c r="O504" s="1577"/>
      <c r="P504" s="1599"/>
      <c r="Q504" s="1578"/>
      <c r="R504" s="1567"/>
      <c r="S504" s="1568"/>
      <c r="T504" s="1569"/>
      <c r="U504" s="143"/>
      <c r="W504" s="69"/>
      <c r="X504" s="69"/>
      <c r="AM504" s="262"/>
      <c r="AN504" s="262"/>
      <c r="AO504" s="262"/>
      <c r="AP504" s="262"/>
      <c r="AQ504" s="262"/>
    </row>
    <row r="505" spans="2:43" ht="18" customHeight="1" x14ac:dyDescent="0.25">
      <c r="B505" s="150"/>
      <c r="C505" s="1334"/>
      <c r="D505" s="40" t="s">
        <v>64</v>
      </c>
      <c r="E505" s="1573"/>
      <c r="F505" s="1574"/>
      <c r="G505" s="40"/>
      <c r="H505" s="40" t="s">
        <v>37</v>
      </c>
      <c r="I505" s="1573"/>
      <c r="J505" s="1574"/>
      <c r="L505" s="1335"/>
      <c r="M505" s="40" t="s">
        <v>1114</v>
      </c>
      <c r="N505" s="1344">
        <f>+F503-I503</f>
        <v>0</v>
      </c>
      <c r="O505" s="1577"/>
      <c r="P505" s="1599"/>
      <c r="Q505" s="1578"/>
      <c r="R505" s="1567"/>
      <c r="S505" s="1568"/>
      <c r="T505" s="1569"/>
      <c r="U505" s="143">
        <f>+E505+I505-N505</f>
        <v>0</v>
      </c>
      <c r="W505" s="69"/>
      <c r="X505" s="69"/>
      <c r="Z505" s="37"/>
      <c r="AM505" s="262"/>
      <c r="AN505" s="262"/>
      <c r="AO505" s="262"/>
      <c r="AP505" s="262"/>
      <c r="AQ505" s="262"/>
    </row>
    <row r="506" spans="2:43" ht="18" customHeight="1" x14ac:dyDescent="0.25">
      <c r="B506" s="150"/>
      <c r="C506" s="1336" t="s">
        <v>100</v>
      </c>
      <c r="D506" s="919"/>
      <c r="E506" s="1337"/>
      <c r="F506" s="1337"/>
      <c r="G506" s="1337"/>
      <c r="H506" s="1337"/>
      <c r="I506" s="1337"/>
      <c r="J506" s="1337"/>
      <c r="K506" s="676"/>
      <c r="L506" s="676"/>
      <c r="M506" s="676"/>
      <c r="N506" s="676"/>
      <c r="O506" s="1579"/>
      <c r="P506" s="1682"/>
      <c r="Q506" s="1580"/>
      <c r="R506" s="1570"/>
      <c r="S506" s="1571"/>
      <c r="T506" s="1572"/>
      <c r="U506" s="143"/>
      <c r="W506" s="69"/>
      <c r="X506" s="69"/>
      <c r="AM506" s="262"/>
      <c r="AN506" s="262"/>
      <c r="AO506" s="262"/>
      <c r="AP506" s="262"/>
      <c r="AQ506" s="262"/>
    </row>
    <row r="507" spans="2:43" ht="12" customHeight="1" x14ac:dyDescent="0.25">
      <c r="B507" s="150"/>
      <c r="C507" s="13"/>
      <c r="D507" s="13"/>
      <c r="E507" s="11"/>
      <c r="F507" s="12"/>
      <c r="G507" s="12"/>
      <c r="H507" s="12"/>
      <c r="I507" s="12"/>
      <c r="K507" s="12"/>
      <c r="N507" s="261" t="s">
        <v>793</v>
      </c>
      <c r="O507" s="224"/>
      <c r="P507" s="151"/>
      <c r="Q507" s="151"/>
      <c r="R507" s="224"/>
      <c r="S507" s="55"/>
      <c r="T507" s="55"/>
      <c r="U507" s="1"/>
      <c r="W507" s="69"/>
      <c r="X507" s="69"/>
      <c r="AM507" s="262"/>
      <c r="AN507" s="262"/>
      <c r="AO507" s="262"/>
      <c r="AP507" s="262"/>
      <c r="AQ507" s="262"/>
    </row>
    <row r="508" spans="2:43" ht="18" customHeight="1" x14ac:dyDescent="0.25">
      <c r="B508" s="150"/>
      <c r="C508" s="1984" t="s">
        <v>1083</v>
      </c>
      <c r="D508" s="1985"/>
      <c r="E508" s="1985"/>
      <c r="F508" s="1985"/>
      <c r="G508" s="1985"/>
      <c r="H508" s="1985"/>
      <c r="I508" s="1985"/>
      <c r="J508" s="1985"/>
      <c r="K508" s="1985"/>
      <c r="L508" s="685"/>
      <c r="M508" s="685" t="str">
        <f>IF(U510=1," 21011566",IF(U510=2," 21011448",""))</f>
        <v/>
      </c>
      <c r="N508" s="900"/>
      <c r="O508" s="2090">
        <v>200</v>
      </c>
      <c r="P508" s="2097"/>
      <c r="Q508" s="2098"/>
      <c r="R508" s="2090" t="str">
        <f>IF(N508="","",O508*N508)</f>
        <v/>
      </c>
      <c r="S508" s="2091"/>
      <c r="T508" s="2092"/>
      <c r="U508" s="543"/>
      <c r="W508" s="69"/>
      <c r="X508" s="69"/>
      <c r="Z508" s="37"/>
    </row>
    <row r="509" spans="2:43" ht="27" customHeight="1" x14ac:dyDescent="0.25">
      <c r="B509" s="150"/>
      <c r="C509" s="1982" t="s">
        <v>797</v>
      </c>
      <c r="D509" s="1983"/>
      <c r="E509" s="1983"/>
      <c r="F509" s="1983"/>
      <c r="G509" s="1983"/>
      <c r="H509" s="1983"/>
      <c r="I509" s="1983"/>
      <c r="J509" s="1983"/>
      <c r="K509" s="1983"/>
      <c r="L509" s="1983"/>
      <c r="M509" s="1983"/>
      <c r="N509" s="1983"/>
      <c r="O509" s="181"/>
      <c r="P509" s="151"/>
      <c r="Q509" s="151"/>
      <c r="R509" s="2093"/>
      <c r="S509" s="2093"/>
      <c r="T509" s="2094"/>
      <c r="U509" s="543"/>
      <c r="W509" s="69"/>
      <c r="X509" s="69"/>
    </row>
    <row r="510" spans="2:43" ht="13.9" customHeight="1" x14ac:dyDescent="0.25">
      <c r="B510" s="150"/>
      <c r="C510" s="894" t="s">
        <v>358</v>
      </c>
      <c r="D510" s="895"/>
      <c r="E510" s="896"/>
      <c r="F510" s="896"/>
      <c r="G510" s="896"/>
      <c r="H510" s="896"/>
      <c r="I510" s="896"/>
      <c r="J510" s="896"/>
      <c r="K510" s="896"/>
      <c r="L510" s="897"/>
      <c r="M510" s="669"/>
      <c r="N510" s="669"/>
      <c r="O510" s="898"/>
      <c r="P510" s="899"/>
      <c r="Q510" s="899"/>
      <c r="R510" s="2095"/>
      <c r="S510" s="2095"/>
      <c r="T510" s="2096"/>
      <c r="U510" s="543">
        <v>0</v>
      </c>
      <c r="V510" s="4">
        <v>5</v>
      </c>
      <c r="W510" s="69"/>
      <c r="X510" s="69"/>
    </row>
    <row r="511" spans="2:43" ht="7.5" customHeight="1" x14ac:dyDescent="0.25">
      <c r="B511" s="19"/>
      <c r="C511" s="20"/>
      <c r="D511" s="20"/>
      <c r="E511" s="20"/>
      <c r="F511" s="20"/>
      <c r="G511" s="20"/>
      <c r="H511" s="20"/>
      <c r="I511" s="20"/>
      <c r="J511" s="20"/>
      <c r="K511" s="20"/>
      <c r="L511" s="20"/>
      <c r="M511" s="20"/>
      <c r="N511" s="20"/>
      <c r="O511" s="59"/>
      <c r="P511" s="59"/>
      <c r="Q511" s="59"/>
      <c r="R511" s="52"/>
      <c r="S511" s="52"/>
      <c r="T511" s="52"/>
      <c r="U511" s="548" t="b">
        <v>0</v>
      </c>
      <c r="W511" s="69" t="b">
        <v>0</v>
      </c>
      <c r="X511" s="69" t="b">
        <v>0</v>
      </c>
      <c r="AB511" s="69" t="b">
        <v>0</v>
      </c>
      <c r="AM511" s="262"/>
      <c r="AN511" s="262"/>
      <c r="AO511" s="262"/>
      <c r="AP511" s="262"/>
      <c r="AQ511" s="262"/>
    </row>
    <row r="512" spans="2:43" ht="8.25" customHeight="1" x14ac:dyDescent="0.25">
      <c r="B512" s="504"/>
      <c r="C512" s="75"/>
      <c r="D512" s="75"/>
      <c r="E512" s="505"/>
      <c r="F512" s="75"/>
      <c r="G512" s="75"/>
      <c r="H512" s="75"/>
      <c r="I512" s="75"/>
      <c r="J512" s="75"/>
      <c r="K512" s="75"/>
      <c r="L512" s="75"/>
      <c r="M512" s="75"/>
      <c r="N512" s="75"/>
      <c r="O512" s="506"/>
      <c r="P512" s="506"/>
      <c r="Q512" s="506"/>
      <c r="R512" s="75"/>
      <c r="S512" s="75"/>
      <c r="T512" s="75"/>
      <c r="U512" s="555"/>
      <c r="W512" s="69"/>
      <c r="X512" s="69"/>
      <c r="AM512" s="262"/>
      <c r="AN512" s="262"/>
      <c r="AO512" s="262"/>
      <c r="AP512" s="262"/>
      <c r="AQ512" s="262"/>
    </row>
    <row r="513" spans="2:43" ht="8.25" customHeight="1" x14ac:dyDescent="0.25">
      <c r="B513" s="9"/>
      <c r="C513" s="10"/>
      <c r="D513" s="10"/>
      <c r="E513" s="10"/>
      <c r="F513" s="10"/>
      <c r="G513" s="10"/>
      <c r="H513" s="10"/>
      <c r="I513" s="10"/>
      <c r="J513" s="10"/>
      <c r="K513" s="10"/>
      <c r="L513" s="10"/>
      <c r="M513" s="10"/>
      <c r="N513" s="10"/>
      <c r="O513" s="53"/>
      <c r="P513" s="53"/>
      <c r="Q513" s="53"/>
      <c r="R513" s="53"/>
      <c r="S513" s="53"/>
      <c r="T513" s="53"/>
      <c r="U513" s="2"/>
      <c r="W513" s="69"/>
      <c r="X513" s="69"/>
      <c r="AM513" s="262"/>
      <c r="AN513" s="262"/>
      <c r="AO513" s="262"/>
      <c r="AP513" s="262"/>
      <c r="AQ513" s="262"/>
    </row>
    <row r="514" spans="2:43" x14ac:dyDescent="0.25">
      <c r="B514" s="150"/>
      <c r="C514" s="26" t="s">
        <v>324</v>
      </c>
      <c r="D514" s="27"/>
      <c r="E514" s="27"/>
      <c r="F514" s="27"/>
      <c r="G514" s="27"/>
      <c r="H514" s="27"/>
      <c r="I514" s="27"/>
      <c r="J514" s="27"/>
      <c r="K514" s="27"/>
      <c r="L514" s="27"/>
      <c r="M514" s="27"/>
      <c r="N514" s="27"/>
      <c r="O514" s="54"/>
      <c r="P514" s="54"/>
      <c r="Q514" s="54"/>
      <c r="R514" s="54"/>
      <c r="S514" s="54"/>
      <c r="T514" s="54"/>
      <c r="U514" s="1"/>
      <c r="W514" s="69"/>
      <c r="X514" s="69"/>
      <c r="AM514" s="262"/>
      <c r="AN514" s="262"/>
      <c r="AO514" s="262"/>
      <c r="AP514" s="262"/>
      <c r="AQ514" s="262"/>
    </row>
    <row r="515" spans="2:43" ht="10.15" customHeight="1" x14ac:dyDescent="0.25">
      <c r="B515" s="150"/>
      <c r="E515" s="40"/>
      <c r="N515" s="261" t="s">
        <v>793</v>
      </c>
      <c r="O515" s="58"/>
      <c r="P515" s="58"/>
      <c r="Q515" s="58"/>
      <c r="U515" s="1"/>
      <c r="W515" s="69"/>
      <c r="X515" s="69"/>
      <c r="AM515" s="262"/>
      <c r="AN515" s="262"/>
      <c r="AO515" s="262"/>
      <c r="AP515" s="262"/>
      <c r="AQ515" s="262"/>
    </row>
    <row r="516" spans="2:43" ht="18" customHeight="1" x14ac:dyDescent="0.25">
      <c r="B516" s="150"/>
      <c r="C516" s="16" t="s">
        <v>267</v>
      </c>
      <c r="D516" s="107"/>
      <c r="E516" s="17"/>
      <c r="F516" s="17"/>
      <c r="G516" s="17"/>
      <c r="H516" s="34"/>
      <c r="I516" s="34"/>
      <c r="J516" s="29"/>
      <c r="K516" s="34"/>
      <c r="L516" s="684"/>
      <c r="M516" s="29"/>
      <c r="N516" s="29"/>
      <c r="O516" s="1637"/>
      <c r="P516" s="1752"/>
      <c r="Q516" s="1738"/>
      <c r="R516" s="1637"/>
      <c r="S516" s="1752"/>
      <c r="T516" s="2089"/>
      <c r="U516" s="1"/>
      <c r="W516" s="69"/>
      <c r="X516" s="69"/>
      <c r="AM516" s="262"/>
      <c r="AN516" s="262"/>
      <c r="AO516" s="262"/>
      <c r="AP516" s="262"/>
      <c r="AQ516" s="262"/>
    </row>
    <row r="517" spans="2:43" ht="18" customHeight="1" x14ac:dyDescent="0.25">
      <c r="B517" s="150"/>
      <c r="C517" s="16"/>
      <c r="D517" s="107" t="s">
        <v>77</v>
      </c>
      <c r="E517" s="17"/>
      <c r="F517" s="17"/>
      <c r="G517" s="17"/>
      <c r="H517" s="34"/>
      <c r="I517" s="34"/>
      <c r="J517" s="29"/>
      <c r="K517" s="34"/>
      <c r="L517" s="684"/>
      <c r="M517" s="29"/>
      <c r="N517" s="29"/>
      <c r="O517" s="1620">
        <v>245</v>
      </c>
      <c r="P517" s="1621"/>
      <c r="Q517" s="1659"/>
      <c r="R517" s="1620" t="str">
        <f>IF(U$517=1,O517,"")</f>
        <v/>
      </c>
      <c r="S517" s="1621"/>
      <c r="T517" s="1622"/>
      <c r="U517" s="1">
        <v>0</v>
      </c>
      <c r="W517" s="69"/>
      <c r="X517" s="69"/>
      <c r="Z517" s="37"/>
      <c r="AM517" s="262"/>
      <c r="AN517" s="262"/>
      <c r="AO517" s="262"/>
      <c r="AP517" s="262"/>
      <c r="AQ517" s="262"/>
    </row>
    <row r="518" spans="2:43" ht="18" customHeight="1" x14ac:dyDescent="0.25">
      <c r="B518" s="150"/>
      <c r="C518" s="16"/>
      <c r="D518" s="107" t="s">
        <v>78</v>
      </c>
      <c r="E518" s="17"/>
      <c r="F518" s="17"/>
      <c r="G518" s="17"/>
      <c r="H518" s="34"/>
      <c r="I518" s="34"/>
      <c r="J518" s="29"/>
      <c r="K518" s="34"/>
      <c r="L518" s="684"/>
      <c r="M518" s="29"/>
      <c r="N518" s="29"/>
      <c r="O518" s="1749">
        <v>305</v>
      </c>
      <c r="P518" s="1750"/>
      <c r="Q518" s="1757"/>
      <c r="R518" s="1749" t="str">
        <f>IF(U$517=2,O518,"")</f>
        <v/>
      </c>
      <c r="S518" s="1750"/>
      <c r="T518" s="1751"/>
      <c r="U518" s="1"/>
      <c r="W518" s="69"/>
      <c r="X518" s="69"/>
      <c r="Z518" s="37"/>
      <c r="AM518" s="262"/>
      <c r="AN518" s="262"/>
      <c r="AO518" s="262"/>
      <c r="AP518" s="262"/>
      <c r="AQ518" s="262"/>
    </row>
    <row r="519" spans="2:43" ht="18" customHeight="1" x14ac:dyDescent="0.25">
      <c r="B519" s="150"/>
      <c r="C519" s="16"/>
      <c r="D519" s="107" t="s">
        <v>231</v>
      </c>
      <c r="E519" s="17"/>
      <c r="F519" s="17"/>
      <c r="G519" s="17"/>
      <c r="H519" s="34"/>
      <c r="I519" s="34"/>
      <c r="J519" s="29"/>
      <c r="K519" s="34"/>
      <c r="L519" s="684"/>
      <c r="M519" s="29"/>
      <c r="N519" s="72"/>
      <c r="O519" s="1637">
        <v>1365</v>
      </c>
      <c r="P519" s="2070"/>
      <c r="Q519" s="2071"/>
      <c r="R519" s="1637" t="str">
        <f>IF(U519,IF(N519&gt;0,O519*N519,"QTY REQ"),"")</f>
        <v/>
      </c>
      <c r="S519" s="1638"/>
      <c r="T519" s="1639"/>
      <c r="U519" s="1" t="b">
        <v>0</v>
      </c>
      <c r="W519" s="69"/>
      <c r="X519" s="69"/>
      <c r="Z519" s="37"/>
      <c r="AM519" s="262"/>
      <c r="AN519" s="262"/>
      <c r="AO519" s="262"/>
      <c r="AP519" s="262"/>
      <c r="AQ519" s="262"/>
    </row>
    <row r="520" spans="2:43" ht="18" customHeight="1" x14ac:dyDescent="0.25">
      <c r="B520" s="150"/>
      <c r="C520" s="16"/>
      <c r="D520" s="107" t="s">
        <v>232</v>
      </c>
      <c r="E520" s="17"/>
      <c r="F520" s="17"/>
      <c r="G520" s="17"/>
      <c r="H520" s="34"/>
      <c r="I520" s="34"/>
      <c r="J520" s="29"/>
      <c r="K520" s="34"/>
      <c r="L520" s="684"/>
      <c r="M520" s="29"/>
      <c r="N520" s="72"/>
      <c r="O520" s="1637">
        <v>760</v>
      </c>
      <c r="P520" s="2070"/>
      <c r="Q520" s="2071"/>
      <c r="R520" s="1637" t="str">
        <f>IF(U520,IF(N520&gt;0,O520*N520,"QTY REQ"),"")</f>
        <v/>
      </c>
      <c r="S520" s="1638"/>
      <c r="T520" s="1639"/>
      <c r="U520" s="1" t="b">
        <v>0</v>
      </c>
      <c r="W520" s="69"/>
      <c r="X520" s="69"/>
      <c r="Z520" s="37"/>
      <c r="AM520" s="262"/>
      <c r="AN520" s="262"/>
      <c r="AO520" s="262"/>
      <c r="AP520" s="262"/>
      <c r="AQ520" s="262"/>
    </row>
    <row r="521" spans="2:43" ht="18" customHeight="1" x14ac:dyDescent="0.25">
      <c r="B521" s="150"/>
      <c r="C521" s="16"/>
      <c r="D521" s="107" t="s">
        <v>233</v>
      </c>
      <c r="E521" s="17"/>
      <c r="F521" s="17"/>
      <c r="G521" s="17"/>
      <c r="H521" s="34"/>
      <c r="I521" s="34"/>
      <c r="J521" s="29"/>
      <c r="K521" s="34"/>
      <c r="L521" s="684"/>
      <c r="M521" s="29"/>
      <c r="N521" s="72"/>
      <c r="O521" s="1637">
        <v>115</v>
      </c>
      <c r="P521" s="2070"/>
      <c r="Q521" s="2071"/>
      <c r="R521" s="1637" t="str">
        <f>IF(U521,IF(N521&gt;0,O521*N521,"QTY REQ"),"")</f>
        <v/>
      </c>
      <c r="S521" s="1638"/>
      <c r="T521" s="1639"/>
      <c r="U521" s="1" t="b">
        <v>0</v>
      </c>
      <c r="W521" s="69"/>
      <c r="X521" s="69"/>
      <c r="Z521" s="37"/>
      <c r="AM521" s="262"/>
      <c r="AN521" s="262"/>
      <c r="AO521" s="262"/>
      <c r="AP521" s="262"/>
      <c r="AQ521" s="262"/>
    </row>
    <row r="522" spans="2:43" ht="18" customHeight="1" x14ac:dyDescent="0.25">
      <c r="B522" s="150"/>
      <c r="C522" s="16"/>
      <c r="D522" s="107" t="s">
        <v>76</v>
      </c>
      <c r="E522" s="17"/>
      <c r="F522" s="17"/>
      <c r="G522" s="17"/>
      <c r="H522" s="34"/>
      <c r="I522" s="34"/>
      <c r="J522" s="29"/>
      <c r="K522" s="34"/>
      <c r="L522" s="684"/>
      <c r="M522" s="29"/>
      <c r="N522" s="18"/>
      <c r="O522" s="1637">
        <v>1220</v>
      </c>
      <c r="P522" s="2070"/>
      <c r="Q522" s="2071"/>
      <c r="R522" s="1637" t="str">
        <f>IF(U522=TRUE,O522,"")</f>
        <v/>
      </c>
      <c r="S522" s="1638"/>
      <c r="T522" s="1639"/>
      <c r="U522" s="1" t="b">
        <v>0</v>
      </c>
      <c r="W522" s="69"/>
      <c r="X522" s="69"/>
      <c r="Z522" s="37"/>
      <c r="AM522" s="262"/>
      <c r="AN522" s="262"/>
      <c r="AO522" s="262"/>
      <c r="AP522" s="262"/>
      <c r="AQ522" s="262"/>
    </row>
    <row r="523" spans="2:43" ht="18" customHeight="1" x14ac:dyDescent="0.25">
      <c r="B523" s="150"/>
      <c r="C523" s="16"/>
      <c r="D523" s="107" t="s">
        <v>40</v>
      </c>
      <c r="E523" s="17"/>
      <c r="F523" s="17"/>
      <c r="G523" s="17"/>
      <c r="H523" s="34"/>
      <c r="I523" s="34"/>
      <c r="J523" s="29"/>
      <c r="K523" s="34"/>
      <c r="L523" s="684"/>
      <c r="M523" s="29"/>
      <c r="N523" s="18"/>
      <c r="O523" s="1637">
        <v>500</v>
      </c>
      <c r="P523" s="2070"/>
      <c r="Q523" s="2071"/>
      <c r="R523" s="1637" t="str">
        <f>IF(U523=TRUE,O523,"")</f>
        <v/>
      </c>
      <c r="S523" s="1638"/>
      <c r="T523" s="1639"/>
      <c r="U523" s="1" t="b">
        <v>0</v>
      </c>
      <c r="W523" s="69"/>
      <c r="X523" s="69"/>
      <c r="Z523" s="37"/>
      <c r="AM523" s="262"/>
      <c r="AN523" s="262"/>
      <c r="AO523" s="262"/>
      <c r="AP523" s="262"/>
      <c r="AQ523" s="262"/>
    </row>
    <row r="524" spans="2:43" ht="18" customHeight="1" x14ac:dyDescent="0.25">
      <c r="B524" s="150"/>
      <c r="C524" s="138"/>
      <c r="D524" s="76" t="s">
        <v>1014</v>
      </c>
      <c r="E524" s="21"/>
      <c r="F524" s="21"/>
      <c r="G524" s="21"/>
      <c r="H524" s="139"/>
      <c r="I524" s="139"/>
      <c r="J524" s="134"/>
      <c r="K524" s="139"/>
      <c r="L524" s="684"/>
      <c r="M524" s="134"/>
      <c r="N524" s="140"/>
      <c r="O524" s="1630">
        <v>375</v>
      </c>
      <c r="P524" s="2076"/>
      <c r="Q524" s="2077"/>
      <c r="R524" s="1637" t="str">
        <f>IF(U524,IF(N524&gt;0,O524*N524,"QTY REQ"),"")</f>
        <v/>
      </c>
      <c r="S524" s="1638"/>
      <c r="T524" s="1639"/>
      <c r="U524" s="1" t="b">
        <v>0</v>
      </c>
      <c r="W524" s="69"/>
      <c r="X524" s="69"/>
      <c r="Z524" s="37"/>
      <c r="AM524" s="262"/>
      <c r="AN524" s="262"/>
      <c r="AO524" s="262"/>
      <c r="AP524" s="262"/>
      <c r="AQ524" s="262"/>
    </row>
    <row r="525" spans="2:43" ht="18" customHeight="1" x14ac:dyDescent="0.25">
      <c r="B525" s="150"/>
      <c r="C525" s="16"/>
      <c r="D525" s="107" t="s">
        <v>1009</v>
      </c>
      <c r="E525" s="17"/>
      <c r="F525" s="17"/>
      <c r="G525" s="17"/>
      <c r="H525" s="34"/>
      <c r="I525" s="34"/>
      <c r="J525" s="29"/>
      <c r="K525" s="34"/>
      <c r="L525" s="75"/>
      <c r="M525" s="29"/>
      <c r="N525" s="18"/>
      <c r="O525" s="1637">
        <v>245</v>
      </c>
      <c r="P525" s="2070"/>
      <c r="Q525" s="2071"/>
      <c r="R525" s="1637" t="str">
        <f>IF(U525=TRUE,O525,"")</f>
        <v/>
      </c>
      <c r="S525" s="1638"/>
      <c r="T525" s="1639"/>
      <c r="U525" s="543" t="b">
        <v>0</v>
      </c>
      <c r="W525" s="69"/>
      <c r="X525" s="69"/>
      <c r="Y525" s="448"/>
      <c r="Z525" s="37"/>
      <c r="AM525" s="262"/>
      <c r="AN525" s="262"/>
      <c r="AO525" s="262"/>
      <c r="AP525" s="262"/>
      <c r="AQ525" s="262"/>
    </row>
    <row r="526" spans="2:43" ht="18" customHeight="1" x14ac:dyDescent="0.25">
      <c r="B526" s="150"/>
      <c r="C526" s="1352"/>
      <c r="D526" s="764" t="s">
        <v>824</v>
      </c>
      <c r="E526" s="81"/>
      <c r="F526" s="791" t="s">
        <v>1129</v>
      </c>
      <c r="G526" s="81"/>
      <c r="H526" s="81"/>
      <c r="I526" s="81"/>
      <c r="K526" s="635"/>
      <c r="M526" s="65"/>
      <c r="N526" s="776" t="str">
        <f>IF(AB526=1,20,IF(AB526=2,40,IF(AB526=3,60,"")))</f>
        <v/>
      </c>
      <c r="O526" s="1637" t="str">
        <f>IF(AND(N526&lt;&gt;"",U526=TRUE),IF(N526=20,170,IF(N526=40,190,IF(N526=60,210,""))),"")</f>
        <v/>
      </c>
      <c r="P526" s="2070"/>
      <c r="Q526" s="2071"/>
      <c r="R526" s="1637" t="str">
        <f>IF(U526=TRUE,O526,"")</f>
        <v/>
      </c>
      <c r="S526" s="1638"/>
      <c r="T526" s="1639"/>
      <c r="U526" s="1" t="b">
        <v>0</v>
      </c>
      <c r="W526" s="69"/>
      <c r="X526" s="69"/>
      <c r="AB526" s="69">
        <v>0</v>
      </c>
      <c r="AC526" s="4" t="b">
        <v>0</v>
      </c>
      <c r="AD526" s="4" t="b">
        <v>0</v>
      </c>
      <c r="AE526" s="4">
        <v>20</v>
      </c>
      <c r="AF526" s="69">
        <v>40</v>
      </c>
      <c r="AG526" s="4">
        <v>60</v>
      </c>
    </row>
    <row r="527" spans="2:43" ht="18" customHeight="1" x14ac:dyDescent="0.25">
      <c r="B527" s="150"/>
      <c r="C527" s="16"/>
      <c r="D527" s="107" t="s">
        <v>1012</v>
      </c>
      <c r="E527" s="17"/>
      <c r="F527" s="17"/>
      <c r="G527" s="17"/>
      <c r="H527" s="34"/>
      <c r="I527" s="34"/>
      <c r="J527" s="29"/>
      <c r="K527" s="34"/>
      <c r="L527" s="29"/>
      <c r="M527" s="29"/>
      <c r="N527" s="18"/>
      <c r="O527" s="1637">
        <v>20</v>
      </c>
      <c r="P527" s="2070">
        <v>10</v>
      </c>
      <c r="Q527" s="2071"/>
      <c r="R527" s="1637" t="str">
        <f>IF(U527=TRUE,O527,"")</f>
        <v/>
      </c>
      <c r="S527" s="1638"/>
      <c r="T527" s="1639"/>
      <c r="U527" s="1" t="b">
        <v>0</v>
      </c>
      <c r="W527" s="69"/>
      <c r="X527" s="69"/>
      <c r="Z527" s="37"/>
      <c r="AM527" s="267"/>
      <c r="AN527" s="267"/>
      <c r="AO527" s="267"/>
      <c r="AP527" s="267"/>
      <c r="AQ527" s="267"/>
    </row>
    <row r="528" spans="2:43" ht="18" customHeight="1" x14ac:dyDescent="0.25">
      <c r="B528" s="150"/>
      <c r="C528" s="16"/>
      <c r="D528" s="107" t="s">
        <v>300</v>
      </c>
      <c r="E528" s="17"/>
      <c r="F528" s="17"/>
      <c r="G528" s="17"/>
      <c r="H528" s="34"/>
      <c r="I528" s="34"/>
      <c r="J528" s="29"/>
      <c r="K528" s="34"/>
      <c r="L528" s="29"/>
      <c r="M528" s="29"/>
      <c r="N528" s="18"/>
      <c r="O528" s="1637" t="s">
        <v>17</v>
      </c>
      <c r="P528" s="2070"/>
      <c r="Q528" s="2071"/>
      <c r="R528" s="1637" t="str">
        <f>IF(U528=TRUE,0,"")</f>
        <v/>
      </c>
      <c r="S528" s="1638"/>
      <c r="T528" s="1639"/>
      <c r="U528" s="1" t="b">
        <v>0</v>
      </c>
      <c r="W528" s="69"/>
      <c r="X528" s="69"/>
      <c r="AM528" s="262"/>
      <c r="AN528" s="262"/>
      <c r="AO528" s="262"/>
      <c r="AP528" s="262"/>
      <c r="AQ528" s="262"/>
    </row>
    <row r="529" spans="2:45" ht="7.5" customHeight="1" x14ac:dyDescent="0.25">
      <c r="B529" s="19"/>
      <c r="C529" s="20"/>
      <c r="D529" s="51"/>
      <c r="E529" s="20"/>
      <c r="F529" s="20"/>
      <c r="G529" s="20"/>
      <c r="H529" s="20"/>
      <c r="I529" s="20"/>
      <c r="J529" s="20"/>
      <c r="K529" s="20"/>
      <c r="L529" s="20"/>
      <c r="M529" s="20"/>
      <c r="N529" s="20"/>
      <c r="O529" s="52"/>
      <c r="P529" s="52"/>
      <c r="Q529" s="52"/>
      <c r="R529" s="20"/>
      <c r="S529" s="20"/>
      <c r="T529" s="20"/>
      <c r="U529" s="3"/>
      <c r="W529" s="69"/>
      <c r="X529" s="69"/>
      <c r="AM529" s="262"/>
      <c r="AN529" s="262"/>
      <c r="AO529" s="262"/>
      <c r="AP529" s="262"/>
      <c r="AQ529" s="262"/>
    </row>
    <row r="530" spans="2:45" ht="12" customHeight="1" x14ac:dyDescent="0.25">
      <c r="E530" s="40"/>
      <c r="O530" s="58"/>
      <c r="P530" s="58"/>
      <c r="Q530" s="58"/>
      <c r="U530" s="69"/>
      <c r="W530" s="69"/>
      <c r="X530" s="69"/>
      <c r="AM530" s="262"/>
      <c r="AN530" s="262"/>
      <c r="AO530" s="262"/>
      <c r="AP530" s="262"/>
      <c r="AQ530" s="262"/>
    </row>
    <row r="531" spans="2:45" ht="8.25" customHeight="1" x14ac:dyDescent="0.25">
      <c r="B531" s="9"/>
      <c r="C531" s="10"/>
      <c r="D531" s="10"/>
      <c r="E531" s="10"/>
      <c r="F531" s="10"/>
      <c r="G531" s="10"/>
      <c r="H531" s="10"/>
      <c r="I531" s="10"/>
      <c r="J531" s="10"/>
      <c r="K531" s="10"/>
      <c r="L531" s="10"/>
      <c r="M531" s="10"/>
      <c r="N531" s="10"/>
      <c r="O531" s="53"/>
      <c r="P531" s="53"/>
      <c r="Q531" s="53"/>
      <c r="R531" s="53"/>
      <c r="S531" s="53"/>
      <c r="T531" s="53"/>
      <c r="U531" s="2"/>
      <c r="W531" s="69"/>
      <c r="X531" s="69"/>
      <c r="AM531" s="262"/>
      <c r="AN531" s="262"/>
      <c r="AO531" s="262"/>
      <c r="AP531" s="262"/>
      <c r="AQ531" s="262"/>
    </row>
    <row r="532" spans="2:45" x14ac:dyDescent="0.25">
      <c r="B532" s="150"/>
      <c r="C532" s="513" t="s">
        <v>740</v>
      </c>
      <c r="D532" s="27"/>
      <c r="E532" s="27"/>
      <c r="F532" s="27"/>
      <c r="G532" s="27"/>
      <c r="H532" s="27"/>
      <c r="I532" s="27"/>
      <c r="J532" s="27"/>
      <c r="K532" s="27"/>
      <c r="L532" s="27"/>
      <c r="M532" s="27"/>
      <c r="N532" s="27"/>
      <c r="O532" s="54"/>
      <c r="P532" s="54"/>
      <c r="Q532" s="54"/>
      <c r="R532" s="54"/>
      <c r="S532" s="54"/>
      <c r="T532" s="54"/>
      <c r="U532" s="543"/>
      <c r="W532" s="69"/>
      <c r="X532" s="69"/>
      <c r="AS532" s="262"/>
    </row>
    <row r="533" spans="2:45" ht="57" customHeight="1" x14ac:dyDescent="0.25">
      <c r="B533" s="150"/>
      <c r="C533" s="2343" t="s">
        <v>744</v>
      </c>
      <c r="D533" s="2344"/>
      <c r="E533" s="2344"/>
      <c r="F533" s="2344"/>
      <c r="G533" s="2344"/>
      <c r="H533" s="2344"/>
      <c r="I533" s="2344"/>
      <c r="J533" s="2344"/>
      <c r="K533" s="2344"/>
      <c r="L533" s="2344"/>
      <c r="M533" s="2344"/>
      <c r="N533" s="2344"/>
      <c r="O533" s="2344"/>
      <c r="P533" s="2344"/>
      <c r="Q533" s="2344"/>
      <c r="R533" s="2344"/>
      <c r="S533" s="2344"/>
      <c r="T533" s="2345"/>
      <c r="U533" s="543"/>
      <c r="W533" s="69"/>
      <c r="X533" s="69"/>
      <c r="AS533" s="262"/>
    </row>
    <row r="534" spans="2:45" ht="12.75" customHeight="1" x14ac:dyDescent="0.25">
      <c r="B534" s="150"/>
      <c r="C534" s="902" t="s">
        <v>868</v>
      </c>
      <c r="D534" s="901"/>
      <c r="E534" s="901"/>
      <c r="F534" s="901"/>
      <c r="G534" s="901"/>
      <c r="H534" s="901"/>
      <c r="I534" s="901"/>
      <c r="J534" s="901"/>
      <c r="K534" s="901"/>
      <c r="L534" s="901"/>
      <c r="M534" s="901"/>
      <c r="N534" s="901"/>
      <c r="O534" s="901"/>
      <c r="P534" s="901"/>
      <c r="Q534" s="901"/>
      <c r="R534" s="2118" t="s">
        <v>793</v>
      </c>
      <c r="S534" s="2118"/>
      <c r="T534" s="2119"/>
      <c r="U534" s="543"/>
      <c r="W534" s="69"/>
      <c r="X534" s="69"/>
      <c r="AS534" s="262"/>
    </row>
    <row r="535" spans="2:45" ht="18" customHeight="1" x14ac:dyDescent="0.25">
      <c r="B535" s="150"/>
      <c r="C535" s="2272"/>
      <c r="D535" s="2273"/>
      <c r="E535" s="2273"/>
      <c r="F535" s="2273"/>
      <c r="G535" s="2273"/>
      <c r="H535" s="2273"/>
      <c r="I535" s="2273"/>
      <c r="J535" s="2273"/>
      <c r="K535" s="2273"/>
      <c r="L535" s="2273"/>
      <c r="M535" s="2273"/>
      <c r="N535" s="2273"/>
      <c r="O535" s="2273"/>
      <c r="P535" s="2273"/>
      <c r="Q535" s="2274"/>
      <c r="R535" s="1660"/>
      <c r="S535" s="1661"/>
      <c r="T535" s="1662"/>
      <c r="U535" s="543"/>
      <c r="W535" s="69"/>
      <c r="X535" s="69"/>
      <c r="AS535" s="262"/>
    </row>
    <row r="536" spans="2:45" ht="5.25" customHeight="1" x14ac:dyDescent="0.25">
      <c r="B536" s="19"/>
      <c r="C536" s="179"/>
      <c r="D536" s="183"/>
      <c r="E536" s="183"/>
      <c r="F536" s="183"/>
      <c r="G536" s="183"/>
      <c r="H536" s="183"/>
      <c r="I536" s="183"/>
      <c r="J536" s="183"/>
      <c r="K536" s="183"/>
      <c r="L536" s="183"/>
      <c r="M536" s="183"/>
      <c r="N536" s="183"/>
      <c r="O536" s="183"/>
      <c r="P536" s="183"/>
      <c r="Q536" s="183"/>
      <c r="R536" s="184"/>
      <c r="S536" s="185"/>
      <c r="T536" s="185"/>
      <c r="U536" s="3"/>
      <c r="W536" s="69"/>
      <c r="X536" s="69"/>
      <c r="AM536" s="262"/>
      <c r="AN536" s="262"/>
      <c r="AO536" s="262"/>
      <c r="AP536" s="262"/>
      <c r="AQ536" s="262"/>
    </row>
    <row r="537" spans="2:45" ht="18" customHeight="1" x14ac:dyDescent="0.25">
      <c r="C537" s="13"/>
      <c r="D537" s="217"/>
      <c r="E537" s="217"/>
      <c r="F537" s="217"/>
      <c r="G537" s="217"/>
      <c r="H537" s="217"/>
      <c r="I537" s="217"/>
      <c r="J537" s="217"/>
      <c r="K537" s="217"/>
      <c r="L537" s="217"/>
      <c r="M537" s="217"/>
      <c r="N537" s="217"/>
      <c r="O537" s="217"/>
      <c r="P537" s="217"/>
      <c r="Q537" s="217"/>
      <c r="R537" s="181"/>
      <c r="S537" s="182"/>
      <c r="T537" s="182"/>
      <c r="U537" s="69"/>
      <c r="W537" s="69"/>
      <c r="X537" s="69"/>
      <c r="AM537" s="262"/>
      <c r="AN537" s="262"/>
      <c r="AO537" s="262"/>
      <c r="AP537" s="262"/>
      <c r="AQ537" s="262"/>
    </row>
    <row r="538" spans="2:45" x14ac:dyDescent="0.25">
      <c r="B538" s="13" t="s">
        <v>189</v>
      </c>
      <c r="U538" s="69"/>
      <c r="AM538" s="262"/>
      <c r="AN538" s="262"/>
      <c r="AO538" s="262"/>
      <c r="AP538" s="262"/>
      <c r="AQ538" s="262"/>
    </row>
    <row r="539" spans="2:45" ht="12" customHeight="1" x14ac:dyDescent="0.25">
      <c r="B539" s="2405"/>
      <c r="C539" s="2406"/>
      <c r="D539" s="2406"/>
      <c r="E539" s="2406"/>
      <c r="F539" s="2406"/>
      <c r="G539" s="2406"/>
      <c r="H539" s="2406"/>
      <c r="I539" s="2406"/>
      <c r="J539" s="2406"/>
      <c r="K539" s="2406"/>
      <c r="L539" s="2406"/>
      <c r="M539" s="2406"/>
      <c r="N539" s="2406"/>
      <c r="O539" s="2406"/>
      <c r="P539" s="2406"/>
      <c r="Q539" s="2406"/>
      <c r="R539" s="2406"/>
      <c r="S539" s="2406"/>
      <c r="T539" s="2406"/>
      <c r="U539" s="1048"/>
      <c r="V539" s="137"/>
      <c r="AM539" s="262"/>
      <c r="AN539" s="262"/>
      <c r="AO539" s="262"/>
      <c r="AP539" s="262"/>
      <c r="AQ539" s="262"/>
    </row>
    <row r="540" spans="2:45" ht="12" customHeight="1" x14ac:dyDescent="0.25">
      <c r="B540" s="2407"/>
      <c r="C540" s="2408"/>
      <c r="D540" s="2408"/>
      <c r="E540" s="2408"/>
      <c r="F540" s="2408"/>
      <c r="G540" s="2408"/>
      <c r="H540" s="2408"/>
      <c r="I540" s="2408"/>
      <c r="J540" s="2408"/>
      <c r="K540" s="2408"/>
      <c r="L540" s="2408"/>
      <c r="M540" s="2408"/>
      <c r="N540" s="2408"/>
      <c r="O540" s="2408"/>
      <c r="P540" s="2408"/>
      <c r="Q540" s="2408"/>
      <c r="R540" s="2408"/>
      <c r="S540" s="2408"/>
      <c r="T540" s="2408"/>
      <c r="U540" s="1049"/>
      <c r="V540" s="137"/>
      <c r="AM540" s="262"/>
      <c r="AN540" s="262"/>
      <c r="AO540" s="262"/>
      <c r="AP540" s="262"/>
      <c r="AQ540" s="262"/>
    </row>
    <row r="541" spans="2:45" ht="12" customHeight="1" x14ac:dyDescent="0.25">
      <c r="B541" s="2407"/>
      <c r="C541" s="2408"/>
      <c r="D541" s="2408"/>
      <c r="E541" s="2408"/>
      <c r="F541" s="2408"/>
      <c r="G541" s="2408"/>
      <c r="H541" s="2408"/>
      <c r="I541" s="2408"/>
      <c r="J541" s="2408"/>
      <c r="K541" s="2408"/>
      <c r="L541" s="2408"/>
      <c r="M541" s="2408"/>
      <c r="N541" s="2408"/>
      <c r="O541" s="2408"/>
      <c r="P541" s="2408"/>
      <c r="Q541" s="2408"/>
      <c r="R541" s="2408"/>
      <c r="S541" s="2408"/>
      <c r="T541" s="2408"/>
      <c r="U541" s="1049"/>
      <c r="V541" s="137"/>
      <c r="AM541" s="262"/>
      <c r="AN541" s="262"/>
      <c r="AO541" s="262"/>
      <c r="AP541" s="262"/>
      <c r="AQ541" s="262"/>
    </row>
    <row r="542" spans="2:45" ht="12" customHeight="1" x14ac:dyDescent="0.25">
      <c r="B542" s="2409"/>
      <c r="C542" s="2410"/>
      <c r="D542" s="2410"/>
      <c r="E542" s="2410"/>
      <c r="F542" s="2410"/>
      <c r="G542" s="2410"/>
      <c r="H542" s="2410"/>
      <c r="I542" s="2410"/>
      <c r="J542" s="2410"/>
      <c r="K542" s="2410"/>
      <c r="L542" s="2410"/>
      <c r="M542" s="2410"/>
      <c r="N542" s="2410"/>
      <c r="O542" s="2410"/>
      <c r="P542" s="2410"/>
      <c r="Q542" s="2410"/>
      <c r="R542" s="2410"/>
      <c r="S542" s="2410"/>
      <c r="T542" s="2410"/>
      <c r="U542" s="1050"/>
      <c r="V542" s="137">
        <v>3</v>
      </c>
      <c r="AM542" s="262"/>
      <c r="AN542" s="262"/>
      <c r="AO542" s="262"/>
      <c r="AP542" s="262"/>
      <c r="AQ542" s="262"/>
    </row>
    <row r="543" spans="2:45" ht="12" customHeight="1" x14ac:dyDescent="0.25">
      <c r="E543" s="40"/>
      <c r="O543" s="58"/>
      <c r="P543" s="58"/>
      <c r="Q543" s="58"/>
      <c r="U543" s="69" t="b">
        <v>1</v>
      </c>
      <c r="W543" s="69"/>
      <c r="X543" s="69"/>
      <c r="AM543" s="262"/>
      <c r="AN543" s="262"/>
      <c r="AO543" s="262"/>
      <c r="AP543" s="262"/>
      <c r="AQ543" s="262"/>
    </row>
    <row r="544" spans="2:45" ht="6" customHeight="1" x14ac:dyDescent="0.25">
      <c r="B544" s="9"/>
      <c r="C544" s="10"/>
      <c r="D544" s="10"/>
      <c r="E544" s="10"/>
      <c r="F544" s="10"/>
      <c r="G544" s="10"/>
      <c r="H544" s="10"/>
      <c r="I544" s="10"/>
      <c r="J544" s="10"/>
      <c r="K544" s="10"/>
      <c r="L544" s="10"/>
      <c r="M544" s="10"/>
      <c r="N544" s="10"/>
      <c r="O544" s="10"/>
      <c r="P544" s="10"/>
      <c r="Q544" s="10"/>
      <c r="R544" s="10"/>
      <c r="S544" s="10"/>
      <c r="T544" s="10"/>
      <c r="U544" s="2"/>
      <c r="W544" s="69" t="b">
        <v>0</v>
      </c>
      <c r="X544" s="69" t="b">
        <v>0</v>
      </c>
      <c r="AB544" s="69" t="b">
        <v>0</v>
      </c>
      <c r="AM544" s="262"/>
      <c r="AN544" s="262"/>
      <c r="AO544" s="262"/>
      <c r="AP544" s="262"/>
      <c r="AQ544" s="262"/>
    </row>
    <row r="545" spans="2:45" ht="20.25" customHeight="1" x14ac:dyDescent="0.25">
      <c r="B545" s="150"/>
      <c r="C545" s="1969" t="s">
        <v>10</v>
      </c>
      <c r="D545" s="1970"/>
      <c r="E545" s="1970"/>
      <c r="F545" s="1970"/>
      <c r="G545" s="1970"/>
      <c r="H545" s="1970"/>
      <c r="I545" s="1970"/>
      <c r="J545" s="22"/>
      <c r="K545" s="1471" t="s">
        <v>1</v>
      </c>
      <c r="L545" s="1472"/>
      <c r="M545" s="1093"/>
      <c r="N545" s="1473"/>
      <c r="O545" s="1093"/>
      <c r="P545" s="1957">
        <f>IF(SUM(R38:T534)=0,"",SUM(R38:T534))</f>
        <v>12745</v>
      </c>
      <c r="Q545" s="1958"/>
      <c r="R545" s="1958"/>
      <c r="S545" s="1958"/>
      <c r="T545" s="1959"/>
      <c r="U545" s="1" t="b">
        <v>0</v>
      </c>
      <c r="W545" s="69"/>
      <c r="X545" s="69"/>
      <c r="AM545" s="262"/>
      <c r="AN545" s="262"/>
      <c r="AO545" s="262"/>
      <c r="AP545" s="262"/>
      <c r="AQ545" s="262"/>
    </row>
    <row r="546" spans="2:45" ht="20.25" customHeight="1" x14ac:dyDescent="0.25">
      <c r="B546" s="150"/>
      <c r="C546" s="1970"/>
      <c r="D546" s="1970"/>
      <c r="E546" s="1970"/>
      <c r="F546" s="1970"/>
      <c r="G546" s="1970"/>
      <c r="H546" s="1970"/>
      <c r="I546" s="1970"/>
      <c r="J546" s="22"/>
      <c r="K546" s="1474" t="s">
        <v>145</v>
      </c>
      <c r="L546" s="1477"/>
      <c r="M546" s="18"/>
      <c r="N546" s="1478"/>
      <c r="O546" s="18"/>
      <c r="P546" s="2121"/>
      <c r="Q546" s="2122"/>
      <c r="R546" s="2122"/>
      <c r="S546" s="2122"/>
      <c r="T546" s="2123"/>
      <c r="U546" s="1"/>
      <c r="W546" s="69"/>
      <c r="X546" s="69"/>
      <c r="AM546" s="262"/>
      <c r="AN546" s="262"/>
      <c r="AO546" s="262"/>
      <c r="AP546" s="262"/>
      <c r="AQ546" s="262"/>
    </row>
    <row r="547" spans="2:45" ht="20.25" customHeight="1" x14ac:dyDescent="0.25">
      <c r="B547" s="150"/>
      <c r="C547" s="1952" t="s">
        <v>113</v>
      </c>
      <c r="D547" s="1953"/>
      <c r="E547" s="1953"/>
      <c r="F547" s="1953"/>
      <c r="G547" s="1953"/>
      <c r="H547" s="1953"/>
      <c r="I547" s="1953"/>
      <c r="J547" s="22"/>
      <c r="K547" s="1476" t="s">
        <v>1022</v>
      </c>
      <c r="L547" s="1477"/>
      <c r="M547" s="18"/>
      <c r="N547" s="1478"/>
      <c r="O547" s="18"/>
      <c r="P547" s="1878">
        <f>IF(P545="","",P545+P546)</f>
        <v>12745</v>
      </c>
      <c r="Q547" s="1879"/>
      <c r="R547" s="1879"/>
      <c r="S547" s="1879"/>
      <c r="T547" s="1880"/>
      <c r="U547" s="1"/>
      <c r="W547" s="69"/>
      <c r="X547" s="69"/>
      <c r="AM547" s="262"/>
      <c r="AN547" s="262"/>
      <c r="AO547" s="262"/>
      <c r="AP547" s="262"/>
      <c r="AQ547" s="262"/>
    </row>
    <row r="548" spans="2:45" ht="20.25" customHeight="1" x14ac:dyDescent="0.25">
      <c r="B548" s="150"/>
      <c r="D548" s="212" t="s">
        <v>191</v>
      </c>
      <c r="F548" s="2270"/>
      <c r="G548" s="2271"/>
      <c r="H548" s="514"/>
      <c r="I548" s="514"/>
      <c r="J548" s="213"/>
      <c r="K548" s="1474" t="s">
        <v>101</v>
      </c>
      <c r="L548" s="107"/>
      <c r="M548" s="18"/>
      <c r="N548" s="18"/>
      <c r="O548" s="1493"/>
      <c r="P548" s="1876" t="str">
        <f>IF(AND(O548&gt;0,P545&lt;&gt;""),-(P545+P546)*O548,"")</f>
        <v/>
      </c>
      <c r="Q548" s="1876"/>
      <c r="R548" s="1876"/>
      <c r="S548" s="1876"/>
      <c r="T548" s="1877"/>
      <c r="U548" s="1" t="b">
        <v>0</v>
      </c>
      <c r="W548" s="146"/>
      <c r="X548" s="69"/>
      <c r="AM548" s="262"/>
      <c r="AN548" s="262"/>
      <c r="AO548" s="262"/>
      <c r="AP548" s="262"/>
      <c r="AQ548" s="262"/>
    </row>
    <row r="549" spans="2:45" ht="20.25" customHeight="1" thickBot="1" x14ac:dyDescent="0.3">
      <c r="B549" s="150"/>
      <c r="C549" s="2124" t="s">
        <v>1117</v>
      </c>
      <c r="D549" s="2124"/>
      <c r="E549" s="2124"/>
      <c r="F549" s="2124"/>
      <c r="G549" s="2124"/>
      <c r="H549" s="2124"/>
      <c r="I549" s="2124"/>
      <c r="J549" s="2124"/>
      <c r="K549" s="1481" t="s">
        <v>6528</v>
      </c>
      <c r="L549" s="1482"/>
      <c r="M549" s="1483"/>
      <c r="N549" s="1483"/>
      <c r="O549" s="1495">
        <v>1200</v>
      </c>
      <c r="P549" s="2021" t="str">
        <f>IF(U549=TRUE,O549,"")</f>
        <v/>
      </c>
      <c r="Q549" s="2021"/>
      <c r="R549" s="2021"/>
      <c r="S549" s="2021"/>
      <c r="T549" s="2022"/>
      <c r="U549" s="1" t="b">
        <v>0</v>
      </c>
      <c r="W549" s="146"/>
      <c r="X549" s="69"/>
      <c r="AM549" s="262"/>
      <c r="AN549" s="262"/>
      <c r="AO549" s="262"/>
      <c r="AP549" s="262"/>
      <c r="AQ549" s="262"/>
    </row>
    <row r="550" spans="2:45" ht="24.75" customHeight="1" thickBot="1" x14ac:dyDescent="0.3">
      <c r="B550" s="150"/>
      <c r="C550" s="2124"/>
      <c r="D550" s="2124"/>
      <c r="E550" s="2124"/>
      <c r="F550" s="2124"/>
      <c r="G550" s="2124"/>
      <c r="H550" s="2124"/>
      <c r="I550" s="2124"/>
      <c r="J550" s="2124"/>
      <c r="K550" s="1648" t="s">
        <v>65</v>
      </c>
      <c r="L550" s="1649"/>
      <c r="M550" s="1649"/>
      <c r="N550" s="1649"/>
      <c r="O550" s="2053"/>
      <c r="P550" s="2120">
        <f>IF(SUM(P547:P549)=0,"",SUM(P547:P549))</f>
        <v>12745</v>
      </c>
      <c r="Q550" s="1873"/>
      <c r="R550" s="1873"/>
      <c r="S550" s="1873"/>
      <c r="T550" s="1874"/>
      <c r="U550" s="1" t="b">
        <v>0</v>
      </c>
      <c r="W550" s="146"/>
      <c r="X550" s="69"/>
      <c r="AM550" s="262"/>
      <c r="AN550" s="262"/>
      <c r="AO550" s="262"/>
      <c r="AP550" s="262"/>
      <c r="AQ550" s="262"/>
    </row>
    <row r="551" spans="2:45" ht="20.25" customHeight="1" x14ac:dyDescent="0.25">
      <c r="B551" s="150"/>
      <c r="C551" s="2124"/>
      <c r="D551" s="2124"/>
      <c r="E551" s="2124"/>
      <c r="F551" s="2124"/>
      <c r="G551" s="2124"/>
      <c r="H551" s="2124"/>
      <c r="I551" s="2124"/>
      <c r="J551" s="2124"/>
      <c r="K551" s="1484" t="str">
        <f>"Est. Sales Tax** = " &amp; TEXT(Y551,"0.000%")</f>
        <v>Est. Sales Tax** = 0.000%</v>
      </c>
      <c r="L551" s="1485"/>
      <c r="M551" s="1486" t="s">
        <v>1029</v>
      </c>
      <c r="N551" s="1487"/>
      <c r="O551" s="1488"/>
      <c r="P551" s="2386">
        <f>IF(U551,0,P550*Y551)</f>
        <v>0</v>
      </c>
      <c r="Q551" s="2387"/>
      <c r="R551" s="2387"/>
      <c r="S551" s="2387"/>
      <c r="T551" s="2388"/>
      <c r="U551" s="1" t="b">
        <v>0</v>
      </c>
      <c r="W551" s="146"/>
      <c r="X551" s="69"/>
      <c r="Y551" s="22">
        <v>0</v>
      </c>
      <c r="AB551" s="1445">
        <f>IF(ISERROR(VLOOKUP(E14,SalesTax!$B$3:$C$23606,2,FALSE)),0,VLOOKUP(E14,SalesTax!$B$3:$C$23606,2,FALSE))</f>
        <v>0</v>
      </c>
      <c r="AM551" s="262"/>
      <c r="AN551" s="262"/>
      <c r="AO551" s="262"/>
      <c r="AP551" s="262"/>
      <c r="AQ551" s="262"/>
    </row>
    <row r="552" spans="2:45" ht="28.5" customHeight="1" x14ac:dyDescent="0.25">
      <c r="B552" s="150"/>
      <c r="C552" s="2124"/>
      <c r="D552" s="2124"/>
      <c r="E552" s="2124"/>
      <c r="F552" s="2124"/>
      <c r="G552" s="2124"/>
      <c r="H552" s="2124"/>
      <c r="I552" s="2124"/>
      <c r="J552" s="2124"/>
      <c r="K552" s="1489" t="s">
        <v>1116</v>
      </c>
      <c r="L552" s="1490"/>
      <c r="M552" s="168"/>
      <c r="N552" s="1491"/>
      <c r="O552" s="1492"/>
      <c r="P552" s="2383">
        <f>IF(SUM(P550:P551)=0,"",SUM(P550:P551))</f>
        <v>12745</v>
      </c>
      <c r="Q552" s="2384"/>
      <c r="R552" s="2384"/>
      <c r="S552" s="2384"/>
      <c r="T552" s="2385"/>
      <c r="U552" s="1" t="b">
        <v>0</v>
      </c>
      <c r="W552" s="69"/>
      <c r="X552" s="69"/>
      <c r="AM552" s="262"/>
      <c r="AN552" s="262"/>
      <c r="AO552" s="262"/>
      <c r="AP552" s="262"/>
      <c r="AQ552" s="262"/>
    </row>
    <row r="553" spans="2:45" ht="30.6" customHeight="1" x14ac:dyDescent="0.25">
      <c r="B553" s="150"/>
      <c r="C553" s="1979" t="s">
        <v>1023</v>
      </c>
      <c r="D553" s="1979"/>
      <c r="E553" s="1979"/>
      <c r="F553" s="1979"/>
      <c r="G553" s="1979"/>
      <c r="H553" s="1979"/>
      <c r="I553" s="1979"/>
      <c r="J553" s="1979"/>
      <c r="K553" s="1979"/>
      <c r="L553" s="1979"/>
      <c r="M553" s="1979"/>
      <c r="N553" s="1979"/>
      <c r="O553" s="1979"/>
      <c r="P553" s="1979"/>
      <c r="Q553" s="1979"/>
      <c r="R553" s="1979"/>
      <c r="S553" s="1979"/>
      <c r="T553" s="1979"/>
      <c r="U553" s="543"/>
      <c r="W553" s="69"/>
      <c r="X553" s="69"/>
      <c r="AS553" s="262"/>
    </row>
    <row r="554" spans="2:45" ht="15" customHeight="1" x14ac:dyDescent="0.25">
      <c r="B554" s="150"/>
      <c r="C554" s="1092" t="s">
        <v>1025</v>
      </c>
      <c r="D554" s="1086"/>
      <c r="E554" s="1086"/>
      <c r="F554" s="1086"/>
      <c r="G554" s="1086"/>
      <c r="H554" s="1086"/>
      <c r="I554" s="1086"/>
      <c r="J554" s="1086"/>
      <c r="K554" s="1086"/>
      <c r="L554" s="1086"/>
      <c r="M554" s="1086"/>
      <c r="N554" s="1086"/>
      <c r="O554" s="1086"/>
      <c r="P554" s="1086"/>
      <c r="Q554" s="1086"/>
      <c r="R554" s="1086"/>
      <c r="S554" s="1086"/>
      <c r="T554" s="1086"/>
      <c r="U554" s="543"/>
      <c r="W554" s="69"/>
      <c r="X554" s="69"/>
      <c r="AS554" s="262"/>
    </row>
    <row r="555" spans="2:45" ht="15" customHeight="1" x14ac:dyDescent="0.25">
      <c r="B555" s="150"/>
      <c r="C555" s="1625" t="s">
        <v>1026</v>
      </c>
      <c r="D555" s="1625"/>
      <c r="E555" s="1625"/>
      <c r="F555" s="1625"/>
      <c r="G555" s="1625"/>
      <c r="H555" s="1625"/>
      <c r="I555" s="1625"/>
      <c r="J555" s="1625"/>
      <c r="K555" s="1625"/>
      <c r="L555" s="1625"/>
      <c r="M555" s="1625"/>
      <c r="N555" s="1625"/>
      <c r="O555" s="1625"/>
      <c r="P555" s="1625"/>
      <c r="Q555" s="1625"/>
      <c r="R555" s="1625"/>
      <c r="S555" s="1625"/>
      <c r="T555" s="1625"/>
      <c r="U555" s="543"/>
      <c r="W555" s="69"/>
      <c r="X555" s="69"/>
      <c r="AS555" s="262"/>
    </row>
    <row r="556" spans="2:45" ht="27" customHeight="1" x14ac:dyDescent="0.25">
      <c r="B556" s="150"/>
      <c r="C556" s="1626" t="s">
        <v>1027</v>
      </c>
      <c r="D556" s="1626"/>
      <c r="E556" s="1626"/>
      <c r="F556" s="1626"/>
      <c r="G556" s="1626"/>
      <c r="H556" s="1626"/>
      <c r="I556" s="1626"/>
      <c r="J556" s="1626"/>
      <c r="K556" s="1626"/>
      <c r="L556" s="1626"/>
      <c r="M556" s="1626"/>
      <c r="N556" s="1626"/>
      <c r="O556" s="1626"/>
      <c r="P556" s="1626"/>
      <c r="Q556" s="1626"/>
      <c r="R556" s="1626"/>
      <c r="S556" s="1626"/>
      <c r="T556" s="1626"/>
      <c r="U556" s="543"/>
      <c r="W556" s="69"/>
      <c r="X556" s="69"/>
      <c r="AS556" s="262"/>
    </row>
    <row r="557" spans="2:45" ht="15" customHeight="1" x14ac:dyDescent="0.25">
      <c r="B557" s="150"/>
      <c r="C557" s="1584" t="s">
        <v>1028</v>
      </c>
      <c r="D557" s="1584"/>
      <c r="E557" s="1584"/>
      <c r="F557" s="1584"/>
      <c r="G557" s="1584"/>
      <c r="H557" s="1584"/>
      <c r="I557" s="1584"/>
      <c r="J557" s="1584"/>
      <c r="K557" s="1584"/>
      <c r="L557" s="1584"/>
      <c r="M557" s="1584"/>
      <c r="N557" s="1584"/>
      <c r="O557" s="1584"/>
      <c r="P557" s="1584"/>
      <c r="Q557" s="1584"/>
      <c r="R557" s="1584"/>
      <c r="S557" s="1584"/>
      <c r="T557" s="1584"/>
      <c r="U557" s="543"/>
      <c r="W557" s="69"/>
      <c r="X557" s="69"/>
      <c r="AS557" s="262"/>
    </row>
    <row r="558" spans="2:45" ht="6" customHeight="1" x14ac:dyDescent="0.25">
      <c r="B558" s="19"/>
      <c r="C558" s="211"/>
      <c r="D558" s="211"/>
      <c r="E558" s="211"/>
      <c r="F558" s="211"/>
      <c r="G558" s="211"/>
      <c r="H558" s="211"/>
      <c r="I558" s="211"/>
      <c r="J558" s="20"/>
      <c r="K558" s="20"/>
      <c r="L558" s="20"/>
      <c r="M558" s="20"/>
      <c r="N558" s="20"/>
      <c r="O558" s="20"/>
      <c r="P558" s="20"/>
      <c r="Q558" s="20"/>
      <c r="R558" s="20"/>
      <c r="S558" s="20"/>
      <c r="T558" s="20"/>
      <c r="U558" s="548"/>
      <c r="W558" s="69"/>
      <c r="X558" s="69"/>
      <c r="AS558" s="262"/>
    </row>
    <row r="566" spans="21:21" x14ac:dyDescent="0.25">
      <c r="U566" s="4" t="b">
        <v>1</v>
      </c>
    </row>
    <row r="567" spans="21:21" x14ac:dyDescent="0.25">
      <c r="U567" s="4" t="b">
        <v>0</v>
      </c>
    </row>
    <row r="575" spans="21:21" x14ac:dyDescent="0.25">
      <c r="U575" s="4" t="b">
        <v>1</v>
      </c>
    </row>
  </sheetData>
  <sheetProtection algorithmName="SHA-512" hashValue="j228Rg9bnoeHWuxLeVfgKQCMdRiW8gmLL/Q8vaUiNN9JG/s6KCIi3JPvEMw03suKoQeiQuO7hh+byKLl3z46lw==" saltValue="8OXyk96tzpzEX1eKLfjFLQ==" spinCount="100000" sheet="1" selectLockedCells="1"/>
  <mergeCells count="560">
    <mergeCell ref="R153:T153"/>
    <mergeCell ref="O153:Q153"/>
    <mergeCell ref="P549:T549"/>
    <mergeCell ref="C549:J552"/>
    <mergeCell ref="C278:E278"/>
    <mergeCell ref="C284:T284"/>
    <mergeCell ref="C276:E276"/>
    <mergeCell ref="R288:T288"/>
    <mergeCell ref="R292:T292"/>
    <mergeCell ref="O200:Q200"/>
    <mergeCell ref="R200:T200"/>
    <mergeCell ref="O201:Q201"/>
    <mergeCell ref="R201:T201"/>
    <mergeCell ref="R169:T169"/>
    <mergeCell ref="O170:Q170"/>
    <mergeCell ref="R170:T170"/>
    <mergeCell ref="O169:Q169"/>
    <mergeCell ref="D181:D189"/>
    <mergeCell ref="Q181:R181"/>
    <mergeCell ref="S181:T181"/>
    <mergeCell ref="Q182:R182"/>
    <mergeCell ref="S182:T182"/>
    <mergeCell ref="Q186:R186"/>
    <mergeCell ref="S186:T186"/>
    <mergeCell ref="C553:T553"/>
    <mergeCell ref="C32:D33"/>
    <mergeCell ref="C508:K508"/>
    <mergeCell ref="C509:N509"/>
    <mergeCell ref="O417:Q417"/>
    <mergeCell ref="R417:T417"/>
    <mergeCell ref="R467:T468"/>
    <mergeCell ref="R534:T534"/>
    <mergeCell ref="C535:Q535"/>
    <mergeCell ref="R535:T535"/>
    <mergeCell ref="B539:T542"/>
    <mergeCell ref="F548:G548"/>
    <mergeCell ref="P388:Q388"/>
    <mergeCell ref="P391:Q391"/>
    <mergeCell ref="P396:Q396"/>
    <mergeCell ref="R396:T396"/>
    <mergeCell ref="P400:Q400"/>
    <mergeCell ref="F278:G278"/>
    <mergeCell ref="H278:L278"/>
    <mergeCell ref="O89:Q89"/>
    <mergeCell ref="R89:T89"/>
    <mergeCell ref="R92:T92"/>
    <mergeCell ref="C117:T117"/>
    <mergeCell ref="O118:Q118"/>
    <mergeCell ref="Y2:Z2"/>
    <mergeCell ref="O128:Q128"/>
    <mergeCell ref="O92:Q92"/>
    <mergeCell ref="R103:T103"/>
    <mergeCell ref="O106:Q106"/>
    <mergeCell ref="N3:O4"/>
    <mergeCell ref="C22:D22"/>
    <mergeCell ref="I22:K22"/>
    <mergeCell ref="M22:O22"/>
    <mergeCell ref="R52:T52"/>
    <mergeCell ref="O65:Q65"/>
    <mergeCell ref="R65:T65"/>
    <mergeCell ref="H58:J58"/>
    <mergeCell ref="K58:O58"/>
    <mergeCell ref="R58:T58"/>
    <mergeCell ref="H59:J59"/>
    <mergeCell ref="C12:G12"/>
    <mergeCell ref="I12:K12"/>
    <mergeCell ref="C28:G30"/>
    <mergeCell ref="P28:T28"/>
    <mergeCell ref="P30:T30"/>
    <mergeCell ref="L33:T33"/>
    <mergeCell ref="F22:G22"/>
    <mergeCell ref="C7:E7"/>
    <mergeCell ref="R78:T78"/>
    <mergeCell ref="O78:Q78"/>
    <mergeCell ref="O86:Q86"/>
    <mergeCell ref="R88:T88"/>
    <mergeCell ref="R86:T86"/>
    <mergeCell ref="O52:Q52"/>
    <mergeCell ref="O77:Q77"/>
    <mergeCell ref="R77:T77"/>
    <mergeCell ref="O59:O60"/>
    <mergeCell ref="R87:T87"/>
    <mergeCell ref="O87:Q87"/>
    <mergeCell ref="O88:Q88"/>
    <mergeCell ref="P3:P4"/>
    <mergeCell ref="Q3:R4"/>
    <mergeCell ref="S3:T4"/>
    <mergeCell ref="R6:T6"/>
    <mergeCell ref="R38:T38"/>
    <mergeCell ref="M12:P12"/>
    <mergeCell ref="R12:T12"/>
    <mergeCell ref="R7:T7"/>
    <mergeCell ref="R11:T11"/>
    <mergeCell ref="O19:T19"/>
    <mergeCell ref="I19:M19"/>
    <mergeCell ref="I7:K7"/>
    <mergeCell ref="E14:G14"/>
    <mergeCell ref="E26:G26"/>
    <mergeCell ref="H26:J26"/>
    <mergeCell ref="H63:J63"/>
    <mergeCell ref="H64:J64"/>
    <mergeCell ref="H60:J60"/>
    <mergeCell ref="K59:M59"/>
    <mergeCell ref="R75:T75"/>
    <mergeCell ref="O76:Q76"/>
    <mergeCell ref="O74:Q74"/>
    <mergeCell ref="R74:T74"/>
    <mergeCell ref="P59:P60"/>
    <mergeCell ref="R76:T76"/>
    <mergeCell ref="O75:Q75"/>
    <mergeCell ref="P68:Q68"/>
    <mergeCell ref="R68:T68"/>
    <mergeCell ref="H65:J65"/>
    <mergeCell ref="C19:G19"/>
    <mergeCell ref="H61:J61"/>
    <mergeCell ref="H62:J62"/>
    <mergeCell ref="R118:T118"/>
    <mergeCell ref="R90:T90"/>
    <mergeCell ref="R91:T91"/>
    <mergeCell ref="O91:Q91"/>
    <mergeCell ref="C113:T113"/>
    <mergeCell ref="R106:T106"/>
    <mergeCell ref="R94:T94"/>
    <mergeCell ref="O97:Q97"/>
    <mergeCell ref="O94:Q94"/>
    <mergeCell ref="R97:T97"/>
    <mergeCell ref="O95:Q95"/>
    <mergeCell ref="R95:T95"/>
    <mergeCell ref="O96:Q96"/>
    <mergeCell ref="R96:T96"/>
    <mergeCell ref="O90:Q90"/>
    <mergeCell ref="O93:Q93"/>
    <mergeCell ref="R93:T93"/>
    <mergeCell ref="O108:Q108"/>
    <mergeCell ref="R108:T108"/>
    <mergeCell ref="R105:T105"/>
    <mergeCell ref="O119:Q119"/>
    <mergeCell ref="R119:T119"/>
    <mergeCell ref="R114:T114"/>
    <mergeCell ref="C115:T115"/>
    <mergeCell ref="K114:Q114"/>
    <mergeCell ref="M116:P116"/>
    <mergeCell ref="C127:K127"/>
    <mergeCell ref="O102:Q102"/>
    <mergeCell ref="R102:T102"/>
    <mergeCell ref="O103:Q103"/>
    <mergeCell ref="O105:Q105"/>
    <mergeCell ref="O107:Q107"/>
    <mergeCell ref="R107:T107"/>
    <mergeCell ref="O104:Q104"/>
    <mergeCell ref="R104:T104"/>
    <mergeCell ref="O120:Q120"/>
    <mergeCell ref="R120:T120"/>
    <mergeCell ref="C123:K123"/>
    <mergeCell ref="O125:Q125"/>
    <mergeCell ref="R125:T125"/>
    <mergeCell ref="O124:Q124"/>
    <mergeCell ref="R124:T124"/>
    <mergeCell ref="O122:Q122"/>
    <mergeCell ref="O121:Q121"/>
    <mergeCell ref="R121:T121"/>
    <mergeCell ref="R122:T122"/>
    <mergeCell ref="C131:K131"/>
    <mergeCell ref="O133:Q133"/>
    <mergeCell ref="R133:T133"/>
    <mergeCell ref="C134:T134"/>
    <mergeCell ref="O132:Q132"/>
    <mergeCell ref="R132:T132"/>
    <mergeCell ref="O126:Q126"/>
    <mergeCell ref="R126:T126"/>
    <mergeCell ref="R128:T128"/>
    <mergeCell ref="O129:Q129"/>
    <mergeCell ref="R129:T129"/>
    <mergeCell ref="O130:Q130"/>
    <mergeCell ref="R130:T130"/>
    <mergeCell ref="O141:Q141"/>
    <mergeCell ref="R141:T141"/>
    <mergeCell ref="O135:Q135"/>
    <mergeCell ref="R135:T135"/>
    <mergeCell ref="O136:Q136"/>
    <mergeCell ref="R136:T136"/>
    <mergeCell ref="O137:Q137"/>
    <mergeCell ref="R137:T137"/>
    <mergeCell ref="O162:Q162"/>
    <mergeCell ref="R162:T162"/>
    <mergeCell ref="C138:T138"/>
    <mergeCell ref="O139:Q139"/>
    <mergeCell ref="R139:T139"/>
    <mergeCell ref="O140:Q140"/>
    <mergeCell ref="R140:T140"/>
    <mergeCell ref="C143:T143"/>
    <mergeCell ref="O151:Q151"/>
    <mergeCell ref="R151:T151"/>
    <mergeCell ref="O152:Q152"/>
    <mergeCell ref="R152:T152"/>
    <mergeCell ref="O154:Q154"/>
    <mergeCell ref="R154:T154"/>
    <mergeCell ref="O157:Q159"/>
    <mergeCell ref="R157:T159"/>
    <mergeCell ref="H187:I187"/>
    <mergeCell ref="Q187:R187"/>
    <mergeCell ref="S187:T187"/>
    <mergeCell ref="H188:I188"/>
    <mergeCell ref="C545:I546"/>
    <mergeCell ref="P545:T545"/>
    <mergeCell ref="P546:T546"/>
    <mergeCell ref="P551:T551"/>
    <mergeCell ref="P548:T548"/>
    <mergeCell ref="P550:T550"/>
    <mergeCell ref="O528:Q528"/>
    <mergeCell ref="R528:T528"/>
    <mergeCell ref="O525:Q525"/>
    <mergeCell ref="R525:T525"/>
    <mergeCell ref="O520:Q520"/>
    <mergeCell ref="O521:Q521"/>
    <mergeCell ref="O499:Q499"/>
    <mergeCell ref="R499:T499"/>
    <mergeCell ref="O500:Q500"/>
    <mergeCell ref="R500:T500"/>
    <mergeCell ref="O476:Q476"/>
    <mergeCell ref="O518:Q518"/>
    <mergeCell ref="R518:T518"/>
    <mergeCell ref="O489:Q489"/>
    <mergeCell ref="P552:T552"/>
    <mergeCell ref="O449:Q449"/>
    <mergeCell ref="R449:T449"/>
    <mergeCell ref="C547:I547"/>
    <mergeCell ref="P547:T547"/>
    <mergeCell ref="O523:Q523"/>
    <mergeCell ref="R523:T523"/>
    <mergeCell ref="O516:Q516"/>
    <mergeCell ref="R516:T516"/>
    <mergeCell ref="O508:Q508"/>
    <mergeCell ref="R508:T508"/>
    <mergeCell ref="R510:T510"/>
    <mergeCell ref="O517:Q517"/>
    <mergeCell ref="R517:T517"/>
    <mergeCell ref="O527:Q527"/>
    <mergeCell ref="R527:T527"/>
    <mergeCell ref="R520:T520"/>
    <mergeCell ref="R521:T521"/>
    <mergeCell ref="O522:Q522"/>
    <mergeCell ref="R522:T522"/>
    <mergeCell ref="O524:Q524"/>
    <mergeCell ref="R524:T524"/>
    <mergeCell ref="O526:Q526"/>
    <mergeCell ref="R526:T526"/>
    <mergeCell ref="R489:T489"/>
    <mergeCell ref="O491:Q491"/>
    <mergeCell ref="R491:T491"/>
    <mergeCell ref="O490:Q490"/>
    <mergeCell ref="R490:T490"/>
    <mergeCell ref="O519:Q519"/>
    <mergeCell ref="R519:T519"/>
    <mergeCell ref="R509:T509"/>
    <mergeCell ref="J495:T495"/>
    <mergeCell ref="O498:Q498"/>
    <mergeCell ref="R498:T498"/>
    <mergeCell ref="O493:Q493"/>
    <mergeCell ref="R493:T493"/>
    <mergeCell ref="O446:Q446"/>
    <mergeCell ref="R446:T446"/>
    <mergeCell ref="R400:T400"/>
    <mergeCell ref="P405:Q405"/>
    <mergeCell ref="R405:T405"/>
    <mergeCell ref="P411:Q411"/>
    <mergeCell ref="R411:T411"/>
    <mergeCell ref="O474:Q474"/>
    <mergeCell ref="R474:T474"/>
    <mergeCell ref="O445:Q445"/>
    <mergeCell ref="R445:T445"/>
    <mergeCell ref="O467:Q467"/>
    <mergeCell ref="O456:Q456"/>
    <mergeCell ref="O468:Q468"/>
    <mergeCell ref="R459:T459"/>
    <mergeCell ref="O439:Q439"/>
    <mergeCell ref="R443:T443"/>
    <mergeCell ref="P443:Q443"/>
    <mergeCell ref="R355:T355"/>
    <mergeCell ref="L315:M315"/>
    <mergeCell ref="H294:L294"/>
    <mergeCell ref="R294:T294"/>
    <mergeCell ref="O294:Q294"/>
    <mergeCell ref="O292:Q292"/>
    <mergeCell ref="H304:L304"/>
    <mergeCell ref="R304:T304"/>
    <mergeCell ref="G316:J316"/>
    <mergeCell ref="M342:Q342"/>
    <mergeCell ref="R342:T342"/>
    <mergeCell ref="G317:J317"/>
    <mergeCell ref="L317:M317"/>
    <mergeCell ref="G318:J318"/>
    <mergeCell ref="L318:M318"/>
    <mergeCell ref="G319:J319"/>
    <mergeCell ref="G315:J315"/>
    <mergeCell ref="G320:J320"/>
    <mergeCell ref="L320:M320"/>
    <mergeCell ref="G321:J321"/>
    <mergeCell ref="L321:M321"/>
    <mergeCell ref="L319:M319"/>
    <mergeCell ref="L316:M316"/>
    <mergeCell ref="O366:Q366"/>
    <mergeCell ref="R366:T366"/>
    <mergeCell ref="O367:Q367"/>
    <mergeCell ref="R367:T367"/>
    <mergeCell ref="O357:Q357"/>
    <mergeCell ref="R357:T357"/>
    <mergeCell ref="R356:T356"/>
    <mergeCell ref="O378:Q378"/>
    <mergeCell ref="R378:T378"/>
    <mergeCell ref="R376:T376"/>
    <mergeCell ref="O377:Q377"/>
    <mergeCell ref="R377:T377"/>
    <mergeCell ref="O364:Q364"/>
    <mergeCell ref="R364:T364"/>
    <mergeCell ref="O365:Q365"/>
    <mergeCell ref="R365:T365"/>
    <mergeCell ref="O381:Q381"/>
    <mergeCell ref="R216:T218"/>
    <mergeCell ref="O216:Q216"/>
    <mergeCell ref="O217:Q217"/>
    <mergeCell ref="R224:T226"/>
    <mergeCell ref="O224:Q224"/>
    <mergeCell ref="O225:Q225"/>
    <mergeCell ref="R240:T240"/>
    <mergeCell ref="O232:Q232"/>
    <mergeCell ref="O234:Q234"/>
    <mergeCell ref="R234:T234"/>
    <mergeCell ref="O233:Q233"/>
    <mergeCell ref="R233:T233"/>
    <mergeCell ref="O218:Q218"/>
    <mergeCell ref="O226:Q226"/>
    <mergeCell ref="O343:P343"/>
    <mergeCell ref="R354:T354"/>
    <mergeCell ref="O368:Q368"/>
    <mergeCell ref="R368:T368"/>
    <mergeCell ref="R347:T347"/>
    <mergeCell ref="O344:Q344"/>
    <mergeCell ref="O255:Q255"/>
    <mergeCell ref="R255:T255"/>
    <mergeCell ref="O256:Q256"/>
    <mergeCell ref="O266:Q266"/>
    <mergeCell ref="R266:T266"/>
    <mergeCell ref="R268:T268"/>
    <mergeCell ref="R346:T346"/>
    <mergeCell ref="O347:Q347"/>
    <mergeCell ref="C274:T274"/>
    <mergeCell ref="O259:Q259"/>
    <mergeCell ref="R256:T256"/>
    <mergeCell ref="O257:Q257"/>
    <mergeCell ref="O258:Q258"/>
    <mergeCell ref="R258:T258"/>
    <mergeCell ref="R259:T259"/>
    <mergeCell ref="O260:Q260"/>
    <mergeCell ref="R260:T260"/>
    <mergeCell ref="G314:J314"/>
    <mergeCell ref="L314:M314"/>
    <mergeCell ref="C280:T280"/>
    <mergeCell ref="C290:T290"/>
    <mergeCell ref="C292:E292"/>
    <mergeCell ref="F292:G292"/>
    <mergeCell ref="H292:L292"/>
    <mergeCell ref="C294:E294"/>
    <mergeCell ref="F294:G294"/>
    <mergeCell ref="R278:T278"/>
    <mergeCell ref="C306:E306"/>
    <mergeCell ref="F306:G306"/>
    <mergeCell ref="E313:M313"/>
    <mergeCell ref="H306:L306"/>
    <mergeCell ref="R306:T306"/>
    <mergeCell ref="O306:Q306"/>
    <mergeCell ref="O304:Q304"/>
    <mergeCell ref="C296:T296"/>
    <mergeCell ref="C298:E298"/>
    <mergeCell ref="F298:G298"/>
    <mergeCell ref="H298:L298"/>
    <mergeCell ref="C300:E300"/>
    <mergeCell ref="F300:G300"/>
    <mergeCell ref="H300:L300"/>
    <mergeCell ref="R300:T300"/>
    <mergeCell ref="O300:Q300"/>
    <mergeCell ref="O298:Q298"/>
    <mergeCell ref="R298:T298"/>
    <mergeCell ref="E314:F314"/>
    <mergeCell ref="R475:T475"/>
    <mergeCell ref="R484:T484"/>
    <mergeCell ref="R476:T476"/>
    <mergeCell ref="R369:T369"/>
    <mergeCell ref="O370:Q370"/>
    <mergeCell ref="O447:Q447"/>
    <mergeCell ref="R447:T447"/>
    <mergeCell ref="O448:Q448"/>
    <mergeCell ref="R439:T439"/>
    <mergeCell ref="O371:Q371"/>
    <mergeCell ref="O475:Q475"/>
    <mergeCell ref="O478:Q478"/>
    <mergeCell ref="R478:T478"/>
    <mergeCell ref="O484:Q484"/>
    <mergeCell ref="R444:T444"/>
    <mergeCell ref="M452:T452"/>
    <mergeCell ref="R371:T371"/>
    <mergeCell ref="O372:Q372"/>
    <mergeCell ref="R372:T372"/>
    <mergeCell ref="O380:Q380"/>
    <mergeCell ref="R380:T380"/>
    <mergeCell ref="O375:Q375"/>
    <mergeCell ref="O376:Q376"/>
    <mergeCell ref="Y344:Z358"/>
    <mergeCell ref="M345:N345"/>
    <mergeCell ref="O345:Q345"/>
    <mergeCell ref="R345:T345"/>
    <mergeCell ref="M346:N346"/>
    <mergeCell ref="O346:Q346"/>
    <mergeCell ref="M349:N349"/>
    <mergeCell ref="O348:Q348"/>
    <mergeCell ref="R348:T348"/>
    <mergeCell ref="M347:N347"/>
    <mergeCell ref="M348:N348"/>
    <mergeCell ref="M344:N344"/>
    <mergeCell ref="O349:Q349"/>
    <mergeCell ref="R349:T349"/>
    <mergeCell ref="M350:N350"/>
    <mergeCell ref="O350:Q350"/>
    <mergeCell ref="R350:T350"/>
    <mergeCell ref="M356:N356"/>
    <mergeCell ref="O356:Q356"/>
    <mergeCell ref="M352:N352"/>
    <mergeCell ref="O352:Q352"/>
    <mergeCell ref="R352:T352"/>
    <mergeCell ref="M357:N357"/>
    <mergeCell ref="R344:T344"/>
    <mergeCell ref="R381:T381"/>
    <mergeCell ref="O382:Q382"/>
    <mergeCell ref="R382:T382"/>
    <mergeCell ref="O379:Q379"/>
    <mergeCell ref="R379:T379"/>
    <mergeCell ref="M353:N353"/>
    <mergeCell ref="O353:Q353"/>
    <mergeCell ref="R353:T353"/>
    <mergeCell ref="M354:N354"/>
    <mergeCell ref="O354:Q354"/>
    <mergeCell ref="M355:N355"/>
    <mergeCell ref="O355:Q355"/>
    <mergeCell ref="M358:N358"/>
    <mergeCell ref="O358:Q358"/>
    <mergeCell ref="R358:T358"/>
    <mergeCell ref="L374:M374"/>
    <mergeCell ref="O374:Q374"/>
    <mergeCell ref="R374:T374"/>
    <mergeCell ref="L373:M373"/>
    <mergeCell ref="O373:Q373"/>
    <mergeCell ref="R373:T373"/>
    <mergeCell ref="O369:Q369"/>
    <mergeCell ref="R370:T370"/>
    <mergeCell ref="R375:T375"/>
    <mergeCell ref="C533:T533"/>
    <mergeCell ref="R388:T388"/>
    <mergeCell ref="R390:T390"/>
    <mergeCell ref="R391:T391"/>
    <mergeCell ref="O390:Q390"/>
    <mergeCell ref="O383:Q383"/>
    <mergeCell ref="R383:T383"/>
    <mergeCell ref="O384:Q384"/>
    <mergeCell ref="R384:T384"/>
    <mergeCell ref="L385:M385"/>
    <mergeCell ref="O385:Q385"/>
    <mergeCell ref="R385:T385"/>
    <mergeCell ref="O458:Q458"/>
    <mergeCell ref="R458:T458"/>
    <mergeCell ref="R456:T456"/>
    <mergeCell ref="C454:T454"/>
    <mergeCell ref="O465:Q465"/>
    <mergeCell ref="R465:T465"/>
    <mergeCell ref="O459:Q459"/>
    <mergeCell ref="O444:Q444"/>
    <mergeCell ref="C441:T441"/>
    <mergeCell ref="O457:Q457"/>
    <mergeCell ref="R457:T457"/>
    <mergeCell ref="R448:T448"/>
    <mergeCell ref="O160:Q161"/>
    <mergeCell ref="R160:T161"/>
    <mergeCell ref="D163:O163"/>
    <mergeCell ref="O165:T165"/>
    <mergeCell ref="C171:T171"/>
    <mergeCell ref="O167:Q167"/>
    <mergeCell ref="R167:T167"/>
    <mergeCell ref="O164:Q164"/>
    <mergeCell ref="R164:T164"/>
    <mergeCell ref="O155:Q155"/>
    <mergeCell ref="R155:T155"/>
    <mergeCell ref="O156:T156"/>
    <mergeCell ref="O166:Q166"/>
    <mergeCell ref="R166:T166"/>
    <mergeCell ref="C282:E282"/>
    <mergeCell ref="F282:G282"/>
    <mergeCell ref="H282:L282"/>
    <mergeCell ref="R282:T282"/>
    <mergeCell ref="O282:Q282"/>
    <mergeCell ref="N276:T276"/>
    <mergeCell ref="I276:M276"/>
    <mergeCell ref="J196:J197"/>
    <mergeCell ref="K197:R197"/>
    <mergeCell ref="R242:T243"/>
    <mergeCell ref="C247:O247"/>
    <mergeCell ref="H246:J246"/>
    <mergeCell ref="H249:J249"/>
    <mergeCell ref="O248:Q248"/>
    <mergeCell ref="O245:Q245"/>
    <mergeCell ref="O242:Q243"/>
    <mergeCell ref="O241:Q241"/>
    <mergeCell ref="O240:Q240"/>
    <mergeCell ref="P278:Q278"/>
    <mergeCell ref="R202:T202"/>
    <mergeCell ref="R232:T232"/>
    <mergeCell ref="C286:E286"/>
    <mergeCell ref="F286:G286"/>
    <mergeCell ref="H286:L286"/>
    <mergeCell ref="R286:T286"/>
    <mergeCell ref="C288:E288"/>
    <mergeCell ref="F288:G288"/>
    <mergeCell ref="H288:L288"/>
    <mergeCell ref="O288:Q288"/>
    <mergeCell ref="O286:Q286"/>
    <mergeCell ref="C244:O244"/>
    <mergeCell ref="P244:Q244"/>
    <mergeCell ref="R244:T244"/>
    <mergeCell ref="H235:J235"/>
    <mergeCell ref="H234:J234"/>
    <mergeCell ref="R245:T245"/>
    <mergeCell ref="R248:T248"/>
    <mergeCell ref="O209:Q209"/>
    <mergeCell ref="R241:T241"/>
    <mergeCell ref="R209:T209"/>
    <mergeCell ref="O210:Q210"/>
    <mergeCell ref="R210:T210"/>
    <mergeCell ref="R257:T257"/>
    <mergeCell ref="E505:F505"/>
    <mergeCell ref="K550:O550"/>
    <mergeCell ref="C555:T555"/>
    <mergeCell ref="C556:T556"/>
    <mergeCell ref="C557:T557"/>
    <mergeCell ref="O503:Q506"/>
    <mergeCell ref="R503:T506"/>
    <mergeCell ref="G1:T1"/>
    <mergeCell ref="I503:J503"/>
    <mergeCell ref="N503:N504"/>
    <mergeCell ref="I505:J505"/>
    <mergeCell ref="R422:T422"/>
    <mergeCell ref="R427:T427"/>
    <mergeCell ref="R432:T432"/>
    <mergeCell ref="R433:T433"/>
    <mergeCell ref="C436:T436"/>
    <mergeCell ref="O427:Q427"/>
    <mergeCell ref="O422:Q422"/>
    <mergeCell ref="O432:Q432"/>
    <mergeCell ref="C432:M432"/>
    <mergeCell ref="C302:T302"/>
    <mergeCell ref="C304:E304"/>
    <mergeCell ref="F304:G304"/>
    <mergeCell ref="O202:Q202"/>
  </mergeCells>
  <phoneticPr fontId="94" type="noConversion"/>
  <conditionalFormatting sqref="G1:T1">
    <cfRule type="notContainsBlanks" dxfId="6" priority="6">
      <formula>LEN(TRIM(G1))&gt;0</formula>
    </cfRule>
  </conditionalFormatting>
  <conditionalFormatting sqref="L503">
    <cfRule type="expression" dxfId="5" priority="13">
      <formula>AND(U503=TRUE,N505=0)</formula>
    </cfRule>
  </conditionalFormatting>
  <conditionalFormatting sqref="L505">
    <cfRule type="expression" dxfId="4" priority="14">
      <formula>AND(U505=TRUE,#REF!=0)</formula>
    </cfRule>
  </conditionalFormatting>
  <conditionalFormatting sqref="F503">
    <cfRule type="expression" dxfId="3" priority="16">
      <formula>AND(Y504=TRUE,R504=0)</formula>
    </cfRule>
  </conditionalFormatting>
  <conditionalFormatting sqref="L503">
    <cfRule type="expression" dxfId="2" priority="17">
      <formula>AND(Y503=TRUE,#REF!=0)</formula>
    </cfRule>
  </conditionalFormatting>
  <conditionalFormatting sqref="L505">
    <cfRule type="expression" dxfId="1" priority="18">
      <formula>AND(Y505=TRUE,R503=0)</formula>
    </cfRule>
  </conditionalFormatting>
  <dataValidations count="18">
    <dataValidation operator="greaterThan" allowBlank="1" showInputMessage="1" showErrorMessage="1" errorTitle="Numeric Values Only" error="Please enter only numeric values greater than 0." sqref="H234:M234" xr:uid="{46512121-F316-4054-9FA3-DCCA1F50150B}"/>
    <dataValidation operator="greaterThan" allowBlank="1" showInputMessage="1" showErrorMessage="1" errorTitle="Numeric Values Only" error="Please enter only whole numbers greater than 0." sqref="N107:N108" xr:uid="{00000000-0002-0000-0600-000001000000}"/>
    <dataValidation operator="greaterThan" allowBlank="1" showInputMessage="1" errorTitle="Numeric Values Only" error="Please enter only whole numbers greater than 0." sqref="N102:N106" xr:uid="{00000000-0002-0000-0600-000002000000}"/>
    <dataValidation type="whole" operator="greaterThan" allowBlank="1" showInputMessage="1" showErrorMessage="1" errorTitle="Numeric Values Only" error="Please enter only whole numbers greater than 0." sqref="L423 N133 N129:N130 N125:N126 N519:N521 L370 L525 L256:L260 L375 N524 L364 L379:L380 L527:L528 N508 L308 N292:N294 N304:N306 N286:N288 O289 N298:N300 O301 N422 N427" xr:uid="{00000000-0002-0000-0600-000003000000}">
      <formula1>0</formula1>
    </dataValidation>
    <dataValidation type="decimal" operator="greaterThan" allowBlank="1" showInputMessage="1" showErrorMessage="1" errorTitle="Numeric Values Only" error="Please enter only numeric values greater than 0." sqref="M210 L551 O548:O549" xr:uid="{00000000-0002-0000-0600-000004000000}">
      <formula1>0</formula1>
    </dataValidation>
    <dataValidation type="decimal" operator="greaterThanOrEqual" allowBlank="1" showInputMessage="1" showErrorMessage="1" errorTitle="Numeric Values Only" error="Please only enter numeric values of 0 or greater." sqref="F59:J65 F69:J69" xr:uid="{00000000-0002-0000-0600-000005000000}">
      <formula1>0</formula1>
    </dataValidation>
    <dataValidation type="list" allowBlank="1" showInputMessage="1" sqref="K26" xr:uid="{00000000-0002-0000-0600-000006000000}">
      <formula1>"JB Hunt"</formula1>
    </dataValidation>
    <dataValidation type="whole" allowBlank="1" showInputMessage="1" showErrorMessage="1" error="The quantity of Vision Panels cannot be greater than 3, please try another value." prompt="Maximum Quantity is 3" sqref="N390" xr:uid="{FEE8A5A5-0E41-457C-B91D-2F31C3997472}">
      <formula1>0</formula1>
      <formula2>3</formula2>
    </dataValidation>
    <dataValidation type="list" allowBlank="1" showInputMessage="1" showErrorMessage="1" promptTitle="Finish" prompt="Choose Finish" sqref="C283:E283" xr:uid="{6A95A0CD-49E9-43E6-9D25-E6ABE734496C}">
      <formula1>$AB$280:$AC$280</formula1>
    </dataValidation>
    <dataValidation type="list" allowBlank="1" showInputMessage="1" showErrorMessage="1" promptTitle="Hand" prompt="Choose Hand" sqref="F283:G283" xr:uid="{62F9342F-5676-42F6-9D2C-7D50DE9E6C68}">
      <formula1>$AB$279:$AC$279</formula1>
    </dataValidation>
    <dataValidation type="list" allowBlank="1" showInputMessage="1" showErrorMessage="1" promptTitle="Door Panels &amp; Size" prompt="Choose Door Panels &amp; Size" sqref="H283:L283" xr:uid="{3F919CDB-E29B-47CB-9CBB-12DA0BB66F39}">
      <formula1>$AB$274:$AB$278</formula1>
    </dataValidation>
    <dataValidation type="list" allowBlank="1" showInputMessage="1" showErrorMessage="1" promptTitle="Finish" prompt="Choose Finish" sqref="C282:E282 C306:E306 C304:E304 C300:E300 C298:E298 C294:E294 C292:E292 C288:E288 C286:E286" xr:uid="{B0831CF8-C560-4CB3-858E-8350FFB48523}">
      <formula1>$AB$288:$AC$288</formula1>
    </dataValidation>
    <dataValidation type="list" allowBlank="1" showInputMessage="1" showErrorMessage="1" promptTitle="Hand" prompt="Choose Hand" sqref="F282:G282 F306:G306 F304:G304 F300:G300 F298:G298 F294:G294 F292:G292 F288:G288 F286:G286" xr:uid="{F93BE880-2D9E-4E54-9A95-4EB237749F55}">
      <formula1>$AB$287:$AC$287</formula1>
    </dataValidation>
    <dataValidation type="list" allowBlank="1" showInputMessage="1" showErrorMessage="1" promptTitle="Door Panels &amp; Size" prompt="Choose Door Panels &amp; Size" sqref="H282:L282" xr:uid="{74B9C0F4-640F-456B-8C15-A2A7E85F5C34}">
      <formula1>$AB$282:$AB$286</formula1>
    </dataValidation>
    <dataValidation type="list" allowBlank="1" showInputMessage="1" showErrorMessage="1" promptTitle="Door Panels &amp; Size" prompt="Choose Door Panels &amp; Size" sqref="H286:L286 H294:L294 H292:L292 H288:L288" xr:uid="{0CC96881-37F1-4662-814C-650DCDA77D4E}">
      <formula1>$AB$282:$AB$285</formula1>
    </dataValidation>
    <dataValidation errorStyle="warning" operator="greaterThan" allowBlank="1" showInputMessage="1" showErrorMessage="1" errorTitle="Numeric Values Only" prompt="Flush Door Frames require keeper brackets, please enter same total quantity of keeper brackets as flush door frame kits entered." sqref="O443" xr:uid="{9FD48E28-5B24-4489-944C-7A85BFA25FA9}"/>
    <dataValidation errorStyle="warning" operator="greaterThan" allowBlank="1" showInputMessage="1" showErrorMessage="1" errorTitle="Numeric Values Only" prompt="Please enter the same total quantity of keeper brackets as flush door frame kits entered unless No Keeper Brackets Needed option is chosen." sqref="N444:N449" xr:uid="{AA56B676-0F40-4E12-9619-0AD55F8E97C0}"/>
    <dataValidation type="custom" errorStyle="warning" allowBlank="1" showInputMessage="1" showErrorMessage="1" error="Please make a selection for keeper brackets. Quantity of keeper brackets should be the same as quantity of flush door frame kits unless &quot;No keeper brackets&quot; option is chosen." prompt="Please make a selection below for keeper brackets. If keeper brackets are needed the quantity of brackets should match the quantity of flush door frame kits. If no keeper brackets are needed please check the appropriate box below." sqref="N439" xr:uid="{2B33BBFD-2705-49E5-A82E-D7E08CDDA971}">
      <formula1>IF(U443=TRUE,SUM(444:449)&lt;&gt;N439,SUM(O444:O449)=N439)</formula1>
    </dataValidation>
  </dataValidations>
  <hyperlinks>
    <hyperlink ref="I149" location="'MRL Overhead CD Order Form'!C232" tooltip="Wall &amp; Ceiling Finishes" display="Note: Select Finish" xr:uid="{B5F8C8B2-7F9B-476E-B587-D95921015E36}"/>
    <hyperlink ref="K149" location="'MRL Overhead CD Order Form'!C208" tooltip="Wall &amp; Ceiling Choices" display="Hardwood Veneer Wood Species Below" xr:uid="{2A06FD19-6BB5-4695-8D1D-88C7B48154B5}"/>
    <hyperlink ref="K503" location="'Hydraulic Order Form'!J198" display="'Hydraulic Order Form'!J198" xr:uid="{7CC3130F-DF36-4168-A650-A32C2E9363A0}"/>
    <hyperlink ref="K196" location="'Hydraulic Order Form'!E507" display="# LANDING OPENINGS" xr:uid="{81B64A4F-A5E0-4D7F-8343-552135C8741A}"/>
  </hyperlinks>
  <printOptions horizontalCentered="1"/>
  <pageMargins left="0.118110236220472" right="0.118110236220472" top="0.4" bottom="0" header="0.15748031496063" footer="0.15748031496063"/>
  <pageSetup scale="72" fitToHeight="0" orientation="portrait" r:id="rId1"/>
  <headerFooter>
    <oddHeader xml:space="preserve">&amp;R&amp;"Century Gothic,Regular"&amp;10&amp;P  </oddHeader>
  </headerFooter>
  <rowBreaks count="9" manualBreakCount="9">
    <brk id="81" max="21" man="1"/>
    <brk id="143" max="21" man="1"/>
    <brk id="205" max="21" man="1"/>
    <brk id="269" max="16383" man="1"/>
    <brk id="309" max="21" man="1"/>
    <brk id="360" max="21" man="1"/>
    <brk id="419" max="21" man="1"/>
    <brk id="461" max="21" man="1"/>
    <brk id="512" max="21" man="1"/>
  </rowBreaks>
  <ignoredErrors>
    <ignoredError sqref="AB476 AB478:AB480" unlockedFormula="1"/>
  </ignoredErrors>
  <drawing r:id="rId2"/>
  <legacyDrawing r:id="rId3"/>
  <mc:AlternateContent xmlns:mc="http://schemas.openxmlformats.org/markup-compatibility/2006">
    <mc:Choice Requires="x14">
      <controls>
        <mc:AlternateContent xmlns:mc="http://schemas.openxmlformats.org/markup-compatibility/2006">
          <mc:Choice Requires="x14">
            <control shapeId="64517" r:id="rId4" name="Option Button 5">
              <controlPr defaultSize="0" autoFill="0" autoLine="0" autoPict="0">
                <anchor moveWithCells="1">
                  <from>
                    <xdr:col>2</xdr:col>
                    <xdr:colOff>57150</xdr:colOff>
                    <xdr:row>73</xdr:row>
                    <xdr:rowOff>19050</xdr:rowOff>
                  </from>
                  <to>
                    <xdr:col>3</xdr:col>
                    <xdr:colOff>38100</xdr:colOff>
                    <xdr:row>73</xdr:row>
                    <xdr:rowOff>228600</xdr:rowOff>
                  </to>
                </anchor>
              </controlPr>
            </control>
          </mc:Choice>
        </mc:AlternateContent>
        <mc:AlternateContent xmlns:mc="http://schemas.openxmlformats.org/markup-compatibility/2006">
          <mc:Choice Requires="x14">
            <control shapeId="64518" r:id="rId5" name="Option Button 6">
              <controlPr defaultSize="0" autoFill="0" autoLine="0" autoPict="0">
                <anchor moveWithCells="1">
                  <from>
                    <xdr:col>2</xdr:col>
                    <xdr:colOff>47625</xdr:colOff>
                    <xdr:row>74</xdr:row>
                    <xdr:rowOff>0</xdr:rowOff>
                  </from>
                  <to>
                    <xdr:col>3</xdr:col>
                    <xdr:colOff>76200</xdr:colOff>
                    <xdr:row>74</xdr:row>
                    <xdr:rowOff>180975</xdr:rowOff>
                  </to>
                </anchor>
              </controlPr>
            </control>
          </mc:Choice>
        </mc:AlternateContent>
        <mc:AlternateContent xmlns:mc="http://schemas.openxmlformats.org/markup-compatibility/2006">
          <mc:Choice Requires="x14">
            <control shapeId="64519" r:id="rId6" name="Option Button 7">
              <controlPr defaultSize="0" autoFill="0" autoLine="0" autoPict="0">
                <anchor moveWithCells="1">
                  <from>
                    <xdr:col>2</xdr:col>
                    <xdr:colOff>47625</xdr:colOff>
                    <xdr:row>75</xdr:row>
                    <xdr:rowOff>0</xdr:rowOff>
                  </from>
                  <to>
                    <xdr:col>3</xdr:col>
                    <xdr:colOff>76200</xdr:colOff>
                    <xdr:row>75</xdr:row>
                    <xdr:rowOff>180975</xdr:rowOff>
                  </to>
                </anchor>
              </controlPr>
            </control>
          </mc:Choice>
        </mc:AlternateContent>
        <mc:AlternateContent xmlns:mc="http://schemas.openxmlformats.org/markup-compatibility/2006">
          <mc:Choice Requires="x14">
            <control shapeId="64520" r:id="rId7" name="Option Button 8">
              <controlPr defaultSize="0" autoFill="0" autoLine="0" autoPict="0">
                <anchor moveWithCells="1">
                  <from>
                    <xdr:col>2</xdr:col>
                    <xdr:colOff>47625</xdr:colOff>
                    <xdr:row>76</xdr:row>
                    <xdr:rowOff>0</xdr:rowOff>
                  </from>
                  <to>
                    <xdr:col>3</xdr:col>
                    <xdr:colOff>76200</xdr:colOff>
                    <xdr:row>76</xdr:row>
                    <xdr:rowOff>180975</xdr:rowOff>
                  </to>
                </anchor>
              </controlPr>
            </control>
          </mc:Choice>
        </mc:AlternateContent>
        <mc:AlternateContent xmlns:mc="http://schemas.openxmlformats.org/markup-compatibility/2006">
          <mc:Choice Requires="x14">
            <control shapeId="64521" r:id="rId8" name="Group Box 9">
              <controlPr defaultSize="0" print="0" autoFill="0" autoPict="0">
                <anchor moveWithCells="1">
                  <from>
                    <xdr:col>2</xdr:col>
                    <xdr:colOff>9525</xdr:colOff>
                    <xdr:row>73</xdr:row>
                    <xdr:rowOff>0</xdr:rowOff>
                  </from>
                  <to>
                    <xdr:col>19</xdr:col>
                    <xdr:colOff>304800</xdr:colOff>
                    <xdr:row>77</xdr:row>
                    <xdr:rowOff>228600</xdr:rowOff>
                  </to>
                </anchor>
              </controlPr>
            </control>
          </mc:Choice>
        </mc:AlternateContent>
        <mc:AlternateContent xmlns:mc="http://schemas.openxmlformats.org/markup-compatibility/2006">
          <mc:Choice Requires="x14">
            <control shapeId="64537" r:id="rId9" name="Option Button 25">
              <controlPr defaultSize="0" autoFill="0" autoLine="0" autoPict="0">
                <anchor moveWithCells="1">
                  <from>
                    <xdr:col>2</xdr:col>
                    <xdr:colOff>38100</xdr:colOff>
                    <xdr:row>215</xdr:row>
                    <xdr:rowOff>19050</xdr:rowOff>
                  </from>
                  <to>
                    <xdr:col>3</xdr:col>
                    <xdr:colOff>95250</xdr:colOff>
                    <xdr:row>215</xdr:row>
                    <xdr:rowOff>219075</xdr:rowOff>
                  </to>
                </anchor>
              </controlPr>
            </control>
          </mc:Choice>
        </mc:AlternateContent>
        <mc:AlternateContent xmlns:mc="http://schemas.openxmlformats.org/markup-compatibility/2006">
          <mc:Choice Requires="x14">
            <control shapeId="64538" r:id="rId10" name="Option Button 26">
              <controlPr defaultSize="0" autoFill="0" autoLine="0" autoPict="0">
                <anchor moveWithCells="1">
                  <from>
                    <xdr:col>3</xdr:col>
                    <xdr:colOff>1057275</xdr:colOff>
                    <xdr:row>215</xdr:row>
                    <xdr:rowOff>19050</xdr:rowOff>
                  </from>
                  <to>
                    <xdr:col>5</xdr:col>
                    <xdr:colOff>38100</xdr:colOff>
                    <xdr:row>215</xdr:row>
                    <xdr:rowOff>219075</xdr:rowOff>
                  </to>
                </anchor>
              </controlPr>
            </control>
          </mc:Choice>
        </mc:AlternateContent>
        <mc:AlternateContent xmlns:mc="http://schemas.openxmlformats.org/markup-compatibility/2006">
          <mc:Choice Requires="x14">
            <control shapeId="64539" r:id="rId11" name="Option Button 27">
              <controlPr defaultSize="0" autoFill="0" autoLine="0" autoPict="0">
                <anchor moveWithCells="1">
                  <from>
                    <xdr:col>6</xdr:col>
                    <xdr:colOff>371475</xdr:colOff>
                    <xdr:row>215</xdr:row>
                    <xdr:rowOff>19050</xdr:rowOff>
                  </from>
                  <to>
                    <xdr:col>7</xdr:col>
                    <xdr:colOff>0</xdr:colOff>
                    <xdr:row>215</xdr:row>
                    <xdr:rowOff>209550</xdr:rowOff>
                  </to>
                </anchor>
              </controlPr>
            </control>
          </mc:Choice>
        </mc:AlternateContent>
        <mc:AlternateContent xmlns:mc="http://schemas.openxmlformats.org/markup-compatibility/2006">
          <mc:Choice Requires="x14">
            <control shapeId="64540" r:id="rId12" name="Option Button 28">
              <controlPr defaultSize="0" autoFill="0" autoLine="0" autoPict="0">
                <anchor moveWithCells="1">
                  <from>
                    <xdr:col>10</xdr:col>
                    <xdr:colOff>209550</xdr:colOff>
                    <xdr:row>215</xdr:row>
                    <xdr:rowOff>28575</xdr:rowOff>
                  </from>
                  <to>
                    <xdr:col>10</xdr:col>
                    <xdr:colOff>514350</xdr:colOff>
                    <xdr:row>216</xdr:row>
                    <xdr:rowOff>0</xdr:rowOff>
                  </to>
                </anchor>
              </controlPr>
            </control>
          </mc:Choice>
        </mc:AlternateContent>
        <mc:AlternateContent xmlns:mc="http://schemas.openxmlformats.org/markup-compatibility/2006">
          <mc:Choice Requires="x14">
            <control shapeId="64541" r:id="rId13" name="Group Box 29">
              <controlPr defaultSize="0" print="0" autoFill="0" autoPict="0">
                <anchor moveWithCells="1">
                  <from>
                    <xdr:col>2</xdr:col>
                    <xdr:colOff>0</xdr:colOff>
                    <xdr:row>215</xdr:row>
                    <xdr:rowOff>0</xdr:rowOff>
                  </from>
                  <to>
                    <xdr:col>19</xdr:col>
                    <xdr:colOff>323850</xdr:colOff>
                    <xdr:row>218</xdr:row>
                    <xdr:rowOff>0</xdr:rowOff>
                  </to>
                </anchor>
              </controlPr>
            </control>
          </mc:Choice>
        </mc:AlternateContent>
        <mc:AlternateContent xmlns:mc="http://schemas.openxmlformats.org/markup-compatibility/2006">
          <mc:Choice Requires="x14">
            <control shapeId="64543" r:id="rId14" name="Option Button 31">
              <controlPr defaultSize="0" autoFill="0" autoLine="0" autoPict="0">
                <anchor moveWithCells="1">
                  <from>
                    <xdr:col>10</xdr:col>
                    <xdr:colOff>1066800</xdr:colOff>
                    <xdr:row>215</xdr:row>
                    <xdr:rowOff>28575</xdr:rowOff>
                  </from>
                  <to>
                    <xdr:col>10</xdr:col>
                    <xdr:colOff>1257300</xdr:colOff>
                    <xdr:row>215</xdr:row>
                    <xdr:rowOff>209550</xdr:rowOff>
                  </to>
                </anchor>
              </controlPr>
            </control>
          </mc:Choice>
        </mc:AlternateContent>
        <mc:AlternateContent xmlns:mc="http://schemas.openxmlformats.org/markup-compatibility/2006">
          <mc:Choice Requires="x14">
            <control shapeId="64545" r:id="rId15" name="Option Button 33">
              <controlPr defaultSize="0" autoFill="0" autoLine="0" autoPict="0">
                <anchor moveWithCells="1">
                  <from>
                    <xdr:col>11</xdr:col>
                    <xdr:colOff>266700</xdr:colOff>
                    <xdr:row>223</xdr:row>
                    <xdr:rowOff>19050</xdr:rowOff>
                  </from>
                  <to>
                    <xdr:col>12</xdr:col>
                    <xdr:colOff>219075</xdr:colOff>
                    <xdr:row>223</xdr:row>
                    <xdr:rowOff>219075</xdr:rowOff>
                  </to>
                </anchor>
              </controlPr>
            </control>
          </mc:Choice>
        </mc:AlternateContent>
        <mc:AlternateContent xmlns:mc="http://schemas.openxmlformats.org/markup-compatibility/2006">
          <mc:Choice Requires="x14">
            <control shapeId="64546" r:id="rId16" name="Option Button 34">
              <controlPr defaultSize="0" autoFill="0" autoLine="0" autoPict="0">
                <anchor moveWithCells="1">
                  <from>
                    <xdr:col>2</xdr:col>
                    <xdr:colOff>57150</xdr:colOff>
                    <xdr:row>223</xdr:row>
                    <xdr:rowOff>57150</xdr:rowOff>
                  </from>
                  <to>
                    <xdr:col>3</xdr:col>
                    <xdr:colOff>0</xdr:colOff>
                    <xdr:row>223</xdr:row>
                    <xdr:rowOff>219075</xdr:rowOff>
                  </to>
                </anchor>
              </controlPr>
            </control>
          </mc:Choice>
        </mc:AlternateContent>
        <mc:AlternateContent xmlns:mc="http://schemas.openxmlformats.org/markup-compatibility/2006">
          <mc:Choice Requires="x14">
            <control shapeId="64547" r:id="rId17" name="Option Button 35">
              <controlPr defaultSize="0" autoFill="0" autoLine="0" autoPict="0">
                <anchor moveWithCells="1">
                  <from>
                    <xdr:col>4</xdr:col>
                    <xdr:colOff>19050</xdr:colOff>
                    <xdr:row>223</xdr:row>
                    <xdr:rowOff>28575</xdr:rowOff>
                  </from>
                  <to>
                    <xdr:col>5</xdr:col>
                    <xdr:colOff>133350</xdr:colOff>
                    <xdr:row>223</xdr:row>
                    <xdr:rowOff>190500</xdr:rowOff>
                  </to>
                </anchor>
              </controlPr>
            </control>
          </mc:Choice>
        </mc:AlternateContent>
        <mc:AlternateContent xmlns:mc="http://schemas.openxmlformats.org/markup-compatibility/2006">
          <mc:Choice Requires="x14">
            <control shapeId="64548" r:id="rId18" name="Option Button 36">
              <controlPr defaultSize="0" autoFill="0" autoLine="0" autoPict="0">
                <anchor moveWithCells="1">
                  <from>
                    <xdr:col>6</xdr:col>
                    <xdr:colOff>400050</xdr:colOff>
                    <xdr:row>223</xdr:row>
                    <xdr:rowOff>19050</xdr:rowOff>
                  </from>
                  <to>
                    <xdr:col>7</xdr:col>
                    <xdr:colOff>114300</xdr:colOff>
                    <xdr:row>223</xdr:row>
                    <xdr:rowOff>200025</xdr:rowOff>
                  </to>
                </anchor>
              </controlPr>
            </control>
          </mc:Choice>
        </mc:AlternateContent>
        <mc:AlternateContent xmlns:mc="http://schemas.openxmlformats.org/markup-compatibility/2006">
          <mc:Choice Requires="x14">
            <control shapeId="64549" r:id="rId19" name="Group Box 37">
              <controlPr defaultSize="0" print="0" autoFill="0" autoPict="0">
                <anchor moveWithCells="1">
                  <from>
                    <xdr:col>1</xdr:col>
                    <xdr:colOff>95250</xdr:colOff>
                    <xdr:row>223</xdr:row>
                    <xdr:rowOff>0</xdr:rowOff>
                  </from>
                  <to>
                    <xdr:col>19</xdr:col>
                    <xdr:colOff>285750</xdr:colOff>
                    <xdr:row>226</xdr:row>
                    <xdr:rowOff>0</xdr:rowOff>
                  </to>
                </anchor>
              </controlPr>
            </control>
          </mc:Choice>
        </mc:AlternateContent>
        <mc:AlternateContent xmlns:mc="http://schemas.openxmlformats.org/markup-compatibility/2006">
          <mc:Choice Requires="x14">
            <control shapeId="64550" r:id="rId20" name="Option Button 38">
              <controlPr defaultSize="0" autoFill="0" autoLine="0" autoPict="0">
                <anchor moveWithCells="1">
                  <from>
                    <xdr:col>10</xdr:col>
                    <xdr:colOff>247650</xdr:colOff>
                    <xdr:row>223</xdr:row>
                    <xdr:rowOff>38100</xdr:rowOff>
                  </from>
                  <to>
                    <xdr:col>10</xdr:col>
                    <xdr:colOff>552450</xdr:colOff>
                    <xdr:row>223</xdr:row>
                    <xdr:rowOff>219075</xdr:rowOff>
                  </to>
                </anchor>
              </controlPr>
            </control>
          </mc:Choice>
        </mc:AlternateContent>
        <mc:AlternateContent xmlns:mc="http://schemas.openxmlformats.org/markup-compatibility/2006">
          <mc:Choice Requires="x14">
            <control shapeId="64551" r:id="rId21" name="Option Button 39">
              <controlPr defaultSize="0" autoFill="0" autoLine="0" autoPict="0">
                <anchor moveWithCells="1">
                  <from>
                    <xdr:col>10</xdr:col>
                    <xdr:colOff>981075</xdr:colOff>
                    <xdr:row>223</xdr:row>
                    <xdr:rowOff>47625</xdr:rowOff>
                  </from>
                  <to>
                    <xdr:col>10</xdr:col>
                    <xdr:colOff>1171575</xdr:colOff>
                    <xdr:row>223</xdr:row>
                    <xdr:rowOff>209550</xdr:rowOff>
                  </to>
                </anchor>
              </controlPr>
            </control>
          </mc:Choice>
        </mc:AlternateContent>
        <mc:AlternateContent xmlns:mc="http://schemas.openxmlformats.org/markup-compatibility/2006">
          <mc:Choice Requires="x14">
            <control shapeId="64552" r:id="rId22" name="Option Button 40">
              <controlPr defaultSize="0" autoFill="0" autoLine="0" autoPict="0">
                <anchor moveWithCells="1">
                  <from>
                    <xdr:col>2</xdr:col>
                    <xdr:colOff>57150</xdr:colOff>
                    <xdr:row>224</xdr:row>
                    <xdr:rowOff>19050</xdr:rowOff>
                  </from>
                  <to>
                    <xdr:col>3</xdr:col>
                    <xdr:colOff>114300</xdr:colOff>
                    <xdr:row>225</xdr:row>
                    <xdr:rowOff>9525</xdr:rowOff>
                  </to>
                </anchor>
              </controlPr>
            </control>
          </mc:Choice>
        </mc:AlternateContent>
        <mc:AlternateContent xmlns:mc="http://schemas.openxmlformats.org/markup-compatibility/2006">
          <mc:Choice Requires="x14">
            <control shapeId="64553" r:id="rId23" name="Option Button 41">
              <controlPr defaultSize="0" autoFill="0" autoLine="0" autoPict="0">
                <anchor moveWithCells="1">
                  <from>
                    <xdr:col>2</xdr:col>
                    <xdr:colOff>66675</xdr:colOff>
                    <xdr:row>224</xdr:row>
                    <xdr:rowOff>219075</xdr:rowOff>
                  </from>
                  <to>
                    <xdr:col>3</xdr:col>
                    <xdr:colOff>114300</xdr:colOff>
                    <xdr:row>225</xdr:row>
                    <xdr:rowOff>209550</xdr:rowOff>
                  </to>
                </anchor>
              </controlPr>
            </control>
          </mc:Choice>
        </mc:AlternateContent>
        <mc:AlternateContent xmlns:mc="http://schemas.openxmlformats.org/markup-compatibility/2006">
          <mc:Choice Requires="x14">
            <control shapeId="64554" r:id="rId24" name="Option Button 42">
              <controlPr defaultSize="0" autoFill="0" autoLine="0" autoPict="0">
                <anchor moveWithCells="1">
                  <from>
                    <xdr:col>2</xdr:col>
                    <xdr:colOff>47625</xdr:colOff>
                    <xdr:row>464</xdr:row>
                    <xdr:rowOff>9525</xdr:rowOff>
                  </from>
                  <to>
                    <xdr:col>3</xdr:col>
                    <xdr:colOff>104775</xdr:colOff>
                    <xdr:row>465</xdr:row>
                    <xdr:rowOff>0</xdr:rowOff>
                  </to>
                </anchor>
              </controlPr>
            </control>
          </mc:Choice>
        </mc:AlternateContent>
        <mc:AlternateContent xmlns:mc="http://schemas.openxmlformats.org/markup-compatibility/2006">
          <mc:Choice Requires="x14">
            <control shapeId="64555" r:id="rId25" name="Group Box 43">
              <controlPr defaultSize="0" print="0" autoFill="0" autoPict="0">
                <anchor moveWithCells="1">
                  <from>
                    <xdr:col>2</xdr:col>
                    <xdr:colOff>0</xdr:colOff>
                    <xdr:row>463</xdr:row>
                    <xdr:rowOff>171450</xdr:rowOff>
                  </from>
                  <to>
                    <xdr:col>19</xdr:col>
                    <xdr:colOff>295275</xdr:colOff>
                    <xdr:row>465</xdr:row>
                    <xdr:rowOff>19050</xdr:rowOff>
                  </to>
                </anchor>
              </controlPr>
            </control>
          </mc:Choice>
        </mc:AlternateContent>
        <mc:AlternateContent xmlns:mc="http://schemas.openxmlformats.org/markup-compatibility/2006">
          <mc:Choice Requires="x14">
            <control shapeId="64556" r:id="rId26" name="Group Box 44">
              <controlPr defaultSize="0" print="0" autoFill="0" autoPict="0">
                <anchor moveWithCells="1">
                  <from>
                    <xdr:col>2</xdr:col>
                    <xdr:colOff>9525</xdr:colOff>
                    <xdr:row>231</xdr:row>
                    <xdr:rowOff>0</xdr:rowOff>
                  </from>
                  <to>
                    <xdr:col>19</xdr:col>
                    <xdr:colOff>295275</xdr:colOff>
                    <xdr:row>234</xdr:row>
                    <xdr:rowOff>0</xdr:rowOff>
                  </to>
                </anchor>
              </controlPr>
            </control>
          </mc:Choice>
        </mc:AlternateContent>
        <mc:AlternateContent xmlns:mc="http://schemas.openxmlformats.org/markup-compatibility/2006">
          <mc:Choice Requires="x14">
            <control shapeId="64557" r:id="rId27" name="Option Button 45">
              <controlPr defaultSize="0" autoFill="0" autoLine="0" autoPict="0">
                <anchor moveWithCells="1">
                  <from>
                    <xdr:col>2</xdr:col>
                    <xdr:colOff>47625</xdr:colOff>
                    <xdr:row>231</xdr:row>
                    <xdr:rowOff>9525</xdr:rowOff>
                  </from>
                  <to>
                    <xdr:col>3</xdr:col>
                    <xdr:colOff>104775</xdr:colOff>
                    <xdr:row>232</xdr:row>
                    <xdr:rowOff>0</xdr:rowOff>
                  </to>
                </anchor>
              </controlPr>
            </control>
          </mc:Choice>
        </mc:AlternateContent>
        <mc:AlternateContent xmlns:mc="http://schemas.openxmlformats.org/markup-compatibility/2006">
          <mc:Choice Requires="x14">
            <control shapeId="64558" r:id="rId28" name="Option Button 46">
              <controlPr defaultSize="0" autoFill="0" autoLine="0" autoPict="0">
                <anchor moveWithCells="1">
                  <from>
                    <xdr:col>4</xdr:col>
                    <xdr:colOff>0</xdr:colOff>
                    <xdr:row>231</xdr:row>
                    <xdr:rowOff>9525</xdr:rowOff>
                  </from>
                  <to>
                    <xdr:col>5</xdr:col>
                    <xdr:colOff>123825</xdr:colOff>
                    <xdr:row>232</xdr:row>
                    <xdr:rowOff>9525</xdr:rowOff>
                  </to>
                </anchor>
              </controlPr>
            </control>
          </mc:Choice>
        </mc:AlternateContent>
        <mc:AlternateContent xmlns:mc="http://schemas.openxmlformats.org/markup-compatibility/2006">
          <mc:Choice Requires="x14">
            <control shapeId="64559" r:id="rId29" name="Option Button 47">
              <controlPr defaultSize="0" autoFill="0" autoLine="0" autoPict="0">
                <anchor moveWithCells="1">
                  <from>
                    <xdr:col>8</xdr:col>
                    <xdr:colOff>19050</xdr:colOff>
                    <xdr:row>231</xdr:row>
                    <xdr:rowOff>0</xdr:rowOff>
                  </from>
                  <to>
                    <xdr:col>9</xdr:col>
                    <xdr:colOff>114300</xdr:colOff>
                    <xdr:row>232</xdr:row>
                    <xdr:rowOff>0</xdr:rowOff>
                  </to>
                </anchor>
              </controlPr>
            </control>
          </mc:Choice>
        </mc:AlternateContent>
        <mc:AlternateContent xmlns:mc="http://schemas.openxmlformats.org/markup-compatibility/2006">
          <mc:Choice Requires="x14">
            <control shapeId="64563" r:id="rId30" name="Group Box 51">
              <controlPr defaultSize="0" print="0" autoFill="0" autoPict="0">
                <anchor moveWithCells="1">
                  <from>
                    <xdr:col>2</xdr:col>
                    <xdr:colOff>9525</xdr:colOff>
                    <xdr:row>492</xdr:row>
                    <xdr:rowOff>0</xdr:rowOff>
                  </from>
                  <to>
                    <xdr:col>19</xdr:col>
                    <xdr:colOff>295275</xdr:colOff>
                    <xdr:row>492</xdr:row>
                    <xdr:rowOff>219075</xdr:rowOff>
                  </to>
                </anchor>
              </controlPr>
            </control>
          </mc:Choice>
        </mc:AlternateContent>
        <mc:AlternateContent xmlns:mc="http://schemas.openxmlformats.org/markup-compatibility/2006">
          <mc:Choice Requires="x14">
            <control shapeId="64564" r:id="rId31" name="Option Button 52">
              <controlPr defaultSize="0" autoFill="0" autoLine="0" autoPict="0">
                <anchor moveWithCells="1">
                  <from>
                    <xdr:col>2</xdr:col>
                    <xdr:colOff>47625</xdr:colOff>
                    <xdr:row>492</xdr:row>
                    <xdr:rowOff>19050</xdr:rowOff>
                  </from>
                  <to>
                    <xdr:col>3</xdr:col>
                    <xdr:colOff>104775</xdr:colOff>
                    <xdr:row>492</xdr:row>
                    <xdr:rowOff>200025</xdr:rowOff>
                  </to>
                </anchor>
              </controlPr>
            </control>
          </mc:Choice>
        </mc:AlternateContent>
        <mc:AlternateContent xmlns:mc="http://schemas.openxmlformats.org/markup-compatibility/2006">
          <mc:Choice Requires="x14">
            <control shapeId="64566" r:id="rId32" name="Group Box 54">
              <controlPr defaultSize="0" print="0" autoFill="0" autoPict="0">
                <anchor moveWithCells="1">
                  <from>
                    <xdr:col>2</xdr:col>
                    <xdr:colOff>9525</xdr:colOff>
                    <xdr:row>489</xdr:row>
                    <xdr:rowOff>0</xdr:rowOff>
                  </from>
                  <to>
                    <xdr:col>19</xdr:col>
                    <xdr:colOff>285750</xdr:colOff>
                    <xdr:row>491</xdr:row>
                    <xdr:rowOff>0</xdr:rowOff>
                  </to>
                </anchor>
              </controlPr>
            </control>
          </mc:Choice>
        </mc:AlternateContent>
        <mc:AlternateContent xmlns:mc="http://schemas.openxmlformats.org/markup-compatibility/2006">
          <mc:Choice Requires="x14">
            <control shapeId="64567" r:id="rId33" name="Group Box 55">
              <controlPr defaultSize="0" print="0" autoFill="0" autoPict="0">
                <anchor moveWithCells="1">
                  <from>
                    <xdr:col>2</xdr:col>
                    <xdr:colOff>0</xdr:colOff>
                    <xdr:row>474</xdr:row>
                    <xdr:rowOff>219075</xdr:rowOff>
                  </from>
                  <to>
                    <xdr:col>19</xdr:col>
                    <xdr:colOff>276225</xdr:colOff>
                    <xdr:row>476</xdr:row>
                    <xdr:rowOff>9525</xdr:rowOff>
                  </to>
                </anchor>
              </controlPr>
            </control>
          </mc:Choice>
        </mc:AlternateContent>
        <mc:AlternateContent xmlns:mc="http://schemas.openxmlformats.org/markup-compatibility/2006">
          <mc:Choice Requires="x14">
            <control shapeId="64568" r:id="rId34" name="Option Button 56">
              <controlPr defaultSize="0" autoFill="0" autoLine="0" autoPict="0">
                <anchor moveWithCells="1">
                  <from>
                    <xdr:col>2</xdr:col>
                    <xdr:colOff>47625</xdr:colOff>
                    <xdr:row>475</xdr:row>
                    <xdr:rowOff>28575</xdr:rowOff>
                  </from>
                  <to>
                    <xdr:col>3</xdr:col>
                    <xdr:colOff>104775</xdr:colOff>
                    <xdr:row>475</xdr:row>
                    <xdr:rowOff>219075</xdr:rowOff>
                  </to>
                </anchor>
              </controlPr>
            </control>
          </mc:Choice>
        </mc:AlternateContent>
        <mc:AlternateContent xmlns:mc="http://schemas.openxmlformats.org/markup-compatibility/2006">
          <mc:Choice Requires="x14">
            <control shapeId="64569" r:id="rId35" name="Option Button 57">
              <controlPr defaultSize="0" autoFill="0" autoLine="0" autoPict="0">
                <anchor moveWithCells="1">
                  <from>
                    <xdr:col>5</xdr:col>
                    <xdr:colOff>314325</xdr:colOff>
                    <xdr:row>475</xdr:row>
                    <xdr:rowOff>9525</xdr:rowOff>
                  </from>
                  <to>
                    <xdr:col>6</xdr:col>
                    <xdr:colOff>76200</xdr:colOff>
                    <xdr:row>475</xdr:row>
                    <xdr:rowOff>209550</xdr:rowOff>
                  </to>
                </anchor>
              </controlPr>
            </control>
          </mc:Choice>
        </mc:AlternateContent>
        <mc:AlternateContent xmlns:mc="http://schemas.openxmlformats.org/markup-compatibility/2006">
          <mc:Choice Requires="x14">
            <control shapeId="64570" r:id="rId36" name="Option Button 58">
              <controlPr defaultSize="0" autoFill="0" autoLine="0" autoPict="0">
                <anchor moveWithCells="1">
                  <from>
                    <xdr:col>10</xdr:col>
                    <xdr:colOff>47625</xdr:colOff>
                    <xdr:row>475</xdr:row>
                    <xdr:rowOff>9525</xdr:rowOff>
                  </from>
                  <to>
                    <xdr:col>10</xdr:col>
                    <xdr:colOff>352425</xdr:colOff>
                    <xdr:row>475</xdr:row>
                    <xdr:rowOff>209550</xdr:rowOff>
                  </to>
                </anchor>
              </controlPr>
            </control>
          </mc:Choice>
        </mc:AlternateContent>
        <mc:AlternateContent xmlns:mc="http://schemas.openxmlformats.org/markup-compatibility/2006">
          <mc:Choice Requires="x14">
            <control shapeId="64571" r:id="rId37" name="Group Box 59">
              <controlPr defaultSize="0" print="0" autoFill="0" autoPict="0">
                <anchor moveWithCells="1">
                  <from>
                    <xdr:col>2</xdr:col>
                    <xdr:colOff>9525</xdr:colOff>
                    <xdr:row>265</xdr:row>
                    <xdr:rowOff>0</xdr:rowOff>
                  </from>
                  <to>
                    <xdr:col>19</xdr:col>
                    <xdr:colOff>285750</xdr:colOff>
                    <xdr:row>266</xdr:row>
                    <xdr:rowOff>9525</xdr:rowOff>
                  </to>
                </anchor>
              </controlPr>
            </control>
          </mc:Choice>
        </mc:AlternateContent>
        <mc:AlternateContent xmlns:mc="http://schemas.openxmlformats.org/markup-compatibility/2006">
          <mc:Choice Requires="x14">
            <control shapeId="64572" r:id="rId38" name="Option Button 60">
              <controlPr defaultSize="0" autoFill="0" autoLine="0" autoPict="0">
                <anchor moveWithCells="1">
                  <from>
                    <xdr:col>2</xdr:col>
                    <xdr:colOff>47625</xdr:colOff>
                    <xdr:row>265</xdr:row>
                    <xdr:rowOff>19050</xdr:rowOff>
                  </from>
                  <to>
                    <xdr:col>3</xdr:col>
                    <xdr:colOff>28575</xdr:colOff>
                    <xdr:row>266</xdr:row>
                    <xdr:rowOff>0</xdr:rowOff>
                  </to>
                </anchor>
              </controlPr>
            </control>
          </mc:Choice>
        </mc:AlternateContent>
        <mc:AlternateContent xmlns:mc="http://schemas.openxmlformats.org/markup-compatibility/2006">
          <mc:Choice Requires="x14">
            <control shapeId="64585" r:id="rId39" name="Option Button 73">
              <controlPr defaultSize="0" autoFill="0" autoLine="0" autoPict="0">
                <anchor moveWithCells="1">
                  <from>
                    <xdr:col>2</xdr:col>
                    <xdr:colOff>47625</xdr:colOff>
                    <xdr:row>101</xdr:row>
                    <xdr:rowOff>9525</xdr:rowOff>
                  </from>
                  <to>
                    <xdr:col>3</xdr:col>
                    <xdr:colOff>104775</xdr:colOff>
                    <xdr:row>102</xdr:row>
                    <xdr:rowOff>0</xdr:rowOff>
                  </to>
                </anchor>
              </controlPr>
            </control>
          </mc:Choice>
        </mc:AlternateContent>
        <mc:AlternateContent xmlns:mc="http://schemas.openxmlformats.org/markup-compatibility/2006">
          <mc:Choice Requires="x14">
            <control shapeId="64586" r:id="rId40" name="Option Button 74">
              <controlPr defaultSize="0" autoFill="0" autoLine="0" autoPict="0">
                <anchor moveWithCells="1">
                  <from>
                    <xdr:col>2</xdr:col>
                    <xdr:colOff>47625</xdr:colOff>
                    <xdr:row>102</xdr:row>
                    <xdr:rowOff>9525</xdr:rowOff>
                  </from>
                  <to>
                    <xdr:col>3</xdr:col>
                    <xdr:colOff>104775</xdr:colOff>
                    <xdr:row>103</xdr:row>
                    <xdr:rowOff>0</xdr:rowOff>
                  </to>
                </anchor>
              </controlPr>
            </control>
          </mc:Choice>
        </mc:AlternateContent>
        <mc:AlternateContent xmlns:mc="http://schemas.openxmlformats.org/markup-compatibility/2006">
          <mc:Choice Requires="x14">
            <control shapeId="64587" r:id="rId41" name="Option Button 75">
              <controlPr defaultSize="0" autoFill="0" autoLine="0" autoPict="0">
                <anchor moveWithCells="1">
                  <from>
                    <xdr:col>2</xdr:col>
                    <xdr:colOff>47625</xdr:colOff>
                    <xdr:row>103</xdr:row>
                    <xdr:rowOff>9525</xdr:rowOff>
                  </from>
                  <to>
                    <xdr:col>3</xdr:col>
                    <xdr:colOff>104775</xdr:colOff>
                    <xdr:row>104</xdr:row>
                    <xdr:rowOff>0</xdr:rowOff>
                  </to>
                </anchor>
              </controlPr>
            </control>
          </mc:Choice>
        </mc:AlternateContent>
        <mc:AlternateContent xmlns:mc="http://schemas.openxmlformats.org/markup-compatibility/2006">
          <mc:Choice Requires="x14">
            <control shapeId="64588" r:id="rId42" name="Option Button 76">
              <controlPr defaultSize="0" autoFill="0" autoLine="0" autoPict="0">
                <anchor moveWithCells="1">
                  <from>
                    <xdr:col>2</xdr:col>
                    <xdr:colOff>47625</xdr:colOff>
                    <xdr:row>104</xdr:row>
                    <xdr:rowOff>9525</xdr:rowOff>
                  </from>
                  <to>
                    <xdr:col>3</xdr:col>
                    <xdr:colOff>104775</xdr:colOff>
                    <xdr:row>105</xdr:row>
                    <xdr:rowOff>0</xdr:rowOff>
                  </to>
                </anchor>
              </controlPr>
            </control>
          </mc:Choice>
        </mc:AlternateContent>
        <mc:AlternateContent xmlns:mc="http://schemas.openxmlformats.org/markup-compatibility/2006">
          <mc:Choice Requires="x14">
            <control shapeId="64589" r:id="rId43" name="Option Button 77">
              <controlPr defaultSize="0" autoFill="0" autoLine="0" autoPict="0">
                <anchor moveWithCells="1">
                  <from>
                    <xdr:col>2</xdr:col>
                    <xdr:colOff>47625</xdr:colOff>
                    <xdr:row>105</xdr:row>
                    <xdr:rowOff>9525</xdr:rowOff>
                  </from>
                  <to>
                    <xdr:col>3</xdr:col>
                    <xdr:colOff>104775</xdr:colOff>
                    <xdr:row>106</xdr:row>
                    <xdr:rowOff>0</xdr:rowOff>
                  </to>
                </anchor>
              </controlPr>
            </control>
          </mc:Choice>
        </mc:AlternateContent>
        <mc:AlternateContent xmlns:mc="http://schemas.openxmlformats.org/markup-compatibility/2006">
          <mc:Choice Requires="x14">
            <control shapeId="64590" r:id="rId44" name="Group Box 78">
              <controlPr defaultSize="0" print="0" autoFill="0" autoPict="0">
                <anchor moveWithCells="1">
                  <from>
                    <xdr:col>2</xdr:col>
                    <xdr:colOff>0</xdr:colOff>
                    <xdr:row>101</xdr:row>
                    <xdr:rowOff>0</xdr:rowOff>
                  </from>
                  <to>
                    <xdr:col>19</xdr:col>
                    <xdr:colOff>285750</xdr:colOff>
                    <xdr:row>106</xdr:row>
                    <xdr:rowOff>0</xdr:rowOff>
                  </to>
                </anchor>
              </controlPr>
            </control>
          </mc:Choice>
        </mc:AlternateContent>
        <mc:AlternateContent xmlns:mc="http://schemas.openxmlformats.org/markup-compatibility/2006">
          <mc:Choice Requires="x14">
            <control shapeId="64592" r:id="rId45" name="Check Box 80">
              <controlPr defaultSize="0" autoFill="0" autoLine="0" autoPict="0">
                <anchor moveWithCells="1">
                  <from>
                    <xdr:col>2</xdr:col>
                    <xdr:colOff>47625</xdr:colOff>
                    <xdr:row>497</xdr:row>
                    <xdr:rowOff>0</xdr:rowOff>
                  </from>
                  <to>
                    <xdr:col>3</xdr:col>
                    <xdr:colOff>104775</xdr:colOff>
                    <xdr:row>498</xdr:row>
                    <xdr:rowOff>0</xdr:rowOff>
                  </to>
                </anchor>
              </controlPr>
            </control>
          </mc:Choice>
        </mc:AlternateContent>
        <mc:AlternateContent xmlns:mc="http://schemas.openxmlformats.org/markup-compatibility/2006">
          <mc:Choice Requires="x14">
            <control shapeId="64593" r:id="rId46" name="Group Box 81">
              <controlPr defaultSize="0" print="0" autoFill="0" autoPict="0">
                <anchor moveWithCells="1">
                  <from>
                    <xdr:col>2</xdr:col>
                    <xdr:colOff>9525</xdr:colOff>
                    <xdr:row>473</xdr:row>
                    <xdr:rowOff>0</xdr:rowOff>
                  </from>
                  <to>
                    <xdr:col>19</xdr:col>
                    <xdr:colOff>266700</xdr:colOff>
                    <xdr:row>474</xdr:row>
                    <xdr:rowOff>28575</xdr:rowOff>
                  </to>
                </anchor>
              </controlPr>
            </control>
          </mc:Choice>
        </mc:AlternateContent>
        <mc:AlternateContent xmlns:mc="http://schemas.openxmlformats.org/markup-compatibility/2006">
          <mc:Choice Requires="x14">
            <control shapeId="64594" r:id="rId47" name="Option Button 82">
              <controlPr defaultSize="0" autoFill="0" autoLine="0" autoPict="0">
                <anchor moveWithCells="1">
                  <from>
                    <xdr:col>2</xdr:col>
                    <xdr:colOff>47625</xdr:colOff>
                    <xdr:row>473</xdr:row>
                    <xdr:rowOff>38100</xdr:rowOff>
                  </from>
                  <to>
                    <xdr:col>3</xdr:col>
                    <xdr:colOff>104775</xdr:colOff>
                    <xdr:row>473</xdr:row>
                    <xdr:rowOff>219075</xdr:rowOff>
                  </to>
                </anchor>
              </controlPr>
            </control>
          </mc:Choice>
        </mc:AlternateContent>
        <mc:AlternateContent xmlns:mc="http://schemas.openxmlformats.org/markup-compatibility/2006">
          <mc:Choice Requires="x14">
            <control shapeId="64595" r:id="rId48" name="Option Button 83">
              <controlPr defaultSize="0" autoFill="0" autoLine="0" autoPict="0">
                <anchor moveWithCells="1">
                  <from>
                    <xdr:col>5</xdr:col>
                    <xdr:colOff>314325</xdr:colOff>
                    <xdr:row>473</xdr:row>
                    <xdr:rowOff>19050</xdr:rowOff>
                  </from>
                  <to>
                    <xdr:col>6</xdr:col>
                    <xdr:colOff>76200</xdr:colOff>
                    <xdr:row>473</xdr:row>
                    <xdr:rowOff>209550</xdr:rowOff>
                  </to>
                </anchor>
              </controlPr>
            </control>
          </mc:Choice>
        </mc:AlternateContent>
        <mc:AlternateContent xmlns:mc="http://schemas.openxmlformats.org/markup-compatibility/2006">
          <mc:Choice Requires="x14">
            <control shapeId="64596" r:id="rId49" name="Check Box 84">
              <controlPr locked="0" defaultSize="0" autoFill="0" autoLine="0" autoPict="0">
                <anchor moveWithCells="1">
                  <from>
                    <xdr:col>2</xdr:col>
                    <xdr:colOff>47625</xdr:colOff>
                    <xdr:row>518</xdr:row>
                    <xdr:rowOff>9525</xdr:rowOff>
                  </from>
                  <to>
                    <xdr:col>3</xdr:col>
                    <xdr:colOff>66675</xdr:colOff>
                    <xdr:row>519</xdr:row>
                    <xdr:rowOff>28575</xdr:rowOff>
                  </to>
                </anchor>
              </controlPr>
            </control>
          </mc:Choice>
        </mc:AlternateContent>
        <mc:AlternateContent xmlns:mc="http://schemas.openxmlformats.org/markup-compatibility/2006">
          <mc:Choice Requires="x14">
            <control shapeId="64597" r:id="rId50" name="Check Box 85">
              <controlPr defaultSize="0" autoFill="0" autoLine="0" autoPict="0">
                <anchor moveWithCells="1">
                  <from>
                    <xdr:col>2</xdr:col>
                    <xdr:colOff>47625</xdr:colOff>
                    <xdr:row>522</xdr:row>
                    <xdr:rowOff>9525</xdr:rowOff>
                  </from>
                  <to>
                    <xdr:col>3</xdr:col>
                    <xdr:colOff>66675</xdr:colOff>
                    <xdr:row>523</xdr:row>
                    <xdr:rowOff>9525</xdr:rowOff>
                  </to>
                </anchor>
              </controlPr>
            </control>
          </mc:Choice>
        </mc:AlternateContent>
        <mc:AlternateContent xmlns:mc="http://schemas.openxmlformats.org/markup-compatibility/2006">
          <mc:Choice Requires="x14">
            <control shapeId="64598" r:id="rId51" name="Group Box 86">
              <controlPr defaultSize="0" print="0" autoFill="0" autoPict="0">
                <anchor moveWithCells="1">
                  <from>
                    <xdr:col>2</xdr:col>
                    <xdr:colOff>9525</xdr:colOff>
                    <xdr:row>515</xdr:row>
                    <xdr:rowOff>0</xdr:rowOff>
                  </from>
                  <to>
                    <xdr:col>19</xdr:col>
                    <xdr:colOff>295275</xdr:colOff>
                    <xdr:row>518</xdr:row>
                    <xdr:rowOff>0</xdr:rowOff>
                  </to>
                </anchor>
              </controlPr>
            </control>
          </mc:Choice>
        </mc:AlternateContent>
        <mc:AlternateContent xmlns:mc="http://schemas.openxmlformats.org/markup-compatibility/2006">
          <mc:Choice Requires="x14">
            <control shapeId="64600" r:id="rId52" name="Option Button 88">
              <controlPr defaultSize="0" autoFill="0" autoLine="0" autoPict="0">
                <anchor moveWithCells="1">
                  <from>
                    <xdr:col>2</xdr:col>
                    <xdr:colOff>47625</xdr:colOff>
                    <xdr:row>516</xdr:row>
                    <xdr:rowOff>0</xdr:rowOff>
                  </from>
                  <to>
                    <xdr:col>3</xdr:col>
                    <xdr:colOff>104775</xdr:colOff>
                    <xdr:row>516</xdr:row>
                    <xdr:rowOff>219075</xdr:rowOff>
                  </to>
                </anchor>
              </controlPr>
            </control>
          </mc:Choice>
        </mc:AlternateContent>
        <mc:AlternateContent xmlns:mc="http://schemas.openxmlformats.org/markup-compatibility/2006">
          <mc:Choice Requires="x14">
            <control shapeId="64602" r:id="rId53" name="Check Box 90">
              <controlPr defaultSize="0" autoFill="0" autoLine="0" autoPict="0">
                <anchor moveWithCells="1">
                  <from>
                    <xdr:col>2</xdr:col>
                    <xdr:colOff>47625</xdr:colOff>
                    <xdr:row>523</xdr:row>
                    <xdr:rowOff>9525</xdr:rowOff>
                  </from>
                  <to>
                    <xdr:col>3</xdr:col>
                    <xdr:colOff>66675</xdr:colOff>
                    <xdr:row>524</xdr:row>
                    <xdr:rowOff>9525</xdr:rowOff>
                  </to>
                </anchor>
              </controlPr>
            </control>
          </mc:Choice>
        </mc:AlternateContent>
        <mc:AlternateContent xmlns:mc="http://schemas.openxmlformats.org/markup-compatibility/2006">
          <mc:Choice Requires="x14">
            <control shapeId="64603" r:id="rId54" name="Option Button 91">
              <controlPr defaultSize="0" autoFill="0" autoLine="0" autoPict="0">
                <anchor moveWithCells="1">
                  <from>
                    <xdr:col>2</xdr:col>
                    <xdr:colOff>47625</xdr:colOff>
                    <xdr:row>517</xdr:row>
                    <xdr:rowOff>0</xdr:rowOff>
                  </from>
                  <to>
                    <xdr:col>3</xdr:col>
                    <xdr:colOff>104775</xdr:colOff>
                    <xdr:row>517</xdr:row>
                    <xdr:rowOff>219075</xdr:rowOff>
                  </to>
                </anchor>
              </controlPr>
            </control>
          </mc:Choice>
        </mc:AlternateContent>
        <mc:AlternateContent xmlns:mc="http://schemas.openxmlformats.org/markup-compatibility/2006">
          <mc:Choice Requires="x14">
            <control shapeId="64605" r:id="rId55" name="Check Box 93">
              <controlPr defaultSize="0" autoFill="0" autoLine="0" autoPict="0">
                <anchor moveWithCells="1">
                  <from>
                    <xdr:col>2</xdr:col>
                    <xdr:colOff>47625</xdr:colOff>
                    <xdr:row>521</xdr:row>
                    <xdr:rowOff>9525</xdr:rowOff>
                  </from>
                  <to>
                    <xdr:col>3</xdr:col>
                    <xdr:colOff>104775</xdr:colOff>
                    <xdr:row>522</xdr:row>
                    <xdr:rowOff>0</xdr:rowOff>
                  </to>
                </anchor>
              </controlPr>
            </control>
          </mc:Choice>
        </mc:AlternateContent>
        <mc:AlternateContent xmlns:mc="http://schemas.openxmlformats.org/markup-compatibility/2006">
          <mc:Choice Requires="x14">
            <control shapeId="64609" r:id="rId56" name="Check Box 97">
              <controlPr defaultSize="0" autoFill="0" autoLine="0" autoPict="0">
                <anchor moveWithCells="1">
                  <from>
                    <xdr:col>2</xdr:col>
                    <xdr:colOff>28575</xdr:colOff>
                    <xdr:row>106</xdr:row>
                    <xdr:rowOff>0</xdr:rowOff>
                  </from>
                  <to>
                    <xdr:col>3</xdr:col>
                    <xdr:colOff>66675</xdr:colOff>
                    <xdr:row>107</xdr:row>
                    <xdr:rowOff>0</xdr:rowOff>
                  </to>
                </anchor>
              </controlPr>
            </control>
          </mc:Choice>
        </mc:AlternateContent>
        <mc:AlternateContent xmlns:mc="http://schemas.openxmlformats.org/markup-compatibility/2006">
          <mc:Choice Requires="x14">
            <control shapeId="64610" r:id="rId57" name="Check Box 98">
              <controlPr defaultSize="0" autoFill="0" autoLine="0" autoPict="0">
                <anchor moveWithCells="1">
                  <from>
                    <xdr:col>2</xdr:col>
                    <xdr:colOff>28575</xdr:colOff>
                    <xdr:row>107</xdr:row>
                    <xdr:rowOff>0</xdr:rowOff>
                  </from>
                  <to>
                    <xdr:col>3</xdr:col>
                    <xdr:colOff>66675</xdr:colOff>
                    <xdr:row>108</xdr:row>
                    <xdr:rowOff>0</xdr:rowOff>
                  </to>
                </anchor>
              </controlPr>
            </control>
          </mc:Choice>
        </mc:AlternateContent>
        <mc:AlternateContent xmlns:mc="http://schemas.openxmlformats.org/markup-compatibility/2006">
          <mc:Choice Requires="x14">
            <control shapeId="64616" r:id="rId58" name="Option Button 104">
              <controlPr defaultSize="0" autoFill="0" autoLine="0" autoPict="0">
                <anchor moveWithCells="1">
                  <from>
                    <xdr:col>5</xdr:col>
                    <xdr:colOff>352425</xdr:colOff>
                    <xdr:row>492</xdr:row>
                    <xdr:rowOff>19050</xdr:rowOff>
                  </from>
                  <to>
                    <xdr:col>6</xdr:col>
                    <xdr:colOff>114300</xdr:colOff>
                    <xdr:row>492</xdr:row>
                    <xdr:rowOff>200025</xdr:rowOff>
                  </to>
                </anchor>
              </controlPr>
            </control>
          </mc:Choice>
        </mc:AlternateContent>
        <mc:AlternateContent xmlns:mc="http://schemas.openxmlformats.org/markup-compatibility/2006">
          <mc:Choice Requires="x14">
            <control shapeId="64622" r:id="rId59" name="Option Button 110">
              <controlPr defaultSize="0" autoFill="0" autoLine="0" autoPict="0">
                <anchor moveWithCells="1">
                  <from>
                    <xdr:col>5</xdr:col>
                    <xdr:colOff>95250</xdr:colOff>
                    <xdr:row>265</xdr:row>
                    <xdr:rowOff>47625</xdr:rowOff>
                  </from>
                  <to>
                    <xdr:col>5</xdr:col>
                    <xdr:colOff>314325</xdr:colOff>
                    <xdr:row>265</xdr:row>
                    <xdr:rowOff>219075</xdr:rowOff>
                  </to>
                </anchor>
              </controlPr>
            </control>
          </mc:Choice>
        </mc:AlternateContent>
        <mc:AlternateContent xmlns:mc="http://schemas.openxmlformats.org/markup-compatibility/2006">
          <mc:Choice Requires="x14">
            <control shapeId="64623" r:id="rId60" name="Option Button 111">
              <controlPr defaultSize="0" autoFill="0" autoLine="0" autoPict="0">
                <anchor moveWithCells="1">
                  <from>
                    <xdr:col>8</xdr:col>
                    <xdr:colOff>123825</xdr:colOff>
                    <xdr:row>265</xdr:row>
                    <xdr:rowOff>28575</xdr:rowOff>
                  </from>
                  <to>
                    <xdr:col>9</xdr:col>
                    <xdr:colOff>152400</xdr:colOff>
                    <xdr:row>265</xdr:row>
                    <xdr:rowOff>219075</xdr:rowOff>
                  </to>
                </anchor>
              </controlPr>
            </control>
          </mc:Choice>
        </mc:AlternateContent>
        <mc:AlternateContent xmlns:mc="http://schemas.openxmlformats.org/markup-compatibility/2006">
          <mc:Choice Requires="x14">
            <control shapeId="64624" r:id="rId61" name="Group Box 112">
              <controlPr defaultSize="0" print="0" autoFill="0" autoPict="0">
                <anchor moveWithCells="1">
                  <from>
                    <xdr:col>2</xdr:col>
                    <xdr:colOff>9525</xdr:colOff>
                    <xdr:row>116</xdr:row>
                    <xdr:rowOff>228600</xdr:rowOff>
                  </from>
                  <to>
                    <xdr:col>19</xdr:col>
                    <xdr:colOff>276225</xdr:colOff>
                    <xdr:row>122</xdr:row>
                    <xdr:rowOff>19050</xdr:rowOff>
                  </to>
                </anchor>
              </controlPr>
            </control>
          </mc:Choice>
        </mc:AlternateContent>
        <mc:AlternateContent xmlns:mc="http://schemas.openxmlformats.org/markup-compatibility/2006">
          <mc:Choice Requires="x14">
            <control shapeId="64626" r:id="rId62" name="Option Button 114">
              <controlPr defaultSize="0" autoFill="0" autoLine="0" autoPict="0">
                <anchor moveWithCells="1">
                  <from>
                    <xdr:col>2</xdr:col>
                    <xdr:colOff>38100</xdr:colOff>
                    <xdr:row>117</xdr:row>
                    <xdr:rowOff>28575</xdr:rowOff>
                  </from>
                  <to>
                    <xdr:col>3</xdr:col>
                    <xdr:colOff>9525</xdr:colOff>
                    <xdr:row>118</xdr:row>
                    <xdr:rowOff>0</xdr:rowOff>
                  </to>
                </anchor>
              </controlPr>
            </control>
          </mc:Choice>
        </mc:AlternateContent>
        <mc:AlternateContent xmlns:mc="http://schemas.openxmlformats.org/markup-compatibility/2006">
          <mc:Choice Requires="x14">
            <control shapeId="64644" r:id="rId63" name="Option Button 132">
              <controlPr defaultSize="0" autoFill="0" autoLine="0" autoPict="0">
                <anchor moveWithCells="1">
                  <from>
                    <xdr:col>3</xdr:col>
                    <xdr:colOff>581025</xdr:colOff>
                    <xdr:row>464</xdr:row>
                    <xdr:rowOff>19050</xdr:rowOff>
                  </from>
                  <to>
                    <xdr:col>3</xdr:col>
                    <xdr:colOff>885825</xdr:colOff>
                    <xdr:row>465</xdr:row>
                    <xdr:rowOff>0</xdr:rowOff>
                  </to>
                </anchor>
              </controlPr>
            </control>
          </mc:Choice>
        </mc:AlternateContent>
        <mc:AlternateContent xmlns:mc="http://schemas.openxmlformats.org/markup-compatibility/2006">
          <mc:Choice Requires="x14">
            <control shapeId="64645" r:id="rId64" name="Group Box 133">
              <controlPr defaultSize="0" print="0" autoFill="0" autoPict="0">
                <anchor moveWithCells="1">
                  <from>
                    <xdr:col>2</xdr:col>
                    <xdr:colOff>0</xdr:colOff>
                    <xdr:row>497</xdr:row>
                    <xdr:rowOff>0</xdr:rowOff>
                  </from>
                  <to>
                    <xdr:col>19</xdr:col>
                    <xdr:colOff>295275</xdr:colOff>
                    <xdr:row>500</xdr:row>
                    <xdr:rowOff>9525</xdr:rowOff>
                  </to>
                </anchor>
              </controlPr>
            </control>
          </mc:Choice>
        </mc:AlternateContent>
        <mc:AlternateContent xmlns:mc="http://schemas.openxmlformats.org/markup-compatibility/2006">
          <mc:Choice Requires="x14">
            <control shapeId="64682" r:id="rId65" name="Check Box 170">
              <controlPr defaultSize="0" autoFill="0" autoLine="0" autoPict="0">
                <anchor moveWithCells="1">
                  <from>
                    <xdr:col>2</xdr:col>
                    <xdr:colOff>38100</xdr:colOff>
                    <xdr:row>128</xdr:row>
                    <xdr:rowOff>0</xdr:rowOff>
                  </from>
                  <to>
                    <xdr:col>3</xdr:col>
                    <xdr:colOff>95250</xdr:colOff>
                    <xdr:row>129</xdr:row>
                    <xdr:rowOff>0</xdr:rowOff>
                  </to>
                </anchor>
              </controlPr>
            </control>
          </mc:Choice>
        </mc:AlternateContent>
        <mc:AlternateContent xmlns:mc="http://schemas.openxmlformats.org/markup-compatibility/2006">
          <mc:Choice Requires="x14">
            <control shapeId="64683" r:id="rId66" name="Group Box 171">
              <controlPr defaultSize="0" print="0" autoFill="0" autoPict="0">
                <anchor moveWithCells="1">
                  <from>
                    <xdr:col>2</xdr:col>
                    <xdr:colOff>9525</xdr:colOff>
                    <xdr:row>199</xdr:row>
                    <xdr:rowOff>0</xdr:rowOff>
                  </from>
                  <to>
                    <xdr:col>19</xdr:col>
                    <xdr:colOff>314325</xdr:colOff>
                    <xdr:row>202</xdr:row>
                    <xdr:rowOff>0</xdr:rowOff>
                  </to>
                </anchor>
              </controlPr>
            </control>
          </mc:Choice>
        </mc:AlternateContent>
        <mc:AlternateContent xmlns:mc="http://schemas.openxmlformats.org/markup-compatibility/2006">
          <mc:Choice Requires="x14">
            <control shapeId="64684" r:id="rId67" name="Option Button 172">
              <controlPr defaultSize="0" autoFill="0" autoLine="0" autoPict="0">
                <anchor moveWithCells="1">
                  <from>
                    <xdr:col>2</xdr:col>
                    <xdr:colOff>47625</xdr:colOff>
                    <xdr:row>200</xdr:row>
                    <xdr:rowOff>28575</xdr:rowOff>
                  </from>
                  <to>
                    <xdr:col>2</xdr:col>
                    <xdr:colOff>228600</xdr:colOff>
                    <xdr:row>200</xdr:row>
                    <xdr:rowOff>200025</xdr:rowOff>
                  </to>
                </anchor>
              </controlPr>
            </control>
          </mc:Choice>
        </mc:AlternateContent>
        <mc:AlternateContent xmlns:mc="http://schemas.openxmlformats.org/markup-compatibility/2006">
          <mc:Choice Requires="x14">
            <control shapeId="64685" r:id="rId68" name="Option Button 173">
              <controlPr defaultSize="0" autoFill="0" autoLine="0" autoPict="0">
                <anchor moveWithCells="1">
                  <from>
                    <xdr:col>2</xdr:col>
                    <xdr:colOff>47625</xdr:colOff>
                    <xdr:row>201</xdr:row>
                    <xdr:rowOff>28575</xdr:rowOff>
                  </from>
                  <to>
                    <xdr:col>2</xdr:col>
                    <xdr:colOff>228600</xdr:colOff>
                    <xdr:row>201</xdr:row>
                    <xdr:rowOff>200025</xdr:rowOff>
                  </to>
                </anchor>
              </controlPr>
            </control>
          </mc:Choice>
        </mc:AlternateContent>
        <mc:AlternateContent xmlns:mc="http://schemas.openxmlformats.org/markup-compatibility/2006">
          <mc:Choice Requires="x14">
            <control shapeId="64696" r:id="rId69" name="Check Box 184">
              <controlPr defaultSize="0" autoFill="0" autoLine="0" autoPict="0">
                <anchor moveWithCells="1">
                  <from>
                    <xdr:col>10</xdr:col>
                    <xdr:colOff>485775</xdr:colOff>
                    <xdr:row>489</xdr:row>
                    <xdr:rowOff>9525</xdr:rowOff>
                  </from>
                  <to>
                    <xdr:col>10</xdr:col>
                    <xdr:colOff>762000</xdr:colOff>
                    <xdr:row>489</xdr:row>
                    <xdr:rowOff>209550</xdr:rowOff>
                  </to>
                </anchor>
              </controlPr>
            </control>
          </mc:Choice>
        </mc:AlternateContent>
        <mc:AlternateContent xmlns:mc="http://schemas.openxmlformats.org/markup-compatibility/2006">
          <mc:Choice Requires="x14">
            <control shapeId="64697" r:id="rId70" name="Check Box 185">
              <controlPr defaultSize="0" autoFill="0" autoLine="0" autoPict="0">
                <anchor moveWithCells="1">
                  <from>
                    <xdr:col>10</xdr:col>
                    <xdr:colOff>209550</xdr:colOff>
                    <xdr:row>489</xdr:row>
                    <xdr:rowOff>9525</xdr:rowOff>
                  </from>
                  <to>
                    <xdr:col>10</xdr:col>
                    <xdr:colOff>485775</xdr:colOff>
                    <xdr:row>489</xdr:row>
                    <xdr:rowOff>209550</xdr:rowOff>
                  </to>
                </anchor>
              </controlPr>
            </control>
          </mc:Choice>
        </mc:AlternateContent>
        <mc:AlternateContent xmlns:mc="http://schemas.openxmlformats.org/markup-compatibility/2006">
          <mc:Choice Requires="x14">
            <control shapeId="64698" r:id="rId71" name="Check Box 186">
              <controlPr defaultSize="0" autoFill="0" autoLine="0" autoPict="0">
                <anchor moveWithCells="1">
                  <from>
                    <xdr:col>10</xdr:col>
                    <xdr:colOff>771525</xdr:colOff>
                    <xdr:row>489</xdr:row>
                    <xdr:rowOff>9525</xdr:rowOff>
                  </from>
                  <to>
                    <xdr:col>10</xdr:col>
                    <xdr:colOff>1047750</xdr:colOff>
                    <xdr:row>489</xdr:row>
                    <xdr:rowOff>209550</xdr:rowOff>
                  </to>
                </anchor>
              </controlPr>
            </control>
          </mc:Choice>
        </mc:AlternateContent>
        <mc:AlternateContent xmlns:mc="http://schemas.openxmlformats.org/markup-compatibility/2006">
          <mc:Choice Requires="x14">
            <control shapeId="64699" r:id="rId72" name="Check Box 187">
              <controlPr defaultSize="0" autoFill="0" autoLine="0" autoPict="0">
                <anchor moveWithCells="1">
                  <from>
                    <xdr:col>10</xdr:col>
                    <xdr:colOff>1038225</xdr:colOff>
                    <xdr:row>489</xdr:row>
                    <xdr:rowOff>9525</xdr:rowOff>
                  </from>
                  <to>
                    <xdr:col>11</xdr:col>
                    <xdr:colOff>38100</xdr:colOff>
                    <xdr:row>489</xdr:row>
                    <xdr:rowOff>209550</xdr:rowOff>
                  </to>
                </anchor>
              </controlPr>
            </control>
          </mc:Choice>
        </mc:AlternateContent>
        <mc:AlternateContent xmlns:mc="http://schemas.openxmlformats.org/markup-compatibility/2006">
          <mc:Choice Requires="x14">
            <control shapeId="64700" r:id="rId73" name="Check Box 188">
              <controlPr defaultSize="0" autoFill="0" autoLine="0" autoPict="0">
                <anchor moveWithCells="1">
                  <from>
                    <xdr:col>11</xdr:col>
                    <xdr:colOff>38100</xdr:colOff>
                    <xdr:row>489</xdr:row>
                    <xdr:rowOff>0</xdr:rowOff>
                  </from>
                  <to>
                    <xdr:col>12</xdr:col>
                    <xdr:colOff>47625</xdr:colOff>
                    <xdr:row>489</xdr:row>
                    <xdr:rowOff>209550</xdr:rowOff>
                  </to>
                </anchor>
              </controlPr>
            </control>
          </mc:Choice>
        </mc:AlternateContent>
        <mc:AlternateContent xmlns:mc="http://schemas.openxmlformats.org/markup-compatibility/2006">
          <mc:Choice Requires="x14">
            <control shapeId="64701" r:id="rId74" name="Check Box 189">
              <controlPr defaultSize="0" autoFill="0" autoLine="0" autoPict="0">
                <anchor moveWithCells="1">
                  <from>
                    <xdr:col>12</xdr:col>
                    <xdr:colOff>57150</xdr:colOff>
                    <xdr:row>489</xdr:row>
                    <xdr:rowOff>9525</xdr:rowOff>
                  </from>
                  <to>
                    <xdr:col>12</xdr:col>
                    <xdr:colOff>333375</xdr:colOff>
                    <xdr:row>489</xdr:row>
                    <xdr:rowOff>219075</xdr:rowOff>
                  </to>
                </anchor>
              </controlPr>
            </control>
          </mc:Choice>
        </mc:AlternateContent>
        <mc:AlternateContent xmlns:mc="http://schemas.openxmlformats.org/markup-compatibility/2006">
          <mc:Choice Requires="x14">
            <control shapeId="64702" r:id="rId75" name="Check Box 190">
              <controlPr defaultSize="0" autoFill="0" autoLine="0" autoPict="0">
                <anchor moveWithCells="1">
                  <from>
                    <xdr:col>9</xdr:col>
                    <xdr:colOff>161925</xdr:colOff>
                    <xdr:row>489</xdr:row>
                    <xdr:rowOff>0</xdr:rowOff>
                  </from>
                  <to>
                    <xdr:col>10</xdr:col>
                    <xdr:colOff>171450</xdr:colOff>
                    <xdr:row>489</xdr:row>
                    <xdr:rowOff>209550</xdr:rowOff>
                  </to>
                </anchor>
              </controlPr>
            </control>
          </mc:Choice>
        </mc:AlternateContent>
        <mc:AlternateContent xmlns:mc="http://schemas.openxmlformats.org/markup-compatibility/2006">
          <mc:Choice Requires="x14">
            <control shapeId="64703" r:id="rId76" name="Check Box 191">
              <controlPr defaultSize="0" autoFill="0" autoLine="0" autoPict="0">
                <anchor moveWithCells="1">
                  <from>
                    <xdr:col>10</xdr:col>
                    <xdr:colOff>485775</xdr:colOff>
                    <xdr:row>490</xdr:row>
                    <xdr:rowOff>9525</xdr:rowOff>
                  </from>
                  <to>
                    <xdr:col>10</xdr:col>
                    <xdr:colOff>762000</xdr:colOff>
                    <xdr:row>491</xdr:row>
                    <xdr:rowOff>0</xdr:rowOff>
                  </to>
                </anchor>
              </controlPr>
            </control>
          </mc:Choice>
        </mc:AlternateContent>
        <mc:AlternateContent xmlns:mc="http://schemas.openxmlformats.org/markup-compatibility/2006">
          <mc:Choice Requires="x14">
            <control shapeId="64704" r:id="rId77" name="Check Box 192">
              <controlPr defaultSize="0" autoFill="0" autoLine="0" autoPict="0">
                <anchor moveWithCells="1">
                  <from>
                    <xdr:col>10</xdr:col>
                    <xdr:colOff>209550</xdr:colOff>
                    <xdr:row>490</xdr:row>
                    <xdr:rowOff>9525</xdr:rowOff>
                  </from>
                  <to>
                    <xdr:col>10</xdr:col>
                    <xdr:colOff>485775</xdr:colOff>
                    <xdr:row>491</xdr:row>
                    <xdr:rowOff>0</xdr:rowOff>
                  </to>
                </anchor>
              </controlPr>
            </control>
          </mc:Choice>
        </mc:AlternateContent>
        <mc:AlternateContent xmlns:mc="http://schemas.openxmlformats.org/markup-compatibility/2006">
          <mc:Choice Requires="x14">
            <control shapeId="64705" r:id="rId78" name="Check Box 193">
              <controlPr defaultSize="0" autoFill="0" autoLine="0" autoPict="0">
                <anchor moveWithCells="1">
                  <from>
                    <xdr:col>10</xdr:col>
                    <xdr:colOff>771525</xdr:colOff>
                    <xdr:row>490</xdr:row>
                    <xdr:rowOff>9525</xdr:rowOff>
                  </from>
                  <to>
                    <xdr:col>10</xdr:col>
                    <xdr:colOff>1047750</xdr:colOff>
                    <xdr:row>491</xdr:row>
                    <xdr:rowOff>0</xdr:rowOff>
                  </to>
                </anchor>
              </controlPr>
            </control>
          </mc:Choice>
        </mc:AlternateContent>
        <mc:AlternateContent xmlns:mc="http://schemas.openxmlformats.org/markup-compatibility/2006">
          <mc:Choice Requires="x14">
            <control shapeId="64706" r:id="rId79" name="Check Box 194">
              <controlPr defaultSize="0" autoFill="0" autoLine="0" autoPict="0">
                <anchor moveWithCells="1">
                  <from>
                    <xdr:col>10</xdr:col>
                    <xdr:colOff>1038225</xdr:colOff>
                    <xdr:row>490</xdr:row>
                    <xdr:rowOff>9525</xdr:rowOff>
                  </from>
                  <to>
                    <xdr:col>11</xdr:col>
                    <xdr:colOff>38100</xdr:colOff>
                    <xdr:row>491</xdr:row>
                    <xdr:rowOff>0</xdr:rowOff>
                  </to>
                </anchor>
              </controlPr>
            </control>
          </mc:Choice>
        </mc:AlternateContent>
        <mc:AlternateContent xmlns:mc="http://schemas.openxmlformats.org/markup-compatibility/2006">
          <mc:Choice Requires="x14">
            <control shapeId="64707" r:id="rId80" name="Check Box 195">
              <controlPr defaultSize="0" autoFill="0" autoLine="0" autoPict="0">
                <anchor moveWithCells="1">
                  <from>
                    <xdr:col>11</xdr:col>
                    <xdr:colOff>38100</xdr:colOff>
                    <xdr:row>490</xdr:row>
                    <xdr:rowOff>0</xdr:rowOff>
                  </from>
                  <to>
                    <xdr:col>12</xdr:col>
                    <xdr:colOff>47625</xdr:colOff>
                    <xdr:row>491</xdr:row>
                    <xdr:rowOff>0</xdr:rowOff>
                  </to>
                </anchor>
              </controlPr>
            </control>
          </mc:Choice>
        </mc:AlternateContent>
        <mc:AlternateContent xmlns:mc="http://schemas.openxmlformats.org/markup-compatibility/2006">
          <mc:Choice Requires="x14">
            <control shapeId="64708" r:id="rId81" name="Check Box 196">
              <controlPr defaultSize="0" autoFill="0" autoLine="0" autoPict="0">
                <anchor moveWithCells="1">
                  <from>
                    <xdr:col>12</xdr:col>
                    <xdr:colOff>57150</xdr:colOff>
                    <xdr:row>490</xdr:row>
                    <xdr:rowOff>9525</xdr:rowOff>
                  </from>
                  <to>
                    <xdr:col>12</xdr:col>
                    <xdr:colOff>333375</xdr:colOff>
                    <xdr:row>491</xdr:row>
                    <xdr:rowOff>9525</xdr:rowOff>
                  </to>
                </anchor>
              </controlPr>
            </control>
          </mc:Choice>
        </mc:AlternateContent>
        <mc:AlternateContent xmlns:mc="http://schemas.openxmlformats.org/markup-compatibility/2006">
          <mc:Choice Requires="x14">
            <control shapeId="64709" r:id="rId82" name="Check Box 197">
              <controlPr defaultSize="0" autoFill="0" autoLine="0" autoPict="0">
                <anchor moveWithCells="1">
                  <from>
                    <xdr:col>9</xdr:col>
                    <xdr:colOff>161925</xdr:colOff>
                    <xdr:row>490</xdr:row>
                    <xdr:rowOff>9525</xdr:rowOff>
                  </from>
                  <to>
                    <xdr:col>10</xdr:col>
                    <xdr:colOff>142875</xdr:colOff>
                    <xdr:row>490</xdr:row>
                    <xdr:rowOff>219075</xdr:rowOff>
                  </to>
                </anchor>
              </controlPr>
            </control>
          </mc:Choice>
        </mc:AlternateContent>
        <mc:AlternateContent xmlns:mc="http://schemas.openxmlformats.org/markup-compatibility/2006">
          <mc:Choice Requires="x14">
            <control shapeId="64710" r:id="rId83" name="Check Box 198">
              <controlPr defaultSize="0" autoFill="0" autoLine="0" autoPict="0">
                <anchor moveWithCells="1">
                  <from>
                    <xdr:col>2</xdr:col>
                    <xdr:colOff>38100</xdr:colOff>
                    <xdr:row>489</xdr:row>
                    <xdr:rowOff>9525</xdr:rowOff>
                  </from>
                  <to>
                    <xdr:col>3</xdr:col>
                    <xdr:colOff>76200</xdr:colOff>
                    <xdr:row>489</xdr:row>
                    <xdr:rowOff>209550</xdr:rowOff>
                  </to>
                </anchor>
              </controlPr>
            </control>
          </mc:Choice>
        </mc:AlternateContent>
        <mc:AlternateContent xmlns:mc="http://schemas.openxmlformats.org/markup-compatibility/2006">
          <mc:Choice Requires="x14">
            <control shapeId="64711" r:id="rId84" name="Check Box 199">
              <controlPr defaultSize="0" autoFill="0" autoLine="0" autoPict="0">
                <anchor moveWithCells="1">
                  <from>
                    <xdr:col>2</xdr:col>
                    <xdr:colOff>38100</xdr:colOff>
                    <xdr:row>490</xdr:row>
                    <xdr:rowOff>9525</xdr:rowOff>
                  </from>
                  <to>
                    <xdr:col>3</xdr:col>
                    <xdr:colOff>76200</xdr:colOff>
                    <xdr:row>491</xdr:row>
                    <xdr:rowOff>0</xdr:rowOff>
                  </to>
                </anchor>
              </controlPr>
            </control>
          </mc:Choice>
        </mc:AlternateContent>
        <mc:AlternateContent xmlns:mc="http://schemas.openxmlformats.org/markup-compatibility/2006">
          <mc:Choice Requires="x14">
            <control shapeId="64716" r:id="rId85" name="Check Box 204">
              <controlPr defaultSize="0" autoFill="0" autoLine="0" autoPict="0">
                <anchor moveWithCells="1">
                  <from>
                    <xdr:col>2</xdr:col>
                    <xdr:colOff>47625</xdr:colOff>
                    <xdr:row>498</xdr:row>
                    <xdr:rowOff>0</xdr:rowOff>
                  </from>
                  <to>
                    <xdr:col>3</xdr:col>
                    <xdr:colOff>104775</xdr:colOff>
                    <xdr:row>498</xdr:row>
                    <xdr:rowOff>219075</xdr:rowOff>
                  </to>
                </anchor>
              </controlPr>
            </control>
          </mc:Choice>
        </mc:AlternateContent>
        <mc:AlternateContent xmlns:mc="http://schemas.openxmlformats.org/markup-compatibility/2006">
          <mc:Choice Requires="x14">
            <control shapeId="64717" r:id="rId86" name="Check Box 205">
              <controlPr defaultSize="0" autoFill="0" autoLine="0" autoPict="0">
                <anchor moveWithCells="1">
                  <from>
                    <xdr:col>2</xdr:col>
                    <xdr:colOff>47625</xdr:colOff>
                    <xdr:row>499</xdr:row>
                    <xdr:rowOff>0</xdr:rowOff>
                  </from>
                  <to>
                    <xdr:col>3</xdr:col>
                    <xdr:colOff>104775</xdr:colOff>
                    <xdr:row>499</xdr:row>
                    <xdr:rowOff>219075</xdr:rowOff>
                  </to>
                </anchor>
              </controlPr>
            </control>
          </mc:Choice>
        </mc:AlternateContent>
        <mc:AlternateContent xmlns:mc="http://schemas.openxmlformats.org/markup-compatibility/2006">
          <mc:Choice Requires="x14">
            <control shapeId="64718" r:id="rId87" name="Check Box 206">
              <controlPr defaultSize="0" autoFill="0" autoLine="0" autoPict="0">
                <anchor moveWithCells="1">
                  <from>
                    <xdr:col>10</xdr:col>
                    <xdr:colOff>390525</xdr:colOff>
                    <xdr:row>497</xdr:row>
                    <xdr:rowOff>219075</xdr:rowOff>
                  </from>
                  <to>
                    <xdr:col>10</xdr:col>
                    <xdr:colOff>666750</xdr:colOff>
                    <xdr:row>498</xdr:row>
                    <xdr:rowOff>200025</xdr:rowOff>
                  </to>
                </anchor>
              </controlPr>
            </control>
          </mc:Choice>
        </mc:AlternateContent>
        <mc:AlternateContent xmlns:mc="http://schemas.openxmlformats.org/markup-compatibility/2006">
          <mc:Choice Requires="x14">
            <control shapeId="64719" r:id="rId88" name="Check Box 207">
              <controlPr defaultSize="0" autoFill="0" autoLine="0" autoPict="0">
                <anchor moveWithCells="1">
                  <from>
                    <xdr:col>10</xdr:col>
                    <xdr:colOff>114300</xdr:colOff>
                    <xdr:row>498</xdr:row>
                    <xdr:rowOff>0</xdr:rowOff>
                  </from>
                  <to>
                    <xdr:col>10</xdr:col>
                    <xdr:colOff>390525</xdr:colOff>
                    <xdr:row>498</xdr:row>
                    <xdr:rowOff>200025</xdr:rowOff>
                  </to>
                </anchor>
              </controlPr>
            </control>
          </mc:Choice>
        </mc:AlternateContent>
        <mc:AlternateContent xmlns:mc="http://schemas.openxmlformats.org/markup-compatibility/2006">
          <mc:Choice Requires="x14">
            <control shapeId="64720" r:id="rId89" name="Check Box 208">
              <controlPr defaultSize="0" autoFill="0" autoLine="0" autoPict="0">
                <anchor moveWithCells="1">
                  <from>
                    <xdr:col>10</xdr:col>
                    <xdr:colOff>685800</xdr:colOff>
                    <xdr:row>497</xdr:row>
                    <xdr:rowOff>219075</xdr:rowOff>
                  </from>
                  <to>
                    <xdr:col>10</xdr:col>
                    <xdr:colOff>962025</xdr:colOff>
                    <xdr:row>498</xdr:row>
                    <xdr:rowOff>200025</xdr:rowOff>
                  </to>
                </anchor>
              </controlPr>
            </control>
          </mc:Choice>
        </mc:AlternateContent>
        <mc:AlternateContent xmlns:mc="http://schemas.openxmlformats.org/markup-compatibility/2006">
          <mc:Choice Requires="x14">
            <control shapeId="64721" r:id="rId90" name="Check Box 209">
              <controlPr defaultSize="0" autoFill="0" autoLine="0" autoPict="0">
                <anchor moveWithCells="1">
                  <from>
                    <xdr:col>10</xdr:col>
                    <xdr:colOff>962025</xdr:colOff>
                    <xdr:row>498</xdr:row>
                    <xdr:rowOff>0</xdr:rowOff>
                  </from>
                  <to>
                    <xdr:col>10</xdr:col>
                    <xdr:colOff>1238250</xdr:colOff>
                    <xdr:row>498</xdr:row>
                    <xdr:rowOff>200025</xdr:rowOff>
                  </to>
                </anchor>
              </controlPr>
            </control>
          </mc:Choice>
        </mc:AlternateContent>
        <mc:AlternateContent xmlns:mc="http://schemas.openxmlformats.org/markup-compatibility/2006">
          <mc:Choice Requires="x14">
            <control shapeId="64722" r:id="rId91" name="Check Box 210">
              <controlPr defaultSize="0" autoFill="0" autoLine="0" autoPict="0">
                <anchor moveWithCells="1">
                  <from>
                    <xdr:col>10</xdr:col>
                    <xdr:colOff>1247775</xdr:colOff>
                    <xdr:row>498</xdr:row>
                    <xdr:rowOff>0</xdr:rowOff>
                  </from>
                  <to>
                    <xdr:col>11</xdr:col>
                    <xdr:colOff>247650</xdr:colOff>
                    <xdr:row>498</xdr:row>
                    <xdr:rowOff>200025</xdr:rowOff>
                  </to>
                </anchor>
              </controlPr>
            </control>
          </mc:Choice>
        </mc:AlternateContent>
        <mc:AlternateContent xmlns:mc="http://schemas.openxmlformats.org/markup-compatibility/2006">
          <mc:Choice Requires="x14">
            <control shapeId="64723" r:id="rId92" name="Check Box 211">
              <controlPr defaultSize="0" autoFill="0" autoLine="0" autoPict="0">
                <anchor moveWithCells="1">
                  <from>
                    <xdr:col>12</xdr:col>
                    <xdr:colOff>19050</xdr:colOff>
                    <xdr:row>498</xdr:row>
                    <xdr:rowOff>0</xdr:rowOff>
                  </from>
                  <to>
                    <xdr:col>12</xdr:col>
                    <xdr:colOff>295275</xdr:colOff>
                    <xdr:row>498</xdr:row>
                    <xdr:rowOff>209550</xdr:rowOff>
                  </to>
                </anchor>
              </controlPr>
            </control>
          </mc:Choice>
        </mc:AlternateContent>
        <mc:AlternateContent xmlns:mc="http://schemas.openxmlformats.org/markup-compatibility/2006">
          <mc:Choice Requires="x14">
            <control shapeId="64724" r:id="rId93" name="Check Box 212">
              <controlPr defaultSize="0" autoFill="0" autoLine="0" autoPict="0">
                <anchor moveWithCells="1">
                  <from>
                    <xdr:col>9</xdr:col>
                    <xdr:colOff>104775</xdr:colOff>
                    <xdr:row>498</xdr:row>
                    <xdr:rowOff>9525</xdr:rowOff>
                  </from>
                  <to>
                    <xdr:col>10</xdr:col>
                    <xdr:colOff>123825</xdr:colOff>
                    <xdr:row>498</xdr:row>
                    <xdr:rowOff>209550</xdr:rowOff>
                  </to>
                </anchor>
              </controlPr>
            </control>
          </mc:Choice>
        </mc:AlternateContent>
        <mc:AlternateContent xmlns:mc="http://schemas.openxmlformats.org/markup-compatibility/2006">
          <mc:Choice Requires="x14">
            <control shapeId="64725" r:id="rId94" name="Check Box 213">
              <controlPr defaultSize="0" autoFill="0" autoLine="0" autoPict="0">
                <anchor moveWithCells="1">
                  <from>
                    <xdr:col>10</xdr:col>
                    <xdr:colOff>390525</xdr:colOff>
                    <xdr:row>499</xdr:row>
                    <xdr:rowOff>0</xdr:rowOff>
                  </from>
                  <to>
                    <xdr:col>10</xdr:col>
                    <xdr:colOff>666750</xdr:colOff>
                    <xdr:row>499</xdr:row>
                    <xdr:rowOff>200025</xdr:rowOff>
                  </to>
                </anchor>
              </controlPr>
            </control>
          </mc:Choice>
        </mc:AlternateContent>
        <mc:AlternateContent xmlns:mc="http://schemas.openxmlformats.org/markup-compatibility/2006">
          <mc:Choice Requires="x14">
            <control shapeId="64726" r:id="rId95" name="Check Box 214">
              <controlPr defaultSize="0" autoFill="0" autoLine="0" autoPict="0">
                <anchor moveWithCells="1">
                  <from>
                    <xdr:col>10</xdr:col>
                    <xdr:colOff>114300</xdr:colOff>
                    <xdr:row>499</xdr:row>
                    <xdr:rowOff>9525</xdr:rowOff>
                  </from>
                  <to>
                    <xdr:col>10</xdr:col>
                    <xdr:colOff>390525</xdr:colOff>
                    <xdr:row>499</xdr:row>
                    <xdr:rowOff>209550</xdr:rowOff>
                  </to>
                </anchor>
              </controlPr>
            </control>
          </mc:Choice>
        </mc:AlternateContent>
        <mc:AlternateContent xmlns:mc="http://schemas.openxmlformats.org/markup-compatibility/2006">
          <mc:Choice Requires="x14">
            <control shapeId="64727" r:id="rId96" name="Check Box 215">
              <controlPr defaultSize="0" autoFill="0" autoLine="0" autoPict="0">
                <anchor moveWithCells="1">
                  <from>
                    <xdr:col>10</xdr:col>
                    <xdr:colOff>685800</xdr:colOff>
                    <xdr:row>499</xdr:row>
                    <xdr:rowOff>0</xdr:rowOff>
                  </from>
                  <to>
                    <xdr:col>10</xdr:col>
                    <xdr:colOff>962025</xdr:colOff>
                    <xdr:row>499</xdr:row>
                    <xdr:rowOff>200025</xdr:rowOff>
                  </to>
                </anchor>
              </controlPr>
            </control>
          </mc:Choice>
        </mc:AlternateContent>
        <mc:AlternateContent xmlns:mc="http://schemas.openxmlformats.org/markup-compatibility/2006">
          <mc:Choice Requires="x14">
            <control shapeId="64728" r:id="rId97" name="Check Box 216">
              <controlPr defaultSize="0" autoFill="0" autoLine="0" autoPict="0">
                <anchor moveWithCells="1">
                  <from>
                    <xdr:col>10</xdr:col>
                    <xdr:colOff>962025</xdr:colOff>
                    <xdr:row>499</xdr:row>
                    <xdr:rowOff>9525</xdr:rowOff>
                  </from>
                  <to>
                    <xdr:col>10</xdr:col>
                    <xdr:colOff>1238250</xdr:colOff>
                    <xdr:row>499</xdr:row>
                    <xdr:rowOff>209550</xdr:rowOff>
                  </to>
                </anchor>
              </controlPr>
            </control>
          </mc:Choice>
        </mc:AlternateContent>
        <mc:AlternateContent xmlns:mc="http://schemas.openxmlformats.org/markup-compatibility/2006">
          <mc:Choice Requires="x14">
            <control shapeId="64729" r:id="rId98" name="Check Box 217">
              <controlPr defaultSize="0" autoFill="0" autoLine="0" autoPict="0">
                <anchor moveWithCells="1">
                  <from>
                    <xdr:col>10</xdr:col>
                    <xdr:colOff>1247775</xdr:colOff>
                    <xdr:row>499</xdr:row>
                    <xdr:rowOff>9525</xdr:rowOff>
                  </from>
                  <to>
                    <xdr:col>11</xdr:col>
                    <xdr:colOff>247650</xdr:colOff>
                    <xdr:row>499</xdr:row>
                    <xdr:rowOff>209550</xdr:rowOff>
                  </to>
                </anchor>
              </controlPr>
            </control>
          </mc:Choice>
        </mc:AlternateContent>
        <mc:AlternateContent xmlns:mc="http://schemas.openxmlformats.org/markup-compatibility/2006">
          <mc:Choice Requires="x14">
            <control shapeId="64730" r:id="rId99" name="Check Box 218">
              <controlPr defaultSize="0" autoFill="0" autoLine="0" autoPict="0">
                <anchor moveWithCells="1">
                  <from>
                    <xdr:col>12</xdr:col>
                    <xdr:colOff>19050</xdr:colOff>
                    <xdr:row>499</xdr:row>
                    <xdr:rowOff>9525</xdr:rowOff>
                  </from>
                  <to>
                    <xdr:col>12</xdr:col>
                    <xdr:colOff>295275</xdr:colOff>
                    <xdr:row>499</xdr:row>
                    <xdr:rowOff>209550</xdr:rowOff>
                  </to>
                </anchor>
              </controlPr>
            </control>
          </mc:Choice>
        </mc:AlternateContent>
        <mc:AlternateContent xmlns:mc="http://schemas.openxmlformats.org/markup-compatibility/2006">
          <mc:Choice Requires="x14">
            <control shapeId="64731" r:id="rId100" name="Check Box 219">
              <controlPr defaultSize="0" autoFill="0" autoLine="0" autoPict="0">
                <anchor moveWithCells="1">
                  <from>
                    <xdr:col>9</xdr:col>
                    <xdr:colOff>104775</xdr:colOff>
                    <xdr:row>499</xdr:row>
                    <xdr:rowOff>9525</xdr:rowOff>
                  </from>
                  <to>
                    <xdr:col>10</xdr:col>
                    <xdr:colOff>85725</xdr:colOff>
                    <xdr:row>499</xdr:row>
                    <xdr:rowOff>180975</xdr:rowOff>
                  </to>
                </anchor>
              </controlPr>
            </control>
          </mc:Choice>
        </mc:AlternateContent>
        <mc:AlternateContent xmlns:mc="http://schemas.openxmlformats.org/markup-compatibility/2006">
          <mc:Choice Requires="x14">
            <control shapeId="64732" r:id="rId101" name="Check Box 220">
              <controlPr defaultSize="0" autoFill="0" autoLine="0" autoPict="0">
                <anchor moveWithCells="1">
                  <from>
                    <xdr:col>12</xdr:col>
                    <xdr:colOff>152400</xdr:colOff>
                    <xdr:row>181</xdr:row>
                    <xdr:rowOff>104775</xdr:rowOff>
                  </from>
                  <to>
                    <xdr:col>12</xdr:col>
                    <xdr:colOff>352425</xdr:colOff>
                    <xdr:row>182</xdr:row>
                    <xdr:rowOff>85725</xdr:rowOff>
                  </to>
                </anchor>
              </controlPr>
            </control>
          </mc:Choice>
        </mc:AlternateContent>
        <mc:AlternateContent xmlns:mc="http://schemas.openxmlformats.org/markup-compatibility/2006">
          <mc:Choice Requires="x14">
            <control shapeId="64733" r:id="rId102" name="Check Box 221">
              <controlPr defaultSize="0" autoFill="0" autoLine="0" autoPict="0">
                <anchor moveWithCells="1">
                  <from>
                    <xdr:col>14</xdr:col>
                    <xdr:colOff>266700</xdr:colOff>
                    <xdr:row>181</xdr:row>
                    <xdr:rowOff>104775</xdr:rowOff>
                  </from>
                  <to>
                    <xdr:col>14</xdr:col>
                    <xdr:colOff>466725</xdr:colOff>
                    <xdr:row>182</xdr:row>
                    <xdr:rowOff>85725</xdr:rowOff>
                  </to>
                </anchor>
              </controlPr>
            </control>
          </mc:Choice>
        </mc:AlternateContent>
        <mc:AlternateContent xmlns:mc="http://schemas.openxmlformats.org/markup-compatibility/2006">
          <mc:Choice Requires="x14">
            <control shapeId="64734" r:id="rId103" name="Check Box 222">
              <controlPr defaultSize="0" autoFill="0" autoLine="0" autoPict="0">
                <anchor moveWithCells="1">
                  <from>
                    <xdr:col>14</xdr:col>
                    <xdr:colOff>66675</xdr:colOff>
                    <xdr:row>183</xdr:row>
                    <xdr:rowOff>95250</xdr:rowOff>
                  </from>
                  <to>
                    <xdr:col>14</xdr:col>
                    <xdr:colOff>266700</xdr:colOff>
                    <xdr:row>184</xdr:row>
                    <xdr:rowOff>76200</xdr:rowOff>
                  </to>
                </anchor>
              </controlPr>
            </control>
          </mc:Choice>
        </mc:AlternateContent>
        <mc:AlternateContent xmlns:mc="http://schemas.openxmlformats.org/markup-compatibility/2006">
          <mc:Choice Requires="x14">
            <control shapeId="64735" r:id="rId104" name="Check Box 223">
              <controlPr defaultSize="0" autoFill="0" autoLine="0" autoPict="0">
                <anchor moveWithCells="1">
                  <from>
                    <xdr:col>14</xdr:col>
                    <xdr:colOff>161925</xdr:colOff>
                    <xdr:row>185</xdr:row>
                    <xdr:rowOff>38100</xdr:rowOff>
                  </from>
                  <to>
                    <xdr:col>14</xdr:col>
                    <xdr:colOff>352425</xdr:colOff>
                    <xdr:row>186</xdr:row>
                    <xdr:rowOff>38100</xdr:rowOff>
                  </to>
                </anchor>
              </controlPr>
            </control>
          </mc:Choice>
        </mc:AlternateContent>
        <mc:AlternateContent xmlns:mc="http://schemas.openxmlformats.org/markup-compatibility/2006">
          <mc:Choice Requires="x14">
            <control shapeId="64736" r:id="rId105" name="Check Box 224">
              <controlPr defaultSize="0" autoFill="0" autoLine="0" autoPict="0">
                <anchor moveWithCells="1">
                  <from>
                    <xdr:col>12</xdr:col>
                    <xdr:colOff>238125</xdr:colOff>
                    <xdr:row>185</xdr:row>
                    <xdr:rowOff>66675</xdr:rowOff>
                  </from>
                  <to>
                    <xdr:col>12</xdr:col>
                    <xdr:colOff>438150</xdr:colOff>
                    <xdr:row>186</xdr:row>
                    <xdr:rowOff>9525</xdr:rowOff>
                  </to>
                </anchor>
              </controlPr>
            </control>
          </mc:Choice>
        </mc:AlternateContent>
        <mc:AlternateContent xmlns:mc="http://schemas.openxmlformats.org/markup-compatibility/2006">
          <mc:Choice Requires="x14">
            <control shapeId="64737" r:id="rId106" name="Check Box 225">
              <controlPr defaultSize="0" autoFill="0" autoLine="0" autoPict="0">
                <anchor moveWithCells="1">
                  <from>
                    <xdr:col>12</xdr:col>
                    <xdr:colOff>361950</xdr:colOff>
                    <xdr:row>182</xdr:row>
                    <xdr:rowOff>161925</xdr:rowOff>
                  </from>
                  <to>
                    <xdr:col>12</xdr:col>
                    <xdr:colOff>561975</xdr:colOff>
                    <xdr:row>183</xdr:row>
                    <xdr:rowOff>142875</xdr:rowOff>
                  </to>
                </anchor>
              </controlPr>
            </control>
          </mc:Choice>
        </mc:AlternateContent>
        <mc:AlternateContent xmlns:mc="http://schemas.openxmlformats.org/markup-compatibility/2006">
          <mc:Choice Requires="x14">
            <control shapeId="64744" r:id="rId107" name="Check Box 232">
              <controlPr defaultSize="0" autoFill="0" autoLine="0" autoPict="0">
                <anchor moveWithCells="1">
                  <from>
                    <xdr:col>2</xdr:col>
                    <xdr:colOff>38100</xdr:colOff>
                    <xdr:row>124</xdr:row>
                    <xdr:rowOff>0</xdr:rowOff>
                  </from>
                  <to>
                    <xdr:col>3</xdr:col>
                    <xdr:colOff>95250</xdr:colOff>
                    <xdr:row>125</xdr:row>
                    <xdr:rowOff>0</xdr:rowOff>
                  </to>
                </anchor>
              </controlPr>
            </control>
          </mc:Choice>
        </mc:AlternateContent>
        <mc:AlternateContent xmlns:mc="http://schemas.openxmlformats.org/markup-compatibility/2006">
          <mc:Choice Requires="x14">
            <control shapeId="64766" r:id="rId108" name="Check Box 254">
              <controlPr defaultSize="0" autoFill="0" autoLine="0" autoPict="0">
                <anchor moveWithCells="1">
                  <from>
                    <xdr:col>2</xdr:col>
                    <xdr:colOff>38100</xdr:colOff>
                    <xdr:row>132</xdr:row>
                    <xdr:rowOff>0</xdr:rowOff>
                  </from>
                  <to>
                    <xdr:col>3</xdr:col>
                    <xdr:colOff>95250</xdr:colOff>
                    <xdr:row>133</xdr:row>
                    <xdr:rowOff>0</xdr:rowOff>
                  </to>
                </anchor>
              </controlPr>
            </control>
          </mc:Choice>
        </mc:AlternateContent>
        <mc:AlternateContent xmlns:mc="http://schemas.openxmlformats.org/markup-compatibility/2006">
          <mc:Choice Requires="x14">
            <control shapeId="64768" r:id="rId109" name="Check Box 256">
              <controlPr defaultSize="0" autoFill="0" autoLine="0" autoPict="0">
                <anchor moveWithCells="1">
                  <from>
                    <xdr:col>10</xdr:col>
                    <xdr:colOff>390525</xdr:colOff>
                    <xdr:row>496</xdr:row>
                    <xdr:rowOff>219075</xdr:rowOff>
                  </from>
                  <to>
                    <xdr:col>10</xdr:col>
                    <xdr:colOff>666750</xdr:colOff>
                    <xdr:row>497</xdr:row>
                    <xdr:rowOff>219075</xdr:rowOff>
                  </to>
                </anchor>
              </controlPr>
            </control>
          </mc:Choice>
        </mc:AlternateContent>
        <mc:AlternateContent xmlns:mc="http://schemas.openxmlformats.org/markup-compatibility/2006">
          <mc:Choice Requires="x14">
            <control shapeId="64769" r:id="rId110" name="Check Box 257">
              <controlPr defaultSize="0" autoFill="0" autoLine="0" autoPict="0">
                <anchor moveWithCells="1">
                  <from>
                    <xdr:col>10</xdr:col>
                    <xdr:colOff>114300</xdr:colOff>
                    <xdr:row>497</xdr:row>
                    <xdr:rowOff>0</xdr:rowOff>
                  </from>
                  <to>
                    <xdr:col>10</xdr:col>
                    <xdr:colOff>390525</xdr:colOff>
                    <xdr:row>497</xdr:row>
                    <xdr:rowOff>219075</xdr:rowOff>
                  </to>
                </anchor>
              </controlPr>
            </control>
          </mc:Choice>
        </mc:AlternateContent>
        <mc:AlternateContent xmlns:mc="http://schemas.openxmlformats.org/markup-compatibility/2006">
          <mc:Choice Requires="x14">
            <control shapeId="64770" r:id="rId111" name="Check Box 258">
              <controlPr defaultSize="0" autoFill="0" autoLine="0" autoPict="0">
                <anchor moveWithCells="1">
                  <from>
                    <xdr:col>10</xdr:col>
                    <xdr:colOff>685800</xdr:colOff>
                    <xdr:row>496</xdr:row>
                    <xdr:rowOff>219075</xdr:rowOff>
                  </from>
                  <to>
                    <xdr:col>10</xdr:col>
                    <xdr:colOff>962025</xdr:colOff>
                    <xdr:row>497</xdr:row>
                    <xdr:rowOff>219075</xdr:rowOff>
                  </to>
                </anchor>
              </controlPr>
            </control>
          </mc:Choice>
        </mc:AlternateContent>
        <mc:AlternateContent xmlns:mc="http://schemas.openxmlformats.org/markup-compatibility/2006">
          <mc:Choice Requires="x14">
            <control shapeId="64771" r:id="rId112" name="Check Box 259">
              <controlPr defaultSize="0" autoFill="0" autoLine="0" autoPict="0">
                <anchor moveWithCells="1">
                  <from>
                    <xdr:col>10</xdr:col>
                    <xdr:colOff>962025</xdr:colOff>
                    <xdr:row>497</xdr:row>
                    <xdr:rowOff>0</xdr:rowOff>
                  </from>
                  <to>
                    <xdr:col>10</xdr:col>
                    <xdr:colOff>1238250</xdr:colOff>
                    <xdr:row>497</xdr:row>
                    <xdr:rowOff>219075</xdr:rowOff>
                  </to>
                </anchor>
              </controlPr>
            </control>
          </mc:Choice>
        </mc:AlternateContent>
        <mc:AlternateContent xmlns:mc="http://schemas.openxmlformats.org/markup-compatibility/2006">
          <mc:Choice Requires="x14">
            <control shapeId="64772" r:id="rId113" name="Check Box 260">
              <controlPr defaultSize="0" autoFill="0" autoLine="0" autoPict="0">
                <anchor moveWithCells="1">
                  <from>
                    <xdr:col>10</xdr:col>
                    <xdr:colOff>1247775</xdr:colOff>
                    <xdr:row>497</xdr:row>
                    <xdr:rowOff>0</xdr:rowOff>
                  </from>
                  <to>
                    <xdr:col>11</xdr:col>
                    <xdr:colOff>247650</xdr:colOff>
                    <xdr:row>497</xdr:row>
                    <xdr:rowOff>219075</xdr:rowOff>
                  </to>
                </anchor>
              </controlPr>
            </control>
          </mc:Choice>
        </mc:AlternateContent>
        <mc:AlternateContent xmlns:mc="http://schemas.openxmlformats.org/markup-compatibility/2006">
          <mc:Choice Requires="x14">
            <control shapeId="64773" r:id="rId114" name="Check Box 261">
              <controlPr defaultSize="0" autoFill="0" autoLine="0" autoPict="0">
                <anchor moveWithCells="1">
                  <from>
                    <xdr:col>12</xdr:col>
                    <xdr:colOff>19050</xdr:colOff>
                    <xdr:row>497</xdr:row>
                    <xdr:rowOff>0</xdr:rowOff>
                  </from>
                  <to>
                    <xdr:col>12</xdr:col>
                    <xdr:colOff>295275</xdr:colOff>
                    <xdr:row>498</xdr:row>
                    <xdr:rowOff>0</xdr:rowOff>
                  </to>
                </anchor>
              </controlPr>
            </control>
          </mc:Choice>
        </mc:AlternateContent>
        <mc:AlternateContent xmlns:mc="http://schemas.openxmlformats.org/markup-compatibility/2006">
          <mc:Choice Requires="x14">
            <control shapeId="64774" r:id="rId115" name="Check Box 262">
              <controlPr defaultSize="0" autoFill="0" autoLine="0" autoPict="0">
                <anchor moveWithCells="1">
                  <from>
                    <xdr:col>9</xdr:col>
                    <xdr:colOff>104775</xdr:colOff>
                    <xdr:row>497</xdr:row>
                    <xdr:rowOff>9525</xdr:rowOff>
                  </from>
                  <to>
                    <xdr:col>10</xdr:col>
                    <xdr:colOff>123825</xdr:colOff>
                    <xdr:row>498</xdr:row>
                    <xdr:rowOff>0</xdr:rowOff>
                  </to>
                </anchor>
              </controlPr>
            </control>
          </mc:Choice>
        </mc:AlternateContent>
        <mc:AlternateContent xmlns:mc="http://schemas.openxmlformats.org/markup-compatibility/2006">
          <mc:Choice Requires="x14">
            <control shapeId="64776" r:id="rId116" name="Group Box 264">
              <controlPr defaultSize="0" print="0" autoFill="0" autoPict="0">
                <anchor moveWithCells="1" sizeWithCells="1">
                  <from>
                    <xdr:col>1</xdr:col>
                    <xdr:colOff>104775</xdr:colOff>
                    <xdr:row>477</xdr:row>
                    <xdr:rowOff>228600</xdr:rowOff>
                  </from>
                  <to>
                    <xdr:col>10</xdr:col>
                    <xdr:colOff>85725</xdr:colOff>
                    <xdr:row>479</xdr:row>
                    <xdr:rowOff>0</xdr:rowOff>
                  </to>
                </anchor>
              </controlPr>
            </control>
          </mc:Choice>
        </mc:AlternateContent>
        <mc:AlternateContent xmlns:mc="http://schemas.openxmlformats.org/markup-compatibility/2006">
          <mc:Choice Requires="x14">
            <control shapeId="64786" r:id="rId117" name="Group Box 274">
              <controlPr defaultSize="0" print="0" autoFill="0" autoPict="0">
                <anchor moveWithCells="1" sizeWithCells="1">
                  <from>
                    <xdr:col>1</xdr:col>
                    <xdr:colOff>104775</xdr:colOff>
                    <xdr:row>479</xdr:row>
                    <xdr:rowOff>0</xdr:rowOff>
                  </from>
                  <to>
                    <xdr:col>10</xdr:col>
                    <xdr:colOff>85725</xdr:colOff>
                    <xdr:row>480</xdr:row>
                    <xdr:rowOff>0</xdr:rowOff>
                  </to>
                </anchor>
              </controlPr>
            </control>
          </mc:Choice>
        </mc:AlternateContent>
        <mc:AlternateContent xmlns:mc="http://schemas.openxmlformats.org/markup-compatibility/2006">
          <mc:Choice Requires="x14">
            <control shapeId="64797" r:id="rId118" name="Group Box 285">
              <controlPr defaultSize="0" print="0" autoFill="0" autoPict="0">
                <anchor moveWithCells="1">
                  <from>
                    <xdr:col>2</xdr:col>
                    <xdr:colOff>0</xdr:colOff>
                    <xdr:row>480</xdr:row>
                    <xdr:rowOff>9525</xdr:rowOff>
                  </from>
                  <to>
                    <xdr:col>10</xdr:col>
                    <xdr:colOff>28575</xdr:colOff>
                    <xdr:row>481</xdr:row>
                    <xdr:rowOff>0</xdr:rowOff>
                  </to>
                </anchor>
              </controlPr>
            </control>
          </mc:Choice>
        </mc:AlternateContent>
        <mc:AlternateContent xmlns:mc="http://schemas.openxmlformats.org/markup-compatibility/2006">
          <mc:Choice Requires="x14">
            <control shapeId="64808" r:id="rId119" name="Group Box 296">
              <controlPr defaultSize="0" print="0" autoFill="0" autoPict="0">
                <anchor moveWithCells="1">
                  <from>
                    <xdr:col>2</xdr:col>
                    <xdr:colOff>0</xdr:colOff>
                    <xdr:row>481</xdr:row>
                    <xdr:rowOff>19050</xdr:rowOff>
                  </from>
                  <to>
                    <xdr:col>10</xdr:col>
                    <xdr:colOff>28575</xdr:colOff>
                    <xdr:row>482</xdr:row>
                    <xdr:rowOff>0</xdr:rowOff>
                  </to>
                </anchor>
              </controlPr>
            </control>
          </mc:Choice>
        </mc:AlternateContent>
        <mc:AlternateContent xmlns:mc="http://schemas.openxmlformats.org/markup-compatibility/2006">
          <mc:Choice Requires="x14">
            <control shapeId="64819" r:id="rId120" name="Group Box 307">
              <controlPr defaultSize="0" print="0" autoFill="0" autoPict="0">
                <anchor moveWithCells="1">
                  <from>
                    <xdr:col>2</xdr:col>
                    <xdr:colOff>0</xdr:colOff>
                    <xdr:row>482</xdr:row>
                    <xdr:rowOff>19050</xdr:rowOff>
                  </from>
                  <to>
                    <xdr:col>10</xdr:col>
                    <xdr:colOff>28575</xdr:colOff>
                    <xdr:row>483</xdr:row>
                    <xdr:rowOff>0</xdr:rowOff>
                  </to>
                </anchor>
              </controlPr>
            </control>
          </mc:Choice>
        </mc:AlternateContent>
        <mc:AlternateContent xmlns:mc="http://schemas.openxmlformats.org/markup-compatibility/2006">
          <mc:Choice Requires="x14">
            <control shapeId="64831" r:id="rId121" name="Group Box 319">
              <controlPr defaultSize="0" print="0" autoFill="0" autoPict="0">
                <anchor moveWithCells="1">
                  <from>
                    <xdr:col>2</xdr:col>
                    <xdr:colOff>0</xdr:colOff>
                    <xdr:row>482</xdr:row>
                    <xdr:rowOff>190500</xdr:rowOff>
                  </from>
                  <to>
                    <xdr:col>10</xdr:col>
                    <xdr:colOff>28575</xdr:colOff>
                    <xdr:row>484</xdr:row>
                    <xdr:rowOff>0</xdr:rowOff>
                  </to>
                </anchor>
              </controlPr>
            </control>
          </mc:Choice>
        </mc:AlternateContent>
        <mc:AlternateContent xmlns:mc="http://schemas.openxmlformats.org/markup-compatibility/2006">
          <mc:Choice Requires="x14">
            <control shapeId="64876" r:id="rId122" name="Option Button 364">
              <controlPr defaultSize="0" autoFill="0" autoLine="0" autoPict="0">
                <anchor moveWithCells="1">
                  <from>
                    <xdr:col>10</xdr:col>
                    <xdr:colOff>581025</xdr:colOff>
                    <xdr:row>265</xdr:row>
                    <xdr:rowOff>19050</xdr:rowOff>
                  </from>
                  <to>
                    <xdr:col>10</xdr:col>
                    <xdr:colOff>790575</xdr:colOff>
                    <xdr:row>265</xdr:row>
                    <xdr:rowOff>209550</xdr:rowOff>
                  </to>
                </anchor>
              </controlPr>
            </control>
          </mc:Choice>
        </mc:AlternateContent>
        <mc:AlternateContent xmlns:mc="http://schemas.openxmlformats.org/markup-compatibility/2006">
          <mc:Choice Requires="x14">
            <control shapeId="64897" r:id="rId123" name="Option Button 385">
              <controlPr defaultSize="0" autoFill="0" autoLine="0" autoPict="0">
                <anchor moveWithCells="1">
                  <from>
                    <xdr:col>2</xdr:col>
                    <xdr:colOff>47625</xdr:colOff>
                    <xdr:row>199</xdr:row>
                    <xdr:rowOff>28575</xdr:rowOff>
                  </from>
                  <to>
                    <xdr:col>2</xdr:col>
                    <xdr:colOff>228600</xdr:colOff>
                    <xdr:row>199</xdr:row>
                    <xdr:rowOff>200025</xdr:rowOff>
                  </to>
                </anchor>
              </controlPr>
            </control>
          </mc:Choice>
        </mc:AlternateContent>
        <mc:AlternateContent xmlns:mc="http://schemas.openxmlformats.org/markup-compatibility/2006">
          <mc:Choice Requires="x14">
            <control shapeId="64938" r:id="rId124" name="Option Button 426">
              <controlPr defaultSize="0" autoFill="0" autoLine="0" autoPict="0">
                <anchor moveWithCells="1">
                  <from>
                    <xdr:col>2</xdr:col>
                    <xdr:colOff>38100</xdr:colOff>
                    <xdr:row>135</xdr:row>
                    <xdr:rowOff>38100</xdr:rowOff>
                  </from>
                  <to>
                    <xdr:col>3</xdr:col>
                    <xdr:colOff>28575</xdr:colOff>
                    <xdr:row>136</xdr:row>
                    <xdr:rowOff>0</xdr:rowOff>
                  </to>
                </anchor>
              </controlPr>
            </control>
          </mc:Choice>
        </mc:AlternateContent>
        <mc:AlternateContent xmlns:mc="http://schemas.openxmlformats.org/markup-compatibility/2006">
          <mc:Choice Requires="x14">
            <control shapeId="64939" r:id="rId125" name="Option Button 427">
              <controlPr defaultSize="0" autoFill="0" autoLine="0" autoPict="0">
                <anchor moveWithCells="1">
                  <from>
                    <xdr:col>2</xdr:col>
                    <xdr:colOff>38100</xdr:colOff>
                    <xdr:row>136</xdr:row>
                    <xdr:rowOff>9525</xdr:rowOff>
                  </from>
                  <to>
                    <xdr:col>3</xdr:col>
                    <xdr:colOff>28575</xdr:colOff>
                    <xdr:row>136</xdr:row>
                    <xdr:rowOff>180975</xdr:rowOff>
                  </to>
                </anchor>
              </controlPr>
            </control>
          </mc:Choice>
        </mc:AlternateContent>
        <mc:AlternateContent xmlns:mc="http://schemas.openxmlformats.org/markup-compatibility/2006">
          <mc:Choice Requires="x14">
            <control shapeId="64940" r:id="rId126" name="Group Box 428">
              <controlPr defaultSize="0" print="0" autoFill="0" autoPict="0">
                <anchor moveWithCells="1">
                  <from>
                    <xdr:col>1</xdr:col>
                    <xdr:colOff>85725</xdr:colOff>
                    <xdr:row>138</xdr:row>
                    <xdr:rowOff>0</xdr:rowOff>
                  </from>
                  <to>
                    <xdr:col>19</xdr:col>
                    <xdr:colOff>295275</xdr:colOff>
                    <xdr:row>141</xdr:row>
                    <xdr:rowOff>0</xdr:rowOff>
                  </to>
                </anchor>
              </controlPr>
            </control>
          </mc:Choice>
        </mc:AlternateContent>
        <mc:AlternateContent xmlns:mc="http://schemas.openxmlformats.org/markup-compatibility/2006">
          <mc:Choice Requires="x14">
            <control shapeId="64941" r:id="rId127" name="Option Button 429">
              <controlPr defaultSize="0" autoFill="0" autoLine="0" autoPict="0">
                <anchor moveWithCells="1">
                  <from>
                    <xdr:col>2</xdr:col>
                    <xdr:colOff>38100</xdr:colOff>
                    <xdr:row>138</xdr:row>
                    <xdr:rowOff>38100</xdr:rowOff>
                  </from>
                  <to>
                    <xdr:col>3</xdr:col>
                    <xdr:colOff>28575</xdr:colOff>
                    <xdr:row>138</xdr:row>
                    <xdr:rowOff>209550</xdr:rowOff>
                  </to>
                </anchor>
              </controlPr>
            </control>
          </mc:Choice>
        </mc:AlternateContent>
        <mc:AlternateContent xmlns:mc="http://schemas.openxmlformats.org/markup-compatibility/2006">
          <mc:Choice Requires="x14">
            <control shapeId="64942" r:id="rId128" name="Option Button 430">
              <controlPr defaultSize="0" autoFill="0" autoLine="0" autoPict="0">
                <anchor moveWithCells="1">
                  <from>
                    <xdr:col>2</xdr:col>
                    <xdr:colOff>38100</xdr:colOff>
                    <xdr:row>139</xdr:row>
                    <xdr:rowOff>38100</xdr:rowOff>
                  </from>
                  <to>
                    <xdr:col>3</xdr:col>
                    <xdr:colOff>28575</xdr:colOff>
                    <xdr:row>139</xdr:row>
                    <xdr:rowOff>209550</xdr:rowOff>
                  </to>
                </anchor>
              </controlPr>
            </control>
          </mc:Choice>
        </mc:AlternateContent>
        <mc:AlternateContent xmlns:mc="http://schemas.openxmlformats.org/markup-compatibility/2006">
          <mc:Choice Requires="x14">
            <control shapeId="64943" r:id="rId129" name="Option Button 431">
              <controlPr defaultSize="0" autoFill="0" autoLine="0" autoPict="0">
                <anchor moveWithCells="1">
                  <from>
                    <xdr:col>2</xdr:col>
                    <xdr:colOff>47625</xdr:colOff>
                    <xdr:row>140</xdr:row>
                    <xdr:rowOff>9525</xdr:rowOff>
                  </from>
                  <to>
                    <xdr:col>3</xdr:col>
                    <xdr:colOff>38100</xdr:colOff>
                    <xdr:row>140</xdr:row>
                    <xdr:rowOff>180975</xdr:rowOff>
                  </to>
                </anchor>
              </controlPr>
            </control>
          </mc:Choice>
        </mc:AlternateContent>
        <mc:AlternateContent xmlns:mc="http://schemas.openxmlformats.org/markup-compatibility/2006">
          <mc:Choice Requires="x14">
            <control shapeId="64944" r:id="rId130" name="Group Box 432">
              <controlPr defaultSize="0" print="0" autoFill="0" autoPict="0">
                <anchor moveWithCells="1">
                  <from>
                    <xdr:col>1</xdr:col>
                    <xdr:colOff>66675</xdr:colOff>
                    <xdr:row>134</xdr:row>
                    <xdr:rowOff>0</xdr:rowOff>
                  </from>
                  <to>
                    <xdr:col>19</xdr:col>
                    <xdr:colOff>295275</xdr:colOff>
                    <xdr:row>137</xdr:row>
                    <xdr:rowOff>0</xdr:rowOff>
                  </to>
                </anchor>
              </controlPr>
            </control>
          </mc:Choice>
        </mc:AlternateContent>
        <mc:AlternateContent xmlns:mc="http://schemas.openxmlformats.org/markup-compatibility/2006">
          <mc:Choice Requires="x14">
            <control shapeId="64945" r:id="rId131" name="Option Button 433">
              <controlPr defaultSize="0" autoFill="0" autoLine="0" autoPict="0">
                <anchor moveWithCells="1">
                  <from>
                    <xdr:col>2</xdr:col>
                    <xdr:colOff>38100</xdr:colOff>
                    <xdr:row>134</xdr:row>
                    <xdr:rowOff>38100</xdr:rowOff>
                  </from>
                  <to>
                    <xdr:col>3</xdr:col>
                    <xdr:colOff>28575</xdr:colOff>
                    <xdr:row>135</xdr:row>
                    <xdr:rowOff>0</xdr:rowOff>
                  </to>
                </anchor>
              </controlPr>
            </control>
          </mc:Choice>
        </mc:AlternateContent>
        <mc:AlternateContent xmlns:mc="http://schemas.openxmlformats.org/markup-compatibility/2006">
          <mc:Choice Requires="x14">
            <control shapeId="64946" r:id="rId132" name="Group Box 434">
              <controlPr defaultSize="0" print="0" autoFill="0" autoPict="0">
                <anchor moveWithCells="1">
                  <from>
                    <xdr:col>2</xdr:col>
                    <xdr:colOff>9525</xdr:colOff>
                    <xdr:row>113</xdr:row>
                    <xdr:rowOff>0</xdr:rowOff>
                  </from>
                  <to>
                    <xdr:col>19</xdr:col>
                    <xdr:colOff>247650</xdr:colOff>
                    <xdr:row>114</xdr:row>
                    <xdr:rowOff>0</xdr:rowOff>
                  </to>
                </anchor>
              </controlPr>
            </control>
          </mc:Choice>
        </mc:AlternateContent>
        <mc:AlternateContent xmlns:mc="http://schemas.openxmlformats.org/markup-compatibility/2006">
          <mc:Choice Requires="x14">
            <control shapeId="64947" r:id="rId133" name="Option Button 435">
              <controlPr defaultSize="0" autoFill="0" autoLine="0" autoPict="0">
                <anchor moveWithCells="1">
                  <from>
                    <xdr:col>2</xdr:col>
                    <xdr:colOff>38100</xdr:colOff>
                    <xdr:row>113</xdr:row>
                    <xdr:rowOff>38100</xdr:rowOff>
                  </from>
                  <to>
                    <xdr:col>3</xdr:col>
                    <xdr:colOff>28575</xdr:colOff>
                    <xdr:row>113</xdr:row>
                    <xdr:rowOff>200025</xdr:rowOff>
                  </to>
                </anchor>
              </controlPr>
            </control>
          </mc:Choice>
        </mc:AlternateContent>
        <mc:AlternateContent xmlns:mc="http://schemas.openxmlformats.org/markup-compatibility/2006">
          <mc:Choice Requires="x14">
            <control shapeId="64948" r:id="rId134" name="Option Button 436">
              <controlPr defaultSize="0" autoFill="0" autoLine="0" autoPict="0">
                <anchor moveWithCells="1">
                  <from>
                    <xdr:col>9</xdr:col>
                    <xdr:colOff>219075</xdr:colOff>
                    <xdr:row>113</xdr:row>
                    <xdr:rowOff>28575</xdr:rowOff>
                  </from>
                  <to>
                    <xdr:col>10</xdr:col>
                    <xdr:colOff>19050</xdr:colOff>
                    <xdr:row>113</xdr:row>
                    <xdr:rowOff>190500</xdr:rowOff>
                  </to>
                </anchor>
              </controlPr>
            </control>
          </mc:Choice>
        </mc:AlternateContent>
        <mc:AlternateContent xmlns:mc="http://schemas.openxmlformats.org/markup-compatibility/2006">
          <mc:Choice Requires="x14">
            <control shapeId="64949" r:id="rId135" name="Check Box 437">
              <controlPr defaultSize="0" autoFill="0" autoLine="0" autoPict="0">
                <anchor moveWithCells="1">
                  <from>
                    <xdr:col>2</xdr:col>
                    <xdr:colOff>38100</xdr:colOff>
                    <xdr:row>129</xdr:row>
                    <xdr:rowOff>0</xdr:rowOff>
                  </from>
                  <to>
                    <xdr:col>3</xdr:col>
                    <xdr:colOff>95250</xdr:colOff>
                    <xdr:row>130</xdr:row>
                    <xdr:rowOff>0</xdr:rowOff>
                  </to>
                </anchor>
              </controlPr>
            </control>
          </mc:Choice>
        </mc:AlternateContent>
        <mc:AlternateContent xmlns:mc="http://schemas.openxmlformats.org/markup-compatibility/2006">
          <mc:Choice Requires="x14">
            <control shapeId="64958" r:id="rId136" name="Group Box 446">
              <controlPr defaultSize="0" print="0" autoFill="0" autoPict="0">
                <anchor moveWithCells="1">
                  <from>
                    <xdr:col>2</xdr:col>
                    <xdr:colOff>9525</xdr:colOff>
                    <xdr:row>115</xdr:row>
                    <xdr:rowOff>0</xdr:rowOff>
                  </from>
                  <to>
                    <xdr:col>19</xdr:col>
                    <xdr:colOff>247650</xdr:colOff>
                    <xdr:row>116</xdr:row>
                    <xdr:rowOff>0</xdr:rowOff>
                  </to>
                </anchor>
              </controlPr>
            </control>
          </mc:Choice>
        </mc:AlternateContent>
        <mc:AlternateContent xmlns:mc="http://schemas.openxmlformats.org/markup-compatibility/2006">
          <mc:Choice Requires="x14">
            <control shapeId="64959" r:id="rId137" name="Option Button 447">
              <controlPr defaultSize="0" autoFill="0" autoLine="0" autoPict="0">
                <anchor moveWithCells="1">
                  <from>
                    <xdr:col>2</xdr:col>
                    <xdr:colOff>47625</xdr:colOff>
                    <xdr:row>115</xdr:row>
                    <xdr:rowOff>38100</xdr:rowOff>
                  </from>
                  <to>
                    <xdr:col>3</xdr:col>
                    <xdr:colOff>247650</xdr:colOff>
                    <xdr:row>116</xdr:row>
                    <xdr:rowOff>0</xdr:rowOff>
                  </to>
                </anchor>
              </controlPr>
            </control>
          </mc:Choice>
        </mc:AlternateContent>
        <mc:AlternateContent xmlns:mc="http://schemas.openxmlformats.org/markup-compatibility/2006">
          <mc:Choice Requires="x14">
            <control shapeId="64960" r:id="rId138" name="Option Button 448">
              <controlPr defaultSize="0" autoFill="0" autoLine="0" autoPict="0">
                <anchor moveWithCells="1">
                  <from>
                    <xdr:col>3</xdr:col>
                    <xdr:colOff>266700</xdr:colOff>
                    <xdr:row>115</xdr:row>
                    <xdr:rowOff>38100</xdr:rowOff>
                  </from>
                  <to>
                    <xdr:col>3</xdr:col>
                    <xdr:colOff>714375</xdr:colOff>
                    <xdr:row>116</xdr:row>
                    <xdr:rowOff>0</xdr:rowOff>
                  </to>
                </anchor>
              </controlPr>
            </control>
          </mc:Choice>
        </mc:AlternateContent>
        <mc:AlternateContent xmlns:mc="http://schemas.openxmlformats.org/markup-compatibility/2006">
          <mc:Choice Requires="x14">
            <control shapeId="64961" r:id="rId139" name="Option Button 449">
              <controlPr defaultSize="0" autoFill="0" autoLine="0" autoPict="0">
                <anchor moveWithCells="1">
                  <from>
                    <xdr:col>3</xdr:col>
                    <xdr:colOff>742950</xdr:colOff>
                    <xdr:row>115</xdr:row>
                    <xdr:rowOff>28575</xdr:rowOff>
                  </from>
                  <to>
                    <xdr:col>4</xdr:col>
                    <xdr:colOff>47625</xdr:colOff>
                    <xdr:row>116</xdr:row>
                    <xdr:rowOff>0</xdr:rowOff>
                  </to>
                </anchor>
              </controlPr>
            </control>
          </mc:Choice>
        </mc:AlternateContent>
        <mc:AlternateContent xmlns:mc="http://schemas.openxmlformats.org/markup-compatibility/2006">
          <mc:Choice Requires="x14">
            <control shapeId="64962" r:id="rId140" name="Option Button 450">
              <controlPr defaultSize="0" autoFill="0" autoLine="0" autoPict="0">
                <anchor moveWithCells="1">
                  <from>
                    <xdr:col>4</xdr:col>
                    <xdr:colOff>57150</xdr:colOff>
                    <xdr:row>115</xdr:row>
                    <xdr:rowOff>28575</xdr:rowOff>
                  </from>
                  <to>
                    <xdr:col>5</xdr:col>
                    <xdr:colOff>323850</xdr:colOff>
                    <xdr:row>116</xdr:row>
                    <xdr:rowOff>0</xdr:rowOff>
                  </to>
                </anchor>
              </controlPr>
            </control>
          </mc:Choice>
        </mc:AlternateContent>
        <mc:AlternateContent xmlns:mc="http://schemas.openxmlformats.org/markup-compatibility/2006">
          <mc:Choice Requires="x14">
            <control shapeId="64963" r:id="rId141" name="Option Button 451">
              <controlPr defaultSize="0" autoFill="0" autoLine="0" autoPict="0">
                <anchor moveWithCells="1">
                  <from>
                    <xdr:col>5</xdr:col>
                    <xdr:colOff>390525</xdr:colOff>
                    <xdr:row>115</xdr:row>
                    <xdr:rowOff>28575</xdr:rowOff>
                  </from>
                  <to>
                    <xdr:col>6</xdr:col>
                    <xdr:colOff>295275</xdr:colOff>
                    <xdr:row>116</xdr:row>
                    <xdr:rowOff>0</xdr:rowOff>
                  </to>
                </anchor>
              </controlPr>
            </control>
          </mc:Choice>
        </mc:AlternateContent>
        <mc:AlternateContent xmlns:mc="http://schemas.openxmlformats.org/markup-compatibility/2006">
          <mc:Choice Requires="x14">
            <control shapeId="64964" r:id="rId142" name="Option Button 452">
              <controlPr defaultSize="0" autoFill="0" autoLine="0" autoPict="0">
                <anchor moveWithCells="1">
                  <from>
                    <xdr:col>6</xdr:col>
                    <xdr:colOff>314325</xdr:colOff>
                    <xdr:row>115</xdr:row>
                    <xdr:rowOff>19050</xdr:rowOff>
                  </from>
                  <to>
                    <xdr:col>7</xdr:col>
                    <xdr:colOff>171450</xdr:colOff>
                    <xdr:row>116</xdr:row>
                    <xdr:rowOff>0</xdr:rowOff>
                  </to>
                </anchor>
              </controlPr>
            </control>
          </mc:Choice>
        </mc:AlternateContent>
        <mc:AlternateContent xmlns:mc="http://schemas.openxmlformats.org/markup-compatibility/2006">
          <mc:Choice Requires="x14">
            <control shapeId="64965" r:id="rId143" name="Option Button 453">
              <controlPr defaultSize="0" autoFill="0" autoLine="0" autoPict="0">
                <anchor moveWithCells="1">
                  <from>
                    <xdr:col>7</xdr:col>
                    <xdr:colOff>285750</xdr:colOff>
                    <xdr:row>115</xdr:row>
                    <xdr:rowOff>28575</xdr:rowOff>
                  </from>
                  <to>
                    <xdr:col>12</xdr:col>
                    <xdr:colOff>76200</xdr:colOff>
                    <xdr:row>116</xdr:row>
                    <xdr:rowOff>0</xdr:rowOff>
                  </to>
                </anchor>
              </controlPr>
            </control>
          </mc:Choice>
        </mc:AlternateContent>
        <mc:AlternateContent xmlns:mc="http://schemas.openxmlformats.org/markup-compatibility/2006">
          <mc:Choice Requires="x14">
            <control shapeId="65199" r:id="rId144" name="Group Box 687">
              <controlPr defaultSize="0" print="0" autoFill="0" autoPict="0">
                <anchor moveWithCells="1">
                  <from>
                    <xdr:col>2</xdr:col>
                    <xdr:colOff>9525</xdr:colOff>
                    <xdr:row>85</xdr:row>
                    <xdr:rowOff>0</xdr:rowOff>
                  </from>
                  <to>
                    <xdr:col>19</xdr:col>
                    <xdr:colOff>304800</xdr:colOff>
                    <xdr:row>93</xdr:row>
                    <xdr:rowOff>323850</xdr:rowOff>
                  </to>
                </anchor>
              </controlPr>
            </control>
          </mc:Choice>
        </mc:AlternateContent>
        <mc:AlternateContent xmlns:mc="http://schemas.openxmlformats.org/markup-compatibility/2006">
          <mc:Choice Requires="x14">
            <control shapeId="65200" r:id="rId145" name="Option Button 688">
              <controlPr defaultSize="0" autoFill="0" autoLine="0" autoPict="0">
                <anchor moveWithCells="1">
                  <from>
                    <xdr:col>2</xdr:col>
                    <xdr:colOff>57150</xdr:colOff>
                    <xdr:row>85</xdr:row>
                    <xdr:rowOff>28575</xdr:rowOff>
                  </from>
                  <to>
                    <xdr:col>3</xdr:col>
                    <xdr:colOff>19050</xdr:colOff>
                    <xdr:row>86</xdr:row>
                    <xdr:rowOff>0</xdr:rowOff>
                  </to>
                </anchor>
              </controlPr>
            </control>
          </mc:Choice>
        </mc:AlternateContent>
        <mc:AlternateContent xmlns:mc="http://schemas.openxmlformats.org/markup-compatibility/2006">
          <mc:Choice Requires="x14">
            <control shapeId="65201" r:id="rId146" name="Option Button 689">
              <controlPr defaultSize="0" autoFill="0" autoLine="0" autoPict="0">
                <anchor moveWithCells="1">
                  <from>
                    <xdr:col>2</xdr:col>
                    <xdr:colOff>57150</xdr:colOff>
                    <xdr:row>86</xdr:row>
                    <xdr:rowOff>0</xdr:rowOff>
                  </from>
                  <to>
                    <xdr:col>3</xdr:col>
                    <xdr:colOff>133350</xdr:colOff>
                    <xdr:row>87</xdr:row>
                    <xdr:rowOff>0</xdr:rowOff>
                  </to>
                </anchor>
              </controlPr>
            </control>
          </mc:Choice>
        </mc:AlternateContent>
        <mc:AlternateContent xmlns:mc="http://schemas.openxmlformats.org/markup-compatibility/2006">
          <mc:Choice Requires="x14">
            <control shapeId="65202" r:id="rId147" name="Option Button 690">
              <controlPr defaultSize="0" autoFill="0" autoLine="0" autoPict="0">
                <anchor moveWithCells="1">
                  <from>
                    <xdr:col>2</xdr:col>
                    <xdr:colOff>57150</xdr:colOff>
                    <xdr:row>87</xdr:row>
                    <xdr:rowOff>0</xdr:rowOff>
                  </from>
                  <to>
                    <xdr:col>3</xdr:col>
                    <xdr:colOff>133350</xdr:colOff>
                    <xdr:row>88</xdr:row>
                    <xdr:rowOff>0</xdr:rowOff>
                  </to>
                </anchor>
              </controlPr>
            </control>
          </mc:Choice>
        </mc:AlternateContent>
        <mc:AlternateContent xmlns:mc="http://schemas.openxmlformats.org/markup-compatibility/2006">
          <mc:Choice Requires="x14">
            <control shapeId="65203" r:id="rId148" name="Option Button 691">
              <controlPr defaultSize="0" autoFill="0" autoLine="0" autoPict="0">
                <anchor moveWithCells="1">
                  <from>
                    <xdr:col>2</xdr:col>
                    <xdr:colOff>57150</xdr:colOff>
                    <xdr:row>88</xdr:row>
                    <xdr:rowOff>0</xdr:rowOff>
                  </from>
                  <to>
                    <xdr:col>3</xdr:col>
                    <xdr:colOff>133350</xdr:colOff>
                    <xdr:row>89</xdr:row>
                    <xdr:rowOff>0</xdr:rowOff>
                  </to>
                </anchor>
              </controlPr>
            </control>
          </mc:Choice>
        </mc:AlternateContent>
        <mc:AlternateContent xmlns:mc="http://schemas.openxmlformats.org/markup-compatibility/2006">
          <mc:Choice Requires="x14">
            <control shapeId="65204" r:id="rId149" name="Option Button 692">
              <controlPr defaultSize="0" autoFill="0" autoLine="0" autoPict="0">
                <anchor moveWithCells="1">
                  <from>
                    <xdr:col>2</xdr:col>
                    <xdr:colOff>57150</xdr:colOff>
                    <xdr:row>89</xdr:row>
                    <xdr:rowOff>0</xdr:rowOff>
                  </from>
                  <to>
                    <xdr:col>3</xdr:col>
                    <xdr:colOff>133350</xdr:colOff>
                    <xdr:row>90</xdr:row>
                    <xdr:rowOff>0</xdr:rowOff>
                  </to>
                </anchor>
              </controlPr>
            </control>
          </mc:Choice>
        </mc:AlternateContent>
        <mc:AlternateContent xmlns:mc="http://schemas.openxmlformats.org/markup-compatibility/2006">
          <mc:Choice Requires="x14">
            <control shapeId="65205" r:id="rId150" name="Option Button 693">
              <controlPr defaultSize="0" autoFill="0" autoLine="0" autoPict="0">
                <anchor moveWithCells="1">
                  <from>
                    <xdr:col>2</xdr:col>
                    <xdr:colOff>57150</xdr:colOff>
                    <xdr:row>90</xdr:row>
                    <xdr:rowOff>0</xdr:rowOff>
                  </from>
                  <to>
                    <xdr:col>3</xdr:col>
                    <xdr:colOff>133350</xdr:colOff>
                    <xdr:row>91</xdr:row>
                    <xdr:rowOff>0</xdr:rowOff>
                  </to>
                </anchor>
              </controlPr>
            </control>
          </mc:Choice>
        </mc:AlternateContent>
        <mc:AlternateContent xmlns:mc="http://schemas.openxmlformats.org/markup-compatibility/2006">
          <mc:Choice Requires="x14">
            <control shapeId="65206" r:id="rId151" name="Option Button 694">
              <controlPr defaultSize="0" autoFill="0" autoLine="0" autoPict="0">
                <anchor moveWithCells="1">
                  <from>
                    <xdr:col>2</xdr:col>
                    <xdr:colOff>57150</xdr:colOff>
                    <xdr:row>91</xdr:row>
                    <xdr:rowOff>0</xdr:rowOff>
                  </from>
                  <to>
                    <xdr:col>3</xdr:col>
                    <xdr:colOff>133350</xdr:colOff>
                    <xdr:row>92</xdr:row>
                    <xdr:rowOff>0</xdr:rowOff>
                  </to>
                </anchor>
              </controlPr>
            </control>
          </mc:Choice>
        </mc:AlternateContent>
        <mc:AlternateContent xmlns:mc="http://schemas.openxmlformats.org/markup-compatibility/2006">
          <mc:Choice Requires="x14">
            <control shapeId="65207" r:id="rId152" name="Option Button 695">
              <controlPr defaultSize="0" autoFill="0" autoLine="0" autoPict="0">
                <anchor moveWithCells="1">
                  <from>
                    <xdr:col>2</xdr:col>
                    <xdr:colOff>57150</xdr:colOff>
                    <xdr:row>92</xdr:row>
                    <xdr:rowOff>0</xdr:rowOff>
                  </from>
                  <to>
                    <xdr:col>3</xdr:col>
                    <xdr:colOff>133350</xdr:colOff>
                    <xdr:row>93</xdr:row>
                    <xdr:rowOff>0</xdr:rowOff>
                  </to>
                </anchor>
              </controlPr>
            </control>
          </mc:Choice>
        </mc:AlternateContent>
        <mc:AlternateContent xmlns:mc="http://schemas.openxmlformats.org/markup-compatibility/2006">
          <mc:Choice Requires="x14">
            <control shapeId="65208" r:id="rId153" name="Check Box 696">
              <controlPr defaultSize="0" autoFill="0" autoLine="0" autoPict="0">
                <anchor moveWithCells="1">
                  <from>
                    <xdr:col>2</xdr:col>
                    <xdr:colOff>47625</xdr:colOff>
                    <xdr:row>94</xdr:row>
                    <xdr:rowOff>0</xdr:rowOff>
                  </from>
                  <to>
                    <xdr:col>3</xdr:col>
                    <xdr:colOff>123825</xdr:colOff>
                    <xdr:row>95</xdr:row>
                    <xdr:rowOff>0</xdr:rowOff>
                  </to>
                </anchor>
              </controlPr>
            </control>
          </mc:Choice>
        </mc:AlternateContent>
        <mc:AlternateContent xmlns:mc="http://schemas.openxmlformats.org/markup-compatibility/2006">
          <mc:Choice Requires="x14">
            <control shapeId="65209" r:id="rId154" name="Option Button 697">
              <controlPr defaultSize="0" autoFill="0" autoLine="0" autoPict="0">
                <anchor moveWithCells="1">
                  <from>
                    <xdr:col>2</xdr:col>
                    <xdr:colOff>47625</xdr:colOff>
                    <xdr:row>93</xdr:row>
                    <xdr:rowOff>57150</xdr:rowOff>
                  </from>
                  <to>
                    <xdr:col>3</xdr:col>
                    <xdr:colOff>9525</xdr:colOff>
                    <xdr:row>93</xdr:row>
                    <xdr:rowOff>266700</xdr:rowOff>
                  </to>
                </anchor>
              </controlPr>
            </control>
          </mc:Choice>
        </mc:AlternateContent>
        <mc:AlternateContent xmlns:mc="http://schemas.openxmlformats.org/markup-compatibility/2006">
          <mc:Choice Requires="x14">
            <control shapeId="65211" r:id="rId155" name="Check Box 699">
              <controlPr defaultSize="0" autoFill="0" autoLine="0" autoPict="0">
                <anchor moveWithCells="1">
                  <from>
                    <xdr:col>2</xdr:col>
                    <xdr:colOff>47625</xdr:colOff>
                    <xdr:row>95</xdr:row>
                    <xdr:rowOff>0</xdr:rowOff>
                  </from>
                  <to>
                    <xdr:col>3</xdr:col>
                    <xdr:colOff>123825</xdr:colOff>
                    <xdr:row>96</xdr:row>
                    <xdr:rowOff>0</xdr:rowOff>
                  </to>
                </anchor>
              </controlPr>
            </control>
          </mc:Choice>
        </mc:AlternateContent>
        <mc:AlternateContent xmlns:mc="http://schemas.openxmlformats.org/markup-compatibility/2006">
          <mc:Choice Requires="x14">
            <control shapeId="67584" r:id="rId156" name="Option Button 1024">
              <controlPr defaultSize="0" autoFill="0" autoLine="0" autoPict="0">
                <anchor moveWithCells="1">
                  <from>
                    <xdr:col>2</xdr:col>
                    <xdr:colOff>38100</xdr:colOff>
                    <xdr:row>117</xdr:row>
                    <xdr:rowOff>209550</xdr:rowOff>
                  </from>
                  <to>
                    <xdr:col>3</xdr:col>
                    <xdr:colOff>95250</xdr:colOff>
                    <xdr:row>119</xdr:row>
                    <xdr:rowOff>0</xdr:rowOff>
                  </to>
                </anchor>
              </controlPr>
            </control>
          </mc:Choice>
        </mc:AlternateContent>
        <mc:AlternateContent xmlns:mc="http://schemas.openxmlformats.org/markup-compatibility/2006">
          <mc:Choice Requires="x14">
            <control shapeId="67585" r:id="rId157" name="Option Button 1025">
              <controlPr defaultSize="0" autoFill="0" autoLine="0" autoPict="0">
                <anchor moveWithCells="1">
                  <from>
                    <xdr:col>2</xdr:col>
                    <xdr:colOff>38100</xdr:colOff>
                    <xdr:row>118</xdr:row>
                    <xdr:rowOff>200025</xdr:rowOff>
                  </from>
                  <to>
                    <xdr:col>3</xdr:col>
                    <xdr:colOff>95250</xdr:colOff>
                    <xdr:row>119</xdr:row>
                    <xdr:rowOff>200025</xdr:rowOff>
                  </to>
                </anchor>
              </controlPr>
            </control>
          </mc:Choice>
        </mc:AlternateContent>
        <mc:AlternateContent xmlns:mc="http://schemas.openxmlformats.org/markup-compatibility/2006">
          <mc:Choice Requires="x14">
            <control shapeId="107607" r:id="rId158" name="Check Box 5207">
              <controlPr defaultSize="0" autoFill="0" autoLine="0" autoPict="0">
                <anchor moveWithCells="1">
                  <from>
                    <xdr:col>2</xdr:col>
                    <xdr:colOff>47625</xdr:colOff>
                    <xdr:row>525</xdr:row>
                    <xdr:rowOff>9525</xdr:rowOff>
                  </from>
                  <to>
                    <xdr:col>3</xdr:col>
                    <xdr:colOff>66675</xdr:colOff>
                    <xdr:row>526</xdr:row>
                    <xdr:rowOff>9525</xdr:rowOff>
                  </to>
                </anchor>
              </controlPr>
            </control>
          </mc:Choice>
        </mc:AlternateContent>
        <mc:AlternateContent xmlns:mc="http://schemas.openxmlformats.org/markup-compatibility/2006">
          <mc:Choice Requires="x14">
            <control shapeId="107742" r:id="rId159" name="Check Box 5342">
              <controlPr defaultSize="0" autoFill="0" autoLine="0" autoPict="0">
                <anchor moveWithCells="1">
                  <from>
                    <xdr:col>2</xdr:col>
                    <xdr:colOff>38100</xdr:colOff>
                    <xdr:row>123</xdr:row>
                    <xdr:rowOff>0</xdr:rowOff>
                  </from>
                  <to>
                    <xdr:col>3</xdr:col>
                    <xdr:colOff>95250</xdr:colOff>
                    <xdr:row>124</xdr:row>
                    <xdr:rowOff>0</xdr:rowOff>
                  </to>
                </anchor>
              </controlPr>
            </control>
          </mc:Choice>
        </mc:AlternateContent>
        <mc:AlternateContent xmlns:mc="http://schemas.openxmlformats.org/markup-compatibility/2006">
          <mc:Choice Requires="x14">
            <control shapeId="107948" r:id="rId160" name="Check Box 5548">
              <controlPr defaultSize="0" autoFill="0" autoLine="0" autoPict="0">
                <anchor moveWithCells="1">
                  <from>
                    <xdr:col>2</xdr:col>
                    <xdr:colOff>38100</xdr:colOff>
                    <xdr:row>127</xdr:row>
                    <xdr:rowOff>0</xdr:rowOff>
                  </from>
                  <to>
                    <xdr:col>3</xdr:col>
                    <xdr:colOff>85725</xdr:colOff>
                    <xdr:row>128</xdr:row>
                    <xdr:rowOff>0</xdr:rowOff>
                  </to>
                </anchor>
              </controlPr>
            </control>
          </mc:Choice>
        </mc:AlternateContent>
        <mc:AlternateContent xmlns:mc="http://schemas.openxmlformats.org/markup-compatibility/2006">
          <mc:Choice Requires="x14">
            <control shapeId="119655" r:id="rId161" name="Check Box 7015">
              <controlPr defaultSize="0" autoFill="0" autoLine="0" autoPict="0">
                <anchor moveWithCells="1">
                  <from>
                    <xdr:col>2</xdr:col>
                    <xdr:colOff>38100</xdr:colOff>
                    <xdr:row>131</xdr:row>
                    <xdr:rowOff>0</xdr:rowOff>
                  </from>
                  <to>
                    <xdr:col>3</xdr:col>
                    <xdr:colOff>95250</xdr:colOff>
                    <xdr:row>132</xdr:row>
                    <xdr:rowOff>0</xdr:rowOff>
                  </to>
                </anchor>
              </controlPr>
            </control>
          </mc:Choice>
        </mc:AlternateContent>
        <mc:AlternateContent xmlns:mc="http://schemas.openxmlformats.org/markup-compatibility/2006">
          <mc:Choice Requires="x14">
            <control shapeId="124422" r:id="rId162" name="Check Box 7686">
              <controlPr locked="0" defaultSize="0" autoFill="0" autoLine="0" autoPict="0">
                <anchor moveWithCells="1">
                  <from>
                    <xdr:col>2</xdr:col>
                    <xdr:colOff>47625</xdr:colOff>
                    <xdr:row>519</xdr:row>
                    <xdr:rowOff>9525</xdr:rowOff>
                  </from>
                  <to>
                    <xdr:col>3</xdr:col>
                    <xdr:colOff>66675</xdr:colOff>
                    <xdr:row>520</xdr:row>
                    <xdr:rowOff>9525</xdr:rowOff>
                  </to>
                </anchor>
              </controlPr>
            </control>
          </mc:Choice>
        </mc:AlternateContent>
        <mc:AlternateContent xmlns:mc="http://schemas.openxmlformats.org/markup-compatibility/2006">
          <mc:Choice Requires="x14">
            <control shapeId="124423" r:id="rId163" name="Check Box 7687">
              <controlPr defaultSize="0" autoFill="0" autoLine="0" autoPict="0">
                <anchor moveWithCells="1">
                  <from>
                    <xdr:col>2</xdr:col>
                    <xdr:colOff>47625</xdr:colOff>
                    <xdr:row>520</xdr:row>
                    <xdr:rowOff>9525</xdr:rowOff>
                  </from>
                  <to>
                    <xdr:col>3</xdr:col>
                    <xdr:colOff>66675</xdr:colOff>
                    <xdr:row>521</xdr:row>
                    <xdr:rowOff>9525</xdr:rowOff>
                  </to>
                </anchor>
              </controlPr>
            </control>
          </mc:Choice>
        </mc:AlternateContent>
        <mc:AlternateContent xmlns:mc="http://schemas.openxmlformats.org/markup-compatibility/2006">
          <mc:Choice Requires="x14">
            <control shapeId="134157" r:id="rId164" name="Check Box 9229">
              <controlPr defaultSize="0" autoFill="0" autoLine="0" autoPict="0">
                <anchor moveWithCells="1">
                  <from>
                    <xdr:col>2</xdr:col>
                    <xdr:colOff>28575</xdr:colOff>
                    <xdr:row>106</xdr:row>
                    <xdr:rowOff>0</xdr:rowOff>
                  </from>
                  <to>
                    <xdr:col>3</xdr:col>
                    <xdr:colOff>66675</xdr:colOff>
                    <xdr:row>107</xdr:row>
                    <xdr:rowOff>0</xdr:rowOff>
                  </to>
                </anchor>
              </controlPr>
            </control>
          </mc:Choice>
        </mc:AlternateContent>
        <mc:AlternateContent xmlns:mc="http://schemas.openxmlformats.org/markup-compatibility/2006">
          <mc:Choice Requires="x14">
            <control shapeId="134158" r:id="rId165" name="Check Box 9230">
              <controlPr defaultSize="0" autoFill="0" autoLine="0" autoPict="0">
                <anchor moveWithCells="1">
                  <from>
                    <xdr:col>2</xdr:col>
                    <xdr:colOff>28575</xdr:colOff>
                    <xdr:row>107</xdr:row>
                    <xdr:rowOff>0</xdr:rowOff>
                  </from>
                  <to>
                    <xdr:col>3</xdr:col>
                    <xdr:colOff>66675</xdr:colOff>
                    <xdr:row>108</xdr:row>
                    <xdr:rowOff>0</xdr:rowOff>
                  </to>
                </anchor>
              </controlPr>
            </control>
          </mc:Choice>
        </mc:AlternateContent>
        <mc:AlternateContent xmlns:mc="http://schemas.openxmlformats.org/markup-compatibility/2006">
          <mc:Choice Requires="x14">
            <control shapeId="134255" r:id="rId166" name="Option Button 9327">
              <controlPr defaultSize="0" autoFill="0" autoLine="0" autoPict="0">
                <anchor moveWithCells="1">
                  <from>
                    <xdr:col>2</xdr:col>
                    <xdr:colOff>38100</xdr:colOff>
                    <xdr:row>134</xdr:row>
                    <xdr:rowOff>38100</xdr:rowOff>
                  </from>
                  <to>
                    <xdr:col>3</xdr:col>
                    <xdr:colOff>28575</xdr:colOff>
                    <xdr:row>135</xdr:row>
                    <xdr:rowOff>0</xdr:rowOff>
                  </to>
                </anchor>
              </controlPr>
            </control>
          </mc:Choice>
        </mc:AlternateContent>
        <mc:AlternateContent xmlns:mc="http://schemas.openxmlformats.org/markup-compatibility/2006">
          <mc:Choice Requires="x14">
            <control shapeId="134256" r:id="rId167" name="Option Button 9328">
              <controlPr defaultSize="0" autoFill="0" autoLine="0" autoPict="0">
                <anchor moveWithCells="1">
                  <from>
                    <xdr:col>2</xdr:col>
                    <xdr:colOff>38100</xdr:colOff>
                    <xdr:row>134</xdr:row>
                    <xdr:rowOff>38100</xdr:rowOff>
                  </from>
                  <to>
                    <xdr:col>3</xdr:col>
                    <xdr:colOff>28575</xdr:colOff>
                    <xdr:row>135</xdr:row>
                    <xdr:rowOff>0</xdr:rowOff>
                  </to>
                </anchor>
              </controlPr>
            </control>
          </mc:Choice>
        </mc:AlternateContent>
        <mc:AlternateContent xmlns:mc="http://schemas.openxmlformats.org/markup-compatibility/2006">
          <mc:Choice Requires="x14">
            <control shapeId="134257" r:id="rId168" name="Option Button 9329">
              <controlPr defaultSize="0" autoFill="0" autoLine="0" autoPict="0">
                <anchor moveWithCells="1">
                  <from>
                    <xdr:col>2</xdr:col>
                    <xdr:colOff>38100</xdr:colOff>
                    <xdr:row>134</xdr:row>
                    <xdr:rowOff>38100</xdr:rowOff>
                  </from>
                  <to>
                    <xdr:col>3</xdr:col>
                    <xdr:colOff>28575</xdr:colOff>
                    <xdr:row>135</xdr:row>
                    <xdr:rowOff>0</xdr:rowOff>
                  </to>
                </anchor>
              </controlPr>
            </control>
          </mc:Choice>
        </mc:AlternateContent>
        <mc:AlternateContent xmlns:mc="http://schemas.openxmlformats.org/markup-compatibility/2006">
          <mc:Choice Requires="x14">
            <control shapeId="134258" r:id="rId169" name="Option Button 9330">
              <controlPr defaultSize="0" autoFill="0" autoLine="0" autoPict="0">
                <anchor moveWithCells="1">
                  <from>
                    <xdr:col>2</xdr:col>
                    <xdr:colOff>38100</xdr:colOff>
                    <xdr:row>138</xdr:row>
                    <xdr:rowOff>38100</xdr:rowOff>
                  </from>
                  <to>
                    <xdr:col>3</xdr:col>
                    <xdr:colOff>28575</xdr:colOff>
                    <xdr:row>138</xdr:row>
                    <xdr:rowOff>209550</xdr:rowOff>
                  </to>
                </anchor>
              </controlPr>
            </control>
          </mc:Choice>
        </mc:AlternateContent>
        <mc:AlternateContent xmlns:mc="http://schemas.openxmlformats.org/markup-compatibility/2006">
          <mc:Choice Requires="x14">
            <control shapeId="134259" r:id="rId170" name="Option Button 9331">
              <controlPr defaultSize="0" autoFill="0" autoLine="0" autoPict="0">
                <anchor moveWithCells="1">
                  <from>
                    <xdr:col>2</xdr:col>
                    <xdr:colOff>38100</xdr:colOff>
                    <xdr:row>138</xdr:row>
                    <xdr:rowOff>38100</xdr:rowOff>
                  </from>
                  <to>
                    <xdr:col>3</xdr:col>
                    <xdr:colOff>28575</xdr:colOff>
                    <xdr:row>138</xdr:row>
                    <xdr:rowOff>209550</xdr:rowOff>
                  </to>
                </anchor>
              </controlPr>
            </control>
          </mc:Choice>
        </mc:AlternateContent>
        <mc:AlternateContent xmlns:mc="http://schemas.openxmlformats.org/markup-compatibility/2006">
          <mc:Choice Requires="x14">
            <control shapeId="134260" r:id="rId171" name="Option Button 9332">
              <controlPr defaultSize="0" autoFill="0" autoLine="0" autoPict="0">
                <anchor moveWithCells="1">
                  <from>
                    <xdr:col>2</xdr:col>
                    <xdr:colOff>38100</xdr:colOff>
                    <xdr:row>138</xdr:row>
                    <xdr:rowOff>38100</xdr:rowOff>
                  </from>
                  <to>
                    <xdr:col>3</xdr:col>
                    <xdr:colOff>28575</xdr:colOff>
                    <xdr:row>138</xdr:row>
                    <xdr:rowOff>209550</xdr:rowOff>
                  </to>
                </anchor>
              </controlPr>
            </control>
          </mc:Choice>
        </mc:AlternateContent>
        <mc:AlternateContent xmlns:mc="http://schemas.openxmlformats.org/markup-compatibility/2006">
          <mc:Choice Requires="x14">
            <control shapeId="134270" r:id="rId172" name="Check Box 9342">
              <controlPr defaultSize="0" autoFill="0" autoLine="0" autoPict="0">
                <anchor moveWithCells="1">
                  <from>
                    <xdr:col>2</xdr:col>
                    <xdr:colOff>47625</xdr:colOff>
                    <xdr:row>523</xdr:row>
                    <xdr:rowOff>9525</xdr:rowOff>
                  </from>
                  <to>
                    <xdr:col>3</xdr:col>
                    <xdr:colOff>66675</xdr:colOff>
                    <xdr:row>524</xdr:row>
                    <xdr:rowOff>9525</xdr:rowOff>
                  </to>
                </anchor>
              </controlPr>
            </control>
          </mc:Choice>
        </mc:AlternateContent>
        <mc:AlternateContent xmlns:mc="http://schemas.openxmlformats.org/markup-compatibility/2006">
          <mc:Choice Requires="x14">
            <control shapeId="134271" r:id="rId173" name="Check Box 9343">
              <controlPr defaultSize="0" autoFill="0" autoLine="0" autoPict="0">
                <anchor moveWithCells="1">
                  <from>
                    <xdr:col>2</xdr:col>
                    <xdr:colOff>47625</xdr:colOff>
                    <xdr:row>523</xdr:row>
                    <xdr:rowOff>9525</xdr:rowOff>
                  </from>
                  <to>
                    <xdr:col>3</xdr:col>
                    <xdr:colOff>66675</xdr:colOff>
                    <xdr:row>524</xdr:row>
                    <xdr:rowOff>9525</xdr:rowOff>
                  </to>
                </anchor>
              </controlPr>
            </control>
          </mc:Choice>
        </mc:AlternateContent>
        <mc:AlternateContent xmlns:mc="http://schemas.openxmlformats.org/markup-compatibility/2006">
          <mc:Choice Requires="x14">
            <control shapeId="134272" r:id="rId174" name="Check Box 9344">
              <controlPr defaultSize="0" autoFill="0" autoLine="0" autoPict="0">
                <anchor moveWithCells="1">
                  <from>
                    <xdr:col>2</xdr:col>
                    <xdr:colOff>47625</xdr:colOff>
                    <xdr:row>523</xdr:row>
                    <xdr:rowOff>9525</xdr:rowOff>
                  </from>
                  <to>
                    <xdr:col>3</xdr:col>
                    <xdr:colOff>66675</xdr:colOff>
                    <xdr:row>524</xdr:row>
                    <xdr:rowOff>9525</xdr:rowOff>
                  </to>
                </anchor>
              </controlPr>
            </control>
          </mc:Choice>
        </mc:AlternateContent>
        <mc:AlternateContent xmlns:mc="http://schemas.openxmlformats.org/markup-compatibility/2006">
          <mc:Choice Requires="x14">
            <control shapeId="149365" r:id="rId175" name="Check Box 13173">
              <controlPr defaultSize="0" autoFill="0" autoLine="0" autoPict="0">
                <anchor moveWithCells="1">
                  <from>
                    <xdr:col>2</xdr:col>
                    <xdr:colOff>38100</xdr:colOff>
                    <xdr:row>125</xdr:row>
                    <xdr:rowOff>0</xdr:rowOff>
                  </from>
                  <to>
                    <xdr:col>3</xdr:col>
                    <xdr:colOff>95250</xdr:colOff>
                    <xdr:row>126</xdr:row>
                    <xdr:rowOff>0</xdr:rowOff>
                  </to>
                </anchor>
              </controlPr>
            </control>
          </mc:Choice>
        </mc:AlternateContent>
        <mc:AlternateContent xmlns:mc="http://schemas.openxmlformats.org/markup-compatibility/2006">
          <mc:Choice Requires="x14">
            <control shapeId="173013" r:id="rId176" name="Check Box 18389">
              <controlPr defaultSize="0" autoFill="0" autoLine="0" autoPict="0">
                <anchor moveWithCells="1">
                  <from>
                    <xdr:col>2</xdr:col>
                    <xdr:colOff>28575</xdr:colOff>
                    <xdr:row>437</xdr:row>
                    <xdr:rowOff>161925</xdr:rowOff>
                  </from>
                  <to>
                    <xdr:col>3</xdr:col>
                    <xdr:colOff>85725</xdr:colOff>
                    <xdr:row>439</xdr:row>
                    <xdr:rowOff>9525</xdr:rowOff>
                  </to>
                </anchor>
              </controlPr>
            </control>
          </mc:Choice>
        </mc:AlternateContent>
        <mc:AlternateContent xmlns:mc="http://schemas.openxmlformats.org/markup-compatibility/2006">
          <mc:Choice Requires="x14">
            <control shapeId="192362" r:id="rId177" name="Check Box 19306">
              <controlPr defaultSize="0" autoFill="0" autoLine="0" autoPict="0">
                <anchor moveWithCells="1">
                  <from>
                    <xdr:col>2</xdr:col>
                    <xdr:colOff>47625</xdr:colOff>
                    <xdr:row>527</xdr:row>
                    <xdr:rowOff>9525</xdr:rowOff>
                  </from>
                  <to>
                    <xdr:col>3</xdr:col>
                    <xdr:colOff>85725</xdr:colOff>
                    <xdr:row>528</xdr:row>
                    <xdr:rowOff>0</xdr:rowOff>
                  </to>
                </anchor>
              </controlPr>
            </control>
          </mc:Choice>
        </mc:AlternateContent>
        <mc:AlternateContent xmlns:mc="http://schemas.openxmlformats.org/markup-compatibility/2006">
          <mc:Choice Requires="x14">
            <control shapeId="197569" r:id="rId178" name="Check Box 20417">
              <controlPr defaultSize="0" autoFill="0" autoLine="0" autoPict="0">
                <anchor moveWithCells="1">
                  <from>
                    <xdr:col>11</xdr:col>
                    <xdr:colOff>133350</xdr:colOff>
                    <xdr:row>437</xdr:row>
                    <xdr:rowOff>123825</xdr:rowOff>
                  </from>
                  <to>
                    <xdr:col>13</xdr:col>
                    <xdr:colOff>66675</xdr:colOff>
                    <xdr:row>439</xdr:row>
                    <xdr:rowOff>0</xdr:rowOff>
                  </to>
                </anchor>
              </controlPr>
            </control>
          </mc:Choice>
        </mc:AlternateContent>
        <mc:AlternateContent xmlns:mc="http://schemas.openxmlformats.org/markup-compatibility/2006">
          <mc:Choice Requires="x14">
            <control shapeId="200780" r:id="rId179" name="Check Box 20556">
              <controlPr defaultSize="0" autoFill="0" autoLine="0" autoPict="0">
                <anchor moveWithCells="1">
                  <from>
                    <xdr:col>11</xdr:col>
                    <xdr:colOff>161925</xdr:colOff>
                    <xdr:row>454</xdr:row>
                    <xdr:rowOff>142875</xdr:rowOff>
                  </from>
                  <to>
                    <xdr:col>13</xdr:col>
                    <xdr:colOff>95250</xdr:colOff>
                    <xdr:row>456</xdr:row>
                    <xdr:rowOff>9525</xdr:rowOff>
                  </to>
                </anchor>
              </controlPr>
            </control>
          </mc:Choice>
        </mc:AlternateContent>
        <mc:AlternateContent xmlns:mc="http://schemas.openxmlformats.org/markup-compatibility/2006">
          <mc:Choice Requires="x14">
            <control shapeId="200782" r:id="rId180" name="Check Box 20558">
              <controlPr defaultSize="0" autoFill="0" autoLine="0" autoPict="0">
                <anchor moveWithCells="1">
                  <from>
                    <xdr:col>11</xdr:col>
                    <xdr:colOff>161925</xdr:colOff>
                    <xdr:row>455</xdr:row>
                    <xdr:rowOff>209550</xdr:rowOff>
                  </from>
                  <to>
                    <xdr:col>13</xdr:col>
                    <xdr:colOff>95250</xdr:colOff>
                    <xdr:row>456</xdr:row>
                    <xdr:rowOff>219075</xdr:rowOff>
                  </to>
                </anchor>
              </controlPr>
            </control>
          </mc:Choice>
        </mc:AlternateContent>
        <mc:AlternateContent xmlns:mc="http://schemas.openxmlformats.org/markup-compatibility/2006">
          <mc:Choice Requires="x14">
            <control shapeId="200783" r:id="rId181" name="Check Box 20559">
              <controlPr defaultSize="0" autoFill="0" autoLine="0" autoPict="0">
                <anchor moveWithCells="1">
                  <from>
                    <xdr:col>11</xdr:col>
                    <xdr:colOff>161925</xdr:colOff>
                    <xdr:row>456</xdr:row>
                    <xdr:rowOff>209550</xdr:rowOff>
                  </from>
                  <to>
                    <xdr:col>13</xdr:col>
                    <xdr:colOff>95250</xdr:colOff>
                    <xdr:row>457</xdr:row>
                    <xdr:rowOff>219075</xdr:rowOff>
                  </to>
                </anchor>
              </controlPr>
            </control>
          </mc:Choice>
        </mc:AlternateContent>
        <mc:AlternateContent xmlns:mc="http://schemas.openxmlformats.org/markup-compatibility/2006">
          <mc:Choice Requires="x14">
            <control shapeId="200784" r:id="rId182" name="Check Box 20560">
              <controlPr defaultSize="0" autoFill="0" autoLine="0" autoPict="0">
                <anchor moveWithCells="1">
                  <from>
                    <xdr:col>11</xdr:col>
                    <xdr:colOff>161925</xdr:colOff>
                    <xdr:row>457</xdr:row>
                    <xdr:rowOff>209550</xdr:rowOff>
                  </from>
                  <to>
                    <xdr:col>13</xdr:col>
                    <xdr:colOff>95250</xdr:colOff>
                    <xdr:row>458</xdr:row>
                    <xdr:rowOff>219075</xdr:rowOff>
                  </to>
                </anchor>
              </controlPr>
            </control>
          </mc:Choice>
        </mc:AlternateContent>
        <mc:AlternateContent xmlns:mc="http://schemas.openxmlformats.org/markup-compatibility/2006">
          <mc:Choice Requires="x14">
            <control shapeId="200860" r:id="rId183" name="Check Box 20636">
              <controlPr defaultSize="0" autoFill="0" autoLine="0" autoPict="0">
                <anchor moveWithCells="1">
                  <from>
                    <xdr:col>2</xdr:col>
                    <xdr:colOff>28575</xdr:colOff>
                    <xdr:row>455</xdr:row>
                    <xdr:rowOff>0</xdr:rowOff>
                  </from>
                  <to>
                    <xdr:col>3</xdr:col>
                    <xdr:colOff>85725</xdr:colOff>
                    <xdr:row>455</xdr:row>
                    <xdr:rowOff>219075</xdr:rowOff>
                  </to>
                </anchor>
              </controlPr>
            </control>
          </mc:Choice>
        </mc:AlternateContent>
        <mc:AlternateContent xmlns:mc="http://schemas.openxmlformats.org/markup-compatibility/2006">
          <mc:Choice Requires="x14">
            <control shapeId="200861" r:id="rId184" name="Check Box 20637">
              <controlPr defaultSize="0" autoFill="0" autoLine="0" autoPict="0">
                <anchor moveWithCells="1">
                  <from>
                    <xdr:col>2</xdr:col>
                    <xdr:colOff>28575</xdr:colOff>
                    <xdr:row>457</xdr:row>
                    <xdr:rowOff>0</xdr:rowOff>
                  </from>
                  <to>
                    <xdr:col>3</xdr:col>
                    <xdr:colOff>85725</xdr:colOff>
                    <xdr:row>457</xdr:row>
                    <xdr:rowOff>219075</xdr:rowOff>
                  </to>
                </anchor>
              </controlPr>
            </control>
          </mc:Choice>
        </mc:AlternateContent>
        <mc:AlternateContent xmlns:mc="http://schemas.openxmlformats.org/markup-compatibility/2006">
          <mc:Choice Requires="x14">
            <control shapeId="200862" r:id="rId185" name="Check Box 20638">
              <controlPr defaultSize="0" autoFill="0" autoLine="0" autoPict="0">
                <anchor moveWithCells="1">
                  <from>
                    <xdr:col>2</xdr:col>
                    <xdr:colOff>28575</xdr:colOff>
                    <xdr:row>456</xdr:row>
                    <xdr:rowOff>0</xdr:rowOff>
                  </from>
                  <to>
                    <xdr:col>3</xdr:col>
                    <xdr:colOff>85725</xdr:colOff>
                    <xdr:row>456</xdr:row>
                    <xdr:rowOff>219075</xdr:rowOff>
                  </to>
                </anchor>
              </controlPr>
            </control>
          </mc:Choice>
        </mc:AlternateContent>
        <mc:AlternateContent xmlns:mc="http://schemas.openxmlformats.org/markup-compatibility/2006">
          <mc:Choice Requires="x14">
            <control shapeId="200863" r:id="rId186" name="Check Box 20639">
              <controlPr defaultSize="0" autoFill="0" autoLine="0" autoPict="0">
                <anchor moveWithCells="1">
                  <from>
                    <xdr:col>2</xdr:col>
                    <xdr:colOff>28575</xdr:colOff>
                    <xdr:row>458</xdr:row>
                    <xdr:rowOff>0</xdr:rowOff>
                  </from>
                  <to>
                    <xdr:col>3</xdr:col>
                    <xdr:colOff>85725</xdr:colOff>
                    <xdr:row>458</xdr:row>
                    <xdr:rowOff>219075</xdr:rowOff>
                  </to>
                </anchor>
              </controlPr>
            </control>
          </mc:Choice>
        </mc:AlternateContent>
        <mc:AlternateContent xmlns:mc="http://schemas.openxmlformats.org/markup-compatibility/2006">
          <mc:Choice Requires="x14">
            <control shapeId="200864" r:id="rId187" name="Check Box 20640">
              <controlPr defaultSize="0" autoFill="0" autoLine="0" autoPict="0">
                <anchor moveWithCells="1">
                  <from>
                    <xdr:col>2</xdr:col>
                    <xdr:colOff>28575</xdr:colOff>
                    <xdr:row>456</xdr:row>
                    <xdr:rowOff>0</xdr:rowOff>
                  </from>
                  <to>
                    <xdr:col>3</xdr:col>
                    <xdr:colOff>85725</xdr:colOff>
                    <xdr:row>456</xdr:row>
                    <xdr:rowOff>219075</xdr:rowOff>
                  </to>
                </anchor>
              </controlPr>
            </control>
          </mc:Choice>
        </mc:AlternateContent>
        <mc:AlternateContent xmlns:mc="http://schemas.openxmlformats.org/markup-compatibility/2006">
          <mc:Choice Requires="x14">
            <control shapeId="200865" r:id="rId188" name="Check Box 20641">
              <controlPr defaultSize="0" autoFill="0" autoLine="0" autoPict="0">
                <anchor moveWithCells="1">
                  <from>
                    <xdr:col>2</xdr:col>
                    <xdr:colOff>28575</xdr:colOff>
                    <xdr:row>458</xdr:row>
                    <xdr:rowOff>0</xdr:rowOff>
                  </from>
                  <to>
                    <xdr:col>3</xdr:col>
                    <xdr:colOff>85725</xdr:colOff>
                    <xdr:row>458</xdr:row>
                    <xdr:rowOff>219075</xdr:rowOff>
                  </to>
                </anchor>
              </controlPr>
            </control>
          </mc:Choice>
        </mc:AlternateContent>
        <mc:AlternateContent xmlns:mc="http://schemas.openxmlformats.org/markup-compatibility/2006">
          <mc:Choice Requires="x14">
            <control shapeId="200866" r:id="rId189" name="Group Box 20642">
              <controlPr defaultSize="0" print="0" autoFill="0" autoPict="0">
                <anchor moveWithCells="1">
                  <from>
                    <xdr:col>2</xdr:col>
                    <xdr:colOff>0</xdr:colOff>
                    <xdr:row>455</xdr:row>
                    <xdr:rowOff>0</xdr:rowOff>
                  </from>
                  <to>
                    <xdr:col>19</xdr:col>
                    <xdr:colOff>276225</xdr:colOff>
                    <xdr:row>456</xdr:row>
                    <xdr:rowOff>0</xdr:rowOff>
                  </to>
                </anchor>
              </controlPr>
            </control>
          </mc:Choice>
        </mc:AlternateContent>
        <mc:AlternateContent xmlns:mc="http://schemas.openxmlformats.org/markup-compatibility/2006">
          <mc:Choice Requires="x14">
            <control shapeId="200867" r:id="rId190" name="Option Button 20643">
              <controlPr defaultSize="0" autoFill="0" autoLine="0" autoPict="0">
                <anchor moveWithCells="1">
                  <from>
                    <xdr:col>9</xdr:col>
                    <xdr:colOff>171450</xdr:colOff>
                    <xdr:row>455</xdr:row>
                    <xdr:rowOff>19050</xdr:rowOff>
                  </from>
                  <to>
                    <xdr:col>10</xdr:col>
                    <xdr:colOff>866775</xdr:colOff>
                    <xdr:row>455</xdr:row>
                    <xdr:rowOff>209550</xdr:rowOff>
                  </to>
                </anchor>
              </controlPr>
            </control>
          </mc:Choice>
        </mc:AlternateContent>
        <mc:AlternateContent xmlns:mc="http://schemas.openxmlformats.org/markup-compatibility/2006">
          <mc:Choice Requires="x14">
            <control shapeId="200868" r:id="rId191" name="Option Button 20644">
              <controlPr defaultSize="0" autoFill="0" autoLine="0" autoPict="0">
                <anchor moveWithCells="1">
                  <from>
                    <xdr:col>10</xdr:col>
                    <xdr:colOff>866775</xdr:colOff>
                    <xdr:row>455</xdr:row>
                    <xdr:rowOff>28575</xdr:rowOff>
                  </from>
                  <to>
                    <xdr:col>11</xdr:col>
                    <xdr:colOff>104775</xdr:colOff>
                    <xdr:row>455</xdr:row>
                    <xdr:rowOff>219075</xdr:rowOff>
                  </to>
                </anchor>
              </controlPr>
            </control>
          </mc:Choice>
        </mc:AlternateContent>
        <mc:AlternateContent xmlns:mc="http://schemas.openxmlformats.org/markup-compatibility/2006">
          <mc:Choice Requires="x14">
            <control shapeId="200869" r:id="rId192" name="Option Button 20645">
              <controlPr defaultSize="0" autoFill="0" autoLine="0" autoPict="0">
                <anchor moveWithCells="1">
                  <from>
                    <xdr:col>6</xdr:col>
                    <xdr:colOff>161925</xdr:colOff>
                    <xdr:row>455</xdr:row>
                    <xdr:rowOff>19050</xdr:rowOff>
                  </from>
                  <to>
                    <xdr:col>9</xdr:col>
                    <xdr:colOff>38100</xdr:colOff>
                    <xdr:row>455</xdr:row>
                    <xdr:rowOff>209550</xdr:rowOff>
                  </to>
                </anchor>
              </controlPr>
            </control>
          </mc:Choice>
        </mc:AlternateContent>
        <mc:AlternateContent xmlns:mc="http://schemas.openxmlformats.org/markup-compatibility/2006">
          <mc:Choice Requires="x14">
            <control shapeId="200870" r:id="rId193" name="Group Box 20646">
              <controlPr defaultSize="0" print="0" autoFill="0" autoPict="0">
                <anchor moveWithCells="1">
                  <from>
                    <xdr:col>2</xdr:col>
                    <xdr:colOff>0</xdr:colOff>
                    <xdr:row>457</xdr:row>
                    <xdr:rowOff>0</xdr:rowOff>
                  </from>
                  <to>
                    <xdr:col>19</xdr:col>
                    <xdr:colOff>276225</xdr:colOff>
                    <xdr:row>458</xdr:row>
                    <xdr:rowOff>0</xdr:rowOff>
                  </to>
                </anchor>
              </controlPr>
            </control>
          </mc:Choice>
        </mc:AlternateContent>
        <mc:AlternateContent xmlns:mc="http://schemas.openxmlformats.org/markup-compatibility/2006">
          <mc:Choice Requires="x14">
            <control shapeId="200871" r:id="rId194" name="Option Button 20647">
              <controlPr defaultSize="0" autoFill="0" autoLine="0" autoPict="0">
                <anchor moveWithCells="1">
                  <from>
                    <xdr:col>9</xdr:col>
                    <xdr:colOff>161925</xdr:colOff>
                    <xdr:row>457</xdr:row>
                    <xdr:rowOff>38100</xdr:rowOff>
                  </from>
                  <to>
                    <xdr:col>10</xdr:col>
                    <xdr:colOff>857250</xdr:colOff>
                    <xdr:row>457</xdr:row>
                    <xdr:rowOff>209550</xdr:rowOff>
                  </to>
                </anchor>
              </controlPr>
            </control>
          </mc:Choice>
        </mc:AlternateContent>
        <mc:AlternateContent xmlns:mc="http://schemas.openxmlformats.org/markup-compatibility/2006">
          <mc:Choice Requires="x14">
            <control shapeId="200872" r:id="rId195" name="Option Button 20648">
              <controlPr defaultSize="0" autoFill="0" autoLine="0" autoPict="0">
                <anchor moveWithCells="1">
                  <from>
                    <xdr:col>10</xdr:col>
                    <xdr:colOff>866775</xdr:colOff>
                    <xdr:row>457</xdr:row>
                    <xdr:rowOff>28575</xdr:rowOff>
                  </from>
                  <to>
                    <xdr:col>11</xdr:col>
                    <xdr:colOff>104775</xdr:colOff>
                    <xdr:row>457</xdr:row>
                    <xdr:rowOff>219075</xdr:rowOff>
                  </to>
                </anchor>
              </controlPr>
            </control>
          </mc:Choice>
        </mc:AlternateContent>
        <mc:AlternateContent xmlns:mc="http://schemas.openxmlformats.org/markup-compatibility/2006">
          <mc:Choice Requires="x14">
            <control shapeId="200873" r:id="rId196" name="Option Button 20649">
              <controlPr defaultSize="0" autoFill="0" autoLine="0" autoPict="0">
                <anchor moveWithCells="1">
                  <from>
                    <xdr:col>6</xdr:col>
                    <xdr:colOff>161925</xdr:colOff>
                    <xdr:row>457</xdr:row>
                    <xdr:rowOff>19050</xdr:rowOff>
                  </from>
                  <to>
                    <xdr:col>9</xdr:col>
                    <xdr:colOff>57150</xdr:colOff>
                    <xdr:row>457</xdr:row>
                    <xdr:rowOff>209550</xdr:rowOff>
                  </to>
                </anchor>
              </controlPr>
            </control>
          </mc:Choice>
        </mc:AlternateContent>
        <mc:AlternateContent xmlns:mc="http://schemas.openxmlformats.org/markup-compatibility/2006">
          <mc:Choice Requires="x14">
            <control shapeId="200874" r:id="rId197" name="Group Box 20650">
              <controlPr defaultSize="0" print="0" autoFill="0" autoPict="0">
                <anchor moveWithCells="1">
                  <from>
                    <xdr:col>2</xdr:col>
                    <xdr:colOff>0</xdr:colOff>
                    <xdr:row>456</xdr:row>
                    <xdr:rowOff>0</xdr:rowOff>
                  </from>
                  <to>
                    <xdr:col>19</xdr:col>
                    <xdr:colOff>276225</xdr:colOff>
                    <xdr:row>457</xdr:row>
                    <xdr:rowOff>0</xdr:rowOff>
                  </to>
                </anchor>
              </controlPr>
            </control>
          </mc:Choice>
        </mc:AlternateContent>
        <mc:AlternateContent xmlns:mc="http://schemas.openxmlformats.org/markup-compatibility/2006">
          <mc:Choice Requires="x14">
            <control shapeId="200875" r:id="rId198" name="Group Box 20651">
              <controlPr defaultSize="0" print="0" autoFill="0" autoPict="0">
                <anchor moveWithCells="1">
                  <from>
                    <xdr:col>2</xdr:col>
                    <xdr:colOff>0</xdr:colOff>
                    <xdr:row>458</xdr:row>
                    <xdr:rowOff>0</xdr:rowOff>
                  </from>
                  <to>
                    <xdr:col>19</xdr:col>
                    <xdr:colOff>276225</xdr:colOff>
                    <xdr:row>459</xdr:row>
                    <xdr:rowOff>0</xdr:rowOff>
                  </to>
                </anchor>
              </controlPr>
            </control>
          </mc:Choice>
        </mc:AlternateContent>
        <mc:AlternateContent xmlns:mc="http://schemas.openxmlformats.org/markup-compatibility/2006">
          <mc:Choice Requires="x14">
            <control shapeId="200876" r:id="rId199" name="Option Button 20652">
              <controlPr defaultSize="0" autoFill="0" autoLine="0" autoPict="0">
                <anchor moveWithCells="1">
                  <from>
                    <xdr:col>9</xdr:col>
                    <xdr:colOff>161925</xdr:colOff>
                    <xdr:row>456</xdr:row>
                    <xdr:rowOff>38100</xdr:rowOff>
                  </from>
                  <to>
                    <xdr:col>10</xdr:col>
                    <xdr:colOff>857250</xdr:colOff>
                    <xdr:row>456</xdr:row>
                    <xdr:rowOff>209550</xdr:rowOff>
                  </to>
                </anchor>
              </controlPr>
            </control>
          </mc:Choice>
        </mc:AlternateContent>
        <mc:AlternateContent xmlns:mc="http://schemas.openxmlformats.org/markup-compatibility/2006">
          <mc:Choice Requires="x14">
            <control shapeId="200877" r:id="rId200" name="Option Button 20653">
              <controlPr defaultSize="0" autoFill="0" autoLine="0" autoPict="0">
                <anchor moveWithCells="1">
                  <from>
                    <xdr:col>10</xdr:col>
                    <xdr:colOff>866775</xdr:colOff>
                    <xdr:row>456</xdr:row>
                    <xdr:rowOff>28575</xdr:rowOff>
                  </from>
                  <to>
                    <xdr:col>11</xdr:col>
                    <xdr:colOff>104775</xdr:colOff>
                    <xdr:row>456</xdr:row>
                    <xdr:rowOff>219075</xdr:rowOff>
                  </to>
                </anchor>
              </controlPr>
            </control>
          </mc:Choice>
        </mc:AlternateContent>
        <mc:AlternateContent xmlns:mc="http://schemas.openxmlformats.org/markup-compatibility/2006">
          <mc:Choice Requires="x14">
            <control shapeId="200878" r:id="rId201" name="Option Button 20654">
              <controlPr defaultSize="0" autoFill="0" autoLine="0" autoPict="0">
                <anchor moveWithCells="1">
                  <from>
                    <xdr:col>6</xdr:col>
                    <xdr:colOff>161925</xdr:colOff>
                    <xdr:row>456</xdr:row>
                    <xdr:rowOff>19050</xdr:rowOff>
                  </from>
                  <to>
                    <xdr:col>9</xdr:col>
                    <xdr:colOff>47625</xdr:colOff>
                    <xdr:row>456</xdr:row>
                    <xdr:rowOff>209550</xdr:rowOff>
                  </to>
                </anchor>
              </controlPr>
            </control>
          </mc:Choice>
        </mc:AlternateContent>
        <mc:AlternateContent xmlns:mc="http://schemas.openxmlformats.org/markup-compatibility/2006">
          <mc:Choice Requires="x14">
            <control shapeId="200879" r:id="rId202" name="Option Button 20655">
              <controlPr defaultSize="0" autoFill="0" autoLine="0" autoPict="0">
                <anchor moveWithCells="1">
                  <from>
                    <xdr:col>9</xdr:col>
                    <xdr:colOff>161925</xdr:colOff>
                    <xdr:row>458</xdr:row>
                    <xdr:rowOff>19050</xdr:rowOff>
                  </from>
                  <to>
                    <xdr:col>10</xdr:col>
                    <xdr:colOff>857250</xdr:colOff>
                    <xdr:row>458</xdr:row>
                    <xdr:rowOff>209550</xdr:rowOff>
                  </to>
                </anchor>
              </controlPr>
            </control>
          </mc:Choice>
        </mc:AlternateContent>
        <mc:AlternateContent xmlns:mc="http://schemas.openxmlformats.org/markup-compatibility/2006">
          <mc:Choice Requires="x14">
            <control shapeId="200880" r:id="rId203" name="Option Button 20656">
              <controlPr defaultSize="0" autoFill="0" autoLine="0" autoPict="0">
                <anchor moveWithCells="1">
                  <from>
                    <xdr:col>10</xdr:col>
                    <xdr:colOff>866775</xdr:colOff>
                    <xdr:row>458</xdr:row>
                    <xdr:rowOff>28575</xdr:rowOff>
                  </from>
                  <to>
                    <xdr:col>11</xdr:col>
                    <xdr:colOff>104775</xdr:colOff>
                    <xdr:row>458</xdr:row>
                    <xdr:rowOff>219075</xdr:rowOff>
                  </to>
                </anchor>
              </controlPr>
            </control>
          </mc:Choice>
        </mc:AlternateContent>
        <mc:AlternateContent xmlns:mc="http://schemas.openxmlformats.org/markup-compatibility/2006">
          <mc:Choice Requires="x14">
            <control shapeId="200881" r:id="rId204" name="Option Button 20657">
              <controlPr defaultSize="0" autoFill="0" autoLine="0" autoPict="0">
                <anchor moveWithCells="1">
                  <from>
                    <xdr:col>6</xdr:col>
                    <xdr:colOff>161925</xdr:colOff>
                    <xdr:row>458</xdr:row>
                    <xdr:rowOff>19050</xdr:rowOff>
                  </from>
                  <to>
                    <xdr:col>9</xdr:col>
                    <xdr:colOff>57150</xdr:colOff>
                    <xdr:row>458</xdr:row>
                    <xdr:rowOff>209550</xdr:rowOff>
                  </to>
                </anchor>
              </controlPr>
            </control>
          </mc:Choice>
        </mc:AlternateContent>
        <mc:AlternateContent xmlns:mc="http://schemas.openxmlformats.org/markup-compatibility/2006">
          <mc:Choice Requires="x14">
            <control shapeId="201029" r:id="rId205" name="Check Box 20805">
              <controlPr defaultSize="0" autoFill="0" autoLine="0" autoPict="0">
                <anchor moveWithCells="1">
                  <from>
                    <xdr:col>2</xdr:col>
                    <xdr:colOff>28575</xdr:colOff>
                    <xdr:row>443</xdr:row>
                    <xdr:rowOff>0</xdr:rowOff>
                  </from>
                  <to>
                    <xdr:col>3</xdr:col>
                    <xdr:colOff>85725</xdr:colOff>
                    <xdr:row>443</xdr:row>
                    <xdr:rowOff>219075</xdr:rowOff>
                  </to>
                </anchor>
              </controlPr>
            </control>
          </mc:Choice>
        </mc:AlternateContent>
        <mc:AlternateContent xmlns:mc="http://schemas.openxmlformats.org/markup-compatibility/2006">
          <mc:Choice Requires="x14">
            <control shapeId="201030" r:id="rId206" name="Check Box 20806">
              <controlPr defaultSize="0" autoFill="0" autoLine="0" autoPict="0">
                <anchor moveWithCells="1">
                  <from>
                    <xdr:col>2</xdr:col>
                    <xdr:colOff>28575</xdr:colOff>
                    <xdr:row>445</xdr:row>
                    <xdr:rowOff>0</xdr:rowOff>
                  </from>
                  <to>
                    <xdr:col>3</xdr:col>
                    <xdr:colOff>85725</xdr:colOff>
                    <xdr:row>445</xdr:row>
                    <xdr:rowOff>219075</xdr:rowOff>
                  </to>
                </anchor>
              </controlPr>
            </control>
          </mc:Choice>
        </mc:AlternateContent>
        <mc:AlternateContent xmlns:mc="http://schemas.openxmlformats.org/markup-compatibility/2006">
          <mc:Choice Requires="x14">
            <control shapeId="201031" r:id="rId207" name="Check Box 20807">
              <controlPr defaultSize="0" autoFill="0" autoLine="0" autoPict="0">
                <anchor moveWithCells="1">
                  <from>
                    <xdr:col>2</xdr:col>
                    <xdr:colOff>28575</xdr:colOff>
                    <xdr:row>447</xdr:row>
                    <xdr:rowOff>0</xdr:rowOff>
                  </from>
                  <to>
                    <xdr:col>3</xdr:col>
                    <xdr:colOff>85725</xdr:colOff>
                    <xdr:row>447</xdr:row>
                    <xdr:rowOff>219075</xdr:rowOff>
                  </to>
                </anchor>
              </controlPr>
            </control>
          </mc:Choice>
        </mc:AlternateContent>
        <mc:AlternateContent xmlns:mc="http://schemas.openxmlformats.org/markup-compatibility/2006">
          <mc:Choice Requires="x14">
            <control shapeId="201032" r:id="rId208" name="Check Box 20808">
              <controlPr defaultSize="0" autoFill="0" autoLine="0" autoPict="0">
                <anchor moveWithCells="1">
                  <from>
                    <xdr:col>2</xdr:col>
                    <xdr:colOff>28575</xdr:colOff>
                    <xdr:row>444</xdr:row>
                    <xdr:rowOff>0</xdr:rowOff>
                  </from>
                  <to>
                    <xdr:col>3</xdr:col>
                    <xdr:colOff>85725</xdr:colOff>
                    <xdr:row>444</xdr:row>
                    <xdr:rowOff>219075</xdr:rowOff>
                  </to>
                </anchor>
              </controlPr>
            </control>
          </mc:Choice>
        </mc:AlternateContent>
        <mc:AlternateContent xmlns:mc="http://schemas.openxmlformats.org/markup-compatibility/2006">
          <mc:Choice Requires="x14">
            <control shapeId="201033" r:id="rId209" name="Check Box 20809">
              <controlPr defaultSize="0" autoFill="0" autoLine="0" autoPict="0">
                <anchor moveWithCells="1">
                  <from>
                    <xdr:col>2</xdr:col>
                    <xdr:colOff>28575</xdr:colOff>
                    <xdr:row>446</xdr:row>
                    <xdr:rowOff>0</xdr:rowOff>
                  </from>
                  <to>
                    <xdr:col>3</xdr:col>
                    <xdr:colOff>85725</xdr:colOff>
                    <xdr:row>446</xdr:row>
                    <xdr:rowOff>219075</xdr:rowOff>
                  </to>
                </anchor>
              </controlPr>
            </control>
          </mc:Choice>
        </mc:AlternateContent>
        <mc:AlternateContent xmlns:mc="http://schemas.openxmlformats.org/markup-compatibility/2006">
          <mc:Choice Requires="x14">
            <control shapeId="201034" r:id="rId210" name="Check Box 20810">
              <controlPr defaultSize="0" autoFill="0" autoLine="0" autoPict="0">
                <anchor moveWithCells="1">
                  <from>
                    <xdr:col>2</xdr:col>
                    <xdr:colOff>28575</xdr:colOff>
                    <xdr:row>448</xdr:row>
                    <xdr:rowOff>0</xdr:rowOff>
                  </from>
                  <to>
                    <xdr:col>3</xdr:col>
                    <xdr:colOff>85725</xdr:colOff>
                    <xdr:row>448</xdr:row>
                    <xdr:rowOff>219075</xdr:rowOff>
                  </to>
                </anchor>
              </controlPr>
            </control>
          </mc:Choice>
        </mc:AlternateContent>
        <mc:AlternateContent xmlns:mc="http://schemas.openxmlformats.org/markup-compatibility/2006">
          <mc:Choice Requires="x14">
            <control shapeId="272648" r:id="rId211" name="Option Button 24840">
              <controlPr defaultSize="0" autoFill="0" autoLine="0" autoPict="0">
                <anchor moveWithCells="1" sizeWithCells="1">
                  <from>
                    <xdr:col>3</xdr:col>
                    <xdr:colOff>219075</xdr:colOff>
                    <xdr:row>480</xdr:row>
                    <xdr:rowOff>28575</xdr:rowOff>
                  </from>
                  <to>
                    <xdr:col>3</xdr:col>
                    <xdr:colOff>514350</xdr:colOff>
                    <xdr:row>480</xdr:row>
                    <xdr:rowOff>171450</xdr:rowOff>
                  </to>
                </anchor>
              </controlPr>
            </control>
          </mc:Choice>
        </mc:AlternateContent>
        <mc:AlternateContent xmlns:mc="http://schemas.openxmlformats.org/markup-compatibility/2006">
          <mc:Choice Requires="x14">
            <control shapeId="272649" r:id="rId212" name="Option Button 24841">
              <controlPr defaultSize="0" autoFill="0" autoLine="0" autoPict="0">
                <anchor moveWithCells="1" sizeWithCells="1">
                  <from>
                    <xdr:col>3</xdr:col>
                    <xdr:colOff>542925</xdr:colOff>
                    <xdr:row>480</xdr:row>
                    <xdr:rowOff>28575</xdr:rowOff>
                  </from>
                  <to>
                    <xdr:col>3</xdr:col>
                    <xdr:colOff>838200</xdr:colOff>
                    <xdr:row>480</xdr:row>
                    <xdr:rowOff>171450</xdr:rowOff>
                  </to>
                </anchor>
              </controlPr>
            </control>
          </mc:Choice>
        </mc:AlternateContent>
        <mc:AlternateContent xmlns:mc="http://schemas.openxmlformats.org/markup-compatibility/2006">
          <mc:Choice Requires="x14">
            <control shapeId="272650" r:id="rId213" name="Option Button 24842">
              <controlPr defaultSize="0" autoFill="0" autoLine="0" autoPict="0">
                <anchor moveWithCells="1" sizeWithCells="1">
                  <from>
                    <xdr:col>3</xdr:col>
                    <xdr:colOff>838200</xdr:colOff>
                    <xdr:row>480</xdr:row>
                    <xdr:rowOff>28575</xdr:rowOff>
                  </from>
                  <to>
                    <xdr:col>3</xdr:col>
                    <xdr:colOff>1133475</xdr:colOff>
                    <xdr:row>480</xdr:row>
                    <xdr:rowOff>171450</xdr:rowOff>
                  </to>
                </anchor>
              </controlPr>
            </control>
          </mc:Choice>
        </mc:AlternateContent>
        <mc:AlternateContent xmlns:mc="http://schemas.openxmlformats.org/markup-compatibility/2006">
          <mc:Choice Requires="x14">
            <control shapeId="272651" r:id="rId214" name="Option Button 24843">
              <controlPr defaultSize="0" autoFill="0" autoLine="0" autoPict="0">
                <anchor moveWithCells="1" sizeWithCells="1">
                  <from>
                    <xdr:col>3</xdr:col>
                    <xdr:colOff>1143000</xdr:colOff>
                    <xdr:row>480</xdr:row>
                    <xdr:rowOff>47625</xdr:rowOff>
                  </from>
                  <to>
                    <xdr:col>5</xdr:col>
                    <xdr:colOff>171450</xdr:colOff>
                    <xdr:row>480</xdr:row>
                    <xdr:rowOff>171450</xdr:rowOff>
                  </to>
                </anchor>
              </controlPr>
            </control>
          </mc:Choice>
        </mc:AlternateContent>
        <mc:AlternateContent xmlns:mc="http://schemas.openxmlformats.org/markup-compatibility/2006">
          <mc:Choice Requires="x14">
            <control shapeId="272652" r:id="rId215" name="Option Button 24844">
              <controlPr defaultSize="0" autoFill="0" autoLine="0" autoPict="0">
                <anchor moveWithCells="1" sizeWithCells="1">
                  <from>
                    <xdr:col>5</xdr:col>
                    <xdr:colOff>114300</xdr:colOff>
                    <xdr:row>480</xdr:row>
                    <xdr:rowOff>28575</xdr:rowOff>
                  </from>
                  <to>
                    <xdr:col>5</xdr:col>
                    <xdr:colOff>400050</xdr:colOff>
                    <xdr:row>480</xdr:row>
                    <xdr:rowOff>161925</xdr:rowOff>
                  </to>
                </anchor>
              </controlPr>
            </control>
          </mc:Choice>
        </mc:AlternateContent>
        <mc:AlternateContent xmlns:mc="http://schemas.openxmlformats.org/markup-compatibility/2006">
          <mc:Choice Requires="x14">
            <control shapeId="272653" r:id="rId216" name="Option Button 24845">
              <controlPr defaultSize="0" autoFill="0" autoLine="0" autoPict="0">
                <anchor moveWithCells="1" sizeWithCells="1">
                  <from>
                    <xdr:col>5</xdr:col>
                    <xdr:colOff>419100</xdr:colOff>
                    <xdr:row>480</xdr:row>
                    <xdr:rowOff>28575</xdr:rowOff>
                  </from>
                  <to>
                    <xdr:col>6</xdr:col>
                    <xdr:colOff>180975</xdr:colOff>
                    <xdr:row>480</xdr:row>
                    <xdr:rowOff>171450</xdr:rowOff>
                  </to>
                </anchor>
              </controlPr>
            </control>
          </mc:Choice>
        </mc:AlternateContent>
        <mc:AlternateContent xmlns:mc="http://schemas.openxmlformats.org/markup-compatibility/2006">
          <mc:Choice Requires="x14">
            <control shapeId="272654" r:id="rId217" name="Option Button 24846">
              <controlPr defaultSize="0" autoFill="0" autoLine="0" autoPict="0">
                <anchor moveWithCells="1" sizeWithCells="1">
                  <from>
                    <xdr:col>6</xdr:col>
                    <xdr:colOff>180975</xdr:colOff>
                    <xdr:row>480</xdr:row>
                    <xdr:rowOff>38100</xdr:rowOff>
                  </from>
                  <to>
                    <xdr:col>6</xdr:col>
                    <xdr:colOff>476250</xdr:colOff>
                    <xdr:row>480</xdr:row>
                    <xdr:rowOff>171450</xdr:rowOff>
                  </to>
                </anchor>
              </controlPr>
            </control>
          </mc:Choice>
        </mc:AlternateContent>
        <mc:AlternateContent xmlns:mc="http://schemas.openxmlformats.org/markup-compatibility/2006">
          <mc:Choice Requires="x14">
            <control shapeId="272655" r:id="rId218" name="Option Button 24847">
              <controlPr defaultSize="0" autoFill="0" autoLine="0" autoPict="0">
                <anchor moveWithCells="1" sizeWithCells="1">
                  <from>
                    <xdr:col>6</xdr:col>
                    <xdr:colOff>466725</xdr:colOff>
                    <xdr:row>480</xdr:row>
                    <xdr:rowOff>28575</xdr:rowOff>
                  </from>
                  <to>
                    <xdr:col>8</xdr:col>
                    <xdr:colOff>123825</xdr:colOff>
                    <xdr:row>480</xdr:row>
                    <xdr:rowOff>171450</xdr:rowOff>
                  </to>
                </anchor>
              </controlPr>
            </control>
          </mc:Choice>
        </mc:AlternateContent>
        <mc:AlternateContent xmlns:mc="http://schemas.openxmlformats.org/markup-compatibility/2006">
          <mc:Choice Requires="x14">
            <control shapeId="272656" r:id="rId219" name="Option Button 24848">
              <controlPr defaultSize="0" autoFill="0" autoLine="0" autoPict="0">
                <anchor moveWithCells="1" sizeWithCells="1">
                  <from>
                    <xdr:col>7</xdr:col>
                    <xdr:colOff>161925</xdr:colOff>
                    <xdr:row>480</xdr:row>
                    <xdr:rowOff>38100</xdr:rowOff>
                  </from>
                  <to>
                    <xdr:col>9</xdr:col>
                    <xdr:colOff>104775</xdr:colOff>
                    <xdr:row>480</xdr:row>
                    <xdr:rowOff>171450</xdr:rowOff>
                  </to>
                </anchor>
              </controlPr>
            </control>
          </mc:Choice>
        </mc:AlternateContent>
        <mc:AlternateContent xmlns:mc="http://schemas.openxmlformats.org/markup-compatibility/2006">
          <mc:Choice Requires="x14">
            <control shapeId="272657" r:id="rId220" name="Option Button 24849">
              <controlPr defaultSize="0" autoFill="0" autoLine="0" autoPict="0">
                <anchor moveWithCells="1" sizeWithCells="1">
                  <from>
                    <xdr:col>9</xdr:col>
                    <xdr:colOff>114300</xdr:colOff>
                    <xdr:row>480</xdr:row>
                    <xdr:rowOff>38100</xdr:rowOff>
                  </from>
                  <to>
                    <xdr:col>10</xdr:col>
                    <xdr:colOff>57150</xdr:colOff>
                    <xdr:row>480</xdr:row>
                    <xdr:rowOff>171450</xdr:rowOff>
                  </to>
                </anchor>
              </controlPr>
            </control>
          </mc:Choice>
        </mc:AlternateContent>
        <mc:AlternateContent xmlns:mc="http://schemas.openxmlformats.org/markup-compatibility/2006">
          <mc:Choice Requires="x14">
            <control shapeId="272658" r:id="rId221" name="Option Button 24850">
              <controlPr defaultSize="0" autoFill="0" autoLine="0" autoPict="0">
                <anchor moveWithCells="1" sizeWithCells="1">
                  <from>
                    <xdr:col>3</xdr:col>
                    <xdr:colOff>219075</xdr:colOff>
                    <xdr:row>479</xdr:row>
                    <xdr:rowOff>28575</xdr:rowOff>
                  </from>
                  <to>
                    <xdr:col>3</xdr:col>
                    <xdr:colOff>514350</xdr:colOff>
                    <xdr:row>479</xdr:row>
                    <xdr:rowOff>171450</xdr:rowOff>
                  </to>
                </anchor>
              </controlPr>
            </control>
          </mc:Choice>
        </mc:AlternateContent>
        <mc:AlternateContent xmlns:mc="http://schemas.openxmlformats.org/markup-compatibility/2006">
          <mc:Choice Requires="x14">
            <control shapeId="272659" r:id="rId222" name="Option Button 24851">
              <controlPr defaultSize="0" autoFill="0" autoLine="0" autoPict="0">
                <anchor moveWithCells="1" sizeWithCells="1">
                  <from>
                    <xdr:col>3</xdr:col>
                    <xdr:colOff>542925</xdr:colOff>
                    <xdr:row>479</xdr:row>
                    <xdr:rowOff>28575</xdr:rowOff>
                  </from>
                  <to>
                    <xdr:col>3</xdr:col>
                    <xdr:colOff>838200</xdr:colOff>
                    <xdr:row>479</xdr:row>
                    <xdr:rowOff>171450</xdr:rowOff>
                  </to>
                </anchor>
              </controlPr>
            </control>
          </mc:Choice>
        </mc:AlternateContent>
        <mc:AlternateContent xmlns:mc="http://schemas.openxmlformats.org/markup-compatibility/2006">
          <mc:Choice Requires="x14">
            <control shapeId="272660" r:id="rId223" name="Option Button 24852">
              <controlPr defaultSize="0" autoFill="0" autoLine="0" autoPict="0">
                <anchor moveWithCells="1" sizeWithCells="1">
                  <from>
                    <xdr:col>3</xdr:col>
                    <xdr:colOff>838200</xdr:colOff>
                    <xdr:row>479</xdr:row>
                    <xdr:rowOff>28575</xdr:rowOff>
                  </from>
                  <to>
                    <xdr:col>3</xdr:col>
                    <xdr:colOff>1133475</xdr:colOff>
                    <xdr:row>479</xdr:row>
                    <xdr:rowOff>171450</xdr:rowOff>
                  </to>
                </anchor>
              </controlPr>
            </control>
          </mc:Choice>
        </mc:AlternateContent>
        <mc:AlternateContent xmlns:mc="http://schemas.openxmlformats.org/markup-compatibility/2006">
          <mc:Choice Requires="x14">
            <control shapeId="272661" r:id="rId224" name="Option Button 24853">
              <controlPr defaultSize="0" autoFill="0" autoLine="0" autoPict="0">
                <anchor moveWithCells="1" sizeWithCells="1">
                  <from>
                    <xdr:col>3</xdr:col>
                    <xdr:colOff>1143000</xdr:colOff>
                    <xdr:row>479</xdr:row>
                    <xdr:rowOff>47625</xdr:rowOff>
                  </from>
                  <to>
                    <xdr:col>5</xdr:col>
                    <xdr:colOff>171450</xdr:colOff>
                    <xdr:row>479</xdr:row>
                    <xdr:rowOff>171450</xdr:rowOff>
                  </to>
                </anchor>
              </controlPr>
            </control>
          </mc:Choice>
        </mc:AlternateContent>
        <mc:AlternateContent xmlns:mc="http://schemas.openxmlformats.org/markup-compatibility/2006">
          <mc:Choice Requires="x14">
            <control shapeId="272662" r:id="rId225" name="Option Button 24854">
              <controlPr defaultSize="0" autoFill="0" autoLine="0" autoPict="0">
                <anchor moveWithCells="1" sizeWithCells="1">
                  <from>
                    <xdr:col>5</xdr:col>
                    <xdr:colOff>114300</xdr:colOff>
                    <xdr:row>479</xdr:row>
                    <xdr:rowOff>28575</xdr:rowOff>
                  </from>
                  <to>
                    <xdr:col>5</xdr:col>
                    <xdr:colOff>400050</xdr:colOff>
                    <xdr:row>479</xdr:row>
                    <xdr:rowOff>161925</xdr:rowOff>
                  </to>
                </anchor>
              </controlPr>
            </control>
          </mc:Choice>
        </mc:AlternateContent>
        <mc:AlternateContent xmlns:mc="http://schemas.openxmlformats.org/markup-compatibility/2006">
          <mc:Choice Requires="x14">
            <control shapeId="272663" r:id="rId226" name="Option Button 24855">
              <controlPr defaultSize="0" autoFill="0" autoLine="0" autoPict="0">
                <anchor moveWithCells="1" sizeWithCells="1">
                  <from>
                    <xdr:col>5</xdr:col>
                    <xdr:colOff>419100</xdr:colOff>
                    <xdr:row>479</xdr:row>
                    <xdr:rowOff>28575</xdr:rowOff>
                  </from>
                  <to>
                    <xdr:col>6</xdr:col>
                    <xdr:colOff>180975</xdr:colOff>
                    <xdr:row>479</xdr:row>
                    <xdr:rowOff>171450</xdr:rowOff>
                  </to>
                </anchor>
              </controlPr>
            </control>
          </mc:Choice>
        </mc:AlternateContent>
        <mc:AlternateContent xmlns:mc="http://schemas.openxmlformats.org/markup-compatibility/2006">
          <mc:Choice Requires="x14">
            <control shapeId="272664" r:id="rId227" name="Option Button 24856">
              <controlPr defaultSize="0" autoFill="0" autoLine="0" autoPict="0">
                <anchor moveWithCells="1" sizeWithCells="1">
                  <from>
                    <xdr:col>6</xdr:col>
                    <xdr:colOff>180975</xdr:colOff>
                    <xdr:row>479</xdr:row>
                    <xdr:rowOff>38100</xdr:rowOff>
                  </from>
                  <to>
                    <xdr:col>6</xdr:col>
                    <xdr:colOff>476250</xdr:colOff>
                    <xdr:row>479</xdr:row>
                    <xdr:rowOff>171450</xdr:rowOff>
                  </to>
                </anchor>
              </controlPr>
            </control>
          </mc:Choice>
        </mc:AlternateContent>
        <mc:AlternateContent xmlns:mc="http://schemas.openxmlformats.org/markup-compatibility/2006">
          <mc:Choice Requires="x14">
            <control shapeId="272665" r:id="rId228" name="Option Button 24857">
              <controlPr defaultSize="0" autoFill="0" autoLine="0" autoPict="0">
                <anchor moveWithCells="1" sizeWithCells="1">
                  <from>
                    <xdr:col>6</xdr:col>
                    <xdr:colOff>466725</xdr:colOff>
                    <xdr:row>479</xdr:row>
                    <xdr:rowOff>28575</xdr:rowOff>
                  </from>
                  <to>
                    <xdr:col>8</xdr:col>
                    <xdr:colOff>123825</xdr:colOff>
                    <xdr:row>479</xdr:row>
                    <xdr:rowOff>171450</xdr:rowOff>
                  </to>
                </anchor>
              </controlPr>
            </control>
          </mc:Choice>
        </mc:AlternateContent>
        <mc:AlternateContent xmlns:mc="http://schemas.openxmlformats.org/markup-compatibility/2006">
          <mc:Choice Requires="x14">
            <control shapeId="272666" r:id="rId229" name="Option Button 24858">
              <controlPr defaultSize="0" autoFill="0" autoLine="0" autoPict="0">
                <anchor moveWithCells="1" sizeWithCells="1">
                  <from>
                    <xdr:col>7</xdr:col>
                    <xdr:colOff>161925</xdr:colOff>
                    <xdr:row>479</xdr:row>
                    <xdr:rowOff>38100</xdr:rowOff>
                  </from>
                  <to>
                    <xdr:col>9</xdr:col>
                    <xdr:colOff>104775</xdr:colOff>
                    <xdr:row>479</xdr:row>
                    <xdr:rowOff>171450</xdr:rowOff>
                  </to>
                </anchor>
              </controlPr>
            </control>
          </mc:Choice>
        </mc:AlternateContent>
        <mc:AlternateContent xmlns:mc="http://schemas.openxmlformats.org/markup-compatibility/2006">
          <mc:Choice Requires="x14">
            <control shapeId="272667" r:id="rId230" name="Option Button 24859">
              <controlPr defaultSize="0" autoFill="0" autoLine="0" autoPict="0">
                <anchor moveWithCells="1" sizeWithCells="1">
                  <from>
                    <xdr:col>9</xdr:col>
                    <xdr:colOff>114300</xdr:colOff>
                    <xdr:row>479</xdr:row>
                    <xdr:rowOff>38100</xdr:rowOff>
                  </from>
                  <to>
                    <xdr:col>10</xdr:col>
                    <xdr:colOff>57150</xdr:colOff>
                    <xdr:row>479</xdr:row>
                    <xdr:rowOff>171450</xdr:rowOff>
                  </to>
                </anchor>
              </controlPr>
            </control>
          </mc:Choice>
        </mc:AlternateContent>
        <mc:AlternateContent xmlns:mc="http://schemas.openxmlformats.org/markup-compatibility/2006">
          <mc:Choice Requires="x14">
            <control shapeId="272668" r:id="rId231" name="Option Button 24860">
              <controlPr defaultSize="0" autoFill="0" autoLine="0" autoPict="0">
                <anchor moveWithCells="1" sizeWithCells="1">
                  <from>
                    <xdr:col>3</xdr:col>
                    <xdr:colOff>219075</xdr:colOff>
                    <xdr:row>478</xdr:row>
                    <xdr:rowOff>28575</xdr:rowOff>
                  </from>
                  <to>
                    <xdr:col>3</xdr:col>
                    <xdr:colOff>514350</xdr:colOff>
                    <xdr:row>478</xdr:row>
                    <xdr:rowOff>171450</xdr:rowOff>
                  </to>
                </anchor>
              </controlPr>
            </control>
          </mc:Choice>
        </mc:AlternateContent>
        <mc:AlternateContent xmlns:mc="http://schemas.openxmlformats.org/markup-compatibility/2006">
          <mc:Choice Requires="x14">
            <control shapeId="272669" r:id="rId232" name="Option Button 24861">
              <controlPr defaultSize="0" autoFill="0" autoLine="0" autoPict="0">
                <anchor moveWithCells="1" sizeWithCells="1">
                  <from>
                    <xdr:col>3</xdr:col>
                    <xdr:colOff>542925</xdr:colOff>
                    <xdr:row>478</xdr:row>
                    <xdr:rowOff>28575</xdr:rowOff>
                  </from>
                  <to>
                    <xdr:col>3</xdr:col>
                    <xdr:colOff>838200</xdr:colOff>
                    <xdr:row>478</xdr:row>
                    <xdr:rowOff>171450</xdr:rowOff>
                  </to>
                </anchor>
              </controlPr>
            </control>
          </mc:Choice>
        </mc:AlternateContent>
        <mc:AlternateContent xmlns:mc="http://schemas.openxmlformats.org/markup-compatibility/2006">
          <mc:Choice Requires="x14">
            <control shapeId="272670" r:id="rId233" name="Option Button 24862">
              <controlPr defaultSize="0" autoFill="0" autoLine="0" autoPict="0">
                <anchor moveWithCells="1" sizeWithCells="1">
                  <from>
                    <xdr:col>3</xdr:col>
                    <xdr:colOff>838200</xdr:colOff>
                    <xdr:row>478</xdr:row>
                    <xdr:rowOff>28575</xdr:rowOff>
                  </from>
                  <to>
                    <xdr:col>3</xdr:col>
                    <xdr:colOff>1133475</xdr:colOff>
                    <xdr:row>478</xdr:row>
                    <xdr:rowOff>171450</xdr:rowOff>
                  </to>
                </anchor>
              </controlPr>
            </control>
          </mc:Choice>
        </mc:AlternateContent>
        <mc:AlternateContent xmlns:mc="http://schemas.openxmlformats.org/markup-compatibility/2006">
          <mc:Choice Requires="x14">
            <control shapeId="272671" r:id="rId234" name="Option Button 24863">
              <controlPr defaultSize="0" autoFill="0" autoLine="0" autoPict="0">
                <anchor moveWithCells="1" sizeWithCells="1">
                  <from>
                    <xdr:col>3</xdr:col>
                    <xdr:colOff>1143000</xdr:colOff>
                    <xdr:row>478</xdr:row>
                    <xdr:rowOff>47625</xdr:rowOff>
                  </from>
                  <to>
                    <xdr:col>5</xdr:col>
                    <xdr:colOff>171450</xdr:colOff>
                    <xdr:row>478</xdr:row>
                    <xdr:rowOff>171450</xdr:rowOff>
                  </to>
                </anchor>
              </controlPr>
            </control>
          </mc:Choice>
        </mc:AlternateContent>
        <mc:AlternateContent xmlns:mc="http://schemas.openxmlformats.org/markup-compatibility/2006">
          <mc:Choice Requires="x14">
            <control shapeId="272672" r:id="rId235" name="Option Button 24864">
              <controlPr defaultSize="0" autoFill="0" autoLine="0" autoPict="0">
                <anchor moveWithCells="1" sizeWithCells="1">
                  <from>
                    <xdr:col>5</xdr:col>
                    <xdr:colOff>114300</xdr:colOff>
                    <xdr:row>478</xdr:row>
                    <xdr:rowOff>28575</xdr:rowOff>
                  </from>
                  <to>
                    <xdr:col>5</xdr:col>
                    <xdr:colOff>400050</xdr:colOff>
                    <xdr:row>478</xdr:row>
                    <xdr:rowOff>161925</xdr:rowOff>
                  </to>
                </anchor>
              </controlPr>
            </control>
          </mc:Choice>
        </mc:AlternateContent>
        <mc:AlternateContent xmlns:mc="http://schemas.openxmlformats.org/markup-compatibility/2006">
          <mc:Choice Requires="x14">
            <control shapeId="272673" r:id="rId236" name="Option Button 24865">
              <controlPr defaultSize="0" autoFill="0" autoLine="0" autoPict="0">
                <anchor moveWithCells="1" sizeWithCells="1">
                  <from>
                    <xdr:col>5</xdr:col>
                    <xdr:colOff>419100</xdr:colOff>
                    <xdr:row>478</xdr:row>
                    <xdr:rowOff>28575</xdr:rowOff>
                  </from>
                  <to>
                    <xdr:col>6</xdr:col>
                    <xdr:colOff>180975</xdr:colOff>
                    <xdr:row>478</xdr:row>
                    <xdr:rowOff>171450</xdr:rowOff>
                  </to>
                </anchor>
              </controlPr>
            </control>
          </mc:Choice>
        </mc:AlternateContent>
        <mc:AlternateContent xmlns:mc="http://schemas.openxmlformats.org/markup-compatibility/2006">
          <mc:Choice Requires="x14">
            <control shapeId="272674" r:id="rId237" name="Option Button 24866">
              <controlPr defaultSize="0" autoFill="0" autoLine="0" autoPict="0">
                <anchor moveWithCells="1" sizeWithCells="1">
                  <from>
                    <xdr:col>6</xdr:col>
                    <xdr:colOff>180975</xdr:colOff>
                    <xdr:row>478</xdr:row>
                    <xdr:rowOff>38100</xdr:rowOff>
                  </from>
                  <to>
                    <xdr:col>6</xdr:col>
                    <xdr:colOff>476250</xdr:colOff>
                    <xdr:row>478</xdr:row>
                    <xdr:rowOff>171450</xdr:rowOff>
                  </to>
                </anchor>
              </controlPr>
            </control>
          </mc:Choice>
        </mc:AlternateContent>
        <mc:AlternateContent xmlns:mc="http://schemas.openxmlformats.org/markup-compatibility/2006">
          <mc:Choice Requires="x14">
            <control shapeId="272675" r:id="rId238" name="Option Button 24867">
              <controlPr defaultSize="0" autoFill="0" autoLine="0" autoPict="0">
                <anchor moveWithCells="1" sizeWithCells="1">
                  <from>
                    <xdr:col>6</xdr:col>
                    <xdr:colOff>466725</xdr:colOff>
                    <xdr:row>478</xdr:row>
                    <xdr:rowOff>28575</xdr:rowOff>
                  </from>
                  <to>
                    <xdr:col>8</xdr:col>
                    <xdr:colOff>123825</xdr:colOff>
                    <xdr:row>478</xdr:row>
                    <xdr:rowOff>171450</xdr:rowOff>
                  </to>
                </anchor>
              </controlPr>
            </control>
          </mc:Choice>
        </mc:AlternateContent>
        <mc:AlternateContent xmlns:mc="http://schemas.openxmlformats.org/markup-compatibility/2006">
          <mc:Choice Requires="x14">
            <control shapeId="272676" r:id="rId239" name="Option Button 24868">
              <controlPr defaultSize="0" autoFill="0" autoLine="0" autoPict="0">
                <anchor moveWithCells="1" sizeWithCells="1">
                  <from>
                    <xdr:col>7</xdr:col>
                    <xdr:colOff>161925</xdr:colOff>
                    <xdr:row>478</xdr:row>
                    <xdr:rowOff>38100</xdr:rowOff>
                  </from>
                  <to>
                    <xdr:col>9</xdr:col>
                    <xdr:colOff>104775</xdr:colOff>
                    <xdr:row>478</xdr:row>
                    <xdr:rowOff>171450</xdr:rowOff>
                  </to>
                </anchor>
              </controlPr>
            </control>
          </mc:Choice>
        </mc:AlternateContent>
        <mc:AlternateContent xmlns:mc="http://schemas.openxmlformats.org/markup-compatibility/2006">
          <mc:Choice Requires="x14">
            <control shapeId="272677" r:id="rId240" name="Option Button 24869">
              <controlPr defaultSize="0" autoFill="0" autoLine="0" autoPict="0">
                <anchor moveWithCells="1" sizeWithCells="1">
                  <from>
                    <xdr:col>9</xdr:col>
                    <xdr:colOff>114300</xdr:colOff>
                    <xdr:row>478</xdr:row>
                    <xdr:rowOff>38100</xdr:rowOff>
                  </from>
                  <to>
                    <xdr:col>10</xdr:col>
                    <xdr:colOff>57150</xdr:colOff>
                    <xdr:row>478</xdr:row>
                    <xdr:rowOff>171450</xdr:rowOff>
                  </to>
                </anchor>
              </controlPr>
            </control>
          </mc:Choice>
        </mc:AlternateContent>
        <mc:AlternateContent xmlns:mc="http://schemas.openxmlformats.org/markup-compatibility/2006">
          <mc:Choice Requires="x14">
            <control shapeId="272678" r:id="rId241" name="Option Button 24870">
              <controlPr defaultSize="0" autoFill="0" autoLine="0" autoPict="0">
                <anchor moveWithCells="1" sizeWithCells="1">
                  <from>
                    <xdr:col>3</xdr:col>
                    <xdr:colOff>219075</xdr:colOff>
                    <xdr:row>481</xdr:row>
                    <xdr:rowOff>28575</xdr:rowOff>
                  </from>
                  <to>
                    <xdr:col>3</xdr:col>
                    <xdr:colOff>514350</xdr:colOff>
                    <xdr:row>481</xdr:row>
                    <xdr:rowOff>171450</xdr:rowOff>
                  </to>
                </anchor>
              </controlPr>
            </control>
          </mc:Choice>
        </mc:AlternateContent>
        <mc:AlternateContent xmlns:mc="http://schemas.openxmlformats.org/markup-compatibility/2006">
          <mc:Choice Requires="x14">
            <control shapeId="272679" r:id="rId242" name="Option Button 24871">
              <controlPr defaultSize="0" autoFill="0" autoLine="0" autoPict="0">
                <anchor moveWithCells="1" sizeWithCells="1">
                  <from>
                    <xdr:col>3</xdr:col>
                    <xdr:colOff>542925</xdr:colOff>
                    <xdr:row>481</xdr:row>
                    <xdr:rowOff>28575</xdr:rowOff>
                  </from>
                  <to>
                    <xdr:col>3</xdr:col>
                    <xdr:colOff>838200</xdr:colOff>
                    <xdr:row>481</xdr:row>
                    <xdr:rowOff>171450</xdr:rowOff>
                  </to>
                </anchor>
              </controlPr>
            </control>
          </mc:Choice>
        </mc:AlternateContent>
        <mc:AlternateContent xmlns:mc="http://schemas.openxmlformats.org/markup-compatibility/2006">
          <mc:Choice Requires="x14">
            <control shapeId="272680" r:id="rId243" name="Option Button 24872">
              <controlPr defaultSize="0" autoFill="0" autoLine="0" autoPict="0">
                <anchor moveWithCells="1" sizeWithCells="1">
                  <from>
                    <xdr:col>3</xdr:col>
                    <xdr:colOff>838200</xdr:colOff>
                    <xdr:row>481</xdr:row>
                    <xdr:rowOff>28575</xdr:rowOff>
                  </from>
                  <to>
                    <xdr:col>3</xdr:col>
                    <xdr:colOff>1133475</xdr:colOff>
                    <xdr:row>481</xdr:row>
                    <xdr:rowOff>171450</xdr:rowOff>
                  </to>
                </anchor>
              </controlPr>
            </control>
          </mc:Choice>
        </mc:AlternateContent>
        <mc:AlternateContent xmlns:mc="http://schemas.openxmlformats.org/markup-compatibility/2006">
          <mc:Choice Requires="x14">
            <control shapeId="272681" r:id="rId244" name="Option Button 24873">
              <controlPr defaultSize="0" autoFill="0" autoLine="0" autoPict="0">
                <anchor moveWithCells="1" sizeWithCells="1">
                  <from>
                    <xdr:col>3</xdr:col>
                    <xdr:colOff>1143000</xdr:colOff>
                    <xdr:row>481</xdr:row>
                    <xdr:rowOff>47625</xdr:rowOff>
                  </from>
                  <to>
                    <xdr:col>5</xdr:col>
                    <xdr:colOff>171450</xdr:colOff>
                    <xdr:row>481</xdr:row>
                    <xdr:rowOff>171450</xdr:rowOff>
                  </to>
                </anchor>
              </controlPr>
            </control>
          </mc:Choice>
        </mc:AlternateContent>
        <mc:AlternateContent xmlns:mc="http://schemas.openxmlformats.org/markup-compatibility/2006">
          <mc:Choice Requires="x14">
            <control shapeId="272682" r:id="rId245" name="Option Button 24874">
              <controlPr defaultSize="0" autoFill="0" autoLine="0" autoPict="0">
                <anchor moveWithCells="1" sizeWithCells="1">
                  <from>
                    <xdr:col>5</xdr:col>
                    <xdr:colOff>114300</xdr:colOff>
                    <xdr:row>481</xdr:row>
                    <xdr:rowOff>28575</xdr:rowOff>
                  </from>
                  <to>
                    <xdr:col>5</xdr:col>
                    <xdr:colOff>400050</xdr:colOff>
                    <xdr:row>481</xdr:row>
                    <xdr:rowOff>161925</xdr:rowOff>
                  </to>
                </anchor>
              </controlPr>
            </control>
          </mc:Choice>
        </mc:AlternateContent>
        <mc:AlternateContent xmlns:mc="http://schemas.openxmlformats.org/markup-compatibility/2006">
          <mc:Choice Requires="x14">
            <control shapeId="272683" r:id="rId246" name="Option Button 24875">
              <controlPr defaultSize="0" autoFill="0" autoLine="0" autoPict="0">
                <anchor moveWithCells="1" sizeWithCells="1">
                  <from>
                    <xdr:col>5</xdr:col>
                    <xdr:colOff>419100</xdr:colOff>
                    <xdr:row>481</xdr:row>
                    <xdr:rowOff>28575</xdr:rowOff>
                  </from>
                  <to>
                    <xdr:col>6</xdr:col>
                    <xdr:colOff>180975</xdr:colOff>
                    <xdr:row>481</xdr:row>
                    <xdr:rowOff>171450</xdr:rowOff>
                  </to>
                </anchor>
              </controlPr>
            </control>
          </mc:Choice>
        </mc:AlternateContent>
        <mc:AlternateContent xmlns:mc="http://schemas.openxmlformats.org/markup-compatibility/2006">
          <mc:Choice Requires="x14">
            <control shapeId="272684" r:id="rId247" name="Option Button 24876">
              <controlPr defaultSize="0" autoFill="0" autoLine="0" autoPict="0">
                <anchor moveWithCells="1" sizeWithCells="1">
                  <from>
                    <xdr:col>6</xdr:col>
                    <xdr:colOff>180975</xdr:colOff>
                    <xdr:row>481</xdr:row>
                    <xdr:rowOff>38100</xdr:rowOff>
                  </from>
                  <to>
                    <xdr:col>6</xdr:col>
                    <xdr:colOff>476250</xdr:colOff>
                    <xdr:row>481</xdr:row>
                    <xdr:rowOff>171450</xdr:rowOff>
                  </to>
                </anchor>
              </controlPr>
            </control>
          </mc:Choice>
        </mc:AlternateContent>
        <mc:AlternateContent xmlns:mc="http://schemas.openxmlformats.org/markup-compatibility/2006">
          <mc:Choice Requires="x14">
            <control shapeId="272685" r:id="rId248" name="Option Button 24877">
              <controlPr defaultSize="0" autoFill="0" autoLine="0" autoPict="0">
                <anchor moveWithCells="1" sizeWithCells="1">
                  <from>
                    <xdr:col>6</xdr:col>
                    <xdr:colOff>466725</xdr:colOff>
                    <xdr:row>481</xdr:row>
                    <xdr:rowOff>28575</xdr:rowOff>
                  </from>
                  <to>
                    <xdr:col>8</xdr:col>
                    <xdr:colOff>123825</xdr:colOff>
                    <xdr:row>481</xdr:row>
                    <xdr:rowOff>171450</xdr:rowOff>
                  </to>
                </anchor>
              </controlPr>
            </control>
          </mc:Choice>
        </mc:AlternateContent>
        <mc:AlternateContent xmlns:mc="http://schemas.openxmlformats.org/markup-compatibility/2006">
          <mc:Choice Requires="x14">
            <control shapeId="272686" r:id="rId249" name="Option Button 24878">
              <controlPr defaultSize="0" autoFill="0" autoLine="0" autoPict="0">
                <anchor moveWithCells="1" sizeWithCells="1">
                  <from>
                    <xdr:col>7</xdr:col>
                    <xdr:colOff>161925</xdr:colOff>
                    <xdr:row>481</xdr:row>
                    <xdr:rowOff>38100</xdr:rowOff>
                  </from>
                  <to>
                    <xdr:col>9</xdr:col>
                    <xdr:colOff>104775</xdr:colOff>
                    <xdr:row>481</xdr:row>
                    <xdr:rowOff>171450</xdr:rowOff>
                  </to>
                </anchor>
              </controlPr>
            </control>
          </mc:Choice>
        </mc:AlternateContent>
        <mc:AlternateContent xmlns:mc="http://schemas.openxmlformats.org/markup-compatibility/2006">
          <mc:Choice Requires="x14">
            <control shapeId="272687" r:id="rId250" name="Option Button 24879">
              <controlPr defaultSize="0" autoFill="0" autoLine="0" autoPict="0">
                <anchor moveWithCells="1" sizeWithCells="1">
                  <from>
                    <xdr:col>9</xdr:col>
                    <xdr:colOff>114300</xdr:colOff>
                    <xdr:row>481</xdr:row>
                    <xdr:rowOff>38100</xdr:rowOff>
                  </from>
                  <to>
                    <xdr:col>10</xdr:col>
                    <xdr:colOff>57150</xdr:colOff>
                    <xdr:row>481</xdr:row>
                    <xdr:rowOff>171450</xdr:rowOff>
                  </to>
                </anchor>
              </controlPr>
            </control>
          </mc:Choice>
        </mc:AlternateContent>
        <mc:AlternateContent xmlns:mc="http://schemas.openxmlformats.org/markup-compatibility/2006">
          <mc:Choice Requires="x14">
            <control shapeId="272688" r:id="rId251" name="Option Button 24880">
              <controlPr defaultSize="0" autoFill="0" autoLine="0" autoPict="0">
                <anchor moveWithCells="1" sizeWithCells="1">
                  <from>
                    <xdr:col>3</xdr:col>
                    <xdr:colOff>219075</xdr:colOff>
                    <xdr:row>482</xdr:row>
                    <xdr:rowOff>28575</xdr:rowOff>
                  </from>
                  <to>
                    <xdr:col>3</xdr:col>
                    <xdr:colOff>514350</xdr:colOff>
                    <xdr:row>482</xdr:row>
                    <xdr:rowOff>171450</xdr:rowOff>
                  </to>
                </anchor>
              </controlPr>
            </control>
          </mc:Choice>
        </mc:AlternateContent>
        <mc:AlternateContent xmlns:mc="http://schemas.openxmlformats.org/markup-compatibility/2006">
          <mc:Choice Requires="x14">
            <control shapeId="272689" r:id="rId252" name="Option Button 24881">
              <controlPr defaultSize="0" autoFill="0" autoLine="0" autoPict="0">
                <anchor moveWithCells="1" sizeWithCells="1">
                  <from>
                    <xdr:col>3</xdr:col>
                    <xdr:colOff>542925</xdr:colOff>
                    <xdr:row>482</xdr:row>
                    <xdr:rowOff>28575</xdr:rowOff>
                  </from>
                  <to>
                    <xdr:col>3</xdr:col>
                    <xdr:colOff>838200</xdr:colOff>
                    <xdr:row>482</xdr:row>
                    <xdr:rowOff>171450</xdr:rowOff>
                  </to>
                </anchor>
              </controlPr>
            </control>
          </mc:Choice>
        </mc:AlternateContent>
        <mc:AlternateContent xmlns:mc="http://schemas.openxmlformats.org/markup-compatibility/2006">
          <mc:Choice Requires="x14">
            <control shapeId="272690" r:id="rId253" name="Option Button 24882">
              <controlPr defaultSize="0" autoFill="0" autoLine="0" autoPict="0">
                <anchor moveWithCells="1" sizeWithCells="1">
                  <from>
                    <xdr:col>3</xdr:col>
                    <xdr:colOff>838200</xdr:colOff>
                    <xdr:row>482</xdr:row>
                    <xdr:rowOff>28575</xdr:rowOff>
                  </from>
                  <to>
                    <xdr:col>3</xdr:col>
                    <xdr:colOff>1133475</xdr:colOff>
                    <xdr:row>482</xdr:row>
                    <xdr:rowOff>171450</xdr:rowOff>
                  </to>
                </anchor>
              </controlPr>
            </control>
          </mc:Choice>
        </mc:AlternateContent>
        <mc:AlternateContent xmlns:mc="http://schemas.openxmlformats.org/markup-compatibility/2006">
          <mc:Choice Requires="x14">
            <control shapeId="272691" r:id="rId254" name="Option Button 24883">
              <controlPr defaultSize="0" autoFill="0" autoLine="0" autoPict="0">
                <anchor moveWithCells="1" sizeWithCells="1">
                  <from>
                    <xdr:col>3</xdr:col>
                    <xdr:colOff>1143000</xdr:colOff>
                    <xdr:row>482</xdr:row>
                    <xdr:rowOff>47625</xdr:rowOff>
                  </from>
                  <to>
                    <xdr:col>5</xdr:col>
                    <xdr:colOff>171450</xdr:colOff>
                    <xdr:row>482</xdr:row>
                    <xdr:rowOff>171450</xdr:rowOff>
                  </to>
                </anchor>
              </controlPr>
            </control>
          </mc:Choice>
        </mc:AlternateContent>
        <mc:AlternateContent xmlns:mc="http://schemas.openxmlformats.org/markup-compatibility/2006">
          <mc:Choice Requires="x14">
            <control shapeId="272692" r:id="rId255" name="Option Button 24884">
              <controlPr defaultSize="0" autoFill="0" autoLine="0" autoPict="0">
                <anchor moveWithCells="1" sizeWithCells="1">
                  <from>
                    <xdr:col>5</xdr:col>
                    <xdr:colOff>114300</xdr:colOff>
                    <xdr:row>482</xdr:row>
                    <xdr:rowOff>28575</xdr:rowOff>
                  </from>
                  <to>
                    <xdr:col>5</xdr:col>
                    <xdr:colOff>400050</xdr:colOff>
                    <xdr:row>482</xdr:row>
                    <xdr:rowOff>161925</xdr:rowOff>
                  </to>
                </anchor>
              </controlPr>
            </control>
          </mc:Choice>
        </mc:AlternateContent>
        <mc:AlternateContent xmlns:mc="http://schemas.openxmlformats.org/markup-compatibility/2006">
          <mc:Choice Requires="x14">
            <control shapeId="272693" r:id="rId256" name="Option Button 24885">
              <controlPr defaultSize="0" autoFill="0" autoLine="0" autoPict="0">
                <anchor moveWithCells="1" sizeWithCells="1">
                  <from>
                    <xdr:col>5</xdr:col>
                    <xdr:colOff>419100</xdr:colOff>
                    <xdr:row>482</xdr:row>
                    <xdr:rowOff>28575</xdr:rowOff>
                  </from>
                  <to>
                    <xdr:col>6</xdr:col>
                    <xdr:colOff>180975</xdr:colOff>
                    <xdr:row>482</xdr:row>
                    <xdr:rowOff>171450</xdr:rowOff>
                  </to>
                </anchor>
              </controlPr>
            </control>
          </mc:Choice>
        </mc:AlternateContent>
        <mc:AlternateContent xmlns:mc="http://schemas.openxmlformats.org/markup-compatibility/2006">
          <mc:Choice Requires="x14">
            <control shapeId="272694" r:id="rId257" name="Option Button 24886">
              <controlPr defaultSize="0" autoFill="0" autoLine="0" autoPict="0">
                <anchor moveWithCells="1" sizeWithCells="1">
                  <from>
                    <xdr:col>6</xdr:col>
                    <xdr:colOff>180975</xdr:colOff>
                    <xdr:row>482</xdr:row>
                    <xdr:rowOff>38100</xdr:rowOff>
                  </from>
                  <to>
                    <xdr:col>6</xdr:col>
                    <xdr:colOff>476250</xdr:colOff>
                    <xdr:row>482</xdr:row>
                    <xdr:rowOff>171450</xdr:rowOff>
                  </to>
                </anchor>
              </controlPr>
            </control>
          </mc:Choice>
        </mc:AlternateContent>
        <mc:AlternateContent xmlns:mc="http://schemas.openxmlformats.org/markup-compatibility/2006">
          <mc:Choice Requires="x14">
            <control shapeId="272695" r:id="rId258" name="Option Button 24887">
              <controlPr defaultSize="0" autoFill="0" autoLine="0" autoPict="0">
                <anchor moveWithCells="1" sizeWithCells="1">
                  <from>
                    <xdr:col>6</xdr:col>
                    <xdr:colOff>466725</xdr:colOff>
                    <xdr:row>482</xdr:row>
                    <xdr:rowOff>28575</xdr:rowOff>
                  </from>
                  <to>
                    <xdr:col>8</xdr:col>
                    <xdr:colOff>123825</xdr:colOff>
                    <xdr:row>482</xdr:row>
                    <xdr:rowOff>171450</xdr:rowOff>
                  </to>
                </anchor>
              </controlPr>
            </control>
          </mc:Choice>
        </mc:AlternateContent>
        <mc:AlternateContent xmlns:mc="http://schemas.openxmlformats.org/markup-compatibility/2006">
          <mc:Choice Requires="x14">
            <control shapeId="272696" r:id="rId259" name="Option Button 24888">
              <controlPr defaultSize="0" autoFill="0" autoLine="0" autoPict="0">
                <anchor moveWithCells="1" sizeWithCells="1">
                  <from>
                    <xdr:col>7</xdr:col>
                    <xdr:colOff>161925</xdr:colOff>
                    <xdr:row>482</xdr:row>
                    <xdr:rowOff>38100</xdr:rowOff>
                  </from>
                  <to>
                    <xdr:col>9</xdr:col>
                    <xdr:colOff>104775</xdr:colOff>
                    <xdr:row>482</xdr:row>
                    <xdr:rowOff>171450</xdr:rowOff>
                  </to>
                </anchor>
              </controlPr>
            </control>
          </mc:Choice>
        </mc:AlternateContent>
        <mc:AlternateContent xmlns:mc="http://schemas.openxmlformats.org/markup-compatibility/2006">
          <mc:Choice Requires="x14">
            <control shapeId="272697" r:id="rId260" name="Option Button 24889">
              <controlPr defaultSize="0" autoFill="0" autoLine="0" autoPict="0">
                <anchor moveWithCells="1" sizeWithCells="1">
                  <from>
                    <xdr:col>9</xdr:col>
                    <xdr:colOff>114300</xdr:colOff>
                    <xdr:row>482</xdr:row>
                    <xdr:rowOff>38100</xdr:rowOff>
                  </from>
                  <to>
                    <xdr:col>10</xdr:col>
                    <xdr:colOff>57150</xdr:colOff>
                    <xdr:row>482</xdr:row>
                    <xdr:rowOff>171450</xdr:rowOff>
                  </to>
                </anchor>
              </controlPr>
            </control>
          </mc:Choice>
        </mc:AlternateContent>
        <mc:AlternateContent xmlns:mc="http://schemas.openxmlformats.org/markup-compatibility/2006">
          <mc:Choice Requires="x14">
            <control shapeId="272698" r:id="rId261" name="Option Button 24890">
              <controlPr defaultSize="0" autoFill="0" autoLine="0" autoPict="0">
                <anchor moveWithCells="1" sizeWithCells="1">
                  <from>
                    <xdr:col>3</xdr:col>
                    <xdr:colOff>219075</xdr:colOff>
                    <xdr:row>483</xdr:row>
                    <xdr:rowOff>28575</xdr:rowOff>
                  </from>
                  <to>
                    <xdr:col>3</xdr:col>
                    <xdr:colOff>514350</xdr:colOff>
                    <xdr:row>483</xdr:row>
                    <xdr:rowOff>171450</xdr:rowOff>
                  </to>
                </anchor>
              </controlPr>
            </control>
          </mc:Choice>
        </mc:AlternateContent>
        <mc:AlternateContent xmlns:mc="http://schemas.openxmlformats.org/markup-compatibility/2006">
          <mc:Choice Requires="x14">
            <control shapeId="272699" r:id="rId262" name="Option Button 24891">
              <controlPr defaultSize="0" autoFill="0" autoLine="0" autoPict="0">
                <anchor moveWithCells="1" sizeWithCells="1">
                  <from>
                    <xdr:col>3</xdr:col>
                    <xdr:colOff>542925</xdr:colOff>
                    <xdr:row>483</xdr:row>
                    <xdr:rowOff>28575</xdr:rowOff>
                  </from>
                  <to>
                    <xdr:col>3</xdr:col>
                    <xdr:colOff>838200</xdr:colOff>
                    <xdr:row>483</xdr:row>
                    <xdr:rowOff>171450</xdr:rowOff>
                  </to>
                </anchor>
              </controlPr>
            </control>
          </mc:Choice>
        </mc:AlternateContent>
        <mc:AlternateContent xmlns:mc="http://schemas.openxmlformats.org/markup-compatibility/2006">
          <mc:Choice Requires="x14">
            <control shapeId="272700" r:id="rId263" name="Option Button 24892">
              <controlPr defaultSize="0" autoFill="0" autoLine="0" autoPict="0">
                <anchor moveWithCells="1" sizeWithCells="1">
                  <from>
                    <xdr:col>3</xdr:col>
                    <xdr:colOff>838200</xdr:colOff>
                    <xdr:row>483</xdr:row>
                    <xdr:rowOff>28575</xdr:rowOff>
                  </from>
                  <to>
                    <xdr:col>3</xdr:col>
                    <xdr:colOff>1133475</xdr:colOff>
                    <xdr:row>483</xdr:row>
                    <xdr:rowOff>171450</xdr:rowOff>
                  </to>
                </anchor>
              </controlPr>
            </control>
          </mc:Choice>
        </mc:AlternateContent>
        <mc:AlternateContent xmlns:mc="http://schemas.openxmlformats.org/markup-compatibility/2006">
          <mc:Choice Requires="x14">
            <control shapeId="272701" r:id="rId264" name="Option Button 24893">
              <controlPr defaultSize="0" autoFill="0" autoLine="0" autoPict="0">
                <anchor moveWithCells="1" sizeWithCells="1">
                  <from>
                    <xdr:col>3</xdr:col>
                    <xdr:colOff>1143000</xdr:colOff>
                    <xdr:row>483</xdr:row>
                    <xdr:rowOff>47625</xdr:rowOff>
                  </from>
                  <to>
                    <xdr:col>5</xdr:col>
                    <xdr:colOff>171450</xdr:colOff>
                    <xdr:row>483</xdr:row>
                    <xdr:rowOff>171450</xdr:rowOff>
                  </to>
                </anchor>
              </controlPr>
            </control>
          </mc:Choice>
        </mc:AlternateContent>
        <mc:AlternateContent xmlns:mc="http://schemas.openxmlformats.org/markup-compatibility/2006">
          <mc:Choice Requires="x14">
            <control shapeId="272702" r:id="rId265" name="Option Button 24894">
              <controlPr defaultSize="0" autoFill="0" autoLine="0" autoPict="0">
                <anchor moveWithCells="1" sizeWithCells="1">
                  <from>
                    <xdr:col>5</xdr:col>
                    <xdr:colOff>114300</xdr:colOff>
                    <xdr:row>483</xdr:row>
                    <xdr:rowOff>28575</xdr:rowOff>
                  </from>
                  <to>
                    <xdr:col>5</xdr:col>
                    <xdr:colOff>400050</xdr:colOff>
                    <xdr:row>483</xdr:row>
                    <xdr:rowOff>161925</xdr:rowOff>
                  </to>
                </anchor>
              </controlPr>
            </control>
          </mc:Choice>
        </mc:AlternateContent>
        <mc:AlternateContent xmlns:mc="http://schemas.openxmlformats.org/markup-compatibility/2006">
          <mc:Choice Requires="x14">
            <control shapeId="272703" r:id="rId266" name="Option Button 24895">
              <controlPr defaultSize="0" autoFill="0" autoLine="0" autoPict="0">
                <anchor moveWithCells="1" sizeWithCells="1">
                  <from>
                    <xdr:col>5</xdr:col>
                    <xdr:colOff>419100</xdr:colOff>
                    <xdr:row>483</xdr:row>
                    <xdr:rowOff>28575</xdr:rowOff>
                  </from>
                  <to>
                    <xdr:col>6</xdr:col>
                    <xdr:colOff>180975</xdr:colOff>
                    <xdr:row>483</xdr:row>
                    <xdr:rowOff>171450</xdr:rowOff>
                  </to>
                </anchor>
              </controlPr>
            </control>
          </mc:Choice>
        </mc:AlternateContent>
        <mc:AlternateContent xmlns:mc="http://schemas.openxmlformats.org/markup-compatibility/2006">
          <mc:Choice Requires="x14">
            <control shapeId="272704" r:id="rId267" name="Option Button 24896">
              <controlPr defaultSize="0" autoFill="0" autoLine="0" autoPict="0">
                <anchor moveWithCells="1" sizeWithCells="1">
                  <from>
                    <xdr:col>6</xdr:col>
                    <xdr:colOff>180975</xdr:colOff>
                    <xdr:row>483</xdr:row>
                    <xdr:rowOff>38100</xdr:rowOff>
                  </from>
                  <to>
                    <xdr:col>6</xdr:col>
                    <xdr:colOff>476250</xdr:colOff>
                    <xdr:row>483</xdr:row>
                    <xdr:rowOff>171450</xdr:rowOff>
                  </to>
                </anchor>
              </controlPr>
            </control>
          </mc:Choice>
        </mc:AlternateContent>
        <mc:AlternateContent xmlns:mc="http://schemas.openxmlformats.org/markup-compatibility/2006">
          <mc:Choice Requires="x14">
            <control shapeId="272705" r:id="rId268" name="Option Button 24897">
              <controlPr defaultSize="0" autoFill="0" autoLine="0" autoPict="0">
                <anchor moveWithCells="1" sizeWithCells="1">
                  <from>
                    <xdr:col>6</xdr:col>
                    <xdr:colOff>466725</xdr:colOff>
                    <xdr:row>483</xdr:row>
                    <xdr:rowOff>28575</xdr:rowOff>
                  </from>
                  <to>
                    <xdr:col>8</xdr:col>
                    <xdr:colOff>123825</xdr:colOff>
                    <xdr:row>483</xdr:row>
                    <xdr:rowOff>171450</xdr:rowOff>
                  </to>
                </anchor>
              </controlPr>
            </control>
          </mc:Choice>
        </mc:AlternateContent>
        <mc:AlternateContent xmlns:mc="http://schemas.openxmlformats.org/markup-compatibility/2006">
          <mc:Choice Requires="x14">
            <control shapeId="272706" r:id="rId269" name="Option Button 24898">
              <controlPr defaultSize="0" autoFill="0" autoLine="0" autoPict="0">
                <anchor moveWithCells="1" sizeWithCells="1">
                  <from>
                    <xdr:col>7</xdr:col>
                    <xdr:colOff>161925</xdr:colOff>
                    <xdr:row>483</xdr:row>
                    <xdr:rowOff>38100</xdr:rowOff>
                  </from>
                  <to>
                    <xdr:col>9</xdr:col>
                    <xdr:colOff>104775</xdr:colOff>
                    <xdr:row>483</xdr:row>
                    <xdr:rowOff>171450</xdr:rowOff>
                  </to>
                </anchor>
              </controlPr>
            </control>
          </mc:Choice>
        </mc:AlternateContent>
        <mc:AlternateContent xmlns:mc="http://schemas.openxmlformats.org/markup-compatibility/2006">
          <mc:Choice Requires="x14">
            <control shapeId="272707" r:id="rId270" name="Option Button 24899">
              <controlPr defaultSize="0" autoFill="0" autoLine="0" autoPict="0">
                <anchor moveWithCells="1" sizeWithCells="1">
                  <from>
                    <xdr:col>9</xdr:col>
                    <xdr:colOff>114300</xdr:colOff>
                    <xdr:row>483</xdr:row>
                    <xdr:rowOff>38100</xdr:rowOff>
                  </from>
                  <to>
                    <xdr:col>10</xdr:col>
                    <xdr:colOff>57150</xdr:colOff>
                    <xdr:row>483</xdr:row>
                    <xdr:rowOff>171450</xdr:rowOff>
                  </to>
                </anchor>
              </controlPr>
            </control>
          </mc:Choice>
        </mc:AlternateContent>
        <mc:AlternateContent xmlns:mc="http://schemas.openxmlformats.org/markup-compatibility/2006">
          <mc:Choice Requires="x14">
            <control shapeId="322406" r:id="rId271" name="Check Box 34662">
              <controlPr defaultSize="0" autoFill="0" autoLine="0" autoPict="0">
                <anchor moveWithCells="1">
                  <from>
                    <xdr:col>2</xdr:col>
                    <xdr:colOff>47625</xdr:colOff>
                    <xdr:row>497</xdr:row>
                    <xdr:rowOff>0</xdr:rowOff>
                  </from>
                  <to>
                    <xdr:col>3</xdr:col>
                    <xdr:colOff>104775</xdr:colOff>
                    <xdr:row>498</xdr:row>
                    <xdr:rowOff>0</xdr:rowOff>
                  </to>
                </anchor>
              </controlPr>
            </control>
          </mc:Choice>
        </mc:AlternateContent>
        <mc:AlternateContent xmlns:mc="http://schemas.openxmlformats.org/markup-compatibility/2006">
          <mc:Choice Requires="x14">
            <control shapeId="322407" r:id="rId272" name="Check Box 34663">
              <controlPr defaultSize="0" autoFill="0" autoLine="0" autoPict="0">
                <anchor moveWithCells="1">
                  <from>
                    <xdr:col>2</xdr:col>
                    <xdr:colOff>47625</xdr:colOff>
                    <xdr:row>498</xdr:row>
                    <xdr:rowOff>0</xdr:rowOff>
                  </from>
                  <to>
                    <xdr:col>3</xdr:col>
                    <xdr:colOff>104775</xdr:colOff>
                    <xdr:row>498</xdr:row>
                    <xdr:rowOff>219075</xdr:rowOff>
                  </to>
                </anchor>
              </controlPr>
            </control>
          </mc:Choice>
        </mc:AlternateContent>
        <mc:AlternateContent xmlns:mc="http://schemas.openxmlformats.org/markup-compatibility/2006">
          <mc:Choice Requires="x14">
            <control shapeId="322408" r:id="rId273" name="Check Box 34664">
              <controlPr defaultSize="0" autoFill="0" autoLine="0" autoPict="0">
                <anchor moveWithCells="1">
                  <from>
                    <xdr:col>2</xdr:col>
                    <xdr:colOff>47625</xdr:colOff>
                    <xdr:row>499</xdr:row>
                    <xdr:rowOff>0</xdr:rowOff>
                  </from>
                  <to>
                    <xdr:col>3</xdr:col>
                    <xdr:colOff>104775</xdr:colOff>
                    <xdr:row>499</xdr:row>
                    <xdr:rowOff>219075</xdr:rowOff>
                  </to>
                </anchor>
              </controlPr>
            </control>
          </mc:Choice>
        </mc:AlternateContent>
        <mc:AlternateContent xmlns:mc="http://schemas.openxmlformats.org/markup-compatibility/2006">
          <mc:Choice Requires="x14">
            <control shapeId="322409" r:id="rId274" name="Check Box 34665">
              <controlPr defaultSize="0" autoFill="0" autoLine="0" autoPict="0">
                <anchor moveWithCells="1">
                  <from>
                    <xdr:col>2</xdr:col>
                    <xdr:colOff>47625</xdr:colOff>
                    <xdr:row>497</xdr:row>
                    <xdr:rowOff>0</xdr:rowOff>
                  </from>
                  <to>
                    <xdr:col>3</xdr:col>
                    <xdr:colOff>104775</xdr:colOff>
                    <xdr:row>498</xdr:row>
                    <xdr:rowOff>0</xdr:rowOff>
                  </to>
                </anchor>
              </controlPr>
            </control>
          </mc:Choice>
        </mc:AlternateContent>
        <mc:AlternateContent xmlns:mc="http://schemas.openxmlformats.org/markup-compatibility/2006">
          <mc:Choice Requires="x14">
            <control shapeId="322410" r:id="rId275" name="Check Box 34666">
              <controlPr defaultSize="0" autoFill="0" autoLine="0" autoPict="0">
                <anchor moveWithCells="1">
                  <from>
                    <xdr:col>2</xdr:col>
                    <xdr:colOff>47625</xdr:colOff>
                    <xdr:row>498</xdr:row>
                    <xdr:rowOff>0</xdr:rowOff>
                  </from>
                  <to>
                    <xdr:col>3</xdr:col>
                    <xdr:colOff>104775</xdr:colOff>
                    <xdr:row>498</xdr:row>
                    <xdr:rowOff>219075</xdr:rowOff>
                  </to>
                </anchor>
              </controlPr>
            </control>
          </mc:Choice>
        </mc:AlternateContent>
        <mc:AlternateContent xmlns:mc="http://schemas.openxmlformats.org/markup-compatibility/2006">
          <mc:Choice Requires="x14">
            <control shapeId="322411" r:id="rId276" name="Check Box 34667">
              <controlPr defaultSize="0" autoFill="0" autoLine="0" autoPict="0">
                <anchor moveWithCells="1">
                  <from>
                    <xdr:col>2</xdr:col>
                    <xdr:colOff>47625</xdr:colOff>
                    <xdr:row>499</xdr:row>
                    <xdr:rowOff>0</xdr:rowOff>
                  </from>
                  <to>
                    <xdr:col>3</xdr:col>
                    <xdr:colOff>104775</xdr:colOff>
                    <xdr:row>499</xdr:row>
                    <xdr:rowOff>219075</xdr:rowOff>
                  </to>
                </anchor>
              </controlPr>
            </control>
          </mc:Choice>
        </mc:AlternateContent>
        <mc:AlternateContent xmlns:mc="http://schemas.openxmlformats.org/markup-compatibility/2006">
          <mc:Choice Requires="x14">
            <control shapeId="337674" r:id="rId277" name="Option Button 36618">
              <controlPr defaultSize="0" autoFill="0" autoLine="0" autoPict="0">
                <anchor moveWithCells="1">
                  <from>
                    <xdr:col>10</xdr:col>
                    <xdr:colOff>1104900</xdr:colOff>
                    <xdr:row>231</xdr:row>
                    <xdr:rowOff>38100</xdr:rowOff>
                  </from>
                  <to>
                    <xdr:col>11</xdr:col>
                    <xdr:colOff>47625</xdr:colOff>
                    <xdr:row>231</xdr:row>
                    <xdr:rowOff>209550</xdr:rowOff>
                  </to>
                </anchor>
              </controlPr>
            </control>
          </mc:Choice>
        </mc:AlternateContent>
        <mc:AlternateContent xmlns:mc="http://schemas.openxmlformats.org/markup-compatibility/2006">
          <mc:Choice Requires="x14">
            <control shapeId="395098" r:id="rId278" name="Group Box 45914">
              <controlPr defaultSize="0" print="0" autoFill="0" autoPict="0">
                <anchor moveWithCells="1">
                  <from>
                    <xdr:col>16</xdr:col>
                    <xdr:colOff>57150</xdr:colOff>
                    <xdr:row>23</xdr:row>
                    <xdr:rowOff>171450</xdr:rowOff>
                  </from>
                  <to>
                    <xdr:col>20</xdr:col>
                    <xdr:colOff>57150</xdr:colOff>
                    <xdr:row>26</xdr:row>
                    <xdr:rowOff>47625</xdr:rowOff>
                  </to>
                </anchor>
              </controlPr>
            </control>
          </mc:Choice>
        </mc:AlternateContent>
        <mc:AlternateContent xmlns:mc="http://schemas.openxmlformats.org/markup-compatibility/2006">
          <mc:Choice Requires="x14">
            <control shapeId="395099" r:id="rId279" name="Option Button 45915">
              <controlPr defaultSize="0" autoFill="0" autoLine="0" autoPict="0">
                <anchor moveWithCells="1">
                  <from>
                    <xdr:col>17</xdr:col>
                    <xdr:colOff>38100</xdr:colOff>
                    <xdr:row>24</xdr:row>
                    <xdr:rowOff>28575</xdr:rowOff>
                  </from>
                  <to>
                    <xdr:col>18</xdr:col>
                    <xdr:colOff>123825</xdr:colOff>
                    <xdr:row>26</xdr:row>
                    <xdr:rowOff>19050</xdr:rowOff>
                  </to>
                </anchor>
              </controlPr>
            </control>
          </mc:Choice>
        </mc:AlternateContent>
        <mc:AlternateContent xmlns:mc="http://schemas.openxmlformats.org/markup-compatibility/2006">
          <mc:Choice Requires="x14">
            <control shapeId="395100" r:id="rId280" name="Group Box 45916">
              <controlPr defaultSize="0" print="0" autoFill="0" autoPict="0">
                <anchor moveWithCells="1">
                  <from>
                    <xdr:col>3</xdr:col>
                    <xdr:colOff>428625</xdr:colOff>
                    <xdr:row>30</xdr:row>
                    <xdr:rowOff>85725</xdr:rowOff>
                  </from>
                  <to>
                    <xdr:col>10</xdr:col>
                    <xdr:colOff>657225</xdr:colOff>
                    <xdr:row>34</xdr:row>
                    <xdr:rowOff>19050</xdr:rowOff>
                  </to>
                </anchor>
              </controlPr>
            </control>
          </mc:Choice>
        </mc:AlternateContent>
        <mc:AlternateContent xmlns:mc="http://schemas.openxmlformats.org/markup-compatibility/2006">
          <mc:Choice Requires="x14">
            <control shapeId="395101" r:id="rId281" name="Option Button 45917">
              <controlPr defaultSize="0" autoFill="0" autoLine="0" autoPict="0">
                <anchor moveWithCells="1">
                  <from>
                    <xdr:col>3</xdr:col>
                    <xdr:colOff>504825</xdr:colOff>
                    <xdr:row>31</xdr:row>
                    <xdr:rowOff>95250</xdr:rowOff>
                  </from>
                  <to>
                    <xdr:col>3</xdr:col>
                    <xdr:colOff>1057275</xdr:colOff>
                    <xdr:row>32</xdr:row>
                    <xdr:rowOff>152400</xdr:rowOff>
                  </to>
                </anchor>
              </controlPr>
            </control>
          </mc:Choice>
        </mc:AlternateContent>
        <mc:AlternateContent xmlns:mc="http://schemas.openxmlformats.org/markup-compatibility/2006">
          <mc:Choice Requires="x14">
            <control shapeId="395102" r:id="rId282" name="Option Button 45918">
              <controlPr defaultSize="0" autoFill="0" autoLine="0" autoPict="0">
                <anchor moveWithCells="1">
                  <from>
                    <xdr:col>3</xdr:col>
                    <xdr:colOff>1095375</xdr:colOff>
                    <xdr:row>31</xdr:row>
                    <xdr:rowOff>95250</xdr:rowOff>
                  </from>
                  <to>
                    <xdr:col>6</xdr:col>
                    <xdr:colOff>352425</xdr:colOff>
                    <xdr:row>32</xdr:row>
                    <xdr:rowOff>161925</xdr:rowOff>
                  </to>
                </anchor>
              </controlPr>
            </control>
          </mc:Choice>
        </mc:AlternateContent>
        <mc:AlternateContent xmlns:mc="http://schemas.openxmlformats.org/markup-compatibility/2006">
          <mc:Choice Requires="x14">
            <control shapeId="395103" r:id="rId283" name="Option Button 45919">
              <controlPr defaultSize="0" autoFill="0" autoLine="0" autoPict="0">
                <anchor moveWithCells="1">
                  <from>
                    <xdr:col>6</xdr:col>
                    <xdr:colOff>485775</xdr:colOff>
                    <xdr:row>31</xdr:row>
                    <xdr:rowOff>95250</xdr:rowOff>
                  </from>
                  <to>
                    <xdr:col>9</xdr:col>
                    <xdr:colOff>352425</xdr:colOff>
                    <xdr:row>32</xdr:row>
                    <xdr:rowOff>152400</xdr:rowOff>
                  </to>
                </anchor>
              </controlPr>
            </control>
          </mc:Choice>
        </mc:AlternateContent>
        <mc:AlternateContent xmlns:mc="http://schemas.openxmlformats.org/markup-compatibility/2006">
          <mc:Choice Requires="x14">
            <control shapeId="395104" r:id="rId284" name="Option Button 45920">
              <controlPr defaultSize="0" autoFill="0" autoLine="0" autoPict="0">
                <anchor moveWithCells="1">
                  <from>
                    <xdr:col>9</xdr:col>
                    <xdr:colOff>238125</xdr:colOff>
                    <xdr:row>31</xdr:row>
                    <xdr:rowOff>95250</xdr:rowOff>
                  </from>
                  <to>
                    <xdr:col>10</xdr:col>
                    <xdr:colOff>390525</xdr:colOff>
                    <xdr:row>32</xdr:row>
                    <xdr:rowOff>152400</xdr:rowOff>
                  </to>
                </anchor>
              </controlPr>
            </control>
          </mc:Choice>
        </mc:AlternateContent>
        <mc:AlternateContent xmlns:mc="http://schemas.openxmlformats.org/markup-compatibility/2006">
          <mc:Choice Requires="x14">
            <control shapeId="395105" r:id="rId285" name="Check Box 45921">
              <controlPr defaultSize="0" autoFill="0" autoLine="0" autoPict="0">
                <anchor moveWithCells="1">
                  <from>
                    <xdr:col>8</xdr:col>
                    <xdr:colOff>19050</xdr:colOff>
                    <xdr:row>26</xdr:row>
                    <xdr:rowOff>19050</xdr:rowOff>
                  </from>
                  <to>
                    <xdr:col>9</xdr:col>
                    <xdr:colOff>123825</xdr:colOff>
                    <xdr:row>28</xdr:row>
                    <xdr:rowOff>0</xdr:rowOff>
                  </to>
                </anchor>
              </controlPr>
            </control>
          </mc:Choice>
        </mc:AlternateContent>
        <mc:AlternateContent xmlns:mc="http://schemas.openxmlformats.org/markup-compatibility/2006">
          <mc:Choice Requires="x14">
            <control shapeId="395106" r:id="rId286" name="Option Button 45922">
              <controlPr defaultSize="0" autoFill="0" autoLine="0" autoPict="0">
                <anchor moveWithCells="1">
                  <from>
                    <xdr:col>18</xdr:col>
                    <xdr:colOff>133350</xdr:colOff>
                    <xdr:row>24</xdr:row>
                    <xdr:rowOff>28575</xdr:rowOff>
                  </from>
                  <to>
                    <xdr:col>20</xdr:col>
                    <xdr:colOff>0</xdr:colOff>
                    <xdr:row>26</xdr:row>
                    <xdr:rowOff>19050</xdr:rowOff>
                  </to>
                </anchor>
              </controlPr>
            </control>
          </mc:Choice>
        </mc:AlternateContent>
        <mc:AlternateContent xmlns:mc="http://schemas.openxmlformats.org/markup-compatibility/2006">
          <mc:Choice Requires="x14">
            <control shapeId="395180" r:id="rId287" name="Group Box 45996">
              <controlPr defaultSize="0" print="0" autoFill="0" autoPict="0">
                <anchor moveWithCells="1">
                  <from>
                    <xdr:col>2</xdr:col>
                    <xdr:colOff>9525</xdr:colOff>
                    <xdr:row>254</xdr:row>
                    <xdr:rowOff>0</xdr:rowOff>
                  </from>
                  <to>
                    <xdr:col>19</xdr:col>
                    <xdr:colOff>285750</xdr:colOff>
                    <xdr:row>260</xdr:row>
                    <xdr:rowOff>0</xdr:rowOff>
                  </to>
                </anchor>
              </controlPr>
            </control>
          </mc:Choice>
        </mc:AlternateContent>
        <mc:AlternateContent xmlns:mc="http://schemas.openxmlformats.org/markup-compatibility/2006">
          <mc:Choice Requires="x14">
            <control shapeId="395181" r:id="rId288" name="Option Button 45997">
              <controlPr defaultSize="0" autoFill="0" autoLine="0" autoPict="0">
                <anchor moveWithCells="1">
                  <from>
                    <xdr:col>2</xdr:col>
                    <xdr:colOff>47625</xdr:colOff>
                    <xdr:row>255</xdr:row>
                    <xdr:rowOff>0</xdr:rowOff>
                  </from>
                  <to>
                    <xdr:col>3</xdr:col>
                    <xdr:colOff>104775</xdr:colOff>
                    <xdr:row>255</xdr:row>
                    <xdr:rowOff>219075</xdr:rowOff>
                  </to>
                </anchor>
              </controlPr>
            </control>
          </mc:Choice>
        </mc:AlternateContent>
        <mc:AlternateContent xmlns:mc="http://schemas.openxmlformats.org/markup-compatibility/2006">
          <mc:Choice Requires="x14">
            <control shapeId="395182" r:id="rId289" name="Option Button 45998">
              <controlPr defaultSize="0" autoFill="0" autoLine="0" autoPict="0">
                <anchor moveWithCells="1">
                  <from>
                    <xdr:col>2</xdr:col>
                    <xdr:colOff>47625</xdr:colOff>
                    <xdr:row>256</xdr:row>
                    <xdr:rowOff>0</xdr:rowOff>
                  </from>
                  <to>
                    <xdr:col>3</xdr:col>
                    <xdr:colOff>104775</xdr:colOff>
                    <xdr:row>256</xdr:row>
                    <xdr:rowOff>219075</xdr:rowOff>
                  </to>
                </anchor>
              </controlPr>
            </control>
          </mc:Choice>
        </mc:AlternateContent>
        <mc:AlternateContent xmlns:mc="http://schemas.openxmlformats.org/markup-compatibility/2006">
          <mc:Choice Requires="x14">
            <control shapeId="395183" r:id="rId290" name="Option Button 45999">
              <controlPr defaultSize="0" autoFill="0" autoLine="0" autoPict="0">
                <anchor moveWithCells="1">
                  <from>
                    <xdr:col>2</xdr:col>
                    <xdr:colOff>47625</xdr:colOff>
                    <xdr:row>257</xdr:row>
                    <xdr:rowOff>0</xdr:rowOff>
                  </from>
                  <to>
                    <xdr:col>3</xdr:col>
                    <xdr:colOff>104775</xdr:colOff>
                    <xdr:row>257</xdr:row>
                    <xdr:rowOff>219075</xdr:rowOff>
                  </to>
                </anchor>
              </controlPr>
            </control>
          </mc:Choice>
        </mc:AlternateContent>
        <mc:AlternateContent xmlns:mc="http://schemas.openxmlformats.org/markup-compatibility/2006">
          <mc:Choice Requires="x14">
            <control shapeId="395184" r:id="rId291" name="Option Button 46000">
              <controlPr defaultSize="0" autoFill="0" autoLine="0" autoPict="0">
                <anchor moveWithCells="1">
                  <from>
                    <xdr:col>2</xdr:col>
                    <xdr:colOff>47625</xdr:colOff>
                    <xdr:row>258</xdr:row>
                    <xdr:rowOff>0</xdr:rowOff>
                  </from>
                  <to>
                    <xdr:col>3</xdr:col>
                    <xdr:colOff>190500</xdr:colOff>
                    <xdr:row>258</xdr:row>
                    <xdr:rowOff>219075</xdr:rowOff>
                  </to>
                </anchor>
              </controlPr>
            </control>
          </mc:Choice>
        </mc:AlternateContent>
        <mc:AlternateContent xmlns:mc="http://schemas.openxmlformats.org/markup-compatibility/2006">
          <mc:Choice Requires="x14">
            <control shapeId="395185" r:id="rId292" name="Option Button 46001">
              <controlPr defaultSize="0" autoFill="0" autoLine="0" autoPict="0">
                <anchor moveWithCells="1">
                  <from>
                    <xdr:col>2</xdr:col>
                    <xdr:colOff>47625</xdr:colOff>
                    <xdr:row>259</xdr:row>
                    <xdr:rowOff>0</xdr:rowOff>
                  </from>
                  <to>
                    <xdr:col>3</xdr:col>
                    <xdr:colOff>190500</xdr:colOff>
                    <xdr:row>259</xdr:row>
                    <xdr:rowOff>219075</xdr:rowOff>
                  </to>
                </anchor>
              </controlPr>
            </control>
          </mc:Choice>
        </mc:AlternateContent>
        <mc:AlternateContent xmlns:mc="http://schemas.openxmlformats.org/markup-compatibility/2006">
          <mc:Choice Requires="x14">
            <control shapeId="395186" r:id="rId293" name="Check Box 46002">
              <controlPr defaultSize="0" autoFill="0" autoLine="0" autoPict="0">
                <anchor moveWithCells="1">
                  <from>
                    <xdr:col>6</xdr:col>
                    <xdr:colOff>523875</xdr:colOff>
                    <xdr:row>255</xdr:row>
                    <xdr:rowOff>38100</xdr:rowOff>
                  </from>
                  <to>
                    <xdr:col>8</xdr:col>
                    <xdr:colOff>200025</xdr:colOff>
                    <xdr:row>255</xdr:row>
                    <xdr:rowOff>180975</xdr:rowOff>
                  </to>
                </anchor>
              </controlPr>
            </control>
          </mc:Choice>
        </mc:AlternateContent>
        <mc:AlternateContent xmlns:mc="http://schemas.openxmlformats.org/markup-compatibility/2006">
          <mc:Choice Requires="x14">
            <control shapeId="395187" r:id="rId294" name="Check Box 46003">
              <controlPr defaultSize="0" autoFill="0" autoLine="0" autoPict="0">
                <anchor moveWithCells="1">
                  <from>
                    <xdr:col>9</xdr:col>
                    <xdr:colOff>200025</xdr:colOff>
                    <xdr:row>255</xdr:row>
                    <xdr:rowOff>28575</xdr:rowOff>
                  </from>
                  <to>
                    <xdr:col>10</xdr:col>
                    <xdr:colOff>295275</xdr:colOff>
                    <xdr:row>255</xdr:row>
                    <xdr:rowOff>190500</xdr:rowOff>
                  </to>
                </anchor>
              </controlPr>
            </control>
          </mc:Choice>
        </mc:AlternateContent>
        <mc:AlternateContent xmlns:mc="http://schemas.openxmlformats.org/markup-compatibility/2006">
          <mc:Choice Requires="x14">
            <control shapeId="395188" r:id="rId295" name="Check Box 46004">
              <controlPr defaultSize="0" autoFill="0" autoLine="0" autoPict="0">
                <anchor moveWithCells="1">
                  <from>
                    <xdr:col>10</xdr:col>
                    <xdr:colOff>381000</xdr:colOff>
                    <xdr:row>255</xdr:row>
                    <xdr:rowOff>28575</xdr:rowOff>
                  </from>
                  <to>
                    <xdr:col>10</xdr:col>
                    <xdr:colOff>876300</xdr:colOff>
                    <xdr:row>255</xdr:row>
                    <xdr:rowOff>190500</xdr:rowOff>
                  </to>
                </anchor>
              </controlPr>
            </control>
          </mc:Choice>
        </mc:AlternateContent>
        <mc:AlternateContent xmlns:mc="http://schemas.openxmlformats.org/markup-compatibility/2006">
          <mc:Choice Requires="x14">
            <control shapeId="395189" r:id="rId296" name="Check Box 46005">
              <controlPr defaultSize="0" autoFill="0" autoLine="0" autoPict="0">
                <anchor moveWithCells="1">
                  <from>
                    <xdr:col>10</xdr:col>
                    <xdr:colOff>857250</xdr:colOff>
                    <xdr:row>255</xdr:row>
                    <xdr:rowOff>28575</xdr:rowOff>
                  </from>
                  <to>
                    <xdr:col>11</xdr:col>
                    <xdr:colOff>76200</xdr:colOff>
                    <xdr:row>255</xdr:row>
                    <xdr:rowOff>190500</xdr:rowOff>
                  </to>
                </anchor>
              </controlPr>
            </control>
          </mc:Choice>
        </mc:AlternateContent>
        <mc:AlternateContent xmlns:mc="http://schemas.openxmlformats.org/markup-compatibility/2006">
          <mc:Choice Requires="x14">
            <control shapeId="395190" r:id="rId297" name="Check Box 46006">
              <controlPr defaultSize="0" autoFill="0" autoLine="0" autoPict="0">
                <anchor moveWithCells="1">
                  <from>
                    <xdr:col>6</xdr:col>
                    <xdr:colOff>523875</xdr:colOff>
                    <xdr:row>256</xdr:row>
                    <xdr:rowOff>38100</xdr:rowOff>
                  </from>
                  <to>
                    <xdr:col>8</xdr:col>
                    <xdr:colOff>200025</xdr:colOff>
                    <xdr:row>256</xdr:row>
                    <xdr:rowOff>180975</xdr:rowOff>
                  </to>
                </anchor>
              </controlPr>
            </control>
          </mc:Choice>
        </mc:AlternateContent>
        <mc:AlternateContent xmlns:mc="http://schemas.openxmlformats.org/markup-compatibility/2006">
          <mc:Choice Requires="x14">
            <control shapeId="395191" r:id="rId298" name="Check Box 46007">
              <controlPr defaultSize="0" autoFill="0" autoLine="0" autoPict="0">
                <anchor moveWithCells="1">
                  <from>
                    <xdr:col>9</xdr:col>
                    <xdr:colOff>200025</xdr:colOff>
                    <xdr:row>256</xdr:row>
                    <xdr:rowOff>28575</xdr:rowOff>
                  </from>
                  <to>
                    <xdr:col>10</xdr:col>
                    <xdr:colOff>295275</xdr:colOff>
                    <xdr:row>256</xdr:row>
                    <xdr:rowOff>190500</xdr:rowOff>
                  </to>
                </anchor>
              </controlPr>
            </control>
          </mc:Choice>
        </mc:AlternateContent>
        <mc:AlternateContent xmlns:mc="http://schemas.openxmlformats.org/markup-compatibility/2006">
          <mc:Choice Requires="x14">
            <control shapeId="395192" r:id="rId299" name="Check Box 46008">
              <controlPr defaultSize="0" autoFill="0" autoLine="0" autoPict="0">
                <anchor moveWithCells="1">
                  <from>
                    <xdr:col>10</xdr:col>
                    <xdr:colOff>381000</xdr:colOff>
                    <xdr:row>256</xdr:row>
                    <xdr:rowOff>28575</xdr:rowOff>
                  </from>
                  <to>
                    <xdr:col>10</xdr:col>
                    <xdr:colOff>876300</xdr:colOff>
                    <xdr:row>256</xdr:row>
                    <xdr:rowOff>190500</xdr:rowOff>
                  </to>
                </anchor>
              </controlPr>
            </control>
          </mc:Choice>
        </mc:AlternateContent>
        <mc:AlternateContent xmlns:mc="http://schemas.openxmlformats.org/markup-compatibility/2006">
          <mc:Choice Requires="x14">
            <control shapeId="395193" r:id="rId300" name="Check Box 46009">
              <controlPr defaultSize="0" autoFill="0" autoLine="0" autoPict="0">
                <anchor moveWithCells="1">
                  <from>
                    <xdr:col>10</xdr:col>
                    <xdr:colOff>857250</xdr:colOff>
                    <xdr:row>256</xdr:row>
                    <xdr:rowOff>28575</xdr:rowOff>
                  </from>
                  <to>
                    <xdr:col>11</xdr:col>
                    <xdr:colOff>76200</xdr:colOff>
                    <xdr:row>256</xdr:row>
                    <xdr:rowOff>190500</xdr:rowOff>
                  </to>
                </anchor>
              </controlPr>
            </control>
          </mc:Choice>
        </mc:AlternateContent>
        <mc:AlternateContent xmlns:mc="http://schemas.openxmlformats.org/markup-compatibility/2006">
          <mc:Choice Requires="x14">
            <control shapeId="395194" r:id="rId301" name="Check Box 46010">
              <controlPr defaultSize="0" autoFill="0" autoLine="0" autoPict="0">
                <anchor moveWithCells="1">
                  <from>
                    <xdr:col>6</xdr:col>
                    <xdr:colOff>523875</xdr:colOff>
                    <xdr:row>257</xdr:row>
                    <xdr:rowOff>38100</xdr:rowOff>
                  </from>
                  <to>
                    <xdr:col>8</xdr:col>
                    <xdr:colOff>200025</xdr:colOff>
                    <xdr:row>257</xdr:row>
                    <xdr:rowOff>180975</xdr:rowOff>
                  </to>
                </anchor>
              </controlPr>
            </control>
          </mc:Choice>
        </mc:AlternateContent>
        <mc:AlternateContent xmlns:mc="http://schemas.openxmlformats.org/markup-compatibility/2006">
          <mc:Choice Requires="x14">
            <control shapeId="395195" r:id="rId302" name="Check Box 46011">
              <controlPr defaultSize="0" autoFill="0" autoLine="0" autoPict="0">
                <anchor moveWithCells="1">
                  <from>
                    <xdr:col>9</xdr:col>
                    <xdr:colOff>200025</xdr:colOff>
                    <xdr:row>257</xdr:row>
                    <xdr:rowOff>28575</xdr:rowOff>
                  </from>
                  <to>
                    <xdr:col>10</xdr:col>
                    <xdr:colOff>295275</xdr:colOff>
                    <xdr:row>257</xdr:row>
                    <xdr:rowOff>190500</xdr:rowOff>
                  </to>
                </anchor>
              </controlPr>
            </control>
          </mc:Choice>
        </mc:AlternateContent>
        <mc:AlternateContent xmlns:mc="http://schemas.openxmlformats.org/markup-compatibility/2006">
          <mc:Choice Requires="x14">
            <control shapeId="395196" r:id="rId303" name="Check Box 46012">
              <controlPr defaultSize="0" autoFill="0" autoLine="0" autoPict="0">
                <anchor moveWithCells="1">
                  <from>
                    <xdr:col>10</xdr:col>
                    <xdr:colOff>381000</xdr:colOff>
                    <xdr:row>257</xdr:row>
                    <xdr:rowOff>28575</xdr:rowOff>
                  </from>
                  <to>
                    <xdr:col>10</xdr:col>
                    <xdr:colOff>876300</xdr:colOff>
                    <xdr:row>257</xdr:row>
                    <xdr:rowOff>190500</xdr:rowOff>
                  </to>
                </anchor>
              </controlPr>
            </control>
          </mc:Choice>
        </mc:AlternateContent>
        <mc:AlternateContent xmlns:mc="http://schemas.openxmlformats.org/markup-compatibility/2006">
          <mc:Choice Requires="x14">
            <control shapeId="395197" r:id="rId304" name="Check Box 46013">
              <controlPr defaultSize="0" autoFill="0" autoLine="0" autoPict="0">
                <anchor moveWithCells="1">
                  <from>
                    <xdr:col>10</xdr:col>
                    <xdr:colOff>857250</xdr:colOff>
                    <xdr:row>257</xdr:row>
                    <xdr:rowOff>28575</xdr:rowOff>
                  </from>
                  <to>
                    <xdr:col>11</xdr:col>
                    <xdr:colOff>76200</xdr:colOff>
                    <xdr:row>257</xdr:row>
                    <xdr:rowOff>190500</xdr:rowOff>
                  </to>
                </anchor>
              </controlPr>
            </control>
          </mc:Choice>
        </mc:AlternateContent>
        <mc:AlternateContent xmlns:mc="http://schemas.openxmlformats.org/markup-compatibility/2006">
          <mc:Choice Requires="x14">
            <control shapeId="395198" r:id="rId305" name="Check Box 46014">
              <controlPr defaultSize="0" autoFill="0" autoLine="0" autoPict="0">
                <anchor moveWithCells="1">
                  <from>
                    <xdr:col>6</xdr:col>
                    <xdr:colOff>523875</xdr:colOff>
                    <xdr:row>258</xdr:row>
                    <xdr:rowOff>38100</xdr:rowOff>
                  </from>
                  <to>
                    <xdr:col>8</xdr:col>
                    <xdr:colOff>200025</xdr:colOff>
                    <xdr:row>258</xdr:row>
                    <xdr:rowOff>180975</xdr:rowOff>
                  </to>
                </anchor>
              </controlPr>
            </control>
          </mc:Choice>
        </mc:AlternateContent>
        <mc:AlternateContent xmlns:mc="http://schemas.openxmlformats.org/markup-compatibility/2006">
          <mc:Choice Requires="x14">
            <control shapeId="395199" r:id="rId306" name="Check Box 46015">
              <controlPr defaultSize="0" autoFill="0" autoLine="0" autoPict="0">
                <anchor moveWithCells="1">
                  <from>
                    <xdr:col>9</xdr:col>
                    <xdr:colOff>200025</xdr:colOff>
                    <xdr:row>258</xdr:row>
                    <xdr:rowOff>28575</xdr:rowOff>
                  </from>
                  <to>
                    <xdr:col>10</xdr:col>
                    <xdr:colOff>295275</xdr:colOff>
                    <xdr:row>258</xdr:row>
                    <xdr:rowOff>190500</xdr:rowOff>
                  </to>
                </anchor>
              </controlPr>
            </control>
          </mc:Choice>
        </mc:AlternateContent>
        <mc:AlternateContent xmlns:mc="http://schemas.openxmlformats.org/markup-compatibility/2006">
          <mc:Choice Requires="x14">
            <control shapeId="395200" r:id="rId307" name="Check Box 46016">
              <controlPr defaultSize="0" autoFill="0" autoLine="0" autoPict="0">
                <anchor moveWithCells="1">
                  <from>
                    <xdr:col>10</xdr:col>
                    <xdr:colOff>381000</xdr:colOff>
                    <xdr:row>258</xdr:row>
                    <xdr:rowOff>28575</xdr:rowOff>
                  </from>
                  <to>
                    <xdr:col>10</xdr:col>
                    <xdr:colOff>876300</xdr:colOff>
                    <xdr:row>258</xdr:row>
                    <xdr:rowOff>190500</xdr:rowOff>
                  </to>
                </anchor>
              </controlPr>
            </control>
          </mc:Choice>
        </mc:AlternateContent>
        <mc:AlternateContent xmlns:mc="http://schemas.openxmlformats.org/markup-compatibility/2006">
          <mc:Choice Requires="x14">
            <control shapeId="395201" r:id="rId308" name="Check Box 46017">
              <controlPr defaultSize="0" autoFill="0" autoLine="0" autoPict="0">
                <anchor moveWithCells="1">
                  <from>
                    <xdr:col>10</xdr:col>
                    <xdr:colOff>857250</xdr:colOff>
                    <xdr:row>258</xdr:row>
                    <xdr:rowOff>28575</xdr:rowOff>
                  </from>
                  <to>
                    <xdr:col>11</xdr:col>
                    <xdr:colOff>76200</xdr:colOff>
                    <xdr:row>258</xdr:row>
                    <xdr:rowOff>190500</xdr:rowOff>
                  </to>
                </anchor>
              </controlPr>
            </control>
          </mc:Choice>
        </mc:AlternateContent>
        <mc:AlternateContent xmlns:mc="http://schemas.openxmlformats.org/markup-compatibility/2006">
          <mc:Choice Requires="x14">
            <control shapeId="395202" r:id="rId309" name="Check Box 46018">
              <controlPr defaultSize="0" autoFill="0" autoLine="0" autoPict="0">
                <anchor moveWithCells="1">
                  <from>
                    <xdr:col>6</xdr:col>
                    <xdr:colOff>523875</xdr:colOff>
                    <xdr:row>259</xdr:row>
                    <xdr:rowOff>38100</xdr:rowOff>
                  </from>
                  <to>
                    <xdr:col>8</xdr:col>
                    <xdr:colOff>200025</xdr:colOff>
                    <xdr:row>259</xdr:row>
                    <xdr:rowOff>180975</xdr:rowOff>
                  </to>
                </anchor>
              </controlPr>
            </control>
          </mc:Choice>
        </mc:AlternateContent>
        <mc:AlternateContent xmlns:mc="http://schemas.openxmlformats.org/markup-compatibility/2006">
          <mc:Choice Requires="x14">
            <control shapeId="395203" r:id="rId310" name="Check Box 46019">
              <controlPr defaultSize="0" autoFill="0" autoLine="0" autoPict="0">
                <anchor moveWithCells="1">
                  <from>
                    <xdr:col>9</xdr:col>
                    <xdr:colOff>200025</xdr:colOff>
                    <xdr:row>259</xdr:row>
                    <xdr:rowOff>28575</xdr:rowOff>
                  </from>
                  <to>
                    <xdr:col>10</xdr:col>
                    <xdr:colOff>295275</xdr:colOff>
                    <xdr:row>259</xdr:row>
                    <xdr:rowOff>190500</xdr:rowOff>
                  </to>
                </anchor>
              </controlPr>
            </control>
          </mc:Choice>
        </mc:AlternateContent>
        <mc:AlternateContent xmlns:mc="http://schemas.openxmlformats.org/markup-compatibility/2006">
          <mc:Choice Requires="x14">
            <control shapeId="395204" r:id="rId311" name="Check Box 46020">
              <controlPr defaultSize="0" autoFill="0" autoLine="0" autoPict="0">
                <anchor moveWithCells="1">
                  <from>
                    <xdr:col>10</xdr:col>
                    <xdr:colOff>381000</xdr:colOff>
                    <xdr:row>259</xdr:row>
                    <xdr:rowOff>28575</xdr:rowOff>
                  </from>
                  <to>
                    <xdr:col>10</xdr:col>
                    <xdr:colOff>876300</xdr:colOff>
                    <xdr:row>259</xdr:row>
                    <xdr:rowOff>190500</xdr:rowOff>
                  </to>
                </anchor>
              </controlPr>
            </control>
          </mc:Choice>
        </mc:AlternateContent>
        <mc:AlternateContent xmlns:mc="http://schemas.openxmlformats.org/markup-compatibility/2006">
          <mc:Choice Requires="x14">
            <control shapeId="395205" r:id="rId312" name="Check Box 46021">
              <controlPr defaultSize="0" autoFill="0" autoLine="0" autoPict="0">
                <anchor moveWithCells="1">
                  <from>
                    <xdr:col>10</xdr:col>
                    <xdr:colOff>857250</xdr:colOff>
                    <xdr:row>259</xdr:row>
                    <xdr:rowOff>28575</xdr:rowOff>
                  </from>
                  <to>
                    <xdr:col>11</xdr:col>
                    <xdr:colOff>76200</xdr:colOff>
                    <xdr:row>259</xdr:row>
                    <xdr:rowOff>190500</xdr:rowOff>
                  </to>
                </anchor>
              </controlPr>
            </control>
          </mc:Choice>
        </mc:AlternateContent>
        <mc:AlternateContent xmlns:mc="http://schemas.openxmlformats.org/markup-compatibility/2006">
          <mc:Choice Requires="x14">
            <control shapeId="395206" r:id="rId313" name="Option Button 46022">
              <controlPr defaultSize="0" autoFill="0" autoLine="0" autoPict="0">
                <anchor moveWithCells="1">
                  <from>
                    <xdr:col>2</xdr:col>
                    <xdr:colOff>47625</xdr:colOff>
                    <xdr:row>254</xdr:row>
                    <xdr:rowOff>28575</xdr:rowOff>
                  </from>
                  <to>
                    <xdr:col>3</xdr:col>
                    <xdr:colOff>104775</xdr:colOff>
                    <xdr:row>254</xdr:row>
                    <xdr:rowOff>219075</xdr:rowOff>
                  </to>
                </anchor>
              </controlPr>
            </control>
          </mc:Choice>
        </mc:AlternateContent>
        <mc:AlternateContent xmlns:mc="http://schemas.openxmlformats.org/markup-compatibility/2006">
          <mc:Choice Requires="x14">
            <control shapeId="399390" r:id="rId314" name="Group Box 46110">
              <controlPr defaultSize="0" print="0" autoFill="0" autoPict="0">
                <anchor moveWithCells="1">
                  <from>
                    <xdr:col>3</xdr:col>
                    <xdr:colOff>0</xdr:colOff>
                    <xdr:row>344</xdr:row>
                    <xdr:rowOff>219075</xdr:rowOff>
                  </from>
                  <to>
                    <xdr:col>10</xdr:col>
                    <xdr:colOff>152400</xdr:colOff>
                    <xdr:row>346</xdr:row>
                    <xdr:rowOff>9525</xdr:rowOff>
                  </to>
                </anchor>
              </controlPr>
            </control>
          </mc:Choice>
        </mc:AlternateContent>
        <mc:AlternateContent xmlns:mc="http://schemas.openxmlformats.org/markup-compatibility/2006">
          <mc:Choice Requires="x14">
            <control shapeId="399391" r:id="rId315" name="Option Button 46111">
              <controlPr defaultSize="0" autoFill="0" autoLine="0" autoPict="0">
                <anchor moveWithCells="1">
                  <from>
                    <xdr:col>3</xdr:col>
                    <xdr:colOff>66675</xdr:colOff>
                    <xdr:row>345</xdr:row>
                    <xdr:rowOff>47625</xdr:rowOff>
                  </from>
                  <to>
                    <xdr:col>3</xdr:col>
                    <xdr:colOff>257175</xdr:colOff>
                    <xdr:row>345</xdr:row>
                    <xdr:rowOff>180975</xdr:rowOff>
                  </to>
                </anchor>
              </controlPr>
            </control>
          </mc:Choice>
        </mc:AlternateContent>
        <mc:AlternateContent xmlns:mc="http://schemas.openxmlformats.org/markup-compatibility/2006">
          <mc:Choice Requires="x14">
            <control shapeId="399392" r:id="rId316" name="Group Box 46112">
              <controlPr defaultSize="0" print="0" autoFill="0" autoPict="0">
                <anchor moveWithCells="1">
                  <from>
                    <xdr:col>3</xdr:col>
                    <xdr:colOff>0</xdr:colOff>
                    <xdr:row>347</xdr:row>
                    <xdr:rowOff>0</xdr:rowOff>
                  </from>
                  <to>
                    <xdr:col>10</xdr:col>
                    <xdr:colOff>152400</xdr:colOff>
                    <xdr:row>348</xdr:row>
                    <xdr:rowOff>19050</xdr:rowOff>
                  </to>
                </anchor>
              </controlPr>
            </control>
          </mc:Choice>
        </mc:AlternateContent>
        <mc:AlternateContent xmlns:mc="http://schemas.openxmlformats.org/markup-compatibility/2006">
          <mc:Choice Requires="x14">
            <control shapeId="399393" r:id="rId317" name="Group Box 46113">
              <controlPr defaultSize="0" print="0" autoFill="0" autoPict="0">
                <anchor moveWithCells="1">
                  <from>
                    <xdr:col>3</xdr:col>
                    <xdr:colOff>0</xdr:colOff>
                    <xdr:row>353</xdr:row>
                    <xdr:rowOff>0</xdr:rowOff>
                  </from>
                  <to>
                    <xdr:col>10</xdr:col>
                    <xdr:colOff>142875</xdr:colOff>
                    <xdr:row>354</xdr:row>
                    <xdr:rowOff>19050</xdr:rowOff>
                  </to>
                </anchor>
              </controlPr>
            </control>
          </mc:Choice>
        </mc:AlternateContent>
        <mc:AlternateContent xmlns:mc="http://schemas.openxmlformats.org/markup-compatibility/2006">
          <mc:Choice Requires="x14">
            <control shapeId="399394" r:id="rId318" name="Group Box 46114">
              <controlPr defaultSize="0" print="0" autoFill="0" autoPict="0">
                <anchor moveWithCells="1">
                  <from>
                    <xdr:col>3</xdr:col>
                    <xdr:colOff>0</xdr:colOff>
                    <xdr:row>355</xdr:row>
                    <xdr:rowOff>9525</xdr:rowOff>
                  </from>
                  <to>
                    <xdr:col>10</xdr:col>
                    <xdr:colOff>133350</xdr:colOff>
                    <xdr:row>356</xdr:row>
                    <xdr:rowOff>28575</xdr:rowOff>
                  </to>
                </anchor>
              </controlPr>
            </control>
          </mc:Choice>
        </mc:AlternateContent>
        <mc:AlternateContent xmlns:mc="http://schemas.openxmlformats.org/markup-compatibility/2006">
          <mc:Choice Requires="x14">
            <control shapeId="399395" r:id="rId319" name="Option Button 46115">
              <controlPr defaultSize="0" autoFill="0" autoLine="0" autoPict="0">
                <anchor moveWithCells="1">
                  <from>
                    <xdr:col>3</xdr:col>
                    <xdr:colOff>76200</xdr:colOff>
                    <xdr:row>347</xdr:row>
                    <xdr:rowOff>38100</xdr:rowOff>
                  </from>
                  <to>
                    <xdr:col>3</xdr:col>
                    <xdr:colOff>266700</xdr:colOff>
                    <xdr:row>347</xdr:row>
                    <xdr:rowOff>171450</xdr:rowOff>
                  </to>
                </anchor>
              </controlPr>
            </control>
          </mc:Choice>
        </mc:AlternateContent>
        <mc:AlternateContent xmlns:mc="http://schemas.openxmlformats.org/markup-compatibility/2006">
          <mc:Choice Requires="x14">
            <control shapeId="399396" r:id="rId320" name="Option Button 46116">
              <controlPr defaultSize="0" autoFill="0" autoLine="0" autoPict="0">
                <anchor moveWithCells="1">
                  <from>
                    <xdr:col>5</xdr:col>
                    <xdr:colOff>476250</xdr:colOff>
                    <xdr:row>347</xdr:row>
                    <xdr:rowOff>38100</xdr:rowOff>
                  </from>
                  <to>
                    <xdr:col>6</xdr:col>
                    <xdr:colOff>123825</xdr:colOff>
                    <xdr:row>347</xdr:row>
                    <xdr:rowOff>171450</xdr:rowOff>
                  </to>
                </anchor>
              </controlPr>
            </control>
          </mc:Choice>
        </mc:AlternateContent>
        <mc:AlternateContent xmlns:mc="http://schemas.openxmlformats.org/markup-compatibility/2006">
          <mc:Choice Requires="x14">
            <control shapeId="399397" r:id="rId321" name="Option Button 46117">
              <controlPr defaultSize="0" autoFill="0" autoLine="0" autoPict="0">
                <anchor moveWithCells="1">
                  <from>
                    <xdr:col>3</xdr:col>
                    <xdr:colOff>66675</xdr:colOff>
                    <xdr:row>353</xdr:row>
                    <xdr:rowOff>28575</xdr:rowOff>
                  </from>
                  <to>
                    <xdr:col>3</xdr:col>
                    <xdr:colOff>247650</xdr:colOff>
                    <xdr:row>353</xdr:row>
                    <xdr:rowOff>161925</xdr:rowOff>
                  </to>
                </anchor>
              </controlPr>
            </control>
          </mc:Choice>
        </mc:AlternateContent>
        <mc:AlternateContent xmlns:mc="http://schemas.openxmlformats.org/markup-compatibility/2006">
          <mc:Choice Requires="x14">
            <control shapeId="399398" r:id="rId322" name="Option Button 46118">
              <controlPr defaultSize="0" autoFill="0" autoLine="0" autoPict="0">
                <anchor moveWithCells="1">
                  <from>
                    <xdr:col>5</xdr:col>
                    <xdr:colOff>457200</xdr:colOff>
                    <xdr:row>353</xdr:row>
                    <xdr:rowOff>38100</xdr:rowOff>
                  </from>
                  <to>
                    <xdr:col>6</xdr:col>
                    <xdr:colOff>95250</xdr:colOff>
                    <xdr:row>353</xdr:row>
                    <xdr:rowOff>171450</xdr:rowOff>
                  </to>
                </anchor>
              </controlPr>
            </control>
          </mc:Choice>
        </mc:AlternateContent>
        <mc:AlternateContent xmlns:mc="http://schemas.openxmlformats.org/markup-compatibility/2006">
          <mc:Choice Requires="x14">
            <control shapeId="399399" r:id="rId323" name="Option Button 46119">
              <controlPr defaultSize="0" autoFill="0" autoLine="0" autoPict="0">
                <anchor moveWithCells="1">
                  <from>
                    <xdr:col>3</xdr:col>
                    <xdr:colOff>47625</xdr:colOff>
                    <xdr:row>355</xdr:row>
                    <xdr:rowOff>47625</xdr:rowOff>
                  </from>
                  <to>
                    <xdr:col>3</xdr:col>
                    <xdr:colOff>228600</xdr:colOff>
                    <xdr:row>355</xdr:row>
                    <xdr:rowOff>180975</xdr:rowOff>
                  </to>
                </anchor>
              </controlPr>
            </control>
          </mc:Choice>
        </mc:AlternateContent>
        <mc:AlternateContent xmlns:mc="http://schemas.openxmlformats.org/markup-compatibility/2006">
          <mc:Choice Requires="x14">
            <control shapeId="399400" r:id="rId324" name="Option Button 46120">
              <controlPr defaultSize="0" autoFill="0" autoLine="0" autoPict="0">
                <anchor moveWithCells="1">
                  <from>
                    <xdr:col>2</xdr:col>
                    <xdr:colOff>38100</xdr:colOff>
                    <xdr:row>363</xdr:row>
                    <xdr:rowOff>0</xdr:rowOff>
                  </from>
                  <to>
                    <xdr:col>3</xdr:col>
                    <xdr:colOff>95250</xdr:colOff>
                    <xdr:row>364</xdr:row>
                    <xdr:rowOff>0</xdr:rowOff>
                  </to>
                </anchor>
              </controlPr>
            </control>
          </mc:Choice>
        </mc:AlternateContent>
        <mc:AlternateContent xmlns:mc="http://schemas.openxmlformats.org/markup-compatibility/2006">
          <mc:Choice Requires="x14">
            <control shapeId="399401" r:id="rId325" name="Option Button 46121">
              <controlPr defaultSize="0" autoFill="0" autoLine="0" autoPict="0">
                <anchor moveWithCells="1">
                  <from>
                    <xdr:col>2</xdr:col>
                    <xdr:colOff>38100</xdr:colOff>
                    <xdr:row>369</xdr:row>
                    <xdr:rowOff>0</xdr:rowOff>
                  </from>
                  <to>
                    <xdr:col>3</xdr:col>
                    <xdr:colOff>95250</xdr:colOff>
                    <xdr:row>369</xdr:row>
                    <xdr:rowOff>219075</xdr:rowOff>
                  </to>
                </anchor>
              </controlPr>
            </control>
          </mc:Choice>
        </mc:AlternateContent>
        <mc:AlternateContent xmlns:mc="http://schemas.openxmlformats.org/markup-compatibility/2006">
          <mc:Choice Requires="x14">
            <control shapeId="399402" r:id="rId326" name="Option Button 46122">
              <controlPr defaultSize="0" autoFill="0" autoLine="0" autoPict="0">
                <anchor moveWithCells="1">
                  <from>
                    <xdr:col>2</xdr:col>
                    <xdr:colOff>38100</xdr:colOff>
                    <xdr:row>374</xdr:row>
                    <xdr:rowOff>0</xdr:rowOff>
                  </from>
                  <to>
                    <xdr:col>3</xdr:col>
                    <xdr:colOff>95250</xdr:colOff>
                    <xdr:row>374</xdr:row>
                    <xdr:rowOff>219075</xdr:rowOff>
                  </to>
                </anchor>
              </controlPr>
            </control>
          </mc:Choice>
        </mc:AlternateContent>
        <mc:AlternateContent xmlns:mc="http://schemas.openxmlformats.org/markup-compatibility/2006">
          <mc:Choice Requires="x14">
            <control shapeId="399403" r:id="rId327" name="Option Button 46123">
              <controlPr defaultSize="0" autoFill="0" autoLine="0" autoPict="0">
                <anchor moveWithCells="1">
                  <from>
                    <xdr:col>2</xdr:col>
                    <xdr:colOff>38100</xdr:colOff>
                    <xdr:row>378</xdr:row>
                    <xdr:rowOff>0</xdr:rowOff>
                  </from>
                  <to>
                    <xdr:col>3</xdr:col>
                    <xdr:colOff>95250</xdr:colOff>
                    <xdr:row>378</xdr:row>
                    <xdr:rowOff>219075</xdr:rowOff>
                  </to>
                </anchor>
              </controlPr>
            </control>
          </mc:Choice>
        </mc:AlternateContent>
        <mc:AlternateContent xmlns:mc="http://schemas.openxmlformats.org/markup-compatibility/2006">
          <mc:Choice Requires="x14">
            <control shapeId="399404" r:id="rId328" name="Check Box 46124">
              <controlPr defaultSize="0" autoFill="0" autoLine="0" autoPict="0">
                <anchor moveWithCells="1">
                  <from>
                    <xdr:col>3</xdr:col>
                    <xdr:colOff>161925</xdr:colOff>
                    <xdr:row>372</xdr:row>
                    <xdr:rowOff>0</xdr:rowOff>
                  </from>
                  <to>
                    <xdr:col>3</xdr:col>
                    <xdr:colOff>466725</xdr:colOff>
                    <xdr:row>372</xdr:row>
                    <xdr:rowOff>219075</xdr:rowOff>
                  </to>
                </anchor>
              </controlPr>
            </control>
          </mc:Choice>
        </mc:AlternateContent>
        <mc:AlternateContent xmlns:mc="http://schemas.openxmlformats.org/markup-compatibility/2006">
          <mc:Choice Requires="x14">
            <control shapeId="399405" r:id="rId329" name="Check Box 46125">
              <controlPr defaultSize="0" autoFill="0" autoLine="0" autoPict="0">
                <anchor moveWithCells="1">
                  <from>
                    <xdr:col>3</xdr:col>
                    <xdr:colOff>161925</xdr:colOff>
                    <xdr:row>372</xdr:row>
                    <xdr:rowOff>209550</xdr:rowOff>
                  </from>
                  <to>
                    <xdr:col>3</xdr:col>
                    <xdr:colOff>466725</xdr:colOff>
                    <xdr:row>373</xdr:row>
                    <xdr:rowOff>200025</xdr:rowOff>
                  </to>
                </anchor>
              </controlPr>
            </control>
          </mc:Choice>
        </mc:AlternateContent>
        <mc:AlternateContent xmlns:mc="http://schemas.openxmlformats.org/markup-compatibility/2006">
          <mc:Choice Requires="x14">
            <control shapeId="399406" r:id="rId330" name="Check Box 46126">
              <controlPr defaultSize="0" autoFill="0" autoLine="0" autoPict="0">
                <anchor moveWithCells="1">
                  <from>
                    <xdr:col>5</xdr:col>
                    <xdr:colOff>114300</xdr:colOff>
                    <xdr:row>372</xdr:row>
                    <xdr:rowOff>0</xdr:rowOff>
                  </from>
                  <to>
                    <xdr:col>5</xdr:col>
                    <xdr:colOff>419100</xdr:colOff>
                    <xdr:row>372</xdr:row>
                    <xdr:rowOff>219075</xdr:rowOff>
                  </to>
                </anchor>
              </controlPr>
            </control>
          </mc:Choice>
        </mc:AlternateContent>
        <mc:AlternateContent xmlns:mc="http://schemas.openxmlformats.org/markup-compatibility/2006">
          <mc:Choice Requires="x14">
            <control shapeId="399407" r:id="rId331" name="Check Box 46127">
              <controlPr defaultSize="0" autoFill="0" autoLine="0" autoPict="0">
                <anchor moveWithCells="1">
                  <from>
                    <xdr:col>9</xdr:col>
                    <xdr:colOff>209550</xdr:colOff>
                    <xdr:row>372</xdr:row>
                    <xdr:rowOff>0</xdr:rowOff>
                  </from>
                  <to>
                    <xdr:col>10</xdr:col>
                    <xdr:colOff>114300</xdr:colOff>
                    <xdr:row>372</xdr:row>
                    <xdr:rowOff>219075</xdr:rowOff>
                  </to>
                </anchor>
              </controlPr>
            </control>
          </mc:Choice>
        </mc:AlternateContent>
        <mc:AlternateContent xmlns:mc="http://schemas.openxmlformats.org/markup-compatibility/2006">
          <mc:Choice Requires="x14">
            <control shapeId="399408" r:id="rId332" name="Check Box 46128">
              <controlPr defaultSize="0" autoFill="0" autoLine="0" autoPict="0">
                <anchor moveWithCells="1">
                  <from>
                    <xdr:col>3</xdr:col>
                    <xdr:colOff>66675</xdr:colOff>
                    <xdr:row>376</xdr:row>
                    <xdr:rowOff>200025</xdr:rowOff>
                  </from>
                  <to>
                    <xdr:col>3</xdr:col>
                    <xdr:colOff>371475</xdr:colOff>
                    <xdr:row>377</xdr:row>
                    <xdr:rowOff>200025</xdr:rowOff>
                  </to>
                </anchor>
              </controlPr>
            </control>
          </mc:Choice>
        </mc:AlternateContent>
        <mc:AlternateContent xmlns:mc="http://schemas.openxmlformats.org/markup-compatibility/2006">
          <mc:Choice Requires="x14">
            <control shapeId="399409" r:id="rId333" name="Check Box 46129">
              <controlPr defaultSize="0" autoFill="0" autoLine="0" autoPict="0">
                <anchor moveWithCells="1">
                  <from>
                    <xdr:col>3</xdr:col>
                    <xdr:colOff>800100</xdr:colOff>
                    <xdr:row>376</xdr:row>
                    <xdr:rowOff>200025</xdr:rowOff>
                  </from>
                  <to>
                    <xdr:col>3</xdr:col>
                    <xdr:colOff>1104900</xdr:colOff>
                    <xdr:row>377</xdr:row>
                    <xdr:rowOff>200025</xdr:rowOff>
                  </to>
                </anchor>
              </controlPr>
            </control>
          </mc:Choice>
        </mc:AlternateContent>
        <mc:AlternateContent xmlns:mc="http://schemas.openxmlformats.org/markup-compatibility/2006">
          <mc:Choice Requires="x14">
            <control shapeId="399411" r:id="rId334" name="Check Box 46131">
              <controlPr defaultSize="0" autoFill="0" autoLine="0" autoPict="0">
                <anchor moveWithCells="1">
                  <from>
                    <xdr:col>5</xdr:col>
                    <xdr:colOff>114300</xdr:colOff>
                    <xdr:row>372</xdr:row>
                    <xdr:rowOff>209550</xdr:rowOff>
                  </from>
                  <to>
                    <xdr:col>5</xdr:col>
                    <xdr:colOff>419100</xdr:colOff>
                    <xdr:row>373</xdr:row>
                    <xdr:rowOff>200025</xdr:rowOff>
                  </to>
                </anchor>
              </controlPr>
            </control>
          </mc:Choice>
        </mc:AlternateContent>
        <mc:AlternateContent xmlns:mc="http://schemas.openxmlformats.org/markup-compatibility/2006">
          <mc:Choice Requires="x14">
            <control shapeId="399412" r:id="rId335" name="Check Box 46132">
              <controlPr defaultSize="0" autoFill="0" autoLine="0" autoPict="0">
                <anchor moveWithCells="1">
                  <from>
                    <xdr:col>2</xdr:col>
                    <xdr:colOff>38100</xdr:colOff>
                    <xdr:row>365</xdr:row>
                    <xdr:rowOff>28575</xdr:rowOff>
                  </from>
                  <to>
                    <xdr:col>3</xdr:col>
                    <xdr:colOff>95250</xdr:colOff>
                    <xdr:row>366</xdr:row>
                    <xdr:rowOff>19050</xdr:rowOff>
                  </to>
                </anchor>
              </controlPr>
            </control>
          </mc:Choice>
        </mc:AlternateContent>
        <mc:AlternateContent xmlns:mc="http://schemas.openxmlformats.org/markup-compatibility/2006">
          <mc:Choice Requires="x14">
            <control shapeId="399413" r:id="rId336" name="Check Box 46133">
              <controlPr defaultSize="0" autoFill="0" autoLine="0" autoPict="0">
                <anchor moveWithCells="1">
                  <from>
                    <xdr:col>2</xdr:col>
                    <xdr:colOff>38100</xdr:colOff>
                    <xdr:row>371</xdr:row>
                    <xdr:rowOff>28575</xdr:rowOff>
                  </from>
                  <to>
                    <xdr:col>3</xdr:col>
                    <xdr:colOff>95250</xdr:colOff>
                    <xdr:row>372</xdr:row>
                    <xdr:rowOff>19050</xdr:rowOff>
                  </to>
                </anchor>
              </controlPr>
            </control>
          </mc:Choice>
        </mc:AlternateContent>
        <mc:AlternateContent xmlns:mc="http://schemas.openxmlformats.org/markup-compatibility/2006">
          <mc:Choice Requires="x14">
            <control shapeId="399414" r:id="rId337" name="Check Box 46134">
              <controlPr defaultSize="0" autoFill="0" autoLine="0" autoPict="0">
                <anchor moveWithCells="1">
                  <from>
                    <xdr:col>2</xdr:col>
                    <xdr:colOff>38100</xdr:colOff>
                    <xdr:row>376</xdr:row>
                    <xdr:rowOff>28575</xdr:rowOff>
                  </from>
                  <to>
                    <xdr:col>3</xdr:col>
                    <xdr:colOff>95250</xdr:colOff>
                    <xdr:row>377</xdr:row>
                    <xdr:rowOff>19050</xdr:rowOff>
                  </to>
                </anchor>
              </controlPr>
            </control>
          </mc:Choice>
        </mc:AlternateContent>
        <mc:AlternateContent xmlns:mc="http://schemas.openxmlformats.org/markup-compatibility/2006">
          <mc:Choice Requires="x14">
            <control shapeId="399415" r:id="rId338" name="Check Box 46135">
              <controlPr defaultSize="0" autoFill="0" autoLine="0" autoPict="0">
                <anchor moveWithCells="1">
                  <from>
                    <xdr:col>9</xdr:col>
                    <xdr:colOff>209550</xdr:colOff>
                    <xdr:row>372</xdr:row>
                    <xdr:rowOff>219075</xdr:rowOff>
                  </from>
                  <to>
                    <xdr:col>10</xdr:col>
                    <xdr:colOff>114300</xdr:colOff>
                    <xdr:row>373</xdr:row>
                    <xdr:rowOff>209550</xdr:rowOff>
                  </to>
                </anchor>
              </controlPr>
            </control>
          </mc:Choice>
        </mc:AlternateContent>
        <mc:AlternateContent xmlns:mc="http://schemas.openxmlformats.org/markup-compatibility/2006">
          <mc:Choice Requires="x14">
            <control shapeId="399416" r:id="rId339" name="Check Box 46136">
              <controlPr defaultSize="0" autoFill="0" autoLine="0" autoPict="0">
                <anchor moveWithCells="1">
                  <from>
                    <xdr:col>2</xdr:col>
                    <xdr:colOff>38100</xdr:colOff>
                    <xdr:row>364</xdr:row>
                    <xdr:rowOff>28575</xdr:rowOff>
                  </from>
                  <to>
                    <xdr:col>3</xdr:col>
                    <xdr:colOff>95250</xdr:colOff>
                    <xdr:row>365</xdr:row>
                    <xdr:rowOff>19050</xdr:rowOff>
                  </to>
                </anchor>
              </controlPr>
            </control>
          </mc:Choice>
        </mc:AlternateContent>
        <mc:AlternateContent xmlns:mc="http://schemas.openxmlformats.org/markup-compatibility/2006">
          <mc:Choice Requires="x14">
            <control shapeId="399417" r:id="rId340" name="Check Box 46137">
              <controlPr defaultSize="0" autoFill="0" autoLine="0" autoPict="0">
                <anchor moveWithCells="1">
                  <from>
                    <xdr:col>2</xdr:col>
                    <xdr:colOff>38100</xdr:colOff>
                    <xdr:row>370</xdr:row>
                    <xdr:rowOff>28575</xdr:rowOff>
                  </from>
                  <to>
                    <xdr:col>3</xdr:col>
                    <xdr:colOff>95250</xdr:colOff>
                    <xdr:row>371</xdr:row>
                    <xdr:rowOff>19050</xdr:rowOff>
                  </to>
                </anchor>
              </controlPr>
            </control>
          </mc:Choice>
        </mc:AlternateContent>
        <mc:AlternateContent xmlns:mc="http://schemas.openxmlformats.org/markup-compatibility/2006">
          <mc:Choice Requires="x14">
            <control shapeId="399418" r:id="rId341" name="Check Box 46138">
              <controlPr defaultSize="0" autoFill="0" autoLine="0" autoPict="0">
                <anchor moveWithCells="1">
                  <from>
                    <xdr:col>2</xdr:col>
                    <xdr:colOff>38100</xdr:colOff>
                    <xdr:row>375</xdr:row>
                    <xdr:rowOff>28575</xdr:rowOff>
                  </from>
                  <to>
                    <xdr:col>3</xdr:col>
                    <xdr:colOff>95250</xdr:colOff>
                    <xdr:row>376</xdr:row>
                    <xdr:rowOff>19050</xdr:rowOff>
                  </to>
                </anchor>
              </controlPr>
            </control>
          </mc:Choice>
        </mc:AlternateContent>
        <mc:AlternateContent xmlns:mc="http://schemas.openxmlformats.org/markup-compatibility/2006">
          <mc:Choice Requires="x14">
            <control shapeId="399419" r:id="rId342" name="Check Box 46139">
              <controlPr defaultSize="0" autoFill="0" autoLine="0" autoPict="0">
                <anchor moveWithCells="1">
                  <from>
                    <xdr:col>2</xdr:col>
                    <xdr:colOff>38100</xdr:colOff>
                    <xdr:row>380</xdr:row>
                    <xdr:rowOff>28575</xdr:rowOff>
                  </from>
                  <to>
                    <xdr:col>3</xdr:col>
                    <xdr:colOff>95250</xdr:colOff>
                    <xdr:row>381</xdr:row>
                    <xdr:rowOff>19050</xdr:rowOff>
                  </to>
                </anchor>
              </controlPr>
            </control>
          </mc:Choice>
        </mc:AlternateContent>
        <mc:AlternateContent xmlns:mc="http://schemas.openxmlformats.org/markup-compatibility/2006">
          <mc:Choice Requires="x14">
            <control shapeId="399420" r:id="rId343" name="Check Box 46140">
              <controlPr defaultSize="0" autoFill="0" autoLine="0" autoPict="0">
                <anchor moveWithCells="1">
                  <from>
                    <xdr:col>2</xdr:col>
                    <xdr:colOff>38100</xdr:colOff>
                    <xdr:row>379</xdr:row>
                    <xdr:rowOff>28575</xdr:rowOff>
                  </from>
                  <to>
                    <xdr:col>3</xdr:col>
                    <xdr:colOff>95250</xdr:colOff>
                    <xdr:row>380</xdr:row>
                    <xdr:rowOff>19050</xdr:rowOff>
                  </to>
                </anchor>
              </controlPr>
            </control>
          </mc:Choice>
        </mc:AlternateContent>
        <mc:AlternateContent xmlns:mc="http://schemas.openxmlformats.org/markup-compatibility/2006">
          <mc:Choice Requires="x14">
            <control shapeId="399421" r:id="rId344" name="Check Box 46141">
              <controlPr defaultSize="0" autoFill="0" autoLine="0" autoPict="0">
                <anchor moveWithCells="1">
                  <from>
                    <xdr:col>3</xdr:col>
                    <xdr:colOff>123825</xdr:colOff>
                    <xdr:row>365</xdr:row>
                    <xdr:rowOff>219075</xdr:rowOff>
                  </from>
                  <to>
                    <xdr:col>3</xdr:col>
                    <xdr:colOff>428625</xdr:colOff>
                    <xdr:row>366</xdr:row>
                    <xdr:rowOff>209550</xdr:rowOff>
                  </to>
                </anchor>
              </controlPr>
            </control>
          </mc:Choice>
        </mc:AlternateContent>
        <mc:AlternateContent xmlns:mc="http://schemas.openxmlformats.org/markup-compatibility/2006">
          <mc:Choice Requires="x14">
            <control shapeId="399422" r:id="rId345" name="Check Box 46142">
              <controlPr defaultSize="0" autoFill="0" autoLine="0" autoPict="0">
                <anchor moveWithCells="1">
                  <from>
                    <xdr:col>3</xdr:col>
                    <xdr:colOff>123825</xdr:colOff>
                    <xdr:row>367</xdr:row>
                    <xdr:rowOff>200025</xdr:rowOff>
                  </from>
                  <to>
                    <xdr:col>3</xdr:col>
                    <xdr:colOff>428625</xdr:colOff>
                    <xdr:row>368</xdr:row>
                    <xdr:rowOff>190500</xdr:rowOff>
                  </to>
                </anchor>
              </controlPr>
            </control>
          </mc:Choice>
        </mc:AlternateContent>
        <mc:AlternateContent xmlns:mc="http://schemas.openxmlformats.org/markup-compatibility/2006">
          <mc:Choice Requires="x14">
            <control shapeId="399426" r:id="rId346" name="Check Box 46146">
              <controlPr defaultSize="0" autoFill="0" autoLine="0" autoPict="0">
                <anchor moveWithCells="1">
                  <from>
                    <xdr:col>11</xdr:col>
                    <xdr:colOff>57150</xdr:colOff>
                    <xdr:row>366</xdr:row>
                    <xdr:rowOff>219075</xdr:rowOff>
                  </from>
                  <to>
                    <xdr:col>12</xdr:col>
                    <xdr:colOff>95250</xdr:colOff>
                    <xdr:row>367</xdr:row>
                    <xdr:rowOff>209550</xdr:rowOff>
                  </to>
                </anchor>
              </controlPr>
            </control>
          </mc:Choice>
        </mc:AlternateContent>
        <mc:AlternateContent xmlns:mc="http://schemas.openxmlformats.org/markup-compatibility/2006">
          <mc:Choice Requires="x14">
            <control shapeId="399427" r:id="rId347" name="Check Box 46147">
              <controlPr defaultSize="0" autoFill="0" autoLine="0" autoPict="0">
                <anchor moveWithCells="1">
                  <from>
                    <xdr:col>3</xdr:col>
                    <xdr:colOff>123825</xdr:colOff>
                    <xdr:row>366</xdr:row>
                    <xdr:rowOff>219075</xdr:rowOff>
                  </from>
                  <to>
                    <xdr:col>3</xdr:col>
                    <xdr:colOff>428625</xdr:colOff>
                    <xdr:row>367</xdr:row>
                    <xdr:rowOff>209550</xdr:rowOff>
                  </to>
                </anchor>
              </controlPr>
            </control>
          </mc:Choice>
        </mc:AlternateContent>
        <mc:AlternateContent xmlns:mc="http://schemas.openxmlformats.org/markup-compatibility/2006">
          <mc:Choice Requires="x14">
            <control shapeId="399428" r:id="rId348" name="Check Box 46148">
              <controlPr defaultSize="0" autoFill="0" autoLine="0" autoPict="0">
                <anchor moveWithCells="1">
                  <from>
                    <xdr:col>5</xdr:col>
                    <xdr:colOff>114300</xdr:colOff>
                    <xdr:row>366</xdr:row>
                    <xdr:rowOff>219075</xdr:rowOff>
                  </from>
                  <to>
                    <xdr:col>5</xdr:col>
                    <xdr:colOff>419100</xdr:colOff>
                    <xdr:row>367</xdr:row>
                    <xdr:rowOff>209550</xdr:rowOff>
                  </to>
                </anchor>
              </controlPr>
            </control>
          </mc:Choice>
        </mc:AlternateContent>
        <mc:AlternateContent xmlns:mc="http://schemas.openxmlformats.org/markup-compatibility/2006">
          <mc:Choice Requires="x14">
            <control shapeId="399430" r:id="rId349" name="Check Box 46150">
              <controlPr defaultSize="0" autoFill="0" autoLine="0" autoPict="0">
                <anchor moveWithCells="1">
                  <from>
                    <xdr:col>11</xdr:col>
                    <xdr:colOff>57150</xdr:colOff>
                    <xdr:row>365</xdr:row>
                    <xdr:rowOff>219075</xdr:rowOff>
                  </from>
                  <to>
                    <xdr:col>12</xdr:col>
                    <xdr:colOff>95250</xdr:colOff>
                    <xdr:row>366</xdr:row>
                    <xdr:rowOff>209550</xdr:rowOff>
                  </to>
                </anchor>
              </controlPr>
            </control>
          </mc:Choice>
        </mc:AlternateContent>
        <mc:AlternateContent xmlns:mc="http://schemas.openxmlformats.org/markup-compatibility/2006">
          <mc:Choice Requires="x14">
            <control shapeId="399431" r:id="rId350" name="Check Box 46151">
              <controlPr defaultSize="0" autoFill="0" autoLine="0" autoPict="0">
                <anchor moveWithCells="1">
                  <from>
                    <xdr:col>11</xdr:col>
                    <xdr:colOff>57150</xdr:colOff>
                    <xdr:row>367</xdr:row>
                    <xdr:rowOff>200025</xdr:rowOff>
                  </from>
                  <to>
                    <xdr:col>12</xdr:col>
                    <xdr:colOff>95250</xdr:colOff>
                    <xdr:row>368</xdr:row>
                    <xdr:rowOff>190500</xdr:rowOff>
                  </to>
                </anchor>
              </controlPr>
            </control>
          </mc:Choice>
        </mc:AlternateContent>
        <mc:AlternateContent xmlns:mc="http://schemas.openxmlformats.org/markup-compatibility/2006">
          <mc:Choice Requires="x14">
            <control shapeId="399436" r:id="rId351" name="Check Box 46156">
              <controlPr defaultSize="0" autoFill="0" autoLine="0" autoPict="0">
                <anchor moveWithCells="1">
                  <from>
                    <xdr:col>10</xdr:col>
                    <xdr:colOff>1104900</xdr:colOff>
                    <xdr:row>372</xdr:row>
                    <xdr:rowOff>0</xdr:rowOff>
                  </from>
                  <to>
                    <xdr:col>11</xdr:col>
                    <xdr:colOff>133350</xdr:colOff>
                    <xdr:row>372</xdr:row>
                    <xdr:rowOff>219075</xdr:rowOff>
                  </to>
                </anchor>
              </controlPr>
            </control>
          </mc:Choice>
        </mc:AlternateContent>
        <mc:AlternateContent xmlns:mc="http://schemas.openxmlformats.org/markup-compatibility/2006">
          <mc:Choice Requires="x14">
            <control shapeId="399437" r:id="rId352" name="Check Box 46157">
              <controlPr defaultSize="0" autoFill="0" autoLine="0" autoPict="0">
                <anchor moveWithCells="1">
                  <from>
                    <xdr:col>10</xdr:col>
                    <xdr:colOff>1104900</xdr:colOff>
                    <xdr:row>373</xdr:row>
                    <xdr:rowOff>0</xdr:rowOff>
                  </from>
                  <to>
                    <xdr:col>11</xdr:col>
                    <xdr:colOff>133350</xdr:colOff>
                    <xdr:row>373</xdr:row>
                    <xdr:rowOff>219075</xdr:rowOff>
                  </to>
                </anchor>
              </controlPr>
            </control>
          </mc:Choice>
        </mc:AlternateContent>
        <mc:AlternateContent xmlns:mc="http://schemas.openxmlformats.org/markup-compatibility/2006">
          <mc:Choice Requires="x14">
            <control shapeId="399490" r:id="rId353" name="Option Button 46210">
              <controlPr defaultSize="0" autoFill="0" autoLine="0" autoPict="0">
                <anchor moveWithCells="1">
                  <from>
                    <xdr:col>5</xdr:col>
                    <xdr:colOff>495300</xdr:colOff>
                    <xdr:row>345</xdr:row>
                    <xdr:rowOff>38100</xdr:rowOff>
                  </from>
                  <to>
                    <xdr:col>6</xdr:col>
                    <xdr:colOff>142875</xdr:colOff>
                    <xdr:row>345</xdr:row>
                    <xdr:rowOff>171450</xdr:rowOff>
                  </to>
                </anchor>
              </controlPr>
            </control>
          </mc:Choice>
        </mc:AlternateContent>
        <mc:AlternateContent xmlns:mc="http://schemas.openxmlformats.org/markup-compatibility/2006">
          <mc:Choice Requires="x14">
            <control shapeId="399491" r:id="rId354" name="Option Button 46211">
              <controlPr defaultSize="0" autoFill="0" autoLine="0" autoPict="0">
                <anchor moveWithCells="1">
                  <from>
                    <xdr:col>5</xdr:col>
                    <xdr:colOff>514350</xdr:colOff>
                    <xdr:row>355</xdr:row>
                    <xdr:rowOff>47625</xdr:rowOff>
                  </from>
                  <to>
                    <xdr:col>6</xdr:col>
                    <xdr:colOff>152400</xdr:colOff>
                    <xdr:row>355</xdr:row>
                    <xdr:rowOff>180975</xdr:rowOff>
                  </to>
                </anchor>
              </controlPr>
            </control>
          </mc:Choice>
        </mc:AlternateContent>
        <mc:AlternateContent xmlns:mc="http://schemas.openxmlformats.org/markup-compatibility/2006">
          <mc:Choice Requires="x14">
            <control shapeId="399932" r:id="rId355" name="Check Box 46652">
              <controlPr defaultSize="0" autoFill="0" autoLine="0" autoPict="0">
                <anchor moveWithCells="1">
                  <from>
                    <xdr:col>2</xdr:col>
                    <xdr:colOff>47625</xdr:colOff>
                    <xdr:row>524</xdr:row>
                    <xdr:rowOff>9525</xdr:rowOff>
                  </from>
                  <to>
                    <xdr:col>3</xdr:col>
                    <xdr:colOff>66675</xdr:colOff>
                    <xdr:row>525</xdr:row>
                    <xdr:rowOff>9525</xdr:rowOff>
                  </to>
                </anchor>
              </controlPr>
            </control>
          </mc:Choice>
        </mc:AlternateContent>
        <mc:AlternateContent xmlns:mc="http://schemas.openxmlformats.org/markup-compatibility/2006">
          <mc:Choice Requires="x14">
            <control shapeId="2" r:id="rId356" name="Check Box 48266">
              <controlPr defaultSize="0" autoFill="0" autoLine="0" autoPict="0">
                <anchor moveWithCells="1">
                  <from>
                    <xdr:col>2</xdr:col>
                    <xdr:colOff>47625</xdr:colOff>
                    <xdr:row>525</xdr:row>
                    <xdr:rowOff>9525</xdr:rowOff>
                  </from>
                  <to>
                    <xdr:col>3</xdr:col>
                    <xdr:colOff>66675</xdr:colOff>
                    <xdr:row>526</xdr:row>
                    <xdr:rowOff>9525</xdr:rowOff>
                  </to>
                </anchor>
              </controlPr>
            </control>
          </mc:Choice>
        </mc:AlternateContent>
        <mc:AlternateContent xmlns:mc="http://schemas.openxmlformats.org/markup-compatibility/2006">
          <mc:Choice Requires="x14">
            <control shapeId="3" r:id="rId357" name="Check Box 48267">
              <controlPr defaultSize="0" autoFill="0" autoLine="0" autoPict="0">
                <anchor moveWithCells="1">
                  <from>
                    <xdr:col>2</xdr:col>
                    <xdr:colOff>47625</xdr:colOff>
                    <xdr:row>526</xdr:row>
                    <xdr:rowOff>9525</xdr:rowOff>
                  </from>
                  <to>
                    <xdr:col>3</xdr:col>
                    <xdr:colOff>66675</xdr:colOff>
                    <xdr:row>527</xdr:row>
                    <xdr:rowOff>9525</xdr:rowOff>
                  </to>
                </anchor>
              </controlPr>
            </control>
          </mc:Choice>
        </mc:AlternateContent>
        <mc:AlternateContent xmlns:mc="http://schemas.openxmlformats.org/markup-compatibility/2006">
          <mc:Choice Requires="x14">
            <control shapeId="412836" r:id="rId358" name="Check Box 48292">
              <controlPr defaultSize="0" autoFill="0" autoLine="0" autoPict="0">
                <anchor moveWithCells="1" sizeWithCells="1">
                  <from>
                    <xdr:col>3</xdr:col>
                    <xdr:colOff>28575</xdr:colOff>
                    <xdr:row>391</xdr:row>
                    <xdr:rowOff>438150</xdr:rowOff>
                  </from>
                  <to>
                    <xdr:col>3</xdr:col>
                    <xdr:colOff>238125</xdr:colOff>
                    <xdr:row>391</xdr:row>
                    <xdr:rowOff>619125</xdr:rowOff>
                  </to>
                </anchor>
              </controlPr>
            </control>
          </mc:Choice>
        </mc:AlternateContent>
        <mc:AlternateContent xmlns:mc="http://schemas.openxmlformats.org/markup-compatibility/2006">
          <mc:Choice Requires="x14">
            <control shapeId="412837" r:id="rId359" name="Check Box 48293">
              <controlPr defaultSize="0" autoFill="0" autoLine="0" autoPict="0">
                <anchor moveWithCells="1" sizeWithCells="1">
                  <from>
                    <xdr:col>3</xdr:col>
                    <xdr:colOff>657225</xdr:colOff>
                    <xdr:row>391</xdr:row>
                    <xdr:rowOff>438150</xdr:rowOff>
                  </from>
                  <to>
                    <xdr:col>3</xdr:col>
                    <xdr:colOff>876300</xdr:colOff>
                    <xdr:row>391</xdr:row>
                    <xdr:rowOff>619125</xdr:rowOff>
                  </to>
                </anchor>
              </controlPr>
            </control>
          </mc:Choice>
        </mc:AlternateContent>
        <mc:AlternateContent xmlns:mc="http://schemas.openxmlformats.org/markup-compatibility/2006">
          <mc:Choice Requires="x14">
            <control shapeId="412838" r:id="rId360" name="Check Box 48294">
              <controlPr defaultSize="0" autoFill="0" autoLine="0" autoPict="0">
                <anchor moveWithCells="1" sizeWithCells="1">
                  <from>
                    <xdr:col>4</xdr:col>
                    <xdr:colOff>161925</xdr:colOff>
                    <xdr:row>391</xdr:row>
                    <xdr:rowOff>438150</xdr:rowOff>
                  </from>
                  <to>
                    <xdr:col>5</xdr:col>
                    <xdr:colOff>200025</xdr:colOff>
                    <xdr:row>391</xdr:row>
                    <xdr:rowOff>619125</xdr:rowOff>
                  </to>
                </anchor>
              </controlPr>
            </control>
          </mc:Choice>
        </mc:AlternateContent>
        <mc:AlternateContent xmlns:mc="http://schemas.openxmlformats.org/markup-compatibility/2006">
          <mc:Choice Requires="x14">
            <control shapeId="412839" r:id="rId361" name="Check Box 48295">
              <controlPr defaultSize="0" autoFill="0" autoLine="0" autoPict="0">
                <anchor moveWithCells="1" sizeWithCells="1">
                  <from>
                    <xdr:col>6</xdr:col>
                    <xdr:colOff>76200</xdr:colOff>
                    <xdr:row>391</xdr:row>
                    <xdr:rowOff>438150</xdr:rowOff>
                  </from>
                  <to>
                    <xdr:col>6</xdr:col>
                    <xdr:colOff>295275</xdr:colOff>
                    <xdr:row>391</xdr:row>
                    <xdr:rowOff>619125</xdr:rowOff>
                  </to>
                </anchor>
              </controlPr>
            </control>
          </mc:Choice>
        </mc:AlternateContent>
        <mc:AlternateContent xmlns:mc="http://schemas.openxmlformats.org/markup-compatibility/2006">
          <mc:Choice Requires="x14">
            <control shapeId="412840" r:id="rId362" name="Check Box 48296">
              <controlPr defaultSize="0" autoFill="0" autoLine="0" autoPict="0">
                <anchor moveWithCells="1" sizeWithCells="1">
                  <from>
                    <xdr:col>7</xdr:col>
                    <xdr:colOff>142875</xdr:colOff>
                    <xdr:row>391</xdr:row>
                    <xdr:rowOff>438150</xdr:rowOff>
                  </from>
                  <to>
                    <xdr:col>8</xdr:col>
                    <xdr:colOff>123825</xdr:colOff>
                    <xdr:row>391</xdr:row>
                    <xdr:rowOff>619125</xdr:rowOff>
                  </to>
                </anchor>
              </controlPr>
            </control>
          </mc:Choice>
        </mc:AlternateContent>
        <mc:AlternateContent xmlns:mc="http://schemas.openxmlformats.org/markup-compatibility/2006">
          <mc:Choice Requires="x14">
            <control shapeId="412841" r:id="rId363" name="Check Box 48297">
              <controlPr defaultSize="0" autoFill="0" autoLine="0" autoPict="0">
                <anchor moveWithCells="1" sizeWithCells="1">
                  <from>
                    <xdr:col>3</xdr:col>
                    <xdr:colOff>342900</xdr:colOff>
                    <xdr:row>391</xdr:row>
                    <xdr:rowOff>266700</xdr:rowOff>
                  </from>
                  <to>
                    <xdr:col>3</xdr:col>
                    <xdr:colOff>561975</xdr:colOff>
                    <xdr:row>391</xdr:row>
                    <xdr:rowOff>447675</xdr:rowOff>
                  </to>
                </anchor>
              </controlPr>
            </control>
          </mc:Choice>
        </mc:AlternateContent>
        <mc:AlternateContent xmlns:mc="http://schemas.openxmlformats.org/markup-compatibility/2006">
          <mc:Choice Requires="x14">
            <control shapeId="412842" r:id="rId364" name="Check Box 48298">
              <controlPr defaultSize="0" autoFill="0" autoLine="0" autoPict="0">
                <anchor moveWithCells="1" sizeWithCells="1">
                  <from>
                    <xdr:col>3</xdr:col>
                    <xdr:colOff>971550</xdr:colOff>
                    <xdr:row>391</xdr:row>
                    <xdr:rowOff>266700</xdr:rowOff>
                  </from>
                  <to>
                    <xdr:col>4</xdr:col>
                    <xdr:colOff>47625</xdr:colOff>
                    <xdr:row>391</xdr:row>
                    <xdr:rowOff>447675</xdr:rowOff>
                  </to>
                </anchor>
              </controlPr>
            </control>
          </mc:Choice>
        </mc:AlternateContent>
        <mc:AlternateContent xmlns:mc="http://schemas.openxmlformats.org/markup-compatibility/2006">
          <mc:Choice Requires="x14">
            <control shapeId="412843" r:id="rId365" name="Check Box 48299">
              <controlPr defaultSize="0" autoFill="0" autoLine="0" autoPict="0">
                <anchor moveWithCells="1" sizeWithCells="1">
                  <from>
                    <xdr:col>5</xdr:col>
                    <xdr:colOff>295275</xdr:colOff>
                    <xdr:row>391</xdr:row>
                    <xdr:rowOff>257175</xdr:rowOff>
                  </from>
                  <to>
                    <xdr:col>5</xdr:col>
                    <xdr:colOff>514350</xdr:colOff>
                    <xdr:row>391</xdr:row>
                    <xdr:rowOff>438150</xdr:rowOff>
                  </to>
                </anchor>
              </controlPr>
            </control>
          </mc:Choice>
        </mc:AlternateContent>
        <mc:AlternateContent xmlns:mc="http://schemas.openxmlformats.org/markup-compatibility/2006">
          <mc:Choice Requires="x14">
            <control shapeId="412844" r:id="rId366" name="Check Box 48300">
              <controlPr defaultSize="0" autoFill="0" autoLine="0" autoPict="0">
                <anchor moveWithCells="1" sizeWithCells="1">
                  <from>
                    <xdr:col>6</xdr:col>
                    <xdr:colOff>409575</xdr:colOff>
                    <xdr:row>391</xdr:row>
                    <xdr:rowOff>266700</xdr:rowOff>
                  </from>
                  <to>
                    <xdr:col>7</xdr:col>
                    <xdr:colOff>28575</xdr:colOff>
                    <xdr:row>391</xdr:row>
                    <xdr:rowOff>447675</xdr:rowOff>
                  </to>
                </anchor>
              </controlPr>
            </control>
          </mc:Choice>
        </mc:AlternateContent>
        <mc:AlternateContent xmlns:mc="http://schemas.openxmlformats.org/markup-compatibility/2006">
          <mc:Choice Requires="x14">
            <control shapeId="5" r:id="rId367" name="Check Box 48301">
              <controlPr defaultSize="0" autoFill="0" autoLine="0" autoPict="0">
                <anchor moveWithCells="1" sizeWithCells="1">
                  <from>
                    <xdr:col>9</xdr:col>
                    <xdr:colOff>19050</xdr:colOff>
                    <xdr:row>391</xdr:row>
                    <xdr:rowOff>276225</xdr:rowOff>
                  </from>
                  <to>
                    <xdr:col>9</xdr:col>
                    <xdr:colOff>238125</xdr:colOff>
                    <xdr:row>391</xdr:row>
                    <xdr:rowOff>457200</xdr:rowOff>
                  </to>
                </anchor>
              </controlPr>
            </control>
          </mc:Choice>
        </mc:AlternateContent>
        <mc:AlternateContent xmlns:mc="http://schemas.openxmlformats.org/markup-compatibility/2006">
          <mc:Choice Requires="x14">
            <control shapeId="412846" r:id="rId368" name="Check Box 48302">
              <controlPr defaultSize="0" autoFill="0" autoLine="0" autoPict="0">
                <anchor moveWithCells="1" sizeWithCells="1">
                  <from>
                    <xdr:col>10</xdr:col>
                    <xdr:colOff>1009650</xdr:colOff>
                    <xdr:row>391</xdr:row>
                    <xdr:rowOff>438150</xdr:rowOff>
                  </from>
                  <to>
                    <xdr:col>10</xdr:col>
                    <xdr:colOff>1219200</xdr:colOff>
                    <xdr:row>391</xdr:row>
                    <xdr:rowOff>609600</xdr:rowOff>
                  </to>
                </anchor>
              </controlPr>
            </control>
          </mc:Choice>
        </mc:AlternateContent>
        <mc:AlternateContent xmlns:mc="http://schemas.openxmlformats.org/markup-compatibility/2006">
          <mc:Choice Requires="x14">
            <control shapeId="412847" r:id="rId369" name="Check Box 48303">
              <controlPr defaultSize="0" autoFill="0" autoLine="0" autoPict="0">
                <anchor moveWithCells="1" sizeWithCells="1">
                  <from>
                    <xdr:col>12</xdr:col>
                    <xdr:colOff>104775</xdr:colOff>
                    <xdr:row>391</xdr:row>
                    <xdr:rowOff>438150</xdr:rowOff>
                  </from>
                  <to>
                    <xdr:col>12</xdr:col>
                    <xdr:colOff>323850</xdr:colOff>
                    <xdr:row>391</xdr:row>
                    <xdr:rowOff>609600</xdr:rowOff>
                  </to>
                </anchor>
              </controlPr>
            </control>
          </mc:Choice>
        </mc:AlternateContent>
        <mc:AlternateContent xmlns:mc="http://schemas.openxmlformats.org/markup-compatibility/2006">
          <mc:Choice Requires="x14">
            <control shapeId="412848" r:id="rId370" name="Check Box 48304">
              <controlPr defaultSize="0" autoFill="0" autoLine="0" autoPict="0">
                <anchor moveWithCells="1" sizeWithCells="1">
                  <from>
                    <xdr:col>12</xdr:col>
                    <xdr:colOff>762000</xdr:colOff>
                    <xdr:row>391</xdr:row>
                    <xdr:rowOff>428625</xdr:rowOff>
                  </from>
                  <to>
                    <xdr:col>13</xdr:col>
                    <xdr:colOff>200025</xdr:colOff>
                    <xdr:row>391</xdr:row>
                    <xdr:rowOff>600075</xdr:rowOff>
                  </to>
                </anchor>
              </controlPr>
            </control>
          </mc:Choice>
        </mc:AlternateContent>
        <mc:AlternateContent xmlns:mc="http://schemas.openxmlformats.org/markup-compatibility/2006">
          <mc:Choice Requires="x14">
            <control shapeId="412849" r:id="rId371" name="Check Box 48305">
              <controlPr defaultSize="0" autoFill="0" autoLine="0" autoPict="0">
                <anchor moveWithCells="1" sizeWithCells="1">
                  <from>
                    <xdr:col>14</xdr:col>
                    <xdr:colOff>238125</xdr:colOff>
                    <xdr:row>391</xdr:row>
                    <xdr:rowOff>428625</xdr:rowOff>
                  </from>
                  <to>
                    <xdr:col>14</xdr:col>
                    <xdr:colOff>476250</xdr:colOff>
                    <xdr:row>391</xdr:row>
                    <xdr:rowOff>600075</xdr:rowOff>
                  </to>
                </anchor>
              </controlPr>
            </control>
          </mc:Choice>
        </mc:AlternateContent>
        <mc:AlternateContent xmlns:mc="http://schemas.openxmlformats.org/markup-compatibility/2006">
          <mc:Choice Requires="x14">
            <control shapeId="412850" r:id="rId372" name="Check Box 48306">
              <controlPr defaultSize="0" autoFill="0" autoLine="0" autoPict="0">
                <anchor moveWithCells="1" sizeWithCells="1">
                  <from>
                    <xdr:col>16</xdr:col>
                    <xdr:colOff>57150</xdr:colOff>
                    <xdr:row>391</xdr:row>
                    <xdr:rowOff>428625</xdr:rowOff>
                  </from>
                  <to>
                    <xdr:col>17</xdr:col>
                    <xdr:colOff>142875</xdr:colOff>
                    <xdr:row>391</xdr:row>
                    <xdr:rowOff>600075</xdr:rowOff>
                  </to>
                </anchor>
              </controlPr>
            </control>
          </mc:Choice>
        </mc:AlternateContent>
        <mc:AlternateContent xmlns:mc="http://schemas.openxmlformats.org/markup-compatibility/2006">
          <mc:Choice Requires="x14">
            <control shapeId="412851" r:id="rId373" name="Check Box 48307">
              <controlPr defaultSize="0" autoFill="0" autoLine="0" autoPict="0">
                <anchor moveWithCells="1" sizeWithCells="1">
                  <from>
                    <xdr:col>11</xdr:col>
                    <xdr:colOff>57150</xdr:colOff>
                    <xdr:row>391</xdr:row>
                    <xdr:rowOff>266700</xdr:rowOff>
                  </from>
                  <to>
                    <xdr:col>12</xdr:col>
                    <xdr:colOff>9525</xdr:colOff>
                    <xdr:row>391</xdr:row>
                    <xdr:rowOff>447675</xdr:rowOff>
                  </to>
                </anchor>
              </controlPr>
            </control>
          </mc:Choice>
        </mc:AlternateContent>
        <mc:AlternateContent xmlns:mc="http://schemas.openxmlformats.org/markup-compatibility/2006">
          <mc:Choice Requires="x14">
            <control shapeId="412852" r:id="rId374" name="Check Box 48308">
              <controlPr defaultSize="0" autoFill="0" autoLine="0" autoPict="0">
                <anchor moveWithCells="1" sizeWithCells="1">
                  <from>
                    <xdr:col>12</xdr:col>
                    <xdr:colOff>419100</xdr:colOff>
                    <xdr:row>391</xdr:row>
                    <xdr:rowOff>266700</xdr:rowOff>
                  </from>
                  <to>
                    <xdr:col>12</xdr:col>
                    <xdr:colOff>638175</xdr:colOff>
                    <xdr:row>391</xdr:row>
                    <xdr:rowOff>447675</xdr:rowOff>
                  </to>
                </anchor>
              </controlPr>
            </control>
          </mc:Choice>
        </mc:AlternateContent>
        <mc:AlternateContent xmlns:mc="http://schemas.openxmlformats.org/markup-compatibility/2006">
          <mc:Choice Requires="x14">
            <control shapeId="412853" r:id="rId375" name="Check Box 48309">
              <controlPr defaultSize="0" autoFill="0" autoLine="0" autoPict="0">
                <anchor moveWithCells="1" sizeWithCells="1">
                  <from>
                    <xdr:col>13</xdr:col>
                    <xdr:colOff>304800</xdr:colOff>
                    <xdr:row>391</xdr:row>
                    <xdr:rowOff>257175</xdr:rowOff>
                  </from>
                  <to>
                    <xdr:col>14</xdr:col>
                    <xdr:colOff>142875</xdr:colOff>
                    <xdr:row>391</xdr:row>
                    <xdr:rowOff>438150</xdr:rowOff>
                  </to>
                </anchor>
              </controlPr>
            </control>
          </mc:Choice>
        </mc:AlternateContent>
        <mc:AlternateContent xmlns:mc="http://schemas.openxmlformats.org/markup-compatibility/2006">
          <mc:Choice Requires="x14">
            <control shapeId="412854" r:id="rId376" name="Check Box 48310">
              <controlPr defaultSize="0" autoFill="0" autoLine="0" autoPict="0">
                <anchor moveWithCells="1" sizeWithCells="1">
                  <from>
                    <xdr:col>15</xdr:col>
                    <xdr:colOff>19050</xdr:colOff>
                    <xdr:row>391</xdr:row>
                    <xdr:rowOff>266700</xdr:rowOff>
                  </from>
                  <to>
                    <xdr:col>15</xdr:col>
                    <xdr:colOff>238125</xdr:colOff>
                    <xdr:row>391</xdr:row>
                    <xdr:rowOff>447675</xdr:rowOff>
                  </to>
                </anchor>
              </controlPr>
            </control>
          </mc:Choice>
        </mc:AlternateContent>
        <mc:AlternateContent xmlns:mc="http://schemas.openxmlformats.org/markup-compatibility/2006">
          <mc:Choice Requires="x14">
            <control shapeId="412855" r:id="rId377" name="Check Box 48311">
              <controlPr defaultSize="0" autoFill="0" autoLine="0" autoPict="0">
                <anchor moveWithCells="1" sizeWithCells="1">
                  <from>
                    <xdr:col>17</xdr:col>
                    <xdr:colOff>257175</xdr:colOff>
                    <xdr:row>391</xdr:row>
                    <xdr:rowOff>276225</xdr:rowOff>
                  </from>
                  <to>
                    <xdr:col>18</xdr:col>
                    <xdr:colOff>123825</xdr:colOff>
                    <xdr:row>391</xdr:row>
                    <xdr:rowOff>457200</xdr:rowOff>
                  </to>
                </anchor>
              </controlPr>
            </control>
          </mc:Choice>
        </mc:AlternateContent>
        <mc:AlternateContent xmlns:mc="http://schemas.openxmlformats.org/markup-compatibility/2006">
          <mc:Choice Requires="x14">
            <control shapeId="37" r:id="rId378" name="Option Button 48329">
              <controlPr defaultSize="0" autoFill="0" autoLine="0" autoPict="0">
                <anchor moveWithCells="1">
                  <from>
                    <xdr:col>2</xdr:col>
                    <xdr:colOff>47625</xdr:colOff>
                    <xdr:row>76</xdr:row>
                    <xdr:rowOff>238125</xdr:rowOff>
                  </from>
                  <to>
                    <xdr:col>3</xdr:col>
                    <xdr:colOff>76200</xdr:colOff>
                    <xdr:row>77</xdr:row>
                    <xdr:rowOff>180975</xdr:rowOff>
                  </to>
                </anchor>
              </controlPr>
            </control>
          </mc:Choice>
        </mc:AlternateContent>
        <mc:AlternateContent xmlns:mc="http://schemas.openxmlformats.org/markup-compatibility/2006">
          <mc:Choice Requires="x14">
            <control shapeId="412876" r:id="rId379" name="Check Box 48332">
              <controlPr defaultSize="0" autoFill="0" autoLine="0" autoPict="0">
                <anchor moveWithCells="1">
                  <from>
                    <xdr:col>12</xdr:col>
                    <xdr:colOff>104775</xdr:colOff>
                    <xdr:row>550</xdr:row>
                    <xdr:rowOff>9525</xdr:rowOff>
                  </from>
                  <to>
                    <xdr:col>12</xdr:col>
                    <xdr:colOff>342900</xdr:colOff>
                    <xdr:row>550</xdr:row>
                    <xdr:rowOff>238125</xdr:rowOff>
                  </to>
                </anchor>
              </controlPr>
            </control>
          </mc:Choice>
        </mc:AlternateContent>
        <mc:AlternateContent xmlns:mc="http://schemas.openxmlformats.org/markup-compatibility/2006">
          <mc:Choice Requires="x14">
            <control shapeId="412881" r:id="rId380" name="Check Box 48337">
              <controlPr defaultSize="0" autoFill="0" autoLine="0" autoPict="0">
                <anchor moveWithCells="1">
                  <from>
                    <xdr:col>12</xdr:col>
                    <xdr:colOff>0</xdr:colOff>
                    <xdr:row>84</xdr:row>
                    <xdr:rowOff>76200</xdr:rowOff>
                  </from>
                  <to>
                    <xdr:col>13</xdr:col>
                    <xdr:colOff>200025</xdr:colOff>
                    <xdr:row>86</xdr:row>
                    <xdr:rowOff>19050</xdr:rowOff>
                  </to>
                </anchor>
              </controlPr>
            </control>
          </mc:Choice>
        </mc:AlternateContent>
        <mc:AlternateContent xmlns:mc="http://schemas.openxmlformats.org/markup-compatibility/2006">
          <mc:Choice Requires="x14">
            <control shapeId="412882" r:id="rId381" name="Check Box 48338">
              <controlPr defaultSize="0" autoFill="0" autoLine="0" autoPict="0">
                <anchor moveWithCells="1">
                  <from>
                    <xdr:col>12</xdr:col>
                    <xdr:colOff>0</xdr:colOff>
                    <xdr:row>86</xdr:row>
                    <xdr:rowOff>0</xdr:rowOff>
                  </from>
                  <to>
                    <xdr:col>13</xdr:col>
                    <xdr:colOff>200025</xdr:colOff>
                    <xdr:row>87</xdr:row>
                    <xdr:rowOff>19050</xdr:rowOff>
                  </to>
                </anchor>
              </controlPr>
            </control>
          </mc:Choice>
        </mc:AlternateContent>
        <mc:AlternateContent xmlns:mc="http://schemas.openxmlformats.org/markup-compatibility/2006">
          <mc:Choice Requires="x14">
            <control shapeId="412883" r:id="rId382" name="Check Box 48339">
              <controlPr defaultSize="0" autoFill="0" autoLine="0" autoPict="0">
                <anchor moveWithCells="1">
                  <from>
                    <xdr:col>12</xdr:col>
                    <xdr:colOff>0</xdr:colOff>
                    <xdr:row>87</xdr:row>
                    <xdr:rowOff>0</xdr:rowOff>
                  </from>
                  <to>
                    <xdr:col>13</xdr:col>
                    <xdr:colOff>200025</xdr:colOff>
                    <xdr:row>88</xdr:row>
                    <xdr:rowOff>19050</xdr:rowOff>
                  </to>
                </anchor>
              </controlPr>
            </control>
          </mc:Choice>
        </mc:AlternateContent>
        <mc:AlternateContent xmlns:mc="http://schemas.openxmlformats.org/markup-compatibility/2006">
          <mc:Choice Requires="x14">
            <control shapeId="412884" r:id="rId383" name="Check Box 48340">
              <controlPr defaultSize="0" autoFill="0" autoLine="0" autoPict="0">
                <anchor moveWithCells="1">
                  <from>
                    <xdr:col>12</xdr:col>
                    <xdr:colOff>0</xdr:colOff>
                    <xdr:row>88</xdr:row>
                    <xdr:rowOff>0</xdr:rowOff>
                  </from>
                  <to>
                    <xdr:col>13</xdr:col>
                    <xdr:colOff>200025</xdr:colOff>
                    <xdr:row>89</xdr:row>
                    <xdr:rowOff>19050</xdr:rowOff>
                  </to>
                </anchor>
              </controlPr>
            </control>
          </mc:Choice>
        </mc:AlternateContent>
        <mc:AlternateContent xmlns:mc="http://schemas.openxmlformats.org/markup-compatibility/2006">
          <mc:Choice Requires="x14">
            <control shapeId="412885" r:id="rId384" name="Check Box 48341">
              <controlPr defaultSize="0" autoFill="0" autoLine="0" autoPict="0">
                <anchor moveWithCells="1">
                  <from>
                    <xdr:col>12</xdr:col>
                    <xdr:colOff>0</xdr:colOff>
                    <xdr:row>89</xdr:row>
                    <xdr:rowOff>0</xdr:rowOff>
                  </from>
                  <to>
                    <xdr:col>13</xdr:col>
                    <xdr:colOff>200025</xdr:colOff>
                    <xdr:row>90</xdr:row>
                    <xdr:rowOff>19050</xdr:rowOff>
                  </to>
                </anchor>
              </controlPr>
            </control>
          </mc:Choice>
        </mc:AlternateContent>
        <mc:AlternateContent xmlns:mc="http://schemas.openxmlformats.org/markup-compatibility/2006">
          <mc:Choice Requires="x14">
            <control shapeId="412886" r:id="rId385" name="Check Box 48342">
              <controlPr defaultSize="0" autoFill="0" autoLine="0" autoPict="0">
                <anchor moveWithCells="1">
                  <from>
                    <xdr:col>12</xdr:col>
                    <xdr:colOff>0</xdr:colOff>
                    <xdr:row>90</xdr:row>
                    <xdr:rowOff>0</xdr:rowOff>
                  </from>
                  <to>
                    <xdr:col>13</xdr:col>
                    <xdr:colOff>200025</xdr:colOff>
                    <xdr:row>91</xdr:row>
                    <xdr:rowOff>19050</xdr:rowOff>
                  </to>
                </anchor>
              </controlPr>
            </control>
          </mc:Choice>
        </mc:AlternateContent>
        <mc:AlternateContent xmlns:mc="http://schemas.openxmlformats.org/markup-compatibility/2006">
          <mc:Choice Requires="x14">
            <control shapeId="412887" r:id="rId386" name="Check Box 48343">
              <controlPr defaultSize="0" autoFill="0" autoLine="0" autoPict="0">
                <anchor moveWithCells="1">
                  <from>
                    <xdr:col>12</xdr:col>
                    <xdr:colOff>0</xdr:colOff>
                    <xdr:row>91</xdr:row>
                    <xdr:rowOff>0</xdr:rowOff>
                  </from>
                  <to>
                    <xdr:col>13</xdr:col>
                    <xdr:colOff>200025</xdr:colOff>
                    <xdr:row>92</xdr:row>
                    <xdr:rowOff>19050</xdr:rowOff>
                  </to>
                </anchor>
              </controlPr>
            </control>
          </mc:Choice>
        </mc:AlternateContent>
        <mc:AlternateContent xmlns:mc="http://schemas.openxmlformats.org/markup-compatibility/2006">
          <mc:Choice Requires="x14">
            <control shapeId="412888" r:id="rId387" name="Check Box 48344">
              <controlPr defaultSize="0" autoFill="0" autoLine="0" autoPict="0">
                <anchor moveWithCells="1">
                  <from>
                    <xdr:col>12</xdr:col>
                    <xdr:colOff>0</xdr:colOff>
                    <xdr:row>92</xdr:row>
                    <xdr:rowOff>0</xdr:rowOff>
                  </from>
                  <to>
                    <xdr:col>13</xdr:col>
                    <xdr:colOff>200025</xdr:colOff>
                    <xdr:row>93</xdr:row>
                    <xdr:rowOff>19050</xdr:rowOff>
                  </to>
                </anchor>
              </controlPr>
            </control>
          </mc:Choice>
        </mc:AlternateContent>
        <mc:AlternateContent xmlns:mc="http://schemas.openxmlformats.org/markup-compatibility/2006">
          <mc:Choice Requires="x14">
            <control shapeId="412889" r:id="rId388" name="Check Box 48345">
              <controlPr defaultSize="0" autoFill="0" autoLine="0" autoPict="0">
                <anchor moveWithCells="1">
                  <from>
                    <xdr:col>12</xdr:col>
                    <xdr:colOff>0</xdr:colOff>
                    <xdr:row>93</xdr:row>
                    <xdr:rowOff>57150</xdr:rowOff>
                  </from>
                  <to>
                    <xdr:col>13</xdr:col>
                    <xdr:colOff>209550</xdr:colOff>
                    <xdr:row>93</xdr:row>
                    <xdr:rowOff>304800</xdr:rowOff>
                  </to>
                </anchor>
              </controlPr>
            </control>
          </mc:Choice>
        </mc:AlternateContent>
        <mc:AlternateContent xmlns:mc="http://schemas.openxmlformats.org/markup-compatibility/2006">
          <mc:Choice Requires="x14">
            <control shapeId="412890" r:id="rId389" name="Check Box 48346">
              <controlPr defaultSize="0" autoFill="0" autoLine="0" autoPict="0">
                <anchor moveWithCells="1">
                  <from>
                    <xdr:col>12</xdr:col>
                    <xdr:colOff>0</xdr:colOff>
                    <xdr:row>94</xdr:row>
                    <xdr:rowOff>0</xdr:rowOff>
                  </from>
                  <to>
                    <xdr:col>13</xdr:col>
                    <xdr:colOff>200025</xdr:colOff>
                    <xdr:row>95</xdr:row>
                    <xdr:rowOff>19050</xdr:rowOff>
                  </to>
                </anchor>
              </controlPr>
            </control>
          </mc:Choice>
        </mc:AlternateContent>
        <mc:AlternateContent xmlns:mc="http://schemas.openxmlformats.org/markup-compatibility/2006">
          <mc:Choice Requires="x14">
            <control shapeId="412891" r:id="rId390" name="Check Box 48347">
              <controlPr defaultSize="0" autoFill="0" autoLine="0" autoPict="0">
                <anchor moveWithCells="1">
                  <from>
                    <xdr:col>11</xdr:col>
                    <xdr:colOff>180975</xdr:colOff>
                    <xdr:row>100</xdr:row>
                    <xdr:rowOff>161925</xdr:rowOff>
                  </from>
                  <to>
                    <xdr:col>13</xdr:col>
                    <xdr:colOff>114300</xdr:colOff>
                    <xdr:row>102</xdr:row>
                    <xdr:rowOff>0</xdr:rowOff>
                  </to>
                </anchor>
              </controlPr>
            </control>
          </mc:Choice>
        </mc:AlternateContent>
        <mc:AlternateContent xmlns:mc="http://schemas.openxmlformats.org/markup-compatibility/2006">
          <mc:Choice Requires="x14">
            <control shapeId="412892" r:id="rId391" name="Check Box 48348">
              <controlPr defaultSize="0" autoFill="0" autoLine="0" autoPict="0">
                <anchor moveWithCells="1">
                  <from>
                    <xdr:col>11</xdr:col>
                    <xdr:colOff>180975</xdr:colOff>
                    <xdr:row>101</xdr:row>
                    <xdr:rowOff>219075</xdr:rowOff>
                  </from>
                  <to>
                    <xdr:col>13</xdr:col>
                    <xdr:colOff>114300</xdr:colOff>
                    <xdr:row>103</xdr:row>
                    <xdr:rowOff>0</xdr:rowOff>
                  </to>
                </anchor>
              </controlPr>
            </control>
          </mc:Choice>
        </mc:AlternateContent>
        <mc:AlternateContent xmlns:mc="http://schemas.openxmlformats.org/markup-compatibility/2006">
          <mc:Choice Requires="x14">
            <control shapeId="412893" r:id="rId392" name="Check Box 48349">
              <controlPr defaultSize="0" autoFill="0" autoLine="0" autoPict="0">
                <anchor moveWithCells="1">
                  <from>
                    <xdr:col>11</xdr:col>
                    <xdr:colOff>180975</xdr:colOff>
                    <xdr:row>102</xdr:row>
                    <xdr:rowOff>219075</xdr:rowOff>
                  </from>
                  <to>
                    <xdr:col>13</xdr:col>
                    <xdr:colOff>114300</xdr:colOff>
                    <xdr:row>104</xdr:row>
                    <xdr:rowOff>0</xdr:rowOff>
                  </to>
                </anchor>
              </controlPr>
            </control>
          </mc:Choice>
        </mc:AlternateContent>
        <mc:AlternateContent xmlns:mc="http://schemas.openxmlformats.org/markup-compatibility/2006">
          <mc:Choice Requires="x14">
            <control shapeId="412894" r:id="rId393" name="Check Box 48350">
              <controlPr defaultSize="0" autoFill="0" autoLine="0" autoPict="0">
                <anchor moveWithCells="1">
                  <from>
                    <xdr:col>11</xdr:col>
                    <xdr:colOff>180975</xdr:colOff>
                    <xdr:row>103</xdr:row>
                    <xdr:rowOff>219075</xdr:rowOff>
                  </from>
                  <to>
                    <xdr:col>13</xdr:col>
                    <xdr:colOff>114300</xdr:colOff>
                    <xdr:row>105</xdr:row>
                    <xdr:rowOff>0</xdr:rowOff>
                  </to>
                </anchor>
              </controlPr>
            </control>
          </mc:Choice>
        </mc:AlternateContent>
        <mc:AlternateContent xmlns:mc="http://schemas.openxmlformats.org/markup-compatibility/2006">
          <mc:Choice Requires="x14">
            <control shapeId="412895" r:id="rId394" name="Check Box 48351">
              <controlPr defaultSize="0" autoFill="0" autoLine="0" autoPict="0">
                <anchor moveWithCells="1">
                  <from>
                    <xdr:col>11</xdr:col>
                    <xdr:colOff>180975</xdr:colOff>
                    <xdr:row>104</xdr:row>
                    <xdr:rowOff>219075</xdr:rowOff>
                  </from>
                  <to>
                    <xdr:col>13</xdr:col>
                    <xdr:colOff>114300</xdr:colOff>
                    <xdr:row>106</xdr:row>
                    <xdr:rowOff>0</xdr:rowOff>
                  </to>
                </anchor>
              </controlPr>
            </control>
          </mc:Choice>
        </mc:AlternateContent>
        <mc:AlternateContent xmlns:mc="http://schemas.openxmlformats.org/markup-compatibility/2006">
          <mc:Choice Requires="x14">
            <control shapeId="412896" r:id="rId395" name="Check Box 48352">
              <controlPr defaultSize="0" autoFill="0" autoLine="0" autoPict="0">
                <anchor moveWithCells="1">
                  <from>
                    <xdr:col>11</xdr:col>
                    <xdr:colOff>180975</xdr:colOff>
                    <xdr:row>105</xdr:row>
                    <xdr:rowOff>219075</xdr:rowOff>
                  </from>
                  <to>
                    <xdr:col>13</xdr:col>
                    <xdr:colOff>114300</xdr:colOff>
                    <xdr:row>107</xdr:row>
                    <xdr:rowOff>0</xdr:rowOff>
                  </to>
                </anchor>
              </controlPr>
            </control>
          </mc:Choice>
        </mc:AlternateContent>
        <mc:AlternateContent xmlns:mc="http://schemas.openxmlformats.org/markup-compatibility/2006">
          <mc:Choice Requires="x14">
            <control shapeId="412897" r:id="rId396" name="Check Box 48353">
              <controlPr defaultSize="0" autoFill="0" autoLine="0" autoPict="0">
                <anchor moveWithCells="1">
                  <from>
                    <xdr:col>11</xdr:col>
                    <xdr:colOff>180975</xdr:colOff>
                    <xdr:row>106</xdr:row>
                    <xdr:rowOff>219075</xdr:rowOff>
                  </from>
                  <to>
                    <xdr:col>13</xdr:col>
                    <xdr:colOff>114300</xdr:colOff>
                    <xdr:row>108</xdr:row>
                    <xdr:rowOff>0</xdr:rowOff>
                  </to>
                </anchor>
              </controlPr>
            </control>
          </mc:Choice>
        </mc:AlternateContent>
        <mc:AlternateContent xmlns:mc="http://schemas.openxmlformats.org/markup-compatibility/2006">
          <mc:Choice Requires="x14">
            <control shapeId="412898" r:id="rId397" name="Check Box 48354">
              <controlPr defaultSize="0" autoFill="0" autoLine="0" autoPict="0">
                <anchor moveWithCells="1">
                  <from>
                    <xdr:col>11</xdr:col>
                    <xdr:colOff>180975</xdr:colOff>
                    <xdr:row>116</xdr:row>
                    <xdr:rowOff>219075</xdr:rowOff>
                  </from>
                  <to>
                    <xdr:col>13</xdr:col>
                    <xdr:colOff>114300</xdr:colOff>
                    <xdr:row>118</xdr:row>
                    <xdr:rowOff>9525</xdr:rowOff>
                  </to>
                </anchor>
              </controlPr>
            </control>
          </mc:Choice>
        </mc:AlternateContent>
        <mc:AlternateContent xmlns:mc="http://schemas.openxmlformats.org/markup-compatibility/2006">
          <mc:Choice Requires="x14">
            <control shapeId="412899" r:id="rId398" name="Check Box 48355">
              <controlPr defaultSize="0" autoFill="0" autoLine="0" autoPict="0">
                <anchor moveWithCells="1">
                  <from>
                    <xdr:col>11</xdr:col>
                    <xdr:colOff>180975</xdr:colOff>
                    <xdr:row>117</xdr:row>
                    <xdr:rowOff>209550</xdr:rowOff>
                  </from>
                  <to>
                    <xdr:col>13</xdr:col>
                    <xdr:colOff>114300</xdr:colOff>
                    <xdr:row>119</xdr:row>
                    <xdr:rowOff>9525</xdr:rowOff>
                  </to>
                </anchor>
              </controlPr>
            </control>
          </mc:Choice>
        </mc:AlternateContent>
        <mc:AlternateContent xmlns:mc="http://schemas.openxmlformats.org/markup-compatibility/2006">
          <mc:Choice Requires="x14">
            <control shapeId="412900" r:id="rId399" name="Check Box 48356">
              <controlPr defaultSize="0" autoFill="0" autoLine="0" autoPict="0">
                <anchor moveWithCells="1">
                  <from>
                    <xdr:col>11</xdr:col>
                    <xdr:colOff>180975</xdr:colOff>
                    <xdr:row>118</xdr:row>
                    <xdr:rowOff>209550</xdr:rowOff>
                  </from>
                  <to>
                    <xdr:col>13</xdr:col>
                    <xdr:colOff>114300</xdr:colOff>
                    <xdr:row>120</xdr:row>
                    <xdr:rowOff>9525</xdr:rowOff>
                  </to>
                </anchor>
              </controlPr>
            </control>
          </mc:Choice>
        </mc:AlternateContent>
        <mc:AlternateContent xmlns:mc="http://schemas.openxmlformats.org/markup-compatibility/2006">
          <mc:Choice Requires="x14">
            <control shapeId="412901" r:id="rId400" name="Check Box 48357">
              <controlPr defaultSize="0" autoFill="0" autoLine="0" autoPict="0">
                <anchor moveWithCells="1">
                  <from>
                    <xdr:col>11</xdr:col>
                    <xdr:colOff>180975</xdr:colOff>
                    <xdr:row>119</xdr:row>
                    <xdr:rowOff>209550</xdr:rowOff>
                  </from>
                  <to>
                    <xdr:col>13</xdr:col>
                    <xdr:colOff>114300</xdr:colOff>
                    <xdr:row>121</xdr:row>
                    <xdr:rowOff>9525</xdr:rowOff>
                  </to>
                </anchor>
              </controlPr>
            </control>
          </mc:Choice>
        </mc:AlternateContent>
        <mc:AlternateContent xmlns:mc="http://schemas.openxmlformats.org/markup-compatibility/2006">
          <mc:Choice Requires="x14">
            <control shapeId="412902" r:id="rId401" name="Check Box 48358">
              <controlPr defaultSize="0" autoFill="0" autoLine="0" autoPict="0">
                <anchor moveWithCells="1">
                  <from>
                    <xdr:col>11</xdr:col>
                    <xdr:colOff>180975</xdr:colOff>
                    <xdr:row>120</xdr:row>
                    <xdr:rowOff>209550</xdr:rowOff>
                  </from>
                  <to>
                    <xdr:col>13</xdr:col>
                    <xdr:colOff>114300</xdr:colOff>
                    <xdr:row>122</xdr:row>
                    <xdr:rowOff>9525</xdr:rowOff>
                  </to>
                </anchor>
              </controlPr>
            </control>
          </mc:Choice>
        </mc:AlternateContent>
        <mc:AlternateContent xmlns:mc="http://schemas.openxmlformats.org/markup-compatibility/2006">
          <mc:Choice Requires="x14">
            <control shapeId="412903" r:id="rId402" name="Check Box 48359">
              <controlPr defaultSize="0" autoFill="0" autoLine="0" autoPict="0">
                <anchor moveWithCells="1">
                  <from>
                    <xdr:col>11</xdr:col>
                    <xdr:colOff>180975</xdr:colOff>
                    <xdr:row>122</xdr:row>
                    <xdr:rowOff>190500</xdr:rowOff>
                  </from>
                  <to>
                    <xdr:col>13</xdr:col>
                    <xdr:colOff>114300</xdr:colOff>
                    <xdr:row>124</xdr:row>
                    <xdr:rowOff>0</xdr:rowOff>
                  </to>
                </anchor>
              </controlPr>
            </control>
          </mc:Choice>
        </mc:AlternateContent>
        <mc:AlternateContent xmlns:mc="http://schemas.openxmlformats.org/markup-compatibility/2006">
          <mc:Choice Requires="x14">
            <control shapeId="412904" r:id="rId403" name="Check Box 48360">
              <controlPr defaultSize="0" autoFill="0" autoLine="0" autoPict="0">
                <anchor moveWithCells="1">
                  <from>
                    <xdr:col>11</xdr:col>
                    <xdr:colOff>180975</xdr:colOff>
                    <xdr:row>123</xdr:row>
                    <xdr:rowOff>219075</xdr:rowOff>
                  </from>
                  <to>
                    <xdr:col>13</xdr:col>
                    <xdr:colOff>114300</xdr:colOff>
                    <xdr:row>125</xdr:row>
                    <xdr:rowOff>0</xdr:rowOff>
                  </to>
                </anchor>
              </controlPr>
            </control>
          </mc:Choice>
        </mc:AlternateContent>
        <mc:AlternateContent xmlns:mc="http://schemas.openxmlformats.org/markup-compatibility/2006">
          <mc:Choice Requires="x14">
            <control shapeId="412905" r:id="rId404" name="Check Box 48361">
              <controlPr defaultSize="0" autoFill="0" autoLine="0" autoPict="0">
                <anchor moveWithCells="1">
                  <from>
                    <xdr:col>11</xdr:col>
                    <xdr:colOff>180975</xdr:colOff>
                    <xdr:row>124</xdr:row>
                    <xdr:rowOff>219075</xdr:rowOff>
                  </from>
                  <to>
                    <xdr:col>13</xdr:col>
                    <xdr:colOff>114300</xdr:colOff>
                    <xdr:row>126</xdr:row>
                    <xdr:rowOff>0</xdr:rowOff>
                  </to>
                </anchor>
              </controlPr>
            </control>
          </mc:Choice>
        </mc:AlternateContent>
        <mc:AlternateContent xmlns:mc="http://schemas.openxmlformats.org/markup-compatibility/2006">
          <mc:Choice Requires="x14">
            <control shapeId="412906" r:id="rId405" name="Check Box 48362">
              <controlPr defaultSize="0" autoFill="0" autoLine="0" autoPict="0">
                <anchor moveWithCells="1">
                  <from>
                    <xdr:col>11</xdr:col>
                    <xdr:colOff>180975</xdr:colOff>
                    <xdr:row>126</xdr:row>
                    <xdr:rowOff>190500</xdr:rowOff>
                  </from>
                  <to>
                    <xdr:col>13</xdr:col>
                    <xdr:colOff>114300</xdr:colOff>
                    <xdr:row>128</xdr:row>
                    <xdr:rowOff>0</xdr:rowOff>
                  </to>
                </anchor>
              </controlPr>
            </control>
          </mc:Choice>
        </mc:AlternateContent>
        <mc:AlternateContent xmlns:mc="http://schemas.openxmlformats.org/markup-compatibility/2006">
          <mc:Choice Requires="x14">
            <control shapeId="412907" r:id="rId406" name="Check Box 48363">
              <controlPr defaultSize="0" autoFill="0" autoLine="0" autoPict="0">
                <anchor moveWithCells="1">
                  <from>
                    <xdr:col>11</xdr:col>
                    <xdr:colOff>180975</xdr:colOff>
                    <xdr:row>127</xdr:row>
                    <xdr:rowOff>219075</xdr:rowOff>
                  </from>
                  <to>
                    <xdr:col>13</xdr:col>
                    <xdr:colOff>114300</xdr:colOff>
                    <xdr:row>129</xdr:row>
                    <xdr:rowOff>0</xdr:rowOff>
                  </to>
                </anchor>
              </controlPr>
            </control>
          </mc:Choice>
        </mc:AlternateContent>
        <mc:AlternateContent xmlns:mc="http://schemas.openxmlformats.org/markup-compatibility/2006">
          <mc:Choice Requires="x14">
            <control shapeId="412908" r:id="rId407" name="Check Box 48364">
              <controlPr defaultSize="0" autoFill="0" autoLine="0" autoPict="0">
                <anchor moveWithCells="1">
                  <from>
                    <xdr:col>11</xdr:col>
                    <xdr:colOff>180975</xdr:colOff>
                    <xdr:row>128</xdr:row>
                    <xdr:rowOff>219075</xdr:rowOff>
                  </from>
                  <to>
                    <xdr:col>13</xdr:col>
                    <xdr:colOff>114300</xdr:colOff>
                    <xdr:row>130</xdr:row>
                    <xdr:rowOff>0</xdr:rowOff>
                  </to>
                </anchor>
              </controlPr>
            </control>
          </mc:Choice>
        </mc:AlternateContent>
        <mc:AlternateContent xmlns:mc="http://schemas.openxmlformats.org/markup-compatibility/2006">
          <mc:Choice Requires="x14">
            <control shapeId="412909" r:id="rId408" name="Check Box 48365">
              <controlPr defaultSize="0" autoFill="0" autoLine="0" autoPict="0">
                <anchor moveWithCells="1">
                  <from>
                    <xdr:col>11</xdr:col>
                    <xdr:colOff>180975</xdr:colOff>
                    <xdr:row>131</xdr:row>
                    <xdr:rowOff>219075</xdr:rowOff>
                  </from>
                  <to>
                    <xdr:col>13</xdr:col>
                    <xdr:colOff>114300</xdr:colOff>
                    <xdr:row>133</xdr:row>
                    <xdr:rowOff>0</xdr:rowOff>
                  </to>
                </anchor>
              </controlPr>
            </control>
          </mc:Choice>
        </mc:AlternateContent>
        <mc:AlternateContent xmlns:mc="http://schemas.openxmlformats.org/markup-compatibility/2006">
          <mc:Choice Requires="x14">
            <control shapeId="412910" r:id="rId409" name="Check Box 48366">
              <controlPr defaultSize="0" autoFill="0" autoLine="0" autoPict="0">
                <anchor moveWithCells="1">
                  <from>
                    <xdr:col>11</xdr:col>
                    <xdr:colOff>180975</xdr:colOff>
                    <xdr:row>130</xdr:row>
                    <xdr:rowOff>209550</xdr:rowOff>
                  </from>
                  <to>
                    <xdr:col>13</xdr:col>
                    <xdr:colOff>114300</xdr:colOff>
                    <xdr:row>132</xdr:row>
                    <xdr:rowOff>0</xdr:rowOff>
                  </to>
                </anchor>
              </controlPr>
            </control>
          </mc:Choice>
        </mc:AlternateContent>
        <mc:AlternateContent xmlns:mc="http://schemas.openxmlformats.org/markup-compatibility/2006">
          <mc:Choice Requires="x14">
            <control shapeId="412911" r:id="rId410" name="Check Box 48367">
              <controlPr defaultSize="0" autoFill="0" autoLine="0" autoPict="0">
                <anchor moveWithCells="1">
                  <from>
                    <xdr:col>11</xdr:col>
                    <xdr:colOff>180975</xdr:colOff>
                    <xdr:row>133</xdr:row>
                    <xdr:rowOff>209550</xdr:rowOff>
                  </from>
                  <to>
                    <xdr:col>13</xdr:col>
                    <xdr:colOff>114300</xdr:colOff>
                    <xdr:row>135</xdr:row>
                    <xdr:rowOff>0</xdr:rowOff>
                  </to>
                </anchor>
              </controlPr>
            </control>
          </mc:Choice>
        </mc:AlternateContent>
        <mc:AlternateContent xmlns:mc="http://schemas.openxmlformats.org/markup-compatibility/2006">
          <mc:Choice Requires="x14">
            <control shapeId="412912" r:id="rId411" name="Check Box 48368">
              <controlPr defaultSize="0" autoFill="0" autoLine="0" autoPict="0">
                <anchor moveWithCells="1">
                  <from>
                    <xdr:col>11</xdr:col>
                    <xdr:colOff>180975</xdr:colOff>
                    <xdr:row>134</xdr:row>
                    <xdr:rowOff>219075</xdr:rowOff>
                  </from>
                  <to>
                    <xdr:col>13</xdr:col>
                    <xdr:colOff>114300</xdr:colOff>
                    <xdr:row>136</xdr:row>
                    <xdr:rowOff>0</xdr:rowOff>
                  </to>
                </anchor>
              </controlPr>
            </control>
          </mc:Choice>
        </mc:AlternateContent>
        <mc:AlternateContent xmlns:mc="http://schemas.openxmlformats.org/markup-compatibility/2006">
          <mc:Choice Requires="x14">
            <control shapeId="412913" r:id="rId412" name="Check Box 48369">
              <controlPr defaultSize="0" autoFill="0" autoLine="0" autoPict="0">
                <anchor moveWithCells="1">
                  <from>
                    <xdr:col>11</xdr:col>
                    <xdr:colOff>180975</xdr:colOff>
                    <xdr:row>135</xdr:row>
                    <xdr:rowOff>219075</xdr:rowOff>
                  </from>
                  <to>
                    <xdr:col>13</xdr:col>
                    <xdr:colOff>114300</xdr:colOff>
                    <xdr:row>137</xdr:row>
                    <xdr:rowOff>0</xdr:rowOff>
                  </to>
                </anchor>
              </controlPr>
            </control>
          </mc:Choice>
        </mc:AlternateContent>
        <mc:AlternateContent xmlns:mc="http://schemas.openxmlformats.org/markup-compatibility/2006">
          <mc:Choice Requires="x14">
            <control shapeId="412914" r:id="rId413" name="Check Box 48370">
              <controlPr defaultSize="0" autoFill="0" autoLine="0" autoPict="0">
                <anchor moveWithCells="1">
                  <from>
                    <xdr:col>11</xdr:col>
                    <xdr:colOff>180975</xdr:colOff>
                    <xdr:row>137</xdr:row>
                    <xdr:rowOff>209550</xdr:rowOff>
                  </from>
                  <to>
                    <xdr:col>13</xdr:col>
                    <xdr:colOff>114300</xdr:colOff>
                    <xdr:row>139</xdr:row>
                    <xdr:rowOff>0</xdr:rowOff>
                  </to>
                </anchor>
              </controlPr>
            </control>
          </mc:Choice>
        </mc:AlternateContent>
        <mc:AlternateContent xmlns:mc="http://schemas.openxmlformats.org/markup-compatibility/2006">
          <mc:Choice Requires="x14">
            <control shapeId="412915" r:id="rId414" name="Check Box 48371">
              <controlPr defaultSize="0" autoFill="0" autoLine="0" autoPict="0">
                <anchor moveWithCells="1">
                  <from>
                    <xdr:col>11</xdr:col>
                    <xdr:colOff>180975</xdr:colOff>
                    <xdr:row>138</xdr:row>
                    <xdr:rowOff>219075</xdr:rowOff>
                  </from>
                  <to>
                    <xdr:col>13</xdr:col>
                    <xdr:colOff>114300</xdr:colOff>
                    <xdr:row>140</xdr:row>
                    <xdr:rowOff>0</xdr:rowOff>
                  </to>
                </anchor>
              </controlPr>
            </control>
          </mc:Choice>
        </mc:AlternateContent>
        <mc:AlternateContent xmlns:mc="http://schemas.openxmlformats.org/markup-compatibility/2006">
          <mc:Choice Requires="x14">
            <control shapeId="412916" r:id="rId415" name="Check Box 48372">
              <controlPr defaultSize="0" autoFill="0" autoLine="0" autoPict="0">
                <anchor moveWithCells="1">
                  <from>
                    <xdr:col>11</xdr:col>
                    <xdr:colOff>180975</xdr:colOff>
                    <xdr:row>139</xdr:row>
                    <xdr:rowOff>219075</xdr:rowOff>
                  </from>
                  <to>
                    <xdr:col>13</xdr:col>
                    <xdr:colOff>114300</xdr:colOff>
                    <xdr:row>141</xdr:row>
                    <xdr:rowOff>0</xdr:rowOff>
                  </to>
                </anchor>
              </controlPr>
            </control>
          </mc:Choice>
        </mc:AlternateContent>
        <mc:AlternateContent xmlns:mc="http://schemas.openxmlformats.org/markup-compatibility/2006">
          <mc:Choice Requires="x14">
            <control shapeId="412917" r:id="rId416" name="Check Box 48373">
              <controlPr defaultSize="0" autoFill="0" autoLine="0" autoPict="0">
                <anchor moveWithCells="1">
                  <from>
                    <xdr:col>11</xdr:col>
                    <xdr:colOff>171450</xdr:colOff>
                    <xdr:row>443</xdr:row>
                    <xdr:rowOff>0</xdr:rowOff>
                  </from>
                  <to>
                    <xdr:col>13</xdr:col>
                    <xdr:colOff>57150</xdr:colOff>
                    <xdr:row>444</xdr:row>
                    <xdr:rowOff>9525</xdr:rowOff>
                  </to>
                </anchor>
              </controlPr>
            </control>
          </mc:Choice>
        </mc:AlternateContent>
        <mc:AlternateContent xmlns:mc="http://schemas.openxmlformats.org/markup-compatibility/2006">
          <mc:Choice Requires="x14">
            <control shapeId="412918" r:id="rId417" name="Check Box 48374">
              <controlPr defaultSize="0" autoFill="0" autoLine="0" autoPict="0">
                <anchor moveWithCells="1">
                  <from>
                    <xdr:col>11</xdr:col>
                    <xdr:colOff>171450</xdr:colOff>
                    <xdr:row>444</xdr:row>
                    <xdr:rowOff>0</xdr:rowOff>
                  </from>
                  <to>
                    <xdr:col>13</xdr:col>
                    <xdr:colOff>104775</xdr:colOff>
                    <xdr:row>445</xdr:row>
                    <xdr:rowOff>9525</xdr:rowOff>
                  </to>
                </anchor>
              </controlPr>
            </control>
          </mc:Choice>
        </mc:AlternateContent>
        <mc:AlternateContent xmlns:mc="http://schemas.openxmlformats.org/markup-compatibility/2006">
          <mc:Choice Requires="x14">
            <control shapeId="412919" r:id="rId418" name="Check Box 48375">
              <controlPr defaultSize="0" autoFill="0" autoLine="0" autoPict="0">
                <anchor moveWithCells="1">
                  <from>
                    <xdr:col>11</xdr:col>
                    <xdr:colOff>171450</xdr:colOff>
                    <xdr:row>445</xdr:row>
                    <xdr:rowOff>0</xdr:rowOff>
                  </from>
                  <to>
                    <xdr:col>13</xdr:col>
                    <xdr:colOff>104775</xdr:colOff>
                    <xdr:row>446</xdr:row>
                    <xdr:rowOff>9525</xdr:rowOff>
                  </to>
                </anchor>
              </controlPr>
            </control>
          </mc:Choice>
        </mc:AlternateContent>
        <mc:AlternateContent xmlns:mc="http://schemas.openxmlformats.org/markup-compatibility/2006">
          <mc:Choice Requires="x14">
            <control shapeId="412920" r:id="rId419" name="Check Box 48376">
              <controlPr defaultSize="0" autoFill="0" autoLine="0" autoPict="0">
                <anchor moveWithCells="1">
                  <from>
                    <xdr:col>11</xdr:col>
                    <xdr:colOff>171450</xdr:colOff>
                    <xdr:row>446</xdr:row>
                    <xdr:rowOff>0</xdr:rowOff>
                  </from>
                  <to>
                    <xdr:col>13</xdr:col>
                    <xdr:colOff>104775</xdr:colOff>
                    <xdr:row>447</xdr:row>
                    <xdr:rowOff>9525</xdr:rowOff>
                  </to>
                </anchor>
              </controlPr>
            </control>
          </mc:Choice>
        </mc:AlternateContent>
        <mc:AlternateContent xmlns:mc="http://schemas.openxmlformats.org/markup-compatibility/2006">
          <mc:Choice Requires="x14">
            <control shapeId="412921" r:id="rId420" name="Check Box 48377">
              <controlPr defaultSize="0" autoFill="0" autoLine="0" autoPict="0">
                <anchor moveWithCells="1">
                  <from>
                    <xdr:col>11</xdr:col>
                    <xdr:colOff>171450</xdr:colOff>
                    <xdr:row>447</xdr:row>
                    <xdr:rowOff>0</xdr:rowOff>
                  </from>
                  <to>
                    <xdr:col>13</xdr:col>
                    <xdr:colOff>104775</xdr:colOff>
                    <xdr:row>448</xdr:row>
                    <xdr:rowOff>9525</xdr:rowOff>
                  </to>
                </anchor>
              </controlPr>
            </control>
          </mc:Choice>
        </mc:AlternateContent>
        <mc:AlternateContent xmlns:mc="http://schemas.openxmlformats.org/markup-compatibility/2006">
          <mc:Choice Requires="x14">
            <control shapeId="412922" r:id="rId421" name="Check Box 48378">
              <controlPr defaultSize="0" autoFill="0" autoLine="0" autoPict="0">
                <anchor moveWithCells="1">
                  <from>
                    <xdr:col>11</xdr:col>
                    <xdr:colOff>171450</xdr:colOff>
                    <xdr:row>448</xdr:row>
                    <xdr:rowOff>0</xdr:rowOff>
                  </from>
                  <to>
                    <xdr:col>13</xdr:col>
                    <xdr:colOff>104775</xdr:colOff>
                    <xdr:row>449</xdr:row>
                    <xdr:rowOff>9525</xdr:rowOff>
                  </to>
                </anchor>
              </controlPr>
            </control>
          </mc:Choice>
        </mc:AlternateContent>
        <mc:AlternateContent xmlns:mc="http://schemas.openxmlformats.org/markup-compatibility/2006">
          <mc:Choice Requires="x14">
            <control shapeId="412924" r:id="rId422" name="Check Box 48380">
              <controlPr defaultSize="0" autoFill="0" autoLine="0" autoPict="0">
                <anchor moveWithCells="1">
                  <from>
                    <xdr:col>12</xdr:col>
                    <xdr:colOff>314325</xdr:colOff>
                    <xdr:row>488</xdr:row>
                    <xdr:rowOff>219075</xdr:rowOff>
                  </from>
                  <to>
                    <xdr:col>14</xdr:col>
                    <xdr:colOff>142875</xdr:colOff>
                    <xdr:row>490</xdr:row>
                    <xdr:rowOff>0</xdr:rowOff>
                  </to>
                </anchor>
              </controlPr>
            </control>
          </mc:Choice>
        </mc:AlternateContent>
        <mc:AlternateContent xmlns:mc="http://schemas.openxmlformats.org/markup-compatibility/2006">
          <mc:Choice Requires="x14">
            <control shapeId="412925" r:id="rId423" name="Check Box 48381">
              <controlPr defaultSize="0" autoFill="0" autoLine="0" autoPict="0">
                <anchor moveWithCells="1">
                  <from>
                    <xdr:col>12</xdr:col>
                    <xdr:colOff>314325</xdr:colOff>
                    <xdr:row>489</xdr:row>
                    <xdr:rowOff>228600</xdr:rowOff>
                  </from>
                  <to>
                    <xdr:col>14</xdr:col>
                    <xdr:colOff>142875</xdr:colOff>
                    <xdr:row>491</xdr:row>
                    <xdr:rowOff>9525</xdr:rowOff>
                  </to>
                </anchor>
              </controlPr>
            </control>
          </mc:Choice>
        </mc:AlternateContent>
        <mc:AlternateContent xmlns:mc="http://schemas.openxmlformats.org/markup-compatibility/2006">
          <mc:Choice Requires="x14">
            <control shapeId="412926" r:id="rId424" name="Check Box 48382">
              <controlPr defaultSize="0" autoFill="0" autoLine="0" autoPict="0">
                <anchor moveWithCells="1">
                  <from>
                    <xdr:col>12</xdr:col>
                    <xdr:colOff>314325</xdr:colOff>
                    <xdr:row>497</xdr:row>
                    <xdr:rowOff>0</xdr:rowOff>
                  </from>
                  <to>
                    <xdr:col>14</xdr:col>
                    <xdr:colOff>142875</xdr:colOff>
                    <xdr:row>498</xdr:row>
                    <xdr:rowOff>9525</xdr:rowOff>
                  </to>
                </anchor>
              </controlPr>
            </control>
          </mc:Choice>
        </mc:AlternateContent>
        <mc:AlternateContent xmlns:mc="http://schemas.openxmlformats.org/markup-compatibility/2006">
          <mc:Choice Requires="x14">
            <control shapeId="412927" r:id="rId425" name="Check Box 48383">
              <controlPr defaultSize="0" autoFill="0" autoLine="0" autoPict="0">
                <anchor moveWithCells="1">
                  <from>
                    <xdr:col>12</xdr:col>
                    <xdr:colOff>314325</xdr:colOff>
                    <xdr:row>498</xdr:row>
                    <xdr:rowOff>9525</xdr:rowOff>
                  </from>
                  <to>
                    <xdr:col>14</xdr:col>
                    <xdr:colOff>142875</xdr:colOff>
                    <xdr:row>499</xdr:row>
                    <xdr:rowOff>19050</xdr:rowOff>
                  </to>
                </anchor>
              </controlPr>
            </control>
          </mc:Choice>
        </mc:AlternateContent>
        <mc:AlternateContent xmlns:mc="http://schemas.openxmlformats.org/markup-compatibility/2006">
          <mc:Choice Requires="x14">
            <control shapeId="412928" r:id="rId426" name="Check Box 48384">
              <controlPr defaultSize="0" autoFill="0" autoLine="0" autoPict="0">
                <anchor moveWithCells="1">
                  <from>
                    <xdr:col>12</xdr:col>
                    <xdr:colOff>314325</xdr:colOff>
                    <xdr:row>499</xdr:row>
                    <xdr:rowOff>0</xdr:rowOff>
                  </from>
                  <to>
                    <xdr:col>14</xdr:col>
                    <xdr:colOff>142875</xdr:colOff>
                    <xdr:row>500</xdr:row>
                    <xdr:rowOff>9525</xdr:rowOff>
                  </to>
                </anchor>
              </controlPr>
            </control>
          </mc:Choice>
        </mc:AlternateContent>
        <mc:AlternateContent xmlns:mc="http://schemas.openxmlformats.org/markup-compatibility/2006">
          <mc:Choice Requires="x14">
            <control shapeId="412929" r:id="rId427" name="Check Box 48385">
              <controlPr defaultSize="0" autoFill="0" autoLine="0" autoPict="0">
                <anchor moveWithCells="1">
                  <from>
                    <xdr:col>12</xdr:col>
                    <xdr:colOff>333375</xdr:colOff>
                    <xdr:row>502</xdr:row>
                    <xdr:rowOff>209550</xdr:rowOff>
                  </from>
                  <to>
                    <xdr:col>14</xdr:col>
                    <xdr:colOff>161925</xdr:colOff>
                    <xdr:row>504</xdr:row>
                    <xdr:rowOff>0</xdr:rowOff>
                  </to>
                </anchor>
              </controlPr>
            </control>
          </mc:Choice>
        </mc:AlternateContent>
        <mc:AlternateContent xmlns:mc="http://schemas.openxmlformats.org/markup-compatibility/2006">
          <mc:Choice Requires="x14">
            <control shapeId="412931" r:id="rId428" name="Check Box 48387">
              <controlPr defaultSize="0" autoFill="0" autoLine="0" autoPict="0">
                <anchor moveWithCells="1">
                  <from>
                    <xdr:col>11</xdr:col>
                    <xdr:colOff>200025</xdr:colOff>
                    <xdr:row>507</xdr:row>
                    <xdr:rowOff>0</xdr:rowOff>
                  </from>
                  <to>
                    <xdr:col>13</xdr:col>
                    <xdr:colOff>133350</xdr:colOff>
                    <xdr:row>508</xdr:row>
                    <xdr:rowOff>19050</xdr:rowOff>
                  </to>
                </anchor>
              </controlPr>
            </control>
          </mc:Choice>
        </mc:AlternateContent>
        <mc:AlternateContent xmlns:mc="http://schemas.openxmlformats.org/markup-compatibility/2006">
          <mc:Choice Requires="x14">
            <control shapeId="412932" r:id="rId429" name="Check Box 48388">
              <controlPr defaultSize="0" autoFill="0" autoLine="0" autoPict="0">
                <anchor moveWithCells="1">
                  <from>
                    <xdr:col>11</xdr:col>
                    <xdr:colOff>200025</xdr:colOff>
                    <xdr:row>523</xdr:row>
                    <xdr:rowOff>0</xdr:rowOff>
                  </from>
                  <to>
                    <xdr:col>13</xdr:col>
                    <xdr:colOff>133350</xdr:colOff>
                    <xdr:row>524</xdr:row>
                    <xdr:rowOff>9525</xdr:rowOff>
                  </to>
                </anchor>
              </controlPr>
            </control>
          </mc:Choice>
        </mc:AlternateContent>
        <mc:AlternateContent xmlns:mc="http://schemas.openxmlformats.org/markup-compatibility/2006">
          <mc:Choice Requires="x14">
            <control shapeId="412933" r:id="rId430" name="Check Box 48389">
              <controlPr defaultSize="0" autoFill="0" autoLine="0" autoPict="0">
                <anchor moveWithCells="1">
                  <from>
                    <xdr:col>11</xdr:col>
                    <xdr:colOff>200025</xdr:colOff>
                    <xdr:row>525</xdr:row>
                    <xdr:rowOff>0</xdr:rowOff>
                  </from>
                  <to>
                    <xdr:col>13</xdr:col>
                    <xdr:colOff>133350</xdr:colOff>
                    <xdr:row>526</xdr:row>
                    <xdr:rowOff>9525</xdr:rowOff>
                  </to>
                </anchor>
              </controlPr>
            </control>
          </mc:Choice>
        </mc:AlternateContent>
        <mc:AlternateContent xmlns:mc="http://schemas.openxmlformats.org/markup-compatibility/2006">
          <mc:Choice Requires="x14">
            <control shapeId="412937" r:id="rId431" name="Option Button 48393">
              <controlPr defaultSize="0" autoFill="0" autoLine="0" autoPict="0">
                <anchor moveWithCells="1">
                  <from>
                    <xdr:col>2</xdr:col>
                    <xdr:colOff>38100</xdr:colOff>
                    <xdr:row>120</xdr:row>
                    <xdr:rowOff>9525</xdr:rowOff>
                  </from>
                  <to>
                    <xdr:col>3</xdr:col>
                    <xdr:colOff>95250</xdr:colOff>
                    <xdr:row>121</xdr:row>
                    <xdr:rowOff>9525</xdr:rowOff>
                  </to>
                </anchor>
              </controlPr>
            </control>
          </mc:Choice>
        </mc:AlternateContent>
        <mc:AlternateContent xmlns:mc="http://schemas.openxmlformats.org/markup-compatibility/2006">
          <mc:Choice Requires="x14">
            <control shapeId="412938" r:id="rId432" name="Option Button 48394">
              <controlPr defaultSize="0" autoFill="0" autoLine="0" autoPict="0">
                <anchor moveWithCells="1">
                  <from>
                    <xdr:col>2</xdr:col>
                    <xdr:colOff>38100</xdr:colOff>
                    <xdr:row>121</xdr:row>
                    <xdr:rowOff>19050</xdr:rowOff>
                  </from>
                  <to>
                    <xdr:col>3</xdr:col>
                    <xdr:colOff>19050</xdr:colOff>
                    <xdr:row>121</xdr:row>
                    <xdr:rowOff>190500</xdr:rowOff>
                  </to>
                </anchor>
              </controlPr>
            </control>
          </mc:Choice>
        </mc:AlternateContent>
        <mc:AlternateContent xmlns:mc="http://schemas.openxmlformats.org/markup-compatibility/2006">
          <mc:Choice Requires="x14">
            <control shapeId="412966" r:id="rId433" name="Option Button 48422">
              <controlPr defaultSize="0" autoFill="0" autoLine="0" autoPict="0">
                <anchor moveWithCells="1">
                  <from>
                    <xdr:col>4</xdr:col>
                    <xdr:colOff>104775</xdr:colOff>
                    <xdr:row>167</xdr:row>
                    <xdr:rowOff>28575</xdr:rowOff>
                  </from>
                  <to>
                    <xdr:col>5</xdr:col>
                    <xdr:colOff>142875</xdr:colOff>
                    <xdr:row>167</xdr:row>
                    <xdr:rowOff>161925</xdr:rowOff>
                  </to>
                </anchor>
              </controlPr>
            </control>
          </mc:Choice>
        </mc:AlternateContent>
        <mc:AlternateContent xmlns:mc="http://schemas.openxmlformats.org/markup-compatibility/2006">
          <mc:Choice Requires="x14">
            <control shapeId="412967" r:id="rId434" name="Option Button 48423">
              <controlPr defaultSize="0" autoFill="0" autoLine="0" autoPict="0">
                <anchor moveWithCells="1">
                  <from>
                    <xdr:col>2</xdr:col>
                    <xdr:colOff>38100</xdr:colOff>
                    <xdr:row>216</xdr:row>
                    <xdr:rowOff>0</xdr:rowOff>
                  </from>
                  <to>
                    <xdr:col>3</xdr:col>
                    <xdr:colOff>95250</xdr:colOff>
                    <xdr:row>216</xdr:row>
                    <xdr:rowOff>219075</xdr:rowOff>
                  </to>
                </anchor>
              </controlPr>
            </control>
          </mc:Choice>
        </mc:AlternateContent>
        <mc:AlternateContent xmlns:mc="http://schemas.openxmlformats.org/markup-compatibility/2006">
          <mc:Choice Requires="x14">
            <control shapeId="412968" r:id="rId435" name="Option Button 48424">
              <controlPr defaultSize="0" autoFill="0" autoLine="0" autoPict="0">
                <anchor moveWithCells="1">
                  <from>
                    <xdr:col>2</xdr:col>
                    <xdr:colOff>38100</xdr:colOff>
                    <xdr:row>216</xdr:row>
                    <xdr:rowOff>219075</xdr:rowOff>
                  </from>
                  <to>
                    <xdr:col>3</xdr:col>
                    <xdr:colOff>95250</xdr:colOff>
                    <xdr:row>217</xdr:row>
                    <xdr:rowOff>200025</xdr:rowOff>
                  </to>
                </anchor>
              </controlPr>
            </control>
          </mc:Choice>
        </mc:AlternateContent>
        <mc:AlternateContent xmlns:mc="http://schemas.openxmlformats.org/markup-compatibility/2006">
          <mc:Choice Requires="x14">
            <control shapeId="412969" r:id="rId436" name="Option Button 48425">
              <controlPr defaultSize="0" autoFill="0" autoLine="0" autoPict="0">
                <anchor moveWithCells="1">
                  <from>
                    <xdr:col>2</xdr:col>
                    <xdr:colOff>57150</xdr:colOff>
                    <xdr:row>232</xdr:row>
                    <xdr:rowOff>19050</xdr:rowOff>
                  </from>
                  <to>
                    <xdr:col>3</xdr:col>
                    <xdr:colOff>19050</xdr:colOff>
                    <xdr:row>232</xdr:row>
                    <xdr:rowOff>209550</xdr:rowOff>
                  </to>
                </anchor>
              </controlPr>
            </control>
          </mc:Choice>
        </mc:AlternateContent>
        <mc:AlternateContent xmlns:mc="http://schemas.openxmlformats.org/markup-compatibility/2006">
          <mc:Choice Requires="x14">
            <control shapeId="429767" r:id="rId437" name="Group Box 49863">
              <controlPr defaultSize="0" print="0" autoFill="0" autoPict="0">
                <anchor moveWithCells="1">
                  <from>
                    <xdr:col>2</xdr:col>
                    <xdr:colOff>9525</xdr:colOff>
                    <xdr:row>342</xdr:row>
                    <xdr:rowOff>19050</xdr:rowOff>
                  </from>
                  <to>
                    <xdr:col>19</xdr:col>
                    <xdr:colOff>314325</xdr:colOff>
                    <xdr:row>350</xdr:row>
                    <xdr:rowOff>19050</xdr:rowOff>
                  </to>
                </anchor>
              </controlPr>
            </control>
          </mc:Choice>
        </mc:AlternateContent>
        <mc:AlternateContent xmlns:mc="http://schemas.openxmlformats.org/markup-compatibility/2006">
          <mc:Choice Requires="x14">
            <control shapeId="429771" r:id="rId438" name="Group Box 49867">
              <controlPr defaultSize="0" print="0" autoFill="0" autoPict="0">
                <anchor moveWithCells="1">
                  <from>
                    <xdr:col>2</xdr:col>
                    <xdr:colOff>0</xdr:colOff>
                    <xdr:row>350</xdr:row>
                    <xdr:rowOff>9525</xdr:rowOff>
                  </from>
                  <to>
                    <xdr:col>19</xdr:col>
                    <xdr:colOff>304800</xdr:colOff>
                    <xdr:row>358</xdr:row>
                    <xdr:rowOff>9525</xdr:rowOff>
                  </to>
                </anchor>
              </controlPr>
            </control>
          </mc:Choice>
        </mc:AlternateContent>
        <mc:AlternateContent xmlns:mc="http://schemas.openxmlformats.org/markup-compatibility/2006">
          <mc:Choice Requires="x14">
            <control shapeId="429775" r:id="rId439" name="Option Button 49871">
              <controlPr defaultSize="0" autoFill="0" autoLine="0" autoPict="0">
                <anchor moveWithCells="1">
                  <from>
                    <xdr:col>10</xdr:col>
                    <xdr:colOff>1181100</xdr:colOff>
                    <xdr:row>342</xdr:row>
                    <xdr:rowOff>238125</xdr:rowOff>
                  </from>
                  <to>
                    <xdr:col>11</xdr:col>
                    <xdr:colOff>142875</xdr:colOff>
                    <xdr:row>343</xdr:row>
                    <xdr:rowOff>180975</xdr:rowOff>
                  </to>
                </anchor>
              </controlPr>
            </control>
          </mc:Choice>
        </mc:AlternateContent>
        <mc:AlternateContent xmlns:mc="http://schemas.openxmlformats.org/markup-compatibility/2006">
          <mc:Choice Requires="x14">
            <control shapeId="429776" r:id="rId440" name="Option Button 49872">
              <controlPr defaultSize="0" autoFill="0" autoLine="0" autoPict="0">
                <anchor moveWithCells="1">
                  <from>
                    <xdr:col>10</xdr:col>
                    <xdr:colOff>1171575</xdr:colOff>
                    <xdr:row>344</xdr:row>
                    <xdr:rowOff>0</xdr:rowOff>
                  </from>
                  <to>
                    <xdr:col>11</xdr:col>
                    <xdr:colOff>133350</xdr:colOff>
                    <xdr:row>344</xdr:row>
                    <xdr:rowOff>200025</xdr:rowOff>
                  </to>
                </anchor>
              </controlPr>
            </control>
          </mc:Choice>
        </mc:AlternateContent>
        <mc:AlternateContent xmlns:mc="http://schemas.openxmlformats.org/markup-compatibility/2006">
          <mc:Choice Requires="x14">
            <control shapeId="429777" r:id="rId441" name="Option Button 49873">
              <controlPr defaultSize="0" autoFill="0" autoLine="0" autoPict="0">
                <anchor moveWithCells="1">
                  <from>
                    <xdr:col>10</xdr:col>
                    <xdr:colOff>1181100</xdr:colOff>
                    <xdr:row>345</xdr:row>
                    <xdr:rowOff>0</xdr:rowOff>
                  </from>
                  <to>
                    <xdr:col>11</xdr:col>
                    <xdr:colOff>142875</xdr:colOff>
                    <xdr:row>345</xdr:row>
                    <xdr:rowOff>200025</xdr:rowOff>
                  </to>
                </anchor>
              </controlPr>
            </control>
          </mc:Choice>
        </mc:AlternateContent>
        <mc:AlternateContent xmlns:mc="http://schemas.openxmlformats.org/markup-compatibility/2006">
          <mc:Choice Requires="x14">
            <control shapeId="429778" r:id="rId442" name="Option Button 49874">
              <controlPr defaultSize="0" autoFill="0" autoLine="0" autoPict="0">
                <anchor moveWithCells="1">
                  <from>
                    <xdr:col>10</xdr:col>
                    <xdr:colOff>1181100</xdr:colOff>
                    <xdr:row>345</xdr:row>
                    <xdr:rowOff>219075</xdr:rowOff>
                  </from>
                  <to>
                    <xdr:col>11</xdr:col>
                    <xdr:colOff>142875</xdr:colOff>
                    <xdr:row>346</xdr:row>
                    <xdr:rowOff>190500</xdr:rowOff>
                  </to>
                </anchor>
              </controlPr>
            </control>
          </mc:Choice>
        </mc:AlternateContent>
        <mc:AlternateContent xmlns:mc="http://schemas.openxmlformats.org/markup-compatibility/2006">
          <mc:Choice Requires="x14">
            <control shapeId="429781" r:id="rId443" name="Option Button 49877">
              <controlPr defaultSize="0" autoFill="0" autoLine="0" autoPict="0">
                <anchor moveWithCells="1">
                  <from>
                    <xdr:col>10</xdr:col>
                    <xdr:colOff>1181100</xdr:colOff>
                    <xdr:row>346</xdr:row>
                    <xdr:rowOff>219075</xdr:rowOff>
                  </from>
                  <to>
                    <xdr:col>11</xdr:col>
                    <xdr:colOff>142875</xdr:colOff>
                    <xdr:row>347</xdr:row>
                    <xdr:rowOff>190500</xdr:rowOff>
                  </to>
                </anchor>
              </controlPr>
            </control>
          </mc:Choice>
        </mc:AlternateContent>
        <mc:AlternateContent xmlns:mc="http://schemas.openxmlformats.org/markup-compatibility/2006">
          <mc:Choice Requires="x14">
            <control shapeId="429782" r:id="rId444" name="Option Button 49878">
              <controlPr defaultSize="0" autoFill="0" autoLine="0" autoPict="0">
                <anchor moveWithCells="1">
                  <from>
                    <xdr:col>10</xdr:col>
                    <xdr:colOff>1181100</xdr:colOff>
                    <xdr:row>347</xdr:row>
                    <xdr:rowOff>219075</xdr:rowOff>
                  </from>
                  <to>
                    <xdr:col>11</xdr:col>
                    <xdr:colOff>142875</xdr:colOff>
                    <xdr:row>348</xdr:row>
                    <xdr:rowOff>190500</xdr:rowOff>
                  </to>
                </anchor>
              </controlPr>
            </control>
          </mc:Choice>
        </mc:AlternateContent>
        <mc:AlternateContent xmlns:mc="http://schemas.openxmlformats.org/markup-compatibility/2006">
          <mc:Choice Requires="x14">
            <control shapeId="429783" r:id="rId445" name="Option Button 49879">
              <controlPr defaultSize="0" autoFill="0" autoLine="0" autoPict="0">
                <anchor moveWithCells="1">
                  <from>
                    <xdr:col>10</xdr:col>
                    <xdr:colOff>1181100</xdr:colOff>
                    <xdr:row>348</xdr:row>
                    <xdr:rowOff>219075</xdr:rowOff>
                  </from>
                  <to>
                    <xdr:col>11</xdr:col>
                    <xdr:colOff>142875</xdr:colOff>
                    <xdr:row>349</xdr:row>
                    <xdr:rowOff>180975</xdr:rowOff>
                  </to>
                </anchor>
              </controlPr>
            </control>
          </mc:Choice>
        </mc:AlternateContent>
        <mc:AlternateContent xmlns:mc="http://schemas.openxmlformats.org/markup-compatibility/2006">
          <mc:Choice Requires="x14">
            <control shapeId="429814" r:id="rId446" name="Option Button 49910">
              <controlPr defaultSize="0" autoFill="0" autoLine="0" autoPict="0">
                <anchor moveWithCells="1">
                  <from>
                    <xdr:col>10</xdr:col>
                    <xdr:colOff>1171575</xdr:colOff>
                    <xdr:row>350</xdr:row>
                    <xdr:rowOff>200025</xdr:rowOff>
                  </from>
                  <to>
                    <xdr:col>11</xdr:col>
                    <xdr:colOff>133350</xdr:colOff>
                    <xdr:row>351</xdr:row>
                    <xdr:rowOff>171450</xdr:rowOff>
                  </to>
                </anchor>
              </controlPr>
            </control>
          </mc:Choice>
        </mc:AlternateContent>
        <mc:AlternateContent xmlns:mc="http://schemas.openxmlformats.org/markup-compatibility/2006">
          <mc:Choice Requires="x14">
            <control shapeId="429815" r:id="rId447" name="Option Button 49911">
              <controlPr defaultSize="0" autoFill="0" autoLine="0" autoPict="0">
                <anchor moveWithCells="1">
                  <from>
                    <xdr:col>10</xdr:col>
                    <xdr:colOff>1171575</xdr:colOff>
                    <xdr:row>351</xdr:row>
                    <xdr:rowOff>219075</xdr:rowOff>
                  </from>
                  <to>
                    <xdr:col>11</xdr:col>
                    <xdr:colOff>133350</xdr:colOff>
                    <xdr:row>352</xdr:row>
                    <xdr:rowOff>190500</xdr:rowOff>
                  </to>
                </anchor>
              </controlPr>
            </control>
          </mc:Choice>
        </mc:AlternateContent>
        <mc:AlternateContent xmlns:mc="http://schemas.openxmlformats.org/markup-compatibility/2006">
          <mc:Choice Requires="x14">
            <control shapeId="429816" r:id="rId448" name="Option Button 49912">
              <controlPr defaultSize="0" autoFill="0" autoLine="0" autoPict="0">
                <anchor moveWithCells="1">
                  <from>
                    <xdr:col>10</xdr:col>
                    <xdr:colOff>1171575</xdr:colOff>
                    <xdr:row>352</xdr:row>
                    <xdr:rowOff>219075</xdr:rowOff>
                  </from>
                  <to>
                    <xdr:col>11</xdr:col>
                    <xdr:colOff>133350</xdr:colOff>
                    <xdr:row>353</xdr:row>
                    <xdr:rowOff>190500</xdr:rowOff>
                  </to>
                </anchor>
              </controlPr>
            </control>
          </mc:Choice>
        </mc:AlternateContent>
        <mc:AlternateContent xmlns:mc="http://schemas.openxmlformats.org/markup-compatibility/2006">
          <mc:Choice Requires="x14">
            <control shapeId="429820" r:id="rId449" name="Option Button 49916">
              <controlPr defaultSize="0" autoFill="0" autoLine="0" autoPict="0">
                <anchor moveWithCells="1">
                  <from>
                    <xdr:col>10</xdr:col>
                    <xdr:colOff>1171575</xdr:colOff>
                    <xdr:row>353</xdr:row>
                    <xdr:rowOff>219075</xdr:rowOff>
                  </from>
                  <to>
                    <xdr:col>11</xdr:col>
                    <xdr:colOff>133350</xdr:colOff>
                    <xdr:row>354</xdr:row>
                    <xdr:rowOff>190500</xdr:rowOff>
                  </to>
                </anchor>
              </controlPr>
            </control>
          </mc:Choice>
        </mc:AlternateContent>
        <mc:AlternateContent xmlns:mc="http://schemas.openxmlformats.org/markup-compatibility/2006">
          <mc:Choice Requires="x14">
            <control shapeId="429821" r:id="rId450" name="Option Button 49917">
              <controlPr defaultSize="0" autoFill="0" autoLine="0" autoPict="0">
                <anchor moveWithCells="1">
                  <from>
                    <xdr:col>10</xdr:col>
                    <xdr:colOff>1171575</xdr:colOff>
                    <xdr:row>354</xdr:row>
                    <xdr:rowOff>219075</xdr:rowOff>
                  </from>
                  <to>
                    <xdr:col>11</xdr:col>
                    <xdr:colOff>133350</xdr:colOff>
                    <xdr:row>355</xdr:row>
                    <xdr:rowOff>190500</xdr:rowOff>
                  </to>
                </anchor>
              </controlPr>
            </control>
          </mc:Choice>
        </mc:AlternateContent>
        <mc:AlternateContent xmlns:mc="http://schemas.openxmlformats.org/markup-compatibility/2006">
          <mc:Choice Requires="x14">
            <control shapeId="429822" r:id="rId451" name="Option Button 49918">
              <controlPr defaultSize="0" autoFill="0" autoLine="0" autoPict="0">
                <anchor moveWithCells="1">
                  <from>
                    <xdr:col>10</xdr:col>
                    <xdr:colOff>1171575</xdr:colOff>
                    <xdr:row>355</xdr:row>
                    <xdr:rowOff>219075</xdr:rowOff>
                  </from>
                  <to>
                    <xdr:col>11</xdr:col>
                    <xdr:colOff>133350</xdr:colOff>
                    <xdr:row>356</xdr:row>
                    <xdr:rowOff>190500</xdr:rowOff>
                  </to>
                </anchor>
              </controlPr>
            </control>
          </mc:Choice>
        </mc:AlternateContent>
        <mc:AlternateContent xmlns:mc="http://schemas.openxmlformats.org/markup-compatibility/2006">
          <mc:Choice Requires="x14">
            <control shapeId="429825" r:id="rId452" name="Option Button 49921">
              <controlPr defaultSize="0" autoFill="0" autoLine="0" autoPict="0">
                <anchor moveWithCells="1">
                  <from>
                    <xdr:col>10</xdr:col>
                    <xdr:colOff>1171575</xdr:colOff>
                    <xdr:row>357</xdr:row>
                    <xdr:rowOff>0</xdr:rowOff>
                  </from>
                  <to>
                    <xdr:col>11</xdr:col>
                    <xdr:colOff>133350</xdr:colOff>
                    <xdr:row>357</xdr:row>
                    <xdr:rowOff>190500</xdr:rowOff>
                  </to>
                </anchor>
              </controlPr>
            </control>
          </mc:Choice>
        </mc:AlternateContent>
        <mc:AlternateContent xmlns:mc="http://schemas.openxmlformats.org/markup-compatibility/2006">
          <mc:Choice Requires="x14">
            <control shapeId="429828" r:id="rId453" name="Check Box 49924">
              <controlPr defaultSize="0" autoFill="0" autoLine="0" autoPict="0">
                <anchor moveWithCells="1">
                  <from>
                    <xdr:col>9</xdr:col>
                    <xdr:colOff>114300</xdr:colOff>
                    <xdr:row>367</xdr:row>
                    <xdr:rowOff>200025</xdr:rowOff>
                  </from>
                  <to>
                    <xdr:col>10</xdr:col>
                    <xdr:colOff>19050</xdr:colOff>
                    <xdr:row>368</xdr:row>
                    <xdr:rowOff>190500</xdr:rowOff>
                  </to>
                </anchor>
              </controlPr>
            </control>
          </mc:Choice>
        </mc:AlternateContent>
        <mc:AlternateContent xmlns:mc="http://schemas.openxmlformats.org/markup-compatibility/2006">
          <mc:Choice Requires="x14">
            <control shapeId="429829" r:id="rId454" name="Check Box 49925">
              <controlPr defaultSize="0" autoFill="0" autoLine="0" autoPict="0">
                <anchor moveWithCells="1">
                  <from>
                    <xdr:col>9</xdr:col>
                    <xdr:colOff>114300</xdr:colOff>
                    <xdr:row>365</xdr:row>
                    <xdr:rowOff>219075</xdr:rowOff>
                  </from>
                  <to>
                    <xdr:col>10</xdr:col>
                    <xdr:colOff>19050</xdr:colOff>
                    <xdr:row>366</xdr:row>
                    <xdr:rowOff>209550</xdr:rowOff>
                  </to>
                </anchor>
              </controlPr>
            </control>
          </mc:Choice>
        </mc:AlternateContent>
        <mc:AlternateContent xmlns:mc="http://schemas.openxmlformats.org/markup-compatibility/2006">
          <mc:Choice Requires="x14">
            <control shapeId="429831" r:id="rId455" name="Check Box 49927">
              <controlPr defaultSize="0" autoFill="0" autoLine="0" autoPict="0">
                <anchor moveWithCells="1">
                  <from>
                    <xdr:col>9</xdr:col>
                    <xdr:colOff>114300</xdr:colOff>
                    <xdr:row>366</xdr:row>
                    <xdr:rowOff>219075</xdr:rowOff>
                  </from>
                  <to>
                    <xdr:col>10</xdr:col>
                    <xdr:colOff>19050</xdr:colOff>
                    <xdr:row>367</xdr:row>
                    <xdr:rowOff>209550</xdr:rowOff>
                  </to>
                </anchor>
              </controlPr>
            </control>
          </mc:Choice>
        </mc:AlternateContent>
        <mc:AlternateContent xmlns:mc="http://schemas.openxmlformats.org/markup-compatibility/2006">
          <mc:Choice Requires="x14">
            <control shapeId="429833" r:id="rId456" name="Check Box 49929">
              <controlPr defaultSize="0" autoFill="0" autoLine="0" autoPict="0">
                <anchor moveWithCells="1">
                  <from>
                    <xdr:col>5</xdr:col>
                    <xdr:colOff>114300</xdr:colOff>
                    <xdr:row>367</xdr:row>
                    <xdr:rowOff>200025</xdr:rowOff>
                  </from>
                  <to>
                    <xdr:col>5</xdr:col>
                    <xdr:colOff>419100</xdr:colOff>
                    <xdr:row>368</xdr:row>
                    <xdr:rowOff>190500</xdr:rowOff>
                  </to>
                </anchor>
              </controlPr>
            </control>
          </mc:Choice>
        </mc:AlternateContent>
        <mc:AlternateContent xmlns:mc="http://schemas.openxmlformats.org/markup-compatibility/2006">
          <mc:Choice Requires="x14">
            <control shapeId="429835" r:id="rId457" name="Check Box 49931">
              <controlPr defaultSize="0" autoFill="0" autoLine="0" autoPict="0">
                <anchor moveWithCells="1">
                  <from>
                    <xdr:col>5</xdr:col>
                    <xdr:colOff>114300</xdr:colOff>
                    <xdr:row>365</xdr:row>
                    <xdr:rowOff>219075</xdr:rowOff>
                  </from>
                  <to>
                    <xdr:col>5</xdr:col>
                    <xdr:colOff>419100</xdr:colOff>
                    <xdr:row>366</xdr:row>
                    <xdr:rowOff>209550</xdr:rowOff>
                  </to>
                </anchor>
              </controlPr>
            </control>
          </mc:Choice>
        </mc:AlternateContent>
        <mc:AlternateContent xmlns:mc="http://schemas.openxmlformats.org/markup-compatibility/2006">
          <mc:Choice Requires="x14">
            <control shapeId="429836" r:id="rId458" name="Check Box 49932">
              <controlPr defaultSize="0" autoFill="0" autoLine="0" autoPict="0">
                <anchor moveWithCells="1">
                  <from>
                    <xdr:col>10</xdr:col>
                    <xdr:colOff>1076325</xdr:colOff>
                    <xdr:row>381</xdr:row>
                    <xdr:rowOff>9525</xdr:rowOff>
                  </from>
                  <to>
                    <xdr:col>11</xdr:col>
                    <xdr:colOff>104775</xdr:colOff>
                    <xdr:row>383</xdr:row>
                    <xdr:rowOff>0</xdr:rowOff>
                  </to>
                </anchor>
              </controlPr>
            </control>
          </mc:Choice>
        </mc:AlternateContent>
        <mc:AlternateContent xmlns:mc="http://schemas.openxmlformats.org/markup-compatibility/2006">
          <mc:Choice Requires="x14">
            <control shapeId="429837" r:id="rId459" name="Check Box 49933">
              <controlPr defaultSize="0" autoFill="0" autoLine="0" autoPict="0">
                <anchor moveWithCells="1">
                  <from>
                    <xdr:col>2</xdr:col>
                    <xdr:colOff>38100</xdr:colOff>
                    <xdr:row>380</xdr:row>
                    <xdr:rowOff>28575</xdr:rowOff>
                  </from>
                  <to>
                    <xdr:col>3</xdr:col>
                    <xdr:colOff>95250</xdr:colOff>
                    <xdr:row>381</xdr:row>
                    <xdr:rowOff>19050</xdr:rowOff>
                  </to>
                </anchor>
              </controlPr>
            </control>
          </mc:Choice>
        </mc:AlternateContent>
        <mc:AlternateContent xmlns:mc="http://schemas.openxmlformats.org/markup-compatibility/2006">
          <mc:Choice Requires="x14">
            <control shapeId="429838" r:id="rId460" name="Check Box 49934">
              <controlPr defaultSize="0" autoFill="0" autoLine="0" autoPict="0">
                <anchor moveWithCells="1">
                  <from>
                    <xdr:col>6</xdr:col>
                    <xdr:colOff>95250</xdr:colOff>
                    <xdr:row>381</xdr:row>
                    <xdr:rowOff>9525</xdr:rowOff>
                  </from>
                  <to>
                    <xdr:col>6</xdr:col>
                    <xdr:colOff>400050</xdr:colOff>
                    <xdr:row>383</xdr:row>
                    <xdr:rowOff>0</xdr:rowOff>
                  </to>
                </anchor>
              </controlPr>
            </control>
          </mc:Choice>
        </mc:AlternateContent>
        <mc:AlternateContent xmlns:mc="http://schemas.openxmlformats.org/markup-compatibility/2006">
          <mc:Choice Requires="x14">
            <control shapeId="429839" r:id="rId461" name="Check Box 49935">
              <controlPr defaultSize="0" autoFill="0" autoLine="0" autoPict="0">
                <anchor moveWithCells="1">
                  <from>
                    <xdr:col>6</xdr:col>
                    <xdr:colOff>95250</xdr:colOff>
                    <xdr:row>381</xdr:row>
                    <xdr:rowOff>228600</xdr:rowOff>
                  </from>
                  <to>
                    <xdr:col>6</xdr:col>
                    <xdr:colOff>400050</xdr:colOff>
                    <xdr:row>383</xdr:row>
                    <xdr:rowOff>219075</xdr:rowOff>
                  </to>
                </anchor>
              </controlPr>
            </control>
          </mc:Choice>
        </mc:AlternateContent>
        <mc:AlternateContent xmlns:mc="http://schemas.openxmlformats.org/markup-compatibility/2006">
          <mc:Choice Requires="x14">
            <control shapeId="429840" r:id="rId462" name="Check Box 49936">
              <controlPr defaultSize="0" autoFill="0" autoLine="0" autoPict="0">
                <anchor moveWithCells="1">
                  <from>
                    <xdr:col>9</xdr:col>
                    <xdr:colOff>247650</xdr:colOff>
                    <xdr:row>381</xdr:row>
                    <xdr:rowOff>219075</xdr:rowOff>
                  </from>
                  <to>
                    <xdr:col>10</xdr:col>
                    <xdr:colOff>152400</xdr:colOff>
                    <xdr:row>383</xdr:row>
                    <xdr:rowOff>219075</xdr:rowOff>
                  </to>
                </anchor>
              </controlPr>
            </control>
          </mc:Choice>
        </mc:AlternateContent>
        <mc:AlternateContent xmlns:mc="http://schemas.openxmlformats.org/markup-compatibility/2006">
          <mc:Choice Requires="x14">
            <control shapeId="429841" r:id="rId463" name="Check Box 49937">
              <controlPr defaultSize="0" autoFill="0" autoLine="0" autoPict="0">
                <anchor moveWithCells="1">
                  <from>
                    <xdr:col>10</xdr:col>
                    <xdr:colOff>1076325</xdr:colOff>
                    <xdr:row>382</xdr:row>
                    <xdr:rowOff>0</xdr:rowOff>
                  </from>
                  <to>
                    <xdr:col>11</xdr:col>
                    <xdr:colOff>104775</xdr:colOff>
                    <xdr:row>383</xdr:row>
                    <xdr:rowOff>219075</xdr:rowOff>
                  </to>
                </anchor>
              </controlPr>
            </control>
          </mc:Choice>
        </mc:AlternateContent>
        <mc:AlternateContent xmlns:mc="http://schemas.openxmlformats.org/markup-compatibility/2006">
          <mc:Choice Requires="x14">
            <control shapeId="429842" r:id="rId464" name="Check Box 49938">
              <controlPr defaultSize="0" autoFill="0" autoLine="0" autoPict="0">
                <anchor moveWithCells="1">
                  <from>
                    <xdr:col>12</xdr:col>
                    <xdr:colOff>533400</xdr:colOff>
                    <xdr:row>381</xdr:row>
                    <xdr:rowOff>219075</xdr:rowOff>
                  </from>
                  <to>
                    <xdr:col>13</xdr:col>
                    <xdr:colOff>47625</xdr:colOff>
                    <xdr:row>383</xdr:row>
                    <xdr:rowOff>219075</xdr:rowOff>
                  </to>
                </anchor>
              </controlPr>
            </control>
          </mc:Choice>
        </mc:AlternateContent>
        <mc:AlternateContent xmlns:mc="http://schemas.openxmlformats.org/markup-compatibility/2006">
          <mc:Choice Requires="x14">
            <control shapeId="429843" r:id="rId465" name="Check Box 49939">
              <controlPr defaultSize="0" autoFill="0" autoLine="0" autoPict="0">
                <anchor moveWithCells="1">
                  <from>
                    <xdr:col>9</xdr:col>
                    <xdr:colOff>247650</xdr:colOff>
                    <xdr:row>381</xdr:row>
                    <xdr:rowOff>9525</xdr:rowOff>
                  </from>
                  <to>
                    <xdr:col>10</xdr:col>
                    <xdr:colOff>152400</xdr:colOff>
                    <xdr:row>383</xdr:row>
                    <xdr:rowOff>0</xdr:rowOff>
                  </to>
                </anchor>
              </controlPr>
            </control>
          </mc:Choice>
        </mc:AlternateContent>
        <mc:AlternateContent xmlns:mc="http://schemas.openxmlformats.org/markup-compatibility/2006">
          <mc:Choice Requires="x14">
            <control shapeId="429844" r:id="rId466" name="Check Box 49940">
              <controlPr defaultSize="0" autoFill="0" autoLine="0" autoPict="0">
                <anchor moveWithCells="1">
                  <from>
                    <xdr:col>6</xdr:col>
                    <xdr:colOff>95250</xdr:colOff>
                    <xdr:row>384</xdr:row>
                    <xdr:rowOff>38100</xdr:rowOff>
                  </from>
                  <to>
                    <xdr:col>6</xdr:col>
                    <xdr:colOff>304800</xdr:colOff>
                    <xdr:row>384</xdr:row>
                    <xdr:rowOff>200025</xdr:rowOff>
                  </to>
                </anchor>
              </controlPr>
            </control>
          </mc:Choice>
        </mc:AlternateContent>
        <mc:AlternateContent xmlns:mc="http://schemas.openxmlformats.org/markup-compatibility/2006">
          <mc:Choice Requires="x14">
            <control shapeId="429845" r:id="rId467" name="Check Box 49941">
              <controlPr defaultSize="0" autoFill="0" autoLine="0" autoPict="0">
                <anchor moveWithCells="1">
                  <from>
                    <xdr:col>9</xdr:col>
                    <xdr:colOff>247650</xdr:colOff>
                    <xdr:row>384</xdr:row>
                    <xdr:rowOff>38100</xdr:rowOff>
                  </from>
                  <to>
                    <xdr:col>10</xdr:col>
                    <xdr:colOff>57150</xdr:colOff>
                    <xdr:row>384</xdr:row>
                    <xdr:rowOff>200025</xdr:rowOff>
                  </to>
                </anchor>
              </controlPr>
            </control>
          </mc:Choice>
        </mc:AlternateContent>
        <mc:AlternateContent xmlns:mc="http://schemas.openxmlformats.org/markup-compatibility/2006">
          <mc:Choice Requires="x14">
            <control shapeId="429846" r:id="rId468" name="Option Button 49942">
              <controlPr defaultSize="0" autoFill="0" autoLine="0" autoPict="0">
                <anchor moveWithCells="1">
                  <from>
                    <xdr:col>3</xdr:col>
                    <xdr:colOff>190500</xdr:colOff>
                    <xdr:row>387</xdr:row>
                    <xdr:rowOff>219075</xdr:rowOff>
                  </from>
                  <to>
                    <xdr:col>6</xdr:col>
                    <xdr:colOff>180975</xdr:colOff>
                    <xdr:row>388</xdr:row>
                    <xdr:rowOff>152400</xdr:rowOff>
                  </to>
                </anchor>
              </controlPr>
            </control>
          </mc:Choice>
        </mc:AlternateContent>
        <mc:AlternateContent xmlns:mc="http://schemas.openxmlformats.org/markup-compatibility/2006">
          <mc:Choice Requires="x14">
            <control shapeId="429847" r:id="rId469" name="Option Button 49943">
              <controlPr defaultSize="0" autoFill="0" autoLine="0" autoPict="0">
                <anchor moveWithCells="1">
                  <from>
                    <xdr:col>6</xdr:col>
                    <xdr:colOff>123825</xdr:colOff>
                    <xdr:row>387</xdr:row>
                    <xdr:rowOff>219075</xdr:rowOff>
                  </from>
                  <to>
                    <xdr:col>9</xdr:col>
                    <xdr:colOff>314325</xdr:colOff>
                    <xdr:row>388</xdr:row>
                    <xdr:rowOff>152400</xdr:rowOff>
                  </to>
                </anchor>
              </controlPr>
            </control>
          </mc:Choice>
        </mc:AlternateContent>
        <mc:AlternateContent xmlns:mc="http://schemas.openxmlformats.org/markup-compatibility/2006">
          <mc:Choice Requires="x14">
            <control shapeId="429848" r:id="rId470" name="Option Button 49944">
              <controlPr defaultSize="0" autoFill="0" autoLine="0" autoPict="0">
                <anchor moveWithCells="1">
                  <from>
                    <xdr:col>10</xdr:col>
                    <xdr:colOff>38100</xdr:colOff>
                    <xdr:row>387</xdr:row>
                    <xdr:rowOff>219075</xdr:rowOff>
                  </from>
                  <to>
                    <xdr:col>12</xdr:col>
                    <xdr:colOff>228600</xdr:colOff>
                    <xdr:row>388</xdr:row>
                    <xdr:rowOff>152400</xdr:rowOff>
                  </to>
                </anchor>
              </controlPr>
            </control>
          </mc:Choice>
        </mc:AlternateContent>
        <mc:AlternateContent xmlns:mc="http://schemas.openxmlformats.org/markup-compatibility/2006">
          <mc:Choice Requires="x14">
            <control shapeId="429849" r:id="rId471" name="Option Button 49945">
              <controlPr defaultSize="0" autoFill="0" autoLine="0" autoPict="0">
                <anchor moveWithCells="1">
                  <from>
                    <xdr:col>12</xdr:col>
                    <xdr:colOff>247650</xdr:colOff>
                    <xdr:row>387</xdr:row>
                    <xdr:rowOff>219075</xdr:rowOff>
                  </from>
                  <to>
                    <xdr:col>17</xdr:col>
                    <xdr:colOff>0</xdr:colOff>
                    <xdr:row>388</xdr:row>
                    <xdr:rowOff>152400</xdr:rowOff>
                  </to>
                </anchor>
              </controlPr>
            </control>
          </mc:Choice>
        </mc:AlternateContent>
        <mc:AlternateContent xmlns:mc="http://schemas.openxmlformats.org/markup-compatibility/2006">
          <mc:Choice Requires="x14">
            <control shapeId="429850" r:id="rId472" name="Group Box 49946">
              <controlPr defaultSize="0" print="0" autoFill="0" autoPict="0">
                <anchor moveWithCells="1">
                  <from>
                    <xdr:col>1</xdr:col>
                    <xdr:colOff>85725</xdr:colOff>
                    <xdr:row>387</xdr:row>
                    <xdr:rowOff>19050</xdr:rowOff>
                  </from>
                  <to>
                    <xdr:col>19</xdr:col>
                    <xdr:colOff>304800</xdr:colOff>
                    <xdr:row>389</xdr:row>
                    <xdr:rowOff>9525</xdr:rowOff>
                  </to>
                </anchor>
              </controlPr>
            </control>
          </mc:Choice>
        </mc:AlternateContent>
        <mc:AlternateContent xmlns:mc="http://schemas.openxmlformats.org/markup-compatibility/2006">
          <mc:Choice Requires="x14">
            <control shapeId="429851" r:id="rId473" name="Group Box 49947">
              <controlPr defaultSize="0" print="0" autoFill="0" autoPict="0">
                <anchor moveWithCells="1">
                  <from>
                    <xdr:col>1</xdr:col>
                    <xdr:colOff>85725</xdr:colOff>
                    <xdr:row>388</xdr:row>
                    <xdr:rowOff>228600</xdr:rowOff>
                  </from>
                  <to>
                    <xdr:col>19</xdr:col>
                    <xdr:colOff>304800</xdr:colOff>
                    <xdr:row>391</xdr:row>
                    <xdr:rowOff>9525</xdr:rowOff>
                  </to>
                </anchor>
              </controlPr>
            </control>
          </mc:Choice>
        </mc:AlternateContent>
        <mc:AlternateContent xmlns:mc="http://schemas.openxmlformats.org/markup-compatibility/2006">
          <mc:Choice Requires="x14">
            <control shapeId="429853" r:id="rId474" name="Option Button 49949">
              <controlPr defaultSize="0" autoFill="0" autoLine="0" autoPict="0">
                <anchor moveWithCells="1">
                  <from>
                    <xdr:col>6</xdr:col>
                    <xdr:colOff>152400</xdr:colOff>
                    <xdr:row>389</xdr:row>
                    <xdr:rowOff>219075</xdr:rowOff>
                  </from>
                  <to>
                    <xdr:col>10</xdr:col>
                    <xdr:colOff>533400</xdr:colOff>
                    <xdr:row>390</xdr:row>
                    <xdr:rowOff>152400</xdr:rowOff>
                  </to>
                </anchor>
              </controlPr>
            </control>
          </mc:Choice>
        </mc:AlternateContent>
        <mc:AlternateContent xmlns:mc="http://schemas.openxmlformats.org/markup-compatibility/2006">
          <mc:Choice Requires="x14">
            <control shapeId="429854" r:id="rId475" name="Option Button 49950">
              <controlPr defaultSize="0" autoFill="0" autoLine="0" autoPict="0">
                <anchor moveWithCells="1">
                  <from>
                    <xdr:col>3</xdr:col>
                    <xdr:colOff>190500</xdr:colOff>
                    <xdr:row>389</xdr:row>
                    <xdr:rowOff>209550</xdr:rowOff>
                  </from>
                  <to>
                    <xdr:col>6</xdr:col>
                    <xdr:colOff>133350</xdr:colOff>
                    <xdr:row>390</xdr:row>
                    <xdr:rowOff>152400</xdr:rowOff>
                  </to>
                </anchor>
              </controlPr>
            </control>
          </mc:Choice>
        </mc:AlternateContent>
        <mc:AlternateContent xmlns:mc="http://schemas.openxmlformats.org/markup-compatibility/2006">
          <mc:Choice Requires="x14">
            <control shapeId="429856" r:id="rId476" name="Option Button 49952">
              <controlPr defaultSize="0" autoFill="0" autoLine="0" autoPict="0">
                <anchor moveWithCells="1">
                  <from>
                    <xdr:col>10</xdr:col>
                    <xdr:colOff>561975</xdr:colOff>
                    <xdr:row>395</xdr:row>
                    <xdr:rowOff>28575</xdr:rowOff>
                  </from>
                  <to>
                    <xdr:col>10</xdr:col>
                    <xdr:colOff>742950</xdr:colOff>
                    <xdr:row>395</xdr:row>
                    <xdr:rowOff>200025</xdr:rowOff>
                  </to>
                </anchor>
              </controlPr>
            </control>
          </mc:Choice>
        </mc:AlternateContent>
        <mc:AlternateContent xmlns:mc="http://schemas.openxmlformats.org/markup-compatibility/2006">
          <mc:Choice Requires="x14">
            <control shapeId="429857" r:id="rId477" name="Option Button 49953">
              <controlPr defaultSize="0" autoFill="0" autoLine="0" autoPict="0">
                <anchor moveWithCells="1">
                  <from>
                    <xdr:col>10</xdr:col>
                    <xdr:colOff>1304925</xdr:colOff>
                    <xdr:row>395</xdr:row>
                    <xdr:rowOff>19050</xdr:rowOff>
                  </from>
                  <to>
                    <xdr:col>11</xdr:col>
                    <xdr:colOff>219075</xdr:colOff>
                    <xdr:row>395</xdr:row>
                    <xdr:rowOff>200025</xdr:rowOff>
                  </to>
                </anchor>
              </controlPr>
            </control>
          </mc:Choice>
        </mc:AlternateContent>
        <mc:AlternateContent xmlns:mc="http://schemas.openxmlformats.org/markup-compatibility/2006">
          <mc:Choice Requires="x14">
            <control shapeId="429858" r:id="rId478" name="Group Box 49954">
              <controlPr defaultSize="0" print="0" autoFill="0" autoPict="0">
                <anchor moveWithCells="1">
                  <from>
                    <xdr:col>10</xdr:col>
                    <xdr:colOff>552450</xdr:colOff>
                    <xdr:row>396</xdr:row>
                    <xdr:rowOff>9525</xdr:rowOff>
                  </from>
                  <to>
                    <xdr:col>20</xdr:col>
                    <xdr:colOff>47625</xdr:colOff>
                    <xdr:row>398</xdr:row>
                    <xdr:rowOff>19050</xdr:rowOff>
                  </to>
                </anchor>
              </controlPr>
            </control>
          </mc:Choice>
        </mc:AlternateContent>
        <mc:AlternateContent xmlns:mc="http://schemas.openxmlformats.org/markup-compatibility/2006">
          <mc:Choice Requires="x14">
            <control shapeId="429859" r:id="rId479" name="Option Button 49955">
              <controlPr defaultSize="0" autoFill="0" autoLine="0" autoPict="0">
                <anchor moveWithCells="1">
                  <from>
                    <xdr:col>10</xdr:col>
                    <xdr:colOff>552450</xdr:colOff>
                    <xdr:row>397</xdr:row>
                    <xdr:rowOff>28575</xdr:rowOff>
                  </from>
                  <to>
                    <xdr:col>10</xdr:col>
                    <xdr:colOff>762000</xdr:colOff>
                    <xdr:row>397</xdr:row>
                    <xdr:rowOff>209550</xdr:rowOff>
                  </to>
                </anchor>
              </controlPr>
            </control>
          </mc:Choice>
        </mc:AlternateContent>
        <mc:AlternateContent xmlns:mc="http://schemas.openxmlformats.org/markup-compatibility/2006">
          <mc:Choice Requires="x14">
            <control shapeId="429860" r:id="rId480" name="Option Button 49956">
              <controlPr defaultSize="0" autoFill="0" autoLine="0" autoPict="0">
                <anchor moveWithCells="1">
                  <from>
                    <xdr:col>10</xdr:col>
                    <xdr:colOff>1295400</xdr:colOff>
                    <xdr:row>397</xdr:row>
                    <xdr:rowOff>38100</xdr:rowOff>
                  </from>
                  <to>
                    <xdr:col>11</xdr:col>
                    <xdr:colOff>209550</xdr:colOff>
                    <xdr:row>397</xdr:row>
                    <xdr:rowOff>219075</xdr:rowOff>
                  </to>
                </anchor>
              </controlPr>
            </control>
          </mc:Choice>
        </mc:AlternateContent>
        <mc:AlternateContent xmlns:mc="http://schemas.openxmlformats.org/markup-compatibility/2006">
          <mc:Choice Requires="x14">
            <control shapeId="429861" r:id="rId481" name="Option Button 49957">
              <controlPr defaultSize="0" autoFill="0" autoLine="0" autoPict="0">
                <anchor moveWithCells="1">
                  <from>
                    <xdr:col>12</xdr:col>
                    <xdr:colOff>504825</xdr:colOff>
                    <xdr:row>397</xdr:row>
                    <xdr:rowOff>38100</xdr:rowOff>
                  </from>
                  <to>
                    <xdr:col>12</xdr:col>
                    <xdr:colOff>714375</xdr:colOff>
                    <xdr:row>397</xdr:row>
                    <xdr:rowOff>219075</xdr:rowOff>
                  </to>
                </anchor>
              </controlPr>
            </control>
          </mc:Choice>
        </mc:AlternateContent>
        <mc:AlternateContent xmlns:mc="http://schemas.openxmlformats.org/markup-compatibility/2006">
          <mc:Choice Requires="x14">
            <control shapeId="429862" r:id="rId482" name="Option Button 49958">
              <controlPr defaultSize="0" autoFill="0" autoLine="0" autoPict="0">
                <anchor moveWithCells="1">
                  <from>
                    <xdr:col>14</xdr:col>
                    <xdr:colOff>200025</xdr:colOff>
                    <xdr:row>397</xdr:row>
                    <xdr:rowOff>9525</xdr:rowOff>
                  </from>
                  <to>
                    <xdr:col>14</xdr:col>
                    <xdr:colOff>409575</xdr:colOff>
                    <xdr:row>397</xdr:row>
                    <xdr:rowOff>190500</xdr:rowOff>
                  </to>
                </anchor>
              </controlPr>
            </control>
          </mc:Choice>
        </mc:AlternateContent>
        <mc:AlternateContent xmlns:mc="http://schemas.openxmlformats.org/markup-compatibility/2006">
          <mc:Choice Requires="x14">
            <control shapeId="429863" r:id="rId483" name="Group Box 49959">
              <controlPr defaultSize="0" print="0" autoFill="0" autoPict="0">
                <anchor moveWithCells="1">
                  <from>
                    <xdr:col>10</xdr:col>
                    <xdr:colOff>542925</xdr:colOff>
                    <xdr:row>394</xdr:row>
                    <xdr:rowOff>47625</xdr:rowOff>
                  </from>
                  <to>
                    <xdr:col>20</xdr:col>
                    <xdr:colOff>28575</xdr:colOff>
                    <xdr:row>396</xdr:row>
                    <xdr:rowOff>9525</xdr:rowOff>
                  </to>
                </anchor>
              </controlPr>
            </control>
          </mc:Choice>
        </mc:AlternateContent>
        <mc:AlternateContent xmlns:mc="http://schemas.openxmlformats.org/markup-compatibility/2006">
          <mc:Choice Requires="x14">
            <control shapeId="429864" r:id="rId484" name="Option Button 49960">
              <controlPr defaultSize="0" autoFill="0" autoLine="0" autoPict="0">
                <anchor moveWithCells="1">
                  <from>
                    <xdr:col>10</xdr:col>
                    <xdr:colOff>561975</xdr:colOff>
                    <xdr:row>399</xdr:row>
                    <xdr:rowOff>19050</xdr:rowOff>
                  </from>
                  <to>
                    <xdr:col>10</xdr:col>
                    <xdr:colOff>771525</xdr:colOff>
                    <xdr:row>399</xdr:row>
                    <xdr:rowOff>200025</xdr:rowOff>
                  </to>
                </anchor>
              </controlPr>
            </control>
          </mc:Choice>
        </mc:AlternateContent>
        <mc:AlternateContent xmlns:mc="http://schemas.openxmlformats.org/markup-compatibility/2006">
          <mc:Choice Requires="x14">
            <control shapeId="429865" r:id="rId485" name="Option Button 49961">
              <controlPr defaultSize="0" autoFill="0" autoLine="0" autoPict="0">
                <anchor moveWithCells="1">
                  <from>
                    <xdr:col>10</xdr:col>
                    <xdr:colOff>1295400</xdr:colOff>
                    <xdr:row>399</xdr:row>
                    <xdr:rowOff>9525</xdr:rowOff>
                  </from>
                  <to>
                    <xdr:col>11</xdr:col>
                    <xdr:colOff>209550</xdr:colOff>
                    <xdr:row>399</xdr:row>
                    <xdr:rowOff>190500</xdr:rowOff>
                  </to>
                </anchor>
              </controlPr>
            </control>
          </mc:Choice>
        </mc:AlternateContent>
        <mc:AlternateContent xmlns:mc="http://schemas.openxmlformats.org/markup-compatibility/2006">
          <mc:Choice Requires="x14">
            <control shapeId="429866" r:id="rId486" name="Option Button 49962">
              <controlPr defaultSize="0" autoFill="0" autoLine="0" autoPict="0">
                <anchor moveWithCells="1">
                  <from>
                    <xdr:col>12</xdr:col>
                    <xdr:colOff>504825</xdr:colOff>
                    <xdr:row>399</xdr:row>
                    <xdr:rowOff>9525</xdr:rowOff>
                  </from>
                  <to>
                    <xdr:col>12</xdr:col>
                    <xdr:colOff>714375</xdr:colOff>
                    <xdr:row>399</xdr:row>
                    <xdr:rowOff>190500</xdr:rowOff>
                  </to>
                </anchor>
              </controlPr>
            </control>
          </mc:Choice>
        </mc:AlternateContent>
        <mc:AlternateContent xmlns:mc="http://schemas.openxmlformats.org/markup-compatibility/2006">
          <mc:Choice Requires="x14">
            <control shapeId="429867" r:id="rId487" name="Group Box 49963">
              <controlPr defaultSize="0" print="0" autoFill="0" autoPict="0">
                <anchor moveWithCells="1">
                  <from>
                    <xdr:col>10</xdr:col>
                    <xdr:colOff>523875</xdr:colOff>
                    <xdr:row>402</xdr:row>
                    <xdr:rowOff>66675</xdr:rowOff>
                  </from>
                  <to>
                    <xdr:col>20</xdr:col>
                    <xdr:colOff>9525</xdr:colOff>
                    <xdr:row>405</xdr:row>
                    <xdr:rowOff>19050</xdr:rowOff>
                  </to>
                </anchor>
              </controlPr>
            </control>
          </mc:Choice>
        </mc:AlternateContent>
        <mc:AlternateContent xmlns:mc="http://schemas.openxmlformats.org/markup-compatibility/2006">
          <mc:Choice Requires="x14">
            <control shapeId="429868" r:id="rId488" name="Group Box 49964">
              <controlPr defaultSize="0" print="0" autoFill="0" autoPict="0">
                <anchor moveWithCells="1">
                  <from>
                    <xdr:col>10</xdr:col>
                    <xdr:colOff>514350</xdr:colOff>
                    <xdr:row>409</xdr:row>
                    <xdr:rowOff>0</xdr:rowOff>
                  </from>
                  <to>
                    <xdr:col>20</xdr:col>
                    <xdr:colOff>9525</xdr:colOff>
                    <xdr:row>411</xdr:row>
                    <xdr:rowOff>0</xdr:rowOff>
                  </to>
                </anchor>
              </controlPr>
            </control>
          </mc:Choice>
        </mc:AlternateContent>
        <mc:AlternateContent xmlns:mc="http://schemas.openxmlformats.org/markup-compatibility/2006">
          <mc:Choice Requires="x14">
            <control shapeId="429869" r:id="rId489" name="Option Button 49965">
              <controlPr locked="0" defaultSize="0" autoFill="0" autoLine="0" autoPict="0">
                <anchor moveWithCells="1">
                  <from>
                    <xdr:col>10</xdr:col>
                    <xdr:colOff>561975</xdr:colOff>
                    <xdr:row>408</xdr:row>
                    <xdr:rowOff>28575</xdr:rowOff>
                  </from>
                  <to>
                    <xdr:col>10</xdr:col>
                    <xdr:colOff>771525</xdr:colOff>
                    <xdr:row>408</xdr:row>
                    <xdr:rowOff>209550</xdr:rowOff>
                  </to>
                </anchor>
              </controlPr>
            </control>
          </mc:Choice>
        </mc:AlternateContent>
        <mc:AlternateContent xmlns:mc="http://schemas.openxmlformats.org/markup-compatibility/2006">
          <mc:Choice Requires="x14">
            <control shapeId="429870" r:id="rId490" name="Option Button 49966">
              <controlPr locked="0" defaultSize="0" autoFill="0" autoLine="0" autoPict="0">
                <anchor moveWithCells="1">
                  <from>
                    <xdr:col>10</xdr:col>
                    <xdr:colOff>1295400</xdr:colOff>
                    <xdr:row>408</xdr:row>
                    <xdr:rowOff>9525</xdr:rowOff>
                  </from>
                  <to>
                    <xdr:col>11</xdr:col>
                    <xdr:colOff>209550</xdr:colOff>
                    <xdr:row>408</xdr:row>
                    <xdr:rowOff>190500</xdr:rowOff>
                  </to>
                </anchor>
              </controlPr>
            </control>
          </mc:Choice>
        </mc:AlternateContent>
        <mc:AlternateContent xmlns:mc="http://schemas.openxmlformats.org/markup-compatibility/2006">
          <mc:Choice Requires="x14">
            <control shapeId="429871" r:id="rId491" name="Option Button 49967">
              <controlPr locked="0" defaultSize="0" autoFill="0" autoLine="0" autoPict="0">
                <anchor moveWithCells="1">
                  <from>
                    <xdr:col>12</xdr:col>
                    <xdr:colOff>504825</xdr:colOff>
                    <xdr:row>408</xdr:row>
                    <xdr:rowOff>9525</xdr:rowOff>
                  </from>
                  <to>
                    <xdr:col>12</xdr:col>
                    <xdr:colOff>714375</xdr:colOff>
                    <xdr:row>408</xdr:row>
                    <xdr:rowOff>190500</xdr:rowOff>
                  </to>
                </anchor>
              </controlPr>
            </control>
          </mc:Choice>
        </mc:AlternateContent>
        <mc:AlternateContent xmlns:mc="http://schemas.openxmlformats.org/markup-compatibility/2006">
          <mc:Choice Requires="x14">
            <control shapeId="429872" r:id="rId492" name="Option Button 49968">
              <controlPr locked="0" defaultSize="0" autoFill="0" autoLine="0" autoPict="0">
                <anchor moveWithCells="1">
                  <from>
                    <xdr:col>14</xdr:col>
                    <xdr:colOff>200025</xdr:colOff>
                    <xdr:row>408</xdr:row>
                    <xdr:rowOff>9525</xdr:rowOff>
                  </from>
                  <to>
                    <xdr:col>14</xdr:col>
                    <xdr:colOff>409575</xdr:colOff>
                    <xdr:row>408</xdr:row>
                    <xdr:rowOff>190500</xdr:rowOff>
                  </to>
                </anchor>
              </controlPr>
            </control>
          </mc:Choice>
        </mc:AlternateContent>
        <mc:AlternateContent xmlns:mc="http://schemas.openxmlformats.org/markup-compatibility/2006">
          <mc:Choice Requires="x14">
            <control shapeId="429873" r:id="rId493" name="Group Box 49969">
              <controlPr locked="0" defaultSize="0" print="0" autoFill="0" autoPict="0">
                <anchor moveWithCells="1">
                  <from>
                    <xdr:col>10</xdr:col>
                    <xdr:colOff>514350</xdr:colOff>
                    <xdr:row>407</xdr:row>
                    <xdr:rowOff>0</xdr:rowOff>
                  </from>
                  <to>
                    <xdr:col>20</xdr:col>
                    <xdr:colOff>9525</xdr:colOff>
                    <xdr:row>409</xdr:row>
                    <xdr:rowOff>0</xdr:rowOff>
                  </to>
                </anchor>
              </controlPr>
            </control>
          </mc:Choice>
        </mc:AlternateContent>
        <mc:AlternateContent xmlns:mc="http://schemas.openxmlformats.org/markup-compatibility/2006">
          <mc:Choice Requires="x14">
            <control shapeId="429874" r:id="rId494" name="Option Button 49970">
              <controlPr defaultSize="0" autoFill="0" autoLine="0" autoPict="0">
                <anchor moveWithCells="1">
                  <from>
                    <xdr:col>10</xdr:col>
                    <xdr:colOff>552450</xdr:colOff>
                    <xdr:row>410</xdr:row>
                    <xdr:rowOff>9525</xdr:rowOff>
                  </from>
                  <to>
                    <xdr:col>10</xdr:col>
                    <xdr:colOff>762000</xdr:colOff>
                    <xdr:row>410</xdr:row>
                    <xdr:rowOff>190500</xdr:rowOff>
                  </to>
                </anchor>
              </controlPr>
            </control>
          </mc:Choice>
        </mc:AlternateContent>
        <mc:AlternateContent xmlns:mc="http://schemas.openxmlformats.org/markup-compatibility/2006">
          <mc:Choice Requires="x14">
            <control shapeId="429875" r:id="rId495" name="Option Button 49971">
              <controlPr defaultSize="0" autoFill="0" autoLine="0" autoPict="0">
                <anchor moveWithCells="1">
                  <from>
                    <xdr:col>10</xdr:col>
                    <xdr:colOff>1295400</xdr:colOff>
                    <xdr:row>410</xdr:row>
                    <xdr:rowOff>9525</xdr:rowOff>
                  </from>
                  <to>
                    <xdr:col>11</xdr:col>
                    <xdr:colOff>209550</xdr:colOff>
                    <xdr:row>410</xdr:row>
                    <xdr:rowOff>190500</xdr:rowOff>
                  </to>
                </anchor>
              </controlPr>
            </control>
          </mc:Choice>
        </mc:AlternateContent>
        <mc:AlternateContent xmlns:mc="http://schemas.openxmlformats.org/markup-compatibility/2006">
          <mc:Choice Requires="x14">
            <control shapeId="429876" r:id="rId496" name="Option Button 49972">
              <controlPr defaultSize="0" autoFill="0" autoLine="0" autoPict="0">
                <anchor moveWithCells="1">
                  <from>
                    <xdr:col>12</xdr:col>
                    <xdr:colOff>504825</xdr:colOff>
                    <xdr:row>410</xdr:row>
                    <xdr:rowOff>9525</xdr:rowOff>
                  </from>
                  <to>
                    <xdr:col>12</xdr:col>
                    <xdr:colOff>714375</xdr:colOff>
                    <xdr:row>410</xdr:row>
                    <xdr:rowOff>190500</xdr:rowOff>
                  </to>
                </anchor>
              </controlPr>
            </control>
          </mc:Choice>
        </mc:AlternateContent>
        <mc:AlternateContent xmlns:mc="http://schemas.openxmlformats.org/markup-compatibility/2006">
          <mc:Choice Requires="x14">
            <control shapeId="429877" r:id="rId497" name="Group Box 49973">
              <controlPr defaultSize="0" print="0" autoFill="0" autoPict="0">
                <anchor moveWithCells="1">
                  <from>
                    <xdr:col>10</xdr:col>
                    <xdr:colOff>514350</xdr:colOff>
                    <xdr:row>405</xdr:row>
                    <xdr:rowOff>19050</xdr:rowOff>
                  </from>
                  <to>
                    <xdr:col>20</xdr:col>
                    <xdr:colOff>0</xdr:colOff>
                    <xdr:row>407</xdr:row>
                    <xdr:rowOff>0</xdr:rowOff>
                  </to>
                </anchor>
              </controlPr>
            </control>
          </mc:Choice>
        </mc:AlternateContent>
        <mc:AlternateContent xmlns:mc="http://schemas.openxmlformats.org/markup-compatibility/2006">
          <mc:Choice Requires="x14">
            <control shapeId="429878" r:id="rId498" name="Option Button 49974">
              <controlPr defaultSize="0" autoFill="0" autoLine="0" autoPict="0">
                <anchor moveWithCells="1">
                  <from>
                    <xdr:col>10</xdr:col>
                    <xdr:colOff>1295400</xdr:colOff>
                    <xdr:row>406</xdr:row>
                    <xdr:rowOff>9525</xdr:rowOff>
                  </from>
                  <to>
                    <xdr:col>11</xdr:col>
                    <xdr:colOff>209550</xdr:colOff>
                    <xdr:row>406</xdr:row>
                    <xdr:rowOff>190500</xdr:rowOff>
                  </to>
                </anchor>
              </controlPr>
            </control>
          </mc:Choice>
        </mc:AlternateContent>
        <mc:AlternateContent xmlns:mc="http://schemas.openxmlformats.org/markup-compatibility/2006">
          <mc:Choice Requires="x14">
            <control shapeId="429879" r:id="rId499" name="Option Button 49975">
              <controlPr defaultSize="0" autoFill="0" autoLine="0" autoPict="0">
                <anchor moveWithCells="1">
                  <from>
                    <xdr:col>14</xdr:col>
                    <xdr:colOff>200025</xdr:colOff>
                    <xdr:row>406</xdr:row>
                    <xdr:rowOff>9525</xdr:rowOff>
                  </from>
                  <to>
                    <xdr:col>14</xdr:col>
                    <xdr:colOff>409575</xdr:colOff>
                    <xdr:row>406</xdr:row>
                    <xdr:rowOff>190500</xdr:rowOff>
                  </to>
                </anchor>
              </controlPr>
            </control>
          </mc:Choice>
        </mc:AlternateContent>
        <mc:AlternateContent xmlns:mc="http://schemas.openxmlformats.org/markup-compatibility/2006">
          <mc:Choice Requires="x14">
            <control shapeId="429880" r:id="rId500" name="Option Button 49976">
              <controlPr defaultSize="0" autoFill="0" autoLine="0" autoPict="0">
                <anchor moveWithCells="1">
                  <from>
                    <xdr:col>10</xdr:col>
                    <xdr:colOff>561975</xdr:colOff>
                    <xdr:row>404</xdr:row>
                    <xdr:rowOff>9525</xdr:rowOff>
                  </from>
                  <to>
                    <xdr:col>10</xdr:col>
                    <xdr:colOff>771525</xdr:colOff>
                    <xdr:row>404</xdr:row>
                    <xdr:rowOff>190500</xdr:rowOff>
                  </to>
                </anchor>
              </controlPr>
            </control>
          </mc:Choice>
        </mc:AlternateContent>
        <mc:AlternateContent xmlns:mc="http://schemas.openxmlformats.org/markup-compatibility/2006">
          <mc:Choice Requires="x14">
            <control shapeId="429881" r:id="rId501" name="Option Button 49977">
              <controlPr defaultSize="0" autoFill="0" autoLine="0" autoPict="0">
                <anchor moveWithCells="1">
                  <from>
                    <xdr:col>10</xdr:col>
                    <xdr:colOff>1295400</xdr:colOff>
                    <xdr:row>404</xdr:row>
                    <xdr:rowOff>9525</xdr:rowOff>
                  </from>
                  <to>
                    <xdr:col>11</xdr:col>
                    <xdr:colOff>209550</xdr:colOff>
                    <xdr:row>404</xdr:row>
                    <xdr:rowOff>190500</xdr:rowOff>
                  </to>
                </anchor>
              </controlPr>
            </control>
          </mc:Choice>
        </mc:AlternateContent>
        <mc:AlternateContent xmlns:mc="http://schemas.openxmlformats.org/markup-compatibility/2006">
          <mc:Choice Requires="x14">
            <control shapeId="429882" r:id="rId502" name="Option Button 49978">
              <controlPr defaultSize="0" autoFill="0" autoLine="0" autoPict="0">
                <anchor moveWithCells="1">
                  <from>
                    <xdr:col>12</xdr:col>
                    <xdr:colOff>504825</xdr:colOff>
                    <xdr:row>404</xdr:row>
                    <xdr:rowOff>9525</xdr:rowOff>
                  </from>
                  <to>
                    <xdr:col>12</xdr:col>
                    <xdr:colOff>714375</xdr:colOff>
                    <xdr:row>404</xdr:row>
                    <xdr:rowOff>190500</xdr:rowOff>
                  </to>
                </anchor>
              </controlPr>
            </control>
          </mc:Choice>
        </mc:AlternateContent>
        <mc:AlternateContent xmlns:mc="http://schemas.openxmlformats.org/markup-compatibility/2006">
          <mc:Choice Requires="x14">
            <control shapeId="429883" r:id="rId503" name="Group Box 49979">
              <controlPr defaultSize="0" print="0" autoFill="0" autoPict="0">
                <anchor moveWithCells="1">
                  <from>
                    <xdr:col>10</xdr:col>
                    <xdr:colOff>552450</xdr:colOff>
                    <xdr:row>398</xdr:row>
                    <xdr:rowOff>28575</xdr:rowOff>
                  </from>
                  <to>
                    <xdr:col>20</xdr:col>
                    <xdr:colOff>47625</xdr:colOff>
                    <xdr:row>400</xdr:row>
                    <xdr:rowOff>19050</xdr:rowOff>
                  </to>
                </anchor>
              </controlPr>
            </control>
          </mc:Choice>
        </mc:AlternateContent>
        <mc:AlternateContent xmlns:mc="http://schemas.openxmlformats.org/markup-compatibility/2006">
          <mc:Choice Requires="x14">
            <control shapeId="429884" r:id="rId504" name="Group Box 49980">
              <controlPr defaultSize="0" print="0" autoFill="0" autoPict="0">
                <anchor moveWithCells="1">
                  <from>
                    <xdr:col>1</xdr:col>
                    <xdr:colOff>76200</xdr:colOff>
                    <xdr:row>362</xdr:row>
                    <xdr:rowOff>76200</xdr:rowOff>
                  </from>
                  <to>
                    <xdr:col>19</xdr:col>
                    <xdr:colOff>314325</xdr:colOff>
                    <xdr:row>385</xdr:row>
                    <xdr:rowOff>28575</xdr:rowOff>
                  </to>
                </anchor>
              </controlPr>
            </control>
          </mc:Choice>
        </mc:AlternateContent>
        <mc:AlternateContent xmlns:mc="http://schemas.openxmlformats.org/markup-compatibility/2006">
          <mc:Choice Requires="x14">
            <control shapeId="429885" r:id="rId505" name="Check Box 49981">
              <controlPr defaultSize="0" autoFill="0" autoLine="0" autoPict="0">
                <anchor moveWithCells="1">
                  <from>
                    <xdr:col>2</xdr:col>
                    <xdr:colOff>123825</xdr:colOff>
                    <xdr:row>415</xdr:row>
                    <xdr:rowOff>209550</xdr:rowOff>
                  </from>
                  <to>
                    <xdr:col>3</xdr:col>
                    <xdr:colOff>123825</xdr:colOff>
                    <xdr:row>416</xdr:row>
                    <xdr:rowOff>180975</xdr:rowOff>
                  </to>
                </anchor>
              </controlPr>
            </control>
          </mc:Choice>
        </mc:AlternateContent>
        <mc:AlternateContent xmlns:mc="http://schemas.openxmlformats.org/markup-compatibility/2006">
          <mc:Choice Requires="x14">
            <control shapeId="429888" r:id="rId506" name="Group Box 49984">
              <controlPr defaultSize="0" print="0" autoFill="0" autoPict="0">
                <anchor moveWithCells="1">
                  <from>
                    <xdr:col>1</xdr:col>
                    <xdr:colOff>85725</xdr:colOff>
                    <xdr:row>465</xdr:row>
                    <xdr:rowOff>180975</xdr:rowOff>
                  </from>
                  <to>
                    <xdr:col>19</xdr:col>
                    <xdr:colOff>333375</xdr:colOff>
                    <xdr:row>468</xdr:row>
                    <xdr:rowOff>19050</xdr:rowOff>
                  </to>
                </anchor>
              </controlPr>
            </control>
          </mc:Choice>
        </mc:AlternateContent>
        <mc:AlternateContent xmlns:mc="http://schemas.openxmlformats.org/markup-compatibility/2006">
          <mc:Choice Requires="x14">
            <control shapeId="429889" r:id="rId507" name="Option Button 49985">
              <controlPr defaultSize="0" autoFill="0" autoLine="0" autoPict="0">
                <anchor moveWithCells="1">
                  <from>
                    <xdr:col>2</xdr:col>
                    <xdr:colOff>57150</xdr:colOff>
                    <xdr:row>466</xdr:row>
                    <xdr:rowOff>38100</xdr:rowOff>
                  </from>
                  <to>
                    <xdr:col>3</xdr:col>
                    <xdr:colOff>19050</xdr:colOff>
                    <xdr:row>466</xdr:row>
                    <xdr:rowOff>200025</xdr:rowOff>
                  </to>
                </anchor>
              </controlPr>
            </control>
          </mc:Choice>
        </mc:AlternateContent>
        <mc:AlternateContent xmlns:mc="http://schemas.openxmlformats.org/markup-compatibility/2006">
          <mc:Choice Requires="x14">
            <control shapeId="429890" r:id="rId508" name="Option Button 49986">
              <controlPr defaultSize="0" autoFill="0" autoLine="0" autoPict="0">
                <anchor moveWithCells="1">
                  <from>
                    <xdr:col>5</xdr:col>
                    <xdr:colOff>161925</xdr:colOff>
                    <xdr:row>466</xdr:row>
                    <xdr:rowOff>28575</xdr:rowOff>
                  </from>
                  <to>
                    <xdr:col>5</xdr:col>
                    <xdr:colOff>361950</xdr:colOff>
                    <xdr:row>466</xdr:row>
                    <xdr:rowOff>190500</xdr:rowOff>
                  </to>
                </anchor>
              </controlPr>
            </control>
          </mc:Choice>
        </mc:AlternateContent>
        <mc:AlternateContent xmlns:mc="http://schemas.openxmlformats.org/markup-compatibility/2006">
          <mc:Choice Requires="x14">
            <control shapeId="429891" r:id="rId509" name="Option Button 49987">
              <controlPr defaultSize="0" autoFill="0" autoLine="0" autoPict="0">
                <anchor moveWithCells="1">
                  <from>
                    <xdr:col>2</xdr:col>
                    <xdr:colOff>57150</xdr:colOff>
                    <xdr:row>467</xdr:row>
                    <xdr:rowOff>19050</xdr:rowOff>
                  </from>
                  <to>
                    <xdr:col>3</xdr:col>
                    <xdr:colOff>9525</xdr:colOff>
                    <xdr:row>467</xdr:row>
                    <xdr:rowOff>190500</xdr:rowOff>
                  </to>
                </anchor>
              </controlPr>
            </control>
          </mc:Choice>
        </mc:AlternateContent>
        <mc:AlternateContent xmlns:mc="http://schemas.openxmlformats.org/markup-compatibility/2006">
          <mc:Choice Requires="x14">
            <control shapeId="429896" r:id="rId510" name="Option Button 49992">
              <controlPr defaultSize="0" autoFill="0" autoLine="0" autoPict="0">
                <anchor moveWithCells="1">
                  <from>
                    <xdr:col>9</xdr:col>
                    <xdr:colOff>152400</xdr:colOff>
                    <xdr:row>466</xdr:row>
                    <xdr:rowOff>28575</xdr:rowOff>
                  </from>
                  <to>
                    <xdr:col>9</xdr:col>
                    <xdr:colOff>352425</xdr:colOff>
                    <xdr:row>466</xdr:row>
                    <xdr:rowOff>200025</xdr:rowOff>
                  </to>
                </anchor>
              </controlPr>
            </control>
          </mc:Choice>
        </mc:AlternateContent>
        <mc:AlternateContent xmlns:mc="http://schemas.openxmlformats.org/markup-compatibility/2006">
          <mc:Choice Requires="x14">
            <control shapeId="429897" r:id="rId511" name="Option Button 49993">
              <controlPr defaultSize="0" autoFill="0" autoLine="0" autoPict="0">
                <anchor moveWithCells="1">
                  <from>
                    <xdr:col>11</xdr:col>
                    <xdr:colOff>76200</xdr:colOff>
                    <xdr:row>466</xdr:row>
                    <xdr:rowOff>19050</xdr:rowOff>
                  </from>
                  <to>
                    <xdr:col>12</xdr:col>
                    <xdr:colOff>9525</xdr:colOff>
                    <xdr:row>466</xdr:row>
                    <xdr:rowOff>190500</xdr:rowOff>
                  </to>
                </anchor>
              </controlPr>
            </control>
          </mc:Choice>
        </mc:AlternateContent>
        <mc:AlternateContent xmlns:mc="http://schemas.openxmlformats.org/markup-compatibility/2006">
          <mc:Choice Requires="x14">
            <control shapeId="429901" r:id="rId512" name="Option Button 49997">
              <controlPr defaultSize="0" autoFill="0" autoLine="0" autoPict="0">
                <anchor moveWithCells="1">
                  <from>
                    <xdr:col>10</xdr:col>
                    <xdr:colOff>19050</xdr:colOff>
                    <xdr:row>492</xdr:row>
                    <xdr:rowOff>19050</xdr:rowOff>
                  </from>
                  <to>
                    <xdr:col>10</xdr:col>
                    <xdr:colOff>323850</xdr:colOff>
                    <xdr:row>492</xdr:row>
                    <xdr:rowOff>200025</xdr:rowOff>
                  </to>
                </anchor>
              </controlPr>
            </control>
          </mc:Choice>
        </mc:AlternateContent>
        <mc:AlternateContent xmlns:mc="http://schemas.openxmlformats.org/markup-compatibility/2006">
          <mc:Choice Requires="x14">
            <control shapeId="429906" r:id="rId513" name="Check Box 50002">
              <controlPr defaultSize="0" autoFill="0" autoLine="0" autoPict="0">
                <anchor moveWithCells="1">
                  <from>
                    <xdr:col>2</xdr:col>
                    <xdr:colOff>47625</xdr:colOff>
                    <xdr:row>524</xdr:row>
                    <xdr:rowOff>9525</xdr:rowOff>
                  </from>
                  <to>
                    <xdr:col>3</xdr:col>
                    <xdr:colOff>66675</xdr:colOff>
                    <xdr:row>525</xdr:row>
                    <xdr:rowOff>9525</xdr:rowOff>
                  </to>
                </anchor>
              </controlPr>
            </control>
          </mc:Choice>
        </mc:AlternateContent>
        <mc:AlternateContent xmlns:mc="http://schemas.openxmlformats.org/markup-compatibility/2006">
          <mc:Choice Requires="x14">
            <control shapeId="429907" r:id="rId514" name="Group Box 50003">
              <controlPr defaultSize="0" print="0" autoFill="0" autoPict="0">
                <anchor moveWithCells="1">
                  <from>
                    <xdr:col>2</xdr:col>
                    <xdr:colOff>9525</xdr:colOff>
                    <xdr:row>150</xdr:row>
                    <xdr:rowOff>0</xdr:rowOff>
                  </from>
                  <to>
                    <xdr:col>19</xdr:col>
                    <xdr:colOff>323850</xdr:colOff>
                    <xdr:row>174</xdr:row>
                    <xdr:rowOff>123825</xdr:rowOff>
                  </to>
                </anchor>
              </controlPr>
            </control>
          </mc:Choice>
        </mc:AlternateContent>
        <mc:AlternateContent xmlns:mc="http://schemas.openxmlformats.org/markup-compatibility/2006">
          <mc:Choice Requires="x14">
            <control shapeId="429908" r:id="rId515" name="Option Button 50004">
              <controlPr defaultSize="0" autoFill="0" autoLine="0" autoPict="0">
                <anchor moveWithCells="1">
                  <from>
                    <xdr:col>2</xdr:col>
                    <xdr:colOff>57150</xdr:colOff>
                    <xdr:row>150</xdr:row>
                    <xdr:rowOff>0</xdr:rowOff>
                  </from>
                  <to>
                    <xdr:col>3</xdr:col>
                    <xdr:colOff>114300</xdr:colOff>
                    <xdr:row>150</xdr:row>
                    <xdr:rowOff>219075</xdr:rowOff>
                  </to>
                </anchor>
              </controlPr>
            </control>
          </mc:Choice>
        </mc:AlternateContent>
        <mc:AlternateContent xmlns:mc="http://schemas.openxmlformats.org/markup-compatibility/2006">
          <mc:Choice Requires="x14">
            <control shapeId="429909" r:id="rId516" name="Option Button 50005">
              <controlPr defaultSize="0" autoFill="0" autoLine="0" autoPict="0">
                <anchor moveWithCells="1">
                  <from>
                    <xdr:col>2</xdr:col>
                    <xdr:colOff>57150</xdr:colOff>
                    <xdr:row>154</xdr:row>
                    <xdr:rowOff>0</xdr:rowOff>
                  </from>
                  <to>
                    <xdr:col>3</xdr:col>
                    <xdr:colOff>114300</xdr:colOff>
                    <xdr:row>154</xdr:row>
                    <xdr:rowOff>219075</xdr:rowOff>
                  </to>
                </anchor>
              </controlPr>
            </control>
          </mc:Choice>
        </mc:AlternateContent>
        <mc:AlternateContent xmlns:mc="http://schemas.openxmlformats.org/markup-compatibility/2006">
          <mc:Choice Requires="x14">
            <control shapeId="429910" r:id="rId517" name="Option Button 50006">
              <controlPr defaultSize="0" autoFill="0" autoLine="0" autoPict="0">
                <anchor moveWithCells="1">
                  <from>
                    <xdr:col>2</xdr:col>
                    <xdr:colOff>57150</xdr:colOff>
                    <xdr:row>155</xdr:row>
                    <xdr:rowOff>0</xdr:rowOff>
                  </from>
                  <to>
                    <xdr:col>3</xdr:col>
                    <xdr:colOff>114300</xdr:colOff>
                    <xdr:row>155</xdr:row>
                    <xdr:rowOff>219075</xdr:rowOff>
                  </to>
                </anchor>
              </controlPr>
            </control>
          </mc:Choice>
        </mc:AlternateContent>
        <mc:AlternateContent xmlns:mc="http://schemas.openxmlformats.org/markup-compatibility/2006">
          <mc:Choice Requires="x14">
            <control shapeId="429911" r:id="rId518" name="Option Button 50007">
              <controlPr defaultSize="0" autoFill="0" autoLine="0" autoPict="0">
                <anchor moveWithCells="1">
                  <from>
                    <xdr:col>2</xdr:col>
                    <xdr:colOff>57150</xdr:colOff>
                    <xdr:row>151</xdr:row>
                    <xdr:rowOff>0</xdr:rowOff>
                  </from>
                  <to>
                    <xdr:col>3</xdr:col>
                    <xdr:colOff>114300</xdr:colOff>
                    <xdr:row>151</xdr:row>
                    <xdr:rowOff>219075</xdr:rowOff>
                  </to>
                </anchor>
              </controlPr>
            </control>
          </mc:Choice>
        </mc:AlternateContent>
        <mc:AlternateContent xmlns:mc="http://schemas.openxmlformats.org/markup-compatibility/2006">
          <mc:Choice Requires="x14">
            <control shapeId="429912" r:id="rId519" name="Option Button 50008">
              <controlPr defaultSize="0" autoFill="0" autoLine="0" autoPict="0">
                <anchor moveWithCells="1">
                  <from>
                    <xdr:col>2</xdr:col>
                    <xdr:colOff>57150</xdr:colOff>
                    <xdr:row>151</xdr:row>
                    <xdr:rowOff>0</xdr:rowOff>
                  </from>
                  <to>
                    <xdr:col>3</xdr:col>
                    <xdr:colOff>114300</xdr:colOff>
                    <xdr:row>151</xdr:row>
                    <xdr:rowOff>219075</xdr:rowOff>
                  </to>
                </anchor>
              </controlPr>
            </control>
          </mc:Choice>
        </mc:AlternateContent>
        <mc:AlternateContent xmlns:mc="http://schemas.openxmlformats.org/markup-compatibility/2006">
          <mc:Choice Requires="x14">
            <control shapeId="429913" r:id="rId520" name="Option Button 50009">
              <controlPr defaultSize="0" autoFill="0" autoLine="0" autoPict="0">
                <anchor moveWithCells="1">
                  <from>
                    <xdr:col>2</xdr:col>
                    <xdr:colOff>57150</xdr:colOff>
                    <xdr:row>163</xdr:row>
                    <xdr:rowOff>0</xdr:rowOff>
                  </from>
                  <to>
                    <xdr:col>3</xdr:col>
                    <xdr:colOff>114300</xdr:colOff>
                    <xdr:row>163</xdr:row>
                    <xdr:rowOff>219075</xdr:rowOff>
                  </to>
                </anchor>
              </controlPr>
            </control>
          </mc:Choice>
        </mc:AlternateContent>
        <mc:AlternateContent xmlns:mc="http://schemas.openxmlformats.org/markup-compatibility/2006">
          <mc:Choice Requires="x14">
            <control shapeId="429914" r:id="rId521" name="Option Button 50010">
              <controlPr defaultSize="0" autoFill="0" autoLine="0" autoPict="0">
                <anchor moveWithCells="1">
                  <from>
                    <xdr:col>2</xdr:col>
                    <xdr:colOff>57150</xdr:colOff>
                    <xdr:row>152</xdr:row>
                    <xdr:rowOff>0</xdr:rowOff>
                  </from>
                  <to>
                    <xdr:col>3</xdr:col>
                    <xdr:colOff>114300</xdr:colOff>
                    <xdr:row>152</xdr:row>
                    <xdr:rowOff>219075</xdr:rowOff>
                  </to>
                </anchor>
              </controlPr>
            </control>
          </mc:Choice>
        </mc:AlternateContent>
        <mc:AlternateContent xmlns:mc="http://schemas.openxmlformats.org/markup-compatibility/2006">
          <mc:Choice Requires="x14">
            <control shapeId="429916" r:id="rId522" name="Option Button 50012">
              <controlPr defaultSize="0" autoFill="0" autoLine="0" autoPict="0">
                <anchor moveWithCells="1">
                  <from>
                    <xdr:col>3</xdr:col>
                    <xdr:colOff>85725</xdr:colOff>
                    <xdr:row>165</xdr:row>
                    <xdr:rowOff>9525</xdr:rowOff>
                  </from>
                  <to>
                    <xdr:col>3</xdr:col>
                    <xdr:colOff>304800</xdr:colOff>
                    <xdr:row>165</xdr:row>
                    <xdr:rowOff>161925</xdr:rowOff>
                  </to>
                </anchor>
              </controlPr>
            </control>
          </mc:Choice>
        </mc:AlternateContent>
        <mc:AlternateContent xmlns:mc="http://schemas.openxmlformats.org/markup-compatibility/2006">
          <mc:Choice Requires="x14">
            <control shapeId="429917" r:id="rId523" name="Option Button 50013">
              <controlPr defaultSize="0" autoFill="0" autoLine="0" autoPict="0">
                <anchor moveWithCells="1">
                  <from>
                    <xdr:col>4</xdr:col>
                    <xdr:colOff>104775</xdr:colOff>
                    <xdr:row>164</xdr:row>
                    <xdr:rowOff>200025</xdr:rowOff>
                  </from>
                  <to>
                    <xdr:col>5</xdr:col>
                    <xdr:colOff>152400</xdr:colOff>
                    <xdr:row>165</xdr:row>
                    <xdr:rowOff>171450</xdr:rowOff>
                  </to>
                </anchor>
              </controlPr>
            </control>
          </mc:Choice>
        </mc:AlternateContent>
        <mc:AlternateContent xmlns:mc="http://schemas.openxmlformats.org/markup-compatibility/2006">
          <mc:Choice Requires="x14">
            <control shapeId="429918" r:id="rId524" name="Option Button 50014">
              <controlPr defaultSize="0" autoFill="0" autoLine="0" autoPict="0">
                <anchor moveWithCells="1">
                  <from>
                    <xdr:col>3</xdr:col>
                    <xdr:colOff>76200</xdr:colOff>
                    <xdr:row>167</xdr:row>
                    <xdr:rowOff>9525</xdr:rowOff>
                  </from>
                  <to>
                    <xdr:col>3</xdr:col>
                    <xdr:colOff>295275</xdr:colOff>
                    <xdr:row>167</xdr:row>
                    <xdr:rowOff>180975</xdr:rowOff>
                  </to>
                </anchor>
              </controlPr>
            </control>
          </mc:Choice>
        </mc:AlternateContent>
        <mc:AlternateContent xmlns:mc="http://schemas.openxmlformats.org/markup-compatibility/2006">
          <mc:Choice Requires="x14">
            <control shapeId="429919" r:id="rId525" name="Option Button 50015">
              <controlPr defaultSize="0" autoFill="0" autoLine="0" autoPict="0">
                <anchor moveWithCells="1">
                  <from>
                    <xdr:col>3</xdr:col>
                    <xdr:colOff>114300</xdr:colOff>
                    <xdr:row>169</xdr:row>
                    <xdr:rowOff>28575</xdr:rowOff>
                  </from>
                  <to>
                    <xdr:col>3</xdr:col>
                    <xdr:colOff>352425</xdr:colOff>
                    <xdr:row>169</xdr:row>
                    <xdr:rowOff>180975</xdr:rowOff>
                  </to>
                </anchor>
              </controlPr>
            </control>
          </mc:Choice>
        </mc:AlternateContent>
        <mc:AlternateContent xmlns:mc="http://schemas.openxmlformats.org/markup-compatibility/2006">
          <mc:Choice Requires="x14">
            <control shapeId="429920" r:id="rId526" name="Option Button 50016">
              <controlPr defaultSize="0" autoFill="0" autoLine="0" autoPict="0">
                <anchor moveWithCells="1">
                  <from>
                    <xdr:col>4</xdr:col>
                    <xdr:colOff>104775</xdr:colOff>
                    <xdr:row>169</xdr:row>
                    <xdr:rowOff>19050</xdr:rowOff>
                  </from>
                  <to>
                    <xdr:col>5</xdr:col>
                    <xdr:colOff>123825</xdr:colOff>
                    <xdr:row>169</xdr:row>
                    <xdr:rowOff>161925</xdr:rowOff>
                  </to>
                </anchor>
              </controlPr>
            </control>
          </mc:Choice>
        </mc:AlternateContent>
        <mc:AlternateContent xmlns:mc="http://schemas.openxmlformats.org/markup-compatibility/2006">
          <mc:Choice Requires="x14">
            <control shapeId="429921" r:id="rId527" name="Group Box 50017">
              <controlPr defaultSize="0" print="0" autoFill="0" autoPict="0">
                <anchor moveWithCells="1">
                  <from>
                    <xdr:col>3</xdr:col>
                    <xdr:colOff>57150</xdr:colOff>
                    <xdr:row>164</xdr:row>
                    <xdr:rowOff>171450</xdr:rowOff>
                  </from>
                  <to>
                    <xdr:col>10</xdr:col>
                    <xdr:colOff>781050</xdr:colOff>
                    <xdr:row>165</xdr:row>
                    <xdr:rowOff>200025</xdr:rowOff>
                  </to>
                </anchor>
              </controlPr>
            </control>
          </mc:Choice>
        </mc:AlternateContent>
        <mc:AlternateContent xmlns:mc="http://schemas.openxmlformats.org/markup-compatibility/2006">
          <mc:Choice Requires="x14">
            <control shapeId="429922" r:id="rId528" name="Group Box 50018">
              <controlPr defaultSize="0" print="0" autoFill="0" autoPict="0">
                <anchor moveWithCells="1">
                  <from>
                    <xdr:col>3</xdr:col>
                    <xdr:colOff>57150</xdr:colOff>
                    <xdr:row>168</xdr:row>
                    <xdr:rowOff>200025</xdr:rowOff>
                  </from>
                  <to>
                    <xdr:col>10</xdr:col>
                    <xdr:colOff>800100</xdr:colOff>
                    <xdr:row>169</xdr:row>
                    <xdr:rowOff>200025</xdr:rowOff>
                  </to>
                </anchor>
              </controlPr>
            </control>
          </mc:Choice>
        </mc:AlternateContent>
        <mc:AlternateContent xmlns:mc="http://schemas.openxmlformats.org/markup-compatibility/2006">
          <mc:Choice Requires="x14">
            <control shapeId="429924" r:id="rId529" name="Option Button 50020">
              <controlPr defaultSize="0" autoFill="0" autoLine="0" autoPict="0">
                <anchor moveWithCells="1">
                  <from>
                    <xdr:col>8</xdr:col>
                    <xdr:colOff>28575</xdr:colOff>
                    <xdr:row>167</xdr:row>
                    <xdr:rowOff>9525</xdr:rowOff>
                  </from>
                  <to>
                    <xdr:col>9</xdr:col>
                    <xdr:colOff>38100</xdr:colOff>
                    <xdr:row>167</xdr:row>
                    <xdr:rowOff>180975</xdr:rowOff>
                  </to>
                </anchor>
              </controlPr>
            </control>
          </mc:Choice>
        </mc:AlternateContent>
        <mc:AlternateContent xmlns:mc="http://schemas.openxmlformats.org/markup-compatibility/2006">
          <mc:Choice Requires="x14">
            <control shapeId="429925" r:id="rId530" name="Option Button 50021">
              <controlPr defaultSize="0" autoFill="0" autoLine="0" autoPict="0">
                <anchor moveWithCells="1">
                  <from>
                    <xdr:col>8</xdr:col>
                    <xdr:colOff>19050</xdr:colOff>
                    <xdr:row>164</xdr:row>
                    <xdr:rowOff>190500</xdr:rowOff>
                  </from>
                  <to>
                    <xdr:col>9</xdr:col>
                    <xdr:colOff>38100</xdr:colOff>
                    <xdr:row>165</xdr:row>
                    <xdr:rowOff>171450</xdr:rowOff>
                  </to>
                </anchor>
              </controlPr>
            </control>
          </mc:Choice>
        </mc:AlternateContent>
        <mc:AlternateContent xmlns:mc="http://schemas.openxmlformats.org/markup-compatibility/2006">
          <mc:Choice Requires="x14">
            <control shapeId="429926" r:id="rId531" name="Group Box 50022">
              <controlPr defaultSize="0" print="0" autoFill="0" autoPict="0">
                <anchor moveWithCells="1">
                  <from>
                    <xdr:col>3</xdr:col>
                    <xdr:colOff>66675</xdr:colOff>
                    <xdr:row>166</xdr:row>
                    <xdr:rowOff>190500</xdr:rowOff>
                  </from>
                  <to>
                    <xdr:col>19</xdr:col>
                    <xdr:colOff>66675</xdr:colOff>
                    <xdr:row>168</xdr:row>
                    <xdr:rowOff>19050</xdr:rowOff>
                  </to>
                </anchor>
              </controlPr>
            </control>
          </mc:Choice>
        </mc:AlternateContent>
        <mc:AlternateContent xmlns:mc="http://schemas.openxmlformats.org/markup-compatibility/2006">
          <mc:Choice Requires="x14">
            <control shapeId="429933" r:id="rId532" name="Group Box 50029">
              <controlPr defaultSize="0" print="0" autoFill="0" autoPict="0">
                <anchor moveWithCells="1">
                  <from>
                    <xdr:col>2</xdr:col>
                    <xdr:colOff>228600</xdr:colOff>
                    <xdr:row>158</xdr:row>
                    <xdr:rowOff>9525</xdr:rowOff>
                  </from>
                  <to>
                    <xdr:col>12</xdr:col>
                    <xdr:colOff>609600</xdr:colOff>
                    <xdr:row>159</xdr:row>
                    <xdr:rowOff>0</xdr:rowOff>
                  </to>
                </anchor>
              </controlPr>
            </control>
          </mc:Choice>
        </mc:AlternateContent>
        <mc:AlternateContent xmlns:mc="http://schemas.openxmlformats.org/markup-compatibility/2006">
          <mc:Choice Requires="x14">
            <control shapeId="429934" r:id="rId533" name="Group Box 50030">
              <controlPr defaultSize="0" print="0" autoFill="0" autoPict="0">
                <anchor moveWithCells="1">
                  <from>
                    <xdr:col>3</xdr:col>
                    <xdr:colOff>0</xdr:colOff>
                    <xdr:row>160</xdr:row>
                    <xdr:rowOff>0</xdr:rowOff>
                  </from>
                  <to>
                    <xdr:col>10</xdr:col>
                    <xdr:colOff>1076325</xdr:colOff>
                    <xdr:row>161</xdr:row>
                    <xdr:rowOff>0</xdr:rowOff>
                  </to>
                </anchor>
              </controlPr>
            </control>
          </mc:Choice>
        </mc:AlternateContent>
        <mc:AlternateContent xmlns:mc="http://schemas.openxmlformats.org/markup-compatibility/2006">
          <mc:Choice Requires="x14">
            <control shapeId="429935" r:id="rId534" name="Group Box 50031">
              <controlPr defaultSize="0" print="0" autoFill="0" autoPict="0">
                <anchor moveWithCells="1">
                  <from>
                    <xdr:col>5</xdr:col>
                    <xdr:colOff>295275</xdr:colOff>
                    <xdr:row>160</xdr:row>
                    <xdr:rowOff>247650</xdr:rowOff>
                  </from>
                  <to>
                    <xdr:col>13</xdr:col>
                    <xdr:colOff>161925</xdr:colOff>
                    <xdr:row>162</xdr:row>
                    <xdr:rowOff>9525</xdr:rowOff>
                  </to>
                </anchor>
              </controlPr>
            </control>
          </mc:Choice>
        </mc:AlternateContent>
        <mc:AlternateContent xmlns:mc="http://schemas.openxmlformats.org/markup-compatibility/2006">
          <mc:Choice Requires="x14">
            <control shapeId="429936" r:id="rId535" name="Group Box 50032">
              <controlPr defaultSize="0" print="0" autoFill="0" autoPict="0">
                <anchor moveWithCells="1">
                  <from>
                    <xdr:col>2</xdr:col>
                    <xdr:colOff>228600</xdr:colOff>
                    <xdr:row>157</xdr:row>
                    <xdr:rowOff>0</xdr:rowOff>
                  </from>
                  <to>
                    <xdr:col>10</xdr:col>
                    <xdr:colOff>1076325</xdr:colOff>
                    <xdr:row>158</xdr:row>
                    <xdr:rowOff>9525</xdr:rowOff>
                  </to>
                </anchor>
              </controlPr>
            </control>
          </mc:Choice>
        </mc:AlternateContent>
        <mc:AlternateContent xmlns:mc="http://schemas.openxmlformats.org/markup-compatibility/2006">
          <mc:Choice Requires="x14">
            <control shapeId="429937" r:id="rId536" name="Option Button 50033">
              <controlPr defaultSize="0" autoFill="0" autoLine="0" autoPict="0">
                <anchor moveWithCells="1">
                  <from>
                    <xdr:col>4</xdr:col>
                    <xdr:colOff>161925</xdr:colOff>
                    <xdr:row>157</xdr:row>
                    <xdr:rowOff>38100</xdr:rowOff>
                  </from>
                  <to>
                    <xdr:col>5</xdr:col>
                    <xdr:colOff>171450</xdr:colOff>
                    <xdr:row>157</xdr:row>
                    <xdr:rowOff>219075</xdr:rowOff>
                  </to>
                </anchor>
              </controlPr>
            </control>
          </mc:Choice>
        </mc:AlternateContent>
        <mc:AlternateContent xmlns:mc="http://schemas.openxmlformats.org/markup-compatibility/2006">
          <mc:Choice Requires="x14">
            <control shapeId="429938" r:id="rId537" name="Option Button 50034">
              <controlPr defaultSize="0" autoFill="0" autoLine="0" autoPict="0">
                <anchor moveWithCells="1">
                  <from>
                    <xdr:col>8</xdr:col>
                    <xdr:colOff>152400</xdr:colOff>
                    <xdr:row>157</xdr:row>
                    <xdr:rowOff>28575</xdr:rowOff>
                  </from>
                  <to>
                    <xdr:col>9</xdr:col>
                    <xdr:colOff>114300</xdr:colOff>
                    <xdr:row>157</xdr:row>
                    <xdr:rowOff>200025</xdr:rowOff>
                  </to>
                </anchor>
              </controlPr>
            </control>
          </mc:Choice>
        </mc:AlternateContent>
        <mc:AlternateContent xmlns:mc="http://schemas.openxmlformats.org/markup-compatibility/2006">
          <mc:Choice Requires="x14">
            <control shapeId="429939" r:id="rId538" name="Option Button 50035">
              <controlPr defaultSize="0" autoFill="0" autoLine="0" autoPict="0">
                <anchor moveWithCells="1">
                  <from>
                    <xdr:col>4</xdr:col>
                    <xdr:colOff>161925</xdr:colOff>
                    <xdr:row>158</xdr:row>
                    <xdr:rowOff>19050</xdr:rowOff>
                  </from>
                  <to>
                    <xdr:col>5</xdr:col>
                    <xdr:colOff>180975</xdr:colOff>
                    <xdr:row>158</xdr:row>
                    <xdr:rowOff>209550</xdr:rowOff>
                  </to>
                </anchor>
              </controlPr>
            </control>
          </mc:Choice>
        </mc:AlternateContent>
        <mc:AlternateContent xmlns:mc="http://schemas.openxmlformats.org/markup-compatibility/2006">
          <mc:Choice Requires="x14">
            <control shapeId="429940" r:id="rId539" name="Option Button 50036">
              <controlPr defaultSize="0" autoFill="0" autoLine="0" autoPict="0">
                <anchor moveWithCells="1">
                  <from>
                    <xdr:col>8</xdr:col>
                    <xdr:colOff>133350</xdr:colOff>
                    <xdr:row>158</xdr:row>
                    <xdr:rowOff>47625</xdr:rowOff>
                  </from>
                  <to>
                    <xdr:col>9</xdr:col>
                    <xdr:colOff>133350</xdr:colOff>
                    <xdr:row>158</xdr:row>
                    <xdr:rowOff>219075</xdr:rowOff>
                  </to>
                </anchor>
              </controlPr>
            </control>
          </mc:Choice>
        </mc:AlternateContent>
        <mc:AlternateContent xmlns:mc="http://schemas.openxmlformats.org/markup-compatibility/2006">
          <mc:Choice Requires="x14">
            <control shapeId="429941" r:id="rId540" name="Option Button 50037">
              <controlPr defaultSize="0" autoFill="0" autoLine="0" autoPict="0">
                <anchor moveWithCells="1">
                  <from>
                    <xdr:col>3</xdr:col>
                    <xdr:colOff>923925</xdr:colOff>
                    <xdr:row>160</xdr:row>
                    <xdr:rowOff>28575</xdr:rowOff>
                  </from>
                  <to>
                    <xdr:col>3</xdr:col>
                    <xdr:colOff>1123950</xdr:colOff>
                    <xdr:row>160</xdr:row>
                    <xdr:rowOff>219075</xdr:rowOff>
                  </to>
                </anchor>
              </controlPr>
            </control>
          </mc:Choice>
        </mc:AlternateContent>
        <mc:AlternateContent xmlns:mc="http://schemas.openxmlformats.org/markup-compatibility/2006">
          <mc:Choice Requires="x14">
            <control shapeId="429942" r:id="rId541" name="Option Button 50038">
              <controlPr defaultSize="0" autoFill="0" autoLine="0" autoPict="0">
                <anchor moveWithCells="1">
                  <from>
                    <xdr:col>5</xdr:col>
                    <xdr:colOff>323850</xdr:colOff>
                    <xdr:row>160</xdr:row>
                    <xdr:rowOff>28575</xdr:rowOff>
                  </from>
                  <to>
                    <xdr:col>5</xdr:col>
                    <xdr:colOff>504825</xdr:colOff>
                    <xdr:row>160</xdr:row>
                    <xdr:rowOff>209550</xdr:rowOff>
                  </to>
                </anchor>
              </controlPr>
            </control>
          </mc:Choice>
        </mc:AlternateContent>
        <mc:AlternateContent xmlns:mc="http://schemas.openxmlformats.org/markup-compatibility/2006">
          <mc:Choice Requires="x14">
            <control shapeId="429943" r:id="rId542" name="Option Button 50039">
              <controlPr defaultSize="0" autoFill="0" autoLine="0" autoPict="0">
                <anchor moveWithCells="1">
                  <from>
                    <xdr:col>8</xdr:col>
                    <xdr:colOff>180975</xdr:colOff>
                    <xdr:row>161</xdr:row>
                    <xdr:rowOff>47625</xdr:rowOff>
                  </from>
                  <to>
                    <xdr:col>9</xdr:col>
                    <xdr:colOff>209550</xdr:colOff>
                    <xdr:row>161</xdr:row>
                    <xdr:rowOff>209550</xdr:rowOff>
                  </to>
                </anchor>
              </controlPr>
            </control>
          </mc:Choice>
        </mc:AlternateContent>
        <mc:AlternateContent xmlns:mc="http://schemas.openxmlformats.org/markup-compatibility/2006">
          <mc:Choice Requires="x14">
            <control shapeId="429944" r:id="rId543" name="Option Button 50040">
              <controlPr defaultSize="0" autoFill="0" autoLine="0" autoPict="0">
                <anchor moveWithCells="1">
                  <from>
                    <xdr:col>5</xdr:col>
                    <xdr:colOff>323850</xdr:colOff>
                    <xdr:row>161</xdr:row>
                    <xdr:rowOff>38100</xdr:rowOff>
                  </from>
                  <to>
                    <xdr:col>5</xdr:col>
                    <xdr:colOff>514350</xdr:colOff>
                    <xdr:row>161</xdr:row>
                    <xdr:rowOff>219075</xdr:rowOff>
                  </to>
                </anchor>
              </controlPr>
            </control>
          </mc:Choice>
        </mc:AlternateContent>
        <mc:AlternateContent xmlns:mc="http://schemas.openxmlformats.org/markup-compatibility/2006">
          <mc:Choice Requires="x14">
            <control shapeId="429945" r:id="rId544" name="Option Button 50041">
              <controlPr defaultSize="0" autoFill="0" autoLine="0" autoPict="0">
                <anchor moveWithCells="1">
                  <from>
                    <xdr:col>8</xdr:col>
                    <xdr:colOff>133350</xdr:colOff>
                    <xdr:row>160</xdr:row>
                    <xdr:rowOff>19050</xdr:rowOff>
                  </from>
                  <to>
                    <xdr:col>9</xdr:col>
                    <xdr:colOff>133350</xdr:colOff>
                    <xdr:row>160</xdr:row>
                    <xdr:rowOff>200025</xdr:rowOff>
                  </to>
                </anchor>
              </controlPr>
            </control>
          </mc:Choice>
        </mc:AlternateContent>
        <mc:AlternateContent xmlns:mc="http://schemas.openxmlformats.org/markup-compatibility/2006">
          <mc:Choice Requires="x14">
            <control shapeId="429947" r:id="rId545" name="Group Box 50043">
              <controlPr defaultSize="0" print="0" autoFill="0" autoPict="0">
                <anchor moveWithCells="1">
                  <from>
                    <xdr:col>2</xdr:col>
                    <xdr:colOff>9525</xdr:colOff>
                    <xdr:row>207</xdr:row>
                    <xdr:rowOff>76200</xdr:rowOff>
                  </from>
                  <to>
                    <xdr:col>19</xdr:col>
                    <xdr:colOff>333375</xdr:colOff>
                    <xdr:row>210</xdr:row>
                    <xdr:rowOff>0</xdr:rowOff>
                  </to>
                </anchor>
              </controlPr>
            </control>
          </mc:Choice>
        </mc:AlternateContent>
        <mc:AlternateContent xmlns:mc="http://schemas.openxmlformats.org/markup-compatibility/2006">
          <mc:Choice Requires="x14">
            <control shapeId="429948" r:id="rId546" name="Option Button 50044">
              <controlPr defaultSize="0" autoFill="0" autoLine="0" autoPict="0">
                <anchor moveWithCells="1">
                  <from>
                    <xdr:col>2</xdr:col>
                    <xdr:colOff>47625</xdr:colOff>
                    <xdr:row>208</xdr:row>
                    <xdr:rowOff>28575</xdr:rowOff>
                  </from>
                  <to>
                    <xdr:col>3</xdr:col>
                    <xdr:colOff>9525</xdr:colOff>
                    <xdr:row>209</xdr:row>
                    <xdr:rowOff>0</xdr:rowOff>
                  </to>
                </anchor>
              </controlPr>
            </control>
          </mc:Choice>
        </mc:AlternateContent>
        <mc:AlternateContent xmlns:mc="http://schemas.openxmlformats.org/markup-compatibility/2006">
          <mc:Choice Requires="x14">
            <control shapeId="429949" r:id="rId547" name="Option Button 50045">
              <controlPr defaultSize="0" autoFill="0" autoLine="0" autoPict="0">
                <anchor moveWithCells="1">
                  <from>
                    <xdr:col>3</xdr:col>
                    <xdr:colOff>1000125</xdr:colOff>
                    <xdr:row>208</xdr:row>
                    <xdr:rowOff>28575</xdr:rowOff>
                  </from>
                  <to>
                    <xdr:col>4</xdr:col>
                    <xdr:colOff>85725</xdr:colOff>
                    <xdr:row>208</xdr:row>
                    <xdr:rowOff>219075</xdr:rowOff>
                  </to>
                </anchor>
              </controlPr>
            </control>
          </mc:Choice>
        </mc:AlternateContent>
        <mc:AlternateContent xmlns:mc="http://schemas.openxmlformats.org/markup-compatibility/2006">
          <mc:Choice Requires="x14">
            <control shapeId="429950" r:id="rId548" name="Option Button 50046">
              <controlPr defaultSize="0" autoFill="0" autoLine="0" autoPict="0">
                <anchor moveWithCells="1">
                  <from>
                    <xdr:col>7</xdr:col>
                    <xdr:colOff>38100</xdr:colOff>
                    <xdr:row>208</xdr:row>
                    <xdr:rowOff>19050</xdr:rowOff>
                  </from>
                  <to>
                    <xdr:col>8</xdr:col>
                    <xdr:colOff>66675</xdr:colOff>
                    <xdr:row>209</xdr:row>
                    <xdr:rowOff>0</xdr:rowOff>
                  </to>
                </anchor>
              </controlPr>
            </control>
          </mc:Choice>
        </mc:AlternateContent>
        <mc:AlternateContent xmlns:mc="http://schemas.openxmlformats.org/markup-compatibility/2006">
          <mc:Choice Requires="x14">
            <control shapeId="429951" r:id="rId549" name="Option Button 50047">
              <controlPr defaultSize="0" autoFill="0" autoLine="0" autoPict="0">
                <anchor moveWithCells="1">
                  <from>
                    <xdr:col>10</xdr:col>
                    <xdr:colOff>314325</xdr:colOff>
                    <xdr:row>208</xdr:row>
                    <xdr:rowOff>28575</xdr:rowOff>
                  </from>
                  <to>
                    <xdr:col>10</xdr:col>
                    <xdr:colOff>533400</xdr:colOff>
                    <xdr:row>208</xdr:row>
                    <xdr:rowOff>219075</xdr:rowOff>
                  </to>
                </anchor>
              </controlPr>
            </control>
          </mc:Choice>
        </mc:AlternateContent>
        <mc:AlternateContent xmlns:mc="http://schemas.openxmlformats.org/markup-compatibility/2006">
          <mc:Choice Requires="x14">
            <control shapeId="429952" r:id="rId550" name="Option Button 50048">
              <controlPr defaultSize="0" autoFill="0" autoLine="0" autoPict="0">
                <anchor moveWithCells="1">
                  <from>
                    <xdr:col>2</xdr:col>
                    <xdr:colOff>47625</xdr:colOff>
                    <xdr:row>209</xdr:row>
                    <xdr:rowOff>28575</xdr:rowOff>
                  </from>
                  <to>
                    <xdr:col>3</xdr:col>
                    <xdr:colOff>47625</xdr:colOff>
                    <xdr:row>209</xdr:row>
                    <xdr:rowOff>209550</xdr:rowOff>
                  </to>
                </anchor>
              </controlPr>
            </control>
          </mc:Choice>
        </mc:AlternateContent>
        <mc:AlternateContent xmlns:mc="http://schemas.openxmlformats.org/markup-compatibility/2006">
          <mc:Choice Requires="x14">
            <control shapeId="429953" r:id="rId551" name="Option Button 50049">
              <controlPr defaultSize="0" autoFill="0" autoLine="0" autoPict="0">
                <anchor moveWithCells="1">
                  <from>
                    <xdr:col>2</xdr:col>
                    <xdr:colOff>47625</xdr:colOff>
                    <xdr:row>233</xdr:row>
                    <xdr:rowOff>28575</xdr:rowOff>
                  </from>
                  <to>
                    <xdr:col>3</xdr:col>
                    <xdr:colOff>38100</xdr:colOff>
                    <xdr:row>233</xdr:row>
                    <xdr:rowOff>200025</xdr:rowOff>
                  </to>
                </anchor>
              </controlPr>
            </control>
          </mc:Choice>
        </mc:AlternateContent>
        <mc:AlternateContent xmlns:mc="http://schemas.openxmlformats.org/markup-compatibility/2006">
          <mc:Choice Requires="x14">
            <control shapeId="429954" r:id="rId552" name="Option Button 50050">
              <controlPr defaultSize="0" autoFill="0" autoLine="0" autoPict="0">
                <anchor moveWithCells="1">
                  <from>
                    <xdr:col>2</xdr:col>
                    <xdr:colOff>95250</xdr:colOff>
                    <xdr:row>239</xdr:row>
                    <xdr:rowOff>19050</xdr:rowOff>
                  </from>
                  <to>
                    <xdr:col>3</xdr:col>
                    <xdr:colOff>76200</xdr:colOff>
                    <xdr:row>239</xdr:row>
                    <xdr:rowOff>190500</xdr:rowOff>
                  </to>
                </anchor>
              </controlPr>
            </control>
          </mc:Choice>
        </mc:AlternateContent>
        <mc:AlternateContent xmlns:mc="http://schemas.openxmlformats.org/markup-compatibility/2006">
          <mc:Choice Requires="x14">
            <control shapeId="429955" r:id="rId553" name="Option Button 50051">
              <controlPr defaultSize="0" autoFill="0" autoLine="0" autoPict="0">
                <anchor moveWithCells="1">
                  <from>
                    <xdr:col>2</xdr:col>
                    <xdr:colOff>95250</xdr:colOff>
                    <xdr:row>240</xdr:row>
                    <xdr:rowOff>28575</xdr:rowOff>
                  </from>
                  <to>
                    <xdr:col>3</xdr:col>
                    <xdr:colOff>76200</xdr:colOff>
                    <xdr:row>240</xdr:row>
                    <xdr:rowOff>200025</xdr:rowOff>
                  </to>
                </anchor>
              </controlPr>
            </control>
          </mc:Choice>
        </mc:AlternateContent>
        <mc:AlternateContent xmlns:mc="http://schemas.openxmlformats.org/markup-compatibility/2006">
          <mc:Choice Requires="x14">
            <control shapeId="429956" r:id="rId554" name="Option Button 50052">
              <controlPr defaultSize="0" autoFill="0" autoLine="0" autoPict="0">
                <anchor moveWithCells="1">
                  <from>
                    <xdr:col>6</xdr:col>
                    <xdr:colOff>95250</xdr:colOff>
                    <xdr:row>240</xdr:row>
                    <xdr:rowOff>28575</xdr:rowOff>
                  </from>
                  <to>
                    <xdr:col>6</xdr:col>
                    <xdr:colOff>314325</xdr:colOff>
                    <xdr:row>240</xdr:row>
                    <xdr:rowOff>200025</xdr:rowOff>
                  </to>
                </anchor>
              </controlPr>
            </control>
          </mc:Choice>
        </mc:AlternateContent>
        <mc:AlternateContent xmlns:mc="http://schemas.openxmlformats.org/markup-compatibility/2006">
          <mc:Choice Requires="x14">
            <control shapeId="429957" r:id="rId555" name="Option Button 50053">
              <controlPr defaultSize="0" autoFill="0" autoLine="0" autoPict="0">
                <anchor moveWithCells="1">
                  <from>
                    <xdr:col>2</xdr:col>
                    <xdr:colOff>95250</xdr:colOff>
                    <xdr:row>244</xdr:row>
                    <xdr:rowOff>28575</xdr:rowOff>
                  </from>
                  <to>
                    <xdr:col>3</xdr:col>
                    <xdr:colOff>76200</xdr:colOff>
                    <xdr:row>244</xdr:row>
                    <xdr:rowOff>209550</xdr:rowOff>
                  </to>
                </anchor>
              </controlPr>
            </control>
          </mc:Choice>
        </mc:AlternateContent>
        <mc:AlternateContent xmlns:mc="http://schemas.openxmlformats.org/markup-compatibility/2006">
          <mc:Choice Requires="x14">
            <control shapeId="429958" r:id="rId556" name="Group Box 50054">
              <controlPr defaultSize="0" print="0" autoFill="0" autoPict="0">
                <anchor moveWithCells="1">
                  <from>
                    <xdr:col>2</xdr:col>
                    <xdr:colOff>0</xdr:colOff>
                    <xdr:row>238</xdr:row>
                    <xdr:rowOff>76200</xdr:rowOff>
                  </from>
                  <to>
                    <xdr:col>19</xdr:col>
                    <xdr:colOff>285750</xdr:colOff>
                    <xdr:row>249</xdr:row>
                    <xdr:rowOff>19050</xdr:rowOff>
                  </to>
                </anchor>
              </controlPr>
            </control>
          </mc:Choice>
        </mc:AlternateContent>
        <mc:AlternateContent xmlns:mc="http://schemas.openxmlformats.org/markup-compatibility/2006">
          <mc:Choice Requires="x14">
            <control shapeId="429959" r:id="rId557" name="Option Button 50055">
              <controlPr defaultSize="0" autoFill="0" autoLine="0" autoPict="0">
                <anchor moveWithCells="1">
                  <from>
                    <xdr:col>2</xdr:col>
                    <xdr:colOff>104775</xdr:colOff>
                    <xdr:row>247</xdr:row>
                    <xdr:rowOff>19050</xdr:rowOff>
                  </from>
                  <to>
                    <xdr:col>3</xdr:col>
                    <xdr:colOff>76200</xdr:colOff>
                    <xdr:row>247</xdr:row>
                    <xdr:rowOff>209550</xdr:rowOff>
                  </to>
                </anchor>
              </controlPr>
            </control>
          </mc:Choice>
        </mc:AlternateContent>
        <mc:AlternateContent xmlns:mc="http://schemas.openxmlformats.org/markup-compatibility/2006">
          <mc:Choice Requires="x14">
            <control shapeId="429960" r:id="rId558" name="Option Button 50056">
              <controlPr defaultSize="0" autoFill="0" autoLine="0" autoPict="0">
                <anchor moveWithCells="1">
                  <from>
                    <xdr:col>2</xdr:col>
                    <xdr:colOff>95250</xdr:colOff>
                    <xdr:row>241</xdr:row>
                    <xdr:rowOff>38100</xdr:rowOff>
                  </from>
                  <to>
                    <xdr:col>3</xdr:col>
                    <xdr:colOff>76200</xdr:colOff>
                    <xdr:row>241</xdr:row>
                    <xdr:rowOff>209550</xdr:rowOff>
                  </to>
                </anchor>
              </controlPr>
            </control>
          </mc:Choice>
        </mc:AlternateContent>
        <mc:AlternateContent xmlns:mc="http://schemas.openxmlformats.org/markup-compatibility/2006">
          <mc:Choice Requires="x14">
            <control shapeId="429961" r:id="rId559" name="Option Button 50057">
              <controlPr defaultSize="0" autoFill="0" autoLine="0" autoPict="0">
                <anchor moveWithCells="1">
                  <from>
                    <xdr:col>2</xdr:col>
                    <xdr:colOff>95250</xdr:colOff>
                    <xdr:row>242</xdr:row>
                    <xdr:rowOff>38100</xdr:rowOff>
                  </from>
                  <to>
                    <xdr:col>3</xdr:col>
                    <xdr:colOff>76200</xdr:colOff>
                    <xdr:row>242</xdr:row>
                    <xdr:rowOff>209550</xdr:rowOff>
                  </to>
                </anchor>
              </controlPr>
            </control>
          </mc:Choice>
        </mc:AlternateContent>
        <mc:AlternateContent xmlns:mc="http://schemas.openxmlformats.org/markup-compatibility/2006">
          <mc:Choice Requires="x14">
            <control shapeId="429962" r:id="rId560" name="Option Button 50058">
              <controlPr defaultSize="0" autoFill="0" autoLine="0" autoPict="0">
                <anchor moveWithCells="1">
                  <from>
                    <xdr:col>8</xdr:col>
                    <xdr:colOff>95250</xdr:colOff>
                    <xdr:row>241</xdr:row>
                    <xdr:rowOff>38100</xdr:rowOff>
                  </from>
                  <to>
                    <xdr:col>9</xdr:col>
                    <xdr:colOff>114300</xdr:colOff>
                    <xdr:row>241</xdr:row>
                    <xdr:rowOff>209550</xdr:rowOff>
                  </to>
                </anchor>
              </controlPr>
            </control>
          </mc:Choice>
        </mc:AlternateContent>
        <mc:AlternateContent xmlns:mc="http://schemas.openxmlformats.org/markup-compatibility/2006">
          <mc:Choice Requires="x14">
            <control shapeId="429963" r:id="rId561" name="Option Button 50059">
              <controlPr defaultSize="0" autoFill="0" autoLine="0" autoPict="0">
                <anchor moveWithCells="1">
                  <from>
                    <xdr:col>8</xdr:col>
                    <xdr:colOff>95250</xdr:colOff>
                    <xdr:row>242</xdr:row>
                    <xdr:rowOff>57150</xdr:rowOff>
                  </from>
                  <to>
                    <xdr:col>9</xdr:col>
                    <xdr:colOff>104775</xdr:colOff>
                    <xdr:row>242</xdr:row>
                    <xdr:rowOff>219075</xdr:rowOff>
                  </to>
                </anchor>
              </controlPr>
            </control>
          </mc:Choice>
        </mc:AlternateContent>
        <mc:AlternateContent xmlns:mc="http://schemas.openxmlformats.org/markup-compatibility/2006">
          <mc:Choice Requires="x14">
            <control shapeId="429964" r:id="rId562" name="Option Button 50060">
              <controlPr defaultSize="0" autoFill="0" autoLine="0" autoPict="0">
                <anchor moveWithCells="1">
                  <from>
                    <xdr:col>8</xdr:col>
                    <xdr:colOff>95250</xdr:colOff>
                    <xdr:row>244</xdr:row>
                    <xdr:rowOff>28575</xdr:rowOff>
                  </from>
                  <to>
                    <xdr:col>9</xdr:col>
                    <xdr:colOff>95250</xdr:colOff>
                    <xdr:row>244</xdr:row>
                    <xdr:rowOff>209550</xdr:rowOff>
                  </to>
                </anchor>
              </controlPr>
            </control>
          </mc:Choice>
        </mc:AlternateContent>
        <mc:AlternateContent xmlns:mc="http://schemas.openxmlformats.org/markup-compatibility/2006">
          <mc:Choice Requires="x14">
            <control shapeId="429965" r:id="rId563" name="Option Button 50061">
              <controlPr defaultSize="0" autoFill="0" autoLine="0" autoPict="0">
                <anchor moveWithCells="1">
                  <from>
                    <xdr:col>8</xdr:col>
                    <xdr:colOff>104775</xdr:colOff>
                    <xdr:row>247</xdr:row>
                    <xdr:rowOff>38100</xdr:rowOff>
                  </from>
                  <to>
                    <xdr:col>9</xdr:col>
                    <xdr:colOff>123825</xdr:colOff>
                    <xdr:row>247</xdr:row>
                    <xdr:rowOff>219075</xdr:rowOff>
                  </to>
                </anchor>
              </controlPr>
            </control>
          </mc:Choice>
        </mc:AlternateContent>
        <mc:AlternateContent xmlns:mc="http://schemas.openxmlformats.org/markup-compatibility/2006">
          <mc:Choice Requires="x14">
            <control shapeId="429966" r:id="rId564" name="Group Box 50062">
              <controlPr defaultSize="0" print="0" autoFill="0" autoPict="0">
                <anchor moveWithCells="1">
                  <from>
                    <xdr:col>2</xdr:col>
                    <xdr:colOff>9525</xdr:colOff>
                    <xdr:row>267</xdr:row>
                    <xdr:rowOff>0</xdr:rowOff>
                  </from>
                  <to>
                    <xdr:col>19</xdr:col>
                    <xdr:colOff>304800</xdr:colOff>
                    <xdr:row>268</xdr:row>
                    <xdr:rowOff>0</xdr:rowOff>
                  </to>
                </anchor>
              </controlPr>
            </control>
          </mc:Choice>
        </mc:AlternateContent>
        <mc:AlternateContent xmlns:mc="http://schemas.openxmlformats.org/markup-compatibility/2006">
          <mc:Choice Requires="x14">
            <control shapeId="429967" r:id="rId565" name="Option Button 50063">
              <controlPr defaultSize="0" autoFill="0" autoLine="0" autoPict="0">
                <anchor moveWithCells="1">
                  <from>
                    <xdr:col>2</xdr:col>
                    <xdr:colOff>47625</xdr:colOff>
                    <xdr:row>267</xdr:row>
                    <xdr:rowOff>38100</xdr:rowOff>
                  </from>
                  <to>
                    <xdr:col>3</xdr:col>
                    <xdr:colOff>19050</xdr:colOff>
                    <xdr:row>267</xdr:row>
                    <xdr:rowOff>209550</xdr:rowOff>
                  </to>
                </anchor>
              </controlPr>
            </control>
          </mc:Choice>
        </mc:AlternateContent>
        <mc:AlternateContent xmlns:mc="http://schemas.openxmlformats.org/markup-compatibility/2006">
          <mc:Choice Requires="x14">
            <control shapeId="429968" r:id="rId566" name="Option Button 50064">
              <controlPr defaultSize="0" autoFill="0" autoLine="0" autoPict="0">
                <anchor moveWithCells="1">
                  <from>
                    <xdr:col>8</xdr:col>
                    <xdr:colOff>47625</xdr:colOff>
                    <xdr:row>267</xdr:row>
                    <xdr:rowOff>28575</xdr:rowOff>
                  </from>
                  <to>
                    <xdr:col>9</xdr:col>
                    <xdr:colOff>57150</xdr:colOff>
                    <xdr:row>267</xdr:row>
                    <xdr:rowOff>200025</xdr:rowOff>
                  </to>
                </anchor>
              </controlPr>
            </control>
          </mc:Choice>
        </mc:AlternateContent>
        <mc:AlternateContent xmlns:mc="http://schemas.openxmlformats.org/markup-compatibility/2006">
          <mc:Choice Requires="x14">
            <control shapeId="429970" r:id="rId567" name="Option Button 50066">
              <controlPr defaultSize="0" autoFill="0" autoLine="0" autoPict="0">
                <anchor moveWithCells="1">
                  <from>
                    <xdr:col>13</xdr:col>
                    <xdr:colOff>47625</xdr:colOff>
                    <xdr:row>267</xdr:row>
                    <xdr:rowOff>28575</xdr:rowOff>
                  </from>
                  <to>
                    <xdr:col>13</xdr:col>
                    <xdr:colOff>266700</xdr:colOff>
                    <xdr:row>267</xdr:row>
                    <xdr:rowOff>200025</xdr:rowOff>
                  </to>
                </anchor>
              </controlPr>
            </control>
          </mc:Choice>
        </mc:AlternateContent>
        <mc:AlternateContent xmlns:mc="http://schemas.openxmlformats.org/markup-compatibility/2006">
          <mc:Choice Requires="x14">
            <control shapeId="429972" r:id="rId568" name="Check Box 50068">
              <controlPr defaultSize="0" autoFill="0" autoLine="0" autoPict="0">
                <anchor moveWithCells="1">
                  <from>
                    <xdr:col>2</xdr:col>
                    <xdr:colOff>28575</xdr:colOff>
                    <xdr:row>279</xdr:row>
                    <xdr:rowOff>19050</xdr:rowOff>
                  </from>
                  <to>
                    <xdr:col>3</xdr:col>
                    <xdr:colOff>28575</xdr:colOff>
                    <xdr:row>280</xdr:row>
                    <xdr:rowOff>0</xdr:rowOff>
                  </to>
                </anchor>
              </controlPr>
            </control>
          </mc:Choice>
        </mc:AlternateContent>
        <mc:AlternateContent xmlns:mc="http://schemas.openxmlformats.org/markup-compatibility/2006">
          <mc:Choice Requires="x14">
            <control shapeId="429973" r:id="rId569" name="Check Box 50069">
              <controlPr defaultSize="0" autoFill="0" autoLine="0" autoPict="0">
                <anchor moveWithCells="1">
                  <from>
                    <xdr:col>2</xdr:col>
                    <xdr:colOff>28575</xdr:colOff>
                    <xdr:row>283</xdr:row>
                    <xdr:rowOff>19050</xdr:rowOff>
                  </from>
                  <to>
                    <xdr:col>3</xdr:col>
                    <xdr:colOff>28575</xdr:colOff>
                    <xdr:row>284</xdr:row>
                    <xdr:rowOff>0</xdr:rowOff>
                  </to>
                </anchor>
              </controlPr>
            </control>
          </mc:Choice>
        </mc:AlternateContent>
        <mc:AlternateContent xmlns:mc="http://schemas.openxmlformats.org/markup-compatibility/2006">
          <mc:Choice Requires="x14">
            <control shapeId="429974" r:id="rId570" name="Check Box 50070">
              <controlPr defaultSize="0" autoFill="0" autoLine="0" autoPict="0">
                <anchor moveWithCells="1">
                  <from>
                    <xdr:col>2</xdr:col>
                    <xdr:colOff>28575</xdr:colOff>
                    <xdr:row>289</xdr:row>
                    <xdr:rowOff>19050</xdr:rowOff>
                  </from>
                  <to>
                    <xdr:col>3</xdr:col>
                    <xdr:colOff>28575</xdr:colOff>
                    <xdr:row>290</xdr:row>
                    <xdr:rowOff>0</xdr:rowOff>
                  </to>
                </anchor>
              </controlPr>
            </control>
          </mc:Choice>
        </mc:AlternateContent>
        <mc:AlternateContent xmlns:mc="http://schemas.openxmlformats.org/markup-compatibility/2006">
          <mc:Choice Requires="x14">
            <control shapeId="429975" r:id="rId571" name="Check Box 50071">
              <controlPr defaultSize="0" autoFill="0" autoLine="0" autoPict="0">
                <anchor moveWithCells="1">
                  <from>
                    <xdr:col>2</xdr:col>
                    <xdr:colOff>28575</xdr:colOff>
                    <xdr:row>295</xdr:row>
                    <xdr:rowOff>19050</xdr:rowOff>
                  </from>
                  <to>
                    <xdr:col>3</xdr:col>
                    <xdr:colOff>28575</xdr:colOff>
                    <xdr:row>296</xdr:row>
                    <xdr:rowOff>0</xdr:rowOff>
                  </to>
                </anchor>
              </controlPr>
            </control>
          </mc:Choice>
        </mc:AlternateContent>
        <mc:AlternateContent xmlns:mc="http://schemas.openxmlformats.org/markup-compatibility/2006">
          <mc:Choice Requires="x14">
            <control shapeId="429976" r:id="rId572" name="Check Box 50072">
              <controlPr defaultSize="0" autoFill="0" autoLine="0" autoPict="0">
                <anchor moveWithCells="1">
                  <from>
                    <xdr:col>2</xdr:col>
                    <xdr:colOff>28575</xdr:colOff>
                    <xdr:row>301</xdr:row>
                    <xdr:rowOff>19050</xdr:rowOff>
                  </from>
                  <to>
                    <xdr:col>3</xdr:col>
                    <xdr:colOff>28575</xdr:colOff>
                    <xdr:row>302</xdr:row>
                    <xdr:rowOff>0</xdr:rowOff>
                  </to>
                </anchor>
              </controlPr>
            </control>
          </mc:Choice>
        </mc:AlternateContent>
        <mc:AlternateContent xmlns:mc="http://schemas.openxmlformats.org/markup-compatibility/2006">
          <mc:Choice Requires="x14">
            <control shapeId="429980" r:id="rId573" name="Check Box 50076">
              <controlPr defaultSize="0" autoFill="0" autoLine="0" autoPict="0">
                <anchor moveWithCells="1">
                  <from>
                    <xdr:col>11</xdr:col>
                    <xdr:colOff>200025</xdr:colOff>
                    <xdr:row>426</xdr:row>
                    <xdr:rowOff>9525</xdr:rowOff>
                  </from>
                  <to>
                    <xdr:col>13</xdr:col>
                    <xdr:colOff>9525</xdr:colOff>
                    <xdr:row>426</xdr:row>
                    <xdr:rowOff>209550</xdr:rowOff>
                  </to>
                </anchor>
              </controlPr>
            </control>
          </mc:Choice>
        </mc:AlternateContent>
        <mc:AlternateContent xmlns:mc="http://schemas.openxmlformats.org/markup-compatibility/2006">
          <mc:Choice Requires="x14">
            <control shapeId="429981" r:id="rId574" name="Option Button 50077">
              <controlPr defaultSize="0" autoFill="0" autoLine="0" autoPict="0">
                <anchor moveWithCells="1">
                  <from>
                    <xdr:col>12</xdr:col>
                    <xdr:colOff>542925</xdr:colOff>
                    <xdr:row>395</xdr:row>
                    <xdr:rowOff>19050</xdr:rowOff>
                  </from>
                  <to>
                    <xdr:col>12</xdr:col>
                    <xdr:colOff>762000</xdr:colOff>
                    <xdr:row>395</xdr:row>
                    <xdr:rowOff>200025</xdr:rowOff>
                  </to>
                </anchor>
              </controlPr>
            </control>
          </mc:Choice>
        </mc:AlternateContent>
        <mc:AlternateContent xmlns:mc="http://schemas.openxmlformats.org/markup-compatibility/2006">
          <mc:Choice Requires="x14">
            <control shapeId="429992" r:id="rId575" name="Option Button 50088">
              <controlPr defaultSize="0" autoFill="0" autoLine="0" autoPict="0">
                <anchor moveWithCells="1">
                  <from>
                    <xdr:col>5</xdr:col>
                    <xdr:colOff>104775</xdr:colOff>
                    <xdr:row>525</xdr:row>
                    <xdr:rowOff>19050</xdr:rowOff>
                  </from>
                  <to>
                    <xdr:col>5</xdr:col>
                    <xdr:colOff>342900</xdr:colOff>
                    <xdr:row>525</xdr:row>
                    <xdr:rowOff>209550</xdr:rowOff>
                  </to>
                </anchor>
              </controlPr>
            </control>
          </mc:Choice>
        </mc:AlternateContent>
        <mc:AlternateContent xmlns:mc="http://schemas.openxmlformats.org/markup-compatibility/2006">
          <mc:Choice Requires="x14">
            <control shapeId="429993" r:id="rId576" name="Option Button 50089">
              <controlPr defaultSize="0" autoFill="0" autoLine="0" autoPict="0">
                <anchor moveWithCells="1">
                  <from>
                    <xdr:col>6</xdr:col>
                    <xdr:colOff>533400</xdr:colOff>
                    <xdr:row>525</xdr:row>
                    <xdr:rowOff>28575</xdr:rowOff>
                  </from>
                  <to>
                    <xdr:col>7</xdr:col>
                    <xdr:colOff>180975</xdr:colOff>
                    <xdr:row>525</xdr:row>
                    <xdr:rowOff>219075</xdr:rowOff>
                  </to>
                </anchor>
              </controlPr>
            </control>
          </mc:Choice>
        </mc:AlternateContent>
        <mc:AlternateContent xmlns:mc="http://schemas.openxmlformats.org/markup-compatibility/2006">
          <mc:Choice Requires="x14">
            <control shapeId="429994" r:id="rId577" name="Option Button 50090">
              <controlPr defaultSize="0" autoFill="0" autoLine="0" autoPict="0">
                <anchor moveWithCells="1">
                  <from>
                    <xdr:col>10</xdr:col>
                    <xdr:colOff>114300</xdr:colOff>
                    <xdr:row>525</xdr:row>
                    <xdr:rowOff>19050</xdr:rowOff>
                  </from>
                  <to>
                    <xdr:col>10</xdr:col>
                    <xdr:colOff>352425</xdr:colOff>
                    <xdr:row>525</xdr:row>
                    <xdr:rowOff>209550</xdr:rowOff>
                  </to>
                </anchor>
              </controlPr>
            </control>
          </mc:Choice>
        </mc:AlternateContent>
        <mc:AlternateContent xmlns:mc="http://schemas.openxmlformats.org/markup-compatibility/2006">
          <mc:Choice Requires="x14">
            <control shapeId="429995" r:id="rId578" name="Group Box 50091">
              <controlPr defaultSize="0" autoFill="0" autoPict="0">
                <anchor moveWithCells="1">
                  <from>
                    <xdr:col>2</xdr:col>
                    <xdr:colOff>0</xdr:colOff>
                    <xdr:row>524</xdr:row>
                    <xdr:rowOff>219075</xdr:rowOff>
                  </from>
                  <to>
                    <xdr:col>19</xdr:col>
                    <xdr:colOff>314325</xdr:colOff>
                    <xdr:row>526</xdr:row>
                    <xdr:rowOff>9525</xdr:rowOff>
                  </to>
                </anchor>
              </controlPr>
            </control>
          </mc:Choice>
        </mc:AlternateContent>
        <mc:AlternateContent xmlns:mc="http://schemas.openxmlformats.org/markup-compatibility/2006">
          <mc:Choice Requires="x14">
            <control shapeId="429996" r:id="rId579" name="Check Box 50092">
              <controlPr defaultSize="0" autoFill="0" autoLine="0" autoPict="0">
                <anchor moveWithCells="1">
                  <from>
                    <xdr:col>2</xdr:col>
                    <xdr:colOff>28575</xdr:colOff>
                    <xdr:row>442</xdr:row>
                    <xdr:rowOff>0</xdr:rowOff>
                  </from>
                  <to>
                    <xdr:col>3</xdr:col>
                    <xdr:colOff>85725</xdr:colOff>
                    <xdr:row>442</xdr:row>
                    <xdr:rowOff>219075</xdr:rowOff>
                  </to>
                </anchor>
              </controlPr>
            </control>
          </mc:Choice>
        </mc:AlternateContent>
        <mc:AlternateContent xmlns:mc="http://schemas.openxmlformats.org/markup-compatibility/2006">
          <mc:Choice Requires="x14">
            <control shapeId="429997" r:id="rId580" name="Check Box 50093">
              <controlPr defaultSize="0" autoFill="0" autoLine="0" autoPict="0">
                <anchor moveWithCells="1">
                  <from>
                    <xdr:col>2</xdr:col>
                    <xdr:colOff>28575</xdr:colOff>
                    <xdr:row>442</xdr:row>
                    <xdr:rowOff>0</xdr:rowOff>
                  </from>
                  <to>
                    <xdr:col>3</xdr:col>
                    <xdr:colOff>85725</xdr:colOff>
                    <xdr:row>443</xdr:row>
                    <xdr:rowOff>0</xdr:rowOff>
                  </to>
                </anchor>
              </controlPr>
            </control>
          </mc:Choice>
        </mc:AlternateContent>
        <mc:AlternateContent xmlns:mc="http://schemas.openxmlformats.org/markup-compatibility/2006">
          <mc:Choice Requires="x14">
            <control shapeId="430000" r:id="rId581" name="Check Box 50096">
              <controlPr defaultSize="0" autoFill="0" autoLine="0" autoPict="0">
                <anchor moveWithCells="1">
                  <from>
                    <xdr:col>10</xdr:col>
                    <xdr:colOff>38100</xdr:colOff>
                    <xdr:row>548</xdr:row>
                    <xdr:rowOff>19050</xdr:rowOff>
                  </from>
                  <to>
                    <xdr:col>10</xdr:col>
                    <xdr:colOff>238125</xdr:colOff>
                    <xdr:row>548</xdr:row>
                    <xdr:rowOff>238125</xdr:rowOff>
                  </to>
                </anchor>
              </controlPr>
            </control>
          </mc:Choice>
        </mc:AlternateContent>
        <mc:AlternateContent xmlns:mc="http://schemas.openxmlformats.org/markup-compatibility/2006">
          <mc:Choice Requires="x14">
            <control shapeId="430002" r:id="rId582" name="Group Box 50098">
              <controlPr defaultSize="0" print="0" autoFill="0" autoPict="0">
                <anchor moveWithCells="1">
                  <from>
                    <xdr:col>6</xdr:col>
                    <xdr:colOff>323850</xdr:colOff>
                    <xdr:row>151</xdr:row>
                    <xdr:rowOff>228600</xdr:rowOff>
                  </from>
                  <to>
                    <xdr:col>14</xdr:col>
                    <xdr:colOff>9525</xdr:colOff>
                    <xdr:row>153</xdr:row>
                    <xdr:rowOff>0</xdr:rowOff>
                  </to>
                </anchor>
              </controlPr>
            </control>
          </mc:Choice>
        </mc:AlternateContent>
        <mc:AlternateContent xmlns:mc="http://schemas.openxmlformats.org/markup-compatibility/2006">
          <mc:Choice Requires="x14">
            <control shapeId="430003" r:id="rId583" name="Option Button 50099">
              <controlPr defaultSize="0" autoFill="0" autoLine="0" autoPict="0">
                <anchor moveWithCells="1">
                  <from>
                    <xdr:col>6</xdr:col>
                    <xdr:colOff>419100</xdr:colOff>
                    <xdr:row>152</xdr:row>
                    <xdr:rowOff>28575</xdr:rowOff>
                  </from>
                  <to>
                    <xdr:col>7</xdr:col>
                    <xdr:colOff>28575</xdr:colOff>
                    <xdr:row>152</xdr:row>
                    <xdr:rowOff>200025</xdr:rowOff>
                  </to>
                </anchor>
              </controlPr>
            </control>
          </mc:Choice>
        </mc:AlternateContent>
        <mc:AlternateContent xmlns:mc="http://schemas.openxmlformats.org/markup-compatibility/2006">
          <mc:Choice Requires="x14">
            <control shapeId="430004" r:id="rId584" name="Option Button 50100">
              <controlPr defaultSize="0" autoFill="0" autoLine="0" autoPict="0">
                <anchor moveWithCells="1">
                  <from>
                    <xdr:col>10</xdr:col>
                    <xdr:colOff>142875</xdr:colOff>
                    <xdr:row>152</xdr:row>
                    <xdr:rowOff>19050</xdr:rowOff>
                  </from>
                  <to>
                    <xdr:col>10</xdr:col>
                    <xdr:colOff>314325</xdr:colOff>
                    <xdr:row>152</xdr:row>
                    <xdr:rowOff>180975</xdr:rowOff>
                  </to>
                </anchor>
              </controlPr>
            </control>
          </mc:Choice>
        </mc:AlternateContent>
        <mc:AlternateContent xmlns:mc="http://schemas.openxmlformats.org/markup-compatibility/2006">
          <mc:Choice Requires="x14">
            <control shapeId="430005" r:id="rId585" name="Option Button 50101">
              <controlPr defaultSize="0" autoFill="0" autoLine="0" autoPict="0">
                <anchor moveWithCells="1">
                  <from>
                    <xdr:col>2</xdr:col>
                    <xdr:colOff>76200</xdr:colOff>
                    <xdr:row>153</xdr:row>
                    <xdr:rowOff>19050</xdr:rowOff>
                  </from>
                  <to>
                    <xdr:col>3</xdr:col>
                    <xdr:colOff>133350</xdr:colOff>
                    <xdr:row>153</xdr:row>
                    <xdr:rowOff>219075</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966FDE8-41F2-4028-8665-E3D38BD9CAEC}">
  <sheetPr codeName="Sheet4">
    <pageSetUpPr fitToPage="1"/>
  </sheetPr>
  <dimension ref="A1:S69"/>
  <sheetViews>
    <sheetView workbookViewId="0">
      <selection activeCell="J10" sqref="J10"/>
    </sheetView>
  </sheetViews>
  <sheetFormatPr defaultRowHeight="15" x14ac:dyDescent="0.25"/>
  <cols>
    <col min="1" max="1" width="2.5703125" customWidth="1"/>
    <col min="2" max="2" width="6" customWidth="1"/>
    <col min="3" max="3" width="23" customWidth="1"/>
    <col min="4" max="4" width="9.42578125" customWidth="1"/>
    <col min="5" max="5" width="3" customWidth="1"/>
    <col min="6" max="6" width="23" customWidth="1"/>
    <col min="7" max="7" width="6" customWidth="1"/>
    <col min="8" max="8" width="9.85546875" style="1442" customWidth="1"/>
    <col min="9" max="9" width="12.28515625" customWidth="1"/>
    <col min="10" max="10" width="15.42578125" customWidth="1"/>
    <col min="11" max="11" width="6" customWidth="1"/>
    <col min="12" max="12" width="2.5703125" customWidth="1"/>
    <col min="13" max="19" width="9.140625" hidden="1" customWidth="1"/>
  </cols>
  <sheetData>
    <row r="1" spans="1:16" ht="23.25" x14ac:dyDescent="0.25">
      <c r="A1" s="1429"/>
      <c r="B1" s="2422" t="s">
        <v>1141</v>
      </c>
      <c r="C1" s="2422"/>
      <c r="D1" s="2422"/>
      <c r="E1" s="2422"/>
      <c r="F1" s="2422"/>
      <c r="G1" s="2422"/>
      <c r="H1" s="2422"/>
      <c r="I1" s="2422"/>
      <c r="J1" s="2422"/>
      <c r="K1" s="2422"/>
      <c r="L1" s="1429"/>
    </row>
    <row r="2" spans="1:16" ht="23.25" x14ac:dyDescent="0.25">
      <c r="A2" s="1429"/>
      <c r="B2" s="1430"/>
      <c r="C2" s="1430"/>
      <c r="D2" s="1430"/>
      <c r="E2" s="1430"/>
      <c r="F2" s="1430"/>
      <c r="G2" s="1430"/>
      <c r="H2" s="1430"/>
      <c r="I2" s="1430"/>
      <c r="J2" s="1430"/>
      <c r="K2" s="1430"/>
      <c r="L2" s="1429"/>
    </row>
    <row r="3" spans="1:16" x14ac:dyDescent="0.25">
      <c r="A3" s="1429"/>
      <c r="B3" s="1447" t="s">
        <v>6519</v>
      </c>
      <c r="C3" s="1447"/>
      <c r="D3" s="1447"/>
      <c r="E3" s="1447"/>
      <c r="F3" s="1429"/>
      <c r="G3" s="1429"/>
      <c r="H3" s="1439"/>
      <c r="I3" s="1429"/>
      <c r="J3" s="1429"/>
      <c r="K3" s="1429"/>
      <c r="L3" s="1429"/>
      <c r="N3" s="217" t="s">
        <v>517</v>
      </c>
      <c r="O3" s="217" t="s">
        <v>1142</v>
      </c>
      <c r="P3" s="217" t="s">
        <v>1143</v>
      </c>
    </row>
    <row r="4" spans="1:16" ht="29.25" customHeight="1" x14ac:dyDescent="0.25">
      <c r="A4" s="1429"/>
      <c r="B4" s="2423" t="s">
        <v>6522</v>
      </c>
      <c r="C4" s="2424"/>
      <c r="D4" s="2424"/>
      <c r="E4" s="2424"/>
      <c r="F4" s="2425"/>
      <c r="G4" s="2425"/>
      <c r="H4" s="2425"/>
      <c r="I4" s="2425"/>
      <c r="J4" s="2425"/>
      <c r="K4" s="2426"/>
      <c r="L4" s="1429"/>
      <c r="M4" s="1508">
        <v>0</v>
      </c>
      <c r="N4" s="217">
        <v>600</v>
      </c>
      <c r="O4" s="217">
        <v>750</v>
      </c>
      <c r="P4" s="217">
        <v>11000</v>
      </c>
    </row>
    <row r="5" spans="1:16" x14ac:dyDescent="0.25">
      <c r="A5" s="1429"/>
      <c r="B5" s="1443"/>
      <c r="C5" s="1443"/>
      <c r="D5" s="1443"/>
      <c r="E5" s="1443"/>
      <c r="F5" s="1443"/>
      <c r="G5" s="1443"/>
      <c r="H5" s="1443"/>
      <c r="I5" s="1443"/>
      <c r="J5" s="1429"/>
      <c r="K5" s="1429"/>
      <c r="L5" s="1429"/>
      <c r="N5" s="217">
        <v>800</v>
      </c>
      <c r="O5" s="217"/>
      <c r="P5" s="217"/>
    </row>
    <row r="6" spans="1:16" s="217" customFormat="1" ht="20.100000000000001" customHeight="1" x14ac:dyDescent="0.25">
      <c r="A6" s="1433"/>
      <c r="B6" s="1433" t="s">
        <v>402</v>
      </c>
      <c r="C6" s="1433"/>
      <c r="D6" s="1433"/>
      <c r="E6" s="1433"/>
      <c r="F6" s="1433"/>
      <c r="G6" s="1433"/>
      <c r="H6" s="1440"/>
      <c r="I6" s="1433"/>
      <c r="J6" s="1433"/>
      <c r="K6" s="1433"/>
      <c r="L6" s="1433"/>
      <c r="N6" s="217">
        <v>1000</v>
      </c>
    </row>
    <row r="7" spans="1:16" ht="9.9499999999999993" customHeight="1" x14ac:dyDescent="0.25">
      <c r="A7" s="1429"/>
      <c r="B7" s="1429"/>
      <c r="C7" s="1429"/>
      <c r="D7" s="1429"/>
      <c r="E7" s="1429"/>
      <c r="F7" s="1429"/>
      <c r="G7" s="1429"/>
      <c r="H7" s="1439"/>
      <c r="I7" s="1429"/>
      <c r="J7" s="1429"/>
      <c r="K7" s="1429"/>
      <c r="L7" s="1429"/>
      <c r="N7" s="217">
        <v>1200</v>
      </c>
      <c r="O7" s="217"/>
      <c r="P7" s="217"/>
    </row>
    <row r="8" spans="1:16" ht="29.25" customHeight="1" x14ac:dyDescent="0.25">
      <c r="A8" s="1429"/>
      <c r="B8" s="2423" t="s">
        <v>6521</v>
      </c>
      <c r="C8" s="2424"/>
      <c r="D8" s="2424"/>
      <c r="E8" s="2424"/>
      <c r="F8" s="2425"/>
      <c r="G8" s="2425"/>
      <c r="H8" s="2425"/>
      <c r="I8" s="2425"/>
      <c r="J8" s="2425"/>
      <c r="K8" s="2426"/>
      <c r="L8" s="1429"/>
      <c r="M8" s="1508">
        <v>0</v>
      </c>
      <c r="N8" s="217">
        <v>1400</v>
      </c>
    </row>
    <row r="9" spans="1:16" s="217" customFormat="1" ht="20.100000000000001" customHeight="1" x14ac:dyDescent="0.25">
      <c r="A9" s="1433"/>
      <c r="B9" s="1433"/>
      <c r="C9" s="1433"/>
      <c r="D9" s="1433"/>
      <c r="E9" s="1433"/>
      <c r="F9" s="1433"/>
      <c r="G9" s="1455"/>
      <c r="H9" s="1456">
        <f>IF($M$4=3,$N9+$N$4,IF($M$4=4,$N9+$O$4,IF($M$4=5,$P$4,$N9)))</f>
        <v>13500</v>
      </c>
      <c r="I9" s="1433"/>
      <c r="J9" s="1433"/>
      <c r="K9" s="1433"/>
      <c r="L9" s="1433"/>
      <c r="N9" s="1437">
        <v>13500</v>
      </c>
      <c r="O9" s="1177">
        <f>+N9+N4</f>
        <v>14100</v>
      </c>
      <c r="P9" s="1177">
        <f>+N9+$O$4</f>
        <v>14250</v>
      </c>
    </row>
    <row r="10" spans="1:16" s="217" customFormat="1" ht="20.100000000000001" customHeight="1" x14ac:dyDescent="0.25">
      <c r="A10" s="1433"/>
      <c r="B10" s="1433"/>
      <c r="C10" s="1433"/>
      <c r="D10" s="1433"/>
      <c r="E10" s="1433"/>
      <c r="F10" s="1433"/>
      <c r="G10" s="1455"/>
      <c r="H10" s="1456">
        <f>IF($M$4=3,$N10+$N$5,IF($M$4=4,$N10+$O$4,IF($M$4=5,$P$4,$N10)))</f>
        <v>13800</v>
      </c>
      <c r="I10" s="1433"/>
      <c r="J10" s="1433"/>
      <c r="K10" s="1433"/>
      <c r="L10" s="1433"/>
      <c r="N10" s="1437">
        <v>13800</v>
      </c>
      <c r="O10" s="1177">
        <f>+N10+N5</f>
        <v>14600</v>
      </c>
      <c r="P10" s="1177">
        <f>+N10+$O$4</f>
        <v>14550</v>
      </c>
    </row>
    <row r="11" spans="1:16" s="217" customFormat="1" ht="20.100000000000001" customHeight="1" x14ac:dyDescent="0.25">
      <c r="A11" s="1433"/>
      <c r="B11" s="1433"/>
      <c r="C11" s="1433"/>
      <c r="D11" s="1433"/>
      <c r="E11" s="1433"/>
      <c r="F11" s="1433"/>
      <c r="G11" s="1455"/>
      <c r="H11" s="1456">
        <f>IF($M$4=3,$N11+$N$6,IF($M$4=4,$N11+$O$4,IF($M$4=5,$P$4,$N11)))</f>
        <v>14100</v>
      </c>
      <c r="I11" s="1433"/>
      <c r="J11" s="1433"/>
      <c r="K11" s="1433"/>
      <c r="L11" s="1433"/>
      <c r="N11" s="1437">
        <v>14100</v>
      </c>
      <c r="O11" s="1177">
        <f>+N11+N6</f>
        <v>15100</v>
      </c>
      <c r="P11" s="1177">
        <f>+N11+$O$4</f>
        <v>14850</v>
      </c>
    </row>
    <row r="12" spans="1:16" s="217" customFormat="1" ht="20.100000000000001" customHeight="1" x14ac:dyDescent="0.25">
      <c r="A12" s="1433"/>
      <c r="B12" s="1433"/>
      <c r="C12" s="1433"/>
      <c r="D12" s="1433"/>
      <c r="E12" s="1433"/>
      <c r="F12" s="1433"/>
      <c r="G12" s="1455"/>
      <c r="H12" s="1456">
        <f>IF($M$4=3,$N12+$N$7,IF($M$4=4,$N12+$O$4,IF($M$4=5,$P$4,$N12)))</f>
        <v>14400</v>
      </c>
      <c r="I12" s="1433"/>
      <c r="J12" s="1433"/>
      <c r="K12" s="1433"/>
      <c r="L12" s="1433"/>
      <c r="N12" s="1437">
        <v>14400</v>
      </c>
      <c r="O12" s="1177">
        <f>+N12+N7</f>
        <v>15600</v>
      </c>
      <c r="P12" s="1177">
        <f>+N12+$O$4</f>
        <v>15150</v>
      </c>
    </row>
    <row r="13" spans="1:16" s="217" customFormat="1" ht="20.100000000000001" customHeight="1" x14ac:dyDescent="0.25">
      <c r="A13" s="1433"/>
      <c r="B13" s="1433"/>
      <c r="C13" s="1433"/>
      <c r="D13" s="1433"/>
      <c r="E13" s="1433"/>
      <c r="F13" s="1433"/>
      <c r="G13" s="1455"/>
      <c r="H13" s="1456">
        <f>IF($M$4=3,$N13+$N$8,IF($M$4=4,$N13+$O$4,IF($M$4=5,$P$4,$N13)))</f>
        <v>14700</v>
      </c>
      <c r="I13" s="1433"/>
      <c r="J13" s="1433"/>
      <c r="K13" s="1433"/>
      <c r="L13" s="1433"/>
      <c r="N13" s="1437">
        <v>14700</v>
      </c>
      <c r="O13" s="1177">
        <f>+N13+N8</f>
        <v>16100</v>
      </c>
      <c r="P13" s="1177">
        <f>+N13+$O$4</f>
        <v>15450</v>
      </c>
    </row>
    <row r="14" spans="1:16" ht="9.9499999999999993" customHeight="1" x14ac:dyDescent="0.25">
      <c r="A14" s="1429"/>
      <c r="B14" s="1429"/>
      <c r="C14" s="1429"/>
      <c r="D14" s="1429"/>
      <c r="E14" s="1429"/>
      <c r="F14" s="1429"/>
      <c r="G14" s="1429"/>
      <c r="H14" s="1439"/>
      <c r="J14" s="1429"/>
      <c r="K14" s="1429"/>
      <c r="L14" s="1429"/>
    </row>
    <row r="15" spans="1:16" ht="20.100000000000001" customHeight="1" x14ac:dyDescent="0.25">
      <c r="A15" s="1429"/>
      <c r="B15" s="1429"/>
      <c r="C15" s="1429"/>
      <c r="D15" s="1429"/>
      <c r="E15" s="1429"/>
      <c r="F15" s="1429"/>
      <c r="G15" s="1429"/>
      <c r="H15" s="1452" t="s">
        <v>1144</v>
      </c>
      <c r="I15" s="1451" t="str">
        <f>IF(M8=1,H9,IF(M8=2,H13,IF(M8=3,H10,IF(M8=4,H12,IF(M8=5,H11,"Please Choose Landing")))))</f>
        <v>Please Choose Landing</v>
      </c>
      <c r="J15" s="1429"/>
      <c r="K15" s="1429"/>
      <c r="L15" s="1429"/>
    </row>
    <row r="16" spans="1:16" ht="9.9499999999999993" customHeight="1" x14ac:dyDescent="0.25">
      <c r="A16" s="1429"/>
      <c r="B16" s="1429"/>
      <c r="C16" s="1429"/>
      <c r="D16" s="1429"/>
      <c r="E16" s="1429"/>
      <c r="F16" s="1431"/>
      <c r="G16" s="1450"/>
      <c r="H16" s="1441"/>
      <c r="I16" s="1429"/>
      <c r="J16" s="1429"/>
      <c r="K16" s="1429"/>
      <c r="L16" s="1429"/>
    </row>
    <row r="17" spans="1:14" ht="29.25" customHeight="1" x14ac:dyDescent="0.25">
      <c r="A17" s="1429"/>
      <c r="B17" s="2419" t="s">
        <v>6523</v>
      </c>
      <c r="C17" s="2420"/>
      <c r="D17" s="2420"/>
      <c r="E17" s="2420"/>
      <c r="F17" s="2420"/>
      <c r="G17" s="2420"/>
      <c r="H17" s="2420"/>
      <c r="I17" s="2420"/>
      <c r="J17" s="2420"/>
      <c r="K17" s="2421"/>
      <c r="L17" s="1429"/>
      <c r="M17" s="1508">
        <v>0</v>
      </c>
    </row>
    <row r="18" spans="1:14" s="217" customFormat="1" ht="20.100000000000001" customHeight="1" x14ac:dyDescent="0.25">
      <c r="A18" s="1433"/>
      <c r="B18" s="1433"/>
      <c r="C18" s="1433"/>
      <c r="D18" s="1433"/>
      <c r="E18" s="1433"/>
      <c r="F18" s="1433"/>
      <c r="G18" s="1455"/>
      <c r="H18" s="1456">
        <v>500</v>
      </c>
      <c r="I18" s="1433"/>
      <c r="J18" s="1433"/>
      <c r="K18" s="1433"/>
      <c r="L18" s="1433"/>
    </row>
    <row r="19" spans="1:14" s="217" customFormat="1" ht="20.100000000000001" customHeight="1" x14ac:dyDescent="0.25">
      <c r="A19" s="1433"/>
      <c r="B19" s="1433"/>
      <c r="C19" s="1433"/>
      <c r="D19" s="1433"/>
      <c r="E19" s="1433"/>
      <c r="F19" s="1433"/>
      <c r="G19" s="1455"/>
      <c r="H19" s="1456">
        <v>1000</v>
      </c>
      <c r="I19" s="1433"/>
      <c r="J19" s="1433"/>
      <c r="K19" s="1433"/>
      <c r="L19" s="1433"/>
    </row>
    <row r="20" spans="1:14" s="217" customFormat="1" ht="20.100000000000001" customHeight="1" x14ac:dyDescent="0.25">
      <c r="A20" s="1433"/>
      <c r="B20" s="1433"/>
      <c r="C20" s="1433"/>
      <c r="D20" s="1433"/>
      <c r="E20" s="1433"/>
      <c r="F20" s="1433"/>
      <c r="G20" s="1455"/>
      <c r="H20" s="1456">
        <v>5500</v>
      </c>
      <c r="I20" s="1433"/>
      <c r="J20" s="1433"/>
      <c r="K20" s="1433"/>
      <c r="L20" s="1433"/>
    </row>
    <row r="21" spans="1:14" s="217" customFormat="1" ht="20.100000000000001" customHeight="1" x14ac:dyDescent="0.25">
      <c r="A21" s="1433"/>
      <c r="B21" s="1433"/>
      <c r="C21" s="1433"/>
      <c r="D21" s="1433"/>
      <c r="E21" s="1433"/>
      <c r="F21" s="1433"/>
      <c r="G21" s="1455"/>
      <c r="H21" s="1456">
        <v>7500</v>
      </c>
      <c r="I21" s="1433"/>
      <c r="J21" s="1433"/>
      <c r="K21" s="1433"/>
      <c r="L21" s="1433"/>
    </row>
    <row r="22" spans="1:14" ht="9.9499999999999993" customHeight="1" x14ac:dyDescent="0.25">
      <c r="A22" s="1429"/>
      <c r="B22" s="1429"/>
      <c r="C22" s="1429"/>
      <c r="D22" s="1429"/>
      <c r="E22" s="1429"/>
      <c r="F22" s="1429"/>
      <c r="G22" s="1429"/>
      <c r="H22" s="1446"/>
      <c r="I22" s="1439"/>
      <c r="J22" s="1429"/>
      <c r="K22" s="1429"/>
      <c r="L22" s="1429"/>
    </row>
    <row r="23" spans="1:14" ht="20.100000000000001" customHeight="1" x14ac:dyDescent="0.25">
      <c r="A23" s="1429"/>
      <c r="B23" s="1429"/>
      <c r="C23" s="1429"/>
      <c r="D23" s="1429"/>
      <c r="E23" s="1429"/>
      <c r="F23" s="1429"/>
      <c r="G23" s="1431"/>
      <c r="H23" s="1452" t="s">
        <v>1145</v>
      </c>
      <c r="I23" s="1451">
        <f>IF(M17=1,H18,IF(M17=2,H19,IF(M17=3,H20,IF(M17=4,H21,0))))</f>
        <v>0</v>
      </c>
      <c r="J23" s="1429"/>
      <c r="K23" s="1429"/>
      <c r="L23" s="1429"/>
    </row>
    <row r="24" spans="1:14" ht="9.9499999999999993" customHeight="1" x14ac:dyDescent="0.25">
      <c r="A24" s="1429"/>
      <c r="B24" s="1429"/>
      <c r="C24" s="1429"/>
      <c r="D24" s="1429"/>
      <c r="E24" s="1429"/>
      <c r="F24" s="1431"/>
      <c r="G24" s="1433"/>
      <c r="H24" s="1439"/>
      <c r="I24" s="1429"/>
      <c r="J24" s="1429"/>
      <c r="K24" s="1429"/>
      <c r="L24" s="1429"/>
    </row>
    <row r="25" spans="1:14" ht="29.25" customHeight="1" x14ac:dyDescent="0.25">
      <c r="A25" s="1429"/>
      <c r="B25" s="2419" t="s">
        <v>6524</v>
      </c>
      <c r="C25" s="2420"/>
      <c r="D25" s="2420"/>
      <c r="E25" s="2420"/>
      <c r="F25" s="2420"/>
      <c r="G25" s="2420"/>
      <c r="H25" s="2420"/>
      <c r="I25" s="2420"/>
      <c r="J25" s="2420"/>
      <c r="K25" s="2421"/>
      <c r="L25" s="1429"/>
    </row>
    <row r="26" spans="1:14" ht="11.25" customHeight="1" x14ac:dyDescent="0.25">
      <c r="A26" s="1429"/>
      <c r="B26" s="1438"/>
      <c r="C26" s="1438"/>
      <c r="D26" s="1438"/>
      <c r="E26" s="1438"/>
      <c r="F26" s="1438"/>
      <c r="G26" s="1449"/>
      <c r="H26" s="1449"/>
      <c r="I26" s="1438"/>
      <c r="J26" s="1438"/>
      <c r="K26" s="1438"/>
      <c r="L26" s="1429"/>
    </row>
    <row r="27" spans="1:14" s="217" customFormat="1" ht="20.100000000000001" customHeight="1" x14ac:dyDescent="0.25">
      <c r="A27" s="1433"/>
      <c r="B27" s="1433"/>
      <c r="C27" s="1433"/>
      <c r="D27" s="1433"/>
      <c r="E27" s="1433"/>
      <c r="F27" s="1433"/>
      <c r="G27" s="1453"/>
      <c r="H27" s="1494">
        <v>300</v>
      </c>
      <c r="J27" s="1433"/>
      <c r="K27" s="1433"/>
      <c r="L27" s="1433"/>
      <c r="M27" s="1508">
        <v>0</v>
      </c>
      <c r="N27" s="1437"/>
    </row>
    <row r="28" spans="1:14" s="217" customFormat="1" ht="20.100000000000001" customHeight="1" x14ac:dyDescent="0.25">
      <c r="A28" s="1433"/>
      <c r="B28" s="1433"/>
      <c r="C28" s="1433"/>
      <c r="D28" s="1433"/>
      <c r="E28" s="1433"/>
      <c r="F28" s="1433"/>
      <c r="G28" s="1453"/>
      <c r="H28" s="1454">
        <v>2200</v>
      </c>
      <c r="I28" s="1437" t="str">
        <f>IF(M28=1,G28*N28,"")</f>
        <v/>
      </c>
      <c r="J28" s="1433"/>
      <c r="K28" s="1433"/>
      <c r="L28" s="1433"/>
      <c r="M28"/>
      <c r="N28" s="1437"/>
    </row>
    <row r="29" spans="1:14" s="217" customFormat="1" ht="20.100000000000001" customHeight="1" x14ac:dyDescent="0.25">
      <c r="A29" s="1433"/>
      <c r="B29" s="1433"/>
      <c r="C29" s="1433"/>
      <c r="D29" s="1433"/>
      <c r="E29" s="1433"/>
      <c r="F29" s="1433"/>
      <c r="G29" s="1453"/>
      <c r="H29" s="1454">
        <v>1100</v>
      </c>
      <c r="I29" s="1437" t="str">
        <f>IF(M29=1,G29*N29,"")</f>
        <v/>
      </c>
      <c r="J29" s="1433"/>
      <c r="K29" s="1433"/>
      <c r="L29" s="1433"/>
      <c r="N29" s="1437"/>
    </row>
    <row r="30" spans="1:14" ht="9.9499999999999993" customHeight="1" x14ac:dyDescent="0.25">
      <c r="A30" s="1429"/>
      <c r="B30" s="1429"/>
      <c r="C30" s="1429"/>
      <c r="D30" s="1429"/>
      <c r="E30" s="1429"/>
      <c r="F30" s="1429"/>
      <c r="G30" s="1429"/>
      <c r="H30" s="1439"/>
      <c r="I30" s="1429"/>
      <c r="J30" s="1429"/>
      <c r="K30" s="1429"/>
      <c r="L30" s="1429"/>
    </row>
    <row r="31" spans="1:14" ht="20.100000000000001" customHeight="1" x14ac:dyDescent="0.25">
      <c r="A31" s="1429"/>
      <c r="B31" s="1429"/>
      <c r="C31" s="1429"/>
      <c r="D31" s="1429"/>
      <c r="E31" s="1429"/>
      <c r="F31" s="1431"/>
      <c r="G31" s="1431"/>
      <c r="H31" s="1452" t="s">
        <v>1146</v>
      </c>
      <c r="I31" s="1451">
        <f>IF(M27=1,G27*H27,IF(M27=3,H28*G28,IF(M27=2,H29*G29,0)))</f>
        <v>0</v>
      </c>
      <c r="J31" s="1429"/>
      <c r="K31" s="1429"/>
      <c r="L31" s="1429"/>
    </row>
    <row r="32" spans="1:14" ht="9.9499999999999993" customHeight="1" x14ac:dyDescent="0.25">
      <c r="A32" s="1429"/>
      <c r="B32" s="1429"/>
      <c r="C32" s="1429"/>
      <c r="D32" s="1429"/>
      <c r="E32" s="1429"/>
      <c r="F32" s="1431"/>
      <c r="G32" s="1429"/>
      <c r="H32" s="1439"/>
      <c r="I32" s="1429"/>
      <c r="J32" s="1429"/>
      <c r="K32" s="1429"/>
      <c r="L32" s="1429"/>
    </row>
    <row r="33" spans="1:14" ht="29.25" customHeight="1" x14ac:dyDescent="0.25">
      <c r="A33" s="1429"/>
      <c r="B33" s="2419" t="s">
        <v>1154</v>
      </c>
      <c r="C33" s="2420"/>
      <c r="D33" s="2420"/>
      <c r="E33" s="2420"/>
      <c r="F33" s="2420"/>
      <c r="G33" s="2420"/>
      <c r="H33" s="2420"/>
      <c r="I33" s="2420"/>
      <c r="J33" s="2420"/>
      <c r="K33" s="2421"/>
      <c r="L33" s="1429"/>
    </row>
    <row r="34" spans="1:14" ht="9.9499999999999993" customHeight="1" x14ac:dyDescent="0.25">
      <c r="A34" s="1429"/>
      <c r="B34" s="1438"/>
      <c r="C34" s="1438"/>
      <c r="D34" s="1438"/>
      <c r="E34" s="1438"/>
      <c r="F34" s="1438"/>
      <c r="G34" s="1438"/>
      <c r="H34" s="1439"/>
      <c r="I34" s="1429"/>
      <c r="J34" s="1429"/>
      <c r="K34" s="1429"/>
      <c r="L34" s="1429"/>
    </row>
    <row r="35" spans="1:14" ht="30" customHeight="1" x14ac:dyDescent="0.25">
      <c r="A35" s="1429"/>
      <c r="B35" s="2418" t="s">
        <v>6525</v>
      </c>
      <c r="C35" s="2418"/>
      <c r="D35" s="1465"/>
      <c r="E35" s="1432"/>
      <c r="F35" s="1461"/>
      <c r="G35" s="1462"/>
      <c r="H35" s="1463" t="s">
        <v>1147</v>
      </c>
      <c r="I35" s="1457" t="e">
        <f>+I15+I23+I31</f>
        <v>#VALUE!</v>
      </c>
      <c r="J35" s="2416"/>
      <c r="K35" s="2416"/>
      <c r="L35" s="1429"/>
    </row>
    <row r="36" spans="1:14" ht="30" customHeight="1" x14ac:dyDescent="0.25">
      <c r="A36" s="1429"/>
      <c r="B36" s="2418"/>
      <c r="C36" s="2418"/>
      <c r="D36" s="1468">
        <v>0</v>
      </c>
      <c r="E36" s="1432"/>
      <c r="F36" s="1461"/>
      <c r="G36" s="1462"/>
      <c r="H36" s="1463" t="s">
        <v>1155</v>
      </c>
      <c r="I36" s="1466" t="str">
        <f>IF(AND(M4=4,D36=0),"Enter DW Price", IF(AND(M4=5,D36=0),"Enter HW Price",N36))</f>
        <v>Choose Unit Type</v>
      </c>
      <c r="J36" s="2416"/>
      <c r="K36" s="2416"/>
      <c r="L36" s="1448"/>
      <c r="N36" t="str" cm="1">
        <f t="array" ref="N36">IF(M4=1,'MRL Overhead CD Order Form'!Q589:T589,IF(M4=2,'Cable Drum Order Form'!P559:T559,IF(M4=3,'Hydraulic Order Form'!P550:T550,IF(M4=4,D36,IF(M4=5,D36,"Choose Unit Type")))))</f>
        <v>Choose Unit Type</v>
      </c>
    </row>
    <row r="37" spans="1:14" ht="30" customHeight="1" x14ac:dyDescent="0.25">
      <c r="A37" s="1429"/>
      <c r="B37" s="2417" t="s">
        <v>6526</v>
      </c>
      <c r="C37" s="2417"/>
      <c r="D37" s="1469"/>
      <c r="E37" s="1444"/>
      <c r="F37" s="1461"/>
      <c r="G37" s="1462"/>
      <c r="H37" s="1463" t="s">
        <v>1148</v>
      </c>
      <c r="I37" s="1458" t="e">
        <f>(I36*0.58)*M37</f>
        <v>#VALUE!</v>
      </c>
      <c r="J37" s="2416"/>
      <c r="K37" s="2416"/>
      <c r="L37" s="1448"/>
      <c r="M37" s="593" t="str">
        <f>IF(M4=1,'MRL Overhead CD Order Form'!AB590,IF(M4=2,'Cable Drum Order Form'!AB560,IF(M4=3,'Hydraulic Order Form'!AB551,"")))</f>
        <v/>
      </c>
    </row>
    <row r="38" spans="1:14" ht="30" customHeight="1" thickBot="1" x14ac:dyDescent="0.3">
      <c r="A38" s="1429"/>
      <c r="B38" s="1432"/>
      <c r="C38" s="1432"/>
      <c r="D38" s="1432"/>
      <c r="E38" s="1432"/>
      <c r="F38" s="1461"/>
      <c r="G38" s="1462"/>
      <c r="H38" s="1463" t="s">
        <v>1149</v>
      </c>
      <c r="I38" s="1459" t="e">
        <f>SUM(I35:I37)</f>
        <v>#VALUE!</v>
      </c>
      <c r="J38" s="1432"/>
      <c r="K38" s="1429"/>
      <c r="L38" s="1429"/>
    </row>
    <row r="39" spans="1:14" ht="30" customHeight="1" thickTop="1" x14ac:dyDescent="0.25">
      <c r="A39" s="1429"/>
      <c r="B39" s="2415" t="s">
        <v>1156</v>
      </c>
      <c r="C39" s="2415"/>
      <c r="D39" s="1470" t="e">
        <f>I38*0.2</f>
        <v>#VALUE!</v>
      </c>
      <c r="E39" s="1460"/>
      <c r="F39" s="1461"/>
      <c r="G39" s="1462"/>
      <c r="H39" s="1463" t="s">
        <v>6520</v>
      </c>
      <c r="I39" s="1467"/>
      <c r="J39" s="1429"/>
      <c r="K39" s="1429"/>
      <c r="L39" s="1429"/>
    </row>
    <row r="40" spans="1:14" ht="30" customHeight="1" thickBot="1" x14ac:dyDescent="0.3">
      <c r="A40" s="1429"/>
      <c r="C40" s="1429"/>
      <c r="D40" s="1429"/>
      <c r="E40" s="1429"/>
      <c r="F40" s="1461"/>
      <c r="G40" s="1462"/>
      <c r="H40" s="1463" t="s">
        <v>1150</v>
      </c>
      <c r="I40" s="1464" t="e">
        <f>SUM(I38:I39)</f>
        <v>#VALUE!</v>
      </c>
      <c r="J40" s="1429"/>
      <c r="K40" s="1429"/>
      <c r="L40" s="1429"/>
    </row>
    <row r="41" spans="1:14" ht="30" customHeight="1" thickTop="1" x14ac:dyDescent="0.25">
      <c r="A41" s="1429"/>
      <c r="B41" s="1429"/>
      <c r="C41" s="1429"/>
      <c r="D41" s="1429"/>
      <c r="E41" s="1429"/>
      <c r="F41" s="1429"/>
      <c r="G41" s="1429"/>
      <c r="H41" s="1439"/>
      <c r="I41" s="1429"/>
      <c r="J41" s="1429"/>
      <c r="K41" s="1429"/>
      <c r="L41" s="1429"/>
    </row>
    <row r="43" spans="1:14" ht="20.100000000000001" customHeight="1" x14ac:dyDescent="0.25"/>
    <row r="44" spans="1:14" ht="20.100000000000001" customHeight="1" x14ac:dyDescent="0.25">
      <c r="A44" s="1434"/>
    </row>
    <row r="45" spans="1:14" ht="195" x14ac:dyDescent="0.25">
      <c r="A45" s="1435" t="s">
        <v>1151</v>
      </c>
    </row>
    <row r="46" spans="1:14" ht="20.100000000000001" customHeight="1" x14ac:dyDescent="0.25">
      <c r="A46" s="1435">
        <v>12000</v>
      </c>
    </row>
    <row r="47" spans="1:14" ht="20.100000000000001" customHeight="1" x14ac:dyDescent="0.25">
      <c r="A47" s="1435">
        <v>7500</v>
      </c>
    </row>
    <row r="48" spans="1:14" ht="20.100000000000001" customHeight="1" x14ac:dyDescent="0.25">
      <c r="A48" s="1435">
        <v>2000</v>
      </c>
    </row>
    <row r="49" spans="1:1" ht="20.100000000000001" customHeight="1" x14ac:dyDescent="0.25">
      <c r="A49" s="1435">
        <v>1000</v>
      </c>
    </row>
    <row r="50" spans="1:1" ht="195" x14ac:dyDescent="0.25">
      <c r="A50" s="1435" t="s">
        <v>1152</v>
      </c>
    </row>
    <row r="51" spans="1:1" ht="195" x14ac:dyDescent="0.25">
      <c r="A51" s="1435" t="s">
        <v>1153</v>
      </c>
    </row>
    <row r="52" spans="1:1" ht="20.100000000000001" customHeight="1" x14ac:dyDescent="0.25">
      <c r="A52" s="1436">
        <v>650</v>
      </c>
    </row>
    <row r="53" spans="1:1" ht="20.100000000000001" customHeight="1" x14ac:dyDescent="0.25"/>
    <row r="54" spans="1:1" ht="20.100000000000001" customHeight="1" x14ac:dyDescent="0.25"/>
    <row r="55" spans="1:1" ht="20.100000000000001" customHeight="1" x14ac:dyDescent="0.25"/>
    <row r="56" spans="1:1" ht="20.100000000000001" customHeight="1" x14ac:dyDescent="0.25"/>
    <row r="57" spans="1:1" ht="20.100000000000001" customHeight="1" x14ac:dyDescent="0.25"/>
    <row r="58" spans="1:1" ht="20.100000000000001" customHeight="1" x14ac:dyDescent="0.25"/>
    <row r="59" spans="1:1" ht="20.100000000000001" customHeight="1" x14ac:dyDescent="0.25"/>
    <row r="60" spans="1:1" ht="20.100000000000001" customHeight="1" x14ac:dyDescent="0.25"/>
    <row r="61" spans="1:1" ht="20.100000000000001" customHeight="1" x14ac:dyDescent="0.25"/>
    <row r="62" spans="1:1" ht="20.100000000000001" customHeight="1" x14ac:dyDescent="0.25"/>
    <row r="63" spans="1:1" ht="20.100000000000001" customHeight="1" x14ac:dyDescent="0.25"/>
    <row r="64" spans="1:1" ht="20.100000000000001" customHeight="1" x14ac:dyDescent="0.25"/>
    <row r="65" ht="20.100000000000001" customHeight="1" x14ac:dyDescent="0.25"/>
    <row r="66" ht="30" customHeight="1" x14ac:dyDescent="0.25"/>
    <row r="67" ht="30" customHeight="1" x14ac:dyDescent="0.25"/>
    <row r="68" ht="30" customHeight="1" x14ac:dyDescent="0.25"/>
    <row r="69" ht="30" customHeight="1" x14ac:dyDescent="0.25"/>
  </sheetData>
  <sheetProtection algorithmName="SHA-512" hashValue="s0efyjZ6UdBJu8GGsoVRQXub2yVNARg/Nwkdd25LM1PPKI0nr8SuorEhRZP7ZLPeV+DnC0LVXTebvZKNB+yCiw==" saltValue="9jj7eMdRxMuCgiPbO1NqFg==" spinCount="100000" sheet="1"/>
  <mergeCells count="11">
    <mergeCell ref="B33:K33"/>
    <mergeCell ref="B1:K1"/>
    <mergeCell ref="B25:K25"/>
    <mergeCell ref="B17:K17"/>
    <mergeCell ref="B4:K4"/>
    <mergeCell ref="B8:K8"/>
    <mergeCell ref="B39:C39"/>
    <mergeCell ref="J37:K37"/>
    <mergeCell ref="J35:K36"/>
    <mergeCell ref="B37:C37"/>
    <mergeCell ref="B35:C36"/>
  </mergeCells>
  <pageMargins left="0.5" right="0.5" top="0.25" bottom="0.25" header="0.15748031496062992" footer="0.15748031496062992"/>
  <pageSetup scale="82" fitToHeight="0"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445441" r:id="rId4" name="Option Button 1">
              <controlPr locked="0" defaultSize="0" autoFill="0" autoLine="0" autoPict="0">
                <anchor moveWithCells="1">
                  <from>
                    <xdr:col>2</xdr:col>
                    <xdr:colOff>400050</xdr:colOff>
                    <xdr:row>8</xdr:row>
                    <xdr:rowOff>0</xdr:rowOff>
                  </from>
                  <to>
                    <xdr:col>5</xdr:col>
                    <xdr:colOff>866775</xdr:colOff>
                    <xdr:row>9</xdr:row>
                    <xdr:rowOff>19050</xdr:rowOff>
                  </to>
                </anchor>
              </controlPr>
            </control>
          </mc:Choice>
        </mc:AlternateContent>
        <mc:AlternateContent xmlns:mc="http://schemas.openxmlformats.org/markup-compatibility/2006">
          <mc:Choice Requires="x14">
            <control shapeId="445442" r:id="rId5" name="Option Button 2">
              <controlPr locked="0" defaultSize="0" autoFill="0" autoLine="0" autoPict="0">
                <anchor moveWithCells="1">
                  <from>
                    <xdr:col>2</xdr:col>
                    <xdr:colOff>400050</xdr:colOff>
                    <xdr:row>11</xdr:row>
                    <xdr:rowOff>238125</xdr:rowOff>
                  </from>
                  <to>
                    <xdr:col>5</xdr:col>
                    <xdr:colOff>866775</xdr:colOff>
                    <xdr:row>13</xdr:row>
                    <xdr:rowOff>0</xdr:rowOff>
                  </to>
                </anchor>
              </controlPr>
            </control>
          </mc:Choice>
        </mc:AlternateContent>
        <mc:AlternateContent xmlns:mc="http://schemas.openxmlformats.org/markup-compatibility/2006">
          <mc:Choice Requires="x14">
            <control shapeId="445443" r:id="rId6" name="Option Button 3">
              <controlPr locked="0" defaultSize="0" autoFill="0" autoLine="0" autoPict="0">
                <anchor moveWithCells="1">
                  <from>
                    <xdr:col>2</xdr:col>
                    <xdr:colOff>400050</xdr:colOff>
                    <xdr:row>9</xdr:row>
                    <xdr:rowOff>0</xdr:rowOff>
                  </from>
                  <to>
                    <xdr:col>5</xdr:col>
                    <xdr:colOff>866775</xdr:colOff>
                    <xdr:row>10</xdr:row>
                    <xdr:rowOff>19050</xdr:rowOff>
                  </to>
                </anchor>
              </controlPr>
            </control>
          </mc:Choice>
        </mc:AlternateContent>
        <mc:AlternateContent xmlns:mc="http://schemas.openxmlformats.org/markup-compatibility/2006">
          <mc:Choice Requires="x14">
            <control shapeId="445444" r:id="rId7" name="Option Button 4">
              <controlPr locked="0" defaultSize="0" autoFill="0" autoLine="0" autoPict="0">
                <anchor moveWithCells="1">
                  <from>
                    <xdr:col>2</xdr:col>
                    <xdr:colOff>400050</xdr:colOff>
                    <xdr:row>10</xdr:row>
                    <xdr:rowOff>238125</xdr:rowOff>
                  </from>
                  <to>
                    <xdr:col>5</xdr:col>
                    <xdr:colOff>866775</xdr:colOff>
                    <xdr:row>12</xdr:row>
                    <xdr:rowOff>9525</xdr:rowOff>
                  </to>
                </anchor>
              </controlPr>
            </control>
          </mc:Choice>
        </mc:AlternateContent>
        <mc:AlternateContent xmlns:mc="http://schemas.openxmlformats.org/markup-compatibility/2006">
          <mc:Choice Requires="x14">
            <control shapeId="445445" r:id="rId8" name="Option Button 5">
              <controlPr locked="0" defaultSize="0" autoFill="0" autoLine="0" autoPict="0">
                <anchor moveWithCells="1">
                  <from>
                    <xdr:col>2</xdr:col>
                    <xdr:colOff>400050</xdr:colOff>
                    <xdr:row>9</xdr:row>
                    <xdr:rowOff>238125</xdr:rowOff>
                  </from>
                  <to>
                    <xdr:col>5</xdr:col>
                    <xdr:colOff>866775</xdr:colOff>
                    <xdr:row>11</xdr:row>
                    <xdr:rowOff>9525</xdr:rowOff>
                  </to>
                </anchor>
              </controlPr>
            </control>
          </mc:Choice>
        </mc:AlternateContent>
        <mc:AlternateContent xmlns:mc="http://schemas.openxmlformats.org/markup-compatibility/2006">
          <mc:Choice Requires="x14">
            <control shapeId="445446" r:id="rId9" name="Option Button 6">
              <controlPr locked="0" defaultSize="0" autoFill="0" autoLine="0" autoPict="0">
                <anchor moveWithCells="1">
                  <from>
                    <xdr:col>2</xdr:col>
                    <xdr:colOff>400050</xdr:colOff>
                    <xdr:row>17</xdr:row>
                    <xdr:rowOff>38100</xdr:rowOff>
                  </from>
                  <to>
                    <xdr:col>3</xdr:col>
                    <xdr:colOff>504825</xdr:colOff>
                    <xdr:row>18</xdr:row>
                    <xdr:rowOff>0</xdr:rowOff>
                  </to>
                </anchor>
              </controlPr>
            </control>
          </mc:Choice>
        </mc:AlternateContent>
        <mc:AlternateContent xmlns:mc="http://schemas.openxmlformats.org/markup-compatibility/2006">
          <mc:Choice Requires="x14">
            <control shapeId="445447" r:id="rId10" name="Option Button 7">
              <controlPr locked="0" defaultSize="0" autoFill="0" autoLine="0" autoPict="0">
                <anchor moveWithCells="1">
                  <from>
                    <xdr:col>2</xdr:col>
                    <xdr:colOff>400050</xdr:colOff>
                    <xdr:row>18</xdr:row>
                    <xdr:rowOff>19050</xdr:rowOff>
                  </from>
                  <to>
                    <xdr:col>3</xdr:col>
                    <xdr:colOff>495300</xdr:colOff>
                    <xdr:row>18</xdr:row>
                    <xdr:rowOff>228600</xdr:rowOff>
                  </to>
                </anchor>
              </controlPr>
            </control>
          </mc:Choice>
        </mc:AlternateContent>
        <mc:AlternateContent xmlns:mc="http://schemas.openxmlformats.org/markup-compatibility/2006">
          <mc:Choice Requires="x14">
            <control shapeId="445448" r:id="rId11" name="Option Button 8">
              <controlPr locked="0" defaultSize="0" autoFill="0" autoLine="0" autoPict="0">
                <anchor moveWithCells="1">
                  <from>
                    <xdr:col>2</xdr:col>
                    <xdr:colOff>400050</xdr:colOff>
                    <xdr:row>19</xdr:row>
                    <xdr:rowOff>0</xdr:rowOff>
                  </from>
                  <to>
                    <xdr:col>5</xdr:col>
                    <xdr:colOff>866775</xdr:colOff>
                    <xdr:row>19</xdr:row>
                    <xdr:rowOff>209550</xdr:rowOff>
                  </to>
                </anchor>
              </controlPr>
            </control>
          </mc:Choice>
        </mc:AlternateContent>
        <mc:AlternateContent xmlns:mc="http://schemas.openxmlformats.org/markup-compatibility/2006">
          <mc:Choice Requires="x14">
            <control shapeId="445449" r:id="rId12" name="Option Button 9">
              <controlPr locked="0" defaultSize="0" autoFill="0" autoLine="0" autoPict="0">
                <anchor moveWithCells="1">
                  <from>
                    <xdr:col>2</xdr:col>
                    <xdr:colOff>400050</xdr:colOff>
                    <xdr:row>19</xdr:row>
                    <xdr:rowOff>228600</xdr:rowOff>
                  </from>
                  <to>
                    <xdr:col>5</xdr:col>
                    <xdr:colOff>304800</xdr:colOff>
                    <xdr:row>20</xdr:row>
                    <xdr:rowOff>190500</xdr:rowOff>
                  </to>
                </anchor>
              </controlPr>
            </control>
          </mc:Choice>
        </mc:AlternateContent>
        <mc:AlternateContent xmlns:mc="http://schemas.openxmlformats.org/markup-compatibility/2006">
          <mc:Choice Requires="x14">
            <control shapeId="445450" r:id="rId13" name="Option Button 10">
              <controlPr locked="0" defaultSize="0" autoFill="0" autoLine="0" autoPict="0">
                <anchor moveWithCells="1">
                  <from>
                    <xdr:col>2</xdr:col>
                    <xdr:colOff>400050</xdr:colOff>
                    <xdr:row>26</xdr:row>
                    <xdr:rowOff>38100</xdr:rowOff>
                  </from>
                  <to>
                    <xdr:col>5</xdr:col>
                    <xdr:colOff>390525</xdr:colOff>
                    <xdr:row>27</xdr:row>
                    <xdr:rowOff>0</xdr:rowOff>
                  </to>
                </anchor>
              </controlPr>
            </control>
          </mc:Choice>
        </mc:AlternateContent>
        <mc:AlternateContent xmlns:mc="http://schemas.openxmlformats.org/markup-compatibility/2006">
          <mc:Choice Requires="x14">
            <control shapeId="445452" r:id="rId14" name="Option Button 12">
              <controlPr locked="0" defaultSize="0" autoFill="0" autoLine="0" autoPict="0">
                <anchor moveWithCells="1">
                  <from>
                    <xdr:col>2</xdr:col>
                    <xdr:colOff>400050</xdr:colOff>
                    <xdr:row>28</xdr:row>
                    <xdr:rowOff>38100</xdr:rowOff>
                  </from>
                  <to>
                    <xdr:col>5</xdr:col>
                    <xdr:colOff>504825</xdr:colOff>
                    <xdr:row>28</xdr:row>
                    <xdr:rowOff>228600</xdr:rowOff>
                  </to>
                </anchor>
              </controlPr>
            </control>
          </mc:Choice>
        </mc:AlternateContent>
        <mc:AlternateContent xmlns:mc="http://schemas.openxmlformats.org/markup-compatibility/2006">
          <mc:Choice Requires="x14">
            <control shapeId="445461" r:id="rId15" name="Group Box 21">
              <controlPr defaultSize="0" autoFill="0" autoPict="0">
                <anchor moveWithCells="1">
                  <from>
                    <xdr:col>1</xdr:col>
                    <xdr:colOff>285750</xdr:colOff>
                    <xdr:row>4</xdr:row>
                    <xdr:rowOff>9525</xdr:rowOff>
                  </from>
                  <to>
                    <xdr:col>10</xdr:col>
                    <xdr:colOff>266700</xdr:colOff>
                    <xdr:row>6</xdr:row>
                    <xdr:rowOff>57150</xdr:rowOff>
                  </to>
                </anchor>
              </controlPr>
            </control>
          </mc:Choice>
        </mc:AlternateContent>
        <mc:AlternateContent xmlns:mc="http://schemas.openxmlformats.org/markup-compatibility/2006">
          <mc:Choice Requires="x14">
            <control shapeId="445462" r:id="rId16" name="Option Button 22">
              <controlPr locked="0" defaultSize="0" autoFill="0" autoLine="0" autoPict="0">
                <anchor moveWithCells="1">
                  <from>
                    <xdr:col>2</xdr:col>
                    <xdr:colOff>400050</xdr:colOff>
                    <xdr:row>4</xdr:row>
                    <xdr:rowOff>47625</xdr:rowOff>
                  </from>
                  <to>
                    <xdr:col>2</xdr:col>
                    <xdr:colOff>1476375</xdr:colOff>
                    <xdr:row>5</xdr:row>
                    <xdr:rowOff>66675</xdr:rowOff>
                  </to>
                </anchor>
              </controlPr>
            </control>
          </mc:Choice>
        </mc:AlternateContent>
        <mc:AlternateContent xmlns:mc="http://schemas.openxmlformats.org/markup-compatibility/2006">
          <mc:Choice Requires="x14">
            <control shapeId="445463" r:id="rId17" name="Option Button 23">
              <controlPr locked="0" defaultSize="0" autoFill="0" autoLine="0" autoPict="0">
                <anchor moveWithCells="1">
                  <from>
                    <xdr:col>5</xdr:col>
                    <xdr:colOff>561975</xdr:colOff>
                    <xdr:row>4</xdr:row>
                    <xdr:rowOff>57150</xdr:rowOff>
                  </from>
                  <to>
                    <xdr:col>6</xdr:col>
                    <xdr:colOff>390525</xdr:colOff>
                    <xdr:row>5</xdr:row>
                    <xdr:rowOff>47625</xdr:rowOff>
                  </to>
                </anchor>
              </controlPr>
            </control>
          </mc:Choice>
        </mc:AlternateContent>
        <mc:AlternateContent xmlns:mc="http://schemas.openxmlformats.org/markup-compatibility/2006">
          <mc:Choice Requires="x14">
            <control shapeId="445464" r:id="rId18" name="Option Button 24">
              <controlPr locked="0" defaultSize="0" autoFill="0" autoLine="0" autoPict="0">
                <anchor moveWithCells="1">
                  <from>
                    <xdr:col>9</xdr:col>
                    <xdr:colOff>171450</xdr:colOff>
                    <xdr:row>4</xdr:row>
                    <xdr:rowOff>38100</xdr:rowOff>
                  </from>
                  <to>
                    <xdr:col>10</xdr:col>
                    <xdr:colOff>219075</xdr:colOff>
                    <xdr:row>5</xdr:row>
                    <xdr:rowOff>57150</xdr:rowOff>
                  </to>
                </anchor>
              </controlPr>
            </control>
          </mc:Choice>
        </mc:AlternateContent>
        <mc:AlternateContent xmlns:mc="http://schemas.openxmlformats.org/markup-compatibility/2006">
          <mc:Choice Requires="x14">
            <control shapeId="445465" r:id="rId19" name="Option Button 25">
              <controlPr locked="0" defaultSize="0" autoFill="0" autoLine="0" autoPict="0">
                <anchor moveWithCells="1">
                  <from>
                    <xdr:col>3</xdr:col>
                    <xdr:colOff>409575</xdr:colOff>
                    <xdr:row>5</xdr:row>
                    <xdr:rowOff>47625</xdr:rowOff>
                  </from>
                  <to>
                    <xdr:col>5</xdr:col>
                    <xdr:colOff>657225</xdr:colOff>
                    <xdr:row>6</xdr:row>
                    <xdr:rowOff>9525</xdr:rowOff>
                  </to>
                </anchor>
              </controlPr>
            </control>
          </mc:Choice>
        </mc:AlternateContent>
        <mc:AlternateContent xmlns:mc="http://schemas.openxmlformats.org/markup-compatibility/2006">
          <mc:Choice Requires="x14">
            <control shapeId="445466" r:id="rId20" name="Option Button 26">
              <controlPr locked="0" defaultSize="0" autoFill="0" autoLine="0" autoPict="0">
                <anchor moveWithCells="1">
                  <from>
                    <xdr:col>7</xdr:col>
                    <xdr:colOff>285750</xdr:colOff>
                    <xdr:row>5</xdr:row>
                    <xdr:rowOff>47625</xdr:rowOff>
                  </from>
                  <to>
                    <xdr:col>8</xdr:col>
                    <xdr:colOff>704850</xdr:colOff>
                    <xdr:row>6</xdr:row>
                    <xdr:rowOff>9525</xdr:rowOff>
                  </to>
                </anchor>
              </controlPr>
            </control>
          </mc:Choice>
        </mc:AlternateContent>
        <mc:AlternateContent xmlns:mc="http://schemas.openxmlformats.org/markup-compatibility/2006">
          <mc:Choice Requires="x14">
            <control shapeId="445467" r:id="rId21" name="Group Box 27">
              <controlPr defaultSize="0" autoFill="0" autoPict="0">
                <anchor moveWithCells="1">
                  <from>
                    <xdr:col>1</xdr:col>
                    <xdr:colOff>295275</xdr:colOff>
                    <xdr:row>8</xdr:row>
                    <xdr:rowOff>0</xdr:rowOff>
                  </from>
                  <to>
                    <xdr:col>10</xdr:col>
                    <xdr:colOff>276225</xdr:colOff>
                    <xdr:row>13</xdr:row>
                    <xdr:rowOff>47625</xdr:rowOff>
                  </to>
                </anchor>
              </controlPr>
            </control>
          </mc:Choice>
        </mc:AlternateContent>
        <mc:AlternateContent xmlns:mc="http://schemas.openxmlformats.org/markup-compatibility/2006">
          <mc:Choice Requires="x14">
            <control shapeId="445468" r:id="rId22" name="Group Box 28">
              <controlPr defaultSize="0" autoFill="0" autoPict="0">
                <anchor moveWithCells="1">
                  <from>
                    <xdr:col>1</xdr:col>
                    <xdr:colOff>285750</xdr:colOff>
                    <xdr:row>17</xdr:row>
                    <xdr:rowOff>9525</xdr:rowOff>
                  </from>
                  <to>
                    <xdr:col>10</xdr:col>
                    <xdr:colOff>266700</xdr:colOff>
                    <xdr:row>21</xdr:row>
                    <xdr:rowOff>19050</xdr:rowOff>
                  </to>
                </anchor>
              </controlPr>
            </control>
          </mc:Choice>
        </mc:AlternateContent>
        <mc:AlternateContent xmlns:mc="http://schemas.openxmlformats.org/markup-compatibility/2006">
          <mc:Choice Requires="x14">
            <control shapeId="445470" r:id="rId23" name="Group Box 30">
              <controlPr defaultSize="0" autoFill="0" autoPict="0">
                <anchor moveWithCells="1">
                  <from>
                    <xdr:col>1</xdr:col>
                    <xdr:colOff>285750</xdr:colOff>
                    <xdr:row>25</xdr:row>
                    <xdr:rowOff>0</xdr:rowOff>
                  </from>
                  <to>
                    <xdr:col>10</xdr:col>
                    <xdr:colOff>266700</xdr:colOff>
                    <xdr:row>29</xdr:row>
                    <xdr:rowOff>19050</xdr:rowOff>
                  </to>
                </anchor>
              </controlPr>
            </control>
          </mc:Choice>
        </mc:AlternateContent>
        <mc:AlternateContent xmlns:mc="http://schemas.openxmlformats.org/markup-compatibility/2006">
          <mc:Choice Requires="x14">
            <control shapeId="445473" r:id="rId24" name="Option Button 33">
              <controlPr locked="0" defaultSize="0" autoFill="0" autoLine="0" autoPict="0">
                <anchor moveWithCells="1">
                  <from>
                    <xdr:col>2</xdr:col>
                    <xdr:colOff>400050</xdr:colOff>
                    <xdr:row>27</xdr:row>
                    <xdr:rowOff>47625</xdr:rowOff>
                  </from>
                  <to>
                    <xdr:col>5</xdr:col>
                    <xdr:colOff>857250</xdr:colOff>
                    <xdr:row>27</xdr:row>
                    <xdr:rowOff>238125</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12">
    <tabColor rgb="FF0070C0"/>
    <pageSetUpPr fitToPage="1"/>
  </sheetPr>
  <dimension ref="B1:AX110"/>
  <sheetViews>
    <sheetView showGridLines="0" showZeros="0" zoomScaleNormal="100" workbookViewId="0">
      <pane ySplit="4" topLeftCell="A5" activePane="bottomLeft" state="frozen"/>
      <selection activeCell="M6" sqref="M6"/>
      <selection pane="bottomLeft" activeCell="M6" sqref="M6"/>
    </sheetView>
  </sheetViews>
  <sheetFormatPr defaultColWidth="9.140625" defaultRowHeight="16.5" x14ac:dyDescent="0.25"/>
  <cols>
    <col min="1" max="1" width="1.7109375" style="4" customWidth="1"/>
    <col min="2" max="2" width="3.5703125" style="4" customWidth="1"/>
    <col min="3" max="14" width="6.28515625" style="4" customWidth="1"/>
    <col min="15" max="15" width="5.7109375" style="4" customWidth="1"/>
    <col min="16" max="22" width="6.28515625" style="4" customWidth="1"/>
    <col min="23" max="23" width="3.5703125" style="4" customWidth="1"/>
    <col min="24" max="25" width="9.140625" style="4" customWidth="1"/>
    <col min="26" max="27" width="10.5703125" style="4" customWidth="1"/>
    <col min="28" max="28" width="9.140625" style="4" customWidth="1"/>
    <col min="29" max="37" width="9.140625" style="4" hidden="1" customWidth="1"/>
    <col min="38" max="38" width="0" style="4" hidden="1" customWidth="1"/>
    <col min="39" max="39" width="10" style="4" bestFit="1" customWidth="1"/>
    <col min="40" max="40" width="9.140625" style="4"/>
    <col min="41" max="41" width="7.5703125" style="4" customWidth="1"/>
    <col min="42" max="45" width="9.140625" style="4"/>
    <col min="46" max="56" width="9.140625" style="4" customWidth="1"/>
    <col min="57" max="16384" width="9.140625" style="4"/>
  </cols>
  <sheetData>
    <row r="1" spans="2:43" ht="18.75" customHeight="1" x14ac:dyDescent="0.25">
      <c r="B1" s="363">
        <f>'Backend Data'!A96</f>
        <v>1</v>
      </c>
    </row>
    <row r="2" spans="2:43" ht="28.5" customHeight="1" x14ac:dyDescent="0.25">
      <c r="B2" s="69"/>
      <c r="H2" s="5" t="s">
        <v>568</v>
      </c>
      <c r="I2" s="5"/>
      <c r="J2" s="6"/>
      <c r="K2" s="6"/>
      <c r="L2" s="6"/>
      <c r="M2" s="6"/>
      <c r="N2" s="6"/>
      <c r="O2" s="6"/>
      <c r="P2" s="6"/>
      <c r="Q2" s="6"/>
      <c r="R2" s="6"/>
      <c r="S2" s="6"/>
      <c r="T2" s="6"/>
      <c r="U2" s="6"/>
      <c r="V2" s="6"/>
    </row>
    <row r="3" spans="2:43" ht="15" customHeight="1" x14ac:dyDescent="0.25">
      <c r="H3" s="2466" t="s">
        <v>569</v>
      </c>
      <c r="I3" s="2466"/>
      <c r="J3" s="2466"/>
      <c r="K3" s="2466"/>
      <c r="L3" s="2466"/>
      <c r="M3" s="2466"/>
      <c r="N3" s="2466"/>
      <c r="O3" s="2466"/>
      <c r="P3" s="2466"/>
      <c r="Q3" s="2466"/>
      <c r="R3" s="2466"/>
      <c r="S3" s="2466"/>
      <c r="T3" s="2466"/>
      <c r="U3" s="2466"/>
      <c r="V3" s="2466"/>
    </row>
    <row r="4" spans="2:43" ht="4.5" customHeight="1" x14ac:dyDescent="0.25"/>
    <row r="5" spans="2:43" ht="13.9" customHeight="1" thickBot="1" x14ac:dyDescent="0.3"/>
    <row r="6" spans="2:43" ht="7.9" customHeight="1" x14ac:dyDescent="0.25">
      <c r="B6" s="364"/>
      <c r="C6" s="375"/>
      <c r="D6" s="375"/>
      <c r="E6" s="410"/>
      <c r="F6" s="365"/>
      <c r="G6" s="365"/>
      <c r="H6" s="365"/>
      <c r="I6" s="365"/>
      <c r="J6" s="365"/>
      <c r="K6" s="365"/>
      <c r="L6" s="365"/>
      <c r="M6" s="365"/>
      <c r="N6" s="365"/>
      <c r="O6" s="365"/>
      <c r="P6" s="365"/>
      <c r="Q6" s="408"/>
      <c r="R6" s="408"/>
      <c r="S6" s="408"/>
      <c r="T6" s="408"/>
      <c r="U6" s="409"/>
      <c r="V6" s="409"/>
      <c r="W6" s="366"/>
    </row>
    <row r="7" spans="2:43" ht="26.25" customHeight="1" x14ac:dyDescent="0.25">
      <c r="B7" s="415"/>
      <c r="C7" s="2452" t="s">
        <v>625</v>
      </c>
      <c r="D7" s="2452"/>
      <c r="E7" s="2453"/>
      <c r="F7" s="2454" t="s">
        <v>374</v>
      </c>
      <c r="G7" s="2455"/>
      <c r="H7" s="2455"/>
      <c r="I7" s="2455"/>
      <c r="J7" s="2456"/>
      <c r="K7" s="83"/>
      <c r="L7" s="83"/>
      <c r="M7" s="83"/>
      <c r="N7" s="83"/>
      <c r="O7" s="83"/>
      <c r="P7" s="83"/>
      <c r="Q7" s="2447" t="s">
        <v>570</v>
      </c>
      <c r="R7" s="2447"/>
      <c r="S7" s="2447"/>
      <c r="T7" s="590" t="s">
        <v>672</v>
      </c>
      <c r="U7" s="588" t="str">
        <f>'Main Menu'!$L$5</f>
        <v>L-3</v>
      </c>
      <c r="V7" s="588">
        <f>'Main Menu'!$M$5</f>
        <v>44985</v>
      </c>
      <c r="W7" s="370"/>
    </row>
    <row r="8" spans="2:43" ht="9" customHeight="1" x14ac:dyDescent="0.25">
      <c r="B8" s="415"/>
      <c r="C8" s="83"/>
      <c r="D8" s="83"/>
      <c r="E8" s="83"/>
      <c r="F8" s="83"/>
      <c r="G8" s="83"/>
      <c r="H8" s="83"/>
      <c r="I8" s="83"/>
      <c r="J8" s="83"/>
      <c r="K8" s="83"/>
      <c r="L8" s="83"/>
      <c r="M8" s="83"/>
      <c r="N8" s="83"/>
      <c r="O8" s="83"/>
      <c r="P8" s="83"/>
      <c r="Q8" s="83"/>
      <c r="R8" s="83"/>
      <c r="S8" s="83"/>
      <c r="T8" s="83"/>
      <c r="U8" s="589"/>
      <c r="W8" s="370"/>
      <c r="Y8" s="587"/>
    </row>
    <row r="9" spans="2:43" ht="13.9" customHeight="1" x14ac:dyDescent="0.25">
      <c r="B9" s="415"/>
      <c r="C9" s="418" t="s">
        <v>624</v>
      </c>
      <c r="D9" s="83"/>
      <c r="E9" s="83"/>
      <c r="F9" s="83"/>
      <c r="G9" s="83"/>
      <c r="H9" s="83"/>
      <c r="I9" s="418" t="s">
        <v>626</v>
      </c>
      <c r="J9" s="83"/>
      <c r="K9" s="83"/>
      <c r="L9" s="83"/>
      <c r="M9" s="83"/>
      <c r="N9" s="418" t="s">
        <v>627</v>
      </c>
      <c r="O9" s="83"/>
      <c r="P9" s="83"/>
      <c r="Q9" s="83"/>
      <c r="R9" s="83"/>
      <c r="S9" s="418" t="s">
        <v>628</v>
      </c>
      <c r="T9" s="83"/>
      <c r="U9" s="83"/>
      <c r="V9" s="83"/>
      <c r="W9" s="370"/>
      <c r="AP9" s="371"/>
    </row>
    <row r="10" spans="2:43" ht="18" customHeight="1" x14ac:dyDescent="0.25">
      <c r="B10" s="416"/>
      <c r="C10" s="2463"/>
      <c r="D10" s="2464"/>
      <c r="E10" s="2464"/>
      <c r="F10" s="2464"/>
      <c r="G10" s="2465"/>
      <c r="H10" s="83"/>
      <c r="I10" s="2467"/>
      <c r="J10" s="2458"/>
      <c r="K10" s="2459"/>
      <c r="L10" s="83"/>
      <c r="M10" s="83"/>
      <c r="N10" s="2457"/>
      <c r="O10" s="2458"/>
      <c r="P10" s="2459"/>
      <c r="Q10" s="83"/>
      <c r="R10" s="83"/>
      <c r="S10" s="2457"/>
      <c r="T10" s="2458"/>
      <c r="U10" s="2458"/>
      <c r="V10" s="2459"/>
      <c r="W10" s="370"/>
      <c r="AP10" s="2468"/>
      <c r="AQ10" s="2469"/>
    </row>
    <row r="11" spans="2:43" ht="9" customHeight="1" x14ac:dyDescent="0.25">
      <c r="B11" s="415"/>
      <c r="C11" s="83"/>
      <c r="D11" s="83"/>
      <c r="E11" s="83"/>
      <c r="F11" s="83"/>
      <c r="G11" s="83"/>
      <c r="H11" s="83"/>
      <c r="I11" s="83"/>
      <c r="J11" s="83"/>
      <c r="K11" s="83"/>
      <c r="L11" s="83"/>
      <c r="M11" s="83"/>
      <c r="N11" s="83"/>
      <c r="O11" s="83"/>
      <c r="P11" s="83"/>
      <c r="Q11" s="83"/>
      <c r="R11" s="83"/>
      <c r="S11" s="83"/>
      <c r="T11" s="83"/>
      <c r="U11" s="83"/>
      <c r="V11" s="83"/>
      <c r="W11" s="370"/>
      <c r="AN11" s="4" t="s">
        <v>79</v>
      </c>
    </row>
    <row r="12" spans="2:43" ht="13.9" customHeight="1" x14ac:dyDescent="0.25">
      <c r="B12" s="415"/>
      <c r="C12" s="417" t="s">
        <v>629</v>
      </c>
      <c r="D12" s="83"/>
      <c r="E12" s="83"/>
      <c r="F12" s="83"/>
      <c r="G12" s="83"/>
      <c r="H12" s="83"/>
      <c r="I12" s="83"/>
      <c r="J12" s="83"/>
      <c r="K12" s="83"/>
      <c r="L12" s="83"/>
      <c r="M12" s="83"/>
      <c r="N12" s="417" t="s">
        <v>630</v>
      </c>
      <c r="O12" s="83"/>
      <c r="P12" s="83"/>
      <c r="Q12" s="83"/>
      <c r="R12" s="83"/>
      <c r="S12" s="83"/>
      <c r="T12" s="83"/>
      <c r="U12" s="83"/>
      <c r="V12" s="83"/>
      <c r="W12" s="370"/>
    </row>
    <row r="13" spans="2:43" ht="18" customHeight="1" x14ac:dyDescent="0.25">
      <c r="B13" s="415"/>
      <c r="C13" s="2460"/>
      <c r="D13" s="2461"/>
      <c r="E13" s="2461"/>
      <c r="F13" s="2461"/>
      <c r="G13" s="2461"/>
      <c r="H13" s="2461"/>
      <c r="I13" s="2461"/>
      <c r="J13" s="2461"/>
      <c r="K13" s="2462"/>
      <c r="L13" s="83"/>
      <c r="M13" s="83"/>
      <c r="N13" s="2457"/>
      <c r="O13" s="2458"/>
      <c r="P13" s="2458"/>
      <c r="Q13" s="2458"/>
      <c r="R13" s="2458"/>
      <c r="S13" s="2458"/>
      <c r="T13" s="2458"/>
      <c r="U13" s="2458"/>
      <c r="V13" s="2459"/>
      <c r="W13" s="370"/>
    </row>
    <row r="14" spans="2:43" ht="9" customHeight="1" x14ac:dyDescent="0.25">
      <c r="B14" s="415"/>
      <c r="C14" s="83"/>
      <c r="D14" s="83"/>
      <c r="E14" s="83"/>
      <c r="F14" s="83"/>
      <c r="G14" s="83"/>
      <c r="H14" s="83"/>
      <c r="I14" s="83"/>
      <c r="J14" s="83"/>
      <c r="K14" s="83"/>
      <c r="L14" s="83"/>
      <c r="M14" s="83"/>
      <c r="N14" s="83"/>
      <c r="O14" s="83"/>
      <c r="P14" s="83"/>
      <c r="Q14" s="83"/>
      <c r="R14" s="83"/>
      <c r="S14" s="83"/>
      <c r="T14" s="83"/>
      <c r="U14" s="83"/>
      <c r="V14" s="83"/>
      <c r="W14" s="370"/>
    </row>
    <row r="15" spans="2:43" ht="13.9" customHeight="1" x14ac:dyDescent="0.25">
      <c r="B15" s="415"/>
      <c r="C15" s="417" t="s">
        <v>631</v>
      </c>
      <c r="D15" s="83"/>
      <c r="E15" s="83"/>
      <c r="F15" s="83"/>
      <c r="G15" s="83"/>
      <c r="H15" s="83"/>
      <c r="I15" s="83"/>
      <c r="J15" s="83"/>
      <c r="K15" s="83"/>
      <c r="L15" s="83"/>
      <c r="M15" s="83"/>
      <c r="N15" s="417" t="s">
        <v>632</v>
      </c>
      <c r="O15" s="83"/>
      <c r="P15" s="83"/>
      <c r="Q15" s="83"/>
      <c r="R15" s="83"/>
      <c r="S15" s="83"/>
      <c r="T15" s="83"/>
      <c r="U15" s="83"/>
      <c r="V15" s="83"/>
      <c r="W15" s="370"/>
    </row>
    <row r="16" spans="2:43" ht="18" customHeight="1" x14ac:dyDescent="0.25">
      <c r="B16" s="415"/>
      <c r="C16" s="2457"/>
      <c r="D16" s="2458"/>
      <c r="E16" s="2458"/>
      <c r="F16" s="2458"/>
      <c r="G16" s="2458"/>
      <c r="H16" s="2458"/>
      <c r="I16" s="2458"/>
      <c r="J16" s="2458"/>
      <c r="K16" s="2459"/>
      <c r="L16" s="83"/>
      <c r="M16" s="83"/>
      <c r="N16" s="2457"/>
      <c r="O16" s="2458"/>
      <c r="P16" s="2458"/>
      <c r="Q16" s="2458"/>
      <c r="R16" s="2458"/>
      <c r="S16" s="2458"/>
      <c r="T16" s="2458"/>
      <c r="U16" s="2458"/>
      <c r="V16" s="2459"/>
      <c r="W16" s="370"/>
    </row>
    <row r="17" spans="2:49" ht="9" customHeight="1" x14ac:dyDescent="0.25">
      <c r="B17" s="415"/>
      <c r="C17" s="83"/>
      <c r="D17" s="83"/>
      <c r="E17" s="83"/>
      <c r="F17" s="83"/>
      <c r="G17" s="83"/>
      <c r="H17" s="83"/>
      <c r="I17" s="83"/>
      <c r="J17" s="83"/>
      <c r="K17" s="83"/>
      <c r="L17" s="83"/>
      <c r="M17" s="83"/>
      <c r="N17" s="83"/>
      <c r="O17" s="83"/>
      <c r="P17" s="83"/>
      <c r="Q17" s="83"/>
      <c r="R17" s="83"/>
      <c r="S17" s="83"/>
      <c r="T17" s="83"/>
      <c r="U17" s="83"/>
      <c r="V17" s="83"/>
      <c r="W17" s="370"/>
    </row>
    <row r="18" spans="2:49" ht="13.9" customHeight="1" x14ac:dyDescent="0.25">
      <c r="B18" s="415"/>
      <c r="C18" s="417" t="s">
        <v>633</v>
      </c>
      <c r="D18" s="83"/>
      <c r="E18" s="83"/>
      <c r="F18" s="83"/>
      <c r="G18" s="83"/>
      <c r="H18" s="83"/>
      <c r="I18" s="83"/>
      <c r="J18" s="83"/>
      <c r="K18" s="83"/>
      <c r="L18" s="83"/>
      <c r="M18" s="83"/>
      <c r="N18" s="417" t="s">
        <v>633</v>
      </c>
      <c r="O18" s="83"/>
      <c r="P18" s="83"/>
      <c r="Q18" s="83"/>
      <c r="R18" s="83"/>
      <c r="S18" s="83"/>
      <c r="T18" s="83"/>
      <c r="U18" s="83"/>
      <c r="V18" s="83"/>
      <c r="W18" s="370"/>
    </row>
    <row r="19" spans="2:49" ht="18" customHeight="1" x14ac:dyDescent="0.25">
      <c r="B19" s="415"/>
      <c r="C19" s="2457"/>
      <c r="D19" s="2458"/>
      <c r="E19" s="2458"/>
      <c r="F19" s="2458"/>
      <c r="G19" s="2458"/>
      <c r="H19" s="2458"/>
      <c r="I19" s="2458"/>
      <c r="J19" s="2458"/>
      <c r="K19" s="2459"/>
      <c r="L19" s="83"/>
      <c r="M19" s="83"/>
      <c r="N19" s="2457"/>
      <c r="O19" s="2458"/>
      <c r="P19" s="2458"/>
      <c r="Q19" s="2458"/>
      <c r="R19" s="2458"/>
      <c r="S19" s="2458"/>
      <c r="T19" s="2458"/>
      <c r="U19" s="2458"/>
      <c r="V19" s="2459"/>
      <c r="W19" s="370"/>
    </row>
    <row r="20" spans="2:49" ht="9" customHeight="1" x14ac:dyDescent="0.25">
      <c r="B20" s="415"/>
      <c r="C20" s="83"/>
      <c r="D20" s="83"/>
      <c r="E20" s="83"/>
      <c r="F20" s="83"/>
      <c r="G20" s="83"/>
      <c r="H20" s="83"/>
      <c r="I20" s="83"/>
      <c r="J20" s="83"/>
      <c r="K20" s="83"/>
      <c r="L20" s="83"/>
      <c r="M20" s="83"/>
      <c r="N20" s="83"/>
      <c r="O20" s="83"/>
      <c r="P20" s="83"/>
      <c r="Q20" s="83"/>
      <c r="R20" s="83"/>
      <c r="S20" s="83"/>
      <c r="T20" s="83"/>
      <c r="U20" s="83"/>
      <c r="V20" s="83"/>
      <c r="W20" s="370"/>
    </row>
    <row r="21" spans="2:49" ht="13.9" customHeight="1" x14ac:dyDescent="0.25">
      <c r="B21" s="415"/>
      <c r="C21" s="418" t="s">
        <v>634</v>
      </c>
      <c r="D21" s="83"/>
      <c r="E21" s="83"/>
      <c r="F21" s="418" t="s">
        <v>635</v>
      </c>
      <c r="G21" s="83"/>
      <c r="H21" s="83"/>
      <c r="I21" s="83"/>
      <c r="J21" s="418" t="s">
        <v>636</v>
      </c>
      <c r="K21" s="83"/>
      <c r="L21" s="83"/>
      <c r="M21" s="83"/>
      <c r="N21" s="418" t="s">
        <v>637</v>
      </c>
      <c r="O21" s="83"/>
      <c r="P21" s="83"/>
      <c r="Q21" s="83"/>
      <c r="R21" s="83"/>
      <c r="S21" s="83"/>
      <c r="T21" s="83"/>
      <c r="U21" s="418" t="s">
        <v>638</v>
      </c>
      <c r="V21" s="83"/>
      <c r="W21" s="370"/>
    </row>
    <row r="22" spans="2:49" ht="18" customHeight="1" x14ac:dyDescent="0.25">
      <c r="B22" s="415"/>
      <c r="C22" s="2457"/>
      <c r="D22" s="2459"/>
      <c r="E22" s="83"/>
      <c r="F22" s="2457"/>
      <c r="G22" s="2458"/>
      <c r="H22" s="2459"/>
      <c r="I22" s="83"/>
      <c r="J22" s="2457"/>
      <c r="K22" s="2459"/>
      <c r="L22" s="83"/>
      <c r="M22" s="83"/>
      <c r="N22" s="2457"/>
      <c r="O22" s="2458"/>
      <c r="P22" s="2458"/>
      <c r="Q22" s="2458"/>
      <c r="R22" s="2459"/>
      <c r="S22" s="83"/>
      <c r="T22" s="83"/>
      <c r="U22" s="2457"/>
      <c r="V22" s="2459"/>
      <c r="W22" s="370"/>
    </row>
    <row r="23" spans="2:49" ht="9" customHeight="1" x14ac:dyDescent="0.25">
      <c r="B23" s="415"/>
      <c r="C23" s="419"/>
      <c r="D23" s="419"/>
      <c r="E23" s="83"/>
      <c r="F23" s="419"/>
      <c r="G23" s="419"/>
      <c r="H23" s="419"/>
      <c r="I23" s="83"/>
      <c r="J23" s="419"/>
      <c r="K23" s="419"/>
      <c r="L23" s="83"/>
      <c r="M23" s="83"/>
      <c r="N23" s="419"/>
      <c r="O23" s="419"/>
      <c r="P23" s="419"/>
      <c r="Q23" s="419"/>
      <c r="R23" s="419"/>
      <c r="S23" s="83"/>
      <c r="T23" s="83"/>
      <c r="U23" s="419"/>
      <c r="V23" s="419"/>
      <c r="W23" s="370"/>
    </row>
    <row r="24" spans="2:49" ht="13.9" customHeight="1" x14ac:dyDescent="0.25">
      <c r="B24" s="415"/>
      <c r="C24" s="417" t="s">
        <v>639</v>
      </c>
      <c r="D24" s="83"/>
      <c r="E24" s="83"/>
      <c r="F24" s="83"/>
      <c r="G24" s="83"/>
      <c r="H24" s="83"/>
      <c r="I24" s="83"/>
      <c r="J24" s="83"/>
      <c r="K24" s="83"/>
      <c r="L24" s="83"/>
      <c r="M24" s="83"/>
      <c r="N24" s="419"/>
      <c r="O24" s="419"/>
      <c r="P24" s="419"/>
      <c r="Q24" s="419"/>
      <c r="R24" s="419"/>
      <c r="S24" s="83"/>
      <c r="T24" s="83"/>
      <c r="U24" s="419"/>
      <c r="V24" s="419"/>
      <c r="W24" s="370"/>
    </row>
    <row r="25" spans="2:49" ht="18" customHeight="1" x14ac:dyDescent="0.25">
      <c r="B25" s="415"/>
      <c r="C25" s="2457"/>
      <c r="D25" s="2458"/>
      <c r="E25" s="2458"/>
      <c r="F25" s="2458"/>
      <c r="G25" s="2458"/>
      <c r="H25" s="2458"/>
      <c r="I25" s="2458"/>
      <c r="J25" s="2458"/>
      <c r="K25" s="2458"/>
      <c r="L25" s="2458"/>
      <c r="M25" s="2458"/>
      <c r="N25" s="2458"/>
      <c r="O25" s="2458"/>
      <c r="P25" s="2458"/>
      <c r="Q25" s="2458"/>
      <c r="R25" s="2458"/>
      <c r="S25" s="2458"/>
      <c r="T25" s="2458"/>
      <c r="U25" s="2458"/>
      <c r="V25" s="2459"/>
      <c r="W25" s="370"/>
    </row>
    <row r="26" spans="2:49" ht="12.75" customHeight="1" thickBot="1" x14ac:dyDescent="0.3">
      <c r="B26" s="368"/>
      <c r="C26" s="373"/>
      <c r="D26" s="369"/>
      <c r="E26" s="369"/>
      <c r="F26" s="373"/>
      <c r="G26" s="369"/>
      <c r="H26" s="369"/>
      <c r="I26" s="369"/>
      <c r="J26" s="373"/>
      <c r="K26" s="369"/>
      <c r="L26" s="369"/>
      <c r="M26" s="369"/>
      <c r="N26" s="373"/>
      <c r="O26" s="369"/>
      <c r="P26" s="369"/>
      <c r="Q26" s="369"/>
      <c r="R26" s="369"/>
      <c r="S26" s="369"/>
      <c r="T26" s="369"/>
      <c r="U26" s="373"/>
      <c r="V26" s="369"/>
      <c r="W26" s="374"/>
    </row>
    <row r="27" spans="2:49" ht="7.5" customHeight="1" thickBot="1" x14ac:dyDescent="0.3">
      <c r="C27" s="12"/>
      <c r="F27" s="12"/>
      <c r="J27" s="12"/>
      <c r="N27" s="12"/>
      <c r="U27" s="12"/>
    </row>
    <row r="28" spans="2:49" ht="22.5" customHeight="1" x14ac:dyDescent="0.25">
      <c r="B28" s="364"/>
      <c r="C28" s="375"/>
      <c r="D28" s="365"/>
      <c r="E28" s="365"/>
      <c r="F28" s="365"/>
      <c r="G28" s="365"/>
      <c r="H28" s="2448" t="s">
        <v>570</v>
      </c>
      <c r="I28" s="2449"/>
      <c r="J28" s="2449"/>
      <c r="K28" s="2449"/>
      <c r="L28" s="2449"/>
      <c r="M28" s="365"/>
      <c r="N28" s="365"/>
      <c r="O28" s="365"/>
      <c r="P28" s="365"/>
      <c r="Q28" s="365"/>
      <c r="R28" s="365"/>
      <c r="S28" s="365"/>
      <c r="T28" s="365"/>
      <c r="U28" s="365"/>
      <c r="V28" s="365"/>
      <c r="W28" s="366"/>
    </row>
    <row r="29" spans="2:49" ht="12.75" customHeight="1" x14ac:dyDescent="0.25">
      <c r="B29" s="367"/>
      <c r="E29" s="12"/>
      <c r="H29" s="2450"/>
      <c r="I29" s="2450"/>
      <c r="J29" s="2450"/>
      <c r="K29" s="2450"/>
      <c r="L29" s="2450"/>
      <c r="Q29" s="2447"/>
      <c r="R29" s="2447"/>
      <c r="S29" s="2447"/>
      <c r="T29" s="2447"/>
      <c r="W29" s="370"/>
      <c r="AD29" s="32"/>
    </row>
    <row r="30" spans="2:49" ht="11.25" customHeight="1" x14ac:dyDescent="0.25">
      <c r="B30" s="367"/>
      <c r="W30" s="370"/>
      <c r="AM30" s="32"/>
    </row>
    <row r="31" spans="2:49" ht="18.75" customHeight="1" x14ac:dyDescent="0.3">
      <c r="B31" s="367"/>
      <c r="C31" s="422" t="s">
        <v>571</v>
      </c>
      <c r="D31" s="423"/>
      <c r="E31" s="147"/>
      <c r="F31" s="422" t="s">
        <v>572</v>
      </c>
      <c r="G31" s="423"/>
      <c r="H31" s="147"/>
      <c r="I31" s="420" t="s">
        <v>408</v>
      </c>
      <c r="J31" s="421"/>
      <c r="K31" s="147"/>
      <c r="L31" s="420" t="s">
        <v>573</v>
      </c>
      <c r="M31" s="421"/>
      <c r="N31" s="147"/>
      <c r="O31" s="420" t="s">
        <v>574</v>
      </c>
      <c r="P31" s="421"/>
      <c r="Q31" s="421"/>
      <c r="R31" s="421"/>
      <c r="S31" s="147"/>
      <c r="T31" s="420" t="s">
        <v>575</v>
      </c>
      <c r="U31" s="30"/>
      <c r="V31" s="30"/>
      <c r="W31" s="370"/>
      <c r="AM31" s="32"/>
      <c r="AV31" s="376"/>
    </row>
    <row r="32" spans="2:49" ht="18" customHeight="1" x14ac:dyDescent="0.25">
      <c r="B32" s="367"/>
      <c r="C32" s="2429">
        <v>200</v>
      </c>
      <c r="D32" s="2430"/>
      <c r="F32" s="2445" t="str">
        <f>IF(ISERROR(LEFT('Backend Data'!I37, LEN('Backend Data'!I37)-2)),"",LEFT('Backend Data'!I37, LEN('Backend Data'!I37)-2))</f>
        <v/>
      </c>
      <c r="G32" s="2446"/>
      <c r="H32" s="4" t="s">
        <v>576</v>
      </c>
      <c r="I32" s="2429">
        <f>IF(ISERROR('Backend Data'!I38), "", 'Backend Data'!I38)</f>
        <v>950</v>
      </c>
      <c r="J32" s="2430"/>
      <c r="L32" s="2429"/>
      <c r="M32" s="2430"/>
      <c r="O32" s="2429"/>
      <c r="P32" s="2451"/>
      <c r="Q32" s="2451"/>
      <c r="R32" s="2430"/>
      <c r="T32" s="2429"/>
      <c r="U32" s="2451"/>
      <c r="V32" s="2430"/>
      <c r="W32" s="370"/>
      <c r="AM32" s="32"/>
      <c r="AV32" s="376"/>
      <c r="AW32" s="376"/>
    </row>
    <row r="33" spans="2:50" ht="12.75" customHeight="1" x14ac:dyDescent="0.25">
      <c r="B33" s="367"/>
      <c r="C33" s="12"/>
      <c r="F33" s="12"/>
      <c r="I33" s="12"/>
      <c r="L33" s="12"/>
      <c r="O33" s="12"/>
      <c r="W33" s="370"/>
      <c r="AM33" s="32"/>
      <c r="AV33" s="376"/>
      <c r="AW33" s="376"/>
    </row>
    <row r="34" spans="2:50" ht="12.75" customHeight="1" x14ac:dyDescent="0.25">
      <c r="B34" s="367"/>
      <c r="E34" s="377" t="s">
        <v>577</v>
      </c>
      <c r="J34" s="377" t="s">
        <v>578</v>
      </c>
      <c r="U34" s="377" t="s">
        <v>426</v>
      </c>
      <c r="W34" s="370"/>
      <c r="AU34" s="376"/>
      <c r="AV34" s="376"/>
    </row>
    <row r="35" spans="2:50" ht="12.75" customHeight="1" x14ac:dyDescent="0.15">
      <c r="B35" s="367"/>
      <c r="E35" s="2441" t="s">
        <v>42</v>
      </c>
      <c r="F35" s="2442"/>
      <c r="J35" s="2441" t="s">
        <v>42</v>
      </c>
      <c r="K35" s="2441"/>
      <c r="U35" s="378" t="s">
        <v>579</v>
      </c>
      <c r="V35" s="378" t="s">
        <v>580</v>
      </c>
      <c r="W35" s="370"/>
      <c r="AU35" s="376"/>
      <c r="AV35" s="376"/>
    </row>
    <row r="36" spans="2:50" ht="18" customHeight="1" x14ac:dyDescent="0.25">
      <c r="B36" s="367"/>
      <c r="C36" s="40"/>
      <c r="D36" s="133" t="s">
        <v>581</v>
      </c>
      <c r="E36" s="2429"/>
      <c r="F36" s="2430"/>
      <c r="I36" s="133" t="s">
        <v>582</v>
      </c>
      <c r="J36" s="2429"/>
      <c r="K36" s="2430"/>
      <c r="O36" s="133" t="s">
        <v>424</v>
      </c>
      <c r="P36" s="2429"/>
      <c r="Q36" s="2430"/>
      <c r="T36" s="133" t="s">
        <v>583</v>
      </c>
      <c r="U36" s="425"/>
      <c r="V36" s="425"/>
      <c r="W36" s="370"/>
      <c r="AT36" s="376"/>
      <c r="AU36" s="376"/>
    </row>
    <row r="37" spans="2:50" ht="18.75" customHeight="1" x14ac:dyDescent="0.15">
      <c r="B37" s="367"/>
      <c r="C37" s="40"/>
      <c r="D37" s="133"/>
      <c r="E37" s="2441" t="s">
        <v>42</v>
      </c>
      <c r="F37" s="2442"/>
      <c r="I37" s="133"/>
      <c r="J37" s="2441" t="s">
        <v>42</v>
      </c>
      <c r="K37" s="2441"/>
      <c r="T37" s="133"/>
      <c r="U37" s="376"/>
      <c r="V37" s="376"/>
      <c r="W37" s="370"/>
      <c r="AT37" s="376"/>
      <c r="AU37" s="376"/>
      <c r="AX37" s="376"/>
    </row>
    <row r="38" spans="2:50" ht="18" customHeight="1" x14ac:dyDescent="0.25">
      <c r="B38" s="367"/>
      <c r="C38" s="40"/>
      <c r="D38" s="133" t="s">
        <v>584</v>
      </c>
      <c r="E38" s="2429"/>
      <c r="F38" s="2430"/>
      <c r="I38" s="133" t="s">
        <v>585</v>
      </c>
      <c r="J38" s="2429"/>
      <c r="K38" s="2430"/>
      <c r="O38" s="133" t="s">
        <v>425</v>
      </c>
      <c r="P38" s="2429"/>
      <c r="Q38" s="2430"/>
      <c r="T38" s="133" t="s">
        <v>586</v>
      </c>
      <c r="U38" s="425"/>
      <c r="V38" s="425"/>
      <c r="W38" s="370"/>
      <c r="AT38" s="376"/>
      <c r="AU38" s="376"/>
    </row>
    <row r="39" spans="2:50" ht="18.75" customHeight="1" x14ac:dyDescent="0.15">
      <c r="B39" s="367"/>
      <c r="C39" s="40"/>
      <c r="D39" s="133"/>
      <c r="E39" s="407" t="s">
        <v>579</v>
      </c>
      <c r="F39" s="407" t="s">
        <v>580</v>
      </c>
      <c r="I39" s="133"/>
      <c r="J39" s="2441" t="s">
        <v>42</v>
      </c>
      <c r="K39" s="2441"/>
      <c r="T39" s="133"/>
      <c r="U39" s="376"/>
      <c r="V39" s="376"/>
      <c r="W39" s="370"/>
      <c r="AN39" s="379"/>
      <c r="AT39" s="376"/>
      <c r="AU39" s="376"/>
    </row>
    <row r="40" spans="2:50" ht="18" customHeight="1" x14ac:dyDescent="0.25">
      <c r="B40" s="367"/>
      <c r="C40" s="40"/>
      <c r="D40" s="133" t="s">
        <v>587</v>
      </c>
      <c r="E40" s="425"/>
      <c r="F40" s="425"/>
      <c r="I40" s="133" t="s">
        <v>588</v>
      </c>
      <c r="J40" s="2429"/>
      <c r="K40" s="2430"/>
      <c r="O40" s="133" t="s">
        <v>589</v>
      </c>
      <c r="P40" s="2429"/>
      <c r="Q40" s="2430"/>
      <c r="T40" s="133" t="s">
        <v>590</v>
      </c>
      <c r="U40" s="425"/>
      <c r="V40" s="425"/>
      <c r="W40" s="370"/>
      <c r="AN40" s="379"/>
      <c r="AT40" s="376"/>
      <c r="AU40" s="376"/>
    </row>
    <row r="41" spans="2:50" ht="18.75" customHeight="1" x14ac:dyDescent="0.15">
      <c r="B41" s="367"/>
      <c r="C41" s="40"/>
      <c r="D41" s="133"/>
      <c r="E41" s="407" t="s">
        <v>579</v>
      </c>
      <c r="F41" s="407" t="s">
        <v>580</v>
      </c>
      <c r="I41" s="380"/>
      <c r="J41" s="40"/>
      <c r="T41" s="380"/>
      <c r="U41" s="227"/>
      <c r="V41" s="227"/>
      <c r="W41" s="370"/>
      <c r="AN41" s="379"/>
      <c r="AT41" s="376"/>
      <c r="AU41" s="376"/>
    </row>
    <row r="42" spans="2:50" ht="18" customHeight="1" x14ac:dyDescent="0.25">
      <c r="B42" s="367"/>
      <c r="C42" s="40"/>
      <c r="D42" s="133" t="s">
        <v>591</v>
      </c>
      <c r="E42" s="425"/>
      <c r="F42" s="425"/>
      <c r="I42" s="133" t="s">
        <v>422</v>
      </c>
      <c r="J42" s="2429"/>
      <c r="K42" s="2430"/>
      <c r="O42" s="133" t="s">
        <v>544</v>
      </c>
      <c r="P42" s="2429"/>
      <c r="Q42" s="2430"/>
      <c r="T42" s="133" t="s">
        <v>592</v>
      </c>
      <c r="U42" s="425"/>
      <c r="V42" s="425"/>
      <c r="W42" s="370"/>
      <c r="AO42" s="379"/>
    </row>
    <row r="43" spans="2:50" ht="18.75" customHeight="1" x14ac:dyDescent="0.15">
      <c r="B43" s="367"/>
      <c r="C43" s="40"/>
      <c r="D43" s="133"/>
      <c r="E43" s="407" t="s">
        <v>579</v>
      </c>
      <c r="F43" s="407" t="s">
        <v>580</v>
      </c>
      <c r="I43" s="380"/>
      <c r="T43" s="380"/>
      <c r="U43" s="376"/>
      <c r="V43" s="376"/>
      <c r="W43" s="370"/>
    </row>
    <row r="44" spans="2:50" ht="18" customHeight="1" x14ac:dyDescent="0.25">
      <c r="B44" s="367"/>
      <c r="C44" s="40"/>
      <c r="D44" s="133" t="s">
        <v>593</v>
      </c>
      <c r="E44" s="425"/>
      <c r="F44" s="425"/>
      <c r="I44" s="133" t="s">
        <v>423</v>
      </c>
      <c r="J44" s="2429"/>
      <c r="K44" s="2430"/>
      <c r="O44" s="133" t="s">
        <v>545</v>
      </c>
      <c r="P44" s="2429"/>
      <c r="Q44" s="2430"/>
      <c r="T44" s="133" t="s">
        <v>594</v>
      </c>
      <c r="U44" s="425"/>
      <c r="V44" s="425"/>
      <c r="W44" s="370"/>
    </row>
    <row r="45" spans="2:50" ht="15" customHeight="1" x14ac:dyDescent="0.25">
      <c r="B45" s="367"/>
      <c r="C45" s="40"/>
      <c r="D45" s="133"/>
      <c r="E45" s="12"/>
      <c r="F45" s="12"/>
      <c r="I45" s="133"/>
      <c r="J45" s="212"/>
      <c r="K45" s="376"/>
      <c r="O45" s="133"/>
      <c r="P45" s="212"/>
      <c r="Q45" s="212"/>
      <c r="W45" s="370"/>
    </row>
    <row r="46" spans="2:50" ht="15" customHeight="1" x14ac:dyDescent="0.25">
      <c r="B46" s="367"/>
      <c r="F46" s="2443" t="s">
        <v>595</v>
      </c>
      <c r="G46" s="2444"/>
      <c r="H46" s="2444"/>
      <c r="I46" s="2444"/>
      <c r="J46" s="2444"/>
      <c r="O46" s="377" t="s">
        <v>245</v>
      </c>
      <c r="U46" s="377" t="s">
        <v>596</v>
      </c>
      <c r="W46" s="370"/>
    </row>
    <row r="47" spans="2:50" ht="22.5" customHeight="1" x14ac:dyDescent="0.25">
      <c r="B47" s="367"/>
      <c r="F47" s="2444"/>
      <c r="G47" s="2444"/>
      <c r="H47" s="2444"/>
      <c r="I47" s="2444"/>
      <c r="J47" s="2444"/>
      <c r="O47" s="411"/>
      <c r="P47" s="2431" t="str">
        <f>'Backend Data'!I119</f>
        <v>Universal Flush Door Frame Kit</v>
      </c>
      <c r="Q47" s="2431"/>
      <c r="R47" s="2431"/>
      <c r="S47" s="2431"/>
      <c r="T47" s="2431"/>
      <c r="U47" s="426" t="str">
        <f>'Backend Data'!L119</f>
        <v/>
      </c>
      <c r="W47" s="370"/>
      <c r="Z47" s="381"/>
      <c r="AA47" s="381"/>
      <c r="AB47" s="381"/>
      <c r="AC47" s="381"/>
      <c r="AM47" s="381"/>
      <c r="AN47" s="377"/>
      <c r="AS47" s="377"/>
    </row>
    <row r="48" spans="2:50" ht="22.5" customHeight="1" x14ac:dyDescent="0.25">
      <c r="B48" s="367"/>
      <c r="C48" s="4" t="s">
        <v>597</v>
      </c>
      <c r="H48" s="227"/>
      <c r="M48" s="4" t="s">
        <v>597</v>
      </c>
      <c r="O48" s="411"/>
      <c r="P48" s="2431" t="str">
        <f>'Backend Data'!I120</f>
        <v>Prehung Door w/ Frame Kit - LT, 80"</v>
      </c>
      <c r="Q48" s="2431"/>
      <c r="R48" s="2431"/>
      <c r="S48" s="2431"/>
      <c r="T48" s="2431"/>
      <c r="U48" s="426" t="str">
        <f>'Backend Data'!L120</f>
        <v/>
      </c>
      <c r="W48" s="370"/>
      <c r="Z48" s="381"/>
      <c r="AA48" s="381"/>
      <c r="AB48" s="381"/>
      <c r="AC48" s="381"/>
      <c r="AM48" s="381"/>
      <c r="AN48" s="382"/>
      <c r="AO48" s="383"/>
      <c r="AP48" s="383"/>
      <c r="AQ48" s="383"/>
      <c r="AR48" s="383"/>
      <c r="AS48" s="384"/>
    </row>
    <row r="49" spans="2:45" ht="22.5" customHeight="1" x14ac:dyDescent="0.25">
      <c r="B49" s="367"/>
      <c r="C49" s="424"/>
      <c r="M49" s="424"/>
      <c r="O49" s="411"/>
      <c r="P49" s="2431" t="str">
        <f>'Backend Data'!I121</f>
        <v>Prehung Door w/ Frame Kit - RT, 84"</v>
      </c>
      <c r="Q49" s="2431"/>
      <c r="R49" s="2431"/>
      <c r="S49" s="2431"/>
      <c r="T49" s="2431"/>
      <c r="U49" s="426" t="str">
        <f>'Backend Data'!L121</f>
        <v/>
      </c>
      <c r="W49" s="370"/>
      <c r="Z49" s="381"/>
      <c r="AA49" s="381"/>
      <c r="AB49" s="381"/>
      <c r="AC49" s="381"/>
      <c r="AM49" s="381"/>
      <c r="AN49" s="382"/>
      <c r="AO49" s="383"/>
      <c r="AP49" s="383"/>
      <c r="AQ49" s="383"/>
      <c r="AR49" s="383"/>
      <c r="AS49" s="384"/>
    </row>
    <row r="50" spans="2:45" ht="22.5" customHeight="1" x14ac:dyDescent="0.25">
      <c r="B50" s="367"/>
      <c r="O50" s="411"/>
      <c r="P50" s="2431" t="str">
        <f>'Backend Data'!I122</f>
        <v>Prehung Door w/ Frame Kit - LT, 96"</v>
      </c>
      <c r="Q50" s="2431"/>
      <c r="R50" s="2431"/>
      <c r="S50" s="2431"/>
      <c r="T50" s="2431"/>
      <c r="U50" s="426" t="str">
        <f>'Backend Data'!L122</f>
        <v/>
      </c>
      <c r="W50" s="370"/>
      <c r="Z50" s="381"/>
      <c r="AA50" s="381"/>
      <c r="AB50" s="381"/>
      <c r="AC50" s="381"/>
      <c r="AM50" s="381"/>
      <c r="AN50" s="382"/>
      <c r="AO50" s="383"/>
      <c r="AP50" s="383"/>
      <c r="AQ50" s="383"/>
      <c r="AR50" s="383"/>
      <c r="AS50" s="384"/>
    </row>
    <row r="51" spans="2:45" ht="22.5" customHeight="1" x14ac:dyDescent="0.25">
      <c r="B51" s="367"/>
      <c r="O51" s="411"/>
      <c r="P51" s="2431" t="str">
        <f>'Backend Data'!I123</f>
        <v>Prehung Door w/ Frame Kit - RT, 96"</v>
      </c>
      <c r="Q51" s="2431"/>
      <c r="R51" s="2431"/>
      <c r="S51" s="2431"/>
      <c r="T51" s="2431"/>
      <c r="U51" s="426" t="str">
        <f>'Backend Data'!L123</f>
        <v/>
      </c>
      <c r="W51" s="370"/>
      <c r="Z51" s="381"/>
      <c r="AA51" s="381"/>
      <c r="AB51" s="381"/>
      <c r="AC51" s="381"/>
      <c r="AM51" s="381"/>
      <c r="AN51" s="382"/>
      <c r="AO51" s="383"/>
      <c r="AP51" s="383"/>
      <c r="AQ51" s="383"/>
      <c r="AR51" s="383"/>
      <c r="AS51" s="384"/>
    </row>
    <row r="52" spans="2:45" ht="22.5" customHeight="1" x14ac:dyDescent="0.25">
      <c r="B52" s="367"/>
      <c r="O52" s="411"/>
      <c r="P52" s="2431" t="str">
        <f>'Backend Data'!I124</f>
        <v>Auto Gate Operator</v>
      </c>
      <c r="Q52" s="2431"/>
      <c r="R52" s="2431"/>
      <c r="S52" s="2431"/>
      <c r="T52" s="2431"/>
      <c r="U52" s="426" t="str">
        <f>'Backend Data'!L124</f>
        <v/>
      </c>
      <c r="W52" s="370"/>
      <c r="Z52" s="381"/>
      <c r="AA52" s="381"/>
      <c r="AB52" s="381"/>
      <c r="AC52" s="381"/>
      <c r="AM52" s="381"/>
      <c r="AN52" s="382"/>
      <c r="AO52" s="383"/>
      <c r="AP52" s="383"/>
      <c r="AQ52" s="383"/>
      <c r="AR52" s="383"/>
      <c r="AS52" s="384"/>
    </row>
    <row r="53" spans="2:45" ht="22.5" customHeight="1" x14ac:dyDescent="0.25">
      <c r="B53" s="367"/>
      <c r="O53" s="411"/>
      <c r="P53" s="2431" t="str">
        <f>'Backend Data'!I125</f>
        <v>Auto Door Operator</v>
      </c>
      <c r="Q53" s="2431"/>
      <c r="R53" s="2431"/>
      <c r="S53" s="2431"/>
      <c r="T53" s="2431"/>
      <c r="U53" s="426" t="str">
        <f>'Backend Data'!L125</f>
        <v/>
      </c>
      <c r="W53" s="370"/>
      <c r="Z53" s="381"/>
      <c r="AA53" s="381"/>
      <c r="AB53" s="381"/>
      <c r="AC53" s="381"/>
      <c r="AM53" s="381"/>
      <c r="AN53" s="382"/>
      <c r="AO53" s="383"/>
      <c r="AP53" s="383"/>
      <c r="AQ53" s="383"/>
      <c r="AR53" s="383"/>
      <c r="AS53" s="384"/>
    </row>
    <row r="54" spans="2:45" ht="22.5" customHeight="1" x14ac:dyDescent="0.25">
      <c r="B54" s="367"/>
      <c r="O54" s="411"/>
      <c r="P54" s="2431" t="str">
        <f>'Backend Data'!I126</f>
        <v>6" Buffer Springs</v>
      </c>
      <c r="Q54" s="2431"/>
      <c r="R54" s="2431"/>
      <c r="S54" s="2431"/>
      <c r="T54" s="2431"/>
      <c r="U54" s="426"/>
      <c r="W54" s="370"/>
      <c r="Z54" s="381"/>
      <c r="AA54" s="381"/>
      <c r="AB54" s="381"/>
      <c r="AC54" s="381"/>
      <c r="AM54" s="381"/>
      <c r="AN54" s="382"/>
      <c r="AO54" s="383"/>
      <c r="AP54" s="383"/>
      <c r="AQ54" s="383"/>
      <c r="AR54" s="383"/>
      <c r="AS54" s="384"/>
    </row>
    <row r="55" spans="2:45" ht="22.5" customHeight="1" x14ac:dyDescent="0.25">
      <c r="B55" s="367"/>
      <c r="C55" s="424"/>
      <c r="M55" s="424"/>
      <c r="O55" s="411"/>
      <c r="P55" s="2431" t="str">
        <f>'Backend Data'!I127</f>
        <v>12" Buffer Springs</v>
      </c>
      <c r="Q55" s="2431"/>
      <c r="R55" s="2431"/>
      <c r="S55" s="2431"/>
      <c r="T55" s="2431"/>
      <c r="U55" s="426">
        <f>'Backend Data'!L127</f>
        <v>0</v>
      </c>
      <c r="W55" s="370"/>
      <c r="Z55" s="381"/>
      <c r="AA55" s="381"/>
      <c r="AB55" s="381"/>
      <c r="AC55" s="381"/>
      <c r="AM55" s="381"/>
      <c r="AN55" s="382"/>
      <c r="AO55" s="383"/>
      <c r="AP55" s="383"/>
      <c r="AQ55" s="383"/>
      <c r="AR55" s="383"/>
      <c r="AS55" s="384"/>
    </row>
    <row r="56" spans="2:45" ht="22.5" customHeight="1" x14ac:dyDescent="0.25">
      <c r="B56" s="367"/>
      <c r="C56" s="4" t="s">
        <v>597</v>
      </c>
      <c r="M56" s="4" t="s">
        <v>597</v>
      </c>
      <c r="O56" s="411"/>
      <c r="P56" s="2431" t="str">
        <f>'Backend Data'!I128</f>
        <v>Solid Stop</v>
      </c>
      <c r="Q56" s="2431"/>
      <c r="R56" s="2431"/>
      <c r="S56" s="2431"/>
      <c r="T56" s="2431"/>
      <c r="U56" s="426">
        <f>'Backend Data'!L128</f>
        <v>0</v>
      </c>
      <c r="W56" s="370"/>
      <c r="Z56" s="381"/>
      <c r="AA56" s="381"/>
      <c r="AB56" s="381"/>
      <c r="AC56" s="381"/>
      <c r="AM56" s="381"/>
      <c r="AN56" s="382"/>
      <c r="AO56" s="383"/>
      <c r="AP56" s="383"/>
      <c r="AQ56" s="383"/>
      <c r="AR56" s="383"/>
      <c r="AS56" s="384"/>
    </row>
    <row r="57" spans="2:45" ht="22.5" customHeight="1" x14ac:dyDescent="0.25">
      <c r="B57" s="367"/>
      <c r="O57" s="411"/>
      <c r="P57" s="2431" t="str">
        <f>'Backend Data'!I129</f>
        <v>Acrylic Window in Full Wall Panel</v>
      </c>
      <c r="Q57" s="2431"/>
      <c r="R57" s="2431"/>
      <c r="S57" s="2431"/>
      <c r="T57" s="2431"/>
      <c r="U57" s="426" t="str">
        <f>'Backend Data'!L129</f>
        <v/>
      </c>
      <c r="W57" s="370"/>
      <c r="Z57" s="381"/>
      <c r="AA57" s="381"/>
      <c r="AB57" s="381"/>
      <c r="AC57" s="381"/>
      <c r="AM57" s="381"/>
      <c r="AN57" s="382"/>
      <c r="AO57" s="383"/>
      <c r="AP57" s="383"/>
      <c r="AQ57" s="383"/>
      <c r="AR57" s="383"/>
      <c r="AS57" s="384"/>
    </row>
    <row r="58" spans="2:45" ht="22.5" customHeight="1" x14ac:dyDescent="0.25">
      <c r="B58" s="367"/>
      <c r="F58" s="4" t="s">
        <v>597</v>
      </c>
      <c r="J58" s="4" t="s">
        <v>597</v>
      </c>
      <c r="O58" s="411"/>
      <c r="P58" s="2431" t="str">
        <f>'Backend Data'!I130</f>
        <v>Acrylic Window in Half Wall Panel</v>
      </c>
      <c r="Q58" s="2431"/>
      <c r="R58" s="2431"/>
      <c r="S58" s="2431"/>
      <c r="T58" s="2431"/>
      <c r="U58" s="426" t="str">
        <f>'Backend Data'!L130</f>
        <v/>
      </c>
      <c r="W58" s="370"/>
      <c r="Z58" s="381"/>
      <c r="AA58" s="381"/>
      <c r="AB58" s="381"/>
      <c r="AC58" s="381"/>
      <c r="AM58" s="381"/>
      <c r="AN58" s="382"/>
      <c r="AO58" s="383"/>
      <c r="AP58" s="383"/>
      <c r="AQ58" s="383"/>
      <c r="AR58" s="383"/>
      <c r="AS58" s="384"/>
    </row>
    <row r="59" spans="2:45" ht="22.5" customHeight="1" x14ac:dyDescent="0.25">
      <c r="B59" s="367"/>
      <c r="F59" s="424"/>
      <c r="J59" s="424"/>
      <c r="O59" s="411"/>
      <c r="P59" s="2431" t="str">
        <f>'Backend Data'!I131</f>
        <v>Finished Outside Wall Panel</v>
      </c>
      <c r="Q59" s="2431"/>
      <c r="R59" s="2431"/>
      <c r="S59" s="2431"/>
      <c r="T59" s="2431"/>
      <c r="U59" s="426" t="str">
        <f>'Backend Data'!L131</f>
        <v/>
      </c>
      <c r="W59" s="370"/>
      <c r="Z59" s="381"/>
      <c r="AA59" s="381"/>
      <c r="AB59" s="381"/>
      <c r="AC59" s="381"/>
      <c r="AM59" s="381"/>
      <c r="AN59" s="382"/>
      <c r="AO59" s="383"/>
      <c r="AP59" s="383"/>
      <c r="AQ59" s="383"/>
      <c r="AR59" s="383"/>
      <c r="AS59" s="384"/>
    </row>
    <row r="60" spans="2:45" ht="22.5" customHeight="1" x14ac:dyDescent="0.25">
      <c r="B60" s="367"/>
      <c r="C60" s="13" t="s">
        <v>452</v>
      </c>
      <c r="O60" s="411"/>
      <c r="P60" s="2431" t="str">
        <f>'Backend Data'!I132</f>
        <v>Sloped Dome Cab</v>
      </c>
      <c r="Q60" s="2431"/>
      <c r="R60" s="2431"/>
      <c r="S60" s="2431"/>
      <c r="T60" s="2431"/>
      <c r="U60" s="426">
        <f>'Backend Data'!L132</f>
        <v>0</v>
      </c>
      <c r="W60" s="370"/>
      <c r="Z60" s="381"/>
      <c r="AA60" s="381"/>
      <c r="AB60" s="381"/>
      <c r="AC60" s="381"/>
      <c r="AM60" s="381"/>
      <c r="AN60" s="382"/>
      <c r="AO60" s="383"/>
      <c r="AP60" s="383"/>
      <c r="AQ60" s="383"/>
      <c r="AR60" s="383"/>
      <c r="AS60" s="384"/>
    </row>
    <row r="61" spans="2:45" ht="22.5" customHeight="1" x14ac:dyDescent="0.25">
      <c r="B61" s="367"/>
      <c r="C61" s="2432"/>
      <c r="D61" s="2433"/>
      <c r="E61" s="2433"/>
      <c r="F61" s="2433"/>
      <c r="G61" s="2433"/>
      <c r="H61" s="2433"/>
      <c r="I61" s="2433"/>
      <c r="J61" s="2433"/>
      <c r="K61" s="2433"/>
      <c r="L61" s="2433"/>
      <c r="M61" s="2434"/>
      <c r="O61" s="411"/>
      <c r="P61" s="2431" t="str">
        <f>'Backend Data'!I133</f>
        <v>Flat Sky Light</v>
      </c>
      <c r="Q61" s="2431"/>
      <c r="R61" s="2431"/>
      <c r="S61" s="2431"/>
      <c r="T61" s="2431"/>
      <c r="U61" s="426">
        <f>'Backend Data'!L133</f>
        <v>0</v>
      </c>
      <c r="W61" s="370"/>
      <c r="Z61" s="381"/>
      <c r="AA61" s="381"/>
      <c r="AB61" s="381"/>
      <c r="AC61" s="381"/>
      <c r="AM61" s="381"/>
      <c r="AN61" s="382"/>
      <c r="AO61" s="383"/>
      <c r="AP61" s="383"/>
      <c r="AQ61" s="383"/>
      <c r="AR61" s="383"/>
      <c r="AS61" s="384"/>
    </row>
    <row r="62" spans="2:45" ht="22.5" customHeight="1" x14ac:dyDescent="0.25">
      <c r="B62" s="367"/>
      <c r="C62" s="2435"/>
      <c r="D62" s="2436"/>
      <c r="E62" s="2436"/>
      <c r="F62" s="2436"/>
      <c r="G62" s="2436"/>
      <c r="H62" s="2436"/>
      <c r="I62" s="2436"/>
      <c r="J62" s="2436"/>
      <c r="K62" s="2436"/>
      <c r="L62" s="2436"/>
      <c r="M62" s="2437"/>
      <c r="O62" s="411"/>
      <c r="P62" s="2431" t="str">
        <f>'Backend Data'!I134</f>
        <v>Cosmetic Undercab Cover</v>
      </c>
      <c r="Q62" s="2431"/>
      <c r="R62" s="2431"/>
      <c r="S62" s="2431"/>
      <c r="T62" s="2431"/>
      <c r="U62" s="426">
        <f>'Backend Data'!L134</f>
        <v>0</v>
      </c>
      <c r="W62" s="370"/>
      <c r="Z62" s="381"/>
      <c r="AA62" s="381"/>
      <c r="AB62" s="381"/>
      <c r="AC62" s="381"/>
      <c r="AM62" s="381"/>
      <c r="AN62" s="382"/>
      <c r="AO62" s="383"/>
      <c r="AP62" s="383"/>
      <c r="AQ62" s="383"/>
      <c r="AR62" s="383"/>
      <c r="AS62" s="384"/>
    </row>
    <row r="63" spans="2:45" ht="22.5" customHeight="1" x14ac:dyDescent="0.25">
      <c r="B63" s="367"/>
      <c r="C63" s="2435"/>
      <c r="D63" s="2436"/>
      <c r="E63" s="2436"/>
      <c r="F63" s="2436"/>
      <c r="G63" s="2436"/>
      <c r="H63" s="2436"/>
      <c r="I63" s="2436"/>
      <c r="J63" s="2436"/>
      <c r="K63" s="2436"/>
      <c r="L63" s="2436"/>
      <c r="M63" s="2437"/>
      <c r="O63" s="411"/>
      <c r="P63" s="2431" t="str">
        <f>'Backend Data'!I135</f>
        <v>Safety Pan</v>
      </c>
      <c r="Q63" s="2431"/>
      <c r="R63" s="2431"/>
      <c r="S63" s="2431"/>
      <c r="T63" s="2431"/>
      <c r="U63" s="426">
        <f>'Backend Data'!L135</f>
        <v>0</v>
      </c>
      <c r="W63" s="370"/>
      <c r="Z63" s="381"/>
      <c r="AA63" s="381"/>
      <c r="AB63" s="381"/>
      <c r="AC63" s="381"/>
      <c r="AM63" s="381"/>
      <c r="AN63" s="382"/>
      <c r="AO63" s="383"/>
      <c r="AP63" s="383"/>
      <c r="AQ63" s="383"/>
      <c r="AR63" s="383"/>
      <c r="AS63" s="384"/>
    </row>
    <row r="64" spans="2:45" ht="22.5" customHeight="1" x14ac:dyDescent="0.25">
      <c r="B64" s="367"/>
      <c r="C64" s="2435"/>
      <c r="D64" s="2436"/>
      <c r="E64" s="2436"/>
      <c r="F64" s="2436"/>
      <c r="G64" s="2436"/>
      <c r="H64" s="2436"/>
      <c r="I64" s="2436"/>
      <c r="J64" s="2436"/>
      <c r="K64" s="2436"/>
      <c r="L64" s="2436"/>
      <c r="M64" s="2437"/>
      <c r="O64" s="411"/>
      <c r="P64" s="2431" t="str">
        <f>'Backend Data'!I136</f>
        <v>Float Switch</v>
      </c>
      <c r="Q64" s="2431"/>
      <c r="R64" s="2431"/>
      <c r="S64" s="2431"/>
      <c r="T64" s="2431"/>
      <c r="U64" s="426">
        <f>'Backend Data'!L136</f>
        <v>0</v>
      </c>
      <c r="W64" s="370"/>
      <c r="Z64" s="381"/>
      <c r="AA64" s="381"/>
      <c r="AB64" s="381"/>
      <c r="AC64" s="381"/>
      <c r="AM64" s="381"/>
      <c r="AN64" s="382"/>
      <c r="AO64" s="383"/>
      <c r="AP64" s="383"/>
      <c r="AQ64" s="383"/>
      <c r="AR64" s="383"/>
      <c r="AS64" s="384"/>
    </row>
    <row r="65" spans="2:45" ht="22.5" customHeight="1" x14ac:dyDescent="0.25">
      <c r="B65" s="367"/>
      <c r="C65" s="2435"/>
      <c r="D65" s="2436"/>
      <c r="E65" s="2436"/>
      <c r="F65" s="2436"/>
      <c r="G65" s="2436"/>
      <c r="H65" s="2436"/>
      <c r="I65" s="2436"/>
      <c r="J65" s="2436"/>
      <c r="K65" s="2436"/>
      <c r="L65" s="2436"/>
      <c r="M65" s="2437"/>
      <c r="O65" s="411"/>
      <c r="P65" s="2431" t="str">
        <f>'Backend Data'!I137</f>
        <v>Half Trolley</v>
      </c>
      <c r="Q65" s="2431"/>
      <c r="R65" s="2431"/>
      <c r="S65" s="2431"/>
      <c r="T65" s="2431"/>
      <c r="U65" s="426">
        <f>'Backend Data'!L137</f>
        <v>0</v>
      </c>
      <c r="W65" s="370"/>
      <c r="Z65" s="381"/>
      <c r="AA65" s="381"/>
      <c r="AB65" s="381"/>
      <c r="AC65" s="381"/>
      <c r="AM65" s="381"/>
      <c r="AN65" s="382"/>
      <c r="AO65" s="383"/>
      <c r="AP65" s="383"/>
      <c r="AQ65" s="383"/>
      <c r="AR65" s="383"/>
      <c r="AS65" s="384"/>
    </row>
    <row r="66" spans="2:45" ht="22.5" customHeight="1" x14ac:dyDescent="0.25">
      <c r="B66" s="367"/>
      <c r="C66" s="2438"/>
      <c r="D66" s="2439"/>
      <c r="E66" s="2439"/>
      <c r="F66" s="2439"/>
      <c r="G66" s="2439"/>
      <c r="H66" s="2439"/>
      <c r="I66" s="2439"/>
      <c r="J66" s="2439"/>
      <c r="K66" s="2439"/>
      <c r="L66" s="2439"/>
      <c r="M66" s="2440"/>
      <c r="O66" s="412"/>
      <c r="P66" s="2431" t="str">
        <f>'Backend Data'!I138</f>
        <v>Split Jack</v>
      </c>
      <c r="Q66" s="2431"/>
      <c r="R66" s="2431"/>
      <c r="S66" s="2431"/>
      <c r="T66" s="2431"/>
      <c r="U66" s="426">
        <f>'Backend Data'!L138</f>
        <v>0</v>
      </c>
      <c r="W66" s="370"/>
      <c r="Z66" s="381"/>
      <c r="AA66" s="381"/>
      <c r="AB66" s="381"/>
      <c r="AC66" s="381"/>
      <c r="AM66" s="381"/>
      <c r="AN66" s="382"/>
      <c r="AO66" s="383"/>
      <c r="AP66" s="383"/>
      <c r="AQ66" s="383"/>
      <c r="AR66" s="383"/>
      <c r="AS66" s="384"/>
    </row>
    <row r="67" spans="2:45" ht="22.5" customHeight="1" thickBot="1" x14ac:dyDescent="0.3">
      <c r="B67" s="368"/>
      <c r="C67" s="385"/>
      <c r="D67" s="385"/>
      <c r="E67" s="385"/>
      <c r="F67" s="385"/>
      <c r="G67" s="385"/>
      <c r="H67" s="385"/>
      <c r="I67" s="385"/>
      <c r="J67" s="385"/>
      <c r="K67" s="385"/>
      <c r="L67" s="385"/>
      <c r="M67" s="385"/>
      <c r="N67" s="369"/>
      <c r="O67" s="413"/>
      <c r="P67" s="2428"/>
      <c r="Q67" s="2428"/>
      <c r="R67" s="2428"/>
      <c r="S67" s="2428"/>
      <c r="T67" s="2428"/>
      <c r="U67" s="386">
        <f>'Backend Data'!M139</f>
        <v>0</v>
      </c>
      <c r="V67" s="369"/>
      <c r="W67" s="374"/>
      <c r="Z67" s="381"/>
      <c r="AA67" s="381"/>
      <c r="AB67" s="381"/>
      <c r="AC67" s="381"/>
      <c r="AM67" s="381"/>
      <c r="AN67" s="382"/>
      <c r="AO67" s="383"/>
      <c r="AP67" s="383"/>
      <c r="AQ67" s="383"/>
      <c r="AR67" s="383"/>
      <c r="AS67" s="384"/>
    </row>
    <row r="68" spans="2:45" ht="22.5" customHeight="1" x14ac:dyDescent="0.25">
      <c r="C68" s="381"/>
      <c r="D68" s="381"/>
      <c r="E68" s="381"/>
      <c r="F68" s="381"/>
      <c r="G68" s="381"/>
      <c r="H68" s="381"/>
      <c r="I68" s="381"/>
      <c r="J68" s="381"/>
      <c r="K68" s="381"/>
      <c r="L68" s="381"/>
      <c r="M68" s="381"/>
      <c r="P68" s="2427"/>
      <c r="Q68" s="2427"/>
      <c r="R68" s="2427"/>
      <c r="S68" s="2427"/>
      <c r="T68" s="2427"/>
      <c r="U68" s="387">
        <f>'Backend Data'!M140</f>
        <v>0</v>
      </c>
      <c r="Z68" s="381"/>
      <c r="AA68" s="381"/>
      <c r="AB68" s="381"/>
      <c r="AC68" s="381"/>
      <c r="AM68" s="381"/>
      <c r="AN68" s="382"/>
      <c r="AO68" s="383"/>
      <c r="AP68" s="383"/>
      <c r="AQ68" s="383"/>
      <c r="AR68" s="383"/>
      <c r="AS68" s="384"/>
    </row>
    <row r="69" spans="2:45" ht="22.5" customHeight="1" x14ac:dyDescent="0.25">
      <c r="C69" s="381"/>
      <c r="D69" s="381"/>
      <c r="E69" s="381"/>
      <c r="F69" s="381"/>
      <c r="G69" s="381"/>
      <c r="H69" s="381"/>
      <c r="I69" s="381"/>
      <c r="J69" s="381"/>
      <c r="K69" s="381"/>
      <c r="L69" s="381"/>
      <c r="M69" s="381"/>
      <c r="P69" s="2427"/>
      <c r="Q69" s="2427"/>
      <c r="R69" s="2427"/>
      <c r="S69" s="2427"/>
      <c r="T69" s="2427"/>
      <c r="U69" s="387">
        <f>'Backend Data'!M141</f>
        <v>0</v>
      </c>
      <c r="Z69" s="381"/>
      <c r="AA69" s="381"/>
      <c r="AB69" s="381"/>
      <c r="AC69" s="381"/>
      <c r="AM69" s="381"/>
      <c r="AN69" s="382"/>
      <c r="AO69" s="383"/>
      <c r="AP69" s="383"/>
      <c r="AQ69" s="383"/>
      <c r="AR69" s="383"/>
      <c r="AS69" s="384"/>
    </row>
    <row r="70" spans="2:45" ht="22.5" customHeight="1" x14ac:dyDescent="0.25">
      <c r="C70" s="381"/>
      <c r="D70" s="381"/>
      <c r="E70" s="381"/>
      <c r="F70" s="381"/>
      <c r="G70" s="381"/>
      <c r="H70" s="381"/>
      <c r="I70" s="381"/>
      <c r="J70" s="381"/>
      <c r="K70" s="381"/>
      <c r="L70" s="381"/>
      <c r="M70" s="381"/>
      <c r="P70" s="2427"/>
      <c r="Q70" s="2427"/>
      <c r="R70" s="2427"/>
      <c r="S70" s="2427"/>
      <c r="T70" s="2427"/>
      <c r="U70" s="387">
        <f>'Backend Data'!M142</f>
        <v>0</v>
      </c>
      <c r="Z70" s="381"/>
      <c r="AA70" s="381"/>
      <c r="AB70" s="381"/>
      <c r="AC70" s="381"/>
      <c r="AM70" s="381"/>
      <c r="AN70" s="382"/>
      <c r="AO70" s="383"/>
      <c r="AP70" s="383"/>
      <c r="AQ70" s="383"/>
      <c r="AR70" s="383"/>
      <c r="AS70" s="384"/>
    </row>
    <row r="71" spans="2:45" ht="22.5" customHeight="1" x14ac:dyDescent="0.25">
      <c r="C71" s="381"/>
      <c r="D71" s="381"/>
      <c r="E71" s="381"/>
      <c r="F71" s="381"/>
      <c r="G71" s="381"/>
      <c r="H71" s="381"/>
      <c r="I71" s="381"/>
      <c r="J71" s="381"/>
      <c r="K71" s="381"/>
      <c r="L71" s="381"/>
      <c r="M71" s="381"/>
      <c r="P71" s="2427"/>
      <c r="Q71" s="2427"/>
      <c r="R71" s="2427"/>
      <c r="S71" s="2427"/>
      <c r="T71" s="2427"/>
      <c r="U71" s="387">
        <f>'Backend Data'!M143</f>
        <v>0</v>
      </c>
      <c r="Z71" s="381"/>
      <c r="AA71" s="381"/>
      <c r="AB71" s="381"/>
      <c r="AC71" s="381"/>
      <c r="AM71" s="381"/>
      <c r="AN71" s="382"/>
      <c r="AO71" s="383"/>
      <c r="AP71" s="383"/>
      <c r="AQ71" s="383"/>
      <c r="AR71" s="383"/>
      <c r="AS71" s="384"/>
    </row>
    <row r="72" spans="2:45" ht="16.5" customHeight="1" x14ac:dyDescent="0.25">
      <c r="O72" s="2427"/>
      <c r="P72" s="2427"/>
      <c r="Q72" s="2427"/>
      <c r="R72" s="2427"/>
      <c r="S72" s="2427"/>
      <c r="T72" s="387"/>
      <c r="U72" s="387"/>
      <c r="Z72" s="381"/>
      <c r="AA72" s="381"/>
      <c r="AB72" s="381"/>
      <c r="AC72" s="381"/>
      <c r="AM72" s="381"/>
      <c r="AN72" s="382"/>
      <c r="AO72" s="383"/>
      <c r="AP72" s="383"/>
      <c r="AQ72" s="383"/>
      <c r="AR72" s="383"/>
      <c r="AS72" s="384"/>
    </row>
    <row r="73" spans="2:45" ht="16.5" customHeight="1" x14ac:dyDescent="0.25">
      <c r="O73" s="2427"/>
      <c r="P73" s="2427"/>
      <c r="Q73" s="2427"/>
      <c r="R73" s="2427"/>
      <c r="S73" s="2427"/>
      <c r="AM73" s="414"/>
    </row>
    <row r="74" spans="2:45" ht="16.5" customHeight="1" x14ac:dyDescent="0.25">
      <c r="AM74" s="414"/>
    </row>
    <row r="75" spans="2:45" ht="16.5" customHeight="1" x14ac:dyDescent="0.25">
      <c r="AM75" s="414"/>
    </row>
    <row r="76" spans="2:45" ht="16.5" customHeight="1" x14ac:dyDescent="0.25">
      <c r="AM76" s="414"/>
    </row>
    <row r="77" spans="2:45" ht="16.5" customHeight="1" x14ac:dyDescent="0.25">
      <c r="AM77" s="414"/>
    </row>
    <row r="78" spans="2:45" ht="16.5" customHeight="1" x14ac:dyDescent="0.25"/>
    <row r="79" spans="2:45" ht="16.5" customHeight="1" x14ac:dyDescent="0.25"/>
    <row r="80" spans="2:45" ht="16.5" customHeight="1" x14ac:dyDescent="0.25"/>
    <row r="81" ht="16.5" customHeight="1" x14ac:dyDescent="0.25"/>
    <row r="82" ht="16.5" customHeight="1" x14ac:dyDescent="0.25"/>
    <row r="83" ht="16.5" customHeight="1" x14ac:dyDescent="0.25"/>
    <row r="84" ht="16.5" customHeight="1" x14ac:dyDescent="0.25"/>
    <row r="85" ht="16.5" customHeight="1" x14ac:dyDescent="0.25"/>
    <row r="86" ht="16.5" customHeight="1" x14ac:dyDescent="0.25"/>
    <row r="87" ht="16.5" customHeight="1" x14ac:dyDescent="0.25"/>
    <row r="88" ht="16.5" customHeight="1" x14ac:dyDescent="0.25"/>
    <row r="89" ht="16.5" customHeight="1" x14ac:dyDescent="0.25"/>
    <row r="90" ht="16.5" customHeight="1" x14ac:dyDescent="0.25"/>
    <row r="101" spans="4:4" x14ac:dyDescent="0.25">
      <c r="D101" s="388"/>
    </row>
    <row r="102" spans="4:4" x14ac:dyDescent="0.25">
      <c r="D102" s="389"/>
    </row>
    <row r="103" spans="4:4" x14ac:dyDescent="0.25">
      <c r="D103" s="389"/>
    </row>
    <row r="104" spans="4:4" x14ac:dyDescent="0.25">
      <c r="D104" s="389"/>
    </row>
    <row r="105" spans="4:4" x14ac:dyDescent="0.25">
      <c r="D105" s="389"/>
    </row>
    <row r="106" spans="4:4" x14ac:dyDescent="0.25">
      <c r="D106" s="389"/>
    </row>
    <row r="107" spans="4:4" x14ac:dyDescent="0.25">
      <c r="D107" s="389"/>
    </row>
    <row r="108" spans="4:4" x14ac:dyDescent="0.25">
      <c r="D108" s="389"/>
    </row>
    <row r="109" spans="4:4" x14ac:dyDescent="0.25">
      <c r="D109" s="389"/>
    </row>
    <row r="110" spans="4:4" x14ac:dyDescent="0.25">
      <c r="D110" s="389"/>
    </row>
  </sheetData>
  <sheetProtection algorithmName="SHA-512" hashValue="+V1H597rRIRmlqRPNrm6KpsZMY9LVqRZAod3cAQUavxcJZNpzk1JPGj6+W6Md66IwT/k+XLpea6bnuHLiXoE4g==" saltValue="gymplhMsFB6ewtPEmcKLiA==" spinCount="100000" sheet="1" selectLockedCells="1"/>
  <mergeCells count="75">
    <mergeCell ref="H3:V3"/>
    <mergeCell ref="I10:K10"/>
    <mergeCell ref="N10:P10"/>
    <mergeCell ref="S10:V10"/>
    <mergeCell ref="AP10:AQ10"/>
    <mergeCell ref="C7:E7"/>
    <mergeCell ref="F7:J7"/>
    <mergeCell ref="C25:V25"/>
    <mergeCell ref="C19:K19"/>
    <mergeCell ref="N19:V19"/>
    <mergeCell ref="C22:D22"/>
    <mergeCell ref="F22:H22"/>
    <mergeCell ref="J22:K22"/>
    <mergeCell ref="N22:R22"/>
    <mergeCell ref="U22:V22"/>
    <mergeCell ref="Q7:S7"/>
    <mergeCell ref="C13:K13"/>
    <mergeCell ref="N13:V13"/>
    <mergeCell ref="C16:K16"/>
    <mergeCell ref="N16:V16"/>
    <mergeCell ref="C10:G10"/>
    <mergeCell ref="Q29:T29"/>
    <mergeCell ref="H28:L29"/>
    <mergeCell ref="O32:R32"/>
    <mergeCell ref="T32:V32"/>
    <mergeCell ref="P36:Q36"/>
    <mergeCell ref="J39:K39"/>
    <mergeCell ref="J44:K44"/>
    <mergeCell ref="C32:D32"/>
    <mergeCell ref="I32:J32"/>
    <mergeCell ref="L32:M32"/>
    <mergeCell ref="F32:G32"/>
    <mergeCell ref="E35:F35"/>
    <mergeCell ref="J35:K35"/>
    <mergeCell ref="E36:F36"/>
    <mergeCell ref="J36:K36"/>
    <mergeCell ref="P55:T55"/>
    <mergeCell ref="P56:T56"/>
    <mergeCell ref="E37:F37"/>
    <mergeCell ref="J37:K37"/>
    <mergeCell ref="P49:T49"/>
    <mergeCell ref="P50:T50"/>
    <mergeCell ref="P51:T51"/>
    <mergeCell ref="J42:K42"/>
    <mergeCell ref="P42:Q42"/>
    <mergeCell ref="J40:K40"/>
    <mergeCell ref="P40:Q40"/>
    <mergeCell ref="P48:T48"/>
    <mergeCell ref="F46:J47"/>
    <mergeCell ref="E38:F38"/>
    <mergeCell ref="J38:K38"/>
    <mergeCell ref="P38:Q38"/>
    <mergeCell ref="P44:Q44"/>
    <mergeCell ref="P47:T47"/>
    <mergeCell ref="P57:T57"/>
    <mergeCell ref="C61:M66"/>
    <mergeCell ref="P61:T61"/>
    <mergeCell ref="P62:T62"/>
    <mergeCell ref="P63:T63"/>
    <mergeCell ref="P64:T64"/>
    <mergeCell ref="P65:T65"/>
    <mergeCell ref="P66:T66"/>
    <mergeCell ref="P60:T60"/>
    <mergeCell ref="P59:T59"/>
    <mergeCell ref="P58:T58"/>
    <mergeCell ref="P52:T52"/>
    <mergeCell ref="P53:T53"/>
    <mergeCell ref="P54:T54"/>
    <mergeCell ref="O73:S73"/>
    <mergeCell ref="P67:T67"/>
    <mergeCell ref="P68:T68"/>
    <mergeCell ref="P69:T69"/>
    <mergeCell ref="P70:T70"/>
    <mergeCell ref="P71:T71"/>
    <mergeCell ref="O72:S72"/>
  </mergeCells>
  <printOptions horizontalCentered="1" verticalCentered="1"/>
  <pageMargins left="0" right="0" top="0" bottom="0" header="0" footer="0"/>
  <pageSetup scale="63"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283658" r:id="rId4" name="Check Box 10">
              <controlPr defaultSize="0" autoFill="0" autoLine="0" autoPict="0">
                <anchor moveWithCells="1" sizeWithCells="1">
                  <from>
                    <xdr:col>5</xdr:col>
                    <xdr:colOff>238125</xdr:colOff>
                    <xdr:row>49</xdr:row>
                    <xdr:rowOff>57150</xdr:rowOff>
                  </from>
                  <to>
                    <xdr:col>6</xdr:col>
                    <xdr:colOff>38100</xdr:colOff>
                    <xdr:row>50</xdr:row>
                    <xdr:rowOff>114300</xdr:rowOff>
                  </to>
                </anchor>
              </controlPr>
            </control>
          </mc:Choice>
        </mc:AlternateContent>
        <mc:AlternateContent xmlns:mc="http://schemas.openxmlformats.org/markup-compatibility/2006">
          <mc:Choice Requires="x14">
            <control shapeId="283659" r:id="rId5" name="Check Box 11">
              <controlPr defaultSize="0" autoFill="0" autoLine="0" autoPict="0">
                <anchor moveWithCells="1" sizeWithCells="1">
                  <from>
                    <xdr:col>9</xdr:col>
                    <xdr:colOff>47625</xdr:colOff>
                    <xdr:row>49</xdr:row>
                    <xdr:rowOff>47625</xdr:rowOff>
                  </from>
                  <to>
                    <xdr:col>9</xdr:col>
                    <xdr:colOff>266700</xdr:colOff>
                    <xdr:row>50</xdr:row>
                    <xdr:rowOff>104775</xdr:rowOff>
                  </to>
                </anchor>
              </controlPr>
            </control>
          </mc:Choice>
        </mc:AlternateContent>
        <mc:AlternateContent xmlns:mc="http://schemas.openxmlformats.org/markup-compatibility/2006">
          <mc:Choice Requires="x14">
            <control shapeId="283660" r:id="rId6" name="Check Box 12">
              <controlPr defaultSize="0" autoFill="0" autoLine="0" autoPict="0">
                <anchor moveWithCells="1" sizeWithCells="1">
                  <from>
                    <xdr:col>9</xdr:col>
                    <xdr:colOff>47625</xdr:colOff>
                    <xdr:row>52</xdr:row>
                    <xdr:rowOff>9525</xdr:rowOff>
                  </from>
                  <to>
                    <xdr:col>9</xdr:col>
                    <xdr:colOff>266700</xdr:colOff>
                    <xdr:row>53</xdr:row>
                    <xdr:rowOff>66675</xdr:rowOff>
                  </to>
                </anchor>
              </controlPr>
            </control>
          </mc:Choice>
        </mc:AlternateContent>
        <mc:AlternateContent xmlns:mc="http://schemas.openxmlformats.org/markup-compatibility/2006">
          <mc:Choice Requires="x14">
            <control shapeId="283661" r:id="rId7" name="Check Box 13">
              <controlPr defaultSize="0" autoFill="0" autoLine="0" autoPict="0">
                <anchor moveWithCells="1" sizeWithCells="1">
                  <from>
                    <xdr:col>8</xdr:col>
                    <xdr:colOff>257175</xdr:colOff>
                    <xdr:row>52</xdr:row>
                    <xdr:rowOff>257175</xdr:rowOff>
                  </from>
                  <to>
                    <xdr:col>9</xdr:col>
                    <xdr:colOff>57150</xdr:colOff>
                    <xdr:row>54</xdr:row>
                    <xdr:rowOff>104775</xdr:rowOff>
                  </to>
                </anchor>
              </controlPr>
            </control>
          </mc:Choice>
        </mc:AlternateContent>
        <mc:AlternateContent xmlns:mc="http://schemas.openxmlformats.org/markup-compatibility/2006">
          <mc:Choice Requires="x14">
            <control shapeId="283662" r:id="rId8" name="Check Box 14">
              <controlPr defaultSize="0" autoFill="0" autoLine="0" autoPict="0">
                <anchor moveWithCells="1" sizeWithCells="1">
                  <from>
                    <xdr:col>6</xdr:col>
                    <xdr:colOff>9525</xdr:colOff>
                    <xdr:row>52</xdr:row>
                    <xdr:rowOff>257175</xdr:rowOff>
                  </from>
                  <to>
                    <xdr:col>6</xdr:col>
                    <xdr:colOff>228600</xdr:colOff>
                    <xdr:row>54</xdr:row>
                    <xdr:rowOff>104775</xdr:rowOff>
                  </to>
                </anchor>
              </controlPr>
            </control>
          </mc:Choice>
        </mc:AlternateContent>
        <mc:AlternateContent xmlns:mc="http://schemas.openxmlformats.org/markup-compatibility/2006">
          <mc:Choice Requires="x14">
            <control shapeId="283663" r:id="rId9" name="Check Box 15">
              <controlPr defaultSize="0" autoFill="0" autoLine="0" autoPict="0">
                <anchor moveWithCells="1" sizeWithCells="1">
                  <from>
                    <xdr:col>5</xdr:col>
                    <xdr:colOff>238125</xdr:colOff>
                    <xdr:row>52</xdr:row>
                    <xdr:rowOff>9525</xdr:rowOff>
                  </from>
                  <to>
                    <xdr:col>6</xdr:col>
                    <xdr:colOff>38100</xdr:colOff>
                    <xdr:row>53</xdr:row>
                    <xdr:rowOff>66675</xdr:rowOff>
                  </to>
                </anchor>
              </controlPr>
            </control>
          </mc:Choice>
        </mc:AlternateContent>
        <mc:AlternateContent xmlns:mc="http://schemas.openxmlformats.org/markup-compatibility/2006">
          <mc:Choice Requires="x14">
            <control shapeId="283722" r:id="rId10" name="Check Box 74">
              <controlPr defaultSize="0" autoFill="0" autoLine="0" autoPict="0">
                <anchor moveWithCells="1">
                  <from>
                    <xdr:col>14</xdr:col>
                    <xdr:colOff>85725</xdr:colOff>
                    <xdr:row>46</xdr:row>
                    <xdr:rowOff>38100</xdr:rowOff>
                  </from>
                  <to>
                    <xdr:col>15</xdr:col>
                    <xdr:colOff>19050</xdr:colOff>
                    <xdr:row>46</xdr:row>
                    <xdr:rowOff>257175</xdr:rowOff>
                  </to>
                </anchor>
              </controlPr>
            </control>
          </mc:Choice>
        </mc:AlternateContent>
        <mc:AlternateContent xmlns:mc="http://schemas.openxmlformats.org/markup-compatibility/2006">
          <mc:Choice Requires="x14">
            <control shapeId="283723" r:id="rId11" name="Check Box 75">
              <controlPr defaultSize="0" autoFill="0" autoLine="0" autoPict="0">
                <anchor moveWithCells="1">
                  <from>
                    <xdr:col>14</xdr:col>
                    <xdr:colOff>85725</xdr:colOff>
                    <xdr:row>47</xdr:row>
                    <xdr:rowOff>38100</xdr:rowOff>
                  </from>
                  <to>
                    <xdr:col>15</xdr:col>
                    <xdr:colOff>19050</xdr:colOff>
                    <xdr:row>47</xdr:row>
                    <xdr:rowOff>257175</xdr:rowOff>
                  </to>
                </anchor>
              </controlPr>
            </control>
          </mc:Choice>
        </mc:AlternateContent>
        <mc:AlternateContent xmlns:mc="http://schemas.openxmlformats.org/markup-compatibility/2006">
          <mc:Choice Requires="x14">
            <control shapeId="283724" r:id="rId12" name="Check Box 76">
              <controlPr defaultSize="0" autoFill="0" autoLine="0" autoPict="0">
                <anchor moveWithCells="1">
                  <from>
                    <xdr:col>14</xdr:col>
                    <xdr:colOff>85725</xdr:colOff>
                    <xdr:row>48</xdr:row>
                    <xdr:rowOff>38100</xdr:rowOff>
                  </from>
                  <to>
                    <xdr:col>15</xdr:col>
                    <xdr:colOff>19050</xdr:colOff>
                    <xdr:row>48</xdr:row>
                    <xdr:rowOff>257175</xdr:rowOff>
                  </to>
                </anchor>
              </controlPr>
            </control>
          </mc:Choice>
        </mc:AlternateContent>
        <mc:AlternateContent xmlns:mc="http://schemas.openxmlformats.org/markup-compatibility/2006">
          <mc:Choice Requires="x14">
            <control shapeId="283725" r:id="rId13" name="Check Box 77">
              <controlPr defaultSize="0" autoFill="0" autoLine="0" autoPict="0">
                <anchor moveWithCells="1">
                  <from>
                    <xdr:col>14</xdr:col>
                    <xdr:colOff>85725</xdr:colOff>
                    <xdr:row>49</xdr:row>
                    <xdr:rowOff>38100</xdr:rowOff>
                  </from>
                  <to>
                    <xdr:col>15</xdr:col>
                    <xdr:colOff>19050</xdr:colOff>
                    <xdr:row>49</xdr:row>
                    <xdr:rowOff>257175</xdr:rowOff>
                  </to>
                </anchor>
              </controlPr>
            </control>
          </mc:Choice>
        </mc:AlternateContent>
        <mc:AlternateContent xmlns:mc="http://schemas.openxmlformats.org/markup-compatibility/2006">
          <mc:Choice Requires="x14">
            <control shapeId="283726" r:id="rId14" name="Check Box 78">
              <controlPr defaultSize="0" autoFill="0" autoLine="0" autoPict="0">
                <anchor moveWithCells="1">
                  <from>
                    <xdr:col>14</xdr:col>
                    <xdr:colOff>85725</xdr:colOff>
                    <xdr:row>50</xdr:row>
                    <xdr:rowOff>38100</xdr:rowOff>
                  </from>
                  <to>
                    <xdr:col>15</xdr:col>
                    <xdr:colOff>19050</xdr:colOff>
                    <xdr:row>50</xdr:row>
                    <xdr:rowOff>257175</xdr:rowOff>
                  </to>
                </anchor>
              </controlPr>
            </control>
          </mc:Choice>
        </mc:AlternateContent>
        <mc:AlternateContent xmlns:mc="http://schemas.openxmlformats.org/markup-compatibility/2006">
          <mc:Choice Requires="x14">
            <control shapeId="283727" r:id="rId15" name="Check Box 79">
              <controlPr defaultSize="0" autoFill="0" autoLine="0" autoPict="0">
                <anchor moveWithCells="1">
                  <from>
                    <xdr:col>14</xdr:col>
                    <xdr:colOff>85725</xdr:colOff>
                    <xdr:row>51</xdr:row>
                    <xdr:rowOff>38100</xdr:rowOff>
                  </from>
                  <to>
                    <xdr:col>15</xdr:col>
                    <xdr:colOff>19050</xdr:colOff>
                    <xdr:row>51</xdr:row>
                    <xdr:rowOff>257175</xdr:rowOff>
                  </to>
                </anchor>
              </controlPr>
            </control>
          </mc:Choice>
        </mc:AlternateContent>
        <mc:AlternateContent xmlns:mc="http://schemas.openxmlformats.org/markup-compatibility/2006">
          <mc:Choice Requires="x14">
            <control shapeId="283728" r:id="rId16" name="Check Box 80">
              <controlPr defaultSize="0" autoFill="0" autoLine="0" autoPict="0">
                <anchor moveWithCells="1">
                  <from>
                    <xdr:col>14</xdr:col>
                    <xdr:colOff>85725</xdr:colOff>
                    <xdr:row>52</xdr:row>
                    <xdr:rowOff>38100</xdr:rowOff>
                  </from>
                  <to>
                    <xdr:col>15</xdr:col>
                    <xdr:colOff>19050</xdr:colOff>
                    <xdr:row>52</xdr:row>
                    <xdr:rowOff>257175</xdr:rowOff>
                  </to>
                </anchor>
              </controlPr>
            </control>
          </mc:Choice>
        </mc:AlternateContent>
        <mc:AlternateContent xmlns:mc="http://schemas.openxmlformats.org/markup-compatibility/2006">
          <mc:Choice Requires="x14">
            <control shapeId="283729" r:id="rId17" name="Check Box 81">
              <controlPr defaultSize="0" autoFill="0" autoLine="0" autoPict="0">
                <anchor moveWithCells="1">
                  <from>
                    <xdr:col>14</xdr:col>
                    <xdr:colOff>85725</xdr:colOff>
                    <xdr:row>55</xdr:row>
                    <xdr:rowOff>38100</xdr:rowOff>
                  </from>
                  <to>
                    <xdr:col>15</xdr:col>
                    <xdr:colOff>19050</xdr:colOff>
                    <xdr:row>55</xdr:row>
                    <xdr:rowOff>257175</xdr:rowOff>
                  </to>
                </anchor>
              </controlPr>
            </control>
          </mc:Choice>
        </mc:AlternateContent>
        <mc:AlternateContent xmlns:mc="http://schemas.openxmlformats.org/markup-compatibility/2006">
          <mc:Choice Requires="x14">
            <control shapeId="283730" r:id="rId18" name="Check Box 82">
              <controlPr defaultSize="0" autoFill="0" autoLine="0" autoPict="0">
                <anchor moveWithCells="1">
                  <from>
                    <xdr:col>14</xdr:col>
                    <xdr:colOff>85725</xdr:colOff>
                    <xdr:row>56</xdr:row>
                    <xdr:rowOff>38100</xdr:rowOff>
                  </from>
                  <to>
                    <xdr:col>15</xdr:col>
                    <xdr:colOff>19050</xdr:colOff>
                    <xdr:row>56</xdr:row>
                    <xdr:rowOff>257175</xdr:rowOff>
                  </to>
                </anchor>
              </controlPr>
            </control>
          </mc:Choice>
        </mc:AlternateContent>
        <mc:AlternateContent xmlns:mc="http://schemas.openxmlformats.org/markup-compatibility/2006">
          <mc:Choice Requires="x14">
            <control shapeId="283731" r:id="rId19" name="Check Box 83">
              <controlPr defaultSize="0" autoFill="0" autoLine="0" autoPict="0">
                <anchor moveWithCells="1">
                  <from>
                    <xdr:col>14</xdr:col>
                    <xdr:colOff>85725</xdr:colOff>
                    <xdr:row>57</xdr:row>
                    <xdr:rowOff>38100</xdr:rowOff>
                  </from>
                  <to>
                    <xdr:col>15</xdr:col>
                    <xdr:colOff>19050</xdr:colOff>
                    <xdr:row>57</xdr:row>
                    <xdr:rowOff>257175</xdr:rowOff>
                  </to>
                </anchor>
              </controlPr>
            </control>
          </mc:Choice>
        </mc:AlternateContent>
        <mc:AlternateContent xmlns:mc="http://schemas.openxmlformats.org/markup-compatibility/2006">
          <mc:Choice Requires="x14">
            <control shapeId="283732" r:id="rId20" name="Check Box 84">
              <controlPr defaultSize="0" autoFill="0" autoLine="0" autoPict="0">
                <anchor moveWithCells="1">
                  <from>
                    <xdr:col>14</xdr:col>
                    <xdr:colOff>85725</xdr:colOff>
                    <xdr:row>58</xdr:row>
                    <xdr:rowOff>38100</xdr:rowOff>
                  </from>
                  <to>
                    <xdr:col>15</xdr:col>
                    <xdr:colOff>19050</xdr:colOff>
                    <xdr:row>58</xdr:row>
                    <xdr:rowOff>257175</xdr:rowOff>
                  </to>
                </anchor>
              </controlPr>
            </control>
          </mc:Choice>
        </mc:AlternateContent>
        <mc:AlternateContent xmlns:mc="http://schemas.openxmlformats.org/markup-compatibility/2006">
          <mc:Choice Requires="x14">
            <control shapeId="283733" r:id="rId21" name="Check Box 85">
              <controlPr defaultSize="0" autoFill="0" autoLine="0" autoPict="0">
                <anchor moveWithCells="1">
                  <from>
                    <xdr:col>14</xdr:col>
                    <xdr:colOff>85725</xdr:colOff>
                    <xdr:row>59</xdr:row>
                    <xdr:rowOff>38100</xdr:rowOff>
                  </from>
                  <to>
                    <xdr:col>15</xdr:col>
                    <xdr:colOff>19050</xdr:colOff>
                    <xdr:row>59</xdr:row>
                    <xdr:rowOff>257175</xdr:rowOff>
                  </to>
                </anchor>
              </controlPr>
            </control>
          </mc:Choice>
        </mc:AlternateContent>
        <mc:AlternateContent xmlns:mc="http://schemas.openxmlformats.org/markup-compatibility/2006">
          <mc:Choice Requires="x14">
            <control shapeId="283734" r:id="rId22" name="Check Box 86">
              <controlPr defaultSize="0" autoFill="0" autoLine="0" autoPict="0">
                <anchor moveWithCells="1">
                  <from>
                    <xdr:col>14</xdr:col>
                    <xdr:colOff>85725</xdr:colOff>
                    <xdr:row>60</xdr:row>
                    <xdr:rowOff>38100</xdr:rowOff>
                  </from>
                  <to>
                    <xdr:col>15</xdr:col>
                    <xdr:colOff>19050</xdr:colOff>
                    <xdr:row>60</xdr:row>
                    <xdr:rowOff>257175</xdr:rowOff>
                  </to>
                </anchor>
              </controlPr>
            </control>
          </mc:Choice>
        </mc:AlternateContent>
        <mc:AlternateContent xmlns:mc="http://schemas.openxmlformats.org/markup-compatibility/2006">
          <mc:Choice Requires="x14">
            <control shapeId="283735" r:id="rId23" name="Check Box 87">
              <controlPr defaultSize="0" autoFill="0" autoLine="0" autoPict="0">
                <anchor moveWithCells="1">
                  <from>
                    <xdr:col>14</xdr:col>
                    <xdr:colOff>85725</xdr:colOff>
                    <xdr:row>61</xdr:row>
                    <xdr:rowOff>38100</xdr:rowOff>
                  </from>
                  <to>
                    <xdr:col>15</xdr:col>
                    <xdr:colOff>19050</xdr:colOff>
                    <xdr:row>61</xdr:row>
                    <xdr:rowOff>257175</xdr:rowOff>
                  </to>
                </anchor>
              </controlPr>
            </control>
          </mc:Choice>
        </mc:AlternateContent>
        <mc:AlternateContent xmlns:mc="http://schemas.openxmlformats.org/markup-compatibility/2006">
          <mc:Choice Requires="x14">
            <control shapeId="283736" r:id="rId24" name="Check Box 88">
              <controlPr defaultSize="0" autoFill="0" autoLine="0" autoPict="0">
                <anchor moveWithCells="1">
                  <from>
                    <xdr:col>14</xdr:col>
                    <xdr:colOff>85725</xdr:colOff>
                    <xdr:row>62</xdr:row>
                    <xdr:rowOff>38100</xdr:rowOff>
                  </from>
                  <to>
                    <xdr:col>15</xdr:col>
                    <xdr:colOff>19050</xdr:colOff>
                    <xdr:row>62</xdr:row>
                    <xdr:rowOff>257175</xdr:rowOff>
                  </to>
                </anchor>
              </controlPr>
            </control>
          </mc:Choice>
        </mc:AlternateContent>
        <mc:AlternateContent xmlns:mc="http://schemas.openxmlformats.org/markup-compatibility/2006">
          <mc:Choice Requires="x14">
            <control shapeId="283737" r:id="rId25" name="Check Box 89">
              <controlPr defaultSize="0" autoFill="0" autoLine="0" autoPict="0">
                <anchor moveWithCells="1">
                  <from>
                    <xdr:col>14</xdr:col>
                    <xdr:colOff>85725</xdr:colOff>
                    <xdr:row>63</xdr:row>
                    <xdr:rowOff>38100</xdr:rowOff>
                  </from>
                  <to>
                    <xdr:col>15</xdr:col>
                    <xdr:colOff>19050</xdr:colOff>
                    <xdr:row>63</xdr:row>
                    <xdr:rowOff>257175</xdr:rowOff>
                  </to>
                </anchor>
              </controlPr>
            </control>
          </mc:Choice>
        </mc:AlternateContent>
        <mc:AlternateContent xmlns:mc="http://schemas.openxmlformats.org/markup-compatibility/2006">
          <mc:Choice Requires="x14">
            <control shapeId="283738" r:id="rId26" name="Check Box 90">
              <controlPr defaultSize="0" autoFill="0" autoLine="0" autoPict="0">
                <anchor moveWithCells="1">
                  <from>
                    <xdr:col>14</xdr:col>
                    <xdr:colOff>85725</xdr:colOff>
                    <xdr:row>64</xdr:row>
                    <xdr:rowOff>38100</xdr:rowOff>
                  </from>
                  <to>
                    <xdr:col>15</xdr:col>
                    <xdr:colOff>19050</xdr:colOff>
                    <xdr:row>64</xdr:row>
                    <xdr:rowOff>257175</xdr:rowOff>
                  </to>
                </anchor>
              </controlPr>
            </control>
          </mc:Choice>
        </mc:AlternateContent>
        <mc:AlternateContent xmlns:mc="http://schemas.openxmlformats.org/markup-compatibility/2006">
          <mc:Choice Requires="x14">
            <control shapeId="283739" r:id="rId27" name="Check Box 91">
              <controlPr defaultSize="0" autoFill="0" autoLine="0" autoPict="0">
                <anchor moveWithCells="1">
                  <from>
                    <xdr:col>14</xdr:col>
                    <xdr:colOff>85725</xdr:colOff>
                    <xdr:row>65</xdr:row>
                    <xdr:rowOff>38100</xdr:rowOff>
                  </from>
                  <to>
                    <xdr:col>15</xdr:col>
                    <xdr:colOff>19050</xdr:colOff>
                    <xdr:row>65</xdr:row>
                    <xdr:rowOff>257175</xdr:rowOff>
                  </to>
                </anchor>
              </controlPr>
            </control>
          </mc:Choice>
        </mc:AlternateContent>
        <mc:AlternateContent xmlns:mc="http://schemas.openxmlformats.org/markup-compatibility/2006">
          <mc:Choice Requires="x14">
            <control shapeId="283740" r:id="rId28" name="Group Box 92">
              <controlPr defaultSize="0" autoFill="0" autoPict="0">
                <anchor moveWithCells="1">
                  <from>
                    <xdr:col>14</xdr:col>
                    <xdr:colOff>0</xdr:colOff>
                    <xdr:row>53</xdr:row>
                    <xdr:rowOff>0</xdr:rowOff>
                  </from>
                  <to>
                    <xdr:col>15</xdr:col>
                    <xdr:colOff>0</xdr:colOff>
                    <xdr:row>55</xdr:row>
                    <xdr:rowOff>0</xdr:rowOff>
                  </to>
                </anchor>
              </controlPr>
            </control>
          </mc:Choice>
        </mc:AlternateContent>
        <mc:AlternateContent xmlns:mc="http://schemas.openxmlformats.org/markup-compatibility/2006">
          <mc:Choice Requires="x14">
            <control shapeId="283741" r:id="rId29" name="Option Button 93">
              <controlPr defaultSize="0" autoFill="0" autoLine="0" autoPict="0">
                <anchor moveWithCells="1">
                  <from>
                    <xdr:col>14</xdr:col>
                    <xdr:colOff>85725</xdr:colOff>
                    <xdr:row>53</xdr:row>
                    <xdr:rowOff>28575</xdr:rowOff>
                  </from>
                  <to>
                    <xdr:col>15</xdr:col>
                    <xdr:colOff>19050</xdr:colOff>
                    <xdr:row>53</xdr:row>
                    <xdr:rowOff>247650</xdr:rowOff>
                  </to>
                </anchor>
              </controlPr>
            </control>
          </mc:Choice>
        </mc:AlternateContent>
        <mc:AlternateContent xmlns:mc="http://schemas.openxmlformats.org/markup-compatibility/2006">
          <mc:Choice Requires="x14">
            <control shapeId="283742" r:id="rId30" name="Option Button 94">
              <controlPr defaultSize="0" autoFill="0" autoLine="0" autoPict="0">
                <anchor moveWithCells="1">
                  <from>
                    <xdr:col>14</xdr:col>
                    <xdr:colOff>85725</xdr:colOff>
                    <xdr:row>54</xdr:row>
                    <xdr:rowOff>28575</xdr:rowOff>
                  </from>
                  <to>
                    <xdr:col>15</xdr:col>
                    <xdr:colOff>19050</xdr:colOff>
                    <xdr:row>54</xdr:row>
                    <xdr:rowOff>247650</xdr:rowOff>
                  </to>
                </anchor>
              </controlPr>
            </control>
          </mc:Choice>
        </mc:AlternateContent>
        <mc:AlternateContent xmlns:mc="http://schemas.openxmlformats.org/markup-compatibility/2006">
          <mc:Choice Requires="x14">
            <control shapeId="283743" r:id="rId31" name="Button 95">
              <controlPr defaultSize="0" autoFill="0" autoPict="0" macro="[0]!InfoAutofill">
                <anchor moveWithCells="1">
                  <from>
                    <xdr:col>10</xdr:col>
                    <xdr:colOff>152400</xdr:colOff>
                    <xdr:row>6</xdr:row>
                    <xdr:rowOff>19050</xdr:rowOff>
                  </from>
                  <to>
                    <xdr:col>12</xdr:col>
                    <xdr:colOff>228600</xdr:colOff>
                    <xdr:row>6</xdr:row>
                    <xdr:rowOff>209550</xdr:rowOff>
                  </to>
                </anchor>
              </controlPr>
            </control>
          </mc:Choice>
        </mc:AlternateContent>
        <mc:AlternateContent xmlns:mc="http://schemas.openxmlformats.org/markup-compatibility/2006">
          <mc:Choice Requires="x14">
            <control shapeId="283744" r:id="rId32" name="Button 96">
              <controlPr defaultSize="0" autoFill="0" autoPict="0" macro="[0]!cleartop">
                <anchor moveWithCells="1">
                  <from>
                    <xdr:col>13</xdr:col>
                    <xdr:colOff>47625</xdr:colOff>
                    <xdr:row>6</xdr:row>
                    <xdr:rowOff>19050</xdr:rowOff>
                  </from>
                  <to>
                    <xdr:col>15</xdr:col>
                    <xdr:colOff>161925</xdr:colOff>
                    <xdr:row>6</xdr:row>
                    <xdr:rowOff>219075</xdr:rowOff>
                  </to>
                </anchor>
              </controlPr>
            </control>
          </mc:Choice>
        </mc:AlternateContent>
        <mc:AlternateContent xmlns:mc="http://schemas.openxmlformats.org/markup-compatibility/2006">
          <mc:Choice Requires="x14">
            <control shapeId="283745" r:id="rId33" name="Button 97">
              <controlPr defaultSize="0" autoFill="0" autoPict="0" macro="[0]!OptionsAutofill">
                <anchor moveWithCells="1">
                  <from>
                    <xdr:col>2</xdr:col>
                    <xdr:colOff>38100</xdr:colOff>
                    <xdr:row>27</xdr:row>
                    <xdr:rowOff>209550</xdr:rowOff>
                  </from>
                  <to>
                    <xdr:col>4</xdr:col>
                    <xdr:colOff>114300</xdr:colOff>
                    <xdr:row>28</xdr:row>
                    <xdr:rowOff>123825</xdr:rowOff>
                  </to>
                </anchor>
              </controlPr>
            </control>
          </mc:Choice>
        </mc:AlternateContent>
        <mc:AlternateContent xmlns:mc="http://schemas.openxmlformats.org/markup-compatibility/2006">
          <mc:Choice Requires="x14">
            <control shapeId="283746" r:id="rId34" name="Button 98">
              <controlPr defaultSize="0" autoFill="0" autoPict="0" macro="[0]!clearbottom">
                <anchor moveWithCells="1">
                  <from>
                    <xdr:col>4</xdr:col>
                    <xdr:colOff>266700</xdr:colOff>
                    <xdr:row>27</xdr:row>
                    <xdr:rowOff>209550</xdr:rowOff>
                  </from>
                  <to>
                    <xdr:col>6</xdr:col>
                    <xdr:colOff>333375</xdr:colOff>
                    <xdr:row>28</xdr:row>
                    <xdr:rowOff>123825</xdr:rowOff>
                  </to>
                </anchor>
              </controlPr>
            </control>
          </mc:Choice>
        </mc:AlternateContent>
      </controls>
    </mc:Choice>
  </mc:AlternateConten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3"/>
  <dimension ref="B3:L26"/>
  <sheetViews>
    <sheetView showGridLines="0" workbookViewId="0"/>
  </sheetViews>
  <sheetFormatPr defaultColWidth="9.140625" defaultRowHeight="16.5" x14ac:dyDescent="0.3"/>
  <cols>
    <col min="1" max="16384" width="9.140625" style="147"/>
  </cols>
  <sheetData>
    <row r="3" spans="2:12" ht="18.75" x14ac:dyDescent="0.3">
      <c r="B3" s="2470" t="s">
        <v>159</v>
      </c>
      <c r="C3" s="2470"/>
      <c r="D3" s="2470"/>
      <c r="E3" s="2470"/>
      <c r="F3" s="2470"/>
      <c r="G3" s="2470"/>
      <c r="H3" s="2470"/>
      <c r="I3" s="2470"/>
      <c r="J3" s="2470"/>
      <c r="K3" s="2470"/>
      <c r="L3" s="2470"/>
    </row>
    <row r="4" spans="2:12" x14ac:dyDescent="0.3">
      <c r="B4" s="171"/>
      <c r="C4" s="171"/>
      <c r="D4" s="171"/>
      <c r="E4" s="171"/>
      <c r="F4" s="171"/>
      <c r="G4" s="171"/>
      <c r="H4" s="171"/>
      <c r="I4" s="171"/>
      <c r="J4" s="171"/>
      <c r="K4" s="171"/>
      <c r="L4" s="171"/>
    </row>
    <row r="5" spans="2:12" x14ac:dyDescent="0.3">
      <c r="B5" s="147" t="s">
        <v>198</v>
      </c>
    </row>
    <row r="6" spans="2:12" ht="11.25" customHeight="1" x14ac:dyDescent="0.3"/>
    <row r="7" spans="2:12" x14ac:dyDescent="0.3">
      <c r="B7" s="147" t="s">
        <v>164</v>
      </c>
    </row>
    <row r="8" spans="2:12" ht="11.25" customHeight="1" x14ac:dyDescent="0.3"/>
    <row r="9" spans="2:12" x14ac:dyDescent="0.3">
      <c r="B9" s="147" t="s">
        <v>165</v>
      </c>
    </row>
    <row r="14" spans="2:12" ht="20.25" x14ac:dyDescent="0.3">
      <c r="B14" s="148" t="s">
        <v>167</v>
      </c>
      <c r="C14" s="149"/>
      <c r="D14" s="149"/>
      <c r="E14" s="149"/>
      <c r="F14" s="149"/>
      <c r="G14" s="149"/>
      <c r="H14" s="149"/>
      <c r="I14" s="149"/>
      <c r="J14" s="149"/>
      <c r="K14" s="149"/>
      <c r="L14" s="149"/>
    </row>
    <row r="15" spans="2:12" ht="20.25" x14ac:dyDescent="0.3">
      <c r="B15" s="175"/>
    </row>
    <row r="16" spans="2:12" x14ac:dyDescent="0.3">
      <c r="B16" s="147" t="s">
        <v>170</v>
      </c>
    </row>
    <row r="17" spans="2:2" ht="12.75" customHeight="1" x14ac:dyDescent="0.3"/>
    <row r="18" spans="2:2" x14ac:dyDescent="0.3">
      <c r="B18" s="147" t="s">
        <v>140</v>
      </c>
    </row>
    <row r="19" spans="2:2" ht="9.9499999999999993" customHeight="1" x14ac:dyDescent="0.3"/>
    <row r="20" spans="2:2" x14ac:dyDescent="0.3">
      <c r="B20" s="147" t="s">
        <v>114</v>
      </c>
    </row>
    <row r="21" spans="2:2" ht="9.9499999999999993" customHeight="1" x14ac:dyDescent="0.3"/>
    <row r="22" spans="2:2" x14ac:dyDescent="0.3">
      <c r="B22" s="147" t="s">
        <v>115</v>
      </c>
    </row>
    <row r="23" spans="2:2" ht="9.9499999999999993" customHeight="1" x14ac:dyDescent="0.3"/>
    <row r="24" spans="2:2" x14ac:dyDescent="0.3">
      <c r="B24" s="147" t="s">
        <v>166</v>
      </c>
    </row>
    <row r="25" spans="2:2" ht="9.9499999999999993" customHeight="1" x14ac:dyDescent="0.3"/>
    <row r="26" spans="2:2" x14ac:dyDescent="0.3">
      <c r="B26" s="147" t="s">
        <v>141</v>
      </c>
    </row>
  </sheetData>
  <mergeCells count="1">
    <mergeCell ref="B3:L3"/>
  </mergeCells>
  <pageMargins left="0.7" right="0.7" top="0.75" bottom="0.75" header="0.3" footer="0.3"/>
  <drawing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8">
    <pageSetUpPr fitToPage="1"/>
  </sheetPr>
  <dimension ref="A3:A41"/>
  <sheetViews>
    <sheetView showGridLines="0" zoomScaleNormal="100" workbookViewId="0">
      <selection activeCell="M6" sqref="M6"/>
    </sheetView>
  </sheetViews>
  <sheetFormatPr defaultRowHeight="15" x14ac:dyDescent="0.25"/>
  <cols>
    <col min="1" max="1" width="111.140625" style="429" customWidth="1"/>
    <col min="14" max="14" width="19.42578125" customWidth="1"/>
  </cols>
  <sheetData>
    <row r="3" spans="1:1" x14ac:dyDescent="0.25">
      <c r="A3" s="430" t="s">
        <v>200</v>
      </c>
    </row>
    <row r="4" spans="1:1" ht="165" x14ac:dyDescent="0.25">
      <c r="A4" s="429" t="s">
        <v>670</v>
      </c>
    </row>
    <row r="5" spans="1:1" ht="120" x14ac:dyDescent="0.25">
      <c r="A5" s="429" t="s">
        <v>661</v>
      </c>
    </row>
    <row r="7" spans="1:1" x14ac:dyDescent="0.25">
      <c r="A7" s="431" t="s">
        <v>201</v>
      </c>
    </row>
    <row r="8" spans="1:1" x14ac:dyDescent="0.25">
      <c r="A8" s="429" t="s">
        <v>655</v>
      </c>
    </row>
    <row r="9" spans="1:1" ht="30" x14ac:dyDescent="0.25">
      <c r="A9" s="429" t="s">
        <v>656</v>
      </c>
    </row>
    <row r="10" spans="1:1" ht="45" x14ac:dyDescent="0.25">
      <c r="A10" s="429" t="s">
        <v>657</v>
      </c>
    </row>
    <row r="11" spans="1:1" ht="60" x14ac:dyDescent="0.25">
      <c r="A11" s="429" t="s">
        <v>658</v>
      </c>
    </row>
    <row r="12" spans="1:1" ht="45" x14ac:dyDescent="0.25">
      <c r="A12" s="429" t="s">
        <v>659</v>
      </c>
    </row>
    <row r="13" spans="1:1" x14ac:dyDescent="0.25">
      <c r="A13" s="429" t="s">
        <v>660</v>
      </c>
    </row>
    <row r="15" spans="1:1" ht="45" x14ac:dyDescent="0.25">
      <c r="A15" s="429" t="s">
        <v>647</v>
      </c>
    </row>
    <row r="16" spans="1:1" ht="60" x14ac:dyDescent="0.25">
      <c r="A16" s="429" t="s">
        <v>648</v>
      </c>
    </row>
    <row r="18" spans="1:1" ht="120" x14ac:dyDescent="0.25">
      <c r="A18" s="429" t="s">
        <v>649</v>
      </c>
    </row>
    <row r="20" spans="1:1" ht="75" x14ac:dyDescent="0.25">
      <c r="A20" s="429" t="s">
        <v>650</v>
      </c>
    </row>
    <row r="21" spans="1:1" x14ac:dyDescent="0.25">
      <c r="A21" s="429" t="s">
        <v>651</v>
      </c>
    </row>
    <row r="22" spans="1:1" ht="105" x14ac:dyDescent="0.25">
      <c r="A22" s="429" t="s">
        <v>652</v>
      </c>
    </row>
    <row r="23" spans="1:1" x14ac:dyDescent="0.25">
      <c r="A23" s="429" t="s">
        <v>653</v>
      </c>
    </row>
    <row r="25" spans="1:1" ht="45" x14ac:dyDescent="0.25">
      <c r="A25" s="429" t="s">
        <v>662</v>
      </c>
    </row>
    <row r="26" spans="1:1" ht="165" x14ac:dyDescent="0.25">
      <c r="A26" s="429" t="s">
        <v>663</v>
      </c>
    </row>
    <row r="27" spans="1:1" ht="90" x14ac:dyDescent="0.25">
      <c r="A27" s="429" t="s">
        <v>654</v>
      </c>
    </row>
    <row r="28" spans="1:1" ht="60" x14ac:dyDescent="0.25">
      <c r="A28" s="429" t="s">
        <v>664</v>
      </c>
    </row>
    <row r="30" spans="1:1" ht="90" x14ac:dyDescent="0.25">
      <c r="A30" s="429" t="s">
        <v>669</v>
      </c>
    </row>
    <row r="32" spans="1:1" ht="60" x14ac:dyDescent="0.25">
      <c r="A32" s="429" t="s">
        <v>668</v>
      </c>
    </row>
    <row r="34" spans="1:1" ht="45" x14ac:dyDescent="0.25">
      <c r="A34" s="429" t="s">
        <v>667</v>
      </c>
    </row>
    <row r="36" spans="1:1" ht="105" x14ac:dyDescent="0.25">
      <c r="A36" s="429" t="s">
        <v>666</v>
      </c>
    </row>
    <row r="38" spans="1:1" ht="60" x14ac:dyDescent="0.25">
      <c r="A38" s="429" t="s">
        <v>665</v>
      </c>
    </row>
    <row r="41" spans="1:1" x14ac:dyDescent="0.25">
      <c r="A41" s="429" t="s">
        <v>671</v>
      </c>
    </row>
  </sheetData>
  <sheetProtection sheet="1"/>
  <pageMargins left="0.7" right="0.7" top="0.75" bottom="0.75" header="0.3" footer="0.3"/>
  <pageSetup scale="82" fitToHeight="2"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9E4B36E-74D8-408D-BBB7-E38176029A51}">
  <sheetPr codeName="Sheet1"/>
  <dimension ref="B4:S72"/>
  <sheetViews>
    <sheetView topLeftCell="A46" workbookViewId="0">
      <selection activeCell="C13" sqref="C13:C72"/>
    </sheetView>
  </sheetViews>
  <sheetFormatPr defaultColWidth="9.140625" defaultRowHeight="15" x14ac:dyDescent="0.25"/>
  <cols>
    <col min="2" max="2" width="16.7109375" customWidth="1"/>
    <col min="3" max="4" width="9.140625" style="280"/>
    <col min="5" max="5" width="21.5703125" style="280" customWidth="1"/>
    <col min="6" max="6" width="20.7109375" style="798" customWidth="1"/>
    <col min="7" max="7" width="32.28515625" style="799" customWidth="1"/>
    <col min="8" max="8" width="11" style="800" bestFit="1" customWidth="1"/>
    <col min="9" max="9" width="24.140625" style="799" customWidth="1"/>
    <col min="10" max="10" width="11" style="800" bestFit="1" customWidth="1"/>
    <col min="13" max="13" width="36.85546875" customWidth="1"/>
  </cols>
  <sheetData>
    <row r="4" spans="2:19" x14ac:dyDescent="0.25">
      <c r="B4" s="2471" t="s">
        <v>833</v>
      </c>
      <c r="C4" s="2471"/>
      <c r="D4" s="2471"/>
      <c r="E4" s="2471"/>
    </row>
    <row r="5" spans="2:19" x14ac:dyDescent="0.25">
      <c r="G5" s="801"/>
      <c r="H5" s="802"/>
    </row>
    <row r="6" spans="2:19" x14ac:dyDescent="0.25">
      <c r="B6" s="2472" t="s">
        <v>834</v>
      </c>
      <c r="C6" s="2472"/>
      <c r="D6" s="2472"/>
      <c r="E6" s="2472"/>
    </row>
    <row r="11" spans="2:19" x14ac:dyDescent="0.25">
      <c r="L11" t="s">
        <v>882</v>
      </c>
    </row>
    <row r="12" spans="2:19" ht="30" x14ac:dyDescent="0.25">
      <c r="B12" t="s">
        <v>835</v>
      </c>
      <c r="C12" s="280" t="s">
        <v>836</v>
      </c>
      <c r="E12" s="280" t="s">
        <v>837</v>
      </c>
      <c r="F12" s="798" t="s">
        <v>838</v>
      </c>
      <c r="G12" s="803" t="s">
        <v>839</v>
      </c>
      <c r="H12" s="804" t="s">
        <v>840</v>
      </c>
      <c r="I12" s="803" t="s">
        <v>841</v>
      </c>
      <c r="J12" s="804" t="s">
        <v>840</v>
      </c>
      <c r="L12" t="s">
        <v>883</v>
      </c>
      <c r="M12" t="s">
        <v>884</v>
      </c>
      <c r="N12" t="s">
        <v>885</v>
      </c>
    </row>
    <row r="13" spans="2:19" x14ac:dyDescent="0.25">
      <c r="B13">
        <v>21010262</v>
      </c>
      <c r="C13" s="805">
        <v>3020</v>
      </c>
      <c r="E13" s="280">
        <v>2229</v>
      </c>
      <c r="F13" s="798">
        <f>C13/E13</f>
        <v>1.3548676536563482</v>
      </c>
      <c r="G13" s="805">
        <f>IF(F13&gt;1.25,C13,E13*1.25)</f>
        <v>3020</v>
      </c>
      <c r="H13" s="806">
        <f>G13/E13</f>
        <v>1.3548676536563482</v>
      </c>
      <c r="I13" s="805">
        <f>IF(H13&gt;1.3,G13,G13*1.05)</f>
        <v>3020</v>
      </c>
      <c r="J13" s="806">
        <f>I13/E13</f>
        <v>1.3548676536563482</v>
      </c>
      <c r="L13" s="1053" t="s">
        <v>886</v>
      </c>
      <c r="M13" s="1053" t="s">
        <v>887</v>
      </c>
      <c r="N13" s="1053" t="s">
        <v>888</v>
      </c>
      <c r="O13" s="1054">
        <v>2850</v>
      </c>
      <c r="Q13">
        <f>MROUND(G13*1.06,5)</f>
        <v>3200</v>
      </c>
      <c r="S13">
        <f>MROUND(I13*1.06,5)</f>
        <v>3200</v>
      </c>
    </row>
    <row r="14" spans="2:19" x14ac:dyDescent="0.25">
      <c r="B14">
        <v>21010263</v>
      </c>
      <c r="C14" s="805">
        <v>3020</v>
      </c>
      <c r="E14" s="280">
        <v>2229</v>
      </c>
      <c r="F14" s="798">
        <f t="shared" ref="F14:F72" si="0">C14/E14</f>
        <v>1.3548676536563482</v>
      </c>
      <c r="G14" s="805">
        <f t="shared" ref="G14:G72" si="1">IF(F14&gt;1.25,C14,E14*1.25)</f>
        <v>3020</v>
      </c>
      <c r="H14" s="806">
        <f t="shared" ref="H14:H72" si="2">G14/E14</f>
        <v>1.3548676536563482</v>
      </c>
      <c r="I14" s="805">
        <f t="shared" ref="I14:I72" si="3">IF(H14&gt;1.3,G14,G14*1.05)</f>
        <v>3020</v>
      </c>
      <c r="J14" s="806">
        <f t="shared" ref="J14:J72" si="4">I14/E14</f>
        <v>1.3548676536563482</v>
      </c>
      <c r="L14" s="1053" t="s">
        <v>889</v>
      </c>
      <c r="M14" s="1053" t="s">
        <v>890</v>
      </c>
      <c r="N14" s="1053" t="s">
        <v>888</v>
      </c>
      <c r="O14" s="1054">
        <v>2850</v>
      </c>
      <c r="Q14">
        <f t="shared" ref="Q14:S72" si="5">MROUND(G14*1.06,5)</f>
        <v>3200</v>
      </c>
      <c r="S14">
        <f t="shared" si="5"/>
        <v>3200</v>
      </c>
    </row>
    <row r="15" spans="2:19" x14ac:dyDescent="0.25">
      <c r="B15">
        <v>21010264</v>
      </c>
      <c r="C15" s="805">
        <v>2885</v>
      </c>
      <c r="E15" s="280">
        <v>2073</v>
      </c>
      <c r="F15" s="798">
        <f t="shared" si="0"/>
        <v>1.3917028461167391</v>
      </c>
      <c r="G15" s="805">
        <f t="shared" si="1"/>
        <v>2885</v>
      </c>
      <c r="H15" s="806">
        <f t="shared" si="2"/>
        <v>1.3917028461167391</v>
      </c>
      <c r="I15" s="805">
        <f t="shared" si="3"/>
        <v>2885</v>
      </c>
      <c r="J15" s="806">
        <f t="shared" si="4"/>
        <v>1.3917028461167391</v>
      </c>
      <c r="L15" s="1053" t="s">
        <v>891</v>
      </c>
      <c r="M15" s="1053" t="s">
        <v>892</v>
      </c>
      <c r="N15" s="1053" t="s">
        <v>888</v>
      </c>
      <c r="O15" s="1054">
        <v>2720</v>
      </c>
      <c r="Q15">
        <f t="shared" si="5"/>
        <v>3060</v>
      </c>
      <c r="S15">
        <f t="shared" si="5"/>
        <v>3060</v>
      </c>
    </row>
    <row r="16" spans="2:19" x14ac:dyDescent="0.25">
      <c r="B16">
        <v>21010265</v>
      </c>
      <c r="C16" s="805">
        <v>2885</v>
      </c>
      <c r="E16" s="280">
        <v>2073</v>
      </c>
      <c r="F16" s="798">
        <f t="shared" si="0"/>
        <v>1.3917028461167391</v>
      </c>
      <c r="G16" s="805">
        <f t="shared" si="1"/>
        <v>2885</v>
      </c>
      <c r="H16" s="806">
        <f t="shared" si="2"/>
        <v>1.3917028461167391</v>
      </c>
      <c r="I16" s="805">
        <f t="shared" si="3"/>
        <v>2885</v>
      </c>
      <c r="J16" s="806">
        <f t="shared" si="4"/>
        <v>1.3917028461167391</v>
      </c>
      <c r="L16" s="1053" t="s">
        <v>893</v>
      </c>
      <c r="M16" s="1053" t="s">
        <v>894</v>
      </c>
      <c r="N16" s="1053" t="s">
        <v>888</v>
      </c>
      <c r="O16" s="1054">
        <v>2720</v>
      </c>
      <c r="Q16">
        <f t="shared" si="5"/>
        <v>3060</v>
      </c>
      <c r="S16">
        <f t="shared" si="5"/>
        <v>3060</v>
      </c>
    </row>
    <row r="17" spans="2:19" x14ac:dyDescent="0.25">
      <c r="B17">
        <v>21010266</v>
      </c>
      <c r="C17" s="805">
        <v>2840</v>
      </c>
      <c r="E17" s="807">
        <v>1992</v>
      </c>
      <c r="F17" s="798">
        <f t="shared" si="0"/>
        <v>1.4257028112449799</v>
      </c>
      <c r="G17" s="805">
        <f t="shared" si="1"/>
        <v>2840</v>
      </c>
      <c r="H17" s="806">
        <f t="shared" si="2"/>
        <v>1.4257028112449799</v>
      </c>
      <c r="I17" s="805">
        <f t="shared" si="3"/>
        <v>2840</v>
      </c>
      <c r="J17" s="806">
        <f t="shared" si="4"/>
        <v>1.4257028112449799</v>
      </c>
      <c r="L17" s="1053" t="s">
        <v>895</v>
      </c>
      <c r="M17" s="1053" t="s">
        <v>896</v>
      </c>
      <c r="N17" s="1053" t="s">
        <v>888</v>
      </c>
      <c r="O17" s="1054">
        <v>2680</v>
      </c>
      <c r="Q17">
        <f t="shared" si="5"/>
        <v>3010</v>
      </c>
      <c r="S17">
        <f t="shared" si="5"/>
        <v>3010</v>
      </c>
    </row>
    <row r="18" spans="2:19" x14ac:dyDescent="0.25">
      <c r="B18">
        <v>21010267</v>
      </c>
      <c r="C18" s="805">
        <v>2840</v>
      </c>
      <c r="E18" s="807">
        <v>1982</v>
      </c>
      <c r="F18" s="798">
        <f t="shared" si="0"/>
        <v>1.432896064581231</v>
      </c>
      <c r="G18" s="805">
        <f t="shared" si="1"/>
        <v>2840</v>
      </c>
      <c r="H18" s="806">
        <f t="shared" si="2"/>
        <v>1.432896064581231</v>
      </c>
      <c r="I18" s="805">
        <f t="shared" si="3"/>
        <v>2840</v>
      </c>
      <c r="J18" s="806">
        <f t="shared" si="4"/>
        <v>1.432896064581231</v>
      </c>
      <c r="L18" s="1053" t="s">
        <v>897</v>
      </c>
      <c r="M18" s="1053" t="s">
        <v>898</v>
      </c>
      <c r="N18" s="1053" t="s">
        <v>888</v>
      </c>
      <c r="O18" s="1054">
        <v>2680</v>
      </c>
      <c r="Q18">
        <f t="shared" si="5"/>
        <v>3010</v>
      </c>
      <c r="S18">
        <f t="shared" si="5"/>
        <v>3010</v>
      </c>
    </row>
    <row r="19" spans="2:19" x14ac:dyDescent="0.25">
      <c r="B19">
        <v>21010268</v>
      </c>
      <c r="C19" s="805">
        <v>2205</v>
      </c>
      <c r="E19" s="280">
        <v>1288</v>
      </c>
      <c r="F19" s="798">
        <f t="shared" si="0"/>
        <v>1.7119565217391304</v>
      </c>
      <c r="G19" s="805">
        <f t="shared" si="1"/>
        <v>2205</v>
      </c>
      <c r="H19" s="806">
        <f t="shared" si="2"/>
        <v>1.7119565217391304</v>
      </c>
      <c r="I19" s="805">
        <f t="shared" si="3"/>
        <v>2205</v>
      </c>
      <c r="J19" s="806">
        <f t="shared" si="4"/>
        <v>1.7119565217391304</v>
      </c>
      <c r="L19" s="1053" t="s">
        <v>899</v>
      </c>
      <c r="M19" s="1053" t="s">
        <v>900</v>
      </c>
      <c r="N19" s="1053" t="s">
        <v>888</v>
      </c>
      <c r="O19" s="1054">
        <v>2080</v>
      </c>
      <c r="Q19">
        <f t="shared" si="5"/>
        <v>2335</v>
      </c>
      <c r="S19">
        <f t="shared" si="5"/>
        <v>2335</v>
      </c>
    </row>
    <row r="20" spans="2:19" x14ac:dyDescent="0.25">
      <c r="B20">
        <v>21010269</v>
      </c>
      <c r="C20" s="805">
        <v>2205</v>
      </c>
      <c r="E20" s="280">
        <v>1288</v>
      </c>
      <c r="F20" s="798">
        <f t="shared" si="0"/>
        <v>1.7119565217391304</v>
      </c>
      <c r="G20" s="805">
        <f t="shared" si="1"/>
        <v>2205</v>
      </c>
      <c r="H20" s="806">
        <f t="shared" si="2"/>
        <v>1.7119565217391304</v>
      </c>
      <c r="I20" s="805">
        <f t="shared" si="3"/>
        <v>2205</v>
      </c>
      <c r="J20" s="806">
        <f t="shared" si="4"/>
        <v>1.7119565217391304</v>
      </c>
      <c r="L20" s="1053" t="s">
        <v>901</v>
      </c>
      <c r="M20" s="1053" t="s">
        <v>902</v>
      </c>
      <c r="N20" s="1053" t="s">
        <v>888</v>
      </c>
      <c r="O20" s="1054">
        <v>2080</v>
      </c>
      <c r="Q20">
        <f t="shared" si="5"/>
        <v>2335</v>
      </c>
      <c r="S20">
        <f t="shared" si="5"/>
        <v>2335</v>
      </c>
    </row>
    <row r="21" spans="2:19" x14ac:dyDescent="0.25">
      <c r="B21">
        <v>21010270</v>
      </c>
      <c r="C21" s="805">
        <v>1655</v>
      </c>
      <c r="E21" s="280">
        <v>1147</v>
      </c>
      <c r="F21" s="798">
        <f t="shared" si="0"/>
        <v>1.4428945074106365</v>
      </c>
      <c r="G21" s="805">
        <f t="shared" si="1"/>
        <v>1655</v>
      </c>
      <c r="H21" s="806">
        <f t="shared" si="2"/>
        <v>1.4428945074106365</v>
      </c>
      <c r="I21" s="805">
        <f t="shared" si="3"/>
        <v>1655</v>
      </c>
      <c r="J21" s="806">
        <f t="shared" si="4"/>
        <v>1.4428945074106365</v>
      </c>
      <c r="L21" s="1053" t="s">
        <v>903</v>
      </c>
      <c r="M21" s="1053" t="s">
        <v>904</v>
      </c>
      <c r="N21" s="1053" t="s">
        <v>888</v>
      </c>
      <c r="O21" s="1054">
        <v>1560</v>
      </c>
      <c r="Q21">
        <f t="shared" si="5"/>
        <v>1755</v>
      </c>
      <c r="S21">
        <f t="shared" si="5"/>
        <v>1755</v>
      </c>
    </row>
    <row r="22" spans="2:19" x14ac:dyDescent="0.25">
      <c r="B22">
        <v>21010271</v>
      </c>
      <c r="C22" s="805">
        <v>1655</v>
      </c>
      <c r="E22" s="280">
        <v>1147</v>
      </c>
      <c r="F22" s="798">
        <f t="shared" si="0"/>
        <v>1.4428945074106365</v>
      </c>
      <c r="G22" s="805">
        <f t="shared" si="1"/>
        <v>1655</v>
      </c>
      <c r="H22" s="806">
        <f t="shared" si="2"/>
        <v>1.4428945074106365</v>
      </c>
      <c r="I22" s="805">
        <f t="shared" si="3"/>
        <v>1655</v>
      </c>
      <c r="J22" s="806">
        <f t="shared" si="4"/>
        <v>1.4428945074106365</v>
      </c>
      <c r="L22" s="1053" t="s">
        <v>905</v>
      </c>
      <c r="M22" s="1053" t="s">
        <v>906</v>
      </c>
      <c r="N22" s="1053" t="s">
        <v>888</v>
      </c>
      <c r="O22" s="1054">
        <v>1560</v>
      </c>
      <c r="Q22">
        <f t="shared" si="5"/>
        <v>1755</v>
      </c>
      <c r="S22">
        <f t="shared" si="5"/>
        <v>1755</v>
      </c>
    </row>
    <row r="23" spans="2:19" x14ac:dyDescent="0.25">
      <c r="B23">
        <v>21010272</v>
      </c>
      <c r="C23" s="805">
        <v>1515</v>
      </c>
      <c r="E23" s="280">
        <v>991</v>
      </c>
      <c r="F23" s="798">
        <f t="shared" si="0"/>
        <v>1.5287588294651866</v>
      </c>
      <c r="G23" s="805">
        <f t="shared" si="1"/>
        <v>1515</v>
      </c>
      <c r="H23" s="806">
        <f t="shared" si="2"/>
        <v>1.5287588294651866</v>
      </c>
      <c r="I23" s="805">
        <f t="shared" si="3"/>
        <v>1515</v>
      </c>
      <c r="J23" s="806">
        <f t="shared" si="4"/>
        <v>1.5287588294651866</v>
      </c>
      <c r="L23" s="1053" t="s">
        <v>907</v>
      </c>
      <c r="M23" s="1053" t="s">
        <v>908</v>
      </c>
      <c r="N23" s="1053" t="s">
        <v>888</v>
      </c>
      <c r="O23" s="1054">
        <v>1430</v>
      </c>
      <c r="Q23">
        <f t="shared" si="5"/>
        <v>1605</v>
      </c>
      <c r="S23">
        <f t="shared" si="5"/>
        <v>1605</v>
      </c>
    </row>
    <row r="24" spans="2:19" x14ac:dyDescent="0.25">
      <c r="B24">
        <v>21010273</v>
      </c>
      <c r="C24" s="805">
        <v>1515</v>
      </c>
      <c r="E24" s="280">
        <v>991</v>
      </c>
      <c r="F24" s="798">
        <f t="shared" si="0"/>
        <v>1.5287588294651866</v>
      </c>
      <c r="G24" s="805">
        <f t="shared" si="1"/>
        <v>1515</v>
      </c>
      <c r="H24" s="806">
        <f t="shared" si="2"/>
        <v>1.5287588294651866</v>
      </c>
      <c r="I24" s="805">
        <f t="shared" si="3"/>
        <v>1515</v>
      </c>
      <c r="J24" s="806">
        <f t="shared" si="4"/>
        <v>1.5287588294651866</v>
      </c>
      <c r="L24" s="1053" t="s">
        <v>909</v>
      </c>
      <c r="M24" s="1053" t="s">
        <v>910</v>
      </c>
      <c r="N24" s="1053" t="s">
        <v>888</v>
      </c>
      <c r="O24" s="1054">
        <v>1430</v>
      </c>
      <c r="Q24">
        <f t="shared" si="5"/>
        <v>1605</v>
      </c>
      <c r="S24">
        <f t="shared" si="5"/>
        <v>1605</v>
      </c>
    </row>
    <row r="25" spans="2:19" x14ac:dyDescent="0.25">
      <c r="B25">
        <v>21010288</v>
      </c>
      <c r="C25" s="805">
        <v>3380</v>
      </c>
      <c r="E25" s="280">
        <v>2382</v>
      </c>
      <c r="F25" s="798">
        <f t="shared" si="0"/>
        <v>1.4189756507136859</v>
      </c>
      <c r="G25" s="805">
        <f t="shared" si="1"/>
        <v>3380</v>
      </c>
      <c r="H25" s="806">
        <f t="shared" si="2"/>
        <v>1.4189756507136859</v>
      </c>
      <c r="I25" s="805">
        <f t="shared" si="3"/>
        <v>3380</v>
      </c>
      <c r="J25" s="806">
        <f t="shared" si="4"/>
        <v>1.4189756507136859</v>
      </c>
      <c r="L25" s="1053" t="s">
        <v>911</v>
      </c>
      <c r="M25" s="1053" t="s">
        <v>912</v>
      </c>
      <c r="N25" s="1053" t="s">
        <v>888</v>
      </c>
      <c r="O25" s="1054">
        <v>3190</v>
      </c>
      <c r="Q25">
        <f t="shared" si="5"/>
        <v>3585</v>
      </c>
      <c r="S25">
        <f t="shared" si="5"/>
        <v>3585</v>
      </c>
    </row>
    <row r="26" spans="2:19" x14ac:dyDescent="0.25">
      <c r="B26">
        <v>21010289</v>
      </c>
      <c r="C26" s="805">
        <v>3380</v>
      </c>
      <c r="E26" s="808">
        <v>2140</v>
      </c>
      <c r="F26" s="798">
        <f t="shared" si="0"/>
        <v>1.5794392523364487</v>
      </c>
      <c r="G26" s="805">
        <f t="shared" si="1"/>
        <v>3380</v>
      </c>
      <c r="H26" s="806">
        <f t="shared" si="2"/>
        <v>1.5794392523364487</v>
      </c>
      <c r="I26" s="805">
        <f t="shared" si="3"/>
        <v>3380</v>
      </c>
      <c r="J26" s="806">
        <f t="shared" si="4"/>
        <v>1.5794392523364487</v>
      </c>
      <c r="L26" s="1053" t="s">
        <v>913</v>
      </c>
      <c r="M26" s="1053" t="s">
        <v>914</v>
      </c>
      <c r="N26" s="1053" t="s">
        <v>888</v>
      </c>
      <c r="O26" s="1054">
        <v>3190</v>
      </c>
      <c r="Q26">
        <f t="shared" si="5"/>
        <v>3585</v>
      </c>
      <c r="S26">
        <f t="shared" si="5"/>
        <v>3585</v>
      </c>
    </row>
    <row r="27" spans="2:19" x14ac:dyDescent="0.25">
      <c r="B27">
        <v>21010290</v>
      </c>
      <c r="C27" s="805">
        <v>3245</v>
      </c>
      <c r="E27" s="280">
        <v>2176</v>
      </c>
      <c r="F27" s="798">
        <f t="shared" si="0"/>
        <v>1.4912683823529411</v>
      </c>
      <c r="G27" s="805">
        <f t="shared" si="1"/>
        <v>3245</v>
      </c>
      <c r="H27" s="806">
        <f t="shared" si="2"/>
        <v>1.4912683823529411</v>
      </c>
      <c r="I27" s="805">
        <f t="shared" si="3"/>
        <v>3245</v>
      </c>
      <c r="J27" s="806">
        <f t="shared" si="4"/>
        <v>1.4912683823529411</v>
      </c>
      <c r="L27" s="1053" t="s">
        <v>915</v>
      </c>
      <c r="M27" s="1053" t="s">
        <v>916</v>
      </c>
      <c r="N27" s="1053" t="s">
        <v>888</v>
      </c>
      <c r="O27" s="1054">
        <v>3060</v>
      </c>
      <c r="Q27">
        <f t="shared" si="5"/>
        <v>3440</v>
      </c>
      <c r="S27">
        <f t="shared" si="5"/>
        <v>3440</v>
      </c>
    </row>
    <row r="28" spans="2:19" x14ac:dyDescent="0.25">
      <c r="B28">
        <v>21010291</v>
      </c>
      <c r="C28" s="805">
        <v>3245</v>
      </c>
      <c r="E28" s="808">
        <v>1934</v>
      </c>
      <c r="F28" s="798">
        <f t="shared" si="0"/>
        <v>1.6778697001034126</v>
      </c>
      <c r="G28" s="805">
        <f t="shared" si="1"/>
        <v>3245</v>
      </c>
      <c r="H28" s="806">
        <f t="shared" si="2"/>
        <v>1.6778697001034126</v>
      </c>
      <c r="I28" s="805">
        <f t="shared" si="3"/>
        <v>3245</v>
      </c>
      <c r="J28" s="806">
        <f t="shared" si="4"/>
        <v>1.6778697001034126</v>
      </c>
      <c r="L28" s="1053" t="s">
        <v>917</v>
      </c>
      <c r="M28" s="1053" t="s">
        <v>918</v>
      </c>
      <c r="N28" s="1053" t="s">
        <v>888</v>
      </c>
      <c r="O28" s="1054">
        <v>3060</v>
      </c>
      <c r="Q28">
        <f t="shared" si="5"/>
        <v>3440</v>
      </c>
      <c r="S28">
        <f t="shared" si="5"/>
        <v>3440</v>
      </c>
    </row>
    <row r="29" spans="2:19" x14ac:dyDescent="0.25">
      <c r="B29">
        <v>21010292</v>
      </c>
      <c r="C29" s="805">
        <v>2840</v>
      </c>
      <c r="E29" s="807">
        <v>1823</v>
      </c>
      <c r="F29" s="798">
        <f t="shared" si="0"/>
        <v>1.557871640153593</v>
      </c>
      <c r="G29" s="805">
        <f t="shared" si="1"/>
        <v>2840</v>
      </c>
      <c r="H29" s="806">
        <f t="shared" si="2"/>
        <v>1.557871640153593</v>
      </c>
      <c r="I29" s="805">
        <f t="shared" si="3"/>
        <v>2840</v>
      </c>
      <c r="J29" s="806">
        <f t="shared" si="4"/>
        <v>1.557871640153593</v>
      </c>
      <c r="L29" s="1053" t="s">
        <v>919</v>
      </c>
      <c r="M29" s="1053" t="s">
        <v>920</v>
      </c>
      <c r="N29" s="1053" t="s">
        <v>888</v>
      </c>
      <c r="O29" s="1054">
        <v>2680</v>
      </c>
      <c r="Q29">
        <f t="shared" si="5"/>
        <v>3010</v>
      </c>
      <c r="S29">
        <f t="shared" si="5"/>
        <v>3010</v>
      </c>
    </row>
    <row r="30" spans="2:19" x14ac:dyDescent="0.25">
      <c r="B30">
        <v>21010293</v>
      </c>
      <c r="C30" s="805">
        <v>2840</v>
      </c>
      <c r="E30" s="807">
        <v>1823</v>
      </c>
      <c r="F30" s="798">
        <f t="shared" si="0"/>
        <v>1.557871640153593</v>
      </c>
      <c r="G30" s="805">
        <f t="shared" si="1"/>
        <v>2840</v>
      </c>
      <c r="H30" s="806">
        <f t="shared" si="2"/>
        <v>1.557871640153593</v>
      </c>
      <c r="I30" s="805">
        <f t="shared" si="3"/>
        <v>2840</v>
      </c>
      <c r="J30" s="806">
        <f t="shared" si="4"/>
        <v>1.557871640153593</v>
      </c>
      <c r="L30" s="1053" t="s">
        <v>921</v>
      </c>
      <c r="M30" s="1053" t="s">
        <v>922</v>
      </c>
      <c r="N30" s="1053" t="s">
        <v>888</v>
      </c>
      <c r="O30" s="1054">
        <v>2680</v>
      </c>
      <c r="Q30">
        <f t="shared" si="5"/>
        <v>3010</v>
      </c>
      <c r="S30">
        <f t="shared" si="5"/>
        <v>3010</v>
      </c>
    </row>
    <row r="31" spans="2:19" x14ac:dyDescent="0.25">
      <c r="B31">
        <v>21010294</v>
      </c>
      <c r="C31" s="805">
        <v>2290</v>
      </c>
      <c r="E31" s="280">
        <v>1335</v>
      </c>
      <c r="F31" s="798">
        <f t="shared" si="0"/>
        <v>1.7153558052434457</v>
      </c>
      <c r="G31" s="805">
        <f t="shared" si="1"/>
        <v>2290</v>
      </c>
      <c r="H31" s="806">
        <f t="shared" si="2"/>
        <v>1.7153558052434457</v>
      </c>
      <c r="I31" s="805">
        <f t="shared" si="3"/>
        <v>2290</v>
      </c>
      <c r="J31" s="806">
        <f t="shared" si="4"/>
        <v>1.7153558052434457</v>
      </c>
      <c r="L31" s="1053" t="s">
        <v>923</v>
      </c>
      <c r="M31" s="1053" t="s">
        <v>924</v>
      </c>
      <c r="N31" s="1053" t="s">
        <v>888</v>
      </c>
      <c r="O31" s="1054">
        <v>2160</v>
      </c>
      <c r="Q31">
        <f t="shared" si="5"/>
        <v>2425</v>
      </c>
      <c r="S31">
        <f t="shared" si="5"/>
        <v>2425</v>
      </c>
    </row>
    <row r="32" spans="2:19" x14ac:dyDescent="0.25">
      <c r="B32">
        <v>21010295</v>
      </c>
      <c r="C32" s="805">
        <v>2290</v>
      </c>
      <c r="E32" s="280">
        <v>1335</v>
      </c>
      <c r="F32" s="798">
        <f t="shared" si="0"/>
        <v>1.7153558052434457</v>
      </c>
      <c r="G32" s="805">
        <f t="shared" si="1"/>
        <v>2290</v>
      </c>
      <c r="H32" s="806">
        <f t="shared" si="2"/>
        <v>1.7153558052434457</v>
      </c>
      <c r="I32" s="805">
        <f t="shared" si="3"/>
        <v>2290</v>
      </c>
      <c r="J32" s="806">
        <f t="shared" si="4"/>
        <v>1.7153558052434457</v>
      </c>
      <c r="L32" s="1053" t="s">
        <v>925</v>
      </c>
      <c r="M32" s="1053" t="s">
        <v>926</v>
      </c>
      <c r="N32" s="1053" t="s">
        <v>888</v>
      </c>
      <c r="O32" s="1054">
        <v>2160</v>
      </c>
      <c r="Q32">
        <f t="shared" si="5"/>
        <v>2425</v>
      </c>
      <c r="S32">
        <f t="shared" si="5"/>
        <v>2425</v>
      </c>
    </row>
    <row r="33" spans="2:19" x14ac:dyDescent="0.25">
      <c r="B33">
        <v>21010296</v>
      </c>
      <c r="C33" s="805">
        <v>1760</v>
      </c>
      <c r="E33" s="280">
        <v>1092</v>
      </c>
      <c r="F33" s="798">
        <f t="shared" si="0"/>
        <v>1.6117216117216118</v>
      </c>
      <c r="G33" s="805">
        <f t="shared" si="1"/>
        <v>1760</v>
      </c>
      <c r="H33" s="806">
        <f t="shared" si="2"/>
        <v>1.6117216117216118</v>
      </c>
      <c r="I33" s="805">
        <f t="shared" si="3"/>
        <v>1760</v>
      </c>
      <c r="J33" s="806">
        <f t="shared" si="4"/>
        <v>1.6117216117216118</v>
      </c>
      <c r="L33" s="1053" t="s">
        <v>927</v>
      </c>
      <c r="M33" s="1053" t="s">
        <v>928</v>
      </c>
      <c r="N33" s="1053" t="s">
        <v>888</v>
      </c>
      <c r="O33" s="1054">
        <v>1660</v>
      </c>
      <c r="Q33">
        <f t="shared" si="5"/>
        <v>1865</v>
      </c>
      <c r="S33">
        <f t="shared" si="5"/>
        <v>1865</v>
      </c>
    </row>
    <row r="34" spans="2:19" x14ac:dyDescent="0.25">
      <c r="B34">
        <v>21010297</v>
      </c>
      <c r="C34" s="805">
        <v>1760</v>
      </c>
      <c r="E34" s="280">
        <v>1092</v>
      </c>
      <c r="F34" s="798">
        <f t="shared" si="0"/>
        <v>1.6117216117216118</v>
      </c>
      <c r="G34" s="805">
        <f t="shared" si="1"/>
        <v>1760</v>
      </c>
      <c r="H34" s="806">
        <f t="shared" si="2"/>
        <v>1.6117216117216118</v>
      </c>
      <c r="I34" s="805">
        <f t="shared" si="3"/>
        <v>1760</v>
      </c>
      <c r="J34" s="806">
        <f t="shared" si="4"/>
        <v>1.6117216117216118</v>
      </c>
      <c r="L34" s="1053" t="s">
        <v>929</v>
      </c>
      <c r="M34" s="1053" t="s">
        <v>930</v>
      </c>
      <c r="N34" s="1053" t="s">
        <v>888</v>
      </c>
      <c r="O34" s="1054">
        <v>1660</v>
      </c>
      <c r="Q34">
        <f t="shared" si="5"/>
        <v>1865</v>
      </c>
      <c r="S34">
        <f t="shared" si="5"/>
        <v>1865</v>
      </c>
    </row>
    <row r="35" spans="2:19" x14ac:dyDescent="0.25">
      <c r="B35">
        <v>21010298</v>
      </c>
      <c r="C35" s="805">
        <v>1580</v>
      </c>
      <c r="E35" s="280">
        <v>886</v>
      </c>
      <c r="F35" s="798">
        <f t="shared" si="0"/>
        <v>1.783295711060948</v>
      </c>
      <c r="G35" s="805">
        <f t="shared" si="1"/>
        <v>1580</v>
      </c>
      <c r="H35" s="806">
        <f t="shared" si="2"/>
        <v>1.783295711060948</v>
      </c>
      <c r="I35" s="805">
        <f t="shared" si="3"/>
        <v>1580</v>
      </c>
      <c r="J35" s="806">
        <f t="shared" si="4"/>
        <v>1.783295711060948</v>
      </c>
      <c r="L35" s="1053" t="s">
        <v>931</v>
      </c>
      <c r="M35" s="1053" t="s">
        <v>932</v>
      </c>
      <c r="N35" s="1053" t="s">
        <v>888</v>
      </c>
      <c r="O35" s="1054">
        <v>1490</v>
      </c>
      <c r="Q35">
        <f t="shared" si="5"/>
        <v>1675</v>
      </c>
      <c r="S35">
        <f t="shared" si="5"/>
        <v>1675</v>
      </c>
    </row>
    <row r="36" spans="2:19" x14ac:dyDescent="0.25">
      <c r="B36">
        <v>21010299</v>
      </c>
      <c r="C36" s="805">
        <v>1580</v>
      </c>
      <c r="E36" s="280">
        <v>886</v>
      </c>
      <c r="F36" s="798">
        <f t="shared" si="0"/>
        <v>1.783295711060948</v>
      </c>
      <c r="G36" s="805">
        <f t="shared" si="1"/>
        <v>1580</v>
      </c>
      <c r="H36" s="806">
        <f t="shared" si="2"/>
        <v>1.783295711060948</v>
      </c>
      <c r="I36" s="805">
        <f t="shared" si="3"/>
        <v>1580</v>
      </c>
      <c r="J36" s="806">
        <f t="shared" si="4"/>
        <v>1.783295711060948</v>
      </c>
      <c r="L36" s="1053" t="s">
        <v>933</v>
      </c>
      <c r="M36" s="1053" t="s">
        <v>934</v>
      </c>
      <c r="N36" s="1053" t="s">
        <v>888</v>
      </c>
      <c r="O36" s="1054">
        <v>1490</v>
      </c>
      <c r="Q36">
        <f t="shared" si="5"/>
        <v>1675</v>
      </c>
      <c r="S36">
        <f t="shared" si="5"/>
        <v>1675</v>
      </c>
    </row>
    <row r="37" spans="2:19" x14ac:dyDescent="0.25">
      <c r="B37">
        <v>21010314</v>
      </c>
      <c r="C37" s="805">
        <v>3020</v>
      </c>
      <c r="E37" s="280">
        <v>2065</v>
      </c>
      <c r="F37" s="798">
        <f t="shared" si="0"/>
        <v>1.4624697336561743</v>
      </c>
      <c r="G37" s="805">
        <f t="shared" si="1"/>
        <v>3020</v>
      </c>
      <c r="H37" s="806">
        <f t="shared" si="2"/>
        <v>1.4624697336561743</v>
      </c>
      <c r="I37" s="805">
        <f t="shared" si="3"/>
        <v>3020</v>
      </c>
      <c r="J37" s="806">
        <f t="shared" si="4"/>
        <v>1.4624697336561743</v>
      </c>
      <c r="L37" s="1053" t="s">
        <v>935</v>
      </c>
      <c r="M37" s="1053" t="s">
        <v>936</v>
      </c>
      <c r="N37" s="1053" t="s">
        <v>888</v>
      </c>
      <c r="O37" s="1054">
        <v>2850</v>
      </c>
      <c r="Q37">
        <f t="shared" si="5"/>
        <v>3200</v>
      </c>
      <c r="S37">
        <f t="shared" si="5"/>
        <v>3200</v>
      </c>
    </row>
    <row r="38" spans="2:19" x14ac:dyDescent="0.25">
      <c r="B38">
        <v>21010315</v>
      </c>
      <c r="C38" s="805">
        <v>3020</v>
      </c>
      <c r="E38" s="280">
        <v>2065</v>
      </c>
      <c r="F38" s="798">
        <f t="shared" si="0"/>
        <v>1.4624697336561743</v>
      </c>
      <c r="G38" s="805">
        <f t="shared" si="1"/>
        <v>3020</v>
      </c>
      <c r="H38" s="806">
        <f t="shared" si="2"/>
        <v>1.4624697336561743</v>
      </c>
      <c r="I38" s="805">
        <f t="shared" si="3"/>
        <v>3020</v>
      </c>
      <c r="J38" s="806">
        <f t="shared" si="4"/>
        <v>1.4624697336561743</v>
      </c>
      <c r="L38" s="1053" t="s">
        <v>937</v>
      </c>
      <c r="M38" s="1053" t="s">
        <v>938</v>
      </c>
      <c r="N38" s="1053" t="s">
        <v>888</v>
      </c>
      <c r="O38" s="1054">
        <v>2850</v>
      </c>
      <c r="Q38">
        <f t="shared" si="5"/>
        <v>3200</v>
      </c>
      <c r="S38">
        <f t="shared" si="5"/>
        <v>3200</v>
      </c>
    </row>
    <row r="39" spans="2:19" x14ac:dyDescent="0.25">
      <c r="B39">
        <v>21010316</v>
      </c>
      <c r="C39" s="805">
        <v>2885</v>
      </c>
      <c r="E39" s="280">
        <v>1951</v>
      </c>
      <c r="F39" s="798">
        <f t="shared" si="0"/>
        <v>1.4787288569964121</v>
      </c>
      <c r="G39" s="805">
        <f t="shared" si="1"/>
        <v>2885</v>
      </c>
      <c r="H39" s="806">
        <f t="shared" si="2"/>
        <v>1.4787288569964121</v>
      </c>
      <c r="I39" s="805">
        <f t="shared" si="3"/>
        <v>2885</v>
      </c>
      <c r="J39" s="806">
        <f t="shared" si="4"/>
        <v>1.4787288569964121</v>
      </c>
      <c r="L39" s="1053" t="s">
        <v>939</v>
      </c>
      <c r="M39" s="1053" t="s">
        <v>940</v>
      </c>
      <c r="N39" s="1053" t="s">
        <v>888</v>
      </c>
      <c r="O39" s="1054">
        <v>2720</v>
      </c>
      <c r="Q39">
        <f t="shared" si="5"/>
        <v>3060</v>
      </c>
      <c r="S39">
        <f t="shared" si="5"/>
        <v>3060</v>
      </c>
    </row>
    <row r="40" spans="2:19" x14ac:dyDescent="0.25">
      <c r="B40">
        <v>21010317</v>
      </c>
      <c r="C40" s="805">
        <v>2885</v>
      </c>
      <c r="E40" s="280">
        <v>1951</v>
      </c>
      <c r="F40" s="798">
        <f t="shared" si="0"/>
        <v>1.4787288569964121</v>
      </c>
      <c r="G40" s="805">
        <f t="shared" si="1"/>
        <v>2885</v>
      </c>
      <c r="H40" s="806">
        <f t="shared" si="2"/>
        <v>1.4787288569964121</v>
      </c>
      <c r="I40" s="805">
        <f t="shared" si="3"/>
        <v>2885</v>
      </c>
      <c r="J40" s="806">
        <f t="shared" si="4"/>
        <v>1.4787288569964121</v>
      </c>
      <c r="L40" s="1053" t="s">
        <v>941</v>
      </c>
      <c r="M40" s="1053" t="s">
        <v>942</v>
      </c>
      <c r="N40" s="1053" t="s">
        <v>888</v>
      </c>
      <c r="O40" s="1054">
        <v>2720</v>
      </c>
      <c r="Q40">
        <f t="shared" si="5"/>
        <v>3060</v>
      </c>
      <c r="S40">
        <f t="shared" si="5"/>
        <v>3060</v>
      </c>
    </row>
    <row r="41" spans="2:19" x14ac:dyDescent="0.25">
      <c r="B41">
        <v>21010318</v>
      </c>
      <c r="C41" s="805">
        <v>2575</v>
      </c>
      <c r="E41" s="807">
        <v>1801</v>
      </c>
      <c r="F41" s="798">
        <f t="shared" si="0"/>
        <v>1.4297612437534704</v>
      </c>
      <c r="G41" s="805">
        <f t="shared" si="1"/>
        <v>2575</v>
      </c>
      <c r="H41" s="806">
        <f t="shared" si="2"/>
        <v>1.4297612437534704</v>
      </c>
      <c r="I41" s="805">
        <f t="shared" si="3"/>
        <v>2575</v>
      </c>
      <c r="J41" s="806">
        <f t="shared" si="4"/>
        <v>1.4297612437534704</v>
      </c>
      <c r="L41" s="1053" t="s">
        <v>943</v>
      </c>
      <c r="M41" s="1053" t="s">
        <v>944</v>
      </c>
      <c r="N41" s="1053" t="s">
        <v>888</v>
      </c>
      <c r="O41" s="1054">
        <v>2430</v>
      </c>
      <c r="Q41">
        <f t="shared" si="5"/>
        <v>2730</v>
      </c>
      <c r="S41">
        <f t="shared" si="5"/>
        <v>2730</v>
      </c>
    </row>
    <row r="42" spans="2:19" x14ac:dyDescent="0.25">
      <c r="B42">
        <v>21010319</v>
      </c>
      <c r="C42" s="805">
        <v>2575</v>
      </c>
      <c r="E42" s="807">
        <v>1801</v>
      </c>
      <c r="F42" s="798">
        <f t="shared" si="0"/>
        <v>1.4297612437534704</v>
      </c>
      <c r="G42" s="805">
        <f t="shared" si="1"/>
        <v>2575</v>
      </c>
      <c r="H42" s="806">
        <f t="shared" si="2"/>
        <v>1.4297612437534704</v>
      </c>
      <c r="I42" s="805">
        <f t="shared" si="3"/>
        <v>2575</v>
      </c>
      <c r="J42" s="806">
        <f t="shared" si="4"/>
        <v>1.4297612437534704</v>
      </c>
      <c r="L42" s="1053" t="s">
        <v>945</v>
      </c>
      <c r="M42" s="1053" t="s">
        <v>946</v>
      </c>
      <c r="N42" s="1053" t="s">
        <v>888</v>
      </c>
      <c r="O42" s="1054">
        <v>2430</v>
      </c>
      <c r="Q42">
        <f t="shared" si="5"/>
        <v>2730</v>
      </c>
      <c r="S42">
        <f t="shared" si="5"/>
        <v>2730</v>
      </c>
    </row>
    <row r="43" spans="2:19" x14ac:dyDescent="0.25">
      <c r="B43">
        <v>21010320</v>
      </c>
      <c r="C43" s="805">
        <v>2330</v>
      </c>
      <c r="E43" s="280">
        <v>1343</v>
      </c>
      <c r="F43" s="798">
        <f t="shared" si="0"/>
        <v>1.734921816827997</v>
      </c>
      <c r="G43" s="805">
        <f t="shared" si="1"/>
        <v>2330</v>
      </c>
      <c r="H43" s="806">
        <f t="shared" si="2"/>
        <v>1.734921816827997</v>
      </c>
      <c r="I43" s="805">
        <f t="shared" si="3"/>
        <v>2330</v>
      </c>
      <c r="J43" s="806">
        <f t="shared" si="4"/>
        <v>1.734921816827997</v>
      </c>
      <c r="L43" s="1053" t="s">
        <v>947</v>
      </c>
      <c r="M43" s="1053" t="s">
        <v>948</v>
      </c>
      <c r="N43" s="1053" t="s">
        <v>888</v>
      </c>
      <c r="O43" s="1054">
        <v>2200</v>
      </c>
      <c r="Q43">
        <f t="shared" si="5"/>
        <v>2470</v>
      </c>
      <c r="S43">
        <f t="shared" si="5"/>
        <v>2470</v>
      </c>
    </row>
    <row r="44" spans="2:19" x14ac:dyDescent="0.25">
      <c r="B44">
        <v>21010321</v>
      </c>
      <c r="C44" s="805">
        <v>2330</v>
      </c>
      <c r="E44" s="280">
        <v>1343</v>
      </c>
      <c r="F44" s="798">
        <f t="shared" si="0"/>
        <v>1.734921816827997</v>
      </c>
      <c r="G44" s="805">
        <f t="shared" si="1"/>
        <v>2330</v>
      </c>
      <c r="H44" s="806">
        <f t="shared" si="2"/>
        <v>1.734921816827997</v>
      </c>
      <c r="I44" s="805">
        <f t="shared" si="3"/>
        <v>2330</v>
      </c>
      <c r="J44" s="806">
        <f t="shared" si="4"/>
        <v>1.734921816827997</v>
      </c>
      <c r="L44" s="1053" t="s">
        <v>949</v>
      </c>
      <c r="M44" s="1053" t="s">
        <v>950</v>
      </c>
      <c r="N44" s="1053" t="s">
        <v>888</v>
      </c>
      <c r="O44" s="1054">
        <v>2200</v>
      </c>
      <c r="Q44">
        <f t="shared" si="5"/>
        <v>2470</v>
      </c>
      <c r="S44">
        <f t="shared" si="5"/>
        <v>2470</v>
      </c>
    </row>
    <row r="45" spans="2:19" x14ac:dyDescent="0.25">
      <c r="B45">
        <v>21010322</v>
      </c>
      <c r="C45" s="805">
        <v>1505</v>
      </c>
      <c r="E45" s="280">
        <v>872</v>
      </c>
      <c r="F45" s="798">
        <f t="shared" si="0"/>
        <v>1.7259174311926606</v>
      </c>
      <c r="G45" s="805">
        <f t="shared" si="1"/>
        <v>1505</v>
      </c>
      <c r="H45" s="806">
        <f t="shared" si="2"/>
        <v>1.7259174311926606</v>
      </c>
      <c r="I45" s="805">
        <f t="shared" si="3"/>
        <v>1505</v>
      </c>
      <c r="J45" s="806">
        <f t="shared" si="4"/>
        <v>1.7259174311926606</v>
      </c>
      <c r="L45" s="1053" t="s">
        <v>951</v>
      </c>
      <c r="M45" s="1053" t="s">
        <v>952</v>
      </c>
      <c r="N45" s="1053" t="s">
        <v>888</v>
      </c>
      <c r="O45" s="1054">
        <v>1420</v>
      </c>
      <c r="Q45">
        <f t="shared" si="5"/>
        <v>1595</v>
      </c>
      <c r="S45">
        <f t="shared" si="5"/>
        <v>1595</v>
      </c>
    </row>
    <row r="46" spans="2:19" x14ac:dyDescent="0.25">
      <c r="B46">
        <v>21010323</v>
      </c>
      <c r="C46" s="805">
        <v>1505</v>
      </c>
      <c r="E46" s="280">
        <v>872</v>
      </c>
      <c r="F46" s="798">
        <f t="shared" si="0"/>
        <v>1.7259174311926606</v>
      </c>
      <c r="G46" s="805">
        <f t="shared" si="1"/>
        <v>1505</v>
      </c>
      <c r="H46" s="806">
        <f t="shared" si="2"/>
        <v>1.7259174311926606</v>
      </c>
      <c r="I46" s="805">
        <f t="shared" si="3"/>
        <v>1505</v>
      </c>
      <c r="J46" s="806">
        <f t="shared" si="4"/>
        <v>1.7259174311926606</v>
      </c>
      <c r="L46" s="1053" t="s">
        <v>953</v>
      </c>
      <c r="M46" s="1053" t="s">
        <v>954</v>
      </c>
      <c r="N46" s="1053" t="s">
        <v>888</v>
      </c>
      <c r="O46" s="1054">
        <v>1420</v>
      </c>
      <c r="Q46">
        <f t="shared" si="5"/>
        <v>1595</v>
      </c>
      <c r="S46">
        <f t="shared" si="5"/>
        <v>1595</v>
      </c>
    </row>
    <row r="47" spans="2:19" x14ac:dyDescent="0.25">
      <c r="B47">
        <v>21010324</v>
      </c>
      <c r="C47" s="805">
        <v>1380</v>
      </c>
      <c r="E47" s="280">
        <v>758</v>
      </c>
      <c r="F47" s="798">
        <f t="shared" si="0"/>
        <v>1.8205804749340369</v>
      </c>
      <c r="G47" s="805">
        <f t="shared" si="1"/>
        <v>1380</v>
      </c>
      <c r="H47" s="806">
        <f t="shared" si="2"/>
        <v>1.8205804749340369</v>
      </c>
      <c r="I47" s="805">
        <f t="shared" si="3"/>
        <v>1380</v>
      </c>
      <c r="J47" s="806">
        <f t="shared" si="4"/>
        <v>1.8205804749340369</v>
      </c>
      <c r="L47" s="1053" t="s">
        <v>955</v>
      </c>
      <c r="M47" s="1053" t="s">
        <v>956</v>
      </c>
      <c r="N47" s="1053" t="s">
        <v>888</v>
      </c>
      <c r="O47" s="1054">
        <v>1300</v>
      </c>
      <c r="Q47">
        <f t="shared" si="5"/>
        <v>1465</v>
      </c>
      <c r="S47">
        <f t="shared" si="5"/>
        <v>1465</v>
      </c>
    </row>
    <row r="48" spans="2:19" x14ac:dyDescent="0.25">
      <c r="B48">
        <v>21010325</v>
      </c>
      <c r="C48" s="805">
        <v>1380</v>
      </c>
      <c r="E48" s="280">
        <v>758</v>
      </c>
      <c r="F48" s="798">
        <f t="shared" si="0"/>
        <v>1.8205804749340369</v>
      </c>
      <c r="G48" s="805">
        <f t="shared" si="1"/>
        <v>1380</v>
      </c>
      <c r="H48" s="806">
        <f t="shared" si="2"/>
        <v>1.8205804749340369</v>
      </c>
      <c r="I48" s="805">
        <f t="shared" si="3"/>
        <v>1380</v>
      </c>
      <c r="J48" s="806">
        <f t="shared" si="4"/>
        <v>1.8205804749340369</v>
      </c>
      <c r="L48" s="1053" t="s">
        <v>957</v>
      </c>
      <c r="M48" s="1053" t="s">
        <v>958</v>
      </c>
      <c r="N48" s="1053" t="s">
        <v>888</v>
      </c>
      <c r="O48" s="1054">
        <v>1300</v>
      </c>
      <c r="Q48">
        <f t="shared" si="5"/>
        <v>1465</v>
      </c>
      <c r="S48">
        <f t="shared" si="5"/>
        <v>1465</v>
      </c>
    </row>
    <row r="49" spans="2:19" x14ac:dyDescent="0.25">
      <c r="B49">
        <v>21010340</v>
      </c>
      <c r="C49" s="805">
        <v>3140</v>
      </c>
      <c r="E49" s="280">
        <v>2103</v>
      </c>
      <c r="F49" s="798">
        <f t="shared" si="0"/>
        <v>1.4931050879695673</v>
      </c>
      <c r="G49" s="805">
        <f t="shared" si="1"/>
        <v>3140</v>
      </c>
      <c r="H49" s="806">
        <f t="shared" si="2"/>
        <v>1.4931050879695673</v>
      </c>
      <c r="I49" s="805">
        <f t="shared" si="3"/>
        <v>3140</v>
      </c>
      <c r="J49" s="806">
        <f t="shared" si="4"/>
        <v>1.4931050879695673</v>
      </c>
      <c r="L49" s="1053" t="s">
        <v>959</v>
      </c>
      <c r="M49" s="1053" t="s">
        <v>960</v>
      </c>
      <c r="N49" s="1053" t="s">
        <v>888</v>
      </c>
      <c r="O49" s="1054">
        <v>2960</v>
      </c>
      <c r="Q49">
        <f t="shared" si="5"/>
        <v>3330</v>
      </c>
      <c r="S49">
        <f t="shared" si="5"/>
        <v>3330</v>
      </c>
    </row>
    <row r="50" spans="2:19" x14ac:dyDescent="0.25">
      <c r="B50">
        <v>21010341</v>
      </c>
      <c r="C50" s="805">
        <v>3140</v>
      </c>
      <c r="E50" s="280">
        <v>2103</v>
      </c>
      <c r="F50" s="798">
        <f t="shared" si="0"/>
        <v>1.4931050879695673</v>
      </c>
      <c r="G50" s="805">
        <f t="shared" si="1"/>
        <v>3140</v>
      </c>
      <c r="H50" s="806">
        <f t="shared" si="2"/>
        <v>1.4931050879695673</v>
      </c>
      <c r="I50" s="805">
        <f t="shared" si="3"/>
        <v>3140</v>
      </c>
      <c r="J50" s="806">
        <f t="shared" si="4"/>
        <v>1.4931050879695673</v>
      </c>
      <c r="L50" s="1053" t="s">
        <v>961</v>
      </c>
      <c r="M50" s="1053" t="s">
        <v>962</v>
      </c>
      <c r="N50" s="1053" t="s">
        <v>888</v>
      </c>
      <c r="O50" s="1054">
        <v>2960</v>
      </c>
      <c r="Q50">
        <f t="shared" si="5"/>
        <v>3330</v>
      </c>
      <c r="S50">
        <f t="shared" si="5"/>
        <v>3330</v>
      </c>
    </row>
    <row r="51" spans="2:19" x14ac:dyDescent="0.25">
      <c r="B51">
        <v>21010342</v>
      </c>
      <c r="C51" s="805">
        <v>3020</v>
      </c>
      <c r="E51" s="280">
        <v>1977</v>
      </c>
      <c r="F51" s="798">
        <f t="shared" si="0"/>
        <v>1.5275670207384926</v>
      </c>
      <c r="G51" s="805">
        <f t="shared" si="1"/>
        <v>3020</v>
      </c>
      <c r="H51" s="806">
        <f t="shared" si="2"/>
        <v>1.5275670207384926</v>
      </c>
      <c r="I51" s="805">
        <f t="shared" si="3"/>
        <v>3020</v>
      </c>
      <c r="J51" s="806">
        <f t="shared" si="4"/>
        <v>1.5275670207384926</v>
      </c>
      <c r="L51" s="1053" t="s">
        <v>963</v>
      </c>
      <c r="M51" s="1053" t="s">
        <v>964</v>
      </c>
      <c r="N51" s="1053" t="s">
        <v>888</v>
      </c>
      <c r="O51" s="1054">
        <v>2850</v>
      </c>
      <c r="Q51">
        <f t="shared" si="5"/>
        <v>3200</v>
      </c>
      <c r="S51">
        <f t="shared" si="5"/>
        <v>3200</v>
      </c>
    </row>
    <row r="52" spans="2:19" x14ac:dyDescent="0.25">
      <c r="B52">
        <v>21010343</v>
      </c>
      <c r="C52" s="805">
        <v>3020</v>
      </c>
      <c r="E52" s="280">
        <v>1977</v>
      </c>
      <c r="F52" s="798">
        <f t="shared" si="0"/>
        <v>1.5275670207384926</v>
      </c>
      <c r="G52" s="805">
        <f t="shared" si="1"/>
        <v>3020</v>
      </c>
      <c r="H52" s="806">
        <f t="shared" si="2"/>
        <v>1.5275670207384926</v>
      </c>
      <c r="I52" s="805">
        <f t="shared" si="3"/>
        <v>3020</v>
      </c>
      <c r="J52" s="806">
        <f t="shared" si="4"/>
        <v>1.5275670207384926</v>
      </c>
      <c r="L52" s="1053" t="s">
        <v>965</v>
      </c>
      <c r="M52" s="1053" t="s">
        <v>966</v>
      </c>
      <c r="N52" s="1053" t="s">
        <v>888</v>
      </c>
      <c r="O52" s="1054">
        <v>2850</v>
      </c>
      <c r="Q52">
        <f t="shared" si="5"/>
        <v>3200</v>
      </c>
      <c r="S52">
        <f t="shared" si="5"/>
        <v>3200</v>
      </c>
    </row>
    <row r="53" spans="2:19" x14ac:dyDescent="0.25">
      <c r="B53">
        <v>21010344</v>
      </c>
      <c r="C53" s="805">
        <v>2650</v>
      </c>
      <c r="E53" s="280">
        <v>1599</v>
      </c>
      <c r="F53" s="798">
        <f t="shared" si="0"/>
        <v>1.6572858036272671</v>
      </c>
      <c r="G53" s="805">
        <f t="shared" si="1"/>
        <v>2650</v>
      </c>
      <c r="H53" s="806">
        <f t="shared" si="2"/>
        <v>1.6572858036272671</v>
      </c>
      <c r="I53" s="805">
        <f t="shared" si="3"/>
        <v>2650</v>
      </c>
      <c r="J53" s="806">
        <f t="shared" si="4"/>
        <v>1.6572858036272671</v>
      </c>
      <c r="L53" s="1053" t="s">
        <v>967</v>
      </c>
      <c r="M53" s="1053" t="s">
        <v>968</v>
      </c>
      <c r="N53" s="1053" t="s">
        <v>888</v>
      </c>
      <c r="O53" s="1054">
        <v>2500</v>
      </c>
      <c r="Q53">
        <f t="shared" si="5"/>
        <v>2810</v>
      </c>
      <c r="S53">
        <f t="shared" si="5"/>
        <v>2810</v>
      </c>
    </row>
    <row r="54" spans="2:19" x14ac:dyDescent="0.25">
      <c r="B54">
        <v>21010345</v>
      </c>
      <c r="C54" s="805">
        <v>2650</v>
      </c>
      <c r="E54" s="280">
        <v>1599</v>
      </c>
      <c r="F54" s="798">
        <f t="shared" si="0"/>
        <v>1.6572858036272671</v>
      </c>
      <c r="G54" s="805">
        <f t="shared" si="1"/>
        <v>2650</v>
      </c>
      <c r="H54" s="806">
        <f t="shared" si="2"/>
        <v>1.6572858036272671</v>
      </c>
      <c r="I54" s="805">
        <f t="shared" si="3"/>
        <v>2650</v>
      </c>
      <c r="J54" s="806">
        <f t="shared" si="4"/>
        <v>1.6572858036272671</v>
      </c>
      <c r="L54" s="1053" t="s">
        <v>969</v>
      </c>
      <c r="M54" s="1053" t="s">
        <v>970</v>
      </c>
      <c r="N54" s="1053" t="s">
        <v>888</v>
      </c>
      <c r="O54" s="1054">
        <v>2500</v>
      </c>
      <c r="Q54">
        <f t="shared" si="5"/>
        <v>2810</v>
      </c>
      <c r="S54">
        <f t="shared" si="5"/>
        <v>2810</v>
      </c>
    </row>
    <row r="55" spans="2:19" x14ac:dyDescent="0.25">
      <c r="B55">
        <v>21010346</v>
      </c>
      <c r="C55" s="805">
        <v>2415</v>
      </c>
      <c r="E55" s="280">
        <v>1402</v>
      </c>
      <c r="F55" s="798">
        <f t="shared" si="0"/>
        <v>1.7225392296718973</v>
      </c>
      <c r="G55" s="805">
        <f t="shared" si="1"/>
        <v>2415</v>
      </c>
      <c r="H55" s="806">
        <f t="shared" si="2"/>
        <v>1.7225392296718973</v>
      </c>
      <c r="I55" s="805">
        <f t="shared" si="3"/>
        <v>2415</v>
      </c>
      <c r="J55" s="806">
        <f t="shared" si="4"/>
        <v>1.7225392296718973</v>
      </c>
      <c r="L55" s="1053" t="s">
        <v>971</v>
      </c>
      <c r="M55" s="1053" t="s">
        <v>972</v>
      </c>
      <c r="N55" s="1053" t="s">
        <v>888</v>
      </c>
      <c r="O55" s="1054">
        <v>2280</v>
      </c>
      <c r="Q55">
        <f t="shared" si="5"/>
        <v>2560</v>
      </c>
      <c r="S55">
        <f t="shared" si="5"/>
        <v>2560</v>
      </c>
    </row>
    <row r="56" spans="2:19" x14ac:dyDescent="0.25">
      <c r="B56">
        <v>21010347</v>
      </c>
      <c r="C56" s="805">
        <v>2415</v>
      </c>
      <c r="E56" s="280">
        <v>1402</v>
      </c>
      <c r="F56" s="798">
        <f t="shared" si="0"/>
        <v>1.7225392296718973</v>
      </c>
      <c r="G56" s="805">
        <f t="shared" si="1"/>
        <v>2415</v>
      </c>
      <c r="H56" s="806">
        <f t="shared" si="2"/>
        <v>1.7225392296718973</v>
      </c>
      <c r="I56" s="805">
        <f t="shared" si="3"/>
        <v>2415</v>
      </c>
      <c r="J56" s="806">
        <f t="shared" si="4"/>
        <v>1.7225392296718973</v>
      </c>
      <c r="L56" s="1053" t="s">
        <v>973</v>
      </c>
      <c r="M56" s="1053" t="s">
        <v>974</v>
      </c>
      <c r="N56" s="1053" t="s">
        <v>888</v>
      </c>
      <c r="O56" s="1054">
        <v>2280</v>
      </c>
      <c r="Q56">
        <f t="shared" si="5"/>
        <v>2560</v>
      </c>
      <c r="S56">
        <f t="shared" si="5"/>
        <v>2560</v>
      </c>
    </row>
    <row r="57" spans="2:19" x14ac:dyDescent="0.25">
      <c r="B57">
        <v>21010348</v>
      </c>
      <c r="C57" s="805">
        <v>1570</v>
      </c>
      <c r="E57" s="280">
        <v>910</v>
      </c>
      <c r="F57" s="798">
        <f t="shared" si="0"/>
        <v>1.7252747252747254</v>
      </c>
      <c r="G57" s="805">
        <f t="shared" si="1"/>
        <v>1570</v>
      </c>
      <c r="H57" s="806">
        <f t="shared" si="2"/>
        <v>1.7252747252747254</v>
      </c>
      <c r="I57" s="805">
        <f t="shared" si="3"/>
        <v>1570</v>
      </c>
      <c r="J57" s="806">
        <f t="shared" si="4"/>
        <v>1.7252747252747254</v>
      </c>
      <c r="L57" s="1053" t="s">
        <v>975</v>
      </c>
      <c r="M57" s="1053" t="s">
        <v>976</v>
      </c>
      <c r="N57" s="1053" t="s">
        <v>888</v>
      </c>
      <c r="O57" s="1054">
        <v>1480</v>
      </c>
      <c r="Q57">
        <f t="shared" si="5"/>
        <v>1665</v>
      </c>
      <c r="S57">
        <f t="shared" si="5"/>
        <v>1665</v>
      </c>
    </row>
    <row r="58" spans="2:19" x14ac:dyDescent="0.25">
      <c r="B58">
        <v>21010349</v>
      </c>
      <c r="C58" s="805">
        <v>1570</v>
      </c>
      <c r="E58" s="280">
        <v>910</v>
      </c>
      <c r="F58" s="798">
        <f t="shared" si="0"/>
        <v>1.7252747252747254</v>
      </c>
      <c r="G58" s="805">
        <f t="shared" si="1"/>
        <v>1570</v>
      </c>
      <c r="H58" s="806">
        <f t="shared" si="2"/>
        <v>1.7252747252747254</v>
      </c>
      <c r="I58" s="805">
        <f t="shared" si="3"/>
        <v>1570</v>
      </c>
      <c r="J58" s="806">
        <f t="shared" si="4"/>
        <v>1.7252747252747254</v>
      </c>
      <c r="L58" s="1053" t="s">
        <v>977</v>
      </c>
      <c r="M58" s="1053" t="s">
        <v>978</v>
      </c>
      <c r="N58" s="1053" t="s">
        <v>888</v>
      </c>
      <c r="O58" s="1054">
        <v>1480</v>
      </c>
      <c r="Q58">
        <f t="shared" si="5"/>
        <v>1665</v>
      </c>
      <c r="S58">
        <f t="shared" si="5"/>
        <v>1665</v>
      </c>
    </row>
    <row r="59" spans="2:19" x14ac:dyDescent="0.25">
      <c r="B59">
        <v>21010350</v>
      </c>
      <c r="C59" s="805">
        <v>1430</v>
      </c>
      <c r="E59" s="280">
        <v>784</v>
      </c>
      <c r="F59" s="798">
        <f t="shared" si="0"/>
        <v>1.8239795918367347</v>
      </c>
      <c r="G59" s="805">
        <f t="shared" si="1"/>
        <v>1430</v>
      </c>
      <c r="H59" s="806">
        <f t="shared" si="2"/>
        <v>1.8239795918367347</v>
      </c>
      <c r="I59" s="805">
        <f t="shared" si="3"/>
        <v>1430</v>
      </c>
      <c r="J59" s="806">
        <f t="shared" si="4"/>
        <v>1.8239795918367347</v>
      </c>
      <c r="L59" s="1053" t="s">
        <v>979</v>
      </c>
      <c r="M59" s="1053" t="s">
        <v>980</v>
      </c>
      <c r="N59" s="1053" t="s">
        <v>888</v>
      </c>
      <c r="O59" s="1054">
        <v>1350</v>
      </c>
      <c r="Q59">
        <f t="shared" si="5"/>
        <v>1515</v>
      </c>
      <c r="S59">
        <f t="shared" si="5"/>
        <v>1515</v>
      </c>
    </row>
    <row r="60" spans="2:19" x14ac:dyDescent="0.25">
      <c r="B60">
        <v>21010351</v>
      </c>
      <c r="C60" s="805">
        <v>1430</v>
      </c>
      <c r="E60" s="280">
        <v>784</v>
      </c>
      <c r="F60" s="798">
        <f t="shared" si="0"/>
        <v>1.8239795918367347</v>
      </c>
      <c r="G60" s="805">
        <f t="shared" si="1"/>
        <v>1430</v>
      </c>
      <c r="H60" s="806">
        <f t="shared" si="2"/>
        <v>1.8239795918367347</v>
      </c>
      <c r="I60" s="805">
        <f t="shared" si="3"/>
        <v>1430</v>
      </c>
      <c r="J60" s="806">
        <f t="shared" si="4"/>
        <v>1.8239795918367347</v>
      </c>
      <c r="L60" s="1053" t="s">
        <v>981</v>
      </c>
      <c r="M60" s="1053" t="s">
        <v>982</v>
      </c>
      <c r="N60" s="1053" t="s">
        <v>888</v>
      </c>
      <c r="O60" s="1054">
        <v>1350</v>
      </c>
      <c r="Q60">
        <f t="shared" si="5"/>
        <v>1515</v>
      </c>
      <c r="S60">
        <f t="shared" si="5"/>
        <v>1515</v>
      </c>
    </row>
    <row r="61" spans="2:19" x14ac:dyDescent="0.25">
      <c r="B61">
        <v>21010372</v>
      </c>
      <c r="C61" s="805">
        <v>3140</v>
      </c>
      <c r="E61" s="280">
        <v>1922</v>
      </c>
      <c r="F61" s="798">
        <f t="shared" si="0"/>
        <v>1.6337148803329864</v>
      </c>
      <c r="G61" s="805">
        <f t="shared" si="1"/>
        <v>3140</v>
      </c>
      <c r="H61" s="806">
        <f t="shared" si="2"/>
        <v>1.6337148803329864</v>
      </c>
      <c r="I61" s="805">
        <f t="shared" si="3"/>
        <v>3140</v>
      </c>
      <c r="J61" s="806">
        <f t="shared" si="4"/>
        <v>1.6337148803329864</v>
      </c>
      <c r="L61" s="1053" t="s">
        <v>983</v>
      </c>
      <c r="M61" s="1053" t="s">
        <v>984</v>
      </c>
      <c r="N61" s="1053" t="s">
        <v>888</v>
      </c>
      <c r="O61" s="1054">
        <v>2960</v>
      </c>
      <c r="Q61">
        <f t="shared" si="5"/>
        <v>3330</v>
      </c>
      <c r="S61">
        <f t="shared" si="5"/>
        <v>3330</v>
      </c>
    </row>
    <row r="62" spans="2:19" x14ac:dyDescent="0.25">
      <c r="B62">
        <v>21010373</v>
      </c>
      <c r="C62" s="805">
        <v>3140</v>
      </c>
      <c r="E62" s="280">
        <v>1922</v>
      </c>
      <c r="F62" s="798">
        <f t="shared" si="0"/>
        <v>1.6337148803329864</v>
      </c>
      <c r="G62" s="805">
        <f t="shared" si="1"/>
        <v>3140</v>
      </c>
      <c r="H62" s="806">
        <f t="shared" si="2"/>
        <v>1.6337148803329864</v>
      </c>
      <c r="I62" s="805">
        <f t="shared" si="3"/>
        <v>3140</v>
      </c>
      <c r="J62" s="806">
        <f t="shared" si="4"/>
        <v>1.6337148803329864</v>
      </c>
      <c r="L62" s="1053" t="s">
        <v>985</v>
      </c>
      <c r="M62" s="1053" t="s">
        <v>986</v>
      </c>
      <c r="N62" s="1053" t="s">
        <v>888</v>
      </c>
      <c r="O62" s="1054">
        <v>2960</v>
      </c>
      <c r="Q62">
        <f t="shared" si="5"/>
        <v>3330</v>
      </c>
      <c r="S62">
        <f t="shared" si="5"/>
        <v>3330</v>
      </c>
    </row>
    <row r="63" spans="2:19" x14ac:dyDescent="0.25">
      <c r="B63">
        <v>21010374</v>
      </c>
      <c r="C63" s="805">
        <v>3020</v>
      </c>
      <c r="E63" s="280">
        <v>1851</v>
      </c>
      <c r="F63" s="798">
        <f t="shared" si="0"/>
        <v>1.6315505132360886</v>
      </c>
      <c r="G63" s="805">
        <f t="shared" si="1"/>
        <v>3020</v>
      </c>
      <c r="H63" s="806">
        <f t="shared" si="2"/>
        <v>1.6315505132360886</v>
      </c>
      <c r="I63" s="805">
        <f t="shared" si="3"/>
        <v>3020</v>
      </c>
      <c r="J63" s="806">
        <f t="shared" si="4"/>
        <v>1.6315505132360886</v>
      </c>
      <c r="L63" s="1053" t="s">
        <v>987</v>
      </c>
      <c r="M63" s="1053" t="s">
        <v>988</v>
      </c>
      <c r="N63" s="1053" t="s">
        <v>888</v>
      </c>
      <c r="O63" s="1054">
        <v>2850</v>
      </c>
      <c r="Q63">
        <f t="shared" si="5"/>
        <v>3200</v>
      </c>
      <c r="S63">
        <f t="shared" si="5"/>
        <v>3200</v>
      </c>
    </row>
    <row r="64" spans="2:19" x14ac:dyDescent="0.25">
      <c r="B64">
        <v>21010375</v>
      </c>
      <c r="C64" s="805">
        <v>3020</v>
      </c>
      <c r="E64" s="280">
        <v>1851</v>
      </c>
      <c r="F64" s="798">
        <f t="shared" si="0"/>
        <v>1.6315505132360886</v>
      </c>
      <c r="G64" s="805">
        <f t="shared" si="1"/>
        <v>3020</v>
      </c>
      <c r="H64" s="806">
        <f t="shared" si="2"/>
        <v>1.6315505132360886</v>
      </c>
      <c r="I64" s="805">
        <f t="shared" si="3"/>
        <v>3020</v>
      </c>
      <c r="J64" s="806">
        <f t="shared" si="4"/>
        <v>1.6315505132360886</v>
      </c>
      <c r="L64" s="1053" t="s">
        <v>989</v>
      </c>
      <c r="M64" s="1053" t="s">
        <v>990</v>
      </c>
      <c r="N64" s="1053" t="s">
        <v>888</v>
      </c>
      <c r="O64" s="1054">
        <v>2850</v>
      </c>
      <c r="Q64">
        <f t="shared" si="5"/>
        <v>3200</v>
      </c>
      <c r="S64">
        <f t="shared" si="5"/>
        <v>3200</v>
      </c>
    </row>
    <row r="65" spans="2:19" x14ac:dyDescent="0.25">
      <c r="B65">
        <v>21010376</v>
      </c>
      <c r="C65" s="805">
        <v>3020</v>
      </c>
      <c r="E65" s="280">
        <v>1701</v>
      </c>
      <c r="F65" s="798">
        <f t="shared" si="0"/>
        <v>1.7754262198706643</v>
      </c>
      <c r="G65" s="805">
        <f t="shared" si="1"/>
        <v>3020</v>
      </c>
      <c r="H65" s="806">
        <f t="shared" si="2"/>
        <v>1.7754262198706643</v>
      </c>
      <c r="I65" s="805">
        <f t="shared" si="3"/>
        <v>3020</v>
      </c>
      <c r="J65" s="806">
        <f t="shared" si="4"/>
        <v>1.7754262198706643</v>
      </c>
      <c r="L65" s="1053" t="s">
        <v>991</v>
      </c>
      <c r="M65" s="1053" t="s">
        <v>992</v>
      </c>
      <c r="N65" s="1053" t="s">
        <v>888</v>
      </c>
      <c r="O65" s="1054">
        <v>2850</v>
      </c>
      <c r="Q65">
        <f t="shared" si="5"/>
        <v>3200</v>
      </c>
      <c r="S65">
        <f t="shared" si="5"/>
        <v>3200</v>
      </c>
    </row>
    <row r="66" spans="2:19" x14ac:dyDescent="0.25">
      <c r="B66">
        <v>21010377</v>
      </c>
      <c r="C66" s="805">
        <v>3020</v>
      </c>
      <c r="E66" s="280">
        <v>1701</v>
      </c>
      <c r="F66" s="798">
        <f t="shared" si="0"/>
        <v>1.7754262198706643</v>
      </c>
      <c r="G66" s="805">
        <f t="shared" si="1"/>
        <v>3020</v>
      </c>
      <c r="H66" s="806">
        <f t="shared" si="2"/>
        <v>1.7754262198706643</v>
      </c>
      <c r="I66" s="805">
        <f t="shared" si="3"/>
        <v>3020</v>
      </c>
      <c r="J66" s="806">
        <f t="shared" si="4"/>
        <v>1.7754262198706643</v>
      </c>
      <c r="L66" s="1053" t="s">
        <v>993</v>
      </c>
      <c r="M66" s="1053" t="s">
        <v>994</v>
      </c>
      <c r="N66" s="1053" t="s">
        <v>888</v>
      </c>
      <c r="O66" s="1054">
        <v>2850</v>
      </c>
      <c r="Q66">
        <f t="shared" si="5"/>
        <v>3200</v>
      </c>
      <c r="S66">
        <f t="shared" si="5"/>
        <v>3200</v>
      </c>
    </row>
    <row r="67" spans="2:19" x14ac:dyDescent="0.25">
      <c r="B67">
        <v>21010378</v>
      </c>
      <c r="C67" s="805">
        <v>2755</v>
      </c>
      <c r="E67" s="280">
        <v>1596</v>
      </c>
      <c r="F67" s="798">
        <f t="shared" si="0"/>
        <v>1.7261904761904763</v>
      </c>
      <c r="G67" s="805">
        <f t="shared" si="1"/>
        <v>2755</v>
      </c>
      <c r="H67" s="806">
        <f t="shared" si="2"/>
        <v>1.7261904761904763</v>
      </c>
      <c r="I67" s="805">
        <f t="shared" si="3"/>
        <v>2755</v>
      </c>
      <c r="J67" s="806">
        <f t="shared" si="4"/>
        <v>1.7261904761904763</v>
      </c>
      <c r="L67" s="1053" t="s">
        <v>995</v>
      </c>
      <c r="M67" s="1053" t="s">
        <v>996</v>
      </c>
      <c r="N67" s="1053" t="s">
        <v>888</v>
      </c>
      <c r="O67" s="1054">
        <v>2600</v>
      </c>
      <c r="Q67">
        <f t="shared" si="5"/>
        <v>2920</v>
      </c>
      <c r="S67">
        <f t="shared" si="5"/>
        <v>2920</v>
      </c>
    </row>
    <row r="68" spans="2:19" x14ac:dyDescent="0.25">
      <c r="B68">
        <v>21010379</v>
      </c>
      <c r="C68" s="805">
        <v>2755</v>
      </c>
      <c r="E68" s="280">
        <v>1596</v>
      </c>
      <c r="F68" s="798">
        <f t="shared" si="0"/>
        <v>1.7261904761904763</v>
      </c>
      <c r="G68" s="805">
        <f t="shared" si="1"/>
        <v>2755</v>
      </c>
      <c r="H68" s="806">
        <f t="shared" si="2"/>
        <v>1.7261904761904763</v>
      </c>
      <c r="I68" s="805">
        <f t="shared" si="3"/>
        <v>2755</v>
      </c>
      <c r="J68" s="806">
        <f t="shared" si="4"/>
        <v>1.7261904761904763</v>
      </c>
      <c r="L68" s="1053" t="s">
        <v>997</v>
      </c>
      <c r="M68" s="1053" t="s">
        <v>998</v>
      </c>
      <c r="N68" s="1053" t="s">
        <v>888</v>
      </c>
      <c r="O68" s="1054">
        <v>2600</v>
      </c>
      <c r="Q68">
        <f t="shared" si="5"/>
        <v>2920</v>
      </c>
      <c r="S68">
        <f t="shared" si="5"/>
        <v>2920</v>
      </c>
    </row>
    <row r="69" spans="2:19" x14ac:dyDescent="0.25">
      <c r="B69">
        <v>21010380</v>
      </c>
      <c r="C69" s="805">
        <v>3020</v>
      </c>
      <c r="E69" s="280">
        <v>1718</v>
      </c>
      <c r="F69" s="798">
        <f t="shared" si="0"/>
        <v>1.7578579743888243</v>
      </c>
      <c r="G69" s="805">
        <f t="shared" si="1"/>
        <v>3020</v>
      </c>
      <c r="H69" s="806">
        <f t="shared" si="2"/>
        <v>1.7578579743888243</v>
      </c>
      <c r="I69" s="805">
        <f t="shared" si="3"/>
        <v>3020</v>
      </c>
      <c r="J69" s="806">
        <f t="shared" si="4"/>
        <v>1.7578579743888243</v>
      </c>
      <c r="L69" s="1053" t="s">
        <v>999</v>
      </c>
      <c r="M69" s="1053" t="s">
        <v>1000</v>
      </c>
      <c r="N69" s="1053" t="s">
        <v>888</v>
      </c>
      <c r="O69" s="1054">
        <v>2850</v>
      </c>
      <c r="Q69">
        <f t="shared" si="5"/>
        <v>3200</v>
      </c>
      <c r="S69">
        <f t="shared" si="5"/>
        <v>3200</v>
      </c>
    </row>
    <row r="70" spans="2:19" x14ac:dyDescent="0.25">
      <c r="B70">
        <v>21010381</v>
      </c>
      <c r="C70" s="805">
        <v>3020</v>
      </c>
      <c r="E70" s="280">
        <v>1718</v>
      </c>
      <c r="F70" s="798">
        <f t="shared" si="0"/>
        <v>1.7578579743888243</v>
      </c>
      <c r="G70" s="805">
        <f t="shared" si="1"/>
        <v>3020</v>
      </c>
      <c r="H70" s="806">
        <f t="shared" si="2"/>
        <v>1.7578579743888243</v>
      </c>
      <c r="I70" s="805">
        <f t="shared" si="3"/>
        <v>3020</v>
      </c>
      <c r="J70" s="806">
        <f t="shared" si="4"/>
        <v>1.7578579743888243</v>
      </c>
      <c r="L70" s="1053" t="s">
        <v>1001</v>
      </c>
      <c r="M70" s="1053" t="s">
        <v>1002</v>
      </c>
      <c r="N70" s="1053" t="s">
        <v>888</v>
      </c>
      <c r="O70" s="1054">
        <v>2850</v>
      </c>
      <c r="Q70">
        <f t="shared" si="5"/>
        <v>3200</v>
      </c>
      <c r="S70">
        <f t="shared" si="5"/>
        <v>3200</v>
      </c>
    </row>
    <row r="71" spans="2:19" x14ac:dyDescent="0.25">
      <c r="B71">
        <v>21010382</v>
      </c>
      <c r="C71" s="805">
        <v>2800</v>
      </c>
      <c r="E71" s="280">
        <v>1612</v>
      </c>
      <c r="F71" s="798">
        <f t="shared" si="0"/>
        <v>1.7369727047146402</v>
      </c>
      <c r="G71" s="805">
        <f t="shared" si="1"/>
        <v>2800</v>
      </c>
      <c r="H71" s="806">
        <f t="shared" si="2"/>
        <v>1.7369727047146402</v>
      </c>
      <c r="I71" s="805">
        <f t="shared" si="3"/>
        <v>2800</v>
      </c>
      <c r="J71" s="806">
        <f t="shared" si="4"/>
        <v>1.7369727047146402</v>
      </c>
      <c r="L71" s="1053" t="s">
        <v>1003</v>
      </c>
      <c r="M71" s="1053" t="s">
        <v>1004</v>
      </c>
      <c r="N71" s="1053" t="s">
        <v>888</v>
      </c>
      <c r="O71" s="1054">
        <v>2640</v>
      </c>
      <c r="Q71">
        <f t="shared" si="5"/>
        <v>2970</v>
      </c>
      <c r="S71">
        <f t="shared" si="5"/>
        <v>2970</v>
      </c>
    </row>
    <row r="72" spans="2:19" x14ac:dyDescent="0.25">
      <c r="B72">
        <v>21010383</v>
      </c>
      <c r="C72" s="805">
        <v>2800</v>
      </c>
      <c r="E72" s="280">
        <v>1612</v>
      </c>
      <c r="F72" s="798">
        <f t="shared" si="0"/>
        <v>1.7369727047146402</v>
      </c>
      <c r="G72" s="809">
        <f t="shared" si="1"/>
        <v>2800</v>
      </c>
      <c r="H72" s="810">
        <f t="shared" si="2"/>
        <v>1.7369727047146402</v>
      </c>
      <c r="I72" s="809">
        <f t="shared" si="3"/>
        <v>2800</v>
      </c>
      <c r="J72" s="810">
        <f t="shared" si="4"/>
        <v>1.7369727047146402</v>
      </c>
      <c r="L72" s="1053" t="s">
        <v>1005</v>
      </c>
      <c r="M72" s="1053" t="s">
        <v>1006</v>
      </c>
      <c r="N72" s="1053" t="s">
        <v>888</v>
      </c>
      <c r="O72" s="1054">
        <v>2640</v>
      </c>
      <c r="Q72">
        <f t="shared" si="5"/>
        <v>2970</v>
      </c>
      <c r="S72">
        <f t="shared" si="5"/>
        <v>2970</v>
      </c>
    </row>
  </sheetData>
  <sheetProtection algorithmName="SHA-512" hashValue="DpKu0QDI1+EqNYj8DUWzMOBdI3S3T/tb8c5se+ftWxNnsezubgouTwttUWrFka5b9yMdSegG3bbeb1zIeb8jDw==" saltValue="Xxi/PCp10TVcL+caDgD7ug==" spinCount="100000" sheet="1" objects="1" scenarios="1"/>
  <mergeCells count="2">
    <mergeCell ref="B4:E4"/>
    <mergeCell ref="B6:E6"/>
  </mergeCell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2"/>
  <dimension ref="A1:I23606"/>
  <sheetViews>
    <sheetView workbookViewId="0">
      <selection sqref="A1:XFD1048576"/>
    </sheetView>
  </sheetViews>
  <sheetFormatPr defaultColWidth="9.140625" defaultRowHeight="15" x14ac:dyDescent="0.25"/>
  <cols>
    <col min="3" max="3" width="9.140625" style="593"/>
  </cols>
  <sheetData>
    <row r="1" spans="1:9" ht="18.75" x14ac:dyDescent="0.3">
      <c r="A1" s="591" t="s">
        <v>1157</v>
      </c>
      <c r="B1" s="592"/>
      <c r="C1" s="584"/>
    </row>
    <row r="2" spans="1:9" ht="18.75" x14ac:dyDescent="0.3">
      <c r="A2" s="591"/>
      <c r="B2" s="592"/>
      <c r="C2" s="584"/>
    </row>
    <row r="3" spans="1:9" x14ac:dyDescent="0.25">
      <c r="A3" s="592" t="s">
        <v>12</v>
      </c>
      <c r="B3" s="592" t="s">
        <v>1158</v>
      </c>
      <c r="C3" s="584" t="s">
        <v>1160</v>
      </c>
      <c r="D3" t="s">
        <v>1159</v>
      </c>
      <c r="E3" t="s">
        <v>1161</v>
      </c>
      <c r="F3" t="s">
        <v>1162</v>
      </c>
      <c r="G3" t="s">
        <v>1163</v>
      </c>
      <c r="H3" t="s">
        <v>1164</v>
      </c>
      <c r="I3" t="s">
        <v>1165</v>
      </c>
    </row>
    <row r="4" spans="1:9" x14ac:dyDescent="0.25">
      <c r="A4" t="s">
        <v>716</v>
      </c>
      <c r="B4">
        <v>65761</v>
      </c>
      <c r="C4" s="593">
        <v>8.2500000000000004E-2</v>
      </c>
      <c r="D4" t="s">
        <v>1166</v>
      </c>
      <c r="E4">
        <v>6.5000000000000002E-2</v>
      </c>
      <c r="F4">
        <v>1.7500000000000002E-2</v>
      </c>
      <c r="G4">
        <v>0</v>
      </c>
      <c r="H4">
        <v>0</v>
      </c>
      <c r="I4">
        <v>0</v>
      </c>
    </row>
    <row r="5" spans="1:9" x14ac:dyDescent="0.25">
      <c r="A5" t="s">
        <v>716</v>
      </c>
      <c r="B5">
        <v>71601</v>
      </c>
      <c r="C5" s="593">
        <v>0.1</v>
      </c>
      <c r="D5" t="s">
        <v>1167</v>
      </c>
      <c r="E5">
        <v>6.5000000000000002E-2</v>
      </c>
      <c r="F5">
        <v>1.2500000000000001E-2</v>
      </c>
      <c r="G5">
        <v>2.2499999999999999E-2</v>
      </c>
      <c r="H5">
        <v>0</v>
      </c>
      <c r="I5">
        <v>0</v>
      </c>
    </row>
    <row r="6" spans="1:9" x14ac:dyDescent="0.25">
      <c r="A6" t="s">
        <v>716</v>
      </c>
      <c r="B6">
        <v>71602</v>
      </c>
      <c r="C6" s="593">
        <v>0.1</v>
      </c>
      <c r="D6" t="s">
        <v>1167</v>
      </c>
      <c r="E6">
        <v>6.5000000000000002E-2</v>
      </c>
      <c r="F6">
        <v>1.2500000000000001E-2</v>
      </c>
      <c r="G6">
        <v>2.2499999999999999E-2</v>
      </c>
      <c r="H6">
        <v>0</v>
      </c>
      <c r="I6">
        <v>0</v>
      </c>
    </row>
    <row r="7" spans="1:9" x14ac:dyDescent="0.25">
      <c r="A7" t="s">
        <v>716</v>
      </c>
      <c r="B7">
        <v>71603</v>
      </c>
      <c r="C7" s="593">
        <v>0.1</v>
      </c>
      <c r="D7" t="s">
        <v>1167</v>
      </c>
      <c r="E7">
        <v>6.5000000000000002E-2</v>
      </c>
      <c r="F7">
        <v>1.2500000000000001E-2</v>
      </c>
      <c r="G7">
        <v>2.2499999999999999E-2</v>
      </c>
      <c r="H7">
        <v>0</v>
      </c>
      <c r="I7">
        <v>0</v>
      </c>
    </row>
    <row r="8" spans="1:9" x14ac:dyDescent="0.25">
      <c r="A8" t="s">
        <v>716</v>
      </c>
      <c r="B8">
        <v>71611</v>
      </c>
      <c r="C8" s="593">
        <v>0.1</v>
      </c>
      <c r="D8" t="s">
        <v>1167</v>
      </c>
      <c r="E8">
        <v>6.5000000000000002E-2</v>
      </c>
      <c r="F8">
        <v>1.2500000000000001E-2</v>
      </c>
      <c r="G8">
        <v>2.2499999999999999E-2</v>
      </c>
      <c r="H8">
        <v>0</v>
      </c>
      <c r="I8">
        <v>0</v>
      </c>
    </row>
    <row r="9" spans="1:9" x14ac:dyDescent="0.25">
      <c r="A9" t="s">
        <v>716</v>
      </c>
      <c r="B9">
        <v>71612</v>
      </c>
      <c r="C9" s="593">
        <v>8.7499999999999994E-2</v>
      </c>
      <c r="D9" t="s">
        <v>1168</v>
      </c>
      <c r="E9">
        <v>6.5000000000000002E-2</v>
      </c>
      <c r="F9">
        <v>1.2500000000000001E-2</v>
      </c>
      <c r="G9">
        <v>0.01</v>
      </c>
      <c r="H9">
        <v>0</v>
      </c>
      <c r="I9">
        <v>0</v>
      </c>
    </row>
    <row r="10" spans="1:9" x14ac:dyDescent="0.25">
      <c r="A10" t="s">
        <v>716</v>
      </c>
      <c r="B10">
        <v>71613</v>
      </c>
      <c r="C10" s="593">
        <v>0.1</v>
      </c>
      <c r="D10" t="s">
        <v>1167</v>
      </c>
      <c r="E10">
        <v>6.5000000000000002E-2</v>
      </c>
      <c r="F10">
        <v>1.2500000000000001E-2</v>
      </c>
      <c r="G10">
        <v>2.2499999999999999E-2</v>
      </c>
      <c r="H10">
        <v>0</v>
      </c>
      <c r="I10">
        <v>0</v>
      </c>
    </row>
    <row r="11" spans="1:9" x14ac:dyDescent="0.25">
      <c r="A11" t="s">
        <v>716</v>
      </c>
      <c r="B11">
        <v>71630</v>
      </c>
      <c r="C11" s="593">
        <v>0.08</v>
      </c>
      <c r="D11" t="s">
        <v>1169</v>
      </c>
      <c r="E11">
        <v>6.5000000000000002E-2</v>
      </c>
      <c r="F11">
        <v>1.4999999999999999E-2</v>
      </c>
      <c r="G11">
        <v>0</v>
      </c>
      <c r="H11">
        <v>0</v>
      </c>
      <c r="I11">
        <v>0</v>
      </c>
    </row>
    <row r="12" spans="1:9" x14ac:dyDescent="0.25">
      <c r="A12" t="s">
        <v>716</v>
      </c>
      <c r="B12">
        <v>71631</v>
      </c>
      <c r="C12" s="593">
        <v>8.5000000000000006E-2</v>
      </c>
      <c r="D12" t="s">
        <v>1170</v>
      </c>
      <c r="E12">
        <v>6.5000000000000002E-2</v>
      </c>
      <c r="F12">
        <v>0.02</v>
      </c>
      <c r="G12">
        <v>0</v>
      </c>
      <c r="H12">
        <v>0</v>
      </c>
      <c r="I12">
        <v>0</v>
      </c>
    </row>
    <row r="13" spans="1:9" x14ac:dyDescent="0.25">
      <c r="A13" t="s">
        <v>716</v>
      </c>
      <c r="B13">
        <v>71635</v>
      </c>
      <c r="C13" s="593">
        <v>9.7500000000000003E-2</v>
      </c>
      <c r="D13" t="s">
        <v>1171</v>
      </c>
      <c r="E13">
        <v>6.5000000000000002E-2</v>
      </c>
      <c r="F13">
        <v>1.4999999999999999E-2</v>
      </c>
      <c r="G13">
        <v>1.7500000000000002E-2</v>
      </c>
      <c r="H13">
        <v>0</v>
      </c>
      <c r="I13">
        <v>0</v>
      </c>
    </row>
    <row r="14" spans="1:9" x14ac:dyDescent="0.25">
      <c r="A14" t="s">
        <v>716</v>
      </c>
      <c r="B14">
        <v>71638</v>
      </c>
      <c r="C14" s="593">
        <v>0.105</v>
      </c>
      <c r="D14" t="s">
        <v>1172</v>
      </c>
      <c r="E14">
        <v>6.5000000000000002E-2</v>
      </c>
      <c r="F14">
        <v>0.02</v>
      </c>
      <c r="G14">
        <v>0.02</v>
      </c>
      <c r="H14">
        <v>0</v>
      </c>
      <c r="I14">
        <v>0</v>
      </c>
    </row>
    <row r="15" spans="1:9" x14ac:dyDescent="0.25">
      <c r="A15" t="s">
        <v>716</v>
      </c>
      <c r="B15">
        <v>71639</v>
      </c>
      <c r="C15" s="593">
        <v>0.11</v>
      </c>
      <c r="D15" t="s">
        <v>1173</v>
      </c>
      <c r="E15">
        <v>6.5000000000000002E-2</v>
      </c>
      <c r="F15">
        <v>1.4999999999999999E-2</v>
      </c>
      <c r="G15">
        <v>0.03</v>
      </c>
      <c r="H15">
        <v>0</v>
      </c>
      <c r="I15">
        <v>0</v>
      </c>
    </row>
    <row r="16" spans="1:9" x14ac:dyDescent="0.25">
      <c r="A16" t="s">
        <v>716</v>
      </c>
      <c r="B16">
        <v>71640</v>
      </c>
      <c r="C16" s="593">
        <v>0.105</v>
      </c>
      <c r="D16" t="s">
        <v>1174</v>
      </c>
      <c r="E16">
        <v>6.5000000000000002E-2</v>
      </c>
      <c r="F16">
        <v>0.02</v>
      </c>
      <c r="G16">
        <v>0.02</v>
      </c>
      <c r="H16">
        <v>0</v>
      </c>
      <c r="I16">
        <v>0</v>
      </c>
    </row>
    <row r="17" spans="1:9" x14ac:dyDescent="0.25">
      <c r="A17" t="s">
        <v>716</v>
      </c>
      <c r="B17">
        <v>71642</v>
      </c>
      <c r="C17" s="593">
        <v>0.09</v>
      </c>
      <c r="D17" t="s">
        <v>1175</v>
      </c>
      <c r="E17">
        <v>6.5000000000000002E-2</v>
      </c>
      <c r="F17">
        <v>1.4999999999999999E-2</v>
      </c>
      <c r="G17">
        <v>0.01</v>
      </c>
      <c r="H17">
        <v>0</v>
      </c>
      <c r="I17">
        <v>0</v>
      </c>
    </row>
    <row r="18" spans="1:9" x14ac:dyDescent="0.25">
      <c r="A18" t="s">
        <v>716</v>
      </c>
      <c r="B18">
        <v>71643</v>
      </c>
      <c r="C18" s="593">
        <v>0.115</v>
      </c>
      <c r="D18" t="s">
        <v>1176</v>
      </c>
      <c r="E18">
        <v>6.5000000000000002E-2</v>
      </c>
      <c r="F18">
        <v>0.02</v>
      </c>
      <c r="G18">
        <v>0.03</v>
      </c>
      <c r="H18">
        <v>0</v>
      </c>
      <c r="I18">
        <v>0</v>
      </c>
    </row>
    <row r="19" spans="1:9" x14ac:dyDescent="0.25">
      <c r="A19" t="s">
        <v>716</v>
      </c>
      <c r="B19">
        <v>71644</v>
      </c>
      <c r="C19" s="593">
        <v>9.5000000000000001E-2</v>
      </c>
      <c r="D19" t="s">
        <v>1177</v>
      </c>
      <c r="E19">
        <v>6.5000000000000002E-2</v>
      </c>
      <c r="F19">
        <v>0.02</v>
      </c>
      <c r="G19">
        <v>0.01</v>
      </c>
      <c r="H19">
        <v>0</v>
      </c>
      <c r="I19">
        <v>0</v>
      </c>
    </row>
    <row r="20" spans="1:9" x14ac:dyDescent="0.25">
      <c r="A20" t="s">
        <v>716</v>
      </c>
      <c r="B20">
        <v>71646</v>
      </c>
      <c r="C20" s="593">
        <v>0.11</v>
      </c>
      <c r="D20" t="s">
        <v>1178</v>
      </c>
      <c r="E20">
        <v>6.5000000000000002E-2</v>
      </c>
      <c r="F20">
        <v>1.4999999999999999E-2</v>
      </c>
      <c r="G20">
        <v>0.03</v>
      </c>
      <c r="H20">
        <v>0</v>
      </c>
      <c r="I20">
        <v>0</v>
      </c>
    </row>
    <row r="21" spans="1:9" x14ac:dyDescent="0.25">
      <c r="A21" t="s">
        <v>716</v>
      </c>
      <c r="B21">
        <v>71647</v>
      </c>
      <c r="C21" s="593">
        <v>0.105</v>
      </c>
      <c r="D21" t="s">
        <v>1179</v>
      </c>
      <c r="E21">
        <v>6.5000000000000002E-2</v>
      </c>
      <c r="F21">
        <v>0.02</v>
      </c>
      <c r="G21">
        <v>0.02</v>
      </c>
      <c r="H21">
        <v>0</v>
      </c>
      <c r="I21">
        <v>0</v>
      </c>
    </row>
    <row r="22" spans="1:9" x14ac:dyDescent="0.25">
      <c r="A22" t="s">
        <v>716</v>
      </c>
      <c r="B22">
        <v>71651</v>
      </c>
      <c r="C22" s="593">
        <v>8.5000000000000006E-2</v>
      </c>
      <c r="D22" t="s">
        <v>1180</v>
      </c>
      <c r="E22">
        <v>6.5000000000000002E-2</v>
      </c>
      <c r="F22">
        <v>0.02</v>
      </c>
      <c r="G22">
        <v>0</v>
      </c>
      <c r="H22">
        <v>0</v>
      </c>
      <c r="I22">
        <v>0</v>
      </c>
    </row>
    <row r="23" spans="1:9" x14ac:dyDescent="0.25">
      <c r="A23" t="s">
        <v>716</v>
      </c>
      <c r="B23">
        <v>71652</v>
      </c>
      <c r="C23" s="593">
        <v>0.1075</v>
      </c>
      <c r="D23" t="s">
        <v>1181</v>
      </c>
      <c r="E23">
        <v>6.5000000000000002E-2</v>
      </c>
      <c r="F23">
        <v>3.2500000000000001E-2</v>
      </c>
      <c r="G23">
        <v>0.01</v>
      </c>
      <c r="H23">
        <v>0</v>
      </c>
      <c r="I23">
        <v>0</v>
      </c>
    </row>
    <row r="24" spans="1:9" x14ac:dyDescent="0.25">
      <c r="A24" t="s">
        <v>716</v>
      </c>
      <c r="B24">
        <v>71653</v>
      </c>
      <c r="C24" s="593">
        <v>0.105</v>
      </c>
      <c r="D24" t="s">
        <v>1182</v>
      </c>
      <c r="E24">
        <v>6.5000000000000002E-2</v>
      </c>
      <c r="F24">
        <v>0.02</v>
      </c>
      <c r="G24">
        <v>0.02</v>
      </c>
      <c r="H24">
        <v>0</v>
      </c>
      <c r="I24">
        <v>0</v>
      </c>
    </row>
    <row r="25" spans="1:9" x14ac:dyDescent="0.25">
      <c r="A25" t="s">
        <v>716</v>
      </c>
      <c r="B25">
        <v>71654</v>
      </c>
      <c r="C25" s="593">
        <v>0.11</v>
      </c>
      <c r="D25" t="s">
        <v>1183</v>
      </c>
      <c r="E25">
        <v>6.5000000000000002E-2</v>
      </c>
      <c r="F25">
        <v>1.4999999999999999E-2</v>
      </c>
      <c r="G25">
        <v>0.03</v>
      </c>
      <c r="H25">
        <v>0</v>
      </c>
      <c r="I25">
        <v>0</v>
      </c>
    </row>
    <row r="26" spans="1:9" x14ac:dyDescent="0.25">
      <c r="A26" t="s">
        <v>716</v>
      </c>
      <c r="B26">
        <v>71655</v>
      </c>
      <c r="C26" s="593">
        <v>9.7500000000000003E-2</v>
      </c>
      <c r="D26" t="s">
        <v>1184</v>
      </c>
      <c r="E26">
        <v>6.5000000000000002E-2</v>
      </c>
      <c r="F26">
        <v>2.2499999999999999E-2</v>
      </c>
      <c r="G26">
        <v>0.01</v>
      </c>
      <c r="H26">
        <v>0</v>
      </c>
      <c r="I26">
        <v>0</v>
      </c>
    </row>
    <row r="27" spans="1:9" x14ac:dyDescent="0.25">
      <c r="A27" t="s">
        <v>716</v>
      </c>
      <c r="B27">
        <v>71656</v>
      </c>
      <c r="C27" s="593">
        <v>9.7500000000000003E-2</v>
      </c>
      <c r="D27" t="s">
        <v>1184</v>
      </c>
      <c r="E27">
        <v>6.5000000000000002E-2</v>
      </c>
      <c r="F27">
        <v>2.2499999999999999E-2</v>
      </c>
      <c r="G27">
        <v>0.01</v>
      </c>
      <c r="H27">
        <v>0</v>
      </c>
      <c r="I27">
        <v>0</v>
      </c>
    </row>
    <row r="28" spans="1:9" x14ac:dyDescent="0.25">
      <c r="A28" t="s">
        <v>716</v>
      </c>
      <c r="B28">
        <v>71657</v>
      </c>
      <c r="C28" s="593">
        <v>9.7500000000000003E-2</v>
      </c>
      <c r="D28" t="s">
        <v>1184</v>
      </c>
      <c r="E28">
        <v>6.5000000000000002E-2</v>
      </c>
      <c r="F28">
        <v>2.2499999999999999E-2</v>
      </c>
      <c r="G28">
        <v>0.01</v>
      </c>
      <c r="H28">
        <v>0</v>
      </c>
      <c r="I28">
        <v>0</v>
      </c>
    </row>
    <row r="29" spans="1:9" x14ac:dyDescent="0.25">
      <c r="A29" t="s">
        <v>716</v>
      </c>
      <c r="B29">
        <v>71658</v>
      </c>
      <c r="C29" s="593">
        <v>8.7499999999999994E-2</v>
      </c>
      <c r="D29" t="s">
        <v>1185</v>
      </c>
      <c r="E29">
        <v>6.5000000000000002E-2</v>
      </c>
      <c r="F29">
        <v>2.2499999999999999E-2</v>
      </c>
      <c r="G29">
        <v>0</v>
      </c>
      <c r="H29">
        <v>0</v>
      </c>
      <c r="I29">
        <v>0</v>
      </c>
    </row>
    <row r="30" spans="1:9" x14ac:dyDescent="0.25">
      <c r="A30" t="s">
        <v>716</v>
      </c>
      <c r="B30">
        <v>71659</v>
      </c>
      <c r="C30" s="593">
        <v>7.7499999999999999E-2</v>
      </c>
      <c r="D30" t="s">
        <v>1168</v>
      </c>
      <c r="E30">
        <v>6.5000000000000002E-2</v>
      </c>
      <c r="F30">
        <v>1.2500000000000001E-2</v>
      </c>
      <c r="G30">
        <v>0</v>
      </c>
      <c r="H30">
        <v>0</v>
      </c>
      <c r="I30">
        <v>0</v>
      </c>
    </row>
    <row r="31" spans="1:9" x14ac:dyDescent="0.25">
      <c r="A31" t="s">
        <v>716</v>
      </c>
      <c r="B31">
        <v>71660</v>
      </c>
      <c r="C31" s="593">
        <v>9.7500000000000003E-2</v>
      </c>
      <c r="D31" t="s">
        <v>1186</v>
      </c>
      <c r="E31">
        <v>6.5000000000000002E-2</v>
      </c>
      <c r="F31">
        <v>3.2500000000000001E-2</v>
      </c>
      <c r="G31">
        <v>0</v>
      </c>
      <c r="H31">
        <v>0</v>
      </c>
      <c r="I31">
        <v>0</v>
      </c>
    </row>
    <row r="32" spans="1:9" x14ac:dyDescent="0.25">
      <c r="A32" t="s">
        <v>716</v>
      </c>
      <c r="B32">
        <v>71661</v>
      </c>
      <c r="C32" s="593">
        <v>0.09</v>
      </c>
      <c r="D32" t="s">
        <v>1187</v>
      </c>
      <c r="E32">
        <v>6.5000000000000002E-2</v>
      </c>
      <c r="F32">
        <v>1.4999999999999999E-2</v>
      </c>
      <c r="G32">
        <v>0.01</v>
      </c>
      <c r="H32">
        <v>0</v>
      </c>
      <c r="I32">
        <v>0</v>
      </c>
    </row>
    <row r="33" spans="1:9" x14ac:dyDescent="0.25">
      <c r="A33" t="s">
        <v>716</v>
      </c>
      <c r="B33">
        <v>71662</v>
      </c>
      <c r="C33" s="593">
        <v>0.08</v>
      </c>
      <c r="D33" t="s">
        <v>1188</v>
      </c>
      <c r="E33">
        <v>6.5000000000000002E-2</v>
      </c>
      <c r="F33">
        <v>1.4999999999999999E-2</v>
      </c>
      <c r="G33">
        <v>0</v>
      </c>
      <c r="H33">
        <v>0</v>
      </c>
      <c r="I33">
        <v>0</v>
      </c>
    </row>
    <row r="34" spans="1:9" x14ac:dyDescent="0.25">
      <c r="A34" t="s">
        <v>716</v>
      </c>
      <c r="B34">
        <v>71663</v>
      </c>
      <c r="C34" s="593">
        <v>0.09</v>
      </c>
      <c r="D34" t="s">
        <v>1189</v>
      </c>
      <c r="E34">
        <v>6.5000000000000002E-2</v>
      </c>
      <c r="F34">
        <v>1.4999999999999999E-2</v>
      </c>
      <c r="G34">
        <v>0.01</v>
      </c>
      <c r="H34">
        <v>0</v>
      </c>
      <c r="I34">
        <v>0</v>
      </c>
    </row>
    <row r="35" spans="1:9" x14ac:dyDescent="0.25">
      <c r="A35" t="s">
        <v>716</v>
      </c>
      <c r="B35">
        <v>71665</v>
      </c>
      <c r="C35" s="593">
        <v>0.1075</v>
      </c>
      <c r="D35" t="s">
        <v>1190</v>
      </c>
      <c r="E35">
        <v>6.5000000000000002E-2</v>
      </c>
      <c r="F35">
        <v>3.2500000000000001E-2</v>
      </c>
      <c r="G35">
        <v>0.01</v>
      </c>
      <c r="H35">
        <v>0</v>
      </c>
      <c r="I35">
        <v>0</v>
      </c>
    </row>
    <row r="36" spans="1:9" x14ac:dyDescent="0.25">
      <c r="A36" t="s">
        <v>716</v>
      </c>
      <c r="B36">
        <v>71666</v>
      </c>
      <c r="C36" s="593">
        <v>0.08</v>
      </c>
      <c r="D36" t="s">
        <v>1188</v>
      </c>
      <c r="E36">
        <v>6.5000000000000002E-2</v>
      </c>
      <c r="F36">
        <v>1.4999999999999999E-2</v>
      </c>
      <c r="G36">
        <v>0</v>
      </c>
      <c r="H36">
        <v>0</v>
      </c>
      <c r="I36">
        <v>0</v>
      </c>
    </row>
    <row r="37" spans="1:9" x14ac:dyDescent="0.25">
      <c r="A37" t="s">
        <v>716</v>
      </c>
      <c r="B37">
        <v>71667</v>
      </c>
      <c r="C37" s="593">
        <v>9.7500000000000003E-2</v>
      </c>
      <c r="D37" t="s">
        <v>1186</v>
      </c>
      <c r="E37">
        <v>6.5000000000000002E-2</v>
      </c>
      <c r="F37">
        <v>3.2500000000000001E-2</v>
      </c>
      <c r="G37">
        <v>0</v>
      </c>
      <c r="H37">
        <v>0</v>
      </c>
      <c r="I37">
        <v>0</v>
      </c>
    </row>
    <row r="38" spans="1:9" x14ac:dyDescent="0.25">
      <c r="A38" t="s">
        <v>716</v>
      </c>
      <c r="B38">
        <v>71670</v>
      </c>
      <c r="C38" s="593">
        <v>8.7499999999999994E-2</v>
      </c>
      <c r="D38" t="s">
        <v>1191</v>
      </c>
      <c r="E38">
        <v>6.5000000000000002E-2</v>
      </c>
      <c r="F38">
        <v>2.2499999999999999E-2</v>
      </c>
      <c r="G38">
        <v>0</v>
      </c>
      <c r="H38">
        <v>0</v>
      </c>
      <c r="I38">
        <v>0</v>
      </c>
    </row>
    <row r="39" spans="1:9" x14ac:dyDescent="0.25">
      <c r="A39" t="s">
        <v>716</v>
      </c>
      <c r="B39">
        <v>71671</v>
      </c>
      <c r="C39" s="593">
        <v>9.7500000000000003E-2</v>
      </c>
      <c r="D39" t="s">
        <v>1186</v>
      </c>
      <c r="E39">
        <v>6.5000000000000002E-2</v>
      </c>
      <c r="F39">
        <v>3.2500000000000001E-2</v>
      </c>
      <c r="G39">
        <v>0</v>
      </c>
      <c r="H39">
        <v>0</v>
      </c>
      <c r="I39">
        <v>0</v>
      </c>
    </row>
    <row r="40" spans="1:9" x14ac:dyDescent="0.25">
      <c r="A40" t="s">
        <v>716</v>
      </c>
      <c r="B40">
        <v>71674</v>
      </c>
      <c r="C40" s="593">
        <v>0.08</v>
      </c>
      <c r="D40" t="s">
        <v>1192</v>
      </c>
      <c r="E40">
        <v>6.5000000000000002E-2</v>
      </c>
      <c r="F40">
        <v>1.4999999999999999E-2</v>
      </c>
      <c r="G40">
        <v>0</v>
      </c>
      <c r="H40">
        <v>0</v>
      </c>
      <c r="I40">
        <v>0</v>
      </c>
    </row>
    <row r="41" spans="1:9" x14ac:dyDescent="0.25">
      <c r="A41" t="s">
        <v>716</v>
      </c>
      <c r="B41">
        <v>71675</v>
      </c>
      <c r="C41" s="593">
        <v>8.7499999999999994E-2</v>
      </c>
      <c r="D41" t="s">
        <v>1193</v>
      </c>
      <c r="E41">
        <v>6.5000000000000002E-2</v>
      </c>
      <c r="F41">
        <v>2.2499999999999999E-2</v>
      </c>
      <c r="G41">
        <v>0</v>
      </c>
      <c r="H41">
        <v>0</v>
      </c>
      <c r="I41">
        <v>0</v>
      </c>
    </row>
    <row r="42" spans="1:9" x14ac:dyDescent="0.25">
      <c r="A42" t="s">
        <v>716</v>
      </c>
      <c r="B42">
        <v>71676</v>
      </c>
      <c r="C42" s="593">
        <v>0.1</v>
      </c>
      <c r="D42" t="s">
        <v>1194</v>
      </c>
      <c r="E42">
        <v>6.5000000000000002E-2</v>
      </c>
      <c r="F42">
        <v>1.4999999999999999E-2</v>
      </c>
      <c r="G42">
        <v>0.02</v>
      </c>
      <c r="H42">
        <v>0</v>
      </c>
      <c r="I42">
        <v>0</v>
      </c>
    </row>
    <row r="43" spans="1:9" x14ac:dyDescent="0.25">
      <c r="A43" t="s">
        <v>716</v>
      </c>
      <c r="B43">
        <v>71677</v>
      </c>
      <c r="C43" s="593">
        <v>8.7499999999999994E-2</v>
      </c>
      <c r="D43" t="s">
        <v>1195</v>
      </c>
      <c r="E43">
        <v>6.5000000000000002E-2</v>
      </c>
      <c r="F43">
        <v>2.2499999999999999E-2</v>
      </c>
      <c r="G43">
        <v>0</v>
      </c>
      <c r="H43">
        <v>0</v>
      </c>
      <c r="I43">
        <v>0</v>
      </c>
    </row>
    <row r="44" spans="1:9" x14ac:dyDescent="0.25">
      <c r="A44" t="s">
        <v>716</v>
      </c>
      <c r="B44">
        <v>71678</v>
      </c>
      <c r="C44" s="593">
        <v>8.5000000000000006E-2</v>
      </c>
      <c r="D44" t="s">
        <v>1196</v>
      </c>
      <c r="E44">
        <v>6.5000000000000002E-2</v>
      </c>
      <c r="F44">
        <v>0.02</v>
      </c>
      <c r="G44">
        <v>0</v>
      </c>
      <c r="H44">
        <v>0</v>
      </c>
      <c r="I44">
        <v>0</v>
      </c>
    </row>
    <row r="45" spans="1:9" x14ac:dyDescent="0.25">
      <c r="A45" t="s">
        <v>716</v>
      </c>
      <c r="B45">
        <v>71701</v>
      </c>
      <c r="C45" s="593">
        <v>0.1075</v>
      </c>
      <c r="D45" t="s">
        <v>1197</v>
      </c>
      <c r="E45">
        <v>6.5000000000000002E-2</v>
      </c>
      <c r="F45">
        <v>2.5000000000000001E-2</v>
      </c>
      <c r="G45">
        <v>1.7500000000000002E-2</v>
      </c>
      <c r="H45">
        <v>0</v>
      </c>
      <c r="I45">
        <v>0</v>
      </c>
    </row>
    <row r="46" spans="1:9" x14ac:dyDescent="0.25">
      <c r="A46" t="s">
        <v>716</v>
      </c>
      <c r="B46">
        <v>71711</v>
      </c>
      <c r="C46" s="593">
        <v>0.1075</v>
      </c>
      <c r="D46" t="s">
        <v>1197</v>
      </c>
      <c r="E46">
        <v>6.5000000000000002E-2</v>
      </c>
      <c r="F46">
        <v>2.5000000000000001E-2</v>
      </c>
      <c r="G46">
        <v>1.7500000000000002E-2</v>
      </c>
      <c r="H46">
        <v>0</v>
      </c>
      <c r="I46">
        <v>0</v>
      </c>
    </row>
    <row r="47" spans="1:9" x14ac:dyDescent="0.25">
      <c r="A47" t="s">
        <v>716</v>
      </c>
      <c r="B47">
        <v>71720</v>
      </c>
      <c r="C47" s="593">
        <v>0.1</v>
      </c>
      <c r="D47" t="s">
        <v>1198</v>
      </c>
      <c r="E47">
        <v>6.5000000000000002E-2</v>
      </c>
      <c r="F47">
        <v>2.5000000000000001E-2</v>
      </c>
      <c r="G47">
        <v>0.01</v>
      </c>
      <c r="H47">
        <v>0</v>
      </c>
      <c r="I47">
        <v>0</v>
      </c>
    </row>
    <row r="48" spans="1:9" x14ac:dyDescent="0.25">
      <c r="A48" t="s">
        <v>716</v>
      </c>
      <c r="B48">
        <v>71721</v>
      </c>
      <c r="C48" s="593">
        <v>0.08</v>
      </c>
      <c r="D48" t="s">
        <v>1199</v>
      </c>
      <c r="E48">
        <v>6.5000000000000002E-2</v>
      </c>
      <c r="F48">
        <v>1.4999999999999999E-2</v>
      </c>
      <c r="G48">
        <v>0</v>
      </c>
      <c r="H48">
        <v>0</v>
      </c>
      <c r="I48">
        <v>0</v>
      </c>
    </row>
    <row r="49" spans="1:9" x14ac:dyDescent="0.25">
      <c r="A49" t="s">
        <v>716</v>
      </c>
      <c r="B49">
        <v>71722</v>
      </c>
      <c r="C49" s="593">
        <v>8.5000000000000006E-2</v>
      </c>
      <c r="D49" t="s">
        <v>1200</v>
      </c>
      <c r="E49">
        <v>6.5000000000000002E-2</v>
      </c>
      <c r="F49">
        <v>0.02</v>
      </c>
      <c r="G49">
        <v>0</v>
      </c>
      <c r="H49">
        <v>0</v>
      </c>
      <c r="I49">
        <v>0</v>
      </c>
    </row>
    <row r="50" spans="1:9" x14ac:dyDescent="0.25">
      <c r="A50" t="s">
        <v>716</v>
      </c>
      <c r="B50">
        <v>71724</v>
      </c>
      <c r="C50" s="593">
        <v>8.5000000000000006E-2</v>
      </c>
      <c r="D50" t="s">
        <v>1201</v>
      </c>
      <c r="E50">
        <v>6.5000000000000002E-2</v>
      </c>
      <c r="F50">
        <v>0.02</v>
      </c>
      <c r="G50">
        <v>0</v>
      </c>
      <c r="H50">
        <v>0</v>
      </c>
      <c r="I50">
        <v>0</v>
      </c>
    </row>
    <row r="51" spans="1:9" x14ac:dyDescent="0.25">
      <c r="A51" t="s">
        <v>716</v>
      </c>
      <c r="B51">
        <v>71725</v>
      </c>
      <c r="C51" s="593">
        <v>9.7500000000000003E-2</v>
      </c>
      <c r="D51" t="s">
        <v>1186</v>
      </c>
      <c r="E51">
        <v>6.5000000000000002E-2</v>
      </c>
      <c r="F51">
        <v>3.2500000000000001E-2</v>
      </c>
      <c r="G51">
        <v>0</v>
      </c>
      <c r="H51">
        <v>0</v>
      </c>
      <c r="I51">
        <v>0</v>
      </c>
    </row>
    <row r="52" spans="1:9" x14ac:dyDescent="0.25">
      <c r="A52" t="s">
        <v>716</v>
      </c>
      <c r="B52">
        <v>71726</v>
      </c>
      <c r="C52" s="593">
        <v>0.11</v>
      </c>
      <c r="D52" t="s">
        <v>1202</v>
      </c>
      <c r="E52">
        <v>6.5000000000000002E-2</v>
      </c>
      <c r="F52">
        <v>2.5000000000000001E-2</v>
      </c>
      <c r="G52">
        <v>0.02</v>
      </c>
      <c r="H52">
        <v>0</v>
      </c>
      <c r="I52">
        <v>0</v>
      </c>
    </row>
    <row r="53" spans="1:9" x14ac:dyDescent="0.25">
      <c r="A53" t="s">
        <v>716</v>
      </c>
      <c r="B53">
        <v>71728</v>
      </c>
      <c r="C53" s="593">
        <v>0.08</v>
      </c>
      <c r="D53" t="s">
        <v>1199</v>
      </c>
      <c r="E53">
        <v>6.5000000000000002E-2</v>
      </c>
      <c r="F53">
        <v>1.4999999999999999E-2</v>
      </c>
      <c r="G53">
        <v>0</v>
      </c>
      <c r="H53">
        <v>0</v>
      </c>
      <c r="I53">
        <v>0</v>
      </c>
    </row>
    <row r="54" spans="1:9" x14ac:dyDescent="0.25">
      <c r="A54" t="s">
        <v>716</v>
      </c>
      <c r="B54">
        <v>71730</v>
      </c>
      <c r="C54" s="593">
        <v>9.7500000000000003E-2</v>
      </c>
      <c r="D54" t="s">
        <v>1203</v>
      </c>
      <c r="E54">
        <v>6.5000000000000002E-2</v>
      </c>
      <c r="F54">
        <v>0.02</v>
      </c>
      <c r="G54">
        <v>1.2500000000000001E-2</v>
      </c>
      <c r="H54">
        <v>0</v>
      </c>
      <c r="I54">
        <v>0</v>
      </c>
    </row>
    <row r="55" spans="1:9" x14ac:dyDescent="0.25">
      <c r="A55" t="s">
        <v>716</v>
      </c>
      <c r="B55">
        <v>71731</v>
      </c>
      <c r="C55" s="593">
        <v>9.7500000000000003E-2</v>
      </c>
      <c r="D55" t="s">
        <v>1203</v>
      </c>
      <c r="E55">
        <v>6.5000000000000002E-2</v>
      </c>
      <c r="F55">
        <v>0.02</v>
      </c>
      <c r="G55">
        <v>1.2500000000000001E-2</v>
      </c>
      <c r="H55">
        <v>0</v>
      </c>
      <c r="I55">
        <v>0</v>
      </c>
    </row>
    <row r="56" spans="1:9" x14ac:dyDescent="0.25">
      <c r="A56" t="s">
        <v>716</v>
      </c>
      <c r="B56">
        <v>71740</v>
      </c>
      <c r="C56" s="593">
        <v>0.08</v>
      </c>
      <c r="D56" t="s">
        <v>1204</v>
      </c>
      <c r="E56">
        <v>6.5000000000000002E-2</v>
      </c>
      <c r="F56">
        <v>1.4999999999999999E-2</v>
      </c>
      <c r="G56">
        <v>0</v>
      </c>
      <c r="H56">
        <v>0</v>
      </c>
      <c r="I56">
        <v>0</v>
      </c>
    </row>
    <row r="57" spans="1:9" x14ac:dyDescent="0.25">
      <c r="A57" t="s">
        <v>716</v>
      </c>
      <c r="B57">
        <v>71742</v>
      </c>
      <c r="C57" s="593">
        <v>0.1</v>
      </c>
      <c r="D57" t="s">
        <v>1205</v>
      </c>
      <c r="E57">
        <v>6.5000000000000002E-2</v>
      </c>
      <c r="F57">
        <v>0.02</v>
      </c>
      <c r="G57">
        <v>1.4999999999999999E-2</v>
      </c>
      <c r="H57">
        <v>0</v>
      </c>
      <c r="I57">
        <v>0</v>
      </c>
    </row>
    <row r="58" spans="1:9" x14ac:dyDescent="0.25">
      <c r="A58" t="s">
        <v>716</v>
      </c>
      <c r="B58">
        <v>71743</v>
      </c>
      <c r="C58" s="593">
        <v>9.5000000000000001E-2</v>
      </c>
      <c r="D58" t="s">
        <v>1206</v>
      </c>
      <c r="E58">
        <v>6.5000000000000002E-2</v>
      </c>
      <c r="F58">
        <v>1.4999999999999999E-2</v>
      </c>
      <c r="G58">
        <v>1.4999999999999999E-2</v>
      </c>
      <c r="H58">
        <v>0</v>
      </c>
      <c r="I58">
        <v>0</v>
      </c>
    </row>
    <row r="59" spans="1:9" x14ac:dyDescent="0.25">
      <c r="A59" t="s">
        <v>716</v>
      </c>
      <c r="B59">
        <v>71744</v>
      </c>
      <c r="C59" s="593">
        <v>9.5000000000000001E-2</v>
      </c>
      <c r="D59" t="s">
        <v>1207</v>
      </c>
      <c r="E59">
        <v>6.5000000000000002E-2</v>
      </c>
      <c r="F59">
        <v>2.5000000000000001E-2</v>
      </c>
      <c r="G59">
        <v>5.0000000000000001E-3</v>
      </c>
      <c r="H59">
        <v>0</v>
      </c>
      <c r="I59">
        <v>0</v>
      </c>
    </row>
    <row r="60" spans="1:9" x14ac:dyDescent="0.25">
      <c r="A60" t="s">
        <v>716</v>
      </c>
      <c r="B60">
        <v>71745</v>
      </c>
      <c r="C60" s="593">
        <v>0.09</v>
      </c>
      <c r="D60" t="s">
        <v>1208</v>
      </c>
      <c r="E60">
        <v>6.5000000000000002E-2</v>
      </c>
      <c r="F60">
        <v>2.5000000000000001E-2</v>
      </c>
      <c r="G60">
        <v>0</v>
      </c>
      <c r="H60">
        <v>0</v>
      </c>
      <c r="I60">
        <v>0</v>
      </c>
    </row>
    <row r="61" spans="1:9" x14ac:dyDescent="0.25">
      <c r="A61" t="s">
        <v>716</v>
      </c>
      <c r="B61">
        <v>71747</v>
      </c>
      <c r="C61" s="593">
        <v>8.5000000000000006E-2</v>
      </c>
      <c r="D61" t="s">
        <v>1209</v>
      </c>
      <c r="E61">
        <v>6.5000000000000002E-2</v>
      </c>
      <c r="F61">
        <v>0.02</v>
      </c>
      <c r="G61">
        <v>0</v>
      </c>
      <c r="H61">
        <v>0</v>
      </c>
      <c r="I61">
        <v>0</v>
      </c>
    </row>
    <row r="62" spans="1:9" x14ac:dyDescent="0.25">
      <c r="A62" t="s">
        <v>716</v>
      </c>
      <c r="B62">
        <v>71748</v>
      </c>
      <c r="C62" s="593">
        <v>8.5000000000000006E-2</v>
      </c>
      <c r="D62" t="s">
        <v>1210</v>
      </c>
      <c r="E62">
        <v>6.5000000000000002E-2</v>
      </c>
      <c r="F62">
        <v>0.02</v>
      </c>
      <c r="G62">
        <v>0</v>
      </c>
      <c r="H62">
        <v>0</v>
      </c>
      <c r="I62">
        <v>0</v>
      </c>
    </row>
    <row r="63" spans="1:9" x14ac:dyDescent="0.25">
      <c r="A63" t="s">
        <v>716</v>
      </c>
      <c r="B63">
        <v>71749</v>
      </c>
      <c r="C63" s="593">
        <v>9.5000000000000001E-2</v>
      </c>
      <c r="D63" t="s">
        <v>1211</v>
      </c>
      <c r="E63">
        <v>6.5000000000000002E-2</v>
      </c>
      <c r="F63">
        <v>0.02</v>
      </c>
      <c r="G63">
        <v>0.01</v>
      </c>
      <c r="H63">
        <v>0</v>
      </c>
      <c r="I63">
        <v>0</v>
      </c>
    </row>
    <row r="64" spans="1:9" x14ac:dyDescent="0.25">
      <c r="A64" t="s">
        <v>716</v>
      </c>
      <c r="B64">
        <v>71750</v>
      </c>
      <c r="C64" s="593">
        <v>8.5000000000000006E-2</v>
      </c>
      <c r="D64" t="s">
        <v>1211</v>
      </c>
      <c r="E64">
        <v>6.5000000000000002E-2</v>
      </c>
      <c r="F64">
        <v>0.02</v>
      </c>
      <c r="G64">
        <v>0</v>
      </c>
      <c r="H64">
        <v>0</v>
      </c>
      <c r="I64">
        <v>0</v>
      </c>
    </row>
    <row r="65" spans="1:9" x14ac:dyDescent="0.25">
      <c r="A65" t="s">
        <v>716</v>
      </c>
      <c r="B65">
        <v>71751</v>
      </c>
      <c r="C65" s="593">
        <v>0.09</v>
      </c>
      <c r="D65" t="s">
        <v>1212</v>
      </c>
      <c r="E65">
        <v>6.5000000000000002E-2</v>
      </c>
      <c r="F65">
        <v>2.5000000000000001E-2</v>
      </c>
      <c r="G65">
        <v>0</v>
      </c>
      <c r="H65">
        <v>0</v>
      </c>
      <c r="I65">
        <v>0</v>
      </c>
    </row>
    <row r="66" spans="1:9" x14ac:dyDescent="0.25">
      <c r="A66" t="s">
        <v>716</v>
      </c>
      <c r="B66">
        <v>71752</v>
      </c>
      <c r="C66" s="593">
        <v>8.5000000000000006E-2</v>
      </c>
      <c r="D66" t="s">
        <v>1213</v>
      </c>
      <c r="E66">
        <v>6.5000000000000002E-2</v>
      </c>
      <c r="F66">
        <v>0.02</v>
      </c>
      <c r="G66">
        <v>0</v>
      </c>
      <c r="H66">
        <v>0</v>
      </c>
      <c r="I66">
        <v>0</v>
      </c>
    </row>
    <row r="67" spans="1:9" x14ac:dyDescent="0.25">
      <c r="A67" t="s">
        <v>716</v>
      </c>
      <c r="B67">
        <v>71753</v>
      </c>
      <c r="C67" s="593">
        <v>0.10375</v>
      </c>
      <c r="D67" t="s">
        <v>1214</v>
      </c>
      <c r="E67">
        <v>6.5000000000000002E-2</v>
      </c>
      <c r="F67">
        <v>1.4999999999999999E-2</v>
      </c>
      <c r="G67">
        <v>2.375E-2</v>
      </c>
      <c r="H67">
        <v>0</v>
      </c>
      <c r="I67">
        <v>0</v>
      </c>
    </row>
    <row r="68" spans="1:9" x14ac:dyDescent="0.25">
      <c r="A68" t="s">
        <v>716</v>
      </c>
      <c r="B68">
        <v>71754</v>
      </c>
      <c r="C68" s="593">
        <v>0.10375</v>
      </c>
      <c r="D68" t="s">
        <v>1214</v>
      </c>
      <c r="E68">
        <v>6.5000000000000002E-2</v>
      </c>
      <c r="F68">
        <v>1.4999999999999999E-2</v>
      </c>
      <c r="G68">
        <v>2.375E-2</v>
      </c>
      <c r="H68">
        <v>0</v>
      </c>
      <c r="I68">
        <v>0</v>
      </c>
    </row>
    <row r="69" spans="1:9" x14ac:dyDescent="0.25">
      <c r="A69" t="s">
        <v>716</v>
      </c>
      <c r="B69">
        <v>71758</v>
      </c>
      <c r="C69" s="593">
        <v>8.5000000000000006E-2</v>
      </c>
      <c r="D69" t="s">
        <v>1211</v>
      </c>
      <c r="E69">
        <v>6.5000000000000002E-2</v>
      </c>
      <c r="F69">
        <v>0.02</v>
      </c>
      <c r="G69">
        <v>0</v>
      </c>
      <c r="H69">
        <v>0</v>
      </c>
      <c r="I69">
        <v>0</v>
      </c>
    </row>
    <row r="70" spans="1:9" x14ac:dyDescent="0.25">
      <c r="A70" t="s">
        <v>716</v>
      </c>
      <c r="B70">
        <v>71759</v>
      </c>
      <c r="C70" s="593">
        <v>8.5000000000000006E-2</v>
      </c>
      <c r="D70" t="s">
        <v>1215</v>
      </c>
      <c r="E70">
        <v>6.5000000000000002E-2</v>
      </c>
      <c r="F70">
        <v>0.02</v>
      </c>
      <c r="G70">
        <v>0</v>
      </c>
      <c r="H70">
        <v>0</v>
      </c>
      <c r="I70">
        <v>0</v>
      </c>
    </row>
    <row r="71" spans="1:9" x14ac:dyDescent="0.25">
      <c r="A71" t="s">
        <v>716</v>
      </c>
      <c r="B71">
        <v>71762</v>
      </c>
      <c r="C71" s="593">
        <v>0.09</v>
      </c>
      <c r="D71" t="s">
        <v>1216</v>
      </c>
      <c r="E71">
        <v>6.5000000000000002E-2</v>
      </c>
      <c r="F71">
        <v>2.5000000000000001E-2</v>
      </c>
      <c r="G71">
        <v>0</v>
      </c>
      <c r="H71">
        <v>0</v>
      </c>
      <c r="I71">
        <v>0</v>
      </c>
    </row>
    <row r="72" spans="1:9" x14ac:dyDescent="0.25">
      <c r="A72" t="s">
        <v>716</v>
      </c>
      <c r="B72">
        <v>71763</v>
      </c>
      <c r="C72" s="593">
        <v>9.5000000000000001E-2</v>
      </c>
      <c r="D72" t="s">
        <v>1217</v>
      </c>
      <c r="E72">
        <v>6.5000000000000002E-2</v>
      </c>
      <c r="F72">
        <v>0.02</v>
      </c>
      <c r="G72">
        <v>0.01</v>
      </c>
      <c r="H72">
        <v>0</v>
      </c>
      <c r="I72">
        <v>0</v>
      </c>
    </row>
    <row r="73" spans="1:9" x14ac:dyDescent="0.25">
      <c r="A73" t="s">
        <v>716</v>
      </c>
      <c r="B73">
        <v>71764</v>
      </c>
      <c r="C73" s="593">
        <v>0.1</v>
      </c>
      <c r="D73" t="s">
        <v>1218</v>
      </c>
      <c r="E73">
        <v>6.5000000000000002E-2</v>
      </c>
      <c r="F73">
        <v>2.5000000000000001E-2</v>
      </c>
      <c r="G73">
        <v>0.01</v>
      </c>
      <c r="H73">
        <v>0</v>
      </c>
      <c r="I73">
        <v>0</v>
      </c>
    </row>
    <row r="74" spans="1:9" x14ac:dyDescent="0.25">
      <c r="A74" t="s">
        <v>716</v>
      </c>
      <c r="B74">
        <v>71765</v>
      </c>
      <c r="C74" s="593">
        <v>9.5000000000000001E-2</v>
      </c>
      <c r="D74" t="s">
        <v>1211</v>
      </c>
      <c r="E74">
        <v>6.5000000000000002E-2</v>
      </c>
      <c r="F74">
        <v>0.02</v>
      </c>
      <c r="G74">
        <v>0.01</v>
      </c>
      <c r="H74">
        <v>0</v>
      </c>
      <c r="I74">
        <v>0</v>
      </c>
    </row>
    <row r="75" spans="1:9" x14ac:dyDescent="0.25">
      <c r="A75" t="s">
        <v>716</v>
      </c>
      <c r="B75">
        <v>71766</v>
      </c>
      <c r="C75" s="593">
        <v>0.1</v>
      </c>
      <c r="D75" t="s">
        <v>1219</v>
      </c>
      <c r="E75">
        <v>6.5000000000000002E-2</v>
      </c>
      <c r="F75">
        <v>2.5000000000000001E-2</v>
      </c>
      <c r="G75">
        <v>0.01</v>
      </c>
      <c r="H75">
        <v>0</v>
      </c>
      <c r="I75">
        <v>0</v>
      </c>
    </row>
    <row r="76" spans="1:9" x14ac:dyDescent="0.25">
      <c r="A76" t="s">
        <v>716</v>
      </c>
      <c r="B76">
        <v>71770</v>
      </c>
      <c r="C76" s="593">
        <v>8.5000000000000006E-2</v>
      </c>
      <c r="D76" t="s">
        <v>1220</v>
      </c>
      <c r="E76">
        <v>6.5000000000000002E-2</v>
      </c>
      <c r="F76">
        <v>0.02</v>
      </c>
      <c r="G76">
        <v>0</v>
      </c>
      <c r="H76">
        <v>0</v>
      </c>
      <c r="I76">
        <v>0</v>
      </c>
    </row>
    <row r="77" spans="1:9" x14ac:dyDescent="0.25">
      <c r="A77" t="s">
        <v>716</v>
      </c>
      <c r="B77">
        <v>71772</v>
      </c>
      <c r="C77" s="593">
        <v>0.08</v>
      </c>
      <c r="D77" t="s">
        <v>1221</v>
      </c>
      <c r="E77">
        <v>6.5000000000000002E-2</v>
      </c>
      <c r="F77">
        <v>1.4999999999999999E-2</v>
      </c>
      <c r="G77">
        <v>0</v>
      </c>
      <c r="H77">
        <v>0</v>
      </c>
      <c r="I77">
        <v>0</v>
      </c>
    </row>
    <row r="78" spans="1:9" x14ac:dyDescent="0.25">
      <c r="A78" t="s">
        <v>716</v>
      </c>
      <c r="B78">
        <v>71801</v>
      </c>
      <c r="C78" s="593">
        <v>9.5000000000000001E-2</v>
      </c>
      <c r="D78" t="s">
        <v>1222</v>
      </c>
      <c r="E78">
        <v>6.5000000000000002E-2</v>
      </c>
      <c r="F78">
        <v>0.02</v>
      </c>
      <c r="G78">
        <v>0.01</v>
      </c>
      <c r="H78">
        <v>0</v>
      </c>
      <c r="I78">
        <v>0</v>
      </c>
    </row>
    <row r="79" spans="1:9" x14ac:dyDescent="0.25">
      <c r="A79" t="s">
        <v>716</v>
      </c>
      <c r="B79">
        <v>71802</v>
      </c>
      <c r="C79" s="593">
        <v>9.5000000000000001E-2</v>
      </c>
      <c r="D79" t="s">
        <v>1222</v>
      </c>
      <c r="E79">
        <v>6.5000000000000002E-2</v>
      </c>
      <c r="F79">
        <v>0.02</v>
      </c>
      <c r="G79">
        <v>0.01</v>
      </c>
      <c r="H79">
        <v>0</v>
      </c>
      <c r="I79">
        <v>0</v>
      </c>
    </row>
    <row r="80" spans="1:9" x14ac:dyDescent="0.25">
      <c r="A80" t="s">
        <v>716</v>
      </c>
      <c r="B80">
        <v>71820</v>
      </c>
      <c r="C80" s="593">
        <v>9.375E-2</v>
      </c>
      <c r="D80" t="s">
        <v>1223</v>
      </c>
      <c r="E80">
        <v>6.5000000000000002E-2</v>
      </c>
      <c r="F80">
        <v>2.8750000000000001E-2</v>
      </c>
      <c r="G80">
        <v>0</v>
      </c>
      <c r="H80">
        <v>0</v>
      </c>
      <c r="I80">
        <v>0</v>
      </c>
    </row>
    <row r="81" spans="1:9" x14ac:dyDescent="0.25">
      <c r="A81" t="s">
        <v>716</v>
      </c>
      <c r="B81">
        <v>71822</v>
      </c>
      <c r="C81" s="593">
        <v>0.11375</v>
      </c>
      <c r="D81" t="s">
        <v>1224</v>
      </c>
      <c r="E81">
        <v>6.5000000000000002E-2</v>
      </c>
      <c r="F81">
        <v>2.8750000000000001E-2</v>
      </c>
      <c r="G81">
        <v>0.02</v>
      </c>
      <c r="H81">
        <v>0</v>
      </c>
      <c r="I81">
        <v>0</v>
      </c>
    </row>
    <row r="82" spans="1:9" x14ac:dyDescent="0.25">
      <c r="A82" t="s">
        <v>716</v>
      </c>
      <c r="B82">
        <v>71823</v>
      </c>
      <c r="C82" s="593">
        <v>9.6250000000000002E-2</v>
      </c>
      <c r="D82" t="s">
        <v>1225</v>
      </c>
      <c r="E82">
        <v>6.5000000000000002E-2</v>
      </c>
      <c r="F82">
        <v>3.125E-2</v>
      </c>
      <c r="G82">
        <v>0</v>
      </c>
      <c r="H82">
        <v>0</v>
      </c>
      <c r="I82">
        <v>0</v>
      </c>
    </row>
    <row r="83" spans="1:9" x14ac:dyDescent="0.25">
      <c r="A83" t="s">
        <v>716</v>
      </c>
      <c r="B83">
        <v>71825</v>
      </c>
      <c r="C83" s="593">
        <v>0.1</v>
      </c>
      <c r="D83" t="s">
        <v>1226</v>
      </c>
      <c r="E83">
        <v>6.5000000000000002E-2</v>
      </c>
      <c r="F83">
        <v>0.02</v>
      </c>
      <c r="G83">
        <v>1.4999999999999999E-2</v>
      </c>
      <c r="H83">
        <v>0</v>
      </c>
      <c r="I83">
        <v>0</v>
      </c>
    </row>
    <row r="84" spans="1:9" x14ac:dyDescent="0.25">
      <c r="A84" t="s">
        <v>716</v>
      </c>
      <c r="B84">
        <v>71826</v>
      </c>
      <c r="C84" s="593">
        <v>9.7500000000000003E-2</v>
      </c>
      <c r="D84" t="s">
        <v>1180</v>
      </c>
      <c r="E84">
        <v>6.5000000000000002E-2</v>
      </c>
      <c r="F84">
        <v>2.2499999999999999E-2</v>
      </c>
      <c r="G84">
        <v>0.01</v>
      </c>
      <c r="H84">
        <v>0</v>
      </c>
      <c r="I84">
        <v>0</v>
      </c>
    </row>
    <row r="85" spans="1:9" x14ac:dyDescent="0.25">
      <c r="A85" t="s">
        <v>716</v>
      </c>
      <c r="B85">
        <v>71827</v>
      </c>
      <c r="C85" s="593">
        <v>8.7499999999999994E-2</v>
      </c>
      <c r="D85" t="s">
        <v>1227</v>
      </c>
      <c r="E85">
        <v>6.5000000000000002E-2</v>
      </c>
      <c r="F85">
        <v>2.2499999999999999E-2</v>
      </c>
      <c r="G85">
        <v>0</v>
      </c>
      <c r="H85">
        <v>0</v>
      </c>
      <c r="I85">
        <v>0</v>
      </c>
    </row>
    <row r="86" spans="1:9" x14ac:dyDescent="0.25">
      <c r="A86" t="s">
        <v>716</v>
      </c>
      <c r="B86">
        <v>71828</v>
      </c>
      <c r="C86" s="593">
        <v>8.5000000000000006E-2</v>
      </c>
      <c r="D86" t="s">
        <v>1228</v>
      </c>
      <c r="E86">
        <v>6.5000000000000002E-2</v>
      </c>
      <c r="F86">
        <v>0.02</v>
      </c>
      <c r="G86">
        <v>0</v>
      </c>
      <c r="H86">
        <v>0</v>
      </c>
      <c r="I86">
        <v>0</v>
      </c>
    </row>
    <row r="87" spans="1:9" x14ac:dyDescent="0.25">
      <c r="A87" t="s">
        <v>716</v>
      </c>
      <c r="B87">
        <v>71831</v>
      </c>
      <c r="C87" s="593">
        <v>9.2499999999999999E-2</v>
      </c>
      <c r="D87" t="s">
        <v>1229</v>
      </c>
      <c r="E87">
        <v>6.5000000000000002E-2</v>
      </c>
      <c r="F87">
        <v>2.75E-2</v>
      </c>
      <c r="G87">
        <v>0</v>
      </c>
      <c r="H87">
        <v>0</v>
      </c>
      <c r="I87">
        <v>0</v>
      </c>
    </row>
    <row r="88" spans="1:9" x14ac:dyDescent="0.25">
      <c r="A88" t="s">
        <v>716</v>
      </c>
      <c r="B88">
        <v>71832</v>
      </c>
      <c r="C88" s="593">
        <v>0.10625</v>
      </c>
      <c r="D88" t="s">
        <v>1230</v>
      </c>
      <c r="E88">
        <v>6.5000000000000002E-2</v>
      </c>
      <c r="F88">
        <v>3.125E-2</v>
      </c>
      <c r="G88">
        <v>0.01</v>
      </c>
      <c r="H88">
        <v>0</v>
      </c>
      <c r="I88">
        <v>0</v>
      </c>
    </row>
    <row r="89" spans="1:9" x14ac:dyDescent="0.25">
      <c r="A89" t="s">
        <v>716</v>
      </c>
      <c r="B89">
        <v>71833</v>
      </c>
      <c r="C89" s="593">
        <v>0.10249999999999999</v>
      </c>
      <c r="D89" t="s">
        <v>1231</v>
      </c>
      <c r="E89">
        <v>6.5000000000000002E-2</v>
      </c>
      <c r="F89">
        <v>2.75E-2</v>
      </c>
      <c r="G89">
        <v>0.01</v>
      </c>
      <c r="H89">
        <v>0</v>
      </c>
      <c r="I89">
        <v>0</v>
      </c>
    </row>
    <row r="90" spans="1:9" x14ac:dyDescent="0.25">
      <c r="A90" t="s">
        <v>716</v>
      </c>
      <c r="B90">
        <v>71834</v>
      </c>
      <c r="C90" s="593">
        <v>7.7499999999999999E-2</v>
      </c>
      <c r="D90" t="s">
        <v>1232</v>
      </c>
      <c r="E90">
        <v>6.5000000000000002E-2</v>
      </c>
      <c r="F90">
        <v>1.2500000000000001E-2</v>
      </c>
      <c r="G90">
        <v>0</v>
      </c>
      <c r="H90">
        <v>0</v>
      </c>
      <c r="I90">
        <v>0</v>
      </c>
    </row>
    <row r="91" spans="1:9" x14ac:dyDescent="0.25">
      <c r="A91" t="s">
        <v>716</v>
      </c>
      <c r="B91">
        <v>71835</v>
      </c>
      <c r="C91" s="593">
        <v>8.5000000000000006E-2</v>
      </c>
      <c r="D91" t="s">
        <v>1233</v>
      </c>
      <c r="E91">
        <v>6.5000000000000002E-2</v>
      </c>
      <c r="F91">
        <v>0.02</v>
      </c>
      <c r="G91">
        <v>0</v>
      </c>
      <c r="H91">
        <v>0</v>
      </c>
      <c r="I91">
        <v>0</v>
      </c>
    </row>
    <row r="92" spans="1:9" x14ac:dyDescent="0.25">
      <c r="A92" t="s">
        <v>716</v>
      </c>
      <c r="B92">
        <v>71836</v>
      </c>
      <c r="C92" s="593">
        <v>0.10375</v>
      </c>
      <c r="D92" t="s">
        <v>1234</v>
      </c>
      <c r="E92">
        <v>6.5000000000000002E-2</v>
      </c>
      <c r="F92">
        <v>2.8750000000000001E-2</v>
      </c>
      <c r="G92">
        <v>0.01</v>
      </c>
      <c r="H92">
        <v>0</v>
      </c>
      <c r="I92">
        <v>0</v>
      </c>
    </row>
    <row r="93" spans="1:9" x14ac:dyDescent="0.25">
      <c r="A93" t="s">
        <v>716</v>
      </c>
      <c r="B93">
        <v>71837</v>
      </c>
      <c r="C93" s="593">
        <v>8.7499999999999994E-2</v>
      </c>
      <c r="D93" t="s">
        <v>1235</v>
      </c>
      <c r="E93">
        <v>6.5000000000000002E-2</v>
      </c>
      <c r="F93">
        <v>1.2500000000000001E-2</v>
      </c>
      <c r="G93">
        <v>0.01</v>
      </c>
      <c r="H93">
        <v>0</v>
      </c>
      <c r="I93">
        <v>0</v>
      </c>
    </row>
    <row r="94" spans="1:9" x14ac:dyDescent="0.25">
      <c r="A94" t="s">
        <v>716</v>
      </c>
      <c r="B94">
        <v>71838</v>
      </c>
      <c r="C94" s="593">
        <v>8.5000000000000006E-2</v>
      </c>
      <c r="D94" t="s">
        <v>1236</v>
      </c>
      <c r="E94">
        <v>6.5000000000000002E-2</v>
      </c>
      <c r="F94">
        <v>0.02</v>
      </c>
      <c r="G94">
        <v>0</v>
      </c>
      <c r="H94">
        <v>0</v>
      </c>
      <c r="I94">
        <v>0</v>
      </c>
    </row>
    <row r="95" spans="1:9" x14ac:dyDescent="0.25">
      <c r="A95" t="s">
        <v>716</v>
      </c>
      <c r="B95">
        <v>71839</v>
      </c>
      <c r="C95" s="593">
        <v>8.7499999999999994E-2</v>
      </c>
      <c r="D95" t="s">
        <v>1237</v>
      </c>
      <c r="E95">
        <v>6.5000000000000002E-2</v>
      </c>
      <c r="F95">
        <v>1.2500000000000001E-2</v>
      </c>
      <c r="G95">
        <v>0.01</v>
      </c>
      <c r="H95">
        <v>0</v>
      </c>
      <c r="I95">
        <v>0</v>
      </c>
    </row>
    <row r="96" spans="1:9" x14ac:dyDescent="0.25">
      <c r="A96" t="s">
        <v>716</v>
      </c>
      <c r="B96">
        <v>71840</v>
      </c>
      <c r="C96" s="593">
        <v>7.7499999999999999E-2</v>
      </c>
      <c r="D96" t="s">
        <v>1232</v>
      </c>
      <c r="E96">
        <v>6.5000000000000002E-2</v>
      </c>
      <c r="F96">
        <v>1.2500000000000001E-2</v>
      </c>
      <c r="G96">
        <v>0</v>
      </c>
      <c r="H96">
        <v>0</v>
      </c>
      <c r="I96">
        <v>0</v>
      </c>
    </row>
    <row r="97" spans="1:9" x14ac:dyDescent="0.25">
      <c r="A97" t="s">
        <v>716</v>
      </c>
      <c r="B97">
        <v>71841</v>
      </c>
      <c r="C97" s="593">
        <v>0.12625</v>
      </c>
      <c r="D97" t="s">
        <v>1238</v>
      </c>
      <c r="E97">
        <v>6.5000000000000002E-2</v>
      </c>
      <c r="F97">
        <v>3.125E-2</v>
      </c>
      <c r="G97">
        <v>0.03</v>
      </c>
      <c r="H97">
        <v>0</v>
      </c>
      <c r="I97">
        <v>0</v>
      </c>
    </row>
    <row r="98" spans="1:9" x14ac:dyDescent="0.25">
      <c r="A98" t="s">
        <v>716</v>
      </c>
      <c r="B98">
        <v>71842</v>
      </c>
      <c r="C98" s="593">
        <v>0.10625</v>
      </c>
      <c r="D98" t="s">
        <v>1230</v>
      </c>
      <c r="E98">
        <v>6.5000000000000002E-2</v>
      </c>
      <c r="F98">
        <v>3.125E-2</v>
      </c>
      <c r="G98">
        <v>0.01</v>
      </c>
      <c r="H98">
        <v>0</v>
      </c>
      <c r="I98">
        <v>0</v>
      </c>
    </row>
    <row r="99" spans="1:9" x14ac:dyDescent="0.25">
      <c r="A99" t="s">
        <v>716</v>
      </c>
      <c r="B99">
        <v>71845</v>
      </c>
      <c r="C99" s="593">
        <v>9.7500000000000003E-2</v>
      </c>
      <c r="D99" t="s">
        <v>1239</v>
      </c>
      <c r="E99">
        <v>6.5000000000000002E-2</v>
      </c>
      <c r="F99">
        <v>2.2499999999999999E-2</v>
      </c>
      <c r="G99">
        <v>0.01</v>
      </c>
      <c r="H99">
        <v>0</v>
      </c>
      <c r="I99">
        <v>0</v>
      </c>
    </row>
    <row r="100" spans="1:9" x14ac:dyDescent="0.25">
      <c r="A100" t="s">
        <v>716</v>
      </c>
      <c r="B100">
        <v>71846</v>
      </c>
      <c r="C100" s="593">
        <v>0.10375</v>
      </c>
      <c r="D100" t="s">
        <v>1240</v>
      </c>
      <c r="E100">
        <v>6.5000000000000002E-2</v>
      </c>
      <c r="F100">
        <v>3.125E-2</v>
      </c>
      <c r="G100">
        <v>7.4999999999999997E-3</v>
      </c>
      <c r="H100">
        <v>0</v>
      </c>
      <c r="I100">
        <v>0</v>
      </c>
    </row>
    <row r="101" spans="1:9" x14ac:dyDescent="0.25">
      <c r="A101" t="s">
        <v>716</v>
      </c>
      <c r="B101">
        <v>71847</v>
      </c>
      <c r="C101" s="593">
        <v>0.1</v>
      </c>
      <c r="D101" t="s">
        <v>1241</v>
      </c>
      <c r="E101">
        <v>6.5000000000000002E-2</v>
      </c>
      <c r="F101">
        <v>0.02</v>
      </c>
      <c r="G101">
        <v>1.4999999999999999E-2</v>
      </c>
      <c r="H101">
        <v>0</v>
      </c>
      <c r="I101">
        <v>0</v>
      </c>
    </row>
    <row r="102" spans="1:9" x14ac:dyDescent="0.25">
      <c r="A102" t="s">
        <v>716</v>
      </c>
      <c r="B102">
        <v>71851</v>
      </c>
      <c r="C102" s="593">
        <v>0.10249999999999999</v>
      </c>
      <c r="D102" t="s">
        <v>1242</v>
      </c>
      <c r="E102">
        <v>6.5000000000000002E-2</v>
      </c>
      <c r="F102">
        <v>2.75E-2</v>
      </c>
      <c r="G102">
        <v>0.01</v>
      </c>
      <c r="H102">
        <v>0</v>
      </c>
      <c r="I102">
        <v>0</v>
      </c>
    </row>
    <row r="103" spans="1:9" x14ac:dyDescent="0.25">
      <c r="A103" t="s">
        <v>716</v>
      </c>
      <c r="B103">
        <v>71852</v>
      </c>
      <c r="C103" s="593">
        <v>0.10249999999999999</v>
      </c>
      <c r="D103" t="s">
        <v>1243</v>
      </c>
      <c r="E103">
        <v>6.5000000000000002E-2</v>
      </c>
      <c r="F103">
        <v>2.75E-2</v>
      </c>
      <c r="G103">
        <v>0.01</v>
      </c>
      <c r="H103">
        <v>0</v>
      </c>
      <c r="I103">
        <v>0</v>
      </c>
    </row>
    <row r="104" spans="1:9" x14ac:dyDescent="0.25">
      <c r="A104" t="s">
        <v>716</v>
      </c>
      <c r="B104">
        <v>71853</v>
      </c>
      <c r="C104" s="593">
        <v>9.375E-2</v>
      </c>
      <c r="D104" t="s">
        <v>1244</v>
      </c>
      <c r="E104">
        <v>6.5000000000000002E-2</v>
      </c>
      <c r="F104">
        <v>2.8750000000000001E-2</v>
      </c>
      <c r="G104">
        <v>0</v>
      </c>
      <c r="H104">
        <v>0</v>
      </c>
      <c r="I104">
        <v>0</v>
      </c>
    </row>
    <row r="105" spans="1:9" x14ac:dyDescent="0.25">
      <c r="A105" t="s">
        <v>716</v>
      </c>
      <c r="B105">
        <v>71854</v>
      </c>
      <c r="C105" s="593">
        <v>0.10249999999999999</v>
      </c>
      <c r="D105" t="s">
        <v>1245</v>
      </c>
      <c r="E105">
        <v>6.5000000000000002E-2</v>
      </c>
      <c r="F105">
        <v>1.2500000000000001E-2</v>
      </c>
      <c r="G105">
        <v>2.5000000000000001E-2</v>
      </c>
      <c r="H105">
        <v>0</v>
      </c>
      <c r="I105">
        <v>0</v>
      </c>
    </row>
    <row r="106" spans="1:9" x14ac:dyDescent="0.25">
      <c r="A106" t="s">
        <v>716</v>
      </c>
      <c r="B106">
        <v>71855</v>
      </c>
      <c r="C106" s="593">
        <v>8.5000000000000006E-2</v>
      </c>
      <c r="D106" t="s">
        <v>1246</v>
      </c>
      <c r="E106">
        <v>6.5000000000000002E-2</v>
      </c>
      <c r="F106">
        <v>0.02</v>
      </c>
      <c r="G106">
        <v>0</v>
      </c>
      <c r="H106">
        <v>0</v>
      </c>
      <c r="I106">
        <v>0</v>
      </c>
    </row>
    <row r="107" spans="1:9" x14ac:dyDescent="0.25">
      <c r="A107" t="s">
        <v>716</v>
      </c>
      <c r="B107">
        <v>71857</v>
      </c>
      <c r="C107" s="593">
        <v>9.5000000000000001E-2</v>
      </c>
      <c r="D107" t="s">
        <v>1247</v>
      </c>
      <c r="E107">
        <v>6.5000000000000002E-2</v>
      </c>
      <c r="F107">
        <v>0.02</v>
      </c>
      <c r="G107">
        <v>0.01</v>
      </c>
      <c r="H107">
        <v>0</v>
      </c>
      <c r="I107">
        <v>0</v>
      </c>
    </row>
    <row r="108" spans="1:9" x14ac:dyDescent="0.25">
      <c r="A108" t="s">
        <v>716</v>
      </c>
      <c r="B108">
        <v>71858</v>
      </c>
      <c r="C108" s="593">
        <v>9.5000000000000001E-2</v>
      </c>
      <c r="D108" t="s">
        <v>1248</v>
      </c>
      <c r="E108">
        <v>6.5000000000000002E-2</v>
      </c>
      <c r="F108">
        <v>0.02</v>
      </c>
      <c r="G108">
        <v>0.01</v>
      </c>
      <c r="H108">
        <v>0</v>
      </c>
      <c r="I108">
        <v>0</v>
      </c>
    </row>
    <row r="109" spans="1:9" x14ac:dyDescent="0.25">
      <c r="A109" t="s">
        <v>716</v>
      </c>
      <c r="B109">
        <v>71859</v>
      </c>
      <c r="C109" s="593">
        <v>9.2499999999999999E-2</v>
      </c>
      <c r="D109" t="s">
        <v>1229</v>
      </c>
      <c r="E109">
        <v>6.5000000000000002E-2</v>
      </c>
      <c r="F109">
        <v>2.75E-2</v>
      </c>
      <c r="G109">
        <v>0</v>
      </c>
      <c r="H109">
        <v>0</v>
      </c>
      <c r="I109">
        <v>0</v>
      </c>
    </row>
    <row r="110" spans="1:9" x14ac:dyDescent="0.25">
      <c r="A110" t="s">
        <v>716</v>
      </c>
      <c r="B110">
        <v>71860</v>
      </c>
      <c r="C110" s="593">
        <v>9.7500000000000003E-2</v>
      </c>
      <c r="D110" t="s">
        <v>1249</v>
      </c>
      <c r="E110">
        <v>6.5000000000000002E-2</v>
      </c>
      <c r="F110">
        <v>2.2499999999999999E-2</v>
      </c>
      <c r="G110">
        <v>0.01</v>
      </c>
      <c r="H110">
        <v>0</v>
      </c>
      <c r="I110">
        <v>0</v>
      </c>
    </row>
    <row r="111" spans="1:9" x14ac:dyDescent="0.25">
      <c r="A111" t="s">
        <v>716</v>
      </c>
      <c r="B111">
        <v>71861</v>
      </c>
      <c r="C111" s="593">
        <v>0.1</v>
      </c>
      <c r="D111" t="s">
        <v>1250</v>
      </c>
      <c r="E111">
        <v>6.5000000000000002E-2</v>
      </c>
      <c r="F111">
        <v>1.4999999999999999E-2</v>
      </c>
      <c r="G111">
        <v>0.02</v>
      </c>
      <c r="H111">
        <v>0</v>
      </c>
      <c r="I111">
        <v>0</v>
      </c>
    </row>
    <row r="112" spans="1:9" x14ac:dyDescent="0.25">
      <c r="A112" t="s">
        <v>716</v>
      </c>
      <c r="B112">
        <v>71862</v>
      </c>
      <c r="C112" s="593">
        <v>9.5000000000000001E-2</v>
      </c>
      <c r="D112" t="s">
        <v>1251</v>
      </c>
      <c r="E112">
        <v>6.5000000000000002E-2</v>
      </c>
      <c r="F112">
        <v>0.02</v>
      </c>
      <c r="G112">
        <v>0.01</v>
      </c>
      <c r="H112">
        <v>0</v>
      </c>
      <c r="I112">
        <v>0</v>
      </c>
    </row>
    <row r="113" spans="1:9" x14ac:dyDescent="0.25">
      <c r="A113" t="s">
        <v>716</v>
      </c>
      <c r="B113">
        <v>71864</v>
      </c>
      <c r="C113" s="593">
        <v>8.5000000000000006E-2</v>
      </c>
      <c r="D113" t="s">
        <v>1220</v>
      </c>
      <c r="E113">
        <v>6.5000000000000002E-2</v>
      </c>
      <c r="F113">
        <v>0.02</v>
      </c>
      <c r="G113">
        <v>0</v>
      </c>
      <c r="H113">
        <v>0</v>
      </c>
      <c r="I113">
        <v>0</v>
      </c>
    </row>
    <row r="114" spans="1:9" x14ac:dyDescent="0.25">
      <c r="A114" t="s">
        <v>716</v>
      </c>
      <c r="B114">
        <v>71865</v>
      </c>
      <c r="C114" s="593">
        <v>0.10375</v>
      </c>
      <c r="D114" t="s">
        <v>1252</v>
      </c>
      <c r="E114">
        <v>6.5000000000000002E-2</v>
      </c>
      <c r="F114">
        <v>2.8750000000000001E-2</v>
      </c>
      <c r="G114">
        <v>0.01</v>
      </c>
      <c r="H114">
        <v>0</v>
      </c>
      <c r="I114">
        <v>0</v>
      </c>
    </row>
    <row r="115" spans="1:9" x14ac:dyDescent="0.25">
      <c r="A115" t="s">
        <v>716</v>
      </c>
      <c r="B115">
        <v>71866</v>
      </c>
      <c r="C115" s="593">
        <v>9.375E-2</v>
      </c>
      <c r="D115" t="s">
        <v>1253</v>
      </c>
      <c r="E115">
        <v>6.5000000000000002E-2</v>
      </c>
      <c r="F115">
        <v>2.8750000000000001E-2</v>
      </c>
      <c r="G115">
        <v>0</v>
      </c>
      <c r="H115">
        <v>0</v>
      </c>
      <c r="I115">
        <v>0</v>
      </c>
    </row>
    <row r="116" spans="1:9" x14ac:dyDescent="0.25">
      <c r="A116" t="s">
        <v>716</v>
      </c>
      <c r="B116">
        <v>71901</v>
      </c>
      <c r="C116" s="593">
        <v>9.5000000000000001E-2</v>
      </c>
      <c r="D116" t="s">
        <v>1254</v>
      </c>
      <c r="E116">
        <v>6.5000000000000002E-2</v>
      </c>
      <c r="F116">
        <v>1.4999999999999999E-2</v>
      </c>
      <c r="G116">
        <v>1.4999999999999999E-2</v>
      </c>
      <c r="H116">
        <v>0</v>
      </c>
      <c r="I116">
        <v>0</v>
      </c>
    </row>
    <row r="117" spans="1:9" x14ac:dyDescent="0.25">
      <c r="A117" t="s">
        <v>716</v>
      </c>
      <c r="B117">
        <v>71902</v>
      </c>
      <c r="C117" s="593">
        <v>9.5000000000000001E-2</v>
      </c>
      <c r="D117" t="s">
        <v>1254</v>
      </c>
      <c r="E117">
        <v>6.5000000000000002E-2</v>
      </c>
      <c r="F117">
        <v>1.4999999999999999E-2</v>
      </c>
      <c r="G117">
        <v>1.4999999999999999E-2</v>
      </c>
      <c r="H117">
        <v>0</v>
      </c>
      <c r="I117">
        <v>0</v>
      </c>
    </row>
    <row r="118" spans="1:9" x14ac:dyDescent="0.25">
      <c r="A118" t="s">
        <v>716</v>
      </c>
      <c r="B118">
        <v>71903</v>
      </c>
      <c r="C118" s="593">
        <v>9.5000000000000001E-2</v>
      </c>
      <c r="D118" t="s">
        <v>1254</v>
      </c>
      <c r="E118">
        <v>6.5000000000000002E-2</v>
      </c>
      <c r="F118">
        <v>1.4999999999999999E-2</v>
      </c>
      <c r="G118">
        <v>1.4999999999999999E-2</v>
      </c>
      <c r="H118">
        <v>0</v>
      </c>
      <c r="I118">
        <v>0</v>
      </c>
    </row>
    <row r="119" spans="1:9" x14ac:dyDescent="0.25">
      <c r="A119" t="s">
        <v>716</v>
      </c>
      <c r="B119">
        <v>71909</v>
      </c>
      <c r="C119" s="593">
        <v>0.08</v>
      </c>
      <c r="D119" t="s">
        <v>1237</v>
      </c>
      <c r="E119">
        <v>6.5000000000000002E-2</v>
      </c>
      <c r="F119">
        <v>1.4999999999999999E-2</v>
      </c>
      <c r="G119">
        <v>0</v>
      </c>
      <c r="H119">
        <v>0</v>
      </c>
      <c r="I119">
        <v>0</v>
      </c>
    </row>
    <row r="120" spans="1:9" x14ac:dyDescent="0.25">
      <c r="A120" t="s">
        <v>716</v>
      </c>
      <c r="B120">
        <v>71910</v>
      </c>
      <c r="C120" s="593">
        <v>0.08</v>
      </c>
      <c r="D120" t="s">
        <v>1237</v>
      </c>
      <c r="E120">
        <v>6.5000000000000002E-2</v>
      </c>
      <c r="F120">
        <v>1.4999999999999999E-2</v>
      </c>
      <c r="G120">
        <v>0</v>
      </c>
      <c r="H120">
        <v>0</v>
      </c>
      <c r="I120">
        <v>0</v>
      </c>
    </row>
    <row r="121" spans="1:9" x14ac:dyDescent="0.25">
      <c r="A121" t="s">
        <v>716</v>
      </c>
      <c r="B121">
        <v>71913</v>
      </c>
      <c r="C121" s="593">
        <v>9.5000000000000001E-2</v>
      </c>
      <c r="D121" t="s">
        <v>1254</v>
      </c>
      <c r="E121">
        <v>6.5000000000000002E-2</v>
      </c>
      <c r="F121">
        <v>1.4999999999999999E-2</v>
      </c>
      <c r="G121">
        <v>1.4999999999999999E-2</v>
      </c>
      <c r="H121">
        <v>0</v>
      </c>
      <c r="I121">
        <v>0</v>
      </c>
    </row>
    <row r="122" spans="1:9" x14ac:dyDescent="0.25">
      <c r="A122" t="s">
        <v>716</v>
      </c>
      <c r="B122">
        <v>71914</v>
      </c>
      <c r="C122" s="593">
        <v>9.5000000000000001E-2</v>
      </c>
      <c r="D122" t="s">
        <v>1254</v>
      </c>
      <c r="E122">
        <v>6.5000000000000002E-2</v>
      </c>
      <c r="F122">
        <v>1.4999999999999999E-2</v>
      </c>
      <c r="G122">
        <v>1.4999999999999999E-2</v>
      </c>
      <c r="H122">
        <v>0</v>
      </c>
      <c r="I122">
        <v>0</v>
      </c>
    </row>
    <row r="123" spans="1:9" x14ac:dyDescent="0.25">
      <c r="A123" t="s">
        <v>716</v>
      </c>
      <c r="B123">
        <v>71920</v>
      </c>
      <c r="C123" s="593">
        <v>0.08</v>
      </c>
      <c r="D123" t="s">
        <v>1199</v>
      </c>
      <c r="E123">
        <v>6.5000000000000002E-2</v>
      </c>
      <c r="F123">
        <v>1.4999999999999999E-2</v>
      </c>
      <c r="G123">
        <v>0</v>
      </c>
      <c r="H123">
        <v>0</v>
      </c>
      <c r="I123">
        <v>0</v>
      </c>
    </row>
    <row r="124" spans="1:9" x14ac:dyDescent="0.25">
      <c r="A124" t="s">
        <v>716</v>
      </c>
      <c r="B124">
        <v>71921</v>
      </c>
      <c r="C124" s="593">
        <v>9.5000000000000001E-2</v>
      </c>
      <c r="D124" t="s">
        <v>1255</v>
      </c>
      <c r="E124">
        <v>6.5000000000000002E-2</v>
      </c>
      <c r="F124">
        <v>1.4999999999999999E-2</v>
      </c>
      <c r="G124">
        <v>1.4999999999999999E-2</v>
      </c>
      <c r="H124">
        <v>0</v>
      </c>
      <c r="I124">
        <v>0</v>
      </c>
    </row>
    <row r="125" spans="1:9" x14ac:dyDescent="0.25">
      <c r="A125" t="s">
        <v>716</v>
      </c>
      <c r="B125">
        <v>71922</v>
      </c>
      <c r="C125" s="593">
        <v>8.5000000000000006E-2</v>
      </c>
      <c r="D125" t="s">
        <v>1256</v>
      </c>
      <c r="E125">
        <v>6.5000000000000002E-2</v>
      </c>
      <c r="F125">
        <v>0.02</v>
      </c>
      <c r="G125">
        <v>0</v>
      </c>
      <c r="H125">
        <v>0</v>
      </c>
      <c r="I125">
        <v>0</v>
      </c>
    </row>
    <row r="126" spans="1:9" x14ac:dyDescent="0.25">
      <c r="A126" t="s">
        <v>716</v>
      </c>
      <c r="B126">
        <v>71923</v>
      </c>
      <c r="C126" s="593">
        <v>0.1</v>
      </c>
      <c r="D126" t="s">
        <v>1257</v>
      </c>
      <c r="E126">
        <v>6.5000000000000002E-2</v>
      </c>
      <c r="F126">
        <v>1.4999999999999999E-2</v>
      </c>
      <c r="G126">
        <v>0.02</v>
      </c>
      <c r="H126">
        <v>0</v>
      </c>
      <c r="I126">
        <v>0</v>
      </c>
    </row>
    <row r="127" spans="1:9" x14ac:dyDescent="0.25">
      <c r="A127" t="s">
        <v>716</v>
      </c>
      <c r="B127">
        <v>71929</v>
      </c>
      <c r="C127" s="593">
        <v>0.08</v>
      </c>
      <c r="D127" t="s">
        <v>1199</v>
      </c>
      <c r="E127">
        <v>6.5000000000000002E-2</v>
      </c>
      <c r="F127">
        <v>1.4999999999999999E-2</v>
      </c>
      <c r="G127">
        <v>0</v>
      </c>
      <c r="H127">
        <v>0</v>
      </c>
      <c r="I127">
        <v>0</v>
      </c>
    </row>
    <row r="128" spans="1:9" x14ac:dyDescent="0.25">
      <c r="A128" t="s">
        <v>716</v>
      </c>
      <c r="B128">
        <v>71932</v>
      </c>
      <c r="C128" s="593">
        <v>8.5000000000000006E-2</v>
      </c>
      <c r="D128" t="s">
        <v>1258</v>
      </c>
      <c r="E128">
        <v>6.5000000000000002E-2</v>
      </c>
      <c r="F128">
        <v>0.02</v>
      </c>
      <c r="G128">
        <v>0</v>
      </c>
      <c r="H128">
        <v>0</v>
      </c>
      <c r="I128">
        <v>0</v>
      </c>
    </row>
    <row r="129" spans="1:9" x14ac:dyDescent="0.25">
      <c r="A129" t="s">
        <v>716</v>
      </c>
      <c r="B129">
        <v>71933</v>
      </c>
      <c r="C129" s="593">
        <v>9.5000000000000001E-2</v>
      </c>
      <c r="D129" t="s">
        <v>1259</v>
      </c>
      <c r="E129">
        <v>6.5000000000000002E-2</v>
      </c>
      <c r="F129">
        <v>0.03</v>
      </c>
      <c r="G129">
        <v>0</v>
      </c>
      <c r="H129">
        <v>0</v>
      </c>
      <c r="I129">
        <v>0</v>
      </c>
    </row>
    <row r="130" spans="1:9" x14ac:dyDescent="0.25">
      <c r="A130" t="s">
        <v>716</v>
      </c>
      <c r="B130">
        <v>71935</v>
      </c>
      <c r="C130" s="593">
        <v>9.5000000000000001E-2</v>
      </c>
      <c r="D130" t="s">
        <v>1259</v>
      </c>
      <c r="E130">
        <v>6.5000000000000002E-2</v>
      </c>
      <c r="F130">
        <v>0.03</v>
      </c>
      <c r="G130">
        <v>0</v>
      </c>
      <c r="H130">
        <v>0</v>
      </c>
      <c r="I130">
        <v>0</v>
      </c>
    </row>
    <row r="131" spans="1:9" x14ac:dyDescent="0.25">
      <c r="A131" t="s">
        <v>716</v>
      </c>
      <c r="B131">
        <v>71937</v>
      </c>
      <c r="C131" s="593">
        <v>0.105</v>
      </c>
      <c r="D131" t="s">
        <v>1260</v>
      </c>
      <c r="E131">
        <v>6.5000000000000002E-2</v>
      </c>
      <c r="F131">
        <v>0.02</v>
      </c>
      <c r="G131">
        <v>0.02</v>
      </c>
      <c r="H131">
        <v>0</v>
      </c>
      <c r="I131">
        <v>0</v>
      </c>
    </row>
    <row r="132" spans="1:9" x14ac:dyDescent="0.25">
      <c r="A132" t="s">
        <v>716</v>
      </c>
      <c r="B132">
        <v>71940</v>
      </c>
      <c r="C132" s="593">
        <v>9.5000000000000001E-2</v>
      </c>
      <c r="D132" t="s">
        <v>1261</v>
      </c>
      <c r="E132">
        <v>6.5000000000000002E-2</v>
      </c>
      <c r="F132">
        <v>0.02</v>
      </c>
      <c r="G132">
        <v>0.01</v>
      </c>
      <c r="H132">
        <v>0</v>
      </c>
      <c r="I132">
        <v>0</v>
      </c>
    </row>
    <row r="133" spans="1:9" x14ac:dyDescent="0.25">
      <c r="A133" t="s">
        <v>716</v>
      </c>
      <c r="B133">
        <v>71941</v>
      </c>
      <c r="C133" s="593">
        <v>0.08</v>
      </c>
      <c r="D133" t="s">
        <v>1262</v>
      </c>
      <c r="E133">
        <v>6.5000000000000002E-2</v>
      </c>
      <c r="F133">
        <v>1.4999999999999999E-2</v>
      </c>
      <c r="G133">
        <v>0</v>
      </c>
      <c r="H133">
        <v>0</v>
      </c>
      <c r="I133">
        <v>0</v>
      </c>
    </row>
    <row r="134" spans="1:9" x14ac:dyDescent="0.25">
      <c r="A134" t="s">
        <v>716</v>
      </c>
      <c r="B134">
        <v>71942</v>
      </c>
      <c r="C134" s="593">
        <v>0.08</v>
      </c>
      <c r="D134" t="s">
        <v>1263</v>
      </c>
      <c r="E134">
        <v>6.5000000000000002E-2</v>
      </c>
      <c r="F134">
        <v>1.4999999999999999E-2</v>
      </c>
      <c r="G134">
        <v>0</v>
      </c>
      <c r="H134">
        <v>0</v>
      </c>
      <c r="I134">
        <v>0</v>
      </c>
    </row>
    <row r="135" spans="1:9" x14ac:dyDescent="0.25">
      <c r="A135" t="s">
        <v>716</v>
      </c>
      <c r="B135">
        <v>71943</v>
      </c>
      <c r="C135" s="593">
        <v>0.1</v>
      </c>
      <c r="D135" t="s">
        <v>1264</v>
      </c>
      <c r="E135">
        <v>6.5000000000000002E-2</v>
      </c>
      <c r="F135">
        <v>0.02</v>
      </c>
      <c r="G135">
        <v>1.4999999999999999E-2</v>
      </c>
      <c r="H135">
        <v>0</v>
      </c>
      <c r="I135">
        <v>0</v>
      </c>
    </row>
    <row r="136" spans="1:9" x14ac:dyDescent="0.25">
      <c r="A136" t="s">
        <v>716</v>
      </c>
      <c r="B136">
        <v>71944</v>
      </c>
      <c r="C136" s="593">
        <v>9.5000000000000001E-2</v>
      </c>
      <c r="D136" t="s">
        <v>1265</v>
      </c>
      <c r="E136">
        <v>6.5000000000000002E-2</v>
      </c>
      <c r="F136">
        <v>0.02</v>
      </c>
      <c r="G136">
        <v>0.01</v>
      </c>
      <c r="H136">
        <v>0</v>
      </c>
      <c r="I136">
        <v>0</v>
      </c>
    </row>
    <row r="137" spans="1:9" x14ac:dyDescent="0.25">
      <c r="A137" t="s">
        <v>716</v>
      </c>
      <c r="B137">
        <v>71945</v>
      </c>
      <c r="C137" s="593">
        <v>9.5000000000000001E-2</v>
      </c>
      <c r="D137" t="s">
        <v>1266</v>
      </c>
      <c r="E137">
        <v>6.5000000000000002E-2</v>
      </c>
      <c r="F137">
        <v>0.02</v>
      </c>
      <c r="G137">
        <v>0.01</v>
      </c>
      <c r="H137">
        <v>0</v>
      </c>
      <c r="I137">
        <v>0</v>
      </c>
    </row>
    <row r="138" spans="1:9" x14ac:dyDescent="0.25">
      <c r="A138" t="s">
        <v>716</v>
      </c>
      <c r="B138">
        <v>71949</v>
      </c>
      <c r="C138" s="593">
        <v>9.5000000000000001E-2</v>
      </c>
      <c r="D138" t="s">
        <v>1259</v>
      </c>
      <c r="E138">
        <v>6.5000000000000002E-2</v>
      </c>
      <c r="F138">
        <v>0.03</v>
      </c>
      <c r="G138">
        <v>0</v>
      </c>
      <c r="H138">
        <v>0</v>
      </c>
      <c r="I138">
        <v>0</v>
      </c>
    </row>
    <row r="139" spans="1:9" x14ac:dyDescent="0.25">
      <c r="A139" t="s">
        <v>716</v>
      </c>
      <c r="B139">
        <v>71950</v>
      </c>
      <c r="C139" s="593">
        <v>8.5000000000000006E-2</v>
      </c>
      <c r="D139" t="s">
        <v>1267</v>
      </c>
      <c r="E139">
        <v>6.5000000000000002E-2</v>
      </c>
      <c r="F139">
        <v>0.02</v>
      </c>
      <c r="G139">
        <v>0</v>
      </c>
      <c r="H139">
        <v>0</v>
      </c>
      <c r="I139">
        <v>0</v>
      </c>
    </row>
    <row r="140" spans="1:9" x14ac:dyDescent="0.25">
      <c r="A140" t="s">
        <v>716</v>
      </c>
      <c r="B140">
        <v>71952</v>
      </c>
      <c r="C140" s="593">
        <v>8.5000000000000006E-2</v>
      </c>
      <c r="D140" t="s">
        <v>1268</v>
      </c>
      <c r="E140">
        <v>6.5000000000000002E-2</v>
      </c>
      <c r="F140">
        <v>0.02</v>
      </c>
      <c r="G140">
        <v>0</v>
      </c>
      <c r="H140">
        <v>0</v>
      </c>
      <c r="I140">
        <v>0</v>
      </c>
    </row>
    <row r="141" spans="1:9" x14ac:dyDescent="0.25">
      <c r="A141" t="s">
        <v>716</v>
      </c>
      <c r="B141">
        <v>71953</v>
      </c>
      <c r="C141" s="593">
        <v>9.5000000000000001E-2</v>
      </c>
      <c r="D141" t="s">
        <v>1259</v>
      </c>
      <c r="E141">
        <v>6.5000000000000002E-2</v>
      </c>
      <c r="F141">
        <v>0.03</v>
      </c>
      <c r="G141">
        <v>0</v>
      </c>
      <c r="H141">
        <v>0</v>
      </c>
      <c r="I141">
        <v>0</v>
      </c>
    </row>
    <row r="142" spans="1:9" x14ac:dyDescent="0.25">
      <c r="A142" t="s">
        <v>716</v>
      </c>
      <c r="B142">
        <v>71956</v>
      </c>
      <c r="C142" s="593">
        <v>0.08</v>
      </c>
      <c r="D142" t="s">
        <v>1269</v>
      </c>
      <c r="E142">
        <v>6.5000000000000002E-2</v>
      </c>
      <c r="F142">
        <v>1.4999999999999999E-2</v>
      </c>
      <c r="G142">
        <v>0</v>
      </c>
      <c r="H142">
        <v>0</v>
      </c>
      <c r="I142">
        <v>0</v>
      </c>
    </row>
    <row r="143" spans="1:9" x14ac:dyDescent="0.25">
      <c r="A143" t="s">
        <v>716</v>
      </c>
      <c r="B143">
        <v>71957</v>
      </c>
      <c r="C143" s="593">
        <v>0.105</v>
      </c>
      <c r="D143" t="s">
        <v>1270</v>
      </c>
      <c r="E143">
        <v>6.5000000000000002E-2</v>
      </c>
      <c r="F143">
        <v>0.03</v>
      </c>
      <c r="G143">
        <v>0.01</v>
      </c>
      <c r="H143">
        <v>0</v>
      </c>
      <c r="I143">
        <v>0</v>
      </c>
    </row>
    <row r="144" spans="1:9" x14ac:dyDescent="0.25">
      <c r="A144" t="s">
        <v>716</v>
      </c>
      <c r="B144">
        <v>71958</v>
      </c>
      <c r="C144" s="593">
        <v>0.1</v>
      </c>
      <c r="D144" t="s">
        <v>1271</v>
      </c>
      <c r="E144">
        <v>6.5000000000000002E-2</v>
      </c>
      <c r="F144">
        <v>0.02</v>
      </c>
      <c r="G144">
        <v>1.4999999999999999E-2</v>
      </c>
      <c r="H144">
        <v>0</v>
      </c>
      <c r="I144">
        <v>0</v>
      </c>
    </row>
    <row r="145" spans="1:9" x14ac:dyDescent="0.25">
      <c r="A145" t="s">
        <v>716</v>
      </c>
      <c r="B145">
        <v>71959</v>
      </c>
      <c r="C145" s="593">
        <v>9.2499999999999999E-2</v>
      </c>
      <c r="D145" t="s">
        <v>1229</v>
      </c>
      <c r="E145">
        <v>6.5000000000000002E-2</v>
      </c>
      <c r="F145">
        <v>2.75E-2</v>
      </c>
      <c r="G145">
        <v>0</v>
      </c>
      <c r="H145">
        <v>0</v>
      </c>
      <c r="I145">
        <v>0</v>
      </c>
    </row>
    <row r="146" spans="1:9" x14ac:dyDescent="0.25">
      <c r="A146" t="s">
        <v>716</v>
      </c>
      <c r="B146">
        <v>71960</v>
      </c>
      <c r="C146" s="593">
        <v>0.105</v>
      </c>
      <c r="D146" t="s">
        <v>1272</v>
      </c>
      <c r="E146">
        <v>6.5000000000000002E-2</v>
      </c>
      <c r="F146">
        <v>0.03</v>
      </c>
      <c r="G146">
        <v>0.01</v>
      </c>
      <c r="H146">
        <v>0</v>
      </c>
      <c r="I146">
        <v>0</v>
      </c>
    </row>
    <row r="147" spans="1:9" x14ac:dyDescent="0.25">
      <c r="A147" t="s">
        <v>716</v>
      </c>
      <c r="B147">
        <v>71961</v>
      </c>
      <c r="C147" s="593">
        <v>9.5000000000000001E-2</v>
      </c>
      <c r="D147" t="s">
        <v>1273</v>
      </c>
      <c r="E147">
        <v>6.5000000000000002E-2</v>
      </c>
      <c r="F147">
        <v>0.03</v>
      </c>
      <c r="G147">
        <v>0</v>
      </c>
      <c r="H147">
        <v>0</v>
      </c>
      <c r="I147">
        <v>0</v>
      </c>
    </row>
    <row r="148" spans="1:9" x14ac:dyDescent="0.25">
      <c r="A148" t="s">
        <v>716</v>
      </c>
      <c r="B148">
        <v>71962</v>
      </c>
      <c r="C148" s="593">
        <v>0.08</v>
      </c>
      <c r="D148" t="s">
        <v>1274</v>
      </c>
      <c r="E148">
        <v>6.5000000000000002E-2</v>
      </c>
      <c r="F148">
        <v>1.4999999999999999E-2</v>
      </c>
      <c r="G148">
        <v>0</v>
      </c>
      <c r="H148">
        <v>0</v>
      </c>
      <c r="I148">
        <v>0</v>
      </c>
    </row>
    <row r="149" spans="1:9" x14ac:dyDescent="0.25">
      <c r="A149" t="s">
        <v>716</v>
      </c>
      <c r="B149">
        <v>71964</v>
      </c>
      <c r="C149" s="593">
        <v>0.08</v>
      </c>
      <c r="D149" t="s">
        <v>1237</v>
      </c>
      <c r="E149">
        <v>6.5000000000000002E-2</v>
      </c>
      <c r="F149">
        <v>1.4999999999999999E-2</v>
      </c>
      <c r="G149">
        <v>0</v>
      </c>
      <c r="H149">
        <v>0</v>
      </c>
      <c r="I149">
        <v>0</v>
      </c>
    </row>
    <row r="150" spans="1:9" x14ac:dyDescent="0.25">
      <c r="A150" t="s">
        <v>716</v>
      </c>
      <c r="B150">
        <v>71965</v>
      </c>
      <c r="C150" s="593">
        <v>9.5000000000000001E-2</v>
      </c>
      <c r="D150" t="s">
        <v>1259</v>
      </c>
      <c r="E150">
        <v>6.5000000000000002E-2</v>
      </c>
      <c r="F150">
        <v>0.03</v>
      </c>
      <c r="G150">
        <v>0</v>
      </c>
      <c r="H150">
        <v>0</v>
      </c>
      <c r="I150">
        <v>0</v>
      </c>
    </row>
    <row r="151" spans="1:9" x14ac:dyDescent="0.25">
      <c r="A151" t="s">
        <v>716</v>
      </c>
      <c r="B151">
        <v>71966</v>
      </c>
      <c r="C151" s="593">
        <v>9.5000000000000001E-2</v>
      </c>
      <c r="D151" t="s">
        <v>1273</v>
      </c>
      <c r="E151">
        <v>6.5000000000000002E-2</v>
      </c>
      <c r="F151">
        <v>0.03</v>
      </c>
      <c r="G151">
        <v>0</v>
      </c>
      <c r="H151">
        <v>0</v>
      </c>
      <c r="I151">
        <v>0</v>
      </c>
    </row>
    <row r="152" spans="1:9" x14ac:dyDescent="0.25">
      <c r="A152" t="s">
        <v>716</v>
      </c>
      <c r="B152">
        <v>71968</v>
      </c>
      <c r="C152" s="593">
        <v>9.5000000000000001E-2</v>
      </c>
      <c r="D152" t="s">
        <v>1259</v>
      </c>
      <c r="E152">
        <v>6.5000000000000002E-2</v>
      </c>
      <c r="F152">
        <v>0.03</v>
      </c>
      <c r="G152">
        <v>0</v>
      </c>
      <c r="H152">
        <v>0</v>
      </c>
      <c r="I152">
        <v>0</v>
      </c>
    </row>
    <row r="153" spans="1:9" x14ac:dyDescent="0.25">
      <c r="A153" t="s">
        <v>716</v>
      </c>
      <c r="B153">
        <v>71969</v>
      </c>
      <c r="C153" s="593">
        <v>9.5000000000000001E-2</v>
      </c>
      <c r="D153" t="s">
        <v>1259</v>
      </c>
      <c r="E153">
        <v>6.5000000000000002E-2</v>
      </c>
      <c r="F153">
        <v>0.03</v>
      </c>
      <c r="G153">
        <v>0</v>
      </c>
      <c r="H153">
        <v>0</v>
      </c>
      <c r="I153">
        <v>0</v>
      </c>
    </row>
    <row r="154" spans="1:9" x14ac:dyDescent="0.25">
      <c r="A154" t="s">
        <v>716</v>
      </c>
      <c r="B154">
        <v>71970</v>
      </c>
      <c r="C154" s="593">
        <v>9.5000000000000001E-2</v>
      </c>
      <c r="D154" t="s">
        <v>1259</v>
      </c>
      <c r="E154">
        <v>6.5000000000000002E-2</v>
      </c>
      <c r="F154">
        <v>0.03</v>
      </c>
      <c r="G154">
        <v>0</v>
      </c>
      <c r="H154">
        <v>0</v>
      </c>
      <c r="I154">
        <v>0</v>
      </c>
    </row>
    <row r="155" spans="1:9" x14ac:dyDescent="0.25">
      <c r="A155" t="s">
        <v>716</v>
      </c>
      <c r="B155">
        <v>71971</v>
      </c>
      <c r="C155" s="593">
        <v>9.2499999999999999E-2</v>
      </c>
      <c r="D155" t="s">
        <v>1229</v>
      </c>
      <c r="E155">
        <v>6.5000000000000002E-2</v>
      </c>
      <c r="F155">
        <v>2.75E-2</v>
      </c>
      <c r="G155">
        <v>0</v>
      </c>
      <c r="H155">
        <v>0</v>
      </c>
      <c r="I155">
        <v>0</v>
      </c>
    </row>
    <row r="156" spans="1:9" x14ac:dyDescent="0.25">
      <c r="A156" t="s">
        <v>716</v>
      </c>
      <c r="B156">
        <v>71972</v>
      </c>
      <c r="C156" s="593">
        <v>9.5000000000000001E-2</v>
      </c>
      <c r="D156" t="s">
        <v>1275</v>
      </c>
      <c r="E156">
        <v>6.5000000000000002E-2</v>
      </c>
      <c r="F156">
        <v>0.02</v>
      </c>
      <c r="G156">
        <v>0.01</v>
      </c>
      <c r="H156">
        <v>0</v>
      </c>
      <c r="I156">
        <v>0</v>
      </c>
    </row>
    <row r="157" spans="1:9" x14ac:dyDescent="0.25">
      <c r="A157" t="s">
        <v>716</v>
      </c>
      <c r="B157">
        <v>71973</v>
      </c>
      <c r="C157" s="593">
        <v>9.5000000000000001E-2</v>
      </c>
      <c r="D157" t="s">
        <v>1265</v>
      </c>
      <c r="E157">
        <v>6.5000000000000002E-2</v>
      </c>
      <c r="F157">
        <v>0.02</v>
      </c>
      <c r="G157">
        <v>0.01</v>
      </c>
      <c r="H157">
        <v>0</v>
      </c>
      <c r="I157">
        <v>0</v>
      </c>
    </row>
    <row r="158" spans="1:9" x14ac:dyDescent="0.25">
      <c r="A158" t="s">
        <v>716</v>
      </c>
      <c r="B158">
        <v>71998</v>
      </c>
      <c r="C158" s="593">
        <v>0.1</v>
      </c>
      <c r="D158" t="s">
        <v>1257</v>
      </c>
      <c r="E158">
        <v>6.5000000000000002E-2</v>
      </c>
      <c r="F158">
        <v>1.4999999999999999E-2</v>
      </c>
      <c r="G158">
        <v>0.02</v>
      </c>
      <c r="H158">
        <v>0</v>
      </c>
      <c r="I158">
        <v>0</v>
      </c>
    </row>
    <row r="159" spans="1:9" x14ac:dyDescent="0.25">
      <c r="A159" t="s">
        <v>716</v>
      </c>
      <c r="B159">
        <v>71999</v>
      </c>
      <c r="C159" s="593">
        <v>0.1</v>
      </c>
      <c r="D159" t="s">
        <v>1257</v>
      </c>
      <c r="E159">
        <v>6.5000000000000002E-2</v>
      </c>
      <c r="F159">
        <v>1.4999999999999999E-2</v>
      </c>
      <c r="G159">
        <v>0.02</v>
      </c>
      <c r="H159">
        <v>0</v>
      </c>
      <c r="I159">
        <v>0</v>
      </c>
    </row>
    <row r="160" spans="1:9" x14ac:dyDescent="0.25">
      <c r="A160" t="s">
        <v>716</v>
      </c>
      <c r="B160">
        <v>72001</v>
      </c>
      <c r="C160" s="593">
        <v>9.2499999999999999E-2</v>
      </c>
      <c r="D160" t="s">
        <v>1276</v>
      </c>
      <c r="E160">
        <v>6.5000000000000002E-2</v>
      </c>
      <c r="F160">
        <v>2.75E-2</v>
      </c>
      <c r="G160">
        <v>0</v>
      </c>
      <c r="H160">
        <v>0</v>
      </c>
      <c r="I160">
        <v>0</v>
      </c>
    </row>
    <row r="161" spans="1:9" x14ac:dyDescent="0.25">
      <c r="A161" t="s">
        <v>716</v>
      </c>
      <c r="B161">
        <v>72002</v>
      </c>
      <c r="C161" s="593">
        <v>0.105</v>
      </c>
      <c r="D161" t="s">
        <v>1277</v>
      </c>
      <c r="E161">
        <v>6.5000000000000002E-2</v>
      </c>
      <c r="F161">
        <v>0.01</v>
      </c>
      <c r="G161">
        <v>0.03</v>
      </c>
      <c r="H161">
        <v>0</v>
      </c>
      <c r="I161">
        <v>0</v>
      </c>
    </row>
    <row r="162" spans="1:9" x14ac:dyDescent="0.25">
      <c r="A162" t="s">
        <v>716</v>
      </c>
      <c r="B162">
        <v>72003</v>
      </c>
      <c r="C162" s="593">
        <v>8.5000000000000006E-2</v>
      </c>
      <c r="D162" t="s">
        <v>1278</v>
      </c>
      <c r="E162">
        <v>6.5000000000000002E-2</v>
      </c>
      <c r="F162">
        <v>0.01</v>
      </c>
      <c r="G162">
        <v>0.01</v>
      </c>
      <c r="H162">
        <v>0</v>
      </c>
      <c r="I162">
        <v>0</v>
      </c>
    </row>
    <row r="163" spans="1:9" x14ac:dyDescent="0.25">
      <c r="A163" t="s">
        <v>716</v>
      </c>
      <c r="B163">
        <v>72004</v>
      </c>
      <c r="C163" s="593">
        <v>8.7499999999999994E-2</v>
      </c>
      <c r="D163" t="s">
        <v>1279</v>
      </c>
      <c r="E163">
        <v>6.5000000000000002E-2</v>
      </c>
      <c r="F163">
        <v>1.2500000000000001E-2</v>
      </c>
      <c r="G163">
        <v>0.01</v>
      </c>
      <c r="H163">
        <v>0</v>
      </c>
      <c r="I163">
        <v>0</v>
      </c>
    </row>
    <row r="164" spans="1:9" x14ac:dyDescent="0.25">
      <c r="A164" t="s">
        <v>716</v>
      </c>
      <c r="B164">
        <v>72005</v>
      </c>
      <c r="C164" s="593">
        <v>8.7499999999999994E-2</v>
      </c>
      <c r="D164" t="s">
        <v>1280</v>
      </c>
      <c r="E164">
        <v>6.5000000000000002E-2</v>
      </c>
      <c r="F164">
        <v>2.2499999999999999E-2</v>
      </c>
      <c r="G164">
        <v>0</v>
      </c>
      <c r="H164">
        <v>0</v>
      </c>
      <c r="I164">
        <v>0</v>
      </c>
    </row>
    <row r="165" spans="1:9" x14ac:dyDescent="0.25">
      <c r="A165" t="s">
        <v>716</v>
      </c>
      <c r="B165">
        <v>72006</v>
      </c>
      <c r="C165" s="593">
        <v>9.5000000000000001E-2</v>
      </c>
      <c r="D165" t="s">
        <v>1281</v>
      </c>
      <c r="E165">
        <v>6.5000000000000002E-2</v>
      </c>
      <c r="F165">
        <v>0.02</v>
      </c>
      <c r="G165">
        <v>0.01</v>
      </c>
      <c r="H165">
        <v>0</v>
      </c>
      <c r="I165">
        <v>0</v>
      </c>
    </row>
    <row r="166" spans="1:9" x14ac:dyDescent="0.25">
      <c r="A166" t="s">
        <v>716</v>
      </c>
      <c r="B166">
        <v>72007</v>
      </c>
      <c r="C166" s="593">
        <v>0.1</v>
      </c>
      <c r="D166" t="s">
        <v>1282</v>
      </c>
      <c r="E166">
        <v>6.5000000000000002E-2</v>
      </c>
      <c r="F166">
        <v>1.4999999999999999E-2</v>
      </c>
      <c r="G166">
        <v>0.02</v>
      </c>
      <c r="H166">
        <v>0</v>
      </c>
      <c r="I166">
        <v>0</v>
      </c>
    </row>
    <row r="167" spans="1:9" x14ac:dyDescent="0.25">
      <c r="A167" t="s">
        <v>716</v>
      </c>
      <c r="B167">
        <v>72010</v>
      </c>
      <c r="C167" s="593">
        <v>9.7500000000000003E-2</v>
      </c>
      <c r="D167" t="s">
        <v>1283</v>
      </c>
      <c r="E167">
        <v>6.5000000000000002E-2</v>
      </c>
      <c r="F167">
        <v>1.7500000000000002E-2</v>
      </c>
      <c r="G167">
        <v>1.4999999999999999E-2</v>
      </c>
      <c r="H167">
        <v>0</v>
      </c>
      <c r="I167">
        <v>0</v>
      </c>
    </row>
    <row r="168" spans="1:9" x14ac:dyDescent="0.25">
      <c r="A168" t="s">
        <v>716</v>
      </c>
      <c r="B168">
        <v>72011</v>
      </c>
      <c r="C168" s="593">
        <v>9.375E-2</v>
      </c>
      <c r="D168" t="s">
        <v>1284</v>
      </c>
      <c r="E168">
        <v>6.5000000000000002E-2</v>
      </c>
      <c r="F168">
        <v>3.7499999999999999E-3</v>
      </c>
      <c r="G168">
        <v>2.5000000000000001E-2</v>
      </c>
      <c r="H168">
        <v>0</v>
      </c>
      <c r="I168">
        <v>0</v>
      </c>
    </row>
    <row r="169" spans="1:9" x14ac:dyDescent="0.25">
      <c r="A169" t="s">
        <v>716</v>
      </c>
      <c r="B169">
        <v>72012</v>
      </c>
      <c r="C169" s="593">
        <v>9.5000000000000001E-2</v>
      </c>
      <c r="D169" t="s">
        <v>1285</v>
      </c>
      <c r="E169">
        <v>6.5000000000000002E-2</v>
      </c>
      <c r="F169">
        <v>1.7500000000000002E-2</v>
      </c>
      <c r="G169">
        <v>1.2500000000000001E-2</v>
      </c>
      <c r="H169">
        <v>0</v>
      </c>
      <c r="I169">
        <v>0</v>
      </c>
    </row>
    <row r="170" spans="1:9" x14ac:dyDescent="0.25">
      <c r="A170" t="s">
        <v>716</v>
      </c>
      <c r="B170">
        <v>72013</v>
      </c>
      <c r="C170" s="593">
        <v>8.2500000000000004E-2</v>
      </c>
      <c r="D170" t="s">
        <v>1286</v>
      </c>
      <c r="E170">
        <v>6.5000000000000002E-2</v>
      </c>
      <c r="F170">
        <v>1.7500000000000002E-2</v>
      </c>
      <c r="G170">
        <v>0</v>
      </c>
      <c r="H170">
        <v>0</v>
      </c>
      <c r="I170">
        <v>0</v>
      </c>
    </row>
    <row r="171" spans="1:9" x14ac:dyDescent="0.25">
      <c r="A171" t="s">
        <v>716</v>
      </c>
      <c r="B171">
        <v>72014</v>
      </c>
      <c r="C171" s="593">
        <v>9.2499999999999999E-2</v>
      </c>
      <c r="D171" t="s">
        <v>1287</v>
      </c>
      <c r="E171">
        <v>6.5000000000000002E-2</v>
      </c>
      <c r="F171">
        <v>2.2499999999999999E-2</v>
      </c>
      <c r="G171">
        <v>5.0000000000000001E-3</v>
      </c>
      <c r="H171">
        <v>0</v>
      </c>
      <c r="I171">
        <v>0</v>
      </c>
    </row>
    <row r="172" spans="1:9" x14ac:dyDescent="0.25">
      <c r="A172" t="s">
        <v>716</v>
      </c>
      <c r="B172">
        <v>72015</v>
      </c>
      <c r="C172" s="593">
        <v>9.8750000000000004E-2</v>
      </c>
      <c r="D172" t="s">
        <v>1288</v>
      </c>
      <c r="E172">
        <v>6.5000000000000002E-2</v>
      </c>
      <c r="F172">
        <v>3.7499999999999999E-3</v>
      </c>
      <c r="G172">
        <v>0.03</v>
      </c>
      <c r="H172">
        <v>0</v>
      </c>
      <c r="I172">
        <v>0</v>
      </c>
    </row>
    <row r="173" spans="1:9" x14ac:dyDescent="0.25">
      <c r="A173" t="s">
        <v>716</v>
      </c>
      <c r="B173">
        <v>72016</v>
      </c>
      <c r="C173" s="593">
        <v>9.2499999999999999E-2</v>
      </c>
      <c r="D173" t="s">
        <v>1289</v>
      </c>
      <c r="E173">
        <v>6.5000000000000002E-2</v>
      </c>
      <c r="F173">
        <v>2.75E-2</v>
      </c>
      <c r="G173">
        <v>0</v>
      </c>
      <c r="H173">
        <v>0</v>
      </c>
      <c r="I173">
        <v>0</v>
      </c>
    </row>
    <row r="174" spans="1:9" x14ac:dyDescent="0.25">
      <c r="A174" t="s">
        <v>716</v>
      </c>
      <c r="B174">
        <v>72017</v>
      </c>
      <c r="C174" s="593">
        <v>0.08</v>
      </c>
      <c r="D174" t="s">
        <v>1290</v>
      </c>
      <c r="E174">
        <v>6.5000000000000002E-2</v>
      </c>
      <c r="F174">
        <v>1.4999999999999999E-2</v>
      </c>
      <c r="G174">
        <v>0</v>
      </c>
      <c r="H174">
        <v>0</v>
      </c>
      <c r="I174">
        <v>0</v>
      </c>
    </row>
    <row r="175" spans="1:9" x14ac:dyDescent="0.25">
      <c r="A175" t="s">
        <v>716</v>
      </c>
      <c r="B175">
        <v>72018</v>
      </c>
      <c r="C175" s="593">
        <v>9.375E-2</v>
      </c>
      <c r="D175" t="s">
        <v>1284</v>
      </c>
      <c r="E175">
        <v>6.5000000000000002E-2</v>
      </c>
      <c r="F175">
        <v>3.7499999999999999E-3</v>
      </c>
      <c r="G175">
        <v>2.5000000000000001E-2</v>
      </c>
      <c r="H175">
        <v>0</v>
      </c>
      <c r="I175">
        <v>0</v>
      </c>
    </row>
    <row r="176" spans="1:9" x14ac:dyDescent="0.25">
      <c r="A176" t="s">
        <v>716</v>
      </c>
      <c r="B176">
        <v>72019</v>
      </c>
      <c r="C176" s="593">
        <v>9.8750000000000004E-2</v>
      </c>
      <c r="D176" t="s">
        <v>1288</v>
      </c>
      <c r="E176">
        <v>6.5000000000000002E-2</v>
      </c>
      <c r="F176">
        <v>3.7499999999999999E-3</v>
      </c>
      <c r="G176">
        <v>0.03</v>
      </c>
      <c r="H176">
        <v>0</v>
      </c>
      <c r="I176">
        <v>0</v>
      </c>
    </row>
    <row r="177" spans="1:9" x14ac:dyDescent="0.25">
      <c r="A177" t="s">
        <v>716</v>
      </c>
      <c r="B177">
        <v>72020</v>
      </c>
      <c r="C177" s="593">
        <v>0.10249999999999999</v>
      </c>
      <c r="D177" t="s">
        <v>1291</v>
      </c>
      <c r="E177">
        <v>6.5000000000000002E-2</v>
      </c>
      <c r="F177">
        <v>1.7500000000000002E-2</v>
      </c>
      <c r="G177">
        <v>0.02</v>
      </c>
      <c r="H177">
        <v>0</v>
      </c>
      <c r="I177">
        <v>0</v>
      </c>
    </row>
    <row r="178" spans="1:9" x14ac:dyDescent="0.25">
      <c r="A178" t="s">
        <v>716</v>
      </c>
      <c r="B178">
        <v>72021</v>
      </c>
      <c r="C178" s="593">
        <v>9.5000000000000001E-2</v>
      </c>
      <c r="D178" t="s">
        <v>1292</v>
      </c>
      <c r="E178">
        <v>6.5000000000000002E-2</v>
      </c>
      <c r="F178">
        <v>0</v>
      </c>
      <c r="G178">
        <v>0.03</v>
      </c>
      <c r="H178">
        <v>0</v>
      </c>
      <c r="I178">
        <v>0</v>
      </c>
    </row>
    <row r="179" spans="1:9" x14ac:dyDescent="0.25">
      <c r="A179" t="s">
        <v>716</v>
      </c>
      <c r="B179">
        <v>72022</v>
      </c>
      <c r="C179" s="593">
        <v>9.8750000000000004E-2</v>
      </c>
      <c r="D179" t="s">
        <v>1288</v>
      </c>
      <c r="E179">
        <v>6.5000000000000002E-2</v>
      </c>
      <c r="F179">
        <v>3.7499999999999999E-3</v>
      </c>
      <c r="G179">
        <v>0.03</v>
      </c>
      <c r="H179">
        <v>0</v>
      </c>
      <c r="I179">
        <v>0</v>
      </c>
    </row>
    <row r="180" spans="1:9" x14ac:dyDescent="0.25">
      <c r="A180" t="s">
        <v>716</v>
      </c>
      <c r="B180">
        <v>72023</v>
      </c>
      <c r="C180" s="593">
        <v>0.1</v>
      </c>
      <c r="D180" t="s">
        <v>1282</v>
      </c>
      <c r="E180">
        <v>6.5000000000000002E-2</v>
      </c>
      <c r="F180">
        <v>1.4999999999999999E-2</v>
      </c>
      <c r="G180">
        <v>0.02</v>
      </c>
      <c r="H180">
        <v>0</v>
      </c>
      <c r="I180">
        <v>0</v>
      </c>
    </row>
    <row r="181" spans="1:9" x14ac:dyDescent="0.25">
      <c r="A181" t="s">
        <v>716</v>
      </c>
      <c r="B181">
        <v>72024</v>
      </c>
      <c r="C181" s="593">
        <v>0.10125000000000001</v>
      </c>
      <c r="D181" t="s">
        <v>1293</v>
      </c>
      <c r="E181">
        <v>6.5000000000000002E-2</v>
      </c>
      <c r="F181">
        <v>1.4999999999999999E-2</v>
      </c>
      <c r="G181">
        <v>2.1250000000000002E-2</v>
      </c>
      <c r="H181">
        <v>0</v>
      </c>
      <c r="I181">
        <v>0</v>
      </c>
    </row>
    <row r="182" spans="1:9" x14ac:dyDescent="0.25">
      <c r="A182" t="s">
        <v>716</v>
      </c>
      <c r="B182">
        <v>72025</v>
      </c>
      <c r="C182" s="593">
        <v>9.2499999999999999E-2</v>
      </c>
      <c r="D182" t="s">
        <v>1276</v>
      </c>
      <c r="E182">
        <v>6.5000000000000002E-2</v>
      </c>
      <c r="F182">
        <v>2.75E-2</v>
      </c>
      <c r="G182">
        <v>0</v>
      </c>
      <c r="H182">
        <v>0</v>
      </c>
      <c r="I182">
        <v>0</v>
      </c>
    </row>
    <row r="183" spans="1:9" x14ac:dyDescent="0.25">
      <c r="A183" t="s">
        <v>716</v>
      </c>
      <c r="B183">
        <v>72026</v>
      </c>
      <c r="C183" s="593">
        <v>7.4999999999999997E-2</v>
      </c>
      <c r="D183" t="s">
        <v>1294</v>
      </c>
      <c r="E183">
        <v>6.5000000000000002E-2</v>
      </c>
      <c r="F183">
        <v>0.01</v>
      </c>
      <c r="G183">
        <v>0</v>
      </c>
      <c r="H183">
        <v>0</v>
      </c>
      <c r="I183">
        <v>0</v>
      </c>
    </row>
    <row r="184" spans="1:9" x14ac:dyDescent="0.25">
      <c r="A184" t="s">
        <v>716</v>
      </c>
      <c r="B184">
        <v>72027</v>
      </c>
      <c r="C184" s="593">
        <v>8.2500000000000004E-2</v>
      </c>
      <c r="D184" t="s">
        <v>1286</v>
      </c>
      <c r="E184">
        <v>6.5000000000000002E-2</v>
      </c>
      <c r="F184">
        <v>1.7500000000000002E-2</v>
      </c>
      <c r="G184">
        <v>0</v>
      </c>
      <c r="H184">
        <v>0</v>
      </c>
      <c r="I184">
        <v>0</v>
      </c>
    </row>
    <row r="185" spans="1:9" x14ac:dyDescent="0.25">
      <c r="A185" t="s">
        <v>716</v>
      </c>
      <c r="B185">
        <v>72028</v>
      </c>
      <c r="C185" s="593">
        <v>0.08</v>
      </c>
      <c r="D185" t="s">
        <v>1295</v>
      </c>
      <c r="E185">
        <v>6.5000000000000002E-2</v>
      </c>
      <c r="F185">
        <v>1.4999999999999999E-2</v>
      </c>
      <c r="G185">
        <v>0</v>
      </c>
      <c r="H185">
        <v>0</v>
      </c>
      <c r="I185">
        <v>0</v>
      </c>
    </row>
    <row r="186" spans="1:9" x14ac:dyDescent="0.25">
      <c r="A186" t="s">
        <v>716</v>
      </c>
      <c r="B186">
        <v>72029</v>
      </c>
      <c r="C186" s="593">
        <v>9.5000000000000001E-2</v>
      </c>
      <c r="D186" t="s">
        <v>1296</v>
      </c>
      <c r="E186">
        <v>6.5000000000000002E-2</v>
      </c>
      <c r="F186">
        <v>0</v>
      </c>
      <c r="G186">
        <v>0.03</v>
      </c>
      <c r="H186">
        <v>0</v>
      </c>
      <c r="I186">
        <v>0</v>
      </c>
    </row>
    <row r="187" spans="1:9" x14ac:dyDescent="0.25">
      <c r="A187" t="s">
        <v>716</v>
      </c>
      <c r="B187">
        <v>72030</v>
      </c>
      <c r="C187" s="593">
        <v>8.2500000000000004E-2</v>
      </c>
      <c r="D187" t="s">
        <v>1286</v>
      </c>
      <c r="E187">
        <v>6.5000000000000002E-2</v>
      </c>
      <c r="F187">
        <v>1.7500000000000002E-2</v>
      </c>
      <c r="G187">
        <v>0</v>
      </c>
      <c r="H187">
        <v>0</v>
      </c>
      <c r="I187">
        <v>0</v>
      </c>
    </row>
    <row r="188" spans="1:9" x14ac:dyDescent="0.25">
      <c r="A188" t="s">
        <v>716</v>
      </c>
      <c r="B188">
        <v>72031</v>
      </c>
      <c r="C188" s="593">
        <v>0.09</v>
      </c>
      <c r="D188" t="s">
        <v>1297</v>
      </c>
      <c r="E188">
        <v>6.5000000000000002E-2</v>
      </c>
      <c r="F188">
        <v>1.4999999999999999E-2</v>
      </c>
      <c r="G188">
        <v>0.01</v>
      </c>
      <c r="H188">
        <v>0</v>
      </c>
      <c r="I188">
        <v>0</v>
      </c>
    </row>
    <row r="189" spans="1:9" x14ac:dyDescent="0.25">
      <c r="A189" t="s">
        <v>716</v>
      </c>
      <c r="B189">
        <v>72032</v>
      </c>
      <c r="C189" s="593">
        <v>9.1249999999999998E-2</v>
      </c>
      <c r="D189" t="s">
        <v>1286</v>
      </c>
      <c r="E189">
        <v>6.5000000000000002E-2</v>
      </c>
      <c r="F189">
        <v>5.0000000000000001E-3</v>
      </c>
      <c r="G189">
        <v>2.1250000000000002E-2</v>
      </c>
      <c r="H189">
        <v>0</v>
      </c>
      <c r="I189">
        <v>0</v>
      </c>
    </row>
    <row r="190" spans="1:9" x14ac:dyDescent="0.25">
      <c r="A190" t="s">
        <v>716</v>
      </c>
      <c r="B190">
        <v>72033</v>
      </c>
      <c r="C190" s="593">
        <v>9.1249999999999998E-2</v>
      </c>
      <c r="D190" t="s">
        <v>1286</v>
      </c>
      <c r="E190">
        <v>6.5000000000000002E-2</v>
      </c>
      <c r="F190">
        <v>5.0000000000000001E-3</v>
      </c>
      <c r="G190">
        <v>2.1250000000000002E-2</v>
      </c>
      <c r="H190">
        <v>0</v>
      </c>
      <c r="I190">
        <v>0</v>
      </c>
    </row>
    <row r="191" spans="1:9" x14ac:dyDescent="0.25">
      <c r="A191" t="s">
        <v>716</v>
      </c>
      <c r="B191">
        <v>72034</v>
      </c>
      <c r="C191" s="593">
        <v>9.1249999999999998E-2</v>
      </c>
      <c r="D191" t="s">
        <v>1286</v>
      </c>
      <c r="E191">
        <v>6.5000000000000002E-2</v>
      </c>
      <c r="F191">
        <v>5.0000000000000001E-3</v>
      </c>
      <c r="G191">
        <v>2.1250000000000002E-2</v>
      </c>
      <c r="H191">
        <v>0</v>
      </c>
      <c r="I191">
        <v>0</v>
      </c>
    </row>
    <row r="192" spans="1:9" x14ac:dyDescent="0.25">
      <c r="A192" t="s">
        <v>716</v>
      </c>
      <c r="B192">
        <v>72035</v>
      </c>
      <c r="C192" s="593">
        <v>9.1249999999999998E-2</v>
      </c>
      <c r="D192" t="s">
        <v>1286</v>
      </c>
      <c r="E192">
        <v>6.5000000000000002E-2</v>
      </c>
      <c r="F192">
        <v>5.0000000000000001E-3</v>
      </c>
      <c r="G192">
        <v>2.1250000000000002E-2</v>
      </c>
      <c r="H192">
        <v>0</v>
      </c>
      <c r="I192">
        <v>0</v>
      </c>
    </row>
    <row r="193" spans="1:9" x14ac:dyDescent="0.25">
      <c r="A193" t="s">
        <v>716</v>
      </c>
      <c r="B193">
        <v>72036</v>
      </c>
      <c r="C193" s="593">
        <v>9.5000000000000001E-2</v>
      </c>
      <c r="D193" t="s">
        <v>1298</v>
      </c>
      <c r="E193">
        <v>6.5000000000000002E-2</v>
      </c>
      <c r="F193">
        <v>0.02</v>
      </c>
      <c r="G193">
        <v>0.01</v>
      </c>
      <c r="H193">
        <v>0</v>
      </c>
      <c r="I193">
        <v>0</v>
      </c>
    </row>
    <row r="194" spans="1:9" x14ac:dyDescent="0.25">
      <c r="A194" t="s">
        <v>716</v>
      </c>
      <c r="B194">
        <v>72037</v>
      </c>
      <c r="C194" s="593">
        <v>0.08</v>
      </c>
      <c r="D194" t="s">
        <v>1299</v>
      </c>
      <c r="E194">
        <v>6.5000000000000002E-2</v>
      </c>
      <c r="F194">
        <v>1.4999999999999999E-2</v>
      </c>
      <c r="G194">
        <v>0</v>
      </c>
      <c r="H194">
        <v>0</v>
      </c>
      <c r="I194">
        <v>0</v>
      </c>
    </row>
    <row r="195" spans="1:9" x14ac:dyDescent="0.25">
      <c r="A195" t="s">
        <v>716</v>
      </c>
      <c r="B195">
        <v>72038</v>
      </c>
      <c r="C195" s="593">
        <v>7.4999999999999997E-2</v>
      </c>
      <c r="D195" t="s">
        <v>1294</v>
      </c>
      <c r="E195">
        <v>6.5000000000000002E-2</v>
      </c>
      <c r="F195">
        <v>0.01</v>
      </c>
      <c r="G195">
        <v>0</v>
      </c>
      <c r="H195">
        <v>0</v>
      </c>
      <c r="I195">
        <v>0</v>
      </c>
    </row>
    <row r="196" spans="1:9" x14ac:dyDescent="0.25">
      <c r="A196" t="s">
        <v>716</v>
      </c>
      <c r="B196">
        <v>72039</v>
      </c>
      <c r="C196" s="593">
        <v>0.09</v>
      </c>
      <c r="D196" t="s">
        <v>1295</v>
      </c>
      <c r="E196">
        <v>6.5000000000000002E-2</v>
      </c>
      <c r="F196">
        <v>1.4999999999999999E-2</v>
      </c>
      <c r="G196">
        <v>0.01</v>
      </c>
      <c r="H196">
        <v>0</v>
      </c>
      <c r="I196">
        <v>0</v>
      </c>
    </row>
    <row r="197" spans="1:9" x14ac:dyDescent="0.25">
      <c r="A197" t="s">
        <v>716</v>
      </c>
      <c r="B197">
        <v>72040</v>
      </c>
      <c r="C197" s="593">
        <v>0.11</v>
      </c>
      <c r="D197" t="s">
        <v>1300</v>
      </c>
      <c r="E197">
        <v>6.5000000000000002E-2</v>
      </c>
      <c r="F197">
        <v>1.4999999999999999E-2</v>
      </c>
      <c r="G197">
        <v>0.03</v>
      </c>
      <c r="H197">
        <v>0</v>
      </c>
      <c r="I197">
        <v>0</v>
      </c>
    </row>
    <row r="198" spans="1:9" x14ac:dyDescent="0.25">
      <c r="A198" t="s">
        <v>716</v>
      </c>
      <c r="B198">
        <v>72041</v>
      </c>
      <c r="C198" s="593">
        <v>0.11</v>
      </c>
      <c r="D198" t="s">
        <v>1301</v>
      </c>
      <c r="E198">
        <v>6.5000000000000002E-2</v>
      </c>
      <c r="F198">
        <v>1.4999999999999999E-2</v>
      </c>
      <c r="G198">
        <v>0.03</v>
      </c>
      <c r="H198">
        <v>0</v>
      </c>
      <c r="I198">
        <v>0</v>
      </c>
    </row>
    <row r="199" spans="1:9" x14ac:dyDescent="0.25">
      <c r="A199" t="s">
        <v>716</v>
      </c>
      <c r="B199">
        <v>72042</v>
      </c>
      <c r="C199" s="593">
        <v>0.11</v>
      </c>
      <c r="D199" t="s">
        <v>1302</v>
      </c>
      <c r="E199">
        <v>6.5000000000000002E-2</v>
      </c>
      <c r="F199">
        <v>0.01</v>
      </c>
      <c r="G199">
        <v>3.5000000000000003E-2</v>
      </c>
      <c r="H199">
        <v>0</v>
      </c>
      <c r="I199">
        <v>0</v>
      </c>
    </row>
    <row r="200" spans="1:9" x14ac:dyDescent="0.25">
      <c r="A200" t="s">
        <v>716</v>
      </c>
      <c r="B200">
        <v>72043</v>
      </c>
      <c r="C200" s="593">
        <v>9.7500000000000003E-2</v>
      </c>
      <c r="D200" t="s">
        <v>1303</v>
      </c>
      <c r="E200">
        <v>6.5000000000000002E-2</v>
      </c>
      <c r="F200">
        <v>2.2499999999999999E-2</v>
      </c>
      <c r="G200">
        <v>0.01</v>
      </c>
      <c r="H200">
        <v>0</v>
      </c>
      <c r="I200">
        <v>0</v>
      </c>
    </row>
    <row r="201" spans="1:9" x14ac:dyDescent="0.25">
      <c r="A201" t="s">
        <v>716</v>
      </c>
      <c r="B201">
        <v>72044</v>
      </c>
      <c r="C201" s="593">
        <v>8.1250000000000003E-2</v>
      </c>
      <c r="D201" t="s">
        <v>1304</v>
      </c>
      <c r="E201">
        <v>6.5000000000000002E-2</v>
      </c>
      <c r="F201">
        <v>1.6250000000000001E-2</v>
      </c>
      <c r="G201">
        <v>0</v>
      </c>
      <c r="H201">
        <v>0</v>
      </c>
      <c r="I201">
        <v>0</v>
      </c>
    </row>
    <row r="202" spans="1:9" x14ac:dyDescent="0.25">
      <c r="A202" t="s">
        <v>716</v>
      </c>
      <c r="B202">
        <v>72045</v>
      </c>
      <c r="C202" s="593">
        <v>8.2500000000000004E-2</v>
      </c>
      <c r="D202" t="s">
        <v>1305</v>
      </c>
      <c r="E202">
        <v>6.5000000000000002E-2</v>
      </c>
      <c r="F202">
        <v>1.7500000000000002E-2</v>
      </c>
      <c r="G202">
        <v>0</v>
      </c>
      <c r="H202">
        <v>0</v>
      </c>
      <c r="I202">
        <v>0</v>
      </c>
    </row>
    <row r="203" spans="1:9" x14ac:dyDescent="0.25">
      <c r="A203" t="s">
        <v>716</v>
      </c>
      <c r="B203">
        <v>72046</v>
      </c>
      <c r="C203" s="593">
        <v>0.11</v>
      </c>
      <c r="D203" t="s">
        <v>1306</v>
      </c>
      <c r="E203">
        <v>6.5000000000000002E-2</v>
      </c>
      <c r="F203">
        <v>1.4999999999999999E-2</v>
      </c>
      <c r="G203">
        <v>0.03</v>
      </c>
      <c r="H203">
        <v>0</v>
      </c>
      <c r="I203">
        <v>0</v>
      </c>
    </row>
    <row r="204" spans="1:9" x14ac:dyDescent="0.25">
      <c r="A204" t="s">
        <v>716</v>
      </c>
      <c r="B204">
        <v>72047</v>
      </c>
      <c r="C204" s="593">
        <v>7.0000000000000007E-2</v>
      </c>
      <c r="D204" t="s">
        <v>1307</v>
      </c>
      <c r="E204">
        <v>6.5000000000000002E-2</v>
      </c>
      <c r="F204">
        <v>5.0000000000000001E-3</v>
      </c>
      <c r="G204">
        <v>0</v>
      </c>
      <c r="H204">
        <v>0</v>
      </c>
      <c r="I204">
        <v>0</v>
      </c>
    </row>
    <row r="205" spans="1:9" x14ac:dyDescent="0.25">
      <c r="A205" t="s">
        <v>716</v>
      </c>
      <c r="B205">
        <v>72048</v>
      </c>
      <c r="C205" s="593">
        <v>7.4999999999999997E-2</v>
      </c>
      <c r="D205" t="s">
        <v>1294</v>
      </c>
      <c r="E205">
        <v>6.5000000000000002E-2</v>
      </c>
      <c r="F205">
        <v>0.01</v>
      </c>
      <c r="G205">
        <v>0</v>
      </c>
      <c r="H205">
        <v>0</v>
      </c>
      <c r="I205">
        <v>0</v>
      </c>
    </row>
    <row r="206" spans="1:9" x14ac:dyDescent="0.25">
      <c r="A206" t="s">
        <v>716</v>
      </c>
      <c r="B206">
        <v>72051</v>
      </c>
      <c r="C206" s="593">
        <v>0.08</v>
      </c>
      <c r="D206" t="s">
        <v>1308</v>
      </c>
      <c r="E206">
        <v>6.5000000000000002E-2</v>
      </c>
      <c r="F206">
        <v>1.4999999999999999E-2</v>
      </c>
      <c r="G206">
        <v>0</v>
      </c>
      <c r="H206">
        <v>0</v>
      </c>
      <c r="I206">
        <v>0</v>
      </c>
    </row>
    <row r="207" spans="1:9" x14ac:dyDescent="0.25">
      <c r="A207" t="s">
        <v>716</v>
      </c>
      <c r="B207">
        <v>72052</v>
      </c>
      <c r="C207" s="593">
        <v>8.2500000000000004E-2</v>
      </c>
      <c r="D207" t="s">
        <v>1309</v>
      </c>
      <c r="E207">
        <v>6.5000000000000002E-2</v>
      </c>
      <c r="F207">
        <v>1.7500000000000002E-2</v>
      </c>
      <c r="G207">
        <v>0</v>
      </c>
      <c r="H207">
        <v>0</v>
      </c>
      <c r="I207">
        <v>0</v>
      </c>
    </row>
    <row r="208" spans="1:9" x14ac:dyDescent="0.25">
      <c r="A208" t="s">
        <v>716</v>
      </c>
      <c r="B208">
        <v>72053</v>
      </c>
      <c r="C208" s="593">
        <v>7.4999999999999997E-2</v>
      </c>
      <c r="D208" t="s">
        <v>1310</v>
      </c>
      <c r="E208">
        <v>6.5000000000000002E-2</v>
      </c>
      <c r="F208">
        <v>0.01</v>
      </c>
      <c r="G208">
        <v>0</v>
      </c>
      <c r="H208">
        <v>0</v>
      </c>
      <c r="I208">
        <v>0</v>
      </c>
    </row>
    <row r="209" spans="1:9" x14ac:dyDescent="0.25">
      <c r="A209" t="s">
        <v>716</v>
      </c>
      <c r="B209">
        <v>72055</v>
      </c>
      <c r="C209" s="593">
        <v>0.105</v>
      </c>
      <c r="D209" t="s">
        <v>1311</v>
      </c>
      <c r="E209">
        <v>6.5000000000000002E-2</v>
      </c>
      <c r="F209">
        <v>0.01</v>
      </c>
      <c r="G209">
        <v>0.03</v>
      </c>
      <c r="H209">
        <v>0</v>
      </c>
      <c r="I209">
        <v>0</v>
      </c>
    </row>
    <row r="210" spans="1:9" x14ac:dyDescent="0.25">
      <c r="A210" t="s">
        <v>716</v>
      </c>
      <c r="B210">
        <v>72057</v>
      </c>
      <c r="C210" s="593">
        <v>9.7500000000000003E-2</v>
      </c>
      <c r="D210" t="s">
        <v>1186</v>
      </c>
      <c r="E210">
        <v>6.5000000000000002E-2</v>
      </c>
      <c r="F210">
        <v>3.2500000000000001E-2</v>
      </c>
      <c r="G210">
        <v>0</v>
      </c>
      <c r="H210">
        <v>0</v>
      </c>
      <c r="I210">
        <v>0</v>
      </c>
    </row>
    <row r="211" spans="1:9" x14ac:dyDescent="0.25">
      <c r="A211" t="s">
        <v>716</v>
      </c>
      <c r="B211">
        <v>72058</v>
      </c>
      <c r="C211" s="593">
        <v>9.5000000000000001E-2</v>
      </c>
      <c r="D211" t="s">
        <v>1312</v>
      </c>
      <c r="E211">
        <v>6.5000000000000002E-2</v>
      </c>
      <c r="F211">
        <v>5.0000000000000001E-3</v>
      </c>
      <c r="G211">
        <v>2.5000000000000001E-2</v>
      </c>
      <c r="H211">
        <v>0</v>
      </c>
      <c r="I211">
        <v>0</v>
      </c>
    </row>
    <row r="212" spans="1:9" x14ac:dyDescent="0.25">
      <c r="A212" t="s">
        <v>716</v>
      </c>
      <c r="B212">
        <v>72059</v>
      </c>
      <c r="C212" s="593">
        <v>8.5000000000000006E-2</v>
      </c>
      <c r="D212" t="s">
        <v>1313</v>
      </c>
      <c r="E212">
        <v>6.5000000000000002E-2</v>
      </c>
      <c r="F212">
        <v>0.02</v>
      </c>
      <c r="G212">
        <v>0</v>
      </c>
      <c r="H212">
        <v>0</v>
      </c>
      <c r="I212">
        <v>0</v>
      </c>
    </row>
    <row r="213" spans="1:9" x14ac:dyDescent="0.25">
      <c r="A213" t="s">
        <v>716</v>
      </c>
      <c r="B213">
        <v>72060</v>
      </c>
      <c r="C213" s="593">
        <v>8.2500000000000004E-2</v>
      </c>
      <c r="D213" t="s">
        <v>1314</v>
      </c>
      <c r="E213">
        <v>6.5000000000000002E-2</v>
      </c>
      <c r="F213">
        <v>1.7500000000000002E-2</v>
      </c>
      <c r="G213">
        <v>0</v>
      </c>
      <c r="H213">
        <v>0</v>
      </c>
      <c r="I213">
        <v>0</v>
      </c>
    </row>
    <row r="214" spans="1:9" x14ac:dyDescent="0.25">
      <c r="A214" t="s">
        <v>716</v>
      </c>
      <c r="B214">
        <v>72061</v>
      </c>
      <c r="C214" s="593">
        <v>8.5000000000000006E-2</v>
      </c>
      <c r="D214" t="s">
        <v>1315</v>
      </c>
      <c r="E214">
        <v>6.5000000000000002E-2</v>
      </c>
      <c r="F214">
        <v>5.0000000000000001E-3</v>
      </c>
      <c r="G214">
        <v>1.4999999999999999E-2</v>
      </c>
      <c r="H214">
        <v>0</v>
      </c>
      <c r="I214">
        <v>0</v>
      </c>
    </row>
    <row r="215" spans="1:9" x14ac:dyDescent="0.25">
      <c r="A215" t="s">
        <v>716</v>
      </c>
      <c r="B215">
        <v>72063</v>
      </c>
      <c r="C215" s="593">
        <v>8.2500000000000004E-2</v>
      </c>
      <c r="D215" t="s">
        <v>1286</v>
      </c>
      <c r="E215">
        <v>6.5000000000000002E-2</v>
      </c>
      <c r="F215">
        <v>1.7500000000000002E-2</v>
      </c>
      <c r="G215">
        <v>0</v>
      </c>
      <c r="H215">
        <v>0</v>
      </c>
      <c r="I215">
        <v>0</v>
      </c>
    </row>
    <row r="216" spans="1:9" x14ac:dyDescent="0.25">
      <c r="A216" t="s">
        <v>716</v>
      </c>
      <c r="B216">
        <v>72064</v>
      </c>
      <c r="C216" s="593">
        <v>0.11</v>
      </c>
      <c r="D216" t="s">
        <v>1316</v>
      </c>
      <c r="E216">
        <v>6.5000000000000002E-2</v>
      </c>
      <c r="F216">
        <v>1.4999999999999999E-2</v>
      </c>
      <c r="G216">
        <v>0.03</v>
      </c>
      <c r="H216">
        <v>0</v>
      </c>
      <c r="I216">
        <v>0</v>
      </c>
    </row>
    <row r="217" spans="1:9" x14ac:dyDescent="0.25">
      <c r="A217" t="s">
        <v>716</v>
      </c>
      <c r="B217">
        <v>72065</v>
      </c>
      <c r="C217" s="593">
        <v>7.7499999999999999E-2</v>
      </c>
      <c r="D217" t="s">
        <v>1317</v>
      </c>
      <c r="E217">
        <v>6.5000000000000002E-2</v>
      </c>
      <c r="F217">
        <v>1.2500000000000001E-2</v>
      </c>
      <c r="G217">
        <v>0</v>
      </c>
      <c r="H217">
        <v>0</v>
      </c>
      <c r="I217">
        <v>0</v>
      </c>
    </row>
    <row r="218" spans="1:9" x14ac:dyDescent="0.25">
      <c r="A218" t="s">
        <v>716</v>
      </c>
      <c r="B218">
        <v>72066</v>
      </c>
      <c r="C218" s="593">
        <v>0.08</v>
      </c>
      <c r="D218" t="s">
        <v>1318</v>
      </c>
      <c r="E218">
        <v>6.5000000000000002E-2</v>
      </c>
      <c r="F218">
        <v>1.4999999999999999E-2</v>
      </c>
      <c r="G218">
        <v>0</v>
      </c>
      <c r="H218">
        <v>0</v>
      </c>
      <c r="I218">
        <v>0</v>
      </c>
    </row>
    <row r="219" spans="1:9" x14ac:dyDescent="0.25">
      <c r="A219" t="s">
        <v>716</v>
      </c>
      <c r="B219">
        <v>72067</v>
      </c>
      <c r="C219" s="593">
        <v>9.1249999999999998E-2</v>
      </c>
      <c r="D219" t="s">
        <v>1319</v>
      </c>
      <c r="E219">
        <v>6.5000000000000002E-2</v>
      </c>
      <c r="F219">
        <v>1.6250000000000001E-2</v>
      </c>
      <c r="G219">
        <v>0.01</v>
      </c>
      <c r="H219">
        <v>0</v>
      </c>
      <c r="I219">
        <v>0</v>
      </c>
    </row>
    <row r="220" spans="1:9" x14ac:dyDescent="0.25">
      <c r="A220" t="s">
        <v>716</v>
      </c>
      <c r="B220">
        <v>72068</v>
      </c>
      <c r="C220" s="593">
        <v>9.2499999999999999E-2</v>
      </c>
      <c r="D220" t="s">
        <v>1320</v>
      </c>
      <c r="E220">
        <v>6.5000000000000002E-2</v>
      </c>
      <c r="F220">
        <v>1.7500000000000002E-2</v>
      </c>
      <c r="G220">
        <v>0.01</v>
      </c>
      <c r="H220">
        <v>0</v>
      </c>
      <c r="I220">
        <v>0</v>
      </c>
    </row>
    <row r="221" spans="1:9" x14ac:dyDescent="0.25">
      <c r="A221" t="s">
        <v>716</v>
      </c>
      <c r="B221">
        <v>72069</v>
      </c>
      <c r="C221" s="593">
        <v>9.5000000000000001E-2</v>
      </c>
      <c r="D221" t="s">
        <v>1321</v>
      </c>
      <c r="E221">
        <v>6.5000000000000002E-2</v>
      </c>
      <c r="F221">
        <v>0</v>
      </c>
      <c r="G221">
        <v>0.03</v>
      </c>
      <c r="H221">
        <v>0</v>
      </c>
      <c r="I221">
        <v>0</v>
      </c>
    </row>
    <row r="222" spans="1:9" x14ac:dyDescent="0.25">
      <c r="A222" t="s">
        <v>716</v>
      </c>
      <c r="B222">
        <v>72070</v>
      </c>
      <c r="C222" s="593">
        <v>9.2499999999999999E-2</v>
      </c>
      <c r="D222" t="s">
        <v>1322</v>
      </c>
      <c r="E222">
        <v>6.5000000000000002E-2</v>
      </c>
      <c r="F222">
        <v>2.75E-2</v>
      </c>
      <c r="G222">
        <v>0</v>
      </c>
      <c r="H222">
        <v>0</v>
      </c>
      <c r="I222">
        <v>0</v>
      </c>
    </row>
    <row r="223" spans="1:9" x14ac:dyDescent="0.25">
      <c r="A223" t="s">
        <v>716</v>
      </c>
      <c r="B223">
        <v>72072</v>
      </c>
      <c r="C223" s="593">
        <v>0.08</v>
      </c>
      <c r="D223" t="s">
        <v>1323</v>
      </c>
      <c r="E223">
        <v>6.5000000000000002E-2</v>
      </c>
      <c r="F223">
        <v>1.4999999999999999E-2</v>
      </c>
      <c r="G223">
        <v>0</v>
      </c>
      <c r="H223">
        <v>0</v>
      </c>
      <c r="I223">
        <v>0</v>
      </c>
    </row>
    <row r="224" spans="1:9" x14ac:dyDescent="0.25">
      <c r="A224" t="s">
        <v>716</v>
      </c>
      <c r="B224">
        <v>72073</v>
      </c>
      <c r="C224" s="593">
        <v>8.7499999999999994E-2</v>
      </c>
      <c r="D224" t="s">
        <v>1324</v>
      </c>
      <c r="E224">
        <v>6.5000000000000002E-2</v>
      </c>
      <c r="F224">
        <v>1.2500000000000001E-2</v>
      </c>
      <c r="G224">
        <v>0.01</v>
      </c>
      <c r="H224">
        <v>0</v>
      </c>
      <c r="I224">
        <v>0</v>
      </c>
    </row>
    <row r="225" spans="1:9" x14ac:dyDescent="0.25">
      <c r="A225" t="s">
        <v>716</v>
      </c>
      <c r="B225">
        <v>72074</v>
      </c>
      <c r="C225" s="593">
        <v>8.5000000000000006E-2</v>
      </c>
      <c r="D225" t="s">
        <v>1325</v>
      </c>
      <c r="E225">
        <v>6.5000000000000002E-2</v>
      </c>
      <c r="F225">
        <v>0.02</v>
      </c>
      <c r="G225">
        <v>0</v>
      </c>
      <c r="H225">
        <v>0</v>
      </c>
      <c r="I225">
        <v>0</v>
      </c>
    </row>
    <row r="226" spans="1:9" x14ac:dyDescent="0.25">
      <c r="A226" t="s">
        <v>716</v>
      </c>
      <c r="B226">
        <v>72075</v>
      </c>
      <c r="C226" s="593">
        <v>8.7499999999999994E-2</v>
      </c>
      <c r="D226" t="s">
        <v>1326</v>
      </c>
      <c r="E226">
        <v>6.5000000000000002E-2</v>
      </c>
      <c r="F226">
        <v>2.2499999999999999E-2</v>
      </c>
      <c r="G226">
        <v>0</v>
      </c>
      <c r="H226">
        <v>0</v>
      </c>
      <c r="I226">
        <v>0</v>
      </c>
    </row>
    <row r="227" spans="1:9" x14ac:dyDescent="0.25">
      <c r="A227" t="s">
        <v>716</v>
      </c>
      <c r="B227">
        <v>72076</v>
      </c>
      <c r="C227" s="593">
        <v>9.5000000000000001E-2</v>
      </c>
      <c r="D227" t="s">
        <v>1327</v>
      </c>
      <c r="E227">
        <v>6.5000000000000002E-2</v>
      </c>
      <c r="F227">
        <v>0.01</v>
      </c>
      <c r="G227">
        <v>0.02</v>
      </c>
      <c r="H227">
        <v>0</v>
      </c>
      <c r="I227">
        <v>0</v>
      </c>
    </row>
    <row r="228" spans="1:9" x14ac:dyDescent="0.25">
      <c r="A228" t="s">
        <v>716</v>
      </c>
      <c r="B228">
        <v>72078</v>
      </c>
      <c r="C228" s="593">
        <v>9.5000000000000001E-2</v>
      </c>
      <c r="D228" t="s">
        <v>1327</v>
      </c>
      <c r="E228">
        <v>6.5000000000000002E-2</v>
      </c>
      <c r="F228">
        <v>0.01</v>
      </c>
      <c r="G228">
        <v>0.02</v>
      </c>
      <c r="H228">
        <v>0</v>
      </c>
      <c r="I228">
        <v>0</v>
      </c>
    </row>
    <row r="229" spans="1:9" x14ac:dyDescent="0.25">
      <c r="A229" t="s">
        <v>716</v>
      </c>
      <c r="B229">
        <v>72079</v>
      </c>
      <c r="C229" s="593">
        <v>7.7499999999999999E-2</v>
      </c>
      <c r="D229" t="s">
        <v>1317</v>
      </c>
      <c r="E229">
        <v>6.5000000000000002E-2</v>
      </c>
      <c r="F229">
        <v>1.2500000000000001E-2</v>
      </c>
      <c r="G229">
        <v>0</v>
      </c>
      <c r="H229">
        <v>0</v>
      </c>
      <c r="I229">
        <v>0</v>
      </c>
    </row>
    <row r="230" spans="1:9" x14ac:dyDescent="0.25">
      <c r="A230" t="s">
        <v>716</v>
      </c>
      <c r="B230">
        <v>72080</v>
      </c>
      <c r="C230" s="593">
        <v>8.2500000000000004E-2</v>
      </c>
      <c r="D230" t="s">
        <v>1286</v>
      </c>
      <c r="E230">
        <v>6.5000000000000002E-2</v>
      </c>
      <c r="F230">
        <v>1.7500000000000002E-2</v>
      </c>
      <c r="G230">
        <v>0</v>
      </c>
      <c r="H230">
        <v>0</v>
      </c>
      <c r="I230">
        <v>0</v>
      </c>
    </row>
    <row r="231" spans="1:9" x14ac:dyDescent="0.25">
      <c r="A231" t="s">
        <v>716</v>
      </c>
      <c r="B231">
        <v>72081</v>
      </c>
      <c r="C231" s="593">
        <v>9.7500000000000003E-2</v>
      </c>
      <c r="D231" t="s">
        <v>1328</v>
      </c>
      <c r="E231">
        <v>6.5000000000000002E-2</v>
      </c>
      <c r="F231">
        <v>1.7500000000000002E-2</v>
      </c>
      <c r="G231">
        <v>1.4999999999999999E-2</v>
      </c>
      <c r="H231">
        <v>0</v>
      </c>
      <c r="I231">
        <v>0</v>
      </c>
    </row>
    <row r="232" spans="1:9" x14ac:dyDescent="0.25">
      <c r="A232" t="s">
        <v>716</v>
      </c>
      <c r="B232">
        <v>72082</v>
      </c>
      <c r="C232" s="593">
        <v>9.7500000000000003E-2</v>
      </c>
      <c r="D232" t="s">
        <v>1328</v>
      </c>
      <c r="E232">
        <v>6.5000000000000002E-2</v>
      </c>
      <c r="F232">
        <v>1.7500000000000002E-2</v>
      </c>
      <c r="G232">
        <v>1.4999999999999999E-2</v>
      </c>
      <c r="H232">
        <v>0</v>
      </c>
      <c r="I232">
        <v>0</v>
      </c>
    </row>
    <row r="233" spans="1:9" x14ac:dyDescent="0.25">
      <c r="A233" t="s">
        <v>716</v>
      </c>
      <c r="B233">
        <v>72083</v>
      </c>
      <c r="C233" s="593">
        <v>0.09</v>
      </c>
      <c r="D233" t="s">
        <v>1329</v>
      </c>
      <c r="E233">
        <v>6.5000000000000002E-2</v>
      </c>
      <c r="F233">
        <v>1.4999999999999999E-2</v>
      </c>
      <c r="G233">
        <v>0.01</v>
      </c>
      <c r="H233">
        <v>0</v>
      </c>
      <c r="I233">
        <v>0</v>
      </c>
    </row>
    <row r="234" spans="1:9" x14ac:dyDescent="0.25">
      <c r="A234" t="s">
        <v>716</v>
      </c>
      <c r="B234">
        <v>72084</v>
      </c>
      <c r="C234" s="593">
        <v>8.5000000000000006E-2</v>
      </c>
      <c r="D234" t="s">
        <v>1210</v>
      </c>
      <c r="E234">
        <v>6.5000000000000002E-2</v>
      </c>
      <c r="F234">
        <v>0.02</v>
      </c>
      <c r="G234">
        <v>0</v>
      </c>
      <c r="H234">
        <v>0</v>
      </c>
      <c r="I234">
        <v>0</v>
      </c>
    </row>
    <row r="235" spans="1:9" x14ac:dyDescent="0.25">
      <c r="A235" t="s">
        <v>716</v>
      </c>
      <c r="B235">
        <v>72085</v>
      </c>
      <c r="C235" s="593">
        <v>8.2500000000000004E-2</v>
      </c>
      <c r="D235" t="s">
        <v>1330</v>
      </c>
      <c r="E235">
        <v>6.5000000000000002E-2</v>
      </c>
      <c r="F235">
        <v>1.7500000000000002E-2</v>
      </c>
      <c r="G235">
        <v>0</v>
      </c>
      <c r="H235">
        <v>0</v>
      </c>
      <c r="I235">
        <v>0</v>
      </c>
    </row>
    <row r="236" spans="1:9" x14ac:dyDescent="0.25">
      <c r="A236" t="s">
        <v>716</v>
      </c>
      <c r="B236">
        <v>72086</v>
      </c>
      <c r="C236" s="593">
        <v>0.11</v>
      </c>
      <c r="D236" t="s">
        <v>1331</v>
      </c>
      <c r="E236">
        <v>6.5000000000000002E-2</v>
      </c>
      <c r="F236">
        <v>1.4999999999999999E-2</v>
      </c>
      <c r="G236">
        <v>0.03</v>
      </c>
      <c r="H236">
        <v>0</v>
      </c>
      <c r="I236">
        <v>0</v>
      </c>
    </row>
    <row r="237" spans="1:9" x14ac:dyDescent="0.25">
      <c r="A237" t="s">
        <v>716</v>
      </c>
      <c r="B237">
        <v>72087</v>
      </c>
      <c r="C237" s="593">
        <v>0.08</v>
      </c>
      <c r="D237" t="s">
        <v>1332</v>
      </c>
      <c r="E237">
        <v>6.5000000000000002E-2</v>
      </c>
      <c r="F237">
        <v>1.4999999999999999E-2</v>
      </c>
      <c r="G237">
        <v>0</v>
      </c>
      <c r="H237">
        <v>0</v>
      </c>
      <c r="I237">
        <v>0</v>
      </c>
    </row>
    <row r="238" spans="1:9" x14ac:dyDescent="0.25">
      <c r="A238" t="s">
        <v>716</v>
      </c>
      <c r="B238">
        <v>72088</v>
      </c>
      <c r="C238" s="593">
        <v>9.6250000000000002E-2</v>
      </c>
      <c r="D238" t="s">
        <v>1333</v>
      </c>
      <c r="E238">
        <v>6.5000000000000002E-2</v>
      </c>
      <c r="F238">
        <v>1.6250000000000001E-2</v>
      </c>
      <c r="G238">
        <v>1.4999999999999999E-2</v>
      </c>
      <c r="H238">
        <v>0</v>
      </c>
      <c r="I238">
        <v>0</v>
      </c>
    </row>
    <row r="239" spans="1:9" x14ac:dyDescent="0.25">
      <c r="A239" t="s">
        <v>716</v>
      </c>
      <c r="B239">
        <v>72089</v>
      </c>
      <c r="C239" s="593">
        <v>9.8750000000000004E-2</v>
      </c>
      <c r="D239" t="s">
        <v>1288</v>
      </c>
      <c r="E239">
        <v>6.5000000000000002E-2</v>
      </c>
      <c r="F239">
        <v>3.7499999999999999E-3</v>
      </c>
      <c r="G239">
        <v>0.03</v>
      </c>
      <c r="H239">
        <v>0</v>
      </c>
      <c r="I239">
        <v>0</v>
      </c>
    </row>
    <row r="240" spans="1:9" x14ac:dyDescent="0.25">
      <c r="A240" t="s">
        <v>716</v>
      </c>
      <c r="B240">
        <v>72099</v>
      </c>
      <c r="C240" s="593">
        <v>9.5000000000000001E-2</v>
      </c>
      <c r="D240" t="s">
        <v>1327</v>
      </c>
      <c r="E240">
        <v>6.5000000000000002E-2</v>
      </c>
      <c r="F240">
        <v>0.01</v>
      </c>
      <c r="G240">
        <v>0.02</v>
      </c>
      <c r="H240">
        <v>0</v>
      </c>
      <c r="I240">
        <v>0</v>
      </c>
    </row>
    <row r="241" spans="1:9" x14ac:dyDescent="0.25">
      <c r="A241" t="s">
        <v>716</v>
      </c>
      <c r="B241">
        <v>72101</v>
      </c>
      <c r="C241" s="593">
        <v>9.5000000000000001E-2</v>
      </c>
      <c r="D241" t="s">
        <v>1334</v>
      </c>
      <c r="E241">
        <v>6.5000000000000002E-2</v>
      </c>
      <c r="F241">
        <v>0.03</v>
      </c>
      <c r="G241">
        <v>0</v>
      </c>
      <c r="H241">
        <v>0</v>
      </c>
      <c r="I241">
        <v>0</v>
      </c>
    </row>
    <row r="242" spans="1:9" x14ac:dyDescent="0.25">
      <c r="A242" t="s">
        <v>716</v>
      </c>
      <c r="B242">
        <v>72102</v>
      </c>
      <c r="C242" s="593">
        <v>9.7500000000000003E-2</v>
      </c>
      <c r="D242" t="s">
        <v>1328</v>
      </c>
      <c r="E242">
        <v>6.5000000000000002E-2</v>
      </c>
      <c r="F242">
        <v>1.7500000000000002E-2</v>
      </c>
      <c r="G242">
        <v>1.4999999999999999E-2</v>
      </c>
      <c r="H242">
        <v>0</v>
      </c>
      <c r="I242">
        <v>0</v>
      </c>
    </row>
    <row r="243" spans="1:9" x14ac:dyDescent="0.25">
      <c r="A243" t="s">
        <v>716</v>
      </c>
      <c r="B243">
        <v>72103</v>
      </c>
      <c r="C243" s="593">
        <v>8.6249999999999993E-2</v>
      </c>
      <c r="D243" t="s">
        <v>1335</v>
      </c>
      <c r="E243">
        <v>6.5000000000000002E-2</v>
      </c>
      <c r="F243">
        <v>0.01</v>
      </c>
      <c r="G243">
        <v>1.125E-2</v>
      </c>
      <c r="H243">
        <v>0</v>
      </c>
      <c r="I243">
        <v>0</v>
      </c>
    </row>
    <row r="244" spans="1:9" x14ac:dyDescent="0.25">
      <c r="A244" t="s">
        <v>716</v>
      </c>
      <c r="B244">
        <v>72104</v>
      </c>
      <c r="C244" s="593">
        <v>0.11</v>
      </c>
      <c r="D244" t="s">
        <v>1336</v>
      </c>
      <c r="E244">
        <v>6.5000000000000002E-2</v>
      </c>
      <c r="F244">
        <v>1.4999999999999999E-2</v>
      </c>
      <c r="G244">
        <v>0.03</v>
      </c>
      <c r="H244">
        <v>0</v>
      </c>
      <c r="I244">
        <v>0</v>
      </c>
    </row>
    <row r="245" spans="1:9" x14ac:dyDescent="0.25">
      <c r="A245" t="s">
        <v>716</v>
      </c>
      <c r="B245">
        <v>72106</v>
      </c>
      <c r="C245" s="593">
        <v>9.5000000000000001E-2</v>
      </c>
      <c r="D245" t="s">
        <v>1337</v>
      </c>
      <c r="E245">
        <v>6.5000000000000002E-2</v>
      </c>
      <c r="F245">
        <v>5.0000000000000001E-3</v>
      </c>
      <c r="G245">
        <v>2.5000000000000001E-2</v>
      </c>
      <c r="H245">
        <v>0</v>
      </c>
      <c r="I245">
        <v>0</v>
      </c>
    </row>
    <row r="246" spans="1:9" x14ac:dyDescent="0.25">
      <c r="A246" t="s">
        <v>716</v>
      </c>
      <c r="B246">
        <v>72107</v>
      </c>
      <c r="C246" s="593">
        <v>0.1125</v>
      </c>
      <c r="D246" t="s">
        <v>1338</v>
      </c>
      <c r="E246">
        <v>6.5000000000000002E-2</v>
      </c>
      <c r="F246">
        <v>1.7500000000000002E-2</v>
      </c>
      <c r="G246">
        <v>0.03</v>
      </c>
      <c r="H246">
        <v>0</v>
      </c>
      <c r="I246">
        <v>0</v>
      </c>
    </row>
    <row r="247" spans="1:9" x14ac:dyDescent="0.25">
      <c r="A247" t="s">
        <v>716</v>
      </c>
      <c r="B247">
        <v>72108</v>
      </c>
      <c r="C247" s="593">
        <v>6.5000000000000002E-2</v>
      </c>
      <c r="D247" t="s">
        <v>1339</v>
      </c>
      <c r="E247">
        <v>6.5000000000000002E-2</v>
      </c>
      <c r="F247">
        <v>0</v>
      </c>
      <c r="G247">
        <v>0</v>
      </c>
      <c r="H247">
        <v>0</v>
      </c>
      <c r="I247">
        <v>0</v>
      </c>
    </row>
    <row r="248" spans="1:9" x14ac:dyDescent="0.25">
      <c r="A248" t="s">
        <v>716</v>
      </c>
      <c r="B248">
        <v>72110</v>
      </c>
      <c r="C248" s="593">
        <v>9.2499999999999999E-2</v>
      </c>
      <c r="D248" t="s">
        <v>1340</v>
      </c>
      <c r="E248">
        <v>6.5000000000000002E-2</v>
      </c>
      <c r="F248">
        <v>1.7500000000000002E-2</v>
      </c>
      <c r="G248">
        <v>0.01</v>
      </c>
      <c r="H248">
        <v>0</v>
      </c>
      <c r="I248">
        <v>0</v>
      </c>
    </row>
    <row r="249" spans="1:9" x14ac:dyDescent="0.25">
      <c r="A249" t="s">
        <v>716</v>
      </c>
      <c r="B249">
        <v>72111</v>
      </c>
      <c r="C249" s="593">
        <v>8.2500000000000004E-2</v>
      </c>
      <c r="D249" t="s">
        <v>1305</v>
      </c>
      <c r="E249">
        <v>6.5000000000000002E-2</v>
      </c>
      <c r="F249">
        <v>1.7500000000000002E-2</v>
      </c>
      <c r="G249">
        <v>0</v>
      </c>
      <c r="H249">
        <v>0</v>
      </c>
      <c r="I249">
        <v>0</v>
      </c>
    </row>
    <row r="250" spans="1:9" x14ac:dyDescent="0.25">
      <c r="A250" t="s">
        <v>716</v>
      </c>
      <c r="B250">
        <v>72112</v>
      </c>
      <c r="C250" s="593">
        <v>0.10249999999999999</v>
      </c>
      <c r="D250" t="s">
        <v>1341</v>
      </c>
      <c r="E250">
        <v>6.5000000000000002E-2</v>
      </c>
      <c r="F250">
        <v>2.2499999999999999E-2</v>
      </c>
      <c r="G250">
        <v>1.4999999999999999E-2</v>
      </c>
      <c r="H250">
        <v>0</v>
      </c>
      <c r="I250">
        <v>0</v>
      </c>
    </row>
    <row r="251" spans="1:9" x14ac:dyDescent="0.25">
      <c r="A251" t="s">
        <v>716</v>
      </c>
      <c r="B251">
        <v>72113</v>
      </c>
      <c r="C251" s="593">
        <v>9.5000000000000001E-2</v>
      </c>
      <c r="D251" t="s">
        <v>1342</v>
      </c>
      <c r="E251">
        <v>6.5000000000000002E-2</v>
      </c>
      <c r="F251">
        <v>0.01</v>
      </c>
      <c r="G251">
        <v>0.02</v>
      </c>
      <c r="H251">
        <v>0</v>
      </c>
      <c r="I251">
        <v>0</v>
      </c>
    </row>
    <row r="252" spans="1:9" x14ac:dyDescent="0.25">
      <c r="A252" t="s">
        <v>716</v>
      </c>
      <c r="B252">
        <v>72114</v>
      </c>
      <c r="C252" s="593">
        <v>9.5000000000000001E-2</v>
      </c>
      <c r="D252" t="s">
        <v>1342</v>
      </c>
      <c r="E252">
        <v>6.5000000000000002E-2</v>
      </c>
      <c r="F252">
        <v>0.01</v>
      </c>
      <c r="G252">
        <v>0.02</v>
      </c>
      <c r="H252">
        <v>0</v>
      </c>
      <c r="I252">
        <v>0</v>
      </c>
    </row>
    <row r="253" spans="1:9" x14ac:dyDescent="0.25">
      <c r="A253" t="s">
        <v>716</v>
      </c>
      <c r="B253">
        <v>72115</v>
      </c>
      <c r="C253" s="593">
        <v>9.5000000000000001E-2</v>
      </c>
      <c r="D253" t="s">
        <v>1342</v>
      </c>
      <c r="E253">
        <v>6.5000000000000002E-2</v>
      </c>
      <c r="F253">
        <v>0.01</v>
      </c>
      <c r="G253">
        <v>0.02</v>
      </c>
      <c r="H253">
        <v>0</v>
      </c>
      <c r="I253">
        <v>0</v>
      </c>
    </row>
    <row r="254" spans="1:9" x14ac:dyDescent="0.25">
      <c r="A254" t="s">
        <v>716</v>
      </c>
      <c r="B254">
        <v>72116</v>
      </c>
      <c r="C254" s="593">
        <v>9.5000000000000001E-2</v>
      </c>
      <c r="D254" t="s">
        <v>1342</v>
      </c>
      <c r="E254">
        <v>6.5000000000000002E-2</v>
      </c>
      <c r="F254">
        <v>0.01</v>
      </c>
      <c r="G254">
        <v>0.02</v>
      </c>
      <c r="H254">
        <v>0</v>
      </c>
      <c r="I254">
        <v>0</v>
      </c>
    </row>
    <row r="255" spans="1:9" x14ac:dyDescent="0.25">
      <c r="A255" t="s">
        <v>716</v>
      </c>
      <c r="B255">
        <v>72117</v>
      </c>
      <c r="C255" s="593">
        <v>9.5000000000000001E-2</v>
      </c>
      <c r="D255" t="s">
        <v>1342</v>
      </c>
      <c r="E255">
        <v>6.5000000000000002E-2</v>
      </c>
      <c r="F255">
        <v>0.01</v>
      </c>
      <c r="G255">
        <v>0.02</v>
      </c>
      <c r="H255">
        <v>0</v>
      </c>
      <c r="I255">
        <v>0</v>
      </c>
    </row>
    <row r="256" spans="1:9" x14ac:dyDescent="0.25">
      <c r="A256" t="s">
        <v>716</v>
      </c>
      <c r="B256">
        <v>72118</v>
      </c>
      <c r="C256" s="593">
        <v>9.5000000000000001E-2</v>
      </c>
      <c r="D256" t="s">
        <v>1342</v>
      </c>
      <c r="E256">
        <v>6.5000000000000002E-2</v>
      </c>
      <c r="F256">
        <v>0.01</v>
      </c>
      <c r="G256">
        <v>0.02</v>
      </c>
      <c r="H256">
        <v>0</v>
      </c>
      <c r="I256">
        <v>0</v>
      </c>
    </row>
    <row r="257" spans="1:9" x14ac:dyDescent="0.25">
      <c r="A257" t="s">
        <v>716</v>
      </c>
      <c r="B257">
        <v>72119</v>
      </c>
      <c r="C257" s="593">
        <v>9.5000000000000001E-2</v>
      </c>
      <c r="D257" t="s">
        <v>1342</v>
      </c>
      <c r="E257">
        <v>6.5000000000000002E-2</v>
      </c>
      <c r="F257">
        <v>0.01</v>
      </c>
      <c r="G257">
        <v>0.02</v>
      </c>
      <c r="H257">
        <v>0</v>
      </c>
      <c r="I257">
        <v>0</v>
      </c>
    </row>
    <row r="258" spans="1:9" x14ac:dyDescent="0.25">
      <c r="A258" t="s">
        <v>716</v>
      </c>
      <c r="B258">
        <v>72120</v>
      </c>
      <c r="C258" s="593">
        <v>9.5000000000000001E-2</v>
      </c>
      <c r="D258" t="s">
        <v>1342</v>
      </c>
      <c r="E258">
        <v>6.5000000000000002E-2</v>
      </c>
      <c r="F258">
        <v>0.01</v>
      </c>
      <c r="G258">
        <v>0.02</v>
      </c>
      <c r="H258">
        <v>0</v>
      </c>
      <c r="I258">
        <v>0</v>
      </c>
    </row>
    <row r="259" spans="1:9" x14ac:dyDescent="0.25">
      <c r="A259" t="s">
        <v>716</v>
      </c>
      <c r="B259">
        <v>72121</v>
      </c>
      <c r="C259" s="593">
        <v>9.2499999999999999E-2</v>
      </c>
      <c r="D259" t="s">
        <v>1305</v>
      </c>
      <c r="E259">
        <v>6.5000000000000002E-2</v>
      </c>
      <c r="F259">
        <v>1.7500000000000002E-2</v>
      </c>
      <c r="G259">
        <v>0.01</v>
      </c>
      <c r="H259">
        <v>0</v>
      </c>
      <c r="I259">
        <v>0</v>
      </c>
    </row>
    <row r="260" spans="1:9" x14ac:dyDescent="0.25">
      <c r="A260" t="s">
        <v>716</v>
      </c>
      <c r="B260">
        <v>72122</v>
      </c>
      <c r="C260" s="593">
        <v>7.4999999999999997E-2</v>
      </c>
      <c r="D260" t="s">
        <v>1310</v>
      </c>
      <c r="E260">
        <v>6.5000000000000002E-2</v>
      </c>
      <c r="F260">
        <v>0.01</v>
      </c>
      <c r="G260">
        <v>0</v>
      </c>
      <c r="H260">
        <v>0</v>
      </c>
      <c r="I260">
        <v>0</v>
      </c>
    </row>
    <row r="261" spans="1:9" x14ac:dyDescent="0.25">
      <c r="A261" t="s">
        <v>716</v>
      </c>
      <c r="B261">
        <v>72123</v>
      </c>
      <c r="C261" s="593">
        <v>9.5000000000000001E-2</v>
      </c>
      <c r="D261" t="s">
        <v>1343</v>
      </c>
      <c r="E261">
        <v>6.5000000000000002E-2</v>
      </c>
      <c r="F261">
        <v>0.02</v>
      </c>
      <c r="G261">
        <v>0.01</v>
      </c>
      <c r="H261">
        <v>0</v>
      </c>
      <c r="I261">
        <v>0</v>
      </c>
    </row>
    <row r="262" spans="1:9" x14ac:dyDescent="0.25">
      <c r="A262" t="s">
        <v>716</v>
      </c>
      <c r="B262">
        <v>72124</v>
      </c>
      <c r="C262" s="593">
        <v>9.5000000000000001E-2</v>
      </c>
      <c r="D262" t="s">
        <v>1344</v>
      </c>
      <c r="E262">
        <v>6.5000000000000002E-2</v>
      </c>
      <c r="F262">
        <v>0.01</v>
      </c>
      <c r="G262">
        <v>0.02</v>
      </c>
      <c r="H262">
        <v>0</v>
      </c>
      <c r="I262">
        <v>0</v>
      </c>
    </row>
    <row r="263" spans="1:9" x14ac:dyDescent="0.25">
      <c r="A263" t="s">
        <v>716</v>
      </c>
      <c r="B263">
        <v>72125</v>
      </c>
      <c r="C263" s="593">
        <v>9.2499999999999999E-2</v>
      </c>
      <c r="D263" t="s">
        <v>1345</v>
      </c>
      <c r="E263">
        <v>6.5000000000000002E-2</v>
      </c>
      <c r="F263">
        <v>2.75E-2</v>
      </c>
      <c r="G263">
        <v>0</v>
      </c>
      <c r="H263">
        <v>0</v>
      </c>
      <c r="I263">
        <v>0</v>
      </c>
    </row>
    <row r="264" spans="1:9" x14ac:dyDescent="0.25">
      <c r="A264" t="s">
        <v>716</v>
      </c>
      <c r="B264">
        <v>72126</v>
      </c>
      <c r="C264" s="593">
        <v>0.10249999999999999</v>
      </c>
      <c r="D264" t="s">
        <v>1346</v>
      </c>
      <c r="E264">
        <v>6.5000000000000002E-2</v>
      </c>
      <c r="F264">
        <v>2.75E-2</v>
      </c>
      <c r="G264">
        <v>0.01</v>
      </c>
      <c r="H264">
        <v>0</v>
      </c>
      <c r="I264">
        <v>0</v>
      </c>
    </row>
    <row r="265" spans="1:9" x14ac:dyDescent="0.25">
      <c r="A265" t="s">
        <v>716</v>
      </c>
      <c r="B265">
        <v>72127</v>
      </c>
      <c r="C265" s="593">
        <v>0.1125</v>
      </c>
      <c r="D265" t="s">
        <v>1338</v>
      </c>
      <c r="E265">
        <v>6.5000000000000002E-2</v>
      </c>
      <c r="F265">
        <v>1.7500000000000002E-2</v>
      </c>
      <c r="G265">
        <v>0.03</v>
      </c>
      <c r="H265">
        <v>0</v>
      </c>
      <c r="I265">
        <v>0</v>
      </c>
    </row>
    <row r="266" spans="1:9" x14ac:dyDescent="0.25">
      <c r="A266" t="s">
        <v>716</v>
      </c>
      <c r="B266">
        <v>72128</v>
      </c>
      <c r="C266" s="593">
        <v>0.08</v>
      </c>
      <c r="D266" t="s">
        <v>1347</v>
      </c>
      <c r="E266">
        <v>6.5000000000000002E-2</v>
      </c>
      <c r="F266">
        <v>1.4999999999999999E-2</v>
      </c>
      <c r="G266">
        <v>0</v>
      </c>
      <c r="H266">
        <v>0</v>
      </c>
      <c r="I266">
        <v>0</v>
      </c>
    </row>
    <row r="267" spans="1:9" x14ac:dyDescent="0.25">
      <c r="A267" t="s">
        <v>716</v>
      </c>
      <c r="B267">
        <v>72129</v>
      </c>
      <c r="C267" s="593">
        <v>7.7499999999999999E-2</v>
      </c>
      <c r="D267" t="s">
        <v>1348</v>
      </c>
      <c r="E267">
        <v>6.5000000000000002E-2</v>
      </c>
      <c r="F267">
        <v>1.2500000000000001E-2</v>
      </c>
      <c r="G267">
        <v>0</v>
      </c>
      <c r="H267">
        <v>0</v>
      </c>
      <c r="I267">
        <v>0</v>
      </c>
    </row>
    <row r="268" spans="1:9" x14ac:dyDescent="0.25">
      <c r="A268" t="s">
        <v>716</v>
      </c>
      <c r="B268">
        <v>72130</v>
      </c>
      <c r="C268" s="593">
        <v>8.1250000000000003E-2</v>
      </c>
      <c r="D268" t="s">
        <v>1304</v>
      </c>
      <c r="E268">
        <v>6.5000000000000002E-2</v>
      </c>
      <c r="F268">
        <v>1.6250000000000001E-2</v>
      </c>
      <c r="G268">
        <v>0</v>
      </c>
      <c r="H268">
        <v>0</v>
      </c>
      <c r="I268">
        <v>0</v>
      </c>
    </row>
    <row r="269" spans="1:9" x14ac:dyDescent="0.25">
      <c r="A269" t="s">
        <v>716</v>
      </c>
      <c r="B269">
        <v>72131</v>
      </c>
      <c r="C269" s="593">
        <v>9.6250000000000002E-2</v>
      </c>
      <c r="D269" t="s">
        <v>1349</v>
      </c>
      <c r="E269">
        <v>6.5000000000000002E-2</v>
      </c>
      <c r="F269">
        <v>1.6250000000000001E-2</v>
      </c>
      <c r="G269">
        <v>1.4999999999999999E-2</v>
      </c>
      <c r="H269">
        <v>0</v>
      </c>
      <c r="I269">
        <v>0</v>
      </c>
    </row>
    <row r="270" spans="1:9" x14ac:dyDescent="0.25">
      <c r="A270" t="s">
        <v>716</v>
      </c>
      <c r="B270">
        <v>72132</v>
      </c>
      <c r="C270" s="593">
        <v>9.7500000000000003E-2</v>
      </c>
      <c r="D270" t="s">
        <v>1350</v>
      </c>
      <c r="E270">
        <v>6.5000000000000002E-2</v>
      </c>
      <c r="F270">
        <v>1.2500000000000001E-2</v>
      </c>
      <c r="G270">
        <v>0.02</v>
      </c>
      <c r="H270">
        <v>0</v>
      </c>
      <c r="I270">
        <v>0</v>
      </c>
    </row>
    <row r="271" spans="1:9" x14ac:dyDescent="0.25">
      <c r="A271" t="s">
        <v>716</v>
      </c>
      <c r="B271">
        <v>72133</v>
      </c>
      <c r="C271" s="593">
        <v>7.7499999999999999E-2</v>
      </c>
      <c r="D271" t="s">
        <v>1168</v>
      </c>
      <c r="E271">
        <v>6.5000000000000002E-2</v>
      </c>
      <c r="F271">
        <v>1.2500000000000001E-2</v>
      </c>
      <c r="G271">
        <v>0</v>
      </c>
      <c r="H271">
        <v>0</v>
      </c>
      <c r="I271">
        <v>0</v>
      </c>
    </row>
    <row r="272" spans="1:9" x14ac:dyDescent="0.25">
      <c r="A272" t="s">
        <v>716</v>
      </c>
      <c r="B272">
        <v>72134</v>
      </c>
      <c r="C272" s="593">
        <v>7.4999999999999997E-2</v>
      </c>
      <c r="D272" t="s">
        <v>1294</v>
      </c>
      <c r="E272">
        <v>6.5000000000000002E-2</v>
      </c>
      <c r="F272">
        <v>0.01</v>
      </c>
      <c r="G272">
        <v>0</v>
      </c>
      <c r="H272">
        <v>0</v>
      </c>
      <c r="I272">
        <v>0</v>
      </c>
    </row>
    <row r="273" spans="1:9" x14ac:dyDescent="0.25">
      <c r="A273" t="s">
        <v>716</v>
      </c>
      <c r="B273">
        <v>72135</v>
      </c>
      <c r="C273" s="593">
        <v>9.2499999999999999E-2</v>
      </c>
      <c r="D273" t="s">
        <v>1345</v>
      </c>
      <c r="E273">
        <v>6.5000000000000002E-2</v>
      </c>
      <c r="F273">
        <v>2.75E-2</v>
      </c>
      <c r="G273">
        <v>0</v>
      </c>
      <c r="H273">
        <v>0</v>
      </c>
      <c r="I273">
        <v>0</v>
      </c>
    </row>
    <row r="274" spans="1:9" x14ac:dyDescent="0.25">
      <c r="A274" t="s">
        <v>716</v>
      </c>
      <c r="B274">
        <v>72136</v>
      </c>
      <c r="C274" s="593">
        <v>8.2500000000000004E-2</v>
      </c>
      <c r="D274" t="s">
        <v>1305</v>
      </c>
      <c r="E274">
        <v>6.5000000000000002E-2</v>
      </c>
      <c r="F274">
        <v>1.7500000000000002E-2</v>
      </c>
      <c r="G274">
        <v>0</v>
      </c>
      <c r="H274">
        <v>0</v>
      </c>
      <c r="I274">
        <v>0</v>
      </c>
    </row>
    <row r="275" spans="1:9" x14ac:dyDescent="0.25">
      <c r="A275" t="s">
        <v>716</v>
      </c>
      <c r="B275">
        <v>72137</v>
      </c>
      <c r="C275" s="593">
        <v>0.10249999999999999</v>
      </c>
      <c r="D275" t="s">
        <v>1351</v>
      </c>
      <c r="E275">
        <v>6.5000000000000002E-2</v>
      </c>
      <c r="F275">
        <v>1.7500000000000002E-2</v>
      </c>
      <c r="G275">
        <v>0.02</v>
      </c>
      <c r="H275">
        <v>0</v>
      </c>
      <c r="I275">
        <v>0</v>
      </c>
    </row>
    <row r="276" spans="1:9" x14ac:dyDescent="0.25">
      <c r="A276" t="s">
        <v>716</v>
      </c>
      <c r="B276">
        <v>72139</v>
      </c>
      <c r="C276" s="593">
        <v>8.2500000000000004E-2</v>
      </c>
      <c r="D276" t="s">
        <v>1352</v>
      </c>
      <c r="E276">
        <v>6.5000000000000002E-2</v>
      </c>
      <c r="F276">
        <v>1.7500000000000002E-2</v>
      </c>
      <c r="G276">
        <v>0</v>
      </c>
      <c r="H276">
        <v>0</v>
      </c>
      <c r="I276">
        <v>0</v>
      </c>
    </row>
    <row r="277" spans="1:9" x14ac:dyDescent="0.25">
      <c r="A277" t="s">
        <v>716</v>
      </c>
      <c r="B277">
        <v>72140</v>
      </c>
      <c r="C277" s="593">
        <v>9.5000000000000001E-2</v>
      </c>
      <c r="D277" t="s">
        <v>1353</v>
      </c>
      <c r="E277">
        <v>6.5000000000000002E-2</v>
      </c>
      <c r="F277">
        <v>0.01</v>
      </c>
      <c r="G277">
        <v>0.02</v>
      </c>
      <c r="H277">
        <v>0</v>
      </c>
      <c r="I277">
        <v>0</v>
      </c>
    </row>
    <row r="278" spans="1:9" x14ac:dyDescent="0.25">
      <c r="A278" t="s">
        <v>716</v>
      </c>
      <c r="B278">
        <v>72141</v>
      </c>
      <c r="C278" s="593">
        <v>0.08</v>
      </c>
      <c r="D278" t="s">
        <v>1295</v>
      </c>
      <c r="E278">
        <v>6.5000000000000002E-2</v>
      </c>
      <c r="F278">
        <v>1.4999999999999999E-2</v>
      </c>
      <c r="G278">
        <v>0</v>
      </c>
      <c r="H278">
        <v>0</v>
      </c>
      <c r="I278">
        <v>0</v>
      </c>
    </row>
    <row r="279" spans="1:9" x14ac:dyDescent="0.25">
      <c r="A279" t="s">
        <v>716</v>
      </c>
      <c r="B279">
        <v>72142</v>
      </c>
      <c r="C279" s="593">
        <v>9.5000000000000001E-2</v>
      </c>
      <c r="D279" t="s">
        <v>1342</v>
      </c>
      <c r="E279">
        <v>6.5000000000000002E-2</v>
      </c>
      <c r="F279">
        <v>0.01</v>
      </c>
      <c r="G279">
        <v>0.02</v>
      </c>
      <c r="H279">
        <v>0</v>
      </c>
      <c r="I279">
        <v>0</v>
      </c>
    </row>
    <row r="280" spans="1:9" x14ac:dyDescent="0.25">
      <c r="A280" t="s">
        <v>716</v>
      </c>
      <c r="B280">
        <v>72143</v>
      </c>
      <c r="C280" s="593">
        <v>9.7500000000000003E-2</v>
      </c>
      <c r="D280" t="s">
        <v>1328</v>
      </c>
      <c r="E280">
        <v>6.5000000000000002E-2</v>
      </c>
      <c r="F280">
        <v>1.7500000000000002E-2</v>
      </c>
      <c r="G280">
        <v>1.4999999999999999E-2</v>
      </c>
      <c r="H280">
        <v>0</v>
      </c>
      <c r="I280">
        <v>0</v>
      </c>
    </row>
    <row r="281" spans="1:9" x14ac:dyDescent="0.25">
      <c r="A281" t="s">
        <v>716</v>
      </c>
      <c r="B281">
        <v>72145</v>
      </c>
      <c r="C281" s="593">
        <v>9.7500000000000003E-2</v>
      </c>
      <c r="D281" t="s">
        <v>1328</v>
      </c>
      <c r="E281">
        <v>6.5000000000000002E-2</v>
      </c>
      <c r="F281">
        <v>1.7500000000000002E-2</v>
      </c>
      <c r="G281">
        <v>1.4999999999999999E-2</v>
      </c>
      <c r="H281">
        <v>0</v>
      </c>
      <c r="I281">
        <v>0</v>
      </c>
    </row>
    <row r="282" spans="1:9" x14ac:dyDescent="0.25">
      <c r="A282" t="s">
        <v>716</v>
      </c>
      <c r="B282">
        <v>72149</v>
      </c>
      <c r="C282" s="593">
        <v>9.7500000000000003E-2</v>
      </c>
      <c r="D282" t="s">
        <v>1328</v>
      </c>
      <c r="E282">
        <v>6.5000000000000002E-2</v>
      </c>
      <c r="F282">
        <v>1.7500000000000002E-2</v>
      </c>
      <c r="G282">
        <v>1.4999999999999999E-2</v>
      </c>
      <c r="H282">
        <v>0</v>
      </c>
      <c r="I282">
        <v>0</v>
      </c>
    </row>
    <row r="283" spans="1:9" x14ac:dyDescent="0.25">
      <c r="A283" t="s">
        <v>716</v>
      </c>
      <c r="B283">
        <v>72150</v>
      </c>
      <c r="C283" s="593">
        <v>9.7500000000000003E-2</v>
      </c>
      <c r="D283" t="s">
        <v>1354</v>
      </c>
      <c r="E283">
        <v>6.5000000000000002E-2</v>
      </c>
      <c r="F283">
        <v>1.2500000000000001E-2</v>
      </c>
      <c r="G283">
        <v>0.02</v>
      </c>
      <c r="H283">
        <v>0</v>
      </c>
      <c r="I283">
        <v>0</v>
      </c>
    </row>
    <row r="284" spans="1:9" x14ac:dyDescent="0.25">
      <c r="A284" t="s">
        <v>716</v>
      </c>
      <c r="B284">
        <v>72152</v>
      </c>
      <c r="C284" s="593">
        <v>8.7499999999999994E-2</v>
      </c>
      <c r="D284" t="s">
        <v>1355</v>
      </c>
      <c r="E284">
        <v>6.5000000000000002E-2</v>
      </c>
      <c r="F284">
        <v>1.2500000000000001E-2</v>
      </c>
      <c r="G284">
        <v>0.01</v>
      </c>
      <c r="H284">
        <v>0</v>
      </c>
      <c r="I284">
        <v>0</v>
      </c>
    </row>
    <row r="285" spans="1:9" x14ac:dyDescent="0.25">
      <c r="A285" t="s">
        <v>716</v>
      </c>
      <c r="B285">
        <v>72153</v>
      </c>
      <c r="C285" s="593">
        <v>9.6250000000000002E-2</v>
      </c>
      <c r="D285" t="s">
        <v>1333</v>
      </c>
      <c r="E285">
        <v>6.5000000000000002E-2</v>
      </c>
      <c r="F285">
        <v>1.6250000000000001E-2</v>
      </c>
      <c r="G285">
        <v>1.4999999999999999E-2</v>
      </c>
      <c r="H285">
        <v>0</v>
      </c>
      <c r="I285">
        <v>0</v>
      </c>
    </row>
    <row r="286" spans="1:9" x14ac:dyDescent="0.25">
      <c r="A286" t="s">
        <v>716</v>
      </c>
      <c r="B286">
        <v>72156</v>
      </c>
      <c r="C286" s="593">
        <v>8.2500000000000004E-2</v>
      </c>
      <c r="D286" t="s">
        <v>1286</v>
      </c>
      <c r="E286">
        <v>6.5000000000000002E-2</v>
      </c>
      <c r="F286">
        <v>1.7500000000000002E-2</v>
      </c>
      <c r="G286">
        <v>0</v>
      </c>
      <c r="H286">
        <v>0</v>
      </c>
      <c r="I286">
        <v>0</v>
      </c>
    </row>
    <row r="287" spans="1:9" x14ac:dyDescent="0.25">
      <c r="A287" t="s">
        <v>716</v>
      </c>
      <c r="B287">
        <v>72157</v>
      </c>
      <c r="C287" s="593">
        <v>8.2500000000000004E-2</v>
      </c>
      <c r="D287" t="s">
        <v>1286</v>
      </c>
      <c r="E287">
        <v>6.5000000000000002E-2</v>
      </c>
      <c r="F287">
        <v>1.7500000000000002E-2</v>
      </c>
      <c r="G287">
        <v>0</v>
      </c>
      <c r="H287">
        <v>0</v>
      </c>
      <c r="I287">
        <v>0</v>
      </c>
    </row>
    <row r="288" spans="1:9" x14ac:dyDescent="0.25">
      <c r="A288" t="s">
        <v>716</v>
      </c>
      <c r="B288">
        <v>72158</v>
      </c>
      <c r="C288" s="593">
        <v>9.375E-2</v>
      </c>
      <c r="D288" t="s">
        <v>1284</v>
      </c>
      <c r="E288">
        <v>6.5000000000000002E-2</v>
      </c>
      <c r="F288">
        <v>3.7499999999999999E-3</v>
      </c>
      <c r="G288">
        <v>2.5000000000000001E-2</v>
      </c>
      <c r="H288">
        <v>0</v>
      </c>
      <c r="I288">
        <v>0</v>
      </c>
    </row>
    <row r="289" spans="1:9" x14ac:dyDescent="0.25">
      <c r="A289" t="s">
        <v>716</v>
      </c>
      <c r="B289">
        <v>72160</v>
      </c>
      <c r="C289" s="593">
        <v>0.105</v>
      </c>
      <c r="D289" t="s">
        <v>1356</v>
      </c>
      <c r="E289">
        <v>6.5000000000000002E-2</v>
      </c>
      <c r="F289">
        <v>0.01</v>
      </c>
      <c r="G289">
        <v>0.03</v>
      </c>
      <c r="H289">
        <v>0</v>
      </c>
      <c r="I289">
        <v>0</v>
      </c>
    </row>
    <row r="290" spans="1:9" x14ac:dyDescent="0.25">
      <c r="A290" t="s">
        <v>716</v>
      </c>
      <c r="B290">
        <v>72164</v>
      </c>
      <c r="C290" s="593">
        <v>7.4999999999999997E-2</v>
      </c>
      <c r="D290" t="s">
        <v>1310</v>
      </c>
      <c r="E290">
        <v>6.5000000000000002E-2</v>
      </c>
      <c r="F290">
        <v>0.01</v>
      </c>
      <c r="G290">
        <v>0</v>
      </c>
      <c r="H290">
        <v>0</v>
      </c>
      <c r="I290">
        <v>0</v>
      </c>
    </row>
    <row r="291" spans="1:9" x14ac:dyDescent="0.25">
      <c r="A291" t="s">
        <v>716</v>
      </c>
      <c r="B291">
        <v>72165</v>
      </c>
      <c r="C291" s="593">
        <v>0.08</v>
      </c>
      <c r="D291" t="s">
        <v>1357</v>
      </c>
      <c r="E291">
        <v>6.5000000000000002E-2</v>
      </c>
      <c r="F291">
        <v>1.4999999999999999E-2</v>
      </c>
      <c r="G291">
        <v>0</v>
      </c>
      <c r="H291">
        <v>0</v>
      </c>
      <c r="I291">
        <v>0</v>
      </c>
    </row>
    <row r="292" spans="1:9" x14ac:dyDescent="0.25">
      <c r="A292" t="s">
        <v>716</v>
      </c>
      <c r="B292">
        <v>72166</v>
      </c>
      <c r="C292" s="593">
        <v>7.4999999999999997E-2</v>
      </c>
      <c r="D292" t="s">
        <v>1294</v>
      </c>
      <c r="E292">
        <v>6.5000000000000002E-2</v>
      </c>
      <c r="F292">
        <v>0.01</v>
      </c>
      <c r="G292">
        <v>0</v>
      </c>
      <c r="H292">
        <v>0</v>
      </c>
      <c r="I292">
        <v>0</v>
      </c>
    </row>
    <row r="293" spans="1:9" x14ac:dyDescent="0.25">
      <c r="A293" t="s">
        <v>716</v>
      </c>
      <c r="B293">
        <v>72167</v>
      </c>
      <c r="C293" s="593">
        <v>0.08</v>
      </c>
      <c r="D293" t="s">
        <v>1347</v>
      </c>
      <c r="E293">
        <v>6.5000000000000002E-2</v>
      </c>
      <c r="F293">
        <v>1.4999999999999999E-2</v>
      </c>
      <c r="G293">
        <v>0</v>
      </c>
      <c r="H293">
        <v>0</v>
      </c>
      <c r="I293">
        <v>0</v>
      </c>
    </row>
    <row r="294" spans="1:9" x14ac:dyDescent="0.25">
      <c r="A294" t="s">
        <v>716</v>
      </c>
      <c r="B294">
        <v>72168</v>
      </c>
      <c r="C294" s="593">
        <v>7.7499999999999999E-2</v>
      </c>
      <c r="D294" t="s">
        <v>1168</v>
      </c>
      <c r="E294">
        <v>6.5000000000000002E-2</v>
      </c>
      <c r="F294">
        <v>1.2500000000000001E-2</v>
      </c>
      <c r="G294">
        <v>0</v>
      </c>
      <c r="H294">
        <v>0</v>
      </c>
      <c r="I294">
        <v>0</v>
      </c>
    </row>
    <row r="295" spans="1:9" x14ac:dyDescent="0.25">
      <c r="A295" t="s">
        <v>716</v>
      </c>
      <c r="B295">
        <v>72169</v>
      </c>
      <c r="C295" s="593">
        <v>8.7499999999999994E-2</v>
      </c>
      <c r="D295" t="s">
        <v>1358</v>
      </c>
      <c r="E295">
        <v>6.5000000000000002E-2</v>
      </c>
      <c r="F295">
        <v>2.2499999999999999E-2</v>
      </c>
      <c r="G295">
        <v>0</v>
      </c>
      <c r="H295">
        <v>0</v>
      </c>
      <c r="I295">
        <v>0</v>
      </c>
    </row>
    <row r="296" spans="1:9" x14ac:dyDescent="0.25">
      <c r="A296" t="s">
        <v>716</v>
      </c>
      <c r="B296">
        <v>72170</v>
      </c>
      <c r="C296" s="593">
        <v>0.08</v>
      </c>
      <c r="D296" t="s">
        <v>1359</v>
      </c>
      <c r="E296">
        <v>6.5000000000000002E-2</v>
      </c>
      <c r="F296">
        <v>1.4999999999999999E-2</v>
      </c>
      <c r="G296">
        <v>0</v>
      </c>
      <c r="H296">
        <v>0</v>
      </c>
      <c r="I296">
        <v>0</v>
      </c>
    </row>
    <row r="297" spans="1:9" x14ac:dyDescent="0.25">
      <c r="A297" t="s">
        <v>716</v>
      </c>
      <c r="B297">
        <v>72173</v>
      </c>
      <c r="C297" s="593">
        <v>9.7500000000000003E-2</v>
      </c>
      <c r="D297" t="s">
        <v>1360</v>
      </c>
      <c r="E297">
        <v>6.5000000000000002E-2</v>
      </c>
      <c r="F297">
        <v>5.0000000000000001E-3</v>
      </c>
      <c r="G297">
        <v>2.75E-2</v>
      </c>
      <c r="H297">
        <v>0</v>
      </c>
      <c r="I297">
        <v>0</v>
      </c>
    </row>
    <row r="298" spans="1:9" x14ac:dyDescent="0.25">
      <c r="A298" t="s">
        <v>716</v>
      </c>
      <c r="B298">
        <v>72175</v>
      </c>
      <c r="C298" s="593">
        <v>9.7500000000000003E-2</v>
      </c>
      <c r="D298" t="s">
        <v>1361</v>
      </c>
      <c r="E298">
        <v>6.5000000000000002E-2</v>
      </c>
      <c r="F298">
        <v>1.2500000000000001E-2</v>
      </c>
      <c r="G298">
        <v>0.02</v>
      </c>
      <c r="H298">
        <v>0</v>
      </c>
      <c r="I298">
        <v>0</v>
      </c>
    </row>
    <row r="299" spans="1:9" x14ac:dyDescent="0.25">
      <c r="A299" t="s">
        <v>716</v>
      </c>
      <c r="B299">
        <v>72176</v>
      </c>
      <c r="C299" s="593">
        <v>0.1</v>
      </c>
      <c r="D299" t="s">
        <v>1362</v>
      </c>
      <c r="E299">
        <v>6.5000000000000002E-2</v>
      </c>
      <c r="F299">
        <v>1.4999999999999999E-2</v>
      </c>
      <c r="G299">
        <v>0.02</v>
      </c>
      <c r="H299">
        <v>0</v>
      </c>
      <c r="I299">
        <v>0</v>
      </c>
    </row>
    <row r="300" spans="1:9" x14ac:dyDescent="0.25">
      <c r="A300" t="s">
        <v>716</v>
      </c>
      <c r="B300">
        <v>72178</v>
      </c>
      <c r="C300" s="593">
        <v>8.2500000000000004E-2</v>
      </c>
      <c r="D300" t="s">
        <v>1363</v>
      </c>
      <c r="E300">
        <v>6.5000000000000002E-2</v>
      </c>
      <c r="F300">
        <v>1.7500000000000002E-2</v>
      </c>
      <c r="G300">
        <v>0</v>
      </c>
      <c r="H300">
        <v>0</v>
      </c>
      <c r="I300">
        <v>0</v>
      </c>
    </row>
    <row r="301" spans="1:9" x14ac:dyDescent="0.25">
      <c r="A301" t="s">
        <v>716</v>
      </c>
      <c r="B301">
        <v>72179</v>
      </c>
      <c r="C301" s="593">
        <v>8.1250000000000003E-2</v>
      </c>
      <c r="D301" t="s">
        <v>1304</v>
      </c>
      <c r="E301">
        <v>6.5000000000000002E-2</v>
      </c>
      <c r="F301">
        <v>1.6250000000000001E-2</v>
      </c>
      <c r="G301">
        <v>0</v>
      </c>
      <c r="H301">
        <v>0</v>
      </c>
      <c r="I301">
        <v>0</v>
      </c>
    </row>
    <row r="302" spans="1:9" x14ac:dyDescent="0.25">
      <c r="A302" t="s">
        <v>716</v>
      </c>
      <c r="B302">
        <v>72180</v>
      </c>
      <c r="C302" s="593">
        <v>7.4999999999999997E-2</v>
      </c>
      <c r="D302" t="s">
        <v>1310</v>
      </c>
      <c r="E302">
        <v>6.5000000000000002E-2</v>
      </c>
      <c r="F302">
        <v>0.01</v>
      </c>
      <c r="G302">
        <v>0</v>
      </c>
      <c r="H302">
        <v>0</v>
      </c>
      <c r="I302">
        <v>0</v>
      </c>
    </row>
    <row r="303" spans="1:9" x14ac:dyDescent="0.25">
      <c r="A303" t="s">
        <v>716</v>
      </c>
      <c r="B303">
        <v>72181</v>
      </c>
      <c r="C303" s="593">
        <v>7.0000000000000007E-2</v>
      </c>
      <c r="D303" t="s">
        <v>1364</v>
      </c>
      <c r="E303">
        <v>6.5000000000000002E-2</v>
      </c>
      <c r="F303">
        <v>5.0000000000000001E-3</v>
      </c>
      <c r="G303">
        <v>0</v>
      </c>
      <c r="H303">
        <v>0</v>
      </c>
      <c r="I303">
        <v>0</v>
      </c>
    </row>
    <row r="304" spans="1:9" x14ac:dyDescent="0.25">
      <c r="A304" t="s">
        <v>716</v>
      </c>
      <c r="B304">
        <v>72182</v>
      </c>
      <c r="C304" s="593">
        <v>7.7499999999999999E-2</v>
      </c>
      <c r="D304" t="s">
        <v>1168</v>
      </c>
      <c r="E304">
        <v>6.5000000000000002E-2</v>
      </c>
      <c r="F304">
        <v>1.2500000000000001E-2</v>
      </c>
      <c r="G304">
        <v>0</v>
      </c>
      <c r="H304">
        <v>0</v>
      </c>
      <c r="I304">
        <v>0</v>
      </c>
    </row>
    <row r="305" spans="1:9" x14ac:dyDescent="0.25">
      <c r="A305" t="s">
        <v>716</v>
      </c>
      <c r="B305">
        <v>72183</v>
      </c>
      <c r="C305" s="593">
        <v>7.4999999999999997E-2</v>
      </c>
      <c r="D305" t="s">
        <v>1365</v>
      </c>
      <c r="E305">
        <v>6.5000000000000002E-2</v>
      </c>
      <c r="F305">
        <v>0.01</v>
      </c>
      <c r="G305">
        <v>0</v>
      </c>
      <c r="H305">
        <v>0</v>
      </c>
      <c r="I305">
        <v>0</v>
      </c>
    </row>
    <row r="306" spans="1:9" x14ac:dyDescent="0.25">
      <c r="A306" t="s">
        <v>716</v>
      </c>
      <c r="B306">
        <v>72190</v>
      </c>
      <c r="C306" s="593">
        <v>9.5000000000000001E-2</v>
      </c>
      <c r="D306" t="s">
        <v>1342</v>
      </c>
      <c r="E306">
        <v>6.5000000000000002E-2</v>
      </c>
      <c r="F306">
        <v>0.01</v>
      </c>
      <c r="G306">
        <v>0.02</v>
      </c>
      <c r="H306">
        <v>0</v>
      </c>
      <c r="I306">
        <v>0</v>
      </c>
    </row>
    <row r="307" spans="1:9" x14ac:dyDescent="0.25">
      <c r="A307" t="s">
        <v>716</v>
      </c>
      <c r="B307">
        <v>72199</v>
      </c>
      <c r="C307" s="593">
        <v>9.5000000000000001E-2</v>
      </c>
      <c r="D307" t="s">
        <v>1342</v>
      </c>
      <c r="E307">
        <v>6.5000000000000002E-2</v>
      </c>
      <c r="F307">
        <v>0.01</v>
      </c>
      <c r="G307">
        <v>0.02</v>
      </c>
      <c r="H307">
        <v>0</v>
      </c>
      <c r="I307">
        <v>0</v>
      </c>
    </row>
    <row r="308" spans="1:9" x14ac:dyDescent="0.25">
      <c r="A308" t="s">
        <v>716</v>
      </c>
      <c r="B308">
        <v>72201</v>
      </c>
      <c r="C308" s="593">
        <v>8.6249999999999993E-2</v>
      </c>
      <c r="D308" t="s">
        <v>1335</v>
      </c>
      <c r="E308">
        <v>6.5000000000000002E-2</v>
      </c>
      <c r="F308">
        <v>0.01</v>
      </c>
      <c r="G308">
        <v>1.125E-2</v>
      </c>
      <c r="H308">
        <v>0</v>
      </c>
      <c r="I308">
        <v>0</v>
      </c>
    </row>
    <row r="309" spans="1:9" x14ac:dyDescent="0.25">
      <c r="A309" t="s">
        <v>716</v>
      </c>
      <c r="B309">
        <v>72202</v>
      </c>
      <c r="C309" s="593">
        <v>8.6249999999999993E-2</v>
      </c>
      <c r="D309" t="s">
        <v>1335</v>
      </c>
      <c r="E309">
        <v>6.5000000000000002E-2</v>
      </c>
      <c r="F309">
        <v>0.01</v>
      </c>
      <c r="G309">
        <v>1.125E-2</v>
      </c>
      <c r="H309">
        <v>0</v>
      </c>
      <c r="I309">
        <v>0</v>
      </c>
    </row>
    <row r="310" spans="1:9" x14ac:dyDescent="0.25">
      <c r="A310" t="s">
        <v>716</v>
      </c>
      <c r="B310">
        <v>72203</v>
      </c>
      <c r="C310" s="593">
        <v>8.6249999999999993E-2</v>
      </c>
      <c r="D310" t="s">
        <v>1335</v>
      </c>
      <c r="E310">
        <v>6.5000000000000002E-2</v>
      </c>
      <c r="F310">
        <v>0.01</v>
      </c>
      <c r="G310">
        <v>1.125E-2</v>
      </c>
      <c r="H310">
        <v>0</v>
      </c>
      <c r="I310">
        <v>0</v>
      </c>
    </row>
    <row r="311" spans="1:9" x14ac:dyDescent="0.25">
      <c r="A311" t="s">
        <v>716</v>
      </c>
      <c r="B311">
        <v>72204</v>
      </c>
      <c r="C311" s="593">
        <v>8.6249999999999993E-2</v>
      </c>
      <c r="D311" t="s">
        <v>1335</v>
      </c>
      <c r="E311">
        <v>6.5000000000000002E-2</v>
      </c>
      <c r="F311">
        <v>0.01</v>
      </c>
      <c r="G311">
        <v>1.125E-2</v>
      </c>
      <c r="H311">
        <v>0</v>
      </c>
      <c r="I311">
        <v>0</v>
      </c>
    </row>
    <row r="312" spans="1:9" x14ac:dyDescent="0.25">
      <c r="A312" t="s">
        <v>716</v>
      </c>
      <c r="B312">
        <v>72205</v>
      </c>
      <c r="C312" s="593">
        <v>8.6249999999999993E-2</v>
      </c>
      <c r="D312" t="s">
        <v>1335</v>
      </c>
      <c r="E312">
        <v>6.5000000000000002E-2</v>
      </c>
      <c r="F312">
        <v>0.01</v>
      </c>
      <c r="G312">
        <v>1.125E-2</v>
      </c>
      <c r="H312">
        <v>0</v>
      </c>
      <c r="I312">
        <v>0</v>
      </c>
    </row>
    <row r="313" spans="1:9" x14ac:dyDescent="0.25">
      <c r="A313" t="s">
        <v>716</v>
      </c>
      <c r="B313">
        <v>72206</v>
      </c>
      <c r="C313" s="593">
        <v>9.5000000000000001E-2</v>
      </c>
      <c r="D313" t="s">
        <v>1342</v>
      </c>
      <c r="E313">
        <v>6.5000000000000002E-2</v>
      </c>
      <c r="F313">
        <v>0.01</v>
      </c>
      <c r="G313">
        <v>0.02</v>
      </c>
      <c r="H313">
        <v>0</v>
      </c>
      <c r="I313">
        <v>0</v>
      </c>
    </row>
    <row r="314" spans="1:9" x14ac:dyDescent="0.25">
      <c r="A314" t="s">
        <v>716</v>
      </c>
      <c r="B314">
        <v>72207</v>
      </c>
      <c r="C314" s="593">
        <v>8.6249999999999993E-2</v>
      </c>
      <c r="D314" t="s">
        <v>1335</v>
      </c>
      <c r="E314">
        <v>6.5000000000000002E-2</v>
      </c>
      <c r="F314">
        <v>0.01</v>
      </c>
      <c r="G314">
        <v>1.125E-2</v>
      </c>
      <c r="H314">
        <v>0</v>
      </c>
      <c r="I314">
        <v>0</v>
      </c>
    </row>
    <row r="315" spans="1:9" x14ac:dyDescent="0.25">
      <c r="A315" t="s">
        <v>716</v>
      </c>
      <c r="B315">
        <v>72209</v>
      </c>
      <c r="C315" s="593">
        <v>8.6249999999999993E-2</v>
      </c>
      <c r="D315" t="s">
        <v>1335</v>
      </c>
      <c r="E315">
        <v>6.5000000000000002E-2</v>
      </c>
      <c r="F315">
        <v>0.01</v>
      </c>
      <c r="G315">
        <v>1.125E-2</v>
      </c>
      <c r="H315">
        <v>0</v>
      </c>
      <c r="I315">
        <v>0</v>
      </c>
    </row>
    <row r="316" spans="1:9" x14ac:dyDescent="0.25">
      <c r="A316" t="s">
        <v>716</v>
      </c>
      <c r="B316">
        <v>72210</v>
      </c>
      <c r="C316" s="593">
        <v>8.6249999999999993E-2</v>
      </c>
      <c r="D316" t="s">
        <v>1335</v>
      </c>
      <c r="E316">
        <v>6.5000000000000002E-2</v>
      </c>
      <c r="F316">
        <v>0.01</v>
      </c>
      <c r="G316">
        <v>1.125E-2</v>
      </c>
      <c r="H316">
        <v>0</v>
      </c>
      <c r="I316">
        <v>0</v>
      </c>
    </row>
    <row r="317" spans="1:9" x14ac:dyDescent="0.25">
      <c r="A317" t="s">
        <v>716</v>
      </c>
      <c r="B317">
        <v>72211</v>
      </c>
      <c r="C317" s="593">
        <v>9.5000000000000001E-2</v>
      </c>
      <c r="D317" t="s">
        <v>1366</v>
      </c>
      <c r="E317">
        <v>6.5000000000000002E-2</v>
      </c>
      <c r="F317">
        <v>0.01</v>
      </c>
      <c r="G317">
        <v>0.02</v>
      </c>
      <c r="H317">
        <v>0</v>
      </c>
      <c r="I317">
        <v>0</v>
      </c>
    </row>
    <row r="318" spans="1:9" x14ac:dyDescent="0.25">
      <c r="A318" t="s">
        <v>716</v>
      </c>
      <c r="B318">
        <v>72212</v>
      </c>
      <c r="C318" s="593">
        <v>8.6249999999999993E-2</v>
      </c>
      <c r="D318" t="s">
        <v>1335</v>
      </c>
      <c r="E318">
        <v>6.5000000000000002E-2</v>
      </c>
      <c r="F318">
        <v>0.01</v>
      </c>
      <c r="G318">
        <v>1.125E-2</v>
      </c>
      <c r="H318">
        <v>0</v>
      </c>
      <c r="I318">
        <v>0</v>
      </c>
    </row>
    <row r="319" spans="1:9" x14ac:dyDescent="0.25">
      <c r="A319" t="s">
        <v>716</v>
      </c>
      <c r="B319">
        <v>72214</v>
      </c>
      <c r="C319" s="593">
        <v>8.6249999999999993E-2</v>
      </c>
      <c r="D319" t="s">
        <v>1335</v>
      </c>
      <c r="E319">
        <v>6.5000000000000002E-2</v>
      </c>
      <c r="F319">
        <v>0.01</v>
      </c>
      <c r="G319">
        <v>1.125E-2</v>
      </c>
      <c r="H319">
        <v>0</v>
      </c>
      <c r="I319">
        <v>0</v>
      </c>
    </row>
    <row r="320" spans="1:9" x14ac:dyDescent="0.25">
      <c r="A320" t="s">
        <v>716</v>
      </c>
      <c r="B320">
        <v>72215</v>
      </c>
      <c r="C320" s="593">
        <v>8.6249999999999993E-2</v>
      </c>
      <c r="D320" t="s">
        <v>1335</v>
      </c>
      <c r="E320">
        <v>6.5000000000000002E-2</v>
      </c>
      <c r="F320">
        <v>0.01</v>
      </c>
      <c r="G320">
        <v>1.125E-2</v>
      </c>
      <c r="H320">
        <v>0</v>
      </c>
      <c r="I320">
        <v>0</v>
      </c>
    </row>
    <row r="321" spans="1:9" x14ac:dyDescent="0.25">
      <c r="A321" t="s">
        <v>716</v>
      </c>
      <c r="B321">
        <v>72216</v>
      </c>
      <c r="C321" s="593">
        <v>8.6249999999999993E-2</v>
      </c>
      <c r="D321" t="s">
        <v>1335</v>
      </c>
      <c r="E321">
        <v>6.5000000000000002E-2</v>
      </c>
      <c r="F321">
        <v>0.01</v>
      </c>
      <c r="G321">
        <v>1.125E-2</v>
      </c>
      <c r="H321">
        <v>0</v>
      </c>
      <c r="I321">
        <v>0</v>
      </c>
    </row>
    <row r="322" spans="1:9" x14ac:dyDescent="0.25">
      <c r="A322" t="s">
        <v>716</v>
      </c>
      <c r="B322">
        <v>72217</v>
      </c>
      <c r="C322" s="593">
        <v>8.6249999999999993E-2</v>
      </c>
      <c r="D322" t="s">
        <v>1335</v>
      </c>
      <c r="E322">
        <v>6.5000000000000002E-2</v>
      </c>
      <c r="F322">
        <v>0.01</v>
      </c>
      <c r="G322">
        <v>1.125E-2</v>
      </c>
      <c r="H322">
        <v>0</v>
      </c>
      <c r="I322">
        <v>0</v>
      </c>
    </row>
    <row r="323" spans="1:9" x14ac:dyDescent="0.25">
      <c r="A323" t="s">
        <v>716</v>
      </c>
      <c r="B323">
        <v>72219</v>
      </c>
      <c r="C323" s="593">
        <v>8.6249999999999993E-2</v>
      </c>
      <c r="D323" t="s">
        <v>1335</v>
      </c>
      <c r="E323">
        <v>6.5000000000000002E-2</v>
      </c>
      <c r="F323">
        <v>0.01</v>
      </c>
      <c r="G323">
        <v>1.125E-2</v>
      </c>
      <c r="H323">
        <v>0</v>
      </c>
      <c r="I323">
        <v>0</v>
      </c>
    </row>
    <row r="324" spans="1:9" x14ac:dyDescent="0.25">
      <c r="A324" t="s">
        <v>716</v>
      </c>
      <c r="B324">
        <v>72221</v>
      </c>
      <c r="C324" s="593">
        <v>8.6249999999999993E-2</v>
      </c>
      <c r="D324" t="s">
        <v>1335</v>
      </c>
      <c r="E324">
        <v>6.5000000000000002E-2</v>
      </c>
      <c r="F324">
        <v>0.01</v>
      </c>
      <c r="G324">
        <v>1.125E-2</v>
      </c>
      <c r="H324">
        <v>0</v>
      </c>
      <c r="I324">
        <v>0</v>
      </c>
    </row>
    <row r="325" spans="1:9" x14ac:dyDescent="0.25">
      <c r="A325" t="s">
        <v>716</v>
      </c>
      <c r="B325">
        <v>72222</v>
      </c>
      <c r="C325" s="593">
        <v>8.6249999999999993E-2</v>
      </c>
      <c r="D325" t="s">
        <v>1335</v>
      </c>
      <c r="E325">
        <v>6.5000000000000002E-2</v>
      </c>
      <c r="F325">
        <v>0.01</v>
      </c>
      <c r="G325">
        <v>1.125E-2</v>
      </c>
      <c r="H325">
        <v>0</v>
      </c>
      <c r="I325">
        <v>0</v>
      </c>
    </row>
    <row r="326" spans="1:9" x14ac:dyDescent="0.25">
      <c r="A326" t="s">
        <v>716</v>
      </c>
      <c r="B326">
        <v>72223</v>
      </c>
      <c r="C326" s="593">
        <v>8.6249999999999993E-2</v>
      </c>
      <c r="D326" t="s">
        <v>1335</v>
      </c>
      <c r="E326">
        <v>6.5000000000000002E-2</v>
      </c>
      <c r="F326">
        <v>0.01</v>
      </c>
      <c r="G326">
        <v>1.125E-2</v>
      </c>
      <c r="H326">
        <v>0</v>
      </c>
      <c r="I326">
        <v>0</v>
      </c>
    </row>
    <row r="327" spans="1:9" x14ac:dyDescent="0.25">
      <c r="A327" t="s">
        <v>716</v>
      </c>
      <c r="B327">
        <v>72225</v>
      </c>
      <c r="C327" s="593">
        <v>8.6249999999999993E-2</v>
      </c>
      <c r="D327" t="s">
        <v>1335</v>
      </c>
      <c r="E327">
        <v>6.5000000000000002E-2</v>
      </c>
      <c r="F327">
        <v>0.01</v>
      </c>
      <c r="G327">
        <v>1.125E-2</v>
      </c>
      <c r="H327">
        <v>0</v>
      </c>
      <c r="I327">
        <v>0</v>
      </c>
    </row>
    <row r="328" spans="1:9" x14ac:dyDescent="0.25">
      <c r="A328" t="s">
        <v>716</v>
      </c>
      <c r="B328">
        <v>72227</v>
      </c>
      <c r="C328" s="593">
        <v>8.6249999999999993E-2</v>
      </c>
      <c r="D328" t="s">
        <v>1335</v>
      </c>
      <c r="E328">
        <v>6.5000000000000002E-2</v>
      </c>
      <c r="F328">
        <v>0.01</v>
      </c>
      <c r="G328">
        <v>1.125E-2</v>
      </c>
      <c r="H328">
        <v>0</v>
      </c>
      <c r="I328">
        <v>0</v>
      </c>
    </row>
    <row r="329" spans="1:9" x14ac:dyDescent="0.25">
      <c r="A329" t="s">
        <v>716</v>
      </c>
      <c r="B329">
        <v>72231</v>
      </c>
      <c r="C329" s="593">
        <v>9.5000000000000001E-2</v>
      </c>
      <c r="D329" t="s">
        <v>1342</v>
      </c>
      <c r="E329">
        <v>6.5000000000000002E-2</v>
      </c>
      <c r="F329">
        <v>0.01</v>
      </c>
      <c r="G329">
        <v>0.02</v>
      </c>
      <c r="H329">
        <v>0</v>
      </c>
      <c r="I329">
        <v>0</v>
      </c>
    </row>
    <row r="330" spans="1:9" x14ac:dyDescent="0.25">
      <c r="A330" t="s">
        <v>716</v>
      </c>
      <c r="B330">
        <v>72255</v>
      </c>
      <c r="C330" s="593">
        <v>8.6249999999999993E-2</v>
      </c>
      <c r="D330" t="s">
        <v>1335</v>
      </c>
      <c r="E330">
        <v>6.5000000000000002E-2</v>
      </c>
      <c r="F330">
        <v>0.01</v>
      </c>
      <c r="G330">
        <v>1.125E-2</v>
      </c>
      <c r="H330">
        <v>0</v>
      </c>
      <c r="I330">
        <v>0</v>
      </c>
    </row>
    <row r="331" spans="1:9" x14ac:dyDescent="0.25">
      <c r="A331" t="s">
        <v>716</v>
      </c>
      <c r="B331">
        <v>72260</v>
      </c>
      <c r="C331" s="593">
        <v>8.6249999999999993E-2</v>
      </c>
      <c r="D331" t="s">
        <v>1335</v>
      </c>
      <c r="E331">
        <v>6.5000000000000002E-2</v>
      </c>
      <c r="F331">
        <v>0.01</v>
      </c>
      <c r="G331">
        <v>1.125E-2</v>
      </c>
      <c r="H331">
        <v>0</v>
      </c>
      <c r="I331">
        <v>0</v>
      </c>
    </row>
    <row r="332" spans="1:9" x14ac:dyDescent="0.25">
      <c r="A332" t="s">
        <v>716</v>
      </c>
      <c r="B332">
        <v>72295</v>
      </c>
      <c r="C332" s="593">
        <v>8.6249999999999993E-2</v>
      </c>
      <c r="D332" t="s">
        <v>1335</v>
      </c>
      <c r="E332">
        <v>6.5000000000000002E-2</v>
      </c>
      <c r="F332">
        <v>0.01</v>
      </c>
      <c r="G332">
        <v>1.125E-2</v>
      </c>
      <c r="H332">
        <v>0</v>
      </c>
      <c r="I332">
        <v>0</v>
      </c>
    </row>
    <row r="333" spans="1:9" x14ac:dyDescent="0.25">
      <c r="A333" t="s">
        <v>716</v>
      </c>
      <c r="B333">
        <v>72301</v>
      </c>
      <c r="C333" s="593">
        <v>0.10249999999999999</v>
      </c>
      <c r="D333" t="s">
        <v>1166</v>
      </c>
      <c r="E333">
        <v>6.5000000000000002E-2</v>
      </c>
      <c r="F333">
        <v>1.7500000000000002E-2</v>
      </c>
      <c r="G333">
        <v>0.02</v>
      </c>
      <c r="H333">
        <v>0</v>
      </c>
      <c r="I333">
        <v>0</v>
      </c>
    </row>
    <row r="334" spans="1:9" x14ac:dyDescent="0.25">
      <c r="A334" t="s">
        <v>716</v>
      </c>
      <c r="B334">
        <v>72303</v>
      </c>
      <c r="C334" s="593">
        <v>9.7500000000000003E-2</v>
      </c>
      <c r="D334" t="s">
        <v>1367</v>
      </c>
      <c r="E334">
        <v>6.5000000000000002E-2</v>
      </c>
      <c r="F334">
        <v>1.7500000000000002E-2</v>
      </c>
      <c r="G334">
        <v>1.4999999999999999E-2</v>
      </c>
      <c r="H334">
        <v>0</v>
      </c>
      <c r="I334">
        <v>0</v>
      </c>
    </row>
    <row r="335" spans="1:9" x14ac:dyDescent="0.25">
      <c r="A335" t="s">
        <v>716</v>
      </c>
      <c r="B335">
        <v>72310</v>
      </c>
      <c r="C335" s="593">
        <v>0.09</v>
      </c>
      <c r="D335" t="s">
        <v>1368</v>
      </c>
      <c r="E335">
        <v>6.5000000000000002E-2</v>
      </c>
      <c r="F335">
        <v>2.5000000000000001E-2</v>
      </c>
      <c r="G335">
        <v>0</v>
      </c>
      <c r="H335">
        <v>0</v>
      </c>
      <c r="I335">
        <v>0</v>
      </c>
    </row>
    <row r="336" spans="1:9" x14ac:dyDescent="0.25">
      <c r="A336" t="s">
        <v>716</v>
      </c>
      <c r="B336">
        <v>72311</v>
      </c>
      <c r="C336" s="593">
        <v>7.4999999999999997E-2</v>
      </c>
      <c r="D336" t="s">
        <v>1369</v>
      </c>
      <c r="E336">
        <v>6.5000000000000002E-2</v>
      </c>
      <c r="F336">
        <v>0.01</v>
      </c>
      <c r="G336">
        <v>0</v>
      </c>
      <c r="H336">
        <v>0</v>
      </c>
      <c r="I336">
        <v>0</v>
      </c>
    </row>
    <row r="337" spans="1:9" x14ac:dyDescent="0.25">
      <c r="A337" t="s">
        <v>716</v>
      </c>
      <c r="B337">
        <v>72312</v>
      </c>
      <c r="C337" s="593">
        <v>8.5000000000000006E-2</v>
      </c>
      <c r="D337" t="s">
        <v>1370</v>
      </c>
      <c r="E337">
        <v>6.5000000000000002E-2</v>
      </c>
      <c r="F337">
        <v>0.02</v>
      </c>
      <c r="G337">
        <v>0</v>
      </c>
      <c r="H337">
        <v>0</v>
      </c>
      <c r="I337">
        <v>0</v>
      </c>
    </row>
    <row r="338" spans="1:9" x14ac:dyDescent="0.25">
      <c r="A338" t="s">
        <v>716</v>
      </c>
      <c r="B338">
        <v>72313</v>
      </c>
      <c r="C338" s="593">
        <v>0.09</v>
      </c>
      <c r="D338" t="s">
        <v>1371</v>
      </c>
      <c r="E338">
        <v>6.5000000000000002E-2</v>
      </c>
      <c r="F338">
        <v>2.5000000000000001E-2</v>
      </c>
      <c r="G338">
        <v>0</v>
      </c>
      <c r="H338">
        <v>0</v>
      </c>
      <c r="I338">
        <v>0</v>
      </c>
    </row>
    <row r="339" spans="1:9" x14ac:dyDescent="0.25">
      <c r="A339" t="s">
        <v>716</v>
      </c>
      <c r="B339">
        <v>72315</v>
      </c>
      <c r="C339" s="593">
        <v>0.105</v>
      </c>
      <c r="D339" t="s">
        <v>1372</v>
      </c>
      <c r="E339">
        <v>6.5000000000000002E-2</v>
      </c>
      <c r="F339">
        <v>2.5000000000000001E-2</v>
      </c>
      <c r="G339">
        <v>1.4999999999999999E-2</v>
      </c>
      <c r="H339">
        <v>0</v>
      </c>
      <c r="I339">
        <v>0</v>
      </c>
    </row>
    <row r="340" spans="1:9" x14ac:dyDescent="0.25">
      <c r="A340" t="s">
        <v>716</v>
      </c>
      <c r="B340">
        <v>72316</v>
      </c>
      <c r="C340" s="593">
        <v>0.105</v>
      </c>
      <c r="D340" t="s">
        <v>1372</v>
      </c>
      <c r="E340">
        <v>6.5000000000000002E-2</v>
      </c>
      <c r="F340">
        <v>2.5000000000000001E-2</v>
      </c>
      <c r="G340">
        <v>1.4999999999999999E-2</v>
      </c>
      <c r="H340">
        <v>0</v>
      </c>
      <c r="I340">
        <v>0</v>
      </c>
    </row>
    <row r="341" spans="1:9" x14ac:dyDescent="0.25">
      <c r="A341" t="s">
        <v>716</v>
      </c>
      <c r="B341">
        <v>72319</v>
      </c>
      <c r="C341" s="593">
        <v>0.105</v>
      </c>
      <c r="D341" t="s">
        <v>1373</v>
      </c>
      <c r="E341">
        <v>6.5000000000000002E-2</v>
      </c>
      <c r="F341">
        <v>2.5000000000000001E-2</v>
      </c>
      <c r="G341">
        <v>1.4999999999999999E-2</v>
      </c>
      <c r="H341">
        <v>0</v>
      </c>
      <c r="I341">
        <v>0</v>
      </c>
    </row>
    <row r="342" spans="1:9" x14ac:dyDescent="0.25">
      <c r="A342" t="s">
        <v>716</v>
      </c>
      <c r="B342">
        <v>72320</v>
      </c>
      <c r="C342" s="593">
        <v>7.4999999999999997E-2</v>
      </c>
      <c r="D342" t="s">
        <v>1374</v>
      </c>
      <c r="E342">
        <v>6.5000000000000002E-2</v>
      </c>
      <c r="F342">
        <v>0.01</v>
      </c>
      <c r="G342">
        <v>0</v>
      </c>
      <c r="H342">
        <v>0</v>
      </c>
      <c r="I342">
        <v>0</v>
      </c>
    </row>
    <row r="343" spans="1:9" x14ac:dyDescent="0.25">
      <c r="A343" t="s">
        <v>716</v>
      </c>
      <c r="B343">
        <v>72321</v>
      </c>
      <c r="C343" s="593">
        <v>0.09</v>
      </c>
      <c r="D343" t="s">
        <v>1375</v>
      </c>
      <c r="E343">
        <v>6.5000000000000002E-2</v>
      </c>
      <c r="F343">
        <v>2.5000000000000001E-2</v>
      </c>
      <c r="G343">
        <v>0</v>
      </c>
      <c r="H343">
        <v>0</v>
      </c>
      <c r="I343">
        <v>0</v>
      </c>
    </row>
    <row r="344" spans="1:9" x14ac:dyDescent="0.25">
      <c r="A344" t="s">
        <v>716</v>
      </c>
      <c r="B344">
        <v>72322</v>
      </c>
      <c r="C344" s="593">
        <v>9.5000000000000001E-2</v>
      </c>
      <c r="D344" t="s">
        <v>1376</v>
      </c>
      <c r="E344">
        <v>6.5000000000000002E-2</v>
      </c>
      <c r="F344">
        <v>0.03</v>
      </c>
      <c r="G344">
        <v>0</v>
      </c>
      <c r="H344">
        <v>0</v>
      </c>
      <c r="I344">
        <v>0</v>
      </c>
    </row>
    <row r="345" spans="1:9" x14ac:dyDescent="0.25">
      <c r="A345" t="s">
        <v>716</v>
      </c>
      <c r="B345">
        <v>72324</v>
      </c>
      <c r="C345" s="593">
        <v>0.105</v>
      </c>
      <c r="D345" t="s">
        <v>1377</v>
      </c>
      <c r="E345">
        <v>6.5000000000000002E-2</v>
      </c>
      <c r="F345">
        <v>0.03</v>
      </c>
      <c r="G345">
        <v>0.01</v>
      </c>
      <c r="H345">
        <v>0</v>
      </c>
      <c r="I345">
        <v>0</v>
      </c>
    </row>
    <row r="346" spans="1:9" x14ac:dyDescent="0.25">
      <c r="A346" t="s">
        <v>716</v>
      </c>
      <c r="B346">
        <v>72325</v>
      </c>
      <c r="C346" s="593">
        <v>8.2500000000000004E-2</v>
      </c>
      <c r="D346" t="s">
        <v>1378</v>
      </c>
      <c r="E346">
        <v>6.5000000000000002E-2</v>
      </c>
      <c r="F346">
        <v>1.7500000000000002E-2</v>
      </c>
      <c r="G346">
        <v>0</v>
      </c>
      <c r="H346">
        <v>0</v>
      </c>
      <c r="I346">
        <v>0</v>
      </c>
    </row>
    <row r="347" spans="1:9" x14ac:dyDescent="0.25">
      <c r="A347" t="s">
        <v>716</v>
      </c>
      <c r="B347">
        <v>72326</v>
      </c>
      <c r="C347" s="593">
        <v>0.11375</v>
      </c>
      <c r="D347" t="s">
        <v>1379</v>
      </c>
      <c r="E347">
        <v>6.5000000000000002E-2</v>
      </c>
      <c r="F347">
        <v>0.03</v>
      </c>
      <c r="G347">
        <v>1.8749999999999999E-2</v>
      </c>
      <c r="H347">
        <v>0</v>
      </c>
      <c r="I347">
        <v>0</v>
      </c>
    </row>
    <row r="348" spans="1:9" x14ac:dyDescent="0.25">
      <c r="A348" t="s">
        <v>716</v>
      </c>
      <c r="B348">
        <v>72327</v>
      </c>
      <c r="C348" s="593">
        <v>0.10249999999999999</v>
      </c>
      <c r="D348" t="s">
        <v>1380</v>
      </c>
      <c r="E348">
        <v>6.5000000000000002E-2</v>
      </c>
      <c r="F348">
        <v>1.7500000000000002E-2</v>
      </c>
      <c r="G348">
        <v>0.02</v>
      </c>
      <c r="H348">
        <v>0</v>
      </c>
      <c r="I348">
        <v>0</v>
      </c>
    </row>
    <row r="349" spans="1:9" x14ac:dyDescent="0.25">
      <c r="A349" t="s">
        <v>716</v>
      </c>
      <c r="B349">
        <v>72328</v>
      </c>
      <c r="C349" s="593">
        <v>8.5000000000000006E-2</v>
      </c>
      <c r="D349" t="s">
        <v>1370</v>
      </c>
      <c r="E349">
        <v>6.5000000000000002E-2</v>
      </c>
      <c r="F349">
        <v>0.02</v>
      </c>
      <c r="G349">
        <v>0</v>
      </c>
      <c r="H349">
        <v>0</v>
      </c>
      <c r="I349">
        <v>0</v>
      </c>
    </row>
    <row r="350" spans="1:9" x14ac:dyDescent="0.25">
      <c r="A350" t="s">
        <v>716</v>
      </c>
      <c r="B350">
        <v>72329</v>
      </c>
      <c r="C350" s="593">
        <v>0.09</v>
      </c>
      <c r="D350" t="s">
        <v>1368</v>
      </c>
      <c r="E350">
        <v>6.5000000000000002E-2</v>
      </c>
      <c r="F350">
        <v>2.5000000000000001E-2</v>
      </c>
      <c r="G350">
        <v>0</v>
      </c>
      <c r="H350">
        <v>0</v>
      </c>
      <c r="I350">
        <v>0</v>
      </c>
    </row>
    <row r="351" spans="1:9" x14ac:dyDescent="0.25">
      <c r="A351" t="s">
        <v>716</v>
      </c>
      <c r="B351">
        <v>72330</v>
      </c>
      <c r="C351" s="593">
        <v>0.09</v>
      </c>
      <c r="D351" t="s">
        <v>1381</v>
      </c>
      <c r="E351">
        <v>6.5000000000000002E-2</v>
      </c>
      <c r="F351">
        <v>2.5000000000000001E-2</v>
      </c>
      <c r="G351">
        <v>0</v>
      </c>
      <c r="H351">
        <v>0</v>
      </c>
      <c r="I351">
        <v>0</v>
      </c>
    </row>
    <row r="352" spans="1:9" x14ac:dyDescent="0.25">
      <c r="A352" t="s">
        <v>716</v>
      </c>
      <c r="B352">
        <v>72331</v>
      </c>
      <c r="C352" s="593">
        <v>0.105</v>
      </c>
      <c r="D352" t="s">
        <v>1382</v>
      </c>
      <c r="E352">
        <v>6.5000000000000002E-2</v>
      </c>
      <c r="F352">
        <v>0.03</v>
      </c>
      <c r="G352">
        <v>0.01</v>
      </c>
      <c r="H352">
        <v>0</v>
      </c>
      <c r="I352">
        <v>0</v>
      </c>
    </row>
    <row r="353" spans="1:9" x14ac:dyDescent="0.25">
      <c r="A353" t="s">
        <v>716</v>
      </c>
      <c r="B353">
        <v>72332</v>
      </c>
      <c r="C353" s="593">
        <v>8.2500000000000004E-2</v>
      </c>
      <c r="D353" t="s">
        <v>1383</v>
      </c>
      <c r="E353">
        <v>6.5000000000000002E-2</v>
      </c>
      <c r="F353">
        <v>1.7500000000000002E-2</v>
      </c>
      <c r="G353">
        <v>0</v>
      </c>
      <c r="H353">
        <v>0</v>
      </c>
      <c r="I353">
        <v>0</v>
      </c>
    </row>
    <row r="354" spans="1:9" x14ac:dyDescent="0.25">
      <c r="A354" t="s">
        <v>716</v>
      </c>
      <c r="B354">
        <v>72333</v>
      </c>
      <c r="C354" s="593">
        <v>8.5000000000000006E-2</v>
      </c>
      <c r="D354" t="s">
        <v>1384</v>
      </c>
      <c r="E354">
        <v>6.5000000000000002E-2</v>
      </c>
      <c r="F354">
        <v>0.02</v>
      </c>
      <c r="G354">
        <v>0</v>
      </c>
      <c r="H354">
        <v>0</v>
      </c>
      <c r="I354">
        <v>0</v>
      </c>
    </row>
    <row r="355" spans="1:9" x14ac:dyDescent="0.25">
      <c r="A355" t="s">
        <v>716</v>
      </c>
      <c r="B355">
        <v>72335</v>
      </c>
      <c r="C355" s="593">
        <v>0.11375</v>
      </c>
      <c r="D355" t="s">
        <v>1379</v>
      </c>
      <c r="E355">
        <v>6.5000000000000002E-2</v>
      </c>
      <c r="F355">
        <v>0.03</v>
      </c>
      <c r="G355">
        <v>1.8749999999999999E-2</v>
      </c>
      <c r="H355">
        <v>0</v>
      </c>
      <c r="I355">
        <v>0</v>
      </c>
    </row>
    <row r="356" spans="1:9" x14ac:dyDescent="0.25">
      <c r="A356" t="s">
        <v>716</v>
      </c>
      <c r="B356">
        <v>72336</v>
      </c>
      <c r="C356" s="593">
        <v>0.11375</v>
      </c>
      <c r="D356" t="s">
        <v>1379</v>
      </c>
      <c r="E356">
        <v>6.5000000000000002E-2</v>
      </c>
      <c r="F356">
        <v>0.03</v>
      </c>
      <c r="G356">
        <v>1.8749999999999999E-2</v>
      </c>
      <c r="H356">
        <v>0</v>
      </c>
      <c r="I356">
        <v>0</v>
      </c>
    </row>
    <row r="357" spans="1:9" x14ac:dyDescent="0.25">
      <c r="A357" t="s">
        <v>716</v>
      </c>
      <c r="B357">
        <v>72338</v>
      </c>
      <c r="C357" s="593">
        <v>0.09</v>
      </c>
      <c r="D357" t="s">
        <v>1368</v>
      </c>
      <c r="E357">
        <v>6.5000000000000002E-2</v>
      </c>
      <c r="F357">
        <v>2.5000000000000001E-2</v>
      </c>
      <c r="G357">
        <v>0</v>
      </c>
      <c r="H357">
        <v>0</v>
      </c>
      <c r="I357">
        <v>0</v>
      </c>
    </row>
    <row r="358" spans="1:9" x14ac:dyDescent="0.25">
      <c r="A358" t="s">
        <v>716</v>
      </c>
      <c r="B358">
        <v>72339</v>
      </c>
      <c r="C358" s="593">
        <v>9.2499999999999999E-2</v>
      </c>
      <c r="D358" t="s">
        <v>1385</v>
      </c>
      <c r="E358">
        <v>6.5000000000000002E-2</v>
      </c>
      <c r="F358">
        <v>1.7500000000000002E-2</v>
      </c>
      <c r="G358">
        <v>0.01</v>
      </c>
      <c r="H358">
        <v>0</v>
      </c>
      <c r="I358">
        <v>0</v>
      </c>
    </row>
    <row r="359" spans="1:9" x14ac:dyDescent="0.25">
      <c r="A359" t="s">
        <v>716</v>
      </c>
      <c r="B359">
        <v>72340</v>
      </c>
      <c r="C359" s="593">
        <v>9.5000000000000001E-2</v>
      </c>
      <c r="D359" t="s">
        <v>1386</v>
      </c>
      <c r="E359">
        <v>6.5000000000000002E-2</v>
      </c>
      <c r="F359">
        <v>0.03</v>
      </c>
      <c r="G359">
        <v>0</v>
      </c>
      <c r="H359">
        <v>0</v>
      </c>
      <c r="I359">
        <v>0</v>
      </c>
    </row>
    <row r="360" spans="1:9" x14ac:dyDescent="0.25">
      <c r="A360" t="s">
        <v>716</v>
      </c>
      <c r="B360">
        <v>72341</v>
      </c>
      <c r="C360" s="593">
        <v>7.4999999999999997E-2</v>
      </c>
      <c r="D360" t="s">
        <v>1387</v>
      </c>
      <c r="E360">
        <v>6.5000000000000002E-2</v>
      </c>
      <c r="F360">
        <v>0.01</v>
      </c>
      <c r="G360">
        <v>0</v>
      </c>
      <c r="H360">
        <v>0</v>
      </c>
      <c r="I360">
        <v>0</v>
      </c>
    </row>
    <row r="361" spans="1:9" x14ac:dyDescent="0.25">
      <c r="A361" t="s">
        <v>716</v>
      </c>
      <c r="B361">
        <v>72342</v>
      </c>
      <c r="C361" s="593">
        <v>0.105</v>
      </c>
      <c r="D361" t="s">
        <v>1370</v>
      </c>
      <c r="E361">
        <v>6.5000000000000002E-2</v>
      </c>
      <c r="F361">
        <v>0.02</v>
      </c>
      <c r="G361">
        <v>0.02</v>
      </c>
      <c r="H361">
        <v>0</v>
      </c>
      <c r="I361">
        <v>0</v>
      </c>
    </row>
    <row r="362" spans="1:9" x14ac:dyDescent="0.25">
      <c r="A362" t="s">
        <v>716</v>
      </c>
      <c r="B362">
        <v>72346</v>
      </c>
      <c r="C362" s="593">
        <v>9.5000000000000001E-2</v>
      </c>
      <c r="D362" t="s">
        <v>1334</v>
      </c>
      <c r="E362">
        <v>6.5000000000000002E-2</v>
      </c>
      <c r="F362">
        <v>0.03</v>
      </c>
      <c r="G362">
        <v>0</v>
      </c>
      <c r="H362">
        <v>0</v>
      </c>
      <c r="I362">
        <v>0</v>
      </c>
    </row>
    <row r="363" spans="1:9" x14ac:dyDescent="0.25">
      <c r="A363" t="s">
        <v>716</v>
      </c>
      <c r="B363">
        <v>72347</v>
      </c>
      <c r="C363" s="593">
        <v>9.5000000000000001E-2</v>
      </c>
      <c r="D363" t="s">
        <v>1388</v>
      </c>
      <c r="E363">
        <v>6.5000000000000002E-2</v>
      </c>
      <c r="F363">
        <v>0.03</v>
      </c>
      <c r="G363">
        <v>0</v>
      </c>
      <c r="H363">
        <v>0</v>
      </c>
      <c r="I363">
        <v>0</v>
      </c>
    </row>
    <row r="364" spans="1:9" x14ac:dyDescent="0.25">
      <c r="A364" t="s">
        <v>716</v>
      </c>
      <c r="B364">
        <v>72348</v>
      </c>
      <c r="C364" s="593">
        <v>0.105</v>
      </c>
      <c r="D364" t="s">
        <v>1389</v>
      </c>
      <c r="E364">
        <v>6.5000000000000002E-2</v>
      </c>
      <c r="F364">
        <v>0.03</v>
      </c>
      <c r="G364">
        <v>0.01</v>
      </c>
      <c r="H364">
        <v>0</v>
      </c>
      <c r="I364">
        <v>0</v>
      </c>
    </row>
    <row r="365" spans="1:9" x14ac:dyDescent="0.25">
      <c r="A365" t="s">
        <v>716</v>
      </c>
      <c r="B365">
        <v>72350</v>
      </c>
      <c r="C365" s="593">
        <v>0.10249999999999999</v>
      </c>
      <c r="D365" t="s">
        <v>1390</v>
      </c>
      <c r="E365">
        <v>6.5000000000000002E-2</v>
      </c>
      <c r="F365">
        <v>2.5000000000000001E-2</v>
      </c>
      <c r="G365">
        <v>1.2500000000000001E-2</v>
      </c>
      <c r="H365">
        <v>0</v>
      </c>
      <c r="I365">
        <v>0</v>
      </c>
    </row>
    <row r="366" spans="1:9" x14ac:dyDescent="0.25">
      <c r="A366" t="s">
        <v>716</v>
      </c>
      <c r="B366">
        <v>72351</v>
      </c>
      <c r="C366" s="593">
        <v>0.11</v>
      </c>
      <c r="D366" t="s">
        <v>1391</v>
      </c>
      <c r="E366">
        <v>6.5000000000000002E-2</v>
      </c>
      <c r="F366">
        <v>2.5000000000000001E-2</v>
      </c>
      <c r="G366">
        <v>0.02</v>
      </c>
      <c r="H366">
        <v>0</v>
      </c>
      <c r="I366">
        <v>0</v>
      </c>
    </row>
    <row r="367" spans="1:9" x14ac:dyDescent="0.25">
      <c r="A367" t="s">
        <v>716</v>
      </c>
      <c r="B367">
        <v>72352</v>
      </c>
      <c r="C367" s="593">
        <v>7.4999999999999997E-2</v>
      </c>
      <c r="D367" t="s">
        <v>1392</v>
      </c>
      <c r="E367">
        <v>6.5000000000000002E-2</v>
      </c>
      <c r="F367">
        <v>0.01</v>
      </c>
      <c r="G367">
        <v>0</v>
      </c>
      <c r="H367">
        <v>0</v>
      </c>
      <c r="I367">
        <v>0</v>
      </c>
    </row>
    <row r="368" spans="1:9" x14ac:dyDescent="0.25">
      <c r="A368" t="s">
        <v>716</v>
      </c>
      <c r="B368">
        <v>72353</v>
      </c>
      <c r="C368" s="593">
        <v>8.5000000000000006E-2</v>
      </c>
      <c r="D368" t="s">
        <v>1370</v>
      </c>
      <c r="E368">
        <v>6.5000000000000002E-2</v>
      </c>
      <c r="F368">
        <v>0.02</v>
      </c>
      <c r="G368">
        <v>0</v>
      </c>
      <c r="H368">
        <v>0</v>
      </c>
      <c r="I368">
        <v>0</v>
      </c>
    </row>
    <row r="369" spans="1:9" x14ac:dyDescent="0.25">
      <c r="A369" t="s">
        <v>716</v>
      </c>
      <c r="B369">
        <v>72354</v>
      </c>
      <c r="C369" s="593">
        <v>0.105</v>
      </c>
      <c r="D369" t="s">
        <v>1393</v>
      </c>
      <c r="E369">
        <v>6.5000000000000002E-2</v>
      </c>
      <c r="F369">
        <v>1.7500000000000002E-2</v>
      </c>
      <c r="G369">
        <v>2.2499999999999999E-2</v>
      </c>
      <c r="H369">
        <v>0</v>
      </c>
      <c r="I369">
        <v>0</v>
      </c>
    </row>
    <row r="370" spans="1:9" x14ac:dyDescent="0.25">
      <c r="A370" t="s">
        <v>716</v>
      </c>
      <c r="B370">
        <v>72355</v>
      </c>
      <c r="C370" s="593">
        <v>0.105</v>
      </c>
      <c r="D370" t="s">
        <v>1370</v>
      </c>
      <c r="E370">
        <v>6.5000000000000002E-2</v>
      </c>
      <c r="F370">
        <v>0.02</v>
      </c>
      <c r="G370">
        <v>0.02</v>
      </c>
      <c r="H370">
        <v>0</v>
      </c>
      <c r="I370">
        <v>0</v>
      </c>
    </row>
    <row r="371" spans="1:9" x14ac:dyDescent="0.25">
      <c r="A371" t="s">
        <v>716</v>
      </c>
      <c r="B371">
        <v>72358</v>
      </c>
      <c r="C371" s="593">
        <v>0.1</v>
      </c>
      <c r="D371" t="s">
        <v>1394</v>
      </c>
      <c r="E371">
        <v>6.5000000000000002E-2</v>
      </c>
      <c r="F371">
        <v>2.5000000000000001E-2</v>
      </c>
      <c r="G371">
        <v>0.01</v>
      </c>
      <c r="H371">
        <v>0</v>
      </c>
      <c r="I371">
        <v>0</v>
      </c>
    </row>
    <row r="372" spans="1:9" x14ac:dyDescent="0.25">
      <c r="A372" t="s">
        <v>716</v>
      </c>
      <c r="B372">
        <v>72359</v>
      </c>
      <c r="C372" s="593">
        <v>0.105</v>
      </c>
      <c r="D372" t="s">
        <v>1395</v>
      </c>
      <c r="E372">
        <v>6.5000000000000002E-2</v>
      </c>
      <c r="F372">
        <v>0.03</v>
      </c>
      <c r="G372">
        <v>0.01</v>
      </c>
      <c r="H372">
        <v>0</v>
      </c>
      <c r="I372">
        <v>0</v>
      </c>
    </row>
    <row r="373" spans="1:9" x14ac:dyDescent="0.25">
      <c r="A373" t="s">
        <v>716</v>
      </c>
      <c r="B373">
        <v>72360</v>
      </c>
      <c r="C373" s="593">
        <v>9.5000000000000001E-2</v>
      </c>
      <c r="D373" t="s">
        <v>1396</v>
      </c>
      <c r="E373">
        <v>6.5000000000000002E-2</v>
      </c>
      <c r="F373">
        <v>0.01</v>
      </c>
      <c r="G373">
        <v>0.02</v>
      </c>
      <c r="H373">
        <v>0</v>
      </c>
      <c r="I373">
        <v>0</v>
      </c>
    </row>
    <row r="374" spans="1:9" x14ac:dyDescent="0.25">
      <c r="A374" t="s">
        <v>716</v>
      </c>
      <c r="B374">
        <v>72364</v>
      </c>
      <c r="C374" s="593">
        <v>0.1125</v>
      </c>
      <c r="D374" t="s">
        <v>1397</v>
      </c>
      <c r="E374">
        <v>6.5000000000000002E-2</v>
      </c>
      <c r="F374">
        <v>1.7500000000000002E-2</v>
      </c>
      <c r="G374">
        <v>0.03</v>
      </c>
      <c r="H374">
        <v>0</v>
      </c>
      <c r="I374">
        <v>0</v>
      </c>
    </row>
    <row r="375" spans="1:9" x14ac:dyDescent="0.25">
      <c r="A375" t="s">
        <v>716</v>
      </c>
      <c r="B375">
        <v>72365</v>
      </c>
      <c r="C375" s="593">
        <v>0.10249999999999999</v>
      </c>
      <c r="D375" t="s">
        <v>1398</v>
      </c>
      <c r="E375">
        <v>6.5000000000000002E-2</v>
      </c>
      <c r="F375">
        <v>1.7500000000000002E-2</v>
      </c>
      <c r="G375">
        <v>0.02</v>
      </c>
      <c r="H375">
        <v>0</v>
      </c>
      <c r="I375">
        <v>0</v>
      </c>
    </row>
    <row r="376" spans="1:9" x14ac:dyDescent="0.25">
      <c r="A376" t="s">
        <v>716</v>
      </c>
      <c r="B376">
        <v>72366</v>
      </c>
      <c r="C376" s="593">
        <v>0.105</v>
      </c>
      <c r="D376" t="s">
        <v>1399</v>
      </c>
      <c r="E376">
        <v>6.5000000000000002E-2</v>
      </c>
      <c r="F376">
        <v>0.02</v>
      </c>
      <c r="G376">
        <v>0.02</v>
      </c>
      <c r="H376">
        <v>0</v>
      </c>
      <c r="I376">
        <v>0</v>
      </c>
    </row>
    <row r="377" spans="1:9" x14ac:dyDescent="0.25">
      <c r="A377" t="s">
        <v>716</v>
      </c>
      <c r="B377">
        <v>72367</v>
      </c>
      <c r="C377" s="593">
        <v>8.5000000000000006E-2</v>
      </c>
      <c r="D377" t="s">
        <v>1370</v>
      </c>
      <c r="E377">
        <v>6.5000000000000002E-2</v>
      </c>
      <c r="F377">
        <v>0.02</v>
      </c>
      <c r="G377">
        <v>0</v>
      </c>
      <c r="H377">
        <v>0</v>
      </c>
      <c r="I377">
        <v>0</v>
      </c>
    </row>
    <row r="378" spans="1:9" x14ac:dyDescent="0.25">
      <c r="A378" t="s">
        <v>716</v>
      </c>
      <c r="B378">
        <v>72368</v>
      </c>
      <c r="C378" s="593">
        <v>8.5000000000000006E-2</v>
      </c>
      <c r="D378" t="s">
        <v>1400</v>
      </c>
      <c r="E378">
        <v>6.5000000000000002E-2</v>
      </c>
      <c r="F378">
        <v>0.01</v>
      </c>
      <c r="G378">
        <v>0.01</v>
      </c>
      <c r="H378">
        <v>0</v>
      </c>
      <c r="I378">
        <v>0</v>
      </c>
    </row>
    <row r="379" spans="1:9" x14ac:dyDescent="0.25">
      <c r="A379" t="s">
        <v>716</v>
      </c>
      <c r="B379">
        <v>72369</v>
      </c>
      <c r="C379" s="593">
        <v>8.5000000000000006E-2</v>
      </c>
      <c r="D379" t="s">
        <v>1370</v>
      </c>
      <c r="E379">
        <v>6.5000000000000002E-2</v>
      </c>
      <c r="F379">
        <v>0.02</v>
      </c>
      <c r="G379">
        <v>0</v>
      </c>
      <c r="H379">
        <v>0</v>
      </c>
      <c r="I379">
        <v>0</v>
      </c>
    </row>
    <row r="380" spans="1:9" x14ac:dyDescent="0.25">
      <c r="A380" t="s">
        <v>716</v>
      </c>
      <c r="B380">
        <v>72370</v>
      </c>
      <c r="C380" s="593">
        <v>0.1</v>
      </c>
      <c r="D380" t="s">
        <v>1401</v>
      </c>
      <c r="E380">
        <v>6.5000000000000002E-2</v>
      </c>
      <c r="F380">
        <v>2.5000000000000001E-2</v>
      </c>
      <c r="G380">
        <v>0.01</v>
      </c>
      <c r="H380">
        <v>0</v>
      </c>
      <c r="I380">
        <v>0</v>
      </c>
    </row>
    <row r="381" spans="1:9" x14ac:dyDescent="0.25">
      <c r="A381" t="s">
        <v>716</v>
      </c>
      <c r="B381">
        <v>72372</v>
      </c>
      <c r="C381" s="593">
        <v>0.115</v>
      </c>
      <c r="D381" t="s">
        <v>1402</v>
      </c>
      <c r="E381">
        <v>6.5000000000000002E-2</v>
      </c>
      <c r="F381">
        <v>0.03</v>
      </c>
      <c r="G381">
        <v>0.02</v>
      </c>
      <c r="H381">
        <v>0</v>
      </c>
      <c r="I381">
        <v>0</v>
      </c>
    </row>
    <row r="382" spans="1:9" x14ac:dyDescent="0.25">
      <c r="A382" t="s">
        <v>716</v>
      </c>
      <c r="B382">
        <v>72373</v>
      </c>
      <c r="C382" s="593">
        <v>0.105</v>
      </c>
      <c r="D382" t="s">
        <v>1382</v>
      </c>
      <c r="E382">
        <v>6.5000000000000002E-2</v>
      </c>
      <c r="F382">
        <v>0.03</v>
      </c>
      <c r="G382">
        <v>0.01</v>
      </c>
      <c r="H382">
        <v>0</v>
      </c>
      <c r="I382">
        <v>0</v>
      </c>
    </row>
    <row r="383" spans="1:9" x14ac:dyDescent="0.25">
      <c r="A383" t="s">
        <v>716</v>
      </c>
      <c r="B383">
        <v>72374</v>
      </c>
      <c r="C383" s="593">
        <v>8.5000000000000006E-2</v>
      </c>
      <c r="D383" t="s">
        <v>1370</v>
      </c>
      <c r="E383">
        <v>6.5000000000000002E-2</v>
      </c>
      <c r="F383">
        <v>0.02</v>
      </c>
      <c r="G383">
        <v>0</v>
      </c>
      <c r="H383">
        <v>0</v>
      </c>
      <c r="I383">
        <v>0</v>
      </c>
    </row>
    <row r="384" spans="1:9" x14ac:dyDescent="0.25">
      <c r="A384" t="s">
        <v>716</v>
      </c>
      <c r="B384">
        <v>72376</v>
      </c>
      <c r="C384" s="593">
        <v>0.10249999999999999</v>
      </c>
      <c r="D384" t="s">
        <v>1403</v>
      </c>
      <c r="E384">
        <v>6.5000000000000002E-2</v>
      </c>
      <c r="F384">
        <v>1.7500000000000002E-2</v>
      </c>
      <c r="G384">
        <v>0.02</v>
      </c>
      <c r="H384">
        <v>0</v>
      </c>
      <c r="I384">
        <v>0</v>
      </c>
    </row>
    <row r="385" spans="1:9" x14ac:dyDescent="0.25">
      <c r="A385" t="s">
        <v>716</v>
      </c>
      <c r="B385">
        <v>72377</v>
      </c>
      <c r="C385" s="593">
        <v>8.2500000000000004E-2</v>
      </c>
      <c r="D385" t="s">
        <v>1404</v>
      </c>
      <c r="E385">
        <v>6.5000000000000002E-2</v>
      </c>
      <c r="F385">
        <v>1.7500000000000002E-2</v>
      </c>
      <c r="G385">
        <v>0</v>
      </c>
      <c r="H385">
        <v>0</v>
      </c>
      <c r="I385">
        <v>0</v>
      </c>
    </row>
    <row r="386" spans="1:9" x14ac:dyDescent="0.25">
      <c r="A386" t="s">
        <v>716</v>
      </c>
      <c r="B386">
        <v>72379</v>
      </c>
      <c r="C386" s="593">
        <v>0.08</v>
      </c>
      <c r="D386" t="s">
        <v>1188</v>
      </c>
      <c r="E386">
        <v>6.5000000000000002E-2</v>
      </c>
      <c r="F386">
        <v>1.4999999999999999E-2</v>
      </c>
      <c r="G386">
        <v>0</v>
      </c>
      <c r="H386">
        <v>0</v>
      </c>
      <c r="I386">
        <v>0</v>
      </c>
    </row>
    <row r="387" spans="1:9" x14ac:dyDescent="0.25">
      <c r="A387" t="s">
        <v>716</v>
      </c>
      <c r="B387">
        <v>72383</v>
      </c>
      <c r="C387" s="593">
        <v>8.5000000000000006E-2</v>
      </c>
      <c r="D387" t="s">
        <v>1370</v>
      </c>
      <c r="E387">
        <v>6.5000000000000002E-2</v>
      </c>
      <c r="F387">
        <v>0.02</v>
      </c>
      <c r="G387">
        <v>0</v>
      </c>
      <c r="H387">
        <v>0</v>
      </c>
      <c r="I387">
        <v>0</v>
      </c>
    </row>
    <row r="388" spans="1:9" x14ac:dyDescent="0.25">
      <c r="A388" t="s">
        <v>716</v>
      </c>
      <c r="B388">
        <v>72384</v>
      </c>
      <c r="C388" s="593">
        <v>0.10249999999999999</v>
      </c>
      <c r="D388" t="s">
        <v>1405</v>
      </c>
      <c r="E388">
        <v>6.5000000000000002E-2</v>
      </c>
      <c r="F388">
        <v>1.7500000000000002E-2</v>
      </c>
      <c r="G388">
        <v>0.02</v>
      </c>
      <c r="H388">
        <v>0</v>
      </c>
      <c r="I388">
        <v>0</v>
      </c>
    </row>
    <row r="389" spans="1:9" x14ac:dyDescent="0.25">
      <c r="A389" t="s">
        <v>716</v>
      </c>
      <c r="B389">
        <v>72386</v>
      </c>
      <c r="C389" s="593">
        <v>9.2499999999999999E-2</v>
      </c>
      <c r="D389" t="s">
        <v>1406</v>
      </c>
      <c r="E389">
        <v>6.5000000000000002E-2</v>
      </c>
      <c r="F389">
        <v>1.7500000000000002E-2</v>
      </c>
      <c r="G389">
        <v>0.01</v>
      </c>
      <c r="H389">
        <v>0</v>
      </c>
      <c r="I389">
        <v>0</v>
      </c>
    </row>
    <row r="390" spans="1:9" x14ac:dyDescent="0.25">
      <c r="A390" t="s">
        <v>716</v>
      </c>
      <c r="B390">
        <v>72387</v>
      </c>
      <c r="C390" s="593">
        <v>9.5000000000000001E-2</v>
      </c>
      <c r="D390" t="s">
        <v>1334</v>
      </c>
      <c r="E390">
        <v>6.5000000000000002E-2</v>
      </c>
      <c r="F390">
        <v>0.03</v>
      </c>
      <c r="G390">
        <v>0</v>
      </c>
      <c r="H390">
        <v>0</v>
      </c>
      <c r="I390">
        <v>0</v>
      </c>
    </row>
    <row r="391" spans="1:9" x14ac:dyDescent="0.25">
      <c r="A391" t="s">
        <v>716</v>
      </c>
      <c r="B391">
        <v>72389</v>
      </c>
      <c r="C391" s="593">
        <v>8.5000000000000006E-2</v>
      </c>
      <c r="D391" t="s">
        <v>1370</v>
      </c>
      <c r="E391">
        <v>6.5000000000000002E-2</v>
      </c>
      <c r="F391">
        <v>0.02</v>
      </c>
      <c r="G391">
        <v>0</v>
      </c>
      <c r="H391">
        <v>0</v>
      </c>
      <c r="I391">
        <v>0</v>
      </c>
    </row>
    <row r="392" spans="1:9" x14ac:dyDescent="0.25">
      <c r="A392" t="s">
        <v>716</v>
      </c>
      <c r="B392">
        <v>72390</v>
      </c>
      <c r="C392" s="593">
        <v>0.105</v>
      </c>
      <c r="D392" t="s">
        <v>1370</v>
      </c>
      <c r="E392">
        <v>6.5000000000000002E-2</v>
      </c>
      <c r="F392">
        <v>0.02</v>
      </c>
      <c r="G392">
        <v>0.02</v>
      </c>
      <c r="H392">
        <v>0</v>
      </c>
      <c r="I392">
        <v>0</v>
      </c>
    </row>
    <row r="393" spans="1:9" x14ac:dyDescent="0.25">
      <c r="A393" t="s">
        <v>716</v>
      </c>
      <c r="B393">
        <v>72391</v>
      </c>
      <c r="C393" s="593">
        <v>0.09</v>
      </c>
      <c r="D393" t="s">
        <v>1368</v>
      </c>
      <c r="E393">
        <v>6.5000000000000002E-2</v>
      </c>
      <c r="F393">
        <v>2.5000000000000001E-2</v>
      </c>
      <c r="G393">
        <v>0</v>
      </c>
      <c r="H393">
        <v>0</v>
      </c>
      <c r="I393">
        <v>0</v>
      </c>
    </row>
    <row r="394" spans="1:9" x14ac:dyDescent="0.25">
      <c r="A394" t="s">
        <v>716</v>
      </c>
      <c r="B394">
        <v>72392</v>
      </c>
      <c r="C394" s="593">
        <v>0.105</v>
      </c>
      <c r="D394" t="s">
        <v>1407</v>
      </c>
      <c r="E394">
        <v>6.5000000000000002E-2</v>
      </c>
      <c r="F394">
        <v>0.03</v>
      </c>
      <c r="G394">
        <v>0.01</v>
      </c>
      <c r="H394">
        <v>0</v>
      </c>
      <c r="I394">
        <v>0</v>
      </c>
    </row>
    <row r="395" spans="1:9" x14ac:dyDescent="0.25">
      <c r="A395" t="s">
        <v>716</v>
      </c>
      <c r="B395">
        <v>72394</v>
      </c>
      <c r="C395" s="593">
        <v>0.1125</v>
      </c>
      <c r="D395" t="s">
        <v>1386</v>
      </c>
      <c r="E395">
        <v>6.5000000000000002E-2</v>
      </c>
      <c r="F395">
        <v>0.03</v>
      </c>
      <c r="G395">
        <v>1.7500000000000002E-2</v>
      </c>
      <c r="H395">
        <v>0</v>
      </c>
      <c r="I395">
        <v>0</v>
      </c>
    </row>
    <row r="396" spans="1:9" x14ac:dyDescent="0.25">
      <c r="A396" t="s">
        <v>716</v>
      </c>
      <c r="B396">
        <v>72395</v>
      </c>
      <c r="C396" s="593">
        <v>0.1</v>
      </c>
      <c r="D396" t="s">
        <v>1368</v>
      </c>
      <c r="E396">
        <v>6.5000000000000002E-2</v>
      </c>
      <c r="F396">
        <v>2.5000000000000001E-2</v>
      </c>
      <c r="G396">
        <v>0.01</v>
      </c>
      <c r="H396">
        <v>0</v>
      </c>
      <c r="I396">
        <v>0</v>
      </c>
    </row>
    <row r="397" spans="1:9" x14ac:dyDescent="0.25">
      <c r="A397" t="s">
        <v>716</v>
      </c>
      <c r="B397">
        <v>72396</v>
      </c>
      <c r="C397" s="593">
        <v>0.105</v>
      </c>
      <c r="D397" t="s">
        <v>1334</v>
      </c>
      <c r="E397">
        <v>6.5000000000000002E-2</v>
      </c>
      <c r="F397">
        <v>0.03</v>
      </c>
      <c r="G397">
        <v>0.01</v>
      </c>
      <c r="H397">
        <v>0</v>
      </c>
      <c r="I397">
        <v>0</v>
      </c>
    </row>
    <row r="398" spans="1:9" x14ac:dyDescent="0.25">
      <c r="A398" t="s">
        <v>716</v>
      </c>
      <c r="B398">
        <v>72401</v>
      </c>
      <c r="C398" s="593">
        <v>0.105</v>
      </c>
      <c r="D398" t="s">
        <v>1408</v>
      </c>
      <c r="E398">
        <v>6.5000000000000002E-2</v>
      </c>
      <c r="F398">
        <v>0.01</v>
      </c>
      <c r="G398">
        <v>0.03</v>
      </c>
      <c r="H398">
        <v>0</v>
      </c>
      <c r="I398">
        <v>0</v>
      </c>
    </row>
    <row r="399" spans="1:9" x14ac:dyDescent="0.25">
      <c r="A399" t="s">
        <v>716</v>
      </c>
      <c r="B399">
        <v>72402</v>
      </c>
      <c r="C399" s="593">
        <v>8.5000000000000006E-2</v>
      </c>
      <c r="D399" t="s">
        <v>1409</v>
      </c>
      <c r="E399">
        <v>6.5000000000000002E-2</v>
      </c>
      <c r="F399">
        <v>0.01</v>
      </c>
      <c r="G399">
        <v>0.01</v>
      </c>
      <c r="H399">
        <v>0</v>
      </c>
      <c r="I399">
        <v>0</v>
      </c>
    </row>
    <row r="400" spans="1:9" x14ac:dyDescent="0.25">
      <c r="A400" t="s">
        <v>716</v>
      </c>
      <c r="B400">
        <v>72403</v>
      </c>
      <c r="C400" s="593">
        <v>8.5000000000000006E-2</v>
      </c>
      <c r="D400" t="s">
        <v>1409</v>
      </c>
      <c r="E400">
        <v>6.5000000000000002E-2</v>
      </c>
      <c r="F400">
        <v>0.01</v>
      </c>
      <c r="G400">
        <v>0.01</v>
      </c>
      <c r="H400">
        <v>0</v>
      </c>
      <c r="I400">
        <v>0</v>
      </c>
    </row>
    <row r="401" spans="1:9" x14ac:dyDescent="0.25">
      <c r="A401" t="s">
        <v>716</v>
      </c>
      <c r="B401">
        <v>72404</v>
      </c>
      <c r="C401" s="593">
        <v>8.5000000000000006E-2</v>
      </c>
      <c r="D401" t="s">
        <v>1409</v>
      </c>
      <c r="E401">
        <v>6.5000000000000002E-2</v>
      </c>
      <c r="F401">
        <v>0.01</v>
      </c>
      <c r="G401">
        <v>0.01</v>
      </c>
      <c r="H401">
        <v>0</v>
      </c>
      <c r="I401">
        <v>0</v>
      </c>
    </row>
    <row r="402" spans="1:9" x14ac:dyDescent="0.25">
      <c r="A402" t="s">
        <v>716</v>
      </c>
      <c r="B402">
        <v>72405</v>
      </c>
      <c r="C402" s="593">
        <v>0.105</v>
      </c>
      <c r="D402" t="s">
        <v>1408</v>
      </c>
      <c r="E402">
        <v>6.5000000000000002E-2</v>
      </c>
      <c r="F402">
        <v>0.01</v>
      </c>
      <c r="G402">
        <v>0.03</v>
      </c>
      <c r="H402">
        <v>0</v>
      </c>
      <c r="I402">
        <v>0</v>
      </c>
    </row>
    <row r="403" spans="1:9" x14ac:dyDescent="0.25">
      <c r="A403" t="s">
        <v>716</v>
      </c>
      <c r="B403">
        <v>72410</v>
      </c>
      <c r="C403" s="593">
        <v>0.09</v>
      </c>
      <c r="D403" t="s">
        <v>1410</v>
      </c>
      <c r="E403">
        <v>6.5000000000000002E-2</v>
      </c>
      <c r="F403">
        <v>2.5000000000000001E-2</v>
      </c>
      <c r="G403">
        <v>0</v>
      </c>
      <c r="H403">
        <v>0</v>
      </c>
      <c r="I403">
        <v>0</v>
      </c>
    </row>
    <row r="404" spans="1:9" x14ac:dyDescent="0.25">
      <c r="A404" t="s">
        <v>716</v>
      </c>
      <c r="B404">
        <v>72411</v>
      </c>
      <c r="C404" s="593">
        <v>8.5000000000000006E-2</v>
      </c>
      <c r="D404" t="s">
        <v>1408</v>
      </c>
      <c r="E404">
        <v>6.5000000000000002E-2</v>
      </c>
      <c r="F404">
        <v>0.01</v>
      </c>
      <c r="G404">
        <v>0.01</v>
      </c>
      <c r="H404">
        <v>0</v>
      </c>
      <c r="I404">
        <v>0</v>
      </c>
    </row>
    <row r="405" spans="1:9" x14ac:dyDescent="0.25">
      <c r="A405" t="s">
        <v>716</v>
      </c>
      <c r="B405">
        <v>72412</v>
      </c>
      <c r="C405" s="593">
        <v>7.8750000000000001E-2</v>
      </c>
      <c r="D405" t="s">
        <v>1411</v>
      </c>
      <c r="E405">
        <v>6.5000000000000002E-2</v>
      </c>
      <c r="F405">
        <v>1.375E-2</v>
      </c>
      <c r="G405">
        <v>0</v>
      </c>
      <c r="H405">
        <v>0</v>
      </c>
      <c r="I405">
        <v>0</v>
      </c>
    </row>
    <row r="406" spans="1:9" x14ac:dyDescent="0.25">
      <c r="A406" t="s">
        <v>716</v>
      </c>
      <c r="B406">
        <v>72413</v>
      </c>
      <c r="C406" s="593">
        <v>0.08</v>
      </c>
      <c r="D406" t="s">
        <v>1412</v>
      </c>
      <c r="E406">
        <v>6.5000000000000002E-2</v>
      </c>
      <c r="F406">
        <v>1.4999999999999999E-2</v>
      </c>
      <c r="G406">
        <v>0</v>
      </c>
      <c r="H406">
        <v>0</v>
      </c>
      <c r="I406">
        <v>0</v>
      </c>
    </row>
    <row r="407" spans="1:9" x14ac:dyDescent="0.25">
      <c r="A407" t="s">
        <v>716</v>
      </c>
      <c r="B407">
        <v>72414</v>
      </c>
      <c r="C407" s="593">
        <v>7.4999999999999997E-2</v>
      </c>
      <c r="D407" t="s">
        <v>1413</v>
      </c>
      <c r="E407">
        <v>6.5000000000000002E-2</v>
      </c>
      <c r="F407">
        <v>0.01</v>
      </c>
      <c r="G407">
        <v>0</v>
      </c>
      <c r="H407">
        <v>0</v>
      </c>
      <c r="I407">
        <v>0</v>
      </c>
    </row>
    <row r="408" spans="1:9" x14ac:dyDescent="0.25">
      <c r="A408" t="s">
        <v>716</v>
      </c>
      <c r="B408">
        <v>72415</v>
      </c>
      <c r="C408" s="593">
        <v>0.1</v>
      </c>
      <c r="D408" t="s">
        <v>1414</v>
      </c>
      <c r="E408">
        <v>6.5000000000000002E-2</v>
      </c>
      <c r="F408">
        <v>2.5000000000000001E-2</v>
      </c>
      <c r="G408">
        <v>0.01</v>
      </c>
      <c r="H408">
        <v>0</v>
      </c>
      <c r="I408">
        <v>0</v>
      </c>
    </row>
    <row r="409" spans="1:9" x14ac:dyDescent="0.25">
      <c r="A409" t="s">
        <v>716</v>
      </c>
      <c r="B409">
        <v>72416</v>
      </c>
      <c r="C409" s="593">
        <v>8.5000000000000006E-2</v>
      </c>
      <c r="D409" t="s">
        <v>1408</v>
      </c>
      <c r="E409">
        <v>6.5000000000000002E-2</v>
      </c>
      <c r="F409">
        <v>0.01</v>
      </c>
      <c r="G409">
        <v>0.01</v>
      </c>
      <c r="H409">
        <v>0</v>
      </c>
      <c r="I409">
        <v>0</v>
      </c>
    </row>
    <row r="410" spans="1:9" x14ac:dyDescent="0.25">
      <c r="A410" t="s">
        <v>716</v>
      </c>
      <c r="B410">
        <v>72417</v>
      </c>
      <c r="C410" s="593">
        <v>0.105</v>
      </c>
      <c r="D410" t="s">
        <v>1408</v>
      </c>
      <c r="E410">
        <v>6.5000000000000002E-2</v>
      </c>
      <c r="F410">
        <v>0.01</v>
      </c>
      <c r="G410">
        <v>0.03</v>
      </c>
      <c r="H410">
        <v>0</v>
      </c>
      <c r="I410">
        <v>0</v>
      </c>
    </row>
    <row r="411" spans="1:9" x14ac:dyDescent="0.25">
      <c r="A411" t="s">
        <v>716</v>
      </c>
      <c r="B411">
        <v>72419</v>
      </c>
      <c r="C411" s="593">
        <v>0.09</v>
      </c>
      <c r="D411" t="s">
        <v>1368</v>
      </c>
      <c r="E411">
        <v>6.5000000000000002E-2</v>
      </c>
      <c r="F411">
        <v>2.5000000000000001E-2</v>
      </c>
      <c r="G411">
        <v>0</v>
      </c>
      <c r="H411">
        <v>0</v>
      </c>
      <c r="I411">
        <v>0</v>
      </c>
    </row>
    <row r="412" spans="1:9" x14ac:dyDescent="0.25">
      <c r="A412" t="s">
        <v>716</v>
      </c>
      <c r="B412">
        <v>72421</v>
      </c>
      <c r="C412" s="593">
        <v>8.7499999999999994E-2</v>
      </c>
      <c r="D412" t="s">
        <v>1415</v>
      </c>
      <c r="E412">
        <v>6.5000000000000002E-2</v>
      </c>
      <c r="F412">
        <v>2.2499999999999999E-2</v>
      </c>
      <c r="G412">
        <v>0</v>
      </c>
      <c r="H412">
        <v>0</v>
      </c>
      <c r="I412">
        <v>0</v>
      </c>
    </row>
    <row r="413" spans="1:9" x14ac:dyDescent="0.25">
      <c r="A413" t="s">
        <v>716</v>
      </c>
      <c r="B413">
        <v>72422</v>
      </c>
      <c r="C413" s="593">
        <v>9.7500000000000003E-2</v>
      </c>
      <c r="D413" t="s">
        <v>1416</v>
      </c>
      <c r="E413">
        <v>6.5000000000000002E-2</v>
      </c>
      <c r="F413">
        <v>1.4999999999999999E-2</v>
      </c>
      <c r="G413">
        <v>1.7500000000000002E-2</v>
      </c>
      <c r="H413">
        <v>0</v>
      </c>
      <c r="I413">
        <v>0</v>
      </c>
    </row>
    <row r="414" spans="1:9" x14ac:dyDescent="0.25">
      <c r="A414" t="s">
        <v>716</v>
      </c>
      <c r="B414">
        <v>72424</v>
      </c>
      <c r="C414" s="593">
        <v>0.08</v>
      </c>
      <c r="D414" t="s">
        <v>1417</v>
      </c>
      <c r="E414">
        <v>6.5000000000000002E-2</v>
      </c>
      <c r="F414">
        <v>1.4999999999999999E-2</v>
      </c>
      <c r="G414">
        <v>0</v>
      </c>
      <c r="H414">
        <v>0</v>
      </c>
      <c r="I414">
        <v>0</v>
      </c>
    </row>
    <row r="415" spans="1:9" x14ac:dyDescent="0.25">
      <c r="A415" t="s">
        <v>716</v>
      </c>
      <c r="B415">
        <v>72425</v>
      </c>
      <c r="C415" s="593">
        <v>7.8750000000000001E-2</v>
      </c>
      <c r="D415" t="s">
        <v>1418</v>
      </c>
      <c r="E415">
        <v>6.5000000000000002E-2</v>
      </c>
      <c r="F415">
        <v>1.375E-2</v>
      </c>
      <c r="G415">
        <v>0</v>
      </c>
      <c r="H415">
        <v>0</v>
      </c>
      <c r="I415">
        <v>0</v>
      </c>
    </row>
    <row r="416" spans="1:9" x14ac:dyDescent="0.25">
      <c r="A416" t="s">
        <v>716</v>
      </c>
      <c r="B416">
        <v>72426</v>
      </c>
      <c r="C416" s="593">
        <v>0.09</v>
      </c>
      <c r="D416" t="s">
        <v>1419</v>
      </c>
      <c r="E416">
        <v>6.5000000000000002E-2</v>
      </c>
      <c r="F416">
        <v>2.5000000000000001E-2</v>
      </c>
      <c r="G416">
        <v>0</v>
      </c>
      <c r="H416">
        <v>0</v>
      </c>
      <c r="I416">
        <v>0</v>
      </c>
    </row>
    <row r="417" spans="1:9" x14ac:dyDescent="0.25">
      <c r="A417" t="s">
        <v>716</v>
      </c>
      <c r="B417">
        <v>72427</v>
      </c>
      <c r="C417" s="593">
        <v>7.4999999999999997E-2</v>
      </c>
      <c r="D417" t="s">
        <v>1420</v>
      </c>
      <c r="E417">
        <v>6.5000000000000002E-2</v>
      </c>
      <c r="F417">
        <v>0.01</v>
      </c>
      <c r="G417">
        <v>0</v>
      </c>
      <c r="H417">
        <v>0</v>
      </c>
      <c r="I417">
        <v>0</v>
      </c>
    </row>
    <row r="418" spans="1:9" x14ac:dyDescent="0.25">
      <c r="A418" t="s">
        <v>716</v>
      </c>
      <c r="B418">
        <v>72428</v>
      </c>
      <c r="C418" s="593">
        <v>0.1</v>
      </c>
      <c r="D418" t="s">
        <v>1421</v>
      </c>
      <c r="E418">
        <v>6.5000000000000002E-2</v>
      </c>
      <c r="F418">
        <v>2.5000000000000001E-2</v>
      </c>
      <c r="G418">
        <v>0.01</v>
      </c>
      <c r="H418">
        <v>0</v>
      </c>
      <c r="I418">
        <v>0</v>
      </c>
    </row>
    <row r="419" spans="1:9" x14ac:dyDescent="0.25">
      <c r="A419" t="s">
        <v>716</v>
      </c>
      <c r="B419">
        <v>72429</v>
      </c>
      <c r="C419" s="593">
        <v>9.5000000000000001E-2</v>
      </c>
      <c r="D419" t="s">
        <v>1334</v>
      </c>
      <c r="E419">
        <v>6.5000000000000002E-2</v>
      </c>
      <c r="F419">
        <v>0.03</v>
      </c>
      <c r="G419">
        <v>0</v>
      </c>
      <c r="H419">
        <v>0</v>
      </c>
      <c r="I419">
        <v>0</v>
      </c>
    </row>
    <row r="420" spans="1:9" x14ac:dyDescent="0.25">
      <c r="A420" t="s">
        <v>716</v>
      </c>
      <c r="B420">
        <v>72430</v>
      </c>
      <c r="C420" s="593">
        <v>0.08</v>
      </c>
      <c r="D420" t="s">
        <v>1422</v>
      </c>
      <c r="E420">
        <v>6.5000000000000002E-2</v>
      </c>
      <c r="F420">
        <v>1.4999999999999999E-2</v>
      </c>
      <c r="G420">
        <v>0</v>
      </c>
      <c r="H420">
        <v>0</v>
      </c>
      <c r="I420">
        <v>0</v>
      </c>
    </row>
    <row r="421" spans="1:9" x14ac:dyDescent="0.25">
      <c r="A421" t="s">
        <v>716</v>
      </c>
      <c r="B421">
        <v>72431</v>
      </c>
      <c r="C421" s="593">
        <v>8.7499999999999994E-2</v>
      </c>
      <c r="D421" t="s">
        <v>1423</v>
      </c>
      <c r="E421">
        <v>6.5000000000000002E-2</v>
      </c>
      <c r="F421">
        <v>2.2499999999999999E-2</v>
      </c>
      <c r="G421">
        <v>0</v>
      </c>
      <c r="H421">
        <v>0</v>
      </c>
      <c r="I421">
        <v>0</v>
      </c>
    </row>
    <row r="422" spans="1:9" x14ac:dyDescent="0.25">
      <c r="A422" t="s">
        <v>716</v>
      </c>
      <c r="B422">
        <v>72432</v>
      </c>
      <c r="C422" s="593">
        <v>0.10249999999999999</v>
      </c>
      <c r="D422" t="s">
        <v>1424</v>
      </c>
      <c r="E422">
        <v>6.5000000000000002E-2</v>
      </c>
      <c r="F422">
        <v>1.7500000000000002E-2</v>
      </c>
      <c r="G422">
        <v>0.02</v>
      </c>
      <c r="H422">
        <v>0</v>
      </c>
      <c r="I422">
        <v>0</v>
      </c>
    </row>
    <row r="423" spans="1:9" x14ac:dyDescent="0.25">
      <c r="A423" t="s">
        <v>716</v>
      </c>
      <c r="B423">
        <v>72433</v>
      </c>
      <c r="C423" s="593">
        <v>0.11</v>
      </c>
      <c r="D423" t="s">
        <v>1425</v>
      </c>
      <c r="E423">
        <v>6.5000000000000002E-2</v>
      </c>
      <c r="F423">
        <v>2.5000000000000001E-2</v>
      </c>
      <c r="G423">
        <v>0.02</v>
      </c>
      <c r="H423">
        <v>0</v>
      </c>
      <c r="I423">
        <v>0</v>
      </c>
    </row>
    <row r="424" spans="1:9" x14ac:dyDescent="0.25">
      <c r="A424" t="s">
        <v>716</v>
      </c>
      <c r="B424">
        <v>72434</v>
      </c>
      <c r="C424" s="593">
        <v>0.1</v>
      </c>
      <c r="D424" t="s">
        <v>1426</v>
      </c>
      <c r="E424">
        <v>6.5000000000000002E-2</v>
      </c>
      <c r="F424">
        <v>2.5000000000000001E-2</v>
      </c>
      <c r="G424">
        <v>0.01</v>
      </c>
      <c r="H424">
        <v>0</v>
      </c>
      <c r="I424">
        <v>0</v>
      </c>
    </row>
    <row r="425" spans="1:9" x14ac:dyDescent="0.25">
      <c r="A425" t="s">
        <v>716</v>
      </c>
      <c r="B425">
        <v>72435</v>
      </c>
      <c r="C425" s="593">
        <v>0.08</v>
      </c>
      <c r="D425" t="s">
        <v>1427</v>
      </c>
      <c r="E425">
        <v>6.5000000000000002E-2</v>
      </c>
      <c r="F425">
        <v>1.4999999999999999E-2</v>
      </c>
      <c r="G425">
        <v>0</v>
      </c>
      <c r="H425">
        <v>0</v>
      </c>
      <c r="I425">
        <v>0</v>
      </c>
    </row>
    <row r="426" spans="1:9" x14ac:dyDescent="0.25">
      <c r="A426" t="s">
        <v>716</v>
      </c>
      <c r="B426">
        <v>72436</v>
      </c>
      <c r="C426" s="593">
        <v>0.08</v>
      </c>
      <c r="D426" t="s">
        <v>1412</v>
      </c>
      <c r="E426">
        <v>6.5000000000000002E-2</v>
      </c>
      <c r="F426">
        <v>1.4999999999999999E-2</v>
      </c>
      <c r="G426">
        <v>0</v>
      </c>
      <c r="H426">
        <v>0</v>
      </c>
      <c r="I426">
        <v>0</v>
      </c>
    </row>
    <row r="427" spans="1:9" x14ac:dyDescent="0.25">
      <c r="A427" t="s">
        <v>716</v>
      </c>
      <c r="B427">
        <v>72437</v>
      </c>
      <c r="C427" s="593">
        <v>8.5000000000000006E-2</v>
      </c>
      <c r="D427" t="s">
        <v>1408</v>
      </c>
      <c r="E427">
        <v>6.5000000000000002E-2</v>
      </c>
      <c r="F427">
        <v>0.01</v>
      </c>
      <c r="G427">
        <v>0.01</v>
      </c>
      <c r="H427">
        <v>0</v>
      </c>
      <c r="I427">
        <v>0</v>
      </c>
    </row>
    <row r="428" spans="1:9" x14ac:dyDescent="0.25">
      <c r="A428" t="s">
        <v>716</v>
      </c>
      <c r="B428">
        <v>72438</v>
      </c>
      <c r="C428" s="593">
        <v>0.1</v>
      </c>
      <c r="D428" t="s">
        <v>1428</v>
      </c>
      <c r="E428">
        <v>6.5000000000000002E-2</v>
      </c>
      <c r="F428">
        <v>2.5000000000000001E-2</v>
      </c>
      <c r="G428">
        <v>0.01</v>
      </c>
      <c r="H428">
        <v>0</v>
      </c>
      <c r="I428">
        <v>0</v>
      </c>
    </row>
    <row r="429" spans="1:9" x14ac:dyDescent="0.25">
      <c r="A429" t="s">
        <v>716</v>
      </c>
      <c r="B429">
        <v>72440</v>
      </c>
      <c r="C429" s="593">
        <v>0.09</v>
      </c>
      <c r="D429" t="s">
        <v>1429</v>
      </c>
      <c r="E429">
        <v>6.5000000000000002E-2</v>
      </c>
      <c r="F429">
        <v>2.5000000000000001E-2</v>
      </c>
      <c r="G429">
        <v>0</v>
      </c>
      <c r="H429">
        <v>0</v>
      </c>
      <c r="I429">
        <v>0</v>
      </c>
    </row>
    <row r="430" spans="1:9" x14ac:dyDescent="0.25">
      <c r="A430" t="s">
        <v>716</v>
      </c>
      <c r="B430">
        <v>72441</v>
      </c>
      <c r="C430" s="593">
        <v>0.08</v>
      </c>
      <c r="D430" t="s">
        <v>1412</v>
      </c>
      <c r="E430">
        <v>6.5000000000000002E-2</v>
      </c>
      <c r="F430">
        <v>1.4999999999999999E-2</v>
      </c>
      <c r="G430">
        <v>0</v>
      </c>
      <c r="H430">
        <v>0</v>
      </c>
      <c r="I430">
        <v>0</v>
      </c>
    </row>
    <row r="431" spans="1:9" x14ac:dyDescent="0.25">
      <c r="A431" t="s">
        <v>716</v>
      </c>
      <c r="B431">
        <v>72442</v>
      </c>
      <c r="C431" s="593">
        <v>0.10249999999999999</v>
      </c>
      <c r="D431" t="s">
        <v>1430</v>
      </c>
      <c r="E431">
        <v>6.5000000000000002E-2</v>
      </c>
      <c r="F431">
        <v>2.5000000000000001E-2</v>
      </c>
      <c r="G431">
        <v>1.2500000000000001E-2</v>
      </c>
      <c r="H431">
        <v>0</v>
      </c>
      <c r="I431">
        <v>0</v>
      </c>
    </row>
    <row r="432" spans="1:9" x14ac:dyDescent="0.25">
      <c r="A432" t="s">
        <v>716</v>
      </c>
      <c r="B432">
        <v>72443</v>
      </c>
      <c r="C432" s="593">
        <v>9.1249999999999998E-2</v>
      </c>
      <c r="D432" t="s">
        <v>1411</v>
      </c>
      <c r="E432">
        <v>6.5000000000000002E-2</v>
      </c>
      <c r="F432">
        <v>1.375E-2</v>
      </c>
      <c r="G432">
        <v>1.2500000000000001E-2</v>
      </c>
      <c r="H432">
        <v>0</v>
      </c>
      <c r="I432">
        <v>0</v>
      </c>
    </row>
    <row r="433" spans="1:9" x14ac:dyDescent="0.25">
      <c r="A433" t="s">
        <v>716</v>
      </c>
      <c r="B433">
        <v>72444</v>
      </c>
      <c r="C433" s="593">
        <v>9.2499999999999999E-2</v>
      </c>
      <c r="D433" t="s">
        <v>1431</v>
      </c>
      <c r="E433">
        <v>6.5000000000000002E-2</v>
      </c>
      <c r="F433">
        <v>1.2500000000000001E-2</v>
      </c>
      <c r="G433">
        <v>1.4999999999999999E-2</v>
      </c>
      <c r="H433">
        <v>0</v>
      </c>
      <c r="I433">
        <v>0</v>
      </c>
    </row>
    <row r="434" spans="1:9" x14ac:dyDescent="0.25">
      <c r="A434" t="s">
        <v>716</v>
      </c>
      <c r="B434">
        <v>72445</v>
      </c>
      <c r="C434" s="593">
        <v>0.09</v>
      </c>
      <c r="D434" t="s">
        <v>1432</v>
      </c>
      <c r="E434">
        <v>6.5000000000000002E-2</v>
      </c>
      <c r="F434">
        <v>2.5000000000000001E-2</v>
      </c>
      <c r="G434">
        <v>0</v>
      </c>
      <c r="H434">
        <v>0</v>
      </c>
      <c r="I434">
        <v>0</v>
      </c>
    </row>
    <row r="435" spans="1:9" x14ac:dyDescent="0.25">
      <c r="A435" t="s">
        <v>716</v>
      </c>
      <c r="B435">
        <v>72447</v>
      </c>
      <c r="C435" s="593">
        <v>8.5000000000000006E-2</v>
      </c>
      <c r="D435" t="s">
        <v>1408</v>
      </c>
      <c r="E435">
        <v>6.5000000000000002E-2</v>
      </c>
      <c r="F435">
        <v>0.01</v>
      </c>
      <c r="G435">
        <v>0.01</v>
      </c>
      <c r="H435">
        <v>0</v>
      </c>
      <c r="I435">
        <v>0</v>
      </c>
    </row>
    <row r="436" spans="1:9" x14ac:dyDescent="0.25">
      <c r="A436" t="s">
        <v>716</v>
      </c>
      <c r="B436">
        <v>72449</v>
      </c>
      <c r="C436" s="593">
        <v>7.7499999999999999E-2</v>
      </c>
      <c r="D436" t="s">
        <v>1433</v>
      </c>
      <c r="E436">
        <v>6.5000000000000002E-2</v>
      </c>
      <c r="F436">
        <v>1.2500000000000001E-2</v>
      </c>
      <c r="G436">
        <v>0</v>
      </c>
      <c r="H436">
        <v>0</v>
      </c>
      <c r="I436">
        <v>0</v>
      </c>
    </row>
    <row r="437" spans="1:9" x14ac:dyDescent="0.25">
      <c r="A437" t="s">
        <v>716</v>
      </c>
      <c r="B437">
        <v>72450</v>
      </c>
      <c r="C437" s="593">
        <v>8.8749999999999996E-2</v>
      </c>
      <c r="D437" t="s">
        <v>1411</v>
      </c>
      <c r="E437">
        <v>6.5000000000000002E-2</v>
      </c>
      <c r="F437">
        <v>1.375E-2</v>
      </c>
      <c r="G437">
        <v>0.01</v>
      </c>
      <c r="H437">
        <v>0</v>
      </c>
      <c r="I437">
        <v>0</v>
      </c>
    </row>
    <row r="438" spans="1:9" x14ac:dyDescent="0.25">
      <c r="A438" t="s">
        <v>716</v>
      </c>
      <c r="B438">
        <v>72451</v>
      </c>
      <c r="C438" s="593">
        <v>8.6249999999999993E-2</v>
      </c>
      <c r="D438" t="s">
        <v>1434</v>
      </c>
      <c r="E438">
        <v>6.5000000000000002E-2</v>
      </c>
      <c r="F438">
        <v>1.375E-2</v>
      </c>
      <c r="G438">
        <v>7.4999999999999997E-3</v>
      </c>
      <c r="H438">
        <v>0</v>
      </c>
      <c r="I438">
        <v>0</v>
      </c>
    </row>
    <row r="439" spans="1:9" x14ac:dyDescent="0.25">
      <c r="A439" t="s">
        <v>716</v>
      </c>
      <c r="B439">
        <v>72453</v>
      </c>
      <c r="C439" s="593">
        <v>0.08</v>
      </c>
      <c r="D439" t="s">
        <v>1435</v>
      </c>
      <c r="E439">
        <v>6.5000000000000002E-2</v>
      </c>
      <c r="F439">
        <v>1.4999999999999999E-2</v>
      </c>
      <c r="G439">
        <v>0</v>
      </c>
      <c r="H439">
        <v>0</v>
      </c>
      <c r="I439">
        <v>0</v>
      </c>
    </row>
    <row r="440" spans="1:9" x14ac:dyDescent="0.25">
      <c r="A440" t="s">
        <v>716</v>
      </c>
      <c r="B440">
        <v>72454</v>
      </c>
      <c r="C440" s="593">
        <v>0.1</v>
      </c>
      <c r="D440" t="s">
        <v>1436</v>
      </c>
      <c r="E440">
        <v>6.5000000000000002E-2</v>
      </c>
      <c r="F440">
        <v>1.4999999999999999E-2</v>
      </c>
      <c r="G440">
        <v>0.02</v>
      </c>
      <c r="H440">
        <v>0</v>
      </c>
      <c r="I440">
        <v>0</v>
      </c>
    </row>
    <row r="441" spans="1:9" x14ac:dyDescent="0.25">
      <c r="A441" t="s">
        <v>716</v>
      </c>
      <c r="B441">
        <v>72455</v>
      </c>
      <c r="C441" s="593">
        <v>9.7500000000000003E-2</v>
      </c>
      <c r="D441" t="s">
        <v>1437</v>
      </c>
      <c r="E441">
        <v>6.5000000000000002E-2</v>
      </c>
      <c r="F441">
        <v>1.2500000000000001E-2</v>
      </c>
      <c r="G441">
        <v>0.02</v>
      </c>
      <c r="H441">
        <v>0</v>
      </c>
      <c r="I441">
        <v>0</v>
      </c>
    </row>
    <row r="442" spans="1:9" x14ac:dyDescent="0.25">
      <c r="A442" t="s">
        <v>716</v>
      </c>
      <c r="B442">
        <v>72456</v>
      </c>
      <c r="C442" s="593">
        <v>0.08</v>
      </c>
      <c r="D442" t="s">
        <v>1438</v>
      </c>
      <c r="E442">
        <v>6.5000000000000002E-2</v>
      </c>
      <c r="F442">
        <v>1.4999999999999999E-2</v>
      </c>
      <c r="G442">
        <v>0</v>
      </c>
      <c r="H442">
        <v>0</v>
      </c>
      <c r="I442">
        <v>0</v>
      </c>
    </row>
    <row r="443" spans="1:9" x14ac:dyDescent="0.25">
      <c r="A443" t="s">
        <v>716</v>
      </c>
      <c r="B443">
        <v>72457</v>
      </c>
      <c r="C443" s="593">
        <v>0.1</v>
      </c>
      <c r="D443" t="s">
        <v>1439</v>
      </c>
      <c r="E443">
        <v>6.5000000000000002E-2</v>
      </c>
      <c r="F443">
        <v>2.5000000000000001E-2</v>
      </c>
      <c r="G443">
        <v>0.01</v>
      </c>
      <c r="H443">
        <v>0</v>
      </c>
      <c r="I443">
        <v>0</v>
      </c>
    </row>
    <row r="444" spans="1:9" x14ac:dyDescent="0.25">
      <c r="A444" t="s">
        <v>716</v>
      </c>
      <c r="B444">
        <v>72458</v>
      </c>
      <c r="C444" s="593">
        <v>0.09</v>
      </c>
      <c r="D444" t="s">
        <v>1440</v>
      </c>
      <c r="E444">
        <v>6.5000000000000002E-2</v>
      </c>
      <c r="F444">
        <v>2.5000000000000001E-2</v>
      </c>
      <c r="G444">
        <v>0</v>
      </c>
      <c r="H444">
        <v>0</v>
      </c>
      <c r="I444">
        <v>0</v>
      </c>
    </row>
    <row r="445" spans="1:9" x14ac:dyDescent="0.25">
      <c r="A445" t="s">
        <v>716</v>
      </c>
      <c r="B445">
        <v>72459</v>
      </c>
      <c r="C445" s="593">
        <v>0.1</v>
      </c>
      <c r="D445" t="s">
        <v>1441</v>
      </c>
      <c r="E445">
        <v>6.5000000000000002E-2</v>
      </c>
      <c r="F445">
        <v>2.5000000000000001E-2</v>
      </c>
      <c r="G445">
        <v>0.01</v>
      </c>
      <c r="H445">
        <v>0</v>
      </c>
      <c r="I445">
        <v>0</v>
      </c>
    </row>
    <row r="446" spans="1:9" x14ac:dyDescent="0.25">
      <c r="A446" t="s">
        <v>716</v>
      </c>
      <c r="B446">
        <v>72460</v>
      </c>
      <c r="C446" s="593">
        <v>7.7499999999999999E-2</v>
      </c>
      <c r="D446" t="s">
        <v>1442</v>
      </c>
      <c r="E446">
        <v>6.5000000000000002E-2</v>
      </c>
      <c r="F446">
        <v>1.2500000000000001E-2</v>
      </c>
      <c r="G446">
        <v>0</v>
      </c>
      <c r="H446">
        <v>0</v>
      </c>
      <c r="I446">
        <v>0</v>
      </c>
    </row>
    <row r="447" spans="1:9" x14ac:dyDescent="0.25">
      <c r="A447" t="s">
        <v>716</v>
      </c>
      <c r="B447">
        <v>72461</v>
      </c>
      <c r="C447" s="593">
        <v>0.1</v>
      </c>
      <c r="D447" t="s">
        <v>1443</v>
      </c>
      <c r="E447">
        <v>6.5000000000000002E-2</v>
      </c>
      <c r="F447">
        <v>1.4999999999999999E-2</v>
      </c>
      <c r="G447">
        <v>0.02</v>
      </c>
      <c r="H447">
        <v>0</v>
      </c>
      <c r="I447">
        <v>0</v>
      </c>
    </row>
    <row r="448" spans="1:9" x14ac:dyDescent="0.25">
      <c r="A448" t="s">
        <v>716</v>
      </c>
      <c r="B448">
        <v>72462</v>
      </c>
      <c r="C448" s="593">
        <v>7.7499999999999999E-2</v>
      </c>
      <c r="D448" t="s">
        <v>1444</v>
      </c>
      <c r="E448">
        <v>6.5000000000000002E-2</v>
      </c>
      <c r="F448">
        <v>1.2500000000000001E-2</v>
      </c>
      <c r="G448">
        <v>0</v>
      </c>
      <c r="H448">
        <v>0</v>
      </c>
      <c r="I448">
        <v>0</v>
      </c>
    </row>
    <row r="449" spans="1:9" x14ac:dyDescent="0.25">
      <c r="A449" t="s">
        <v>716</v>
      </c>
      <c r="B449">
        <v>72464</v>
      </c>
      <c r="C449" s="593">
        <v>0.08</v>
      </c>
      <c r="D449" t="s">
        <v>1412</v>
      </c>
      <c r="E449">
        <v>6.5000000000000002E-2</v>
      </c>
      <c r="F449">
        <v>1.4999999999999999E-2</v>
      </c>
      <c r="G449">
        <v>0</v>
      </c>
      <c r="H449">
        <v>0</v>
      </c>
      <c r="I449">
        <v>0</v>
      </c>
    </row>
    <row r="450" spans="1:9" x14ac:dyDescent="0.25">
      <c r="A450" t="s">
        <v>716</v>
      </c>
      <c r="B450">
        <v>72465</v>
      </c>
      <c r="C450" s="593">
        <v>0.09</v>
      </c>
      <c r="D450" t="s">
        <v>1445</v>
      </c>
      <c r="E450">
        <v>6.5000000000000002E-2</v>
      </c>
      <c r="F450">
        <v>2.5000000000000001E-2</v>
      </c>
      <c r="G450">
        <v>0</v>
      </c>
      <c r="H450">
        <v>0</v>
      </c>
      <c r="I450">
        <v>0</v>
      </c>
    </row>
    <row r="451" spans="1:9" x14ac:dyDescent="0.25">
      <c r="A451" t="s">
        <v>716</v>
      </c>
      <c r="B451">
        <v>72466</v>
      </c>
      <c r="C451" s="593">
        <v>0.09</v>
      </c>
      <c r="D451" t="s">
        <v>1446</v>
      </c>
      <c r="E451">
        <v>6.5000000000000002E-2</v>
      </c>
      <c r="F451">
        <v>2.5000000000000001E-2</v>
      </c>
      <c r="G451">
        <v>0</v>
      </c>
      <c r="H451">
        <v>0</v>
      </c>
      <c r="I451">
        <v>0</v>
      </c>
    </row>
    <row r="452" spans="1:9" x14ac:dyDescent="0.25">
      <c r="A452" t="s">
        <v>716</v>
      </c>
      <c r="B452">
        <v>72467</v>
      </c>
      <c r="C452" s="593">
        <v>8.5000000000000006E-2</v>
      </c>
      <c r="D452" t="s">
        <v>1409</v>
      </c>
      <c r="E452">
        <v>6.5000000000000002E-2</v>
      </c>
      <c r="F452">
        <v>0.01</v>
      </c>
      <c r="G452">
        <v>0.01</v>
      </c>
      <c r="H452">
        <v>0</v>
      </c>
      <c r="I452">
        <v>0</v>
      </c>
    </row>
    <row r="453" spans="1:9" x14ac:dyDescent="0.25">
      <c r="A453" t="s">
        <v>716</v>
      </c>
      <c r="B453">
        <v>72469</v>
      </c>
      <c r="C453" s="593">
        <v>0.09</v>
      </c>
      <c r="D453" t="s">
        <v>1447</v>
      </c>
      <c r="E453">
        <v>6.5000000000000002E-2</v>
      </c>
      <c r="F453">
        <v>2.5000000000000001E-2</v>
      </c>
      <c r="G453">
        <v>0</v>
      </c>
      <c r="H453">
        <v>0</v>
      </c>
      <c r="I453">
        <v>0</v>
      </c>
    </row>
    <row r="454" spans="1:9" x14ac:dyDescent="0.25">
      <c r="A454" t="s">
        <v>716</v>
      </c>
      <c r="B454">
        <v>72470</v>
      </c>
      <c r="C454" s="593">
        <v>0.08</v>
      </c>
      <c r="D454" t="s">
        <v>1448</v>
      </c>
      <c r="E454">
        <v>6.5000000000000002E-2</v>
      </c>
      <c r="F454">
        <v>1.4999999999999999E-2</v>
      </c>
      <c r="G454">
        <v>0</v>
      </c>
      <c r="H454">
        <v>0</v>
      </c>
      <c r="I454">
        <v>0</v>
      </c>
    </row>
    <row r="455" spans="1:9" x14ac:dyDescent="0.25">
      <c r="A455" t="s">
        <v>716</v>
      </c>
      <c r="B455">
        <v>72471</v>
      </c>
      <c r="C455" s="593">
        <v>9.7500000000000003E-2</v>
      </c>
      <c r="D455" t="s">
        <v>1449</v>
      </c>
      <c r="E455">
        <v>6.5000000000000002E-2</v>
      </c>
      <c r="F455">
        <v>2.2499999999999999E-2</v>
      </c>
      <c r="G455">
        <v>0.01</v>
      </c>
      <c r="H455">
        <v>0</v>
      </c>
      <c r="I455">
        <v>0</v>
      </c>
    </row>
    <row r="456" spans="1:9" x14ac:dyDescent="0.25">
      <c r="A456" t="s">
        <v>716</v>
      </c>
      <c r="B456">
        <v>72472</v>
      </c>
      <c r="C456" s="593">
        <v>0.10249999999999999</v>
      </c>
      <c r="D456" t="s">
        <v>1450</v>
      </c>
      <c r="E456">
        <v>6.5000000000000002E-2</v>
      </c>
      <c r="F456">
        <v>1.7500000000000002E-2</v>
      </c>
      <c r="G456">
        <v>0.02</v>
      </c>
      <c r="H456">
        <v>0</v>
      </c>
      <c r="I456">
        <v>0</v>
      </c>
    </row>
    <row r="457" spans="1:9" x14ac:dyDescent="0.25">
      <c r="A457" t="s">
        <v>716</v>
      </c>
      <c r="B457">
        <v>72473</v>
      </c>
      <c r="C457" s="593">
        <v>0.1</v>
      </c>
      <c r="D457" t="s">
        <v>1451</v>
      </c>
      <c r="E457">
        <v>6.5000000000000002E-2</v>
      </c>
      <c r="F457">
        <v>2.2499999999999999E-2</v>
      </c>
      <c r="G457">
        <v>1.2500000000000001E-2</v>
      </c>
      <c r="H457">
        <v>0</v>
      </c>
      <c r="I457">
        <v>0</v>
      </c>
    </row>
    <row r="458" spans="1:9" x14ac:dyDescent="0.25">
      <c r="A458" t="s">
        <v>716</v>
      </c>
      <c r="B458">
        <v>72474</v>
      </c>
      <c r="C458" s="593">
        <v>7.8750000000000001E-2</v>
      </c>
      <c r="D458" t="s">
        <v>1411</v>
      </c>
      <c r="E458">
        <v>6.5000000000000002E-2</v>
      </c>
      <c r="F458">
        <v>1.375E-2</v>
      </c>
      <c r="G458">
        <v>0</v>
      </c>
      <c r="H458">
        <v>0</v>
      </c>
      <c r="I458">
        <v>0</v>
      </c>
    </row>
    <row r="459" spans="1:9" x14ac:dyDescent="0.25">
      <c r="A459" t="s">
        <v>716</v>
      </c>
      <c r="B459">
        <v>72475</v>
      </c>
      <c r="C459" s="593">
        <v>9.7500000000000003E-2</v>
      </c>
      <c r="D459" t="s">
        <v>1452</v>
      </c>
      <c r="E459">
        <v>6.5000000000000002E-2</v>
      </c>
      <c r="F459">
        <v>1.7500000000000002E-2</v>
      </c>
      <c r="G459">
        <v>1.4999999999999999E-2</v>
      </c>
      <c r="H459">
        <v>0</v>
      </c>
      <c r="I459">
        <v>0</v>
      </c>
    </row>
    <row r="460" spans="1:9" x14ac:dyDescent="0.25">
      <c r="A460" t="s">
        <v>716</v>
      </c>
      <c r="B460">
        <v>72476</v>
      </c>
      <c r="C460" s="593">
        <v>0.11</v>
      </c>
      <c r="D460" t="s">
        <v>1425</v>
      </c>
      <c r="E460">
        <v>6.5000000000000002E-2</v>
      </c>
      <c r="F460">
        <v>2.5000000000000001E-2</v>
      </c>
      <c r="G460">
        <v>0.02</v>
      </c>
      <c r="H460">
        <v>0</v>
      </c>
      <c r="I460">
        <v>0</v>
      </c>
    </row>
    <row r="461" spans="1:9" x14ac:dyDescent="0.25">
      <c r="A461" t="s">
        <v>716</v>
      </c>
      <c r="B461">
        <v>72478</v>
      </c>
      <c r="C461" s="593">
        <v>7.7499999999999999E-2</v>
      </c>
      <c r="D461" t="s">
        <v>1431</v>
      </c>
      <c r="E461">
        <v>6.5000000000000002E-2</v>
      </c>
      <c r="F461">
        <v>1.2500000000000001E-2</v>
      </c>
      <c r="G461">
        <v>0</v>
      </c>
      <c r="H461">
        <v>0</v>
      </c>
      <c r="I461">
        <v>0</v>
      </c>
    </row>
    <row r="462" spans="1:9" x14ac:dyDescent="0.25">
      <c r="A462" t="s">
        <v>716</v>
      </c>
      <c r="B462">
        <v>72479</v>
      </c>
      <c r="C462" s="593">
        <v>9.7500000000000003E-2</v>
      </c>
      <c r="D462" t="s">
        <v>1452</v>
      </c>
      <c r="E462">
        <v>6.5000000000000002E-2</v>
      </c>
      <c r="F462">
        <v>1.7500000000000002E-2</v>
      </c>
      <c r="G462">
        <v>1.4999999999999999E-2</v>
      </c>
      <c r="H462">
        <v>0</v>
      </c>
      <c r="I462">
        <v>0</v>
      </c>
    </row>
    <row r="463" spans="1:9" x14ac:dyDescent="0.25">
      <c r="A463" t="s">
        <v>716</v>
      </c>
      <c r="B463">
        <v>72482</v>
      </c>
      <c r="C463" s="593">
        <v>0.09</v>
      </c>
      <c r="D463" t="s">
        <v>1453</v>
      </c>
      <c r="E463">
        <v>6.5000000000000002E-2</v>
      </c>
      <c r="F463">
        <v>2.5000000000000001E-2</v>
      </c>
      <c r="G463">
        <v>0</v>
      </c>
      <c r="H463">
        <v>0</v>
      </c>
      <c r="I463">
        <v>0</v>
      </c>
    </row>
    <row r="464" spans="1:9" x14ac:dyDescent="0.25">
      <c r="A464" t="s">
        <v>716</v>
      </c>
      <c r="B464">
        <v>72501</v>
      </c>
      <c r="C464" s="593">
        <v>0.1</v>
      </c>
      <c r="D464" t="s">
        <v>1454</v>
      </c>
      <c r="E464">
        <v>6.5000000000000002E-2</v>
      </c>
      <c r="F464">
        <v>1.4999999999999999E-2</v>
      </c>
      <c r="G464">
        <v>0.02</v>
      </c>
      <c r="H464">
        <v>0</v>
      </c>
      <c r="I464">
        <v>0</v>
      </c>
    </row>
    <row r="465" spans="1:9" x14ac:dyDescent="0.25">
      <c r="A465" t="s">
        <v>716</v>
      </c>
      <c r="B465">
        <v>72503</v>
      </c>
      <c r="C465" s="593">
        <v>0.1</v>
      </c>
      <c r="D465" t="s">
        <v>1455</v>
      </c>
      <c r="E465">
        <v>6.5000000000000002E-2</v>
      </c>
      <c r="F465">
        <v>1.4999999999999999E-2</v>
      </c>
      <c r="G465">
        <v>0.02</v>
      </c>
      <c r="H465">
        <v>0</v>
      </c>
      <c r="I465">
        <v>0</v>
      </c>
    </row>
    <row r="466" spans="1:9" x14ac:dyDescent="0.25">
      <c r="A466" t="s">
        <v>716</v>
      </c>
      <c r="B466">
        <v>72512</v>
      </c>
      <c r="C466" s="593">
        <v>0.115</v>
      </c>
      <c r="D466" t="s">
        <v>1456</v>
      </c>
      <c r="E466">
        <v>6.5000000000000002E-2</v>
      </c>
      <c r="F466">
        <v>0.03</v>
      </c>
      <c r="G466">
        <v>0.02</v>
      </c>
      <c r="H466">
        <v>0</v>
      </c>
      <c r="I466">
        <v>0</v>
      </c>
    </row>
    <row r="467" spans="1:9" x14ac:dyDescent="0.25">
      <c r="A467" t="s">
        <v>716</v>
      </c>
      <c r="B467">
        <v>72513</v>
      </c>
      <c r="C467" s="593">
        <v>0.10875</v>
      </c>
      <c r="D467" t="s">
        <v>1457</v>
      </c>
      <c r="E467">
        <v>6.5000000000000002E-2</v>
      </c>
      <c r="F467">
        <v>0.03</v>
      </c>
      <c r="G467">
        <v>1.375E-2</v>
      </c>
      <c r="H467">
        <v>0</v>
      </c>
      <c r="I467">
        <v>0</v>
      </c>
    </row>
    <row r="468" spans="1:9" x14ac:dyDescent="0.25">
      <c r="A468" t="s">
        <v>716</v>
      </c>
      <c r="B468">
        <v>72515</v>
      </c>
      <c r="C468" s="593">
        <v>9.5000000000000001E-2</v>
      </c>
      <c r="D468" t="s">
        <v>1236</v>
      </c>
      <c r="E468">
        <v>6.5000000000000002E-2</v>
      </c>
      <c r="F468">
        <v>0.03</v>
      </c>
      <c r="G468">
        <v>0</v>
      </c>
      <c r="H468">
        <v>0</v>
      </c>
      <c r="I468">
        <v>0</v>
      </c>
    </row>
    <row r="469" spans="1:9" x14ac:dyDescent="0.25">
      <c r="A469" t="s">
        <v>716</v>
      </c>
      <c r="B469">
        <v>72517</v>
      </c>
      <c r="C469" s="593">
        <v>0.08</v>
      </c>
      <c r="D469" t="s">
        <v>1458</v>
      </c>
      <c r="E469">
        <v>6.5000000000000002E-2</v>
      </c>
      <c r="F469">
        <v>5.0000000000000001E-3</v>
      </c>
      <c r="G469">
        <v>0.01</v>
      </c>
      <c r="H469">
        <v>0</v>
      </c>
      <c r="I469">
        <v>0</v>
      </c>
    </row>
    <row r="470" spans="1:9" x14ac:dyDescent="0.25">
      <c r="A470" t="s">
        <v>716</v>
      </c>
      <c r="B470">
        <v>72519</v>
      </c>
      <c r="C470" s="593">
        <v>0.1</v>
      </c>
      <c r="D470" t="s">
        <v>1459</v>
      </c>
      <c r="E470">
        <v>6.5000000000000002E-2</v>
      </c>
      <c r="F470">
        <v>5.0000000000000001E-3</v>
      </c>
      <c r="G470">
        <v>0.03</v>
      </c>
      <c r="H470">
        <v>0</v>
      </c>
      <c r="I470">
        <v>0</v>
      </c>
    </row>
    <row r="471" spans="1:9" x14ac:dyDescent="0.25">
      <c r="A471" t="s">
        <v>716</v>
      </c>
      <c r="B471">
        <v>72520</v>
      </c>
      <c r="C471" s="593">
        <v>9.5000000000000001E-2</v>
      </c>
      <c r="D471" t="s">
        <v>1236</v>
      </c>
      <c r="E471">
        <v>6.5000000000000002E-2</v>
      </c>
      <c r="F471">
        <v>0.03</v>
      </c>
      <c r="G471">
        <v>0</v>
      </c>
      <c r="H471">
        <v>0</v>
      </c>
      <c r="I471">
        <v>0</v>
      </c>
    </row>
    <row r="472" spans="1:9" x14ac:dyDescent="0.25">
      <c r="A472" t="s">
        <v>716</v>
      </c>
      <c r="B472">
        <v>72521</v>
      </c>
      <c r="C472" s="593">
        <v>9.2499999999999999E-2</v>
      </c>
      <c r="D472" t="s">
        <v>1460</v>
      </c>
      <c r="E472">
        <v>6.5000000000000002E-2</v>
      </c>
      <c r="F472">
        <v>1.7500000000000002E-2</v>
      </c>
      <c r="G472">
        <v>0.01</v>
      </c>
      <c r="H472">
        <v>0</v>
      </c>
      <c r="I472">
        <v>0</v>
      </c>
    </row>
    <row r="473" spans="1:9" x14ac:dyDescent="0.25">
      <c r="A473" t="s">
        <v>716</v>
      </c>
      <c r="B473">
        <v>72522</v>
      </c>
      <c r="C473" s="593">
        <v>0.08</v>
      </c>
      <c r="D473" t="s">
        <v>1357</v>
      </c>
      <c r="E473">
        <v>6.5000000000000002E-2</v>
      </c>
      <c r="F473">
        <v>1.4999999999999999E-2</v>
      </c>
      <c r="G473">
        <v>0</v>
      </c>
      <c r="H473">
        <v>0</v>
      </c>
      <c r="I473">
        <v>0</v>
      </c>
    </row>
    <row r="474" spans="1:9" x14ac:dyDescent="0.25">
      <c r="A474" t="s">
        <v>716</v>
      </c>
      <c r="B474">
        <v>72523</v>
      </c>
      <c r="C474" s="593">
        <v>9.1249999999999998E-2</v>
      </c>
      <c r="D474" t="s">
        <v>1461</v>
      </c>
      <c r="E474">
        <v>6.5000000000000002E-2</v>
      </c>
      <c r="F474">
        <v>1.6250000000000001E-2</v>
      </c>
      <c r="G474">
        <v>0.01</v>
      </c>
      <c r="H474">
        <v>0</v>
      </c>
      <c r="I474">
        <v>0</v>
      </c>
    </row>
    <row r="475" spans="1:9" x14ac:dyDescent="0.25">
      <c r="A475" t="s">
        <v>716</v>
      </c>
      <c r="B475">
        <v>72524</v>
      </c>
      <c r="C475" s="593">
        <v>0.08</v>
      </c>
      <c r="D475" t="s">
        <v>1357</v>
      </c>
      <c r="E475">
        <v>6.5000000000000002E-2</v>
      </c>
      <c r="F475">
        <v>1.4999999999999999E-2</v>
      </c>
      <c r="G475">
        <v>0</v>
      </c>
      <c r="H475">
        <v>0</v>
      </c>
      <c r="I475">
        <v>0</v>
      </c>
    </row>
    <row r="476" spans="1:9" x14ac:dyDescent="0.25">
      <c r="A476" t="s">
        <v>716</v>
      </c>
      <c r="B476">
        <v>72525</v>
      </c>
      <c r="C476" s="593">
        <v>9.2499999999999999E-2</v>
      </c>
      <c r="D476" t="s">
        <v>1460</v>
      </c>
      <c r="E476">
        <v>6.5000000000000002E-2</v>
      </c>
      <c r="F476">
        <v>1.7500000000000002E-2</v>
      </c>
      <c r="G476">
        <v>0.01</v>
      </c>
      <c r="H476">
        <v>0</v>
      </c>
      <c r="I476">
        <v>0</v>
      </c>
    </row>
    <row r="477" spans="1:9" x14ac:dyDescent="0.25">
      <c r="A477" t="s">
        <v>716</v>
      </c>
      <c r="B477">
        <v>72526</v>
      </c>
      <c r="C477" s="593">
        <v>0.08</v>
      </c>
      <c r="D477" t="s">
        <v>1462</v>
      </c>
      <c r="E477">
        <v>6.5000000000000002E-2</v>
      </c>
      <c r="F477">
        <v>1.4999999999999999E-2</v>
      </c>
      <c r="G477">
        <v>0</v>
      </c>
      <c r="H477">
        <v>0</v>
      </c>
      <c r="I477">
        <v>0</v>
      </c>
    </row>
    <row r="478" spans="1:9" x14ac:dyDescent="0.25">
      <c r="A478" t="s">
        <v>716</v>
      </c>
      <c r="B478">
        <v>72527</v>
      </c>
      <c r="C478" s="593">
        <v>0.08</v>
      </c>
      <c r="D478" t="s">
        <v>1357</v>
      </c>
      <c r="E478">
        <v>6.5000000000000002E-2</v>
      </c>
      <c r="F478">
        <v>1.4999999999999999E-2</v>
      </c>
      <c r="G478">
        <v>0</v>
      </c>
      <c r="H478">
        <v>0</v>
      </c>
      <c r="I478">
        <v>0</v>
      </c>
    </row>
    <row r="479" spans="1:9" x14ac:dyDescent="0.25">
      <c r="A479" t="s">
        <v>716</v>
      </c>
      <c r="B479">
        <v>72528</v>
      </c>
      <c r="C479" s="593">
        <v>7.0000000000000007E-2</v>
      </c>
      <c r="D479" t="s">
        <v>1463</v>
      </c>
      <c r="E479">
        <v>6.5000000000000002E-2</v>
      </c>
      <c r="F479">
        <v>5.0000000000000001E-3</v>
      </c>
      <c r="G479">
        <v>0</v>
      </c>
      <c r="H479">
        <v>0</v>
      </c>
      <c r="I479">
        <v>0</v>
      </c>
    </row>
    <row r="480" spans="1:9" x14ac:dyDescent="0.25">
      <c r="A480" t="s">
        <v>716</v>
      </c>
      <c r="B480">
        <v>72529</v>
      </c>
      <c r="C480" s="593">
        <v>0.105</v>
      </c>
      <c r="D480" t="s">
        <v>1236</v>
      </c>
      <c r="E480">
        <v>6.5000000000000002E-2</v>
      </c>
      <c r="F480">
        <v>0.03</v>
      </c>
      <c r="G480">
        <v>0.01</v>
      </c>
      <c r="H480">
        <v>0</v>
      </c>
      <c r="I480">
        <v>0</v>
      </c>
    </row>
    <row r="481" spans="1:9" x14ac:dyDescent="0.25">
      <c r="A481" t="s">
        <v>716</v>
      </c>
      <c r="B481">
        <v>72530</v>
      </c>
      <c r="C481" s="593">
        <v>8.1250000000000003E-2</v>
      </c>
      <c r="D481" t="s">
        <v>1304</v>
      </c>
      <c r="E481">
        <v>6.5000000000000002E-2</v>
      </c>
      <c r="F481">
        <v>1.6250000000000001E-2</v>
      </c>
      <c r="G481">
        <v>0</v>
      </c>
      <c r="H481">
        <v>0</v>
      </c>
      <c r="I481">
        <v>0</v>
      </c>
    </row>
    <row r="482" spans="1:9" x14ac:dyDescent="0.25">
      <c r="A482" t="s">
        <v>716</v>
      </c>
      <c r="B482">
        <v>72531</v>
      </c>
      <c r="C482" s="593">
        <v>9.5000000000000001E-2</v>
      </c>
      <c r="D482" t="s">
        <v>1236</v>
      </c>
      <c r="E482">
        <v>6.5000000000000002E-2</v>
      </c>
      <c r="F482">
        <v>0.03</v>
      </c>
      <c r="G482">
        <v>0</v>
      </c>
      <c r="H482">
        <v>0</v>
      </c>
      <c r="I482">
        <v>0</v>
      </c>
    </row>
    <row r="483" spans="1:9" x14ac:dyDescent="0.25">
      <c r="A483" t="s">
        <v>716</v>
      </c>
      <c r="B483">
        <v>72532</v>
      </c>
      <c r="C483" s="593">
        <v>9.2499999999999999E-2</v>
      </c>
      <c r="D483" t="s">
        <v>1464</v>
      </c>
      <c r="E483">
        <v>6.5000000000000002E-2</v>
      </c>
      <c r="F483">
        <v>1.7500000000000002E-2</v>
      </c>
      <c r="G483">
        <v>0.01</v>
      </c>
      <c r="H483">
        <v>0</v>
      </c>
      <c r="I483">
        <v>0</v>
      </c>
    </row>
    <row r="484" spans="1:9" x14ac:dyDescent="0.25">
      <c r="A484" t="s">
        <v>716</v>
      </c>
      <c r="B484">
        <v>72533</v>
      </c>
      <c r="C484" s="593">
        <v>0.08</v>
      </c>
      <c r="D484" t="s">
        <v>1465</v>
      </c>
      <c r="E484">
        <v>6.5000000000000002E-2</v>
      </c>
      <c r="F484">
        <v>1.4999999999999999E-2</v>
      </c>
      <c r="G484">
        <v>0</v>
      </c>
      <c r="H484">
        <v>0</v>
      </c>
      <c r="I484">
        <v>0</v>
      </c>
    </row>
    <row r="485" spans="1:9" x14ac:dyDescent="0.25">
      <c r="A485" t="s">
        <v>716</v>
      </c>
      <c r="B485">
        <v>72534</v>
      </c>
      <c r="C485" s="593">
        <v>8.1250000000000003E-2</v>
      </c>
      <c r="D485" t="s">
        <v>1304</v>
      </c>
      <c r="E485">
        <v>6.5000000000000002E-2</v>
      </c>
      <c r="F485">
        <v>1.6250000000000001E-2</v>
      </c>
      <c r="G485">
        <v>0</v>
      </c>
      <c r="H485">
        <v>0</v>
      </c>
      <c r="I485">
        <v>0</v>
      </c>
    </row>
    <row r="486" spans="1:9" x14ac:dyDescent="0.25">
      <c r="A486" t="s">
        <v>716</v>
      </c>
      <c r="B486">
        <v>72536</v>
      </c>
      <c r="C486" s="593">
        <v>0.08</v>
      </c>
      <c r="D486" t="s">
        <v>1466</v>
      </c>
      <c r="E486">
        <v>6.5000000000000002E-2</v>
      </c>
      <c r="F486">
        <v>5.0000000000000001E-3</v>
      </c>
      <c r="G486">
        <v>0.01</v>
      </c>
      <c r="H486">
        <v>0</v>
      </c>
      <c r="I486">
        <v>0</v>
      </c>
    </row>
    <row r="487" spans="1:9" x14ac:dyDescent="0.25">
      <c r="A487" t="s">
        <v>716</v>
      </c>
      <c r="B487">
        <v>72537</v>
      </c>
      <c r="C487" s="593">
        <v>7.7499999999999999E-2</v>
      </c>
      <c r="D487" t="s">
        <v>1467</v>
      </c>
      <c r="E487">
        <v>6.5000000000000002E-2</v>
      </c>
      <c r="F487">
        <v>1.2500000000000001E-2</v>
      </c>
      <c r="G487">
        <v>0</v>
      </c>
      <c r="H487">
        <v>0</v>
      </c>
      <c r="I487">
        <v>0</v>
      </c>
    </row>
    <row r="488" spans="1:9" x14ac:dyDescent="0.25">
      <c r="A488" t="s">
        <v>716</v>
      </c>
      <c r="B488">
        <v>72538</v>
      </c>
      <c r="C488" s="593">
        <v>9.5000000000000001E-2</v>
      </c>
      <c r="D488" t="s">
        <v>1236</v>
      </c>
      <c r="E488">
        <v>6.5000000000000002E-2</v>
      </c>
      <c r="F488">
        <v>0.03</v>
      </c>
      <c r="G488">
        <v>0</v>
      </c>
      <c r="H488">
        <v>0</v>
      </c>
      <c r="I488">
        <v>0</v>
      </c>
    </row>
    <row r="489" spans="1:9" x14ac:dyDescent="0.25">
      <c r="A489" t="s">
        <v>716</v>
      </c>
      <c r="B489">
        <v>72539</v>
      </c>
      <c r="C489" s="593">
        <v>9.5000000000000001E-2</v>
      </c>
      <c r="D489" t="s">
        <v>1236</v>
      </c>
      <c r="E489">
        <v>6.5000000000000002E-2</v>
      </c>
      <c r="F489">
        <v>0.03</v>
      </c>
      <c r="G489">
        <v>0</v>
      </c>
      <c r="H489">
        <v>0</v>
      </c>
      <c r="I489">
        <v>0</v>
      </c>
    </row>
    <row r="490" spans="1:9" x14ac:dyDescent="0.25">
      <c r="A490" t="s">
        <v>716</v>
      </c>
      <c r="B490">
        <v>72540</v>
      </c>
      <c r="C490" s="593">
        <v>0.08</v>
      </c>
      <c r="D490" t="s">
        <v>1468</v>
      </c>
      <c r="E490">
        <v>6.5000000000000002E-2</v>
      </c>
      <c r="F490">
        <v>5.0000000000000001E-3</v>
      </c>
      <c r="G490">
        <v>0.01</v>
      </c>
      <c r="H490">
        <v>0</v>
      </c>
      <c r="I490">
        <v>0</v>
      </c>
    </row>
    <row r="491" spans="1:9" x14ac:dyDescent="0.25">
      <c r="A491" t="s">
        <v>716</v>
      </c>
      <c r="B491">
        <v>72542</v>
      </c>
      <c r="C491" s="593">
        <v>0.105</v>
      </c>
      <c r="D491" t="s">
        <v>1236</v>
      </c>
      <c r="E491">
        <v>6.5000000000000002E-2</v>
      </c>
      <c r="F491">
        <v>0.03</v>
      </c>
      <c r="G491">
        <v>0.01</v>
      </c>
      <c r="H491">
        <v>0</v>
      </c>
      <c r="I491">
        <v>0</v>
      </c>
    </row>
    <row r="492" spans="1:9" x14ac:dyDescent="0.25">
      <c r="A492" t="s">
        <v>716</v>
      </c>
      <c r="B492">
        <v>72543</v>
      </c>
      <c r="C492" s="593">
        <v>9.1249999999999998E-2</v>
      </c>
      <c r="D492" t="s">
        <v>1469</v>
      </c>
      <c r="E492">
        <v>6.5000000000000002E-2</v>
      </c>
      <c r="F492">
        <v>1.6250000000000001E-2</v>
      </c>
      <c r="G492">
        <v>0.01</v>
      </c>
      <c r="H492">
        <v>0</v>
      </c>
      <c r="I492">
        <v>0</v>
      </c>
    </row>
    <row r="493" spans="1:9" x14ac:dyDescent="0.25">
      <c r="A493" t="s">
        <v>716</v>
      </c>
      <c r="B493">
        <v>72544</v>
      </c>
      <c r="C493" s="593">
        <v>7.7499999999999999E-2</v>
      </c>
      <c r="D493" t="s">
        <v>1467</v>
      </c>
      <c r="E493">
        <v>6.5000000000000002E-2</v>
      </c>
      <c r="F493">
        <v>1.2500000000000001E-2</v>
      </c>
      <c r="G493">
        <v>0</v>
      </c>
      <c r="H493">
        <v>0</v>
      </c>
      <c r="I493">
        <v>0</v>
      </c>
    </row>
    <row r="494" spans="1:9" x14ac:dyDescent="0.25">
      <c r="A494" t="s">
        <v>716</v>
      </c>
      <c r="B494">
        <v>72545</v>
      </c>
      <c r="C494" s="593">
        <v>9.1249999999999998E-2</v>
      </c>
      <c r="D494" t="s">
        <v>1469</v>
      </c>
      <c r="E494">
        <v>6.5000000000000002E-2</v>
      </c>
      <c r="F494">
        <v>1.6250000000000001E-2</v>
      </c>
      <c r="G494">
        <v>0.01</v>
      </c>
      <c r="H494">
        <v>0</v>
      </c>
      <c r="I494">
        <v>0</v>
      </c>
    </row>
    <row r="495" spans="1:9" x14ac:dyDescent="0.25">
      <c r="A495" t="s">
        <v>716</v>
      </c>
      <c r="B495">
        <v>72546</v>
      </c>
      <c r="C495" s="593">
        <v>8.1250000000000003E-2</v>
      </c>
      <c r="D495" t="s">
        <v>1304</v>
      </c>
      <c r="E495">
        <v>6.5000000000000002E-2</v>
      </c>
      <c r="F495">
        <v>1.6250000000000001E-2</v>
      </c>
      <c r="G495">
        <v>0</v>
      </c>
      <c r="H495">
        <v>0</v>
      </c>
      <c r="I495">
        <v>0</v>
      </c>
    </row>
    <row r="496" spans="1:9" x14ac:dyDescent="0.25">
      <c r="A496" t="s">
        <v>716</v>
      </c>
      <c r="B496">
        <v>72550</v>
      </c>
      <c r="C496" s="593">
        <v>8.1250000000000003E-2</v>
      </c>
      <c r="D496" t="s">
        <v>1304</v>
      </c>
      <c r="E496">
        <v>6.5000000000000002E-2</v>
      </c>
      <c r="F496">
        <v>1.6250000000000001E-2</v>
      </c>
      <c r="G496">
        <v>0</v>
      </c>
      <c r="H496">
        <v>0</v>
      </c>
      <c r="I496">
        <v>0</v>
      </c>
    </row>
    <row r="497" spans="1:9" x14ac:dyDescent="0.25">
      <c r="A497" t="s">
        <v>716</v>
      </c>
      <c r="B497">
        <v>72553</v>
      </c>
      <c r="C497" s="593">
        <v>0.08</v>
      </c>
      <c r="D497" t="s">
        <v>1470</v>
      </c>
      <c r="E497">
        <v>6.5000000000000002E-2</v>
      </c>
      <c r="F497">
        <v>1.4999999999999999E-2</v>
      </c>
      <c r="G497">
        <v>0</v>
      </c>
      <c r="H497">
        <v>0</v>
      </c>
      <c r="I497">
        <v>0</v>
      </c>
    </row>
    <row r="498" spans="1:9" x14ac:dyDescent="0.25">
      <c r="A498" t="s">
        <v>716</v>
      </c>
      <c r="B498">
        <v>72554</v>
      </c>
      <c r="C498" s="593">
        <v>0.105</v>
      </c>
      <c r="D498" t="s">
        <v>1471</v>
      </c>
      <c r="E498">
        <v>6.5000000000000002E-2</v>
      </c>
      <c r="F498">
        <v>0.03</v>
      </c>
      <c r="G498">
        <v>0.01</v>
      </c>
      <c r="H498">
        <v>0</v>
      </c>
      <c r="I498">
        <v>0</v>
      </c>
    </row>
    <row r="499" spans="1:9" x14ac:dyDescent="0.25">
      <c r="A499" t="s">
        <v>716</v>
      </c>
      <c r="B499">
        <v>72555</v>
      </c>
      <c r="C499" s="593">
        <v>0.08</v>
      </c>
      <c r="D499" t="s">
        <v>1308</v>
      </c>
      <c r="E499">
        <v>6.5000000000000002E-2</v>
      </c>
      <c r="F499">
        <v>1.4999999999999999E-2</v>
      </c>
      <c r="G499">
        <v>0</v>
      </c>
      <c r="H499">
        <v>0</v>
      </c>
      <c r="I499">
        <v>0</v>
      </c>
    </row>
    <row r="500" spans="1:9" x14ac:dyDescent="0.25">
      <c r="A500" t="s">
        <v>716</v>
      </c>
      <c r="B500">
        <v>72556</v>
      </c>
      <c r="C500" s="593">
        <v>0.09</v>
      </c>
      <c r="D500" t="s">
        <v>1472</v>
      </c>
      <c r="E500">
        <v>6.5000000000000002E-2</v>
      </c>
      <c r="F500">
        <v>5.0000000000000001E-3</v>
      </c>
      <c r="G500">
        <v>0.02</v>
      </c>
      <c r="H500">
        <v>0</v>
      </c>
      <c r="I500">
        <v>0</v>
      </c>
    </row>
    <row r="501" spans="1:9" x14ac:dyDescent="0.25">
      <c r="A501" t="s">
        <v>716</v>
      </c>
      <c r="B501">
        <v>72560</v>
      </c>
      <c r="C501" s="593">
        <v>0.1</v>
      </c>
      <c r="D501" t="s">
        <v>1473</v>
      </c>
      <c r="E501">
        <v>6.5000000000000002E-2</v>
      </c>
      <c r="F501">
        <v>1.4999999999999999E-2</v>
      </c>
      <c r="G501">
        <v>0.02</v>
      </c>
      <c r="H501">
        <v>0</v>
      </c>
      <c r="I501">
        <v>0</v>
      </c>
    </row>
    <row r="502" spans="1:9" x14ac:dyDescent="0.25">
      <c r="A502" t="s">
        <v>716</v>
      </c>
      <c r="B502">
        <v>72561</v>
      </c>
      <c r="C502" s="593">
        <v>0.08</v>
      </c>
      <c r="D502" t="s">
        <v>1357</v>
      </c>
      <c r="E502">
        <v>6.5000000000000002E-2</v>
      </c>
      <c r="F502">
        <v>1.4999999999999999E-2</v>
      </c>
      <c r="G502">
        <v>0</v>
      </c>
      <c r="H502">
        <v>0</v>
      </c>
      <c r="I502">
        <v>0</v>
      </c>
    </row>
    <row r="503" spans="1:9" x14ac:dyDescent="0.25">
      <c r="A503" t="s">
        <v>716</v>
      </c>
      <c r="B503">
        <v>72562</v>
      </c>
      <c r="C503" s="593">
        <v>0.08</v>
      </c>
      <c r="D503" t="s">
        <v>1474</v>
      </c>
      <c r="E503">
        <v>6.5000000000000002E-2</v>
      </c>
      <c r="F503">
        <v>1.4999999999999999E-2</v>
      </c>
      <c r="G503">
        <v>0</v>
      </c>
      <c r="H503">
        <v>0</v>
      </c>
      <c r="I503">
        <v>0</v>
      </c>
    </row>
    <row r="504" spans="1:9" x14ac:dyDescent="0.25">
      <c r="A504" t="s">
        <v>716</v>
      </c>
      <c r="B504">
        <v>72564</v>
      </c>
      <c r="C504" s="593">
        <v>0.08</v>
      </c>
      <c r="D504" t="s">
        <v>1475</v>
      </c>
      <c r="E504">
        <v>6.5000000000000002E-2</v>
      </c>
      <c r="F504">
        <v>1.4999999999999999E-2</v>
      </c>
      <c r="G504">
        <v>0</v>
      </c>
      <c r="H504">
        <v>0</v>
      </c>
      <c r="I504">
        <v>0</v>
      </c>
    </row>
    <row r="505" spans="1:9" x14ac:dyDescent="0.25">
      <c r="A505" t="s">
        <v>716</v>
      </c>
      <c r="B505">
        <v>72565</v>
      </c>
      <c r="C505" s="593">
        <v>0.08</v>
      </c>
      <c r="D505" t="s">
        <v>1458</v>
      </c>
      <c r="E505">
        <v>6.5000000000000002E-2</v>
      </c>
      <c r="F505">
        <v>5.0000000000000001E-3</v>
      </c>
      <c r="G505">
        <v>0.01</v>
      </c>
      <c r="H505">
        <v>0</v>
      </c>
      <c r="I505">
        <v>0</v>
      </c>
    </row>
    <row r="506" spans="1:9" x14ac:dyDescent="0.25">
      <c r="A506" t="s">
        <v>716</v>
      </c>
      <c r="B506">
        <v>72566</v>
      </c>
      <c r="C506" s="593">
        <v>7.0000000000000007E-2</v>
      </c>
      <c r="D506" t="s">
        <v>1463</v>
      </c>
      <c r="E506">
        <v>6.5000000000000002E-2</v>
      </c>
      <c r="F506">
        <v>5.0000000000000001E-3</v>
      </c>
      <c r="G506">
        <v>0</v>
      </c>
      <c r="H506">
        <v>0</v>
      </c>
      <c r="I506">
        <v>0</v>
      </c>
    </row>
    <row r="507" spans="1:9" x14ac:dyDescent="0.25">
      <c r="A507" t="s">
        <v>716</v>
      </c>
      <c r="B507">
        <v>72567</v>
      </c>
      <c r="C507" s="593">
        <v>0.08</v>
      </c>
      <c r="D507" t="s">
        <v>1308</v>
      </c>
      <c r="E507">
        <v>6.5000000000000002E-2</v>
      </c>
      <c r="F507">
        <v>1.4999999999999999E-2</v>
      </c>
      <c r="G507">
        <v>0</v>
      </c>
      <c r="H507">
        <v>0</v>
      </c>
      <c r="I507">
        <v>0</v>
      </c>
    </row>
    <row r="508" spans="1:9" x14ac:dyDescent="0.25">
      <c r="A508" t="s">
        <v>716</v>
      </c>
      <c r="B508">
        <v>72568</v>
      </c>
      <c r="C508" s="593">
        <v>0.1</v>
      </c>
      <c r="D508" t="s">
        <v>1476</v>
      </c>
      <c r="E508">
        <v>6.5000000000000002E-2</v>
      </c>
      <c r="F508">
        <v>1.4999999999999999E-2</v>
      </c>
      <c r="G508">
        <v>0.02</v>
      </c>
      <c r="H508">
        <v>0</v>
      </c>
      <c r="I508">
        <v>0</v>
      </c>
    </row>
    <row r="509" spans="1:9" x14ac:dyDescent="0.25">
      <c r="A509" t="s">
        <v>716</v>
      </c>
      <c r="B509">
        <v>72569</v>
      </c>
      <c r="C509" s="593">
        <v>8.2500000000000004E-2</v>
      </c>
      <c r="D509" t="s">
        <v>1460</v>
      </c>
      <c r="E509">
        <v>6.5000000000000002E-2</v>
      </c>
      <c r="F509">
        <v>1.7500000000000002E-2</v>
      </c>
      <c r="G509">
        <v>0</v>
      </c>
      <c r="H509">
        <v>0</v>
      </c>
      <c r="I509">
        <v>0</v>
      </c>
    </row>
    <row r="510" spans="1:9" x14ac:dyDescent="0.25">
      <c r="A510" t="s">
        <v>716</v>
      </c>
      <c r="B510">
        <v>72571</v>
      </c>
      <c r="C510" s="593">
        <v>0.08</v>
      </c>
      <c r="D510" t="s">
        <v>1357</v>
      </c>
      <c r="E510">
        <v>6.5000000000000002E-2</v>
      </c>
      <c r="F510">
        <v>1.4999999999999999E-2</v>
      </c>
      <c r="G510">
        <v>0</v>
      </c>
      <c r="H510">
        <v>0</v>
      </c>
      <c r="I510">
        <v>0</v>
      </c>
    </row>
    <row r="511" spans="1:9" x14ac:dyDescent="0.25">
      <c r="A511" t="s">
        <v>716</v>
      </c>
      <c r="B511">
        <v>72572</v>
      </c>
      <c r="C511" s="593">
        <v>0.09</v>
      </c>
      <c r="D511" t="s">
        <v>1453</v>
      </c>
      <c r="E511">
        <v>6.5000000000000002E-2</v>
      </c>
      <c r="F511">
        <v>2.5000000000000001E-2</v>
      </c>
      <c r="G511">
        <v>0</v>
      </c>
      <c r="H511">
        <v>0</v>
      </c>
      <c r="I511">
        <v>0</v>
      </c>
    </row>
    <row r="512" spans="1:9" x14ac:dyDescent="0.25">
      <c r="A512" t="s">
        <v>716</v>
      </c>
      <c r="B512">
        <v>72573</v>
      </c>
      <c r="C512" s="593">
        <v>0.09</v>
      </c>
      <c r="D512" t="s">
        <v>1472</v>
      </c>
      <c r="E512">
        <v>6.5000000000000002E-2</v>
      </c>
      <c r="F512">
        <v>5.0000000000000001E-3</v>
      </c>
      <c r="G512">
        <v>0.02</v>
      </c>
      <c r="H512">
        <v>0</v>
      </c>
      <c r="I512">
        <v>0</v>
      </c>
    </row>
    <row r="513" spans="1:9" x14ac:dyDescent="0.25">
      <c r="A513" t="s">
        <v>716</v>
      </c>
      <c r="B513">
        <v>72575</v>
      </c>
      <c r="C513" s="593">
        <v>0.08</v>
      </c>
      <c r="D513" t="s">
        <v>1357</v>
      </c>
      <c r="E513">
        <v>6.5000000000000002E-2</v>
      </c>
      <c r="F513">
        <v>1.4999999999999999E-2</v>
      </c>
      <c r="G513">
        <v>0</v>
      </c>
      <c r="H513">
        <v>0</v>
      </c>
      <c r="I513">
        <v>0</v>
      </c>
    </row>
    <row r="514" spans="1:9" x14ac:dyDescent="0.25">
      <c r="A514" t="s">
        <v>716</v>
      </c>
      <c r="B514">
        <v>72576</v>
      </c>
      <c r="C514" s="593">
        <v>0.105</v>
      </c>
      <c r="D514" t="s">
        <v>1477</v>
      </c>
      <c r="E514">
        <v>6.5000000000000002E-2</v>
      </c>
      <c r="F514">
        <v>0.03</v>
      </c>
      <c r="G514">
        <v>0.01</v>
      </c>
      <c r="H514">
        <v>0</v>
      </c>
      <c r="I514">
        <v>0</v>
      </c>
    </row>
    <row r="515" spans="1:9" x14ac:dyDescent="0.25">
      <c r="A515" t="s">
        <v>716</v>
      </c>
      <c r="B515">
        <v>72577</v>
      </c>
      <c r="C515" s="593">
        <v>8.2500000000000004E-2</v>
      </c>
      <c r="D515" t="s">
        <v>1478</v>
      </c>
      <c r="E515">
        <v>6.5000000000000002E-2</v>
      </c>
      <c r="F515">
        <v>1.7500000000000002E-2</v>
      </c>
      <c r="G515">
        <v>0</v>
      </c>
      <c r="H515">
        <v>0</v>
      </c>
      <c r="I515">
        <v>0</v>
      </c>
    </row>
    <row r="516" spans="1:9" x14ac:dyDescent="0.25">
      <c r="A516" t="s">
        <v>716</v>
      </c>
      <c r="B516">
        <v>72578</v>
      </c>
      <c r="C516" s="593">
        <v>9.5000000000000001E-2</v>
      </c>
      <c r="D516" t="s">
        <v>1236</v>
      </c>
      <c r="E516">
        <v>6.5000000000000002E-2</v>
      </c>
      <c r="F516">
        <v>0.03</v>
      </c>
      <c r="G516">
        <v>0</v>
      </c>
      <c r="H516">
        <v>0</v>
      </c>
      <c r="I516">
        <v>0</v>
      </c>
    </row>
    <row r="517" spans="1:9" x14ac:dyDescent="0.25">
      <c r="A517" t="s">
        <v>716</v>
      </c>
      <c r="B517">
        <v>72579</v>
      </c>
      <c r="C517" s="593">
        <v>8.2500000000000004E-2</v>
      </c>
      <c r="D517" t="s">
        <v>1460</v>
      </c>
      <c r="E517">
        <v>6.5000000000000002E-2</v>
      </c>
      <c r="F517">
        <v>1.7500000000000002E-2</v>
      </c>
      <c r="G517">
        <v>0</v>
      </c>
      <c r="H517">
        <v>0</v>
      </c>
      <c r="I517">
        <v>0</v>
      </c>
    </row>
    <row r="518" spans="1:9" x14ac:dyDescent="0.25">
      <c r="A518" t="s">
        <v>716</v>
      </c>
      <c r="B518">
        <v>72581</v>
      </c>
      <c r="C518" s="593">
        <v>8.1250000000000003E-2</v>
      </c>
      <c r="D518" t="s">
        <v>1304</v>
      </c>
      <c r="E518">
        <v>6.5000000000000002E-2</v>
      </c>
      <c r="F518">
        <v>1.6250000000000001E-2</v>
      </c>
      <c r="G518">
        <v>0</v>
      </c>
      <c r="H518">
        <v>0</v>
      </c>
      <c r="I518">
        <v>0</v>
      </c>
    </row>
    <row r="519" spans="1:9" x14ac:dyDescent="0.25">
      <c r="A519" t="s">
        <v>716</v>
      </c>
      <c r="B519">
        <v>72583</v>
      </c>
      <c r="C519" s="593">
        <v>0.115</v>
      </c>
      <c r="D519" t="s">
        <v>1479</v>
      </c>
      <c r="E519">
        <v>6.5000000000000002E-2</v>
      </c>
      <c r="F519">
        <v>0.03</v>
      </c>
      <c r="G519">
        <v>0.02</v>
      </c>
      <c r="H519">
        <v>0</v>
      </c>
      <c r="I519">
        <v>0</v>
      </c>
    </row>
    <row r="520" spans="1:9" x14ac:dyDescent="0.25">
      <c r="A520" t="s">
        <v>716</v>
      </c>
      <c r="B520">
        <v>72584</v>
      </c>
      <c r="C520" s="593">
        <v>7.0000000000000007E-2</v>
      </c>
      <c r="D520" t="s">
        <v>1463</v>
      </c>
      <c r="E520">
        <v>6.5000000000000002E-2</v>
      </c>
      <c r="F520">
        <v>5.0000000000000001E-3</v>
      </c>
      <c r="G520">
        <v>0</v>
      </c>
      <c r="H520">
        <v>0</v>
      </c>
      <c r="I520">
        <v>0</v>
      </c>
    </row>
    <row r="521" spans="1:9" x14ac:dyDescent="0.25">
      <c r="A521" t="s">
        <v>716</v>
      </c>
      <c r="B521">
        <v>72585</v>
      </c>
      <c r="C521" s="593">
        <v>7.0000000000000007E-2</v>
      </c>
      <c r="D521" t="s">
        <v>1463</v>
      </c>
      <c r="E521">
        <v>6.5000000000000002E-2</v>
      </c>
      <c r="F521">
        <v>5.0000000000000001E-3</v>
      </c>
      <c r="G521">
        <v>0</v>
      </c>
      <c r="H521">
        <v>0</v>
      </c>
      <c r="I521">
        <v>0</v>
      </c>
    </row>
    <row r="522" spans="1:9" x14ac:dyDescent="0.25">
      <c r="A522" t="s">
        <v>716</v>
      </c>
      <c r="B522">
        <v>72587</v>
      </c>
      <c r="C522" s="593">
        <v>7.0000000000000007E-2</v>
      </c>
      <c r="D522" t="s">
        <v>1463</v>
      </c>
      <c r="E522">
        <v>6.5000000000000002E-2</v>
      </c>
      <c r="F522">
        <v>5.0000000000000001E-3</v>
      </c>
      <c r="G522">
        <v>0</v>
      </c>
      <c r="H522">
        <v>0</v>
      </c>
      <c r="I522">
        <v>0</v>
      </c>
    </row>
    <row r="523" spans="1:9" x14ac:dyDescent="0.25">
      <c r="A523" t="s">
        <v>716</v>
      </c>
      <c r="B523">
        <v>72601</v>
      </c>
      <c r="C523" s="593">
        <v>9.5000000000000001E-2</v>
      </c>
      <c r="D523" t="s">
        <v>1480</v>
      </c>
      <c r="E523">
        <v>6.5000000000000002E-2</v>
      </c>
      <c r="F523">
        <v>1.2500000000000001E-2</v>
      </c>
      <c r="G523">
        <v>1.7500000000000002E-2</v>
      </c>
      <c r="H523">
        <v>0</v>
      </c>
      <c r="I523">
        <v>0</v>
      </c>
    </row>
    <row r="524" spans="1:9" x14ac:dyDescent="0.25">
      <c r="A524" t="s">
        <v>716</v>
      </c>
      <c r="B524">
        <v>72602</v>
      </c>
      <c r="C524" s="593">
        <v>9.5000000000000001E-2</v>
      </c>
      <c r="D524" t="s">
        <v>1480</v>
      </c>
      <c r="E524">
        <v>6.5000000000000002E-2</v>
      </c>
      <c r="F524">
        <v>1.2500000000000001E-2</v>
      </c>
      <c r="G524">
        <v>1.7500000000000002E-2</v>
      </c>
      <c r="H524">
        <v>0</v>
      </c>
      <c r="I524">
        <v>0</v>
      </c>
    </row>
    <row r="525" spans="1:9" x14ac:dyDescent="0.25">
      <c r="A525" t="s">
        <v>716</v>
      </c>
      <c r="B525">
        <v>72611</v>
      </c>
      <c r="C525" s="593">
        <v>8.7499999999999994E-2</v>
      </c>
      <c r="D525" t="s">
        <v>1481</v>
      </c>
      <c r="E525">
        <v>6.5000000000000002E-2</v>
      </c>
      <c r="F525">
        <v>1.2500000000000001E-2</v>
      </c>
      <c r="G525">
        <v>0.01</v>
      </c>
      <c r="H525">
        <v>0</v>
      </c>
      <c r="I525">
        <v>0</v>
      </c>
    </row>
    <row r="526" spans="1:9" x14ac:dyDescent="0.25">
      <c r="A526" t="s">
        <v>716</v>
      </c>
      <c r="B526">
        <v>72613</v>
      </c>
      <c r="C526" s="593">
        <v>7.0000000000000007E-2</v>
      </c>
      <c r="D526" t="s">
        <v>1482</v>
      </c>
      <c r="E526">
        <v>6.5000000000000002E-2</v>
      </c>
      <c r="F526">
        <v>5.0000000000000001E-3</v>
      </c>
      <c r="G526">
        <v>0</v>
      </c>
      <c r="H526">
        <v>0</v>
      </c>
      <c r="I526">
        <v>0</v>
      </c>
    </row>
    <row r="527" spans="1:9" x14ac:dyDescent="0.25">
      <c r="A527" t="s">
        <v>716</v>
      </c>
      <c r="B527">
        <v>72615</v>
      </c>
      <c r="C527" s="593">
        <v>7.7499999999999999E-2</v>
      </c>
      <c r="D527" t="s">
        <v>1483</v>
      </c>
      <c r="E527">
        <v>6.5000000000000002E-2</v>
      </c>
      <c r="F527">
        <v>1.2500000000000001E-2</v>
      </c>
      <c r="G527">
        <v>0</v>
      </c>
      <c r="H527">
        <v>0</v>
      </c>
      <c r="I527">
        <v>0</v>
      </c>
    </row>
    <row r="528" spans="1:9" x14ac:dyDescent="0.25">
      <c r="A528" t="s">
        <v>716</v>
      </c>
      <c r="B528">
        <v>72616</v>
      </c>
      <c r="C528" s="593">
        <v>0.09</v>
      </c>
      <c r="D528" t="s">
        <v>1484</v>
      </c>
      <c r="E528">
        <v>6.5000000000000002E-2</v>
      </c>
      <c r="F528">
        <v>5.0000000000000001E-3</v>
      </c>
      <c r="G528">
        <v>0.02</v>
      </c>
      <c r="H528">
        <v>0</v>
      </c>
      <c r="I528">
        <v>0</v>
      </c>
    </row>
    <row r="529" spans="1:9" x14ac:dyDescent="0.25">
      <c r="A529" t="s">
        <v>716</v>
      </c>
      <c r="B529">
        <v>72617</v>
      </c>
      <c r="C529" s="593">
        <v>8.7499999999999994E-2</v>
      </c>
      <c r="D529" t="s">
        <v>1467</v>
      </c>
      <c r="E529">
        <v>6.5000000000000002E-2</v>
      </c>
      <c r="F529">
        <v>1.2500000000000001E-2</v>
      </c>
      <c r="G529">
        <v>0.01</v>
      </c>
      <c r="H529">
        <v>0</v>
      </c>
      <c r="I529">
        <v>0</v>
      </c>
    </row>
    <row r="530" spans="1:9" x14ac:dyDescent="0.25">
      <c r="A530" t="s">
        <v>716</v>
      </c>
      <c r="B530">
        <v>72619</v>
      </c>
      <c r="C530" s="593">
        <v>0.10249999999999999</v>
      </c>
      <c r="D530" t="s">
        <v>1485</v>
      </c>
      <c r="E530">
        <v>6.5000000000000002E-2</v>
      </c>
      <c r="F530">
        <v>1.7500000000000002E-2</v>
      </c>
      <c r="G530">
        <v>0.02</v>
      </c>
      <c r="H530">
        <v>0</v>
      </c>
      <c r="I530">
        <v>0</v>
      </c>
    </row>
    <row r="531" spans="1:9" x14ac:dyDescent="0.25">
      <c r="A531" t="s">
        <v>716</v>
      </c>
      <c r="B531">
        <v>72623</v>
      </c>
      <c r="C531" s="593">
        <v>7.7499999999999999E-2</v>
      </c>
      <c r="D531" t="s">
        <v>1467</v>
      </c>
      <c r="E531">
        <v>6.5000000000000002E-2</v>
      </c>
      <c r="F531">
        <v>1.2500000000000001E-2</v>
      </c>
      <c r="G531">
        <v>0</v>
      </c>
      <c r="H531">
        <v>0</v>
      </c>
      <c r="I531">
        <v>0</v>
      </c>
    </row>
    <row r="532" spans="1:9" x14ac:dyDescent="0.25">
      <c r="A532" t="s">
        <v>716</v>
      </c>
      <c r="B532">
        <v>72624</v>
      </c>
      <c r="C532" s="593">
        <v>7.4999999999999997E-2</v>
      </c>
      <c r="D532" t="s">
        <v>1486</v>
      </c>
      <c r="E532">
        <v>6.5000000000000002E-2</v>
      </c>
      <c r="F532">
        <v>0.01</v>
      </c>
      <c r="G532">
        <v>0</v>
      </c>
      <c r="H532">
        <v>0</v>
      </c>
      <c r="I532">
        <v>0</v>
      </c>
    </row>
    <row r="533" spans="1:9" x14ac:dyDescent="0.25">
      <c r="A533" t="s">
        <v>716</v>
      </c>
      <c r="B533">
        <v>72626</v>
      </c>
      <c r="C533" s="593">
        <v>9.7500000000000003E-2</v>
      </c>
      <c r="D533" t="s">
        <v>1487</v>
      </c>
      <c r="E533">
        <v>6.5000000000000002E-2</v>
      </c>
      <c r="F533">
        <v>1.2500000000000001E-2</v>
      </c>
      <c r="G533">
        <v>0.02</v>
      </c>
      <c r="H533">
        <v>0</v>
      </c>
      <c r="I533">
        <v>0</v>
      </c>
    </row>
    <row r="534" spans="1:9" x14ac:dyDescent="0.25">
      <c r="A534" t="s">
        <v>716</v>
      </c>
      <c r="B534">
        <v>72628</v>
      </c>
      <c r="C534" s="593">
        <v>7.4999999999999997E-2</v>
      </c>
      <c r="D534" t="s">
        <v>1486</v>
      </c>
      <c r="E534">
        <v>6.5000000000000002E-2</v>
      </c>
      <c r="F534">
        <v>0.01</v>
      </c>
      <c r="G534">
        <v>0</v>
      </c>
      <c r="H534">
        <v>0</v>
      </c>
      <c r="I534">
        <v>0</v>
      </c>
    </row>
    <row r="535" spans="1:9" x14ac:dyDescent="0.25">
      <c r="A535" t="s">
        <v>716</v>
      </c>
      <c r="B535">
        <v>72629</v>
      </c>
      <c r="C535" s="593">
        <v>0.08</v>
      </c>
      <c r="D535" t="s">
        <v>1328</v>
      </c>
      <c r="E535">
        <v>6.5000000000000002E-2</v>
      </c>
      <c r="F535">
        <v>1.4999999999999999E-2</v>
      </c>
      <c r="G535">
        <v>0</v>
      </c>
      <c r="H535">
        <v>0</v>
      </c>
      <c r="I535">
        <v>0</v>
      </c>
    </row>
    <row r="536" spans="1:9" x14ac:dyDescent="0.25">
      <c r="A536" t="s">
        <v>716</v>
      </c>
      <c r="B536">
        <v>72630</v>
      </c>
      <c r="C536" s="593">
        <v>8.7499999999999994E-2</v>
      </c>
      <c r="D536" t="s">
        <v>1488</v>
      </c>
      <c r="E536">
        <v>6.5000000000000002E-2</v>
      </c>
      <c r="F536">
        <v>1.2500000000000001E-2</v>
      </c>
      <c r="G536">
        <v>0.01</v>
      </c>
      <c r="H536">
        <v>0</v>
      </c>
      <c r="I536">
        <v>0</v>
      </c>
    </row>
    <row r="537" spans="1:9" x14ac:dyDescent="0.25">
      <c r="A537" t="s">
        <v>716</v>
      </c>
      <c r="B537">
        <v>72631</v>
      </c>
      <c r="C537" s="593">
        <v>9.375E-2</v>
      </c>
      <c r="D537" t="s">
        <v>1489</v>
      </c>
      <c r="E537">
        <v>6.5000000000000002E-2</v>
      </c>
      <c r="F537">
        <v>5.0000000000000001E-3</v>
      </c>
      <c r="G537">
        <v>2.375E-2</v>
      </c>
      <c r="H537">
        <v>0</v>
      </c>
      <c r="I537">
        <v>0</v>
      </c>
    </row>
    <row r="538" spans="1:9" x14ac:dyDescent="0.25">
      <c r="A538" t="s">
        <v>716</v>
      </c>
      <c r="B538">
        <v>72632</v>
      </c>
      <c r="C538" s="593">
        <v>9.375E-2</v>
      </c>
      <c r="D538" t="s">
        <v>1489</v>
      </c>
      <c r="E538">
        <v>6.5000000000000002E-2</v>
      </c>
      <c r="F538">
        <v>5.0000000000000001E-3</v>
      </c>
      <c r="G538">
        <v>2.375E-2</v>
      </c>
      <c r="H538">
        <v>0</v>
      </c>
      <c r="I538">
        <v>0</v>
      </c>
    </row>
    <row r="539" spans="1:9" x14ac:dyDescent="0.25">
      <c r="A539" t="s">
        <v>716</v>
      </c>
      <c r="B539">
        <v>72633</v>
      </c>
      <c r="C539" s="593">
        <v>8.2500000000000004E-2</v>
      </c>
      <c r="D539" t="s">
        <v>1166</v>
      </c>
      <c r="E539">
        <v>6.5000000000000002E-2</v>
      </c>
      <c r="F539">
        <v>1.7500000000000002E-2</v>
      </c>
      <c r="G539">
        <v>0</v>
      </c>
      <c r="H539">
        <v>0</v>
      </c>
      <c r="I539">
        <v>0</v>
      </c>
    </row>
    <row r="540" spans="1:9" x14ac:dyDescent="0.25">
      <c r="A540" t="s">
        <v>716</v>
      </c>
      <c r="B540">
        <v>72634</v>
      </c>
      <c r="C540" s="593">
        <v>0.10249999999999999</v>
      </c>
      <c r="D540" t="s">
        <v>1485</v>
      </c>
      <c r="E540">
        <v>6.5000000000000002E-2</v>
      </c>
      <c r="F540">
        <v>1.7500000000000002E-2</v>
      </c>
      <c r="G540">
        <v>0.02</v>
      </c>
      <c r="H540">
        <v>0</v>
      </c>
      <c r="I540">
        <v>0</v>
      </c>
    </row>
    <row r="541" spans="1:9" x14ac:dyDescent="0.25">
      <c r="A541" t="s">
        <v>716</v>
      </c>
      <c r="B541">
        <v>72635</v>
      </c>
      <c r="C541" s="593">
        <v>9.7500000000000003E-2</v>
      </c>
      <c r="D541" t="s">
        <v>1487</v>
      </c>
      <c r="E541">
        <v>6.5000000000000002E-2</v>
      </c>
      <c r="F541">
        <v>1.2500000000000001E-2</v>
      </c>
      <c r="G541">
        <v>0.02</v>
      </c>
      <c r="H541">
        <v>0</v>
      </c>
      <c r="I541">
        <v>0</v>
      </c>
    </row>
    <row r="542" spans="1:9" x14ac:dyDescent="0.25">
      <c r="A542" t="s">
        <v>716</v>
      </c>
      <c r="B542">
        <v>72636</v>
      </c>
      <c r="C542" s="593">
        <v>0.09</v>
      </c>
      <c r="D542" t="s">
        <v>1490</v>
      </c>
      <c r="E542">
        <v>6.5000000000000002E-2</v>
      </c>
      <c r="F542">
        <v>1.4999999999999999E-2</v>
      </c>
      <c r="G542">
        <v>0.01</v>
      </c>
      <c r="H542">
        <v>0</v>
      </c>
      <c r="I542">
        <v>0</v>
      </c>
    </row>
    <row r="543" spans="1:9" x14ac:dyDescent="0.25">
      <c r="A543" t="s">
        <v>716</v>
      </c>
      <c r="B543">
        <v>72638</v>
      </c>
      <c r="C543" s="593">
        <v>9.2499999999999999E-2</v>
      </c>
      <c r="D543" t="s">
        <v>1491</v>
      </c>
      <c r="E543">
        <v>6.5000000000000002E-2</v>
      </c>
      <c r="F543">
        <v>5.0000000000000001E-3</v>
      </c>
      <c r="G543">
        <v>2.2499999999999999E-2</v>
      </c>
      <c r="H543">
        <v>0</v>
      </c>
      <c r="I543">
        <v>0</v>
      </c>
    </row>
    <row r="544" spans="1:9" x14ac:dyDescent="0.25">
      <c r="A544" t="s">
        <v>716</v>
      </c>
      <c r="B544">
        <v>72639</v>
      </c>
      <c r="C544" s="593">
        <v>8.2500000000000004E-2</v>
      </c>
      <c r="D544" t="s">
        <v>1166</v>
      </c>
      <c r="E544">
        <v>6.5000000000000002E-2</v>
      </c>
      <c r="F544">
        <v>1.7500000000000002E-2</v>
      </c>
      <c r="G544">
        <v>0</v>
      </c>
      <c r="H544">
        <v>0</v>
      </c>
      <c r="I544">
        <v>0</v>
      </c>
    </row>
    <row r="545" spans="1:9" x14ac:dyDescent="0.25">
      <c r="A545" t="s">
        <v>716</v>
      </c>
      <c r="B545">
        <v>72640</v>
      </c>
      <c r="C545" s="593">
        <v>7.4999999999999997E-2</v>
      </c>
      <c r="D545" t="s">
        <v>1486</v>
      </c>
      <c r="E545">
        <v>6.5000000000000002E-2</v>
      </c>
      <c r="F545">
        <v>0.01</v>
      </c>
      <c r="G545">
        <v>0</v>
      </c>
      <c r="H545">
        <v>0</v>
      </c>
      <c r="I545">
        <v>0</v>
      </c>
    </row>
    <row r="546" spans="1:9" x14ac:dyDescent="0.25">
      <c r="A546" t="s">
        <v>716</v>
      </c>
      <c r="B546">
        <v>72641</v>
      </c>
      <c r="C546" s="593">
        <v>9.5000000000000001E-2</v>
      </c>
      <c r="D546" t="s">
        <v>1492</v>
      </c>
      <c r="E546">
        <v>6.5000000000000002E-2</v>
      </c>
      <c r="F546">
        <v>0.01</v>
      </c>
      <c r="G546">
        <v>0.02</v>
      </c>
      <c r="H546">
        <v>0</v>
      </c>
      <c r="I546">
        <v>0</v>
      </c>
    </row>
    <row r="547" spans="1:9" x14ac:dyDescent="0.25">
      <c r="A547" t="s">
        <v>716</v>
      </c>
      <c r="B547">
        <v>72642</v>
      </c>
      <c r="C547" s="593">
        <v>8.7499999999999994E-2</v>
      </c>
      <c r="D547" t="s">
        <v>1493</v>
      </c>
      <c r="E547">
        <v>6.5000000000000002E-2</v>
      </c>
      <c r="F547">
        <v>1.2500000000000001E-2</v>
      </c>
      <c r="G547">
        <v>0.01</v>
      </c>
      <c r="H547">
        <v>0</v>
      </c>
      <c r="I547">
        <v>0</v>
      </c>
    </row>
    <row r="548" spans="1:9" x14ac:dyDescent="0.25">
      <c r="A548" t="s">
        <v>716</v>
      </c>
      <c r="B548">
        <v>72644</v>
      </c>
      <c r="C548" s="593">
        <v>8.7499999999999994E-2</v>
      </c>
      <c r="D548" t="s">
        <v>1494</v>
      </c>
      <c r="E548">
        <v>6.5000000000000002E-2</v>
      </c>
      <c r="F548">
        <v>1.2500000000000001E-2</v>
      </c>
      <c r="G548">
        <v>0.01</v>
      </c>
      <c r="H548">
        <v>0</v>
      </c>
      <c r="I548">
        <v>0</v>
      </c>
    </row>
    <row r="549" spans="1:9" x14ac:dyDescent="0.25">
      <c r="A549" t="s">
        <v>716</v>
      </c>
      <c r="B549">
        <v>72645</v>
      </c>
      <c r="C549" s="593">
        <v>0.09</v>
      </c>
      <c r="D549" t="s">
        <v>1495</v>
      </c>
      <c r="E549">
        <v>6.5000000000000002E-2</v>
      </c>
      <c r="F549">
        <v>1.4999999999999999E-2</v>
      </c>
      <c r="G549">
        <v>0.01</v>
      </c>
      <c r="H549">
        <v>0</v>
      </c>
      <c r="I549">
        <v>0</v>
      </c>
    </row>
    <row r="550" spans="1:9" x14ac:dyDescent="0.25">
      <c r="A550" t="s">
        <v>716</v>
      </c>
      <c r="B550">
        <v>72648</v>
      </c>
      <c r="C550" s="593">
        <v>7.4999999999999997E-2</v>
      </c>
      <c r="D550" t="s">
        <v>1486</v>
      </c>
      <c r="E550">
        <v>6.5000000000000002E-2</v>
      </c>
      <c r="F550">
        <v>0.01</v>
      </c>
      <c r="G550">
        <v>0</v>
      </c>
      <c r="H550">
        <v>0</v>
      </c>
      <c r="I550">
        <v>0</v>
      </c>
    </row>
    <row r="551" spans="1:9" x14ac:dyDescent="0.25">
      <c r="A551" t="s">
        <v>716</v>
      </c>
      <c r="B551">
        <v>72650</v>
      </c>
      <c r="C551" s="593">
        <v>8.5000000000000006E-2</v>
      </c>
      <c r="D551" t="s">
        <v>1496</v>
      </c>
      <c r="E551">
        <v>6.5000000000000002E-2</v>
      </c>
      <c r="F551">
        <v>1.4999999999999999E-2</v>
      </c>
      <c r="G551">
        <v>5.0000000000000001E-3</v>
      </c>
      <c r="H551">
        <v>0</v>
      </c>
      <c r="I551">
        <v>0</v>
      </c>
    </row>
    <row r="552" spans="1:9" x14ac:dyDescent="0.25">
      <c r="A552" t="s">
        <v>716</v>
      </c>
      <c r="B552">
        <v>72651</v>
      </c>
      <c r="C552" s="593">
        <v>7.7499999999999999E-2</v>
      </c>
      <c r="D552" t="s">
        <v>1467</v>
      </c>
      <c r="E552">
        <v>6.5000000000000002E-2</v>
      </c>
      <c r="F552">
        <v>1.2500000000000001E-2</v>
      </c>
      <c r="G552">
        <v>0</v>
      </c>
      <c r="H552">
        <v>0</v>
      </c>
      <c r="I552">
        <v>0</v>
      </c>
    </row>
    <row r="553" spans="1:9" x14ac:dyDescent="0.25">
      <c r="A553" t="s">
        <v>716</v>
      </c>
      <c r="B553">
        <v>72653</v>
      </c>
      <c r="C553" s="593">
        <v>9.8750000000000004E-2</v>
      </c>
      <c r="D553" t="s">
        <v>1497</v>
      </c>
      <c r="E553">
        <v>6.5000000000000002E-2</v>
      </c>
      <c r="F553">
        <v>1.2500000000000001E-2</v>
      </c>
      <c r="G553">
        <v>2.1250000000000002E-2</v>
      </c>
      <c r="H553">
        <v>0</v>
      </c>
      <c r="I553">
        <v>0</v>
      </c>
    </row>
    <row r="554" spans="1:9" x14ac:dyDescent="0.25">
      <c r="A554" t="s">
        <v>716</v>
      </c>
      <c r="B554">
        <v>72654</v>
      </c>
      <c r="C554" s="593">
        <v>9.8750000000000004E-2</v>
      </c>
      <c r="D554" t="s">
        <v>1497</v>
      </c>
      <c r="E554">
        <v>6.5000000000000002E-2</v>
      </c>
      <c r="F554">
        <v>1.2500000000000001E-2</v>
      </c>
      <c r="G554">
        <v>2.1250000000000002E-2</v>
      </c>
      <c r="H554">
        <v>0</v>
      </c>
      <c r="I554">
        <v>0</v>
      </c>
    </row>
    <row r="555" spans="1:9" x14ac:dyDescent="0.25">
      <c r="A555" t="s">
        <v>716</v>
      </c>
      <c r="B555">
        <v>72655</v>
      </c>
      <c r="C555" s="593">
        <v>7.4999999999999997E-2</v>
      </c>
      <c r="D555" t="s">
        <v>1486</v>
      </c>
      <c r="E555">
        <v>6.5000000000000002E-2</v>
      </c>
      <c r="F555">
        <v>0.01</v>
      </c>
      <c r="G555">
        <v>0</v>
      </c>
      <c r="H555">
        <v>0</v>
      </c>
      <c r="I555">
        <v>0</v>
      </c>
    </row>
    <row r="556" spans="1:9" x14ac:dyDescent="0.25">
      <c r="A556" t="s">
        <v>716</v>
      </c>
      <c r="B556">
        <v>72657</v>
      </c>
      <c r="C556" s="593">
        <v>0.08</v>
      </c>
      <c r="D556" t="s">
        <v>1308</v>
      </c>
      <c r="E556">
        <v>6.5000000000000002E-2</v>
      </c>
      <c r="F556">
        <v>1.4999999999999999E-2</v>
      </c>
      <c r="G556">
        <v>0</v>
      </c>
      <c r="H556">
        <v>0</v>
      </c>
      <c r="I556">
        <v>0</v>
      </c>
    </row>
    <row r="557" spans="1:9" x14ac:dyDescent="0.25">
      <c r="A557" t="s">
        <v>716</v>
      </c>
      <c r="B557">
        <v>72658</v>
      </c>
      <c r="C557" s="593">
        <v>8.7499999999999994E-2</v>
      </c>
      <c r="D557" t="s">
        <v>1467</v>
      </c>
      <c r="E557">
        <v>6.5000000000000002E-2</v>
      </c>
      <c r="F557">
        <v>1.2500000000000001E-2</v>
      </c>
      <c r="G557">
        <v>0.01</v>
      </c>
      <c r="H557">
        <v>0</v>
      </c>
      <c r="I557">
        <v>0</v>
      </c>
    </row>
    <row r="558" spans="1:9" x14ac:dyDescent="0.25">
      <c r="A558" t="s">
        <v>716</v>
      </c>
      <c r="B558">
        <v>72659</v>
      </c>
      <c r="C558" s="593">
        <v>8.7499999999999994E-2</v>
      </c>
      <c r="D558" t="s">
        <v>1498</v>
      </c>
      <c r="E558">
        <v>6.5000000000000002E-2</v>
      </c>
      <c r="F558">
        <v>1.2500000000000001E-2</v>
      </c>
      <c r="G558">
        <v>0.01</v>
      </c>
      <c r="H558">
        <v>0</v>
      </c>
      <c r="I558">
        <v>0</v>
      </c>
    </row>
    <row r="559" spans="1:9" x14ac:dyDescent="0.25">
      <c r="A559" t="s">
        <v>716</v>
      </c>
      <c r="B559">
        <v>72660</v>
      </c>
      <c r="C559" s="593">
        <v>0.08</v>
      </c>
      <c r="D559" t="s">
        <v>1499</v>
      </c>
      <c r="E559">
        <v>6.5000000000000002E-2</v>
      </c>
      <c r="F559">
        <v>5.0000000000000001E-3</v>
      </c>
      <c r="G559">
        <v>0.01</v>
      </c>
      <c r="H559">
        <v>0</v>
      </c>
      <c r="I559">
        <v>0</v>
      </c>
    </row>
    <row r="560" spans="1:9" x14ac:dyDescent="0.25">
      <c r="A560" t="s">
        <v>716</v>
      </c>
      <c r="B560">
        <v>72661</v>
      </c>
      <c r="C560" s="593">
        <v>8.2500000000000004E-2</v>
      </c>
      <c r="D560" t="s">
        <v>1166</v>
      </c>
      <c r="E560">
        <v>6.5000000000000002E-2</v>
      </c>
      <c r="F560">
        <v>1.7500000000000002E-2</v>
      </c>
      <c r="G560">
        <v>0</v>
      </c>
      <c r="H560">
        <v>0</v>
      </c>
      <c r="I560">
        <v>0</v>
      </c>
    </row>
    <row r="561" spans="1:9" x14ac:dyDescent="0.25">
      <c r="A561" t="s">
        <v>716</v>
      </c>
      <c r="B561">
        <v>72662</v>
      </c>
      <c r="C561" s="593">
        <v>7.7499999999999999E-2</v>
      </c>
      <c r="D561" t="s">
        <v>1500</v>
      </c>
      <c r="E561">
        <v>6.5000000000000002E-2</v>
      </c>
      <c r="F561">
        <v>1.2500000000000001E-2</v>
      </c>
      <c r="G561">
        <v>0</v>
      </c>
      <c r="H561">
        <v>0</v>
      </c>
      <c r="I561">
        <v>0</v>
      </c>
    </row>
    <row r="562" spans="1:9" x14ac:dyDescent="0.25">
      <c r="A562" t="s">
        <v>716</v>
      </c>
      <c r="B562">
        <v>72663</v>
      </c>
      <c r="C562" s="593">
        <v>0.08</v>
      </c>
      <c r="D562" t="s">
        <v>1308</v>
      </c>
      <c r="E562">
        <v>6.5000000000000002E-2</v>
      </c>
      <c r="F562">
        <v>1.4999999999999999E-2</v>
      </c>
      <c r="G562">
        <v>0</v>
      </c>
      <c r="H562">
        <v>0</v>
      </c>
      <c r="I562">
        <v>0</v>
      </c>
    </row>
    <row r="563" spans="1:9" x14ac:dyDescent="0.25">
      <c r="A563" t="s">
        <v>716</v>
      </c>
      <c r="B563">
        <v>72666</v>
      </c>
      <c r="C563" s="593">
        <v>9.5000000000000001E-2</v>
      </c>
      <c r="D563" t="s">
        <v>1492</v>
      </c>
      <c r="E563">
        <v>6.5000000000000002E-2</v>
      </c>
      <c r="F563">
        <v>0.01</v>
      </c>
      <c r="G563">
        <v>0.02</v>
      </c>
      <c r="H563">
        <v>0</v>
      </c>
      <c r="I563">
        <v>0</v>
      </c>
    </row>
    <row r="564" spans="1:9" x14ac:dyDescent="0.25">
      <c r="A564" t="s">
        <v>716</v>
      </c>
      <c r="B564">
        <v>72668</v>
      </c>
      <c r="C564" s="593">
        <v>8.2500000000000004E-2</v>
      </c>
      <c r="D564" t="s">
        <v>1166</v>
      </c>
      <c r="E564">
        <v>6.5000000000000002E-2</v>
      </c>
      <c r="F564">
        <v>1.7500000000000002E-2</v>
      </c>
      <c r="G564">
        <v>0</v>
      </c>
      <c r="H564">
        <v>0</v>
      </c>
      <c r="I564">
        <v>0</v>
      </c>
    </row>
    <row r="565" spans="1:9" x14ac:dyDescent="0.25">
      <c r="A565" t="s">
        <v>716</v>
      </c>
      <c r="B565">
        <v>72669</v>
      </c>
      <c r="C565" s="593">
        <v>0.08</v>
      </c>
      <c r="D565" t="s">
        <v>1501</v>
      </c>
      <c r="E565">
        <v>6.5000000000000002E-2</v>
      </c>
      <c r="F565">
        <v>1.4999999999999999E-2</v>
      </c>
      <c r="G565">
        <v>0</v>
      </c>
      <c r="H565">
        <v>0</v>
      </c>
      <c r="I565">
        <v>0</v>
      </c>
    </row>
    <row r="566" spans="1:9" x14ac:dyDescent="0.25">
      <c r="A566" t="s">
        <v>716</v>
      </c>
      <c r="B566">
        <v>72670</v>
      </c>
      <c r="C566" s="593">
        <v>7.4999999999999997E-2</v>
      </c>
      <c r="D566" t="s">
        <v>1486</v>
      </c>
      <c r="E566">
        <v>6.5000000000000002E-2</v>
      </c>
      <c r="F566">
        <v>0.01</v>
      </c>
      <c r="G566">
        <v>0</v>
      </c>
      <c r="H566">
        <v>0</v>
      </c>
      <c r="I566">
        <v>0</v>
      </c>
    </row>
    <row r="567" spans="1:9" x14ac:dyDescent="0.25">
      <c r="A567" t="s">
        <v>716</v>
      </c>
      <c r="B567">
        <v>72672</v>
      </c>
      <c r="C567" s="593">
        <v>8.7499999999999994E-2</v>
      </c>
      <c r="D567" t="s">
        <v>1502</v>
      </c>
      <c r="E567">
        <v>6.5000000000000002E-2</v>
      </c>
      <c r="F567">
        <v>1.7500000000000002E-2</v>
      </c>
      <c r="G567">
        <v>5.0000000000000001E-3</v>
      </c>
      <c r="H567">
        <v>0</v>
      </c>
      <c r="I567">
        <v>0</v>
      </c>
    </row>
    <row r="568" spans="1:9" x14ac:dyDescent="0.25">
      <c r="A568" t="s">
        <v>716</v>
      </c>
      <c r="B568">
        <v>72675</v>
      </c>
      <c r="C568" s="593">
        <v>0.09</v>
      </c>
      <c r="D568" t="s">
        <v>1490</v>
      </c>
      <c r="E568">
        <v>6.5000000000000002E-2</v>
      </c>
      <c r="F568">
        <v>1.4999999999999999E-2</v>
      </c>
      <c r="G568">
        <v>0.01</v>
      </c>
      <c r="H568">
        <v>0</v>
      </c>
      <c r="I568">
        <v>0</v>
      </c>
    </row>
    <row r="569" spans="1:9" x14ac:dyDescent="0.25">
      <c r="A569" t="s">
        <v>716</v>
      </c>
      <c r="B569">
        <v>72677</v>
      </c>
      <c r="C569" s="593">
        <v>9.2499999999999999E-2</v>
      </c>
      <c r="D569" t="s">
        <v>1503</v>
      </c>
      <c r="E569">
        <v>6.5000000000000002E-2</v>
      </c>
      <c r="F569">
        <v>1.7500000000000002E-2</v>
      </c>
      <c r="G569">
        <v>0.01</v>
      </c>
      <c r="H569">
        <v>0</v>
      </c>
      <c r="I569">
        <v>0</v>
      </c>
    </row>
    <row r="570" spans="1:9" x14ac:dyDescent="0.25">
      <c r="A570" t="s">
        <v>716</v>
      </c>
      <c r="B570">
        <v>72679</v>
      </c>
      <c r="C570" s="593">
        <v>0.08</v>
      </c>
      <c r="D570" t="s">
        <v>1328</v>
      </c>
      <c r="E570">
        <v>6.5000000000000002E-2</v>
      </c>
      <c r="F570">
        <v>1.4999999999999999E-2</v>
      </c>
      <c r="G570">
        <v>0</v>
      </c>
      <c r="H570">
        <v>0</v>
      </c>
      <c r="I570">
        <v>0</v>
      </c>
    </row>
    <row r="571" spans="1:9" x14ac:dyDescent="0.25">
      <c r="A571" t="s">
        <v>716</v>
      </c>
      <c r="B571">
        <v>72680</v>
      </c>
      <c r="C571" s="593">
        <v>0.08</v>
      </c>
      <c r="D571" t="s">
        <v>1328</v>
      </c>
      <c r="E571">
        <v>6.5000000000000002E-2</v>
      </c>
      <c r="F571">
        <v>1.4999999999999999E-2</v>
      </c>
      <c r="G571">
        <v>0</v>
      </c>
      <c r="H571">
        <v>0</v>
      </c>
      <c r="I571">
        <v>0</v>
      </c>
    </row>
    <row r="572" spans="1:9" x14ac:dyDescent="0.25">
      <c r="A572" t="s">
        <v>716</v>
      </c>
      <c r="B572">
        <v>72682</v>
      </c>
      <c r="C572" s="593">
        <v>8.2500000000000004E-2</v>
      </c>
      <c r="D572" t="s">
        <v>1166</v>
      </c>
      <c r="E572">
        <v>6.5000000000000002E-2</v>
      </c>
      <c r="F572">
        <v>1.7500000000000002E-2</v>
      </c>
      <c r="G572">
        <v>0</v>
      </c>
      <c r="H572">
        <v>0</v>
      </c>
      <c r="I572">
        <v>0</v>
      </c>
    </row>
    <row r="573" spans="1:9" x14ac:dyDescent="0.25">
      <c r="A573" t="s">
        <v>716</v>
      </c>
      <c r="B573">
        <v>72683</v>
      </c>
      <c r="C573" s="593">
        <v>7.4999999999999997E-2</v>
      </c>
      <c r="D573" t="s">
        <v>1486</v>
      </c>
      <c r="E573">
        <v>6.5000000000000002E-2</v>
      </c>
      <c r="F573">
        <v>0.01</v>
      </c>
      <c r="G573">
        <v>0</v>
      </c>
      <c r="H573">
        <v>0</v>
      </c>
      <c r="I573">
        <v>0</v>
      </c>
    </row>
    <row r="574" spans="1:9" x14ac:dyDescent="0.25">
      <c r="A574" t="s">
        <v>716</v>
      </c>
      <c r="B574">
        <v>72685</v>
      </c>
      <c r="C574" s="593">
        <v>8.5000000000000006E-2</v>
      </c>
      <c r="D574" t="s">
        <v>1504</v>
      </c>
      <c r="E574">
        <v>6.5000000000000002E-2</v>
      </c>
      <c r="F574">
        <v>0.01</v>
      </c>
      <c r="G574">
        <v>0.01</v>
      </c>
      <c r="H574">
        <v>0</v>
      </c>
      <c r="I574">
        <v>0</v>
      </c>
    </row>
    <row r="575" spans="1:9" x14ac:dyDescent="0.25">
      <c r="A575" t="s">
        <v>716</v>
      </c>
      <c r="B575">
        <v>72686</v>
      </c>
      <c r="C575" s="593">
        <v>0.08</v>
      </c>
      <c r="D575" t="s">
        <v>1328</v>
      </c>
      <c r="E575">
        <v>6.5000000000000002E-2</v>
      </c>
      <c r="F575">
        <v>1.4999999999999999E-2</v>
      </c>
      <c r="G575">
        <v>0</v>
      </c>
      <c r="H575">
        <v>0</v>
      </c>
      <c r="I575">
        <v>0</v>
      </c>
    </row>
    <row r="576" spans="1:9" x14ac:dyDescent="0.25">
      <c r="A576" t="s">
        <v>716</v>
      </c>
      <c r="B576">
        <v>72687</v>
      </c>
      <c r="C576" s="593">
        <v>0.10249999999999999</v>
      </c>
      <c r="D576" t="s">
        <v>1505</v>
      </c>
      <c r="E576">
        <v>6.5000000000000002E-2</v>
      </c>
      <c r="F576">
        <v>1.7500000000000002E-2</v>
      </c>
      <c r="G576">
        <v>0.02</v>
      </c>
      <c r="H576">
        <v>0</v>
      </c>
      <c r="I576">
        <v>0</v>
      </c>
    </row>
    <row r="577" spans="1:9" x14ac:dyDescent="0.25">
      <c r="A577" t="s">
        <v>716</v>
      </c>
      <c r="B577">
        <v>72701</v>
      </c>
      <c r="C577" s="593">
        <v>0.1075</v>
      </c>
      <c r="D577" t="s">
        <v>1506</v>
      </c>
      <c r="E577">
        <v>6.5000000000000002E-2</v>
      </c>
      <c r="F577">
        <v>1.2500000000000001E-2</v>
      </c>
      <c r="G577">
        <v>0.03</v>
      </c>
      <c r="H577">
        <v>0</v>
      </c>
      <c r="I577">
        <v>0</v>
      </c>
    </row>
    <row r="578" spans="1:9" x14ac:dyDescent="0.25">
      <c r="A578" t="s">
        <v>716</v>
      </c>
      <c r="B578">
        <v>72702</v>
      </c>
      <c r="C578" s="593">
        <v>9.7500000000000003E-2</v>
      </c>
      <c r="D578" t="s">
        <v>1507</v>
      </c>
      <c r="E578">
        <v>6.5000000000000002E-2</v>
      </c>
      <c r="F578">
        <v>1.2500000000000001E-2</v>
      </c>
      <c r="G578">
        <v>0.02</v>
      </c>
      <c r="H578">
        <v>0</v>
      </c>
      <c r="I578">
        <v>0</v>
      </c>
    </row>
    <row r="579" spans="1:9" x14ac:dyDescent="0.25">
      <c r="A579" t="s">
        <v>716</v>
      </c>
      <c r="B579">
        <v>72703</v>
      </c>
      <c r="C579" s="593">
        <v>9.7500000000000003E-2</v>
      </c>
      <c r="D579" t="s">
        <v>1508</v>
      </c>
      <c r="E579">
        <v>6.5000000000000002E-2</v>
      </c>
      <c r="F579">
        <v>1.2500000000000001E-2</v>
      </c>
      <c r="G579">
        <v>0.02</v>
      </c>
      <c r="H579">
        <v>0</v>
      </c>
      <c r="I579">
        <v>0</v>
      </c>
    </row>
    <row r="580" spans="1:9" x14ac:dyDescent="0.25">
      <c r="A580" t="s">
        <v>716</v>
      </c>
      <c r="B580">
        <v>72704</v>
      </c>
      <c r="C580" s="593">
        <v>0.1075</v>
      </c>
      <c r="D580" t="s">
        <v>1509</v>
      </c>
      <c r="E580">
        <v>6.5000000000000002E-2</v>
      </c>
      <c r="F580">
        <v>1.2500000000000001E-2</v>
      </c>
      <c r="G580">
        <v>0.03</v>
      </c>
      <c r="H580">
        <v>0</v>
      </c>
      <c r="I580">
        <v>0</v>
      </c>
    </row>
    <row r="581" spans="1:9" x14ac:dyDescent="0.25">
      <c r="A581" t="s">
        <v>716</v>
      </c>
      <c r="B581">
        <v>72711</v>
      </c>
      <c r="C581" s="593">
        <v>8.5000000000000006E-2</v>
      </c>
      <c r="D581" t="s">
        <v>1510</v>
      </c>
      <c r="E581">
        <v>6.5000000000000002E-2</v>
      </c>
      <c r="F581">
        <v>0.01</v>
      </c>
      <c r="G581">
        <v>0.01</v>
      </c>
      <c r="H581">
        <v>0</v>
      </c>
      <c r="I581">
        <v>0</v>
      </c>
    </row>
    <row r="582" spans="1:9" x14ac:dyDescent="0.25">
      <c r="A582" t="s">
        <v>716</v>
      </c>
      <c r="B582">
        <v>72712</v>
      </c>
      <c r="C582" s="593">
        <v>9.5000000000000001E-2</v>
      </c>
      <c r="D582" t="s">
        <v>1511</v>
      </c>
      <c r="E582">
        <v>6.5000000000000002E-2</v>
      </c>
      <c r="F582">
        <v>0.01</v>
      </c>
      <c r="G582">
        <v>0.02</v>
      </c>
      <c r="H582">
        <v>0</v>
      </c>
      <c r="I582">
        <v>0</v>
      </c>
    </row>
    <row r="583" spans="1:9" x14ac:dyDescent="0.25">
      <c r="A583" t="s">
        <v>716</v>
      </c>
      <c r="B583">
        <v>72713</v>
      </c>
      <c r="C583" s="593">
        <v>9.7500000000000003E-2</v>
      </c>
      <c r="D583" t="s">
        <v>1512</v>
      </c>
      <c r="E583">
        <v>6.5000000000000002E-2</v>
      </c>
      <c r="F583">
        <v>0.01</v>
      </c>
      <c r="G583">
        <v>2.2499999999999999E-2</v>
      </c>
      <c r="H583">
        <v>0</v>
      </c>
      <c r="I583">
        <v>0</v>
      </c>
    </row>
    <row r="584" spans="1:9" x14ac:dyDescent="0.25">
      <c r="A584" t="s">
        <v>716</v>
      </c>
      <c r="B584">
        <v>72714</v>
      </c>
      <c r="C584" s="593">
        <v>9.5000000000000001E-2</v>
      </c>
      <c r="D584" t="s">
        <v>1511</v>
      </c>
      <c r="E584">
        <v>6.5000000000000002E-2</v>
      </c>
      <c r="F584">
        <v>0.01</v>
      </c>
      <c r="G584">
        <v>0.02</v>
      </c>
      <c r="H584">
        <v>0</v>
      </c>
      <c r="I584">
        <v>0</v>
      </c>
    </row>
    <row r="585" spans="1:9" x14ac:dyDescent="0.25">
      <c r="A585" t="s">
        <v>716</v>
      </c>
      <c r="B585">
        <v>72715</v>
      </c>
      <c r="C585" s="593">
        <v>9.5000000000000001E-2</v>
      </c>
      <c r="D585" t="s">
        <v>1513</v>
      </c>
      <c r="E585">
        <v>6.5000000000000002E-2</v>
      </c>
      <c r="F585">
        <v>0.01</v>
      </c>
      <c r="G585">
        <v>0.02</v>
      </c>
      <c r="H585">
        <v>0</v>
      </c>
      <c r="I585">
        <v>0</v>
      </c>
    </row>
    <row r="586" spans="1:9" x14ac:dyDescent="0.25">
      <c r="A586" t="s">
        <v>716</v>
      </c>
      <c r="B586">
        <v>72716</v>
      </c>
      <c r="C586" s="593">
        <v>9.5000000000000001E-2</v>
      </c>
      <c r="D586" t="s">
        <v>1511</v>
      </c>
      <c r="E586">
        <v>6.5000000000000002E-2</v>
      </c>
      <c r="F586">
        <v>0.01</v>
      </c>
      <c r="G586">
        <v>0.02</v>
      </c>
      <c r="H586">
        <v>0</v>
      </c>
      <c r="I586">
        <v>0</v>
      </c>
    </row>
    <row r="587" spans="1:9" x14ac:dyDescent="0.25">
      <c r="A587" t="s">
        <v>716</v>
      </c>
      <c r="B587">
        <v>72717</v>
      </c>
      <c r="C587" s="593">
        <v>7.7499999999999999E-2</v>
      </c>
      <c r="D587" t="s">
        <v>1514</v>
      </c>
      <c r="E587">
        <v>6.5000000000000002E-2</v>
      </c>
      <c r="F587">
        <v>1.2500000000000001E-2</v>
      </c>
      <c r="G587">
        <v>0</v>
      </c>
      <c r="H587">
        <v>0</v>
      </c>
      <c r="I587">
        <v>0</v>
      </c>
    </row>
    <row r="588" spans="1:9" x14ac:dyDescent="0.25">
      <c r="A588" t="s">
        <v>716</v>
      </c>
      <c r="B588">
        <v>72718</v>
      </c>
      <c r="C588" s="593">
        <v>9.7500000000000003E-2</v>
      </c>
      <c r="D588" t="s">
        <v>1512</v>
      </c>
      <c r="E588">
        <v>6.5000000000000002E-2</v>
      </c>
      <c r="F588">
        <v>0.01</v>
      </c>
      <c r="G588">
        <v>2.2499999999999999E-2</v>
      </c>
      <c r="H588">
        <v>0</v>
      </c>
      <c r="I588">
        <v>0</v>
      </c>
    </row>
    <row r="589" spans="1:9" x14ac:dyDescent="0.25">
      <c r="A589" t="s">
        <v>716</v>
      </c>
      <c r="B589">
        <v>72719</v>
      </c>
      <c r="C589" s="593">
        <v>9.5000000000000001E-2</v>
      </c>
      <c r="D589" t="s">
        <v>1515</v>
      </c>
      <c r="E589">
        <v>6.5000000000000002E-2</v>
      </c>
      <c r="F589">
        <v>0.01</v>
      </c>
      <c r="G589">
        <v>0.02</v>
      </c>
      <c r="H589">
        <v>0</v>
      </c>
      <c r="I589">
        <v>0</v>
      </c>
    </row>
    <row r="590" spans="1:9" x14ac:dyDescent="0.25">
      <c r="A590" t="s">
        <v>716</v>
      </c>
      <c r="B590">
        <v>72721</v>
      </c>
      <c r="C590" s="593">
        <v>8.5000000000000006E-2</v>
      </c>
      <c r="D590" t="s">
        <v>1466</v>
      </c>
      <c r="E590">
        <v>6.5000000000000002E-2</v>
      </c>
      <c r="F590">
        <v>0.02</v>
      </c>
      <c r="G590">
        <v>0</v>
      </c>
      <c r="H590">
        <v>0</v>
      </c>
      <c r="I590">
        <v>0</v>
      </c>
    </row>
    <row r="591" spans="1:9" x14ac:dyDescent="0.25">
      <c r="A591" t="s">
        <v>716</v>
      </c>
      <c r="B591">
        <v>72722</v>
      </c>
      <c r="C591" s="593">
        <v>9.5000000000000001E-2</v>
      </c>
      <c r="D591" t="s">
        <v>1516</v>
      </c>
      <c r="E591">
        <v>6.5000000000000002E-2</v>
      </c>
      <c r="F591">
        <v>0.01</v>
      </c>
      <c r="G591">
        <v>0.02</v>
      </c>
      <c r="H591">
        <v>0</v>
      </c>
      <c r="I591">
        <v>0</v>
      </c>
    </row>
    <row r="592" spans="1:9" x14ac:dyDescent="0.25">
      <c r="A592" t="s">
        <v>716</v>
      </c>
      <c r="B592">
        <v>72727</v>
      </c>
      <c r="C592" s="593">
        <v>0.105</v>
      </c>
      <c r="D592" t="s">
        <v>1517</v>
      </c>
      <c r="E592">
        <v>6.5000000000000002E-2</v>
      </c>
      <c r="F592">
        <v>1.2500000000000001E-2</v>
      </c>
      <c r="G592">
        <v>2.75E-2</v>
      </c>
      <c r="H592">
        <v>0</v>
      </c>
      <c r="I592">
        <v>0</v>
      </c>
    </row>
    <row r="593" spans="1:9" x14ac:dyDescent="0.25">
      <c r="A593" t="s">
        <v>716</v>
      </c>
      <c r="B593">
        <v>72728</v>
      </c>
      <c r="C593" s="593">
        <v>8.7499999999999994E-2</v>
      </c>
      <c r="D593" t="s">
        <v>1518</v>
      </c>
      <c r="E593">
        <v>6.5000000000000002E-2</v>
      </c>
      <c r="F593">
        <v>1.2500000000000001E-2</v>
      </c>
      <c r="G593">
        <v>0.01</v>
      </c>
      <c r="H593">
        <v>0</v>
      </c>
      <c r="I593">
        <v>0</v>
      </c>
    </row>
    <row r="594" spans="1:9" x14ac:dyDescent="0.25">
      <c r="A594" t="s">
        <v>716</v>
      </c>
      <c r="B594">
        <v>72729</v>
      </c>
      <c r="C594" s="593">
        <v>7.7499999999999999E-2</v>
      </c>
      <c r="D594" t="s">
        <v>1251</v>
      </c>
      <c r="E594">
        <v>6.5000000000000002E-2</v>
      </c>
      <c r="F594">
        <v>1.2500000000000001E-2</v>
      </c>
      <c r="G594">
        <v>0</v>
      </c>
      <c r="H594">
        <v>0</v>
      </c>
      <c r="I594">
        <v>0</v>
      </c>
    </row>
    <row r="595" spans="1:9" x14ac:dyDescent="0.25">
      <c r="A595" t="s">
        <v>716</v>
      </c>
      <c r="B595">
        <v>72730</v>
      </c>
      <c r="C595" s="593">
        <v>0.105</v>
      </c>
      <c r="D595" t="s">
        <v>1519</v>
      </c>
      <c r="E595">
        <v>6.5000000000000002E-2</v>
      </c>
      <c r="F595">
        <v>1.2500000000000001E-2</v>
      </c>
      <c r="G595">
        <v>2.75E-2</v>
      </c>
      <c r="H595">
        <v>0</v>
      </c>
      <c r="I595">
        <v>0</v>
      </c>
    </row>
    <row r="596" spans="1:9" x14ac:dyDescent="0.25">
      <c r="A596" t="s">
        <v>716</v>
      </c>
      <c r="B596">
        <v>72732</v>
      </c>
      <c r="C596" s="593">
        <v>0.09</v>
      </c>
      <c r="D596" t="s">
        <v>1520</v>
      </c>
      <c r="E596">
        <v>6.5000000000000002E-2</v>
      </c>
      <c r="F596">
        <v>0.01</v>
      </c>
      <c r="G596">
        <v>1.4999999999999999E-2</v>
      </c>
      <c r="H596">
        <v>0</v>
      </c>
      <c r="I596">
        <v>0</v>
      </c>
    </row>
    <row r="597" spans="1:9" x14ac:dyDescent="0.25">
      <c r="A597" t="s">
        <v>716</v>
      </c>
      <c r="B597">
        <v>72733</v>
      </c>
      <c r="C597" s="593">
        <v>7.4999999999999997E-2</v>
      </c>
      <c r="D597" t="s">
        <v>1521</v>
      </c>
      <c r="E597">
        <v>6.5000000000000002E-2</v>
      </c>
      <c r="F597">
        <v>0.01</v>
      </c>
      <c r="G597">
        <v>0</v>
      </c>
      <c r="H597">
        <v>0</v>
      </c>
      <c r="I597">
        <v>0</v>
      </c>
    </row>
    <row r="598" spans="1:9" x14ac:dyDescent="0.25">
      <c r="A598" t="s">
        <v>716</v>
      </c>
      <c r="B598">
        <v>72734</v>
      </c>
      <c r="C598" s="593">
        <v>9.5000000000000001E-2</v>
      </c>
      <c r="D598" t="s">
        <v>1516</v>
      </c>
      <c r="E598">
        <v>6.5000000000000002E-2</v>
      </c>
      <c r="F598">
        <v>0.01</v>
      </c>
      <c r="G598">
        <v>0.02</v>
      </c>
      <c r="H598">
        <v>0</v>
      </c>
      <c r="I598">
        <v>0</v>
      </c>
    </row>
    <row r="599" spans="1:9" x14ac:dyDescent="0.25">
      <c r="A599" t="s">
        <v>716</v>
      </c>
      <c r="B599">
        <v>72735</v>
      </c>
      <c r="C599" s="593">
        <v>9.7500000000000003E-2</v>
      </c>
      <c r="D599" t="s">
        <v>1508</v>
      </c>
      <c r="E599">
        <v>6.5000000000000002E-2</v>
      </c>
      <c r="F599">
        <v>1.2500000000000001E-2</v>
      </c>
      <c r="G599">
        <v>0.02</v>
      </c>
      <c r="H599">
        <v>0</v>
      </c>
      <c r="I599">
        <v>0</v>
      </c>
    </row>
    <row r="600" spans="1:9" x14ac:dyDescent="0.25">
      <c r="A600" t="s">
        <v>716</v>
      </c>
      <c r="B600">
        <v>72736</v>
      </c>
      <c r="C600" s="593">
        <v>9.5000000000000001E-2</v>
      </c>
      <c r="D600" t="s">
        <v>1513</v>
      </c>
      <c r="E600">
        <v>6.5000000000000002E-2</v>
      </c>
      <c r="F600">
        <v>0.01</v>
      </c>
      <c r="G600">
        <v>0.02</v>
      </c>
      <c r="H600">
        <v>0</v>
      </c>
      <c r="I600">
        <v>0</v>
      </c>
    </row>
    <row r="601" spans="1:9" x14ac:dyDescent="0.25">
      <c r="A601" t="s">
        <v>716</v>
      </c>
      <c r="B601">
        <v>72737</v>
      </c>
      <c r="C601" s="593">
        <v>9.7500000000000003E-2</v>
      </c>
      <c r="D601" t="s">
        <v>1507</v>
      </c>
      <c r="E601">
        <v>6.5000000000000002E-2</v>
      </c>
      <c r="F601">
        <v>1.2500000000000001E-2</v>
      </c>
      <c r="G601">
        <v>0.02</v>
      </c>
      <c r="H601">
        <v>0</v>
      </c>
      <c r="I601">
        <v>0</v>
      </c>
    </row>
    <row r="602" spans="1:9" x14ac:dyDescent="0.25">
      <c r="A602" t="s">
        <v>716</v>
      </c>
      <c r="B602">
        <v>72738</v>
      </c>
      <c r="C602" s="593">
        <v>8.5000000000000006E-2</v>
      </c>
      <c r="D602" t="s">
        <v>1522</v>
      </c>
      <c r="E602">
        <v>6.5000000000000002E-2</v>
      </c>
      <c r="F602">
        <v>0.02</v>
      </c>
      <c r="G602">
        <v>0</v>
      </c>
      <c r="H602">
        <v>0</v>
      </c>
      <c r="I602">
        <v>0</v>
      </c>
    </row>
    <row r="603" spans="1:9" x14ac:dyDescent="0.25">
      <c r="A603" t="s">
        <v>716</v>
      </c>
      <c r="B603">
        <v>72739</v>
      </c>
      <c r="C603" s="593">
        <v>9.5000000000000001E-2</v>
      </c>
      <c r="D603" t="s">
        <v>1513</v>
      </c>
      <c r="E603">
        <v>6.5000000000000002E-2</v>
      </c>
      <c r="F603">
        <v>0.01</v>
      </c>
      <c r="G603">
        <v>0.02</v>
      </c>
      <c r="H603">
        <v>0</v>
      </c>
      <c r="I603">
        <v>0</v>
      </c>
    </row>
    <row r="604" spans="1:9" x14ac:dyDescent="0.25">
      <c r="A604" t="s">
        <v>716</v>
      </c>
      <c r="B604">
        <v>72740</v>
      </c>
      <c r="C604" s="593">
        <v>0.105</v>
      </c>
      <c r="D604" t="s">
        <v>1523</v>
      </c>
      <c r="E604">
        <v>6.5000000000000002E-2</v>
      </c>
      <c r="F604">
        <v>0.02</v>
      </c>
      <c r="G604">
        <v>0.02</v>
      </c>
      <c r="H604">
        <v>0</v>
      </c>
      <c r="I604">
        <v>0</v>
      </c>
    </row>
    <row r="605" spans="1:9" x14ac:dyDescent="0.25">
      <c r="A605" t="s">
        <v>716</v>
      </c>
      <c r="B605">
        <v>72741</v>
      </c>
      <c r="C605" s="593">
        <v>0.1075</v>
      </c>
      <c r="D605" t="s">
        <v>1509</v>
      </c>
      <c r="E605">
        <v>6.5000000000000002E-2</v>
      </c>
      <c r="F605">
        <v>1.2500000000000001E-2</v>
      </c>
      <c r="G605">
        <v>0.03</v>
      </c>
      <c r="H605">
        <v>0</v>
      </c>
      <c r="I605">
        <v>0</v>
      </c>
    </row>
    <row r="606" spans="1:9" x14ac:dyDescent="0.25">
      <c r="A606" t="s">
        <v>716</v>
      </c>
      <c r="B606">
        <v>72742</v>
      </c>
      <c r="C606" s="593">
        <v>8.5000000000000006E-2</v>
      </c>
      <c r="D606" t="s">
        <v>1395</v>
      </c>
      <c r="E606">
        <v>6.5000000000000002E-2</v>
      </c>
      <c r="F606">
        <v>0.02</v>
      </c>
      <c r="G606">
        <v>0</v>
      </c>
      <c r="H606">
        <v>0</v>
      </c>
      <c r="I606">
        <v>0</v>
      </c>
    </row>
    <row r="607" spans="1:9" x14ac:dyDescent="0.25">
      <c r="A607" t="s">
        <v>716</v>
      </c>
      <c r="B607">
        <v>72744</v>
      </c>
      <c r="C607" s="593">
        <v>0.1075</v>
      </c>
      <c r="D607" t="s">
        <v>1196</v>
      </c>
      <c r="E607">
        <v>6.5000000000000002E-2</v>
      </c>
      <c r="F607">
        <v>1.2500000000000001E-2</v>
      </c>
      <c r="G607">
        <v>0.03</v>
      </c>
      <c r="H607">
        <v>0</v>
      </c>
      <c r="I607">
        <v>0</v>
      </c>
    </row>
    <row r="608" spans="1:9" x14ac:dyDescent="0.25">
      <c r="A608" t="s">
        <v>716</v>
      </c>
      <c r="B608">
        <v>72745</v>
      </c>
      <c r="C608" s="593">
        <v>9.7500000000000003E-2</v>
      </c>
      <c r="D608" t="s">
        <v>1512</v>
      </c>
      <c r="E608">
        <v>6.5000000000000002E-2</v>
      </c>
      <c r="F608">
        <v>0.01</v>
      </c>
      <c r="G608">
        <v>2.2499999999999999E-2</v>
      </c>
      <c r="H608">
        <v>0</v>
      </c>
      <c r="I608">
        <v>0</v>
      </c>
    </row>
    <row r="609" spans="1:9" x14ac:dyDescent="0.25">
      <c r="A609" t="s">
        <v>716</v>
      </c>
      <c r="B609">
        <v>72747</v>
      </c>
      <c r="C609" s="593">
        <v>7.4999999999999997E-2</v>
      </c>
      <c r="D609" t="s">
        <v>1284</v>
      </c>
      <c r="E609">
        <v>6.5000000000000002E-2</v>
      </c>
      <c r="F609">
        <v>0.01</v>
      </c>
      <c r="G609">
        <v>0</v>
      </c>
      <c r="H609">
        <v>0</v>
      </c>
      <c r="I609">
        <v>0</v>
      </c>
    </row>
    <row r="610" spans="1:9" x14ac:dyDescent="0.25">
      <c r="A610" t="s">
        <v>716</v>
      </c>
      <c r="B610">
        <v>72749</v>
      </c>
      <c r="C610" s="593">
        <v>7.7499999999999999E-2</v>
      </c>
      <c r="D610" t="s">
        <v>1251</v>
      </c>
      <c r="E610">
        <v>6.5000000000000002E-2</v>
      </c>
      <c r="F610">
        <v>1.2500000000000001E-2</v>
      </c>
      <c r="G610">
        <v>0</v>
      </c>
      <c r="H610">
        <v>0</v>
      </c>
      <c r="I610">
        <v>0</v>
      </c>
    </row>
    <row r="611" spans="1:9" x14ac:dyDescent="0.25">
      <c r="A611" t="s">
        <v>716</v>
      </c>
      <c r="B611">
        <v>72751</v>
      </c>
      <c r="C611" s="593">
        <v>9.5000000000000001E-2</v>
      </c>
      <c r="D611" t="s">
        <v>1513</v>
      </c>
      <c r="E611">
        <v>6.5000000000000002E-2</v>
      </c>
      <c r="F611">
        <v>0.01</v>
      </c>
      <c r="G611">
        <v>0.02</v>
      </c>
      <c r="H611">
        <v>0</v>
      </c>
      <c r="I611">
        <v>0</v>
      </c>
    </row>
    <row r="612" spans="1:9" x14ac:dyDescent="0.25">
      <c r="A612" t="s">
        <v>716</v>
      </c>
      <c r="B612">
        <v>72752</v>
      </c>
      <c r="C612" s="593">
        <v>8.5000000000000006E-2</v>
      </c>
      <c r="D612" t="s">
        <v>1395</v>
      </c>
      <c r="E612">
        <v>6.5000000000000002E-2</v>
      </c>
      <c r="F612">
        <v>0.02</v>
      </c>
      <c r="G612">
        <v>0</v>
      </c>
      <c r="H612">
        <v>0</v>
      </c>
      <c r="I612">
        <v>0</v>
      </c>
    </row>
    <row r="613" spans="1:9" x14ac:dyDescent="0.25">
      <c r="A613" t="s">
        <v>716</v>
      </c>
      <c r="B613">
        <v>72753</v>
      </c>
      <c r="C613" s="593">
        <v>0.105</v>
      </c>
      <c r="D613" t="s">
        <v>1519</v>
      </c>
      <c r="E613">
        <v>6.5000000000000002E-2</v>
      </c>
      <c r="F613">
        <v>1.2500000000000001E-2</v>
      </c>
      <c r="G613">
        <v>2.75E-2</v>
      </c>
      <c r="H613">
        <v>0</v>
      </c>
      <c r="I613">
        <v>0</v>
      </c>
    </row>
    <row r="614" spans="1:9" x14ac:dyDescent="0.25">
      <c r="A614" t="s">
        <v>716</v>
      </c>
      <c r="B614">
        <v>72756</v>
      </c>
      <c r="C614" s="593">
        <v>9.5000000000000001E-2</v>
      </c>
      <c r="D614" t="s">
        <v>1511</v>
      </c>
      <c r="E614">
        <v>6.5000000000000002E-2</v>
      </c>
      <c r="F614">
        <v>0.01</v>
      </c>
      <c r="G614">
        <v>0.02</v>
      </c>
      <c r="H614">
        <v>0</v>
      </c>
      <c r="I614">
        <v>0</v>
      </c>
    </row>
    <row r="615" spans="1:9" x14ac:dyDescent="0.25">
      <c r="A615" t="s">
        <v>716</v>
      </c>
      <c r="B615">
        <v>72757</v>
      </c>
      <c r="C615" s="593">
        <v>9.5000000000000001E-2</v>
      </c>
      <c r="D615" t="s">
        <v>1524</v>
      </c>
      <c r="E615">
        <v>6.5000000000000002E-2</v>
      </c>
      <c r="F615">
        <v>0.01</v>
      </c>
      <c r="G615">
        <v>0.02</v>
      </c>
      <c r="H615">
        <v>0</v>
      </c>
      <c r="I615">
        <v>0</v>
      </c>
    </row>
    <row r="616" spans="1:9" x14ac:dyDescent="0.25">
      <c r="A616" t="s">
        <v>716</v>
      </c>
      <c r="B616">
        <v>72758</v>
      </c>
      <c r="C616" s="593">
        <v>9.7500000000000003E-2</v>
      </c>
      <c r="D616" t="s">
        <v>1512</v>
      </c>
      <c r="E616">
        <v>6.5000000000000002E-2</v>
      </c>
      <c r="F616">
        <v>0.01</v>
      </c>
      <c r="G616">
        <v>2.2499999999999999E-2</v>
      </c>
      <c r="H616">
        <v>0</v>
      </c>
      <c r="I616">
        <v>0</v>
      </c>
    </row>
    <row r="617" spans="1:9" x14ac:dyDescent="0.25">
      <c r="A617" t="s">
        <v>716</v>
      </c>
      <c r="B617">
        <v>72760</v>
      </c>
      <c r="C617" s="593">
        <v>0.105</v>
      </c>
      <c r="D617" t="s">
        <v>1525</v>
      </c>
      <c r="E617">
        <v>6.5000000000000002E-2</v>
      </c>
      <c r="F617">
        <v>0.02</v>
      </c>
      <c r="G617">
        <v>0.02</v>
      </c>
      <c r="H617">
        <v>0</v>
      </c>
      <c r="I617">
        <v>0</v>
      </c>
    </row>
    <row r="618" spans="1:9" x14ac:dyDescent="0.25">
      <c r="A618" t="s">
        <v>716</v>
      </c>
      <c r="B618">
        <v>72761</v>
      </c>
      <c r="C618" s="593">
        <v>9.5000000000000001E-2</v>
      </c>
      <c r="D618" t="s">
        <v>1526</v>
      </c>
      <c r="E618">
        <v>6.5000000000000002E-2</v>
      </c>
      <c r="F618">
        <v>0.01</v>
      </c>
      <c r="G618">
        <v>0.02</v>
      </c>
      <c r="H618">
        <v>0</v>
      </c>
      <c r="I618">
        <v>0</v>
      </c>
    </row>
    <row r="619" spans="1:9" x14ac:dyDescent="0.25">
      <c r="A619" t="s">
        <v>716</v>
      </c>
      <c r="B619">
        <v>72762</v>
      </c>
      <c r="C619" s="593">
        <v>0.1075</v>
      </c>
      <c r="D619" t="s">
        <v>1509</v>
      </c>
      <c r="E619">
        <v>6.5000000000000002E-2</v>
      </c>
      <c r="F619">
        <v>1.2500000000000001E-2</v>
      </c>
      <c r="G619">
        <v>0.03</v>
      </c>
      <c r="H619">
        <v>0</v>
      </c>
      <c r="I619">
        <v>0</v>
      </c>
    </row>
    <row r="620" spans="1:9" x14ac:dyDescent="0.25">
      <c r="A620" t="s">
        <v>716</v>
      </c>
      <c r="B620">
        <v>72764</v>
      </c>
      <c r="C620" s="593">
        <v>9.7500000000000003E-2</v>
      </c>
      <c r="D620" t="s">
        <v>1507</v>
      </c>
      <c r="E620">
        <v>6.5000000000000002E-2</v>
      </c>
      <c r="F620">
        <v>1.2500000000000001E-2</v>
      </c>
      <c r="G620">
        <v>0.02</v>
      </c>
      <c r="H620">
        <v>0</v>
      </c>
      <c r="I620">
        <v>0</v>
      </c>
    </row>
    <row r="621" spans="1:9" x14ac:dyDescent="0.25">
      <c r="A621" t="s">
        <v>716</v>
      </c>
      <c r="B621">
        <v>72765</v>
      </c>
      <c r="C621" s="593">
        <v>9.7500000000000003E-2</v>
      </c>
      <c r="D621" t="s">
        <v>1527</v>
      </c>
      <c r="E621">
        <v>6.5000000000000002E-2</v>
      </c>
      <c r="F621">
        <v>1.2500000000000001E-2</v>
      </c>
      <c r="G621">
        <v>0.02</v>
      </c>
      <c r="H621">
        <v>0</v>
      </c>
      <c r="I621">
        <v>0</v>
      </c>
    </row>
    <row r="622" spans="1:9" x14ac:dyDescent="0.25">
      <c r="A622" t="s">
        <v>716</v>
      </c>
      <c r="B622">
        <v>72766</v>
      </c>
      <c r="C622" s="593">
        <v>9.7500000000000003E-2</v>
      </c>
      <c r="D622" t="s">
        <v>1527</v>
      </c>
      <c r="E622">
        <v>6.5000000000000002E-2</v>
      </c>
      <c r="F622">
        <v>1.2500000000000001E-2</v>
      </c>
      <c r="G622">
        <v>0.02</v>
      </c>
      <c r="H622">
        <v>0</v>
      </c>
      <c r="I622">
        <v>0</v>
      </c>
    </row>
    <row r="623" spans="1:9" x14ac:dyDescent="0.25">
      <c r="A623" t="s">
        <v>716</v>
      </c>
      <c r="B623">
        <v>72768</v>
      </c>
      <c r="C623" s="593">
        <v>8.5000000000000006E-2</v>
      </c>
      <c r="D623" t="s">
        <v>1528</v>
      </c>
      <c r="E623">
        <v>6.5000000000000002E-2</v>
      </c>
      <c r="F623">
        <v>0.01</v>
      </c>
      <c r="G623">
        <v>0.01</v>
      </c>
      <c r="H623">
        <v>0</v>
      </c>
      <c r="I623">
        <v>0</v>
      </c>
    </row>
    <row r="624" spans="1:9" x14ac:dyDescent="0.25">
      <c r="A624" t="s">
        <v>716</v>
      </c>
      <c r="B624">
        <v>72769</v>
      </c>
      <c r="C624" s="593">
        <v>7.7499999999999999E-2</v>
      </c>
      <c r="D624" t="s">
        <v>1251</v>
      </c>
      <c r="E624">
        <v>6.5000000000000002E-2</v>
      </c>
      <c r="F624">
        <v>1.2500000000000001E-2</v>
      </c>
      <c r="G624">
        <v>0</v>
      </c>
      <c r="H624">
        <v>0</v>
      </c>
      <c r="I624">
        <v>0</v>
      </c>
    </row>
    <row r="625" spans="1:9" x14ac:dyDescent="0.25">
      <c r="A625" t="s">
        <v>716</v>
      </c>
      <c r="B625">
        <v>72770</v>
      </c>
      <c r="C625" s="593">
        <v>0.105</v>
      </c>
      <c r="D625" t="s">
        <v>1529</v>
      </c>
      <c r="E625">
        <v>6.5000000000000002E-2</v>
      </c>
      <c r="F625">
        <v>1.2500000000000001E-2</v>
      </c>
      <c r="G625">
        <v>2.75E-2</v>
      </c>
      <c r="H625">
        <v>0</v>
      </c>
      <c r="I625">
        <v>0</v>
      </c>
    </row>
    <row r="626" spans="1:9" x14ac:dyDescent="0.25">
      <c r="A626" t="s">
        <v>716</v>
      </c>
      <c r="B626">
        <v>72773</v>
      </c>
      <c r="C626" s="593">
        <v>8.5000000000000006E-2</v>
      </c>
      <c r="D626" t="s">
        <v>1395</v>
      </c>
      <c r="E626">
        <v>6.5000000000000002E-2</v>
      </c>
      <c r="F626">
        <v>0.02</v>
      </c>
      <c r="G626">
        <v>0</v>
      </c>
      <c r="H626">
        <v>0</v>
      </c>
      <c r="I626">
        <v>0</v>
      </c>
    </row>
    <row r="627" spans="1:9" x14ac:dyDescent="0.25">
      <c r="A627" t="s">
        <v>716</v>
      </c>
      <c r="B627">
        <v>72774</v>
      </c>
      <c r="C627" s="593">
        <v>0.1075</v>
      </c>
      <c r="D627" t="s">
        <v>1530</v>
      </c>
      <c r="E627">
        <v>6.5000000000000002E-2</v>
      </c>
      <c r="F627">
        <v>1.2500000000000001E-2</v>
      </c>
      <c r="G627">
        <v>0.03</v>
      </c>
      <c r="H627">
        <v>0</v>
      </c>
      <c r="I627">
        <v>0</v>
      </c>
    </row>
    <row r="628" spans="1:9" x14ac:dyDescent="0.25">
      <c r="A628" t="s">
        <v>716</v>
      </c>
      <c r="B628">
        <v>72776</v>
      </c>
      <c r="C628" s="593">
        <v>8.5000000000000006E-2</v>
      </c>
      <c r="D628" t="s">
        <v>1395</v>
      </c>
      <c r="E628">
        <v>6.5000000000000002E-2</v>
      </c>
      <c r="F628">
        <v>0.02</v>
      </c>
      <c r="G628">
        <v>0</v>
      </c>
      <c r="H628">
        <v>0</v>
      </c>
      <c r="I628">
        <v>0</v>
      </c>
    </row>
    <row r="629" spans="1:9" x14ac:dyDescent="0.25">
      <c r="A629" t="s">
        <v>716</v>
      </c>
      <c r="B629">
        <v>72801</v>
      </c>
      <c r="C629" s="593">
        <v>0.09</v>
      </c>
      <c r="D629" t="s">
        <v>1531</v>
      </c>
      <c r="E629">
        <v>6.5000000000000002E-2</v>
      </c>
      <c r="F629">
        <v>0.01</v>
      </c>
      <c r="G629">
        <v>1.4999999999999999E-2</v>
      </c>
      <c r="H629">
        <v>0</v>
      </c>
      <c r="I629">
        <v>0</v>
      </c>
    </row>
    <row r="630" spans="1:9" x14ac:dyDescent="0.25">
      <c r="A630" t="s">
        <v>716</v>
      </c>
      <c r="B630">
        <v>72802</v>
      </c>
      <c r="C630" s="593">
        <v>9.5000000000000001E-2</v>
      </c>
      <c r="D630" t="s">
        <v>1532</v>
      </c>
      <c r="E630">
        <v>6.5000000000000002E-2</v>
      </c>
      <c r="F630">
        <v>0.01</v>
      </c>
      <c r="G630">
        <v>0.02</v>
      </c>
      <c r="H630">
        <v>0</v>
      </c>
      <c r="I630">
        <v>0</v>
      </c>
    </row>
    <row r="631" spans="1:9" x14ac:dyDescent="0.25">
      <c r="A631" t="s">
        <v>716</v>
      </c>
      <c r="B631">
        <v>72811</v>
      </c>
      <c r="C631" s="593">
        <v>0.09</v>
      </c>
      <c r="D631" t="s">
        <v>1531</v>
      </c>
      <c r="E631">
        <v>6.5000000000000002E-2</v>
      </c>
      <c r="F631">
        <v>0.01</v>
      </c>
      <c r="G631">
        <v>1.4999999999999999E-2</v>
      </c>
      <c r="H631">
        <v>0</v>
      </c>
      <c r="I631">
        <v>0</v>
      </c>
    </row>
    <row r="632" spans="1:9" x14ac:dyDescent="0.25">
      <c r="A632" t="s">
        <v>716</v>
      </c>
      <c r="B632">
        <v>72812</v>
      </c>
      <c r="C632" s="593">
        <v>0.09</v>
      </c>
      <c r="D632" t="s">
        <v>1531</v>
      </c>
      <c r="E632">
        <v>6.5000000000000002E-2</v>
      </c>
      <c r="F632">
        <v>0.01</v>
      </c>
      <c r="G632">
        <v>1.4999999999999999E-2</v>
      </c>
      <c r="H632">
        <v>0</v>
      </c>
      <c r="I632">
        <v>0</v>
      </c>
    </row>
    <row r="633" spans="1:9" x14ac:dyDescent="0.25">
      <c r="A633" t="s">
        <v>716</v>
      </c>
      <c r="B633">
        <v>72820</v>
      </c>
      <c r="C633" s="593">
        <v>8.5000000000000006E-2</v>
      </c>
      <c r="D633" t="s">
        <v>1466</v>
      </c>
      <c r="E633">
        <v>6.5000000000000002E-2</v>
      </c>
      <c r="F633">
        <v>0.02</v>
      </c>
      <c r="G633">
        <v>0</v>
      </c>
      <c r="H633">
        <v>0</v>
      </c>
      <c r="I633">
        <v>0</v>
      </c>
    </row>
    <row r="634" spans="1:9" x14ac:dyDescent="0.25">
      <c r="A634" t="s">
        <v>716</v>
      </c>
      <c r="B634">
        <v>72821</v>
      </c>
      <c r="C634" s="593">
        <v>9.5000000000000001E-2</v>
      </c>
      <c r="D634" t="s">
        <v>1533</v>
      </c>
      <c r="E634">
        <v>6.5000000000000002E-2</v>
      </c>
      <c r="F634">
        <v>0.02</v>
      </c>
      <c r="G634">
        <v>0.01</v>
      </c>
      <c r="H634">
        <v>0</v>
      </c>
      <c r="I634">
        <v>0</v>
      </c>
    </row>
    <row r="635" spans="1:9" x14ac:dyDescent="0.25">
      <c r="A635" t="s">
        <v>716</v>
      </c>
      <c r="B635">
        <v>72823</v>
      </c>
      <c r="C635" s="593">
        <v>9.5000000000000001E-2</v>
      </c>
      <c r="D635" t="s">
        <v>1532</v>
      </c>
      <c r="E635">
        <v>6.5000000000000002E-2</v>
      </c>
      <c r="F635">
        <v>0.01</v>
      </c>
      <c r="G635">
        <v>0.02</v>
      </c>
      <c r="H635">
        <v>0</v>
      </c>
      <c r="I635">
        <v>0</v>
      </c>
    </row>
    <row r="636" spans="1:9" x14ac:dyDescent="0.25">
      <c r="A636" t="s">
        <v>716</v>
      </c>
      <c r="B636">
        <v>72824</v>
      </c>
      <c r="C636" s="593">
        <v>9.1249999999999998E-2</v>
      </c>
      <c r="D636" t="s">
        <v>1534</v>
      </c>
      <c r="E636">
        <v>6.5000000000000002E-2</v>
      </c>
      <c r="F636">
        <v>1.125E-2</v>
      </c>
      <c r="G636">
        <v>1.4999999999999999E-2</v>
      </c>
      <c r="H636">
        <v>0</v>
      </c>
      <c r="I636">
        <v>0</v>
      </c>
    </row>
    <row r="637" spans="1:9" x14ac:dyDescent="0.25">
      <c r="A637" t="s">
        <v>716</v>
      </c>
      <c r="B637">
        <v>72826</v>
      </c>
      <c r="C637" s="593">
        <v>9.5000000000000001E-2</v>
      </c>
      <c r="D637" t="s">
        <v>1535</v>
      </c>
      <c r="E637">
        <v>6.5000000000000002E-2</v>
      </c>
      <c r="F637">
        <v>0.02</v>
      </c>
      <c r="G637">
        <v>0.01</v>
      </c>
      <c r="H637">
        <v>0</v>
      </c>
      <c r="I637">
        <v>0</v>
      </c>
    </row>
    <row r="638" spans="1:9" x14ac:dyDescent="0.25">
      <c r="A638" t="s">
        <v>716</v>
      </c>
      <c r="B638">
        <v>72827</v>
      </c>
      <c r="C638" s="593">
        <v>8.5000000000000006E-2</v>
      </c>
      <c r="D638" t="s">
        <v>1536</v>
      </c>
      <c r="E638">
        <v>6.5000000000000002E-2</v>
      </c>
      <c r="F638">
        <v>0.02</v>
      </c>
      <c r="G638">
        <v>0</v>
      </c>
      <c r="H638">
        <v>0</v>
      </c>
      <c r="I638">
        <v>0</v>
      </c>
    </row>
    <row r="639" spans="1:9" x14ac:dyDescent="0.25">
      <c r="A639" t="s">
        <v>716</v>
      </c>
      <c r="B639">
        <v>72828</v>
      </c>
      <c r="C639" s="593">
        <v>7.6249999999999998E-2</v>
      </c>
      <c r="D639" t="s">
        <v>1537</v>
      </c>
      <c r="E639">
        <v>6.5000000000000002E-2</v>
      </c>
      <c r="F639">
        <v>1.125E-2</v>
      </c>
      <c r="G639">
        <v>0</v>
      </c>
      <c r="H639">
        <v>0</v>
      </c>
      <c r="I639">
        <v>0</v>
      </c>
    </row>
    <row r="640" spans="1:9" x14ac:dyDescent="0.25">
      <c r="A640" t="s">
        <v>716</v>
      </c>
      <c r="B640">
        <v>72829</v>
      </c>
      <c r="C640" s="593">
        <v>7.6249999999999998E-2</v>
      </c>
      <c r="D640" t="s">
        <v>1537</v>
      </c>
      <c r="E640">
        <v>6.5000000000000002E-2</v>
      </c>
      <c r="F640">
        <v>1.125E-2</v>
      </c>
      <c r="G640">
        <v>0</v>
      </c>
      <c r="H640">
        <v>0</v>
      </c>
      <c r="I640">
        <v>0</v>
      </c>
    </row>
    <row r="641" spans="1:9" x14ac:dyDescent="0.25">
      <c r="A641" t="s">
        <v>716</v>
      </c>
      <c r="B641">
        <v>72830</v>
      </c>
      <c r="C641" s="593">
        <v>9.5000000000000001E-2</v>
      </c>
      <c r="D641" t="s">
        <v>1538</v>
      </c>
      <c r="E641">
        <v>6.5000000000000002E-2</v>
      </c>
      <c r="F641">
        <v>0.01</v>
      </c>
      <c r="G641">
        <v>0.02</v>
      </c>
      <c r="H641">
        <v>0</v>
      </c>
      <c r="I641">
        <v>0</v>
      </c>
    </row>
    <row r="642" spans="1:9" x14ac:dyDescent="0.25">
      <c r="A642" t="s">
        <v>716</v>
      </c>
      <c r="B642">
        <v>72832</v>
      </c>
      <c r="C642" s="593">
        <v>8.5000000000000006E-2</v>
      </c>
      <c r="D642" t="s">
        <v>1509</v>
      </c>
      <c r="E642">
        <v>6.5000000000000002E-2</v>
      </c>
      <c r="F642">
        <v>0.01</v>
      </c>
      <c r="G642">
        <v>0.01</v>
      </c>
      <c r="H642">
        <v>0</v>
      </c>
      <c r="I642">
        <v>0</v>
      </c>
    </row>
    <row r="643" spans="1:9" x14ac:dyDescent="0.25">
      <c r="A643" t="s">
        <v>716</v>
      </c>
      <c r="B643">
        <v>72833</v>
      </c>
      <c r="C643" s="593">
        <v>9.1249999999999998E-2</v>
      </c>
      <c r="D643" t="s">
        <v>1534</v>
      </c>
      <c r="E643">
        <v>6.5000000000000002E-2</v>
      </c>
      <c r="F643">
        <v>1.125E-2</v>
      </c>
      <c r="G643">
        <v>1.4999999999999999E-2</v>
      </c>
      <c r="H643">
        <v>0</v>
      </c>
      <c r="I643">
        <v>0</v>
      </c>
    </row>
    <row r="644" spans="1:9" x14ac:dyDescent="0.25">
      <c r="A644" t="s">
        <v>716</v>
      </c>
      <c r="B644">
        <v>72834</v>
      </c>
      <c r="C644" s="593">
        <v>9.6250000000000002E-2</v>
      </c>
      <c r="D644" t="s">
        <v>1539</v>
      </c>
      <c r="E644">
        <v>6.5000000000000002E-2</v>
      </c>
      <c r="F644">
        <v>1.125E-2</v>
      </c>
      <c r="G644">
        <v>0.02</v>
      </c>
      <c r="H644">
        <v>0</v>
      </c>
      <c r="I644">
        <v>0</v>
      </c>
    </row>
    <row r="645" spans="1:9" x14ac:dyDescent="0.25">
      <c r="A645" t="s">
        <v>716</v>
      </c>
      <c r="B645">
        <v>72835</v>
      </c>
      <c r="C645" s="593">
        <v>8.5000000000000006E-2</v>
      </c>
      <c r="D645" t="s">
        <v>1540</v>
      </c>
      <c r="E645">
        <v>6.5000000000000002E-2</v>
      </c>
      <c r="F645">
        <v>0.02</v>
      </c>
      <c r="G645">
        <v>0</v>
      </c>
      <c r="H645">
        <v>0</v>
      </c>
      <c r="I645">
        <v>0</v>
      </c>
    </row>
    <row r="646" spans="1:9" x14ac:dyDescent="0.25">
      <c r="A646" t="s">
        <v>716</v>
      </c>
      <c r="B646">
        <v>72837</v>
      </c>
      <c r="C646" s="593">
        <v>9.5000000000000001E-2</v>
      </c>
      <c r="D646" t="s">
        <v>1541</v>
      </c>
      <c r="E646">
        <v>6.5000000000000002E-2</v>
      </c>
      <c r="F646">
        <v>0.01</v>
      </c>
      <c r="G646">
        <v>0.02</v>
      </c>
      <c r="H646">
        <v>0</v>
      </c>
      <c r="I646">
        <v>0</v>
      </c>
    </row>
    <row r="647" spans="1:9" x14ac:dyDescent="0.25">
      <c r="A647" t="s">
        <v>716</v>
      </c>
      <c r="B647">
        <v>72838</v>
      </c>
      <c r="C647" s="593">
        <v>8.5000000000000006E-2</v>
      </c>
      <c r="D647" t="s">
        <v>1536</v>
      </c>
      <c r="E647">
        <v>6.5000000000000002E-2</v>
      </c>
      <c r="F647">
        <v>0.02</v>
      </c>
      <c r="G647">
        <v>0</v>
      </c>
      <c r="H647">
        <v>0</v>
      </c>
      <c r="I647">
        <v>0</v>
      </c>
    </row>
    <row r="648" spans="1:9" x14ac:dyDescent="0.25">
      <c r="A648" t="s">
        <v>716</v>
      </c>
      <c r="B648">
        <v>72839</v>
      </c>
      <c r="C648" s="593">
        <v>7.4999999999999997E-2</v>
      </c>
      <c r="D648" t="s">
        <v>1509</v>
      </c>
      <c r="E648">
        <v>6.5000000000000002E-2</v>
      </c>
      <c r="F648">
        <v>0.01</v>
      </c>
      <c r="G648">
        <v>0</v>
      </c>
      <c r="H648">
        <v>0</v>
      </c>
      <c r="I648">
        <v>0</v>
      </c>
    </row>
    <row r="649" spans="1:9" x14ac:dyDescent="0.25">
      <c r="A649" t="s">
        <v>716</v>
      </c>
      <c r="B649">
        <v>72840</v>
      </c>
      <c r="C649" s="593">
        <v>8.5000000000000006E-2</v>
      </c>
      <c r="D649" t="s">
        <v>1509</v>
      </c>
      <c r="E649">
        <v>6.5000000000000002E-2</v>
      </c>
      <c r="F649">
        <v>0.01</v>
      </c>
      <c r="G649">
        <v>0.01</v>
      </c>
      <c r="H649">
        <v>0</v>
      </c>
      <c r="I649">
        <v>0</v>
      </c>
    </row>
    <row r="650" spans="1:9" x14ac:dyDescent="0.25">
      <c r="A650" t="s">
        <v>716</v>
      </c>
      <c r="B650">
        <v>72841</v>
      </c>
      <c r="C650" s="593">
        <v>8.5000000000000006E-2</v>
      </c>
      <c r="D650" t="s">
        <v>1536</v>
      </c>
      <c r="E650">
        <v>6.5000000000000002E-2</v>
      </c>
      <c r="F650">
        <v>0.02</v>
      </c>
      <c r="G650">
        <v>0</v>
      </c>
      <c r="H650">
        <v>0</v>
      </c>
      <c r="I650">
        <v>0</v>
      </c>
    </row>
    <row r="651" spans="1:9" x14ac:dyDescent="0.25">
      <c r="A651" t="s">
        <v>716</v>
      </c>
      <c r="B651">
        <v>72842</v>
      </c>
      <c r="C651" s="593">
        <v>8.6249999999999993E-2</v>
      </c>
      <c r="D651" t="s">
        <v>1542</v>
      </c>
      <c r="E651">
        <v>6.5000000000000002E-2</v>
      </c>
      <c r="F651">
        <v>1.125E-2</v>
      </c>
      <c r="G651">
        <v>0.01</v>
      </c>
      <c r="H651">
        <v>0</v>
      </c>
      <c r="I651">
        <v>0</v>
      </c>
    </row>
    <row r="652" spans="1:9" x14ac:dyDescent="0.25">
      <c r="A652" t="s">
        <v>716</v>
      </c>
      <c r="B652">
        <v>72843</v>
      </c>
      <c r="C652" s="593">
        <v>0.09</v>
      </c>
      <c r="D652" t="s">
        <v>1543</v>
      </c>
      <c r="E652">
        <v>6.5000000000000002E-2</v>
      </c>
      <c r="F652">
        <v>0.01</v>
      </c>
      <c r="G652">
        <v>1.4999999999999999E-2</v>
      </c>
      <c r="H652">
        <v>0</v>
      </c>
      <c r="I652">
        <v>0</v>
      </c>
    </row>
    <row r="653" spans="1:9" x14ac:dyDescent="0.25">
      <c r="A653" t="s">
        <v>716</v>
      </c>
      <c r="B653">
        <v>72845</v>
      </c>
      <c r="C653" s="593">
        <v>7.4999999999999997E-2</v>
      </c>
      <c r="D653" t="s">
        <v>1544</v>
      </c>
      <c r="E653">
        <v>6.5000000000000002E-2</v>
      </c>
      <c r="F653">
        <v>0.01</v>
      </c>
      <c r="G653">
        <v>0</v>
      </c>
      <c r="H653">
        <v>0</v>
      </c>
      <c r="I653">
        <v>0</v>
      </c>
    </row>
    <row r="654" spans="1:9" x14ac:dyDescent="0.25">
      <c r="A654" t="s">
        <v>716</v>
      </c>
      <c r="B654">
        <v>72846</v>
      </c>
      <c r="C654" s="593">
        <v>9.5000000000000001E-2</v>
      </c>
      <c r="D654" t="s">
        <v>1545</v>
      </c>
      <c r="E654">
        <v>6.5000000000000002E-2</v>
      </c>
      <c r="F654">
        <v>0.01</v>
      </c>
      <c r="G654">
        <v>0.02</v>
      </c>
      <c r="H654">
        <v>0</v>
      </c>
      <c r="I654">
        <v>0</v>
      </c>
    </row>
    <row r="655" spans="1:9" x14ac:dyDescent="0.25">
      <c r="A655" t="s">
        <v>716</v>
      </c>
      <c r="B655">
        <v>72847</v>
      </c>
      <c r="C655" s="593">
        <v>8.5000000000000006E-2</v>
      </c>
      <c r="D655" t="s">
        <v>1546</v>
      </c>
      <c r="E655">
        <v>6.5000000000000002E-2</v>
      </c>
      <c r="F655">
        <v>0.01</v>
      </c>
      <c r="G655">
        <v>0.01</v>
      </c>
      <c r="H655">
        <v>0</v>
      </c>
      <c r="I655">
        <v>0</v>
      </c>
    </row>
    <row r="656" spans="1:9" x14ac:dyDescent="0.25">
      <c r="A656" t="s">
        <v>716</v>
      </c>
      <c r="B656">
        <v>72851</v>
      </c>
      <c r="C656" s="593">
        <v>8.5000000000000006E-2</v>
      </c>
      <c r="D656" t="s">
        <v>1540</v>
      </c>
      <c r="E656">
        <v>6.5000000000000002E-2</v>
      </c>
      <c r="F656">
        <v>0.02</v>
      </c>
      <c r="G656">
        <v>0</v>
      </c>
      <c r="H656">
        <v>0</v>
      </c>
      <c r="I656">
        <v>0</v>
      </c>
    </row>
    <row r="657" spans="1:9" x14ac:dyDescent="0.25">
      <c r="A657" t="s">
        <v>716</v>
      </c>
      <c r="B657">
        <v>72852</v>
      </c>
      <c r="C657" s="593">
        <v>7.4999999999999997E-2</v>
      </c>
      <c r="D657" t="s">
        <v>1509</v>
      </c>
      <c r="E657">
        <v>6.5000000000000002E-2</v>
      </c>
      <c r="F657">
        <v>0.01</v>
      </c>
      <c r="G657">
        <v>0</v>
      </c>
      <c r="H657">
        <v>0</v>
      </c>
      <c r="I657">
        <v>0</v>
      </c>
    </row>
    <row r="658" spans="1:9" x14ac:dyDescent="0.25">
      <c r="A658" t="s">
        <v>716</v>
      </c>
      <c r="B658">
        <v>72853</v>
      </c>
      <c r="C658" s="593">
        <v>9.6250000000000002E-2</v>
      </c>
      <c r="D658" t="s">
        <v>1547</v>
      </c>
      <c r="E658">
        <v>6.5000000000000002E-2</v>
      </c>
      <c r="F658">
        <v>1.125E-2</v>
      </c>
      <c r="G658">
        <v>0.02</v>
      </c>
      <c r="H658">
        <v>0</v>
      </c>
      <c r="I658">
        <v>0</v>
      </c>
    </row>
    <row r="659" spans="1:9" x14ac:dyDescent="0.25">
      <c r="A659" t="s">
        <v>716</v>
      </c>
      <c r="B659">
        <v>72854</v>
      </c>
      <c r="C659" s="593">
        <v>7.4999999999999997E-2</v>
      </c>
      <c r="D659" t="s">
        <v>1509</v>
      </c>
      <c r="E659">
        <v>6.5000000000000002E-2</v>
      </c>
      <c r="F659">
        <v>0.01</v>
      </c>
      <c r="G659">
        <v>0</v>
      </c>
      <c r="H659">
        <v>0</v>
      </c>
      <c r="I659">
        <v>0</v>
      </c>
    </row>
    <row r="660" spans="1:9" x14ac:dyDescent="0.25">
      <c r="A660" t="s">
        <v>716</v>
      </c>
      <c r="B660">
        <v>72855</v>
      </c>
      <c r="C660" s="593">
        <v>0.1</v>
      </c>
      <c r="D660" t="s">
        <v>1548</v>
      </c>
      <c r="E660">
        <v>6.5000000000000002E-2</v>
      </c>
      <c r="F660">
        <v>0.02</v>
      </c>
      <c r="G660">
        <v>1.4999999999999999E-2</v>
      </c>
      <c r="H660">
        <v>0</v>
      </c>
      <c r="I660">
        <v>0</v>
      </c>
    </row>
    <row r="661" spans="1:9" x14ac:dyDescent="0.25">
      <c r="A661" t="s">
        <v>716</v>
      </c>
      <c r="B661">
        <v>72856</v>
      </c>
      <c r="C661" s="593">
        <v>7.4999999999999997E-2</v>
      </c>
      <c r="D661" t="s">
        <v>1486</v>
      </c>
      <c r="E661">
        <v>6.5000000000000002E-2</v>
      </c>
      <c r="F661">
        <v>0.01</v>
      </c>
      <c r="G661">
        <v>0</v>
      </c>
      <c r="H661">
        <v>0</v>
      </c>
      <c r="I661">
        <v>0</v>
      </c>
    </row>
    <row r="662" spans="1:9" x14ac:dyDescent="0.25">
      <c r="A662" t="s">
        <v>716</v>
      </c>
      <c r="B662">
        <v>72857</v>
      </c>
      <c r="C662" s="593">
        <v>9.2499999999999999E-2</v>
      </c>
      <c r="D662" t="s">
        <v>1345</v>
      </c>
      <c r="E662">
        <v>6.5000000000000002E-2</v>
      </c>
      <c r="F662">
        <v>2.75E-2</v>
      </c>
      <c r="G662">
        <v>0</v>
      </c>
      <c r="H662">
        <v>0</v>
      </c>
      <c r="I662">
        <v>0</v>
      </c>
    </row>
    <row r="663" spans="1:9" x14ac:dyDescent="0.25">
      <c r="A663" t="s">
        <v>716</v>
      </c>
      <c r="B663">
        <v>72858</v>
      </c>
      <c r="C663" s="593">
        <v>0.09</v>
      </c>
      <c r="D663" t="s">
        <v>1549</v>
      </c>
      <c r="E663">
        <v>6.5000000000000002E-2</v>
      </c>
      <c r="F663">
        <v>0.01</v>
      </c>
      <c r="G663">
        <v>1.4999999999999999E-2</v>
      </c>
      <c r="H663">
        <v>0</v>
      </c>
      <c r="I663">
        <v>0</v>
      </c>
    </row>
    <row r="664" spans="1:9" x14ac:dyDescent="0.25">
      <c r="A664" t="s">
        <v>716</v>
      </c>
      <c r="B664">
        <v>72860</v>
      </c>
      <c r="C664" s="593">
        <v>7.6249999999999998E-2</v>
      </c>
      <c r="D664" t="s">
        <v>1537</v>
      </c>
      <c r="E664">
        <v>6.5000000000000002E-2</v>
      </c>
      <c r="F664">
        <v>1.125E-2</v>
      </c>
      <c r="G664">
        <v>0</v>
      </c>
      <c r="H664">
        <v>0</v>
      </c>
      <c r="I664">
        <v>0</v>
      </c>
    </row>
    <row r="665" spans="1:9" x14ac:dyDescent="0.25">
      <c r="A665" t="s">
        <v>716</v>
      </c>
      <c r="B665">
        <v>72863</v>
      </c>
      <c r="C665" s="593">
        <v>9.5000000000000001E-2</v>
      </c>
      <c r="D665" t="s">
        <v>1550</v>
      </c>
      <c r="E665">
        <v>6.5000000000000002E-2</v>
      </c>
      <c r="F665">
        <v>0.02</v>
      </c>
      <c r="G665">
        <v>0.01</v>
      </c>
      <c r="H665">
        <v>0</v>
      </c>
      <c r="I665">
        <v>0</v>
      </c>
    </row>
    <row r="666" spans="1:9" x14ac:dyDescent="0.25">
      <c r="A666" t="s">
        <v>716</v>
      </c>
      <c r="B666">
        <v>72865</v>
      </c>
      <c r="C666" s="593">
        <v>9.5000000000000001E-2</v>
      </c>
      <c r="D666" t="s">
        <v>1551</v>
      </c>
      <c r="E666">
        <v>6.5000000000000002E-2</v>
      </c>
      <c r="F666">
        <v>0.02</v>
      </c>
      <c r="G666">
        <v>0.01</v>
      </c>
      <c r="H666">
        <v>0</v>
      </c>
      <c r="I666">
        <v>0</v>
      </c>
    </row>
    <row r="667" spans="1:9" x14ac:dyDescent="0.25">
      <c r="A667" t="s">
        <v>716</v>
      </c>
      <c r="B667">
        <v>72901</v>
      </c>
      <c r="C667" s="593">
        <v>9.5000000000000001E-2</v>
      </c>
      <c r="D667" t="s">
        <v>1552</v>
      </c>
      <c r="E667">
        <v>6.5000000000000002E-2</v>
      </c>
      <c r="F667">
        <v>0.01</v>
      </c>
      <c r="G667">
        <v>0.02</v>
      </c>
      <c r="H667">
        <v>0</v>
      </c>
      <c r="I667">
        <v>0</v>
      </c>
    </row>
    <row r="668" spans="1:9" x14ac:dyDescent="0.25">
      <c r="A668" t="s">
        <v>716</v>
      </c>
      <c r="B668">
        <v>72902</v>
      </c>
      <c r="C668" s="593">
        <v>9.5000000000000001E-2</v>
      </c>
      <c r="D668" t="s">
        <v>1552</v>
      </c>
      <c r="E668">
        <v>6.5000000000000002E-2</v>
      </c>
      <c r="F668">
        <v>0.01</v>
      </c>
      <c r="G668">
        <v>0.02</v>
      </c>
      <c r="H668">
        <v>0</v>
      </c>
      <c r="I668">
        <v>0</v>
      </c>
    </row>
    <row r="669" spans="1:9" x14ac:dyDescent="0.25">
      <c r="A669" t="s">
        <v>716</v>
      </c>
      <c r="B669">
        <v>72903</v>
      </c>
      <c r="C669" s="593">
        <v>9.5000000000000001E-2</v>
      </c>
      <c r="D669" t="s">
        <v>1552</v>
      </c>
      <c r="E669">
        <v>6.5000000000000002E-2</v>
      </c>
      <c r="F669">
        <v>0.01</v>
      </c>
      <c r="G669">
        <v>0.02</v>
      </c>
      <c r="H669">
        <v>0</v>
      </c>
      <c r="I669">
        <v>0</v>
      </c>
    </row>
    <row r="670" spans="1:9" x14ac:dyDescent="0.25">
      <c r="A670" t="s">
        <v>716</v>
      </c>
      <c r="B670">
        <v>72904</v>
      </c>
      <c r="C670" s="593">
        <v>9.5000000000000001E-2</v>
      </c>
      <c r="D670" t="s">
        <v>1552</v>
      </c>
      <c r="E670">
        <v>6.5000000000000002E-2</v>
      </c>
      <c r="F670">
        <v>0.01</v>
      </c>
      <c r="G670">
        <v>0.02</v>
      </c>
      <c r="H670">
        <v>0</v>
      </c>
      <c r="I670">
        <v>0</v>
      </c>
    </row>
    <row r="671" spans="1:9" x14ac:dyDescent="0.25">
      <c r="A671" t="s">
        <v>716</v>
      </c>
      <c r="B671">
        <v>72905</v>
      </c>
      <c r="C671" s="593">
        <v>9.5000000000000001E-2</v>
      </c>
      <c r="D671" t="s">
        <v>1553</v>
      </c>
      <c r="E671">
        <v>6.5000000000000002E-2</v>
      </c>
      <c r="F671">
        <v>0.01</v>
      </c>
      <c r="G671">
        <v>0.02</v>
      </c>
      <c r="H671">
        <v>0</v>
      </c>
      <c r="I671">
        <v>0</v>
      </c>
    </row>
    <row r="672" spans="1:9" x14ac:dyDescent="0.25">
      <c r="A672" t="s">
        <v>716</v>
      </c>
      <c r="B672">
        <v>72906</v>
      </c>
      <c r="C672" s="593">
        <v>9.5000000000000001E-2</v>
      </c>
      <c r="D672" t="s">
        <v>1552</v>
      </c>
      <c r="E672">
        <v>6.5000000000000002E-2</v>
      </c>
      <c r="F672">
        <v>0.01</v>
      </c>
      <c r="G672">
        <v>0.02</v>
      </c>
      <c r="H672">
        <v>0</v>
      </c>
      <c r="I672">
        <v>0</v>
      </c>
    </row>
    <row r="673" spans="1:9" x14ac:dyDescent="0.25">
      <c r="A673" t="s">
        <v>716</v>
      </c>
      <c r="B673">
        <v>72908</v>
      </c>
      <c r="C673" s="593">
        <v>9.5000000000000001E-2</v>
      </c>
      <c r="D673" t="s">
        <v>1552</v>
      </c>
      <c r="E673">
        <v>6.5000000000000002E-2</v>
      </c>
      <c r="F673">
        <v>0.01</v>
      </c>
      <c r="G673">
        <v>0.02</v>
      </c>
      <c r="H673">
        <v>0</v>
      </c>
      <c r="I673">
        <v>0</v>
      </c>
    </row>
    <row r="674" spans="1:9" x14ac:dyDescent="0.25">
      <c r="A674" t="s">
        <v>716</v>
      </c>
      <c r="B674">
        <v>72913</v>
      </c>
      <c r="C674" s="593">
        <v>9.5000000000000001E-2</v>
      </c>
      <c r="D674" t="s">
        <v>1552</v>
      </c>
      <c r="E674">
        <v>6.5000000000000002E-2</v>
      </c>
      <c r="F674">
        <v>0.01</v>
      </c>
      <c r="G674">
        <v>0.02</v>
      </c>
      <c r="H674">
        <v>0</v>
      </c>
      <c r="I674">
        <v>0</v>
      </c>
    </row>
    <row r="675" spans="1:9" x14ac:dyDescent="0.25">
      <c r="A675" t="s">
        <v>716</v>
      </c>
      <c r="B675">
        <v>72914</v>
      </c>
      <c r="C675" s="593">
        <v>9.5000000000000001E-2</v>
      </c>
      <c r="D675" t="s">
        <v>1552</v>
      </c>
      <c r="E675">
        <v>6.5000000000000002E-2</v>
      </c>
      <c r="F675">
        <v>0.01</v>
      </c>
      <c r="G675">
        <v>0.02</v>
      </c>
      <c r="H675">
        <v>0</v>
      </c>
      <c r="I675">
        <v>0</v>
      </c>
    </row>
    <row r="676" spans="1:9" x14ac:dyDescent="0.25">
      <c r="A676" t="s">
        <v>716</v>
      </c>
      <c r="B676">
        <v>72916</v>
      </c>
      <c r="C676" s="593">
        <v>9.5000000000000001E-2</v>
      </c>
      <c r="D676" t="s">
        <v>1553</v>
      </c>
      <c r="E676">
        <v>6.5000000000000002E-2</v>
      </c>
      <c r="F676">
        <v>0.01</v>
      </c>
      <c r="G676">
        <v>0.02</v>
      </c>
      <c r="H676">
        <v>0</v>
      </c>
      <c r="I676">
        <v>0</v>
      </c>
    </row>
    <row r="677" spans="1:9" x14ac:dyDescent="0.25">
      <c r="A677" t="s">
        <v>716</v>
      </c>
      <c r="B677">
        <v>72917</v>
      </c>
      <c r="C677" s="593">
        <v>9.5000000000000001E-2</v>
      </c>
      <c r="D677" t="s">
        <v>1552</v>
      </c>
      <c r="E677">
        <v>6.5000000000000002E-2</v>
      </c>
      <c r="F677">
        <v>0.01</v>
      </c>
      <c r="G677">
        <v>0.02</v>
      </c>
      <c r="H677">
        <v>0</v>
      </c>
      <c r="I677">
        <v>0</v>
      </c>
    </row>
    <row r="678" spans="1:9" x14ac:dyDescent="0.25">
      <c r="A678" t="s">
        <v>716</v>
      </c>
      <c r="B678">
        <v>72918</v>
      </c>
      <c r="C678" s="593">
        <v>9.5000000000000001E-2</v>
      </c>
      <c r="D678" t="s">
        <v>1552</v>
      </c>
      <c r="E678">
        <v>6.5000000000000002E-2</v>
      </c>
      <c r="F678">
        <v>0.01</v>
      </c>
      <c r="G678">
        <v>0.02</v>
      </c>
      <c r="H678">
        <v>0</v>
      </c>
      <c r="I678">
        <v>0</v>
      </c>
    </row>
    <row r="679" spans="1:9" x14ac:dyDescent="0.25">
      <c r="A679" t="s">
        <v>716</v>
      </c>
      <c r="B679">
        <v>72919</v>
      </c>
      <c r="C679" s="593">
        <v>9.5000000000000001E-2</v>
      </c>
      <c r="D679" t="s">
        <v>1552</v>
      </c>
      <c r="E679">
        <v>6.5000000000000002E-2</v>
      </c>
      <c r="F679">
        <v>0.01</v>
      </c>
      <c r="G679">
        <v>0.02</v>
      </c>
      <c r="H679">
        <v>0</v>
      </c>
      <c r="I679">
        <v>0</v>
      </c>
    </row>
    <row r="680" spans="1:9" x14ac:dyDescent="0.25">
      <c r="A680" t="s">
        <v>716</v>
      </c>
      <c r="B680">
        <v>72921</v>
      </c>
      <c r="C680" s="593">
        <v>9.7500000000000003E-2</v>
      </c>
      <c r="D680" t="s">
        <v>1554</v>
      </c>
      <c r="E680">
        <v>6.5000000000000002E-2</v>
      </c>
      <c r="F680">
        <v>1.2500000000000001E-2</v>
      </c>
      <c r="G680">
        <v>0.02</v>
      </c>
      <c r="H680">
        <v>0</v>
      </c>
      <c r="I680">
        <v>0</v>
      </c>
    </row>
    <row r="681" spans="1:9" x14ac:dyDescent="0.25">
      <c r="A681" t="s">
        <v>716</v>
      </c>
      <c r="B681">
        <v>72923</v>
      </c>
      <c r="C681" s="593">
        <v>9.5000000000000001E-2</v>
      </c>
      <c r="D681" t="s">
        <v>1553</v>
      </c>
      <c r="E681">
        <v>6.5000000000000002E-2</v>
      </c>
      <c r="F681">
        <v>0.01</v>
      </c>
      <c r="G681">
        <v>0.02</v>
      </c>
      <c r="H681">
        <v>0</v>
      </c>
      <c r="I681">
        <v>0</v>
      </c>
    </row>
    <row r="682" spans="1:9" x14ac:dyDescent="0.25">
      <c r="A682" t="s">
        <v>716</v>
      </c>
      <c r="B682">
        <v>72926</v>
      </c>
      <c r="C682" s="593">
        <v>8.5000000000000006E-2</v>
      </c>
      <c r="D682" t="s">
        <v>1536</v>
      </c>
      <c r="E682">
        <v>6.5000000000000002E-2</v>
      </c>
      <c r="F682">
        <v>0.02</v>
      </c>
      <c r="G682">
        <v>0</v>
      </c>
      <c r="H682">
        <v>0</v>
      </c>
      <c r="I682">
        <v>0</v>
      </c>
    </row>
    <row r="683" spans="1:9" x14ac:dyDescent="0.25">
      <c r="A683" t="s">
        <v>716</v>
      </c>
      <c r="B683">
        <v>72927</v>
      </c>
      <c r="C683" s="593">
        <v>0.105</v>
      </c>
      <c r="D683" t="s">
        <v>1555</v>
      </c>
      <c r="E683">
        <v>6.5000000000000002E-2</v>
      </c>
      <c r="F683">
        <v>0.02</v>
      </c>
      <c r="G683">
        <v>0.02</v>
      </c>
      <c r="H683">
        <v>0</v>
      </c>
      <c r="I683">
        <v>0</v>
      </c>
    </row>
    <row r="684" spans="1:9" x14ac:dyDescent="0.25">
      <c r="A684" t="s">
        <v>716</v>
      </c>
      <c r="B684">
        <v>72928</v>
      </c>
      <c r="C684" s="593">
        <v>9.5000000000000001E-2</v>
      </c>
      <c r="D684" t="s">
        <v>1556</v>
      </c>
      <c r="E684">
        <v>6.5000000000000002E-2</v>
      </c>
      <c r="F684">
        <v>0.02</v>
      </c>
      <c r="G684">
        <v>0.01</v>
      </c>
      <c r="H684">
        <v>0</v>
      </c>
      <c r="I684">
        <v>0</v>
      </c>
    </row>
    <row r="685" spans="1:9" x14ac:dyDescent="0.25">
      <c r="A685" t="s">
        <v>716</v>
      </c>
      <c r="B685">
        <v>72930</v>
      </c>
      <c r="C685" s="593">
        <v>8.5000000000000006E-2</v>
      </c>
      <c r="D685" t="s">
        <v>1466</v>
      </c>
      <c r="E685">
        <v>6.5000000000000002E-2</v>
      </c>
      <c r="F685">
        <v>0.02</v>
      </c>
      <c r="G685">
        <v>0</v>
      </c>
      <c r="H685">
        <v>0</v>
      </c>
      <c r="I685">
        <v>0</v>
      </c>
    </row>
    <row r="686" spans="1:9" x14ac:dyDescent="0.25">
      <c r="A686" t="s">
        <v>716</v>
      </c>
      <c r="B686">
        <v>72932</v>
      </c>
      <c r="C686" s="593">
        <v>8.7499999999999994E-2</v>
      </c>
      <c r="D686" t="s">
        <v>1557</v>
      </c>
      <c r="E686">
        <v>6.5000000000000002E-2</v>
      </c>
      <c r="F686">
        <v>1.2500000000000001E-2</v>
      </c>
      <c r="G686">
        <v>0.01</v>
      </c>
      <c r="H686">
        <v>0</v>
      </c>
      <c r="I686">
        <v>0</v>
      </c>
    </row>
    <row r="687" spans="1:9" x14ac:dyDescent="0.25">
      <c r="A687" t="s">
        <v>716</v>
      </c>
      <c r="B687">
        <v>72933</v>
      </c>
      <c r="C687" s="593">
        <v>0.1</v>
      </c>
      <c r="D687" t="s">
        <v>1558</v>
      </c>
      <c r="E687">
        <v>6.5000000000000002E-2</v>
      </c>
      <c r="F687">
        <v>0.02</v>
      </c>
      <c r="G687">
        <v>1.4999999999999999E-2</v>
      </c>
      <c r="H687">
        <v>0</v>
      </c>
      <c r="I687">
        <v>0</v>
      </c>
    </row>
    <row r="688" spans="1:9" x14ac:dyDescent="0.25">
      <c r="A688" t="s">
        <v>716</v>
      </c>
      <c r="B688">
        <v>72934</v>
      </c>
      <c r="C688" s="593">
        <v>7.7499999999999999E-2</v>
      </c>
      <c r="D688" t="s">
        <v>1559</v>
      </c>
      <c r="E688">
        <v>6.5000000000000002E-2</v>
      </c>
      <c r="F688">
        <v>1.2500000000000001E-2</v>
      </c>
      <c r="G688">
        <v>0</v>
      </c>
      <c r="H688">
        <v>0</v>
      </c>
      <c r="I688">
        <v>0</v>
      </c>
    </row>
    <row r="689" spans="1:9" x14ac:dyDescent="0.25">
      <c r="A689" t="s">
        <v>716</v>
      </c>
      <c r="B689">
        <v>72935</v>
      </c>
      <c r="C689" s="593">
        <v>8.7499999999999994E-2</v>
      </c>
      <c r="D689" t="s">
        <v>1560</v>
      </c>
      <c r="E689">
        <v>6.5000000000000002E-2</v>
      </c>
      <c r="F689">
        <v>1.2500000000000001E-2</v>
      </c>
      <c r="G689">
        <v>0.01</v>
      </c>
      <c r="H689">
        <v>0</v>
      </c>
      <c r="I689">
        <v>0</v>
      </c>
    </row>
    <row r="690" spans="1:9" x14ac:dyDescent="0.25">
      <c r="A690" t="s">
        <v>716</v>
      </c>
      <c r="B690">
        <v>72936</v>
      </c>
      <c r="C690" s="593">
        <v>9.5000000000000001E-2</v>
      </c>
      <c r="D690" t="s">
        <v>1561</v>
      </c>
      <c r="E690">
        <v>6.5000000000000002E-2</v>
      </c>
      <c r="F690">
        <v>0.01</v>
      </c>
      <c r="G690">
        <v>0.02</v>
      </c>
      <c r="H690">
        <v>0</v>
      </c>
      <c r="I690">
        <v>0</v>
      </c>
    </row>
    <row r="691" spans="1:9" x14ac:dyDescent="0.25">
      <c r="A691" t="s">
        <v>716</v>
      </c>
      <c r="B691">
        <v>72937</v>
      </c>
      <c r="C691" s="593">
        <v>8.5000000000000006E-2</v>
      </c>
      <c r="D691" t="s">
        <v>1562</v>
      </c>
      <c r="E691">
        <v>6.5000000000000002E-2</v>
      </c>
      <c r="F691">
        <v>0.01</v>
      </c>
      <c r="G691">
        <v>0.01</v>
      </c>
      <c r="H691">
        <v>0</v>
      </c>
      <c r="I691">
        <v>0</v>
      </c>
    </row>
    <row r="692" spans="1:9" x14ac:dyDescent="0.25">
      <c r="A692" t="s">
        <v>716</v>
      </c>
      <c r="B692">
        <v>72938</v>
      </c>
      <c r="C692" s="593">
        <v>9.5000000000000001E-2</v>
      </c>
      <c r="D692" t="s">
        <v>1563</v>
      </c>
      <c r="E692">
        <v>6.5000000000000002E-2</v>
      </c>
      <c r="F692">
        <v>0.01</v>
      </c>
      <c r="G692">
        <v>0.02</v>
      </c>
      <c r="H692">
        <v>0</v>
      </c>
      <c r="I692">
        <v>0</v>
      </c>
    </row>
    <row r="693" spans="1:9" x14ac:dyDescent="0.25">
      <c r="A693" t="s">
        <v>716</v>
      </c>
      <c r="B693">
        <v>72940</v>
      </c>
      <c r="C693" s="593">
        <v>0.09</v>
      </c>
      <c r="D693" t="s">
        <v>1564</v>
      </c>
      <c r="E693">
        <v>6.5000000000000002E-2</v>
      </c>
      <c r="F693">
        <v>0.01</v>
      </c>
      <c r="G693">
        <v>1.4999999999999999E-2</v>
      </c>
      <c r="H693">
        <v>0</v>
      </c>
      <c r="I693">
        <v>0</v>
      </c>
    </row>
    <row r="694" spans="1:9" x14ac:dyDescent="0.25">
      <c r="A694" t="s">
        <v>716</v>
      </c>
      <c r="B694">
        <v>72941</v>
      </c>
      <c r="C694" s="593">
        <v>9.5000000000000001E-2</v>
      </c>
      <c r="D694" t="s">
        <v>1553</v>
      </c>
      <c r="E694">
        <v>6.5000000000000002E-2</v>
      </c>
      <c r="F694">
        <v>0.01</v>
      </c>
      <c r="G694">
        <v>0.02</v>
      </c>
      <c r="H694">
        <v>0</v>
      </c>
      <c r="I694">
        <v>0</v>
      </c>
    </row>
    <row r="695" spans="1:9" x14ac:dyDescent="0.25">
      <c r="A695" t="s">
        <v>716</v>
      </c>
      <c r="B695">
        <v>72943</v>
      </c>
      <c r="C695" s="593">
        <v>0.105</v>
      </c>
      <c r="D695" t="s">
        <v>1565</v>
      </c>
      <c r="E695">
        <v>6.5000000000000002E-2</v>
      </c>
      <c r="F695">
        <v>0.02</v>
      </c>
      <c r="G695">
        <v>0.02</v>
      </c>
      <c r="H695">
        <v>0</v>
      </c>
      <c r="I695">
        <v>0</v>
      </c>
    </row>
    <row r="696" spans="1:9" x14ac:dyDescent="0.25">
      <c r="A696" t="s">
        <v>716</v>
      </c>
      <c r="B696">
        <v>72944</v>
      </c>
      <c r="C696" s="593">
        <v>0.11</v>
      </c>
      <c r="D696" t="s">
        <v>1566</v>
      </c>
      <c r="E696">
        <v>6.5000000000000002E-2</v>
      </c>
      <c r="F696">
        <v>0.02</v>
      </c>
      <c r="G696">
        <v>2.5000000000000001E-2</v>
      </c>
      <c r="H696">
        <v>0</v>
      </c>
      <c r="I696">
        <v>0</v>
      </c>
    </row>
    <row r="697" spans="1:9" x14ac:dyDescent="0.25">
      <c r="A697" t="s">
        <v>716</v>
      </c>
      <c r="B697">
        <v>72945</v>
      </c>
      <c r="C697" s="593">
        <v>7.4999999999999997E-2</v>
      </c>
      <c r="D697" t="s">
        <v>1567</v>
      </c>
      <c r="E697">
        <v>6.5000000000000002E-2</v>
      </c>
      <c r="F697">
        <v>0.01</v>
      </c>
      <c r="G697">
        <v>0</v>
      </c>
      <c r="H697">
        <v>0</v>
      </c>
      <c r="I697">
        <v>0</v>
      </c>
    </row>
    <row r="698" spans="1:9" x14ac:dyDescent="0.25">
      <c r="A698" t="s">
        <v>716</v>
      </c>
      <c r="B698">
        <v>72946</v>
      </c>
      <c r="C698" s="593">
        <v>0.10249999999999999</v>
      </c>
      <c r="D698" t="s">
        <v>1568</v>
      </c>
      <c r="E698">
        <v>6.5000000000000002E-2</v>
      </c>
      <c r="F698">
        <v>1.2500000000000001E-2</v>
      </c>
      <c r="G698">
        <v>2.5000000000000001E-2</v>
      </c>
      <c r="H698">
        <v>0</v>
      </c>
      <c r="I698">
        <v>0</v>
      </c>
    </row>
    <row r="699" spans="1:9" x14ac:dyDescent="0.25">
      <c r="A699" t="s">
        <v>716</v>
      </c>
      <c r="B699">
        <v>72947</v>
      </c>
      <c r="C699" s="593">
        <v>9.7500000000000003E-2</v>
      </c>
      <c r="D699" t="s">
        <v>1554</v>
      </c>
      <c r="E699">
        <v>6.5000000000000002E-2</v>
      </c>
      <c r="F699">
        <v>1.2500000000000001E-2</v>
      </c>
      <c r="G699">
        <v>0.02</v>
      </c>
      <c r="H699">
        <v>0</v>
      </c>
      <c r="I699">
        <v>0</v>
      </c>
    </row>
    <row r="700" spans="1:9" x14ac:dyDescent="0.25">
      <c r="A700" t="s">
        <v>716</v>
      </c>
      <c r="B700">
        <v>72948</v>
      </c>
      <c r="C700" s="593">
        <v>7.7499999999999999E-2</v>
      </c>
      <c r="D700" t="s">
        <v>1514</v>
      </c>
      <c r="E700">
        <v>6.5000000000000002E-2</v>
      </c>
      <c r="F700">
        <v>1.2500000000000001E-2</v>
      </c>
      <c r="G700">
        <v>0</v>
      </c>
      <c r="H700">
        <v>0</v>
      </c>
      <c r="I700">
        <v>0</v>
      </c>
    </row>
    <row r="701" spans="1:9" x14ac:dyDescent="0.25">
      <c r="A701" t="s">
        <v>716</v>
      </c>
      <c r="B701">
        <v>72949</v>
      </c>
      <c r="C701" s="593">
        <v>0.105</v>
      </c>
      <c r="D701" t="s">
        <v>1569</v>
      </c>
      <c r="E701">
        <v>6.5000000000000002E-2</v>
      </c>
      <c r="F701">
        <v>0.02</v>
      </c>
      <c r="G701">
        <v>0.02</v>
      </c>
      <c r="H701">
        <v>0</v>
      </c>
      <c r="I701">
        <v>0</v>
      </c>
    </row>
    <row r="702" spans="1:9" x14ac:dyDescent="0.25">
      <c r="A702" t="s">
        <v>716</v>
      </c>
      <c r="B702">
        <v>72950</v>
      </c>
      <c r="C702" s="593">
        <v>8.5000000000000006E-2</v>
      </c>
      <c r="D702" t="s">
        <v>1536</v>
      </c>
      <c r="E702">
        <v>6.5000000000000002E-2</v>
      </c>
      <c r="F702">
        <v>0.02</v>
      </c>
      <c r="G702">
        <v>0</v>
      </c>
      <c r="H702">
        <v>0</v>
      </c>
      <c r="I702">
        <v>0</v>
      </c>
    </row>
    <row r="703" spans="1:9" x14ac:dyDescent="0.25">
      <c r="A703" t="s">
        <v>716</v>
      </c>
      <c r="B703">
        <v>72951</v>
      </c>
      <c r="C703" s="593">
        <v>8.5000000000000006E-2</v>
      </c>
      <c r="D703" t="s">
        <v>1570</v>
      </c>
      <c r="E703">
        <v>6.5000000000000002E-2</v>
      </c>
      <c r="F703">
        <v>0.02</v>
      </c>
      <c r="G703">
        <v>0</v>
      </c>
      <c r="H703">
        <v>0</v>
      </c>
      <c r="I703">
        <v>0</v>
      </c>
    </row>
    <row r="704" spans="1:9" x14ac:dyDescent="0.25">
      <c r="A704" t="s">
        <v>716</v>
      </c>
      <c r="B704">
        <v>72952</v>
      </c>
      <c r="C704" s="593">
        <v>8.7499999999999994E-2</v>
      </c>
      <c r="D704" t="s">
        <v>1557</v>
      </c>
      <c r="E704">
        <v>6.5000000000000002E-2</v>
      </c>
      <c r="F704">
        <v>1.2500000000000001E-2</v>
      </c>
      <c r="G704">
        <v>0.01</v>
      </c>
      <c r="H704">
        <v>0</v>
      </c>
      <c r="I704">
        <v>0</v>
      </c>
    </row>
    <row r="705" spans="1:9" x14ac:dyDescent="0.25">
      <c r="A705" t="s">
        <v>716</v>
      </c>
      <c r="B705">
        <v>72955</v>
      </c>
      <c r="C705" s="593">
        <v>7.7499999999999999E-2</v>
      </c>
      <c r="D705" t="s">
        <v>1514</v>
      </c>
      <c r="E705">
        <v>6.5000000000000002E-2</v>
      </c>
      <c r="F705">
        <v>1.2500000000000001E-2</v>
      </c>
      <c r="G705">
        <v>0</v>
      </c>
      <c r="H705">
        <v>0</v>
      </c>
      <c r="I705">
        <v>0</v>
      </c>
    </row>
    <row r="706" spans="1:9" x14ac:dyDescent="0.25">
      <c r="A706" t="s">
        <v>716</v>
      </c>
      <c r="B706">
        <v>72956</v>
      </c>
      <c r="C706" s="593">
        <v>9.2499999999999999E-2</v>
      </c>
      <c r="D706" t="s">
        <v>1295</v>
      </c>
      <c r="E706">
        <v>6.5000000000000002E-2</v>
      </c>
      <c r="F706">
        <v>1.2500000000000001E-2</v>
      </c>
      <c r="G706">
        <v>1.4999999999999999E-2</v>
      </c>
      <c r="H706">
        <v>0</v>
      </c>
      <c r="I706">
        <v>0</v>
      </c>
    </row>
    <row r="707" spans="1:9" x14ac:dyDescent="0.25">
      <c r="A707" t="s">
        <v>716</v>
      </c>
      <c r="B707">
        <v>72957</v>
      </c>
      <c r="C707" s="593">
        <v>9.2499999999999999E-2</v>
      </c>
      <c r="D707" t="s">
        <v>1295</v>
      </c>
      <c r="E707">
        <v>6.5000000000000002E-2</v>
      </c>
      <c r="F707">
        <v>1.2500000000000001E-2</v>
      </c>
      <c r="G707">
        <v>1.4999999999999999E-2</v>
      </c>
      <c r="H707">
        <v>0</v>
      </c>
      <c r="I707">
        <v>0</v>
      </c>
    </row>
    <row r="708" spans="1:9" x14ac:dyDescent="0.25">
      <c r="A708" t="s">
        <v>716</v>
      </c>
      <c r="B708">
        <v>72958</v>
      </c>
      <c r="C708" s="593">
        <v>0.105</v>
      </c>
      <c r="D708" t="s">
        <v>1571</v>
      </c>
      <c r="E708">
        <v>6.5000000000000002E-2</v>
      </c>
      <c r="F708">
        <v>0.02</v>
      </c>
      <c r="G708">
        <v>0.02</v>
      </c>
      <c r="H708">
        <v>0</v>
      </c>
      <c r="I708">
        <v>0</v>
      </c>
    </row>
    <row r="709" spans="1:9" x14ac:dyDescent="0.25">
      <c r="A709" t="s">
        <v>716</v>
      </c>
      <c r="B709">
        <v>72959</v>
      </c>
      <c r="C709" s="593">
        <v>9.7500000000000003E-2</v>
      </c>
      <c r="D709" t="s">
        <v>1572</v>
      </c>
      <c r="E709">
        <v>6.5000000000000002E-2</v>
      </c>
      <c r="F709">
        <v>1.2500000000000001E-2</v>
      </c>
      <c r="G709">
        <v>0.02</v>
      </c>
      <c r="H709">
        <v>0</v>
      </c>
      <c r="I709">
        <v>0</v>
      </c>
    </row>
    <row r="710" spans="1:9" x14ac:dyDescent="0.25">
      <c r="A710" t="s">
        <v>716</v>
      </c>
      <c r="B710">
        <v>74902</v>
      </c>
      <c r="C710" s="593">
        <v>9.5000000000000001E-2</v>
      </c>
      <c r="D710" t="s">
        <v>1552</v>
      </c>
      <c r="E710">
        <v>6.5000000000000002E-2</v>
      </c>
      <c r="F710">
        <v>0.01</v>
      </c>
      <c r="G710">
        <v>0.02</v>
      </c>
      <c r="H710">
        <v>0</v>
      </c>
      <c r="I710">
        <v>0</v>
      </c>
    </row>
    <row r="711" spans="1:9" x14ac:dyDescent="0.25">
      <c r="A711" t="s">
        <v>717</v>
      </c>
      <c r="B711">
        <v>90001</v>
      </c>
      <c r="C711" s="593">
        <v>0.10249999999999999</v>
      </c>
      <c r="D711" t="s">
        <v>1573</v>
      </c>
      <c r="E711">
        <v>0.06</v>
      </c>
      <c r="F711">
        <v>2.5000000000000001E-3</v>
      </c>
      <c r="G711">
        <v>7.4999999999999997E-3</v>
      </c>
      <c r="H711">
        <v>3.2500000000000001E-2</v>
      </c>
      <c r="I711">
        <v>0</v>
      </c>
    </row>
    <row r="712" spans="1:9" x14ac:dyDescent="0.25">
      <c r="A712" t="s">
        <v>717</v>
      </c>
      <c r="B712">
        <v>90002</v>
      </c>
      <c r="C712" s="593">
        <v>0.10249999999999999</v>
      </c>
      <c r="D712" t="s">
        <v>1574</v>
      </c>
      <c r="E712">
        <v>0.06</v>
      </c>
      <c r="F712">
        <v>2.5000000000000001E-3</v>
      </c>
      <c r="G712">
        <v>0.01</v>
      </c>
      <c r="H712">
        <v>0.03</v>
      </c>
      <c r="I712">
        <v>0</v>
      </c>
    </row>
    <row r="713" spans="1:9" x14ac:dyDescent="0.25">
      <c r="A713" t="s">
        <v>717</v>
      </c>
      <c r="B713">
        <v>90003</v>
      </c>
      <c r="C713" s="593">
        <v>9.5000000000000001E-2</v>
      </c>
      <c r="D713" t="s">
        <v>1575</v>
      </c>
      <c r="E713">
        <v>0.06</v>
      </c>
      <c r="F713">
        <v>2.5000000000000001E-3</v>
      </c>
      <c r="G713">
        <v>0</v>
      </c>
      <c r="H713">
        <v>3.2500000000000001E-2</v>
      </c>
      <c r="I713">
        <v>0</v>
      </c>
    </row>
    <row r="714" spans="1:9" x14ac:dyDescent="0.25">
      <c r="A714" t="s">
        <v>717</v>
      </c>
      <c r="B714">
        <v>90004</v>
      </c>
      <c r="C714" s="593">
        <v>9.5000000000000001E-2</v>
      </c>
      <c r="D714" t="s">
        <v>1575</v>
      </c>
      <c r="E714">
        <v>0.06</v>
      </c>
      <c r="F714">
        <v>2.5000000000000001E-3</v>
      </c>
      <c r="G714">
        <v>0</v>
      </c>
      <c r="H714">
        <v>3.2500000000000001E-2</v>
      </c>
      <c r="I714">
        <v>0</v>
      </c>
    </row>
    <row r="715" spans="1:9" x14ac:dyDescent="0.25">
      <c r="A715" t="s">
        <v>717</v>
      </c>
      <c r="B715">
        <v>90005</v>
      </c>
      <c r="C715" s="593">
        <v>9.5000000000000001E-2</v>
      </c>
      <c r="D715" t="s">
        <v>1575</v>
      </c>
      <c r="E715">
        <v>0.06</v>
      </c>
      <c r="F715">
        <v>2.5000000000000001E-3</v>
      </c>
      <c r="G715">
        <v>0</v>
      </c>
      <c r="H715">
        <v>3.2500000000000001E-2</v>
      </c>
      <c r="I715">
        <v>0</v>
      </c>
    </row>
    <row r="716" spans="1:9" x14ac:dyDescent="0.25">
      <c r="A716" t="s">
        <v>717</v>
      </c>
      <c r="B716">
        <v>90006</v>
      </c>
      <c r="C716" s="593">
        <v>9.5000000000000001E-2</v>
      </c>
      <c r="D716" t="s">
        <v>1575</v>
      </c>
      <c r="E716">
        <v>0.06</v>
      </c>
      <c r="F716">
        <v>2.5000000000000001E-3</v>
      </c>
      <c r="G716">
        <v>0</v>
      </c>
      <c r="H716">
        <v>3.2500000000000001E-2</v>
      </c>
      <c r="I716">
        <v>0</v>
      </c>
    </row>
    <row r="717" spans="1:9" x14ac:dyDescent="0.25">
      <c r="A717" t="s">
        <v>717</v>
      </c>
      <c r="B717">
        <v>90007</v>
      </c>
      <c r="C717" s="593">
        <v>9.5000000000000001E-2</v>
      </c>
      <c r="D717" t="s">
        <v>1575</v>
      </c>
      <c r="E717">
        <v>0.06</v>
      </c>
      <c r="F717">
        <v>2.5000000000000001E-3</v>
      </c>
      <c r="G717">
        <v>0</v>
      </c>
      <c r="H717">
        <v>3.2500000000000001E-2</v>
      </c>
      <c r="I717">
        <v>0</v>
      </c>
    </row>
    <row r="718" spans="1:9" x14ac:dyDescent="0.25">
      <c r="A718" t="s">
        <v>717</v>
      </c>
      <c r="B718">
        <v>90008</v>
      </c>
      <c r="C718" s="593">
        <v>9.5000000000000001E-2</v>
      </c>
      <c r="D718" t="s">
        <v>1575</v>
      </c>
      <c r="E718">
        <v>0.06</v>
      </c>
      <c r="F718">
        <v>2.5000000000000001E-3</v>
      </c>
      <c r="G718">
        <v>0</v>
      </c>
      <c r="H718">
        <v>3.2500000000000001E-2</v>
      </c>
      <c r="I718">
        <v>0</v>
      </c>
    </row>
    <row r="719" spans="1:9" x14ac:dyDescent="0.25">
      <c r="A719" t="s">
        <v>717</v>
      </c>
      <c r="B719">
        <v>90009</v>
      </c>
      <c r="C719" s="593">
        <v>0.1</v>
      </c>
      <c r="D719" t="s">
        <v>1576</v>
      </c>
      <c r="E719">
        <v>0.06</v>
      </c>
      <c r="F719">
        <v>2.5000000000000001E-3</v>
      </c>
      <c r="G719">
        <v>5.0000000000000001E-3</v>
      </c>
      <c r="H719">
        <v>3.2500000000000001E-2</v>
      </c>
      <c r="I719">
        <v>0</v>
      </c>
    </row>
    <row r="720" spans="1:9" x14ac:dyDescent="0.25">
      <c r="A720" t="s">
        <v>717</v>
      </c>
      <c r="B720">
        <v>90010</v>
      </c>
      <c r="C720" s="593">
        <v>9.5000000000000001E-2</v>
      </c>
      <c r="D720" t="s">
        <v>1575</v>
      </c>
      <c r="E720">
        <v>0.06</v>
      </c>
      <c r="F720">
        <v>2.5000000000000001E-3</v>
      </c>
      <c r="G720">
        <v>0</v>
      </c>
      <c r="H720">
        <v>3.2500000000000001E-2</v>
      </c>
      <c r="I720">
        <v>0</v>
      </c>
    </row>
    <row r="721" spans="1:9" x14ac:dyDescent="0.25">
      <c r="A721" t="s">
        <v>717</v>
      </c>
      <c r="B721">
        <v>90011</v>
      </c>
      <c r="C721" s="593">
        <v>9.5000000000000001E-2</v>
      </c>
      <c r="D721" t="s">
        <v>1575</v>
      </c>
      <c r="E721">
        <v>0.06</v>
      </c>
      <c r="F721">
        <v>2.5000000000000001E-3</v>
      </c>
      <c r="G721">
        <v>0</v>
      </c>
      <c r="H721">
        <v>3.2500000000000001E-2</v>
      </c>
      <c r="I721">
        <v>0</v>
      </c>
    </row>
    <row r="722" spans="1:9" x14ac:dyDescent="0.25">
      <c r="A722" t="s">
        <v>717</v>
      </c>
      <c r="B722">
        <v>90012</v>
      </c>
      <c r="C722" s="593">
        <v>9.5000000000000001E-2</v>
      </c>
      <c r="D722" t="s">
        <v>1575</v>
      </c>
      <c r="E722">
        <v>0.06</v>
      </c>
      <c r="F722">
        <v>2.5000000000000001E-3</v>
      </c>
      <c r="G722">
        <v>0</v>
      </c>
      <c r="H722">
        <v>3.2500000000000001E-2</v>
      </c>
      <c r="I722">
        <v>0</v>
      </c>
    </row>
    <row r="723" spans="1:9" x14ac:dyDescent="0.25">
      <c r="A723" t="s">
        <v>717</v>
      </c>
      <c r="B723">
        <v>90013</v>
      </c>
      <c r="C723" s="593">
        <v>9.5000000000000001E-2</v>
      </c>
      <c r="D723" t="s">
        <v>1575</v>
      </c>
      <c r="E723">
        <v>0.06</v>
      </c>
      <c r="F723">
        <v>2.5000000000000001E-3</v>
      </c>
      <c r="G723">
        <v>0</v>
      </c>
      <c r="H723">
        <v>3.2500000000000001E-2</v>
      </c>
      <c r="I723">
        <v>0</v>
      </c>
    </row>
    <row r="724" spans="1:9" x14ac:dyDescent="0.25">
      <c r="A724" t="s">
        <v>717</v>
      </c>
      <c r="B724">
        <v>90014</v>
      </c>
      <c r="C724" s="593">
        <v>9.5000000000000001E-2</v>
      </c>
      <c r="D724" t="s">
        <v>1575</v>
      </c>
      <c r="E724">
        <v>0.06</v>
      </c>
      <c r="F724">
        <v>2.5000000000000001E-3</v>
      </c>
      <c r="G724">
        <v>0</v>
      </c>
      <c r="H724">
        <v>3.2500000000000001E-2</v>
      </c>
      <c r="I724">
        <v>0</v>
      </c>
    </row>
    <row r="725" spans="1:9" x14ac:dyDescent="0.25">
      <c r="A725" t="s">
        <v>717</v>
      </c>
      <c r="B725">
        <v>90015</v>
      </c>
      <c r="C725" s="593">
        <v>9.5000000000000001E-2</v>
      </c>
      <c r="D725" t="s">
        <v>1575</v>
      </c>
      <c r="E725">
        <v>0.06</v>
      </c>
      <c r="F725">
        <v>2.5000000000000001E-3</v>
      </c>
      <c r="G725">
        <v>0</v>
      </c>
      <c r="H725">
        <v>3.2500000000000001E-2</v>
      </c>
      <c r="I725">
        <v>0</v>
      </c>
    </row>
    <row r="726" spans="1:9" x14ac:dyDescent="0.25">
      <c r="A726" t="s">
        <v>717</v>
      </c>
      <c r="B726">
        <v>90016</v>
      </c>
      <c r="C726" s="593">
        <v>0.10249999999999999</v>
      </c>
      <c r="D726" t="s">
        <v>1577</v>
      </c>
      <c r="E726">
        <v>0.06</v>
      </c>
      <c r="F726">
        <v>2.5000000000000001E-3</v>
      </c>
      <c r="G726">
        <v>7.4999999999999997E-3</v>
      </c>
      <c r="H726">
        <v>3.2500000000000001E-2</v>
      </c>
      <c r="I726">
        <v>0</v>
      </c>
    </row>
    <row r="727" spans="1:9" x14ac:dyDescent="0.25">
      <c r="A727" t="s">
        <v>717</v>
      </c>
      <c r="B727">
        <v>90017</v>
      </c>
      <c r="C727" s="593">
        <v>9.5000000000000001E-2</v>
      </c>
      <c r="D727" t="s">
        <v>1575</v>
      </c>
      <c r="E727">
        <v>0.06</v>
      </c>
      <c r="F727">
        <v>2.5000000000000001E-3</v>
      </c>
      <c r="G727">
        <v>0</v>
      </c>
      <c r="H727">
        <v>3.2500000000000001E-2</v>
      </c>
      <c r="I727">
        <v>0</v>
      </c>
    </row>
    <row r="728" spans="1:9" x14ac:dyDescent="0.25">
      <c r="A728" t="s">
        <v>717</v>
      </c>
      <c r="B728">
        <v>90018</v>
      </c>
      <c r="C728" s="593">
        <v>9.5000000000000001E-2</v>
      </c>
      <c r="D728" t="s">
        <v>1575</v>
      </c>
      <c r="E728">
        <v>0.06</v>
      </c>
      <c r="F728">
        <v>2.5000000000000001E-3</v>
      </c>
      <c r="G728">
        <v>0</v>
      </c>
      <c r="H728">
        <v>3.2500000000000001E-2</v>
      </c>
      <c r="I728">
        <v>0</v>
      </c>
    </row>
    <row r="729" spans="1:9" x14ac:dyDescent="0.25">
      <c r="A729" t="s">
        <v>717</v>
      </c>
      <c r="B729">
        <v>90019</v>
      </c>
      <c r="C729" s="593">
        <v>9.5000000000000001E-2</v>
      </c>
      <c r="D729" t="s">
        <v>1575</v>
      </c>
      <c r="E729">
        <v>0.06</v>
      </c>
      <c r="F729">
        <v>2.5000000000000001E-3</v>
      </c>
      <c r="G729">
        <v>0</v>
      </c>
      <c r="H729">
        <v>3.2500000000000001E-2</v>
      </c>
      <c r="I729">
        <v>0</v>
      </c>
    </row>
    <row r="730" spans="1:9" x14ac:dyDescent="0.25">
      <c r="A730" t="s">
        <v>717</v>
      </c>
      <c r="B730">
        <v>90020</v>
      </c>
      <c r="C730" s="593">
        <v>9.5000000000000001E-2</v>
      </c>
      <c r="D730" t="s">
        <v>1575</v>
      </c>
      <c r="E730">
        <v>0.06</v>
      </c>
      <c r="F730">
        <v>2.5000000000000001E-3</v>
      </c>
      <c r="G730">
        <v>0</v>
      </c>
      <c r="H730">
        <v>3.2500000000000001E-2</v>
      </c>
      <c r="I730">
        <v>0</v>
      </c>
    </row>
    <row r="731" spans="1:9" x14ac:dyDescent="0.25">
      <c r="A731" t="s">
        <v>717</v>
      </c>
      <c r="B731">
        <v>90021</v>
      </c>
      <c r="C731" s="593">
        <v>9.5000000000000001E-2</v>
      </c>
      <c r="D731" t="s">
        <v>1575</v>
      </c>
      <c r="E731">
        <v>0.06</v>
      </c>
      <c r="F731">
        <v>2.5000000000000001E-3</v>
      </c>
      <c r="G731">
        <v>0</v>
      </c>
      <c r="H731">
        <v>3.2500000000000001E-2</v>
      </c>
      <c r="I731">
        <v>0</v>
      </c>
    </row>
    <row r="732" spans="1:9" x14ac:dyDescent="0.25">
      <c r="A732" t="s">
        <v>717</v>
      </c>
      <c r="B732">
        <v>90022</v>
      </c>
      <c r="C732" s="593">
        <v>0.10249999999999999</v>
      </c>
      <c r="D732" t="s">
        <v>1578</v>
      </c>
      <c r="E732">
        <v>0.06</v>
      </c>
      <c r="F732">
        <v>2.5000000000000001E-3</v>
      </c>
      <c r="G732">
        <v>7.4999999999999997E-3</v>
      </c>
      <c r="H732">
        <v>3.2500000000000001E-2</v>
      </c>
      <c r="I732">
        <v>0</v>
      </c>
    </row>
    <row r="733" spans="1:9" x14ac:dyDescent="0.25">
      <c r="A733" t="s">
        <v>717</v>
      </c>
      <c r="B733">
        <v>90023</v>
      </c>
      <c r="C733" s="593">
        <v>0.10249999999999999</v>
      </c>
      <c r="D733" t="s">
        <v>1579</v>
      </c>
      <c r="E733">
        <v>0.06</v>
      </c>
      <c r="F733">
        <v>2.5000000000000001E-3</v>
      </c>
      <c r="G733">
        <v>7.4999999999999997E-3</v>
      </c>
      <c r="H733">
        <v>3.2500000000000001E-2</v>
      </c>
      <c r="I733">
        <v>0</v>
      </c>
    </row>
    <row r="734" spans="1:9" x14ac:dyDescent="0.25">
      <c r="A734" t="s">
        <v>717</v>
      </c>
      <c r="B734">
        <v>90024</v>
      </c>
      <c r="C734" s="593">
        <v>9.5000000000000001E-2</v>
      </c>
      <c r="D734" t="s">
        <v>1575</v>
      </c>
      <c r="E734">
        <v>0.06</v>
      </c>
      <c r="F734">
        <v>2.5000000000000001E-3</v>
      </c>
      <c r="G734">
        <v>0</v>
      </c>
      <c r="H734">
        <v>3.2500000000000001E-2</v>
      </c>
      <c r="I734">
        <v>0</v>
      </c>
    </row>
    <row r="735" spans="1:9" x14ac:dyDescent="0.25">
      <c r="A735" t="s">
        <v>717</v>
      </c>
      <c r="B735">
        <v>90025</v>
      </c>
      <c r="C735" s="593">
        <v>0.10249999999999999</v>
      </c>
      <c r="D735" t="s">
        <v>1580</v>
      </c>
      <c r="E735">
        <v>0.06</v>
      </c>
      <c r="F735">
        <v>2.5000000000000001E-3</v>
      </c>
      <c r="G735">
        <v>0.01</v>
      </c>
      <c r="H735">
        <v>0.03</v>
      </c>
      <c r="I735">
        <v>0</v>
      </c>
    </row>
    <row r="736" spans="1:9" x14ac:dyDescent="0.25">
      <c r="A736" t="s">
        <v>717</v>
      </c>
      <c r="B736">
        <v>90026</v>
      </c>
      <c r="C736" s="593">
        <v>9.5000000000000001E-2</v>
      </c>
      <c r="D736" t="s">
        <v>1575</v>
      </c>
      <c r="E736">
        <v>0.06</v>
      </c>
      <c r="F736">
        <v>2.5000000000000001E-3</v>
      </c>
      <c r="G736">
        <v>0</v>
      </c>
      <c r="H736">
        <v>3.2500000000000001E-2</v>
      </c>
      <c r="I736">
        <v>0</v>
      </c>
    </row>
    <row r="737" spans="1:9" x14ac:dyDescent="0.25">
      <c r="A737" t="s">
        <v>717</v>
      </c>
      <c r="B737">
        <v>90027</v>
      </c>
      <c r="C737" s="593">
        <v>9.5000000000000001E-2</v>
      </c>
      <c r="D737" t="s">
        <v>1575</v>
      </c>
      <c r="E737">
        <v>0.06</v>
      </c>
      <c r="F737">
        <v>2.5000000000000001E-3</v>
      </c>
      <c r="G737">
        <v>0</v>
      </c>
      <c r="H737">
        <v>3.2500000000000001E-2</v>
      </c>
      <c r="I737">
        <v>0</v>
      </c>
    </row>
    <row r="738" spans="1:9" x14ac:dyDescent="0.25">
      <c r="A738" t="s">
        <v>717</v>
      </c>
      <c r="B738">
        <v>90028</v>
      </c>
      <c r="C738" s="593">
        <v>0.10249999999999999</v>
      </c>
      <c r="D738" t="s">
        <v>1581</v>
      </c>
      <c r="E738">
        <v>0.06</v>
      </c>
      <c r="F738">
        <v>2.5000000000000001E-3</v>
      </c>
      <c r="G738">
        <v>7.4999999999999997E-3</v>
      </c>
      <c r="H738">
        <v>3.2500000000000001E-2</v>
      </c>
      <c r="I738">
        <v>0</v>
      </c>
    </row>
    <row r="739" spans="1:9" x14ac:dyDescent="0.25">
      <c r="A739" t="s">
        <v>717</v>
      </c>
      <c r="B739">
        <v>90029</v>
      </c>
      <c r="C739" s="593">
        <v>9.5000000000000001E-2</v>
      </c>
      <c r="D739" t="s">
        <v>1575</v>
      </c>
      <c r="E739">
        <v>0.06</v>
      </c>
      <c r="F739">
        <v>2.5000000000000001E-3</v>
      </c>
      <c r="G739">
        <v>0</v>
      </c>
      <c r="H739">
        <v>3.2500000000000001E-2</v>
      </c>
      <c r="I739">
        <v>0</v>
      </c>
    </row>
    <row r="740" spans="1:9" x14ac:dyDescent="0.25">
      <c r="A740" t="s">
        <v>717</v>
      </c>
      <c r="B740">
        <v>90030</v>
      </c>
      <c r="C740" s="593">
        <v>9.5000000000000001E-2</v>
      </c>
      <c r="D740" t="s">
        <v>1575</v>
      </c>
      <c r="E740">
        <v>0.06</v>
      </c>
      <c r="F740">
        <v>2.5000000000000001E-3</v>
      </c>
      <c r="G740">
        <v>0</v>
      </c>
      <c r="H740">
        <v>3.2500000000000001E-2</v>
      </c>
      <c r="I740">
        <v>0</v>
      </c>
    </row>
    <row r="741" spans="1:9" x14ac:dyDescent="0.25">
      <c r="A741" t="s">
        <v>717</v>
      </c>
      <c r="B741">
        <v>90031</v>
      </c>
      <c r="C741" s="593">
        <v>9.5000000000000001E-2</v>
      </c>
      <c r="D741" t="s">
        <v>1575</v>
      </c>
      <c r="E741">
        <v>0.06</v>
      </c>
      <c r="F741">
        <v>2.5000000000000001E-3</v>
      </c>
      <c r="G741">
        <v>0</v>
      </c>
      <c r="H741">
        <v>3.2500000000000001E-2</v>
      </c>
      <c r="I741">
        <v>0</v>
      </c>
    </row>
    <row r="742" spans="1:9" x14ac:dyDescent="0.25">
      <c r="A742" t="s">
        <v>717</v>
      </c>
      <c r="B742">
        <v>90032</v>
      </c>
      <c r="C742" s="593">
        <v>0.10249999999999999</v>
      </c>
      <c r="D742" t="s">
        <v>1582</v>
      </c>
      <c r="E742">
        <v>0.06</v>
      </c>
      <c r="F742">
        <v>2.5000000000000001E-3</v>
      </c>
      <c r="G742">
        <v>7.4999999999999997E-3</v>
      </c>
      <c r="H742">
        <v>3.2500000000000001E-2</v>
      </c>
      <c r="I742">
        <v>0</v>
      </c>
    </row>
    <row r="743" spans="1:9" x14ac:dyDescent="0.25">
      <c r="A743" t="s">
        <v>717</v>
      </c>
      <c r="B743">
        <v>90033</v>
      </c>
      <c r="C743" s="593">
        <v>9.5000000000000001E-2</v>
      </c>
      <c r="D743" t="s">
        <v>1575</v>
      </c>
      <c r="E743">
        <v>0.06</v>
      </c>
      <c r="F743">
        <v>2.5000000000000001E-3</v>
      </c>
      <c r="G743">
        <v>0</v>
      </c>
      <c r="H743">
        <v>3.2500000000000001E-2</v>
      </c>
      <c r="I743">
        <v>0</v>
      </c>
    </row>
    <row r="744" spans="1:9" x14ac:dyDescent="0.25">
      <c r="A744" t="s">
        <v>717</v>
      </c>
      <c r="B744">
        <v>90034</v>
      </c>
      <c r="C744" s="593">
        <v>0.10249999999999999</v>
      </c>
      <c r="D744" t="s">
        <v>1577</v>
      </c>
      <c r="E744">
        <v>0.06</v>
      </c>
      <c r="F744">
        <v>2.5000000000000001E-3</v>
      </c>
      <c r="G744">
        <v>7.4999999999999997E-3</v>
      </c>
      <c r="H744">
        <v>3.2500000000000001E-2</v>
      </c>
      <c r="I744">
        <v>0</v>
      </c>
    </row>
    <row r="745" spans="1:9" x14ac:dyDescent="0.25">
      <c r="A745" t="s">
        <v>717</v>
      </c>
      <c r="B745">
        <v>90035</v>
      </c>
      <c r="C745" s="593">
        <v>9.5000000000000001E-2</v>
      </c>
      <c r="D745" t="s">
        <v>1575</v>
      </c>
      <c r="E745">
        <v>0.06</v>
      </c>
      <c r="F745">
        <v>2.5000000000000001E-3</v>
      </c>
      <c r="G745">
        <v>0</v>
      </c>
      <c r="H745">
        <v>3.2500000000000001E-2</v>
      </c>
      <c r="I745">
        <v>0</v>
      </c>
    </row>
    <row r="746" spans="1:9" x14ac:dyDescent="0.25">
      <c r="A746" t="s">
        <v>717</v>
      </c>
      <c r="B746">
        <v>90036</v>
      </c>
      <c r="C746" s="593">
        <v>9.5000000000000001E-2</v>
      </c>
      <c r="D746" t="s">
        <v>1575</v>
      </c>
      <c r="E746">
        <v>0.06</v>
      </c>
      <c r="F746">
        <v>2.5000000000000001E-3</v>
      </c>
      <c r="G746">
        <v>0</v>
      </c>
      <c r="H746">
        <v>3.2500000000000001E-2</v>
      </c>
      <c r="I746">
        <v>0</v>
      </c>
    </row>
    <row r="747" spans="1:9" x14ac:dyDescent="0.25">
      <c r="A747" t="s">
        <v>717</v>
      </c>
      <c r="B747">
        <v>90037</v>
      </c>
      <c r="C747" s="593">
        <v>9.5000000000000001E-2</v>
      </c>
      <c r="D747" t="s">
        <v>1575</v>
      </c>
      <c r="E747">
        <v>0.06</v>
      </c>
      <c r="F747">
        <v>2.5000000000000001E-3</v>
      </c>
      <c r="G747">
        <v>0</v>
      </c>
      <c r="H747">
        <v>3.2500000000000001E-2</v>
      </c>
      <c r="I747">
        <v>0</v>
      </c>
    </row>
    <row r="748" spans="1:9" x14ac:dyDescent="0.25">
      <c r="A748" t="s">
        <v>717</v>
      </c>
      <c r="B748">
        <v>90038</v>
      </c>
      <c r="C748" s="593">
        <v>0.10249999999999999</v>
      </c>
      <c r="D748" t="s">
        <v>1581</v>
      </c>
      <c r="E748">
        <v>0.06</v>
      </c>
      <c r="F748">
        <v>2.5000000000000001E-3</v>
      </c>
      <c r="G748">
        <v>7.4999999999999997E-3</v>
      </c>
      <c r="H748">
        <v>3.2500000000000001E-2</v>
      </c>
      <c r="I748">
        <v>0</v>
      </c>
    </row>
    <row r="749" spans="1:9" x14ac:dyDescent="0.25">
      <c r="A749" t="s">
        <v>717</v>
      </c>
      <c r="B749">
        <v>90039</v>
      </c>
      <c r="C749" s="593">
        <v>9.5000000000000001E-2</v>
      </c>
      <c r="D749" t="s">
        <v>1575</v>
      </c>
      <c r="E749">
        <v>0.06</v>
      </c>
      <c r="F749">
        <v>2.5000000000000001E-3</v>
      </c>
      <c r="G749">
        <v>0</v>
      </c>
      <c r="H749">
        <v>3.2500000000000001E-2</v>
      </c>
      <c r="I749">
        <v>0</v>
      </c>
    </row>
    <row r="750" spans="1:9" x14ac:dyDescent="0.25">
      <c r="A750" t="s">
        <v>717</v>
      </c>
      <c r="B750">
        <v>90040</v>
      </c>
      <c r="C750" s="593">
        <v>0.10249999999999999</v>
      </c>
      <c r="D750" t="s">
        <v>1583</v>
      </c>
      <c r="E750">
        <v>0.06</v>
      </c>
      <c r="F750">
        <v>2.5000000000000001E-3</v>
      </c>
      <c r="G750">
        <v>7.4999999999999997E-3</v>
      </c>
      <c r="H750">
        <v>3.2500000000000001E-2</v>
      </c>
      <c r="I750">
        <v>0</v>
      </c>
    </row>
    <row r="751" spans="1:9" x14ac:dyDescent="0.25">
      <c r="A751" t="s">
        <v>717</v>
      </c>
      <c r="B751">
        <v>90041</v>
      </c>
      <c r="C751" s="593">
        <v>0.10249999999999999</v>
      </c>
      <c r="D751" t="s">
        <v>1584</v>
      </c>
      <c r="E751">
        <v>0.06</v>
      </c>
      <c r="F751">
        <v>2.5000000000000001E-3</v>
      </c>
      <c r="G751">
        <v>7.4999999999999997E-3</v>
      </c>
      <c r="H751">
        <v>3.2500000000000001E-2</v>
      </c>
      <c r="I751">
        <v>0</v>
      </c>
    </row>
    <row r="752" spans="1:9" x14ac:dyDescent="0.25">
      <c r="A752" t="s">
        <v>717</v>
      </c>
      <c r="B752">
        <v>90042</v>
      </c>
      <c r="C752" s="593">
        <v>0.10249999999999999</v>
      </c>
      <c r="D752" t="s">
        <v>1584</v>
      </c>
      <c r="E752">
        <v>0.06</v>
      </c>
      <c r="F752">
        <v>2.5000000000000001E-3</v>
      </c>
      <c r="G752">
        <v>7.4999999999999997E-3</v>
      </c>
      <c r="H752">
        <v>3.2500000000000001E-2</v>
      </c>
      <c r="I752">
        <v>0</v>
      </c>
    </row>
    <row r="753" spans="1:9" x14ac:dyDescent="0.25">
      <c r="A753" t="s">
        <v>717</v>
      </c>
      <c r="B753">
        <v>90043</v>
      </c>
      <c r="C753" s="593">
        <v>0.1</v>
      </c>
      <c r="D753" t="s">
        <v>1576</v>
      </c>
      <c r="E753">
        <v>0.06</v>
      </c>
      <c r="F753">
        <v>2.5000000000000001E-3</v>
      </c>
      <c r="G753">
        <v>5.0000000000000001E-3</v>
      </c>
      <c r="H753">
        <v>3.2500000000000001E-2</v>
      </c>
      <c r="I753">
        <v>0</v>
      </c>
    </row>
    <row r="754" spans="1:9" x14ac:dyDescent="0.25">
      <c r="A754" t="s">
        <v>717</v>
      </c>
      <c r="B754">
        <v>90044</v>
      </c>
      <c r="C754" s="593">
        <v>0.10249999999999999</v>
      </c>
      <c r="D754" t="s">
        <v>1585</v>
      </c>
      <c r="E754">
        <v>0.06</v>
      </c>
      <c r="F754">
        <v>2.5000000000000001E-3</v>
      </c>
      <c r="G754">
        <v>7.4999999999999997E-3</v>
      </c>
      <c r="H754">
        <v>3.2500000000000001E-2</v>
      </c>
      <c r="I754">
        <v>0</v>
      </c>
    </row>
    <row r="755" spans="1:9" x14ac:dyDescent="0.25">
      <c r="A755" t="s">
        <v>717</v>
      </c>
      <c r="B755">
        <v>90045</v>
      </c>
      <c r="C755" s="593">
        <v>0.10249999999999999</v>
      </c>
      <c r="D755" t="s">
        <v>1586</v>
      </c>
      <c r="E755">
        <v>0.06</v>
      </c>
      <c r="F755">
        <v>2.5000000000000001E-3</v>
      </c>
      <c r="G755">
        <v>7.4999999999999997E-3</v>
      </c>
      <c r="H755">
        <v>3.2500000000000001E-2</v>
      </c>
      <c r="I755">
        <v>0</v>
      </c>
    </row>
    <row r="756" spans="1:9" x14ac:dyDescent="0.25">
      <c r="A756" t="s">
        <v>717</v>
      </c>
      <c r="B756">
        <v>90046</v>
      </c>
      <c r="C756" s="593">
        <v>0.10249999999999999</v>
      </c>
      <c r="D756" t="s">
        <v>1581</v>
      </c>
      <c r="E756">
        <v>0.06</v>
      </c>
      <c r="F756">
        <v>2.5000000000000001E-3</v>
      </c>
      <c r="G756">
        <v>7.4999999999999997E-3</v>
      </c>
      <c r="H756">
        <v>3.2500000000000001E-2</v>
      </c>
      <c r="I756">
        <v>0</v>
      </c>
    </row>
    <row r="757" spans="1:9" x14ac:dyDescent="0.25">
      <c r="A757" t="s">
        <v>717</v>
      </c>
      <c r="B757">
        <v>90047</v>
      </c>
      <c r="C757" s="593">
        <v>0.10249999999999999</v>
      </c>
      <c r="D757" t="s">
        <v>1585</v>
      </c>
      <c r="E757">
        <v>0.06</v>
      </c>
      <c r="F757">
        <v>2.5000000000000001E-3</v>
      </c>
      <c r="G757">
        <v>7.4999999999999997E-3</v>
      </c>
      <c r="H757">
        <v>3.2500000000000001E-2</v>
      </c>
      <c r="I757">
        <v>0</v>
      </c>
    </row>
    <row r="758" spans="1:9" x14ac:dyDescent="0.25">
      <c r="A758" t="s">
        <v>717</v>
      </c>
      <c r="B758">
        <v>90048</v>
      </c>
      <c r="C758" s="593">
        <v>0.10249999999999999</v>
      </c>
      <c r="D758" t="s">
        <v>1581</v>
      </c>
      <c r="E758">
        <v>0.06</v>
      </c>
      <c r="F758">
        <v>2.5000000000000001E-3</v>
      </c>
      <c r="G758">
        <v>7.4999999999999997E-3</v>
      </c>
      <c r="H758">
        <v>3.2500000000000001E-2</v>
      </c>
      <c r="I758">
        <v>0</v>
      </c>
    </row>
    <row r="759" spans="1:9" x14ac:dyDescent="0.25">
      <c r="A759" t="s">
        <v>717</v>
      </c>
      <c r="B759">
        <v>90049</v>
      </c>
      <c r="C759" s="593">
        <v>0.10249999999999999</v>
      </c>
      <c r="D759" t="s">
        <v>1580</v>
      </c>
      <c r="E759">
        <v>0.06</v>
      </c>
      <c r="F759">
        <v>2.5000000000000001E-3</v>
      </c>
      <c r="G759">
        <v>0.01</v>
      </c>
      <c r="H759">
        <v>0.03</v>
      </c>
      <c r="I759">
        <v>0</v>
      </c>
    </row>
    <row r="760" spans="1:9" x14ac:dyDescent="0.25">
      <c r="A760" t="s">
        <v>717</v>
      </c>
      <c r="B760">
        <v>90050</v>
      </c>
      <c r="C760" s="593">
        <v>9.5000000000000001E-2</v>
      </c>
      <c r="D760" t="s">
        <v>1575</v>
      </c>
      <c r="E760">
        <v>0.06</v>
      </c>
      <c r="F760">
        <v>2.5000000000000001E-3</v>
      </c>
      <c r="G760">
        <v>0</v>
      </c>
      <c r="H760">
        <v>3.2500000000000001E-2</v>
      </c>
      <c r="I760">
        <v>0</v>
      </c>
    </row>
    <row r="761" spans="1:9" x14ac:dyDescent="0.25">
      <c r="A761" t="s">
        <v>717</v>
      </c>
      <c r="B761">
        <v>90051</v>
      </c>
      <c r="C761" s="593">
        <v>9.5000000000000001E-2</v>
      </c>
      <c r="D761" t="s">
        <v>1575</v>
      </c>
      <c r="E761">
        <v>0.06</v>
      </c>
      <c r="F761">
        <v>2.5000000000000001E-3</v>
      </c>
      <c r="G761">
        <v>0</v>
      </c>
      <c r="H761">
        <v>3.2500000000000001E-2</v>
      </c>
      <c r="I761">
        <v>0</v>
      </c>
    </row>
    <row r="762" spans="1:9" x14ac:dyDescent="0.25">
      <c r="A762" t="s">
        <v>717</v>
      </c>
      <c r="B762">
        <v>90052</v>
      </c>
      <c r="C762" s="593">
        <v>9.5000000000000001E-2</v>
      </c>
      <c r="D762" t="s">
        <v>1575</v>
      </c>
      <c r="E762">
        <v>0.06</v>
      </c>
      <c r="F762">
        <v>2.5000000000000001E-3</v>
      </c>
      <c r="G762">
        <v>0</v>
      </c>
      <c r="H762">
        <v>3.2500000000000001E-2</v>
      </c>
      <c r="I762">
        <v>0</v>
      </c>
    </row>
    <row r="763" spans="1:9" x14ac:dyDescent="0.25">
      <c r="A763" t="s">
        <v>717</v>
      </c>
      <c r="B763">
        <v>90053</v>
      </c>
      <c r="C763" s="593">
        <v>9.5000000000000001E-2</v>
      </c>
      <c r="D763" t="s">
        <v>1575</v>
      </c>
      <c r="E763">
        <v>0.06</v>
      </c>
      <c r="F763">
        <v>2.5000000000000001E-3</v>
      </c>
      <c r="G763">
        <v>0</v>
      </c>
      <c r="H763">
        <v>3.2500000000000001E-2</v>
      </c>
      <c r="I763">
        <v>0</v>
      </c>
    </row>
    <row r="764" spans="1:9" x14ac:dyDescent="0.25">
      <c r="A764" t="s">
        <v>717</v>
      </c>
      <c r="B764">
        <v>90054</v>
      </c>
      <c r="C764" s="593">
        <v>9.5000000000000001E-2</v>
      </c>
      <c r="D764" t="s">
        <v>1575</v>
      </c>
      <c r="E764">
        <v>0.06</v>
      </c>
      <c r="F764">
        <v>2.5000000000000001E-3</v>
      </c>
      <c r="G764">
        <v>0</v>
      </c>
      <c r="H764">
        <v>3.2500000000000001E-2</v>
      </c>
      <c r="I764">
        <v>0</v>
      </c>
    </row>
    <row r="765" spans="1:9" x14ac:dyDescent="0.25">
      <c r="A765" t="s">
        <v>717</v>
      </c>
      <c r="B765">
        <v>90055</v>
      </c>
      <c r="C765" s="593">
        <v>9.5000000000000001E-2</v>
      </c>
      <c r="D765" t="s">
        <v>1575</v>
      </c>
      <c r="E765">
        <v>0.06</v>
      </c>
      <c r="F765">
        <v>2.5000000000000001E-3</v>
      </c>
      <c r="G765">
        <v>0</v>
      </c>
      <c r="H765">
        <v>3.2500000000000001E-2</v>
      </c>
      <c r="I765">
        <v>0</v>
      </c>
    </row>
    <row r="766" spans="1:9" x14ac:dyDescent="0.25">
      <c r="A766" t="s">
        <v>717</v>
      </c>
      <c r="B766">
        <v>90056</v>
      </c>
      <c r="C766" s="593">
        <v>0.1</v>
      </c>
      <c r="D766" t="s">
        <v>1576</v>
      </c>
      <c r="E766">
        <v>0.06</v>
      </c>
      <c r="F766">
        <v>2.5000000000000001E-3</v>
      </c>
      <c r="G766">
        <v>5.0000000000000001E-3</v>
      </c>
      <c r="H766">
        <v>3.2500000000000001E-2</v>
      </c>
      <c r="I766">
        <v>0</v>
      </c>
    </row>
    <row r="767" spans="1:9" x14ac:dyDescent="0.25">
      <c r="A767" t="s">
        <v>717</v>
      </c>
      <c r="B767">
        <v>90057</v>
      </c>
      <c r="C767" s="593">
        <v>9.5000000000000001E-2</v>
      </c>
      <c r="D767" t="s">
        <v>1575</v>
      </c>
      <c r="E767">
        <v>0.06</v>
      </c>
      <c r="F767">
        <v>2.5000000000000001E-3</v>
      </c>
      <c r="G767">
        <v>0</v>
      </c>
      <c r="H767">
        <v>3.2500000000000001E-2</v>
      </c>
      <c r="I767">
        <v>0</v>
      </c>
    </row>
    <row r="768" spans="1:9" x14ac:dyDescent="0.25">
      <c r="A768" t="s">
        <v>717</v>
      </c>
      <c r="B768">
        <v>90058</v>
      </c>
      <c r="C768" s="593">
        <v>0.10249999999999999</v>
      </c>
      <c r="D768" t="s">
        <v>1579</v>
      </c>
      <c r="E768">
        <v>0.06</v>
      </c>
      <c r="F768">
        <v>2.5000000000000001E-3</v>
      </c>
      <c r="G768">
        <v>7.4999999999999997E-3</v>
      </c>
      <c r="H768">
        <v>3.2500000000000001E-2</v>
      </c>
      <c r="I768">
        <v>0</v>
      </c>
    </row>
    <row r="769" spans="1:9" x14ac:dyDescent="0.25">
      <c r="A769" t="s">
        <v>717</v>
      </c>
      <c r="B769">
        <v>90059</v>
      </c>
      <c r="C769" s="593">
        <v>0.10249999999999999</v>
      </c>
      <c r="D769" t="s">
        <v>1574</v>
      </c>
      <c r="E769">
        <v>0.06</v>
      </c>
      <c r="F769">
        <v>2.5000000000000001E-3</v>
      </c>
      <c r="G769">
        <v>0.01</v>
      </c>
      <c r="H769">
        <v>0.03</v>
      </c>
      <c r="I769">
        <v>0</v>
      </c>
    </row>
    <row r="770" spans="1:9" x14ac:dyDescent="0.25">
      <c r="A770" t="s">
        <v>717</v>
      </c>
      <c r="B770">
        <v>90060</v>
      </c>
      <c r="C770" s="593">
        <v>9.5000000000000001E-2</v>
      </c>
      <c r="D770" t="s">
        <v>1575</v>
      </c>
      <c r="E770">
        <v>0.06</v>
      </c>
      <c r="F770">
        <v>2.5000000000000001E-3</v>
      </c>
      <c r="G770">
        <v>0</v>
      </c>
      <c r="H770">
        <v>3.2500000000000001E-2</v>
      </c>
      <c r="I770">
        <v>0</v>
      </c>
    </row>
    <row r="771" spans="1:9" x14ac:dyDescent="0.25">
      <c r="A771" t="s">
        <v>717</v>
      </c>
      <c r="B771">
        <v>90061</v>
      </c>
      <c r="C771" s="593">
        <v>9.5000000000000001E-2</v>
      </c>
      <c r="D771" t="s">
        <v>1575</v>
      </c>
      <c r="E771">
        <v>0.06</v>
      </c>
      <c r="F771">
        <v>2.5000000000000001E-3</v>
      </c>
      <c r="G771">
        <v>0</v>
      </c>
      <c r="H771">
        <v>3.2500000000000001E-2</v>
      </c>
      <c r="I771">
        <v>0</v>
      </c>
    </row>
    <row r="772" spans="1:9" x14ac:dyDescent="0.25">
      <c r="A772" t="s">
        <v>717</v>
      </c>
      <c r="B772">
        <v>90062</v>
      </c>
      <c r="C772" s="593">
        <v>9.5000000000000001E-2</v>
      </c>
      <c r="D772" t="s">
        <v>1575</v>
      </c>
      <c r="E772">
        <v>0.06</v>
      </c>
      <c r="F772">
        <v>2.5000000000000001E-3</v>
      </c>
      <c r="G772">
        <v>0</v>
      </c>
      <c r="H772">
        <v>3.2500000000000001E-2</v>
      </c>
      <c r="I772">
        <v>0</v>
      </c>
    </row>
    <row r="773" spans="1:9" x14ac:dyDescent="0.25">
      <c r="A773" t="s">
        <v>717</v>
      </c>
      <c r="B773">
        <v>90063</v>
      </c>
      <c r="C773" s="593">
        <v>9.5000000000000001E-2</v>
      </c>
      <c r="D773" t="s">
        <v>1575</v>
      </c>
      <c r="E773">
        <v>0.06</v>
      </c>
      <c r="F773">
        <v>2.5000000000000001E-3</v>
      </c>
      <c r="G773">
        <v>0</v>
      </c>
      <c r="H773">
        <v>3.2500000000000001E-2</v>
      </c>
      <c r="I773">
        <v>0</v>
      </c>
    </row>
    <row r="774" spans="1:9" x14ac:dyDescent="0.25">
      <c r="A774" t="s">
        <v>717</v>
      </c>
      <c r="B774">
        <v>90064</v>
      </c>
      <c r="C774" s="593">
        <v>0.10249999999999999</v>
      </c>
      <c r="D774" t="s">
        <v>1580</v>
      </c>
      <c r="E774">
        <v>0.06</v>
      </c>
      <c r="F774">
        <v>2.5000000000000001E-3</v>
      </c>
      <c r="G774">
        <v>0.01</v>
      </c>
      <c r="H774">
        <v>0.03</v>
      </c>
      <c r="I774">
        <v>0</v>
      </c>
    </row>
    <row r="775" spans="1:9" x14ac:dyDescent="0.25">
      <c r="A775" t="s">
        <v>717</v>
      </c>
      <c r="B775">
        <v>90065</v>
      </c>
      <c r="C775" s="593">
        <v>0.10249999999999999</v>
      </c>
      <c r="D775" t="s">
        <v>1587</v>
      </c>
      <c r="E775">
        <v>0.06</v>
      </c>
      <c r="F775">
        <v>2.5000000000000001E-3</v>
      </c>
      <c r="G775">
        <v>7.4999999999999997E-3</v>
      </c>
      <c r="H775">
        <v>3.2500000000000001E-2</v>
      </c>
      <c r="I775">
        <v>0</v>
      </c>
    </row>
    <row r="776" spans="1:9" x14ac:dyDescent="0.25">
      <c r="A776" t="s">
        <v>717</v>
      </c>
      <c r="B776">
        <v>90066</v>
      </c>
      <c r="C776" s="593">
        <v>0.10249999999999999</v>
      </c>
      <c r="D776" t="s">
        <v>1580</v>
      </c>
      <c r="E776">
        <v>0.06</v>
      </c>
      <c r="F776">
        <v>2.5000000000000001E-3</v>
      </c>
      <c r="G776">
        <v>0.01</v>
      </c>
      <c r="H776">
        <v>0.03</v>
      </c>
      <c r="I776">
        <v>0</v>
      </c>
    </row>
    <row r="777" spans="1:9" x14ac:dyDescent="0.25">
      <c r="A777" t="s">
        <v>717</v>
      </c>
      <c r="B777">
        <v>90067</v>
      </c>
      <c r="C777" s="593">
        <v>9.5000000000000001E-2</v>
      </c>
      <c r="D777" t="s">
        <v>1575</v>
      </c>
      <c r="E777">
        <v>0.06</v>
      </c>
      <c r="F777">
        <v>2.5000000000000001E-3</v>
      </c>
      <c r="G777">
        <v>0</v>
      </c>
      <c r="H777">
        <v>3.2500000000000001E-2</v>
      </c>
      <c r="I777">
        <v>0</v>
      </c>
    </row>
    <row r="778" spans="1:9" x14ac:dyDescent="0.25">
      <c r="A778" t="s">
        <v>717</v>
      </c>
      <c r="B778">
        <v>90068</v>
      </c>
      <c r="C778" s="593">
        <v>0.10249999999999999</v>
      </c>
      <c r="D778" t="s">
        <v>1588</v>
      </c>
      <c r="E778">
        <v>0.06</v>
      </c>
      <c r="F778">
        <v>2.5000000000000001E-3</v>
      </c>
      <c r="G778">
        <v>7.4999999999999997E-3</v>
      </c>
      <c r="H778">
        <v>3.2500000000000001E-2</v>
      </c>
      <c r="I778">
        <v>0</v>
      </c>
    </row>
    <row r="779" spans="1:9" x14ac:dyDescent="0.25">
      <c r="A779" t="s">
        <v>717</v>
      </c>
      <c r="B779">
        <v>90069</v>
      </c>
      <c r="C779" s="593">
        <v>0.10249999999999999</v>
      </c>
      <c r="D779" t="s">
        <v>1581</v>
      </c>
      <c r="E779">
        <v>0.06</v>
      </c>
      <c r="F779">
        <v>2.5000000000000001E-3</v>
      </c>
      <c r="G779">
        <v>7.4999999999999997E-3</v>
      </c>
      <c r="H779">
        <v>3.2500000000000001E-2</v>
      </c>
      <c r="I779">
        <v>0</v>
      </c>
    </row>
    <row r="780" spans="1:9" x14ac:dyDescent="0.25">
      <c r="A780" t="s">
        <v>717</v>
      </c>
      <c r="B780">
        <v>90070</v>
      </c>
      <c r="C780" s="593">
        <v>9.5000000000000001E-2</v>
      </c>
      <c r="D780" t="s">
        <v>1575</v>
      </c>
      <c r="E780">
        <v>0.06</v>
      </c>
      <c r="F780">
        <v>2.5000000000000001E-3</v>
      </c>
      <c r="G780">
        <v>0</v>
      </c>
      <c r="H780">
        <v>3.2500000000000001E-2</v>
      </c>
      <c r="I780">
        <v>0</v>
      </c>
    </row>
    <row r="781" spans="1:9" x14ac:dyDescent="0.25">
      <c r="A781" t="s">
        <v>717</v>
      </c>
      <c r="B781">
        <v>90071</v>
      </c>
      <c r="C781" s="593">
        <v>9.5000000000000001E-2</v>
      </c>
      <c r="D781" t="s">
        <v>1575</v>
      </c>
      <c r="E781">
        <v>0.06</v>
      </c>
      <c r="F781">
        <v>2.5000000000000001E-3</v>
      </c>
      <c r="G781">
        <v>0</v>
      </c>
      <c r="H781">
        <v>3.2500000000000001E-2</v>
      </c>
      <c r="I781">
        <v>0</v>
      </c>
    </row>
    <row r="782" spans="1:9" x14ac:dyDescent="0.25">
      <c r="A782" t="s">
        <v>717</v>
      </c>
      <c r="B782">
        <v>90072</v>
      </c>
      <c r="C782" s="593">
        <v>9.5000000000000001E-2</v>
      </c>
      <c r="D782" t="s">
        <v>1575</v>
      </c>
      <c r="E782">
        <v>0.06</v>
      </c>
      <c r="F782">
        <v>2.5000000000000001E-3</v>
      </c>
      <c r="G782">
        <v>0</v>
      </c>
      <c r="H782">
        <v>3.2500000000000001E-2</v>
      </c>
      <c r="I782">
        <v>0</v>
      </c>
    </row>
    <row r="783" spans="1:9" x14ac:dyDescent="0.25">
      <c r="A783" t="s">
        <v>717</v>
      </c>
      <c r="B783">
        <v>90073</v>
      </c>
      <c r="C783" s="593">
        <v>9.5000000000000001E-2</v>
      </c>
      <c r="D783" t="s">
        <v>1589</v>
      </c>
      <c r="E783">
        <v>0.06</v>
      </c>
      <c r="F783">
        <v>2.5000000000000001E-3</v>
      </c>
      <c r="G783">
        <v>0</v>
      </c>
      <c r="H783">
        <v>3.2500000000000001E-2</v>
      </c>
      <c r="I783">
        <v>0</v>
      </c>
    </row>
    <row r="784" spans="1:9" x14ac:dyDescent="0.25">
      <c r="A784" t="s">
        <v>717</v>
      </c>
      <c r="B784">
        <v>90074</v>
      </c>
      <c r="C784" s="593">
        <v>9.5000000000000001E-2</v>
      </c>
      <c r="D784" t="s">
        <v>1575</v>
      </c>
      <c r="E784">
        <v>0.06</v>
      </c>
      <c r="F784">
        <v>2.5000000000000001E-3</v>
      </c>
      <c r="G784">
        <v>0</v>
      </c>
      <c r="H784">
        <v>3.2500000000000001E-2</v>
      </c>
      <c r="I784">
        <v>0</v>
      </c>
    </row>
    <row r="785" spans="1:9" x14ac:dyDescent="0.25">
      <c r="A785" t="s">
        <v>717</v>
      </c>
      <c r="B785">
        <v>90075</v>
      </c>
      <c r="C785" s="593">
        <v>9.5000000000000001E-2</v>
      </c>
      <c r="D785" t="s">
        <v>1575</v>
      </c>
      <c r="E785">
        <v>0.06</v>
      </c>
      <c r="F785">
        <v>2.5000000000000001E-3</v>
      </c>
      <c r="G785">
        <v>0</v>
      </c>
      <c r="H785">
        <v>3.2500000000000001E-2</v>
      </c>
      <c r="I785">
        <v>0</v>
      </c>
    </row>
    <row r="786" spans="1:9" x14ac:dyDescent="0.25">
      <c r="A786" t="s">
        <v>717</v>
      </c>
      <c r="B786">
        <v>90076</v>
      </c>
      <c r="C786" s="593">
        <v>9.5000000000000001E-2</v>
      </c>
      <c r="D786" t="s">
        <v>1575</v>
      </c>
      <c r="E786">
        <v>0.06</v>
      </c>
      <c r="F786">
        <v>2.5000000000000001E-3</v>
      </c>
      <c r="G786">
        <v>0</v>
      </c>
      <c r="H786">
        <v>3.2500000000000001E-2</v>
      </c>
      <c r="I786">
        <v>0</v>
      </c>
    </row>
    <row r="787" spans="1:9" x14ac:dyDescent="0.25">
      <c r="A787" t="s">
        <v>717</v>
      </c>
      <c r="B787">
        <v>90077</v>
      </c>
      <c r="C787" s="593">
        <v>9.5000000000000001E-2</v>
      </c>
      <c r="D787" t="s">
        <v>1575</v>
      </c>
      <c r="E787">
        <v>0.06</v>
      </c>
      <c r="F787">
        <v>2.5000000000000001E-3</v>
      </c>
      <c r="G787">
        <v>0</v>
      </c>
      <c r="H787">
        <v>3.2500000000000001E-2</v>
      </c>
      <c r="I787">
        <v>0</v>
      </c>
    </row>
    <row r="788" spans="1:9" x14ac:dyDescent="0.25">
      <c r="A788" t="s">
        <v>717</v>
      </c>
      <c r="B788">
        <v>90078</v>
      </c>
      <c r="C788" s="593">
        <v>9.5000000000000001E-2</v>
      </c>
      <c r="D788" t="s">
        <v>1575</v>
      </c>
      <c r="E788">
        <v>0.06</v>
      </c>
      <c r="F788">
        <v>2.5000000000000001E-3</v>
      </c>
      <c r="G788">
        <v>0</v>
      </c>
      <c r="H788">
        <v>3.2500000000000001E-2</v>
      </c>
      <c r="I788">
        <v>0</v>
      </c>
    </row>
    <row r="789" spans="1:9" x14ac:dyDescent="0.25">
      <c r="A789" t="s">
        <v>717</v>
      </c>
      <c r="B789">
        <v>90079</v>
      </c>
      <c r="C789" s="593">
        <v>9.5000000000000001E-2</v>
      </c>
      <c r="D789" t="s">
        <v>1575</v>
      </c>
      <c r="E789">
        <v>0.06</v>
      </c>
      <c r="F789">
        <v>2.5000000000000001E-3</v>
      </c>
      <c r="G789">
        <v>0</v>
      </c>
      <c r="H789">
        <v>3.2500000000000001E-2</v>
      </c>
      <c r="I789">
        <v>0</v>
      </c>
    </row>
    <row r="790" spans="1:9" x14ac:dyDescent="0.25">
      <c r="A790" t="s">
        <v>717</v>
      </c>
      <c r="B790">
        <v>90080</v>
      </c>
      <c r="C790" s="593">
        <v>9.5000000000000001E-2</v>
      </c>
      <c r="D790" t="s">
        <v>1575</v>
      </c>
      <c r="E790">
        <v>0.06</v>
      </c>
      <c r="F790">
        <v>2.5000000000000001E-3</v>
      </c>
      <c r="G790">
        <v>0</v>
      </c>
      <c r="H790">
        <v>3.2500000000000001E-2</v>
      </c>
      <c r="I790">
        <v>0</v>
      </c>
    </row>
    <row r="791" spans="1:9" x14ac:dyDescent="0.25">
      <c r="A791" t="s">
        <v>717</v>
      </c>
      <c r="B791">
        <v>90081</v>
      </c>
      <c r="C791" s="593">
        <v>9.5000000000000001E-2</v>
      </c>
      <c r="D791" t="s">
        <v>1575</v>
      </c>
      <c r="E791">
        <v>0.06</v>
      </c>
      <c r="F791">
        <v>2.5000000000000001E-3</v>
      </c>
      <c r="G791">
        <v>0</v>
      </c>
      <c r="H791">
        <v>3.2500000000000001E-2</v>
      </c>
      <c r="I791">
        <v>0</v>
      </c>
    </row>
    <row r="792" spans="1:9" x14ac:dyDescent="0.25">
      <c r="A792" t="s">
        <v>717</v>
      </c>
      <c r="B792">
        <v>90082</v>
      </c>
      <c r="C792" s="593">
        <v>9.5000000000000001E-2</v>
      </c>
      <c r="D792" t="s">
        <v>1575</v>
      </c>
      <c r="E792">
        <v>0.06</v>
      </c>
      <c r="F792">
        <v>2.5000000000000001E-3</v>
      </c>
      <c r="G792">
        <v>0</v>
      </c>
      <c r="H792">
        <v>3.2500000000000001E-2</v>
      </c>
      <c r="I792">
        <v>0</v>
      </c>
    </row>
    <row r="793" spans="1:9" x14ac:dyDescent="0.25">
      <c r="A793" t="s">
        <v>717</v>
      </c>
      <c r="B793">
        <v>90083</v>
      </c>
      <c r="C793" s="593">
        <v>9.5000000000000001E-2</v>
      </c>
      <c r="D793" t="s">
        <v>1575</v>
      </c>
      <c r="E793">
        <v>0.06</v>
      </c>
      <c r="F793">
        <v>2.5000000000000001E-3</v>
      </c>
      <c r="G793">
        <v>0</v>
      </c>
      <c r="H793">
        <v>3.2500000000000001E-2</v>
      </c>
      <c r="I793">
        <v>0</v>
      </c>
    </row>
    <row r="794" spans="1:9" x14ac:dyDescent="0.25">
      <c r="A794" t="s">
        <v>717</v>
      </c>
      <c r="B794">
        <v>90084</v>
      </c>
      <c r="C794" s="593">
        <v>9.5000000000000001E-2</v>
      </c>
      <c r="D794" t="s">
        <v>1575</v>
      </c>
      <c r="E794">
        <v>0.06</v>
      </c>
      <c r="F794">
        <v>2.5000000000000001E-3</v>
      </c>
      <c r="G794">
        <v>0</v>
      </c>
      <c r="H794">
        <v>3.2500000000000001E-2</v>
      </c>
      <c r="I794">
        <v>0</v>
      </c>
    </row>
    <row r="795" spans="1:9" x14ac:dyDescent="0.25">
      <c r="A795" t="s">
        <v>717</v>
      </c>
      <c r="B795">
        <v>90086</v>
      </c>
      <c r="C795" s="593">
        <v>9.5000000000000001E-2</v>
      </c>
      <c r="D795" t="s">
        <v>1575</v>
      </c>
      <c r="E795">
        <v>0.06</v>
      </c>
      <c r="F795">
        <v>2.5000000000000001E-3</v>
      </c>
      <c r="G795">
        <v>0</v>
      </c>
      <c r="H795">
        <v>3.2500000000000001E-2</v>
      </c>
      <c r="I795">
        <v>0</v>
      </c>
    </row>
    <row r="796" spans="1:9" x14ac:dyDescent="0.25">
      <c r="A796" t="s">
        <v>717</v>
      </c>
      <c r="B796">
        <v>90087</v>
      </c>
      <c r="C796" s="593">
        <v>9.5000000000000001E-2</v>
      </c>
      <c r="D796" t="s">
        <v>1575</v>
      </c>
      <c r="E796">
        <v>0.06</v>
      </c>
      <c r="F796">
        <v>2.5000000000000001E-3</v>
      </c>
      <c r="G796">
        <v>0</v>
      </c>
      <c r="H796">
        <v>3.2500000000000001E-2</v>
      </c>
      <c r="I796">
        <v>0</v>
      </c>
    </row>
    <row r="797" spans="1:9" x14ac:dyDescent="0.25">
      <c r="A797" t="s">
        <v>717</v>
      </c>
      <c r="B797">
        <v>90088</v>
      </c>
      <c r="C797" s="593">
        <v>9.5000000000000001E-2</v>
      </c>
      <c r="D797" t="s">
        <v>1575</v>
      </c>
      <c r="E797">
        <v>0.06</v>
      </c>
      <c r="F797">
        <v>2.5000000000000001E-3</v>
      </c>
      <c r="G797">
        <v>0</v>
      </c>
      <c r="H797">
        <v>3.2500000000000001E-2</v>
      </c>
      <c r="I797">
        <v>0</v>
      </c>
    </row>
    <row r="798" spans="1:9" x14ac:dyDescent="0.25">
      <c r="A798" t="s">
        <v>717</v>
      </c>
      <c r="B798">
        <v>90089</v>
      </c>
      <c r="C798" s="593">
        <v>9.5000000000000001E-2</v>
      </c>
      <c r="D798" t="s">
        <v>1575</v>
      </c>
      <c r="E798">
        <v>0.06</v>
      </c>
      <c r="F798">
        <v>2.5000000000000001E-3</v>
      </c>
      <c r="G798">
        <v>0</v>
      </c>
      <c r="H798">
        <v>3.2500000000000001E-2</v>
      </c>
      <c r="I798">
        <v>0</v>
      </c>
    </row>
    <row r="799" spans="1:9" x14ac:dyDescent="0.25">
      <c r="A799" t="s">
        <v>717</v>
      </c>
      <c r="B799">
        <v>90091</v>
      </c>
      <c r="C799" s="593">
        <v>0.10249999999999999</v>
      </c>
      <c r="D799" t="s">
        <v>1590</v>
      </c>
      <c r="E799">
        <v>0.06</v>
      </c>
      <c r="F799">
        <v>2.5000000000000001E-3</v>
      </c>
      <c r="G799">
        <v>7.4999999999999997E-3</v>
      </c>
      <c r="H799">
        <v>3.2500000000000001E-2</v>
      </c>
      <c r="I799">
        <v>0</v>
      </c>
    </row>
    <row r="800" spans="1:9" x14ac:dyDescent="0.25">
      <c r="A800" t="s">
        <v>717</v>
      </c>
      <c r="B800">
        <v>90093</v>
      </c>
      <c r="C800" s="593">
        <v>9.5000000000000001E-2</v>
      </c>
      <c r="D800" t="s">
        <v>1575</v>
      </c>
      <c r="E800">
        <v>0.06</v>
      </c>
      <c r="F800">
        <v>2.5000000000000001E-3</v>
      </c>
      <c r="G800">
        <v>0</v>
      </c>
      <c r="H800">
        <v>3.2500000000000001E-2</v>
      </c>
      <c r="I800">
        <v>0</v>
      </c>
    </row>
    <row r="801" spans="1:9" x14ac:dyDescent="0.25">
      <c r="A801" t="s">
        <v>717</v>
      </c>
      <c r="B801">
        <v>90094</v>
      </c>
      <c r="C801" s="593">
        <v>9.5000000000000001E-2</v>
      </c>
      <c r="D801" t="s">
        <v>1575</v>
      </c>
      <c r="E801">
        <v>0.06</v>
      </c>
      <c r="F801">
        <v>2.5000000000000001E-3</v>
      </c>
      <c r="G801">
        <v>0</v>
      </c>
      <c r="H801">
        <v>3.2500000000000001E-2</v>
      </c>
      <c r="I801">
        <v>0</v>
      </c>
    </row>
    <row r="802" spans="1:9" x14ac:dyDescent="0.25">
      <c r="A802" t="s">
        <v>717</v>
      </c>
      <c r="B802">
        <v>90095</v>
      </c>
      <c r="C802" s="593">
        <v>9.5000000000000001E-2</v>
      </c>
      <c r="D802" t="s">
        <v>1575</v>
      </c>
      <c r="E802">
        <v>0.06</v>
      </c>
      <c r="F802">
        <v>2.5000000000000001E-3</v>
      </c>
      <c r="G802">
        <v>0</v>
      </c>
      <c r="H802">
        <v>3.2500000000000001E-2</v>
      </c>
      <c r="I802">
        <v>0</v>
      </c>
    </row>
    <row r="803" spans="1:9" x14ac:dyDescent="0.25">
      <c r="A803" t="s">
        <v>717</v>
      </c>
      <c r="B803">
        <v>90096</v>
      </c>
      <c r="C803" s="593">
        <v>9.5000000000000001E-2</v>
      </c>
      <c r="D803" t="s">
        <v>1575</v>
      </c>
      <c r="E803">
        <v>0.06</v>
      </c>
      <c r="F803">
        <v>2.5000000000000001E-3</v>
      </c>
      <c r="G803">
        <v>0</v>
      </c>
      <c r="H803">
        <v>3.2500000000000001E-2</v>
      </c>
      <c r="I803">
        <v>0</v>
      </c>
    </row>
    <row r="804" spans="1:9" x14ac:dyDescent="0.25">
      <c r="A804" t="s">
        <v>717</v>
      </c>
      <c r="B804">
        <v>90099</v>
      </c>
      <c r="C804" s="593">
        <v>9.5000000000000001E-2</v>
      </c>
      <c r="D804" t="s">
        <v>1575</v>
      </c>
      <c r="E804">
        <v>0.06</v>
      </c>
      <c r="F804">
        <v>2.5000000000000001E-3</v>
      </c>
      <c r="G804">
        <v>0</v>
      </c>
      <c r="H804">
        <v>3.2500000000000001E-2</v>
      </c>
      <c r="I804">
        <v>0</v>
      </c>
    </row>
    <row r="805" spans="1:9" x14ac:dyDescent="0.25">
      <c r="A805" t="s">
        <v>717</v>
      </c>
      <c r="B805">
        <v>90134</v>
      </c>
      <c r="C805" s="593">
        <v>9.5000000000000001E-2</v>
      </c>
      <c r="D805" t="s">
        <v>1575</v>
      </c>
      <c r="E805">
        <v>0.06</v>
      </c>
      <c r="F805">
        <v>2.5000000000000001E-3</v>
      </c>
      <c r="G805">
        <v>0</v>
      </c>
      <c r="H805">
        <v>3.2500000000000001E-2</v>
      </c>
      <c r="I805">
        <v>0</v>
      </c>
    </row>
    <row r="806" spans="1:9" x14ac:dyDescent="0.25">
      <c r="A806" t="s">
        <v>717</v>
      </c>
      <c r="B806">
        <v>90189</v>
      </c>
      <c r="C806" s="593">
        <v>9.5000000000000001E-2</v>
      </c>
      <c r="D806" t="s">
        <v>1575</v>
      </c>
      <c r="E806">
        <v>0.06</v>
      </c>
      <c r="F806">
        <v>2.5000000000000001E-3</v>
      </c>
      <c r="G806">
        <v>0</v>
      </c>
      <c r="H806">
        <v>3.2500000000000001E-2</v>
      </c>
      <c r="I806">
        <v>0</v>
      </c>
    </row>
    <row r="807" spans="1:9" x14ac:dyDescent="0.25">
      <c r="A807" t="s">
        <v>717</v>
      </c>
      <c r="B807">
        <v>90201</v>
      </c>
      <c r="C807" s="593">
        <v>0.10249999999999999</v>
      </c>
      <c r="D807" t="s">
        <v>1583</v>
      </c>
      <c r="E807">
        <v>0.06</v>
      </c>
      <c r="F807">
        <v>2.5000000000000001E-3</v>
      </c>
      <c r="G807">
        <v>7.4999999999999997E-3</v>
      </c>
      <c r="H807">
        <v>3.2500000000000001E-2</v>
      </c>
      <c r="I807">
        <v>0</v>
      </c>
    </row>
    <row r="808" spans="1:9" x14ac:dyDescent="0.25">
      <c r="A808" t="s">
        <v>717</v>
      </c>
      <c r="B808">
        <v>90202</v>
      </c>
      <c r="C808" s="593">
        <v>0.10249999999999999</v>
      </c>
      <c r="D808" t="s">
        <v>1583</v>
      </c>
      <c r="E808">
        <v>0.06</v>
      </c>
      <c r="F808">
        <v>2.5000000000000001E-3</v>
      </c>
      <c r="G808">
        <v>7.4999999999999997E-3</v>
      </c>
      <c r="H808">
        <v>3.2500000000000001E-2</v>
      </c>
      <c r="I808">
        <v>0</v>
      </c>
    </row>
    <row r="809" spans="1:9" x14ac:dyDescent="0.25">
      <c r="A809" t="s">
        <v>717</v>
      </c>
      <c r="B809">
        <v>90209</v>
      </c>
      <c r="C809" s="593">
        <v>9.5000000000000001E-2</v>
      </c>
      <c r="D809" t="s">
        <v>1591</v>
      </c>
      <c r="E809">
        <v>0.06</v>
      </c>
      <c r="F809">
        <v>2.5000000000000001E-3</v>
      </c>
      <c r="G809">
        <v>0</v>
      </c>
      <c r="H809">
        <v>3.2500000000000001E-2</v>
      </c>
      <c r="I809">
        <v>0</v>
      </c>
    </row>
    <row r="810" spans="1:9" x14ac:dyDescent="0.25">
      <c r="A810" t="s">
        <v>717</v>
      </c>
      <c r="B810">
        <v>90210</v>
      </c>
      <c r="C810" s="593">
        <v>0.10249999999999999</v>
      </c>
      <c r="D810" t="s">
        <v>1581</v>
      </c>
      <c r="E810">
        <v>0.06</v>
      </c>
      <c r="F810">
        <v>2.5000000000000001E-3</v>
      </c>
      <c r="G810">
        <v>7.4999999999999997E-3</v>
      </c>
      <c r="H810">
        <v>3.2500000000000001E-2</v>
      </c>
      <c r="I810">
        <v>0</v>
      </c>
    </row>
    <row r="811" spans="1:9" x14ac:dyDescent="0.25">
      <c r="A811" t="s">
        <v>717</v>
      </c>
      <c r="B811">
        <v>90211</v>
      </c>
      <c r="C811" s="593">
        <v>9.5000000000000001E-2</v>
      </c>
      <c r="D811" t="s">
        <v>1575</v>
      </c>
      <c r="E811">
        <v>0.06</v>
      </c>
      <c r="F811">
        <v>2.5000000000000001E-3</v>
      </c>
      <c r="G811">
        <v>0</v>
      </c>
      <c r="H811">
        <v>3.2500000000000001E-2</v>
      </c>
      <c r="I811">
        <v>0</v>
      </c>
    </row>
    <row r="812" spans="1:9" x14ac:dyDescent="0.25">
      <c r="A812" t="s">
        <v>717</v>
      </c>
      <c r="B812">
        <v>90212</v>
      </c>
      <c r="C812" s="593">
        <v>9.5000000000000001E-2</v>
      </c>
      <c r="D812" t="s">
        <v>1575</v>
      </c>
      <c r="E812">
        <v>0.06</v>
      </c>
      <c r="F812">
        <v>2.5000000000000001E-3</v>
      </c>
      <c r="G812">
        <v>0</v>
      </c>
      <c r="H812">
        <v>3.2500000000000001E-2</v>
      </c>
      <c r="I812">
        <v>0</v>
      </c>
    </row>
    <row r="813" spans="1:9" x14ac:dyDescent="0.25">
      <c r="A813" t="s">
        <v>717</v>
      </c>
      <c r="B813">
        <v>90213</v>
      </c>
      <c r="C813" s="593">
        <v>9.5000000000000001E-2</v>
      </c>
      <c r="D813" t="s">
        <v>1591</v>
      </c>
      <c r="E813">
        <v>0.06</v>
      </c>
      <c r="F813">
        <v>2.5000000000000001E-3</v>
      </c>
      <c r="G813">
        <v>0</v>
      </c>
      <c r="H813">
        <v>3.2500000000000001E-2</v>
      </c>
      <c r="I813">
        <v>0</v>
      </c>
    </row>
    <row r="814" spans="1:9" x14ac:dyDescent="0.25">
      <c r="A814" t="s">
        <v>717</v>
      </c>
      <c r="B814">
        <v>90220</v>
      </c>
      <c r="C814" s="593">
        <v>0.10249999999999999</v>
      </c>
      <c r="D814" t="s">
        <v>1592</v>
      </c>
      <c r="E814">
        <v>0.06</v>
      </c>
      <c r="F814">
        <v>2.5000000000000001E-3</v>
      </c>
      <c r="G814">
        <v>7.4999999999999997E-3</v>
      </c>
      <c r="H814">
        <v>3.2500000000000001E-2</v>
      </c>
      <c r="I814">
        <v>0</v>
      </c>
    </row>
    <row r="815" spans="1:9" x14ac:dyDescent="0.25">
      <c r="A815" t="s">
        <v>717</v>
      </c>
      <c r="B815">
        <v>90221</v>
      </c>
      <c r="C815" s="593">
        <v>0.10249999999999999</v>
      </c>
      <c r="D815" t="s">
        <v>1592</v>
      </c>
      <c r="E815">
        <v>0.06</v>
      </c>
      <c r="F815">
        <v>2.5000000000000001E-3</v>
      </c>
      <c r="G815">
        <v>7.4999999999999997E-3</v>
      </c>
      <c r="H815">
        <v>3.2500000000000001E-2</v>
      </c>
      <c r="I815">
        <v>0</v>
      </c>
    </row>
    <row r="816" spans="1:9" x14ac:dyDescent="0.25">
      <c r="A816" t="s">
        <v>717</v>
      </c>
      <c r="B816">
        <v>90222</v>
      </c>
      <c r="C816" s="593">
        <v>0.10249999999999999</v>
      </c>
      <c r="D816" t="s">
        <v>1574</v>
      </c>
      <c r="E816">
        <v>0.06</v>
      </c>
      <c r="F816">
        <v>2.5000000000000001E-3</v>
      </c>
      <c r="G816">
        <v>0.01</v>
      </c>
      <c r="H816">
        <v>0.03</v>
      </c>
      <c r="I816">
        <v>0</v>
      </c>
    </row>
    <row r="817" spans="1:9" x14ac:dyDescent="0.25">
      <c r="A817" t="s">
        <v>717</v>
      </c>
      <c r="B817">
        <v>90223</v>
      </c>
      <c r="C817" s="593">
        <v>0.10249999999999999</v>
      </c>
      <c r="D817" t="s">
        <v>1593</v>
      </c>
      <c r="E817">
        <v>0.06</v>
      </c>
      <c r="F817">
        <v>2.5000000000000001E-3</v>
      </c>
      <c r="G817">
        <v>0.01</v>
      </c>
      <c r="H817">
        <v>0.03</v>
      </c>
      <c r="I817">
        <v>0</v>
      </c>
    </row>
    <row r="818" spans="1:9" x14ac:dyDescent="0.25">
      <c r="A818" t="s">
        <v>717</v>
      </c>
      <c r="B818">
        <v>90224</v>
      </c>
      <c r="C818" s="593">
        <v>0.10249999999999999</v>
      </c>
      <c r="D818" t="s">
        <v>1593</v>
      </c>
      <c r="E818">
        <v>0.06</v>
      </c>
      <c r="F818">
        <v>2.5000000000000001E-3</v>
      </c>
      <c r="G818">
        <v>0.01</v>
      </c>
      <c r="H818">
        <v>0.03</v>
      </c>
      <c r="I818">
        <v>0</v>
      </c>
    </row>
    <row r="819" spans="1:9" x14ac:dyDescent="0.25">
      <c r="A819" t="s">
        <v>717</v>
      </c>
      <c r="B819">
        <v>90230</v>
      </c>
      <c r="C819" s="593">
        <v>0.10249999999999999</v>
      </c>
      <c r="D819" t="s">
        <v>1577</v>
      </c>
      <c r="E819">
        <v>0.06</v>
      </c>
      <c r="F819">
        <v>2.5000000000000001E-3</v>
      </c>
      <c r="G819">
        <v>7.4999999999999997E-3</v>
      </c>
      <c r="H819">
        <v>3.2500000000000001E-2</v>
      </c>
      <c r="I819">
        <v>0</v>
      </c>
    </row>
    <row r="820" spans="1:9" x14ac:dyDescent="0.25">
      <c r="A820" t="s">
        <v>717</v>
      </c>
      <c r="B820">
        <v>90231</v>
      </c>
      <c r="C820" s="593">
        <v>0.10249999999999999</v>
      </c>
      <c r="D820" t="s">
        <v>1577</v>
      </c>
      <c r="E820">
        <v>0.06</v>
      </c>
      <c r="F820">
        <v>2.5000000000000001E-3</v>
      </c>
      <c r="G820">
        <v>7.4999999999999997E-3</v>
      </c>
      <c r="H820">
        <v>3.2500000000000001E-2</v>
      </c>
      <c r="I820">
        <v>0</v>
      </c>
    </row>
    <row r="821" spans="1:9" x14ac:dyDescent="0.25">
      <c r="A821" t="s">
        <v>717</v>
      </c>
      <c r="B821">
        <v>90232</v>
      </c>
      <c r="C821" s="593">
        <v>0.10249999999999999</v>
      </c>
      <c r="D821" t="s">
        <v>1577</v>
      </c>
      <c r="E821">
        <v>0.06</v>
      </c>
      <c r="F821">
        <v>2.5000000000000001E-3</v>
      </c>
      <c r="G821">
        <v>7.4999999999999997E-3</v>
      </c>
      <c r="H821">
        <v>3.2500000000000001E-2</v>
      </c>
      <c r="I821">
        <v>0</v>
      </c>
    </row>
    <row r="822" spans="1:9" x14ac:dyDescent="0.25">
      <c r="A822" t="s">
        <v>717</v>
      </c>
      <c r="B822">
        <v>90239</v>
      </c>
      <c r="C822" s="593">
        <v>0.1</v>
      </c>
      <c r="D822" t="s">
        <v>1594</v>
      </c>
      <c r="E822">
        <v>0.06</v>
      </c>
      <c r="F822">
        <v>2.5000000000000001E-3</v>
      </c>
      <c r="G822">
        <v>5.0000000000000001E-3</v>
      </c>
      <c r="H822">
        <v>3.2500000000000001E-2</v>
      </c>
      <c r="I822">
        <v>0</v>
      </c>
    </row>
    <row r="823" spans="1:9" x14ac:dyDescent="0.25">
      <c r="A823" t="s">
        <v>717</v>
      </c>
      <c r="B823">
        <v>90240</v>
      </c>
      <c r="C823" s="593">
        <v>0.1</v>
      </c>
      <c r="D823" t="s">
        <v>1594</v>
      </c>
      <c r="E823">
        <v>0.06</v>
      </c>
      <c r="F823">
        <v>2.5000000000000001E-3</v>
      </c>
      <c r="G823">
        <v>5.0000000000000001E-3</v>
      </c>
      <c r="H823">
        <v>3.2500000000000001E-2</v>
      </c>
      <c r="I823">
        <v>0</v>
      </c>
    </row>
    <row r="824" spans="1:9" x14ac:dyDescent="0.25">
      <c r="A824" t="s">
        <v>717</v>
      </c>
      <c r="B824">
        <v>90241</v>
      </c>
      <c r="C824" s="593">
        <v>0.10249999999999999</v>
      </c>
      <c r="D824" t="s">
        <v>1595</v>
      </c>
      <c r="E824">
        <v>0.06</v>
      </c>
      <c r="F824">
        <v>2.5000000000000001E-3</v>
      </c>
      <c r="G824">
        <v>7.4999999999999997E-3</v>
      </c>
      <c r="H824">
        <v>3.2500000000000001E-2</v>
      </c>
      <c r="I824">
        <v>0</v>
      </c>
    </row>
    <row r="825" spans="1:9" x14ac:dyDescent="0.25">
      <c r="A825" t="s">
        <v>717</v>
      </c>
      <c r="B825">
        <v>90242</v>
      </c>
      <c r="C825" s="593">
        <v>0.10249999999999999</v>
      </c>
      <c r="D825" t="s">
        <v>1596</v>
      </c>
      <c r="E825">
        <v>0.06</v>
      </c>
      <c r="F825">
        <v>2.5000000000000001E-3</v>
      </c>
      <c r="G825">
        <v>7.4999999999999997E-3</v>
      </c>
      <c r="H825">
        <v>3.2500000000000001E-2</v>
      </c>
      <c r="I825">
        <v>0</v>
      </c>
    </row>
    <row r="826" spans="1:9" x14ac:dyDescent="0.25">
      <c r="A826" t="s">
        <v>717</v>
      </c>
      <c r="B826">
        <v>90245</v>
      </c>
      <c r="C826" s="593">
        <v>0.10249999999999999</v>
      </c>
      <c r="D826" t="s">
        <v>1586</v>
      </c>
      <c r="E826">
        <v>0.06</v>
      </c>
      <c r="F826">
        <v>2.5000000000000001E-3</v>
      </c>
      <c r="G826">
        <v>7.4999999999999997E-3</v>
      </c>
      <c r="H826">
        <v>3.2500000000000001E-2</v>
      </c>
      <c r="I826">
        <v>0</v>
      </c>
    </row>
    <row r="827" spans="1:9" x14ac:dyDescent="0.25">
      <c r="A827" t="s">
        <v>717</v>
      </c>
      <c r="B827">
        <v>90247</v>
      </c>
      <c r="C827" s="593">
        <v>0.10249999999999999</v>
      </c>
      <c r="D827" t="s">
        <v>1585</v>
      </c>
      <c r="E827">
        <v>0.06</v>
      </c>
      <c r="F827">
        <v>2.5000000000000001E-3</v>
      </c>
      <c r="G827">
        <v>7.4999999999999997E-3</v>
      </c>
      <c r="H827">
        <v>3.2500000000000001E-2</v>
      </c>
      <c r="I827">
        <v>0</v>
      </c>
    </row>
    <row r="828" spans="1:9" x14ac:dyDescent="0.25">
      <c r="A828" t="s">
        <v>717</v>
      </c>
      <c r="B828">
        <v>90248</v>
      </c>
      <c r="C828" s="593">
        <v>0.10249999999999999</v>
      </c>
      <c r="D828" t="s">
        <v>1592</v>
      </c>
      <c r="E828">
        <v>0.06</v>
      </c>
      <c r="F828">
        <v>2.5000000000000001E-3</v>
      </c>
      <c r="G828">
        <v>7.4999999999999997E-3</v>
      </c>
      <c r="H828">
        <v>3.2500000000000001E-2</v>
      </c>
      <c r="I828">
        <v>0</v>
      </c>
    </row>
    <row r="829" spans="1:9" x14ac:dyDescent="0.25">
      <c r="A829" t="s">
        <v>717</v>
      </c>
      <c r="B829">
        <v>90249</v>
      </c>
      <c r="C829" s="593">
        <v>0.10249999999999999</v>
      </c>
      <c r="D829" t="s">
        <v>1585</v>
      </c>
      <c r="E829">
        <v>0.06</v>
      </c>
      <c r="F829">
        <v>2.5000000000000001E-3</v>
      </c>
      <c r="G829">
        <v>7.4999999999999997E-3</v>
      </c>
      <c r="H829">
        <v>3.2500000000000001E-2</v>
      </c>
      <c r="I829">
        <v>0</v>
      </c>
    </row>
    <row r="830" spans="1:9" x14ac:dyDescent="0.25">
      <c r="A830" t="s">
        <v>717</v>
      </c>
      <c r="B830">
        <v>90250</v>
      </c>
      <c r="C830" s="593">
        <v>0.10249999999999999</v>
      </c>
      <c r="D830" t="s">
        <v>1585</v>
      </c>
      <c r="E830">
        <v>0.06</v>
      </c>
      <c r="F830">
        <v>2.5000000000000001E-3</v>
      </c>
      <c r="G830">
        <v>7.4999999999999997E-3</v>
      </c>
      <c r="H830">
        <v>3.2500000000000001E-2</v>
      </c>
      <c r="I830">
        <v>0</v>
      </c>
    </row>
    <row r="831" spans="1:9" x14ac:dyDescent="0.25">
      <c r="A831" t="s">
        <v>717</v>
      </c>
      <c r="B831">
        <v>90251</v>
      </c>
      <c r="C831" s="593">
        <v>0.10249999999999999</v>
      </c>
      <c r="D831" t="s">
        <v>1586</v>
      </c>
      <c r="E831">
        <v>0.06</v>
      </c>
      <c r="F831">
        <v>2.5000000000000001E-3</v>
      </c>
      <c r="G831">
        <v>7.4999999999999997E-3</v>
      </c>
      <c r="H831">
        <v>3.2500000000000001E-2</v>
      </c>
      <c r="I831">
        <v>0</v>
      </c>
    </row>
    <row r="832" spans="1:9" x14ac:dyDescent="0.25">
      <c r="A832" t="s">
        <v>717</v>
      </c>
      <c r="B832">
        <v>90254</v>
      </c>
      <c r="C832" s="593">
        <v>9.5000000000000001E-2</v>
      </c>
      <c r="D832" t="s">
        <v>1597</v>
      </c>
      <c r="E832">
        <v>0.06</v>
      </c>
      <c r="F832">
        <v>2.5000000000000001E-3</v>
      </c>
      <c r="G832">
        <v>0</v>
      </c>
      <c r="H832">
        <v>3.2500000000000001E-2</v>
      </c>
      <c r="I832">
        <v>0</v>
      </c>
    </row>
    <row r="833" spans="1:9" x14ac:dyDescent="0.25">
      <c r="A833" t="s">
        <v>717</v>
      </c>
      <c r="B833">
        <v>90255</v>
      </c>
      <c r="C833" s="593">
        <v>0.10249999999999999</v>
      </c>
      <c r="D833" t="s">
        <v>1598</v>
      </c>
      <c r="E833">
        <v>0.06</v>
      </c>
      <c r="F833">
        <v>2.5000000000000001E-3</v>
      </c>
      <c r="G833">
        <v>7.4999999999999997E-3</v>
      </c>
      <c r="H833">
        <v>3.2500000000000001E-2</v>
      </c>
      <c r="I833">
        <v>0</v>
      </c>
    </row>
    <row r="834" spans="1:9" x14ac:dyDescent="0.25">
      <c r="A834" t="s">
        <v>717</v>
      </c>
      <c r="B834">
        <v>90260</v>
      </c>
      <c r="C834" s="593">
        <v>0.10249999999999999</v>
      </c>
      <c r="D834" t="s">
        <v>1599</v>
      </c>
      <c r="E834">
        <v>0.06</v>
      </c>
      <c r="F834">
        <v>2.5000000000000001E-3</v>
      </c>
      <c r="G834">
        <v>7.4999999999999997E-3</v>
      </c>
      <c r="H834">
        <v>3.2500000000000001E-2</v>
      </c>
      <c r="I834">
        <v>0</v>
      </c>
    </row>
    <row r="835" spans="1:9" x14ac:dyDescent="0.25">
      <c r="A835" t="s">
        <v>717</v>
      </c>
      <c r="B835">
        <v>90261</v>
      </c>
      <c r="C835" s="593">
        <v>9.5000000000000001E-2</v>
      </c>
      <c r="D835" t="s">
        <v>1600</v>
      </c>
      <c r="E835">
        <v>0.06</v>
      </c>
      <c r="F835">
        <v>2.5000000000000001E-3</v>
      </c>
      <c r="G835">
        <v>0</v>
      </c>
      <c r="H835">
        <v>3.2500000000000001E-2</v>
      </c>
      <c r="I835">
        <v>0</v>
      </c>
    </row>
    <row r="836" spans="1:9" x14ac:dyDescent="0.25">
      <c r="A836" t="s">
        <v>717</v>
      </c>
      <c r="B836">
        <v>90262</v>
      </c>
      <c r="C836" s="593">
        <v>0.10249999999999999</v>
      </c>
      <c r="D836" t="s">
        <v>1574</v>
      </c>
      <c r="E836">
        <v>0.06</v>
      </c>
      <c r="F836">
        <v>2.5000000000000001E-3</v>
      </c>
      <c r="G836">
        <v>0.01</v>
      </c>
      <c r="H836">
        <v>0.03</v>
      </c>
      <c r="I836">
        <v>0</v>
      </c>
    </row>
    <row r="837" spans="1:9" x14ac:dyDescent="0.25">
      <c r="A837" t="s">
        <v>717</v>
      </c>
      <c r="B837">
        <v>90263</v>
      </c>
      <c r="C837" s="593">
        <v>9.5000000000000001E-2</v>
      </c>
      <c r="D837" t="s">
        <v>1589</v>
      </c>
      <c r="E837">
        <v>0.06</v>
      </c>
      <c r="F837">
        <v>2.5000000000000001E-3</v>
      </c>
      <c r="G837">
        <v>0</v>
      </c>
      <c r="H837">
        <v>3.2500000000000001E-2</v>
      </c>
      <c r="I837">
        <v>0</v>
      </c>
    </row>
    <row r="838" spans="1:9" x14ac:dyDescent="0.25">
      <c r="A838" t="s">
        <v>717</v>
      </c>
      <c r="B838">
        <v>90264</v>
      </c>
      <c r="C838" s="593">
        <v>9.5000000000000001E-2</v>
      </c>
      <c r="D838" t="s">
        <v>1601</v>
      </c>
      <c r="E838">
        <v>0.06</v>
      </c>
      <c r="F838">
        <v>2.5000000000000001E-3</v>
      </c>
      <c r="G838">
        <v>0</v>
      </c>
      <c r="H838">
        <v>3.2500000000000001E-2</v>
      </c>
      <c r="I838">
        <v>0</v>
      </c>
    </row>
    <row r="839" spans="1:9" x14ac:dyDescent="0.25">
      <c r="A839" t="s">
        <v>717</v>
      </c>
      <c r="B839">
        <v>90265</v>
      </c>
      <c r="C839" s="593">
        <v>9.5000000000000001E-2</v>
      </c>
      <c r="D839" t="s">
        <v>1575</v>
      </c>
      <c r="E839">
        <v>0.06</v>
      </c>
      <c r="F839">
        <v>2.5000000000000001E-3</v>
      </c>
      <c r="G839">
        <v>0</v>
      </c>
      <c r="H839">
        <v>3.2500000000000001E-2</v>
      </c>
      <c r="I839">
        <v>0</v>
      </c>
    </row>
    <row r="840" spans="1:9" x14ac:dyDescent="0.25">
      <c r="A840" t="s">
        <v>717</v>
      </c>
      <c r="B840">
        <v>90266</v>
      </c>
      <c r="C840" s="593">
        <v>9.5000000000000001E-2</v>
      </c>
      <c r="D840" t="s">
        <v>1602</v>
      </c>
      <c r="E840">
        <v>0.06</v>
      </c>
      <c r="F840">
        <v>2.5000000000000001E-3</v>
      </c>
      <c r="G840">
        <v>0</v>
      </c>
      <c r="H840">
        <v>3.2500000000000001E-2</v>
      </c>
      <c r="I840">
        <v>0</v>
      </c>
    </row>
    <row r="841" spans="1:9" x14ac:dyDescent="0.25">
      <c r="A841" t="s">
        <v>717</v>
      </c>
      <c r="B841">
        <v>90267</v>
      </c>
      <c r="C841" s="593">
        <v>9.5000000000000001E-2</v>
      </c>
      <c r="D841" t="s">
        <v>1600</v>
      </c>
      <c r="E841">
        <v>0.06</v>
      </c>
      <c r="F841">
        <v>2.5000000000000001E-3</v>
      </c>
      <c r="G841">
        <v>0</v>
      </c>
      <c r="H841">
        <v>3.2500000000000001E-2</v>
      </c>
      <c r="I841">
        <v>0</v>
      </c>
    </row>
    <row r="842" spans="1:9" x14ac:dyDescent="0.25">
      <c r="A842" t="s">
        <v>717</v>
      </c>
      <c r="B842">
        <v>90270</v>
      </c>
      <c r="C842" s="593">
        <v>0.10249999999999999</v>
      </c>
      <c r="D842" t="s">
        <v>1579</v>
      </c>
      <c r="E842">
        <v>0.06</v>
      </c>
      <c r="F842">
        <v>2.5000000000000001E-3</v>
      </c>
      <c r="G842">
        <v>7.4999999999999997E-3</v>
      </c>
      <c r="H842">
        <v>3.2500000000000001E-2</v>
      </c>
      <c r="I842">
        <v>0</v>
      </c>
    </row>
    <row r="843" spans="1:9" x14ac:dyDescent="0.25">
      <c r="A843" t="s">
        <v>717</v>
      </c>
      <c r="B843">
        <v>90272</v>
      </c>
      <c r="C843" s="593">
        <v>9.5000000000000001E-2</v>
      </c>
      <c r="D843" t="s">
        <v>1575</v>
      </c>
      <c r="E843">
        <v>0.06</v>
      </c>
      <c r="F843">
        <v>2.5000000000000001E-3</v>
      </c>
      <c r="G843">
        <v>0</v>
      </c>
      <c r="H843">
        <v>3.2500000000000001E-2</v>
      </c>
      <c r="I843">
        <v>0</v>
      </c>
    </row>
    <row r="844" spans="1:9" x14ac:dyDescent="0.25">
      <c r="A844" t="s">
        <v>717</v>
      </c>
      <c r="B844">
        <v>90274</v>
      </c>
      <c r="C844" s="593">
        <v>0.10249999999999999</v>
      </c>
      <c r="D844" t="s">
        <v>1603</v>
      </c>
      <c r="E844">
        <v>0.06</v>
      </c>
      <c r="F844">
        <v>2.5000000000000001E-3</v>
      </c>
      <c r="G844">
        <v>7.4999999999999997E-3</v>
      </c>
      <c r="H844">
        <v>3.2500000000000001E-2</v>
      </c>
      <c r="I844">
        <v>0</v>
      </c>
    </row>
    <row r="845" spans="1:9" x14ac:dyDescent="0.25">
      <c r="A845" t="s">
        <v>717</v>
      </c>
      <c r="B845">
        <v>90275</v>
      </c>
      <c r="C845" s="593">
        <v>9.5000000000000001E-2</v>
      </c>
      <c r="D845" t="s">
        <v>1575</v>
      </c>
      <c r="E845">
        <v>0.06</v>
      </c>
      <c r="F845">
        <v>2.5000000000000001E-3</v>
      </c>
      <c r="G845">
        <v>0</v>
      </c>
      <c r="H845">
        <v>3.2500000000000001E-2</v>
      </c>
      <c r="I845">
        <v>0</v>
      </c>
    </row>
    <row r="846" spans="1:9" x14ac:dyDescent="0.25">
      <c r="A846" t="s">
        <v>717</v>
      </c>
      <c r="B846">
        <v>90277</v>
      </c>
      <c r="C846" s="593">
        <v>9.5000000000000001E-2</v>
      </c>
      <c r="D846" t="s">
        <v>1604</v>
      </c>
      <c r="E846">
        <v>0.06</v>
      </c>
      <c r="F846">
        <v>2.5000000000000001E-3</v>
      </c>
      <c r="G846">
        <v>0</v>
      </c>
      <c r="H846">
        <v>3.2500000000000001E-2</v>
      </c>
      <c r="I846">
        <v>0</v>
      </c>
    </row>
    <row r="847" spans="1:9" x14ac:dyDescent="0.25">
      <c r="A847" t="s">
        <v>717</v>
      </c>
      <c r="B847">
        <v>90278</v>
      </c>
      <c r="C847" s="593">
        <v>0.10249999999999999</v>
      </c>
      <c r="D847" t="s">
        <v>1599</v>
      </c>
      <c r="E847">
        <v>0.06</v>
      </c>
      <c r="F847">
        <v>2.5000000000000001E-3</v>
      </c>
      <c r="G847">
        <v>7.4999999999999997E-3</v>
      </c>
      <c r="H847">
        <v>3.2500000000000001E-2</v>
      </c>
      <c r="I847">
        <v>0</v>
      </c>
    </row>
    <row r="848" spans="1:9" x14ac:dyDescent="0.25">
      <c r="A848" t="s">
        <v>717</v>
      </c>
      <c r="B848">
        <v>90280</v>
      </c>
      <c r="C848" s="593">
        <v>0.10249999999999999</v>
      </c>
      <c r="D848" t="s">
        <v>1598</v>
      </c>
      <c r="E848">
        <v>0.06</v>
      </c>
      <c r="F848">
        <v>2.5000000000000001E-3</v>
      </c>
      <c r="G848">
        <v>7.4999999999999997E-3</v>
      </c>
      <c r="H848">
        <v>3.2500000000000001E-2</v>
      </c>
      <c r="I848">
        <v>0</v>
      </c>
    </row>
    <row r="849" spans="1:9" x14ac:dyDescent="0.25">
      <c r="A849" t="s">
        <v>717</v>
      </c>
      <c r="B849">
        <v>90290</v>
      </c>
      <c r="C849" s="593">
        <v>9.5000000000000001E-2</v>
      </c>
      <c r="D849" t="s">
        <v>1605</v>
      </c>
      <c r="E849">
        <v>0.06</v>
      </c>
      <c r="F849">
        <v>2.5000000000000001E-3</v>
      </c>
      <c r="G849">
        <v>0</v>
      </c>
      <c r="H849">
        <v>3.2500000000000001E-2</v>
      </c>
      <c r="I849">
        <v>0</v>
      </c>
    </row>
    <row r="850" spans="1:9" x14ac:dyDescent="0.25">
      <c r="A850" t="s">
        <v>717</v>
      </c>
      <c r="B850">
        <v>90291</v>
      </c>
      <c r="C850" s="593">
        <v>0.10249999999999999</v>
      </c>
      <c r="D850" t="s">
        <v>1580</v>
      </c>
      <c r="E850">
        <v>0.06</v>
      </c>
      <c r="F850">
        <v>2.5000000000000001E-3</v>
      </c>
      <c r="G850">
        <v>0.01</v>
      </c>
      <c r="H850">
        <v>0.03</v>
      </c>
      <c r="I850">
        <v>0</v>
      </c>
    </row>
    <row r="851" spans="1:9" x14ac:dyDescent="0.25">
      <c r="A851" t="s">
        <v>717</v>
      </c>
      <c r="B851">
        <v>90292</v>
      </c>
      <c r="C851" s="593">
        <v>0.10249999999999999</v>
      </c>
      <c r="D851" t="s">
        <v>1577</v>
      </c>
      <c r="E851">
        <v>0.06</v>
      </c>
      <c r="F851">
        <v>2.5000000000000001E-3</v>
      </c>
      <c r="G851">
        <v>7.4999999999999997E-3</v>
      </c>
      <c r="H851">
        <v>3.2500000000000001E-2</v>
      </c>
      <c r="I851">
        <v>0</v>
      </c>
    </row>
    <row r="852" spans="1:9" x14ac:dyDescent="0.25">
      <c r="A852" t="s">
        <v>717</v>
      </c>
      <c r="B852">
        <v>90293</v>
      </c>
      <c r="C852" s="593">
        <v>9.5000000000000001E-2</v>
      </c>
      <c r="D852" t="s">
        <v>1575</v>
      </c>
      <c r="E852">
        <v>0.06</v>
      </c>
      <c r="F852">
        <v>2.5000000000000001E-3</v>
      </c>
      <c r="G852">
        <v>0</v>
      </c>
      <c r="H852">
        <v>3.2500000000000001E-2</v>
      </c>
      <c r="I852">
        <v>0</v>
      </c>
    </row>
    <row r="853" spans="1:9" x14ac:dyDescent="0.25">
      <c r="A853" t="s">
        <v>717</v>
      </c>
      <c r="B853">
        <v>90294</v>
      </c>
      <c r="C853" s="593">
        <v>9.5000000000000001E-2</v>
      </c>
      <c r="D853" t="s">
        <v>1575</v>
      </c>
      <c r="E853">
        <v>0.06</v>
      </c>
      <c r="F853">
        <v>2.5000000000000001E-3</v>
      </c>
      <c r="G853">
        <v>0</v>
      </c>
      <c r="H853">
        <v>3.2500000000000001E-2</v>
      </c>
      <c r="I853">
        <v>0</v>
      </c>
    </row>
    <row r="854" spans="1:9" x14ac:dyDescent="0.25">
      <c r="A854" t="s">
        <v>717</v>
      </c>
      <c r="B854">
        <v>90295</v>
      </c>
      <c r="C854" s="593">
        <v>9.5000000000000001E-2</v>
      </c>
      <c r="D854" t="s">
        <v>1575</v>
      </c>
      <c r="E854">
        <v>0.06</v>
      </c>
      <c r="F854">
        <v>2.5000000000000001E-3</v>
      </c>
      <c r="G854">
        <v>0</v>
      </c>
      <c r="H854">
        <v>3.2500000000000001E-2</v>
      </c>
      <c r="I854">
        <v>0</v>
      </c>
    </row>
    <row r="855" spans="1:9" x14ac:dyDescent="0.25">
      <c r="A855" t="s">
        <v>717</v>
      </c>
      <c r="B855">
        <v>90296</v>
      </c>
      <c r="C855" s="593">
        <v>9.5000000000000001E-2</v>
      </c>
      <c r="D855" t="s">
        <v>1575</v>
      </c>
      <c r="E855">
        <v>0.06</v>
      </c>
      <c r="F855">
        <v>2.5000000000000001E-3</v>
      </c>
      <c r="G855">
        <v>0</v>
      </c>
      <c r="H855">
        <v>3.2500000000000001E-2</v>
      </c>
      <c r="I855">
        <v>0</v>
      </c>
    </row>
    <row r="856" spans="1:9" x14ac:dyDescent="0.25">
      <c r="A856" t="s">
        <v>717</v>
      </c>
      <c r="B856">
        <v>90301</v>
      </c>
      <c r="C856" s="593">
        <v>0.1</v>
      </c>
      <c r="D856" t="s">
        <v>1576</v>
      </c>
      <c r="E856">
        <v>0.06</v>
      </c>
      <c r="F856">
        <v>2.5000000000000001E-3</v>
      </c>
      <c r="G856">
        <v>5.0000000000000001E-3</v>
      </c>
      <c r="H856">
        <v>3.2500000000000001E-2</v>
      </c>
      <c r="I856">
        <v>0</v>
      </c>
    </row>
    <row r="857" spans="1:9" x14ac:dyDescent="0.25">
      <c r="A857" t="s">
        <v>717</v>
      </c>
      <c r="B857">
        <v>90302</v>
      </c>
      <c r="C857" s="593">
        <v>0.1</v>
      </c>
      <c r="D857" t="s">
        <v>1576</v>
      </c>
      <c r="E857">
        <v>0.06</v>
      </c>
      <c r="F857">
        <v>2.5000000000000001E-3</v>
      </c>
      <c r="G857">
        <v>5.0000000000000001E-3</v>
      </c>
      <c r="H857">
        <v>3.2500000000000001E-2</v>
      </c>
      <c r="I857">
        <v>0</v>
      </c>
    </row>
    <row r="858" spans="1:9" x14ac:dyDescent="0.25">
      <c r="A858" t="s">
        <v>717</v>
      </c>
      <c r="B858">
        <v>90303</v>
      </c>
      <c r="C858" s="593">
        <v>0.10249999999999999</v>
      </c>
      <c r="D858" t="s">
        <v>1586</v>
      </c>
      <c r="E858">
        <v>0.06</v>
      </c>
      <c r="F858">
        <v>2.5000000000000001E-3</v>
      </c>
      <c r="G858">
        <v>7.4999999999999997E-3</v>
      </c>
      <c r="H858">
        <v>3.2500000000000001E-2</v>
      </c>
      <c r="I858">
        <v>0</v>
      </c>
    </row>
    <row r="859" spans="1:9" x14ac:dyDescent="0.25">
      <c r="A859" t="s">
        <v>717</v>
      </c>
      <c r="B859">
        <v>90304</v>
      </c>
      <c r="C859" s="593">
        <v>0.10249999999999999</v>
      </c>
      <c r="D859" t="s">
        <v>1586</v>
      </c>
      <c r="E859">
        <v>0.06</v>
      </c>
      <c r="F859">
        <v>2.5000000000000001E-3</v>
      </c>
      <c r="G859">
        <v>7.4999999999999997E-3</v>
      </c>
      <c r="H859">
        <v>3.2500000000000001E-2</v>
      </c>
      <c r="I859">
        <v>0</v>
      </c>
    </row>
    <row r="860" spans="1:9" x14ac:dyDescent="0.25">
      <c r="A860" t="s">
        <v>717</v>
      </c>
      <c r="B860">
        <v>90305</v>
      </c>
      <c r="C860" s="593">
        <v>0.1</v>
      </c>
      <c r="D860" t="s">
        <v>1576</v>
      </c>
      <c r="E860">
        <v>0.06</v>
      </c>
      <c r="F860">
        <v>2.5000000000000001E-3</v>
      </c>
      <c r="G860">
        <v>5.0000000000000001E-3</v>
      </c>
      <c r="H860">
        <v>3.2500000000000001E-2</v>
      </c>
      <c r="I860">
        <v>0</v>
      </c>
    </row>
    <row r="861" spans="1:9" x14ac:dyDescent="0.25">
      <c r="A861" t="s">
        <v>717</v>
      </c>
      <c r="B861">
        <v>90306</v>
      </c>
      <c r="C861" s="593">
        <v>0.1</v>
      </c>
      <c r="D861" t="s">
        <v>1576</v>
      </c>
      <c r="E861">
        <v>0.06</v>
      </c>
      <c r="F861">
        <v>2.5000000000000001E-3</v>
      </c>
      <c r="G861">
        <v>5.0000000000000001E-3</v>
      </c>
      <c r="H861">
        <v>3.2500000000000001E-2</v>
      </c>
      <c r="I861">
        <v>0</v>
      </c>
    </row>
    <row r="862" spans="1:9" x14ac:dyDescent="0.25">
      <c r="A862" t="s">
        <v>717</v>
      </c>
      <c r="B862">
        <v>90307</v>
      </c>
      <c r="C862" s="593">
        <v>0.1</v>
      </c>
      <c r="D862" t="s">
        <v>1576</v>
      </c>
      <c r="E862">
        <v>0.06</v>
      </c>
      <c r="F862">
        <v>2.5000000000000001E-3</v>
      </c>
      <c r="G862">
        <v>5.0000000000000001E-3</v>
      </c>
      <c r="H862">
        <v>3.2500000000000001E-2</v>
      </c>
      <c r="I862">
        <v>0</v>
      </c>
    </row>
    <row r="863" spans="1:9" x14ac:dyDescent="0.25">
      <c r="A863" t="s">
        <v>717</v>
      </c>
      <c r="B863">
        <v>90308</v>
      </c>
      <c r="C863" s="593">
        <v>0.1</v>
      </c>
      <c r="D863" t="s">
        <v>1576</v>
      </c>
      <c r="E863">
        <v>0.06</v>
      </c>
      <c r="F863">
        <v>2.5000000000000001E-3</v>
      </c>
      <c r="G863">
        <v>5.0000000000000001E-3</v>
      </c>
      <c r="H863">
        <v>3.2500000000000001E-2</v>
      </c>
      <c r="I863">
        <v>0</v>
      </c>
    </row>
    <row r="864" spans="1:9" x14ac:dyDescent="0.25">
      <c r="A864" t="s">
        <v>717</v>
      </c>
      <c r="B864">
        <v>90309</v>
      </c>
      <c r="C864" s="593">
        <v>0.1</v>
      </c>
      <c r="D864" t="s">
        <v>1576</v>
      </c>
      <c r="E864">
        <v>0.06</v>
      </c>
      <c r="F864">
        <v>2.5000000000000001E-3</v>
      </c>
      <c r="G864">
        <v>5.0000000000000001E-3</v>
      </c>
      <c r="H864">
        <v>3.2500000000000001E-2</v>
      </c>
      <c r="I864">
        <v>0</v>
      </c>
    </row>
    <row r="865" spans="1:9" x14ac:dyDescent="0.25">
      <c r="A865" t="s">
        <v>717</v>
      </c>
      <c r="B865">
        <v>90310</v>
      </c>
      <c r="C865" s="593">
        <v>0.1</v>
      </c>
      <c r="D865" t="s">
        <v>1576</v>
      </c>
      <c r="E865">
        <v>0.06</v>
      </c>
      <c r="F865">
        <v>2.5000000000000001E-3</v>
      </c>
      <c r="G865">
        <v>5.0000000000000001E-3</v>
      </c>
      <c r="H865">
        <v>3.2500000000000001E-2</v>
      </c>
      <c r="I865">
        <v>0</v>
      </c>
    </row>
    <row r="866" spans="1:9" x14ac:dyDescent="0.25">
      <c r="A866" t="s">
        <v>717</v>
      </c>
      <c r="B866">
        <v>90311</v>
      </c>
      <c r="C866" s="593">
        <v>0.1</v>
      </c>
      <c r="D866" t="s">
        <v>1576</v>
      </c>
      <c r="E866">
        <v>0.06</v>
      </c>
      <c r="F866">
        <v>2.5000000000000001E-3</v>
      </c>
      <c r="G866">
        <v>5.0000000000000001E-3</v>
      </c>
      <c r="H866">
        <v>3.2500000000000001E-2</v>
      </c>
      <c r="I866">
        <v>0</v>
      </c>
    </row>
    <row r="867" spans="1:9" x14ac:dyDescent="0.25">
      <c r="A867" t="s">
        <v>717</v>
      </c>
      <c r="B867">
        <v>90312</v>
      </c>
      <c r="C867" s="593">
        <v>0.1</v>
      </c>
      <c r="D867" t="s">
        <v>1576</v>
      </c>
      <c r="E867">
        <v>0.06</v>
      </c>
      <c r="F867">
        <v>2.5000000000000001E-3</v>
      </c>
      <c r="G867">
        <v>5.0000000000000001E-3</v>
      </c>
      <c r="H867">
        <v>3.2500000000000001E-2</v>
      </c>
      <c r="I867">
        <v>0</v>
      </c>
    </row>
    <row r="868" spans="1:9" x14ac:dyDescent="0.25">
      <c r="A868" t="s">
        <v>717</v>
      </c>
      <c r="B868">
        <v>90401</v>
      </c>
      <c r="C868" s="593">
        <v>0.10249999999999999</v>
      </c>
      <c r="D868" t="s">
        <v>1580</v>
      </c>
      <c r="E868">
        <v>0.06</v>
      </c>
      <c r="F868">
        <v>2.5000000000000001E-3</v>
      </c>
      <c r="G868">
        <v>0.01</v>
      </c>
      <c r="H868">
        <v>0.03</v>
      </c>
      <c r="I868">
        <v>0</v>
      </c>
    </row>
    <row r="869" spans="1:9" x14ac:dyDescent="0.25">
      <c r="A869" t="s">
        <v>717</v>
      </c>
      <c r="B869">
        <v>90402</v>
      </c>
      <c r="C869" s="593">
        <v>0.10249999999999999</v>
      </c>
      <c r="D869" t="s">
        <v>1580</v>
      </c>
      <c r="E869">
        <v>0.06</v>
      </c>
      <c r="F869">
        <v>2.5000000000000001E-3</v>
      </c>
      <c r="G869">
        <v>0.01</v>
      </c>
      <c r="H869">
        <v>0.03</v>
      </c>
      <c r="I869">
        <v>0</v>
      </c>
    </row>
    <row r="870" spans="1:9" x14ac:dyDescent="0.25">
      <c r="A870" t="s">
        <v>717</v>
      </c>
      <c r="B870">
        <v>90403</v>
      </c>
      <c r="C870" s="593">
        <v>0.10249999999999999</v>
      </c>
      <c r="D870" t="s">
        <v>1580</v>
      </c>
      <c r="E870">
        <v>0.06</v>
      </c>
      <c r="F870">
        <v>2.5000000000000001E-3</v>
      </c>
      <c r="G870">
        <v>0.01</v>
      </c>
      <c r="H870">
        <v>0.03</v>
      </c>
      <c r="I870">
        <v>0</v>
      </c>
    </row>
    <row r="871" spans="1:9" x14ac:dyDescent="0.25">
      <c r="A871" t="s">
        <v>717</v>
      </c>
      <c r="B871">
        <v>90404</v>
      </c>
      <c r="C871" s="593">
        <v>0.10249999999999999</v>
      </c>
      <c r="D871" t="s">
        <v>1580</v>
      </c>
      <c r="E871">
        <v>0.06</v>
      </c>
      <c r="F871">
        <v>2.5000000000000001E-3</v>
      </c>
      <c r="G871">
        <v>0.01</v>
      </c>
      <c r="H871">
        <v>0.03</v>
      </c>
      <c r="I871">
        <v>0</v>
      </c>
    </row>
    <row r="872" spans="1:9" x14ac:dyDescent="0.25">
      <c r="A872" t="s">
        <v>717</v>
      </c>
      <c r="B872">
        <v>90405</v>
      </c>
      <c r="C872" s="593">
        <v>0.10249999999999999</v>
      </c>
      <c r="D872" t="s">
        <v>1580</v>
      </c>
      <c r="E872">
        <v>0.06</v>
      </c>
      <c r="F872">
        <v>2.5000000000000001E-3</v>
      </c>
      <c r="G872">
        <v>0.01</v>
      </c>
      <c r="H872">
        <v>0.03</v>
      </c>
      <c r="I872">
        <v>0</v>
      </c>
    </row>
    <row r="873" spans="1:9" x14ac:dyDescent="0.25">
      <c r="A873" t="s">
        <v>717</v>
      </c>
      <c r="B873">
        <v>90406</v>
      </c>
      <c r="C873" s="593">
        <v>0.10249999999999999</v>
      </c>
      <c r="D873" t="s">
        <v>1580</v>
      </c>
      <c r="E873">
        <v>0.06</v>
      </c>
      <c r="F873">
        <v>2.5000000000000001E-3</v>
      </c>
      <c r="G873">
        <v>0.01</v>
      </c>
      <c r="H873">
        <v>0.03</v>
      </c>
      <c r="I873">
        <v>0</v>
      </c>
    </row>
    <row r="874" spans="1:9" x14ac:dyDescent="0.25">
      <c r="A874" t="s">
        <v>717</v>
      </c>
      <c r="B874">
        <v>90407</v>
      </c>
      <c r="C874" s="593">
        <v>0.10249999999999999</v>
      </c>
      <c r="D874" t="s">
        <v>1580</v>
      </c>
      <c r="E874">
        <v>0.06</v>
      </c>
      <c r="F874">
        <v>2.5000000000000001E-3</v>
      </c>
      <c r="G874">
        <v>0.01</v>
      </c>
      <c r="H874">
        <v>0.03</v>
      </c>
      <c r="I874">
        <v>0</v>
      </c>
    </row>
    <row r="875" spans="1:9" x14ac:dyDescent="0.25">
      <c r="A875" t="s">
        <v>717</v>
      </c>
      <c r="B875">
        <v>90408</v>
      </c>
      <c r="C875" s="593">
        <v>0.10249999999999999</v>
      </c>
      <c r="D875" t="s">
        <v>1580</v>
      </c>
      <c r="E875">
        <v>0.06</v>
      </c>
      <c r="F875">
        <v>2.5000000000000001E-3</v>
      </c>
      <c r="G875">
        <v>0.01</v>
      </c>
      <c r="H875">
        <v>0.03</v>
      </c>
      <c r="I875">
        <v>0</v>
      </c>
    </row>
    <row r="876" spans="1:9" x14ac:dyDescent="0.25">
      <c r="A876" t="s">
        <v>717</v>
      </c>
      <c r="B876">
        <v>90409</v>
      </c>
      <c r="C876" s="593">
        <v>0.10249999999999999</v>
      </c>
      <c r="D876" t="s">
        <v>1580</v>
      </c>
      <c r="E876">
        <v>0.06</v>
      </c>
      <c r="F876">
        <v>2.5000000000000001E-3</v>
      </c>
      <c r="G876">
        <v>0.01</v>
      </c>
      <c r="H876">
        <v>0.03</v>
      </c>
      <c r="I876">
        <v>0</v>
      </c>
    </row>
    <row r="877" spans="1:9" x14ac:dyDescent="0.25">
      <c r="A877" t="s">
        <v>717</v>
      </c>
      <c r="B877">
        <v>90410</v>
      </c>
      <c r="C877" s="593">
        <v>0.10249999999999999</v>
      </c>
      <c r="D877" t="s">
        <v>1580</v>
      </c>
      <c r="E877">
        <v>0.06</v>
      </c>
      <c r="F877">
        <v>2.5000000000000001E-3</v>
      </c>
      <c r="G877">
        <v>0.01</v>
      </c>
      <c r="H877">
        <v>0.03</v>
      </c>
      <c r="I877">
        <v>0</v>
      </c>
    </row>
    <row r="878" spans="1:9" x14ac:dyDescent="0.25">
      <c r="A878" t="s">
        <v>717</v>
      </c>
      <c r="B878">
        <v>90411</v>
      </c>
      <c r="C878" s="593">
        <v>0.10249999999999999</v>
      </c>
      <c r="D878" t="s">
        <v>1580</v>
      </c>
      <c r="E878">
        <v>0.06</v>
      </c>
      <c r="F878">
        <v>2.5000000000000001E-3</v>
      </c>
      <c r="G878">
        <v>0.01</v>
      </c>
      <c r="H878">
        <v>0.03</v>
      </c>
      <c r="I878">
        <v>0</v>
      </c>
    </row>
    <row r="879" spans="1:9" x14ac:dyDescent="0.25">
      <c r="A879" t="s">
        <v>717</v>
      </c>
      <c r="B879">
        <v>90501</v>
      </c>
      <c r="C879" s="593">
        <v>0.10249999999999999</v>
      </c>
      <c r="D879" t="s">
        <v>1603</v>
      </c>
      <c r="E879">
        <v>0.06</v>
      </c>
      <c r="F879">
        <v>2.5000000000000001E-3</v>
      </c>
      <c r="G879">
        <v>7.4999999999999997E-3</v>
      </c>
      <c r="H879">
        <v>3.2500000000000001E-2</v>
      </c>
      <c r="I879">
        <v>0</v>
      </c>
    </row>
    <row r="880" spans="1:9" x14ac:dyDescent="0.25">
      <c r="A880" t="s">
        <v>717</v>
      </c>
      <c r="B880">
        <v>90502</v>
      </c>
      <c r="C880" s="593">
        <v>0.10249999999999999</v>
      </c>
      <c r="D880" t="s">
        <v>1592</v>
      </c>
      <c r="E880">
        <v>0.06</v>
      </c>
      <c r="F880">
        <v>2.5000000000000001E-3</v>
      </c>
      <c r="G880">
        <v>7.4999999999999997E-3</v>
      </c>
      <c r="H880">
        <v>3.2500000000000001E-2</v>
      </c>
      <c r="I880">
        <v>0</v>
      </c>
    </row>
    <row r="881" spans="1:9" x14ac:dyDescent="0.25">
      <c r="A881" t="s">
        <v>717</v>
      </c>
      <c r="B881">
        <v>90503</v>
      </c>
      <c r="C881" s="593">
        <v>0.10249999999999999</v>
      </c>
      <c r="D881" t="s">
        <v>1592</v>
      </c>
      <c r="E881">
        <v>0.06</v>
      </c>
      <c r="F881">
        <v>2.5000000000000001E-3</v>
      </c>
      <c r="G881">
        <v>7.4999999999999997E-3</v>
      </c>
      <c r="H881">
        <v>3.2500000000000001E-2</v>
      </c>
      <c r="I881">
        <v>0</v>
      </c>
    </row>
    <row r="882" spans="1:9" x14ac:dyDescent="0.25">
      <c r="A882" t="s">
        <v>717</v>
      </c>
      <c r="B882">
        <v>90504</v>
      </c>
      <c r="C882" s="593">
        <v>0.10249999999999999</v>
      </c>
      <c r="D882" t="s">
        <v>1585</v>
      </c>
      <c r="E882">
        <v>0.06</v>
      </c>
      <c r="F882">
        <v>2.5000000000000001E-3</v>
      </c>
      <c r="G882">
        <v>7.4999999999999997E-3</v>
      </c>
      <c r="H882">
        <v>3.2500000000000001E-2</v>
      </c>
      <c r="I882">
        <v>0</v>
      </c>
    </row>
    <row r="883" spans="1:9" x14ac:dyDescent="0.25">
      <c r="A883" t="s">
        <v>717</v>
      </c>
      <c r="B883">
        <v>90505</v>
      </c>
      <c r="C883" s="593">
        <v>0.10249999999999999</v>
      </c>
      <c r="D883" t="s">
        <v>1603</v>
      </c>
      <c r="E883">
        <v>0.06</v>
      </c>
      <c r="F883">
        <v>2.5000000000000001E-3</v>
      </c>
      <c r="G883">
        <v>7.4999999999999997E-3</v>
      </c>
      <c r="H883">
        <v>3.2500000000000001E-2</v>
      </c>
      <c r="I883">
        <v>0</v>
      </c>
    </row>
    <row r="884" spans="1:9" x14ac:dyDescent="0.25">
      <c r="A884" t="s">
        <v>717</v>
      </c>
      <c r="B884">
        <v>90506</v>
      </c>
      <c r="C884" s="593">
        <v>9.5000000000000001E-2</v>
      </c>
      <c r="D884" t="s">
        <v>1589</v>
      </c>
      <c r="E884">
        <v>0.06</v>
      </c>
      <c r="F884">
        <v>2.5000000000000001E-3</v>
      </c>
      <c r="G884">
        <v>0</v>
      </c>
      <c r="H884">
        <v>3.2500000000000001E-2</v>
      </c>
      <c r="I884">
        <v>0</v>
      </c>
    </row>
    <row r="885" spans="1:9" x14ac:dyDescent="0.25">
      <c r="A885" t="s">
        <v>717</v>
      </c>
      <c r="B885">
        <v>90507</v>
      </c>
      <c r="C885" s="593">
        <v>9.5000000000000001E-2</v>
      </c>
      <c r="D885" t="s">
        <v>1604</v>
      </c>
      <c r="E885">
        <v>0.06</v>
      </c>
      <c r="F885">
        <v>2.5000000000000001E-3</v>
      </c>
      <c r="G885">
        <v>0</v>
      </c>
      <c r="H885">
        <v>3.2500000000000001E-2</v>
      </c>
      <c r="I885">
        <v>0</v>
      </c>
    </row>
    <row r="886" spans="1:9" x14ac:dyDescent="0.25">
      <c r="A886" t="s">
        <v>717</v>
      </c>
      <c r="B886">
        <v>90508</v>
      </c>
      <c r="C886" s="593">
        <v>9.5000000000000001E-2</v>
      </c>
      <c r="D886" t="s">
        <v>1604</v>
      </c>
      <c r="E886">
        <v>0.06</v>
      </c>
      <c r="F886">
        <v>2.5000000000000001E-3</v>
      </c>
      <c r="G886">
        <v>0</v>
      </c>
      <c r="H886">
        <v>3.2500000000000001E-2</v>
      </c>
      <c r="I886">
        <v>0</v>
      </c>
    </row>
    <row r="887" spans="1:9" x14ac:dyDescent="0.25">
      <c r="A887" t="s">
        <v>717</v>
      </c>
      <c r="B887">
        <v>90509</v>
      </c>
      <c r="C887" s="593">
        <v>9.5000000000000001E-2</v>
      </c>
      <c r="D887" t="s">
        <v>1604</v>
      </c>
      <c r="E887">
        <v>0.06</v>
      </c>
      <c r="F887">
        <v>2.5000000000000001E-3</v>
      </c>
      <c r="G887">
        <v>0</v>
      </c>
      <c r="H887">
        <v>3.2500000000000001E-2</v>
      </c>
      <c r="I887">
        <v>0</v>
      </c>
    </row>
    <row r="888" spans="1:9" x14ac:dyDescent="0.25">
      <c r="A888" t="s">
        <v>717</v>
      </c>
      <c r="B888">
        <v>90510</v>
      </c>
      <c r="C888" s="593">
        <v>9.5000000000000001E-2</v>
      </c>
      <c r="D888" t="s">
        <v>1604</v>
      </c>
      <c r="E888">
        <v>0.06</v>
      </c>
      <c r="F888">
        <v>2.5000000000000001E-3</v>
      </c>
      <c r="G888">
        <v>0</v>
      </c>
      <c r="H888">
        <v>3.2500000000000001E-2</v>
      </c>
      <c r="I888">
        <v>0</v>
      </c>
    </row>
    <row r="889" spans="1:9" x14ac:dyDescent="0.25">
      <c r="A889" t="s">
        <v>717</v>
      </c>
      <c r="B889">
        <v>90601</v>
      </c>
      <c r="C889" s="593">
        <v>0.10249999999999999</v>
      </c>
      <c r="D889" t="s">
        <v>1606</v>
      </c>
      <c r="E889">
        <v>0.06</v>
      </c>
      <c r="F889">
        <v>2.5000000000000001E-3</v>
      </c>
      <c r="G889">
        <v>7.4999999999999997E-3</v>
      </c>
      <c r="H889">
        <v>3.2500000000000001E-2</v>
      </c>
      <c r="I889">
        <v>0</v>
      </c>
    </row>
    <row r="890" spans="1:9" x14ac:dyDescent="0.25">
      <c r="A890" t="s">
        <v>717</v>
      </c>
      <c r="B890">
        <v>90602</v>
      </c>
      <c r="C890" s="593">
        <v>0.10249999999999999</v>
      </c>
      <c r="D890" t="s">
        <v>1606</v>
      </c>
      <c r="E890">
        <v>0.06</v>
      </c>
      <c r="F890">
        <v>2.5000000000000001E-3</v>
      </c>
      <c r="G890">
        <v>7.4999999999999997E-3</v>
      </c>
      <c r="H890">
        <v>3.2500000000000001E-2</v>
      </c>
      <c r="I890">
        <v>0</v>
      </c>
    </row>
    <row r="891" spans="1:9" x14ac:dyDescent="0.25">
      <c r="A891" t="s">
        <v>717</v>
      </c>
      <c r="B891">
        <v>90603</v>
      </c>
      <c r="C891" s="593">
        <v>0.10249999999999999</v>
      </c>
      <c r="D891" t="s">
        <v>1606</v>
      </c>
      <c r="E891">
        <v>0.06</v>
      </c>
      <c r="F891">
        <v>2.5000000000000001E-3</v>
      </c>
      <c r="G891">
        <v>7.4999999999999997E-3</v>
      </c>
      <c r="H891">
        <v>3.2500000000000001E-2</v>
      </c>
      <c r="I891">
        <v>0</v>
      </c>
    </row>
    <row r="892" spans="1:9" x14ac:dyDescent="0.25">
      <c r="A892" t="s">
        <v>717</v>
      </c>
      <c r="B892">
        <v>90604</v>
      </c>
      <c r="C892" s="593">
        <v>0.10249999999999999</v>
      </c>
      <c r="D892" t="s">
        <v>1606</v>
      </c>
      <c r="E892">
        <v>0.06</v>
      </c>
      <c r="F892">
        <v>2.5000000000000001E-3</v>
      </c>
      <c r="G892">
        <v>7.4999999999999997E-3</v>
      </c>
      <c r="H892">
        <v>3.2500000000000001E-2</v>
      </c>
      <c r="I892">
        <v>0</v>
      </c>
    </row>
    <row r="893" spans="1:9" x14ac:dyDescent="0.25">
      <c r="A893" t="s">
        <v>717</v>
      </c>
      <c r="B893">
        <v>90605</v>
      </c>
      <c r="C893" s="593">
        <v>0.105</v>
      </c>
      <c r="D893" t="s">
        <v>1607</v>
      </c>
      <c r="E893">
        <v>0.06</v>
      </c>
      <c r="F893">
        <v>2.5000000000000001E-3</v>
      </c>
      <c r="G893">
        <v>0.01</v>
      </c>
      <c r="H893">
        <v>3.2500000000000001E-2</v>
      </c>
      <c r="I893">
        <v>0</v>
      </c>
    </row>
    <row r="894" spans="1:9" x14ac:dyDescent="0.25">
      <c r="A894" t="s">
        <v>717</v>
      </c>
      <c r="B894">
        <v>90606</v>
      </c>
      <c r="C894" s="593">
        <v>0.105</v>
      </c>
      <c r="D894" t="s">
        <v>1607</v>
      </c>
      <c r="E894">
        <v>0.06</v>
      </c>
      <c r="F894">
        <v>2.5000000000000001E-3</v>
      </c>
      <c r="G894">
        <v>0.01</v>
      </c>
      <c r="H894">
        <v>3.2500000000000001E-2</v>
      </c>
      <c r="I894">
        <v>0</v>
      </c>
    </row>
    <row r="895" spans="1:9" x14ac:dyDescent="0.25">
      <c r="A895" t="s">
        <v>717</v>
      </c>
      <c r="B895">
        <v>90607</v>
      </c>
      <c r="C895" s="593">
        <v>0.10249999999999999</v>
      </c>
      <c r="D895" t="s">
        <v>1606</v>
      </c>
      <c r="E895">
        <v>0.06</v>
      </c>
      <c r="F895">
        <v>2.5000000000000001E-3</v>
      </c>
      <c r="G895">
        <v>7.4999999999999997E-3</v>
      </c>
      <c r="H895">
        <v>3.2500000000000001E-2</v>
      </c>
      <c r="I895">
        <v>0</v>
      </c>
    </row>
    <row r="896" spans="1:9" x14ac:dyDescent="0.25">
      <c r="A896" t="s">
        <v>717</v>
      </c>
      <c r="B896">
        <v>90608</v>
      </c>
      <c r="C896" s="593">
        <v>0.10249999999999999</v>
      </c>
      <c r="D896" t="s">
        <v>1606</v>
      </c>
      <c r="E896">
        <v>0.06</v>
      </c>
      <c r="F896">
        <v>2.5000000000000001E-3</v>
      </c>
      <c r="G896">
        <v>7.4999999999999997E-3</v>
      </c>
      <c r="H896">
        <v>3.2500000000000001E-2</v>
      </c>
      <c r="I896">
        <v>0</v>
      </c>
    </row>
    <row r="897" spans="1:9" x14ac:dyDescent="0.25">
      <c r="A897" t="s">
        <v>717</v>
      </c>
      <c r="B897">
        <v>90609</v>
      </c>
      <c r="C897" s="593">
        <v>0.10249999999999999</v>
      </c>
      <c r="D897" t="s">
        <v>1606</v>
      </c>
      <c r="E897">
        <v>0.06</v>
      </c>
      <c r="F897">
        <v>2.5000000000000001E-3</v>
      </c>
      <c r="G897">
        <v>7.4999999999999997E-3</v>
      </c>
      <c r="H897">
        <v>3.2500000000000001E-2</v>
      </c>
      <c r="I897">
        <v>0</v>
      </c>
    </row>
    <row r="898" spans="1:9" x14ac:dyDescent="0.25">
      <c r="A898" t="s">
        <v>717</v>
      </c>
      <c r="B898">
        <v>90610</v>
      </c>
      <c r="C898" s="593">
        <v>0.10249999999999999</v>
      </c>
      <c r="D898" t="s">
        <v>1606</v>
      </c>
      <c r="E898">
        <v>0.06</v>
      </c>
      <c r="F898">
        <v>2.5000000000000001E-3</v>
      </c>
      <c r="G898">
        <v>7.4999999999999997E-3</v>
      </c>
      <c r="H898">
        <v>3.2500000000000001E-2</v>
      </c>
      <c r="I898">
        <v>0</v>
      </c>
    </row>
    <row r="899" spans="1:9" x14ac:dyDescent="0.25">
      <c r="A899" t="s">
        <v>717</v>
      </c>
      <c r="B899">
        <v>90620</v>
      </c>
      <c r="C899" s="593">
        <v>8.7499999999999994E-2</v>
      </c>
      <c r="D899" t="s">
        <v>1608</v>
      </c>
      <c r="E899">
        <v>0.06</v>
      </c>
      <c r="F899">
        <v>2.5000000000000001E-3</v>
      </c>
      <c r="G899">
        <v>0.01</v>
      </c>
      <c r="H899">
        <v>1.4999999999999999E-2</v>
      </c>
      <c r="I899">
        <v>0</v>
      </c>
    </row>
    <row r="900" spans="1:9" x14ac:dyDescent="0.25">
      <c r="A900" t="s">
        <v>717</v>
      </c>
      <c r="B900">
        <v>90621</v>
      </c>
      <c r="C900" s="593">
        <v>9.5000000000000001E-2</v>
      </c>
      <c r="D900" t="s">
        <v>1609</v>
      </c>
      <c r="E900">
        <v>0.06</v>
      </c>
      <c r="F900">
        <v>2.5000000000000001E-3</v>
      </c>
      <c r="G900">
        <v>0</v>
      </c>
      <c r="H900">
        <v>3.2500000000000001E-2</v>
      </c>
      <c r="I900">
        <v>0</v>
      </c>
    </row>
    <row r="901" spans="1:9" x14ac:dyDescent="0.25">
      <c r="A901" t="s">
        <v>717</v>
      </c>
      <c r="B901">
        <v>90622</v>
      </c>
      <c r="C901" s="593">
        <v>7.7499999999999999E-2</v>
      </c>
      <c r="D901" t="s">
        <v>1610</v>
      </c>
      <c r="E901">
        <v>0.06</v>
      </c>
      <c r="F901">
        <v>2.5000000000000001E-3</v>
      </c>
      <c r="G901">
        <v>0</v>
      </c>
      <c r="H901">
        <v>1.4999999999999999E-2</v>
      </c>
      <c r="I901">
        <v>0</v>
      </c>
    </row>
    <row r="902" spans="1:9" x14ac:dyDescent="0.25">
      <c r="A902" t="s">
        <v>717</v>
      </c>
      <c r="B902">
        <v>90623</v>
      </c>
      <c r="C902" s="593">
        <v>9.5000000000000001E-2</v>
      </c>
      <c r="D902" t="s">
        <v>1611</v>
      </c>
      <c r="E902">
        <v>0.06</v>
      </c>
      <c r="F902">
        <v>2.5000000000000001E-3</v>
      </c>
      <c r="G902">
        <v>0</v>
      </c>
      <c r="H902">
        <v>3.2500000000000001E-2</v>
      </c>
      <c r="I902">
        <v>0</v>
      </c>
    </row>
    <row r="903" spans="1:9" x14ac:dyDescent="0.25">
      <c r="A903" t="s">
        <v>717</v>
      </c>
      <c r="B903">
        <v>90624</v>
      </c>
      <c r="C903" s="593">
        <v>7.7499999999999999E-2</v>
      </c>
      <c r="D903" t="s">
        <v>1610</v>
      </c>
      <c r="E903">
        <v>0.06</v>
      </c>
      <c r="F903">
        <v>2.5000000000000001E-3</v>
      </c>
      <c r="G903">
        <v>0</v>
      </c>
      <c r="H903">
        <v>1.4999999999999999E-2</v>
      </c>
      <c r="I903">
        <v>0</v>
      </c>
    </row>
    <row r="904" spans="1:9" x14ac:dyDescent="0.25">
      <c r="A904" t="s">
        <v>717</v>
      </c>
      <c r="B904">
        <v>90630</v>
      </c>
      <c r="C904" s="593">
        <v>0.10249999999999999</v>
      </c>
      <c r="D904" t="s">
        <v>1612</v>
      </c>
      <c r="E904">
        <v>0.06</v>
      </c>
      <c r="F904">
        <v>2.5000000000000001E-3</v>
      </c>
      <c r="G904">
        <v>7.4999999999999997E-3</v>
      </c>
      <c r="H904">
        <v>3.2500000000000001E-2</v>
      </c>
      <c r="I904">
        <v>0</v>
      </c>
    </row>
    <row r="905" spans="1:9" x14ac:dyDescent="0.25">
      <c r="A905" t="s">
        <v>717</v>
      </c>
      <c r="B905">
        <v>90631</v>
      </c>
      <c r="C905" s="593">
        <v>0.10249999999999999</v>
      </c>
      <c r="D905" t="s">
        <v>1606</v>
      </c>
      <c r="E905">
        <v>0.06</v>
      </c>
      <c r="F905">
        <v>2.5000000000000001E-3</v>
      </c>
      <c r="G905">
        <v>7.4999999999999997E-3</v>
      </c>
      <c r="H905">
        <v>3.2500000000000001E-2</v>
      </c>
      <c r="I905">
        <v>0</v>
      </c>
    </row>
    <row r="906" spans="1:9" x14ac:dyDescent="0.25">
      <c r="A906" t="s">
        <v>717</v>
      </c>
      <c r="B906">
        <v>90632</v>
      </c>
      <c r="C906" s="593">
        <v>8.2500000000000004E-2</v>
      </c>
      <c r="D906" t="s">
        <v>1613</v>
      </c>
      <c r="E906">
        <v>0.06</v>
      </c>
      <c r="F906">
        <v>2.5000000000000001E-3</v>
      </c>
      <c r="G906">
        <v>5.0000000000000001E-3</v>
      </c>
      <c r="H906">
        <v>1.4999999999999999E-2</v>
      </c>
      <c r="I906">
        <v>0</v>
      </c>
    </row>
    <row r="907" spans="1:9" x14ac:dyDescent="0.25">
      <c r="A907" t="s">
        <v>717</v>
      </c>
      <c r="B907">
        <v>90633</v>
      </c>
      <c r="C907" s="593">
        <v>8.2500000000000004E-2</v>
      </c>
      <c r="D907" t="s">
        <v>1613</v>
      </c>
      <c r="E907">
        <v>0.06</v>
      </c>
      <c r="F907">
        <v>2.5000000000000001E-3</v>
      </c>
      <c r="G907">
        <v>5.0000000000000001E-3</v>
      </c>
      <c r="H907">
        <v>1.4999999999999999E-2</v>
      </c>
      <c r="I907">
        <v>0</v>
      </c>
    </row>
    <row r="908" spans="1:9" x14ac:dyDescent="0.25">
      <c r="A908" t="s">
        <v>717</v>
      </c>
      <c r="B908">
        <v>90637</v>
      </c>
      <c r="C908" s="593">
        <v>9.5000000000000001E-2</v>
      </c>
      <c r="D908" t="s">
        <v>1609</v>
      </c>
      <c r="E908">
        <v>0.06</v>
      </c>
      <c r="F908">
        <v>2.5000000000000001E-3</v>
      </c>
      <c r="G908">
        <v>0</v>
      </c>
      <c r="H908">
        <v>3.2500000000000001E-2</v>
      </c>
      <c r="I908">
        <v>0</v>
      </c>
    </row>
    <row r="909" spans="1:9" x14ac:dyDescent="0.25">
      <c r="A909" t="s">
        <v>717</v>
      </c>
      <c r="B909">
        <v>90638</v>
      </c>
      <c r="C909" s="593">
        <v>0.105</v>
      </c>
      <c r="D909" t="s">
        <v>1607</v>
      </c>
      <c r="E909">
        <v>0.06</v>
      </c>
      <c r="F909">
        <v>2.5000000000000001E-3</v>
      </c>
      <c r="G909">
        <v>0.01</v>
      </c>
      <c r="H909">
        <v>3.2500000000000001E-2</v>
      </c>
      <c r="I909">
        <v>0</v>
      </c>
    </row>
    <row r="910" spans="1:9" x14ac:dyDescent="0.25">
      <c r="A910" t="s">
        <v>717</v>
      </c>
      <c r="B910">
        <v>90639</v>
      </c>
      <c r="C910" s="593">
        <v>9.5000000000000001E-2</v>
      </c>
      <c r="D910" t="s">
        <v>1609</v>
      </c>
      <c r="E910">
        <v>0.06</v>
      </c>
      <c r="F910">
        <v>2.5000000000000001E-3</v>
      </c>
      <c r="G910">
        <v>0</v>
      </c>
      <c r="H910">
        <v>3.2500000000000001E-2</v>
      </c>
      <c r="I910">
        <v>0</v>
      </c>
    </row>
    <row r="911" spans="1:9" x14ac:dyDescent="0.25">
      <c r="A911" t="s">
        <v>717</v>
      </c>
      <c r="B911">
        <v>90640</v>
      </c>
      <c r="C911" s="593">
        <v>0.10249999999999999</v>
      </c>
      <c r="D911" t="s">
        <v>1578</v>
      </c>
      <c r="E911">
        <v>0.06</v>
      </c>
      <c r="F911">
        <v>2.5000000000000001E-3</v>
      </c>
      <c r="G911">
        <v>7.4999999999999997E-3</v>
      </c>
      <c r="H911">
        <v>3.2500000000000001E-2</v>
      </c>
      <c r="I911">
        <v>0</v>
      </c>
    </row>
    <row r="912" spans="1:9" x14ac:dyDescent="0.25">
      <c r="A912" t="s">
        <v>717</v>
      </c>
      <c r="B912">
        <v>90650</v>
      </c>
      <c r="C912" s="593">
        <v>0.105</v>
      </c>
      <c r="D912" t="s">
        <v>1607</v>
      </c>
      <c r="E912">
        <v>0.06</v>
      </c>
      <c r="F912">
        <v>2.5000000000000001E-3</v>
      </c>
      <c r="G912">
        <v>0.01</v>
      </c>
      <c r="H912">
        <v>3.2500000000000001E-2</v>
      </c>
      <c r="I912">
        <v>0</v>
      </c>
    </row>
    <row r="913" spans="1:9" x14ac:dyDescent="0.25">
      <c r="A913" t="s">
        <v>717</v>
      </c>
      <c r="B913">
        <v>90651</v>
      </c>
      <c r="C913" s="593">
        <v>0.10249999999999999</v>
      </c>
      <c r="D913" t="s">
        <v>1595</v>
      </c>
      <c r="E913">
        <v>0.06</v>
      </c>
      <c r="F913">
        <v>2.5000000000000001E-3</v>
      </c>
      <c r="G913">
        <v>7.4999999999999997E-3</v>
      </c>
      <c r="H913">
        <v>3.2500000000000001E-2</v>
      </c>
      <c r="I913">
        <v>0</v>
      </c>
    </row>
    <row r="914" spans="1:9" x14ac:dyDescent="0.25">
      <c r="A914" t="s">
        <v>717</v>
      </c>
      <c r="B914">
        <v>90652</v>
      </c>
      <c r="C914" s="593">
        <v>0.10249999999999999</v>
      </c>
      <c r="D914" t="s">
        <v>1595</v>
      </c>
      <c r="E914">
        <v>0.06</v>
      </c>
      <c r="F914">
        <v>2.5000000000000001E-3</v>
      </c>
      <c r="G914">
        <v>7.4999999999999997E-3</v>
      </c>
      <c r="H914">
        <v>3.2500000000000001E-2</v>
      </c>
      <c r="I914">
        <v>0</v>
      </c>
    </row>
    <row r="915" spans="1:9" x14ac:dyDescent="0.25">
      <c r="A915" t="s">
        <v>717</v>
      </c>
      <c r="B915">
        <v>90660</v>
      </c>
      <c r="C915" s="593">
        <v>0.10249999999999999</v>
      </c>
      <c r="D915" t="s">
        <v>1578</v>
      </c>
      <c r="E915">
        <v>0.06</v>
      </c>
      <c r="F915">
        <v>2.5000000000000001E-3</v>
      </c>
      <c r="G915">
        <v>7.4999999999999997E-3</v>
      </c>
      <c r="H915">
        <v>3.2500000000000001E-2</v>
      </c>
      <c r="I915">
        <v>0</v>
      </c>
    </row>
    <row r="916" spans="1:9" x14ac:dyDescent="0.25">
      <c r="A916" t="s">
        <v>717</v>
      </c>
      <c r="B916">
        <v>90661</v>
      </c>
      <c r="C916" s="593">
        <v>0.10249999999999999</v>
      </c>
      <c r="D916" t="s">
        <v>1614</v>
      </c>
      <c r="E916">
        <v>0.06</v>
      </c>
      <c r="F916">
        <v>2.5000000000000001E-3</v>
      </c>
      <c r="G916">
        <v>0.01</v>
      </c>
      <c r="H916">
        <v>0.03</v>
      </c>
      <c r="I916">
        <v>0</v>
      </c>
    </row>
    <row r="917" spans="1:9" x14ac:dyDescent="0.25">
      <c r="A917" t="s">
        <v>717</v>
      </c>
      <c r="B917">
        <v>90662</v>
      </c>
      <c r="C917" s="593">
        <v>0.10249999999999999</v>
      </c>
      <c r="D917" t="s">
        <v>1614</v>
      </c>
      <c r="E917">
        <v>0.06</v>
      </c>
      <c r="F917">
        <v>2.5000000000000001E-3</v>
      </c>
      <c r="G917">
        <v>0.01</v>
      </c>
      <c r="H917">
        <v>0.03</v>
      </c>
      <c r="I917">
        <v>0</v>
      </c>
    </row>
    <row r="918" spans="1:9" x14ac:dyDescent="0.25">
      <c r="A918" t="s">
        <v>717</v>
      </c>
      <c r="B918">
        <v>90670</v>
      </c>
      <c r="C918" s="593">
        <v>0.105</v>
      </c>
      <c r="D918" t="s">
        <v>1607</v>
      </c>
      <c r="E918">
        <v>0.06</v>
      </c>
      <c r="F918">
        <v>2.5000000000000001E-3</v>
      </c>
      <c r="G918">
        <v>0.01</v>
      </c>
      <c r="H918">
        <v>3.2500000000000001E-2</v>
      </c>
      <c r="I918">
        <v>0</v>
      </c>
    </row>
    <row r="919" spans="1:9" x14ac:dyDescent="0.25">
      <c r="A919" t="s">
        <v>717</v>
      </c>
      <c r="B919">
        <v>90671</v>
      </c>
      <c r="C919" s="593">
        <v>0.105</v>
      </c>
      <c r="D919" t="s">
        <v>1607</v>
      </c>
      <c r="E919">
        <v>0.06</v>
      </c>
      <c r="F919">
        <v>2.5000000000000001E-3</v>
      </c>
      <c r="G919">
        <v>0.01</v>
      </c>
      <c r="H919">
        <v>3.2500000000000001E-2</v>
      </c>
      <c r="I919">
        <v>0</v>
      </c>
    </row>
    <row r="920" spans="1:9" x14ac:dyDescent="0.25">
      <c r="A920" t="s">
        <v>717</v>
      </c>
      <c r="B920">
        <v>90680</v>
      </c>
      <c r="C920" s="593">
        <v>8.7499999999999994E-2</v>
      </c>
      <c r="D920" t="s">
        <v>1615</v>
      </c>
      <c r="E920">
        <v>0.06</v>
      </c>
      <c r="F920">
        <v>2.5000000000000001E-3</v>
      </c>
      <c r="G920">
        <v>0.01</v>
      </c>
      <c r="H920">
        <v>1.4999999999999999E-2</v>
      </c>
      <c r="I920">
        <v>0</v>
      </c>
    </row>
    <row r="921" spans="1:9" x14ac:dyDescent="0.25">
      <c r="A921" t="s">
        <v>717</v>
      </c>
      <c r="B921">
        <v>90701</v>
      </c>
      <c r="C921" s="593">
        <v>9.5000000000000001E-2</v>
      </c>
      <c r="D921" t="s">
        <v>1616</v>
      </c>
      <c r="E921">
        <v>0.06</v>
      </c>
      <c r="F921">
        <v>2.5000000000000001E-3</v>
      </c>
      <c r="G921">
        <v>0</v>
      </c>
      <c r="H921">
        <v>3.2500000000000001E-2</v>
      </c>
      <c r="I921">
        <v>0</v>
      </c>
    </row>
    <row r="922" spans="1:9" x14ac:dyDescent="0.25">
      <c r="A922" t="s">
        <v>717</v>
      </c>
      <c r="B922">
        <v>90702</v>
      </c>
      <c r="C922" s="593">
        <v>9.5000000000000001E-2</v>
      </c>
      <c r="D922" t="s">
        <v>1616</v>
      </c>
      <c r="E922">
        <v>0.06</v>
      </c>
      <c r="F922">
        <v>2.5000000000000001E-3</v>
      </c>
      <c r="G922">
        <v>0</v>
      </c>
      <c r="H922">
        <v>3.2500000000000001E-2</v>
      </c>
      <c r="I922">
        <v>0</v>
      </c>
    </row>
    <row r="923" spans="1:9" x14ac:dyDescent="0.25">
      <c r="A923" t="s">
        <v>717</v>
      </c>
      <c r="B923">
        <v>90703</v>
      </c>
      <c r="C923" s="593">
        <v>0.105</v>
      </c>
      <c r="D923" t="s">
        <v>1607</v>
      </c>
      <c r="E923">
        <v>0.06</v>
      </c>
      <c r="F923">
        <v>2.5000000000000001E-3</v>
      </c>
      <c r="G923">
        <v>0.01</v>
      </c>
      <c r="H923">
        <v>3.2500000000000001E-2</v>
      </c>
      <c r="I923">
        <v>0</v>
      </c>
    </row>
    <row r="924" spans="1:9" x14ac:dyDescent="0.25">
      <c r="A924" t="s">
        <v>717</v>
      </c>
      <c r="B924">
        <v>90704</v>
      </c>
      <c r="C924" s="593">
        <v>0.1</v>
      </c>
      <c r="D924" t="s">
        <v>1617</v>
      </c>
      <c r="E924">
        <v>0.06</v>
      </c>
      <c r="F924">
        <v>2.5000000000000001E-3</v>
      </c>
      <c r="G924">
        <v>5.0000000000000001E-3</v>
      </c>
      <c r="H924">
        <v>3.2500000000000001E-2</v>
      </c>
      <c r="I924">
        <v>0</v>
      </c>
    </row>
    <row r="925" spans="1:9" x14ac:dyDescent="0.25">
      <c r="A925" t="s">
        <v>717</v>
      </c>
      <c r="B925">
        <v>90706</v>
      </c>
      <c r="C925" s="593">
        <v>0.10249999999999999</v>
      </c>
      <c r="D925" t="s">
        <v>1596</v>
      </c>
      <c r="E925">
        <v>0.06</v>
      </c>
      <c r="F925">
        <v>2.5000000000000001E-3</v>
      </c>
      <c r="G925">
        <v>7.4999999999999997E-3</v>
      </c>
      <c r="H925">
        <v>3.2500000000000001E-2</v>
      </c>
      <c r="I925">
        <v>0</v>
      </c>
    </row>
    <row r="926" spans="1:9" x14ac:dyDescent="0.25">
      <c r="A926" t="s">
        <v>717</v>
      </c>
      <c r="B926">
        <v>90707</v>
      </c>
      <c r="C926" s="593">
        <v>0.10249999999999999</v>
      </c>
      <c r="D926" t="s">
        <v>1596</v>
      </c>
      <c r="E926">
        <v>0.06</v>
      </c>
      <c r="F926">
        <v>2.5000000000000001E-3</v>
      </c>
      <c r="G926">
        <v>7.4999999999999997E-3</v>
      </c>
      <c r="H926">
        <v>3.2500000000000001E-2</v>
      </c>
      <c r="I926">
        <v>0</v>
      </c>
    </row>
    <row r="927" spans="1:9" x14ac:dyDescent="0.25">
      <c r="A927" t="s">
        <v>717</v>
      </c>
      <c r="B927">
        <v>90710</v>
      </c>
      <c r="C927" s="593">
        <v>0.10249999999999999</v>
      </c>
      <c r="D927" t="s">
        <v>1592</v>
      </c>
      <c r="E927">
        <v>0.06</v>
      </c>
      <c r="F927">
        <v>2.5000000000000001E-3</v>
      </c>
      <c r="G927">
        <v>7.4999999999999997E-3</v>
      </c>
      <c r="H927">
        <v>3.2500000000000001E-2</v>
      </c>
      <c r="I927">
        <v>0</v>
      </c>
    </row>
    <row r="928" spans="1:9" x14ac:dyDescent="0.25">
      <c r="A928" t="s">
        <v>717</v>
      </c>
      <c r="B928">
        <v>90711</v>
      </c>
      <c r="C928" s="593">
        <v>0.10249999999999999</v>
      </c>
      <c r="D928" t="s">
        <v>1618</v>
      </c>
      <c r="E928">
        <v>0.06</v>
      </c>
      <c r="F928">
        <v>2.5000000000000001E-3</v>
      </c>
      <c r="G928">
        <v>7.4999999999999997E-3</v>
      </c>
      <c r="H928">
        <v>3.2500000000000001E-2</v>
      </c>
      <c r="I928">
        <v>0</v>
      </c>
    </row>
    <row r="929" spans="1:9" x14ac:dyDescent="0.25">
      <c r="A929" t="s">
        <v>717</v>
      </c>
      <c r="B929">
        <v>90712</v>
      </c>
      <c r="C929" s="593">
        <v>0.10249999999999999</v>
      </c>
      <c r="D929" t="s">
        <v>1618</v>
      </c>
      <c r="E929">
        <v>0.06</v>
      </c>
      <c r="F929">
        <v>2.5000000000000001E-3</v>
      </c>
      <c r="G929">
        <v>7.4999999999999997E-3</v>
      </c>
      <c r="H929">
        <v>3.2500000000000001E-2</v>
      </c>
      <c r="I929">
        <v>0</v>
      </c>
    </row>
    <row r="930" spans="1:9" x14ac:dyDescent="0.25">
      <c r="A930" t="s">
        <v>717</v>
      </c>
      <c r="B930">
        <v>90713</v>
      </c>
      <c r="C930" s="593">
        <v>0.10249999999999999</v>
      </c>
      <c r="D930" t="s">
        <v>1596</v>
      </c>
      <c r="E930">
        <v>0.06</v>
      </c>
      <c r="F930">
        <v>2.5000000000000001E-3</v>
      </c>
      <c r="G930">
        <v>7.4999999999999997E-3</v>
      </c>
      <c r="H930">
        <v>3.2500000000000001E-2</v>
      </c>
      <c r="I930">
        <v>0</v>
      </c>
    </row>
    <row r="931" spans="1:9" x14ac:dyDescent="0.25">
      <c r="A931" t="s">
        <v>717</v>
      </c>
      <c r="B931">
        <v>90714</v>
      </c>
      <c r="C931" s="593">
        <v>0.10249999999999999</v>
      </c>
      <c r="D931" t="s">
        <v>1618</v>
      </c>
      <c r="E931">
        <v>0.06</v>
      </c>
      <c r="F931">
        <v>2.5000000000000001E-3</v>
      </c>
      <c r="G931">
        <v>7.4999999999999997E-3</v>
      </c>
      <c r="H931">
        <v>3.2500000000000001E-2</v>
      </c>
      <c r="I931">
        <v>0</v>
      </c>
    </row>
    <row r="932" spans="1:9" x14ac:dyDescent="0.25">
      <c r="A932" t="s">
        <v>717</v>
      </c>
      <c r="B932">
        <v>90715</v>
      </c>
      <c r="C932" s="593">
        <v>0.10249999999999999</v>
      </c>
      <c r="D932" t="s">
        <v>1618</v>
      </c>
      <c r="E932">
        <v>0.06</v>
      </c>
      <c r="F932">
        <v>2.5000000000000001E-3</v>
      </c>
      <c r="G932">
        <v>7.4999999999999997E-3</v>
      </c>
      <c r="H932">
        <v>3.2500000000000001E-2</v>
      </c>
      <c r="I932">
        <v>0</v>
      </c>
    </row>
    <row r="933" spans="1:9" x14ac:dyDescent="0.25">
      <c r="A933" t="s">
        <v>717</v>
      </c>
      <c r="B933">
        <v>90716</v>
      </c>
      <c r="C933" s="593">
        <v>0.10249999999999999</v>
      </c>
      <c r="D933" t="s">
        <v>1618</v>
      </c>
      <c r="E933">
        <v>0.06</v>
      </c>
      <c r="F933">
        <v>2.5000000000000001E-3</v>
      </c>
      <c r="G933">
        <v>7.4999999999999997E-3</v>
      </c>
      <c r="H933">
        <v>3.2500000000000001E-2</v>
      </c>
      <c r="I933">
        <v>0</v>
      </c>
    </row>
    <row r="934" spans="1:9" x14ac:dyDescent="0.25">
      <c r="A934" t="s">
        <v>717</v>
      </c>
      <c r="B934">
        <v>90717</v>
      </c>
      <c r="C934" s="593">
        <v>0.10249999999999999</v>
      </c>
      <c r="D934" t="s">
        <v>1603</v>
      </c>
      <c r="E934">
        <v>0.06</v>
      </c>
      <c r="F934">
        <v>2.5000000000000001E-3</v>
      </c>
      <c r="G934">
        <v>7.4999999999999997E-3</v>
      </c>
      <c r="H934">
        <v>3.2500000000000001E-2</v>
      </c>
      <c r="I934">
        <v>0</v>
      </c>
    </row>
    <row r="935" spans="1:9" x14ac:dyDescent="0.25">
      <c r="A935" t="s">
        <v>717</v>
      </c>
      <c r="B935">
        <v>90720</v>
      </c>
      <c r="C935" s="593">
        <v>0.10249999999999999</v>
      </c>
      <c r="D935" t="s">
        <v>1619</v>
      </c>
      <c r="E935">
        <v>0.06</v>
      </c>
      <c r="F935">
        <v>2.5000000000000001E-3</v>
      </c>
      <c r="G935">
        <v>0.01</v>
      </c>
      <c r="H935">
        <v>0.03</v>
      </c>
      <c r="I935">
        <v>0</v>
      </c>
    </row>
    <row r="936" spans="1:9" x14ac:dyDescent="0.25">
      <c r="A936" t="s">
        <v>717</v>
      </c>
      <c r="B936">
        <v>90721</v>
      </c>
      <c r="C936" s="593">
        <v>9.2499999999999999E-2</v>
      </c>
      <c r="D936" t="s">
        <v>1620</v>
      </c>
      <c r="E936">
        <v>0.06</v>
      </c>
      <c r="F936">
        <v>2.5000000000000001E-3</v>
      </c>
      <c r="G936">
        <v>1.4999999999999999E-2</v>
      </c>
      <c r="H936">
        <v>1.4999999999999999E-2</v>
      </c>
      <c r="I936">
        <v>0</v>
      </c>
    </row>
    <row r="937" spans="1:9" x14ac:dyDescent="0.25">
      <c r="A937" t="s">
        <v>717</v>
      </c>
      <c r="B937">
        <v>90723</v>
      </c>
      <c r="C937" s="593">
        <v>0.10249999999999999</v>
      </c>
      <c r="D937" t="s">
        <v>1596</v>
      </c>
      <c r="E937">
        <v>0.06</v>
      </c>
      <c r="F937">
        <v>2.5000000000000001E-3</v>
      </c>
      <c r="G937">
        <v>7.4999999999999997E-3</v>
      </c>
      <c r="H937">
        <v>3.2500000000000001E-2</v>
      </c>
      <c r="I937">
        <v>0</v>
      </c>
    </row>
    <row r="938" spans="1:9" x14ac:dyDescent="0.25">
      <c r="A938" t="s">
        <v>717</v>
      </c>
      <c r="B938">
        <v>90731</v>
      </c>
      <c r="C938" s="593">
        <v>0.10249999999999999</v>
      </c>
      <c r="D938" t="s">
        <v>1619</v>
      </c>
      <c r="E938">
        <v>0.06</v>
      </c>
      <c r="F938">
        <v>2.5000000000000001E-3</v>
      </c>
      <c r="G938">
        <v>0.01</v>
      </c>
      <c r="H938">
        <v>0.03</v>
      </c>
      <c r="I938">
        <v>0</v>
      </c>
    </row>
    <row r="939" spans="1:9" x14ac:dyDescent="0.25">
      <c r="A939" t="s">
        <v>717</v>
      </c>
      <c r="B939">
        <v>90732</v>
      </c>
      <c r="C939" s="593">
        <v>9.5000000000000001E-2</v>
      </c>
      <c r="D939" t="s">
        <v>1575</v>
      </c>
      <c r="E939">
        <v>0.06</v>
      </c>
      <c r="F939">
        <v>2.5000000000000001E-3</v>
      </c>
      <c r="G939">
        <v>0</v>
      </c>
      <c r="H939">
        <v>3.2500000000000001E-2</v>
      </c>
      <c r="I939">
        <v>0</v>
      </c>
    </row>
    <row r="940" spans="1:9" x14ac:dyDescent="0.25">
      <c r="A940" t="s">
        <v>717</v>
      </c>
      <c r="B940">
        <v>90733</v>
      </c>
      <c r="C940" s="593">
        <v>9.5000000000000001E-2</v>
      </c>
      <c r="D940" t="s">
        <v>1575</v>
      </c>
      <c r="E940">
        <v>0.06</v>
      </c>
      <c r="F940">
        <v>2.5000000000000001E-3</v>
      </c>
      <c r="G940">
        <v>0</v>
      </c>
      <c r="H940">
        <v>3.2500000000000001E-2</v>
      </c>
      <c r="I940">
        <v>0</v>
      </c>
    </row>
    <row r="941" spans="1:9" x14ac:dyDescent="0.25">
      <c r="A941" t="s">
        <v>717</v>
      </c>
      <c r="B941">
        <v>90734</v>
      </c>
      <c r="C941" s="593">
        <v>9.5000000000000001E-2</v>
      </c>
      <c r="D941" t="s">
        <v>1575</v>
      </c>
      <c r="E941">
        <v>0.06</v>
      </c>
      <c r="F941">
        <v>2.5000000000000001E-3</v>
      </c>
      <c r="G941">
        <v>0</v>
      </c>
      <c r="H941">
        <v>3.2500000000000001E-2</v>
      </c>
      <c r="I941">
        <v>0</v>
      </c>
    </row>
    <row r="942" spans="1:9" x14ac:dyDescent="0.25">
      <c r="A942" t="s">
        <v>717</v>
      </c>
      <c r="B942">
        <v>90740</v>
      </c>
      <c r="C942" s="593">
        <v>8.7499999999999994E-2</v>
      </c>
      <c r="D942" t="s">
        <v>1621</v>
      </c>
      <c r="E942">
        <v>0.06</v>
      </c>
      <c r="F942">
        <v>2.5000000000000001E-3</v>
      </c>
      <c r="G942">
        <v>0.01</v>
      </c>
      <c r="H942">
        <v>1.4999999999999999E-2</v>
      </c>
      <c r="I942">
        <v>0</v>
      </c>
    </row>
    <row r="943" spans="1:9" x14ac:dyDescent="0.25">
      <c r="A943" t="s">
        <v>717</v>
      </c>
      <c r="B943">
        <v>90742</v>
      </c>
      <c r="C943" s="593">
        <v>7.7499999999999999E-2</v>
      </c>
      <c r="D943" t="s">
        <v>1622</v>
      </c>
      <c r="E943">
        <v>0.06</v>
      </c>
      <c r="F943">
        <v>2.5000000000000001E-3</v>
      </c>
      <c r="G943">
        <v>0</v>
      </c>
      <c r="H943">
        <v>1.4999999999999999E-2</v>
      </c>
      <c r="I943">
        <v>0</v>
      </c>
    </row>
    <row r="944" spans="1:9" x14ac:dyDescent="0.25">
      <c r="A944" t="s">
        <v>717</v>
      </c>
      <c r="B944">
        <v>90743</v>
      </c>
      <c r="C944" s="593">
        <v>8.7499999999999994E-2</v>
      </c>
      <c r="D944" t="s">
        <v>1621</v>
      </c>
      <c r="E944">
        <v>0.06</v>
      </c>
      <c r="F944">
        <v>2.5000000000000001E-3</v>
      </c>
      <c r="G944">
        <v>0.01</v>
      </c>
      <c r="H944">
        <v>1.4999999999999999E-2</v>
      </c>
      <c r="I944">
        <v>0</v>
      </c>
    </row>
    <row r="945" spans="1:9" x14ac:dyDescent="0.25">
      <c r="A945" t="s">
        <v>717</v>
      </c>
      <c r="B945">
        <v>90744</v>
      </c>
      <c r="C945" s="593">
        <v>0.10249999999999999</v>
      </c>
      <c r="D945" t="s">
        <v>1592</v>
      </c>
      <c r="E945">
        <v>0.06</v>
      </c>
      <c r="F945">
        <v>2.5000000000000001E-3</v>
      </c>
      <c r="G945">
        <v>7.4999999999999997E-3</v>
      </c>
      <c r="H945">
        <v>3.2500000000000001E-2</v>
      </c>
      <c r="I945">
        <v>0</v>
      </c>
    </row>
    <row r="946" spans="1:9" x14ac:dyDescent="0.25">
      <c r="A946" t="s">
        <v>717</v>
      </c>
      <c r="B946">
        <v>90745</v>
      </c>
      <c r="C946" s="593">
        <v>0.10249999999999999</v>
      </c>
      <c r="D946" t="s">
        <v>1592</v>
      </c>
      <c r="E946">
        <v>0.06</v>
      </c>
      <c r="F946">
        <v>2.5000000000000001E-3</v>
      </c>
      <c r="G946">
        <v>7.4999999999999997E-3</v>
      </c>
      <c r="H946">
        <v>3.2500000000000001E-2</v>
      </c>
      <c r="I946">
        <v>0</v>
      </c>
    </row>
    <row r="947" spans="1:9" x14ac:dyDescent="0.25">
      <c r="A947" t="s">
        <v>717</v>
      </c>
      <c r="B947">
        <v>90746</v>
      </c>
      <c r="C947" s="593">
        <v>0.10249999999999999</v>
      </c>
      <c r="D947" t="s">
        <v>1592</v>
      </c>
      <c r="E947">
        <v>0.06</v>
      </c>
      <c r="F947">
        <v>2.5000000000000001E-3</v>
      </c>
      <c r="G947">
        <v>7.4999999999999997E-3</v>
      </c>
      <c r="H947">
        <v>3.2500000000000001E-2</v>
      </c>
      <c r="I947">
        <v>0</v>
      </c>
    </row>
    <row r="948" spans="1:9" x14ac:dyDescent="0.25">
      <c r="A948" t="s">
        <v>717</v>
      </c>
      <c r="B948">
        <v>90747</v>
      </c>
      <c r="C948" s="593">
        <v>0.10249999999999999</v>
      </c>
      <c r="D948" t="s">
        <v>1592</v>
      </c>
      <c r="E948">
        <v>0.06</v>
      </c>
      <c r="F948">
        <v>2.5000000000000001E-3</v>
      </c>
      <c r="G948">
        <v>7.4999999999999997E-3</v>
      </c>
      <c r="H948">
        <v>3.2500000000000001E-2</v>
      </c>
      <c r="I948">
        <v>0</v>
      </c>
    </row>
    <row r="949" spans="1:9" x14ac:dyDescent="0.25">
      <c r="A949" t="s">
        <v>717</v>
      </c>
      <c r="B949">
        <v>90748</v>
      </c>
      <c r="C949" s="593">
        <v>9.5000000000000001E-2</v>
      </c>
      <c r="D949" t="s">
        <v>1575</v>
      </c>
      <c r="E949">
        <v>0.06</v>
      </c>
      <c r="F949">
        <v>2.5000000000000001E-3</v>
      </c>
      <c r="G949">
        <v>0</v>
      </c>
      <c r="H949">
        <v>3.2500000000000001E-2</v>
      </c>
      <c r="I949">
        <v>0</v>
      </c>
    </row>
    <row r="950" spans="1:9" x14ac:dyDescent="0.25">
      <c r="A950" t="s">
        <v>717</v>
      </c>
      <c r="B950">
        <v>90749</v>
      </c>
      <c r="C950" s="593">
        <v>0.10249999999999999</v>
      </c>
      <c r="D950" t="s">
        <v>1592</v>
      </c>
      <c r="E950">
        <v>0.06</v>
      </c>
      <c r="F950">
        <v>2.5000000000000001E-3</v>
      </c>
      <c r="G950">
        <v>7.4999999999999997E-3</v>
      </c>
      <c r="H950">
        <v>3.2500000000000001E-2</v>
      </c>
      <c r="I950">
        <v>0</v>
      </c>
    </row>
    <row r="951" spans="1:9" x14ac:dyDescent="0.25">
      <c r="A951" t="s">
        <v>717</v>
      </c>
      <c r="B951">
        <v>90755</v>
      </c>
      <c r="C951" s="593">
        <v>0.10249999999999999</v>
      </c>
      <c r="D951" t="s">
        <v>1623</v>
      </c>
      <c r="E951">
        <v>0.06</v>
      </c>
      <c r="F951">
        <v>2.5000000000000001E-3</v>
      </c>
      <c r="G951">
        <v>7.4999999999999997E-3</v>
      </c>
      <c r="H951">
        <v>3.2500000000000001E-2</v>
      </c>
      <c r="I951">
        <v>0</v>
      </c>
    </row>
    <row r="952" spans="1:9" x14ac:dyDescent="0.25">
      <c r="A952" t="s">
        <v>717</v>
      </c>
      <c r="B952">
        <v>90801</v>
      </c>
      <c r="C952" s="593">
        <v>0.10249999999999999</v>
      </c>
      <c r="D952" t="s">
        <v>1619</v>
      </c>
      <c r="E952">
        <v>0.06</v>
      </c>
      <c r="F952">
        <v>2.5000000000000001E-3</v>
      </c>
      <c r="G952">
        <v>0.01</v>
      </c>
      <c r="H952">
        <v>0.03</v>
      </c>
      <c r="I952">
        <v>0</v>
      </c>
    </row>
    <row r="953" spans="1:9" x14ac:dyDescent="0.25">
      <c r="A953" t="s">
        <v>717</v>
      </c>
      <c r="B953">
        <v>90802</v>
      </c>
      <c r="C953" s="593">
        <v>0.10249999999999999</v>
      </c>
      <c r="D953" t="s">
        <v>1624</v>
      </c>
      <c r="E953">
        <v>0.06</v>
      </c>
      <c r="F953">
        <v>2.5000000000000001E-3</v>
      </c>
      <c r="G953">
        <v>0.01</v>
      </c>
      <c r="H953">
        <v>0.03</v>
      </c>
      <c r="I953">
        <v>0</v>
      </c>
    </row>
    <row r="954" spans="1:9" x14ac:dyDescent="0.25">
      <c r="A954" t="s">
        <v>717</v>
      </c>
      <c r="B954">
        <v>90803</v>
      </c>
      <c r="C954" s="593">
        <v>0.10249999999999999</v>
      </c>
      <c r="D954" t="s">
        <v>1619</v>
      </c>
      <c r="E954">
        <v>0.06</v>
      </c>
      <c r="F954">
        <v>2.5000000000000001E-3</v>
      </c>
      <c r="G954">
        <v>0.01</v>
      </c>
      <c r="H954">
        <v>0.03</v>
      </c>
      <c r="I954">
        <v>0</v>
      </c>
    </row>
    <row r="955" spans="1:9" x14ac:dyDescent="0.25">
      <c r="A955" t="s">
        <v>717</v>
      </c>
      <c r="B955">
        <v>90804</v>
      </c>
      <c r="C955" s="593">
        <v>0.10249999999999999</v>
      </c>
      <c r="D955" t="s">
        <v>1623</v>
      </c>
      <c r="E955">
        <v>0.06</v>
      </c>
      <c r="F955">
        <v>2.5000000000000001E-3</v>
      </c>
      <c r="G955">
        <v>7.4999999999999997E-3</v>
      </c>
      <c r="H955">
        <v>3.2500000000000001E-2</v>
      </c>
      <c r="I955">
        <v>0</v>
      </c>
    </row>
    <row r="956" spans="1:9" x14ac:dyDescent="0.25">
      <c r="A956" t="s">
        <v>717</v>
      </c>
      <c r="B956">
        <v>90805</v>
      </c>
      <c r="C956" s="593">
        <v>0.10249999999999999</v>
      </c>
      <c r="D956" t="s">
        <v>1596</v>
      </c>
      <c r="E956">
        <v>0.06</v>
      </c>
      <c r="F956">
        <v>2.5000000000000001E-3</v>
      </c>
      <c r="G956">
        <v>7.4999999999999997E-3</v>
      </c>
      <c r="H956">
        <v>3.2500000000000001E-2</v>
      </c>
      <c r="I956">
        <v>0</v>
      </c>
    </row>
    <row r="957" spans="1:9" x14ac:dyDescent="0.25">
      <c r="A957" t="s">
        <v>717</v>
      </c>
      <c r="B957">
        <v>90806</v>
      </c>
      <c r="C957" s="593">
        <v>0.10249999999999999</v>
      </c>
      <c r="D957" t="s">
        <v>1619</v>
      </c>
      <c r="E957">
        <v>0.06</v>
      </c>
      <c r="F957">
        <v>2.5000000000000001E-3</v>
      </c>
      <c r="G957">
        <v>0.01</v>
      </c>
      <c r="H957">
        <v>0.03</v>
      </c>
      <c r="I957">
        <v>0</v>
      </c>
    </row>
    <row r="958" spans="1:9" x14ac:dyDescent="0.25">
      <c r="A958" t="s">
        <v>717</v>
      </c>
      <c r="B958">
        <v>90807</v>
      </c>
      <c r="C958" s="593">
        <v>0.10249999999999999</v>
      </c>
      <c r="D958" t="s">
        <v>1619</v>
      </c>
      <c r="E958">
        <v>0.06</v>
      </c>
      <c r="F958">
        <v>2.5000000000000001E-3</v>
      </c>
      <c r="G958">
        <v>0.01</v>
      </c>
      <c r="H958">
        <v>0.03</v>
      </c>
      <c r="I958">
        <v>0</v>
      </c>
    </row>
    <row r="959" spans="1:9" x14ac:dyDescent="0.25">
      <c r="A959" t="s">
        <v>717</v>
      </c>
      <c r="B959">
        <v>90808</v>
      </c>
      <c r="C959" s="593">
        <v>0.10249999999999999</v>
      </c>
      <c r="D959" t="s">
        <v>1624</v>
      </c>
      <c r="E959">
        <v>0.06</v>
      </c>
      <c r="F959">
        <v>2.5000000000000001E-3</v>
      </c>
      <c r="G959">
        <v>0.01</v>
      </c>
      <c r="H959">
        <v>0.03</v>
      </c>
      <c r="I959">
        <v>0</v>
      </c>
    </row>
    <row r="960" spans="1:9" x14ac:dyDescent="0.25">
      <c r="A960" t="s">
        <v>717</v>
      </c>
      <c r="B960">
        <v>90809</v>
      </c>
      <c r="C960" s="593">
        <v>0.10249999999999999</v>
      </c>
      <c r="D960" t="s">
        <v>1624</v>
      </c>
      <c r="E960">
        <v>0.06</v>
      </c>
      <c r="F960">
        <v>2.5000000000000001E-3</v>
      </c>
      <c r="G960">
        <v>0.01</v>
      </c>
      <c r="H960">
        <v>0.03</v>
      </c>
      <c r="I960">
        <v>0</v>
      </c>
    </row>
    <row r="961" spans="1:9" x14ac:dyDescent="0.25">
      <c r="A961" t="s">
        <v>717</v>
      </c>
      <c r="B961">
        <v>90810</v>
      </c>
      <c r="C961" s="593">
        <v>0.10249999999999999</v>
      </c>
      <c r="D961" t="s">
        <v>1592</v>
      </c>
      <c r="E961">
        <v>0.06</v>
      </c>
      <c r="F961">
        <v>2.5000000000000001E-3</v>
      </c>
      <c r="G961">
        <v>7.4999999999999997E-3</v>
      </c>
      <c r="H961">
        <v>3.2500000000000001E-2</v>
      </c>
      <c r="I961">
        <v>0</v>
      </c>
    </row>
    <row r="962" spans="1:9" x14ac:dyDescent="0.25">
      <c r="A962" t="s">
        <v>717</v>
      </c>
      <c r="B962">
        <v>90813</v>
      </c>
      <c r="C962" s="593">
        <v>0.10249999999999999</v>
      </c>
      <c r="D962" t="s">
        <v>1619</v>
      </c>
      <c r="E962">
        <v>0.06</v>
      </c>
      <c r="F962">
        <v>2.5000000000000001E-3</v>
      </c>
      <c r="G962">
        <v>0.01</v>
      </c>
      <c r="H962">
        <v>0.03</v>
      </c>
      <c r="I962">
        <v>0</v>
      </c>
    </row>
    <row r="963" spans="1:9" x14ac:dyDescent="0.25">
      <c r="A963" t="s">
        <v>717</v>
      </c>
      <c r="B963">
        <v>90814</v>
      </c>
      <c r="C963" s="593">
        <v>0.10249999999999999</v>
      </c>
      <c r="D963" t="s">
        <v>1619</v>
      </c>
      <c r="E963">
        <v>0.06</v>
      </c>
      <c r="F963">
        <v>2.5000000000000001E-3</v>
      </c>
      <c r="G963">
        <v>0.01</v>
      </c>
      <c r="H963">
        <v>0.03</v>
      </c>
      <c r="I963">
        <v>0</v>
      </c>
    </row>
    <row r="964" spans="1:9" x14ac:dyDescent="0.25">
      <c r="A964" t="s">
        <v>717</v>
      </c>
      <c r="B964">
        <v>90815</v>
      </c>
      <c r="C964" s="593">
        <v>0.10249999999999999</v>
      </c>
      <c r="D964" t="s">
        <v>1624</v>
      </c>
      <c r="E964">
        <v>0.06</v>
      </c>
      <c r="F964">
        <v>2.5000000000000001E-3</v>
      </c>
      <c r="G964">
        <v>0.01</v>
      </c>
      <c r="H964">
        <v>0.03</v>
      </c>
      <c r="I964">
        <v>0</v>
      </c>
    </row>
    <row r="965" spans="1:9" x14ac:dyDescent="0.25">
      <c r="A965" t="s">
        <v>717</v>
      </c>
      <c r="B965">
        <v>90822</v>
      </c>
      <c r="C965" s="593">
        <v>0.10249999999999999</v>
      </c>
      <c r="D965" t="s">
        <v>1624</v>
      </c>
      <c r="E965">
        <v>0.06</v>
      </c>
      <c r="F965">
        <v>2.5000000000000001E-3</v>
      </c>
      <c r="G965">
        <v>0.01</v>
      </c>
      <c r="H965">
        <v>0.03</v>
      </c>
      <c r="I965">
        <v>0</v>
      </c>
    </row>
    <row r="966" spans="1:9" x14ac:dyDescent="0.25">
      <c r="A966" t="s">
        <v>717</v>
      </c>
      <c r="B966">
        <v>90831</v>
      </c>
      <c r="C966" s="593">
        <v>0.10249999999999999</v>
      </c>
      <c r="D966" t="s">
        <v>1624</v>
      </c>
      <c r="E966">
        <v>0.06</v>
      </c>
      <c r="F966">
        <v>2.5000000000000001E-3</v>
      </c>
      <c r="G966">
        <v>0.01</v>
      </c>
      <c r="H966">
        <v>0.03</v>
      </c>
      <c r="I966">
        <v>0</v>
      </c>
    </row>
    <row r="967" spans="1:9" x14ac:dyDescent="0.25">
      <c r="A967" t="s">
        <v>717</v>
      </c>
      <c r="B967">
        <v>90832</v>
      </c>
      <c r="C967" s="593">
        <v>0.10249999999999999</v>
      </c>
      <c r="D967" t="s">
        <v>1624</v>
      </c>
      <c r="E967">
        <v>0.06</v>
      </c>
      <c r="F967">
        <v>2.5000000000000001E-3</v>
      </c>
      <c r="G967">
        <v>0.01</v>
      </c>
      <c r="H967">
        <v>0.03</v>
      </c>
      <c r="I967">
        <v>0</v>
      </c>
    </row>
    <row r="968" spans="1:9" x14ac:dyDescent="0.25">
      <c r="A968" t="s">
        <v>717</v>
      </c>
      <c r="B968">
        <v>90833</v>
      </c>
      <c r="C968" s="593">
        <v>0.10249999999999999</v>
      </c>
      <c r="D968" t="s">
        <v>1624</v>
      </c>
      <c r="E968">
        <v>0.06</v>
      </c>
      <c r="F968">
        <v>2.5000000000000001E-3</v>
      </c>
      <c r="G968">
        <v>0.01</v>
      </c>
      <c r="H968">
        <v>0.03</v>
      </c>
      <c r="I968">
        <v>0</v>
      </c>
    </row>
    <row r="969" spans="1:9" x14ac:dyDescent="0.25">
      <c r="A969" t="s">
        <v>717</v>
      </c>
      <c r="B969">
        <v>90840</v>
      </c>
      <c r="C969" s="593">
        <v>0.10249999999999999</v>
      </c>
      <c r="D969" t="s">
        <v>1619</v>
      </c>
      <c r="E969">
        <v>0.06</v>
      </c>
      <c r="F969">
        <v>2.5000000000000001E-3</v>
      </c>
      <c r="G969">
        <v>0.01</v>
      </c>
      <c r="H969">
        <v>0.03</v>
      </c>
      <c r="I969">
        <v>0</v>
      </c>
    </row>
    <row r="970" spans="1:9" x14ac:dyDescent="0.25">
      <c r="A970" t="s">
        <v>717</v>
      </c>
      <c r="B970">
        <v>90842</v>
      </c>
      <c r="C970" s="593">
        <v>0.10249999999999999</v>
      </c>
      <c r="D970" t="s">
        <v>1624</v>
      </c>
      <c r="E970">
        <v>0.06</v>
      </c>
      <c r="F970">
        <v>2.5000000000000001E-3</v>
      </c>
      <c r="G970">
        <v>0.01</v>
      </c>
      <c r="H970">
        <v>0.03</v>
      </c>
      <c r="I970">
        <v>0</v>
      </c>
    </row>
    <row r="971" spans="1:9" x14ac:dyDescent="0.25">
      <c r="A971" t="s">
        <v>717</v>
      </c>
      <c r="B971">
        <v>90844</v>
      </c>
      <c r="C971" s="593">
        <v>0.10249999999999999</v>
      </c>
      <c r="D971" t="s">
        <v>1624</v>
      </c>
      <c r="E971">
        <v>0.06</v>
      </c>
      <c r="F971">
        <v>2.5000000000000001E-3</v>
      </c>
      <c r="G971">
        <v>0.01</v>
      </c>
      <c r="H971">
        <v>0.03</v>
      </c>
      <c r="I971">
        <v>0</v>
      </c>
    </row>
    <row r="972" spans="1:9" x14ac:dyDescent="0.25">
      <c r="A972" t="s">
        <v>717</v>
      </c>
      <c r="B972">
        <v>90846</v>
      </c>
      <c r="C972" s="593">
        <v>0.10249999999999999</v>
      </c>
      <c r="D972" t="s">
        <v>1619</v>
      </c>
      <c r="E972">
        <v>0.06</v>
      </c>
      <c r="F972">
        <v>2.5000000000000001E-3</v>
      </c>
      <c r="G972">
        <v>0.01</v>
      </c>
      <c r="H972">
        <v>0.03</v>
      </c>
      <c r="I972">
        <v>0</v>
      </c>
    </row>
    <row r="973" spans="1:9" x14ac:dyDescent="0.25">
      <c r="A973" t="s">
        <v>717</v>
      </c>
      <c r="B973">
        <v>90847</v>
      </c>
      <c r="C973" s="593">
        <v>0.10249999999999999</v>
      </c>
      <c r="D973" t="s">
        <v>1624</v>
      </c>
      <c r="E973">
        <v>0.06</v>
      </c>
      <c r="F973">
        <v>2.5000000000000001E-3</v>
      </c>
      <c r="G973">
        <v>0.01</v>
      </c>
      <c r="H973">
        <v>0.03</v>
      </c>
      <c r="I973">
        <v>0</v>
      </c>
    </row>
    <row r="974" spans="1:9" x14ac:dyDescent="0.25">
      <c r="A974" t="s">
        <v>717</v>
      </c>
      <c r="B974">
        <v>90848</v>
      </c>
      <c r="C974" s="593">
        <v>0.10249999999999999</v>
      </c>
      <c r="D974" t="s">
        <v>1624</v>
      </c>
      <c r="E974">
        <v>0.06</v>
      </c>
      <c r="F974">
        <v>2.5000000000000001E-3</v>
      </c>
      <c r="G974">
        <v>0.01</v>
      </c>
      <c r="H974">
        <v>0.03</v>
      </c>
      <c r="I974">
        <v>0</v>
      </c>
    </row>
    <row r="975" spans="1:9" x14ac:dyDescent="0.25">
      <c r="A975" t="s">
        <v>717</v>
      </c>
      <c r="B975">
        <v>90853</v>
      </c>
      <c r="C975" s="593">
        <v>0.10249999999999999</v>
      </c>
      <c r="D975" t="s">
        <v>1619</v>
      </c>
      <c r="E975">
        <v>0.06</v>
      </c>
      <c r="F975">
        <v>2.5000000000000001E-3</v>
      </c>
      <c r="G975">
        <v>0.01</v>
      </c>
      <c r="H975">
        <v>0.03</v>
      </c>
      <c r="I975">
        <v>0</v>
      </c>
    </row>
    <row r="976" spans="1:9" x14ac:dyDescent="0.25">
      <c r="A976" t="s">
        <v>717</v>
      </c>
      <c r="B976">
        <v>90895</v>
      </c>
      <c r="C976" s="593">
        <v>0.10249999999999999</v>
      </c>
      <c r="D976" t="s">
        <v>1592</v>
      </c>
      <c r="E976">
        <v>0.06</v>
      </c>
      <c r="F976">
        <v>2.5000000000000001E-3</v>
      </c>
      <c r="G976">
        <v>7.4999999999999997E-3</v>
      </c>
      <c r="H976">
        <v>3.2500000000000001E-2</v>
      </c>
      <c r="I976">
        <v>0</v>
      </c>
    </row>
    <row r="977" spans="1:9" x14ac:dyDescent="0.25">
      <c r="A977" t="s">
        <v>717</v>
      </c>
      <c r="B977">
        <v>91001</v>
      </c>
      <c r="C977" s="593">
        <v>0.10249999999999999</v>
      </c>
      <c r="D977" t="s">
        <v>1584</v>
      </c>
      <c r="E977">
        <v>0.06</v>
      </c>
      <c r="F977">
        <v>2.5000000000000001E-3</v>
      </c>
      <c r="G977">
        <v>7.4999999999999997E-3</v>
      </c>
      <c r="H977">
        <v>3.2500000000000001E-2</v>
      </c>
      <c r="I977">
        <v>0</v>
      </c>
    </row>
    <row r="978" spans="1:9" x14ac:dyDescent="0.25">
      <c r="A978" t="s">
        <v>717</v>
      </c>
      <c r="B978">
        <v>91003</v>
      </c>
      <c r="C978" s="593">
        <v>9.5000000000000001E-2</v>
      </c>
      <c r="D978" t="s">
        <v>1589</v>
      </c>
      <c r="E978">
        <v>0.06</v>
      </c>
      <c r="F978">
        <v>2.5000000000000001E-3</v>
      </c>
      <c r="G978">
        <v>0</v>
      </c>
      <c r="H978">
        <v>3.2500000000000001E-2</v>
      </c>
      <c r="I978">
        <v>0</v>
      </c>
    </row>
    <row r="979" spans="1:9" x14ac:dyDescent="0.25">
      <c r="A979" t="s">
        <v>717</v>
      </c>
      <c r="B979">
        <v>91006</v>
      </c>
      <c r="C979" s="593">
        <v>0.10249999999999999</v>
      </c>
      <c r="D979" t="s">
        <v>1625</v>
      </c>
      <c r="E979">
        <v>0.06</v>
      </c>
      <c r="F979">
        <v>2.5000000000000001E-3</v>
      </c>
      <c r="G979">
        <v>7.4999999999999997E-3</v>
      </c>
      <c r="H979">
        <v>3.2500000000000001E-2</v>
      </c>
      <c r="I979">
        <v>0</v>
      </c>
    </row>
    <row r="980" spans="1:9" x14ac:dyDescent="0.25">
      <c r="A980" t="s">
        <v>717</v>
      </c>
      <c r="B980">
        <v>91007</v>
      </c>
      <c r="C980" s="593">
        <v>0.10249999999999999</v>
      </c>
      <c r="D980" t="s">
        <v>1625</v>
      </c>
      <c r="E980">
        <v>0.06</v>
      </c>
      <c r="F980">
        <v>2.5000000000000001E-3</v>
      </c>
      <c r="G980">
        <v>7.4999999999999997E-3</v>
      </c>
      <c r="H980">
        <v>3.2500000000000001E-2</v>
      </c>
      <c r="I980">
        <v>0</v>
      </c>
    </row>
    <row r="981" spans="1:9" x14ac:dyDescent="0.25">
      <c r="A981" t="s">
        <v>717</v>
      </c>
      <c r="B981">
        <v>91008</v>
      </c>
      <c r="C981" s="593">
        <v>0.10249999999999999</v>
      </c>
      <c r="D981" t="s">
        <v>1626</v>
      </c>
      <c r="E981">
        <v>0.06</v>
      </c>
      <c r="F981">
        <v>2.5000000000000001E-3</v>
      </c>
      <c r="G981">
        <v>7.4999999999999997E-3</v>
      </c>
      <c r="H981">
        <v>3.2500000000000001E-2</v>
      </c>
      <c r="I981">
        <v>0</v>
      </c>
    </row>
    <row r="982" spans="1:9" x14ac:dyDescent="0.25">
      <c r="A982" t="s">
        <v>717</v>
      </c>
      <c r="B982">
        <v>91009</v>
      </c>
      <c r="C982" s="593">
        <v>0.10249999999999999</v>
      </c>
      <c r="D982" t="s">
        <v>1626</v>
      </c>
      <c r="E982">
        <v>0.06</v>
      </c>
      <c r="F982">
        <v>2.5000000000000001E-3</v>
      </c>
      <c r="G982">
        <v>7.4999999999999997E-3</v>
      </c>
      <c r="H982">
        <v>3.2500000000000001E-2</v>
      </c>
      <c r="I982">
        <v>0</v>
      </c>
    </row>
    <row r="983" spans="1:9" x14ac:dyDescent="0.25">
      <c r="A983" t="s">
        <v>717</v>
      </c>
      <c r="B983">
        <v>91010</v>
      </c>
      <c r="C983" s="593">
        <v>0.10249999999999999</v>
      </c>
      <c r="D983" t="s">
        <v>1627</v>
      </c>
      <c r="E983">
        <v>0.06</v>
      </c>
      <c r="F983">
        <v>2.5000000000000001E-3</v>
      </c>
      <c r="G983">
        <v>7.4999999999999997E-3</v>
      </c>
      <c r="H983">
        <v>3.2500000000000001E-2</v>
      </c>
      <c r="I983">
        <v>0</v>
      </c>
    </row>
    <row r="984" spans="1:9" x14ac:dyDescent="0.25">
      <c r="A984" t="s">
        <v>717</v>
      </c>
      <c r="B984">
        <v>91011</v>
      </c>
      <c r="C984" s="593">
        <v>0.10249999999999999</v>
      </c>
      <c r="D984" t="s">
        <v>1584</v>
      </c>
      <c r="E984">
        <v>0.06</v>
      </c>
      <c r="F984">
        <v>2.5000000000000001E-3</v>
      </c>
      <c r="G984">
        <v>7.4999999999999997E-3</v>
      </c>
      <c r="H984">
        <v>3.2500000000000001E-2</v>
      </c>
      <c r="I984">
        <v>0</v>
      </c>
    </row>
    <row r="985" spans="1:9" x14ac:dyDescent="0.25">
      <c r="A985" t="s">
        <v>717</v>
      </c>
      <c r="B985">
        <v>91012</v>
      </c>
      <c r="C985" s="593">
        <v>9.5000000000000001E-2</v>
      </c>
      <c r="D985" t="s">
        <v>1628</v>
      </c>
      <c r="E985">
        <v>0.06</v>
      </c>
      <c r="F985">
        <v>2.5000000000000001E-3</v>
      </c>
      <c r="G985">
        <v>0</v>
      </c>
      <c r="H985">
        <v>3.2500000000000001E-2</v>
      </c>
      <c r="I985">
        <v>0</v>
      </c>
    </row>
    <row r="986" spans="1:9" x14ac:dyDescent="0.25">
      <c r="A986" t="s">
        <v>717</v>
      </c>
      <c r="B986">
        <v>91016</v>
      </c>
      <c r="C986" s="593">
        <v>0.10249999999999999</v>
      </c>
      <c r="D986" t="s">
        <v>1625</v>
      </c>
      <c r="E986">
        <v>0.06</v>
      </c>
      <c r="F986">
        <v>2.5000000000000001E-3</v>
      </c>
      <c r="G986">
        <v>7.4999999999999997E-3</v>
      </c>
      <c r="H986">
        <v>3.2500000000000001E-2</v>
      </c>
      <c r="I986">
        <v>0</v>
      </c>
    </row>
    <row r="987" spans="1:9" x14ac:dyDescent="0.25">
      <c r="A987" t="s">
        <v>717</v>
      </c>
      <c r="B987">
        <v>91017</v>
      </c>
      <c r="C987" s="593">
        <v>0.10249999999999999</v>
      </c>
      <c r="D987" t="s">
        <v>1629</v>
      </c>
      <c r="E987">
        <v>0.06</v>
      </c>
      <c r="F987">
        <v>2.5000000000000001E-3</v>
      </c>
      <c r="G987">
        <v>7.4999999999999997E-3</v>
      </c>
      <c r="H987">
        <v>3.2500000000000001E-2</v>
      </c>
      <c r="I987">
        <v>0</v>
      </c>
    </row>
    <row r="988" spans="1:9" x14ac:dyDescent="0.25">
      <c r="A988" t="s">
        <v>717</v>
      </c>
      <c r="B988">
        <v>91020</v>
      </c>
      <c r="C988" s="593">
        <v>0.10249999999999999</v>
      </c>
      <c r="D988" t="s">
        <v>1587</v>
      </c>
      <c r="E988">
        <v>0.06</v>
      </c>
      <c r="F988">
        <v>2.5000000000000001E-3</v>
      </c>
      <c r="G988">
        <v>7.4999999999999997E-3</v>
      </c>
      <c r="H988">
        <v>3.2500000000000001E-2</v>
      </c>
      <c r="I988">
        <v>0</v>
      </c>
    </row>
    <row r="989" spans="1:9" x14ac:dyDescent="0.25">
      <c r="A989" t="s">
        <v>717</v>
      </c>
      <c r="B989">
        <v>91021</v>
      </c>
      <c r="C989" s="593">
        <v>9.5000000000000001E-2</v>
      </c>
      <c r="D989" t="s">
        <v>1589</v>
      </c>
      <c r="E989">
        <v>0.06</v>
      </c>
      <c r="F989">
        <v>2.5000000000000001E-3</v>
      </c>
      <c r="G989">
        <v>0</v>
      </c>
      <c r="H989">
        <v>3.2500000000000001E-2</v>
      </c>
      <c r="I989">
        <v>0</v>
      </c>
    </row>
    <row r="990" spans="1:9" x14ac:dyDescent="0.25">
      <c r="A990" t="s">
        <v>717</v>
      </c>
      <c r="B990">
        <v>91023</v>
      </c>
      <c r="C990" s="593">
        <v>9.5000000000000001E-2</v>
      </c>
      <c r="D990" t="s">
        <v>1589</v>
      </c>
      <c r="E990">
        <v>0.06</v>
      </c>
      <c r="F990">
        <v>2.5000000000000001E-3</v>
      </c>
      <c r="G990">
        <v>0</v>
      </c>
      <c r="H990">
        <v>3.2500000000000001E-2</v>
      </c>
      <c r="I990">
        <v>0</v>
      </c>
    </row>
    <row r="991" spans="1:9" x14ac:dyDescent="0.25">
      <c r="A991" t="s">
        <v>717</v>
      </c>
      <c r="B991">
        <v>91024</v>
      </c>
      <c r="C991" s="593">
        <v>0.10249999999999999</v>
      </c>
      <c r="D991" t="s">
        <v>1625</v>
      </c>
      <c r="E991">
        <v>0.06</v>
      </c>
      <c r="F991">
        <v>2.5000000000000001E-3</v>
      </c>
      <c r="G991">
        <v>7.4999999999999997E-3</v>
      </c>
      <c r="H991">
        <v>3.2500000000000001E-2</v>
      </c>
      <c r="I991">
        <v>0</v>
      </c>
    </row>
    <row r="992" spans="1:9" x14ac:dyDescent="0.25">
      <c r="A992" t="s">
        <v>717</v>
      </c>
      <c r="B992">
        <v>91025</v>
      </c>
      <c r="C992" s="593">
        <v>0.10249999999999999</v>
      </c>
      <c r="D992" t="s">
        <v>1630</v>
      </c>
      <c r="E992">
        <v>0.06</v>
      </c>
      <c r="F992">
        <v>2.5000000000000001E-3</v>
      </c>
      <c r="G992">
        <v>7.4999999999999997E-3</v>
      </c>
      <c r="H992">
        <v>3.2500000000000001E-2</v>
      </c>
      <c r="I992">
        <v>0</v>
      </c>
    </row>
    <row r="993" spans="1:9" x14ac:dyDescent="0.25">
      <c r="A993" t="s">
        <v>717</v>
      </c>
      <c r="B993">
        <v>91030</v>
      </c>
      <c r="C993" s="593">
        <v>0.10249999999999999</v>
      </c>
      <c r="D993" t="s">
        <v>1582</v>
      </c>
      <c r="E993">
        <v>0.06</v>
      </c>
      <c r="F993">
        <v>2.5000000000000001E-3</v>
      </c>
      <c r="G993">
        <v>7.4999999999999997E-3</v>
      </c>
      <c r="H993">
        <v>3.2500000000000001E-2</v>
      </c>
      <c r="I993">
        <v>0</v>
      </c>
    </row>
    <row r="994" spans="1:9" x14ac:dyDescent="0.25">
      <c r="A994" t="s">
        <v>717</v>
      </c>
      <c r="B994">
        <v>91031</v>
      </c>
      <c r="C994" s="593">
        <v>0.10249999999999999</v>
      </c>
      <c r="D994" t="s">
        <v>1631</v>
      </c>
      <c r="E994">
        <v>0.06</v>
      </c>
      <c r="F994">
        <v>2.5000000000000001E-3</v>
      </c>
      <c r="G994">
        <v>7.4999999999999997E-3</v>
      </c>
      <c r="H994">
        <v>3.2500000000000001E-2</v>
      </c>
      <c r="I994">
        <v>0</v>
      </c>
    </row>
    <row r="995" spans="1:9" x14ac:dyDescent="0.25">
      <c r="A995" t="s">
        <v>717</v>
      </c>
      <c r="B995">
        <v>91040</v>
      </c>
      <c r="C995" s="593">
        <v>9.5000000000000001E-2</v>
      </c>
      <c r="D995" t="s">
        <v>1575</v>
      </c>
      <c r="E995">
        <v>0.06</v>
      </c>
      <c r="F995">
        <v>2.5000000000000001E-3</v>
      </c>
      <c r="G995">
        <v>0</v>
      </c>
      <c r="H995">
        <v>3.2500000000000001E-2</v>
      </c>
      <c r="I995">
        <v>0</v>
      </c>
    </row>
    <row r="996" spans="1:9" x14ac:dyDescent="0.25">
      <c r="A996" t="s">
        <v>717</v>
      </c>
      <c r="B996">
        <v>91041</v>
      </c>
      <c r="C996" s="593">
        <v>9.5000000000000001E-2</v>
      </c>
      <c r="D996" t="s">
        <v>1575</v>
      </c>
      <c r="E996">
        <v>0.06</v>
      </c>
      <c r="F996">
        <v>2.5000000000000001E-3</v>
      </c>
      <c r="G996">
        <v>0</v>
      </c>
      <c r="H996">
        <v>3.2500000000000001E-2</v>
      </c>
      <c r="I996">
        <v>0</v>
      </c>
    </row>
    <row r="997" spans="1:9" x14ac:dyDescent="0.25">
      <c r="A997" t="s">
        <v>717</v>
      </c>
      <c r="B997">
        <v>91042</v>
      </c>
      <c r="C997" s="593">
        <v>0.10249999999999999</v>
      </c>
      <c r="D997" t="s">
        <v>1587</v>
      </c>
      <c r="E997">
        <v>0.06</v>
      </c>
      <c r="F997">
        <v>2.5000000000000001E-3</v>
      </c>
      <c r="G997">
        <v>7.4999999999999997E-3</v>
      </c>
      <c r="H997">
        <v>3.2500000000000001E-2</v>
      </c>
      <c r="I997">
        <v>0</v>
      </c>
    </row>
    <row r="998" spans="1:9" x14ac:dyDescent="0.25">
      <c r="A998" t="s">
        <v>717</v>
      </c>
      <c r="B998">
        <v>91043</v>
      </c>
      <c r="C998" s="593">
        <v>9.5000000000000001E-2</v>
      </c>
      <c r="D998" t="s">
        <v>1575</v>
      </c>
      <c r="E998">
        <v>0.06</v>
      </c>
      <c r="F998">
        <v>2.5000000000000001E-3</v>
      </c>
      <c r="G998">
        <v>0</v>
      </c>
      <c r="H998">
        <v>3.2500000000000001E-2</v>
      </c>
      <c r="I998">
        <v>0</v>
      </c>
    </row>
    <row r="999" spans="1:9" x14ac:dyDescent="0.25">
      <c r="A999" t="s">
        <v>717</v>
      </c>
      <c r="B999">
        <v>91046</v>
      </c>
      <c r="C999" s="593">
        <v>0.10249999999999999</v>
      </c>
      <c r="D999" t="s">
        <v>1587</v>
      </c>
      <c r="E999">
        <v>0.06</v>
      </c>
      <c r="F999">
        <v>2.5000000000000001E-3</v>
      </c>
      <c r="G999">
        <v>7.4999999999999997E-3</v>
      </c>
      <c r="H999">
        <v>3.2500000000000001E-2</v>
      </c>
      <c r="I999">
        <v>0</v>
      </c>
    </row>
    <row r="1000" spans="1:9" x14ac:dyDescent="0.25">
      <c r="A1000" t="s">
        <v>717</v>
      </c>
      <c r="B1000">
        <v>91066</v>
      </c>
      <c r="C1000" s="593">
        <v>0.10249999999999999</v>
      </c>
      <c r="D1000" t="s">
        <v>1625</v>
      </c>
      <c r="E1000">
        <v>0.06</v>
      </c>
      <c r="F1000">
        <v>2.5000000000000001E-3</v>
      </c>
      <c r="G1000">
        <v>7.4999999999999997E-3</v>
      </c>
      <c r="H1000">
        <v>3.2500000000000001E-2</v>
      </c>
      <c r="I1000">
        <v>0</v>
      </c>
    </row>
    <row r="1001" spans="1:9" x14ac:dyDescent="0.25">
      <c r="A1001" t="s">
        <v>717</v>
      </c>
      <c r="B1001">
        <v>91077</v>
      </c>
      <c r="C1001" s="593">
        <v>0.10249999999999999</v>
      </c>
      <c r="D1001" t="s">
        <v>1625</v>
      </c>
      <c r="E1001">
        <v>0.06</v>
      </c>
      <c r="F1001">
        <v>2.5000000000000001E-3</v>
      </c>
      <c r="G1001">
        <v>7.4999999999999997E-3</v>
      </c>
      <c r="H1001">
        <v>3.2500000000000001E-2</v>
      </c>
      <c r="I1001">
        <v>0</v>
      </c>
    </row>
    <row r="1002" spans="1:9" x14ac:dyDescent="0.25">
      <c r="A1002" t="s">
        <v>717</v>
      </c>
      <c r="B1002">
        <v>91101</v>
      </c>
      <c r="C1002" s="593">
        <v>0.10249999999999999</v>
      </c>
      <c r="D1002" t="s">
        <v>1584</v>
      </c>
      <c r="E1002">
        <v>0.06</v>
      </c>
      <c r="F1002">
        <v>2.5000000000000001E-3</v>
      </c>
      <c r="G1002">
        <v>7.4999999999999997E-3</v>
      </c>
      <c r="H1002">
        <v>3.2500000000000001E-2</v>
      </c>
      <c r="I1002">
        <v>0</v>
      </c>
    </row>
    <row r="1003" spans="1:9" x14ac:dyDescent="0.25">
      <c r="A1003" t="s">
        <v>717</v>
      </c>
      <c r="B1003">
        <v>91102</v>
      </c>
      <c r="C1003" s="593">
        <v>0.10249999999999999</v>
      </c>
      <c r="D1003" t="s">
        <v>1584</v>
      </c>
      <c r="E1003">
        <v>0.06</v>
      </c>
      <c r="F1003">
        <v>2.5000000000000001E-3</v>
      </c>
      <c r="G1003">
        <v>7.4999999999999997E-3</v>
      </c>
      <c r="H1003">
        <v>3.2500000000000001E-2</v>
      </c>
      <c r="I1003">
        <v>0</v>
      </c>
    </row>
    <row r="1004" spans="1:9" x14ac:dyDescent="0.25">
      <c r="A1004" t="s">
        <v>717</v>
      </c>
      <c r="B1004">
        <v>91103</v>
      </c>
      <c r="C1004" s="593">
        <v>0.10249999999999999</v>
      </c>
      <c r="D1004" t="s">
        <v>1584</v>
      </c>
      <c r="E1004">
        <v>0.06</v>
      </c>
      <c r="F1004">
        <v>2.5000000000000001E-3</v>
      </c>
      <c r="G1004">
        <v>7.4999999999999997E-3</v>
      </c>
      <c r="H1004">
        <v>3.2500000000000001E-2</v>
      </c>
      <c r="I1004">
        <v>0</v>
      </c>
    </row>
    <row r="1005" spans="1:9" x14ac:dyDescent="0.25">
      <c r="A1005" t="s">
        <v>717</v>
      </c>
      <c r="B1005">
        <v>91104</v>
      </c>
      <c r="C1005" s="593">
        <v>0.10249999999999999</v>
      </c>
      <c r="D1005" t="s">
        <v>1584</v>
      </c>
      <c r="E1005">
        <v>0.06</v>
      </c>
      <c r="F1005">
        <v>2.5000000000000001E-3</v>
      </c>
      <c r="G1005">
        <v>7.4999999999999997E-3</v>
      </c>
      <c r="H1005">
        <v>3.2500000000000001E-2</v>
      </c>
      <c r="I1005">
        <v>0</v>
      </c>
    </row>
    <row r="1006" spans="1:9" x14ac:dyDescent="0.25">
      <c r="A1006" t="s">
        <v>717</v>
      </c>
      <c r="B1006">
        <v>91105</v>
      </c>
      <c r="C1006" s="593">
        <v>0.10249999999999999</v>
      </c>
      <c r="D1006" t="s">
        <v>1584</v>
      </c>
      <c r="E1006">
        <v>0.06</v>
      </c>
      <c r="F1006">
        <v>2.5000000000000001E-3</v>
      </c>
      <c r="G1006">
        <v>7.4999999999999997E-3</v>
      </c>
      <c r="H1006">
        <v>3.2500000000000001E-2</v>
      </c>
      <c r="I1006">
        <v>0</v>
      </c>
    </row>
    <row r="1007" spans="1:9" x14ac:dyDescent="0.25">
      <c r="A1007" t="s">
        <v>717</v>
      </c>
      <c r="B1007">
        <v>91106</v>
      </c>
      <c r="C1007" s="593">
        <v>0.10249999999999999</v>
      </c>
      <c r="D1007" t="s">
        <v>1584</v>
      </c>
      <c r="E1007">
        <v>0.06</v>
      </c>
      <c r="F1007">
        <v>2.5000000000000001E-3</v>
      </c>
      <c r="G1007">
        <v>7.4999999999999997E-3</v>
      </c>
      <c r="H1007">
        <v>3.2500000000000001E-2</v>
      </c>
      <c r="I1007">
        <v>0</v>
      </c>
    </row>
    <row r="1008" spans="1:9" x14ac:dyDescent="0.25">
      <c r="A1008" t="s">
        <v>717</v>
      </c>
      <c r="B1008">
        <v>91107</v>
      </c>
      <c r="C1008" s="593">
        <v>0.10249999999999999</v>
      </c>
      <c r="D1008" t="s">
        <v>1584</v>
      </c>
      <c r="E1008">
        <v>0.06</v>
      </c>
      <c r="F1008">
        <v>2.5000000000000001E-3</v>
      </c>
      <c r="G1008">
        <v>7.4999999999999997E-3</v>
      </c>
      <c r="H1008">
        <v>3.2500000000000001E-2</v>
      </c>
      <c r="I1008">
        <v>0</v>
      </c>
    </row>
    <row r="1009" spans="1:9" x14ac:dyDescent="0.25">
      <c r="A1009" t="s">
        <v>717</v>
      </c>
      <c r="B1009">
        <v>91108</v>
      </c>
      <c r="C1009" s="593">
        <v>0.10249999999999999</v>
      </c>
      <c r="D1009" t="s">
        <v>1584</v>
      </c>
      <c r="E1009">
        <v>0.06</v>
      </c>
      <c r="F1009">
        <v>2.5000000000000001E-3</v>
      </c>
      <c r="G1009">
        <v>7.4999999999999997E-3</v>
      </c>
      <c r="H1009">
        <v>3.2500000000000001E-2</v>
      </c>
      <c r="I1009">
        <v>0</v>
      </c>
    </row>
    <row r="1010" spans="1:9" x14ac:dyDescent="0.25">
      <c r="A1010" t="s">
        <v>717</v>
      </c>
      <c r="B1010">
        <v>91109</v>
      </c>
      <c r="C1010" s="593">
        <v>0.10249999999999999</v>
      </c>
      <c r="D1010" t="s">
        <v>1584</v>
      </c>
      <c r="E1010">
        <v>0.06</v>
      </c>
      <c r="F1010">
        <v>2.5000000000000001E-3</v>
      </c>
      <c r="G1010">
        <v>7.4999999999999997E-3</v>
      </c>
      <c r="H1010">
        <v>3.2500000000000001E-2</v>
      </c>
      <c r="I1010">
        <v>0</v>
      </c>
    </row>
    <row r="1011" spans="1:9" x14ac:dyDescent="0.25">
      <c r="A1011" t="s">
        <v>717</v>
      </c>
      <c r="B1011">
        <v>91110</v>
      </c>
      <c r="C1011" s="593">
        <v>0.10249999999999999</v>
      </c>
      <c r="D1011" t="s">
        <v>1584</v>
      </c>
      <c r="E1011">
        <v>0.06</v>
      </c>
      <c r="F1011">
        <v>2.5000000000000001E-3</v>
      </c>
      <c r="G1011">
        <v>7.4999999999999997E-3</v>
      </c>
      <c r="H1011">
        <v>3.2500000000000001E-2</v>
      </c>
      <c r="I1011">
        <v>0</v>
      </c>
    </row>
    <row r="1012" spans="1:9" x14ac:dyDescent="0.25">
      <c r="A1012" t="s">
        <v>717</v>
      </c>
      <c r="B1012">
        <v>91114</v>
      </c>
      <c r="C1012" s="593">
        <v>0.10249999999999999</v>
      </c>
      <c r="D1012" t="s">
        <v>1584</v>
      </c>
      <c r="E1012">
        <v>0.06</v>
      </c>
      <c r="F1012">
        <v>2.5000000000000001E-3</v>
      </c>
      <c r="G1012">
        <v>7.4999999999999997E-3</v>
      </c>
      <c r="H1012">
        <v>3.2500000000000001E-2</v>
      </c>
      <c r="I1012">
        <v>0</v>
      </c>
    </row>
    <row r="1013" spans="1:9" x14ac:dyDescent="0.25">
      <c r="A1013" t="s">
        <v>717</v>
      </c>
      <c r="B1013">
        <v>91115</v>
      </c>
      <c r="C1013" s="593">
        <v>0.10249999999999999</v>
      </c>
      <c r="D1013" t="s">
        <v>1584</v>
      </c>
      <c r="E1013">
        <v>0.06</v>
      </c>
      <c r="F1013">
        <v>2.5000000000000001E-3</v>
      </c>
      <c r="G1013">
        <v>7.4999999999999997E-3</v>
      </c>
      <c r="H1013">
        <v>3.2500000000000001E-2</v>
      </c>
      <c r="I1013">
        <v>0</v>
      </c>
    </row>
    <row r="1014" spans="1:9" x14ac:dyDescent="0.25">
      <c r="A1014" t="s">
        <v>717</v>
      </c>
      <c r="B1014">
        <v>91116</v>
      </c>
      <c r="C1014" s="593">
        <v>0.10249999999999999</v>
      </c>
      <c r="D1014" t="s">
        <v>1584</v>
      </c>
      <c r="E1014">
        <v>0.06</v>
      </c>
      <c r="F1014">
        <v>2.5000000000000001E-3</v>
      </c>
      <c r="G1014">
        <v>7.4999999999999997E-3</v>
      </c>
      <c r="H1014">
        <v>3.2500000000000001E-2</v>
      </c>
      <c r="I1014">
        <v>0</v>
      </c>
    </row>
    <row r="1015" spans="1:9" x14ac:dyDescent="0.25">
      <c r="A1015" t="s">
        <v>717</v>
      </c>
      <c r="B1015">
        <v>91117</v>
      </c>
      <c r="C1015" s="593">
        <v>0.10249999999999999</v>
      </c>
      <c r="D1015" t="s">
        <v>1584</v>
      </c>
      <c r="E1015">
        <v>0.06</v>
      </c>
      <c r="F1015">
        <v>2.5000000000000001E-3</v>
      </c>
      <c r="G1015">
        <v>7.4999999999999997E-3</v>
      </c>
      <c r="H1015">
        <v>3.2500000000000001E-2</v>
      </c>
      <c r="I1015">
        <v>0</v>
      </c>
    </row>
    <row r="1016" spans="1:9" x14ac:dyDescent="0.25">
      <c r="A1016" t="s">
        <v>717</v>
      </c>
      <c r="B1016">
        <v>91118</v>
      </c>
      <c r="C1016" s="593">
        <v>9.5000000000000001E-2</v>
      </c>
      <c r="D1016" t="s">
        <v>1632</v>
      </c>
      <c r="E1016">
        <v>0.06</v>
      </c>
      <c r="F1016">
        <v>2.5000000000000001E-3</v>
      </c>
      <c r="G1016">
        <v>0</v>
      </c>
      <c r="H1016">
        <v>3.2500000000000001E-2</v>
      </c>
      <c r="I1016">
        <v>0</v>
      </c>
    </row>
    <row r="1017" spans="1:9" x14ac:dyDescent="0.25">
      <c r="A1017" t="s">
        <v>717</v>
      </c>
      <c r="B1017">
        <v>91121</v>
      </c>
      <c r="C1017" s="593">
        <v>0.10249999999999999</v>
      </c>
      <c r="D1017" t="s">
        <v>1584</v>
      </c>
      <c r="E1017">
        <v>0.06</v>
      </c>
      <c r="F1017">
        <v>2.5000000000000001E-3</v>
      </c>
      <c r="G1017">
        <v>7.4999999999999997E-3</v>
      </c>
      <c r="H1017">
        <v>3.2500000000000001E-2</v>
      </c>
      <c r="I1017">
        <v>0</v>
      </c>
    </row>
    <row r="1018" spans="1:9" x14ac:dyDescent="0.25">
      <c r="A1018" t="s">
        <v>717</v>
      </c>
      <c r="B1018">
        <v>91123</v>
      </c>
      <c r="C1018" s="593">
        <v>0.10249999999999999</v>
      </c>
      <c r="D1018" t="s">
        <v>1584</v>
      </c>
      <c r="E1018">
        <v>0.06</v>
      </c>
      <c r="F1018">
        <v>2.5000000000000001E-3</v>
      </c>
      <c r="G1018">
        <v>7.4999999999999997E-3</v>
      </c>
      <c r="H1018">
        <v>3.2500000000000001E-2</v>
      </c>
      <c r="I1018">
        <v>0</v>
      </c>
    </row>
    <row r="1019" spans="1:9" x14ac:dyDescent="0.25">
      <c r="A1019" t="s">
        <v>717</v>
      </c>
      <c r="B1019">
        <v>91124</v>
      </c>
      <c r="C1019" s="593">
        <v>0.10249999999999999</v>
      </c>
      <c r="D1019" t="s">
        <v>1584</v>
      </c>
      <c r="E1019">
        <v>0.06</v>
      </c>
      <c r="F1019">
        <v>2.5000000000000001E-3</v>
      </c>
      <c r="G1019">
        <v>7.4999999999999997E-3</v>
      </c>
      <c r="H1019">
        <v>3.2500000000000001E-2</v>
      </c>
      <c r="I1019">
        <v>0</v>
      </c>
    </row>
    <row r="1020" spans="1:9" x14ac:dyDescent="0.25">
      <c r="A1020" t="s">
        <v>717</v>
      </c>
      <c r="B1020">
        <v>91125</v>
      </c>
      <c r="C1020" s="593">
        <v>0.10249999999999999</v>
      </c>
      <c r="D1020" t="s">
        <v>1584</v>
      </c>
      <c r="E1020">
        <v>0.06</v>
      </c>
      <c r="F1020">
        <v>2.5000000000000001E-3</v>
      </c>
      <c r="G1020">
        <v>7.4999999999999997E-3</v>
      </c>
      <c r="H1020">
        <v>3.2500000000000001E-2</v>
      </c>
      <c r="I1020">
        <v>0</v>
      </c>
    </row>
    <row r="1021" spans="1:9" x14ac:dyDescent="0.25">
      <c r="A1021" t="s">
        <v>717</v>
      </c>
      <c r="B1021">
        <v>91126</v>
      </c>
      <c r="C1021" s="593">
        <v>0.10249999999999999</v>
      </c>
      <c r="D1021" t="s">
        <v>1584</v>
      </c>
      <c r="E1021">
        <v>0.06</v>
      </c>
      <c r="F1021">
        <v>2.5000000000000001E-3</v>
      </c>
      <c r="G1021">
        <v>7.4999999999999997E-3</v>
      </c>
      <c r="H1021">
        <v>3.2500000000000001E-2</v>
      </c>
      <c r="I1021">
        <v>0</v>
      </c>
    </row>
    <row r="1022" spans="1:9" x14ac:dyDescent="0.25">
      <c r="A1022" t="s">
        <v>717</v>
      </c>
      <c r="B1022">
        <v>91129</v>
      </c>
      <c r="C1022" s="593">
        <v>0.10249999999999999</v>
      </c>
      <c r="D1022" t="s">
        <v>1584</v>
      </c>
      <c r="E1022">
        <v>0.06</v>
      </c>
      <c r="F1022">
        <v>2.5000000000000001E-3</v>
      </c>
      <c r="G1022">
        <v>7.4999999999999997E-3</v>
      </c>
      <c r="H1022">
        <v>3.2500000000000001E-2</v>
      </c>
      <c r="I1022">
        <v>0</v>
      </c>
    </row>
    <row r="1023" spans="1:9" x14ac:dyDescent="0.25">
      <c r="A1023" t="s">
        <v>717</v>
      </c>
      <c r="B1023">
        <v>91182</v>
      </c>
      <c r="C1023" s="593">
        <v>0.10249999999999999</v>
      </c>
      <c r="D1023" t="s">
        <v>1584</v>
      </c>
      <c r="E1023">
        <v>0.06</v>
      </c>
      <c r="F1023">
        <v>2.5000000000000001E-3</v>
      </c>
      <c r="G1023">
        <v>7.4999999999999997E-3</v>
      </c>
      <c r="H1023">
        <v>3.2500000000000001E-2</v>
      </c>
      <c r="I1023">
        <v>0</v>
      </c>
    </row>
    <row r="1024" spans="1:9" x14ac:dyDescent="0.25">
      <c r="A1024" t="s">
        <v>717</v>
      </c>
      <c r="B1024">
        <v>91184</v>
      </c>
      <c r="C1024" s="593">
        <v>0.10249999999999999</v>
      </c>
      <c r="D1024" t="s">
        <v>1584</v>
      </c>
      <c r="E1024">
        <v>0.06</v>
      </c>
      <c r="F1024">
        <v>2.5000000000000001E-3</v>
      </c>
      <c r="G1024">
        <v>7.4999999999999997E-3</v>
      </c>
      <c r="H1024">
        <v>3.2500000000000001E-2</v>
      </c>
      <c r="I1024">
        <v>0</v>
      </c>
    </row>
    <row r="1025" spans="1:9" x14ac:dyDescent="0.25">
      <c r="A1025" t="s">
        <v>717</v>
      </c>
      <c r="B1025">
        <v>91185</v>
      </c>
      <c r="C1025" s="593">
        <v>9.5000000000000001E-2</v>
      </c>
      <c r="D1025" t="s">
        <v>1589</v>
      </c>
      <c r="E1025">
        <v>0.06</v>
      </c>
      <c r="F1025">
        <v>2.5000000000000001E-3</v>
      </c>
      <c r="G1025">
        <v>0</v>
      </c>
      <c r="H1025">
        <v>3.2500000000000001E-2</v>
      </c>
      <c r="I1025">
        <v>0</v>
      </c>
    </row>
    <row r="1026" spans="1:9" x14ac:dyDescent="0.25">
      <c r="A1026" t="s">
        <v>717</v>
      </c>
      <c r="B1026">
        <v>91188</v>
      </c>
      <c r="C1026" s="593">
        <v>0.10249999999999999</v>
      </c>
      <c r="D1026" t="s">
        <v>1584</v>
      </c>
      <c r="E1026">
        <v>0.06</v>
      </c>
      <c r="F1026">
        <v>2.5000000000000001E-3</v>
      </c>
      <c r="G1026">
        <v>7.4999999999999997E-3</v>
      </c>
      <c r="H1026">
        <v>3.2500000000000001E-2</v>
      </c>
      <c r="I1026">
        <v>0</v>
      </c>
    </row>
    <row r="1027" spans="1:9" x14ac:dyDescent="0.25">
      <c r="A1027" t="s">
        <v>717</v>
      </c>
      <c r="B1027">
        <v>91189</v>
      </c>
      <c r="C1027" s="593">
        <v>0.10249999999999999</v>
      </c>
      <c r="D1027" t="s">
        <v>1584</v>
      </c>
      <c r="E1027">
        <v>0.06</v>
      </c>
      <c r="F1027">
        <v>2.5000000000000001E-3</v>
      </c>
      <c r="G1027">
        <v>7.4999999999999997E-3</v>
      </c>
      <c r="H1027">
        <v>3.2500000000000001E-2</v>
      </c>
      <c r="I1027">
        <v>0</v>
      </c>
    </row>
    <row r="1028" spans="1:9" x14ac:dyDescent="0.25">
      <c r="A1028" t="s">
        <v>717</v>
      </c>
      <c r="B1028">
        <v>91199</v>
      </c>
      <c r="C1028" s="593">
        <v>0.10249999999999999</v>
      </c>
      <c r="D1028" t="s">
        <v>1584</v>
      </c>
      <c r="E1028">
        <v>0.06</v>
      </c>
      <c r="F1028">
        <v>2.5000000000000001E-3</v>
      </c>
      <c r="G1028">
        <v>7.4999999999999997E-3</v>
      </c>
      <c r="H1028">
        <v>3.2500000000000001E-2</v>
      </c>
      <c r="I1028">
        <v>0</v>
      </c>
    </row>
    <row r="1029" spans="1:9" x14ac:dyDescent="0.25">
      <c r="A1029" t="s">
        <v>717</v>
      </c>
      <c r="B1029">
        <v>91201</v>
      </c>
      <c r="C1029" s="593">
        <v>0.10249999999999999</v>
      </c>
      <c r="D1029" t="s">
        <v>1588</v>
      </c>
      <c r="E1029">
        <v>0.06</v>
      </c>
      <c r="F1029">
        <v>2.5000000000000001E-3</v>
      </c>
      <c r="G1029">
        <v>7.4999999999999997E-3</v>
      </c>
      <c r="H1029">
        <v>3.2500000000000001E-2</v>
      </c>
      <c r="I1029">
        <v>0</v>
      </c>
    </row>
    <row r="1030" spans="1:9" x14ac:dyDescent="0.25">
      <c r="A1030" t="s">
        <v>717</v>
      </c>
      <c r="B1030">
        <v>91202</v>
      </c>
      <c r="C1030" s="593">
        <v>0.10249999999999999</v>
      </c>
      <c r="D1030" t="s">
        <v>1587</v>
      </c>
      <c r="E1030">
        <v>0.06</v>
      </c>
      <c r="F1030">
        <v>2.5000000000000001E-3</v>
      </c>
      <c r="G1030">
        <v>7.4999999999999997E-3</v>
      </c>
      <c r="H1030">
        <v>3.2500000000000001E-2</v>
      </c>
      <c r="I1030">
        <v>0</v>
      </c>
    </row>
    <row r="1031" spans="1:9" x14ac:dyDescent="0.25">
      <c r="A1031" t="s">
        <v>717</v>
      </c>
      <c r="B1031">
        <v>91203</v>
      </c>
      <c r="C1031" s="593">
        <v>0.10249999999999999</v>
      </c>
      <c r="D1031" t="s">
        <v>1587</v>
      </c>
      <c r="E1031">
        <v>0.06</v>
      </c>
      <c r="F1031">
        <v>2.5000000000000001E-3</v>
      </c>
      <c r="G1031">
        <v>7.4999999999999997E-3</v>
      </c>
      <c r="H1031">
        <v>3.2500000000000001E-2</v>
      </c>
      <c r="I1031">
        <v>0</v>
      </c>
    </row>
    <row r="1032" spans="1:9" x14ac:dyDescent="0.25">
      <c r="A1032" t="s">
        <v>717</v>
      </c>
      <c r="B1032">
        <v>91204</v>
      </c>
      <c r="C1032" s="593">
        <v>0.10249999999999999</v>
      </c>
      <c r="D1032" t="s">
        <v>1587</v>
      </c>
      <c r="E1032">
        <v>0.06</v>
      </c>
      <c r="F1032">
        <v>2.5000000000000001E-3</v>
      </c>
      <c r="G1032">
        <v>7.4999999999999997E-3</v>
      </c>
      <c r="H1032">
        <v>3.2500000000000001E-2</v>
      </c>
      <c r="I1032">
        <v>0</v>
      </c>
    </row>
    <row r="1033" spans="1:9" x14ac:dyDescent="0.25">
      <c r="A1033" t="s">
        <v>717</v>
      </c>
      <c r="B1033">
        <v>91205</v>
      </c>
      <c r="C1033" s="593">
        <v>0.10249999999999999</v>
      </c>
      <c r="D1033" t="s">
        <v>1587</v>
      </c>
      <c r="E1033">
        <v>0.06</v>
      </c>
      <c r="F1033">
        <v>2.5000000000000001E-3</v>
      </c>
      <c r="G1033">
        <v>7.4999999999999997E-3</v>
      </c>
      <c r="H1033">
        <v>3.2500000000000001E-2</v>
      </c>
      <c r="I1033">
        <v>0</v>
      </c>
    </row>
    <row r="1034" spans="1:9" x14ac:dyDescent="0.25">
      <c r="A1034" t="s">
        <v>717</v>
      </c>
      <c r="B1034">
        <v>91206</v>
      </c>
      <c r="C1034" s="593">
        <v>0.10249999999999999</v>
      </c>
      <c r="D1034" t="s">
        <v>1587</v>
      </c>
      <c r="E1034">
        <v>0.06</v>
      </c>
      <c r="F1034">
        <v>2.5000000000000001E-3</v>
      </c>
      <c r="G1034">
        <v>7.4999999999999997E-3</v>
      </c>
      <c r="H1034">
        <v>3.2500000000000001E-2</v>
      </c>
      <c r="I1034">
        <v>0</v>
      </c>
    </row>
    <row r="1035" spans="1:9" x14ac:dyDescent="0.25">
      <c r="A1035" t="s">
        <v>717</v>
      </c>
      <c r="B1035">
        <v>91207</v>
      </c>
      <c r="C1035" s="593">
        <v>0.10249999999999999</v>
      </c>
      <c r="D1035" t="s">
        <v>1587</v>
      </c>
      <c r="E1035">
        <v>0.06</v>
      </c>
      <c r="F1035">
        <v>2.5000000000000001E-3</v>
      </c>
      <c r="G1035">
        <v>7.4999999999999997E-3</v>
      </c>
      <c r="H1035">
        <v>3.2500000000000001E-2</v>
      </c>
      <c r="I1035">
        <v>0</v>
      </c>
    </row>
    <row r="1036" spans="1:9" x14ac:dyDescent="0.25">
      <c r="A1036" t="s">
        <v>717</v>
      </c>
      <c r="B1036">
        <v>91208</v>
      </c>
      <c r="C1036" s="593">
        <v>0.10249999999999999</v>
      </c>
      <c r="D1036" t="s">
        <v>1587</v>
      </c>
      <c r="E1036">
        <v>0.06</v>
      </c>
      <c r="F1036">
        <v>2.5000000000000001E-3</v>
      </c>
      <c r="G1036">
        <v>7.4999999999999997E-3</v>
      </c>
      <c r="H1036">
        <v>3.2500000000000001E-2</v>
      </c>
      <c r="I1036">
        <v>0</v>
      </c>
    </row>
    <row r="1037" spans="1:9" x14ac:dyDescent="0.25">
      <c r="A1037" t="s">
        <v>717</v>
      </c>
      <c r="B1037">
        <v>91209</v>
      </c>
      <c r="C1037" s="593">
        <v>0.10249999999999999</v>
      </c>
      <c r="D1037" t="s">
        <v>1587</v>
      </c>
      <c r="E1037">
        <v>0.06</v>
      </c>
      <c r="F1037">
        <v>2.5000000000000001E-3</v>
      </c>
      <c r="G1037">
        <v>7.4999999999999997E-3</v>
      </c>
      <c r="H1037">
        <v>3.2500000000000001E-2</v>
      </c>
      <c r="I1037">
        <v>0</v>
      </c>
    </row>
    <row r="1038" spans="1:9" x14ac:dyDescent="0.25">
      <c r="A1038" t="s">
        <v>717</v>
      </c>
      <c r="B1038">
        <v>91210</v>
      </c>
      <c r="C1038" s="593">
        <v>0.10249999999999999</v>
      </c>
      <c r="D1038" t="s">
        <v>1587</v>
      </c>
      <c r="E1038">
        <v>0.06</v>
      </c>
      <c r="F1038">
        <v>2.5000000000000001E-3</v>
      </c>
      <c r="G1038">
        <v>7.4999999999999997E-3</v>
      </c>
      <c r="H1038">
        <v>3.2500000000000001E-2</v>
      </c>
      <c r="I1038">
        <v>0</v>
      </c>
    </row>
    <row r="1039" spans="1:9" x14ac:dyDescent="0.25">
      <c r="A1039" t="s">
        <v>717</v>
      </c>
      <c r="B1039">
        <v>91214</v>
      </c>
      <c r="C1039" s="593">
        <v>0.10249999999999999</v>
      </c>
      <c r="D1039" t="s">
        <v>1587</v>
      </c>
      <c r="E1039">
        <v>0.06</v>
      </c>
      <c r="F1039">
        <v>2.5000000000000001E-3</v>
      </c>
      <c r="G1039">
        <v>7.4999999999999997E-3</v>
      </c>
      <c r="H1039">
        <v>3.2500000000000001E-2</v>
      </c>
      <c r="I1039">
        <v>0</v>
      </c>
    </row>
    <row r="1040" spans="1:9" x14ac:dyDescent="0.25">
      <c r="A1040" t="s">
        <v>717</v>
      </c>
      <c r="B1040">
        <v>91221</v>
      </c>
      <c r="C1040" s="593">
        <v>0.10249999999999999</v>
      </c>
      <c r="D1040" t="s">
        <v>1587</v>
      </c>
      <c r="E1040">
        <v>0.06</v>
      </c>
      <c r="F1040">
        <v>2.5000000000000001E-3</v>
      </c>
      <c r="G1040">
        <v>7.4999999999999997E-3</v>
      </c>
      <c r="H1040">
        <v>3.2500000000000001E-2</v>
      </c>
      <c r="I1040">
        <v>0</v>
      </c>
    </row>
    <row r="1041" spans="1:9" x14ac:dyDescent="0.25">
      <c r="A1041" t="s">
        <v>717</v>
      </c>
      <c r="B1041">
        <v>91222</v>
      </c>
      <c r="C1041" s="593">
        <v>0.10249999999999999</v>
      </c>
      <c r="D1041" t="s">
        <v>1587</v>
      </c>
      <c r="E1041">
        <v>0.06</v>
      </c>
      <c r="F1041">
        <v>2.5000000000000001E-3</v>
      </c>
      <c r="G1041">
        <v>7.4999999999999997E-3</v>
      </c>
      <c r="H1041">
        <v>3.2500000000000001E-2</v>
      </c>
      <c r="I1041">
        <v>0</v>
      </c>
    </row>
    <row r="1042" spans="1:9" x14ac:dyDescent="0.25">
      <c r="A1042" t="s">
        <v>717</v>
      </c>
      <c r="B1042">
        <v>91224</v>
      </c>
      <c r="C1042" s="593">
        <v>0.10249999999999999</v>
      </c>
      <c r="D1042" t="s">
        <v>1587</v>
      </c>
      <c r="E1042">
        <v>0.06</v>
      </c>
      <c r="F1042">
        <v>2.5000000000000001E-3</v>
      </c>
      <c r="G1042">
        <v>7.4999999999999997E-3</v>
      </c>
      <c r="H1042">
        <v>3.2500000000000001E-2</v>
      </c>
      <c r="I1042">
        <v>0</v>
      </c>
    </row>
    <row r="1043" spans="1:9" x14ac:dyDescent="0.25">
      <c r="A1043" t="s">
        <v>717</v>
      </c>
      <c r="B1043">
        <v>91225</v>
      </c>
      <c r="C1043" s="593">
        <v>0.10249999999999999</v>
      </c>
      <c r="D1043" t="s">
        <v>1587</v>
      </c>
      <c r="E1043">
        <v>0.06</v>
      </c>
      <c r="F1043">
        <v>2.5000000000000001E-3</v>
      </c>
      <c r="G1043">
        <v>7.4999999999999997E-3</v>
      </c>
      <c r="H1043">
        <v>3.2500000000000001E-2</v>
      </c>
      <c r="I1043">
        <v>0</v>
      </c>
    </row>
    <row r="1044" spans="1:9" x14ac:dyDescent="0.25">
      <c r="A1044" t="s">
        <v>717</v>
      </c>
      <c r="B1044">
        <v>91226</v>
      </c>
      <c r="C1044" s="593">
        <v>0.10249999999999999</v>
      </c>
      <c r="D1044" t="s">
        <v>1587</v>
      </c>
      <c r="E1044">
        <v>0.06</v>
      </c>
      <c r="F1044">
        <v>2.5000000000000001E-3</v>
      </c>
      <c r="G1044">
        <v>7.4999999999999997E-3</v>
      </c>
      <c r="H1044">
        <v>3.2500000000000001E-2</v>
      </c>
      <c r="I1044">
        <v>0</v>
      </c>
    </row>
    <row r="1045" spans="1:9" x14ac:dyDescent="0.25">
      <c r="A1045" t="s">
        <v>717</v>
      </c>
      <c r="B1045">
        <v>91301</v>
      </c>
      <c r="C1045" s="593">
        <v>9.5000000000000001E-2</v>
      </c>
      <c r="D1045" t="s">
        <v>1633</v>
      </c>
      <c r="E1045">
        <v>0.06</v>
      </c>
      <c r="F1045">
        <v>2.5000000000000001E-3</v>
      </c>
      <c r="G1045">
        <v>0</v>
      </c>
      <c r="H1045">
        <v>3.2500000000000001E-2</v>
      </c>
      <c r="I1045">
        <v>0</v>
      </c>
    </row>
    <row r="1046" spans="1:9" x14ac:dyDescent="0.25">
      <c r="A1046" t="s">
        <v>717</v>
      </c>
      <c r="B1046">
        <v>91302</v>
      </c>
      <c r="C1046" s="593">
        <v>9.5000000000000001E-2</v>
      </c>
      <c r="D1046" t="s">
        <v>1575</v>
      </c>
      <c r="E1046">
        <v>0.06</v>
      </c>
      <c r="F1046">
        <v>2.5000000000000001E-3</v>
      </c>
      <c r="G1046">
        <v>0</v>
      </c>
      <c r="H1046">
        <v>3.2500000000000001E-2</v>
      </c>
      <c r="I1046">
        <v>0</v>
      </c>
    </row>
    <row r="1047" spans="1:9" x14ac:dyDescent="0.25">
      <c r="A1047" t="s">
        <v>717</v>
      </c>
      <c r="B1047">
        <v>91303</v>
      </c>
      <c r="C1047" s="593">
        <v>9.5000000000000001E-2</v>
      </c>
      <c r="D1047" t="s">
        <v>1575</v>
      </c>
      <c r="E1047">
        <v>0.06</v>
      </c>
      <c r="F1047">
        <v>2.5000000000000001E-3</v>
      </c>
      <c r="G1047">
        <v>0</v>
      </c>
      <c r="H1047">
        <v>3.2500000000000001E-2</v>
      </c>
      <c r="I1047">
        <v>0</v>
      </c>
    </row>
    <row r="1048" spans="1:9" x14ac:dyDescent="0.25">
      <c r="A1048" t="s">
        <v>717</v>
      </c>
      <c r="B1048">
        <v>91304</v>
      </c>
      <c r="C1048" s="593">
        <v>9.5000000000000001E-2</v>
      </c>
      <c r="D1048" t="s">
        <v>1575</v>
      </c>
      <c r="E1048">
        <v>0.06</v>
      </c>
      <c r="F1048">
        <v>2.5000000000000001E-3</v>
      </c>
      <c r="G1048">
        <v>0</v>
      </c>
      <c r="H1048">
        <v>3.2500000000000001E-2</v>
      </c>
      <c r="I1048">
        <v>0</v>
      </c>
    </row>
    <row r="1049" spans="1:9" x14ac:dyDescent="0.25">
      <c r="A1049" t="s">
        <v>717</v>
      </c>
      <c r="B1049">
        <v>91305</v>
      </c>
      <c r="C1049" s="593">
        <v>9.5000000000000001E-2</v>
      </c>
      <c r="D1049" t="s">
        <v>1575</v>
      </c>
      <c r="E1049">
        <v>0.06</v>
      </c>
      <c r="F1049">
        <v>2.5000000000000001E-3</v>
      </c>
      <c r="G1049">
        <v>0</v>
      </c>
      <c r="H1049">
        <v>3.2500000000000001E-2</v>
      </c>
      <c r="I1049">
        <v>0</v>
      </c>
    </row>
    <row r="1050" spans="1:9" x14ac:dyDescent="0.25">
      <c r="A1050" t="s">
        <v>717</v>
      </c>
      <c r="B1050">
        <v>91306</v>
      </c>
      <c r="C1050" s="593">
        <v>9.5000000000000001E-2</v>
      </c>
      <c r="D1050" t="s">
        <v>1575</v>
      </c>
      <c r="E1050">
        <v>0.06</v>
      </c>
      <c r="F1050">
        <v>2.5000000000000001E-3</v>
      </c>
      <c r="G1050">
        <v>0</v>
      </c>
      <c r="H1050">
        <v>3.2500000000000001E-2</v>
      </c>
      <c r="I1050">
        <v>0</v>
      </c>
    </row>
    <row r="1051" spans="1:9" x14ac:dyDescent="0.25">
      <c r="A1051" t="s">
        <v>717</v>
      </c>
      <c r="B1051">
        <v>91307</v>
      </c>
      <c r="C1051" s="593">
        <v>9.5000000000000001E-2</v>
      </c>
      <c r="D1051" t="s">
        <v>1575</v>
      </c>
      <c r="E1051">
        <v>0.06</v>
      </c>
      <c r="F1051">
        <v>2.5000000000000001E-3</v>
      </c>
      <c r="G1051">
        <v>0</v>
      </c>
      <c r="H1051">
        <v>3.2500000000000001E-2</v>
      </c>
      <c r="I1051">
        <v>0</v>
      </c>
    </row>
    <row r="1052" spans="1:9" x14ac:dyDescent="0.25">
      <c r="A1052" t="s">
        <v>717</v>
      </c>
      <c r="B1052">
        <v>91308</v>
      </c>
      <c r="C1052" s="593">
        <v>9.5000000000000001E-2</v>
      </c>
      <c r="D1052" t="s">
        <v>1575</v>
      </c>
      <c r="E1052">
        <v>0.06</v>
      </c>
      <c r="F1052">
        <v>2.5000000000000001E-3</v>
      </c>
      <c r="G1052">
        <v>0</v>
      </c>
      <c r="H1052">
        <v>3.2500000000000001E-2</v>
      </c>
      <c r="I1052">
        <v>0</v>
      </c>
    </row>
    <row r="1053" spans="1:9" x14ac:dyDescent="0.25">
      <c r="A1053" t="s">
        <v>717</v>
      </c>
      <c r="B1053">
        <v>91309</v>
      </c>
      <c r="C1053" s="593">
        <v>9.5000000000000001E-2</v>
      </c>
      <c r="D1053" t="s">
        <v>1575</v>
      </c>
      <c r="E1053">
        <v>0.06</v>
      </c>
      <c r="F1053">
        <v>2.5000000000000001E-3</v>
      </c>
      <c r="G1053">
        <v>0</v>
      </c>
      <c r="H1053">
        <v>3.2500000000000001E-2</v>
      </c>
      <c r="I1053">
        <v>0</v>
      </c>
    </row>
    <row r="1054" spans="1:9" x14ac:dyDescent="0.25">
      <c r="A1054" t="s">
        <v>717</v>
      </c>
      <c r="B1054">
        <v>91310</v>
      </c>
      <c r="C1054" s="593">
        <v>9.5000000000000001E-2</v>
      </c>
      <c r="D1054" t="s">
        <v>1589</v>
      </c>
      <c r="E1054">
        <v>0.06</v>
      </c>
      <c r="F1054">
        <v>2.5000000000000001E-3</v>
      </c>
      <c r="G1054">
        <v>0</v>
      </c>
      <c r="H1054">
        <v>3.2500000000000001E-2</v>
      </c>
      <c r="I1054">
        <v>0</v>
      </c>
    </row>
    <row r="1055" spans="1:9" x14ac:dyDescent="0.25">
      <c r="A1055" t="s">
        <v>717</v>
      </c>
      <c r="B1055">
        <v>91311</v>
      </c>
      <c r="C1055" s="593">
        <v>9.5000000000000001E-2</v>
      </c>
      <c r="D1055" t="s">
        <v>1575</v>
      </c>
      <c r="E1055">
        <v>0.06</v>
      </c>
      <c r="F1055">
        <v>2.5000000000000001E-3</v>
      </c>
      <c r="G1055">
        <v>0</v>
      </c>
      <c r="H1055">
        <v>3.2500000000000001E-2</v>
      </c>
      <c r="I1055">
        <v>0</v>
      </c>
    </row>
    <row r="1056" spans="1:9" x14ac:dyDescent="0.25">
      <c r="A1056" t="s">
        <v>717</v>
      </c>
      <c r="B1056">
        <v>91313</v>
      </c>
      <c r="C1056" s="593">
        <v>9.5000000000000001E-2</v>
      </c>
      <c r="D1056" t="s">
        <v>1575</v>
      </c>
      <c r="E1056">
        <v>0.06</v>
      </c>
      <c r="F1056">
        <v>2.5000000000000001E-3</v>
      </c>
      <c r="G1056">
        <v>0</v>
      </c>
      <c r="H1056">
        <v>3.2500000000000001E-2</v>
      </c>
      <c r="I1056">
        <v>0</v>
      </c>
    </row>
    <row r="1057" spans="1:9" x14ac:dyDescent="0.25">
      <c r="A1057" t="s">
        <v>717</v>
      </c>
      <c r="B1057">
        <v>91316</v>
      </c>
      <c r="C1057" s="593">
        <v>9.5000000000000001E-2</v>
      </c>
      <c r="D1057" t="s">
        <v>1575</v>
      </c>
      <c r="E1057">
        <v>0.06</v>
      </c>
      <c r="F1057">
        <v>2.5000000000000001E-3</v>
      </c>
      <c r="G1057">
        <v>0</v>
      </c>
      <c r="H1057">
        <v>3.2500000000000001E-2</v>
      </c>
      <c r="I1057">
        <v>0</v>
      </c>
    </row>
    <row r="1058" spans="1:9" x14ac:dyDescent="0.25">
      <c r="A1058" t="s">
        <v>717</v>
      </c>
      <c r="B1058">
        <v>91319</v>
      </c>
      <c r="C1058" s="593">
        <v>7.2499999999999995E-2</v>
      </c>
      <c r="D1058" t="s">
        <v>1634</v>
      </c>
      <c r="E1058">
        <v>0.06</v>
      </c>
      <c r="F1058">
        <v>2.5000000000000001E-3</v>
      </c>
      <c r="G1058">
        <v>0</v>
      </c>
      <c r="H1058">
        <v>0.01</v>
      </c>
      <c r="I1058">
        <v>0</v>
      </c>
    </row>
    <row r="1059" spans="1:9" x14ac:dyDescent="0.25">
      <c r="A1059" t="s">
        <v>717</v>
      </c>
      <c r="B1059">
        <v>91320</v>
      </c>
      <c r="C1059" s="593">
        <v>7.2499999999999995E-2</v>
      </c>
      <c r="D1059" t="s">
        <v>1635</v>
      </c>
      <c r="E1059">
        <v>0.06</v>
      </c>
      <c r="F1059">
        <v>2.5000000000000001E-3</v>
      </c>
      <c r="G1059">
        <v>0</v>
      </c>
      <c r="H1059">
        <v>0.01</v>
      </c>
      <c r="I1059">
        <v>0</v>
      </c>
    </row>
    <row r="1060" spans="1:9" x14ac:dyDescent="0.25">
      <c r="A1060" t="s">
        <v>717</v>
      </c>
      <c r="B1060">
        <v>91321</v>
      </c>
      <c r="C1060" s="593">
        <v>9.5000000000000001E-2</v>
      </c>
      <c r="D1060" t="s">
        <v>1636</v>
      </c>
      <c r="E1060">
        <v>0.06</v>
      </c>
      <c r="F1060">
        <v>2.5000000000000001E-3</v>
      </c>
      <c r="G1060">
        <v>0</v>
      </c>
      <c r="H1060">
        <v>3.2500000000000001E-2</v>
      </c>
      <c r="I1060">
        <v>0</v>
      </c>
    </row>
    <row r="1061" spans="1:9" x14ac:dyDescent="0.25">
      <c r="A1061" t="s">
        <v>717</v>
      </c>
      <c r="B1061">
        <v>91322</v>
      </c>
      <c r="C1061" s="593">
        <v>9.5000000000000001E-2</v>
      </c>
      <c r="D1061" t="s">
        <v>1636</v>
      </c>
      <c r="E1061">
        <v>0.06</v>
      </c>
      <c r="F1061">
        <v>2.5000000000000001E-3</v>
      </c>
      <c r="G1061">
        <v>0</v>
      </c>
      <c r="H1061">
        <v>3.2500000000000001E-2</v>
      </c>
      <c r="I1061">
        <v>0</v>
      </c>
    </row>
    <row r="1062" spans="1:9" x14ac:dyDescent="0.25">
      <c r="A1062" t="s">
        <v>717</v>
      </c>
      <c r="B1062">
        <v>91324</v>
      </c>
      <c r="C1062" s="593">
        <v>9.5000000000000001E-2</v>
      </c>
      <c r="D1062" t="s">
        <v>1575</v>
      </c>
      <c r="E1062">
        <v>0.06</v>
      </c>
      <c r="F1062">
        <v>2.5000000000000001E-3</v>
      </c>
      <c r="G1062">
        <v>0</v>
      </c>
      <c r="H1062">
        <v>3.2500000000000001E-2</v>
      </c>
      <c r="I1062">
        <v>0</v>
      </c>
    </row>
    <row r="1063" spans="1:9" x14ac:dyDescent="0.25">
      <c r="A1063" t="s">
        <v>717</v>
      </c>
      <c r="B1063">
        <v>91325</v>
      </c>
      <c r="C1063" s="593">
        <v>9.5000000000000001E-2</v>
      </c>
      <c r="D1063" t="s">
        <v>1575</v>
      </c>
      <c r="E1063">
        <v>0.06</v>
      </c>
      <c r="F1063">
        <v>2.5000000000000001E-3</v>
      </c>
      <c r="G1063">
        <v>0</v>
      </c>
      <c r="H1063">
        <v>3.2500000000000001E-2</v>
      </c>
      <c r="I1063">
        <v>0</v>
      </c>
    </row>
    <row r="1064" spans="1:9" x14ac:dyDescent="0.25">
      <c r="A1064" t="s">
        <v>717</v>
      </c>
      <c r="B1064">
        <v>91326</v>
      </c>
      <c r="C1064" s="593">
        <v>9.5000000000000001E-2</v>
      </c>
      <c r="D1064" t="s">
        <v>1575</v>
      </c>
      <c r="E1064">
        <v>0.06</v>
      </c>
      <c r="F1064">
        <v>2.5000000000000001E-3</v>
      </c>
      <c r="G1064">
        <v>0</v>
      </c>
      <c r="H1064">
        <v>3.2500000000000001E-2</v>
      </c>
      <c r="I1064">
        <v>0</v>
      </c>
    </row>
    <row r="1065" spans="1:9" x14ac:dyDescent="0.25">
      <c r="A1065" t="s">
        <v>717</v>
      </c>
      <c r="B1065">
        <v>91327</v>
      </c>
      <c r="C1065" s="593">
        <v>9.5000000000000001E-2</v>
      </c>
      <c r="D1065" t="s">
        <v>1575</v>
      </c>
      <c r="E1065">
        <v>0.06</v>
      </c>
      <c r="F1065">
        <v>2.5000000000000001E-3</v>
      </c>
      <c r="G1065">
        <v>0</v>
      </c>
      <c r="H1065">
        <v>3.2500000000000001E-2</v>
      </c>
      <c r="I1065">
        <v>0</v>
      </c>
    </row>
    <row r="1066" spans="1:9" x14ac:dyDescent="0.25">
      <c r="A1066" t="s">
        <v>717</v>
      </c>
      <c r="B1066">
        <v>91328</v>
      </c>
      <c r="C1066" s="593">
        <v>9.5000000000000001E-2</v>
      </c>
      <c r="D1066" t="s">
        <v>1575</v>
      </c>
      <c r="E1066">
        <v>0.06</v>
      </c>
      <c r="F1066">
        <v>2.5000000000000001E-3</v>
      </c>
      <c r="G1066">
        <v>0</v>
      </c>
      <c r="H1066">
        <v>3.2500000000000001E-2</v>
      </c>
      <c r="I1066">
        <v>0</v>
      </c>
    </row>
    <row r="1067" spans="1:9" x14ac:dyDescent="0.25">
      <c r="A1067" t="s">
        <v>717</v>
      </c>
      <c r="B1067">
        <v>91329</v>
      </c>
      <c r="C1067" s="593">
        <v>9.5000000000000001E-2</v>
      </c>
      <c r="D1067" t="s">
        <v>1575</v>
      </c>
      <c r="E1067">
        <v>0.06</v>
      </c>
      <c r="F1067">
        <v>2.5000000000000001E-3</v>
      </c>
      <c r="G1067">
        <v>0</v>
      </c>
      <c r="H1067">
        <v>3.2500000000000001E-2</v>
      </c>
      <c r="I1067">
        <v>0</v>
      </c>
    </row>
    <row r="1068" spans="1:9" x14ac:dyDescent="0.25">
      <c r="A1068" t="s">
        <v>717</v>
      </c>
      <c r="B1068">
        <v>91330</v>
      </c>
      <c r="C1068" s="593">
        <v>9.5000000000000001E-2</v>
      </c>
      <c r="D1068" t="s">
        <v>1575</v>
      </c>
      <c r="E1068">
        <v>0.06</v>
      </c>
      <c r="F1068">
        <v>2.5000000000000001E-3</v>
      </c>
      <c r="G1068">
        <v>0</v>
      </c>
      <c r="H1068">
        <v>3.2500000000000001E-2</v>
      </c>
      <c r="I1068">
        <v>0</v>
      </c>
    </row>
    <row r="1069" spans="1:9" x14ac:dyDescent="0.25">
      <c r="A1069" t="s">
        <v>717</v>
      </c>
      <c r="B1069">
        <v>91331</v>
      </c>
      <c r="C1069" s="593">
        <v>9.5000000000000001E-2</v>
      </c>
      <c r="D1069" t="s">
        <v>1575</v>
      </c>
      <c r="E1069">
        <v>0.06</v>
      </c>
      <c r="F1069">
        <v>2.5000000000000001E-3</v>
      </c>
      <c r="G1069">
        <v>0</v>
      </c>
      <c r="H1069">
        <v>3.2500000000000001E-2</v>
      </c>
      <c r="I1069">
        <v>0</v>
      </c>
    </row>
    <row r="1070" spans="1:9" x14ac:dyDescent="0.25">
      <c r="A1070" t="s">
        <v>717</v>
      </c>
      <c r="B1070">
        <v>91333</v>
      </c>
      <c r="C1070" s="593">
        <v>9.5000000000000001E-2</v>
      </c>
      <c r="D1070" t="s">
        <v>1575</v>
      </c>
      <c r="E1070">
        <v>0.06</v>
      </c>
      <c r="F1070">
        <v>2.5000000000000001E-3</v>
      </c>
      <c r="G1070">
        <v>0</v>
      </c>
      <c r="H1070">
        <v>3.2500000000000001E-2</v>
      </c>
      <c r="I1070">
        <v>0</v>
      </c>
    </row>
    <row r="1071" spans="1:9" x14ac:dyDescent="0.25">
      <c r="A1071" t="s">
        <v>717</v>
      </c>
      <c r="B1071">
        <v>91334</v>
      </c>
      <c r="C1071" s="593">
        <v>9.5000000000000001E-2</v>
      </c>
      <c r="D1071" t="s">
        <v>1575</v>
      </c>
      <c r="E1071">
        <v>0.06</v>
      </c>
      <c r="F1071">
        <v>2.5000000000000001E-3</v>
      </c>
      <c r="G1071">
        <v>0</v>
      </c>
      <c r="H1071">
        <v>3.2500000000000001E-2</v>
      </c>
      <c r="I1071">
        <v>0</v>
      </c>
    </row>
    <row r="1072" spans="1:9" x14ac:dyDescent="0.25">
      <c r="A1072" t="s">
        <v>717</v>
      </c>
      <c r="B1072">
        <v>91335</v>
      </c>
      <c r="C1072" s="593">
        <v>9.5000000000000001E-2</v>
      </c>
      <c r="D1072" t="s">
        <v>1575</v>
      </c>
      <c r="E1072">
        <v>0.06</v>
      </c>
      <c r="F1072">
        <v>2.5000000000000001E-3</v>
      </c>
      <c r="G1072">
        <v>0</v>
      </c>
      <c r="H1072">
        <v>3.2500000000000001E-2</v>
      </c>
      <c r="I1072">
        <v>0</v>
      </c>
    </row>
    <row r="1073" spans="1:9" x14ac:dyDescent="0.25">
      <c r="A1073" t="s">
        <v>717</v>
      </c>
      <c r="B1073">
        <v>91337</v>
      </c>
      <c r="C1073" s="593">
        <v>9.5000000000000001E-2</v>
      </c>
      <c r="D1073" t="s">
        <v>1575</v>
      </c>
      <c r="E1073">
        <v>0.06</v>
      </c>
      <c r="F1073">
        <v>2.5000000000000001E-3</v>
      </c>
      <c r="G1073">
        <v>0</v>
      </c>
      <c r="H1073">
        <v>3.2500000000000001E-2</v>
      </c>
      <c r="I1073">
        <v>0</v>
      </c>
    </row>
    <row r="1074" spans="1:9" x14ac:dyDescent="0.25">
      <c r="A1074" t="s">
        <v>717</v>
      </c>
      <c r="B1074">
        <v>91340</v>
      </c>
      <c r="C1074" s="593">
        <v>0.10249999999999999</v>
      </c>
      <c r="D1074" t="s">
        <v>1637</v>
      </c>
      <c r="E1074">
        <v>0.06</v>
      </c>
      <c r="F1074">
        <v>2.5000000000000001E-3</v>
      </c>
      <c r="G1074">
        <v>7.4999999999999997E-3</v>
      </c>
      <c r="H1074">
        <v>3.2500000000000001E-2</v>
      </c>
      <c r="I1074">
        <v>0</v>
      </c>
    </row>
    <row r="1075" spans="1:9" x14ac:dyDescent="0.25">
      <c r="A1075" t="s">
        <v>717</v>
      </c>
      <c r="B1075">
        <v>91341</v>
      </c>
      <c r="C1075" s="593">
        <v>0.10249999999999999</v>
      </c>
      <c r="D1075" t="s">
        <v>1637</v>
      </c>
      <c r="E1075">
        <v>0.06</v>
      </c>
      <c r="F1075">
        <v>2.5000000000000001E-3</v>
      </c>
      <c r="G1075">
        <v>7.4999999999999997E-3</v>
      </c>
      <c r="H1075">
        <v>3.2500000000000001E-2</v>
      </c>
      <c r="I1075">
        <v>0</v>
      </c>
    </row>
    <row r="1076" spans="1:9" x14ac:dyDescent="0.25">
      <c r="A1076" t="s">
        <v>717</v>
      </c>
      <c r="B1076">
        <v>91342</v>
      </c>
      <c r="C1076" s="593">
        <v>0.10249999999999999</v>
      </c>
      <c r="D1076" t="s">
        <v>1637</v>
      </c>
      <c r="E1076">
        <v>0.06</v>
      </c>
      <c r="F1076">
        <v>2.5000000000000001E-3</v>
      </c>
      <c r="G1076">
        <v>7.4999999999999997E-3</v>
      </c>
      <c r="H1076">
        <v>3.2500000000000001E-2</v>
      </c>
      <c r="I1076">
        <v>0</v>
      </c>
    </row>
    <row r="1077" spans="1:9" x14ac:dyDescent="0.25">
      <c r="A1077" t="s">
        <v>717</v>
      </c>
      <c r="B1077">
        <v>91343</v>
      </c>
      <c r="C1077" s="593">
        <v>9.5000000000000001E-2</v>
      </c>
      <c r="D1077" t="s">
        <v>1575</v>
      </c>
      <c r="E1077">
        <v>0.06</v>
      </c>
      <c r="F1077">
        <v>2.5000000000000001E-3</v>
      </c>
      <c r="G1077">
        <v>0</v>
      </c>
      <c r="H1077">
        <v>3.2500000000000001E-2</v>
      </c>
      <c r="I1077">
        <v>0</v>
      </c>
    </row>
    <row r="1078" spans="1:9" x14ac:dyDescent="0.25">
      <c r="A1078" t="s">
        <v>717</v>
      </c>
      <c r="B1078">
        <v>91344</v>
      </c>
      <c r="C1078" s="593">
        <v>9.5000000000000001E-2</v>
      </c>
      <c r="D1078" t="s">
        <v>1575</v>
      </c>
      <c r="E1078">
        <v>0.06</v>
      </c>
      <c r="F1078">
        <v>2.5000000000000001E-3</v>
      </c>
      <c r="G1078">
        <v>0</v>
      </c>
      <c r="H1078">
        <v>3.2500000000000001E-2</v>
      </c>
      <c r="I1078">
        <v>0</v>
      </c>
    </row>
    <row r="1079" spans="1:9" x14ac:dyDescent="0.25">
      <c r="A1079" t="s">
        <v>717</v>
      </c>
      <c r="B1079">
        <v>91345</v>
      </c>
      <c r="C1079" s="593">
        <v>9.5000000000000001E-2</v>
      </c>
      <c r="D1079" t="s">
        <v>1575</v>
      </c>
      <c r="E1079">
        <v>0.06</v>
      </c>
      <c r="F1079">
        <v>2.5000000000000001E-3</v>
      </c>
      <c r="G1079">
        <v>0</v>
      </c>
      <c r="H1079">
        <v>3.2500000000000001E-2</v>
      </c>
      <c r="I1079">
        <v>0</v>
      </c>
    </row>
    <row r="1080" spans="1:9" x14ac:dyDescent="0.25">
      <c r="A1080" t="s">
        <v>717</v>
      </c>
      <c r="B1080">
        <v>91346</v>
      </c>
      <c r="C1080" s="593">
        <v>9.5000000000000001E-2</v>
      </c>
      <c r="D1080" t="s">
        <v>1575</v>
      </c>
      <c r="E1080">
        <v>0.06</v>
      </c>
      <c r="F1080">
        <v>2.5000000000000001E-3</v>
      </c>
      <c r="G1080">
        <v>0</v>
      </c>
      <c r="H1080">
        <v>3.2500000000000001E-2</v>
      </c>
      <c r="I1080">
        <v>0</v>
      </c>
    </row>
    <row r="1081" spans="1:9" x14ac:dyDescent="0.25">
      <c r="A1081" t="s">
        <v>717</v>
      </c>
      <c r="B1081">
        <v>91350</v>
      </c>
      <c r="C1081" s="593">
        <v>9.5000000000000001E-2</v>
      </c>
      <c r="D1081" t="s">
        <v>1636</v>
      </c>
      <c r="E1081">
        <v>0.06</v>
      </c>
      <c r="F1081">
        <v>2.5000000000000001E-3</v>
      </c>
      <c r="G1081">
        <v>0</v>
      </c>
      <c r="H1081">
        <v>3.2500000000000001E-2</v>
      </c>
      <c r="I1081">
        <v>0</v>
      </c>
    </row>
    <row r="1082" spans="1:9" x14ac:dyDescent="0.25">
      <c r="A1082" t="s">
        <v>717</v>
      </c>
      <c r="B1082">
        <v>91351</v>
      </c>
      <c r="C1082" s="593">
        <v>9.5000000000000001E-2</v>
      </c>
      <c r="D1082" t="s">
        <v>1636</v>
      </c>
      <c r="E1082">
        <v>0.06</v>
      </c>
      <c r="F1082">
        <v>2.5000000000000001E-3</v>
      </c>
      <c r="G1082">
        <v>0</v>
      </c>
      <c r="H1082">
        <v>3.2500000000000001E-2</v>
      </c>
      <c r="I1082">
        <v>0</v>
      </c>
    </row>
    <row r="1083" spans="1:9" x14ac:dyDescent="0.25">
      <c r="A1083" t="s">
        <v>717</v>
      </c>
      <c r="B1083">
        <v>91352</v>
      </c>
      <c r="C1083" s="593">
        <v>0.10249999999999999</v>
      </c>
      <c r="D1083" t="s">
        <v>1588</v>
      </c>
      <c r="E1083">
        <v>0.06</v>
      </c>
      <c r="F1083">
        <v>2.5000000000000001E-3</v>
      </c>
      <c r="G1083">
        <v>7.4999999999999997E-3</v>
      </c>
      <c r="H1083">
        <v>3.2500000000000001E-2</v>
      </c>
      <c r="I1083">
        <v>0</v>
      </c>
    </row>
    <row r="1084" spans="1:9" x14ac:dyDescent="0.25">
      <c r="A1084" t="s">
        <v>717</v>
      </c>
      <c r="B1084">
        <v>91353</v>
      </c>
      <c r="C1084" s="593">
        <v>9.5000000000000001E-2</v>
      </c>
      <c r="D1084" t="s">
        <v>1575</v>
      </c>
      <c r="E1084">
        <v>0.06</v>
      </c>
      <c r="F1084">
        <v>2.5000000000000001E-3</v>
      </c>
      <c r="G1084">
        <v>0</v>
      </c>
      <c r="H1084">
        <v>3.2500000000000001E-2</v>
      </c>
      <c r="I1084">
        <v>0</v>
      </c>
    </row>
    <row r="1085" spans="1:9" x14ac:dyDescent="0.25">
      <c r="A1085" t="s">
        <v>717</v>
      </c>
      <c r="B1085">
        <v>91354</v>
      </c>
      <c r="C1085" s="593">
        <v>9.5000000000000001E-2</v>
      </c>
      <c r="D1085" t="s">
        <v>1636</v>
      </c>
      <c r="E1085">
        <v>0.06</v>
      </c>
      <c r="F1085">
        <v>2.5000000000000001E-3</v>
      </c>
      <c r="G1085">
        <v>0</v>
      </c>
      <c r="H1085">
        <v>3.2500000000000001E-2</v>
      </c>
      <c r="I1085">
        <v>0</v>
      </c>
    </row>
    <row r="1086" spans="1:9" x14ac:dyDescent="0.25">
      <c r="A1086" t="s">
        <v>717</v>
      </c>
      <c r="B1086">
        <v>91355</v>
      </c>
      <c r="C1086" s="593">
        <v>9.5000000000000001E-2</v>
      </c>
      <c r="D1086" t="s">
        <v>1636</v>
      </c>
      <c r="E1086">
        <v>0.06</v>
      </c>
      <c r="F1086">
        <v>2.5000000000000001E-3</v>
      </c>
      <c r="G1086">
        <v>0</v>
      </c>
      <c r="H1086">
        <v>3.2500000000000001E-2</v>
      </c>
      <c r="I1086">
        <v>0</v>
      </c>
    </row>
    <row r="1087" spans="1:9" x14ac:dyDescent="0.25">
      <c r="A1087" t="s">
        <v>717</v>
      </c>
      <c r="B1087">
        <v>91356</v>
      </c>
      <c r="C1087" s="593">
        <v>9.5000000000000001E-2</v>
      </c>
      <c r="D1087" t="s">
        <v>1575</v>
      </c>
      <c r="E1087">
        <v>0.06</v>
      </c>
      <c r="F1087">
        <v>2.5000000000000001E-3</v>
      </c>
      <c r="G1087">
        <v>0</v>
      </c>
      <c r="H1087">
        <v>3.2500000000000001E-2</v>
      </c>
      <c r="I1087">
        <v>0</v>
      </c>
    </row>
    <row r="1088" spans="1:9" x14ac:dyDescent="0.25">
      <c r="A1088" t="s">
        <v>717</v>
      </c>
      <c r="B1088">
        <v>91357</v>
      </c>
      <c r="C1088" s="593">
        <v>9.5000000000000001E-2</v>
      </c>
      <c r="D1088" t="s">
        <v>1575</v>
      </c>
      <c r="E1088">
        <v>0.06</v>
      </c>
      <c r="F1088">
        <v>2.5000000000000001E-3</v>
      </c>
      <c r="G1088">
        <v>0</v>
      </c>
      <c r="H1088">
        <v>3.2500000000000001E-2</v>
      </c>
      <c r="I1088">
        <v>0</v>
      </c>
    </row>
    <row r="1089" spans="1:9" x14ac:dyDescent="0.25">
      <c r="A1089" t="s">
        <v>717</v>
      </c>
      <c r="B1089">
        <v>91358</v>
      </c>
      <c r="C1089" s="593">
        <v>7.2499999999999995E-2</v>
      </c>
      <c r="D1089" t="s">
        <v>1634</v>
      </c>
      <c r="E1089">
        <v>0.06</v>
      </c>
      <c r="F1089">
        <v>2.5000000000000001E-3</v>
      </c>
      <c r="G1089">
        <v>0</v>
      </c>
      <c r="H1089">
        <v>0.01</v>
      </c>
      <c r="I1089">
        <v>0</v>
      </c>
    </row>
    <row r="1090" spans="1:9" x14ac:dyDescent="0.25">
      <c r="A1090" t="s">
        <v>717</v>
      </c>
      <c r="B1090">
        <v>91359</v>
      </c>
      <c r="C1090" s="593">
        <v>7.2499999999999995E-2</v>
      </c>
      <c r="D1090" t="s">
        <v>1634</v>
      </c>
      <c r="E1090">
        <v>0.06</v>
      </c>
      <c r="F1090">
        <v>2.5000000000000001E-3</v>
      </c>
      <c r="G1090">
        <v>0</v>
      </c>
      <c r="H1090">
        <v>0.01</v>
      </c>
      <c r="I1090">
        <v>0</v>
      </c>
    </row>
    <row r="1091" spans="1:9" x14ac:dyDescent="0.25">
      <c r="A1091" t="s">
        <v>717</v>
      </c>
      <c r="B1091">
        <v>91360</v>
      </c>
      <c r="C1091" s="593">
        <v>7.2499999999999995E-2</v>
      </c>
      <c r="D1091" t="s">
        <v>1635</v>
      </c>
      <c r="E1091">
        <v>0.06</v>
      </c>
      <c r="F1091">
        <v>2.5000000000000001E-3</v>
      </c>
      <c r="G1091">
        <v>0</v>
      </c>
      <c r="H1091">
        <v>0.01</v>
      </c>
      <c r="I1091">
        <v>0</v>
      </c>
    </row>
    <row r="1092" spans="1:9" x14ac:dyDescent="0.25">
      <c r="A1092" t="s">
        <v>717</v>
      </c>
      <c r="B1092">
        <v>91361</v>
      </c>
      <c r="C1092" s="593">
        <v>9.5000000000000001E-2</v>
      </c>
      <c r="D1092" t="s">
        <v>1638</v>
      </c>
      <c r="E1092">
        <v>0.06</v>
      </c>
      <c r="F1092">
        <v>2.5000000000000001E-3</v>
      </c>
      <c r="G1092">
        <v>0</v>
      </c>
      <c r="H1092">
        <v>3.2500000000000001E-2</v>
      </c>
      <c r="I1092">
        <v>0</v>
      </c>
    </row>
    <row r="1093" spans="1:9" x14ac:dyDescent="0.25">
      <c r="A1093" t="s">
        <v>717</v>
      </c>
      <c r="B1093">
        <v>91362</v>
      </c>
      <c r="C1093" s="593">
        <v>9.5000000000000001E-2</v>
      </c>
      <c r="D1093" t="s">
        <v>1638</v>
      </c>
      <c r="E1093">
        <v>0.06</v>
      </c>
      <c r="F1093">
        <v>2.5000000000000001E-3</v>
      </c>
      <c r="G1093">
        <v>0</v>
      </c>
      <c r="H1093">
        <v>3.2500000000000001E-2</v>
      </c>
      <c r="I1093">
        <v>0</v>
      </c>
    </row>
    <row r="1094" spans="1:9" x14ac:dyDescent="0.25">
      <c r="A1094" t="s">
        <v>717</v>
      </c>
      <c r="B1094">
        <v>91364</v>
      </c>
      <c r="C1094" s="593">
        <v>9.5000000000000001E-2</v>
      </c>
      <c r="D1094" t="s">
        <v>1575</v>
      </c>
      <c r="E1094">
        <v>0.06</v>
      </c>
      <c r="F1094">
        <v>2.5000000000000001E-3</v>
      </c>
      <c r="G1094">
        <v>0</v>
      </c>
      <c r="H1094">
        <v>3.2500000000000001E-2</v>
      </c>
      <c r="I1094">
        <v>0</v>
      </c>
    </row>
    <row r="1095" spans="1:9" x14ac:dyDescent="0.25">
      <c r="A1095" t="s">
        <v>717</v>
      </c>
      <c r="B1095">
        <v>91365</v>
      </c>
      <c r="C1095" s="593">
        <v>9.5000000000000001E-2</v>
      </c>
      <c r="D1095" t="s">
        <v>1575</v>
      </c>
      <c r="E1095">
        <v>0.06</v>
      </c>
      <c r="F1095">
        <v>2.5000000000000001E-3</v>
      </c>
      <c r="G1095">
        <v>0</v>
      </c>
      <c r="H1095">
        <v>3.2500000000000001E-2</v>
      </c>
      <c r="I1095">
        <v>0</v>
      </c>
    </row>
    <row r="1096" spans="1:9" x14ac:dyDescent="0.25">
      <c r="A1096" t="s">
        <v>717</v>
      </c>
      <c r="B1096">
        <v>91367</v>
      </c>
      <c r="C1096" s="593">
        <v>9.5000000000000001E-2</v>
      </c>
      <c r="D1096" t="s">
        <v>1575</v>
      </c>
      <c r="E1096">
        <v>0.06</v>
      </c>
      <c r="F1096">
        <v>2.5000000000000001E-3</v>
      </c>
      <c r="G1096">
        <v>0</v>
      </c>
      <c r="H1096">
        <v>3.2500000000000001E-2</v>
      </c>
      <c r="I1096">
        <v>0</v>
      </c>
    </row>
    <row r="1097" spans="1:9" x14ac:dyDescent="0.25">
      <c r="A1097" t="s">
        <v>717</v>
      </c>
      <c r="B1097">
        <v>91371</v>
      </c>
      <c r="C1097" s="593">
        <v>9.5000000000000001E-2</v>
      </c>
      <c r="D1097" t="s">
        <v>1575</v>
      </c>
      <c r="E1097">
        <v>0.06</v>
      </c>
      <c r="F1097">
        <v>2.5000000000000001E-3</v>
      </c>
      <c r="G1097">
        <v>0</v>
      </c>
      <c r="H1097">
        <v>3.2500000000000001E-2</v>
      </c>
      <c r="I1097">
        <v>0</v>
      </c>
    </row>
    <row r="1098" spans="1:9" x14ac:dyDescent="0.25">
      <c r="A1098" t="s">
        <v>717</v>
      </c>
      <c r="B1098">
        <v>91372</v>
      </c>
      <c r="C1098" s="593">
        <v>9.5000000000000001E-2</v>
      </c>
      <c r="D1098" t="s">
        <v>1605</v>
      </c>
      <c r="E1098">
        <v>0.06</v>
      </c>
      <c r="F1098">
        <v>2.5000000000000001E-3</v>
      </c>
      <c r="G1098">
        <v>0</v>
      </c>
      <c r="H1098">
        <v>3.2500000000000001E-2</v>
      </c>
      <c r="I1098">
        <v>0</v>
      </c>
    </row>
    <row r="1099" spans="1:9" x14ac:dyDescent="0.25">
      <c r="A1099" t="s">
        <v>717</v>
      </c>
      <c r="B1099">
        <v>91376</v>
      </c>
      <c r="C1099" s="593">
        <v>9.5000000000000001E-2</v>
      </c>
      <c r="D1099" t="s">
        <v>1633</v>
      </c>
      <c r="E1099">
        <v>0.06</v>
      </c>
      <c r="F1099">
        <v>2.5000000000000001E-3</v>
      </c>
      <c r="G1099">
        <v>0</v>
      </c>
      <c r="H1099">
        <v>3.2500000000000001E-2</v>
      </c>
      <c r="I1099">
        <v>0</v>
      </c>
    </row>
    <row r="1100" spans="1:9" x14ac:dyDescent="0.25">
      <c r="A1100" t="s">
        <v>717</v>
      </c>
      <c r="B1100">
        <v>91377</v>
      </c>
      <c r="C1100" s="593">
        <v>7.2499999999999995E-2</v>
      </c>
      <c r="D1100" t="s">
        <v>1635</v>
      </c>
      <c r="E1100">
        <v>0.06</v>
      </c>
      <c r="F1100">
        <v>2.5000000000000001E-3</v>
      </c>
      <c r="G1100">
        <v>0</v>
      </c>
      <c r="H1100">
        <v>0.01</v>
      </c>
      <c r="I1100">
        <v>0</v>
      </c>
    </row>
    <row r="1101" spans="1:9" x14ac:dyDescent="0.25">
      <c r="A1101" t="s">
        <v>717</v>
      </c>
      <c r="B1101">
        <v>91380</v>
      </c>
      <c r="C1101" s="593">
        <v>9.5000000000000001E-2</v>
      </c>
      <c r="D1101" t="s">
        <v>1636</v>
      </c>
      <c r="E1101">
        <v>0.06</v>
      </c>
      <c r="F1101">
        <v>2.5000000000000001E-3</v>
      </c>
      <c r="G1101">
        <v>0</v>
      </c>
      <c r="H1101">
        <v>3.2500000000000001E-2</v>
      </c>
      <c r="I1101">
        <v>0</v>
      </c>
    </row>
    <row r="1102" spans="1:9" x14ac:dyDescent="0.25">
      <c r="A1102" t="s">
        <v>717</v>
      </c>
      <c r="B1102">
        <v>91381</v>
      </c>
      <c r="C1102" s="593">
        <v>9.5000000000000001E-2</v>
      </c>
      <c r="D1102" t="s">
        <v>1589</v>
      </c>
      <c r="E1102">
        <v>0.06</v>
      </c>
      <c r="F1102">
        <v>2.5000000000000001E-3</v>
      </c>
      <c r="G1102">
        <v>0</v>
      </c>
      <c r="H1102">
        <v>3.2500000000000001E-2</v>
      </c>
      <c r="I1102">
        <v>0</v>
      </c>
    </row>
    <row r="1103" spans="1:9" x14ac:dyDescent="0.25">
      <c r="A1103" t="s">
        <v>717</v>
      </c>
      <c r="B1103">
        <v>91382</v>
      </c>
      <c r="C1103" s="593">
        <v>9.5000000000000001E-2</v>
      </c>
      <c r="D1103" t="s">
        <v>1636</v>
      </c>
      <c r="E1103">
        <v>0.06</v>
      </c>
      <c r="F1103">
        <v>2.5000000000000001E-3</v>
      </c>
      <c r="G1103">
        <v>0</v>
      </c>
      <c r="H1103">
        <v>3.2500000000000001E-2</v>
      </c>
      <c r="I1103">
        <v>0</v>
      </c>
    </row>
    <row r="1104" spans="1:9" x14ac:dyDescent="0.25">
      <c r="A1104" t="s">
        <v>717</v>
      </c>
      <c r="B1104">
        <v>91383</v>
      </c>
      <c r="C1104" s="593">
        <v>9.5000000000000001E-2</v>
      </c>
      <c r="D1104" t="s">
        <v>1589</v>
      </c>
      <c r="E1104">
        <v>0.06</v>
      </c>
      <c r="F1104">
        <v>2.5000000000000001E-3</v>
      </c>
      <c r="G1104">
        <v>0</v>
      </c>
      <c r="H1104">
        <v>3.2500000000000001E-2</v>
      </c>
      <c r="I1104">
        <v>0</v>
      </c>
    </row>
    <row r="1105" spans="1:9" x14ac:dyDescent="0.25">
      <c r="A1105" t="s">
        <v>717</v>
      </c>
      <c r="B1105">
        <v>91384</v>
      </c>
      <c r="C1105" s="593">
        <v>9.5000000000000001E-2</v>
      </c>
      <c r="D1105" t="s">
        <v>1589</v>
      </c>
      <c r="E1105">
        <v>0.06</v>
      </c>
      <c r="F1105">
        <v>2.5000000000000001E-3</v>
      </c>
      <c r="G1105">
        <v>0</v>
      </c>
      <c r="H1105">
        <v>3.2500000000000001E-2</v>
      </c>
      <c r="I1105">
        <v>0</v>
      </c>
    </row>
    <row r="1106" spans="1:9" x14ac:dyDescent="0.25">
      <c r="A1106" t="s">
        <v>717</v>
      </c>
      <c r="B1106">
        <v>91385</v>
      </c>
      <c r="C1106" s="593">
        <v>9.5000000000000001E-2</v>
      </c>
      <c r="D1106" t="s">
        <v>1636</v>
      </c>
      <c r="E1106">
        <v>0.06</v>
      </c>
      <c r="F1106">
        <v>2.5000000000000001E-3</v>
      </c>
      <c r="G1106">
        <v>0</v>
      </c>
      <c r="H1106">
        <v>3.2500000000000001E-2</v>
      </c>
      <c r="I1106">
        <v>0</v>
      </c>
    </row>
    <row r="1107" spans="1:9" x14ac:dyDescent="0.25">
      <c r="A1107" t="s">
        <v>717</v>
      </c>
      <c r="B1107">
        <v>91386</v>
      </c>
      <c r="C1107" s="593">
        <v>9.5000000000000001E-2</v>
      </c>
      <c r="D1107" t="s">
        <v>1636</v>
      </c>
      <c r="E1107">
        <v>0.06</v>
      </c>
      <c r="F1107">
        <v>2.5000000000000001E-3</v>
      </c>
      <c r="G1107">
        <v>0</v>
      </c>
      <c r="H1107">
        <v>3.2500000000000001E-2</v>
      </c>
      <c r="I1107">
        <v>0</v>
      </c>
    </row>
    <row r="1108" spans="1:9" x14ac:dyDescent="0.25">
      <c r="A1108" t="s">
        <v>717</v>
      </c>
      <c r="B1108">
        <v>91387</v>
      </c>
      <c r="C1108" s="593">
        <v>9.5000000000000001E-2</v>
      </c>
      <c r="D1108" t="s">
        <v>1636</v>
      </c>
      <c r="E1108">
        <v>0.06</v>
      </c>
      <c r="F1108">
        <v>2.5000000000000001E-3</v>
      </c>
      <c r="G1108">
        <v>0</v>
      </c>
      <c r="H1108">
        <v>3.2500000000000001E-2</v>
      </c>
      <c r="I1108">
        <v>0</v>
      </c>
    </row>
    <row r="1109" spans="1:9" x14ac:dyDescent="0.25">
      <c r="A1109" t="s">
        <v>717</v>
      </c>
      <c r="B1109">
        <v>91390</v>
      </c>
      <c r="C1109" s="593">
        <v>9.5000000000000001E-2</v>
      </c>
      <c r="D1109" t="s">
        <v>1636</v>
      </c>
      <c r="E1109">
        <v>0.06</v>
      </c>
      <c r="F1109">
        <v>2.5000000000000001E-3</v>
      </c>
      <c r="G1109">
        <v>0</v>
      </c>
      <c r="H1109">
        <v>3.2500000000000001E-2</v>
      </c>
      <c r="I1109">
        <v>0</v>
      </c>
    </row>
    <row r="1110" spans="1:9" x14ac:dyDescent="0.25">
      <c r="A1110" t="s">
        <v>717</v>
      </c>
      <c r="B1110">
        <v>91392</v>
      </c>
      <c r="C1110" s="593">
        <v>9.5000000000000001E-2</v>
      </c>
      <c r="D1110" t="s">
        <v>1575</v>
      </c>
      <c r="E1110">
        <v>0.06</v>
      </c>
      <c r="F1110">
        <v>2.5000000000000001E-3</v>
      </c>
      <c r="G1110">
        <v>0</v>
      </c>
      <c r="H1110">
        <v>3.2500000000000001E-2</v>
      </c>
      <c r="I1110">
        <v>0</v>
      </c>
    </row>
    <row r="1111" spans="1:9" x14ac:dyDescent="0.25">
      <c r="A1111" t="s">
        <v>717</v>
      </c>
      <c r="B1111">
        <v>91393</v>
      </c>
      <c r="C1111" s="593">
        <v>9.5000000000000001E-2</v>
      </c>
      <c r="D1111" t="s">
        <v>1575</v>
      </c>
      <c r="E1111">
        <v>0.06</v>
      </c>
      <c r="F1111">
        <v>2.5000000000000001E-3</v>
      </c>
      <c r="G1111">
        <v>0</v>
      </c>
      <c r="H1111">
        <v>3.2500000000000001E-2</v>
      </c>
      <c r="I1111">
        <v>0</v>
      </c>
    </row>
    <row r="1112" spans="1:9" x14ac:dyDescent="0.25">
      <c r="A1112" t="s">
        <v>717</v>
      </c>
      <c r="B1112">
        <v>91394</v>
      </c>
      <c r="C1112" s="593">
        <v>9.5000000000000001E-2</v>
      </c>
      <c r="D1112" t="s">
        <v>1575</v>
      </c>
      <c r="E1112">
        <v>0.06</v>
      </c>
      <c r="F1112">
        <v>2.5000000000000001E-3</v>
      </c>
      <c r="G1112">
        <v>0</v>
      </c>
      <c r="H1112">
        <v>3.2500000000000001E-2</v>
      </c>
      <c r="I1112">
        <v>0</v>
      </c>
    </row>
    <row r="1113" spans="1:9" x14ac:dyDescent="0.25">
      <c r="A1113" t="s">
        <v>717</v>
      </c>
      <c r="B1113">
        <v>91395</v>
      </c>
      <c r="C1113" s="593">
        <v>9.5000000000000001E-2</v>
      </c>
      <c r="D1113" t="s">
        <v>1575</v>
      </c>
      <c r="E1113">
        <v>0.06</v>
      </c>
      <c r="F1113">
        <v>2.5000000000000001E-3</v>
      </c>
      <c r="G1113">
        <v>0</v>
      </c>
      <c r="H1113">
        <v>3.2500000000000001E-2</v>
      </c>
      <c r="I1113">
        <v>0</v>
      </c>
    </row>
    <row r="1114" spans="1:9" x14ac:dyDescent="0.25">
      <c r="A1114" t="s">
        <v>717</v>
      </c>
      <c r="B1114">
        <v>91396</v>
      </c>
      <c r="C1114" s="593">
        <v>9.5000000000000001E-2</v>
      </c>
      <c r="D1114" t="s">
        <v>1575</v>
      </c>
      <c r="E1114">
        <v>0.06</v>
      </c>
      <c r="F1114">
        <v>2.5000000000000001E-3</v>
      </c>
      <c r="G1114">
        <v>0</v>
      </c>
      <c r="H1114">
        <v>3.2500000000000001E-2</v>
      </c>
      <c r="I1114">
        <v>0</v>
      </c>
    </row>
    <row r="1115" spans="1:9" x14ac:dyDescent="0.25">
      <c r="A1115" t="s">
        <v>717</v>
      </c>
      <c r="B1115">
        <v>91401</v>
      </c>
      <c r="C1115" s="593">
        <v>9.5000000000000001E-2</v>
      </c>
      <c r="D1115" t="s">
        <v>1575</v>
      </c>
      <c r="E1115">
        <v>0.06</v>
      </c>
      <c r="F1115">
        <v>2.5000000000000001E-3</v>
      </c>
      <c r="G1115">
        <v>0</v>
      </c>
      <c r="H1115">
        <v>3.2500000000000001E-2</v>
      </c>
      <c r="I1115">
        <v>0</v>
      </c>
    </row>
    <row r="1116" spans="1:9" x14ac:dyDescent="0.25">
      <c r="A1116" t="s">
        <v>717</v>
      </c>
      <c r="B1116">
        <v>91402</v>
      </c>
      <c r="C1116" s="593">
        <v>9.5000000000000001E-2</v>
      </c>
      <c r="D1116" t="s">
        <v>1575</v>
      </c>
      <c r="E1116">
        <v>0.06</v>
      </c>
      <c r="F1116">
        <v>2.5000000000000001E-3</v>
      </c>
      <c r="G1116">
        <v>0</v>
      </c>
      <c r="H1116">
        <v>3.2500000000000001E-2</v>
      </c>
      <c r="I1116">
        <v>0</v>
      </c>
    </row>
    <row r="1117" spans="1:9" x14ac:dyDescent="0.25">
      <c r="A1117" t="s">
        <v>717</v>
      </c>
      <c r="B1117">
        <v>91403</v>
      </c>
      <c r="C1117" s="593">
        <v>9.5000000000000001E-2</v>
      </c>
      <c r="D1117" t="s">
        <v>1575</v>
      </c>
      <c r="E1117">
        <v>0.06</v>
      </c>
      <c r="F1117">
        <v>2.5000000000000001E-3</v>
      </c>
      <c r="G1117">
        <v>0</v>
      </c>
      <c r="H1117">
        <v>3.2500000000000001E-2</v>
      </c>
      <c r="I1117">
        <v>0</v>
      </c>
    </row>
    <row r="1118" spans="1:9" x14ac:dyDescent="0.25">
      <c r="A1118" t="s">
        <v>717</v>
      </c>
      <c r="B1118">
        <v>91404</v>
      </c>
      <c r="C1118" s="593">
        <v>9.5000000000000001E-2</v>
      </c>
      <c r="D1118" t="s">
        <v>1575</v>
      </c>
      <c r="E1118">
        <v>0.06</v>
      </c>
      <c r="F1118">
        <v>2.5000000000000001E-3</v>
      </c>
      <c r="G1118">
        <v>0</v>
      </c>
      <c r="H1118">
        <v>3.2500000000000001E-2</v>
      </c>
      <c r="I1118">
        <v>0</v>
      </c>
    </row>
    <row r="1119" spans="1:9" x14ac:dyDescent="0.25">
      <c r="A1119" t="s">
        <v>717</v>
      </c>
      <c r="B1119">
        <v>91405</v>
      </c>
      <c r="C1119" s="593">
        <v>9.5000000000000001E-2</v>
      </c>
      <c r="D1119" t="s">
        <v>1575</v>
      </c>
      <c r="E1119">
        <v>0.06</v>
      </c>
      <c r="F1119">
        <v>2.5000000000000001E-3</v>
      </c>
      <c r="G1119">
        <v>0</v>
      </c>
      <c r="H1119">
        <v>3.2500000000000001E-2</v>
      </c>
      <c r="I1119">
        <v>0</v>
      </c>
    </row>
    <row r="1120" spans="1:9" x14ac:dyDescent="0.25">
      <c r="A1120" t="s">
        <v>717</v>
      </c>
      <c r="B1120">
        <v>91406</v>
      </c>
      <c r="C1120" s="593">
        <v>9.5000000000000001E-2</v>
      </c>
      <c r="D1120" t="s">
        <v>1575</v>
      </c>
      <c r="E1120">
        <v>0.06</v>
      </c>
      <c r="F1120">
        <v>2.5000000000000001E-3</v>
      </c>
      <c r="G1120">
        <v>0</v>
      </c>
      <c r="H1120">
        <v>3.2500000000000001E-2</v>
      </c>
      <c r="I1120">
        <v>0</v>
      </c>
    </row>
    <row r="1121" spans="1:9" x14ac:dyDescent="0.25">
      <c r="A1121" t="s">
        <v>717</v>
      </c>
      <c r="B1121">
        <v>91407</v>
      </c>
      <c r="C1121" s="593">
        <v>9.5000000000000001E-2</v>
      </c>
      <c r="D1121" t="s">
        <v>1575</v>
      </c>
      <c r="E1121">
        <v>0.06</v>
      </c>
      <c r="F1121">
        <v>2.5000000000000001E-3</v>
      </c>
      <c r="G1121">
        <v>0</v>
      </c>
      <c r="H1121">
        <v>3.2500000000000001E-2</v>
      </c>
      <c r="I1121">
        <v>0</v>
      </c>
    </row>
    <row r="1122" spans="1:9" x14ac:dyDescent="0.25">
      <c r="A1122" t="s">
        <v>717</v>
      </c>
      <c r="B1122">
        <v>91408</v>
      </c>
      <c r="C1122" s="593">
        <v>9.5000000000000001E-2</v>
      </c>
      <c r="D1122" t="s">
        <v>1575</v>
      </c>
      <c r="E1122">
        <v>0.06</v>
      </c>
      <c r="F1122">
        <v>2.5000000000000001E-3</v>
      </c>
      <c r="G1122">
        <v>0</v>
      </c>
      <c r="H1122">
        <v>3.2500000000000001E-2</v>
      </c>
      <c r="I1122">
        <v>0</v>
      </c>
    </row>
    <row r="1123" spans="1:9" x14ac:dyDescent="0.25">
      <c r="A1123" t="s">
        <v>717</v>
      </c>
      <c r="B1123">
        <v>91409</v>
      </c>
      <c r="C1123" s="593">
        <v>9.5000000000000001E-2</v>
      </c>
      <c r="D1123" t="s">
        <v>1575</v>
      </c>
      <c r="E1123">
        <v>0.06</v>
      </c>
      <c r="F1123">
        <v>2.5000000000000001E-3</v>
      </c>
      <c r="G1123">
        <v>0</v>
      </c>
      <c r="H1123">
        <v>3.2500000000000001E-2</v>
      </c>
      <c r="I1123">
        <v>0</v>
      </c>
    </row>
    <row r="1124" spans="1:9" x14ac:dyDescent="0.25">
      <c r="A1124" t="s">
        <v>717</v>
      </c>
      <c r="B1124">
        <v>91410</v>
      </c>
      <c r="C1124" s="593">
        <v>9.5000000000000001E-2</v>
      </c>
      <c r="D1124" t="s">
        <v>1575</v>
      </c>
      <c r="E1124">
        <v>0.06</v>
      </c>
      <c r="F1124">
        <v>2.5000000000000001E-3</v>
      </c>
      <c r="G1124">
        <v>0</v>
      </c>
      <c r="H1124">
        <v>3.2500000000000001E-2</v>
      </c>
      <c r="I1124">
        <v>0</v>
      </c>
    </row>
    <row r="1125" spans="1:9" x14ac:dyDescent="0.25">
      <c r="A1125" t="s">
        <v>717</v>
      </c>
      <c r="B1125">
        <v>91411</v>
      </c>
      <c r="C1125" s="593">
        <v>9.5000000000000001E-2</v>
      </c>
      <c r="D1125" t="s">
        <v>1575</v>
      </c>
      <c r="E1125">
        <v>0.06</v>
      </c>
      <c r="F1125">
        <v>2.5000000000000001E-3</v>
      </c>
      <c r="G1125">
        <v>0</v>
      </c>
      <c r="H1125">
        <v>3.2500000000000001E-2</v>
      </c>
      <c r="I1125">
        <v>0</v>
      </c>
    </row>
    <row r="1126" spans="1:9" x14ac:dyDescent="0.25">
      <c r="A1126" t="s">
        <v>717</v>
      </c>
      <c r="B1126">
        <v>91412</v>
      </c>
      <c r="C1126" s="593">
        <v>9.5000000000000001E-2</v>
      </c>
      <c r="D1126" t="s">
        <v>1575</v>
      </c>
      <c r="E1126">
        <v>0.06</v>
      </c>
      <c r="F1126">
        <v>2.5000000000000001E-3</v>
      </c>
      <c r="G1126">
        <v>0</v>
      </c>
      <c r="H1126">
        <v>3.2500000000000001E-2</v>
      </c>
      <c r="I1126">
        <v>0</v>
      </c>
    </row>
    <row r="1127" spans="1:9" x14ac:dyDescent="0.25">
      <c r="A1127" t="s">
        <v>717</v>
      </c>
      <c r="B1127">
        <v>91413</v>
      </c>
      <c r="C1127" s="593">
        <v>9.5000000000000001E-2</v>
      </c>
      <c r="D1127" t="s">
        <v>1575</v>
      </c>
      <c r="E1127">
        <v>0.06</v>
      </c>
      <c r="F1127">
        <v>2.5000000000000001E-3</v>
      </c>
      <c r="G1127">
        <v>0</v>
      </c>
      <c r="H1127">
        <v>3.2500000000000001E-2</v>
      </c>
      <c r="I1127">
        <v>0</v>
      </c>
    </row>
    <row r="1128" spans="1:9" x14ac:dyDescent="0.25">
      <c r="A1128" t="s">
        <v>717</v>
      </c>
      <c r="B1128">
        <v>91416</v>
      </c>
      <c r="C1128" s="593">
        <v>9.5000000000000001E-2</v>
      </c>
      <c r="D1128" t="s">
        <v>1575</v>
      </c>
      <c r="E1128">
        <v>0.06</v>
      </c>
      <c r="F1128">
        <v>2.5000000000000001E-3</v>
      </c>
      <c r="G1128">
        <v>0</v>
      </c>
      <c r="H1128">
        <v>3.2500000000000001E-2</v>
      </c>
      <c r="I1128">
        <v>0</v>
      </c>
    </row>
    <row r="1129" spans="1:9" x14ac:dyDescent="0.25">
      <c r="A1129" t="s">
        <v>717</v>
      </c>
      <c r="B1129">
        <v>91423</v>
      </c>
      <c r="C1129" s="593">
        <v>9.5000000000000001E-2</v>
      </c>
      <c r="D1129" t="s">
        <v>1575</v>
      </c>
      <c r="E1129">
        <v>0.06</v>
      </c>
      <c r="F1129">
        <v>2.5000000000000001E-3</v>
      </c>
      <c r="G1129">
        <v>0</v>
      </c>
      <c r="H1129">
        <v>3.2500000000000001E-2</v>
      </c>
      <c r="I1129">
        <v>0</v>
      </c>
    </row>
    <row r="1130" spans="1:9" x14ac:dyDescent="0.25">
      <c r="A1130" t="s">
        <v>717</v>
      </c>
      <c r="B1130">
        <v>91426</v>
      </c>
      <c r="C1130" s="593">
        <v>9.5000000000000001E-2</v>
      </c>
      <c r="D1130" t="s">
        <v>1575</v>
      </c>
      <c r="E1130">
        <v>0.06</v>
      </c>
      <c r="F1130">
        <v>2.5000000000000001E-3</v>
      </c>
      <c r="G1130">
        <v>0</v>
      </c>
      <c r="H1130">
        <v>3.2500000000000001E-2</v>
      </c>
      <c r="I1130">
        <v>0</v>
      </c>
    </row>
    <row r="1131" spans="1:9" x14ac:dyDescent="0.25">
      <c r="A1131" t="s">
        <v>717</v>
      </c>
      <c r="B1131">
        <v>91436</v>
      </c>
      <c r="C1131" s="593">
        <v>9.5000000000000001E-2</v>
      </c>
      <c r="D1131" t="s">
        <v>1575</v>
      </c>
      <c r="E1131">
        <v>0.06</v>
      </c>
      <c r="F1131">
        <v>2.5000000000000001E-3</v>
      </c>
      <c r="G1131">
        <v>0</v>
      </c>
      <c r="H1131">
        <v>3.2500000000000001E-2</v>
      </c>
      <c r="I1131">
        <v>0</v>
      </c>
    </row>
    <row r="1132" spans="1:9" x14ac:dyDescent="0.25">
      <c r="A1132" t="s">
        <v>717</v>
      </c>
      <c r="B1132">
        <v>91470</v>
      </c>
      <c r="C1132" s="593">
        <v>9.5000000000000001E-2</v>
      </c>
      <c r="D1132" t="s">
        <v>1575</v>
      </c>
      <c r="E1132">
        <v>0.06</v>
      </c>
      <c r="F1132">
        <v>2.5000000000000001E-3</v>
      </c>
      <c r="G1132">
        <v>0</v>
      </c>
      <c r="H1132">
        <v>3.2500000000000001E-2</v>
      </c>
      <c r="I1132">
        <v>0</v>
      </c>
    </row>
    <row r="1133" spans="1:9" x14ac:dyDescent="0.25">
      <c r="A1133" t="s">
        <v>717</v>
      </c>
      <c r="B1133">
        <v>91482</v>
      </c>
      <c r="C1133" s="593">
        <v>9.5000000000000001E-2</v>
      </c>
      <c r="D1133" t="s">
        <v>1575</v>
      </c>
      <c r="E1133">
        <v>0.06</v>
      </c>
      <c r="F1133">
        <v>2.5000000000000001E-3</v>
      </c>
      <c r="G1133">
        <v>0</v>
      </c>
      <c r="H1133">
        <v>3.2500000000000001E-2</v>
      </c>
      <c r="I1133">
        <v>0</v>
      </c>
    </row>
    <row r="1134" spans="1:9" x14ac:dyDescent="0.25">
      <c r="A1134" t="s">
        <v>717</v>
      </c>
      <c r="B1134">
        <v>91495</v>
      </c>
      <c r="C1134" s="593">
        <v>9.5000000000000001E-2</v>
      </c>
      <c r="D1134" t="s">
        <v>1575</v>
      </c>
      <c r="E1134">
        <v>0.06</v>
      </c>
      <c r="F1134">
        <v>2.5000000000000001E-3</v>
      </c>
      <c r="G1134">
        <v>0</v>
      </c>
      <c r="H1134">
        <v>3.2500000000000001E-2</v>
      </c>
      <c r="I1134">
        <v>0</v>
      </c>
    </row>
    <row r="1135" spans="1:9" x14ac:dyDescent="0.25">
      <c r="A1135" t="s">
        <v>717</v>
      </c>
      <c r="B1135">
        <v>91496</v>
      </c>
      <c r="C1135" s="593">
        <v>9.5000000000000001E-2</v>
      </c>
      <c r="D1135" t="s">
        <v>1575</v>
      </c>
      <c r="E1135">
        <v>0.06</v>
      </c>
      <c r="F1135">
        <v>2.5000000000000001E-3</v>
      </c>
      <c r="G1135">
        <v>0</v>
      </c>
      <c r="H1135">
        <v>3.2500000000000001E-2</v>
      </c>
      <c r="I1135">
        <v>0</v>
      </c>
    </row>
    <row r="1136" spans="1:9" x14ac:dyDescent="0.25">
      <c r="A1136" t="s">
        <v>717</v>
      </c>
      <c r="B1136">
        <v>91499</v>
      </c>
      <c r="C1136" s="593">
        <v>9.5000000000000001E-2</v>
      </c>
      <c r="D1136" t="s">
        <v>1575</v>
      </c>
      <c r="E1136">
        <v>0.06</v>
      </c>
      <c r="F1136">
        <v>2.5000000000000001E-3</v>
      </c>
      <c r="G1136">
        <v>0</v>
      </c>
      <c r="H1136">
        <v>3.2500000000000001E-2</v>
      </c>
      <c r="I1136">
        <v>0</v>
      </c>
    </row>
    <row r="1137" spans="1:9" x14ac:dyDescent="0.25">
      <c r="A1137" t="s">
        <v>717</v>
      </c>
      <c r="B1137">
        <v>91501</v>
      </c>
      <c r="C1137" s="593">
        <v>0.10249999999999999</v>
      </c>
      <c r="D1137" t="s">
        <v>1588</v>
      </c>
      <c r="E1137">
        <v>0.06</v>
      </c>
      <c r="F1137">
        <v>2.5000000000000001E-3</v>
      </c>
      <c r="G1137">
        <v>7.4999999999999997E-3</v>
      </c>
      <c r="H1137">
        <v>3.2500000000000001E-2</v>
      </c>
      <c r="I1137">
        <v>0</v>
      </c>
    </row>
    <row r="1138" spans="1:9" x14ac:dyDescent="0.25">
      <c r="A1138" t="s">
        <v>717</v>
      </c>
      <c r="B1138">
        <v>91502</v>
      </c>
      <c r="C1138" s="593">
        <v>0.10249999999999999</v>
      </c>
      <c r="D1138" t="s">
        <v>1588</v>
      </c>
      <c r="E1138">
        <v>0.06</v>
      </c>
      <c r="F1138">
        <v>2.5000000000000001E-3</v>
      </c>
      <c r="G1138">
        <v>7.4999999999999997E-3</v>
      </c>
      <c r="H1138">
        <v>3.2500000000000001E-2</v>
      </c>
      <c r="I1138">
        <v>0</v>
      </c>
    </row>
    <row r="1139" spans="1:9" x14ac:dyDescent="0.25">
      <c r="A1139" t="s">
        <v>717</v>
      </c>
      <c r="B1139">
        <v>91503</v>
      </c>
      <c r="C1139" s="593">
        <v>0.10249999999999999</v>
      </c>
      <c r="D1139" t="s">
        <v>1588</v>
      </c>
      <c r="E1139">
        <v>0.06</v>
      </c>
      <c r="F1139">
        <v>2.5000000000000001E-3</v>
      </c>
      <c r="G1139">
        <v>7.4999999999999997E-3</v>
      </c>
      <c r="H1139">
        <v>3.2500000000000001E-2</v>
      </c>
      <c r="I1139">
        <v>0</v>
      </c>
    </row>
    <row r="1140" spans="1:9" x14ac:dyDescent="0.25">
      <c r="A1140" t="s">
        <v>717</v>
      </c>
      <c r="B1140">
        <v>91504</v>
      </c>
      <c r="C1140" s="593">
        <v>0.10249999999999999</v>
      </c>
      <c r="D1140" t="s">
        <v>1588</v>
      </c>
      <c r="E1140">
        <v>0.06</v>
      </c>
      <c r="F1140">
        <v>2.5000000000000001E-3</v>
      </c>
      <c r="G1140">
        <v>7.4999999999999997E-3</v>
      </c>
      <c r="H1140">
        <v>3.2500000000000001E-2</v>
      </c>
      <c r="I1140">
        <v>0</v>
      </c>
    </row>
    <row r="1141" spans="1:9" x14ac:dyDescent="0.25">
      <c r="A1141" t="s">
        <v>717</v>
      </c>
      <c r="B1141">
        <v>91505</v>
      </c>
      <c r="C1141" s="593">
        <v>0.10249999999999999</v>
      </c>
      <c r="D1141" t="s">
        <v>1588</v>
      </c>
      <c r="E1141">
        <v>0.06</v>
      </c>
      <c r="F1141">
        <v>2.5000000000000001E-3</v>
      </c>
      <c r="G1141">
        <v>7.4999999999999997E-3</v>
      </c>
      <c r="H1141">
        <v>3.2500000000000001E-2</v>
      </c>
      <c r="I1141">
        <v>0</v>
      </c>
    </row>
    <row r="1142" spans="1:9" x14ac:dyDescent="0.25">
      <c r="A1142" t="s">
        <v>717</v>
      </c>
      <c r="B1142">
        <v>91506</v>
      </c>
      <c r="C1142" s="593">
        <v>0.10249999999999999</v>
      </c>
      <c r="D1142" t="s">
        <v>1588</v>
      </c>
      <c r="E1142">
        <v>0.06</v>
      </c>
      <c r="F1142">
        <v>2.5000000000000001E-3</v>
      </c>
      <c r="G1142">
        <v>7.4999999999999997E-3</v>
      </c>
      <c r="H1142">
        <v>3.2500000000000001E-2</v>
      </c>
      <c r="I1142">
        <v>0</v>
      </c>
    </row>
    <row r="1143" spans="1:9" x14ac:dyDescent="0.25">
      <c r="A1143" t="s">
        <v>717</v>
      </c>
      <c r="B1143">
        <v>91507</v>
      </c>
      <c r="C1143" s="593">
        <v>0.10249999999999999</v>
      </c>
      <c r="D1143" t="s">
        <v>1588</v>
      </c>
      <c r="E1143">
        <v>0.06</v>
      </c>
      <c r="F1143">
        <v>2.5000000000000001E-3</v>
      </c>
      <c r="G1143">
        <v>7.4999999999999997E-3</v>
      </c>
      <c r="H1143">
        <v>3.2500000000000001E-2</v>
      </c>
      <c r="I1143">
        <v>0</v>
      </c>
    </row>
    <row r="1144" spans="1:9" x14ac:dyDescent="0.25">
      <c r="A1144" t="s">
        <v>717</v>
      </c>
      <c r="B1144">
        <v>91508</v>
      </c>
      <c r="C1144" s="593">
        <v>0.10249999999999999</v>
      </c>
      <c r="D1144" t="s">
        <v>1588</v>
      </c>
      <c r="E1144">
        <v>0.06</v>
      </c>
      <c r="F1144">
        <v>2.5000000000000001E-3</v>
      </c>
      <c r="G1144">
        <v>7.4999999999999997E-3</v>
      </c>
      <c r="H1144">
        <v>3.2500000000000001E-2</v>
      </c>
      <c r="I1144">
        <v>0</v>
      </c>
    </row>
    <row r="1145" spans="1:9" x14ac:dyDescent="0.25">
      <c r="A1145" t="s">
        <v>717</v>
      </c>
      <c r="B1145">
        <v>91510</v>
      </c>
      <c r="C1145" s="593">
        <v>0.10249999999999999</v>
      </c>
      <c r="D1145" t="s">
        <v>1588</v>
      </c>
      <c r="E1145">
        <v>0.06</v>
      </c>
      <c r="F1145">
        <v>2.5000000000000001E-3</v>
      </c>
      <c r="G1145">
        <v>7.4999999999999997E-3</v>
      </c>
      <c r="H1145">
        <v>3.2500000000000001E-2</v>
      </c>
      <c r="I1145">
        <v>0</v>
      </c>
    </row>
    <row r="1146" spans="1:9" x14ac:dyDescent="0.25">
      <c r="A1146" t="s">
        <v>717</v>
      </c>
      <c r="B1146">
        <v>91521</v>
      </c>
      <c r="C1146" s="593">
        <v>0.10249999999999999</v>
      </c>
      <c r="D1146" t="s">
        <v>1588</v>
      </c>
      <c r="E1146">
        <v>0.06</v>
      </c>
      <c r="F1146">
        <v>2.5000000000000001E-3</v>
      </c>
      <c r="G1146">
        <v>7.4999999999999997E-3</v>
      </c>
      <c r="H1146">
        <v>3.2500000000000001E-2</v>
      </c>
      <c r="I1146">
        <v>0</v>
      </c>
    </row>
    <row r="1147" spans="1:9" x14ac:dyDescent="0.25">
      <c r="A1147" t="s">
        <v>717</v>
      </c>
      <c r="B1147">
        <v>91522</v>
      </c>
      <c r="C1147" s="593">
        <v>0.10249999999999999</v>
      </c>
      <c r="D1147" t="s">
        <v>1588</v>
      </c>
      <c r="E1147">
        <v>0.06</v>
      </c>
      <c r="F1147">
        <v>2.5000000000000001E-3</v>
      </c>
      <c r="G1147">
        <v>7.4999999999999997E-3</v>
      </c>
      <c r="H1147">
        <v>3.2500000000000001E-2</v>
      </c>
      <c r="I1147">
        <v>0</v>
      </c>
    </row>
    <row r="1148" spans="1:9" x14ac:dyDescent="0.25">
      <c r="A1148" t="s">
        <v>717</v>
      </c>
      <c r="B1148">
        <v>91523</v>
      </c>
      <c r="C1148" s="593">
        <v>0.10249999999999999</v>
      </c>
      <c r="D1148" t="s">
        <v>1588</v>
      </c>
      <c r="E1148">
        <v>0.06</v>
      </c>
      <c r="F1148">
        <v>2.5000000000000001E-3</v>
      </c>
      <c r="G1148">
        <v>7.4999999999999997E-3</v>
      </c>
      <c r="H1148">
        <v>3.2500000000000001E-2</v>
      </c>
      <c r="I1148">
        <v>0</v>
      </c>
    </row>
    <row r="1149" spans="1:9" x14ac:dyDescent="0.25">
      <c r="A1149" t="s">
        <v>717</v>
      </c>
      <c r="B1149">
        <v>91526</v>
      </c>
      <c r="C1149" s="593">
        <v>0.10249999999999999</v>
      </c>
      <c r="D1149" t="s">
        <v>1588</v>
      </c>
      <c r="E1149">
        <v>0.06</v>
      </c>
      <c r="F1149">
        <v>2.5000000000000001E-3</v>
      </c>
      <c r="G1149">
        <v>7.4999999999999997E-3</v>
      </c>
      <c r="H1149">
        <v>3.2500000000000001E-2</v>
      </c>
      <c r="I1149">
        <v>0</v>
      </c>
    </row>
    <row r="1150" spans="1:9" x14ac:dyDescent="0.25">
      <c r="A1150" t="s">
        <v>717</v>
      </c>
      <c r="B1150">
        <v>91601</v>
      </c>
      <c r="C1150" s="593">
        <v>9.5000000000000001E-2</v>
      </c>
      <c r="D1150" t="s">
        <v>1575</v>
      </c>
      <c r="E1150">
        <v>0.06</v>
      </c>
      <c r="F1150">
        <v>2.5000000000000001E-3</v>
      </c>
      <c r="G1150">
        <v>0</v>
      </c>
      <c r="H1150">
        <v>3.2500000000000001E-2</v>
      </c>
      <c r="I1150">
        <v>0</v>
      </c>
    </row>
    <row r="1151" spans="1:9" x14ac:dyDescent="0.25">
      <c r="A1151" t="s">
        <v>717</v>
      </c>
      <c r="B1151">
        <v>91602</v>
      </c>
      <c r="C1151" s="593">
        <v>0.10249999999999999</v>
      </c>
      <c r="D1151" t="s">
        <v>1588</v>
      </c>
      <c r="E1151">
        <v>0.06</v>
      </c>
      <c r="F1151">
        <v>2.5000000000000001E-3</v>
      </c>
      <c r="G1151">
        <v>7.4999999999999997E-3</v>
      </c>
      <c r="H1151">
        <v>3.2500000000000001E-2</v>
      </c>
      <c r="I1151">
        <v>0</v>
      </c>
    </row>
    <row r="1152" spans="1:9" x14ac:dyDescent="0.25">
      <c r="A1152" t="s">
        <v>717</v>
      </c>
      <c r="B1152">
        <v>91603</v>
      </c>
      <c r="C1152" s="593">
        <v>9.5000000000000001E-2</v>
      </c>
      <c r="D1152" t="s">
        <v>1575</v>
      </c>
      <c r="E1152">
        <v>0.06</v>
      </c>
      <c r="F1152">
        <v>2.5000000000000001E-3</v>
      </c>
      <c r="G1152">
        <v>0</v>
      </c>
      <c r="H1152">
        <v>3.2500000000000001E-2</v>
      </c>
      <c r="I1152">
        <v>0</v>
      </c>
    </row>
    <row r="1153" spans="1:9" x14ac:dyDescent="0.25">
      <c r="A1153" t="s">
        <v>717</v>
      </c>
      <c r="B1153">
        <v>91604</v>
      </c>
      <c r="C1153" s="593">
        <v>9.5000000000000001E-2</v>
      </c>
      <c r="D1153" t="s">
        <v>1575</v>
      </c>
      <c r="E1153">
        <v>0.06</v>
      </c>
      <c r="F1153">
        <v>2.5000000000000001E-3</v>
      </c>
      <c r="G1153">
        <v>0</v>
      </c>
      <c r="H1153">
        <v>3.2500000000000001E-2</v>
      </c>
      <c r="I1153">
        <v>0</v>
      </c>
    </row>
    <row r="1154" spans="1:9" x14ac:dyDescent="0.25">
      <c r="A1154" t="s">
        <v>717</v>
      </c>
      <c r="B1154">
        <v>91605</v>
      </c>
      <c r="C1154" s="593">
        <v>0.10249999999999999</v>
      </c>
      <c r="D1154" t="s">
        <v>1588</v>
      </c>
      <c r="E1154">
        <v>0.06</v>
      </c>
      <c r="F1154">
        <v>2.5000000000000001E-3</v>
      </c>
      <c r="G1154">
        <v>7.4999999999999997E-3</v>
      </c>
      <c r="H1154">
        <v>3.2500000000000001E-2</v>
      </c>
      <c r="I1154">
        <v>0</v>
      </c>
    </row>
    <row r="1155" spans="1:9" x14ac:dyDescent="0.25">
      <c r="A1155" t="s">
        <v>717</v>
      </c>
      <c r="B1155">
        <v>91606</v>
      </c>
      <c r="C1155" s="593">
        <v>0.10249999999999999</v>
      </c>
      <c r="D1155" t="s">
        <v>1588</v>
      </c>
      <c r="E1155">
        <v>0.06</v>
      </c>
      <c r="F1155">
        <v>2.5000000000000001E-3</v>
      </c>
      <c r="G1155">
        <v>7.4999999999999997E-3</v>
      </c>
      <c r="H1155">
        <v>3.2500000000000001E-2</v>
      </c>
      <c r="I1155">
        <v>0</v>
      </c>
    </row>
    <row r="1156" spans="1:9" x14ac:dyDescent="0.25">
      <c r="A1156" t="s">
        <v>717</v>
      </c>
      <c r="B1156">
        <v>91607</v>
      </c>
      <c r="C1156" s="593">
        <v>9.5000000000000001E-2</v>
      </c>
      <c r="D1156" t="s">
        <v>1575</v>
      </c>
      <c r="E1156">
        <v>0.06</v>
      </c>
      <c r="F1156">
        <v>2.5000000000000001E-3</v>
      </c>
      <c r="G1156">
        <v>0</v>
      </c>
      <c r="H1156">
        <v>3.2500000000000001E-2</v>
      </c>
      <c r="I1156">
        <v>0</v>
      </c>
    </row>
    <row r="1157" spans="1:9" x14ac:dyDescent="0.25">
      <c r="A1157" t="s">
        <v>717</v>
      </c>
      <c r="B1157">
        <v>91608</v>
      </c>
      <c r="C1157" s="593">
        <v>9.5000000000000001E-2</v>
      </c>
      <c r="D1157" t="s">
        <v>1575</v>
      </c>
      <c r="E1157">
        <v>0.06</v>
      </c>
      <c r="F1157">
        <v>2.5000000000000001E-3</v>
      </c>
      <c r="G1157">
        <v>0</v>
      </c>
      <c r="H1157">
        <v>3.2500000000000001E-2</v>
      </c>
      <c r="I1157">
        <v>0</v>
      </c>
    </row>
    <row r="1158" spans="1:9" x14ac:dyDescent="0.25">
      <c r="A1158" t="s">
        <v>717</v>
      </c>
      <c r="B1158">
        <v>91609</v>
      </c>
      <c r="C1158" s="593">
        <v>9.5000000000000001E-2</v>
      </c>
      <c r="D1158" t="s">
        <v>1575</v>
      </c>
      <c r="E1158">
        <v>0.06</v>
      </c>
      <c r="F1158">
        <v>2.5000000000000001E-3</v>
      </c>
      <c r="G1158">
        <v>0</v>
      </c>
      <c r="H1158">
        <v>3.2500000000000001E-2</v>
      </c>
      <c r="I1158">
        <v>0</v>
      </c>
    </row>
    <row r="1159" spans="1:9" x14ac:dyDescent="0.25">
      <c r="A1159" t="s">
        <v>717</v>
      </c>
      <c r="B1159">
        <v>91610</v>
      </c>
      <c r="C1159" s="593">
        <v>9.5000000000000001E-2</v>
      </c>
      <c r="D1159" t="s">
        <v>1575</v>
      </c>
      <c r="E1159">
        <v>0.06</v>
      </c>
      <c r="F1159">
        <v>2.5000000000000001E-3</v>
      </c>
      <c r="G1159">
        <v>0</v>
      </c>
      <c r="H1159">
        <v>3.2500000000000001E-2</v>
      </c>
      <c r="I1159">
        <v>0</v>
      </c>
    </row>
    <row r="1160" spans="1:9" x14ac:dyDescent="0.25">
      <c r="A1160" t="s">
        <v>717</v>
      </c>
      <c r="B1160">
        <v>91611</v>
      </c>
      <c r="C1160" s="593">
        <v>9.5000000000000001E-2</v>
      </c>
      <c r="D1160" t="s">
        <v>1575</v>
      </c>
      <c r="E1160">
        <v>0.06</v>
      </c>
      <c r="F1160">
        <v>2.5000000000000001E-3</v>
      </c>
      <c r="G1160">
        <v>0</v>
      </c>
      <c r="H1160">
        <v>3.2500000000000001E-2</v>
      </c>
      <c r="I1160">
        <v>0</v>
      </c>
    </row>
    <row r="1161" spans="1:9" x14ac:dyDescent="0.25">
      <c r="A1161" t="s">
        <v>717</v>
      </c>
      <c r="B1161">
        <v>91612</v>
      </c>
      <c r="C1161" s="593">
        <v>9.5000000000000001E-2</v>
      </c>
      <c r="D1161" t="s">
        <v>1575</v>
      </c>
      <c r="E1161">
        <v>0.06</v>
      </c>
      <c r="F1161">
        <v>2.5000000000000001E-3</v>
      </c>
      <c r="G1161">
        <v>0</v>
      </c>
      <c r="H1161">
        <v>3.2500000000000001E-2</v>
      </c>
      <c r="I1161">
        <v>0</v>
      </c>
    </row>
    <row r="1162" spans="1:9" x14ac:dyDescent="0.25">
      <c r="A1162" t="s">
        <v>717</v>
      </c>
      <c r="B1162">
        <v>91614</v>
      </c>
      <c r="C1162" s="593">
        <v>9.5000000000000001E-2</v>
      </c>
      <c r="D1162" t="s">
        <v>1575</v>
      </c>
      <c r="E1162">
        <v>0.06</v>
      </c>
      <c r="F1162">
        <v>2.5000000000000001E-3</v>
      </c>
      <c r="G1162">
        <v>0</v>
      </c>
      <c r="H1162">
        <v>3.2500000000000001E-2</v>
      </c>
      <c r="I1162">
        <v>0</v>
      </c>
    </row>
    <row r="1163" spans="1:9" x14ac:dyDescent="0.25">
      <c r="A1163" t="s">
        <v>717</v>
      </c>
      <c r="B1163">
        <v>91615</v>
      </c>
      <c r="C1163" s="593">
        <v>9.5000000000000001E-2</v>
      </c>
      <c r="D1163" t="s">
        <v>1575</v>
      </c>
      <c r="E1163">
        <v>0.06</v>
      </c>
      <c r="F1163">
        <v>2.5000000000000001E-3</v>
      </c>
      <c r="G1163">
        <v>0</v>
      </c>
      <c r="H1163">
        <v>3.2500000000000001E-2</v>
      </c>
      <c r="I1163">
        <v>0</v>
      </c>
    </row>
    <row r="1164" spans="1:9" x14ac:dyDescent="0.25">
      <c r="A1164" t="s">
        <v>717</v>
      </c>
      <c r="B1164">
        <v>91616</v>
      </c>
      <c r="C1164" s="593">
        <v>9.5000000000000001E-2</v>
      </c>
      <c r="D1164" t="s">
        <v>1575</v>
      </c>
      <c r="E1164">
        <v>0.06</v>
      </c>
      <c r="F1164">
        <v>2.5000000000000001E-3</v>
      </c>
      <c r="G1164">
        <v>0</v>
      </c>
      <c r="H1164">
        <v>3.2500000000000001E-2</v>
      </c>
      <c r="I1164">
        <v>0</v>
      </c>
    </row>
    <row r="1165" spans="1:9" x14ac:dyDescent="0.25">
      <c r="A1165" t="s">
        <v>717</v>
      </c>
      <c r="B1165">
        <v>91617</v>
      </c>
      <c r="C1165" s="593">
        <v>9.5000000000000001E-2</v>
      </c>
      <c r="D1165" t="s">
        <v>1575</v>
      </c>
      <c r="E1165">
        <v>0.06</v>
      </c>
      <c r="F1165">
        <v>2.5000000000000001E-3</v>
      </c>
      <c r="G1165">
        <v>0</v>
      </c>
      <c r="H1165">
        <v>3.2500000000000001E-2</v>
      </c>
      <c r="I1165">
        <v>0</v>
      </c>
    </row>
    <row r="1166" spans="1:9" x14ac:dyDescent="0.25">
      <c r="A1166" t="s">
        <v>717</v>
      </c>
      <c r="B1166">
        <v>91618</v>
      </c>
      <c r="C1166" s="593">
        <v>9.5000000000000001E-2</v>
      </c>
      <c r="D1166" t="s">
        <v>1575</v>
      </c>
      <c r="E1166">
        <v>0.06</v>
      </c>
      <c r="F1166">
        <v>2.5000000000000001E-3</v>
      </c>
      <c r="G1166">
        <v>0</v>
      </c>
      <c r="H1166">
        <v>3.2500000000000001E-2</v>
      </c>
      <c r="I1166">
        <v>0</v>
      </c>
    </row>
    <row r="1167" spans="1:9" x14ac:dyDescent="0.25">
      <c r="A1167" t="s">
        <v>717</v>
      </c>
      <c r="B1167">
        <v>91701</v>
      </c>
      <c r="C1167" s="593">
        <v>7.7499999999999999E-2</v>
      </c>
      <c r="D1167" t="s">
        <v>1639</v>
      </c>
      <c r="E1167">
        <v>0.06</v>
      </c>
      <c r="F1167">
        <v>2.5000000000000001E-3</v>
      </c>
      <c r="G1167">
        <v>0</v>
      </c>
      <c r="H1167">
        <v>1.4999999999999999E-2</v>
      </c>
      <c r="I1167">
        <v>0</v>
      </c>
    </row>
    <row r="1168" spans="1:9" x14ac:dyDescent="0.25">
      <c r="A1168" t="s">
        <v>717</v>
      </c>
      <c r="B1168">
        <v>91702</v>
      </c>
      <c r="C1168" s="593">
        <v>0.10249999999999999</v>
      </c>
      <c r="D1168" t="s">
        <v>1627</v>
      </c>
      <c r="E1168">
        <v>0.06</v>
      </c>
      <c r="F1168">
        <v>2.5000000000000001E-3</v>
      </c>
      <c r="G1168">
        <v>7.4999999999999997E-3</v>
      </c>
      <c r="H1168">
        <v>3.2500000000000001E-2</v>
      </c>
      <c r="I1168">
        <v>0</v>
      </c>
    </row>
    <row r="1169" spans="1:9" x14ac:dyDescent="0.25">
      <c r="A1169" t="s">
        <v>717</v>
      </c>
      <c r="B1169">
        <v>91706</v>
      </c>
      <c r="C1169" s="593">
        <v>0.10249999999999999</v>
      </c>
      <c r="D1169" t="s">
        <v>1627</v>
      </c>
      <c r="E1169">
        <v>0.06</v>
      </c>
      <c r="F1169">
        <v>2.5000000000000001E-3</v>
      </c>
      <c r="G1169">
        <v>7.4999999999999997E-3</v>
      </c>
      <c r="H1169">
        <v>3.2500000000000001E-2</v>
      </c>
      <c r="I1169">
        <v>0</v>
      </c>
    </row>
    <row r="1170" spans="1:9" x14ac:dyDescent="0.25">
      <c r="A1170" t="s">
        <v>717</v>
      </c>
      <c r="B1170">
        <v>91708</v>
      </c>
      <c r="C1170" s="593">
        <v>7.7499999999999999E-2</v>
      </c>
      <c r="D1170" t="s">
        <v>1640</v>
      </c>
      <c r="E1170">
        <v>0.06</v>
      </c>
      <c r="F1170">
        <v>2.5000000000000001E-3</v>
      </c>
      <c r="G1170">
        <v>0</v>
      </c>
      <c r="H1170">
        <v>1.4999999999999999E-2</v>
      </c>
      <c r="I1170">
        <v>0</v>
      </c>
    </row>
    <row r="1171" spans="1:9" x14ac:dyDescent="0.25">
      <c r="A1171" t="s">
        <v>717</v>
      </c>
      <c r="B1171">
        <v>91709</v>
      </c>
      <c r="C1171" s="593">
        <v>0.10249999999999999</v>
      </c>
      <c r="D1171" t="s">
        <v>1641</v>
      </c>
      <c r="E1171">
        <v>0.06</v>
      </c>
      <c r="F1171">
        <v>2.5000000000000001E-3</v>
      </c>
      <c r="G1171">
        <v>7.4999999999999997E-3</v>
      </c>
      <c r="H1171">
        <v>3.2500000000000001E-2</v>
      </c>
      <c r="I1171">
        <v>0</v>
      </c>
    </row>
    <row r="1172" spans="1:9" x14ac:dyDescent="0.25">
      <c r="A1172" t="s">
        <v>717</v>
      </c>
      <c r="B1172">
        <v>91710</v>
      </c>
      <c r="C1172" s="593">
        <v>0.10249999999999999</v>
      </c>
      <c r="D1172" t="s">
        <v>1641</v>
      </c>
      <c r="E1172">
        <v>0.06</v>
      </c>
      <c r="F1172">
        <v>2.5000000000000001E-3</v>
      </c>
      <c r="G1172">
        <v>7.4999999999999997E-3</v>
      </c>
      <c r="H1172">
        <v>3.2500000000000001E-2</v>
      </c>
      <c r="I1172">
        <v>0</v>
      </c>
    </row>
    <row r="1173" spans="1:9" x14ac:dyDescent="0.25">
      <c r="A1173" t="s">
        <v>717</v>
      </c>
      <c r="B1173">
        <v>91711</v>
      </c>
      <c r="C1173" s="593">
        <v>0.10249999999999999</v>
      </c>
      <c r="D1173" t="s">
        <v>1642</v>
      </c>
      <c r="E1173">
        <v>0.06</v>
      </c>
      <c r="F1173">
        <v>2.5000000000000001E-3</v>
      </c>
      <c r="G1173">
        <v>7.4999999999999997E-3</v>
      </c>
      <c r="H1173">
        <v>3.2500000000000001E-2</v>
      </c>
      <c r="I1173">
        <v>0</v>
      </c>
    </row>
    <row r="1174" spans="1:9" x14ac:dyDescent="0.25">
      <c r="A1174" t="s">
        <v>717</v>
      </c>
      <c r="B1174">
        <v>91714</v>
      </c>
      <c r="C1174" s="593">
        <v>9.5000000000000001E-2</v>
      </c>
      <c r="D1174" t="s">
        <v>1643</v>
      </c>
      <c r="E1174">
        <v>0.06</v>
      </c>
      <c r="F1174">
        <v>2.5000000000000001E-3</v>
      </c>
      <c r="G1174">
        <v>0</v>
      </c>
      <c r="H1174">
        <v>3.2500000000000001E-2</v>
      </c>
      <c r="I1174">
        <v>0</v>
      </c>
    </row>
    <row r="1175" spans="1:9" x14ac:dyDescent="0.25">
      <c r="A1175" t="s">
        <v>717</v>
      </c>
      <c r="B1175">
        <v>91715</v>
      </c>
      <c r="C1175" s="593">
        <v>9.5000000000000001E-2</v>
      </c>
      <c r="D1175" t="s">
        <v>1643</v>
      </c>
      <c r="E1175">
        <v>0.06</v>
      </c>
      <c r="F1175">
        <v>2.5000000000000001E-3</v>
      </c>
      <c r="G1175">
        <v>0</v>
      </c>
      <c r="H1175">
        <v>3.2500000000000001E-2</v>
      </c>
      <c r="I1175">
        <v>0</v>
      </c>
    </row>
    <row r="1176" spans="1:9" x14ac:dyDescent="0.25">
      <c r="A1176" t="s">
        <v>717</v>
      </c>
      <c r="B1176">
        <v>91716</v>
      </c>
      <c r="C1176" s="593">
        <v>9.5000000000000001E-2</v>
      </c>
      <c r="D1176" t="s">
        <v>1643</v>
      </c>
      <c r="E1176">
        <v>0.06</v>
      </c>
      <c r="F1176">
        <v>2.5000000000000001E-3</v>
      </c>
      <c r="G1176">
        <v>0</v>
      </c>
      <c r="H1176">
        <v>3.2500000000000001E-2</v>
      </c>
      <c r="I1176">
        <v>0</v>
      </c>
    </row>
    <row r="1177" spans="1:9" x14ac:dyDescent="0.25">
      <c r="A1177" t="s">
        <v>717</v>
      </c>
      <c r="B1177">
        <v>91722</v>
      </c>
      <c r="C1177" s="593">
        <v>0.10249999999999999</v>
      </c>
      <c r="D1177" t="s">
        <v>1627</v>
      </c>
      <c r="E1177">
        <v>0.06</v>
      </c>
      <c r="F1177">
        <v>2.5000000000000001E-3</v>
      </c>
      <c r="G1177">
        <v>7.4999999999999997E-3</v>
      </c>
      <c r="H1177">
        <v>3.2500000000000001E-2</v>
      </c>
      <c r="I1177">
        <v>0</v>
      </c>
    </row>
    <row r="1178" spans="1:9" x14ac:dyDescent="0.25">
      <c r="A1178" t="s">
        <v>717</v>
      </c>
      <c r="B1178">
        <v>91723</v>
      </c>
      <c r="C1178" s="593">
        <v>0.10249999999999999</v>
      </c>
      <c r="D1178" t="s">
        <v>1644</v>
      </c>
      <c r="E1178">
        <v>0.06</v>
      </c>
      <c r="F1178">
        <v>2.5000000000000001E-3</v>
      </c>
      <c r="G1178">
        <v>7.4999999999999997E-3</v>
      </c>
      <c r="H1178">
        <v>3.2500000000000001E-2</v>
      </c>
      <c r="I1178">
        <v>0</v>
      </c>
    </row>
    <row r="1179" spans="1:9" x14ac:dyDescent="0.25">
      <c r="A1179" t="s">
        <v>717</v>
      </c>
      <c r="B1179">
        <v>91724</v>
      </c>
      <c r="C1179" s="593">
        <v>0.10249999999999999</v>
      </c>
      <c r="D1179" t="s">
        <v>1644</v>
      </c>
      <c r="E1179">
        <v>0.06</v>
      </c>
      <c r="F1179">
        <v>2.5000000000000001E-3</v>
      </c>
      <c r="G1179">
        <v>7.4999999999999997E-3</v>
      </c>
      <c r="H1179">
        <v>3.2500000000000001E-2</v>
      </c>
      <c r="I1179">
        <v>0</v>
      </c>
    </row>
    <row r="1180" spans="1:9" x14ac:dyDescent="0.25">
      <c r="A1180" t="s">
        <v>717</v>
      </c>
      <c r="B1180">
        <v>91729</v>
      </c>
      <c r="C1180" s="593">
        <v>7.7499999999999999E-2</v>
      </c>
      <c r="D1180" t="s">
        <v>1639</v>
      </c>
      <c r="E1180">
        <v>0.06</v>
      </c>
      <c r="F1180">
        <v>2.5000000000000001E-3</v>
      </c>
      <c r="G1180">
        <v>0</v>
      </c>
      <c r="H1180">
        <v>1.4999999999999999E-2</v>
      </c>
      <c r="I1180">
        <v>0</v>
      </c>
    </row>
    <row r="1181" spans="1:9" x14ac:dyDescent="0.25">
      <c r="A1181" t="s">
        <v>717</v>
      </c>
      <c r="B1181">
        <v>91730</v>
      </c>
      <c r="C1181" s="593">
        <v>7.7499999999999999E-2</v>
      </c>
      <c r="D1181" t="s">
        <v>1645</v>
      </c>
      <c r="E1181">
        <v>0.06</v>
      </c>
      <c r="F1181">
        <v>2.5000000000000001E-3</v>
      </c>
      <c r="G1181">
        <v>0</v>
      </c>
      <c r="H1181">
        <v>1.4999999999999999E-2</v>
      </c>
      <c r="I1181">
        <v>0</v>
      </c>
    </row>
    <row r="1182" spans="1:9" x14ac:dyDescent="0.25">
      <c r="A1182" t="s">
        <v>717</v>
      </c>
      <c r="B1182">
        <v>91731</v>
      </c>
      <c r="C1182" s="593">
        <v>0.1</v>
      </c>
      <c r="D1182" t="s">
        <v>1646</v>
      </c>
      <c r="E1182">
        <v>0.06</v>
      </c>
      <c r="F1182">
        <v>2.5000000000000001E-3</v>
      </c>
      <c r="G1182">
        <v>5.0000000000000001E-3</v>
      </c>
      <c r="H1182">
        <v>3.2500000000000001E-2</v>
      </c>
      <c r="I1182">
        <v>0</v>
      </c>
    </row>
    <row r="1183" spans="1:9" x14ac:dyDescent="0.25">
      <c r="A1183" t="s">
        <v>717</v>
      </c>
      <c r="B1183">
        <v>91732</v>
      </c>
      <c r="C1183" s="593">
        <v>0.10249999999999999</v>
      </c>
      <c r="D1183" t="s">
        <v>1625</v>
      </c>
      <c r="E1183">
        <v>0.06</v>
      </c>
      <c r="F1183">
        <v>2.5000000000000001E-3</v>
      </c>
      <c r="G1183">
        <v>7.4999999999999997E-3</v>
      </c>
      <c r="H1183">
        <v>3.2500000000000001E-2</v>
      </c>
      <c r="I1183">
        <v>0</v>
      </c>
    </row>
    <row r="1184" spans="1:9" x14ac:dyDescent="0.25">
      <c r="A1184" t="s">
        <v>717</v>
      </c>
      <c r="B1184">
        <v>91733</v>
      </c>
      <c r="C1184" s="593">
        <v>0.10249999999999999</v>
      </c>
      <c r="D1184" t="s">
        <v>1647</v>
      </c>
      <c r="E1184">
        <v>0.06</v>
      </c>
      <c r="F1184">
        <v>2.5000000000000001E-3</v>
      </c>
      <c r="G1184">
        <v>7.4999999999999997E-3</v>
      </c>
      <c r="H1184">
        <v>3.2500000000000001E-2</v>
      </c>
      <c r="I1184">
        <v>0</v>
      </c>
    </row>
    <row r="1185" spans="1:9" x14ac:dyDescent="0.25">
      <c r="A1185" t="s">
        <v>717</v>
      </c>
      <c r="B1185">
        <v>91734</v>
      </c>
      <c r="C1185" s="593">
        <v>0.1</v>
      </c>
      <c r="D1185" t="s">
        <v>1646</v>
      </c>
      <c r="E1185">
        <v>0.06</v>
      </c>
      <c r="F1185">
        <v>2.5000000000000001E-3</v>
      </c>
      <c r="G1185">
        <v>5.0000000000000001E-3</v>
      </c>
      <c r="H1185">
        <v>3.2500000000000001E-2</v>
      </c>
      <c r="I1185">
        <v>0</v>
      </c>
    </row>
    <row r="1186" spans="1:9" x14ac:dyDescent="0.25">
      <c r="A1186" t="s">
        <v>717</v>
      </c>
      <c r="B1186">
        <v>91735</v>
      </c>
      <c r="C1186" s="593">
        <v>0.1</v>
      </c>
      <c r="D1186" t="s">
        <v>1646</v>
      </c>
      <c r="E1186">
        <v>0.06</v>
      </c>
      <c r="F1186">
        <v>2.5000000000000001E-3</v>
      </c>
      <c r="G1186">
        <v>5.0000000000000001E-3</v>
      </c>
      <c r="H1186">
        <v>3.2500000000000001E-2</v>
      </c>
      <c r="I1186">
        <v>0</v>
      </c>
    </row>
    <row r="1187" spans="1:9" x14ac:dyDescent="0.25">
      <c r="A1187" t="s">
        <v>717</v>
      </c>
      <c r="B1187">
        <v>91737</v>
      </c>
      <c r="C1187" s="593">
        <v>7.7499999999999999E-2</v>
      </c>
      <c r="D1187" t="s">
        <v>1639</v>
      </c>
      <c r="E1187">
        <v>0.06</v>
      </c>
      <c r="F1187">
        <v>2.5000000000000001E-3</v>
      </c>
      <c r="G1187">
        <v>0</v>
      </c>
      <c r="H1187">
        <v>1.4999999999999999E-2</v>
      </c>
      <c r="I1187">
        <v>0</v>
      </c>
    </row>
    <row r="1188" spans="1:9" x14ac:dyDescent="0.25">
      <c r="A1188" t="s">
        <v>717</v>
      </c>
      <c r="B1188">
        <v>91739</v>
      </c>
      <c r="C1188" s="593">
        <v>7.7499999999999999E-2</v>
      </c>
      <c r="D1188" t="s">
        <v>1645</v>
      </c>
      <c r="E1188">
        <v>0.06</v>
      </c>
      <c r="F1188">
        <v>2.5000000000000001E-3</v>
      </c>
      <c r="G1188">
        <v>0</v>
      </c>
      <c r="H1188">
        <v>1.4999999999999999E-2</v>
      </c>
      <c r="I1188">
        <v>0</v>
      </c>
    </row>
    <row r="1189" spans="1:9" x14ac:dyDescent="0.25">
      <c r="A1189" t="s">
        <v>717</v>
      </c>
      <c r="B1189">
        <v>91740</v>
      </c>
      <c r="C1189" s="593">
        <v>0.10249999999999999</v>
      </c>
      <c r="D1189" t="s">
        <v>1644</v>
      </c>
      <c r="E1189">
        <v>0.06</v>
      </c>
      <c r="F1189">
        <v>2.5000000000000001E-3</v>
      </c>
      <c r="G1189">
        <v>7.4999999999999997E-3</v>
      </c>
      <c r="H1189">
        <v>3.2500000000000001E-2</v>
      </c>
      <c r="I1189">
        <v>0</v>
      </c>
    </row>
    <row r="1190" spans="1:9" x14ac:dyDescent="0.25">
      <c r="A1190" t="s">
        <v>717</v>
      </c>
      <c r="B1190">
        <v>91741</v>
      </c>
      <c r="C1190" s="593">
        <v>0.10249999999999999</v>
      </c>
      <c r="D1190" t="s">
        <v>1648</v>
      </c>
      <c r="E1190">
        <v>0.06</v>
      </c>
      <c r="F1190">
        <v>2.5000000000000001E-3</v>
      </c>
      <c r="G1190">
        <v>7.4999999999999997E-3</v>
      </c>
      <c r="H1190">
        <v>3.2500000000000001E-2</v>
      </c>
      <c r="I1190">
        <v>0</v>
      </c>
    </row>
    <row r="1191" spans="1:9" x14ac:dyDescent="0.25">
      <c r="A1191" t="s">
        <v>717</v>
      </c>
      <c r="B1191">
        <v>91743</v>
      </c>
      <c r="C1191" s="593">
        <v>7.7499999999999999E-2</v>
      </c>
      <c r="D1191" t="s">
        <v>1645</v>
      </c>
      <c r="E1191">
        <v>0.06</v>
      </c>
      <c r="F1191">
        <v>2.5000000000000001E-3</v>
      </c>
      <c r="G1191">
        <v>0</v>
      </c>
      <c r="H1191">
        <v>1.4999999999999999E-2</v>
      </c>
      <c r="I1191">
        <v>0</v>
      </c>
    </row>
    <row r="1192" spans="1:9" x14ac:dyDescent="0.25">
      <c r="A1192" t="s">
        <v>717</v>
      </c>
      <c r="B1192">
        <v>91744</v>
      </c>
      <c r="C1192" s="593">
        <v>0.1</v>
      </c>
      <c r="D1192" t="s">
        <v>1649</v>
      </c>
      <c r="E1192">
        <v>0.06</v>
      </c>
      <c r="F1192">
        <v>2.5000000000000001E-3</v>
      </c>
      <c r="G1192">
        <v>5.0000000000000001E-3</v>
      </c>
      <c r="H1192">
        <v>3.2500000000000001E-2</v>
      </c>
      <c r="I1192">
        <v>0</v>
      </c>
    </row>
    <row r="1193" spans="1:9" x14ac:dyDescent="0.25">
      <c r="A1193" t="s">
        <v>717</v>
      </c>
      <c r="B1193">
        <v>91745</v>
      </c>
      <c r="C1193" s="593">
        <v>9.5000000000000001E-2</v>
      </c>
      <c r="D1193" t="s">
        <v>1643</v>
      </c>
      <c r="E1193">
        <v>0.06</v>
      </c>
      <c r="F1193">
        <v>2.5000000000000001E-3</v>
      </c>
      <c r="G1193">
        <v>0</v>
      </c>
      <c r="H1193">
        <v>3.2500000000000001E-2</v>
      </c>
      <c r="I1193">
        <v>0</v>
      </c>
    </row>
    <row r="1194" spans="1:9" x14ac:dyDescent="0.25">
      <c r="A1194" t="s">
        <v>717</v>
      </c>
      <c r="B1194">
        <v>91746</v>
      </c>
      <c r="C1194" s="593">
        <v>0.1</v>
      </c>
      <c r="D1194" t="s">
        <v>1649</v>
      </c>
      <c r="E1194">
        <v>0.06</v>
      </c>
      <c r="F1194">
        <v>2.5000000000000001E-3</v>
      </c>
      <c r="G1194">
        <v>5.0000000000000001E-3</v>
      </c>
      <c r="H1194">
        <v>3.2500000000000001E-2</v>
      </c>
      <c r="I1194">
        <v>0</v>
      </c>
    </row>
    <row r="1195" spans="1:9" x14ac:dyDescent="0.25">
      <c r="A1195" t="s">
        <v>717</v>
      </c>
      <c r="B1195">
        <v>91747</v>
      </c>
      <c r="C1195" s="593">
        <v>0.1</v>
      </c>
      <c r="D1195" t="s">
        <v>1649</v>
      </c>
      <c r="E1195">
        <v>0.06</v>
      </c>
      <c r="F1195">
        <v>2.5000000000000001E-3</v>
      </c>
      <c r="G1195">
        <v>5.0000000000000001E-3</v>
      </c>
      <c r="H1195">
        <v>3.2500000000000001E-2</v>
      </c>
      <c r="I1195">
        <v>0</v>
      </c>
    </row>
    <row r="1196" spans="1:9" x14ac:dyDescent="0.25">
      <c r="A1196" t="s">
        <v>717</v>
      </c>
      <c r="B1196">
        <v>91748</v>
      </c>
      <c r="C1196" s="593">
        <v>9.5000000000000001E-2</v>
      </c>
      <c r="D1196" t="s">
        <v>1643</v>
      </c>
      <c r="E1196">
        <v>0.06</v>
      </c>
      <c r="F1196">
        <v>2.5000000000000001E-3</v>
      </c>
      <c r="G1196">
        <v>0</v>
      </c>
      <c r="H1196">
        <v>3.2500000000000001E-2</v>
      </c>
      <c r="I1196">
        <v>0</v>
      </c>
    </row>
    <row r="1197" spans="1:9" x14ac:dyDescent="0.25">
      <c r="A1197" t="s">
        <v>717</v>
      </c>
      <c r="B1197">
        <v>91749</v>
      </c>
      <c r="C1197" s="593">
        <v>0.1</v>
      </c>
      <c r="D1197" t="s">
        <v>1649</v>
      </c>
      <c r="E1197">
        <v>0.06</v>
      </c>
      <c r="F1197">
        <v>2.5000000000000001E-3</v>
      </c>
      <c r="G1197">
        <v>5.0000000000000001E-3</v>
      </c>
      <c r="H1197">
        <v>3.2500000000000001E-2</v>
      </c>
      <c r="I1197">
        <v>0</v>
      </c>
    </row>
    <row r="1198" spans="1:9" x14ac:dyDescent="0.25">
      <c r="A1198" t="s">
        <v>717</v>
      </c>
      <c r="B1198">
        <v>91750</v>
      </c>
      <c r="C1198" s="593">
        <v>0.10249999999999999</v>
      </c>
      <c r="D1198" t="s">
        <v>1642</v>
      </c>
      <c r="E1198">
        <v>0.06</v>
      </c>
      <c r="F1198">
        <v>2.5000000000000001E-3</v>
      </c>
      <c r="G1198">
        <v>7.4999999999999997E-3</v>
      </c>
      <c r="H1198">
        <v>3.2500000000000001E-2</v>
      </c>
      <c r="I1198">
        <v>0</v>
      </c>
    </row>
    <row r="1199" spans="1:9" x14ac:dyDescent="0.25">
      <c r="A1199" t="s">
        <v>717</v>
      </c>
      <c r="B1199">
        <v>91752</v>
      </c>
      <c r="C1199" s="593">
        <v>7.7499999999999999E-2</v>
      </c>
      <c r="D1199" t="s">
        <v>1645</v>
      </c>
      <c r="E1199">
        <v>0.06</v>
      </c>
      <c r="F1199">
        <v>2.5000000000000001E-3</v>
      </c>
      <c r="G1199">
        <v>0</v>
      </c>
      <c r="H1199">
        <v>1.4999999999999999E-2</v>
      </c>
      <c r="I1199">
        <v>0</v>
      </c>
    </row>
    <row r="1200" spans="1:9" x14ac:dyDescent="0.25">
      <c r="A1200" t="s">
        <v>717</v>
      </c>
      <c r="B1200">
        <v>91754</v>
      </c>
      <c r="C1200" s="593">
        <v>0.10249999999999999</v>
      </c>
      <c r="D1200" t="s">
        <v>1582</v>
      </c>
      <c r="E1200">
        <v>0.06</v>
      </c>
      <c r="F1200">
        <v>2.5000000000000001E-3</v>
      </c>
      <c r="G1200">
        <v>7.4999999999999997E-3</v>
      </c>
      <c r="H1200">
        <v>3.2500000000000001E-2</v>
      </c>
      <c r="I1200">
        <v>0</v>
      </c>
    </row>
    <row r="1201" spans="1:9" x14ac:dyDescent="0.25">
      <c r="A1201" t="s">
        <v>717</v>
      </c>
      <c r="B1201">
        <v>91755</v>
      </c>
      <c r="C1201" s="593">
        <v>0.10249999999999999</v>
      </c>
      <c r="D1201" t="s">
        <v>1578</v>
      </c>
      <c r="E1201">
        <v>0.06</v>
      </c>
      <c r="F1201">
        <v>2.5000000000000001E-3</v>
      </c>
      <c r="G1201">
        <v>7.4999999999999997E-3</v>
      </c>
      <c r="H1201">
        <v>3.2500000000000001E-2</v>
      </c>
      <c r="I1201">
        <v>0</v>
      </c>
    </row>
    <row r="1202" spans="1:9" x14ac:dyDescent="0.25">
      <c r="A1202" t="s">
        <v>717</v>
      </c>
      <c r="B1202">
        <v>91756</v>
      </c>
      <c r="C1202" s="593">
        <v>9.5000000000000001E-2</v>
      </c>
      <c r="D1202" t="s">
        <v>1650</v>
      </c>
      <c r="E1202">
        <v>0.06</v>
      </c>
      <c r="F1202">
        <v>2.5000000000000001E-3</v>
      </c>
      <c r="G1202">
        <v>0</v>
      </c>
      <c r="H1202">
        <v>3.2500000000000001E-2</v>
      </c>
      <c r="I1202">
        <v>0</v>
      </c>
    </row>
    <row r="1203" spans="1:9" x14ac:dyDescent="0.25">
      <c r="A1203" t="s">
        <v>717</v>
      </c>
      <c r="B1203">
        <v>91758</v>
      </c>
      <c r="C1203" s="593">
        <v>7.7499999999999999E-2</v>
      </c>
      <c r="D1203" t="s">
        <v>1645</v>
      </c>
      <c r="E1203">
        <v>0.06</v>
      </c>
      <c r="F1203">
        <v>2.5000000000000001E-3</v>
      </c>
      <c r="G1203">
        <v>0</v>
      </c>
      <c r="H1203">
        <v>1.4999999999999999E-2</v>
      </c>
      <c r="I1203">
        <v>0</v>
      </c>
    </row>
    <row r="1204" spans="1:9" x14ac:dyDescent="0.25">
      <c r="A1204" t="s">
        <v>717</v>
      </c>
      <c r="B1204">
        <v>91759</v>
      </c>
      <c r="C1204" s="593">
        <v>9.5000000000000001E-2</v>
      </c>
      <c r="D1204" t="s">
        <v>1589</v>
      </c>
      <c r="E1204">
        <v>0.06</v>
      </c>
      <c r="F1204">
        <v>2.5000000000000001E-3</v>
      </c>
      <c r="G1204">
        <v>0</v>
      </c>
      <c r="H1204">
        <v>3.2500000000000001E-2</v>
      </c>
      <c r="I1204">
        <v>0</v>
      </c>
    </row>
    <row r="1205" spans="1:9" x14ac:dyDescent="0.25">
      <c r="A1205" t="s">
        <v>717</v>
      </c>
      <c r="B1205">
        <v>91761</v>
      </c>
      <c r="C1205" s="593">
        <v>7.7499999999999999E-2</v>
      </c>
      <c r="D1205" t="s">
        <v>1645</v>
      </c>
      <c r="E1205">
        <v>0.06</v>
      </c>
      <c r="F1205">
        <v>2.5000000000000001E-3</v>
      </c>
      <c r="G1205">
        <v>0</v>
      </c>
      <c r="H1205">
        <v>1.4999999999999999E-2</v>
      </c>
      <c r="I1205">
        <v>0</v>
      </c>
    </row>
    <row r="1206" spans="1:9" x14ac:dyDescent="0.25">
      <c r="A1206" t="s">
        <v>717</v>
      </c>
      <c r="B1206">
        <v>91762</v>
      </c>
      <c r="C1206" s="593">
        <v>0.09</v>
      </c>
      <c r="D1206" t="s">
        <v>1651</v>
      </c>
      <c r="E1206">
        <v>0.06</v>
      </c>
      <c r="F1206">
        <v>2.5000000000000001E-3</v>
      </c>
      <c r="G1206">
        <v>1.2500000000000001E-2</v>
      </c>
      <c r="H1206">
        <v>1.4999999999999999E-2</v>
      </c>
      <c r="I1206">
        <v>0</v>
      </c>
    </row>
    <row r="1207" spans="1:9" x14ac:dyDescent="0.25">
      <c r="A1207" t="s">
        <v>717</v>
      </c>
      <c r="B1207">
        <v>91763</v>
      </c>
      <c r="C1207" s="593">
        <v>9.5000000000000001E-2</v>
      </c>
      <c r="D1207" t="s">
        <v>1652</v>
      </c>
      <c r="E1207">
        <v>0.06</v>
      </c>
      <c r="F1207">
        <v>2.5000000000000001E-3</v>
      </c>
      <c r="G1207">
        <v>0</v>
      </c>
      <c r="H1207">
        <v>3.2500000000000001E-2</v>
      </c>
      <c r="I1207">
        <v>0</v>
      </c>
    </row>
    <row r="1208" spans="1:9" x14ac:dyDescent="0.25">
      <c r="A1208" t="s">
        <v>717</v>
      </c>
      <c r="B1208">
        <v>91764</v>
      </c>
      <c r="C1208" s="593">
        <v>7.7499999999999999E-2</v>
      </c>
      <c r="D1208" t="s">
        <v>1645</v>
      </c>
      <c r="E1208">
        <v>0.06</v>
      </c>
      <c r="F1208">
        <v>2.5000000000000001E-3</v>
      </c>
      <c r="G1208">
        <v>0</v>
      </c>
      <c r="H1208">
        <v>1.4999999999999999E-2</v>
      </c>
      <c r="I1208">
        <v>0</v>
      </c>
    </row>
    <row r="1209" spans="1:9" x14ac:dyDescent="0.25">
      <c r="A1209" t="s">
        <v>717</v>
      </c>
      <c r="B1209">
        <v>91765</v>
      </c>
      <c r="C1209" s="593">
        <v>0.10249999999999999</v>
      </c>
      <c r="D1209" t="s">
        <v>1641</v>
      </c>
      <c r="E1209">
        <v>0.06</v>
      </c>
      <c r="F1209">
        <v>2.5000000000000001E-3</v>
      </c>
      <c r="G1209">
        <v>7.4999999999999997E-3</v>
      </c>
      <c r="H1209">
        <v>3.2500000000000001E-2</v>
      </c>
      <c r="I1209">
        <v>0</v>
      </c>
    </row>
    <row r="1210" spans="1:9" x14ac:dyDescent="0.25">
      <c r="A1210" t="s">
        <v>717</v>
      </c>
      <c r="B1210">
        <v>91766</v>
      </c>
      <c r="C1210" s="593">
        <v>0.10249999999999999</v>
      </c>
      <c r="D1210" t="s">
        <v>1641</v>
      </c>
      <c r="E1210">
        <v>0.06</v>
      </c>
      <c r="F1210">
        <v>2.5000000000000001E-3</v>
      </c>
      <c r="G1210">
        <v>7.4999999999999997E-3</v>
      </c>
      <c r="H1210">
        <v>3.2500000000000001E-2</v>
      </c>
      <c r="I1210">
        <v>0</v>
      </c>
    </row>
    <row r="1211" spans="1:9" x14ac:dyDescent="0.25">
      <c r="A1211" t="s">
        <v>717</v>
      </c>
      <c r="B1211">
        <v>91767</v>
      </c>
      <c r="C1211" s="593">
        <v>0.10249999999999999</v>
      </c>
      <c r="D1211" t="s">
        <v>1642</v>
      </c>
      <c r="E1211">
        <v>0.06</v>
      </c>
      <c r="F1211">
        <v>2.5000000000000001E-3</v>
      </c>
      <c r="G1211">
        <v>7.4999999999999997E-3</v>
      </c>
      <c r="H1211">
        <v>3.2500000000000001E-2</v>
      </c>
      <c r="I1211">
        <v>0</v>
      </c>
    </row>
    <row r="1212" spans="1:9" x14ac:dyDescent="0.25">
      <c r="A1212" t="s">
        <v>717</v>
      </c>
      <c r="B1212">
        <v>91768</v>
      </c>
      <c r="C1212" s="593">
        <v>0.10249999999999999</v>
      </c>
      <c r="D1212" t="s">
        <v>1642</v>
      </c>
      <c r="E1212">
        <v>0.06</v>
      </c>
      <c r="F1212">
        <v>2.5000000000000001E-3</v>
      </c>
      <c r="G1212">
        <v>7.4999999999999997E-3</v>
      </c>
      <c r="H1212">
        <v>3.2500000000000001E-2</v>
      </c>
      <c r="I1212">
        <v>0</v>
      </c>
    </row>
    <row r="1213" spans="1:9" x14ac:dyDescent="0.25">
      <c r="A1213" t="s">
        <v>717</v>
      </c>
      <c r="B1213">
        <v>91769</v>
      </c>
      <c r="C1213" s="593">
        <v>0.10249999999999999</v>
      </c>
      <c r="D1213" t="s">
        <v>1641</v>
      </c>
      <c r="E1213">
        <v>0.06</v>
      </c>
      <c r="F1213">
        <v>2.5000000000000001E-3</v>
      </c>
      <c r="G1213">
        <v>7.4999999999999997E-3</v>
      </c>
      <c r="H1213">
        <v>3.2500000000000001E-2</v>
      </c>
      <c r="I1213">
        <v>0</v>
      </c>
    </row>
    <row r="1214" spans="1:9" x14ac:dyDescent="0.25">
      <c r="A1214" t="s">
        <v>717</v>
      </c>
      <c r="B1214">
        <v>91770</v>
      </c>
      <c r="C1214" s="593">
        <v>0.10249999999999999</v>
      </c>
      <c r="D1214" t="s">
        <v>1578</v>
      </c>
      <c r="E1214">
        <v>0.06</v>
      </c>
      <c r="F1214">
        <v>2.5000000000000001E-3</v>
      </c>
      <c r="G1214">
        <v>7.4999999999999997E-3</v>
      </c>
      <c r="H1214">
        <v>3.2500000000000001E-2</v>
      </c>
      <c r="I1214">
        <v>0</v>
      </c>
    </row>
    <row r="1215" spans="1:9" x14ac:dyDescent="0.25">
      <c r="A1215" t="s">
        <v>717</v>
      </c>
      <c r="B1215">
        <v>91771</v>
      </c>
      <c r="C1215" s="593">
        <v>9.5000000000000001E-2</v>
      </c>
      <c r="D1215" t="s">
        <v>1653</v>
      </c>
      <c r="E1215">
        <v>0.06</v>
      </c>
      <c r="F1215">
        <v>2.5000000000000001E-3</v>
      </c>
      <c r="G1215">
        <v>0</v>
      </c>
      <c r="H1215">
        <v>3.2500000000000001E-2</v>
      </c>
      <c r="I1215">
        <v>0</v>
      </c>
    </row>
    <row r="1216" spans="1:9" x14ac:dyDescent="0.25">
      <c r="A1216" t="s">
        <v>717</v>
      </c>
      <c r="B1216">
        <v>91772</v>
      </c>
      <c r="C1216" s="593">
        <v>9.5000000000000001E-2</v>
      </c>
      <c r="D1216" t="s">
        <v>1653</v>
      </c>
      <c r="E1216">
        <v>0.06</v>
      </c>
      <c r="F1216">
        <v>2.5000000000000001E-3</v>
      </c>
      <c r="G1216">
        <v>0</v>
      </c>
      <c r="H1216">
        <v>3.2500000000000001E-2</v>
      </c>
      <c r="I1216">
        <v>0</v>
      </c>
    </row>
    <row r="1217" spans="1:9" x14ac:dyDescent="0.25">
      <c r="A1217" t="s">
        <v>717</v>
      </c>
      <c r="B1217">
        <v>91773</v>
      </c>
      <c r="C1217" s="593">
        <v>0.10249999999999999</v>
      </c>
      <c r="D1217" t="s">
        <v>1644</v>
      </c>
      <c r="E1217">
        <v>0.06</v>
      </c>
      <c r="F1217">
        <v>2.5000000000000001E-3</v>
      </c>
      <c r="G1217">
        <v>7.4999999999999997E-3</v>
      </c>
      <c r="H1217">
        <v>3.2500000000000001E-2</v>
      </c>
      <c r="I1217">
        <v>0</v>
      </c>
    </row>
    <row r="1218" spans="1:9" x14ac:dyDescent="0.25">
      <c r="A1218" t="s">
        <v>717</v>
      </c>
      <c r="B1218">
        <v>91775</v>
      </c>
      <c r="C1218" s="593">
        <v>0.10249999999999999</v>
      </c>
      <c r="D1218" t="s">
        <v>1582</v>
      </c>
      <c r="E1218">
        <v>0.06</v>
      </c>
      <c r="F1218">
        <v>2.5000000000000001E-3</v>
      </c>
      <c r="G1218">
        <v>7.4999999999999997E-3</v>
      </c>
      <c r="H1218">
        <v>3.2500000000000001E-2</v>
      </c>
      <c r="I1218">
        <v>0</v>
      </c>
    </row>
    <row r="1219" spans="1:9" x14ac:dyDescent="0.25">
      <c r="A1219" t="s">
        <v>717</v>
      </c>
      <c r="B1219">
        <v>91776</v>
      </c>
      <c r="C1219" s="593">
        <v>0.10249999999999999</v>
      </c>
      <c r="D1219" t="s">
        <v>1582</v>
      </c>
      <c r="E1219">
        <v>0.06</v>
      </c>
      <c r="F1219">
        <v>2.5000000000000001E-3</v>
      </c>
      <c r="G1219">
        <v>7.4999999999999997E-3</v>
      </c>
      <c r="H1219">
        <v>3.2500000000000001E-2</v>
      </c>
      <c r="I1219">
        <v>0</v>
      </c>
    </row>
    <row r="1220" spans="1:9" x14ac:dyDescent="0.25">
      <c r="A1220" t="s">
        <v>717</v>
      </c>
      <c r="B1220">
        <v>91778</v>
      </c>
      <c r="C1220" s="593">
        <v>0.10249999999999999</v>
      </c>
      <c r="D1220" t="s">
        <v>1654</v>
      </c>
      <c r="E1220">
        <v>0.06</v>
      </c>
      <c r="F1220">
        <v>2.5000000000000001E-3</v>
      </c>
      <c r="G1220">
        <v>7.4999999999999997E-3</v>
      </c>
      <c r="H1220">
        <v>3.2500000000000001E-2</v>
      </c>
      <c r="I1220">
        <v>0</v>
      </c>
    </row>
    <row r="1221" spans="1:9" x14ac:dyDescent="0.25">
      <c r="A1221" t="s">
        <v>717</v>
      </c>
      <c r="B1221">
        <v>91780</v>
      </c>
      <c r="C1221" s="593">
        <v>0.10249999999999999</v>
      </c>
      <c r="D1221" t="s">
        <v>1625</v>
      </c>
      <c r="E1221">
        <v>0.06</v>
      </c>
      <c r="F1221">
        <v>2.5000000000000001E-3</v>
      </c>
      <c r="G1221">
        <v>7.4999999999999997E-3</v>
      </c>
      <c r="H1221">
        <v>3.2500000000000001E-2</v>
      </c>
      <c r="I1221">
        <v>0</v>
      </c>
    </row>
    <row r="1222" spans="1:9" x14ac:dyDescent="0.25">
      <c r="A1222" t="s">
        <v>717</v>
      </c>
      <c r="B1222">
        <v>91784</v>
      </c>
      <c r="C1222" s="593">
        <v>7.7499999999999999E-2</v>
      </c>
      <c r="D1222" t="s">
        <v>1639</v>
      </c>
      <c r="E1222">
        <v>0.06</v>
      </c>
      <c r="F1222">
        <v>2.5000000000000001E-3</v>
      </c>
      <c r="G1222">
        <v>0</v>
      </c>
      <c r="H1222">
        <v>1.4999999999999999E-2</v>
      </c>
      <c r="I1222">
        <v>0</v>
      </c>
    </row>
    <row r="1223" spans="1:9" x14ac:dyDescent="0.25">
      <c r="A1223" t="s">
        <v>717</v>
      </c>
      <c r="B1223">
        <v>91785</v>
      </c>
      <c r="C1223" s="593">
        <v>7.7499999999999999E-2</v>
      </c>
      <c r="D1223" t="s">
        <v>1655</v>
      </c>
      <c r="E1223">
        <v>0.06</v>
      </c>
      <c r="F1223">
        <v>2.5000000000000001E-3</v>
      </c>
      <c r="G1223">
        <v>0</v>
      </c>
      <c r="H1223">
        <v>1.4999999999999999E-2</v>
      </c>
      <c r="I1223">
        <v>0</v>
      </c>
    </row>
    <row r="1224" spans="1:9" x14ac:dyDescent="0.25">
      <c r="A1224" t="s">
        <v>717</v>
      </c>
      <c r="B1224">
        <v>91786</v>
      </c>
      <c r="C1224" s="593">
        <v>9.5000000000000001E-2</v>
      </c>
      <c r="D1224" t="s">
        <v>1652</v>
      </c>
      <c r="E1224">
        <v>0.06</v>
      </c>
      <c r="F1224">
        <v>2.5000000000000001E-3</v>
      </c>
      <c r="G1224">
        <v>0</v>
      </c>
      <c r="H1224">
        <v>3.2500000000000001E-2</v>
      </c>
      <c r="I1224">
        <v>0</v>
      </c>
    </row>
    <row r="1225" spans="1:9" x14ac:dyDescent="0.25">
      <c r="A1225" t="s">
        <v>717</v>
      </c>
      <c r="B1225">
        <v>91788</v>
      </c>
      <c r="C1225" s="593">
        <v>9.5000000000000001E-2</v>
      </c>
      <c r="D1225" t="s">
        <v>1656</v>
      </c>
      <c r="E1225">
        <v>0.06</v>
      </c>
      <c r="F1225">
        <v>2.5000000000000001E-3</v>
      </c>
      <c r="G1225">
        <v>0</v>
      </c>
      <c r="H1225">
        <v>3.2500000000000001E-2</v>
      </c>
      <c r="I1225">
        <v>0</v>
      </c>
    </row>
    <row r="1226" spans="1:9" x14ac:dyDescent="0.25">
      <c r="A1226" t="s">
        <v>717</v>
      </c>
      <c r="B1226">
        <v>91789</v>
      </c>
      <c r="C1226" s="593">
        <v>0.10249999999999999</v>
      </c>
      <c r="D1226" t="s">
        <v>1641</v>
      </c>
      <c r="E1226">
        <v>0.06</v>
      </c>
      <c r="F1226">
        <v>2.5000000000000001E-3</v>
      </c>
      <c r="G1226">
        <v>7.4999999999999997E-3</v>
      </c>
      <c r="H1226">
        <v>3.2500000000000001E-2</v>
      </c>
      <c r="I1226">
        <v>0</v>
      </c>
    </row>
    <row r="1227" spans="1:9" x14ac:dyDescent="0.25">
      <c r="A1227" t="s">
        <v>717</v>
      </c>
      <c r="B1227">
        <v>91790</v>
      </c>
      <c r="C1227" s="593">
        <v>0.10249999999999999</v>
      </c>
      <c r="D1227" t="s">
        <v>1644</v>
      </c>
      <c r="E1227">
        <v>0.06</v>
      </c>
      <c r="F1227">
        <v>2.5000000000000001E-3</v>
      </c>
      <c r="G1227">
        <v>7.4999999999999997E-3</v>
      </c>
      <c r="H1227">
        <v>3.2500000000000001E-2</v>
      </c>
      <c r="I1227">
        <v>0</v>
      </c>
    </row>
    <row r="1228" spans="1:9" x14ac:dyDescent="0.25">
      <c r="A1228" t="s">
        <v>717</v>
      </c>
      <c r="B1228">
        <v>91791</v>
      </c>
      <c r="C1228" s="593">
        <v>0.10249999999999999</v>
      </c>
      <c r="D1228" t="s">
        <v>1644</v>
      </c>
      <c r="E1228">
        <v>0.06</v>
      </c>
      <c r="F1228">
        <v>2.5000000000000001E-3</v>
      </c>
      <c r="G1228">
        <v>7.4999999999999997E-3</v>
      </c>
      <c r="H1228">
        <v>3.2500000000000001E-2</v>
      </c>
      <c r="I1228">
        <v>0</v>
      </c>
    </row>
    <row r="1229" spans="1:9" x14ac:dyDescent="0.25">
      <c r="A1229" t="s">
        <v>717</v>
      </c>
      <c r="B1229">
        <v>91792</v>
      </c>
      <c r="C1229" s="593">
        <v>9.5000000000000001E-2</v>
      </c>
      <c r="D1229" t="s">
        <v>1656</v>
      </c>
      <c r="E1229">
        <v>0.06</v>
      </c>
      <c r="F1229">
        <v>2.5000000000000001E-3</v>
      </c>
      <c r="G1229">
        <v>0</v>
      </c>
      <c r="H1229">
        <v>3.2500000000000001E-2</v>
      </c>
      <c r="I1229">
        <v>0</v>
      </c>
    </row>
    <row r="1230" spans="1:9" x14ac:dyDescent="0.25">
      <c r="A1230" t="s">
        <v>717</v>
      </c>
      <c r="B1230">
        <v>91793</v>
      </c>
      <c r="C1230" s="593">
        <v>9.5000000000000001E-2</v>
      </c>
      <c r="D1230" t="s">
        <v>1657</v>
      </c>
      <c r="E1230">
        <v>0.06</v>
      </c>
      <c r="F1230">
        <v>2.5000000000000001E-3</v>
      </c>
      <c r="G1230">
        <v>0</v>
      </c>
      <c r="H1230">
        <v>3.2500000000000001E-2</v>
      </c>
      <c r="I1230">
        <v>0</v>
      </c>
    </row>
    <row r="1231" spans="1:9" x14ac:dyDescent="0.25">
      <c r="A1231" t="s">
        <v>717</v>
      </c>
      <c r="B1231">
        <v>91801</v>
      </c>
      <c r="C1231" s="593">
        <v>0.10249999999999999</v>
      </c>
      <c r="D1231" t="s">
        <v>1582</v>
      </c>
      <c r="E1231">
        <v>0.06</v>
      </c>
      <c r="F1231">
        <v>2.5000000000000001E-3</v>
      </c>
      <c r="G1231">
        <v>7.4999999999999997E-3</v>
      </c>
      <c r="H1231">
        <v>3.2500000000000001E-2</v>
      </c>
      <c r="I1231">
        <v>0</v>
      </c>
    </row>
    <row r="1232" spans="1:9" x14ac:dyDescent="0.25">
      <c r="A1232" t="s">
        <v>717</v>
      </c>
      <c r="B1232">
        <v>91802</v>
      </c>
      <c r="C1232" s="593">
        <v>0.10249999999999999</v>
      </c>
      <c r="D1232" t="s">
        <v>1582</v>
      </c>
      <c r="E1232">
        <v>0.06</v>
      </c>
      <c r="F1232">
        <v>2.5000000000000001E-3</v>
      </c>
      <c r="G1232">
        <v>7.4999999999999997E-3</v>
      </c>
      <c r="H1232">
        <v>3.2500000000000001E-2</v>
      </c>
      <c r="I1232">
        <v>0</v>
      </c>
    </row>
    <row r="1233" spans="1:9" x14ac:dyDescent="0.25">
      <c r="A1233" t="s">
        <v>717</v>
      </c>
      <c r="B1233">
        <v>91803</v>
      </c>
      <c r="C1233" s="593">
        <v>0.10249999999999999</v>
      </c>
      <c r="D1233" t="s">
        <v>1582</v>
      </c>
      <c r="E1233">
        <v>0.06</v>
      </c>
      <c r="F1233">
        <v>2.5000000000000001E-3</v>
      </c>
      <c r="G1233">
        <v>7.4999999999999997E-3</v>
      </c>
      <c r="H1233">
        <v>3.2500000000000001E-2</v>
      </c>
      <c r="I1233">
        <v>0</v>
      </c>
    </row>
    <row r="1234" spans="1:9" x14ac:dyDescent="0.25">
      <c r="A1234" t="s">
        <v>717</v>
      </c>
      <c r="B1234">
        <v>91804</v>
      </c>
      <c r="C1234" s="593">
        <v>0.10249999999999999</v>
      </c>
      <c r="D1234" t="s">
        <v>1582</v>
      </c>
      <c r="E1234">
        <v>0.06</v>
      </c>
      <c r="F1234">
        <v>2.5000000000000001E-3</v>
      </c>
      <c r="G1234">
        <v>7.4999999999999997E-3</v>
      </c>
      <c r="H1234">
        <v>3.2500000000000001E-2</v>
      </c>
      <c r="I1234">
        <v>0</v>
      </c>
    </row>
    <row r="1235" spans="1:9" x14ac:dyDescent="0.25">
      <c r="A1235" t="s">
        <v>717</v>
      </c>
      <c r="B1235">
        <v>91896</v>
      </c>
      <c r="C1235" s="593">
        <v>0.10249999999999999</v>
      </c>
      <c r="D1235" t="s">
        <v>1582</v>
      </c>
      <c r="E1235">
        <v>0.06</v>
      </c>
      <c r="F1235">
        <v>2.5000000000000001E-3</v>
      </c>
      <c r="G1235">
        <v>7.4999999999999997E-3</v>
      </c>
      <c r="H1235">
        <v>3.2500000000000001E-2</v>
      </c>
      <c r="I1235">
        <v>0</v>
      </c>
    </row>
    <row r="1236" spans="1:9" x14ac:dyDescent="0.25">
      <c r="A1236" t="s">
        <v>717</v>
      </c>
      <c r="B1236">
        <v>91899</v>
      </c>
      <c r="C1236" s="593">
        <v>0.10249999999999999</v>
      </c>
      <c r="D1236" t="s">
        <v>1582</v>
      </c>
      <c r="E1236">
        <v>0.06</v>
      </c>
      <c r="F1236">
        <v>2.5000000000000001E-3</v>
      </c>
      <c r="G1236">
        <v>7.4999999999999997E-3</v>
      </c>
      <c r="H1236">
        <v>3.2500000000000001E-2</v>
      </c>
      <c r="I1236">
        <v>0</v>
      </c>
    </row>
    <row r="1237" spans="1:9" x14ac:dyDescent="0.25">
      <c r="A1237" t="s">
        <v>717</v>
      </c>
      <c r="B1237">
        <v>91901</v>
      </c>
      <c r="C1237" s="593">
        <v>7.7499999999999999E-2</v>
      </c>
      <c r="D1237" t="s">
        <v>1658</v>
      </c>
      <c r="E1237">
        <v>0.06</v>
      </c>
      <c r="F1237">
        <v>2.5000000000000001E-3</v>
      </c>
      <c r="G1237">
        <v>0</v>
      </c>
      <c r="H1237">
        <v>1.4999999999999999E-2</v>
      </c>
      <c r="I1237">
        <v>0</v>
      </c>
    </row>
    <row r="1238" spans="1:9" x14ac:dyDescent="0.25">
      <c r="A1238" t="s">
        <v>717</v>
      </c>
      <c r="B1238">
        <v>91902</v>
      </c>
      <c r="C1238" s="593">
        <v>8.7499999999999994E-2</v>
      </c>
      <c r="D1238" t="s">
        <v>1659</v>
      </c>
      <c r="E1238">
        <v>0.06</v>
      </c>
      <c r="F1238">
        <v>2.5000000000000001E-3</v>
      </c>
      <c r="G1238">
        <v>0.01</v>
      </c>
      <c r="H1238">
        <v>1.4999999999999999E-2</v>
      </c>
      <c r="I1238">
        <v>0</v>
      </c>
    </row>
    <row r="1239" spans="1:9" x14ac:dyDescent="0.25">
      <c r="A1239" t="s">
        <v>717</v>
      </c>
      <c r="B1239">
        <v>91903</v>
      </c>
      <c r="C1239" s="593">
        <v>7.7499999999999999E-2</v>
      </c>
      <c r="D1239" t="s">
        <v>1658</v>
      </c>
      <c r="E1239">
        <v>0.06</v>
      </c>
      <c r="F1239">
        <v>2.5000000000000001E-3</v>
      </c>
      <c r="G1239">
        <v>0</v>
      </c>
      <c r="H1239">
        <v>1.4999999999999999E-2</v>
      </c>
      <c r="I1239">
        <v>0</v>
      </c>
    </row>
    <row r="1240" spans="1:9" x14ac:dyDescent="0.25">
      <c r="A1240" t="s">
        <v>717</v>
      </c>
      <c r="B1240">
        <v>91905</v>
      </c>
      <c r="C1240" s="593">
        <v>7.7499999999999999E-2</v>
      </c>
      <c r="D1240" t="s">
        <v>1658</v>
      </c>
      <c r="E1240">
        <v>0.06</v>
      </c>
      <c r="F1240">
        <v>2.5000000000000001E-3</v>
      </c>
      <c r="G1240">
        <v>0</v>
      </c>
      <c r="H1240">
        <v>1.4999999999999999E-2</v>
      </c>
      <c r="I1240">
        <v>0</v>
      </c>
    </row>
    <row r="1241" spans="1:9" x14ac:dyDescent="0.25">
      <c r="A1241" t="s">
        <v>717</v>
      </c>
      <c r="B1241">
        <v>91906</v>
      </c>
      <c r="C1241" s="593">
        <v>7.7499999999999999E-2</v>
      </c>
      <c r="D1241" t="s">
        <v>1658</v>
      </c>
      <c r="E1241">
        <v>0.06</v>
      </c>
      <c r="F1241">
        <v>2.5000000000000001E-3</v>
      </c>
      <c r="G1241">
        <v>0</v>
      </c>
      <c r="H1241">
        <v>1.4999999999999999E-2</v>
      </c>
      <c r="I1241">
        <v>0</v>
      </c>
    </row>
    <row r="1242" spans="1:9" x14ac:dyDescent="0.25">
      <c r="A1242" t="s">
        <v>717</v>
      </c>
      <c r="B1242">
        <v>91908</v>
      </c>
      <c r="C1242" s="593">
        <v>7.7499999999999999E-2</v>
      </c>
      <c r="D1242" t="s">
        <v>1658</v>
      </c>
      <c r="E1242">
        <v>0.06</v>
      </c>
      <c r="F1242">
        <v>2.5000000000000001E-3</v>
      </c>
      <c r="G1242">
        <v>0</v>
      </c>
      <c r="H1242">
        <v>1.4999999999999999E-2</v>
      </c>
      <c r="I1242">
        <v>0</v>
      </c>
    </row>
    <row r="1243" spans="1:9" x14ac:dyDescent="0.25">
      <c r="A1243" t="s">
        <v>717</v>
      </c>
      <c r="B1243">
        <v>91909</v>
      </c>
      <c r="C1243" s="593">
        <v>8.7499999999999994E-2</v>
      </c>
      <c r="D1243" t="s">
        <v>1659</v>
      </c>
      <c r="E1243">
        <v>0.06</v>
      </c>
      <c r="F1243">
        <v>2.5000000000000001E-3</v>
      </c>
      <c r="G1243">
        <v>0.01</v>
      </c>
      <c r="H1243">
        <v>1.4999999999999999E-2</v>
      </c>
      <c r="I1243">
        <v>0</v>
      </c>
    </row>
    <row r="1244" spans="1:9" x14ac:dyDescent="0.25">
      <c r="A1244" t="s">
        <v>717</v>
      </c>
      <c r="B1244">
        <v>91910</v>
      </c>
      <c r="C1244" s="593">
        <v>8.7499999999999994E-2</v>
      </c>
      <c r="D1244" t="s">
        <v>1659</v>
      </c>
      <c r="E1244">
        <v>0.06</v>
      </c>
      <c r="F1244">
        <v>2.5000000000000001E-3</v>
      </c>
      <c r="G1244">
        <v>0.01</v>
      </c>
      <c r="H1244">
        <v>1.4999999999999999E-2</v>
      </c>
      <c r="I1244">
        <v>0</v>
      </c>
    </row>
    <row r="1245" spans="1:9" x14ac:dyDescent="0.25">
      <c r="A1245" t="s">
        <v>717</v>
      </c>
      <c r="B1245">
        <v>91911</v>
      </c>
      <c r="C1245" s="593">
        <v>8.7499999999999994E-2</v>
      </c>
      <c r="D1245" t="s">
        <v>1659</v>
      </c>
      <c r="E1245">
        <v>0.06</v>
      </c>
      <c r="F1245">
        <v>2.5000000000000001E-3</v>
      </c>
      <c r="G1245">
        <v>0.01</v>
      </c>
      <c r="H1245">
        <v>1.4999999999999999E-2</v>
      </c>
      <c r="I1245">
        <v>0</v>
      </c>
    </row>
    <row r="1246" spans="1:9" x14ac:dyDescent="0.25">
      <c r="A1246" t="s">
        <v>717</v>
      </c>
      <c r="B1246">
        <v>91912</v>
      </c>
      <c r="C1246" s="593">
        <v>8.7499999999999994E-2</v>
      </c>
      <c r="D1246" t="s">
        <v>1659</v>
      </c>
      <c r="E1246">
        <v>0.06</v>
      </c>
      <c r="F1246">
        <v>2.5000000000000001E-3</v>
      </c>
      <c r="G1246">
        <v>0.01</v>
      </c>
      <c r="H1246">
        <v>1.4999999999999999E-2</v>
      </c>
      <c r="I1246">
        <v>0</v>
      </c>
    </row>
    <row r="1247" spans="1:9" x14ac:dyDescent="0.25">
      <c r="A1247" t="s">
        <v>717</v>
      </c>
      <c r="B1247">
        <v>91913</v>
      </c>
      <c r="C1247" s="593">
        <v>8.7499999999999994E-2</v>
      </c>
      <c r="D1247" t="s">
        <v>1659</v>
      </c>
      <c r="E1247">
        <v>0.06</v>
      </c>
      <c r="F1247">
        <v>2.5000000000000001E-3</v>
      </c>
      <c r="G1247">
        <v>0.01</v>
      </c>
      <c r="H1247">
        <v>1.4999999999999999E-2</v>
      </c>
      <c r="I1247">
        <v>0</v>
      </c>
    </row>
    <row r="1248" spans="1:9" x14ac:dyDescent="0.25">
      <c r="A1248" t="s">
        <v>717</v>
      </c>
      <c r="B1248">
        <v>91914</v>
      </c>
      <c r="C1248" s="593">
        <v>8.7499999999999994E-2</v>
      </c>
      <c r="D1248" t="s">
        <v>1659</v>
      </c>
      <c r="E1248">
        <v>0.06</v>
      </c>
      <c r="F1248">
        <v>2.5000000000000001E-3</v>
      </c>
      <c r="G1248">
        <v>0.01</v>
      </c>
      <c r="H1248">
        <v>1.4999999999999999E-2</v>
      </c>
      <c r="I1248">
        <v>0</v>
      </c>
    </row>
    <row r="1249" spans="1:9" x14ac:dyDescent="0.25">
      <c r="A1249" t="s">
        <v>717</v>
      </c>
      <c r="B1249">
        <v>91915</v>
      </c>
      <c r="C1249" s="593">
        <v>8.7499999999999994E-2</v>
      </c>
      <c r="D1249" t="s">
        <v>1659</v>
      </c>
      <c r="E1249">
        <v>0.06</v>
      </c>
      <c r="F1249">
        <v>2.5000000000000001E-3</v>
      </c>
      <c r="G1249">
        <v>0.01</v>
      </c>
      <c r="H1249">
        <v>1.4999999999999999E-2</v>
      </c>
      <c r="I1249">
        <v>0</v>
      </c>
    </row>
    <row r="1250" spans="1:9" x14ac:dyDescent="0.25">
      <c r="A1250" t="s">
        <v>717</v>
      </c>
      <c r="B1250">
        <v>91916</v>
      </c>
      <c r="C1250" s="593">
        <v>7.7499999999999999E-2</v>
      </c>
      <c r="D1250" t="s">
        <v>1658</v>
      </c>
      <c r="E1250">
        <v>0.06</v>
      </c>
      <c r="F1250">
        <v>2.5000000000000001E-3</v>
      </c>
      <c r="G1250">
        <v>0</v>
      </c>
      <c r="H1250">
        <v>1.4999999999999999E-2</v>
      </c>
      <c r="I1250">
        <v>0</v>
      </c>
    </row>
    <row r="1251" spans="1:9" x14ac:dyDescent="0.25">
      <c r="A1251" t="s">
        <v>717</v>
      </c>
      <c r="B1251">
        <v>91917</v>
      </c>
      <c r="C1251" s="593">
        <v>7.7499999999999999E-2</v>
      </c>
      <c r="D1251" t="s">
        <v>1658</v>
      </c>
      <c r="E1251">
        <v>0.06</v>
      </c>
      <c r="F1251">
        <v>2.5000000000000001E-3</v>
      </c>
      <c r="G1251">
        <v>0</v>
      </c>
      <c r="H1251">
        <v>1.4999999999999999E-2</v>
      </c>
      <c r="I1251">
        <v>0</v>
      </c>
    </row>
    <row r="1252" spans="1:9" x14ac:dyDescent="0.25">
      <c r="A1252" t="s">
        <v>717</v>
      </c>
      <c r="B1252">
        <v>91921</v>
      </c>
      <c r="C1252" s="593">
        <v>8.7499999999999994E-2</v>
      </c>
      <c r="D1252" t="s">
        <v>1659</v>
      </c>
      <c r="E1252">
        <v>0.06</v>
      </c>
      <c r="F1252">
        <v>2.5000000000000001E-3</v>
      </c>
      <c r="G1252">
        <v>0.01</v>
      </c>
      <c r="H1252">
        <v>1.4999999999999999E-2</v>
      </c>
      <c r="I1252">
        <v>0</v>
      </c>
    </row>
    <row r="1253" spans="1:9" x14ac:dyDescent="0.25">
      <c r="A1253" t="s">
        <v>717</v>
      </c>
      <c r="B1253">
        <v>91931</v>
      </c>
      <c r="C1253" s="593">
        <v>7.7499999999999999E-2</v>
      </c>
      <c r="D1253" t="s">
        <v>1658</v>
      </c>
      <c r="E1253">
        <v>0.06</v>
      </c>
      <c r="F1253">
        <v>2.5000000000000001E-3</v>
      </c>
      <c r="G1253">
        <v>0</v>
      </c>
      <c r="H1253">
        <v>1.4999999999999999E-2</v>
      </c>
      <c r="I1253">
        <v>0</v>
      </c>
    </row>
    <row r="1254" spans="1:9" x14ac:dyDescent="0.25">
      <c r="A1254" t="s">
        <v>717</v>
      </c>
      <c r="B1254">
        <v>91932</v>
      </c>
      <c r="C1254" s="593">
        <v>8.7499999999999994E-2</v>
      </c>
      <c r="D1254" t="s">
        <v>1660</v>
      </c>
      <c r="E1254">
        <v>0.06</v>
      </c>
      <c r="F1254">
        <v>2.5000000000000001E-3</v>
      </c>
      <c r="G1254">
        <v>0.01</v>
      </c>
      <c r="H1254">
        <v>1.4999999999999999E-2</v>
      </c>
      <c r="I1254">
        <v>0</v>
      </c>
    </row>
    <row r="1255" spans="1:9" x14ac:dyDescent="0.25">
      <c r="A1255" t="s">
        <v>717</v>
      </c>
      <c r="B1255">
        <v>91933</v>
      </c>
      <c r="C1255" s="593">
        <v>8.7499999999999994E-2</v>
      </c>
      <c r="D1255" t="s">
        <v>1660</v>
      </c>
      <c r="E1255">
        <v>0.06</v>
      </c>
      <c r="F1255">
        <v>2.5000000000000001E-3</v>
      </c>
      <c r="G1255">
        <v>0.01</v>
      </c>
      <c r="H1255">
        <v>1.4999999999999999E-2</v>
      </c>
      <c r="I1255">
        <v>0</v>
      </c>
    </row>
    <row r="1256" spans="1:9" x14ac:dyDescent="0.25">
      <c r="A1256" t="s">
        <v>717</v>
      </c>
      <c r="B1256">
        <v>91934</v>
      </c>
      <c r="C1256" s="593">
        <v>7.7499999999999999E-2</v>
      </c>
      <c r="D1256" t="s">
        <v>1658</v>
      </c>
      <c r="E1256">
        <v>0.06</v>
      </c>
      <c r="F1256">
        <v>2.5000000000000001E-3</v>
      </c>
      <c r="G1256">
        <v>0</v>
      </c>
      <c r="H1256">
        <v>1.4999999999999999E-2</v>
      </c>
      <c r="I1256">
        <v>0</v>
      </c>
    </row>
    <row r="1257" spans="1:9" x14ac:dyDescent="0.25">
      <c r="A1257" t="s">
        <v>717</v>
      </c>
      <c r="B1257">
        <v>91935</v>
      </c>
      <c r="C1257" s="593">
        <v>7.7499999999999999E-2</v>
      </c>
      <c r="D1257" t="s">
        <v>1658</v>
      </c>
      <c r="E1257">
        <v>0.06</v>
      </c>
      <c r="F1257">
        <v>2.5000000000000001E-3</v>
      </c>
      <c r="G1257">
        <v>0</v>
      </c>
      <c r="H1257">
        <v>1.4999999999999999E-2</v>
      </c>
      <c r="I1257">
        <v>0</v>
      </c>
    </row>
    <row r="1258" spans="1:9" x14ac:dyDescent="0.25">
      <c r="A1258" t="s">
        <v>717</v>
      </c>
      <c r="B1258">
        <v>91941</v>
      </c>
      <c r="C1258" s="593">
        <v>8.5000000000000006E-2</v>
      </c>
      <c r="D1258" t="s">
        <v>1661</v>
      </c>
      <c r="E1258">
        <v>0.06</v>
      </c>
      <c r="F1258">
        <v>2.5000000000000001E-3</v>
      </c>
      <c r="G1258">
        <v>7.4999999999999997E-3</v>
      </c>
      <c r="H1258">
        <v>1.4999999999999999E-2</v>
      </c>
      <c r="I1258">
        <v>0</v>
      </c>
    </row>
    <row r="1259" spans="1:9" x14ac:dyDescent="0.25">
      <c r="A1259" t="s">
        <v>717</v>
      </c>
      <c r="B1259">
        <v>91942</v>
      </c>
      <c r="C1259" s="593">
        <v>8.5000000000000006E-2</v>
      </c>
      <c r="D1259" t="s">
        <v>1661</v>
      </c>
      <c r="E1259">
        <v>0.06</v>
      </c>
      <c r="F1259">
        <v>2.5000000000000001E-3</v>
      </c>
      <c r="G1259">
        <v>7.4999999999999997E-3</v>
      </c>
      <c r="H1259">
        <v>1.4999999999999999E-2</v>
      </c>
      <c r="I1259">
        <v>0</v>
      </c>
    </row>
    <row r="1260" spans="1:9" x14ac:dyDescent="0.25">
      <c r="A1260" t="s">
        <v>717</v>
      </c>
      <c r="B1260">
        <v>91943</v>
      </c>
      <c r="C1260" s="593">
        <v>8.5000000000000006E-2</v>
      </c>
      <c r="D1260" t="s">
        <v>1661</v>
      </c>
      <c r="E1260">
        <v>0.06</v>
      </c>
      <c r="F1260">
        <v>2.5000000000000001E-3</v>
      </c>
      <c r="G1260">
        <v>7.4999999999999997E-3</v>
      </c>
      <c r="H1260">
        <v>1.4999999999999999E-2</v>
      </c>
      <c r="I1260">
        <v>0</v>
      </c>
    </row>
    <row r="1261" spans="1:9" x14ac:dyDescent="0.25">
      <c r="A1261" t="s">
        <v>717</v>
      </c>
      <c r="B1261">
        <v>91944</v>
      </c>
      <c r="C1261" s="593">
        <v>8.5000000000000006E-2</v>
      </c>
      <c r="D1261" t="s">
        <v>1661</v>
      </c>
      <c r="E1261">
        <v>0.06</v>
      </c>
      <c r="F1261">
        <v>2.5000000000000001E-3</v>
      </c>
      <c r="G1261">
        <v>7.4999999999999997E-3</v>
      </c>
      <c r="H1261">
        <v>1.4999999999999999E-2</v>
      </c>
      <c r="I1261">
        <v>0</v>
      </c>
    </row>
    <row r="1262" spans="1:9" x14ac:dyDescent="0.25">
      <c r="A1262" t="s">
        <v>717</v>
      </c>
      <c r="B1262">
        <v>91945</v>
      </c>
      <c r="C1262" s="593">
        <v>7.7499999999999999E-2</v>
      </c>
      <c r="D1262" t="s">
        <v>1662</v>
      </c>
      <c r="E1262">
        <v>0.06</v>
      </c>
      <c r="F1262">
        <v>2.5000000000000001E-3</v>
      </c>
      <c r="G1262">
        <v>0</v>
      </c>
      <c r="H1262">
        <v>1.4999999999999999E-2</v>
      </c>
      <c r="I1262">
        <v>0</v>
      </c>
    </row>
    <row r="1263" spans="1:9" x14ac:dyDescent="0.25">
      <c r="A1263" t="s">
        <v>717</v>
      </c>
      <c r="B1263">
        <v>91946</v>
      </c>
      <c r="C1263" s="593">
        <v>7.7499999999999999E-2</v>
      </c>
      <c r="D1263" t="s">
        <v>1663</v>
      </c>
      <c r="E1263">
        <v>0.06</v>
      </c>
      <c r="F1263">
        <v>2.5000000000000001E-3</v>
      </c>
      <c r="G1263">
        <v>0</v>
      </c>
      <c r="H1263">
        <v>1.4999999999999999E-2</v>
      </c>
      <c r="I1263">
        <v>0</v>
      </c>
    </row>
    <row r="1264" spans="1:9" x14ac:dyDescent="0.25">
      <c r="A1264" t="s">
        <v>717</v>
      </c>
      <c r="B1264">
        <v>91948</v>
      </c>
      <c r="C1264" s="593">
        <v>7.7499999999999999E-2</v>
      </c>
      <c r="D1264" t="s">
        <v>1658</v>
      </c>
      <c r="E1264">
        <v>0.06</v>
      </c>
      <c r="F1264">
        <v>2.5000000000000001E-3</v>
      </c>
      <c r="G1264">
        <v>0</v>
      </c>
      <c r="H1264">
        <v>1.4999999999999999E-2</v>
      </c>
      <c r="I1264">
        <v>0</v>
      </c>
    </row>
    <row r="1265" spans="1:9" x14ac:dyDescent="0.25">
      <c r="A1265" t="s">
        <v>717</v>
      </c>
      <c r="B1265">
        <v>91950</v>
      </c>
      <c r="C1265" s="593">
        <v>8.7499999999999994E-2</v>
      </c>
      <c r="D1265" t="s">
        <v>1659</v>
      </c>
      <c r="E1265">
        <v>0.06</v>
      </c>
      <c r="F1265">
        <v>2.5000000000000001E-3</v>
      </c>
      <c r="G1265">
        <v>0.01</v>
      </c>
      <c r="H1265">
        <v>1.4999999999999999E-2</v>
      </c>
      <c r="I1265">
        <v>0</v>
      </c>
    </row>
    <row r="1266" spans="1:9" x14ac:dyDescent="0.25">
      <c r="A1266" t="s">
        <v>717</v>
      </c>
      <c r="B1266">
        <v>91951</v>
      </c>
      <c r="C1266" s="593">
        <v>8.7499999999999994E-2</v>
      </c>
      <c r="D1266" t="s">
        <v>1664</v>
      </c>
      <c r="E1266">
        <v>0.06</v>
      </c>
      <c r="F1266">
        <v>2.5000000000000001E-3</v>
      </c>
      <c r="G1266">
        <v>0.01</v>
      </c>
      <c r="H1266">
        <v>1.4999999999999999E-2</v>
      </c>
      <c r="I1266">
        <v>0</v>
      </c>
    </row>
    <row r="1267" spans="1:9" x14ac:dyDescent="0.25">
      <c r="A1267" t="s">
        <v>717</v>
      </c>
      <c r="B1267">
        <v>91962</v>
      </c>
      <c r="C1267" s="593">
        <v>7.7499999999999999E-2</v>
      </c>
      <c r="D1267" t="s">
        <v>1658</v>
      </c>
      <c r="E1267">
        <v>0.06</v>
      </c>
      <c r="F1267">
        <v>2.5000000000000001E-3</v>
      </c>
      <c r="G1267">
        <v>0</v>
      </c>
      <c r="H1267">
        <v>1.4999999999999999E-2</v>
      </c>
      <c r="I1267">
        <v>0</v>
      </c>
    </row>
    <row r="1268" spans="1:9" x14ac:dyDescent="0.25">
      <c r="A1268" t="s">
        <v>717</v>
      </c>
      <c r="B1268">
        <v>91963</v>
      </c>
      <c r="C1268" s="593">
        <v>7.7499999999999999E-2</v>
      </c>
      <c r="D1268" t="s">
        <v>1658</v>
      </c>
      <c r="E1268">
        <v>0.06</v>
      </c>
      <c r="F1268">
        <v>2.5000000000000001E-3</v>
      </c>
      <c r="G1268">
        <v>0</v>
      </c>
      <c r="H1268">
        <v>1.4999999999999999E-2</v>
      </c>
      <c r="I1268">
        <v>0</v>
      </c>
    </row>
    <row r="1269" spans="1:9" x14ac:dyDescent="0.25">
      <c r="A1269" t="s">
        <v>717</v>
      </c>
      <c r="B1269">
        <v>91976</v>
      </c>
      <c r="C1269" s="593">
        <v>7.7499999999999999E-2</v>
      </c>
      <c r="D1269" t="s">
        <v>1658</v>
      </c>
      <c r="E1269">
        <v>0.06</v>
      </c>
      <c r="F1269">
        <v>2.5000000000000001E-3</v>
      </c>
      <c r="G1269">
        <v>0</v>
      </c>
      <c r="H1269">
        <v>1.4999999999999999E-2</v>
      </c>
      <c r="I1269">
        <v>0</v>
      </c>
    </row>
    <row r="1270" spans="1:9" x14ac:dyDescent="0.25">
      <c r="A1270" t="s">
        <v>717</v>
      </c>
      <c r="B1270">
        <v>91977</v>
      </c>
      <c r="C1270" s="593">
        <v>8.5000000000000006E-2</v>
      </c>
      <c r="D1270" t="s">
        <v>1661</v>
      </c>
      <c r="E1270">
        <v>0.06</v>
      </c>
      <c r="F1270">
        <v>2.5000000000000001E-3</v>
      </c>
      <c r="G1270">
        <v>7.4999999999999997E-3</v>
      </c>
      <c r="H1270">
        <v>1.4999999999999999E-2</v>
      </c>
      <c r="I1270">
        <v>0</v>
      </c>
    </row>
    <row r="1271" spans="1:9" x14ac:dyDescent="0.25">
      <c r="A1271" t="s">
        <v>717</v>
      </c>
      <c r="B1271">
        <v>91978</v>
      </c>
      <c r="C1271" s="593">
        <v>7.7499999999999999E-2</v>
      </c>
      <c r="D1271" t="s">
        <v>1658</v>
      </c>
      <c r="E1271">
        <v>0.06</v>
      </c>
      <c r="F1271">
        <v>2.5000000000000001E-3</v>
      </c>
      <c r="G1271">
        <v>0</v>
      </c>
      <c r="H1271">
        <v>1.4999999999999999E-2</v>
      </c>
      <c r="I1271">
        <v>0</v>
      </c>
    </row>
    <row r="1272" spans="1:9" x14ac:dyDescent="0.25">
      <c r="A1272" t="s">
        <v>717</v>
      </c>
      <c r="B1272">
        <v>91979</v>
      </c>
      <c r="C1272" s="593">
        <v>7.7499999999999999E-2</v>
      </c>
      <c r="D1272" t="s">
        <v>1658</v>
      </c>
      <c r="E1272">
        <v>0.06</v>
      </c>
      <c r="F1272">
        <v>2.5000000000000001E-3</v>
      </c>
      <c r="G1272">
        <v>0</v>
      </c>
      <c r="H1272">
        <v>1.4999999999999999E-2</v>
      </c>
      <c r="I1272">
        <v>0</v>
      </c>
    </row>
    <row r="1273" spans="1:9" x14ac:dyDescent="0.25">
      <c r="A1273" t="s">
        <v>717</v>
      </c>
      <c r="B1273">
        <v>91980</v>
      </c>
      <c r="C1273" s="593">
        <v>7.7499999999999999E-2</v>
      </c>
      <c r="D1273" t="s">
        <v>1658</v>
      </c>
      <c r="E1273">
        <v>0.06</v>
      </c>
      <c r="F1273">
        <v>2.5000000000000001E-3</v>
      </c>
      <c r="G1273">
        <v>0</v>
      </c>
      <c r="H1273">
        <v>1.4999999999999999E-2</v>
      </c>
      <c r="I1273">
        <v>0</v>
      </c>
    </row>
    <row r="1274" spans="1:9" x14ac:dyDescent="0.25">
      <c r="A1274" t="s">
        <v>717</v>
      </c>
      <c r="B1274">
        <v>91987</v>
      </c>
      <c r="C1274" s="593">
        <v>7.7499999999999999E-2</v>
      </c>
      <c r="D1274" t="s">
        <v>1658</v>
      </c>
      <c r="E1274">
        <v>0.06</v>
      </c>
      <c r="F1274">
        <v>2.5000000000000001E-3</v>
      </c>
      <c r="G1274">
        <v>0</v>
      </c>
      <c r="H1274">
        <v>1.4999999999999999E-2</v>
      </c>
      <c r="I1274">
        <v>0</v>
      </c>
    </row>
    <row r="1275" spans="1:9" x14ac:dyDescent="0.25">
      <c r="A1275" t="s">
        <v>717</v>
      </c>
      <c r="B1275">
        <v>92003</v>
      </c>
      <c r="C1275" s="593">
        <v>8.2500000000000004E-2</v>
      </c>
      <c r="D1275" t="s">
        <v>1665</v>
      </c>
      <c r="E1275">
        <v>0.06</v>
      </c>
      <c r="F1275">
        <v>2.5000000000000001E-3</v>
      </c>
      <c r="G1275">
        <v>5.0000000000000001E-3</v>
      </c>
      <c r="H1275">
        <v>1.4999999999999999E-2</v>
      </c>
      <c r="I1275">
        <v>0</v>
      </c>
    </row>
    <row r="1276" spans="1:9" x14ac:dyDescent="0.25">
      <c r="A1276" t="s">
        <v>717</v>
      </c>
      <c r="B1276">
        <v>92004</v>
      </c>
      <c r="C1276" s="593">
        <v>7.7499999999999999E-2</v>
      </c>
      <c r="D1276" t="s">
        <v>1666</v>
      </c>
      <c r="E1276">
        <v>0.06</v>
      </c>
      <c r="F1276">
        <v>2.5000000000000001E-3</v>
      </c>
      <c r="G1276">
        <v>0</v>
      </c>
      <c r="H1276">
        <v>1.4999999999999999E-2</v>
      </c>
      <c r="I1276">
        <v>0</v>
      </c>
    </row>
    <row r="1277" spans="1:9" x14ac:dyDescent="0.25">
      <c r="A1277" t="s">
        <v>717</v>
      </c>
      <c r="B1277">
        <v>92007</v>
      </c>
      <c r="C1277" s="593">
        <v>7.7499999999999999E-2</v>
      </c>
      <c r="D1277" t="s">
        <v>1667</v>
      </c>
      <c r="E1277">
        <v>0.06</v>
      </c>
      <c r="F1277">
        <v>2.5000000000000001E-3</v>
      </c>
      <c r="G1277">
        <v>0</v>
      </c>
      <c r="H1277">
        <v>1.4999999999999999E-2</v>
      </c>
      <c r="I1277">
        <v>0</v>
      </c>
    </row>
    <row r="1278" spans="1:9" x14ac:dyDescent="0.25">
      <c r="A1278" t="s">
        <v>717</v>
      </c>
      <c r="B1278">
        <v>92008</v>
      </c>
      <c r="C1278" s="593">
        <v>7.7499999999999999E-2</v>
      </c>
      <c r="D1278" t="s">
        <v>1668</v>
      </c>
      <c r="E1278">
        <v>0.06</v>
      </c>
      <c r="F1278">
        <v>2.5000000000000001E-3</v>
      </c>
      <c r="G1278">
        <v>0</v>
      </c>
      <c r="H1278">
        <v>1.4999999999999999E-2</v>
      </c>
      <c r="I1278">
        <v>0</v>
      </c>
    </row>
    <row r="1279" spans="1:9" x14ac:dyDescent="0.25">
      <c r="A1279" t="s">
        <v>717</v>
      </c>
      <c r="B1279">
        <v>92009</v>
      </c>
      <c r="C1279" s="593">
        <v>7.7499999999999999E-2</v>
      </c>
      <c r="D1279" t="s">
        <v>1668</v>
      </c>
      <c r="E1279">
        <v>0.06</v>
      </c>
      <c r="F1279">
        <v>2.5000000000000001E-3</v>
      </c>
      <c r="G1279">
        <v>0</v>
      </c>
      <c r="H1279">
        <v>1.4999999999999999E-2</v>
      </c>
      <c r="I1279">
        <v>0</v>
      </c>
    </row>
    <row r="1280" spans="1:9" x14ac:dyDescent="0.25">
      <c r="A1280" t="s">
        <v>717</v>
      </c>
      <c r="B1280">
        <v>92010</v>
      </c>
      <c r="C1280" s="593">
        <v>8.2500000000000004E-2</v>
      </c>
      <c r="D1280" t="s">
        <v>1669</v>
      </c>
      <c r="E1280">
        <v>0.06</v>
      </c>
      <c r="F1280">
        <v>2.5000000000000001E-3</v>
      </c>
      <c r="G1280">
        <v>5.0000000000000001E-3</v>
      </c>
      <c r="H1280">
        <v>1.4999999999999999E-2</v>
      </c>
      <c r="I1280">
        <v>0</v>
      </c>
    </row>
    <row r="1281" spans="1:9" x14ac:dyDescent="0.25">
      <c r="A1281" t="s">
        <v>717</v>
      </c>
      <c r="B1281">
        <v>92011</v>
      </c>
      <c r="C1281" s="593">
        <v>7.7499999999999999E-2</v>
      </c>
      <c r="D1281" t="s">
        <v>1668</v>
      </c>
      <c r="E1281">
        <v>0.06</v>
      </c>
      <c r="F1281">
        <v>2.5000000000000001E-3</v>
      </c>
      <c r="G1281">
        <v>0</v>
      </c>
      <c r="H1281">
        <v>1.4999999999999999E-2</v>
      </c>
      <c r="I1281">
        <v>0</v>
      </c>
    </row>
    <row r="1282" spans="1:9" x14ac:dyDescent="0.25">
      <c r="A1282" t="s">
        <v>717</v>
      </c>
      <c r="B1282">
        <v>92013</v>
      </c>
      <c r="C1282" s="593">
        <v>7.7499999999999999E-2</v>
      </c>
      <c r="D1282" t="s">
        <v>1668</v>
      </c>
      <c r="E1282">
        <v>0.06</v>
      </c>
      <c r="F1282">
        <v>2.5000000000000001E-3</v>
      </c>
      <c r="G1282">
        <v>0</v>
      </c>
      <c r="H1282">
        <v>1.4999999999999999E-2</v>
      </c>
      <c r="I1282">
        <v>0</v>
      </c>
    </row>
    <row r="1283" spans="1:9" x14ac:dyDescent="0.25">
      <c r="A1283" t="s">
        <v>717</v>
      </c>
      <c r="B1283">
        <v>92014</v>
      </c>
      <c r="C1283" s="593">
        <v>8.7499999999999994E-2</v>
      </c>
      <c r="D1283" t="s">
        <v>1670</v>
      </c>
      <c r="E1283">
        <v>0.06</v>
      </c>
      <c r="F1283">
        <v>2.5000000000000001E-3</v>
      </c>
      <c r="G1283">
        <v>0.01</v>
      </c>
      <c r="H1283">
        <v>1.4999999999999999E-2</v>
      </c>
      <c r="I1283">
        <v>0</v>
      </c>
    </row>
    <row r="1284" spans="1:9" x14ac:dyDescent="0.25">
      <c r="A1284" t="s">
        <v>717</v>
      </c>
      <c r="B1284">
        <v>92018</v>
      </c>
      <c r="C1284" s="593">
        <v>7.7499999999999999E-2</v>
      </c>
      <c r="D1284" t="s">
        <v>1668</v>
      </c>
      <c r="E1284">
        <v>0.06</v>
      </c>
      <c r="F1284">
        <v>2.5000000000000001E-3</v>
      </c>
      <c r="G1284">
        <v>0</v>
      </c>
      <c r="H1284">
        <v>1.4999999999999999E-2</v>
      </c>
      <c r="I1284">
        <v>0</v>
      </c>
    </row>
    <row r="1285" spans="1:9" x14ac:dyDescent="0.25">
      <c r="A1285" t="s">
        <v>717</v>
      </c>
      <c r="B1285">
        <v>92019</v>
      </c>
      <c r="C1285" s="593">
        <v>8.2500000000000004E-2</v>
      </c>
      <c r="D1285" t="s">
        <v>1671</v>
      </c>
      <c r="E1285">
        <v>0.06</v>
      </c>
      <c r="F1285">
        <v>2.5000000000000001E-3</v>
      </c>
      <c r="G1285">
        <v>5.0000000000000001E-3</v>
      </c>
      <c r="H1285">
        <v>1.4999999999999999E-2</v>
      </c>
      <c r="I1285">
        <v>0</v>
      </c>
    </row>
    <row r="1286" spans="1:9" x14ac:dyDescent="0.25">
      <c r="A1286" t="s">
        <v>717</v>
      </c>
      <c r="B1286">
        <v>92020</v>
      </c>
      <c r="C1286" s="593">
        <v>8.5000000000000006E-2</v>
      </c>
      <c r="D1286" t="s">
        <v>1661</v>
      </c>
      <c r="E1286">
        <v>0.06</v>
      </c>
      <c r="F1286">
        <v>2.5000000000000001E-3</v>
      </c>
      <c r="G1286">
        <v>7.4999999999999997E-3</v>
      </c>
      <c r="H1286">
        <v>1.4999999999999999E-2</v>
      </c>
      <c r="I1286">
        <v>0</v>
      </c>
    </row>
    <row r="1287" spans="1:9" x14ac:dyDescent="0.25">
      <c r="A1287" t="s">
        <v>717</v>
      </c>
      <c r="B1287">
        <v>92021</v>
      </c>
      <c r="C1287" s="593">
        <v>8.2500000000000004E-2</v>
      </c>
      <c r="D1287" t="s">
        <v>1671</v>
      </c>
      <c r="E1287">
        <v>0.06</v>
      </c>
      <c r="F1287">
        <v>2.5000000000000001E-3</v>
      </c>
      <c r="G1287">
        <v>5.0000000000000001E-3</v>
      </c>
      <c r="H1287">
        <v>1.4999999999999999E-2</v>
      </c>
      <c r="I1287">
        <v>0</v>
      </c>
    </row>
    <row r="1288" spans="1:9" x14ac:dyDescent="0.25">
      <c r="A1288" t="s">
        <v>717</v>
      </c>
      <c r="B1288">
        <v>92022</v>
      </c>
      <c r="C1288" s="593">
        <v>8.2500000000000004E-2</v>
      </c>
      <c r="D1288" t="s">
        <v>1671</v>
      </c>
      <c r="E1288">
        <v>0.06</v>
      </c>
      <c r="F1288">
        <v>2.5000000000000001E-3</v>
      </c>
      <c r="G1288">
        <v>5.0000000000000001E-3</v>
      </c>
      <c r="H1288">
        <v>1.4999999999999999E-2</v>
      </c>
      <c r="I1288">
        <v>0</v>
      </c>
    </row>
    <row r="1289" spans="1:9" x14ac:dyDescent="0.25">
      <c r="A1289" t="s">
        <v>717</v>
      </c>
      <c r="B1289">
        <v>92023</v>
      </c>
      <c r="C1289" s="593">
        <v>7.7499999999999999E-2</v>
      </c>
      <c r="D1289" t="s">
        <v>1667</v>
      </c>
      <c r="E1289">
        <v>0.06</v>
      </c>
      <c r="F1289">
        <v>2.5000000000000001E-3</v>
      </c>
      <c r="G1289">
        <v>0</v>
      </c>
      <c r="H1289">
        <v>1.4999999999999999E-2</v>
      </c>
      <c r="I1289">
        <v>0</v>
      </c>
    </row>
    <row r="1290" spans="1:9" x14ac:dyDescent="0.25">
      <c r="A1290" t="s">
        <v>717</v>
      </c>
      <c r="B1290">
        <v>92024</v>
      </c>
      <c r="C1290" s="593">
        <v>7.7499999999999999E-2</v>
      </c>
      <c r="D1290" t="s">
        <v>1668</v>
      </c>
      <c r="E1290">
        <v>0.06</v>
      </c>
      <c r="F1290">
        <v>2.5000000000000001E-3</v>
      </c>
      <c r="G1290">
        <v>0</v>
      </c>
      <c r="H1290">
        <v>1.4999999999999999E-2</v>
      </c>
      <c r="I1290">
        <v>0</v>
      </c>
    </row>
    <row r="1291" spans="1:9" x14ac:dyDescent="0.25">
      <c r="A1291" t="s">
        <v>717</v>
      </c>
      <c r="B1291">
        <v>92025</v>
      </c>
      <c r="C1291" s="593">
        <v>7.7499999999999999E-2</v>
      </c>
      <c r="D1291" t="s">
        <v>1662</v>
      </c>
      <c r="E1291">
        <v>0.06</v>
      </c>
      <c r="F1291">
        <v>2.5000000000000001E-3</v>
      </c>
      <c r="G1291">
        <v>0</v>
      </c>
      <c r="H1291">
        <v>1.4999999999999999E-2</v>
      </c>
      <c r="I1291">
        <v>0</v>
      </c>
    </row>
    <row r="1292" spans="1:9" x14ac:dyDescent="0.25">
      <c r="A1292" t="s">
        <v>717</v>
      </c>
      <c r="B1292">
        <v>92026</v>
      </c>
      <c r="C1292" s="593">
        <v>7.7499999999999999E-2</v>
      </c>
      <c r="D1292" t="s">
        <v>1672</v>
      </c>
      <c r="E1292">
        <v>0.06</v>
      </c>
      <c r="F1292">
        <v>2.5000000000000001E-3</v>
      </c>
      <c r="G1292">
        <v>0</v>
      </c>
      <c r="H1292">
        <v>1.4999999999999999E-2</v>
      </c>
      <c r="I1292">
        <v>0</v>
      </c>
    </row>
    <row r="1293" spans="1:9" x14ac:dyDescent="0.25">
      <c r="A1293" t="s">
        <v>717</v>
      </c>
      <c r="B1293">
        <v>92027</v>
      </c>
      <c r="C1293" s="593">
        <v>7.7499999999999999E-2</v>
      </c>
      <c r="D1293" t="s">
        <v>1662</v>
      </c>
      <c r="E1293">
        <v>0.06</v>
      </c>
      <c r="F1293">
        <v>2.5000000000000001E-3</v>
      </c>
      <c r="G1293">
        <v>0</v>
      </c>
      <c r="H1293">
        <v>1.4999999999999999E-2</v>
      </c>
      <c r="I1293">
        <v>0</v>
      </c>
    </row>
    <row r="1294" spans="1:9" x14ac:dyDescent="0.25">
      <c r="A1294" t="s">
        <v>717</v>
      </c>
      <c r="B1294">
        <v>92028</v>
      </c>
      <c r="C1294" s="593">
        <v>8.2500000000000004E-2</v>
      </c>
      <c r="D1294" t="s">
        <v>1665</v>
      </c>
      <c r="E1294">
        <v>0.06</v>
      </c>
      <c r="F1294">
        <v>2.5000000000000001E-3</v>
      </c>
      <c r="G1294">
        <v>5.0000000000000001E-3</v>
      </c>
      <c r="H1294">
        <v>1.4999999999999999E-2</v>
      </c>
      <c r="I1294">
        <v>0</v>
      </c>
    </row>
    <row r="1295" spans="1:9" x14ac:dyDescent="0.25">
      <c r="A1295" t="s">
        <v>717</v>
      </c>
      <c r="B1295">
        <v>92029</v>
      </c>
      <c r="C1295" s="593">
        <v>7.7499999999999999E-2</v>
      </c>
      <c r="D1295" t="s">
        <v>1662</v>
      </c>
      <c r="E1295">
        <v>0.06</v>
      </c>
      <c r="F1295">
        <v>2.5000000000000001E-3</v>
      </c>
      <c r="G1295">
        <v>0</v>
      </c>
      <c r="H1295">
        <v>1.4999999999999999E-2</v>
      </c>
      <c r="I1295">
        <v>0</v>
      </c>
    </row>
    <row r="1296" spans="1:9" x14ac:dyDescent="0.25">
      <c r="A1296" t="s">
        <v>717</v>
      </c>
      <c r="B1296">
        <v>92030</v>
      </c>
      <c r="C1296" s="593">
        <v>7.7499999999999999E-2</v>
      </c>
      <c r="D1296" t="s">
        <v>1672</v>
      </c>
      <c r="E1296">
        <v>0.06</v>
      </c>
      <c r="F1296">
        <v>2.5000000000000001E-3</v>
      </c>
      <c r="G1296">
        <v>0</v>
      </c>
      <c r="H1296">
        <v>1.4999999999999999E-2</v>
      </c>
      <c r="I1296">
        <v>0</v>
      </c>
    </row>
    <row r="1297" spans="1:9" x14ac:dyDescent="0.25">
      <c r="A1297" t="s">
        <v>717</v>
      </c>
      <c r="B1297">
        <v>92033</v>
      </c>
      <c r="C1297" s="593">
        <v>7.7499999999999999E-2</v>
      </c>
      <c r="D1297" t="s">
        <v>1672</v>
      </c>
      <c r="E1297">
        <v>0.06</v>
      </c>
      <c r="F1297">
        <v>2.5000000000000001E-3</v>
      </c>
      <c r="G1297">
        <v>0</v>
      </c>
      <c r="H1297">
        <v>1.4999999999999999E-2</v>
      </c>
      <c r="I1297">
        <v>0</v>
      </c>
    </row>
    <row r="1298" spans="1:9" x14ac:dyDescent="0.25">
      <c r="A1298" t="s">
        <v>717</v>
      </c>
      <c r="B1298">
        <v>92036</v>
      </c>
      <c r="C1298" s="593">
        <v>7.7499999999999999E-2</v>
      </c>
      <c r="D1298" t="s">
        <v>1658</v>
      </c>
      <c r="E1298">
        <v>0.06</v>
      </c>
      <c r="F1298">
        <v>2.5000000000000001E-3</v>
      </c>
      <c r="G1298">
        <v>0</v>
      </c>
      <c r="H1298">
        <v>1.4999999999999999E-2</v>
      </c>
      <c r="I1298">
        <v>0</v>
      </c>
    </row>
    <row r="1299" spans="1:9" x14ac:dyDescent="0.25">
      <c r="A1299" t="s">
        <v>717</v>
      </c>
      <c r="B1299">
        <v>92037</v>
      </c>
      <c r="C1299" s="593">
        <v>7.7499999999999999E-2</v>
      </c>
      <c r="D1299" t="s">
        <v>1662</v>
      </c>
      <c r="E1299">
        <v>0.06</v>
      </c>
      <c r="F1299">
        <v>2.5000000000000001E-3</v>
      </c>
      <c r="G1299">
        <v>0</v>
      </c>
      <c r="H1299">
        <v>1.4999999999999999E-2</v>
      </c>
      <c r="I1299">
        <v>0</v>
      </c>
    </row>
    <row r="1300" spans="1:9" x14ac:dyDescent="0.25">
      <c r="A1300" t="s">
        <v>717</v>
      </c>
      <c r="B1300">
        <v>92038</v>
      </c>
      <c r="C1300" s="593">
        <v>7.7499999999999999E-2</v>
      </c>
      <c r="D1300" t="s">
        <v>1662</v>
      </c>
      <c r="E1300">
        <v>0.06</v>
      </c>
      <c r="F1300">
        <v>2.5000000000000001E-3</v>
      </c>
      <c r="G1300">
        <v>0</v>
      </c>
      <c r="H1300">
        <v>1.4999999999999999E-2</v>
      </c>
      <c r="I1300">
        <v>0</v>
      </c>
    </row>
    <row r="1301" spans="1:9" x14ac:dyDescent="0.25">
      <c r="A1301" t="s">
        <v>717</v>
      </c>
      <c r="B1301">
        <v>92039</v>
      </c>
      <c r="C1301" s="593">
        <v>7.7499999999999999E-2</v>
      </c>
      <c r="D1301" t="s">
        <v>1662</v>
      </c>
      <c r="E1301">
        <v>0.06</v>
      </c>
      <c r="F1301">
        <v>2.5000000000000001E-3</v>
      </c>
      <c r="G1301">
        <v>0</v>
      </c>
      <c r="H1301">
        <v>1.4999999999999999E-2</v>
      </c>
      <c r="I1301">
        <v>0</v>
      </c>
    </row>
    <row r="1302" spans="1:9" x14ac:dyDescent="0.25">
      <c r="A1302" t="s">
        <v>717</v>
      </c>
      <c r="B1302">
        <v>92040</v>
      </c>
      <c r="C1302" s="593">
        <v>7.7499999999999999E-2</v>
      </c>
      <c r="D1302" t="s">
        <v>1673</v>
      </c>
      <c r="E1302">
        <v>0.06</v>
      </c>
      <c r="F1302">
        <v>2.5000000000000001E-3</v>
      </c>
      <c r="G1302">
        <v>0</v>
      </c>
      <c r="H1302">
        <v>1.4999999999999999E-2</v>
      </c>
      <c r="I1302">
        <v>0</v>
      </c>
    </row>
    <row r="1303" spans="1:9" x14ac:dyDescent="0.25">
      <c r="A1303" t="s">
        <v>717</v>
      </c>
      <c r="B1303">
        <v>92046</v>
      </c>
      <c r="C1303" s="593">
        <v>7.7499999999999999E-2</v>
      </c>
      <c r="D1303" t="s">
        <v>1672</v>
      </c>
      <c r="E1303">
        <v>0.06</v>
      </c>
      <c r="F1303">
        <v>2.5000000000000001E-3</v>
      </c>
      <c r="G1303">
        <v>0</v>
      </c>
      <c r="H1303">
        <v>1.4999999999999999E-2</v>
      </c>
      <c r="I1303">
        <v>0</v>
      </c>
    </row>
    <row r="1304" spans="1:9" x14ac:dyDescent="0.25">
      <c r="A1304" t="s">
        <v>717</v>
      </c>
      <c r="B1304">
        <v>92049</v>
      </c>
      <c r="C1304" s="593">
        <v>8.2500000000000004E-2</v>
      </c>
      <c r="D1304" t="s">
        <v>1665</v>
      </c>
      <c r="E1304">
        <v>0.06</v>
      </c>
      <c r="F1304">
        <v>2.5000000000000001E-3</v>
      </c>
      <c r="G1304">
        <v>5.0000000000000001E-3</v>
      </c>
      <c r="H1304">
        <v>1.4999999999999999E-2</v>
      </c>
      <c r="I1304">
        <v>0</v>
      </c>
    </row>
    <row r="1305" spans="1:9" x14ac:dyDescent="0.25">
      <c r="A1305" t="s">
        <v>717</v>
      </c>
      <c r="B1305">
        <v>92051</v>
      </c>
      <c r="C1305" s="593">
        <v>8.2500000000000004E-2</v>
      </c>
      <c r="D1305" t="s">
        <v>1665</v>
      </c>
      <c r="E1305">
        <v>0.06</v>
      </c>
      <c r="F1305">
        <v>2.5000000000000001E-3</v>
      </c>
      <c r="G1305">
        <v>5.0000000000000001E-3</v>
      </c>
      <c r="H1305">
        <v>1.4999999999999999E-2</v>
      </c>
      <c r="I1305">
        <v>0</v>
      </c>
    </row>
    <row r="1306" spans="1:9" x14ac:dyDescent="0.25">
      <c r="A1306" t="s">
        <v>717</v>
      </c>
      <c r="B1306">
        <v>92052</v>
      </c>
      <c r="C1306" s="593">
        <v>8.2500000000000004E-2</v>
      </c>
      <c r="D1306" t="s">
        <v>1665</v>
      </c>
      <c r="E1306">
        <v>0.06</v>
      </c>
      <c r="F1306">
        <v>2.5000000000000001E-3</v>
      </c>
      <c r="G1306">
        <v>5.0000000000000001E-3</v>
      </c>
      <c r="H1306">
        <v>1.4999999999999999E-2</v>
      </c>
      <c r="I1306">
        <v>0</v>
      </c>
    </row>
    <row r="1307" spans="1:9" x14ac:dyDescent="0.25">
      <c r="A1307" t="s">
        <v>717</v>
      </c>
      <c r="B1307">
        <v>92054</v>
      </c>
      <c r="C1307" s="593">
        <v>8.2500000000000004E-2</v>
      </c>
      <c r="D1307" t="s">
        <v>1665</v>
      </c>
      <c r="E1307">
        <v>0.06</v>
      </c>
      <c r="F1307">
        <v>2.5000000000000001E-3</v>
      </c>
      <c r="G1307">
        <v>5.0000000000000001E-3</v>
      </c>
      <c r="H1307">
        <v>1.4999999999999999E-2</v>
      </c>
      <c r="I1307">
        <v>0</v>
      </c>
    </row>
    <row r="1308" spans="1:9" x14ac:dyDescent="0.25">
      <c r="A1308" t="s">
        <v>717</v>
      </c>
      <c r="B1308">
        <v>92055</v>
      </c>
      <c r="C1308" s="593">
        <v>7.7499999999999999E-2</v>
      </c>
      <c r="D1308" t="s">
        <v>1658</v>
      </c>
      <c r="E1308">
        <v>0.06</v>
      </c>
      <c r="F1308">
        <v>2.5000000000000001E-3</v>
      </c>
      <c r="G1308">
        <v>0</v>
      </c>
      <c r="H1308">
        <v>1.4999999999999999E-2</v>
      </c>
      <c r="I1308">
        <v>0</v>
      </c>
    </row>
    <row r="1309" spans="1:9" x14ac:dyDescent="0.25">
      <c r="A1309" t="s">
        <v>717</v>
      </c>
      <c r="B1309">
        <v>92056</v>
      </c>
      <c r="C1309" s="593">
        <v>8.2500000000000004E-2</v>
      </c>
      <c r="D1309" t="s">
        <v>1665</v>
      </c>
      <c r="E1309">
        <v>0.06</v>
      </c>
      <c r="F1309">
        <v>2.5000000000000001E-3</v>
      </c>
      <c r="G1309">
        <v>5.0000000000000001E-3</v>
      </c>
      <c r="H1309">
        <v>1.4999999999999999E-2</v>
      </c>
      <c r="I1309">
        <v>0</v>
      </c>
    </row>
    <row r="1310" spans="1:9" x14ac:dyDescent="0.25">
      <c r="A1310" t="s">
        <v>717</v>
      </c>
      <c r="B1310">
        <v>92057</v>
      </c>
      <c r="C1310" s="593">
        <v>8.2500000000000004E-2</v>
      </c>
      <c r="D1310" t="s">
        <v>1665</v>
      </c>
      <c r="E1310">
        <v>0.06</v>
      </c>
      <c r="F1310">
        <v>2.5000000000000001E-3</v>
      </c>
      <c r="G1310">
        <v>5.0000000000000001E-3</v>
      </c>
      <c r="H1310">
        <v>1.4999999999999999E-2</v>
      </c>
      <c r="I1310">
        <v>0</v>
      </c>
    </row>
    <row r="1311" spans="1:9" x14ac:dyDescent="0.25">
      <c r="A1311" t="s">
        <v>717</v>
      </c>
      <c r="B1311">
        <v>92058</v>
      </c>
      <c r="C1311" s="593">
        <v>8.2500000000000004E-2</v>
      </c>
      <c r="D1311" t="s">
        <v>1665</v>
      </c>
      <c r="E1311">
        <v>0.06</v>
      </c>
      <c r="F1311">
        <v>2.5000000000000001E-3</v>
      </c>
      <c r="G1311">
        <v>5.0000000000000001E-3</v>
      </c>
      <c r="H1311">
        <v>1.4999999999999999E-2</v>
      </c>
      <c r="I1311">
        <v>0</v>
      </c>
    </row>
    <row r="1312" spans="1:9" x14ac:dyDescent="0.25">
      <c r="A1312" t="s">
        <v>717</v>
      </c>
      <c r="B1312">
        <v>92059</v>
      </c>
      <c r="C1312" s="593">
        <v>7.7499999999999999E-2</v>
      </c>
      <c r="D1312" t="s">
        <v>1674</v>
      </c>
      <c r="E1312">
        <v>0.06</v>
      </c>
      <c r="F1312">
        <v>2.5000000000000001E-3</v>
      </c>
      <c r="G1312">
        <v>0</v>
      </c>
      <c r="H1312">
        <v>1.4999999999999999E-2</v>
      </c>
      <c r="I1312">
        <v>0</v>
      </c>
    </row>
    <row r="1313" spans="1:9" x14ac:dyDescent="0.25">
      <c r="A1313" t="s">
        <v>717</v>
      </c>
      <c r="B1313">
        <v>92060</v>
      </c>
      <c r="C1313" s="593">
        <v>7.7499999999999999E-2</v>
      </c>
      <c r="D1313" t="s">
        <v>1658</v>
      </c>
      <c r="E1313">
        <v>0.06</v>
      </c>
      <c r="F1313">
        <v>2.5000000000000001E-3</v>
      </c>
      <c r="G1313">
        <v>0</v>
      </c>
      <c r="H1313">
        <v>1.4999999999999999E-2</v>
      </c>
      <c r="I1313">
        <v>0</v>
      </c>
    </row>
    <row r="1314" spans="1:9" x14ac:dyDescent="0.25">
      <c r="A1314" t="s">
        <v>717</v>
      </c>
      <c r="B1314">
        <v>92061</v>
      </c>
      <c r="C1314" s="593">
        <v>7.7499999999999999E-2</v>
      </c>
      <c r="D1314" t="s">
        <v>1658</v>
      </c>
      <c r="E1314">
        <v>0.06</v>
      </c>
      <c r="F1314">
        <v>2.5000000000000001E-3</v>
      </c>
      <c r="G1314">
        <v>0</v>
      </c>
      <c r="H1314">
        <v>1.4999999999999999E-2</v>
      </c>
      <c r="I1314">
        <v>0</v>
      </c>
    </row>
    <row r="1315" spans="1:9" x14ac:dyDescent="0.25">
      <c r="A1315" t="s">
        <v>717</v>
      </c>
      <c r="B1315">
        <v>92064</v>
      </c>
      <c r="C1315" s="593">
        <v>7.7499999999999999E-2</v>
      </c>
      <c r="D1315" t="s">
        <v>1662</v>
      </c>
      <c r="E1315">
        <v>0.06</v>
      </c>
      <c r="F1315">
        <v>2.5000000000000001E-3</v>
      </c>
      <c r="G1315">
        <v>0</v>
      </c>
      <c r="H1315">
        <v>1.4999999999999999E-2</v>
      </c>
      <c r="I1315">
        <v>0</v>
      </c>
    </row>
    <row r="1316" spans="1:9" x14ac:dyDescent="0.25">
      <c r="A1316" t="s">
        <v>717</v>
      </c>
      <c r="B1316">
        <v>92065</v>
      </c>
      <c r="C1316" s="593">
        <v>7.7499999999999999E-2</v>
      </c>
      <c r="D1316" t="s">
        <v>1673</v>
      </c>
      <c r="E1316">
        <v>0.06</v>
      </c>
      <c r="F1316">
        <v>2.5000000000000001E-3</v>
      </c>
      <c r="G1316">
        <v>0</v>
      </c>
      <c r="H1316">
        <v>1.4999999999999999E-2</v>
      </c>
      <c r="I1316">
        <v>0</v>
      </c>
    </row>
    <row r="1317" spans="1:9" x14ac:dyDescent="0.25">
      <c r="A1317" t="s">
        <v>717</v>
      </c>
      <c r="B1317">
        <v>92066</v>
      </c>
      <c r="C1317" s="593">
        <v>7.7499999999999999E-2</v>
      </c>
      <c r="D1317" t="s">
        <v>1658</v>
      </c>
      <c r="E1317">
        <v>0.06</v>
      </c>
      <c r="F1317">
        <v>2.5000000000000001E-3</v>
      </c>
      <c r="G1317">
        <v>0</v>
      </c>
      <c r="H1317">
        <v>1.4999999999999999E-2</v>
      </c>
      <c r="I1317">
        <v>0</v>
      </c>
    </row>
    <row r="1318" spans="1:9" x14ac:dyDescent="0.25">
      <c r="A1318" t="s">
        <v>717</v>
      </c>
      <c r="B1318">
        <v>92067</v>
      </c>
      <c r="C1318" s="593">
        <v>7.7499999999999999E-2</v>
      </c>
      <c r="D1318" t="s">
        <v>1662</v>
      </c>
      <c r="E1318">
        <v>0.06</v>
      </c>
      <c r="F1318">
        <v>2.5000000000000001E-3</v>
      </c>
      <c r="G1318">
        <v>0</v>
      </c>
      <c r="H1318">
        <v>1.4999999999999999E-2</v>
      </c>
      <c r="I1318">
        <v>0</v>
      </c>
    </row>
    <row r="1319" spans="1:9" x14ac:dyDescent="0.25">
      <c r="A1319" t="s">
        <v>717</v>
      </c>
      <c r="B1319">
        <v>92068</v>
      </c>
      <c r="C1319" s="593">
        <v>8.2500000000000004E-2</v>
      </c>
      <c r="D1319" t="s">
        <v>1665</v>
      </c>
      <c r="E1319">
        <v>0.06</v>
      </c>
      <c r="F1319">
        <v>2.5000000000000001E-3</v>
      </c>
      <c r="G1319">
        <v>5.0000000000000001E-3</v>
      </c>
      <c r="H1319">
        <v>1.4999999999999999E-2</v>
      </c>
      <c r="I1319">
        <v>0</v>
      </c>
    </row>
    <row r="1320" spans="1:9" x14ac:dyDescent="0.25">
      <c r="A1320" t="s">
        <v>717</v>
      </c>
      <c r="B1320">
        <v>92069</v>
      </c>
      <c r="C1320" s="593">
        <v>7.7499999999999999E-2</v>
      </c>
      <c r="D1320" t="s">
        <v>1672</v>
      </c>
      <c r="E1320">
        <v>0.06</v>
      </c>
      <c r="F1320">
        <v>2.5000000000000001E-3</v>
      </c>
      <c r="G1320">
        <v>0</v>
      </c>
      <c r="H1320">
        <v>1.4999999999999999E-2</v>
      </c>
      <c r="I1320">
        <v>0</v>
      </c>
    </row>
    <row r="1321" spans="1:9" x14ac:dyDescent="0.25">
      <c r="A1321" t="s">
        <v>717</v>
      </c>
      <c r="B1321">
        <v>92070</v>
      </c>
      <c r="C1321" s="593">
        <v>7.7499999999999999E-2</v>
      </c>
      <c r="D1321" t="s">
        <v>1658</v>
      </c>
      <c r="E1321">
        <v>0.06</v>
      </c>
      <c r="F1321">
        <v>2.5000000000000001E-3</v>
      </c>
      <c r="G1321">
        <v>0</v>
      </c>
      <c r="H1321">
        <v>1.4999999999999999E-2</v>
      </c>
      <c r="I1321">
        <v>0</v>
      </c>
    </row>
    <row r="1322" spans="1:9" x14ac:dyDescent="0.25">
      <c r="A1322" t="s">
        <v>717</v>
      </c>
      <c r="B1322">
        <v>92071</v>
      </c>
      <c r="C1322" s="593">
        <v>8.2500000000000004E-2</v>
      </c>
      <c r="D1322" t="s">
        <v>1671</v>
      </c>
      <c r="E1322">
        <v>0.06</v>
      </c>
      <c r="F1322">
        <v>2.5000000000000001E-3</v>
      </c>
      <c r="G1322">
        <v>5.0000000000000001E-3</v>
      </c>
      <c r="H1322">
        <v>1.4999999999999999E-2</v>
      </c>
      <c r="I1322">
        <v>0</v>
      </c>
    </row>
    <row r="1323" spans="1:9" x14ac:dyDescent="0.25">
      <c r="A1323" t="s">
        <v>717</v>
      </c>
      <c r="B1323">
        <v>92072</v>
      </c>
      <c r="C1323" s="593">
        <v>7.7499999999999999E-2</v>
      </c>
      <c r="D1323" t="s">
        <v>1675</v>
      </c>
      <c r="E1323">
        <v>0.06</v>
      </c>
      <c r="F1323">
        <v>2.5000000000000001E-3</v>
      </c>
      <c r="G1323">
        <v>0</v>
      </c>
      <c r="H1323">
        <v>1.4999999999999999E-2</v>
      </c>
      <c r="I1323">
        <v>0</v>
      </c>
    </row>
    <row r="1324" spans="1:9" x14ac:dyDescent="0.25">
      <c r="A1324" t="s">
        <v>717</v>
      </c>
      <c r="B1324">
        <v>92074</v>
      </c>
      <c r="C1324" s="593">
        <v>7.7499999999999999E-2</v>
      </c>
      <c r="D1324" t="s">
        <v>1673</v>
      </c>
      <c r="E1324">
        <v>0.06</v>
      </c>
      <c r="F1324">
        <v>2.5000000000000001E-3</v>
      </c>
      <c r="G1324">
        <v>0</v>
      </c>
      <c r="H1324">
        <v>1.4999999999999999E-2</v>
      </c>
      <c r="I1324">
        <v>0</v>
      </c>
    </row>
    <row r="1325" spans="1:9" x14ac:dyDescent="0.25">
      <c r="A1325" t="s">
        <v>717</v>
      </c>
      <c r="B1325">
        <v>92075</v>
      </c>
      <c r="C1325" s="593">
        <v>7.7499999999999999E-2</v>
      </c>
      <c r="D1325" t="s">
        <v>1662</v>
      </c>
      <c r="E1325">
        <v>0.06</v>
      </c>
      <c r="F1325">
        <v>2.5000000000000001E-3</v>
      </c>
      <c r="G1325">
        <v>0</v>
      </c>
      <c r="H1325">
        <v>1.4999999999999999E-2</v>
      </c>
      <c r="I1325">
        <v>0</v>
      </c>
    </row>
    <row r="1326" spans="1:9" x14ac:dyDescent="0.25">
      <c r="A1326" t="s">
        <v>717</v>
      </c>
      <c r="B1326">
        <v>92078</v>
      </c>
      <c r="C1326" s="593">
        <v>8.2500000000000004E-2</v>
      </c>
      <c r="D1326" t="s">
        <v>1669</v>
      </c>
      <c r="E1326">
        <v>0.06</v>
      </c>
      <c r="F1326">
        <v>2.5000000000000001E-3</v>
      </c>
      <c r="G1326">
        <v>5.0000000000000001E-3</v>
      </c>
      <c r="H1326">
        <v>1.4999999999999999E-2</v>
      </c>
      <c r="I1326">
        <v>0</v>
      </c>
    </row>
    <row r="1327" spans="1:9" x14ac:dyDescent="0.25">
      <c r="A1327" t="s">
        <v>717</v>
      </c>
      <c r="B1327">
        <v>92079</v>
      </c>
      <c r="C1327" s="593">
        <v>7.7499999999999999E-2</v>
      </c>
      <c r="D1327" t="s">
        <v>1676</v>
      </c>
      <c r="E1327">
        <v>0.06</v>
      </c>
      <c r="F1327">
        <v>2.5000000000000001E-3</v>
      </c>
      <c r="G1327">
        <v>0</v>
      </c>
      <c r="H1327">
        <v>1.4999999999999999E-2</v>
      </c>
      <c r="I1327">
        <v>0</v>
      </c>
    </row>
    <row r="1328" spans="1:9" x14ac:dyDescent="0.25">
      <c r="A1328" t="s">
        <v>717</v>
      </c>
      <c r="B1328">
        <v>92081</v>
      </c>
      <c r="C1328" s="593">
        <v>8.2500000000000004E-2</v>
      </c>
      <c r="D1328" t="s">
        <v>1665</v>
      </c>
      <c r="E1328">
        <v>0.06</v>
      </c>
      <c r="F1328">
        <v>2.5000000000000001E-3</v>
      </c>
      <c r="G1328">
        <v>5.0000000000000001E-3</v>
      </c>
      <c r="H1328">
        <v>1.4999999999999999E-2</v>
      </c>
      <c r="I1328">
        <v>0</v>
      </c>
    </row>
    <row r="1329" spans="1:9" x14ac:dyDescent="0.25">
      <c r="A1329" t="s">
        <v>717</v>
      </c>
      <c r="B1329">
        <v>92082</v>
      </c>
      <c r="C1329" s="593">
        <v>7.7499999999999999E-2</v>
      </c>
      <c r="D1329" t="s">
        <v>1672</v>
      </c>
      <c r="E1329">
        <v>0.06</v>
      </c>
      <c r="F1329">
        <v>2.5000000000000001E-3</v>
      </c>
      <c r="G1329">
        <v>0</v>
      </c>
      <c r="H1329">
        <v>1.4999999999999999E-2</v>
      </c>
      <c r="I1329">
        <v>0</v>
      </c>
    </row>
    <row r="1330" spans="1:9" x14ac:dyDescent="0.25">
      <c r="A1330" t="s">
        <v>717</v>
      </c>
      <c r="B1330">
        <v>92083</v>
      </c>
      <c r="C1330" s="593">
        <v>8.2500000000000004E-2</v>
      </c>
      <c r="D1330" t="s">
        <v>1665</v>
      </c>
      <c r="E1330">
        <v>0.06</v>
      </c>
      <c r="F1330">
        <v>2.5000000000000001E-3</v>
      </c>
      <c r="G1330">
        <v>5.0000000000000001E-3</v>
      </c>
      <c r="H1330">
        <v>1.4999999999999999E-2</v>
      </c>
      <c r="I1330">
        <v>0</v>
      </c>
    </row>
    <row r="1331" spans="1:9" x14ac:dyDescent="0.25">
      <c r="A1331" t="s">
        <v>717</v>
      </c>
      <c r="B1331">
        <v>92084</v>
      </c>
      <c r="C1331" s="593">
        <v>8.2500000000000004E-2</v>
      </c>
      <c r="D1331" t="s">
        <v>1665</v>
      </c>
      <c r="E1331">
        <v>0.06</v>
      </c>
      <c r="F1331">
        <v>2.5000000000000001E-3</v>
      </c>
      <c r="G1331">
        <v>5.0000000000000001E-3</v>
      </c>
      <c r="H1331">
        <v>1.4999999999999999E-2</v>
      </c>
      <c r="I1331">
        <v>0</v>
      </c>
    </row>
    <row r="1332" spans="1:9" x14ac:dyDescent="0.25">
      <c r="A1332" t="s">
        <v>717</v>
      </c>
      <c r="B1332">
        <v>92085</v>
      </c>
      <c r="C1332" s="593">
        <v>8.2500000000000004E-2</v>
      </c>
      <c r="D1332" t="s">
        <v>1669</v>
      </c>
      <c r="E1332">
        <v>0.06</v>
      </c>
      <c r="F1332">
        <v>2.5000000000000001E-3</v>
      </c>
      <c r="G1332">
        <v>5.0000000000000001E-3</v>
      </c>
      <c r="H1332">
        <v>1.4999999999999999E-2</v>
      </c>
      <c r="I1332">
        <v>0</v>
      </c>
    </row>
    <row r="1333" spans="1:9" x14ac:dyDescent="0.25">
      <c r="A1333" t="s">
        <v>717</v>
      </c>
      <c r="B1333">
        <v>92086</v>
      </c>
      <c r="C1333" s="593">
        <v>7.7499999999999999E-2</v>
      </c>
      <c r="D1333" t="s">
        <v>1658</v>
      </c>
      <c r="E1333">
        <v>0.06</v>
      </c>
      <c r="F1333">
        <v>2.5000000000000001E-3</v>
      </c>
      <c r="G1333">
        <v>0</v>
      </c>
      <c r="H1333">
        <v>1.4999999999999999E-2</v>
      </c>
      <c r="I1333">
        <v>0</v>
      </c>
    </row>
    <row r="1334" spans="1:9" x14ac:dyDescent="0.25">
      <c r="A1334" t="s">
        <v>717</v>
      </c>
      <c r="B1334">
        <v>92088</v>
      </c>
      <c r="C1334" s="593">
        <v>7.7499999999999999E-2</v>
      </c>
      <c r="D1334" t="s">
        <v>1658</v>
      </c>
      <c r="E1334">
        <v>0.06</v>
      </c>
      <c r="F1334">
        <v>2.5000000000000001E-3</v>
      </c>
      <c r="G1334">
        <v>0</v>
      </c>
      <c r="H1334">
        <v>1.4999999999999999E-2</v>
      </c>
      <c r="I1334">
        <v>0</v>
      </c>
    </row>
    <row r="1335" spans="1:9" x14ac:dyDescent="0.25">
      <c r="A1335" t="s">
        <v>717</v>
      </c>
      <c r="B1335">
        <v>92091</v>
      </c>
      <c r="C1335" s="593">
        <v>7.7499999999999999E-2</v>
      </c>
      <c r="D1335" t="s">
        <v>1658</v>
      </c>
      <c r="E1335">
        <v>0.06</v>
      </c>
      <c r="F1335">
        <v>2.5000000000000001E-3</v>
      </c>
      <c r="G1335">
        <v>0</v>
      </c>
      <c r="H1335">
        <v>1.4999999999999999E-2</v>
      </c>
      <c r="I1335">
        <v>0</v>
      </c>
    </row>
    <row r="1336" spans="1:9" x14ac:dyDescent="0.25">
      <c r="A1336" t="s">
        <v>717</v>
      </c>
      <c r="B1336">
        <v>92092</v>
      </c>
      <c r="C1336" s="593">
        <v>7.7499999999999999E-2</v>
      </c>
      <c r="D1336" t="s">
        <v>1662</v>
      </c>
      <c r="E1336">
        <v>0.06</v>
      </c>
      <c r="F1336">
        <v>2.5000000000000001E-3</v>
      </c>
      <c r="G1336">
        <v>0</v>
      </c>
      <c r="H1336">
        <v>1.4999999999999999E-2</v>
      </c>
      <c r="I1336">
        <v>0</v>
      </c>
    </row>
    <row r="1337" spans="1:9" x14ac:dyDescent="0.25">
      <c r="A1337" t="s">
        <v>717</v>
      </c>
      <c r="B1337">
        <v>92093</v>
      </c>
      <c r="C1337" s="593">
        <v>7.7499999999999999E-2</v>
      </c>
      <c r="D1337" t="s">
        <v>1662</v>
      </c>
      <c r="E1337">
        <v>0.06</v>
      </c>
      <c r="F1337">
        <v>2.5000000000000001E-3</v>
      </c>
      <c r="G1337">
        <v>0</v>
      </c>
      <c r="H1337">
        <v>1.4999999999999999E-2</v>
      </c>
      <c r="I1337">
        <v>0</v>
      </c>
    </row>
    <row r="1338" spans="1:9" x14ac:dyDescent="0.25">
      <c r="A1338" t="s">
        <v>717</v>
      </c>
      <c r="B1338">
        <v>92096</v>
      </c>
      <c r="C1338" s="593">
        <v>7.7499999999999999E-2</v>
      </c>
      <c r="D1338" t="s">
        <v>1676</v>
      </c>
      <c r="E1338">
        <v>0.06</v>
      </c>
      <c r="F1338">
        <v>2.5000000000000001E-3</v>
      </c>
      <c r="G1338">
        <v>0</v>
      </c>
      <c r="H1338">
        <v>1.4999999999999999E-2</v>
      </c>
      <c r="I1338">
        <v>0</v>
      </c>
    </row>
    <row r="1339" spans="1:9" x14ac:dyDescent="0.25">
      <c r="A1339" t="s">
        <v>717</v>
      </c>
      <c r="B1339">
        <v>92101</v>
      </c>
      <c r="C1339" s="593">
        <v>7.7499999999999999E-2</v>
      </c>
      <c r="D1339" t="s">
        <v>1662</v>
      </c>
      <c r="E1339">
        <v>0.06</v>
      </c>
      <c r="F1339">
        <v>2.5000000000000001E-3</v>
      </c>
      <c r="G1339">
        <v>0</v>
      </c>
      <c r="H1339">
        <v>1.4999999999999999E-2</v>
      </c>
      <c r="I1339">
        <v>0</v>
      </c>
    </row>
    <row r="1340" spans="1:9" x14ac:dyDescent="0.25">
      <c r="A1340" t="s">
        <v>717</v>
      </c>
      <c r="B1340">
        <v>92102</v>
      </c>
      <c r="C1340" s="593">
        <v>7.7499999999999999E-2</v>
      </c>
      <c r="D1340" t="s">
        <v>1662</v>
      </c>
      <c r="E1340">
        <v>0.06</v>
      </c>
      <c r="F1340">
        <v>2.5000000000000001E-3</v>
      </c>
      <c r="G1340">
        <v>0</v>
      </c>
      <c r="H1340">
        <v>1.4999999999999999E-2</v>
      </c>
      <c r="I1340">
        <v>0</v>
      </c>
    </row>
    <row r="1341" spans="1:9" x14ac:dyDescent="0.25">
      <c r="A1341" t="s">
        <v>717</v>
      </c>
      <c r="B1341">
        <v>92103</v>
      </c>
      <c r="C1341" s="593">
        <v>7.7499999999999999E-2</v>
      </c>
      <c r="D1341" t="s">
        <v>1662</v>
      </c>
      <c r="E1341">
        <v>0.06</v>
      </c>
      <c r="F1341">
        <v>2.5000000000000001E-3</v>
      </c>
      <c r="G1341">
        <v>0</v>
      </c>
      <c r="H1341">
        <v>1.4999999999999999E-2</v>
      </c>
      <c r="I1341">
        <v>0</v>
      </c>
    </row>
    <row r="1342" spans="1:9" x14ac:dyDescent="0.25">
      <c r="A1342" t="s">
        <v>717</v>
      </c>
      <c r="B1342">
        <v>92104</v>
      </c>
      <c r="C1342" s="593">
        <v>7.7499999999999999E-2</v>
      </c>
      <c r="D1342" t="s">
        <v>1662</v>
      </c>
      <c r="E1342">
        <v>0.06</v>
      </c>
      <c r="F1342">
        <v>2.5000000000000001E-3</v>
      </c>
      <c r="G1342">
        <v>0</v>
      </c>
      <c r="H1342">
        <v>1.4999999999999999E-2</v>
      </c>
      <c r="I1342">
        <v>0</v>
      </c>
    </row>
    <row r="1343" spans="1:9" x14ac:dyDescent="0.25">
      <c r="A1343" t="s">
        <v>717</v>
      </c>
      <c r="B1343">
        <v>92105</v>
      </c>
      <c r="C1343" s="593">
        <v>7.7499999999999999E-2</v>
      </c>
      <c r="D1343" t="s">
        <v>1662</v>
      </c>
      <c r="E1343">
        <v>0.06</v>
      </c>
      <c r="F1343">
        <v>2.5000000000000001E-3</v>
      </c>
      <c r="G1343">
        <v>0</v>
      </c>
      <c r="H1343">
        <v>1.4999999999999999E-2</v>
      </c>
      <c r="I1343">
        <v>0</v>
      </c>
    </row>
    <row r="1344" spans="1:9" x14ac:dyDescent="0.25">
      <c r="A1344" t="s">
        <v>717</v>
      </c>
      <c r="B1344">
        <v>92106</v>
      </c>
      <c r="C1344" s="593">
        <v>7.7499999999999999E-2</v>
      </c>
      <c r="D1344" t="s">
        <v>1662</v>
      </c>
      <c r="E1344">
        <v>0.06</v>
      </c>
      <c r="F1344">
        <v>2.5000000000000001E-3</v>
      </c>
      <c r="G1344">
        <v>0</v>
      </c>
      <c r="H1344">
        <v>1.4999999999999999E-2</v>
      </c>
      <c r="I1344">
        <v>0</v>
      </c>
    </row>
    <row r="1345" spans="1:9" x14ac:dyDescent="0.25">
      <c r="A1345" t="s">
        <v>717</v>
      </c>
      <c r="B1345">
        <v>92107</v>
      </c>
      <c r="C1345" s="593">
        <v>7.7499999999999999E-2</v>
      </c>
      <c r="D1345" t="s">
        <v>1662</v>
      </c>
      <c r="E1345">
        <v>0.06</v>
      </c>
      <c r="F1345">
        <v>2.5000000000000001E-3</v>
      </c>
      <c r="G1345">
        <v>0</v>
      </c>
      <c r="H1345">
        <v>1.4999999999999999E-2</v>
      </c>
      <c r="I1345">
        <v>0</v>
      </c>
    </row>
    <row r="1346" spans="1:9" x14ac:dyDescent="0.25">
      <c r="A1346" t="s">
        <v>717</v>
      </c>
      <c r="B1346">
        <v>92108</v>
      </c>
      <c r="C1346" s="593">
        <v>7.7499999999999999E-2</v>
      </c>
      <c r="D1346" t="s">
        <v>1662</v>
      </c>
      <c r="E1346">
        <v>0.06</v>
      </c>
      <c r="F1346">
        <v>2.5000000000000001E-3</v>
      </c>
      <c r="G1346">
        <v>0</v>
      </c>
      <c r="H1346">
        <v>1.4999999999999999E-2</v>
      </c>
      <c r="I1346">
        <v>0</v>
      </c>
    </row>
    <row r="1347" spans="1:9" x14ac:dyDescent="0.25">
      <c r="A1347" t="s">
        <v>717</v>
      </c>
      <c r="B1347">
        <v>92109</v>
      </c>
      <c r="C1347" s="593">
        <v>7.7499999999999999E-2</v>
      </c>
      <c r="D1347" t="s">
        <v>1662</v>
      </c>
      <c r="E1347">
        <v>0.06</v>
      </c>
      <c r="F1347">
        <v>2.5000000000000001E-3</v>
      </c>
      <c r="G1347">
        <v>0</v>
      </c>
      <c r="H1347">
        <v>1.4999999999999999E-2</v>
      </c>
      <c r="I1347">
        <v>0</v>
      </c>
    </row>
    <row r="1348" spans="1:9" x14ac:dyDescent="0.25">
      <c r="A1348" t="s">
        <v>717</v>
      </c>
      <c r="B1348">
        <v>92110</v>
      </c>
      <c r="C1348" s="593">
        <v>7.7499999999999999E-2</v>
      </c>
      <c r="D1348" t="s">
        <v>1662</v>
      </c>
      <c r="E1348">
        <v>0.06</v>
      </c>
      <c r="F1348">
        <v>2.5000000000000001E-3</v>
      </c>
      <c r="G1348">
        <v>0</v>
      </c>
      <c r="H1348">
        <v>1.4999999999999999E-2</v>
      </c>
      <c r="I1348">
        <v>0</v>
      </c>
    </row>
    <row r="1349" spans="1:9" x14ac:dyDescent="0.25">
      <c r="A1349" t="s">
        <v>717</v>
      </c>
      <c r="B1349">
        <v>92111</v>
      </c>
      <c r="C1349" s="593">
        <v>7.7499999999999999E-2</v>
      </c>
      <c r="D1349" t="s">
        <v>1662</v>
      </c>
      <c r="E1349">
        <v>0.06</v>
      </c>
      <c r="F1349">
        <v>2.5000000000000001E-3</v>
      </c>
      <c r="G1349">
        <v>0</v>
      </c>
      <c r="H1349">
        <v>1.4999999999999999E-2</v>
      </c>
      <c r="I1349">
        <v>0</v>
      </c>
    </row>
    <row r="1350" spans="1:9" x14ac:dyDescent="0.25">
      <c r="A1350" t="s">
        <v>717</v>
      </c>
      <c r="B1350">
        <v>92112</v>
      </c>
      <c r="C1350" s="593">
        <v>7.7499999999999999E-2</v>
      </c>
      <c r="D1350" t="s">
        <v>1662</v>
      </c>
      <c r="E1350">
        <v>0.06</v>
      </c>
      <c r="F1350">
        <v>2.5000000000000001E-3</v>
      </c>
      <c r="G1350">
        <v>0</v>
      </c>
      <c r="H1350">
        <v>1.4999999999999999E-2</v>
      </c>
      <c r="I1350">
        <v>0</v>
      </c>
    </row>
    <row r="1351" spans="1:9" x14ac:dyDescent="0.25">
      <c r="A1351" t="s">
        <v>717</v>
      </c>
      <c r="B1351">
        <v>92113</v>
      </c>
      <c r="C1351" s="593">
        <v>8.7499999999999994E-2</v>
      </c>
      <c r="D1351" t="s">
        <v>1664</v>
      </c>
      <c r="E1351">
        <v>0.06</v>
      </c>
      <c r="F1351">
        <v>2.5000000000000001E-3</v>
      </c>
      <c r="G1351">
        <v>0.01</v>
      </c>
      <c r="H1351">
        <v>1.4999999999999999E-2</v>
      </c>
      <c r="I1351">
        <v>0</v>
      </c>
    </row>
    <row r="1352" spans="1:9" x14ac:dyDescent="0.25">
      <c r="A1352" t="s">
        <v>717</v>
      </c>
      <c r="B1352">
        <v>92114</v>
      </c>
      <c r="C1352" s="593">
        <v>8.7499999999999994E-2</v>
      </c>
      <c r="D1352" t="s">
        <v>1664</v>
      </c>
      <c r="E1352">
        <v>0.06</v>
      </c>
      <c r="F1352">
        <v>2.5000000000000001E-3</v>
      </c>
      <c r="G1352">
        <v>0.01</v>
      </c>
      <c r="H1352">
        <v>1.4999999999999999E-2</v>
      </c>
      <c r="I1352">
        <v>0</v>
      </c>
    </row>
    <row r="1353" spans="1:9" x14ac:dyDescent="0.25">
      <c r="A1353" t="s">
        <v>717</v>
      </c>
      <c r="B1353">
        <v>92115</v>
      </c>
      <c r="C1353" s="593">
        <v>8.5000000000000006E-2</v>
      </c>
      <c r="D1353" t="s">
        <v>1661</v>
      </c>
      <c r="E1353">
        <v>0.06</v>
      </c>
      <c r="F1353">
        <v>2.5000000000000001E-3</v>
      </c>
      <c r="G1353">
        <v>7.4999999999999997E-3</v>
      </c>
      <c r="H1353">
        <v>1.4999999999999999E-2</v>
      </c>
      <c r="I1353">
        <v>0</v>
      </c>
    </row>
    <row r="1354" spans="1:9" x14ac:dyDescent="0.25">
      <c r="A1354" t="s">
        <v>717</v>
      </c>
      <c r="B1354">
        <v>92116</v>
      </c>
      <c r="C1354" s="593">
        <v>7.7499999999999999E-2</v>
      </c>
      <c r="D1354" t="s">
        <v>1662</v>
      </c>
      <c r="E1354">
        <v>0.06</v>
      </c>
      <c r="F1354">
        <v>2.5000000000000001E-3</v>
      </c>
      <c r="G1354">
        <v>0</v>
      </c>
      <c r="H1354">
        <v>1.4999999999999999E-2</v>
      </c>
      <c r="I1354">
        <v>0</v>
      </c>
    </row>
    <row r="1355" spans="1:9" x14ac:dyDescent="0.25">
      <c r="A1355" t="s">
        <v>717</v>
      </c>
      <c r="B1355">
        <v>92117</v>
      </c>
      <c r="C1355" s="593">
        <v>7.7499999999999999E-2</v>
      </c>
      <c r="D1355" t="s">
        <v>1662</v>
      </c>
      <c r="E1355">
        <v>0.06</v>
      </c>
      <c r="F1355">
        <v>2.5000000000000001E-3</v>
      </c>
      <c r="G1355">
        <v>0</v>
      </c>
      <c r="H1355">
        <v>1.4999999999999999E-2</v>
      </c>
      <c r="I1355">
        <v>0</v>
      </c>
    </row>
    <row r="1356" spans="1:9" x14ac:dyDescent="0.25">
      <c r="A1356" t="s">
        <v>717</v>
      </c>
      <c r="B1356">
        <v>92118</v>
      </c>
      <c r="C1356" s="593">
        <v>7.7499999999999999E-2</v>
      </c>
      <c r="D1356" t="s">
        <v>1677</v>
      </c>
      <c r="E1356">
        <v>0.06</v>
      </c>
      <c r="F1356">
        <v>2.5000000000000001E-3</v>
      </c>
      <c r="G1356">
        <v>0</v>
      </c>
      <c r="H1356">
        <v>1.4999999999999999E-2</v>
      </c>
      <c r="I1356">
        <v>0</v>
      </c>
    </row>
    <row r="1357" spans="1:9" x14ac:dyDescent="0.25">
      <c r="A1357" t="s">
        <v>717</v>
      </c>
      <c r="B1357">
        <v>92119</v>
      </c>
      <c r="C1357" s="593">
        <v>8.5000000000000006E-2</v>
      </c>
      <c r="D1357" t="s">
        <v>1661</v>
      </c>
      <c r="E1357">
        <v>0.06</v>
      </c>
      <c r="F1357">
        <v>2.5000000000000001E-3</v>
      </c>
      <c r="G1357">
        <v>7.4999999999999997E-3</v>
      </c>
      <c r="H1357">
        <v>1.4999999999999999E-2</v>
      </c>
      <c r="I1357">
        <v>0</v>
      </c>
    </row>
    <row r="1358" spans="1:9" x14ac:dyDescent="0.25">
      <c r="A1358" t="s">
        <v>717</v>
      </c>
      <c r="B1358">
        <v>92120</v>
      </c>
      <c r="C1358" s="593">
        <v>8.5000000000000006E-2</v>
      </c>
      <c r="D1358" t="s">
        <v>1661</v>
      </c>
      <c r="E1358">
        <v>0.06</v>
      </c>
      <c r="F1358">
        <v>2.5000000000000001E-3</v>
      </c>
      <c r="G1358">
        <v>7.4999999999999997E-3</v>
      </c>
      <c r="H1358">
        <v>1.4999999999999999E-2</v>
      </c>
      <c r="I1358">
        <v>0</v>
      </c>
    </row>
    <row r="1359" spans="1:9" x14ac:dyDescent="0.25">
      <c r="A1359" t="s">
        <v>717</v>
      </c>
      <c r="B1359">
        <v>92121</v>
      </c>
      <c r="C1359" s="593">
        <v>7.7499999999999999E-2</v>
      </c>
      <c r="D1359" t="s">
        <v>1662</v>
      </c>
      <c r="E1359">
        <v>0.06</v>
      </c>
      <c r="F1359">
        <v>2.5000000000000001E-3</v>
      </c>
      <c r="G1359">
        <v>0</v>
      </c>
      <c r="H1359">
        <v>1.4999999999999999E-2</v>
      </c>
      <c r="I1359">
        <v>0</v>
      </c>
    </row>
    <row r="1360" spans="1:9" x14ac:dyDescent="0.25">
      <c r="A1360" t="s">
        <v>717</v>
      </c>
      <c r="B1360">
        <v>92122</v>
      </c>
      <c r="C1360" s="593">
        <v>7.7499999999999999E-2</v>
      </c>
      <c r="D1360" t="s">
        <v>1662</v>
      </c>
      <c r="E1360">
        <v>0.06</v>
      </c>
      <c r="F1360">
        <v>2.5000000000000001E-3</v>
      </c>
      <c r="G1360">
        <v>0</v>
      </c>
      <c r="H1360">
        <v>1.4999999999999999E-2</v>
      </c>
      <c r="I1360">
        <v>0</v>
      </c>
    </row>
    <row r="1361" spans="1:9" x14ac:dyDescent="0.25">
      <c r="A1361" t="s">
        <v>717</v>
      </c>
      <c r="B1361">
        <v>92123</v>
      </c>
      <c r="C1361" s="593">
        <v>7.7499999999999999E-2</v>
      </c>
      <c r="D1361" t="s">
        <v>1662</v>
      </c>
      <c r="E1361">
        <v>0.06</v>
      </c>
      <c r="F1361">
        <v>2.5000000000000001E-3</v>
      </c>
      <c r="G1361">
        <v>0</v>
      </c>
      <c r="H1361">
        <v>1.4999999999999999E-2</v>
      </c>
      <c r="I1361">
        <v>0</v>
      </c>
    </row>
    <row r="1362" spans="1:9" x14ac:dyDescent="0.25">
      <c r="A1362" t="s">
        <v>717</v>
      </c>
      <c r="B1362">
        <v>92124</v>
      </c>
      <c r="C1362" s="593">
        <v>7.7499999999999999E-2</v>
      </c>
      <c r="D1362" t="s">
        <v>1662</v>
      </c>
      <c r="E1362">
        <v>0.06</v>
      </c>
      <c r="F1362">
        <v>2.5000000000000001E-3</v>
      </c>
      <c r="G1362">
        <v>0</v>
      </c>
      <c r="H1362">
        <v>1.4999999999999999E-2</v>
      </c>
      <c r="I1362">
        <v>0</v>
      </c>
    </row>
    <row r="1363" spans="1:9" x14ac:dyDescent="0.25">
      <c r="A1363" t="s">
        <v>717</v>
      </c>
      <c r="B1363">
        <v>92126</v>
      </c>
      <c r="C1363" s="593">
        <v>7.7499999999999999E-2</v>
      </c>
      <c r="D1363" t="s">
        <v>1662</v>
      </c>
      <c r="E1363">
        <v>0.06</v>
      </c>
      <c r="F1363">
        <v>2.5000000000000001E-3</v>
      </c>
      <c r="G1363">
        <v>0</v>
      </c>
      <c r="H1363">
        <v>1.4999999999999999E-2</v>
      </c>
      <c r="I1363">
        <v>0</v>
      </c>
    </row>
    <row r="1364" spans="1:9" x14ac:dyDescent="0.25">
      <c r="A1364" t="s">
        <v>717</v>
      </c>
      <c r="B1364">
        <v>92127</v>
      </c>
      <c r="C1364" s="593">
        <v>7.7499999999999999E-2</v>
      </c>
      <c r="D1364" t="s">
        <v>1662</v>
      </c>
      <c r="E1364">
        <v>0.06</v>
      </c>
      <c r="F1364">
        <v>2.5000000000000001E-3</v>
      </c>
      <c r="G1364">
        <v>0</v>
      </c>
      <c r="H1364">
        <v>1.4999999999999999E-2</v>
      </c>
      <c r="I1364">
        <v>0</v>
      </c>
    </row>
    <row r="1365" spans="1:9" x14ac:dyDescent="0.25">
      <c r="A1365" t="s">
        <v>717</v>
      </c>
      <c r="B1365">
        <v>92128</v>
      </c>
      <c r="C1365" s="593">
        <v>7.7499999999999999E-2</v>
      </c>
      <c r="D1365" t="s">
        <v>1662</v>
      </c>
      <c r="E1365">
        <v>0.06</v>
      </c>
      <c r="F1365">
        <v>2.5000000000000001E-3</v>
      </c>
      <c r="G1365">
        <v>0</v>
      </c>
      <c r="H1365">
        <v>1.4999999999999999E-2</v>
      </c>
      <c r="I1365">
        <v>0</v>
      </c>
    </row>
    <row r="1366" spans="1:9" x14ac:dyDescent="0.25">
      <c r="A1366" t="s">
        <v>717</v>
      </c>
      <c r="B1366">
        <v>92129</v>
      </c>
      <c r="C1366" s="593">
        <v>7.7499999999999999E-2</v>
      </c>
      <c r="D1366" t="s">
        <v>1662</v>
      </c>
      <c r="E1366">
        <v>0.06</v>
      </c>
      <c r="F1366">
        <v>2.5000000000000001E-3</v>
      </c>
      <c r="G1366">
        <v>0</v>
      </c>
      <c r="H1366">
        <v>1.4999999999999999E-2</v>
      </c>
      <c r="I1366">
        <v>0</v>
      </c>
    </row>
    <row r="1367" spans="1:9" x14ac:dyDescent="0.25">
      <c r="A1367" t="s">
        <v>717</v>
      </c>
      <c r="B1367">
        <v>92130</v>
      </c>
      <c r="C1367" s="593">
        <v>7.7499999999999999E-2</v>
      </c>
      <c r="D1367" t="s">
        <v>1662</v>
      </c>
      <c r="E1367">
        <v>0.06</v>
      </c>
      <c r="F1367">
        <v>2.5000000000000001E-3</v>
      </c>
      <c r="G1367">
        <v>0</v>
      </c>
      <c r="H1367">
        <v>1.4999999999999999E-2</v>
      </c>
      <c r="I1367">
        <v>0</v>
      </c>
    </row>
    <row r="1368" spans="1:9" x14ac:dyDescent="0.25">
      <c r="A1368" t="s">
        <v>717</v>
      </c>
      <c r="B1368">
        <v>92131</v>
      </c>
      <c r="C1368" s="593">
        <v>7.7499999999999999E-2</v>
      </c>
      <c r="D1368" t="s">
        <v>1662</v>
      </c>
      <c r="E1368">
        <v>0.06</v>
      </c>
      <c r="F1368">
        <v>2.5000000000000001E-3</v>
      </c>
      <c r="G1368">
        <v>0</v>
      </c>
      <c r="H1368">
        <v>1.4999999999999999E-2</v>
      </c>
      <c r="I1368">
        <v>0</v>
      </c>
    </row>
    <row r="1369" spans="1:9" x14ac:dyDescent="0.25">
      <c r="A1369" t="s">
        <v>717</v>
      </c>
      <c r="B1369">
        <v>92132</v>
      </c>
      <c r="C1369" s="593">
        <v>7.7499999999999999E-2</v>
      </c>
      <c r="D1369" t="s">
        <v>1662</v>
      </c>
      <c r="E1369">
        <v>0.06</v>
      </c>
      <c r="F1369">
        <v>2.5000000000000001E-3</v>
      </c>
      <c r="G1369">
        <v>0</v>
      </c>
      <c r="H1369">
        <v>1.4999999999999999E-2</v>
      </c>
      <c r="I1369">
        <v>0</v>
      </c>
    </row>
    <row r="1370" spans="1:9" x14ac:dyDescent="0.25">
      <c r="A1370" t="s">
        <v>717</v>
      </c>
      <c r="B1370">
        <v>92134</v>
      </c>
      <c r="C1370" s="593">
        <v>7.7499999999999999E-2</v>
      </c>
      <c r="D1370" t="s">
        <v>1662</v>
      </c>
      <c r="E1370">
        <v>0.06</v>
      </c>
      <c r="F1370">
        <v>2.5000000000000001E-3</v>
      </c>
      <c r="G1370">
        <v>0</v>
      </c>
      <c r="H1370">
        <v>1.4999999999999999E-2</v>
      </c>
      <c r="I1370">
        <v>0</v>
      </c>
    </row>
    <row r="1371" spans="1:9" x14ac:dyDescent="0.25">
      <c r="A1371" t="s">
        <v>717</v>
      </c>
      <c r="B1371">
        <v>92135</v>
      </c>
      <c r="C1371" s="593">
        <v>7.7499999999999999E-2</v>
      </c>
      <c r="D1371" t="s">
        <v>1677</v>
      </c>
      <c r="E1371">
        <v>0.06</v>
      </c>
      <c r="F1371">
        <v>2.5000000000000001E-3</v>
      </c>
      <c r="G1371">
        <v>0</v>
      </c>
      <c r="H1371">
        <v>1.4999999999999999E-2</v>
      </c>
      <c r="I1371">
        <v>0</v>
      </c>
    </row>
    <row r="1372" spans="1:9" x14ac:dyDescent="0.25">
      <c r="A1372" t="s">
        <v>717</v>
      </c>
      <c r="B1372">
        <v>92136</v>
      </c>
      <c r="C1372" s="593">
        <v>8.7499999999999994E-2</v>
      </c>
      <c r="D1372" t="s">
        <v>1664</v>
      </c>
      <c r="E1372">
        <v>0.06</v>
      </c>
      <c r="F1372">
        <v>2.5000000000000001E-3</v>
      </c>
      <c r="G1372">
        <v>0.01</v>
      </c>
      <c r="H1372">
        <v>1.4999999999999999E-2</v>
      </c>
      <c r="I1372">
        <v>0</v>
      </c>
    </row>
    <row r="1373" spans="1:9" x14ac:dyDescent="0.25">
      <c r="A1373" t="s">
        <v>717</v>
      </c>
      <c r="B1373">
        <v>92137</v>
      </c>
      <c r="C1373" s="593">
        <v>7.7499999999999999E-2</v>
      </c>
      <c r="D1373" t="s">
        <v>1662</v>
      </c>
      <c r="E1373">
        <v>0.06</v>
      </c>
      <c r="F1373">
        <v>2.5000000000000001E-3</v>
      </c>
      <c r="G1373">
        <v>0</v>
      </c>
      <c r="H1373">
        <v>1.4999999999999999E-2</v>
      </c>
      <c r="I1373">
        <v>0</v>
      </c>
    </row>
    <row r="1374" spans="1:9" x14ac:dyDescent="0.25">
      <c r="A1374" t="s">
        <v>717</v>
      </c>
      <c r="B1374">
        <v>92138</v>
      </c>
      <c r="C1374" s="593">
        <v>7.7499999999999999E-2</v>
      </c>
      <c r="D1374" t="s">
        <v>1662</v>
      </c>
      <c r="E1374">
        <v>0.06</v>
      </c>
      <c r="F1374">
        <v>2.5000000000000001E-3</v>
      </c>
      <c r="G1374">
        <v>0</v>
      </c>
      <c r="H1374">
        <v>1.4999999999999999E-2</v>
      </c>
      <c r="I1374">
        <v>0</v>
      </c>
    </row>
    <row r="1375" spans="1:9" x14ac:dyDescent="0.25">
      <c r="A1375" t="s">
        <v>717</v>
      </c>
      <c r="B1375">
        <v>92139</v>
      </c>
      <c r="C1375" s="593">
        <v>8.7499999999999994E-2</v>
      </c>
      <c r="D1375" t="s">
        <v>1664</v>
      </c>
      <c r="E1375">
        <v>0.06</v>
      </c>
      <c r="F1375">
        <v>2.5000000000000001E-3</v>
      </c>
      <c r="G1375">
        <v>0.01</v>
      </c>
      <c r="H1375">
        <v>1.4999999999999999E-2</v>
      </c>
      <c r="I1375">
        <v>0</v>
      </c>
    </row>
    <row r="1376" spans="1:9" x14ac:dyDescent="0.25">
      <c r="A1376" t="s">
        <v>717</v>
      </c>
      <c r="B1376">
        <v>92140</v>
      </c>
      <c r="C1376" s="593">
        <v>7.7499999999999999E-2</v>
      </c>
      <c r="D1376" t="s">
        <v>1662</v>
      </c>
      <c r="E1376">
        <v>0.06</v>
      </c>
      <c r="F1376">
        <v>2.5000000000000001E-3</v>
      </c>
      <c r="G1376">
        <v>0</v>
      </c>
      <c r="H1376">
        <v>1.4999999999999999E-2</v>
      </c>
      <c r="I1376">
        <v>0</v>
      </c>
    </row>
    <row r="1377" spans="1:9" x14ac:dyDescent="0.25">
      <c r="A1377" t="s">
        <v>717</v>
      </c>
      <c r="B1377">
        <v>92142</v>
      </c>
      <c r="C1377" s="593">
        <v>7.7499999999999999E-2</v>
      </c>
      <c r="D1377" t="s">
        <v>1662</v>
      </c>
      <c r="E1377">
        <v>0.06</v>
      </c>
      <c r="F1377">
        <v>2.5000000000000001E-3</v>
      </c>
      <c r="G1377">
        <v>0</v>
      </c>
      <c r="H1377">
        <v>1.4999999999999999E-2</v>
      </c>
      <c r="I1377">
        <v>0</v>
      </c>
    </row>
    <row r="1378" spans="1:9" x14ac:dyDescent="0.25">
      <c r="A1378" t="s">
        <v>717</v>
      </c>
      <c r="B1378">
        <v>92143</v>
      </c>
      <c r="C1378" s="593">
        <v>7.7499999999999999E-2</v>
      </c>
      <c r="D1378" t="s">
        <v>1662</v>
      </c>
      <c r="E1378">
        <v>0.06</v>
      </c>
      <c r="F1378">
        <v>2.5000000000000001E-3</v>
      </c>
      <c r="G1378">
        <v>0</v>
      </c>
      <c r="H1378">
        <v>1.4999999999999999E-2</v>
      </c>
      <c r="I1378">
        <v>0</v>
      </c>
    </row>
    <row r="1379" spans="1:9" x14ac:dyDescent="0.25">
      <c r="A1379" t="s">
        <v>717</v>
      </c>
      <c r="B1379">
        <v>92145</v>
      </c>
      <c r="C1379" s="593">
        <v>7.7499999999999999E-2</v>
      </c>
      <c r="D1379" t="s">
        <v>1662</v>
      </c>
      <c r="E1379">
        <v>0.06</v>
      </c>
      <c r="F1379">
        <v>2.5000000000000001E-3</v>
      </c>
      <c r="G1379">
        <v>0</v>
      </c>
      <c r="H1379">
        <v>1.4999999999999999E-2</v>
      </c>
      <c r="I1379">
        <v>0</v>
      </c>
    </row>
    <row r="1380" spans="1:9" x14ac:dyDescent="0.25">
      <c r="A1380" t="s">
        <v>717</v>
      </c>
      <c r="B1380">
        <v>92147</v>
      </c>
      <c r="C1380" s="593">
        <v>7.7499999999999999E-2</v>
      </c>
      <c r="D1380" t="s">
        <v>1662</v>
      </c>
      <c r="E1380">
        <v>0.06</v>
      </c>
      <c r="F1380">
        <v>2.5000000000000001E-3</v>
      </c>
      <c r="G1380">
        <v>0</v>
      </c>
      <c r="H1380">
        <v>1.4999999999999999E-2</v>
      </c>
      <c r="I1380">
        <v>0</v>
      </c>
    </row>
    <row r="1381" spans="1:9" x14ac:dyDescent="0.25">
      <c r="A1381" t="s">
        <v>717</v>
      </c>
      <c r="B1381">
        <v>92149</v>
      </c>
      <c r="C1381" s="593">
        <v>7.7499999999999999E-2</v>
      </c>
      <c r="D1381" t="s">
        <v>1662</v>
      </c>
      <c r="E1381">
        <v>0.06</v>
      </c>
      <c r="F1381">
        <v>2.5000000000000001E-3</v>
      </c>
      <c r="G1381">
        <v>0</v>
      </c>
      <c r="H1381">
        <v>1.4999999999999999E-2</v>
      </c>
      <c r="I1381">
        <v>0</v>
      </c>
    </row>
    <row r="1382" spans="1:9" x14ac:dyDescent="0.25">
      <c r="A1382" t="s">
        <v>717</v>
      </c>
      <c r="B1382">
        <v>92150</v>
      </c>
      <c r="C1382" s="593">
        <v>7.7499999999999999E-2</v>
      </c>
      <c r="D1382" t="s">
        <v>1662</v>
      </c>
      <c r="E1382">
        <v>0.06</v>
      </c>
      <c r="F1382">
        <v>2.5000000000000001E-3</v>
      </c>
      <c r="G1382">
        <v>0</v>
      </c>
      <c r="H1382">
        <v>1.4999999999999999E-2</v>
      </c>
      <c r="I1382">
        <v>0</v>
      </c>
    </row>
    <row r="1383" spans="1:9" x14ac:dyDescent="0.25">
      <c r="A1383" t="s">
        <v>717</v>
      </c>
      <c r="B1383">
        <v>92152</v>
      </c>
      <c r="C1383" s="593">
        <v>7.7499999999999999E-2</v>
      </c>
      <c r="D1383" t="s">
        <v>1662</v>
      </c>
      <c r="E1383">
        <v>0.06</v>
      </c>
      <c r="F1383">
        <v>2.5000000000000001E-3</v>
      </c>
      <c r="G1383">
        <v>0</v>
      </c>
      <c r="H1383">
        <v>1.4999999999999999E-2</v>
      </c>
      <c r="I1383">
        <v>0</v>
      </c>
    </row>
    <row r="1384" spans="1:9" x14ac:dyDescent="0.25">
      <c r="A1384" t="s">
        <v>717</v>
      </c>
      <c r="B1384">
        <v>92153</v>
      </c>
      <c r="C1384" s="593">
        <v>7.7499999999999999E-2</v>
      </c>
      <c r="D1384" t="s">
        <v>1662</v>
      </c>
      <c r="E1384">
        <v>0.06</v>
      </c>
      <c r="F1384">
        <v>2.5000000000000001E-3</v>
      </c>
      <c r="G1384">
        <v>0</v>
      </c>
      <c r="H1384">
        <v>1.4999999999999999E-2</v>
      </c>
      <c r="I1384">
        <v>0</v>
      </c>
    </row>
    <row r="1385" spans="1:9" x14ac:dyDescent="0.25">
      <c r="A1385" t="s">
        <v>717</v>
      </c>
      <c r="B1385">
        <v>92154</v>
      </c>
      <c r="C1385" s="593">
        <v>8.7499999999999994E-2</v>
      </c>
      <c r="D1385" t="s">
        <v>1660</v>
      </c>
      <c r="E1385">
        <v>0.06</v>
      </c>
      <c r="F1385">
        <v>2.5000000000000001E-3</v>
      </c>
      <c r="G1385">
        <v>0.01</v>
      </c>
      <c r="H1385">
        <v>1.4999999999999999E-2</v>
      </c>
      <c r="I1385">
        <v>0</v>
      </c>
    </row>
    <row r="1386" spans="1:9" x14ac:dyDescent="0.25">
      <c r="A1386" t="s">
        <v>717</v>
      </c>
      <c r="B1386">
        <v>92155</v>
      </c>
      <c r="C1386" s="593">
        <v>7.7499999999999999E-2</v>
      </c>
      <c r="D1386" t="s">
        <v>1677</v>
      </c>
      <c r="E1386">
        <v>0.06</v>
      </c>
      <c r="F1386">
        <v>2.5000000000000001E-3</v>
      </c>
      <c r="G1386">
        <v>0</v>
      </c>
      <c r="H1386">
        <v>1.4999999999999999E-2</v>
      </c>
      <c r="I1386">
        <v>0</v>
      </c>
    </row>
    <row r="1387" spans="1:9" x14ac:dyDescent="0.25">
      <c r="A1387" t="s">
        <v>717</v>
      </c>
      <c r="B1387">
        <v>92158</v>
      </c>
      <c r="C1387" s="593">
        <v>7.7499999999999999E-2</v>
      </c>
      <c r="D1387" t="s">
        <v>1658</v>
      </c>
      <c r="E1387">
        <v>0.06</v>
      </c>
      <c r="F1387">
        <v>2.5000000000000001E-3</v>
      </c>
      <c r="G1387">
        <v>0</v>
      </c>
      <c r="H1387">
        <v>1.4999999999999999E-2</v>
      </c>
      <c r="I1387">
        <v>0</v>
      </c>
    </row>
    <row r="1388" spans="1:9" x14ac:dyDescent="0.25">
      <c r="A1388" t="s">
        <v>717</v>
      </c>
      <c r="B1388">
        <v>92159</v>
      </c>
      <c r="C1388" s="593">
        <v>7.7499999999999999E-2</v>
      </c>
      <c r="D1388" t="s">
        <v>1662</v>
      </c>
      <c r="E1388">
        <v>0.06</v>
      </c>
      <c r="F1388">
        <v>2.5000000000000001E-3</v>
      </c>
      <c r="G1388">
        <v>0</v>
      </c>
      <c r="H1388">
        <v>1.4999999999999999E-2</v>
      </c>
      <c r="I1388">
        <v>0</v>
      </c>
    </row>
    <row r="1389" spans="1:9" x14ac:dyDescent="0.25">
      <c r="A1389" t="s">
        <v>717</v>
      </c>
      <c r="B1389">
        <v>92160</v>
      </c>
      <c r="C1389" s="593">
        <v>7.7499999999999999E-2</v>
      </c>
      <c r="D1389" t="s">
        <v>1662</v>
      </c>
      <c r="E1389">
        <v>0.06</v>
      </c>
      <c r="F1389">
        <v>2.5000000000000001E-3</v>
      </c>
      <c r="G1389">
        <v>0</v>
      </c>
      <c r="H1389">
        <v>1.4999999999999999E-2</v>
      </c>
      <c r="I1389">
        <v>0</v>
      </c>
    </row>
    <row r="1390" spans="1:9" x14ac:dyDescent="0.25">
      <c r="A1390" t="s">
        <v>717</v>
      </c>
      <c r="B1390">
        <v>92161</v>
      </c>
      <c r="C1390" s="593">
        <v>7.7499999999999999E-2</v>
      </c>
      <c r="D1390" t="s">
        <v>1662</v>
      </c>
      <c r="E1390">
        <v>0.06</v>
      </c>
      <c r="F1390">
        <v>2.5000000000000001E-3</v>
      </c>
      <c r="G1390">
        <v>0</v>
      </c>
      <c r="H1390">
        <v>1.4999999999999999E-2</v>
      </c>
      <c r="I1390">
        <v>0</v>
      </c>
    </row>
    <row r="1391" spans="1:9" x14ac:dyDescent="0.25">
      <c r="A1391" t="s">
        <v>717</v>
      </c>
      <c r="B1391">
        <v>92163</v>
      </c>
      <c r="C1391" s="593">
        <v>7.7499999999999999E-2</v>
      </c>
      <c r="D1391" t="s">
        <v>1662</v>
      </c>
      <c r="E1391">
        <v>0.06</v>
      </c>
      <c r="F1391">
        <v>2.5000000000000001E-3</v>
      </c>
      <c r="G1391">
        <v>0</v>
      </c>
      <c r="H1391">
        <v>1.4999999999999999E-2</v>
      </c>
      <c r="I1391">
        <v>0</v>
      </c>
    </row>
    <row r="1392" spans="1:9" x14ac:dyDescent="0.25">
      <c r="A1392" t="s">
        <v>717</v>
      </c>
      <c r="B1392">
        <v>92165</v>
      </c>
      <c r="C1392" s="593">
        <v>7.7499999999999999E-2</v>
      </c>
      <c r="D1392" t="s">
        <v>1662</v>
      </c>
      <c r="E1392">
        <v>0.06</v>
      </c>
      <c r="F1392">
        <v>2.5000000000000001E-3</v>
      </c>
      <c r="G1392">
        <v>0</v>
      </c>
      <c r="H1392">
        <v>1.4999999999999999E-2</v>
      </c>
      <c r="I1392">
        <v>0</v>
      </c>
    </row>
    <row r="1393" spans="1:9" x14ac:dyDescent="0.25">
      <c r="A1393" t="s">
        <v>717</v>
      </c>
      <c r="B1393">
        <v>92166</v>
      </c>
      <c r="C1393" s="593">
        <v>7.7499999999999999E-2</v>
      </c>
      <c r="D1393" t="s">
        <v>1662</v>
      </c>
      <c r="E1393">
        <v>0.06</v>
      </c>
      <c r="F1393">
        <v>2.5000000000000001E-3</v>
      </c>
      <c r="G1393">
        <v>0</v>
      </c>
      <c r="H1393">
        <v>1.4999999999999999E-2</v>
      </c>
      <c r="I1393">
        <v>0</v>
      </c>
    </row>
    <row r="1394" spans="1:9" x14ac:dyDescent="0.25">
      <c r="A1394" t="s">
        <v>717</v>
      </c>
      <c r="B1394">
        <v>92167</v>
      </c>
      <c r="C1394" s="593">
        <v>7.7499999999999999E-2</v>
      </c>
      <c r="D1394" t="s">
        <v>1662</v>
      </c>
      <c r="E1394">
        <v>0.06</v>
      </c>
      <c r="F1394">
        <v>2.5000000000000001E-3</v>
      </c>
      <c r="G1394">
        <v>0</v>
      </c>
      <c r="H1394">
        <v>1.4999999999999999E-2</v>
      </c>
      <c r="I1394">
        <v>0</v>
      </c>
    </row>
    <row r="1395" spans="1:9" x14ac:dyDescent="0.25">
      <c r="A1395" t="s">
        <v>717</v>
      </c>
      <c r="B1395">
        <v>92168</v>
      </c>
      <c r="C1395" s="593">
        <v>7.7499999999999999E-2</v>
      </c>
      <c r="D1395" t="s">
        <v>1662</v>
      </c>
      <c r="E1395">
        <v>0.06</v>
      </c>
      <c r="F1395">
        <v>2.5000000000000001E-3</v>
      </c>
      <c r="G1395">
        <v>0</v>
      </c>
      <c r="H1395">
        <v>1.4999999999999999E-2</v>
      </c>
      <c r="I1395">
        <v>0</v>
      </c>
    </row>
    <row r="1396" spans="1:9" x14ac:dyDescent="0.25">
      <c r="A1396" t="s">
        <v>717</v>
      </c>
      <c r="B1396">
        <v>92169</v>
      </c>
      <c r="C1396" s="593">
        <v>7.7499999999999999E-2</v>
      </c>
      <c r="D1396" t="s">
        <v>1662</v>
      </c>
      <c r="E1396">
        <v>0.06</v>
      </c>
      <c r="F1396">
        <v>2.5000000000000001E-3</v>
      </c>
      <c r="G1396">
        <v>0</v>
      </c>
      <c r="H1396">
        <v>1.4999999999999999E-2</v>
      </c>
      <c r="I1396">
        <v>0</v>
      </c>
    </row>
    <row r="1397" spans="1:9" x14ac:dyDescent="0.25">
      <c r="A1397" t="s">
        <v>717</v>
      </c>
      <c r="B1397">
        <v>92170</v>
      </c>
      <c r="C1397" s="593">
        <v>7.7499999999999999E-2</v>
      </c>
      <c r="D1397" t="s">
        <v>1662</v>
      </c>
      <c r="E1397">
        <v>0.06</v>
      </c>
      <c r="F1397">
        <v>2.5000000000000001E-3</v>
      </c>
      <c r="G1397">
        <v>0</v>
      </c>
      <c r="H1397">
        <v>1.4999999999999999E-2</v>
      </c>
      <c r="I1397">
        <v>0</v>
      </c>
    </row>
    <row r="1398" spans="1:9" x14ac:dyDescent="0.25">
      <c r="A1398" t="s">
        <v>717</v>
      </c>
      <c r="B1398">
        <v>92171</v>
      </c>
      <c r="C1398" s="593">
        <v>7.7499999999999999E-2</v>
      </c>
      <c r="D1398" t="s">
        <v>1662</v>
      </c>
      <c r="E1398">
        <v>0.06</v>
      </c>
      <c r="F1398">
        <v>2.5000000000000001E-3</v>
      </c>
      <c r="G1398">
        <v>0</v>
      </c>
      <c r="H1398">
        <v>1.4999999999999999E-2</v>
      </c>
      <c r="I1398">
        <v>0</v>
      </c>
    </row>
    <row r="1399" spans="1:9" x14ac:dyDescent="0.25">
      <c r="A1399" t="s">
        <v>717</v>
      </c>
      <c r="B1399">
        <v>92172</v>
      </c>
      <c r="C1399" s="593">
        <v>7.7499999999999999E-2</v>
      </c>
      <c r="D1399" t="s">
        <v>1662</v>
      </c>
      <c r="E1399">
        <v>0.06</v>
      </c>
      <c r="F1399">
        <v>2.5000000000000001E-3</v>
      </c>
      <c r="G1399">
        <v>0</v>
      </c>
      <c r="H1399">
        <v>1.4999999999999999E-2</v>
      </c>
      <c r="I1399">
        <v>0</v>
      </c>
    </row>
    <row r="1400" spans="1:9" x14ac:dyDescent="0.25">
      <c r="A1400" t="s">
        <v>717</v>
      </c>
      <c r="B1400">
        <v>92173</v>
      </c>
      <c r="C1400" s="593">
        <v>7.7499999999999999E-2</v>
      </c>
      <c r="D1400" t="s">
        <v>1662</v>
      </c>
      <c r="E1400">
        <v>0.06</v>
      </c>
      <c r="F1400">
        <v>2.5000000000000001E-3</v>
      </c>
      <c r="G1400">
        <v>0</v>
      </c>
      <c r="H1400">
        <v>1.4999999999999999E-2</v>
      </c>
      <c r="I1400">
        <v>0</v>
      </c>
    </row>
    <row r="1401" spans="1:9" x14ac:dyDescent="0.25">
      <c r="A1401" t="s">
        <v>717</v>
      </c>
      <c r="B1401">
        <v>92174</v>
      </c>
      <c r="C1401" s="593">
        <v>7.7499999999999999E-2</v>
      </c>
      <c r="D1401" t="s">
        <v>1662</v>
      </c>
      <c r="E1401">
        <v>0.06</v>
      </c>
      <c r="F1401">
        <v>2.5000000000000001E-3</v>
      </c>
      <c r="G1401">
        <v>0</v>
      </c>
      <c r="H1401">
        <v>1.4999999999999999E-2</v>
      </c>
      <c r="I1401">
        <v>0</v>
      </c>
    </row>
    <row r="1402" spans="1:9" x14ac:dyDescent="0.25">
      <c r="A1402" t="s">
        <v>717</v>
      </c>
      <c r="B1402">
        <v>92175</v>
      </c>
      <c r="C1402" s="593">
        <v>7.7499999999999999E-2</v>
      </c>
      <c r="D1402" t="s">
        <v>1662</v>
      </c>
      <c r="E1402">
        <v>0.06</v>
      </c>
      <c r="F1402">
        <v>2.5000000000000001E-3</v>
      </c>
      <c r="G1402">
        <v>0</v>
      </c>
      <c r="H1402">
        <v>1.4999999999999999E-2</v>
      </c>
      <c r="I1402">
        <v>0</v>
      </c>
    </row>
    <row r="1403" spans="1:9" x14ac:dyDescent="0.25">
      <c r="A1403" t="s">
        <v>717</v>
      </c>
      <c r="B1403">
        <v>92176</v>
      </c>
      <c r="C1403" s="593">
        <v>7.7499999999999999E-2</v>
      </c>
      <c r="D1403" t="s">
        <v>1662</v>
      </c>
      <c r="E1403">
        <v>0.06</v>
      </c>
      <c r="F1403">
        <v>2.5000000000000001E-3</v>
      </c>
      <c r="G1403">
        <v>0</v>
      </c>
      <c r="H1403">
        <v>1.4999999999999999E-2</v>
      </c>
      <c r="I1403">
        <v>0</v>
      </c>
    </row>
    <row r="1404" spans="1:9" x14ac:dyDescent="0.25">
      <c r="A1404" t="s">
        <v>717</v>
      </c>
      <c r="B1404">
        <v>92177</v>
      </c>
      <c r="C1404" s="593">
        <v>7.7499999999999999E-2</v>
      </c>
      <c r="D1404" t="s">
        <v>1662</v>
      </c>
      <c r="E1404">
        <v>0.06</v>
      </c>
      <c r="F1404">
        <v>2.5000000000000001E-3</v>
      </c>
      <c r="G1404">
        <v>0</v>
      </c>
      <c r="H1404">
        <v>1.4999999999999999E-2</v>
      </c>
      <c r="I1404">
        <v>0</v>
      </c>
    </row>
    <row r="1405" spans="1:9" x14ac:dyDescent="0.25">
      <c r="A1405" t="s">
        <v>717</v>
      </c>
      <c r="B1405">
        <v>92178</v>
      </c>
      <c r="C1405" s="593">
        <v>7.7499999999999999E-2</v>
      </c>
      <c r="D1405" t="s">
        <v>1677</v>
      </c>
      <c r="E1405">
        <v>0.06</v>
      </c>
      <c r="F1405">
        <v>2.5000000000000001E-3</v>
      </c>
      <c r="G1405">
        <v>0</v>
      </c>
      <c r="H1405">
        <v>1.4999999999999999E-2</v>
      </c>
      <c r="I1405">
        <v>0</v>
      </c>
    </row>
    <row r="1406" spans="1:9" x14ac:dyDescent="0.25">
      <c r="A1406" t="s">
        <v>717</v>
      </c>
      <c r="B1406">
        <v>92179</v>
      </c>
      <c r="C1406" s="593">
        <v>7.7499999999999999E-2</v>
      </c>
      <c r="D1406" t="s">
        <v>1658</v>
      </c>
      <c r="E1406">
        <v>0.06</v>
      </c>
      <c r="F1406">
        <v>2.5000000000000001E-3</v>
      </c>
      <c r="G1406">
        <v>0</v>
      </c>
      <c r="H1406">
        <v>1.4999999999999999E-2</v>
      </c>
      <c r="I1406">
        <v>0</v>
      </c>
    </row>
    <row r="1407" spans="1:9" x14ac:dyDescent="0.25">
      <c r="A1407" t="s">
        <v>717</v>
      </c>
      <c r="B1407">
        <v>92182</v>
      </c>
      <c r="C1407" s="593">
        <v>7.7499999999999999E-2</v>
      </c>
      <c r="D1407" t="s">
        <v>1662</v>
      </c>
      <c r="E1407">
        <v>0.06</v>
      </c>
      <c r="F1407">
        <v>2.5000000000000001E-3</v>
      </c>
      <c r="G1407">
        <v>0</v>
      </c>
      <c r="H1407">
        <v>1.4999999999999999E-2</v>
      </c>
      <c r="I1407">
        <v>0</v>
      </c>
    </row>
    <row r="1408" spans="1:9" x14ac:dyDescent="0.25">
      <c r="A1408" t="s">
        <v>717</v>
      </c>
      <c r="B1408">
        <v>92186</v>
      </c>
      <c r="C1408" s="593">
        <v>7.7499999999999999E-2</v>
      </c>
      <c r="D1408" t="s">
        <v>1662</v>
      </c>
      <c r="E1408">
        <v>0.06</v>
      </c>
      <c r="F1408">
        <v>2.5000000000000001E-3</v>
      </c>
      <c r="G1408">
        <v>0</v>
      </c>
      <c r="H1408">
        <v>1.4999999999999999E-2</v>
      </c>
      <c r="I1408">
        <v>0</v>
      </c>
    </row>
    <row r="1409" spans="1:9" x14ac:dyDescent="0.25">
      <c r="A1409" t="s">
        <v>717</v>
      </c>
      <c r="B1409">
        <v>92187</v>
      </c>
      <c r="C1409" s="593">
        <v>7.7499999999999999E-2</v>
      </c>
      <c r="D1409" t="s">
        <v>1662</v>
      </c>
      <c r="E1409">
        <v>0.06</v>
      </c>
      <c r="F1409">
        <v>2.5000000000000001E-3</v>
      </c>
      <c r="G1409">
        <v>0</v>
      </c>
      <c r="H1409">
        <v>1.4999999999999999E-2</v>
      </c>
      <c r="I1409">
        <v>0</v>
      </c>
    </row>
    <row r="1410" spans="1:9" x14ac:dyDescent="0.25">
      <c r="A1410" t="s">
        <v>717</v>
      </c>
      <c r="B1410">
        <v>92191</v>
      </c>
      <c r="C1410" s="593">
        <v>7.7499999999999999E-2</v>
      </c>
      <c r="D1410" t="s">
        <v>1662</v>
      </c>
      <c r="E1410">
        <v>0.06</v>
      </c>
      <c r="F1410">
        <v>2.5000000000000001E-3</v>
      </c>
      <c r="G1410">
        <v>0</v>
      </c>
      <c r="H1410">
        <v>1.4999999999999999E-2</v>
      </c>
      <c r="I1410">
        <v>0</v>
      </c>
    </row>
    <row r="1411" spans="1:9" x14ac:dyDescent="0.25">
      <c r="A1411" t="s">
        <v>717</v>
      </c>
      <c r="B1411">
        <v>92192</v>
      </c>
      <c r="C1411" s="593">
        <v>7.7499999999999999E-2</v>
      </c>
      <c r="D1411" t="s">
        <v>1662</v>
      </c>
      <c r="E1411">
        <v>0.06</v>
      </c>
      <c r="F1411">
        <v>2.5000000000000001E-3</v>
      </c>
      <c r="G1411">
        <v>0</v>
      </c>
      <c r="H1411">
        <v>1.4999999999999999E-2</v>
      </c>
      <c r="I1411">
        <v>0</v>
      </c>
    </row>
    <row r="1412" spans="1:9" x14ac:dyDescent="0.25">
      <c r="A1412" t="s">
        <v>717</v>
      </c>
      <c r="B1412">
        <v>92193</v>
      </c>
      <c r="C1412" s="593">
        <v>7.7499999999999999E-2</v>
      </c>
      <c r="D1412" t="s">
        <v>1662</v>
      </c>
      <c r="E1412">
        <v>0.06</v>
      </c>
      <c r="F1412">
        <v>2.5000000000000001E-3</v>
      </c>
      <c r="G1412">
        <v>0</v>
      </c>
      <c r="H1412">
        <v>1.4999999999999999E-2</v>
      </c>
      <c r="I1412">
        <v>0</v>
      </c>
    </row>
    <row r="1413" spans="1:9" x14ac:dyDescent="0.25">
      <c r="A1413" t="s">
        <v>717</v>
      </c>
      <c r="B1413">
        <v>92195</v>
      </c>
      <c r="C1413" s="593">
        <v>7.7499999999999999E-2</v>
      </c>
      <c r="D1413" t="s">
        <v>1662</v>
      </c>
      <c r="E1413">
        <v>0.06</v>
      </c>
      <c r="F1413">
        <v>2.5000000000000001E-3</v>
      </c>
      <c r="G1413">
        <v>0</v>
      </c>
      <c r="H1413">
        <v>1.4999999999999999E-2</v>
      </c>
      <c r="I1413">
        <v>0</v>
      </c>
    </row>
    <row r="1414" spans="1:9" x14ac:dyDescent="0.25">
      <c r="A1414" t="s">
        <v>717</v>
      </c>
      <c r="B1414">
        <v>92196</v>
      </c>
      <c r="C1414" s="593">
        <v>7.7499999999999999E-2</v>
      </c>
      <c r="D1414" t="s">
        <v>1662</v>
      </c>
      <c r="E1414">
        <v>0.06</v>
      </c>
      <c r="F1414">
        <v>2.5000000000000001E-3</v>
      </c>
      <c r="G1414">
        <v>0</v>
      </c>
      <c r="H1414">
        <v>1.4999999999999999E-2</v>
      </c>
      <c r="I1414">
        <v>0</v>
      </c>
    </row>
    <row r="1415" spans="1:9" x14ac:dyDescent="0.25">
      <c r="A1415" t="s">
        <v>717</v>
      </c>
      <c r="B1415">
        <v>92197</v>
      </c>
      <c r="C1415" s="593">
        <v>7.7499999999999999E-2</v>
      </c>
      <c r="D1415" t="s">
        <v>1662</v>
      </c>
      <c r="E1415">
        <v>0.06</v>
      </c>
      <c r="F1415">
        <v>2.5000000000000001E-3</v>
      </c>
      <c r="G1415">
        <v>0</v>
      </c>
      <c r="H1415">
        <v>1.4999999999999999E-2</v>
      </c>
      <c r="I1415">
        <v>0</v>
      </c>
    </row>
    <row r="1416" spans="1:9" x14ac:dyDescent="0.25">
      <c r="A1416" t="s">
        <v>717</v>
      </c>
      <c r="B1416">
        <v>92198</v>
      </c>
      <c r="C1416" s="593">
        <v>7.7499999999999999E-2</v>
      </c>
      <c r="D1416" t="s">
        <v>1662</v>
      </c>
      <c r="E1416">
        <v>0.06</v>
      </c>
      <c r="F1416">
        <v>2.5000000000000001E-3</v>
      </c>
      <c r="G1416">
        <v>0</v>
      </c>
      <c r="H1416">
        <v>1.4999999999999999E-2</v>
      </c>
      <c r="I1416">
        <v>0</v>
      </c>
    </row>
    <row r="1417" spans="1:9" x14ac:dyDescent="0.25">
      <c r="A1417" t="s">
        <v>717</v>
      </c>
      <c r="B1417">
        <v>92199</v>
      </c>
      <c r="C1417" s="593">
        <v>7.7499999999999999E-2</v>
      </c>
      <c r="D1417" t="s">
        <v>1662</v>
      </c>
      <c r="E1417">
        <v>0.06</v>
      </c>
      <c r="F1417">
        <v>2.5000000000000001E-3</v>
      </c>
      <c r="G1417">
        <v>0</v>
      </c>
      <c r="H1417">
        <v>1.4999999999999999E-2</v>
      </c>
      <c r="I1417">
        <v>0</v>
      </c>
    </row>
    <row r="1418" spans="1:9" x14ac:dyDescent="0.25">
      <c r="A1418" t="s">
        <v>717</v>
      </c>
      <c r="B1418">
        <v>92201</v>
      </c>
      <c r="C1418" s="593">
        <v>8.7499999999999994E-2</v>
      </c>
      <c r="D1418" t="s">
        <v>1678</v>
      </c>
      <c r="E1418">
        <v>0.06</v>
      </c>
      <c r="F1418">
        <v>2.5000000000000001E-3</v>
      </c>
      <c r="G1418">
        <v>0.01</v>
      </c>
      <c r="H1418">
        <v>1.4999999999999999E-2</v>
      </c>
      <c r="I1418">
        <v>0</v>
      </c>
    </row>
    <row r="1419" spans="1:9" x14ac:dyDescent="0.25">
      <c r="A1419" t="s">
        <v>717</v>
      </c>
      <c r="B1419">
        <v>92202</v>
      </c>
      <c r="C1419" s="593">
        <v>8.7499999999999994E-2</v>
      </c>
      <c r="D1419" t="s">
        <v>1678</v>
      </c>
      <c r="E1419">
        <v>0.06</v>
      </c>
      <c r="F1419">
        <v>2.5000000000000001E-3</v>
      </c>
      <c r="G1419">
        <v>0.01</v>
      </c>
      <c r="H1419">
        <v>1.4999999999999999E-2</v>
      </c>
      <c r="I1419">
        <v>0</v>
      </c>
    </row>
    <row r="1420" spans="1:9" x14ac:dyDescent="0.25">
      <c r="A1420" t="s">
        <v>717</v>
      </c>
      <c r="B1420">
        <v>92203</v>
      </c>
      <c r="C1420" s="593">
        <v>8.7499999999999994E-2</v>
      </c>
      <c r="D1420" t="s">
        <v>1678</v>
      </c>
      <c r="E1420">
        <v>0.06</v>
      </c>
      <c r="F1420">
        <v>2.5000000000000001E-3</v>
      </c>
      <c r="G1420">
        <v>0.01</v>
      </c>
      <c r="H1420">
        <v>1.4999999999999999E-2</v>
      </c>
      <c r="I1420">
        <v>0</v>
      </c>
    </row>
    <row r="1421" spans="1:9" x14ac:dyDescent="0.25">
      <c r="A1421" t="s">
        <v>717</v>
      </c>
      <c r="B1421">
        <v>92210</v>
      </c>
      <c r="C1421" s="593">
        <v>8.7499999999999994E-2</v>
      </c>
      <c r="D1421" t="s">
        <v>1679</v>
      </c>
      <c r="E1421">
        <v>0.06</v>
      </c>
      <c r="F1421">
        <v>2.5000000000000001E-3</v>
      </c>
      <c r="G1421">
        <v>0.01</v>
      </c>
      <c r="H1421">
        <v>1.4999999999999999E-2</v>
      </c>
      <c r="I1421">
        <v>0</v>
      </c>
    </row>
    <row r="1422" spans="1:9" x14ac:dyDescent="0.25">
      <c r="A1422" t="s">
        <v>717</v>
      </c>
      <c r="B1422">
        <v>92211</v>
      </c>
      <c r="C1422" s="593">
        <v>8.7499999999999994E-2</v>
      </c>
      <c r="D1422" t="s">
        <v>1678</v>
      </c>
      <c r="E1422">
        <v>0.06</v>
      </c>
      <c r="F1422">
        <v>2.5000000000000001E-3</v>
      </c>
      <c r="G1422">
        <v>0.01</v>
      </c>
      <c r="H1422">
        <v>1.4999999999999999E-2</v>
      </c>
      <c r="I1422">
        <v>0</v>
      </c>
    </row>
    <row r="1423" spans="1:9" x14ac:dyDescent="0.25">
      <c r="A1423" t="s">
        <v>717</v>
      </c>
      <c r="B1423">
        <v>92220</v>
      </c>
      <c r="C1423" s="593">
        <v>0.10249999999999999</v>
      </c>
      <c r="D1423" t="s">
        <v>1619</v>
      </c>
      <c r="E1423">
        <v>0.06</v>
      </c>
      <c r="F1423">
        <v>2.5000000000000001E-3</v>
      </c>
      <c r="G1423">
        <v>0.01</v>
      </c>
      <c r="H1423">
        <v>0.03</v>
      </c>
      <c r="I1423">
        <v>0</v>
      </c>
    </row>
    <row r="1424" spans="1:9" x14ac:dyDescent="0.25">
      <c r="A1424" t="s">
        <v>717</v>
      </c>
      <c r="B1424">
        <v>92222</v>
      </c>
      <c r="C1424" s="593">
        <v>7.7499999999999999E-2</v>
      </c>
      <c r="D1424" t="s">
        <v>1666</v>
      </c>
      <c r="E1424">
        <v>0.06</v>
      </c>
      <c r="F1424">
        <v>2.5000000000000001E-3</v>
      </c>
      <c r="G1424">
        <v>0</v>
      </c>
      <c r="H1424">
        <v>1.4999999999999999E-2</v>
      </c>
      <c r="I1424">
        <v>0</v>
      </c>
    </row>
    <row r="1425" spans="1:9" x14ac:dyDescent="0.25">
      <c r="A1425" t="s">
        <v>717</v>
      </c>
      <c r="B1425">
        <v>92223</v>
      </c>
      <c r="C1425" s="593">
        <v>7.7499999999999999E-2</v>
      </c>
      <c r="D1425" t="s">
        <v>1680</v>
      </c>
      <c r="E1425">
        <v>0.06</v>
      </c>
      <c r="F1425">
        <v>2.5000000000000001E-3</v>
      </c>
      <c r="G1425">
        <v>0</v>
      </c>
      <c r="H1425">
        <v>1.4999999999999999E-2</v>
      </c>
      <c r="I1425">
        <v>0</v>
      </c>
    </row>
    <row r="1426" spans="1:9" x14ac:dyDescent="0.25">
      <c r="A1426" t="s">
        <v>717</v>
      </c>
      <c r="B1426">
        <v>92225</v>
      </c>
      <c r="C1426" s="593">
        <v>8.7499999999999994E-2</v>
      </c>
      <c r="D1426" t="s">
        <v>1681</v>
      </c>
      <c r="E1426">
        <v>0.06</v>
      </c>
      <c r="F1426">
        <v>2.5000000000000001E-3</v>
      </c>
      <c r="G1426">
        <v>0.01</v>
      </c>
      <c r="H1426">
        <v>1.4999999999999999E-2</v>
      </c>
      <c r="I1426">
        <v>0</v>
      </c>
    </row>
    <row r="1427" spans="1:9" x14ac:dyDescent="0.25">
      <c r="A1427" t="s">
        <v>717</v>
      </c>
      <c r="B1427">
        <v>92226</v>
      </c>
      <c r="C1427" s="593">
        <v>8.7499999999999994E-2</v>
      </c>
      <c r="D1427" t="s">
        <v>1681</v>
      </c>
      <c r="E1427">
        <v>0.06</v>
      </c>
      <c r="F1427">
        <v>2.5000000000000001E-3</v>
      </c>
      <c r="G1427">
        <v>0.01</v>
      </c>
      <c r="H1427">
        <v>1.4999999999999999E-2</v>
      </c>
      <c r="I1427">
        <v>0</v>
      </c>
    </row>
    <row r="1428" spans="1:9" x14ac:dyDescent="0.25">
      <c r="A1428" t="s">
        <v>717</v>
      </c>
      <c r="B1428">
        <v>92227</v>
      </c>
      <c r="C1428" s="593">
        <v>7.7499999999999999E-2</v>
      </c>
      <c r="D1428" t="s">
        <v>1682</v>
      </c>
      <c r="E1428">
        <v>0.06</v>
      </c>
      <c r="F1428">
        <v>2.5000000000000001E-3</v>
      </c>
      <c r="G1428">
        <v>0</v>
      </c>
      <c r="H1428">
        <v>1.4999999999999999E-2</v>
      </c>
      <c r="I1428">
        <v>0</v>
      </c>
    </row>
    <row r="1429" spans="1:9" x14ac:dyDescent="0.25">
      <c r="A1429" t="s">
        <v>717</v>
      </c>
      <c r="B1429">
        <v>92230</v>
      </c>
      <c r="C1429" s="593">
        <v>7.7499999999999999E-2</v>
      </c>
      <c r="D1429" t="s">
        <v>1674</v>
      </c>
      <c r="E1429">
        <v>0.06</v>
      </c>
      <c r="F1429">
        <v>2.5000000000000001E-3</v>
      </c>
      <c r="G1429">
        <v>0</v>
      </c>
      <c r="H1429">
        <v>1.4999999999999999E-2</v>
      </c>
      <c r="I1429">
        <v>0</v>
      </c>
    </row>
    <row r="1430" spans="1:9" x14ac:dyDescent="0.25">
      <c r="A1430" t="s">
        <v>717</v>
      </c>
      <c r="B1430">
        <v>92231</v>
      </c>
      <c r="C1430" s="593">
        <v>8.2500000000000004E-2</v>
      </c>
      <c r="D1430" t="s">
        <v>1683</v>
      </c>
      <c r="E1430">
        <v>0.06</v>
      </c>
      <c r="F1430">
        <v>2.5000000000000001E-3</v>
      </c>
      <c r="G1430">
        <v>5.0000000000000001E-3</v>
      </c>
      <c r="H1430">
        <v>1.4999999999999999E-2</v>
      </c>
      <c r="I1430">
        <v>0</v>
      </c>
    </row>
    <row r="1431" spans="1:9" x14ac:dyDescent="0.25">
      <c r="A1431" t="s">
        <v>717</v>
      </c>
      <c r="B1431">
        <v>92232</v>
      </c>
      <c r="C1431" s="593">
        <v>8.2500000000000004E-2</v>
      </c>
      <c r="D1431" t="s">
        <v>1683</v>
      </c>
      <c r="E1431">
        <v>0.06</v>
      </c>
      <c r="F1431">
        <v>2.5000000000000001E-3</v>
      </c>
      <c r="G1431">
        <v>5.0000000000000001E-3</v>
      </c>
      <c r="H1431">
        <v>1.4999999999999999E-2</v>
      </c>
      <c r="I1431">
        <v>0</v>
      </c>
    </row>
    <row r="1432" spans="1:9" x14ac:dyDescent="0.25">
      <c r="A1432" t="s">
        <v>717</v>
      </c>
      <c r="B1432">
        <v>92233</v>
      </c>
      <c r="C1432" s="593">
        <v>7.7499999999999999E-2</v>
      </c>
      <c r="D1432" t="s">
        <v>1684</v>
      </c>
      <c r="E1432">
        <v>0.06</v>
      </c>
      <c r="F1432">
        <v>2.5000000000000001E-3</v>
      </c>
      <c r="G1432">
        <v>0</v>
      </c>
      <c r="H1432">
        <v>1.4999999999999999E-2</v>
      </c>
      <c r="I1432">
        <v>0</v>
      </c>
    </row>
    <row r="1433" spans="1:9" x14ac:dyDescent="0.25">
      <c r="A1433" t="s">
        <v>717</v>
      </c>
      <c r="B1433">
        <v>92234</v>
      </c>
      <c r="C1433" s="593">
        <v>9.2499999999999999E-2</v>
      </c>
      <c r="D1433" t="s">
        <v>1685</v>
      </c>
      <c r="E1433">
        <v>0.06</v>
      </c>
      <c r="F1433">
        <v>2.5000000000000001E-3</v>
      </c>
      <c r="G1433">
        <v>1.4999999999999999E-2</v>
      </c>
      <c r="H1433">
        <v>1.4999999999999999E-2</v>
      </c>
      <c r="I1433">
        <v>0</v>
      </c>
    </row>
    <row r="1434" spans="1:9" x14ac:dyDescent="0.25">
      <c r="A1434" t="s">
        <v>717</v>
      </c>
      <c r="B1434">
        <v>92235</v>
      </c>
      <c r="C1434" s="593">
        <v>8.7499999999999994E-2</v>
      </c>
      <c r="D1434" t="s">
        <v>1686</v>
      </c>
      <c r="E1434">
        <v>0.06</v>
      </c>
      <c r="F1434">
        <v>2.5000000000000001E-3</v>
      </c>
      <c r="G1434">
        <v>0.01</v>
      </c>
      <c r="H1434">
        <v>1.4999999999999999E-2</v>
      </c>
      <c r="I1434">
        <v>0</v>
      </c>
    </row>
    <row r="1435" spans="1:9" x14ac:dyDescent="0.25">
      <c r="A1435" t="s">
        <v>717</v>
      </c>
      <c r="B1435">
        <v>92236</v>
      </c>
      <c r="C1435" s="593">
        <v>8.7499999999999994E-2</v>
      </c>
      <c r="D1435" t="s">
        <v>1678</v>
      </c>
      <c r="E1435">
        <v>0.06</v>
      </c>
      <c r="F1435">
        <v>2.5000000000000001E-3</v>
      </c>
      <c r="G1435">
        <v>0.01</v>
      </c>
      <c r="H1435">
        <v>1.4999999999999999E-2</v>
      </c>
      <c r="I1435">
        <v>0</v>
      </c>
    </row>
    <row r="1436" spans="1:9" x14ac:dyDescent="0.25">
      <c r="A1436" t="s">
        <v>717</v>
      </c>
      <c r="B1436">
        <v>92239</v>
      </c>
      <c r="C1436" s="593">
        <v>7.7499999999999999E-2</v>
      </c>
      <c r="D1436" t="s">
        <v>1674</v>
      </c>
      <c r="E1436">
        <v>0.06</v>
      </c>
      <c r="F1436">
        <v>2.5000000000000001E-3</v>
      </c>
      <c r="G1436">
        <v>0</v>
      </c>
      <c r="H1436">
        <v>1.4999999999999999E-2</v>
      </c>
      <c r="I1436">
        <v>0</v>
      </c>
    </row>
    <row r="1437" spans="1:9" x14ac:dyDescent="0.25">
      <c r="A1437" t="s">
        <v>717</v>
      </c>
      <c r="B1437">
        <v>92240</v>
      </c>
      <c r="C1437" s="593">
        <v>8.7499999999999994E-2</v>
      </c>
      <c r="D1437" t="s">
        <v>1686</v>
      </c>
      <c r="E1437">
        <v>0.06</v>
      </c>
      <c r="F1437">
        <v>2.5000000000000001E-3</v>
      </c>
      <c r="G1437">
        <v>0.01</v>
      </c>
      <c r="H1437">
        <v>1.4999999999999999E-2</v>
      </c>
      <c r="I1437">
        <v>0</v>
      </c>
    </row>
    <row r="1438" spans="1:9" x14ac:dyDescent="0.25">
      <c r="A1438" t="s">
        <v>717</v>
      </c>
      <c r="B1438">
        <v>92241</v>
      </c>
      <c r="C1438" s="593">
        <v>7.7499999999999999E-2</v>
      </c>
      <c r="D1438" t="s">
        <v>1687</v>
      </c>
      <c r="E1438">
        <v>0.06</v>
      </c>
      <c r="F1438">
        <v>2.5000000000000001E-3</v>
      </c>
      <c r="G1438">
        <v>0</v>
      </c>
      <c r="H1438">
        <v>1.4999999999999999E-2</v>
      </c>
      <c r="I1438">
        <v>0</v>
      </c>
    </row>
    <row r="1439" spans="1:9" x14ac:dyDescent="0.25">
      <c r="A1439" t="s">
        <v>717</v>
      </c>
      <c r="B1439">
        <v>92242</v>
      </c>
      <c r="C1439" s="593">
        <v>7.7499999999999999E-2</v>
      </c>
      <c r="D1439" t="s">
        <v>1688</v>
      </c>
      <c r="E1439">
        <v>0.06</v>
      </c>
      <c r="F1439">
        <v>2.5000000000000001E-3</v>
      </c>
      <c r="G1439">
        <v>0</v>
      </c>
      <c r="H1439">
        <v>1.4999999999999999E-2</v>
      </c>
      <c r="I1439">
        <v>0</v>
      </c>
    </row>
    <row r="1440" spans="1:9" x14ac:dyDescent="0.25">
      <c r="A1440" t="s">
        <v>717</v>
      </c>
      <c r="B1440">
        <v>92243</v>
      </c>
      <c r="C1440" s="593">
        <v>8.2500000000000004E-2</v>
      </c>
      <c r="D1440" t="s">
        <v>1689</v>
      </c>
      <c r="E1440">
        <v>0.06</v>
      </c>
      <c r="F1440">
        <v>2.5000000000000001E-3</v>
      </c>
      <c r="G1440">
        <v>5.0000000000000001E-3</v>
      </c>
      <c r="H1440">
        <v>1.4999999999999999E-2</v>
      </c>
      <c r="I1440">
        <v>0</v>
      </c>
    </row>
    <row r="1441" spans="1:9" x14ac:dyDescent="0.25">
      <c r="A1441" t="s">
        <v>717</v>
      </c>
      <c r="B1441">
        <v>92244</v>
      </c>
      <c r="C1441" s="593">
        <v>8.2500000000000004E-2</v>
      </c>
      <c r="D1441" t="s">
        <v>1689</v>
      </c>
      <c r="E1441">
        <v>0.06</v>
      </c>
      <c r="F1441">
        <v>2.5000000000000001E-3</v>
      </c>
      <c r="G1441">
        <v>5.0000000000000001E-3</v>
      </c>
      <c r="H1441">
        <v>1.4999999999999999E-2</v>
      </c>
      <c r="I1441">
        <v>0</v>
      </c>
    </row>
    <row r="1442" spans="1:9" x14ac:dyDescent="0.25">
      <c r="A1442" t="s">
        <v>717</v>
      </c>
      <c r="B1442">
        <v>92247</v>
      </c>
      <c r="C1442" s="593">
        <v>8.7499999999999994E-2</v>
      </c>
      <c r="D1442" t="s">
        <v>1679</v>
      </c>
      <c r="E1442">
        <v>0.06</v>
      </c>
      <c r="F1442">
        <v>2.5000000000000001E-3</v>
      </c>
      <c r="G1442">
        <v>0.01</v>
      </c>
      <c r="H1442">
        <v>1.4999999999999999E-2</v>
      </c>
      <c r="I1442">
        <v>0</v>
      </c>
    </row>
    <row r="1443" spans="1:9" x14ac:dyDescent="0.25">
      <c r="A1443" t="s">
        <v>717</v>
      </c>
      <c r="B1443">
        <v>92248</v>
      </c>
      <c r="C1443" s="593">
        <v>8.7499999999999994E-2</v>
      </c>
      <c r="D1443" t="s">
        <v>1679</v>
      </c>
      <c r="E1443">
        <v>0.06</v>
      </c>
      <c r="F1443">
        <v>2.5000000000000001E-3</v>
      </c>
      <c r="G1443">
        <v>0.01</v>
      </c>
      <c r="H1443">
        <v>1.4999999999999999E-2</v>
      </c>
      <c r="I1443">
        <v>0</v>
      </c>
    </row>
    <row r="1444" spans="1:9" x14ac:dyDescent="0.25">
      <c r="A1444" t="s">
        <v>717</v>
      </c>
      <c r="B1444">
        <v>92249</v>
      </c>
      <c r="C1444" s="593">
        <v>8.2500000000000004E-2</v>
      </c>
      <c r="D1444" t="s">
        <v>1683</v>
      </c>
      <c r="E1444">
        <v>0.06</v>
      </c>
      <c r="F1444">
        <v>2.5000000000000001E-3</v>
      </c>
      <c r="G1444">
        <v>5.0000000000000001E-3</v>
      </c>
      <c r="H1444">
        <v>1.4999999999999999E-2</v>
      </c>
      <c r="I1444">
        <v>0</v>
      </c>
    </row>
    <row r="1445" spans="1:9" x14ac:dyDescent="0.25">
      <c r="A1445" t="s">
        <v>717</v>
      </c>
      <c r="B1445">
        <v>92250</v>
      </c>
      <c r="C1445" s="593">
        <v>7.7499999999999999E-2</v>
      </c>
      <c r="D1445" t="s">
        <v>1690</v>
      </c>
      <c r="E1445">
        <v>0.06</v>
      </c>
      <c r="F1445">
        <v>2.5000000000000001E-3</v>
      </c>
      <c r="G1445">
        <v>0</v>
      </c>
      <c r="H1445">
        <v>1.4999999999999999E-2</v>
      </c>
      <c r="I1445">
        <v>0</v>
      </c>
    </row>
    <row r="1446" spans="1:9" x14ac:dyDescent="0.25">
      <c r="A1446" t="s">
        <v>717</v>
      </c>
      <c r="B1446">
        <v>92251</v>
      </c>
      <c r="C1446" s="593">
        <v>7.7499999999999999E-2</v>
      </c>
      <c r="D1446" t="s">
        <v>1691</v>
      </c>
      <c r="E1446">
        <v>0.06</v>
      </c>
      <c r="F1446">
        <v>2.5000000000000001E-3</v>
      </c>
      <c r="G1446">
        <v>0</v>
      </c>
      <c r="H1446">
        <v>1.4999999999999999E-2</v>
      </c>
      <c r="I1446">
        <v>0</v>
      </c>
    </row>
    <row r="1447" spans="1:9" x14ac:dyDescent="0.25">
      <c r="A1447" t="s">
        <v>717</v>
      </c>
      <c r="B1447">
        <v>92252</v>
      </c>
      <c r="C1447" s="593">
        <v>7.7499999999999999E-2</v>
      </c>
      <c r="D1447" t="s">
        <v>1692</v>
      </c>
      <c r="E1447">
        <v>0.06</v>
      </c>
      <c r="F1447">
        <v>2.5000000000000001E-3</v>
      </c>
      <c r="G1447">
        <v>0</v>
      </c>
      <c r="H1447">
        <v>1.4999999999999999E-2</v>
      </c>
      <c r="I1447">
        <v>0</v>
      </c>
    </row>
    <row r="1448" spans="1:9" x14ac:dyDescent="0.25">
      <c r="A1448" t="s">
        <v>717</v>
      </c>
      <c r="B1448">
        <v>92253</v>
      </c>
      <c r="C1448" s="593">
        <v>8.7499999999999994E-2</v>
      </c>
      <c r="D1448" t="s">
        <v>1678</v>
      </c>
      <c r="E1448">
        <v>0.06</v>
      </c>
      <c r="F1448">
        <v>2.5000000000000001E-3</v>
      </c>
      <c r="G1448">
        <v>0.01</v>
      </c>
      <c r="H1448">
        <v>1.4999999999999999E-2</v>
      </c>
      <c r="I1448">
        <v>0</v>
      </c>
    </row>
    <row r="1449" spans="1:9" x14ac:dyDescent="0.25">
      <c r="A1449" t="s">
        <v>717</v>
      </c>
      <c r="B1449">
        <v>92254</v>
      </c>
      <c r="C1449" s="593">
        <v>7.7499999999999999E-2</v>
      </c>
      <c r="D1449" t="s">
        <v>1674</v>
      </c>
      <c r="E1449">
        <v>0.06</v>
      </c>
      <c r="F1449">
        <v>2.5000000000000001E-3</v>
      </c>
      <c r="G1449">
        <v>0</v>
      </c>
      <c r="H1449">
        <v>1.4999999999999999E-2</v>
      </c>
      <c r="I1449">
        <v>0</v>
      </c>
    </row>
    <row r="1450" spans="1:9" x14ac:dyDescent="0.25">
      <c r="A1450" t="s">
        <v>717</v>
      </c>
      <c r="B1450">
        <v>92255</v>
      </c>
      <c r="C1450" s="593">
        <v>7.7499999999999999E-2</v>
      </c>
      <c r="D1450" t="s">
        <v>1693</v>
      </c>
      <c r="E1450">
        <v>0.06</v>
      </c>
      <c r="F1450">
        <v>2.5000000000000001E-3</v>
      </c>
      <c r="G1450">
        <v>0</v>
      </c>
      <c r="H1450">
        <v>1.4999999999999999E-2</v>
      </c>
      <c r="I1450">
        <v>0</v>
      </c>
    </row>
    <row r="1451" spans="1:9" x14ac:dyDescent="0.25">
      <c r="A1451" t="s">
        <v>717</v>
      </c>
      <c r="B1451">
        <v>92256</v>
      </c>
      <c r="C1451" s="593">
        <v>7.7499999999999999E-2</v>
      </c>
      <c r="D1451" t="s">
        <v>1688</v>
      </c>
      <c r="E1451">
        <v>0.06</v>
      </c>
      <c r="F1451">
        <v>2.5000000000000001E-3</v>
      </c>
      <c r="G1451">
        <v>0</v>
      </c>
      <c r="H1451">
        <v>1.4999999999999999E-2</v>
      </c>
      <c r="I1451">
        <v>0</v>
      </c>
    </row>
    <row r="1452" spans="1:9" x14ac:dyDescent="0.25">
      <c r="A1452" t="s">
        <v>717</v>
      </c>
      <c r="B1452">
        <v>92257</v>
      </c>
      <c r="C1452" s="593">
        <v>7.7499999999999999E-2</v>
      </c>
      <c r="D1452" t="s">
        <v>1666</v>
      </c>
      <c r="E1452">
        <v>0.06</v>
      </c>
      <c r="F1452">
        <v>2.5000000000000001E-3</v>
      </c>
      <c r="G1452">
        <v>0</v>
      </c>
      <c r="H1452">
        <v>1.4999999999999999E-2</v>
      </c>
      <c r="I1452">
        <v>0</v>
      </c>
    </row>
    <row r="1453" spans="1:9" x14ac:dyDescent="0.25">
      <c r="A1453" t="s">
        <v>717</v>
      </c>
      <c r="B1453">
        <v>92258</v>
      </c>
      <c r="C1453" s="593">
        <v>9.2499999999999999E-2</v>
      </c>
      <c r="D1453" t="s">
        <v>1685</v>
      </c>
      <c r="E1453">
        <v>0.06</v>
      </c>
      <c r="F1453">
        <v>2.5000000000000001E-3</v>
      </c>
      <c r="G1453">
        <v>1.4999999999999999E-2</v>
      </c>
      <c r="H1453">
        <v>1.4999999999999999E-2</v>
      </c>
      <c r="I1453">
        <v>0</v>
      </c>
    </row>
    <row r="1454" spans="1:9" x14ac:dyDescent="0.25">
      <c r="A1454" t="s">
        <v>717</v>
      </c>
      <c r="B1454">
        <v>92259</v>
      </c>
      <c r="C1454" s="593">
        <v>7.7499999999999999E-2</v>
      </c>
      <c r="D1454" t="s">
        <v>1666</v>
      </c>
      <c r="E1454">
        <v>0.06</v>
      </c>
      <c r="F1454">
        <v>2.5000000000000001E-3</v>
      </c>
      <c r="G1454">
        <v>0</v>
      </c>
      <c r="H1454">
        <v>1.4999999999999999E-2</v>
      </c>
      <c r="I1454">
        <v>0</v>
      </c>
    </row>
    <row r="1455" spans="1:9" x14ac:dyDescent="0.25">
      <c r="A1455" t="s">
        <v>717</v>
      </c>
      <c r="B1455">
        <v>92260</v>
      </c>
      <c r="C1455" s="593">
        <v>7.7499999999999999E-2</v>
      </c>
      <c r="D1455" t="s">
        <v>1694</v>
      </c>
      <c r="E1455">
        <v>0.06</v>
      </c>
      <c r="F1455">
        <v>2.5000000000000001E-3</v>
      </c>
      <c r="G1455">
        <v>0</v>
      </c>
      <c r="H1455">
        <v>1.4999999999999999E-2</v>
      </c>
      <c r="I1455">
        <v>0</v>
      </c>
    </row>
    <row r="1456" spans="1:9" x14ac:dyDescent="0.25">
      <c r="A1456" t="s">
        <v>717</v>
      </c>
      <c r="B1456">
        <v>92261</v>
      </c>
      <c r="C1456" s="593">
        <v>7.7499999999999999E-2</v>
      </c>
      <c r="D1456" t="s">
        <v>1693</v>
      </c>
      <c r="E1456">
        <v>0.06</v>
      </c>
      <c r="F1456">
        <v>2.5000000000000001E-3</v>
      </c>
      <c r="G1456">
        <v>0</v>
      </c>
      <c r="H1456">
        <v>1.4999999999999999E-2</v>
      </c>
      <c r="I1456">
        <v>0</v>
      </c>
    </row>
    <row r="1457" spans="1:9" x14ac:dyDescent="0.25">
      <c r="A1457" t="s">
        <v>717</v>
      </c>
      <c r="B1457">
        <v>92262</v>
      </c>
      <c r="C1457" s="593">
        <v>9.2499999999999999E-2</v>
      </c>
      <c r="D1457" t="s">
        <v>1685</v>
      </c>
      <c r="E1457">
        <v>0.06</v>
      </c>
      <c r="F1457">
        <v>2.5000000000000001E-3</v>
      </c>
      <c r="G1457">
        <v>1.4999999999999999E-2</v>
      </c>
      <c r="H1457">
        <v>1.4999999999999999E-2</v>
      </c>
      <c r="I1457">
        <v>0</v>
      </c>
    </row>
    <row r="1458" spans="1:9" x14ac:dyDescent="0.25">
      <c r="A1458" t="s">
        <v>717</v>
      </c>
      <c r="B1458">
        <v>92263</v>
      </c>
      <c r="C1458" s="593">
        <v>9.2499999999999999E-2</v>
      </c>
      <c r="D1458" t="s">
        <v>1685</v>
      </c>
      <c r="E1458">
        <v>0.06</v>
      </c>
      <c r="F1458">
        <v>2.5000000000000001E-3</v>
      </c>
      <c r="G1458">
        <v>1.4999999999999999E-2</v>
      </c>
      <c r="H1458">
        <v>1.4999999999999999E-2</v>
      </c>
      <c r="I1458">
        <v>0</v>
      </c>
    </row>
    <row r="1459" spans="1:9" x14ac:dyDescent="0.25">
      <c r="A1459" t="s">
        <v>717</v>
      </c>
      <c r="B1459">
        <v>92264</v>
      </c>
      <c r="C1459" s="593">
        <v>9.2499999999999999E-2</v>
      </c>
      <c r="D1459" t="s">
        <v>1685</v>
      </c>
      <c r="E1459">
        <v>0.06</v>
      </c>
      <c r="F1459">
        <v>2.5000000000000001E-3</v>
      </c>
      <c r="G1459">
        <v>1.4999999999999999E-2</v>
      </c>
      <c r="H1459">
        <v>1.4999999999999999E-2</v>
      </c>
      <c r="I1459">
        <v>0</v>
      </c>
    </row>
    <row r="1460" spans="1:9" x14ac:dyDescent="0.25">
      <c r="A1460" t="s">
        <v>717</v>
      </c>
      <c r="B1460">
        <v>92266</v>
      </c>
      <c r="C1460" s="593">
        <v>7.7499999999999999E-2</v>
      </c>
      <c r="D1460" t="s">
        <v>1666</v>
      </c>
      <c r="E1460">
        <v>0.06</v>
      </c>
      <c r="F1460">
        <v>2.5000000000000001E-3</v>
      </c>
      <c r="G1460">
        <v>0</v>
      </c>
      <c r="H1460">
        <v>1.4999999999999999E-2</v>
      </c>
      <c r="I1460">
        <v>0</v>
      </c>
    </row>
    <row r="1461" spans="1:9" x14ac:dyDescent="0.25">
      <c r="A1461" t="s">
        <v>717</v>
      </c>
      <c r="B1461">
        <v>92267</v>
      </c>
      <c r="C1461" s="593">
        <v>7.7499999999999999E-2</v>
      </c>
      <c r="D1461" t="s">
        <v>1688</v>
      </c>
      <c r="E1461">
        <v>0.06</v>
      </c>
      <c r="F1461">
        <v>2.5000000000000001E-3</v>
      </c>
      <c r="G1461">
        <v>0</v>
      </c>
      <c r="H1461">
        <v>1.4999999999999999E-2</v>
      </c>
      <c r="I1461">
        <v>0</v>
      </c>
    </row>
    <row r="1462" spans="1:9" x14ac:dyDescent="0.25">
      <c r="A1462" t="s">
        <v>717</v>
      </c>
      <c r="B1462">
        <v>92268</v>
      </c>
      <c r="C1462" s="593">
        <v>7.7499999999999999E-2</v>
      </c>
      <c r="D1462" t="s">
        <v>1688</v>
      </c>
      <c r="E1462">
        <v>0.06</v>
      </c>
      <c r="F1462">
        <v>2.5000000000000001E-3</v>
      </c>
      <c r="G1462">
        <v>0</v>
      </c>
      <c r="H1462">
        <v>1.4999999999999999E-2</v>
      </c>
      <c r="I1462">
        <v>0</v>
      </c>
    </row>
    <row r="1463" spans="1:9" x14ac:dyDescent="0.25">
      <c r="A1463" t="s">
        <v>717</v>
      </c>
      <c r="B1463">
        <v>92270</v>
      </c>
      <c r="C1463" s="593">
        <v>8.7499999999999994E-2</v>
      </c>
      <c r="D1463" t="s">
        <v>1686</v>
      </c>
      <c r="E1463">
        <v>0.06</v>
      </c>
      <c r="F1463">
        <v>2.5000000000000001E-3</v>
      </c>
      <c r="G1463">
        <v>0.01</v>
      </c>
      <c r="H1463">
        <v>1.4999999999999999E-2</v>
      </c>
      <c r="I1463">
        <v>0</v>
      </c>
    </row>
    <row r="1464" spans="1:9" x14ac:dyDescent="0.25">
      <c r="A1464" t="s">
        <v>717</v>
      </c>
      <c r="B1464">
        <v>92273</v>
      </c>
      <c r="C1464" s="593">
        <v>7.7499999999999999E-2</v>
      </c>
      <c r="D1464" t="s">
        <v>1666</v>
      </c>
      <c r="E1464">
        <v>0.06</v>
      </c>
      <c r="F1464">
        <v>2.5000000000000001E-3</v>
      </c>
      <c r="G1464">
        <v>0</v>
      </c>
      <c r="H1464">
        <v>1.4999999999999999E-2</v>
      </c>
      <c r="I1464">
        <v>0</v>
      </c>
    </row>
    <row r="1465" spans="1:9" x14ac:dyDescent="0.25">
      <c r="A1465" t="s">
        <v>717</v>
      </c>
      <c r="B1465">
        <v>92274</v>
      </c>
      <c r="C1465" s="593">
        <v>8.7499999999999994E-2</v>
      </c>
      <c r="D1465" t="s">
        <v>1679</v>
      </c>
      <c r="E1465">
        <v>0.06</v>
      </c>
      <c r="F1465">
        <v>2.5000000000000001E-3</v>
      </c>
      <c r="G1465">
        <v>0.01</v>
      </c>
      <c r="H1465">
        <v>1.4999999999999999E-2</v>
      </c>
      <c r="I1465">
        <v>0</v>
      </c>
    </row>
    <row r="1466" spans="1:9" x14ac:dyDescent="0.25">
      <c r="A1466" t="s">
        <v>717</v>
      </c>
      <c r="B1466">
        <v>92275</v>
      </c>
      <c r="C1466" s="593">
        <v>7.7499999999999999E-2</v>
      </c>
      <c r="D1466" t="s">
        <v>1666</v>
      </c>
      <c r="E1466">
        <v>0.06</v>
      </c>
      <c r="F1466">
        <v>2.5000000000000001E-3</v>
      </c>
      <c r="G1466">
        <v>0</v>
      </c>
      <c r="H1466">
        <v>1.4999999999999999E-2</v>
      </c>
      <c r="I1466">
        <v>0</v>
      </c>
    </row>
    <row r="1467" spans="1:9" x14ac:dyDescent="0.25">
      <c r="A1467" t="s">
        <v>717</v>
      </c>
      <c r="B1467">
        <v>92276</v>
      </c>
      <c r="C1467" s="593">
        <v>8.7499999999999994E-2</v>
      </c>
      <c r="D1467" t="s">
        <v>1686</v>
      </c>
      <c r="E1467">
        <v>0.06</v>
      </c>
      <c r="F1467">
        <v>2.5000000000000001E-3</v>
      </c>
      <c r="G1467">
        <v>0.01</v>
      </c>
      <c r="H1467">
        <v>1.4999999999999999E-2</v>
      </c>
      <c r="I1467">
        <v>0</v>
      </c>
    </row>
    <row r="1468" spans="1:9" x14ac:dyDescent="0.25">
      <c r="A1468" t="s">
        <v>717</v>
      </c>
      <c r="B1468">
        <v>92277</v>
      </c>
      <c r="C1468" s="593">
        <v>7.7499999999999999E-2</v>
      </c>
      <c r="D1468" t="s">
        <v>1692</v>
      </c>
      <c r="E1468">
        <v>0.06</v>
      </c>
      <c r="F1468">
        <v>2.5000000000000001E-3</v>
      </c>
      <c r="G1468">
        <v>0</v>
      </c>
      <c r="H1468">
        <v>1.4999999999999999E-2</v>
      </c>
      <c r="I1468">
        <v>0</v>
      </c>
    </row>
    <row r="1469" spans="1:9" x14ac:dyDescent="0.25">
      <c r="A1469" t="s">
        <v>717</v>
      </c>
      <c r="B1469">
        <v>92278</v>
      </c>
      <c r="C1469" s="593">
        <v>7.7499999999999999E-2</v>
      </c>
      <c r="D1469" t="s">
        <v>1688</v>
      </c>
      <c r="E1469">
        <v>0.06</v>
      </c>
      <c r="F1469">
        <v>2.5000000000000001E-3</v>
      </c>
      <c r="G1469">
        <v>0</v>
      </c>
      <c r="H1469">
        <v>1.4999999999999999E-2</v>
      </c>
      <c r="I1469">
        <v>0</v>
      </c>
    </row>
    <row r="1470" spans="1:9" x14ac:dyDescent="0.25">
      <c r="A1470" t="s">
        <v>717</v>
      </c>
      <c r="B1470">
        <v>92280</v>
      </c>
      <c r="C1470" s="593">
        <v>7.7499999999999999E-2</v>
      </c>
      <c r="D1470" t="s">
        <v>1688</v>
      </c>
      <c r="E1470">
        <v>0.06</v>
      </c>
      <c r="F1470">
        <v>2.5000000000000001E-3</v>
      </c>
      <c r="G1470">
        <v>0</v>
      </c>
      <c r="H1470">
        <v>1.4999999999999999E-2</v>
      </c>
      <c r="I1470">
        <v>0</v>
      </c>
    </row>
    <row r="1471" spans="1:9" x14ac:dyDescent="0.25">
      <c r="A1471" t="s">
        <v>717</v>
      </c>
      <c r="B1471">
        <v>92281</v>
      </c>
      <c r="C1471" s="593">
        <v>7.7499999999999999E-2</v>
      </c>
      <c r="D1471" t="s">
        <v>1695</v>
      </c>
      <c r="E1471">
        <v>0.06</v>
      </c>
      <c r="F1471">
        <v>2.5000000000000001E-3</v>
      </c>
      <c r="G1471">
        <v>0</v>
      </c>
      <c r="H1471">
        <v>1.4999999999999999E-2</v>
      </c>
      <c r="I1471">
        <v>0</v>
      </c>
    </row>
    <row r="1472" spans="1:9" x14ac:dyDescent="0.25">
      <c r="A1472" t="s">
        <v>717</v>
      </c>
      <c r="B1472">
        <v>92282</v>
      </c>
      <c r="C1472" s="593">
        <v>9.2499999999999999E-2</v>
      </c>
      <c r="D1472" t="s">
        <v>1685</v>
      </c>
      <c r="E1472">
        <v>0.06</v>
      </c>
      <c r="F1472">
        <v>2.5000000000000001E-3</v>
      </c>
      <c r="G1472">
        <v>1.4999999999999999E-2</v>
      </c>
      <c r="H1472">
        <v>1.4999999999999999E-2</v>
      </c>
      <c r="I1472">
        <v>0</v>
      </c>
    </row>
    <row r="1473" spans="1:9" x14ac:dyDescent="0.25">
      <c r="A1473" t="s">
        <v>717</v>
      </c>
      <c r="B1473">
        <v>92283</v>
      </c>
      <c r="C1473" s="593">
        <v>7.7499999999999999E-2</v>
      </c>
      <c r="D1473" t="s">
        <v>1666</v>
      </c>
      <c r="E1473">
        <v>0.06</v>
      </c>
      <c r="F1473">
        <v>2.5000000000000001E-3</v>
      </c>
      <c r="G1473">
        <v>0</v>
      </c>
      <c r="H1473">
        <v>1.4999999999999999E-2</v>
      </c>
      <c r="I1473">
        <v>0</v>
      </c>
    </row>
    <row r="1474" spans="1:9" x14ac:dyDescent="0.25">
      <c r="A1474" t="s">
        <v>717</v>
      </c>
      <c r="B1474">
        <v>92284</v>
      </c>
      <c r="C1474" s="593">
        <v>8.7499999999999994E-2</v>
      </c>
      <c r="D1474" t="s">
        <v>1696</v>
      </c>
      <c r="E1474">
        <v>0.06</v>
      </c>
      <c r="F1474">
        <v>2.5000000000000001E-3</v>
      </c>
      <c r="G1474">
        <v>0.01</v>
      </c>
      <c r="H1474">
        <v>1.4999999999999999E-2</v>
      </c>
      <c r="I1474">
        <v>0</v>
      </c>
    </row>
    <row r="1475" spans="1:9" x14ac:dyDescent="0.25">
      <c r="A1475" t="s">
        <v>717</v>
      </c>
      <c r="B1475">
        <v>92285</v>
      </c>
      <c r="C1475" s="593">
        <v>7.7499999999999999E-2</v>
      </c>
      <c r="D1475" t="s">
        <v>1688</v>
      </c>
      <c r="E1475">
        <v>0.06</v>
      </c>
      <c r="F1475">
        <v>2.5000000000000001E-3</v>
      </c>
      <c r="G1475">
        <v>0</v>
      </c>
      <c r="H1475">
        <v>1.4999999999999999E-2</v>
      </c>
      <c r="I1475">
        <v>0</v>
      </c>
    </row>
    <row r="1476" spans="1:9" x14ac:dyDescent="0.25">
      <c r="A1476" t="s">
        <v>717</v>
      </c>
      <c r="B1476">
        <v>92286</v>
      </c>
      <c r="C1476" s="593">
        <v>8.7499999999999994E-2</v>
      </c>
      <c r="D1476" t="s">
        <v>1696</v>
      </c>
      <c r="E1476">
        <v>0.06</v>
      </c>
      <c r="F1476">
        <v>2.5000000000000001E-3</v>
      </c>
      <c r="G1476">
        <v>0.01</v>
      </c>
      <c r="H1476">
        <v>1.4999999999999999E-2</v>
      </c>
      <c r="I1476">
        <v>0</v>
      </c>
    </row>
    <row r="1477" spans="1:9" x14ac:dyDescent="0.25">
      <c r="A1477" t="s">
        <v>717</v>
      </c>
      <c r="B1477">
        <v>92301</v>
      </c>
      <c r="C1477" s="593">
        <v>9.5000000000000001E-2</v>
      </c>
      <c r="D1477" t="s">
        <v>1589</v>
      </c>
      <c r="E1477">
        <v>0.06</v>
      </c>
      <c r="F1477">
        <v>2.5000000000000001E-3</v>
      </c>
      <c r="G1477">
        <v>0</v>
      </c>
      <c r="H1477">
        <v>3.2500000000000001E-2</v>
      </c>
      <c r="I1477">
        <v>0</v>
      </c>
    </row>
    <row r="1478" spans="1:9" x14ac:dyDescent="0.25">
      <c r="A1478" t="s">
        <v>717</v>
      </c>
      <c r="B1478">
        <v>92304</v>
      </c>
      <c r="C1478" s="593">
        <v>7.7499999999999999E-2</v>
      </c>
      <c r="D1478" t="s">
        <v>1688</v>
      </c>
      <c r="E1478">
        <v>0.06</v>
      </c>
      <c r="F1478">
        <v>2.5000000000000001E-3</v>
      </c>
      <c r="G1478">
        <v>0</v>
      </c>
      <c r="H1478">
        <v>1.4999999999999999E-2</v>
      </c>
      <c r="I1478">
        <v>0</v>
      </c>
    </row>
    <row r="1479" spans="1:9" x14ac:dyDescent="0.25">
      <c r="A1479" t="s">
        <v>717</v>
      </c>
      <c r="B1479">
        <v>92305</v>
      </c>
      <c r="C1479" s="593">
        <v>7.7499999999999999E-2</v>
      </c>
      <c r="D1479" t="s">
        <v>1688</v>
      </c>
      <c r="E1479">
        <v>0.06</v>
      </c>
      <c r="F1479">
        <v>2.5000000000000001E-3</v>
      </c>
      <c r="G1479">
        <v>0</v>
      </c>
      <c r="H1479">
        <v>1.4999999999999999E-2</v>
      </c>
      <c r="I1479">
        <v>0</v>
      </c>
    </row>
    <row r="1480" spans="1:9" x14ac:dyDescent="0.25">
      <c r="A1480" t="s">
        <v>717</v>
      </c>
      <c r="B1480">
        <v>92307</v>
      </c>
      <c r="C1480" s="593">
        <v>7.7499999999999999E-2</v>
      </c>
      <c r="D1480" t="s">
        <v>1697</v>
      </c>
      <c r="E1480">
        <v>0.06</v>
      </c>
      <c r="F1480">
        <v>2.5000000000000001E-3</v>
      </c>
      <c r="G1480">
        <v>0</v>
      </c>
      <c r="H1480">
        <v>1.4999999999999999E-2</v>
      </c>
      <c r="I1480">
        <v>0</v>
      </c>
    </row>
    <row r="1481" spans="1:9" x14ac:dyDescent="0.25">
      <c r="A1481" t="s">
        <v>717</v>
      </c>
      <c r="B1481">
        <v>92308</v>
      </c>
      <c r="C1481" s="593">
        <v>7.7499999999999999E-2</v>
      </c>
      <c r="D1481" t="s">
        <v>1697</v>
      </c>
      <c r="E1481">
        <v>0.06</v>
      </c>
      <c r="F1481">
        <v>2.5000000000000001E-3</v>
      </c>
      <c r="G1481">
        <v>0</v>
      </c>
      <c r="H1481">
        <v>1.4999999999999999E-2</v>
      </c>
      <c r="I1481">
        <v>0</v>
      </c>
    </row>
    <row r="1482" spans="1:9" x14ac:dyDescent="0.25">
      <c r="A1482" t="s">
        <v>717</v>
      </c>
      <c r="B1482">
        <v>92309</v>
      </c>
      <c r="C1482" s="593">
        <v>7.7499999999999999E-2</v>
      </c>
      <c r="D1482" t="s">
        <v>1688</v>
      </c>
      <c r="E1482">
        <v>0.06</v>
      </c>
      <c r="F1482">
        <v>2.5000000000000001E-3</v>
      </c>
      <c r="G1482">
        <v>0</v>
      </c>
      <c r="H1482">
        <v>1.4999999999999999E-2</v>
      </c>
      <c r="I1482">
        <v>0</v>
      </c>
    </row>
    <row r="1483" spans="1:9" x14ac:dyDescent="0.25">
      <c r="A1483" t="s">
        <v>717</v>
      </c>
      <c r="B1483">
        <v>92310</v>
      </c>
      <c r="C1483" s="593">
        <v>7.7499999999999999E-2</v>
      </c>
      <c r="D1483" t="s">
        <v>1688</v>
      </c>
      <c r="E1483">
        <v>0.06</v>
      </c>
      <c r="F1483">
        <v>2.5000000000000001E-3</v>
      </c>
      <c r="G1483">
        <v>0</v>
      </c>
      <c r="H1483">
        <v>1.4999999999999999E-2</v>
      </c>
      <c r="I1483">
        <v>0</v>
      </c>
    </row>
    <row r="1484" spans="1:9" x14ac:dyDescent="0.25">
      <c r="A1484" t="s">
        <v>717</v>
      </c>
      <c r="B1484">
        <v>92311</v>
      </c>
      <c r="C1484" s="593">
        <v>8.7499999999999994E-2</v>
      </c>
      <c r="D1484" t="s">
        <v>1698</v>
      </c>
      <c r="E1484">
        <v>0.06</v>
      </c>
      <c r="F1484">
        <v>2.5000000000000001E-3</v>
      </c>
      <c r="G1484">
        <v>0.01</v>
      </c>
      <c r="H1484">
        <v>1.4999999999999999E-2</v>
      </c>
      <c r="I1484">
        <v>0</v>
      </c>
    </row>
    <row r="1485" spans="1:9" x14ac:dyDescent="0.25">
      <c r="A1485" t="s">
        <v>717</v>
      </c>
      <c r="B1485">
        <v>92312</v>
      </c>
      <c r="C1485" s="593">
        <v>8.7499999999999994E-2</v>
      </c>
      <c r="D1485" t="s">
        <v>1698</v>
      </c>
      <c r="E1485">
        <v>0.06</v>
      </c>
      <c r="F1485">
        <v>2.5000000000000001E-3</v>
      </c>
      <c r="G1485">
        <v>0.01</v>
      </c>
      <c r="H1485">
        <v>1.4999999999999999E-2</v>
      </c>
      <c r="I1485">
        <v>0</v>
      </c>
    </row>
    <row r="1486" spans="1:9" x14ac:dyDescent="0.25">
      <c r="A1486" t="s">
        <v>717</v>
      </c>
      <c r="B1486">
        <v>92313</v>
      </c>
      <c r="C1486" s="593">
        <v>7.7499999999999999E-2</v>
      </c>
      <c r="D1486" t="s">
        <v>1688</v>
      </c>
      <c r="E1486">
        <v>0.06</v>
      </c>
      <c r="F1486">
        <v>2.5000000000000001E-3</v>
      </c>
      <c r="G1486">
        <v>0</v>
      </c>
      <c r="H1486">
        <v>1.4999999999999999E-2</v>
      </c>
      <c r="I1486">
        <v>0</v>
      </c>
    </row>
    <row r="1487" spans="1:9" x14ac:dyDescent="0.25">
      <c r="A1487" t="s">
        <v>717</v>
      </c>
      <c r="B1487">
        <v>92314</v>
      </c>
      <c r="C1487" s="593">
        <v>7.7499999999999999E-2</v>
      </c>
      <c r="D1487" t="s">
        <v>1699</v>
      </c>
      <c r="E1487">
        <v>0.06</v>
      </c>
      <c r="F1487">
        <v>2.5000000000000001E-3</v>
      </c>
      <c r="G1487">
        <v>0</v>
      </c>
      <c r="H1487">
        <v>1.4999999999999999E-2</v>
      </c>
      <c r="I1487">
        <v>0</v>
      </c>
    </row>
    <row r="1488" spans="1:9" x14ac:dyDescent="0.25">
      <c r="A1488" t="s">
        <v>717</v>
      </c>
      <c r="B1488">
        <v>92315</v>
      </c>
      <c r="C1488" s="593">
        <v>7.7499999999999999E-2</v>
      </c>
      <c r="D1488" t="s">
        <v>1699</v>
      </c>
      <c r="E1488">
        <v>0.06</v>
      </c>
      <c r="F1488">
        <v>2.5000000000000001E-3</v>
      </c>
      <c r="G1488">
        <v>0</v>
      </c>
      <c r="H1488">
        <v>1.4999999999999999E-2</v>
      </c>
      <c r="I1488">
        <v>0</v>
      </c>
    </row>
    <row r="1489" spans="1:9" x14ac:dyDescent="0.25">
      <c r="A1489" t="s">
        <v>717</v>
      </c>
      <c r="B1489">
        <v>92316</v>
      </c>
      <c r="C1489" s="593">
        <v>7.7499999999999999E-2</v>
      </c>
      <c r="D1489" t="s">
        <v>1700</v>
      </c>
      <c r="E1489">
        <v>0.06</v>
      </c>
      <c r="F1489">
        <v>2.5000000000000001E-3</v>
      </c>
      <c r="G1489">
        <v>0</v>
      </c>
      <c r="H1489">
        <v>1.4999999999999999E-2</v>
      </c>
      <c r="I1489">
        <v>0</v>
      </c>
    </row>
    <row r="1490" spans="1:9" x14ac:dyDescent="0.25">
      <c r="A1490" t="s">
        <v>717</v>
      </c>
      <c r="B1490">
        <v>92317</v>
      </c>
      <c r="C1490" s="593">
        <v>7.7499999999999999E-2</v>
      </c>
      <c r="D1490" t="s">
        <v>1688</v>
      </c>
      <c r="E1490">
        <v>0.06</v>
      </c>
      <c r="F1490">
        <v>2.5000000000000001E-3</v>
      </c>
      <c r="G1490">
        <v>0</v>
      </c>
      <c r="H1490">
        <v>1.4999999999999999E-2</v>
      </c>
      <c r="I1490">
        <v>0</v>
      </c>
    </row>
    <row r="1491" spans="1:9" x14ac:dyDescent="0.25">
      <c r="A1491" t="s">
        <v>717</v>
      </c>
      <c r="B1491">
        <v>92318</v>
      </c>
      <c r="C1491" s="593">
        <v>7.7499999999999999E-2</v>
      </c>
      <c r="D1491" t="s">
        <v>1701</v>
      </c>
      <c r="E1491">
        <v>0.06</v>
      </c>
      <c r="F1491">
        <v>2.5000000000000001E-3</v>
      </c>
      <c r="G1491">
        <v>0</v>
      </c>
      <c r="H1491">
        <v>1.4999999999999999E-2</v>
      </c>
      <c r="I1491">
        <v>0</v>
      </c>
    </row>
    <row r="1492" spans="1:9" x14ac:dyDescent="0.25">
      <c r="A1492" t="s">
        <v>717</v>
      </c>
      <c r="B1492">
        <v>92320</v>
      </c>
      <c r="C1492" s="593">
        <v>7.7499999999999999E-2</v>
      </c>
      <c r="D1492" t="s">
        <v>1702</v>
      </c>
      <c r="E1492">
        <v>0.06</v>
      </c>
      <c r="F1492">
        <v>2.5000000000000001E-3</v>
      </c>
      <c r="G1492">
        <v>0</v>
      </c>
      <c r="H1492">
        <v>1.4999999999999999E-2</v>
      </c>
      <c r="I1492">
        <v>0</v>
      </c>
    </row>
    <row r="1493" spans="1:9" x14ac:dyDescent="0.25">
      <c r="A1493" t="s">
        <v>717</v>
      </c>
      <c r="B1493">
        <v>92321</v>
      </c>
      <c r="C1493" s="593">
        <v>7.7499999999999999E-2</v>
      </c>
      <c r="D1493" t="s">
        <v>1688</v>
      </c>
      <c r="E1493">
        <v>0.06</v>
      </c>
      <c r="F1493">
        <v>2.5000000000000001E-3</v>
      </c>
      <c r="G1493">
        <v>0</v>
      </c>
      <c r="H1493">
        <v>1.4999999999999999E-2</v>
      </c>
      <c r="I1493">
        <v>0</v>
      </c>
    </row>
    <row r="1494" spans="1:9" x14ac:dyDescent="0.25">
      <c r="A1494" t="s">
        <v>717</v>
      </c>
      <c r="B1494">
        <v>92322</v>
      </c>
      <c r="C1494" s="593">
        <v>7.7499999999999999E-2</v>
      </c>
      <c r="D1494" t="s">
        <v>1688</v>
      </c>
      <c r="E1494">
        <v>0.06</v>
      </c>
      <c r="F1494">
        <v>2.5000000000000001E-3</v>
      </c>
      <c r="G1494">
        <v>0</v>
      </c>
      <c r="H1494">
        <v>1.4999999999999999E-2</v>
      </c>
      <c r="I1494">
        <v>0</v>
      </c>
    </row>
    <row r="1495" spans="1:9" x14ac:dyDescent="0.25">
      <c r="A1495" t="s">
        <v>717</v>
      </c>
      <c r="B1495">
        <v>92323</v>
      </c>
      <c r="C1495" s="593">
        <v>7.7499999999999999E-2</v>
      </c>
      <c r="D1495" t="s">
        <v>1688</v>
      </c>
      <c r="E1495">
        <v>0.06</v>
      </c>
      <c r="F1495">
        <v>2.5000000000000001E-3</v>
      </c>
      <c r="G1495">
        <v>0</v>
      </c>
      <c r="H1495">
        <v>1.4999999999999999E-2</v>
      </c>
      <c r="I1495">
        <v>0</v>
      </c>
    </row>
    <row r="1496" spans="1:9" x14ac:dyDescent="0.25">
      <c r="A1496" t="s">
        <v>717</v>
      </c>
      <c r="B1496">
        <v>92324</v>
      </c>
      <c r="C1496" s="593">
        <v>8.7499999999999994E-2</v>
      </c>
      <c r="D1496" t="s">
        <v>1688</v>
      </c>
      <c r="E1496">
        <v>0.06</v>
      </c>
      <c r="F1496">
        <v>2.5000000000000001E-3</v>
      </c>
      <c r="G1496">
        <v>0.01</v>
      </c>
      <c r="H1496">
        <v>1.4999999999999999E-2</v>
      </c>
      <c r="I1496">
        <v>0</v>
      </c>
    </row>
    <row r="1497" spans="1:9" x14ac:dyDescent="0.25">
      <c r="A1497" t="s">
        <v>717</v>
      </c>
      <c r="B1497">
        <v>92325</v>
      </c>
      <c r="C1497" s="593">
        <v>7.7499999999999999E-2</v>
      </c>
      <c r="D1497" t="s">
        <v>1688</v>
      </c>
      <c r="E1497">
        <v>0.06</v>
      </c>
      <c r="F1497">
        <v>2.5000000000000001E-3</v>
      </c>
      <c r="G1497">
        <v>0</v>
      </c>
      <c r="H1497">
        <v>1.4999999999999999E-2</v>
      </c>
      <c r="I1497">
        <v>0</v>
      </c>
    </row>
    <row r="1498" spans="1:9" x14ac:dyDescent="0.25">
      <c r="A1498" t="s">
        <v>717</v>
      </c>
      <c r="B1498">
        <v>92327</v>
      </c>
      <c r="C1498" s="593">
        <v>7.7499999999999999E-2</v>
      </c>
      <c r="D1498" t="s">
        <v>1688</v>
      </c>
      <c r="E1498">
        <v>0.06</v>
      </c>
      <c r="F1498">
        <v>2.5000000000000001E-3</v>
      </c>
      <c r="G1498">
        <v>0</v>
      </c>
      <c r="H1498">
        <v>1.4999999999999999E-2</v>
      </c>
      <c r="I1498">
        <v>0</v>
      </c>
    </row>
    <row r="1499" spans="1:9" x14ac:dyDescent="0.25">
      <c r="A1499" t="s">
        <v>717</v>
      </c>
      <c r="B1499">
        <v>92328</v>
      </c>
      <c r="C1499" s="593">
        <v>7.7499999999999999E-2</v>
      </c>
      <c r="D1499" t="s">
        <v>1703</v>
      </c>
      <c r="E1499">
        <v>0.06</v>
      </c>
      <c r="F1499">
        <v>2.5000000000000001E-3</v>
      </c>
      <c r="G1499">
        <v>0</v>
      </c>
      <c r="H1499">
        <v>1.4999999999999999E-2</v>
      </c>
      <c r="I1499">
        <v>0</v>
      </c>
    </row>
    <row r="1500" spans="1:9" x14ac:dyDescent="0.25">
      <c r="A1500" t="s">
        <v>717</v>
      </c>
      <c r="B1500">
        <v>92329</v>
      </c>
      <c r="C1500" s="593">
        <v>7.7499999999999999E-2</v>
      </c>
      <c r="D1500" t="s">
        <v>1688</v>
      </c>
      <c r="E1500">
        <v>0.06</v>
      </c>
      <c r="F1500">
        <v>2.5000000000000001E-3</v>
      </c>
      <c r="G1500">
        <v>0</v>
      </c>
      <c r="H1500">
        <v>1.4999999999999999E-2</v>
      </c>
      <c r="I1500">
        <v>0</v>
      </c>
    </row>
    <row r="1501" spans="1:9" x14ac:dyDescent="0.25">
      <c r="A1501" t="s">
        <v>717</v>
      </c>
      <c r="B1501">
        <v>92331</v>
      </c>
      <c r="C1501" s="593">
        <v>7.7499999999999999E-2</v>
      </c>
      <c r="D1501" t="s">
        <v>1704</v>
      </c>
      <c r="E1501">
        <v>0.06</v>
      </c>
      <c r="F1501">
        <v>2.5000000000000001E-3</v>
      </c>
      <c r="G1501">
        <v>0</v>
      </c>
      <c r="H1501">
        <v>1.4999999999999999E-2</v>
      </c>
      <c r="I1501">
        <v>0</v>
      </c>
    </row>
    <row r="1502" spans="1:9" x14ac:dyDescent="0.25">
      <c r="A1502" t="s">
        <v>717</v>
      </c>
      <c r="B1502">
        <v>92332</v>
      </c>
      <c r="C1502" s="593">
        <v>7.7499999999999999E-2</v>
      </c>
      <c r="D1502" t="s">
        <v>1688</v>
      </c>
      <c r="E1502">
        <v>0.06</v>
      </c>
      <c r="F1502">
        <v>2.5000000000000001E-3</v>
      </c>
      <c r="G1502">
        <v>0</v>
      </c>
      <c r="H1502">
        <v>1.4999999999999999E-2</v>
      </c>
      <c r="I1502">
        <v>0</v>
      </c>
    </row>
    <row r="1503" spans="1:9" x14ac:dyDescent="0.25">
      <c r="A1503" t="s">
        <v>717</v>
      </c>
      <c r="B1503">
        <v>92333</v>
      </c>
      <c r="C1503" s="593">
        <v>7.7499999999999999E-2</v>
      </c>
      <c r="D1503" t="s">
        <v>1699</v>
      </c>
      <c r="E1503">
        <v>0.06</v>
      </c>
      <c r="F1503">
        <v>2.5000000000000001E-3</v>
      </c>
      <c r="G1503">
        <v>0</v>
      </c>
      <c r="H1503">
        <v>1.4999999999999999E-2</v>
      </c>
      <c r="I1503">
        <v>0</v>
      </c>
    </row>
    <row r="1504" spans="1:9" x14ac:dyDescent="0.25">
      <c r="A1504" t="s">
        <v>717</v>
      </c>
      <c r="B1504">
        <v>92334</v>
      </c>
      <c r="C1504" s="593">
        <v>7.7499999999999999E-2</v>
      </c>
      <c r="D1504" t="s">
        <v>1704</v>
      </c>
      <c r="E1504">
        <v>0.06</v>
      </c>
      <c r="F1504">
        <v>2.5000000000000001E-3</v>
      </c>
      <c r="G1504">
        <v>0</v>
      </c>
      <c r="H1504">
        <v>1.4999999999999999E-2</v>
      </c>
      <c r="I1504">
        <v>0</v>
      </c>
    </row>
    <row r="1505" spans="1:9" x14ac:dyDescent="0.25">
      <c r="A1505" t="s">
        <v>717</v>
      </c>
      <c r="B1505">
        <v>92335</v>
      </c>
      <c r="C1505" s="593">
        <v>7.7499999999999999E-2</v>
      </c>
      <c r="D1505" t="s">
        <v>1704</v>
      </c>
      <c r="E1505">
        <v>0.06</v>
      </c>
      <c r="F1505">
        <v>2.5000000000000001E-3</v>
      </c>
      <c r="G1505">
        <v>0</v>
      </c>
      <c r="H1505">
        <v>1.4999999999999999E-2</v>
      </c>
      <c r="I1505">
        <v>0</v>
      </c>
    </row>
    <row r="1506" spans="1:9" x14ac:dyDescent="0.25">
      <c r="A1506" t="s">
        <v>717</v>
      </c>
      <c r="B1506">
        <v>92336</v>
      </c>
      <c r="C1506" s="593">
        <v>7.7499999999999999E-2</v>
      </c>
      <c r="D1506" t="s">
        <v>1704</v>
      </c>
      <c r="E1506">
        <v>0.06</v>
      </c>
      <c r="F1506">
        <v>2.5000000000000001E-3</v>
      </c>
      <c r="G1506">
        <v>0</v>
      </c>
      <c r="H1506">
        <v>1.4999999999999999E-2</v>
      </c>
      <c r="I1506">
        <v>0</v>
      </c>
    </row>
    <row r="1507" spans="1:9" x14ac:dyDescent="0.25">
      <c r="A1507" t="s">
        <v>717</v>
      </c>
      <c r="B1507">
        <v>92337</v>
      </c>
      <c r="C1507" s="593">
        <v>7.7499999999999999E-2</v>
      </c>
      <c r="D1507" t="s">
        <v>1700</v>
      </c>
      <c r="E1507">
        <v>0.06</v>
      </c>
      <c r="F1507">
        <v>2.5000000000000001E-3</v>
      </c>
      <c r="G1507">
        <v>0</v>
      </c>
      <c r="H1507">
        <v>1.4999999999999999E-2</v>
      </c>
      <c r="I1507">
        <v>0</v>
      </c>
    </row>
    <row r="1508" spans="1:9" x14ac:dyDescent="0.25">
      <c r="A1508" t="s">
        <v>717</v>
      </c>
      <c r="B1508">
        <v>92338</v>
      </c>
      <c r="C1508" s="593">
        <v>7.7499999999999999E-2</v>
      </c>
      <c r="D1508" t="s">
        <v>1688</v>
      </c>
      <c r="E1508">
        <v>0.06</v>
      </c>
      <c r="F1508">
        <v>2.5000000000000001E-3</v>
      </c>
      <c r="G1508">
        <v>0</v>
      </c>
      <c r="H1508">
        <v>1.4999999999999999E-2</v>
      </c>
      <c r="I1508">
        <v>0</v>
      </c>
    </row>
    <row r="1509" spans="1:9" x14ac:dyDescent="0.25">
      <c r="A1509" t="s">
        <v>717</v>
      </c>
      <c r="B1509">
        <v>92339</v>
      </c>
      <c r="C1509" s="593">
        <v>7.7499999999999999E-2</v>
      </c>
      <c r="D1509" t="s">
        <v>1688</v>
      </c>
      <c r="E1509">
        <v>0.06</v>
      </c>
      <c r="F1509">
        <v>2.5000000000000001E-3</v>
      </c>
      <c r="G1509">
        <v>0</v>
      </c>
      <c r="H1509">
        <v>1.4999999999999999E-2</v>
      </c>
      <c r="I1509">
        <v>0</v>
      </c>
    </row>
    <row r="1510" spans="1:9" x14ac:dyDescent="0.25">
      <c r="A1510" t="s">
        <v>717</v>
      </c>
      <c r="B1510">
        <v>92340</v>
      </c>
      <c r="C1510" s="593">
        <v>7.7499999999999999E-2</v>
      </c>
      <c r="D1510" t="s">
        <v>1705</v>
      </c>
      <c r="E1510">
        <v>0.06</v>
      </c>
      <c r="F1510">
        <v>2.5000000000000001E-3</v>
      </c>
      <c r="G1510">
        <v>0</v>
      </c>
      <c r="H1510">
        <v>1.4999999999999999E-2</v>
      </c>
      <c r="I1510">
        <v>0</v>
      </c>
    </row>
    <row r="1511" spans="1:9" x14ac:dyDescent="0.25">
      <c r="A1511" t="s">
        <v>717</v>
      </c>
      <c r="B1511">
        <v>92341</v>
      </c>
      <c r="C1511" s="593">
        <v>7.7499999999999999E-2</v>
      </c>
      <c r="D1511" t="s">
        <v>1688</v>
      </c>
      <c r="E1511">
        <v>0.06</v>
      </c>
      <c r="F1511">
        <v>2.5000000000000001E-3</v>
      </c>
      <c r="G1511">
        <v>0</v>
      </c>
      <c r="H1511">
        <v>1.4999999999999999E-2</v>
      </c>
      <c r="I1511">
        <v>0</v>
      </c>
    </row>
    <row r="1512" spans="1:9" x14ac:dyDescent="0.25">
      <c r="A1512" t="s">
        <v>717</v>
      </c>
      <c r="B1512">
        <v>92342</v>
      </c>
      <c r="C1512" s="593">
        <v>7.7499999999999999E-2</v>
      </c>
      <c r="D1512" t="s">
        <v>1688</v>
      </c>
      <c r="E1512">
        <v>0.06</v>
      </c>
      <c r="F1512">
        <v>2.5000000000000001E-3</v>
      </c>
      <c r="G1512">
        <v>0</v>
      </c>
      <c r="H1512">
        <v>1.4999999999999999E-2</v>
      </c>
      <c r="I1512">
        <v>0</v>
      </c>
    </row>
    <row r="1513" spans="1:9" x14ac:dyDescent="0.25">
      <c r="A1513" t="s">
        <v>717</v>
      </c>
      <c r="B1513">
        <v>92344</v>
      </c>
      <c r="C1513" s="593">
        <v>7.7499999999999999E-2</v>
      </c>
      <c r="D1513" t="s">
        <v>1705</v>
      </c>
      <c r="E1513">
        <v>0.06</v>
      </c>
      <c r="F1513">
        <v>2.5000000000000001E-3</v>
      </c>
      <c r="G1513">
        <v>0</v>
      </c>
      <c r="H1513">
        <v>1.4999999999999999E-2</v>
      </c>
      <c r="I1513">
        <v>0</v>
      </c>
    </row>
    <row r="1514" spans="1:9" x14ac:dyDescent="0.25">
      <c r="A1514" t="s">
        <v>717</v>
      </c>
      <c r="B1514">
        <v>92345</v>
      </c>
      <c r="C1514" s="593">
        <v>7.7499999999999999E-2</v>
      </c>
      <c r="D1514" t="s">
        <v>1705</v>
      </c>
      <c r="E1514">
        <v>0.06</v>
      </c>
      <c r="F1514">
        <v>2.5000000000000001E-3</v>
      </c>
      <c r="G1514">
        <v>0</v>
      </c>
      <c r="H1514">
        <v>1.4999999999999999E-2</v>
      </c>
      <c r="I1514">
        <v>0</v>
      </c>
    </row>
    <row r="1515" spans="1:9" x14ac:dyDescent="0.25">
      <c r="A1515" t="s">
        <v>717</v>
      </c>
      <c r="B1515">
        <v>92346</v>
      </c>
      <c r="C1515" s="593">
        <v>8.7499999999999994E-2</v>
      </c>
      <c r="D1515" t="s">
        <v>1706</v>
      </c>
      <c r="E1515">
        <v>0.06</v>
      </c>
      <c r="F1515">
        <v>2.5000000000000001E-3</v>
      </c>
      <c r="G1515">
        <v>0.01</v>
      </c>
      <c r="H1515">
        <v>1.4999999999999999E-2</v>
      </c>
      <c r="I1515">
        <v>0</v>
      </c>
    </row>
    <row r="1516" spans="1:9" x14ac:dyDescent="0.25">
      <c r="A1516" t="s">
        <v>717</v>
      </c>
      <c r="B1516">
        <v>92347</v>
      </c>
      <c r="C1516" s="593">
        <v>7.7499999999999999E-2</v>
      </c>
      <c r="D1516" t="s">
        <v>1688</v>
      </c>
      <c r="E1516">
        <v>0.06</v>
      </c>
      <c r="F1516">
        <v>2.5000000000000001E-3</v>
      </c>
      <c r="G1516">
        <v>0</v>
      </c>
      <c r="H1516">
        <v>1.4999999999999999E-2</v>
      </c>
      <c r="I1516">
        <v>0</v>
      </c>
    </row>
    <row r="1517" spans="1:9" x14ac:dyDescent="0.25">
      <c r="A1517" t="s">
        <v>717</v>
      </c>
      <c r="B1517">
        <v>92350</v>
      </c>
      <c r="C1517" s="593">
        <v>7.7499999999999999E-2</v>
      </c>
      <c r="D1517" t="s">
        <v>1701</v>
      </c>
      <c r="E1517">
        <v>0.06</v>
      </c>
      <c r="F1517">
        <v>2.5000000000000001E-3</v>
      </c>
      <c r="G1517">
        <v>0</v>
      </c>
      <c r="H1517">
        <v>1.4999999999999999E-2</v>
      </c>
      <c r="I1517">
        <v>0</v>
      </c>
    </row>
    <row r="1518" spans="1:9" x14ac:dyDescent="0.25">
      <c r="A1518" t="s">
        <v>717</v>
      </c>
      <c r="B1518">
        <v>92352</v>
      </c>
      <c r="C1518" s="593">
        <v>7.7499999999999999E-2</v>
      </c>
      <c r="D1518" t="s">
        <v>1688</v>
      </c>
      <c r="E1518">
        <v>0.06</v>
      </c>
      <c r="F1518">
        <v>2.5000000000000001E-3</v>
      </c>
      <c r="G1518">
        <v>0</v>
      </c>
      <c r="H1518">
        <v>1.4999999999999999E-2</v>
      </c>
      <c r="I1518">
        <v>0</v>
      </c>
    </row>
    <row r="1519" spans="1:9" x14ac:dyDescent="0.25">
      <c r="A1519" t="s">
        <v>717</v>
      </c>
      <c r="B1519">
        <v>92354</v>
      </c>
      <c r="C1519" s="593">
        <v>8.7499999999999994E-2</v>
      </c>
      <c r="D1519" t="s">
        <v>1688</v>
      </c>
      <c r="E1519">
        <v>0.06</v>
      </c>
      <c r="F1519">
        <v>2.5000000000000001E-3</v>
      </c>
      <c r="G1519">
        <v>0.01</v>
      </c>
      <c r="H1519">
        <v>1.4999999999999999E-2</v>
      </c>
      <c r="I1519">
        <v>0</v>
      </c>
    </row>
    <row r="1520" spans="1:9" x14ac:dyDescent="0.25">
      <c r="A1520" t="s">
        <v>717</v>
      </c>
      <c r="B1520">
        <v>92356</v>
      </c>
      <c r="C1520" s="593">
        <v>7.7499999999999999E-2</v>
      </c>
      <c r="D1520" t="s">
        <v>1688</v>
      </c>
      <c r="E1520">
        <v>0.06</v>
      </c>
      <c r="F1520">
        <v>2.5000000000000001E-3</v>
      </c>
      <c r="G1520">
        <v>0</v>
      </c>
      <c r="H1520">
        <v>1.4999999999999999E-2</v>
      </c>
      <c r="I1520">
        <v>0</v>
      </c>
    </row>
    <row r="1521" spans="1:9" x14ac:dyDescent="0.25">
      <c r="A1521" t="s">
        <v>717</v>
      </c>
      <c r="B1521">
        <v>92357</v>
      </c>
      <c r="C1521" s="593">
        <v>7.7499999999999999E-2</v>
      </c>
      <c r="D1521" t="s">
        <v>1701</v>
      </c>
      <c r="E1521">
        <v>0.06</v>
      </c>
      <c r="F1521">
        <v>2.5000000000000001E-3</v>
      </c>
      <c r="G1521">
        <v>0</v>
      </c>
      <c r="H1521">
        <v>1.4999999999999999E-2</v>
      </c>
      <c r="I1521">
        <v>0</v>
      </c>
    </row>
    <row r="1522" spans="1:9" x14ac:dyDescent="0.25">
      <c r="A1522" t="s">
        <v>717</v>
      </c>
      <c r="B1522">
        <v>92358</v>
      </c>
      <c r="C1522" s="593">
        <v>7.7499999999999999E-2</v>
      </c>
      <c r="D1522" t="s">
        <v>1688</v>
      </c>
      <c r="E1522">
        <v>0.06</v>
      </c>
      <c r="F1522">
        <v>2.5000000000000001E-3</v>
      </c>
      <c r="G1522">
        <v>0</v>
      </c>
      <c r="H1522">
        <v>1.4999999999999999E-2</v>
      </c>
      <c r="I1522">
        <v>0</v>
      </c>
    </row>
    <row r="1523" spans="1:9" x14ac:dyDescent="0.25">
      <c r="A1523" t="s">
        <v>717</v>
      </c>
      <c r="B1523">
        <v>92359</v>
      </c>
      <c r="C1523" s="593">
        <v>8.7499999999999994E-2</v>
      </c>
      <c r="D1523" t="s">
        <v>1706</v>
      </c>
      <c r="E1523">
        <v>0.06</v>
      </c>
      <c r="F1523">
        <v>2.5000000000000001E-3</v>
      </c>
      <c r="G1523">
        <v>0.01</v>
      </c>
      <c r="H1523">
        <v>1.4999999999999999E-2</v>
      </c>
      <c r="I1523">
        <v>0</v>
      </c>
    </row>
    <row r="1524" spans="1:9" x14ac:dyDescent="0.25">
      <c r="A1524" t="s">
        <v>717</v>
      </c>
      <c r="B1524">
        <v>92363</v>
      </c>
      <c r="C1524" s="593">
        <v>7.7499999999999999E-2</v>
      </c>
      <c r="D1524" t="s">
        <v>1707</v>
      </c>
      <c r="E1524">
        <v>0.06</v>
      </c>
      <c r="F1524">
        <v>2.5000000000000001E-3</v>
      </c>
      <c r="G1524">
        <v>0</v>
      </c>
      <c r="H1524">
        <v>1.4999999999999999E-2</v>
      </c>
      <c r="I1524">
        <v>0</v>
      </c>
    </row>
    <row r="1525" spans="1:9" x14ac:dyDescent="0.25">
      <c r="A1525" t="s">
        <v>717</v>
      </c>
      <c r="B1525">
        <v>92364</v>
      </c>
      <c r="C1525" s="593">
        <v>7.7499999999999999E-2</v>
      </c>
      <c r="D1525" t="s">
        <v>1688</v>
      </c>
      <c r="E1525">
        <v>0.06</v>
      </c>
      <c r="F1525">
        <v>2.5000000000000001E-3</v>
      </c>
      <c r="G1525">
        <v>0</v>
      </c>
      <c r="H1525">
        <v>1.4999999999999999E-2</v>
      </c>
      <c r="I1525">
        <v>0</v>
      </c>
    </row>
    <row r="1526" spans="1:9" x14ac:dyDescent="0.25">
      <c r="A1526" t="s">
        <v>717</v>
      </c>
      <c r="B1526">
        <v>92365</v>
      </c>
      <c r="C1526" s="593">
        <v>7.7499999999999999E-2</v>
      </c>
      <c r="D1526" t="s">
        <v>1688</v>
      </c>
      <c r="E1526">
        <v>0.06</v>
      </c>
      <c r="F1526">
        <v>2.5000000000000001E-3</v>
      </c>
      <c r="G1526">
        <v>0</v>
      </c>
      <c r="H1526">
        <v>1.4999999999999999E-2</v>
      </c>
      <c r="I1526">
        <v>0</v>
      </c>
    </row>
    <row r="1527" spans="1:9" x14ac:dyDescent="0.25">
      <c r="A1527" t="s">
        <v>717</v>
      </c>
      <c r="B1527">
        <v>92366</v>
      </c>
      <c r="C1527" s="593">
        <v>7.7499999999999999E-2</v>
      </c>
      <c r="D1527" t="s">
        <v>1688</v>
      </c>
      <c r="E1527">
        <v>0.06</v>
      </c>
      <c r="F1527">
        <v>2.5000000000000001E-3</v>
      </c>
      <c r="G1527">
        <v>0</v>
      </c>
      <c r="H1527">
        <v>1.4999999999999999E-2</v>
      </c>
      <c r="I1527">
        <v>0</v>
      </c>
    </row>
    <row r="1528" spans="1:9" x14ac:dyDescent="0.25">
      <c r="A1528" t="s">
        <v>717</v>
      </c>
      <c r="B1528">
        <v>92368</v>
      </c>
      <c r="C1528" s="593">
        <v>8.7499999999999994E-2</v>
      </c>
      <c r="D1528" t="s">
        <v>1708</v>
      </c>
      <c r="E1528">
        <v>0.06</v>
      </c>
      <c r="F1528">
        <v>2.5000000000000001E-3</v>
      </c>
      <c r="G1528">
        <v>0.01</v>
      </c>
      <c r="H1528">
        <v>1.4999999999999999E-2</v>
      </c>
      <c r="I1528">
        <v>0</v>
      </c>
    </row>
    <row r="1529" spans="1:9" x14ac:dyDescent="0.25">
      <c r="A1529" t="s">
        <v>717</v>
      </c>
      <c r="B1529">
        <v>92369</v>
      </c>
      <c r="C1529" s="593">
        <v>8.7499999999999994E-2</v>
      </c>
      <c r="D1529" t="s">
        <v>1688</v>
      </c>
      <c r="E1529">
        <v>0.06</v>
      </c>
      <c r="F1529">
        <v>2.5000000000000001E-3</v>
      </c>
      <c r="G1529">
        <v>0.01</v>
      </c>
      <c r="H1529">
        <v>1.4999999999999999E-2</v>
      </c>
      <c r="I1529">
        <v>0</v>
      </c>
    </row>
    <row r="1530" spans="1:9" x14ac:dyDescent="0.25">
      <c r="A1530" t="s">
        <v>717</v>
      </c>
      <c r="B1530">
        <v>92371</v>
      </c>
      <c r="C1530" s="593">
        <v>7.7499999999999999E-2</v>
      </c>
      <c r="D1530" t="s">
        <v>1709</v>
      </c>
      <c r="E1530">
        <v>0.06</v>
      </c>
      <c r="F1530">
        <v>2.5000000000000001E-3</v>
      </c>
      <c r="G1530">
        <v>0</v>
      </c>
      <c r="H1530">
        <v>1.4999999999999999E-2</v>
      </c>
      <c r="I1530">
        <v>0</v>
      </c>
    </row>
    <row r="1531" spans="1:9" x14ac:dyDescent="0.25">
      <c r="A1531" t="s">
        <v>717</v>
      </c>
      <c r="B1531">
        <v>92372</v>
      </c>
      <c r="C1531" s="593">
        <v>9.5000000000000001E-2</v>
      </c>
      <c r="D1531" t="s">
        <v>1589</v>
      </c>
      <c r="E1531">
        <v>0.06</v>
      </c>
      <c r="F1531">
        <v>2.5000000000000001E-3</v>
      </c>
      <c r="G1531">
        <v>0</v>
      </c>
      <c r="H1531">
        <v>3.2500000000000001E-2</v>
      </c>
      <c r="I1531">
        <v>0</v>
      </c>
    </row>
    <row r="1532" spans="1:9" x14ac:dyDescent="0.25">
      <c r="A1532" t="s">
        <v>717</v>
      </c>
      <c r="B1532">
        <v>92373</v>
      </c>
      <c r="C1532" s="593">
        <v>8.7499999999999994E-2</v>
      </c>
      <c r="D1532" t="s">
        <v>1706</v>
      </c>
      <c r="E1532">
        <v>0.06</v>
      </c>
      <c r="F1532">
        <v>2.5000000000000001E-3</v>
      </c>
      <c r="G1532">
        <v>0.01</v>
      </c>
      <c r="H1532">
        <v>1.4999999999999999E-2</v>
      </c>
      <c r="I1532">
        <v>0</v>
      </c>
    </row>
    <row r="1533" spans="1:9" x14ac:dyDescent="0.25">
      <c r="A1533" t="s">
        <v>717</v>
      </c>
      <c r="B1533">
        <v>92374</v>
      </c>
      <c r="C1533" s="593">
        <v>8.7499999999999994E-2</v>
      </c>
      <c r="D1533" t="s">
        <v>1706</v>
      </c>
      <c r="E1533">
        <v>0.06</v>
      </c>
      <c r="F1533">
        <v>2.5000000000000001E-3</v>
      </c>
      <c r="G1533">
        <v>0.01</v>
      </c>
      <c r="H1533">
        <v>1.4999999999999999E-2</v>
      </c>
      <c r="I1533">
        <v>0</v>
      </c>
    </row>
    <row r="1534" spans="1:9" x14ac:dyDescent="0.25">
      <c r="A1534" t="s">
        <v>717</v>
      </c>
      <c r="B1534">
        <v>92375</v>
      </c>
      <c r="C1534" s="593">
        <v>8.7499999999999994E-2</v>
      </c>
      <c r="D1534" t="s">
        <v>1706</v>
      </c>
      <c r="E1534">
        <v>0.06</v>
      </c>
      <c r="F1534">
        <v>2.5000000000000001E-3</v>
      </c>
      <c r="G1534">
        <v>0.01</v>
      </c>
      <c r="H1534">
        <v>1.4999999999999999E-2</v>
      </c>
      <c r="I1534">
        <v>0</v>
      </c>
    </row>
    <row r="1535" spans="1:9" x14ac:dyDescent="0.25">
      <c r="A1535" t="s">
        <v>717</v>
      </c>
      <c r="B1535">
        <v>92376</v>
      </c>
      <c r="C1535" s="593">
        <v>8.7499999999999994E-2</v>
      </c>
      <c r="D1535" t="s">
        <v>1688</v>
      </c>
      <c r="E1535">
        <v>0.06</v>
      </c>
      <c r="F1535">
        <v>2.5000000000000001E-3</v>
      </c>
      <c r="G1535">
        <v>0.01</v>
      </c>
      <c r="H1535">
        <v>1.4999999999999999E-2</v>
      </c>
      <c r="I1535">
        <v>0</v>
      </c>
    </row>
    <row r="1536" spans="1:9" x14ac:dyDescent="0.25">
      <c r="A1536" t="s">
        <v>717</v>
      </c>
      <c r="B1536">
        <v>92377</v>
      </c>
      <c r="C1536" s="593">
        <v>7.7499999999999999E-2</v>
      </c>
      <c r="D1536" t="s">
        <v>1710</v>
      </c>
      <c r="E1536">
        <v>0.06</v>
      </c>
      <c r="F1536">
        <v>2.5000000000000001E-3</v>
      </c>
      <c r="G1536">
        <v>0</v>
      </c>
      <c r="H1536">
        <v>1.4999999999999999E-2</v>
      </c>
      <c r="I1536">
        <v>0</v>
      </c>
    </row>
    <row r="1537" spans="1:9" x14ac:dyDescent="0.25">
      <c r="A1537" t="s">
        <v>717</v>
      </c>
      <c r="B1537">
        <v>92378</v>
      </c>
      <c r="C1537" s="593">
        <v>7.7499999999999999E-2</v>
      </c>
      <c r="D1537" t="s">
        <v>1688</v>
      </c>
      <c r="E1537">
        <v>0.06</v>
      </c>
      <c r="F1537">
        <v>2.5000000000000001E-3</v>
      </c>
      <c r="G1537">
        <v>0</v>
      </c>
      <c r="H1537">
        <v>1.4999999999999999E-2</v>
      </c>
      <c r="I1537">
        <v>0</v>
      </c>
    </row>
    <row r="1538" spans="1:9" x14ac:dyDescent="0.25">
      <c r="A1538" t="s">
        <v>717</v>
      </c>
      <c r="B1538">
        <v>92382</v>
      </c>
      <c r="C1538" s="593">
        <v>7.7499999999999999E-2</v>
      </c>
      <c r="D1538" t="s">
        <v>1688</v>
      </c>
      <c r="E1538">
        <v>0.06</v>
      </c>
      <c r="F1538">
        <v>2.5000000000000001E-3</v>
      </c>
      <c r="G1538">
        <v>0</v>
      </c>
      <c r="H1538">
        <v>1.4999999999999999E-2</v>
      </c>
      <c r="I1538">
        <v>0</v>
      </c>
    </row>
    <row r="1539" spans="1:9" x14ac:dyDescent="0.25">
      <c r="A1539" t="s">
        <v>717</v>
      </c>
      <c r="B1539">
        <v>92384</v>
      </c>
      <c r="C1539" s="593">
        <v>7.7499999999999999E-2</v>
      </c>
      <c r="D1539" t="s">
        <v>1703</v>
      </c>
      <c r="E1539">
        <v>0.06</v>
      </c>
      <c r="F1539">
        <v>2.5000000000000001E-3</v>
      </c>
      <c r="G1539">
        <v>0</v>
      </c>
      <c r="H1539">
        <v>1.4999999999999999E-2</v>
      </c>
      <c r="I1539">
        <v>0</v>
      </c>
    </row>
    <row r="1540" spans="1:9" x14ac:dyDescent="0.25">
      <c r="A1540" t="s">
        <v>717</v>
      </c>
      <c r="B1540">
        <v>92385</v>
      </c>
      <c r="C1540" s="593">
        <v>7.7499999999999999E-2</v>
      </c>
      <c r="D1540" t="s">
        <v>1688</v>
      </c>
      <c r="E1540">
        <v>0.06</v>
      </c>
      <c r="F1540">
        <v>2.5000000000000001E-3</v>
      </c>
      <c r="G1540">
        <v>0</v>
      </c>
      <c r="H1540">
        <v>1.4999999999999999E-2</v>
      </c>
      <c r="I1540">
        <v>0</v>
      </c>
    </row>
    <row r="1541" spans="1:9" x14ac:dyDescent="0.25">
      <c r="A1541" t="s">
        <v>717</v>
      </c>
      <c r="B1541">
        <v>92386</v>
      </c>
      <c r="C1541" s="593">
        <v>7.7499999999999999E-2</v>
      </c>
      <c r="D1541" t="s">
        <v>1699</v>
      </c>
      <c r="E1541">
        <v>0.06</v>
      </c>
      <c r="F1541">
        <v>2.5000000000000001E-3</v>
      </c>
      <c r="G1541">
        <v>0</v>
      </c>
      <c r="H1541">
        <v>1.4999999999999999E-2</v>
      </c>
      <c r="I1541">
        <v>0</v>
      </c>
    </row>
    <row r="1542" spans="1:9" x14ac:dyDescent="0.25">
      <c r="A1542" t="s">
        <v>717</v>
      </c>
      <c r="B1542">
        <v>92389</v>
      </c>
      <c r="C1542" s="593">
        <v>7.7499999999999999E-2</v>
      </c>
      <c r="D1542" t="s">
        <v>1703</v>
      </c>
      <c r="E1542">
        <v>0.06</v>
      </c>
      <c r="F1542">
        <v>2.5000000000000001E-3</v>
      </c>
      <c r="G1542">
        <v>0</v>
      </c>
      <c r="H1542">
        <v>1.4999999999999999E-2</v>
      </c>
      <c r="I1542">
        <v>0</v>
      </c>
    </row>
    <row r="1543" spans="1:9" x14ac:dyDescent="0.25">
      <c r="A1543" t="s">
        <v>717</v>
      </c>
      <c r="B1543">
        <v>92391</v>
      </c>
      <c r="C1543" s="593">
        <v>7.7499999999999999E-2</v>
      </c>
      <c r="D1543" t="s">
        <v>1688</v>
      </c>
      <c r="E1543">
        <v>0.06</v>
      </c>
      <c r="F1543">
        <v>2.5000000000000001E-3</v>
      </c>
      <c r="G1543">
        <v>0</v>
      </c>
      <c r="H1543">
        <v>1.4999999999999999E-2</v>
      </c>
      <c r="I1543">
        <v>0</v>
      </c>
    </row>
    <row r="1544" spans="1:9" x14ac:dyDescent="0.25">
      <c r="A1544" t="s">
        <v>717</v>
      </c>
      <c r="B1544">
        <v>92392</v>
      </c>
      <c r="C1544" s="593">
        <v>8.7499999999999994E-2</v>
      </c>
      <c r="D1544" t="s">
        <v>1708</v>
      </c>
      <c r="E1544">
        <v>0.06</v>
      </c>
      <c r="F1544">
        <v>2.5000000000000001E-3</v>
      </c>
      <c r="G1544">
        <v>0.01</v>
      </c>
      <c r="H1544">
        <v>1.4999999999999999E-2</v>
      </c>
      <c r="I1544">
        <v>0</v>
      </c>
    </row>
    <row r="1545" spans="1:9" x14ac:dyDescent="0.25">
      <c r="A1545" t="s">
        <v>717</v>
      </c>
      <c r="B1545">
        <v>92393</v>
      </c>
      <c r="C1545" s="593">
        <v>8.7499999999999994E-2</v>
      </c>
      <c r="D1545" t="s">
        <v>1708</v>
      </c>
      <c r="E1545">
        <v>0.06</v>
      </c>
      <c r="F1545">
        <v>2.5000000000000001E-3</v>
      </c>
      <c r="G1545">
        <v>0.01</v>
      </c>
      <c r="H1545">
        <v>1.4999999999999999E-2</v>
      </c>
      <c r="I1545">
        <v>0</v>
      </c>
    </row>
    <row r="1546" spans="1:9" x14ac:dyDescent="0.25">
      <c r="A1546" t="s">
        <v>717</v>
      </c>
      <c r="B1546">
        <v>92394</v>
      </c>
      <c r="C1546" s="593">
        <v>8.7499999999999994E-2</v>
      </c>
      <c r="D1546" t="s">
        <v>1708</v>
      </c>
      <c r="E1546">
        <v>0.06</v>
      </c>
      <c r="F1546">
        <v>2.5000000000000001E-3</v>
      </c>
      <c r="G1546">
        <v>0.01</v>
      </c>
      <c r="H1546">
        <v>1.4999999999999999E-2</v>
      </c>
      <c r="I1546">
        <v>0</v>
      </c>
    </row>
    <row r="1547" spans="1:9" x14ac:dyDescent="0.25">
      <c r="A1547" t="s">
        <v>717</v>
      </c>
      <c r="B1547">
        <v>92395</v>
      </c>
      <c r="C1547" s="593">
        <v>8.7499999999999994E-2</v>
      </c>
      <c r="D1547" t="s">
        <v>1708</v>
      </c>
      <c r="E1547">
        <v>0.06</v>
      </c>
      <c r="F1547">
        <v>2.5000000000000001E-3</v>
      </c>
      <c r="G1547">
        <v>0.01</v>
      </c>
      <c r="H1547">
        <v>1.4999999999999999E-2</v>
      </c>
      <c r="I1547">
        <v>0</v>
      </c>
    </row>
    <row r="1548" spans="1:9" x14ac:dyDescent="0.25">
      <c r="A1548" t="s">
        <v>717</v>
      </c>
      <c r="B1548">
        <v>92397</v>
      </c>
      <c r="C1548" s="593">
        <v>9.5000000000000001E-2</v>
      </c>
      <c r="D1548" t="s">
        <v>1589</v>
      </c>
      <c r="E1548">
        <v>0.06</v>
      </c>
      <c r="F1548">
        <v>2.5000000000000001E-3</v>
      </c>
      <c r="G1548">
        <v>0</v>
      </c>
      <c r="H1548">
        <v>3.2500000000000001E-2</v>
      </c>
      <c r="I1548">
        <v>0</v>
      </c>
    </row>
    <row r="1549" spans="1:9" x14ac:dyDescent="0.25">
      <c r="A1549" t="s">
        <v>717</v>
      </c>
      <c r="B1549">
        <v>92398</v>
      </c>
      <c r="C1549" s="593">
        <v>7.7499999999999999E-2</v>
      </c>
      <c r="D1549" t="s">
        <v>1688</v>
      </c>
      <c r="E1549">
        <v>0.06</v>
      </c>
      <c r="F1549">
        <v>2.5000000000000001E-3</v>
      </c>
      <c r="G1549">
        <v>0</v>
      </c>
      <c r="H1549">
        <v>1.4999999999999999E-2</v>
      </c>
      <c r="I1549">
        <v>0</v>
      </c>
    </row>
    <row r="1550" spans="1:9" x14ac:dyDescent="0.25">
      <c r="A1550" t="s">
        <v>717</v>
      </c>
      <c r="B1550">
        <v>92399</v>
      </c>
      <c r="C1550" s="593">
        <v>7.7499999999999999E-2</v>
      </c>
      <c r="D1550" t="s">
        <v>1702</v>
      </c>
      <c r="E1550">
        <v>0.06</v>
      </c>
      <c r="F1550">
        <v>2.5000000000000001E-3</v>
      </c>
      <c r="G1550">
        <v>0</v>
      </c>
      <c r="H1550">
        <v>1.4999999999999999E-2</v>
      </c>
      <c r="I1550">
        <v>0</v>
      </c>
    </row>
    <row r="1551" spans="1:9" x14ac:dyDescent="0.25">
      <c r="A1551" t="s">
        <v>717</v>
      </c>
      <c r="B1551">
        <v>92401</v>
      </c>
      <c r="C1551" s="593">
        <v>8.7499999999999994E-2</v>
      </c>
      <c r="D1551" t="s">
        <v>1688</v>
      </c>
      <c r="E1551">
        <v>0.06</v>
      </c>
      <c r="F1551">
        <v>2.5000000000000001E-3</v>
      </c>
      <c r="G1551">
        <v>0.01</v>
      </c>
      <c r="H1551">
        <v>1.4999999999999999E-2</v>
      </c>
      <c r="I1551">
        <v>0</v>
      </c>
    </row>
    <row r="1552" spans="1:9" x14ac:dyDescent="0.25">
      <c r="A1552" t="s">
        <v>717</v>
      </c>
      <c r="B1552">
        <v>92402</v>
      </c>
      <c r="C1552" s="593">
        <v>8.7499999999999994E-2</v>
      </c>
      <c r="D1552" t="s">
        <v>1688</v>
      </c>
      <c r="E1552">
        <v>0.06</v>
      </c>
      <c r="F1552">
        <v>2.5000000000000001E-3</v>
      </c>
      <c r="G1552">
        <v>0.01</v>
      </c>
      <c r="H1552">
        <v>1.4999999999999999E-2</v>
      </c>
      <c r="I1552">
        <v>0</v>
      </c>
    </row>
    <row r="1553" spans="1:9" x14ac:dyDescent="0.25">
      <c r="A1553" t="s">
        <v>717</v>
      </c>
      <c r="B1553">
        <v>92403</v>
      </c>
      <c r="C1553" s="593">
        <v>8.7499999999999994E-2</v>
      </c>
      <c r="D1553" t="s">
        <v>1706</v>
      </c>
      <c r="E1553">
        <v>0.06</v>
      </c>
      <c r="F1553">
        <v>2.5000000000000001E-3</v>
      </c>
      <c r="G1553">
        <v>0.01</v>
      </c>
      <c r="H1553">
        <v>1.4999999999999999E-2</v>
      </c>
      <c r="I1553">
        <v>0</v>
      </c>
    </row>
    <row r="1554" spans="1:9" x14ac:dyDescent="0.25">
      <c r="A1554" t="s">
        <v>717</v>
      </c>
      <c r="B1554">
        <v>92404</v>
      </c>
      <c r="C1554" s="593">
        <v>8.7499999999999994E-2</v>
      </c>
      <c r="D1554" t="s">
        <v>1688</v>
      </c>
      <c r="E1554">
        <v>0.06</v>
      </c>
      <c r="F1554">
        <v>2.5000000000000001E-3</v>
      </c>
      <c r="G1554">
        <v>0.01</v>
      </c>
      <c r="H1554">
        <v>1.4999999999999999E-2</v>
      </c>
      <c r="I1554">
        <v>0</v>
      </c>
    </row>
    <row r="1555" spans="1:9" x14ac:dyDescent="0.25">
      <c r="A1555" t="s">
        <v>717</v>
      </c>
      <c r="B1555">
        <v>92405</v>
      </c>
      <c r="C1555" s="593">
        <v>8.7499999999999994E-2</v>
      </c>
      <c r="D1555" t="s">
        <v>1688</v>
      </c>
      <c r="E1555">
        <v>0.06</v>
      </c>
      <c r="F1555">
        <v>2.5000000000000001E-3</v>
      </c>
      <c r="G1555">
        <v>0.01</v>
      </c>
      <c r="H1555">
        <v>1.4999999999999999E-2</v>
      </c>
      <c r="I1555">
        <v>0</v>
      </c>
    </row>
    <row r="1556" spans="1:9" x14ac:dyDescent="0.25">
      <c r="A1556" t="s">
        <v>717</v>
      </c>
      <c r="B1556">
        <v>92406</v>
      </c>
      <c r="C1556" s="593">
        <v>8.7499999999999994E-2</v>
      </c>
      <c r="D1556" t="s">
        <v>1688</v>
      </c>
      <c r="E1556">
        <v>0.06</v>
      </c>
      <c r="F1556">
        <v>2.5000000000000001E-3</v>
      </c>
      <c r="G1556">
        <v>0.01</v>
      </c>
      <c r="H1556">
        <v>1.4999999999999999E-2</v>
      </c>
      <c r="I1556">
        <v>0</v>
      </c>
    </row>
    <row r="1557" spans="1:9" x14ac:dyDescent="0.25">
      <c r="A1557" t="s">
        <v>717</v>
      </c>
      <c r="B1557">
        <v>92407</v>
      </c>
      <c r="C1557" s="593">
        <v>8.7499999999999994E-2</v>
      </c>
      <c r="D1557" t="s">
        <v>1688</v>
      </c>
      <c r="E1557">
        <v>0.06</v>
      </c>
      <c r="F1557">
        <v>2.5000000000000001E-3</v>
      </c>
      <c r="G1557">
        <v>0.01</v>
      </c>
      <c r="H1557">
        <v>1.4999999999999999E-2</v>
      </c>
      <c r="I1557">
        <v>0</v>
      </c>
    </row>
    <row r="1558" spans="1:9" x14ac:dyDescent="0.25">
      <c r="A1558" t="s">
        <v>717</v>
      </c>
      <c r="B1558">
        <v>92408</v>
      </c>
      <c r="C1558" s="593">
        <v>8.7499999999999994E-2</v>
      </c>
      <c r="D1558" t="s">
        <v>1688</v>
      </c>
      <c r="E1558">
        <v>0.06</v>
      </c>
      <c r="F1558">
        <v>2.5000000000000001E-3</v>
      </c>
      <c r="G1558">
        <v>0.01</v>
      </c>
      <c r="H1558">
        <v>1.4999999999999999E-2</v>
      </c>
      <c r="I1558">
        <v>0</v>
      </c>
    </row>
    <row r="1559" spans="1:9" x14ac:dyDescent="0.25">
      <c r="A1559" t="s">
        <v>717</v>
      </c>
      <c r="B1559">
        <v>92410</v>
      </c>
      <c r="C1559" s="593">
        <v>8.7499999999999994E-2</v>
      </c>
      <c r="D1559" t="s">
        <v>1688</v>
      </c>
      <c r="E1559">
        <v>0.06</v>
      </c>
      <c r="F1559">
        <v>2.5000000000000001E-3</v>
      </c>
      <c r="G1559">
        <v>0.01</v>
      </c>
      <c r="H1559">
        <v>1.4999999999999999E-2</v>
      </c>
      <c r="I1559">
        <v>0</v>
      </c>
    </row>
    <row r="1560" spans="1:9" x14ac:dyDescent="0.25">
      <c r="A1560" t="s">
        <v>717</v>
      </c>
      <c r="B1560">
        <v>92411</v>
      </c>
      <c r="C1560" s="593">
        <v>8.7499999999999994E-2</v>
      </c>
      <c r="D1560" t="s">
        <v>1688</v>
      </c>
      <c r="E1560">
        <v>0.06</v>
      </c>
      <c r="F1560">
        <v>2.5000000000000001E-3</v>
      </c>
      <c r="G1560">
        <v>0.01</v>
      </c>
      <c r="H1560">
        <v>1.4999999999999999E-2</v>
      </c>
      <c r="I1560">
        <v>0</v>
      </c>
    </row>
    <row r="1561" spans="1:9" x14ac:dyDescent="0.25">
      <c r="A1561" t="s">
        <v>717</v>
      </c>
      <c r="B1561">
        <v>92413</v>
      </c>
      <c r="C1561" s="593">
        <v>8.7499999999999994E-2</v>
      </c>
      <c r="D1561" t="s">
        <v>1688</v>
      </c>
      <c r="E1561">
        <v>0.06</v>
      </c>
      <c r="F1561">
        <v>2.5000000000000001E-3</v>
      </c>
      <c r="G1561">
        <v>0.01</v>
      </c>
      <c r="H1561">
        <v>1.4999999999999999E-2</v>
      </c>
      <c r="I1561">
        <v>0</v>
      </c>
    </row>
    <row r="1562" spans="1:9" x14ac:dyDescent="0.25">
      <c r="A1562" t="s">
        <v>717</v>
      </c>
      <c r="B1562">
        <v>92415</v>
      </c>
      <c r="C1562" s="593">
        <v>8.7499999999999994E-2</v>
      </c>
      <c r="D1562" t="s">
        <v>1688</v>
      </c>
      <c r="E1562">
        <v>0.06</v>
      </c>
      <c r="F1562">
        <v>2.5000000000000001E-3</v>
      </c>
      <c r="G1562">
        <v>0.01</v>
      </c>
      <c r="H1562">
        <v>1.4999999999999999E-2</v>
      </c>
      <c r="I1562">
        <v>0</v>
      </c>
    </row>
    <row r="1563" spans="1:9" x14ac:dyDescent="0.25">
      <c r="A1563" t="s">
        <v>717</v>
      </c>
      <c r="B1563">
        <v>92418</v>
      </c>
      <c r="C1563" s="593">
        <v>8.7499999999999994E-2</v>
      </c>
      <c r="D1563" t="s">
        <v>1688</v>
      </c>
      <c r="E1563">
        <v>0.06</v>
      </c>
      <c r="F1563">
        <v>2.5000000000000001E-3</v>
      </c>
      <c r="G1563">
        <v>0.01</v>
      </c>
      <c r="H1563">
        <v>1.4999999999999999E-2</v>
      </c>
      <c r="I1563">
        <v>0</v>
      </c>
    </row>
    <row r="1564" spans="1:9" x14ac:dyDescent="0.25">
      <c r="A1564" t="s">
        <v>717</v>
      </c>
      <c r="B1564">
        <v>92423</v>
      </c>
      <c r="C1564" s="593">
        <v>8.7499999999999994E-2</v>
      </c>
      <c r="D1564" t="s">
        <v>1706</v>
      </c>
      <c r="E1564">
        <v>0.06</v>
      </c>
      <c r="F1564">
        <v>2.5000000000000001E-3</v>
      </c>
      <c r="G1564">
        <v>0.01</v>
      </c>
      <c r="H1564">
        <v>1.4999999999999999E-2</v>
      </c>
      <c r="I1564">
        <v>0</v>
      </c>
    </row>
    <row r="1565" spans="1:9" x14ac:dyDescent="0.25">
      <c r="A1565" t="s">
        <v>717</v>
      </c>
      <c r="B1565">
        <v>92427</v>
      </c>
      <c r="C1565" s="593">
        <v>8.7499999999999994E-2</v>
      </c>
      <c r="D1565" t="s">
        <v>1688</v>
      </c>
      <c r="E1565">
        <v>0.06</v>
      </c>
      <c r="F1565">
        <v>2.5000000000000001E-3</v>
      </c>
      <c r="G1565">
        <v>0.01</v>
      </c>
      <c r="H1565">
        <v>1.4999999999999999E-2</v>
      </c>
      <c r="I1565">
        <v>0</v>
      </c>
    </row>
    <row r="1566" spans="1:9" x14ac:dyDescent="0.25">
      <c r="A1566" t="s">
        <v>717</v>
      </c>
      <c r="B1566">
        <v>92501</v>
      </c>
      <c r="C1566" s="593">
        <v>8.7499999999999994E-2</v>
      </c>
      <c r="D1566" t="s">
        <v>1711</v>
      </c>
      <c r="E1566">
        <v>0.06</v>
      </c>
      <c r="F1566">
        <v>2.5000000000000001E-3</v>
      </c>
      <c r="G1566">
        <v>0.01</v>
      </c>
      <c r="H1566">
        <v>1.4999999999999999E-2</v>
      </c>
      <c r="I1566">
        <v>0</v>
      </c>
    </row>
    <row r="1567" spans="1:9" x14ac:dyDescent="0.25">
      <c r="A1567" t="s">
        <v>717</v>
      </c>
      <c r="B1567">
        <v>92502</v>
      </c>
      <c r="C1567" s="593">
        <v>8.7499999999999994E-2</v>
      </c>
      <c r="D1567" t="s">
        <v>1711</v>
      </c>
      <c r="E1567">
        <v>0.06</v>
      </c>
      <c r="F1567">
        <v>2.5000000000000001E-3</v>
      </c>
      <c r="G1567">
        <v>0.01</v>
      </c>
      <c r="H1567">
        <v>1.4999999999999999E-2</v>
      </c>
      <c r="I1567">
        <v>0</v>
      </c>
    </row>
    <row r="1568" spans="1:9" x14ac:dyDescent="0.25">
      <c r="A1568" t="s">
        <v>717</v>
      </c>
      <c r="B1568">
        <v>92503</v>
      </c>
      <c r="C1568" s="593">
        <v>8.7499999999999994E-2</v>
      </c>
      <c r="D1568" t="s">
        <v>1712</v>
      </c>
      <c r="E1568">
        <v>0.06</v>
      </c>
      <c r="F1568">
        <v>2.5000000000000001E-3</v>
      </c>
      <c r="G1568">
        <v>0.01</v>
      </c>
      <c r="H1568">
        <v>1.4999999999999999E-2</v>
      </c>
      <c r="I1568">
        <v>0</v>
      </c>
    </row>
    <row r="1569" spans="1:9" x14ac:dyDescent="0.25">
      <c r="A1569" t="s">
        <v>717</v>
      </c>
      <c r="B1569">
        <v>92504</v>
      </c>
      <c r="C1569" s="593">
        <v>8.7499999999999994E-2</v>
      </c>
      <c r="D1569" t="s">
        <v>1711</v>
      </c>
      <c r="E1569">
        <v>0.06</v>
      </c>
      <c r="F1569">
        <v>2.5000000000000001E-3</v>
      </c>
      <c r="G1569">
        <v>0.01</v>
      </c>
      <c r="H1569">
        <v>1.4999999999999999E-2</v>
      </c>
      <c r="I1569">
        <v>0</v>
      </c>
    </row>
    <row r="1570" spans="1:9" x14ac:dyDescent="0.25">
      <c r="A1570" t="s">
        <v>717</v>
      </c>
      <c r="B1570">
        <v>92505</v>
      </c>
      <c r="C1570" s="593">
        <v>8.7499999999999994E-2</v>
      </c>
      <c r="D1570" t="s">
        <v>1712</v>
      </c>
      <c r="E1570">
        <v>0.06</v>
      </c>
      <c r="F1570">
        <v>2.5000000000000001E-3</v>
      </c>
      <c r="G1570">
        <v>0.01</v>
      </c>
      <c r="H1570">
        <v>1.4999999999999999E-2</v>
      </c>
      <c r="I1570">
        <v>0</v>
      </c>
    </row>
    <row r="1571" spans="1:9" x14ac:dyDescent="0.25">
      <c r="A1571" t="s">
        <v>717</v>
      </c>
      <c r="B1571">
        <v>92506</v>
      </c>
      <c r="C1571" s="593">
        <v>8.7499999999999994E-2</v>
      </c>
      <c r="D1571" t="s">
        <v>1711</v>
      </c>
      <c r="E1571">
        <v>0.06</v>
      </c>
      <c r="F1571">
        <v>2.5000000000000001E-3</v>
      </c>
      <c r="G1571">
        <v>0.01</v>
      </c>
      <c r="H1571">
        <v>1.4999999999999999E-2</v>
      </c>
      <c r="I1571">
        <v>0</v>
      </c>
    </row>
    <row r="1572" spans="1:9" x14ac:dyDescent="0.25">
      <c r="A1572" t="s">
        <v>717</v>
      </c>
      <c r="B1572">
        <v>92507</v>
      </c>
      <c r="C1572" s="593">
        <v>8.7499999999999994E-2</v>
      </c>
      <c r="D1572" t="s">
        <v>1711</v>
      </c>
      <c r="E1572">
        <v>0.06</v>
      </c>
      <c r="F1572">
        <v>2.5000000000000001E-3</v>
      </c>
      <c r="G1572">
        <v>0.01</v>
      </c>
      <c r="H1572">
        <v>1.4999999999999999E-2</v>
      </c>
      <c r="I1572">
        <v>0</v>
      </c>
    </row>
    <row r="1573" spans="1:9" x14ac:dyDescent="0.25">
      <c r="A1573" t="s">
        <v>717</v>
      </c>
      <c r="B1573">
        <v>92508</v>
      </c>
      <c r="C1573" s="593">
        <v>8.7499999999999994E-2</v>
      </c>
      <c r="D1573" t="s">
        <v>1711</v>
      </c>
      <c r="E1573">
        <v>0.06</v>
      </c>
      <c r="F1573">
        <v>2.5000000000000001E-3</v>
      </c>
      <c r="G1573">
        <v>0.01</v>
      </c>
      <c r="H1573">
        <v>1.4999999999999999E-2</v>
      </c>
      <c r="I1573">
        <v>0</v>
      </c>
    </row>
    <row r="1574" spans="1:9" x14ac:dyDescent="0.25">
      <c r="A1574" t="s">
        <v>717</v>
      </c>
      <c r="B1574">
        <v>92509</v>
      </c>
      <c r="C1574" s="593">
        <v>7.7499999999999999E-2</v>
      </c>
      <c r="D1574" t="s">
        <v>1700</v>
      </c>
      <c r="E1574">
        <v>0.06</v>
      </c>
      <c r="F1574">
        <v>2.5000000000000001E-3</v>
      </c>
      <c r="G1574">
        <v>0</v>
      </c>
      <c r="H1574">
        <v>1.4999999999999999E-2</v>
      </c>
      <c r="I1574">
        <v>0</v>
      </c>
    </row>
    <row r="1575" spans="1:9" x14ac:dyDescent="0.25">
      <c r="A1575" t="s">
        <v>717</v>
      </c>
      <c r="B1575">
        <v>92513</v>
      </c>
      <c r="C1575" s="593">
        <v>8.7499999999999994E-2</v>
      </c>
      <c r="D1575" t="s">
        <v>1711</v>
      </c>
      <c r="E1575">
        <v>0.06</v>
      </c>
      <c r="F1575">
        <v>2.5000000000000001E-3</v>
      </c>
      <c r="G1575">
        <v>0.01</v>
      </c>
      <c r="H1575">
        <v>1.4999999999999999E-2</v>
      </c>
      <c r="I1575">
        <v>0</v>
      </c>
    </row>
    <row r="1576" spans="1:9" x14ac:dyDescent="0.25">
      <c r="A1576" t="s">
        <v>717</v>
      </c>
      <c r="B1576">
        <v>92514</v>
      </c>
      <c r="C1576" s="593">
        <v>8.7499999999999994E-2</v>
      </c>
      <c r="D1576" t="s">
        <v>1711</v>
      </c>
      <c r="E1576">
        <v>0.06</v>
      </c>
      <c r="F1576">
        <v>2.5000000000000001E-3</v>
      </c>
      <c r="G1576">
        <v>0.01</v>
      </c>
      <c r="H1576">
        <v>1.4999999999999999E-2</v>
      </c>
      <c r="I1576">
        <v>0</v>
      </c>
    </row>
    <row r="1577" spans="1:9" x14ac:dyDescent="0.25">
      <c r="A1577" t="s">
        <v>717</v>
      </c>
      <c r="B1577">
        <v>92516</v>
      </c>
      <c r="C1577" s="593">
        <v>8.7499999999999994E-2</v>
      </c>
      <c r="D1577" t="s">
        <v>1711</v>
      </c>
      <c r="E1577">
        <v>0.06</v>
      </c>
      <c r="F1577">
        <v>2.5000000000000001E-3</v>
      </c>
      <c r="G1577">
        <v>0.01</v>
      </c>
      <c r="H1577">
        <v>1.4999999999999999E-2</v>
      </c>
      <c r="I1577">
        <v>0</v>
      </c>
    </row>
    <row r="1578" spans="1:9" x14ac:dyDescent="0.25">
      <c r="A1578" t="s">
        <v>717</v>
      </c>
      <c r="B1578">
        <v>92517</v>
      </c>
      <c r="C1578" s="593">
        <v>8.7499999999999994E-2</v>
      </c>
      <c r="D1578" t="s">
        <v>1711</v>
      </c>
      <c r="E1578">
        <v>0.06</v>
      </c>
      <c r="F1578">
        <v>2.5000000000000001E-3</v>
      </c>
      <c r="G1578">
        <v>0.01</v>
      </c>
      <c r="H1578">
        <v>1.4999999999999999E-2</v>
      </c>
      <c r="I1578">
        <v>0</v>
      </c>
    </row>
    <row r="1579" spans="1:9" x14ac:dyDescent="0.25">
      <c r="A1579" t="s">
        <v>717</v>
      </c>
      <c r="B1579">
        <v>92518</v>
      </c>
      <c r="C1579" s="593">
        <v>7.7499999999999999E-2</v>
      </c>
      <c r="D1579" t="s">
        <v>1674</v>
      </c>
      <c r="E1579">
        <v>0.06</v>
      </c>
      <c r="F1579">
        <v>2.5000000000000001E-3</v>
      </c>
      <c r="G1579">
        <v>0</v>
      </c>
      <c r="H1579">
        <v>1.4999999999999999E-2</v>
      </c>
      <c r="I1579">
        <v>0</v>
      </c>
    </row>
    <row r="1580" spans="1:9" x14ac:dyDescent="0.25">
      <c r="A1580" t="s">
        <v>717</v>
      </c>
      <c r="B1580">
        <v>92519</v>
      </c>
      <c r="C1580" s="593">
        <v>7.7499999999999999E-2</v>
      </c>
      <c r="D1580" t="s">
        <v>1700</v>
      </c>
      <c r="E1580">
        <v>0.06</v>
      </c>
      <c r="F1580">
        <v>2.5000000000000001E-3</v>
      </c>
      <c r="G1580">
        <v>0</v>
      </c>
      <c r="H1580">
        <v>1.4999999999999999E-2</v>
      </c>
      <c r="I1580">
        <v>0</v>
      </c>
    </row>
    <row r="1581" spans="1:9" x14ac:dyDescent="0.25">
      <c r="A1581" t="s">
        <v>717</v>
      </c>
      <c r="B1581">
        <v>92521</v>
      </c>
      <c r="C1581" s="593">
        <v>8.7499999999999994E-2</v>
      </c>
      <c r="D1581" t="s">
        <v>1711</v>
      </c>
      <c r="E1581">
        <v>0.06</v>
      </c>
      <c r="F1581">
        <v>2.5000000000000001E-3</v>
      </c>
      <c r="G1581">
        <v>0.01</v>
      </c>
      <c r="H1581">
        <v>1.4999999999999999E-2</v>
      </c>
      <c r="I1581">
        <v>0</v>
      </c>
    </row>
    <row r="1582" spans="1:9" x14ac:dyDescent="0.25">
      <c r="A1582" t="s">
        <v>717</v>
      </c>
      <c r="B1582">
        <v>92522</v>
      </c>
      <c r="C1582" s="593">
        <v>8.7499999999999994E-2</v>
      </c>
      <c r="D1582" t="s">
        <v>1711</v>
      </c>
      <c r="E1582">
        <v>0.06</v>
      </c>
      <c r="F1582">
        <v>2.5000000000000001E-3</v>
      </c>
      <c r="G1582">
        <v>0.01</v>
      </c>
      <c r="H1582">
        <v>1.4999999999999999E-2</v>
      </c>
      <c r="I1582">
        <v>0</v>
      </c>
    </row>
    <row r="1583" spans="1:9" x14ac:dyDescent="0.25">
      <c r="A1583" t="s">
        <v>717</v>
      </c>
      <c r="B1583">
        <v>92530</v>
      </c>
      <c r="C1583" s="593">
        <v>8.7499999999999994E-2</v>
      </c>
      <c r="D1583" t="s">
        <v>1713</v>
      </c>
      <c r="E1583">
        <v>0.06</v>
      </c>
      <c r="F1583">
        <v>2.5000000000000001E-3</v>
      </c>
      <c r="G1583">
        <v>0.01</v>
      </c>
      <c r="H1583">
        <v>1.4999999999999999E-2</v>
      </c>
      <c r="I1583">
        <v>0</v>
      </c>
    </row>
    <row r="1584" spans="1:9" x14ac:dyDescent="0.25">
      <c r="A1584" t="s">
        <v>717</v>
      </c>
      <c r="B1584">
        <v>92531</v>
      </c>
      <c r="C1584" s="593">
        <v>8.7499999999999994E-2</v>
      </c>
      <c r="D1584" t="s">
        <v>1713</v>
      </c>
      <c r="E1584">
        <v>0.06</v>
      </c>
      <c r="F1584">
        <v>2.5000000000000001E-3</v>
      </c>
      <c r="G1584">
        <v>0.01</v>
      </c>
      <c r="H1584">
        <v>1.4999999999999999E-2</v>
      </c>
      <c r="I1584">
        <v>0</v>
      </c>
    </row>
    <row r="1585" spans="1:9" x14ac:dyDescent="0.25">
      <c r="A1585" t="s">
        <v>717</v>
      </c>
      <c r="B1585">
        <v>92532</v>
      </c>
      <c r="C1585" s="593">
        <v>8.7499999999999994E-2</v>
      </c>
      <c r="D1585" t="s">
        <v>1713</v>
      </c>
      <c r="E1585">
        <v>0.06</v>
      </c>
      <c r="F1585">
        <v>2.5000000000000001E-3</v>
      </c>
      <c r="G1585">
        <v>0.01</v>
      </c>
      <c r="H1585">
        <v>1.4999999999999999E-2</v>
      </c>
      <c r="I1585">
        <v>0</v>
      </c>
    </row>
    <row r="1586" spans="1:9" x14ac:dyDescent="0.25">
      <c r="A1586" t="s">
        <v>717</v>
      </c>
      <c r="B1586">
        <v>92536</v>
      </c>
      <c r="C1586" s="593">
        <v>7.7499999999999999E-2</v>
      </c>
      <c r="D1586" t="s">
        <v>1674</v>
      </c>
      <c r="E1586">
        <v>0.06</v>
      </c>
      <c r="F1586">
        <v>2.5000000000000001E-3</v>
      </c>
      <c r="G1586">
        <v>0</v>
      </c>
      <c r="H1586">
        <v>1.4999999999999999E-2</v>
      </c>
      <c r="I1586">
        <v>0</v>
      </c>
    </row>
    <row r="1587" spans="1:9" x14ac:dyDescent="0.25">
      <c r="A1587" t="s">
        <v>717</v>
      </c>
      <c r="B1587">
        <v>92539</v>
      </c>
      <c r="C1587" s="593">
        <v>7.7499999999999999E-2</v>
      </c>
      <c r="D1587" t="s">
        <v>1674</v>
      </c>
      <c r="E1587">
        <v>0.06</v>
      </c>
      <c r="F1587">
        <v>2.5000000000000001E-3</v>
      </c>
      <c r="G1587">
        <v>0</v>
      </c>
      <c r="H1587">
        <v>1.4999999999999999E-2</v>
      </c>
      <c r="I1587">
        <v>0</v>
      </c>
    </row>
    <row r="1588" spans="1:9" x14ac:dyDescent="0.25">
      <c r="A1588" t="s">
        <v>717</v>
      </c>
      <c r="B1588">
        <v>92543</v>
      </c>
      <c r="C1588" s="593">
        <v>8.7499999999999994E-2</v>
      </c>
      <c r="D1588" t="s">
        <v>1714</v>
      </c>
      <c r="E1588">
        <v>0.06</v>
      </c>
      <c r="F1588">
        <v>2.5000000000000001E-3</v>
      </c>
      <c r="G1588">
        <v>0.01</v>
      </c>
      <c r="H1588">
        <v>1.4999999999999999E-2</v>
      </c>
      <c r="I1588">
        <v>0</v>
      </c>
    </row>
    <row r="1589" spans="1:9" x14ac:dyDescent="0.25">
      <c r="A1589" t="s">
        <v>717</v>
      </c>
      <c r="B1589">
        <v>92544</v>
      </c>
      <c r="C1589" s="593">
        <v>8.7499999999999994E-2</v>
      </c>
      <c r="D1589" t="s">
        <v>1714</v>
      </c>
      <c r="E1589">
        <v>0.06</v>
      </c>
      <c r="F1589">
        <v>2.5000000000000001E-3</v>
      </c>
      <c r="G1589">
        <v>0.01</v>
      </c>
      <c r="H1589">
        <v>1.4999999999999999E-2</v>
      </c>
      <c r="I1589">
        <v>0</v>
      </c>
    </row>
    <row r="1590" spans="1:9" x14ac:dyDescent="0.25">
      <c r="A1590" t="s">
        <v>717</v>
      </c>
      <c r="B1590">
        <v>92545</v>
      </c>
      <c r="C1590" s="593">
        <v>8.7499999999999994E-2</v>
      </c>
      <c r="D1590" t="s">
        <v>1715</v>
      </c>
      <c r="E1590">
        <v>0.06</v>
      </c>
      <c r="F1590">
        <v>2.5000000000000001E-3</v>
      </c>
      <c r="G1590">
        <v>0.01</v>
      </c>
      <c r="H1590">
        <v>1.4999999999999999E-2</v>
      </c>
      <c r="I1590">
        <v>0</v>
      </c>
    </row>
    <row r="1591" spans="1:9" x14ac:dyDescent="0.25">
      <c r="A1591" t="s">
        <v>717</v>
      </c>
      <c r="B1591">
        <v>92546</v>
      </c>
      <c r="C1591" s="593">
        <v>8.7499999999999994E-2</v>
      </c>
      <c r="D1591" t="s">
        <v>1715</v>
      </c>
      <c r="E1591">
        <v>0.06</v>
      </c>
      <c r="F1591">
        <v>2.5000000000000001E-3</v>
      </c>
      <c r="G1591">
        <v>0.01</v>
      </c>
      <c r="H1591">
        <v>1.4999999999999999E-2</v>
      </c>
      <c r="I1591">
        <v>0</v>
      </c>
    </row>
    <row r="1592" spans="1:9" x14ac:dyDescent="0.25">
      <c r="A1592" t="s">
        <v>717</v>
      </c>
      <c r="B1592">
        <v>92548</v>
      </c>
      <c r="C1592" s="593">
        <v>7.7499999999999999E-2</v>
      </c>
      <c r="D1592" t="s">
        <v>1674</v>
      </c>
      <c r="E1592">
        <v>0.06</v>
      </c>
      <c r="F1592">
        <v>2.5000000000000001E-3</v>
      </c>
      <c r="G1592">
        <v>0</v>
      </c>
      <c r="H1592">
        <v>1.4999999999999999E-2</v>
      </c>
      <c r="I1592">
        <v>0</v>
      </c>
    </row>
    <row r="1593" spans="1:9" x14ac:dyDescent="0.25">
      <c r="A1593" t="s">
        <v>717</v>
      </c>
      <c r="B1593">
        <v>92549</v>
      </c>
      <c r="C1593" s="593">
        <v>7.7499999999999999E-2</v>
      </c>
      <c r="D1593" t="s">
        <v>1674</v>
      </c>
      <c r="E1593">
        <v>0.06</v>
      </c>
      <c r="F1593">
        <v>2.5000000000000001E-3</v>
      </c>
      <c r="G1593">
        <v>0</v>
      </c>
      <c r="H1593">
        <v>1.4999999999999999E-2</v>
      </c>
      <c r="I1593">
        <v>0</v>
      </c>
    </row>
    <row r="1594" spans="1:9" x14ac:dyDescent="0.25">
      <c r="A1594" t="s">
        <v>717</v>
      </c>
      <c r="B1594">
        <v>92551</v>
      </c>
      <c r="C1594" s="593">
        <v>7.7499999999999999E-2</v>
      </c>
      <c r="D1594" t="s">
        <v>1716</v>
      </c>
      <c r="E1594">
        <v>0.06</v>
      </c>
      <c r="F1594">
        <v>2.5000000000000001E-3</v>
      </c>
      <c r="G1594">
        <v>0</v>
      </c>
      <c r="H1594">
        <v>1.4999999999999999E-2</v>
      </c>
      <c r="I1594">
        <v>0</v>
      </c>
    </row>
    <row r="1595" spans="1:9" x14ac:dyDescent="0.25">
      <c r="A1595" t="s">
        <v>717</v>
      </c>
      <c r="B1595">
        <v>92552</v>
      </c>
      <c r="C1595" s="593">
        <v>7.7499999999999999E-2</v>
      </c>
      <c r="D1595" t="s">
        <v>1716</v>
      </c>
      <c r="E1595">
        <v>0.06</v>
      </c>
      <c r="F1595">
        <v>2.5000000000000001E-3</v>
      </c>
      <c r="G1595">
        <v>0</v>
      </c>
      <c r="H1595">
        <v>1.4999999999999999E-2</v>
      </c>
      <c r="I1595">
        <v>0</v>
      </c>
    </row>
    <row r="1596" spans="1:9" x14ac:dyDescent="0.25">
      <c r="A1596" t="s">
        <v>717</v>
      </c>
      <c r="B1596">
        <v>92553</v>
      </c>
      <c r="C1596" s="593">
        <v>8.7499999999999994E-2</v>
      </c>
      <c r="D1596" t="s">
        <v>1711</v>
      </c>
      <c r="E1596">
        <v>0.06</v>
      </c>
      <c r="F1596">
        <v>2.5000000000000001E-3</v>
      </c>
      <c r="G1596">
        <v>0.01</v>
      </c>
      <c r="H1596">
        <v>1.4999999999999999E-2</v>
      </c>
      <c r="I1596">
        <v>0</v>
      </c>
    </row>
    <row r="1597" spans="1:9" x14ac:dyDescent="0.25">
      <c r="A1597" t="s">
        <v>717</v>
      </c>
      <c r="B1597">
        <v>92554</v>
      </c>
      <c r="C1597" s="593">
        <v>7.7499999999999999E-2</v>
      </c>
      <c r="D1597" t="s">
        <v>1716</v>
      </c>
      <c r="E1597">
        <v>0.06</v>
      </c>
      <c r="F1597">
        <v>2.5000000000000001E-3</v>
      </c>
      <c r="G1597">
        <v>0</v>
      </c>
      <c r="H1597">
        <v>1.4999999999999999E-2</v>
      </c>
      <c r="I1597">
        <v>0</v>
      </c>
    </row>
    <row r="1598" spans="1:9" x14ac:dyDescent="0.25">
      <c r="A1598" t="s">
        <v>717</v>
      </c>
      <c r="B1598">
        <v>92555</v>
      </c>
      <c r="C1598" s="593">
        <v>7.7499999999999999E-2</v>
      </c>
      <c r="D1598" t="s">
        <v>1716</v>
      </c>
      <c r="E1598">
        <v>0.06</v>
      </c>
      <c r="F1598">
        <v>2.5000000000000001E-3</v>
      </c>
      <c r="G1598">
        <v>0</v>
      </c>
      <c r="H1598">
        <v>1.4999999999999999E-2</v>
      </c>
      <c r="I1598">
        <v>0</v>
      </c>
    </row>
    <row r="1599" spans="1:9" x14ac:dyDescent="0.25">
      <c r="A1599" t="s">
        <v>717</v>
      </c>
      <c r="B1599">
        <v>92556</v>
      </c>
      <c r="C1599" s="593">
        <v>7.7499999999999999E-2</v>
      </c>
      <c r="D1599" t="s">
        <v>1716</v>
      </c>
      <c r="E1599">
        <v>0.06</v>
      </c>
      <c r="F1599">
        <v>2.5000000000000001E-3</v>
      </c>
      <c r="G1599">
        <v>0</v>
      </c>
      <c r="H1599">
        <v>1.4999999999999999E-2</v>
      </c>
      <c r="I1599">
        <v>0</v>
      </c>
    </row>
    <row r="1600" spans="1:9" x14ac:dyDescent="0.25">
      <c r="A1600" t="s">
        <v>717</v>
      </c>
      <c r="B1600">
        <v>92557</v>
      </c>
      <c r="C1600" s="593">
        <v>7.7499999999999999E-2</v>
      </c>
      <c r="D1600" t="s">
        <v>1716</v>
      </c>
      <c r="E1600">
        <v>0.06</v>
      </c>
      <c r="F1600">
        <v>2.5000000000000001E-3</v>
      </c>
      <c r="G1600">
        <v>0</v>
      </c>
      <c r="H1600">
        <v>1.4999999999999999E-2</v>
      </c>
      <c r="I1600">
        <v>0</v>
      </c>
    </row>
    <row r="1601" spans="1:9" x14ac:dyDescent="0.25">
      <c r="A1601" t="s">
        <v>717</v>
      </c>
      <c r="B1601">
        <v>92561</v>
      </c>
      <c r="C1601" s="593">
        <v>9.2499999999999999E-2</v>
      </c>
      <c r="D1601" t="s">
        <v>1685</v>
      </c>
      <c r="E1601">
        <v>0.06</v>
      </c>
      <c r="F1601">
        <v>2.5000000000000001E-3</v>
      </c>
      <c r="G1601">
        <v>1.4999999999999999E-2</v>
      </c>
      <c r="H1601">
        <v>1.4999999999999999E-2</v>
      </c>
      <c r="I1601">
        <v>0</v>
      </c>
    </row>
    <row r="1602" spans="1:9" x14ac:dyDescent="0.25">
      <c r="A1602" t="s">
        <v>717</v>
      </c>
      <c r="B1602">
        <v>92562</v>
      </c>
      <c r="C1602" s="593">
        <v>8.7499999999999994E-2</v>
      </c>
      <c r="D1602" t="s">
        <v>1717</v>
      </c>
      <c r="E1602">
        <v>0.06</v>
      </c>
      <c r="F1602">
        <v>2.5000000000000001E-3</v>
      </c>
      <c r="G1602">
        <v>0.01</v>
      </c>
      <c r="H1602">
        <v>1.4999999999999999E-2</v>
      </c>
      <c r="I1602">
        <v>0</v>
      </c>
    </row>
    <row r="1603" spans="1:9" x14ac:dyDescent="0.25">
      <c r="A1603" t="s">
        <v>717</v>
      </c>
      <c r="B1603">
        <v>92563</v>
      </c>
      <c r="C1603" s="593">
        <v>8.7499999999999994E-2</v>
      </c>
      <c r="D1603" t="s">
        <v>1717</v>
      </c>
      <c r="E1603">
        <v>0.06</v>
      </c>
      <c r="F1603">
        <v>2.5000000000000001E-3</v>
      </c>
      <c r="G1603">
        <v>0.01</v>
      </c>
      <c r="H1603">
        <v>1.4999999999999999E-2</v>
      </c>
      <c r="I1603">
        <v>0</v>
      </c>
    </row>
    <row r="1604" spans="1:9" x14ac:dyDescent="0.25">
      <c r="A1604" t="s">
        <v>717</v>
      </c>
      <c r="B1604">
        <v>92564</v>
      </c>
      <c r="C1604" s="593">
        <v>8.7499999999999994E-2</v>
      </c>
      <c r="D1604" t="s">
        <v>1718</v>
      </c>
      <c r="E1604">
        <v>0.06</v>
      </c>
      <c r="F1604">
        <v>2.5000000000000001E-3</v>
      </c>
      <c r="G1604">
        <v>0.01</v>
      </c>
      <c r="H1604">
        <v>1.4999999999999999E-2</v>
      </c>
      <c r="I1604">
        <v>0</v>
      </c>
    </row>
    <row r="1605" spans="1:9" x14ac:dyDescent="0.25">
      <c r="A1605" t="s">
        <v>717</v>
      </c>
      <c r="B1605">
        <v>92567</v>
      </c>
      <c r="C1605" s="593">
        <v>7.7499999999999999E-2</v>
      </c>
      <c r="D1605" t="s">
        <v>1674</v>
      </c>
      <c r="E1605">
        <v>0.06</v>
      </c>
      <c r="F1605">
        <v>2.5000000000000001E-3</v>
      </c>
      <c r="G1605">
        <v>0</v>
      </c>
      <c r="H1605">
        <v>1.4999999999999999E-2</v>
      </c>
      <c r="I1605">
        <v>0</v>
      </c>
    </row>
    <row r="1606" spans="1:9" x14ac:dyDescent="0.25">
      <c r="A1606" t="s">
        <v>717</v>
      </c>
      <c r="B1606">
        <v>92570</v>
      </c>
      <c r="C1606" s="593">
        <v>8.7499999999999994E-2</v>
      </c>
      <c r="D1606" t="s">
        <v>1713</v>
      </c>
      <c r="E1606">
        <v>0.06</v>
      </c>
      <c r="F1606">
        <v>2.5000000000000001E-3</v>
      </c>
      <c r="G1606">
        <v>0.01</v>
      </c>
      <c r="H1606">
        <v>1.4999999999999999E-2</v>
      </c>
      <c r="I1606">
        <v>0</v>
      </c>
    </row>
    <row r="1607" spans="1:9" x14ac:dyDescent="0.25">
      <c r="A1607" t="s">
        <v>717</v>
      </c>
      <c r="B1607">
        <v>92571</v>
      </c>
      <c r="C1607" s="593">
        <v>8.7499999999999994E-2</v>
      </c>
      <c r="D1607" t="s">
        <v>1338</v>
      </c>
      <c r="E1607">
        <v>0.06</v>
      </c>
      <c r="F1607">
        <v>2.5000000000000001E-3</v>
      </c>
      <c r="G1607">
        <v>0.01</v>
      </c>
      <c r="H1607">
        <v>1.4999999999999999E-2</v>
      </c>
      <c r="I1607">
        <v>0</v>
      </c>
    </row>
    <row r="1608" spans="1:9" x14ac:dyDescent="0.25">
      <c r="A1608" t="s">
        <v>717</v>
      </c>
      <c r="B1608">
        <v>92572</v>
      </c>
      <c r="C1608" s="593">
        <v>7.7499999999999999E-2</v>
      </c>
      <c r="D1608" t="s">
        <v>1719</v>
      </c>
      <c r="E1608">
        <v>0.06</v>
      </c>
      <c r="F1608">
        <v>2.5000000000000001E-3</v>
      </c>
      <c r="G1608">
        <v>0</v>
      </c>
      <c r="H1608">
        <v>1.4999999999999999E-2</v>
      </c>
      <c r="I1608">
        <v>0</v>
      </c>
    </row>
    <row r="1609" spans="1:9" x14ac:dyDescent="0.25">
      <c r="A1609" t="s">
        <v>717</v>
      </c>
      <c r="B1609">
        <v>92581</v>
      </c>
      <c r="C1609" s="593">
        <v>8.7499999999999994E-2</v>
      </c>
      <c r="D1609" t="s">
        <v>1714</v>
      </c>
      <c r="E1609">
        <v>0.06</v>
      </c>
      <c r="F1609">
        <v>2.5000000000000001E-3</v>
      </c>
      <c r="G1609">
        <v>0.01</v>
      </c>
      <c r="H1609">
        <v>1.4999999999999999E-2</v>
      </c>
      <c r="I1609">
        <v>0</v>
      </c>
    </row>
    <row r="1610" spans="1:9" x14ac:dyDescent="0.25">
      <c r="A1610" t="s">
        <v>717</v>
      </c>
      <c r="B1610">
        <v>92582</v>
      </c>
      <c r="C1610" s="593">
        <v>8.7499999999999994E-2</v>
      </c>
      <c r="D1610" t="s">
        <v>1714</v>
      </c>
      <c r="E1610">
        <v>0.06</v>
      </c>
      <c r="F1610">
        <v>2.5000000000000001E-3</v>
      </c>
      <c r="G1610">
        <v>0.01</v>
      </c>
      <c r="H1610">
        <v>1.4999999999999999E-2</v>
      </c>
      <c r="I1610">
        <v>0</v>
      </c>
    </row>
    <row r="1611" spans="1:9" x14ac:dyDescent="0.25">
      <c r="A1611" t="s">
        <v>717</v>
      </c>
      <c r="B1611">
        <v>92583</v>
      </c>
      <c r="C1611" s="593">
        <v>8.7499999999999994E-2</v>
      </c>
      <c r="D1611" t="s">
        <v>1714</v>
      </c>
      <c r="E1611">
        <v>0.06</v>
      </c>
      <c r="F1611">
        <v>2.5000000000000001E-3</v>
      </c>
      <c r="G1611">
        <v>0.01</v>
      </c>
      <c r="H1611">
        <v>1.4999999999999999E-2</v>
      </c>
      <c r="I1611">
        <v>0</v>
      </c>
    </row>
    <row r="1612" spans="1:9" x14ac:dyDescent="0.25">
      <c r="A1612" t="s">
        <v>717</v>
      </c>
      <c r="B1612">
        <v>92584</v>
      </c>
      <c r="C1612" s="593">
        <v>8.7499999999999994E-2</v>
      </c>
      <c r="D1612" t="s">
        <v>1718</v>
      </c>
      <c r="E1612">
        <v>0.06</v>
      </c>
      <c r="F1612">
        <v>2.5000000000000001E-3</v>
      </c>
      <c r="G1612">
        <v>0.01</v>
      </c>
      <c r="H1612">
        <v>1.4999999999999999E-2</v>
      </c>
      <c r="I1612">
        <v>0</v>
      </c>
    </row>
    <row r="1613" spans="1:9" x14ac:dyDescent="0.25">
      <c r="A1613" t="s">
        <v>717</v>
      </c>
      <c r="B1613">
        <v>92585</v>
      </c>
      <c r="C1613" s="593">
        <v>8.7499999999999994E-2</v>
      </c>
      <c r="D1613" t="s">
        <v>1338</v>
      </c>
      <c r="E1613">
        <v>0.06</v>
      </c>
      <c r="F1613">
        <v>2.5000000000000001E-3</v>
      </c>
      <c r="G1613">
        <v>0.01</v>
      </c>
      <c r="H1613">
        <v>1.4999999999999999E-2</v>
      </c>
      <c r="I1613">
        <v>0</v>
      </c>
    </row>
    <row r="1614" spans="1:9" x14ac:dyDescent="0.25">
      <c r="A1614" t="s">
        <v>717</v>
      </c>
      <c r="B1614">
        <v>92586</v>
      </c>
      <c r="C1614" s="593">
        <v>8.7499999999999994E-2</v>
      </c>
      <c r="D1614" t="s">
        <v>1338</v>
      </c>
      <c r="E1614">
        <v>0.06</v>
      </c>
      <c r="F1614">
        <v>2.5000000000000001E-3</v>
      </c>
      <c r="G1614">
        <v>0.01</v>
      </c>
      <c r="H1614">
        <v>1.4999999999999999E-2</v>
      </c>
      <c r="I1614">
        <v>0</v>
      </c>
    </row>
    <row r="1615" spans="1:9" x14ac:dyDescent="0.25">
      <c r="A1615" t="s">
        <v>717</v>
      </c>
      <c r="B1615">
        <v>92587</v>
      </c>
      <c r="C1615" s="593">
        <v>8.7499999999999994E-2</v>
      </c>
      <c r="D1615" t="s">
        <v>1713</v>
      </c>
      <c r="E1615">
        <v>0.06</v>
      </c>
      <c r="F1615">
        <v>2.5000000000000001E-3</v>
      </c>
      <c r="G1615">
        <v>0.01</v>
      </c>
      <c r="H1615">
        <v>1.4999999999999999E-2</v>
      </c>
      <c r="I1615">
        <v>0</v>
      </c>
    </row>
    <row r="1616" spans="1:9" x14ac:dyDescent="0.25">
      <c r="A1616" t="s">
        <v>717</v>
      </c>
      <c r="B1616">
        <v>92589</v>
      </c>
      <c r="C1616" s="593">
        <v>8.7499999999999994E-2</v>
      </c>
      <c r="D1616" t="s">
        <v>1717</v>
      </c>
      <c r="E1616">
        <v>0.06</v>
      </c>
      <c r="F1616">
        <v>2.5000000000000001E-3</v>
      </c>
      <c r="G1616">
        <v>0.01</v>
      </c>
      <c r="H1616">
        <v>1.4999999999999999E-2</v>
      </c>
      <c r="I1616">
        <v>0</v>
      </c>
    </row>
    <row r="1617" spans="1:9" x14ac:dyDescent="0.25">
      <c r="A1617" t="s">
        <v>717</v>
      </c>
      <c r="B1617">
        <v>92590</v>
      </c>
      <c r="C1617" s="593">
        <v>8.7499999999999994E-2</v>
      </c>
      <c r="D1617" t="s">
        <v>1717</v>
      </c>
      <c r="E1617">
        <v>0.06</v>
      </c>
      <c r="F1617">
        <v>2.5000000000000001E-3</v>
      </c>
      <c r="G1617">
        <v>0.01</v>
      </c>
      <c r="H1617">
        <v>1.4999999999999999E-2</v>
      </c>
      <c r="I1617">
        <v>0</v>
      </c>
    </row>
    <row r="1618" spans="1:9" x14ac:dyDescent="0.25">
      <c r="A1618" t="s">
        <v>717</v>
      </c>
      <c r="B1618">
        <v>92591</v>
      </c>
      <c r="C1618" s="593">
        <v>8.7499999999999994E-2</v>
      </c>
      <c r="D1618" t="s">
        <v>1717</v>
      </c>
      <c r="E1618">
        <v>0.06</v>
      </c>
      <c r="F1618">
        <v>2.5000000000000001E-3</v>
      </c>
      <c r="G1618">
        <v>0.01</v>
      </c>
      <c r="H1618">
        <v>1.4999999999999999E-2</v>
      </c>
      <c r="I1618">
        <v>0</v>
      </c>
    </row>
    <row r="1619" spans="1:9" x14ac:dyDescent="0.25">
      <c r="A1619" t="s">
        <v>717</v>
      </c>
      <c r="B1619">
        <v>92592</v>
      </c>
      <c r="C1619" s="593">
        <v>8.7499999999999994E-2</v>
      </c>
      <c r="D1619" t="s">
        <v>1717</v>
      </c>
      <c r="E1619">
        <v>0.06</v>
      </c>
      <c r="F1619">
        <v>2.5000000000000001E-3</v>
      </c>
      <c r="G1619">
        <v>0.01</v>
      </c>
      <c r="H1619">
        <v>1.4999999999999999E-2</v>
      </c>
      <c r="I1619">
        <v>0</v>
      </c>
    </row>
    <row r="1620" spans="1:9" x14ac:dyDescent="0.25">
      <c r="A1620" t="s">
        <v>717</v>
      </c>
      <c r="B1620">
        <v>92593</v>
      </c>
      <c r="C1620" s="593">
        <v>8.7499999999999994E-2</v>
      </c>
      <c r="D1620" t="s">
        <v>1717</v>
      </c>
      <c r="E1620">
        <v>0.06</v>
      </c>
      <c r="F1620">
        <v>2.5000000000000001E-3</v>
      </c>
      <c r="G1620">
        <v>0.01</v>
      </c>
      <c r="H1620">
        <v>1.4999999999999999E-2</v>
      </c>
      <c r="I1620">
        <v>0</v>
      </c>
    </row>
    <row r="1621" spans="1:9" x14ac:dyDescent="0.25">
      <c r="A1621" t="s">
        <v>717</v>
      </c>
      <c r="B1621">
        <v>92595</v>
      </c>
      <c r="C1621" s="593">
        <v>8.7499999999999994E-2</v>
      </c>
      <c r="D1621" t="s">
        <v>1718</v>
      </c>
      <c r="E1621">
        <v>0.06</v>
      </c>
      <c r="F1621">
        <v>2.5000000000000001E-3</v>
      </c>
      <c r="G1621">
        <v>0.01</v>
      </c>
      <c r="H1621">
        <v>1.4999999999999999E-2</v>
      </c>
      <c r="I1621">
        <v>0</v>
      </c>
    </row>
    <row r="1622" spans="1:9" x14ac:dyDescent="0.25">
      <c r="A1622" t="s">
        <v>717</v>
      </c>
      <c r="B1622">
        <v>92596</v>
      </c>
      <c r="C1622" s="593">
        <v>8.7499999999999994E-2</v>
      </c>
      <c r="D1622" t="s">
        <v>1715</v>
      </c>
      <c r="E1622">
        <v>0.06</v>
      </c>
      <c r="F1622">
        <v>2.5000000000000001E-3</v>
      </c>
      <c r="G1622">
        <v>0.01</v>
      </c>
      <c r="H1622">
        <v>1.4999999999999999E-2</v>
      </c>
      <c r="I1622">
        <v>0</v>
      </c>
    </row>
    <row r="1623" spans="1:9" x14ac:dyDescent="0.25">
      <c r="A1623" t="s">
        <v>717</v>
      </c>
      <c r="B1623">
        <v>92599</v>
      </c>
      <c r="C1623" s="593">
        <v>7.7499999999999999E-2</v>
      </c>
      <c r="D1623" t="s">
        <v>1719</v>
      </c>
      <c r="E1623">
        <v>0.06</v>
      </c>
      <c r="F1623">
        <v>2.5000000000000001E-3</v>
      </c>
      <c r="G1623">
        <v>0</v>
      </c>
      <c r="H1623">
        <v>1.4999999999999999E-2</v>
      </c>
      <c r="I1623">
        <v>0</v>
      </c>
    </row>
    <row r="1624" spans="1:9" x14ac:dyDescent="0.25">
      <c r="A1624" t="s">
        <v>717</v>
      </c>
      <c r="B1624">
        <v>92602</v>
      </c>
      <c r="C1624" s="593">
        <v>7.7499999999999999E-2</v>
      </c>
      <c r="D1624" t="s">
        <v>1720</v>
      </c>
      <c r="E1624">
        <v>0.06</v>
      </c>
      <c r="F1624">
        <v>2.5000000000000001E-3</v>
      </c>
      <c r="G1624">
        <v>0</v>
      </c>
      <c r="H1624">
        <v>1.4999999999999999E-2</v>
      </c>
      <c r="I1624">
        <v>0</v>
      </c>
    </row>
    <row r="1625" spans="1:9" x14ac:dyDescent="0.25">
      <c r="A1625" t="s">
        <v>717</v>
      </c>
      <c r="B1625">
        <v>92603</v>
      </c>
      <c r="C1625" s="593">
        <v>7.7499999999999999E-2</v>
      </c>
      <c r="D1625" t="s">
        <v>1720</v>
      </c>
      <c r="E1625">
        <v>0.06</v>
      </c>
      <c r="F1625">
        <v>2.5000000000000001E-3</v>
      </c>
      <c r="G1625">
        <v>0</v>
      </c>
      <c r="H1625">
        <v>1.4999999999999999E-2</v>
      </c>
      <c r="I1625">
        <v>0</v>
      </c>
    </row>
    <row r="1626" spans="1:9" x14ac:dyDescent="0.25">
      <c r="A1626" t="s">
        <v>717</v>
      </c>
      <c r="B1626">
        <v>92604</v>
      </c>
      <c r="C1626" s="593">
        <v>7.7499999999999999E-2</v>
      </c>
      <c r="D1626" t="s">
        <v>1720</v>
      </c>
      <c r="E1626">
        <v>0.06</v>
      </c>
      <c r="F1626">
        <v>2.5000000000000001E-3</v>
      </c>
      <c r="G1626">
        <v>0</v>
      </c>
      <c r="H1626">
        <v>1.4999999999999999E-2</v>
      </c>
      <c r="I1626">
        <v>0</v>
      </c>
    </row>
    <row r="1627" spans="1:9" x14ac:dyDescent="0.25">
      <c r="A1627" t="s">
        <v>717</v>
      </c>
      <c r="B1627">
        <v>92605</v>
      </c>
      <c r="C1627" s="593">
        <v>7.7499999999999999E-2</v>
      </c>
      <c r="D1627" t="s">
        <v>1622</v>
      </c>
      <c r="E1627">
        <v>0.06</v>
      </c>
      <c r="F1627">
        <v>2.5000000000000001E-3</v>
      </c>
      <c r="G1627">
        <v>0</v>
      </c>
      <c r="H1627">
        <v>1.4999999999999999E-2</v>
      </c>
      <c r="I1627">
        <v>0</v>
      </c>
    </row>
    <row r="1628" spans="1:9" x14ac:dyDescent="0.25">
      <c r="A1628" t="s">
        <v>717</v>
      </c>
      <c r="B1628">
        <v>92606</v>
      </c>
      <c r="C1628" s="593">
        <v>7.7499999999999999E-2</v>
      </c>
      <c r="D1628" t="s">
        <v>1720</v>
      </c>
      <c r="E1628">
        <v>0.06</v>
      </c>
      <c r="F1628">
        <v>2.5000000000000001E-3</v>
      </c>
      <c r="G1628">
        <v>0</v>
      </c>
      <c r="H1628">
        <v>1.4999999999999999E-2</v>
      </c>
      <c r="I1628">
        <v>0</v>
      </c>
    </row>
    <row r="1629" spans="1:9" x14ac:dyDescent="0.25">
      <c r="A1629" t="s">
        <v>717</v>
      </c>
      <c r="B1629">
        <v>92607</v>
      </c>
      <c r="C1629" s="593">
        <v>7.7499999999999999E-2</v>
      </c>
      <c r="D1629" t="s">
        <v>1721</v>
      </c>
      <c r="E1629">
        <v>0.06</v>
      </c>
      <c r="F1629">
        <v>2.5000000000000001E-3</v>
      </c>
      <c r="G1629">
        <v>0</v>
      </c>
      <c r="H1629">
        <v>1.4999999999999999E-2</v>
      </c>
      <c r="I1629">
        <v>0</v>
      </c>
    </row>
    <row r="1630" spans="1:9" x14ac:dyDescent="0.25">
      <c r="A1630" t="s">
        <v>717</v>
      </c>
      <c r="B1630">
        <v>92609</v>
      </c>
      <c r="C1630" s="593">
        <v>7.7499999999999999E-2</v>
      </c>
      <c r="D1630" t="s">
        <v>1722</v>
      </c>
      <c r="E1630">
        <v>0.06</v>
      </c>
      <c r="F1630">
        <v>2.5000000000000001E-3</v>
      </c>
      <c r="G1630">
        <v>0</v>
      </c>
      <c r="H1630">
        <v>1.4999999999999999E-2</v>
      </c>
      <c r="I1630">
        <v>0</v>
      </c>
    </row>
    <row r="1631" spans="1:9" x14ac:dyDescent="0.25">
      <c r="A1631" t="s">
        <v>717</v>
      </c>
      <c r="B1631">
        <v>92610</v>
      </c>
      <c r="C1631" s="593">
        <v>7.7499999999999999E-2</v>
      </c>
      <c r="D1631" t="s">
        <v>1722</v>
      </c>
      <c r="E1631">
        <v>0.06</v>
      </c>
      <c r="F1631">
        <v>2.5000000000000001E-3</v>
      </c>
      <c r="G1631">
        <v>0</v>
      </c>
      <c r="H1631">
        <v>1.4999999999999999E-2</v>
      </c>
      <c r="I1631">
        <v>0</v>
      </c>
    </row>
    <row r="1632" spans="1:9" x14ac:dyDescent="0.25">
      <c r="A1632" t="s">
        <v>717</v>
      </c>
      <c r="B1632">
        <v>92612</v>
      </c>
      <c r="C1632" s="593">
        <v>7.7499999999999999E-2</v>
      </c>
      <c r="D1632" t="s">
        <v>1720</v>
      </c>
      <c r="E1632">
        <v>0.06</v>
      </c>
      <c r="F1632">
        <v>2.5000000000000001E-3</v>
      </c>
      <c r="G1632">
        <v>0</v>
      </c>
      <c r="H1632">
        <v>1.4999999999999999E-2</v>
      </c>
      <c r="I1632">
        <v>0</v>
      </c>
    </row>
    <row r="1633" spans="1:9" x14ac:dyDescent="0.25">
      <c r="A1633" t="s">
        <v>717</v>
      </c>
      <c r="B1633">
        <v>92614</v>
      </c>
      <c r="C1633" s="593">
        <v>7.7499999999999999E-2</v>
      </c>
      <c r="D1633" t="s">
        <v>1720</v>
      </c>
      <c r="E1633">
        <v>0.06</v>
      </c>
      <c r="F1633">
        <v>2.5000000000000001E-3</v>
      </c>
      <c r="G1633">
        <v>0</v>
      </c>
      <c r="H1633">
        <v>1.4999999999999999E-2</v>
      </c>
      <c r="I1633">
        <v>0</v>
      </c>
    </row>
    <row r="1634" spans="1:9" x14ac:dyDescent="0.25">
      <c r="A1634" t="s">
        <v>717</v>
      </c>
      <c r="B1634">
        <v>92615</v>
      </c>
      <c r="C1634" s="593">
        <v>7.7499999999999999E-2</v>
      </c>
      <c r="D1634" t="s">
        <v>1622</v>
      </c>
      <c r="E1634">
        <v>0.06</v>
      </c>
      <c r="F1634">
        <v>2.5000000000000001E-3</v>
      </c>
      <c r="G1634">
        <v>0</v>
      </c>
      <c r="H1634">
        <v>1.4999999999999999E-2</v>
      </c>
      <c r="I1634">
        <v>0</v>
      </c>
    </row>
    <row r="1635" spans="1:9" x14ac:dyDescent="0.25">
      <c r="A1635" t="s">
        <v>717</v>
      </c>
      <c r="B1635">
        <v>92616</v>
      </c>
      <c r="C1635" s="593">
        <v>7.7499999999999999E-2</v>
      </c>
      <c r="D1635" t="s">
        <v>1720</v>
      </c>
      <c r="E1635">
        <v>0.06</v>
      </c>
      <c r="F1635">
        <v>2.5000000000000001E-3</v>
      </c>
      <c r="G1635">
        <v>0</v>
      </c>
      <c r="H1635">
        <v>1.4999999999999999E-2</v>
      </c>
      <c r="I1635">
        <v>0</v>
      </c>
    </row>
    <row r="1636" spans="1:9" x14ac:dyDescent="0.25">
      <c r="A1636" t="s">
        <v>717</v>
      </c>
      <c r="B1636">
        <v>92617</v>
      </c>
      <c r="C1636" s="593">
        <v>7.7499999999999999E-2</v>
      </c>
      <c r="D1636" t="s">
        <v>1720</v>
      </c>
      <c r="E1636">
        <v>0.06</v>
      </c>
      <c r="F1636">
        <v>2.5000000000000001E-3</v>
      </c>
      <c r="G1636">
        <v>0</v>
      </c>
      <c r="H1636">
        <v>1.4999999999999999E-2</v>
      </c>
      <c r="I1636">
        <v>0</v>
      </c>
    </row>
    <row r="1637" spans="1:9" x14ac:dyDescent="0.25">
      <c r="A1637" t="s">
        <v>717</v>
      </c>
      <c r="B1637">
        <v>92618</v>
      </c>
      <c r="C1637" s="593">
        <v>7.7499999999999999E-2</v>
      </c>
      <c r="D1637" t="s">
        <v>1720</v>
      </c>
      <c r="E1637">
        <v>0.06</v>
      </c>
      <c r="F1637">
        <v>2.5000000000000001E-3</v>
      </c>
      <c r="G1637">
        <v>0</v>
      </c>
      <c r="H1637">
        <v>1.4999999999999999E-2</v>
      </c>
      <c r="I1637">
        <v>0</v>
      </c>
    </row>
    <row r="1638" spans="1:9" x14ac:dyDescent="0.25">
      <c r="A1638" t="s">
        <v>717</v>
      </c>
      <c r="B1638">
        <v>92619</v>
      </c>
      <c r="C1638" s="593">
        <v>7.7499999999999999E-2</v>
      </c>
      <c r="D1638" t="s">
        <v>1720</v>
      </c>
      <c r="E1638">
        <v>0.06</v>
      </c>
      <c r="F1638">
        <v>2.5000000000000001E-3</v>
      </c>
      <c r="G1638">
        <v>0</v>
      </c>
      <c r="H1638">
        <v>1.4999999999999999E-2</v>
      </c>
      <c r="I1638">
        <v>0</v>
      </c>
    </row>
    <row r="1639" spans="1:9" x14ac:dyDescent="0.25">
      <c r="A1639" t="s">
        <v>717</v>
      </c>
      <c r="B1639">
        <v>92620</v>
      </c>
      <c r="C1639" s="593">
        <v>7.7499999999999999E-2</v>
      </c>
      <c r="D1639" t="s">
        <v>1720</v>
      </c>
      <c r="E1639">
        <v>0.06</v>
      </c>
      <c r="F1639">
        <v>2.5000000000000001E-3</v>
      </c>
      <c r="G1639">
        <v>0</v>
      </c>
      <c r="H1639">
        <v>1.4999999999999999E-2</v>
      </c>
      <c r="I1639">
        <v>0</v>
      </c>
    </row>
    <row r="1640" spans="1:9" x14ac:dyDescent="0.25">
      <c r="A1640" t="s">
        <v>717</v>
      </c>
      <c r="B1640">
        <v>92623</v>
      </c>
      <c r="C1640" s="593">
        <v>7.7499999999999999E-2</v>
      </c>
      <c r="D1640" t="s">
        <v>1720</v>
      </c>
      <c r="E1640">
        <v>0.06</v>
      </c>
      <c r="F1640">
        <v>2.5000000000000001E-3</v>
      </c>
      <c r="G1640">
        <v>0</v>
      </c>
      <c r="H1640">
        <v>1.4999999999999999E-2</v>
      </c>
      <c r="I1640">
        <v>0</v>
      </c>
    </row>
    <row r="1641" spans="1:9" x14ac:dyDescent="0.25">
      <c r="A1641" t="s">
        <v>717</v>
      </c>
      <c r="B1641">
        <v>92624</v>
      </c>
      <c r="C1641" s="593">
        <v>7.7499999999999999E-2</v>
      </c>
      <c r="D1641" t="s">
        <v>1723</v>
      </c>
      <c r="E1641">
        <v>0.06</v>
      </c>
      <c r="F1641">
        <v>2.5000000000000001E-3</v>
      </c>
      <c r="G1641">
        <v>0</v>
      </c>
      <c r="H1641">
        <v>1.4999999999999999E-2</v>
      </c>
      <c r="I1641">
        <v>0</v>
      </c>
    </row>
    <row r="1642" spans="1:9" x14ac:dyDescent="0.25">
      <c r="A1642" t="s">
        <v>717</v>
      </c>
      <c r="B1642">
        <v>92625</v>
      </c>
      <c r="C1642" s="593">
        <v>7.7499999999999999E-2</v>
      </c>
      <c r="D1642" t="s">
        <v>1724</v>
      </c>
      <c r="E1642">
        <v>0.06</v>
      </c>
      <c r="F1642">
        <v>2.5000000000000001E-3</v>
      </c>
      <c r="G1642">
        <v>0</v>
      </c>
      <c r="H1642">
        <v>1.4999999999999999E-2</v>
      </c>
      <c r="I1642">
        <v>0</v>
      </c>
    </row>
    <row r="1643" spans="1:9" x14ac:dyDescent="0.25">
      <c r="A1643" t="s">
        <v>717</v>
      </c>
      <c r="B1643">
        <v>92626</v>
      </c>
      <c r="C1643" s="593">
        <v>9.2499999999999999E-2</v>
      </c>
      <c r="D1643" t="s">
        <v>1725</v>
      </c>
      <c r="E1643">
        <v>0.06</v>
      </c>
      <c r="F1643">
        <v>2.5000000000000001E-3</v>
      </c>
      <c r="G1643">
        <v>1.4999999999999999E-2</v>
      </c>
      <c r="H1643">
        <v>1.4999999999999999E-2</v>
      </c>
      <c r="I1643">
        <v>0</v>
      </c>
    </row>
    <row r="1644" spans="1:9" x14ac:dyDescent="0.25">
      <c r="A1644" t="s">
        <v>717</v>
      </c>
      <c r="B1644">
        <v>92627</v>
      </c>
      <c r="C1644" s="593">
        <v>7.7499999999999999E-2</v>
      </c>
      <c r="D1644" t="s">
        <v>1726</v>
      </c>
      <c r="E1644">
        <v>0.06</v>
      </c>
      <c r="F1644">
        <v>2.5000000000000001E-3</v>
      </c>
      <c r="G1644">
        <v>0</v>
      </c>
      <c r="H1644">
        <v>1.4999999999999999E-2</v>
      </c>
      <c r="I1644">
        <v>0</v>
      </c>
    </row>
    <row r="1645" spans="1:9" x14ac:dyDescent="0.25">
      <c r="A1645" t="s">
        <v>717</v>
      </c>
      <c r="B1645">
        <v>92628</v>
      </c>
      <c r="C1645" s="593">
        <v>7.7499999999999999E-2</v>
      </c>
      <c r="D1645" t="s">
        <v>1726</v>
      </c>
      <c r="E1645">
        <v>0.06</v>
      </c>
      <c r="F1645">
        <v>2.5000000000000001E-3</v>
      </c>
      <c r="G1645">
        <v>0</v>
      </c>
      <c r="H1645">
        <v>1.4999999999999999E-2</v>
      </c>
      <c r="I1645">
        <v>0</v>
      </c>
    </row>
    <row r="1646" spans="1:9" x14ac:dyDescent="0.25">
      <c r="A1646" t="s">
        <v>717</v>
      </c>
      <c r="B1646">
        <v>92629</v>
      </c>
      <c r="C1646" s="593">
        <v>7.7499999999999999E-2</v>
      </c>
      <c r="D1646" t="s">
        <v>1723</v>
      </c>
      <c r="E1646">
        <v>0.06</v>
      </c>
      <c r="F1646">
        <v>2.5000000000000001E-3</v>
      </c>
      <c r="G1646">
        <v>0</v>
      </c>
      <c r="H1646">
        <v>1.4999999999999999E-2</v>
      </c>
      <c r="I1646">
        <v>0</v>
      </c>
    </row>
    <row r="1647" spans="1:9" x14ac:dyDescent="0.25">
      <c r="A1647" t="s">
        <v>717</v>
      </c>
      <c r="B1647">
        <v>92630</v>
      </c>
      <c r="C1647" s="593">
        <v>7.7499999999999999E-2</v>
      </c>
      <c r="D1647" t="s">
        <v>1720</v>
      </c>
      <c r="E1647">
        <v>0.06</v>
      </c>
      <c r="F1647">
        <v>2.5000000000000001E-3</v>
      </c>
      <c r="G1647">
        <v>0</v>
      </c>
      <c r="H1647">
        <v>1.4999999999999999E-2</v>
      </c>
      <c r="I1647">
        <v>0</v>
      </c>
    </row>
    <row r="1648" spans="1:9" x14ac:dyDescent="0.25">
      <c r="A1648" t="s">
        <v>717</v>
      </c>
      <c r="B1648">
        <v>92637</v>
      </c>
      <c r="C1648" s="593">
        <v>7.7499999999999999E-2</v>
      </c>
      <c r="D1648" t="s">
        <v>1727</v>
      </c>
      <c r="E1648">
        <v>0.06</v>
      </c>
      <c r="F1648">
        <v>2.5000000000000001E-3</v>
      </c>
      <c r="G1648">
        <v>0</v>
      </c>
      <c r="H1648">
        <v>1.4999999999999999E-2</v>
      </c>
      <c r="I1648">
        <v>0</v>
      </c>
    </row>
    <row r="1649" spans="1:9" x14ac:dyDescent="0.25">
      <c r="A1649" t="s">
        <v>717</v>
      </c>
      <c r="B1649">
        <v>92646</v>
      </c>
      <c r="C1649" s="593">
        <v>8.7499999999999994E-2</v>
      </c>
      <c r="D1649" t="s">
        <v>1728</v>
      </c>
      <c r="E1649">
        <v>0.06</v>
      </c>
      <c r="F1649">
        <v>2.5000000000000001E-3</v>
      </c>
      <c r="G1649">
        <v>0.01</v>
      </c>
      <c r="H1649">
        <v>1.4999999999999999E-2</v>
      </c>
      <c r="I1649">
        <v>0</v>
      </c>
    </row>
    <row r="1650" spans="1:9" x14ac:dyDescent="0.25">
      <c r="A1650" t="s">
        <v>717</v>
      </c>
      <c r="B1650">
        <v>92647</v>
      </c>
      <c r="C1650" s="593">
        <v>8.7499999999999994E-2</v>
      </c>
      <c r="D1650" t="s">
        <v>1729</v>
      </c>
      <c r="E1650">
        <v>0.06</v>
      </c>
      <c r="F1650">
        <v>2.5000000000000001E-3</v>
      </c>
      <c r="G1650">
        <v>0.01</v>
      </c>
      <c r="H1650">
        <v>1.4999999999999999E-2</v>
      </c>
      <c r="I1650">
        <v>0</v>
      </c>
    </row>
    <row r="1651" spans="1:9" x14ac:dyDescent="0.25">
      <c r="A1651" t="s">
        <v>717</v>
      </c>
      <c r="B1651">
        <v>92648</v>
      </c>
      <c r="C1651" s="593">
        <v>7.7499999999999999E-2</v>
      </c>
      <c r="D1651" t="s">
        <v>1622</v>
      </c>
      <c r="E1651">
        <v>0.06</v>
      </c>
      <c r="F1651">
        <v>2.5000000000000001E-3</v>
      </c>
      <c r="G1651">
        <v>0</v>
      </c>
      <c r="H1651">
        <v>1.4999999999999999E-2</v>
      </c>
      <c r="I1651">
        <v>0</v>
      </c>
    </row>
    <row r="1652" spans="1:9" x14ac:dyDescent="0.25">
      <c r="A1652" t="s">
        <v>717</v>
      </c>
      <c r="B1652">
        <v>92649</v>
      </c>
      <c r="C1652" s="593">
        <v>8.7499999999999994E-2</v>
      </c>
      <c r="D1652" t="s">
        <v>1621</v>
      </c>
      <c r="E1652">
        <v>0.06</v>
      </c>
      <c r="F1652">
        <v>2.5000000000000001E-3</v>
      </c>
      <c r="G1652">
        <v>0.01</v>
      </c>
      <c r="H1652">
        <v>1.4999999999999999E-2</v>
      </c>
      <c r="I1652">
        <v>0</v>
      </c>
    </row>
    <row r="1653" spans="1:9" x14ac:dyDescent="0.25">
      <c r="A1653" t="s">
        <v>717</v>
      </c>
      <c r="B1653">
        <v>92650</v>
      </c>
      <c r="C1653" s="593">
        <v>7.7499999999999999E-2</v>
      </c>
      <c r="D1653" t="s">
        <v>1720</v>
      </c>
      <c r="E1653">
        <v>0.06</v>
      </c>
      <c r="F1653">
        <v>2.5000000000000001E-3</v>
      </c>
      <c r="G1653">
        <v>0</v>
      </c>
      <c r="H1653">
        <v>1.4999999999999999E-2</v>
      </c>
      <c r="I1653">
        <v>0</v>
      </c>
    </row>
    <row r="1654" spans="1:9" x14ac:dyDescent="0.25">
      <c r="A1654" t="s">
        <v>717</v>
      </c>
      <c r="B1654">
        <v>92651</v>
      </c>
      <c r="C1654" s="593">
        <v>7.7499999999999999E-2</v>
      </c>
      <c r="D1654" t="s">
        <v>1730</v>
      </c>
      <c r="E1654">
        <v>0.06</v>
      </c>
      <c r="F1654">
        <v>2.5000000000000001E-3</v>
      </c>
      <c r="G1654">
        <v>0</v>
      </c>
      <c r="H1654">
        <v>1.4999999999999999E-2</v>
      </c>
      <c r="I1654">
        <v>0</v>
      </c>
    </row>
    <row r="1655" spans="1:9" x14ac:dyDescent="0.25">
      <c r="A1655" t="s">
        <v>717</v>
      </c>
      <c r="B1655">
        <v>92652</v>
      </c>
      <c r="C1655" s="593">
        <v>7.7499999999999999E-2</v>
      </c>
      <c r="D1655" t="s">
        <v>1730</v>
      </c>
      <c r="E1655">
        <v>0.06</v>
      </c>
      <c r="F1655">
        <v>2.5000000000000001E-3</v>
      </c>
      <c r="G1655">
        <v>0</v>
      </c>
      <c r="H1655">
        <v>1.4999999999999999E-2</v>
      </c>
      <c r="I1655">
        <v>0</v>
      </c>
    </row>
    <row r="1656" spans="1:9" x14ac:dyDescent="0.25">
      <c r="A1656" t="s">
        <v>717</v>
      </c>
      <c r="B1656">
        <v>92653</v>
      </c>
      <c r="C1656" s="593">
        <v>7.7499999999999999E-2</v>
      </c>
      <c r="D1656" t="s">
        <v>1727</v>
      </c>
      <c r="E1656">
        <v>0.06</v>
      </c>
      <c r="F1656">
        <v>2.5000000000000001E-3</v>
      </c>
      <c r="G1656">
        <v>0</v>
      </c>
      <c r="H1656">
        <v>1.4999999999999999E-2</v>
      </c>
      <c r="I1656">
        <v>0</v>
      </c>
    </row>
    <row r="1657" spans="1:9" x14ac:dyDescent="0.25">
      <c r="A1657" t="s">
        <v>717</v>
      </c>
      <c r="B1657">
        <v>92654</v>
      </c>
      <c r="C1657" s="593">
        <v>7.7499999999999999E-2</v>
      </c>
      <c r="D1657" t="s">
        <v>1731</v>
      </c>
      <c r="E1657">
        <v>0.06</v>
      </c>
      <c r="F1657">
        <v>2.5000000000000001E-3</v>
      </c>
      <c r="G1657">
        <v>0</v>
      </c>
      <c r="H1657">
        <v>1.4999999999999999E-2</v>
      </c>
      <c r="I1657">
        <v>0</v>
      </c>
    </row>
    <row r="1658" spans="1:9" x14ac:dyDescent="0.25">
      <c r="A1658" t="s">
        <v>717</v>
      </c>
      <c r="B1658">
        <v>92655</v>
      </c>
      <c r="C1658" s="593">
        <v>8.7499999999999994E-2</v>
      </c>
      <c r="D1658" t="s">
        <v>1729</v>
      </c>
      <c r="E1658">
        <v>0.06</v>
      </c>
      <c r="F1658">
        <v>2.5000000000000001E-3</v>
      </c>
      <c r="G1658">
        <v>0.01</v>
      </c>
      <c r="H1658">
        <v>1.4999999999999999E-2</v>
      </c>
      <c r="I1658">
        <v>0</v>
      </c>
    </row>
    <row r="1659" spans="1:9" x14ac:dyDescent="0.25">
      <c r="A1659" t="s">
        <v>717</v>
      </c>
      <c r="B1659">
        <v>92656</v>
      </c>
      <c r="C1659" s="593">
        <v>7.7499999999999999E-2</v>
      </c>
      <c r="D1659" t="s">
        <v>1727</v>
      </c>
      <c r="E1659">
        <v>0.06</v>
      </c>
      <c r="F1659">
        <v>2.5000000000000001E-3</v>
      </c>
      <c r="G1659">
        <v>0</v>
      </c>
      <c r="H1659">
        <v>1.4999999999999999E-2</v>
      </c>
      <c r="I1659">
        <v>0</v>
      </c>
    </row>
    <row r="1660" spans="1:9" x14ac:dyDescent="0.25">
      <c r="A1660" t="s">
        <v>717</v>
      </c>
      <c r="B1660">
        <v>92657</v>
      </c>
      <c r="C1660" s="593">
        <v>7.7499999999999999E-2</v>
      </c>
      <c r="D1660" t="s">
        <v>1724</v>
      </c>
      <c r="E1660">
        <v>0.06</v>
      </c>
      <c r="F1660">
        <v>2.5000000000000001E-3</v>
      </c>
      <c r="G1660">
        <v>0</v>
      </c>
      <c r="H1660">
        <v>1.4999999999999999E-2</v>
      </c>
      <c r="I1660">
        <v>0</v>
      </c>
    </row>
    <row r="1661" spans="1:9" x14ac:dyDescent="0.25">
      <c r="A1661" t="s">
        <v>717</v>
      </c>
      <c r="B1661">
        <v>92658</v>
      </c>
      <c r="C1661" s="593">
        <v>7.7499999999999999E-2</v>
      </c>
      <c r="D1661" t="s">
        <v>1724</v>
      </c>
      <c r="E1661">
        <v>0.06</v>
      </c>
      <c r="F1661">
        <v>2.5000000000000001E-3</v>
      </c>
      <c r="G1661">
        <v>0</v>
      </c>
      <c r="H1661">
        <v>1.4999999999999999E-2</v>
      </c>
      <c r="I1661">
        <v>0</v>
      </c>
    </row>
    <row r="1662" spans="1:9" x14ac:dyDescent="0.25">
      <c r="A1662" t="s">
        <v>717</v>
      </c>
      <c r="B1662">
        <v>92659</v>
      </c>
      <c r="C1662" s="593">
        <v>7.7499999999999999E-2</v>
      </c>
      <c r="D1662" t="s">
        <v>1724</v>
      </c>
      <c r="E1662">
        <v>0.06</v>
      </c>
      <c r="F1662">
        <v>2.5000000000000001E-3</v>
      </c>
      <c r="G1662">
        <v>0</v>
      </c>
      <c r="H1662">
        <v>1.4999999999999999E-2</v>
      </c>
      <c r="I1662">
        <v>0</v>
      </c>
    </row>
    <row r="1663" spans="1:9" x14ac:dyDescent="0.25">
      <c r="A1663" t="s">
        <v>717</v>
      </c>
      <c r="B1663">
        <v>92660</v>
      </c>
      <c r="C1663" s="593">
        <v>7.7499999999999999E-2</v>
      </c>
      <c r="D1663" t="s">
        <v>1732</v>
      </c>
      <c r="E1663">
        <v>0.06</v>
      </c>
      <c r="F1663">
        <v>2.5000000000000001E-3</v>
      </c>
      <c r="G1663">
        <v>0</v>
      </c>
      <c r="H1663">
        <v>1.4999999999999999E-2</v>
      </c>
      <c r="I1663">
        <v>0</v>
      </c>
    </row>
    <row r="1664" spans="1:9" x14ac:dyDescent="0.25">
      <c r="A1664" t="s">
        <v>717</v>
      </c>
      <c r="B1664">
        <v>92661</v>
      </c>
      <c r="C1664" s="593">
        <v>7.7499999999999999E-2</v>
      </c>
      <c r="D1664" t="s">
        <v>1724</v>
      </c>
      <c r="E1664">
        <v>0.06</v>
      </c>
      <c r="F1664">
        <v>2.5000000000000001E-3</v>
      </c>
      <c r="G1664">
        <v>0</v>
      </c>
      <c r="H1664">
        <v>1.4999999999999999E-2</v>
      </c>
      <c r="I1664">
        <v>0</v>
      </c>
    </row>
    <row r="1665" spans="1:9" x14ac:dyDescent="0.25">
      <c r="A1665" t="s">
        <v>717</v>
      </c>
      <c r="B1665">
        <v>92662</v>
      </c>
      <c r="C1665" s="593">
        <v>7.7499999999999999E-2</v>
      </c>
      <c r="D1665" t="s">
        <v>1724</v>
      </c>
      <c r="E1665">
        <v>0.06</v>
      </c>
      <c r="F1665">
        <v>2.5000000000000001E-3</v>
      </c>
      <c r="G1665">
        <v>0</v>
      </c>
      <c r="H1665">
        <v>1.4999999999999999E-2</v>
      </c>
      <c r="I1665">
        <v>0</v>
      </c>
    </row>
    <row r="1666" spans="1:9" x14ac:dyDescent="0.25">
      <c r="A1666" t="s">
        <v>717</v>
      </c>
      <c r="B1666">
        <v>92663</v>
      </c>
      <c r="C1666" s="593">
        <v>7.7499999999999999E-2</v>
      </c>
      <c r="D1666" t="s">
        <v>1732</v>
      </c>
      <c r="E1666">
        <v>0.06</v>
      </c>
      <c r="F1666">
        <v>2.5000000000000001E-3</v>
      </c>
      <c r="G1666">
        <v>0</v>
      </c>
      <c r="H1666">
        <v>1.4999999999999999E-2</v>
      </c>
      <c r="I1666">
        <v>0</v>
      </c>
    </row>
    <row r="1667" spans="1:9" x14ac:dyDescent="0.25">
      <c r="A1667" t="s">
        <v>717</v>
      </c>
      <c r="B1667">
        <v>92672</v>
      </c>
      <c r="C1667" s="593">
        <v>7.7499999999999999E-2</v>
      </c>
      <c r="D1667" t="s">
        <v>1723</v>
      </c>
      <c r="E1667">
        <v>0.06</v>
      </c>
      <c r="F1667">
        <v>2.5000000000000001E-3</v>
      </c>
      <c r="G1667">
        <v>0</v>
      </c>
      <c r="H1667">
        <v>1.4999999999999999E-2</v>
      </c>
      <c r="I1667">
        <v>0</v>
      </c>
    </row>
    <row r="1668" spans="1:9" x14ac:dyDescent="0.25">
      <c r="A1668" t="s">
        <v>717</v>
      </c>
      <c r="B1668">
        <v>92673</v>
      </c>
      <c r="C1668" s="593">
        <v>7.7499999999999999E-2</v>
      </c>
      <c r="D1668" t="s">
        <v>1723</v>
      </c>
      <c r="E1668">
        <v>0.06</v>
      </c>
      <c r="F1668">
        <v>2.5000000000000001E-3</v>
      </c>
      <c r="G1668">
        <v>0</v>
      </c>
      <c r="H1668">
        <v>1.4999999999999999E-2</v>
      </c>
      <c r="I1668">
        <v>0</v>
      </c>
    </row>
    <row r="1669" spans="1:9" x14ac:dyDescent="0.25">
      <c r="A1669" t="s">
        <v>717</v>
      </c>
      <c r="B1669">
        <v>92674</v>
      </c>
      <c r="C1669" s="593">
        <v>7.7499999999999999E-2</v>
      </c>
      <c r="D1669" t="s">
        <v>1733</v>
      </c>
      <c r="E1669">
        <v>0.06</v>
      </c>
      <c r="F1669">
        <v>2.5000000000000001E-3</v>
      </c>
      <c r="G1669">
        <v>0</v>
      </c>
      <c r="H1669">
        <v>1.4999999999999999E-2</v>
      </c>
      <c r="I1669">
        <v>0</v>
      </c>
    </row>
    <row r="1670" spans="1:9" x14ac:dyDescent="0.25">
      <c r="A1670" t="s">
        <v>717</v>
      </c>
      <c r="B1670">
        <v>92675</v>
      </c>
      <c r="C1670" s="593">
        <v>7.7499999999999999E-2</v>
      </c>
      <c r="D1670" t="s">
        <v>1734</v>
      </c>
      <c r="E1670">
        <v>0.06</v>
      </c>
      <c r="F1670">
        <v>2.5000000000000001E-3</v>
      </c>
      <c r="G1670">
        <v>0</v>
      </c>
      <c r="H1670">
        <v>1.4999999999999999E-2</v>
      </c>
      <c r="I1670">
        <v>0</v>
      </c>
    </row>
    <row r="1671" spans="1:9" x14ac:dyDescent="0.25">
      <c r="A1671" t="s">
        <v>717</v>
      </c>
      <c r="B1671">
        <v>92676</v>
      </c>
      <c r="C1671" s="593">
        <v>7.7499999999999999E-2</v>
      </c>
      <c r="D1671" t="s">
        <v>1722</v>
      </c>
      <c r="E1671">
        <v>0.06</v>
      </c>
      <c r="F1671">
        <v>2.5000000000000001E-3</v>
      </c>
      <c r="G1671">
        <v>0</v>
      </c>
      <c r="H1671">
        <v>1.4999999999999999E-2</v>
      </c>
      <c r="I1671">
        <v>0</v>
      </c>
    </row>
    <row r="1672" spans="1:9" x14ac:dyDescent="0.25">
      <c r="A1672" t="s">
        <v>717</v>
      </c>
      <c r="B1672">
        <v>92677</v>
      </c>
      <c r="C1672" s="593">
        <v>7.7499999999999999E-2</v>
      </c>
      <c r="D1672" t="s">
        <v>1734</v>
      </c>
      <c r="E1672">
        <v>0.06</v>
      </c>
      <c r="F1672">
        <v>2.5000000000000001E-3</v>
      </c>
      <c r="G1672">
        <v>0</v>
      </c>
      <c r="H1672">
        <v>1.4999999999999999E-2</v>
      </c>
      <c r="I1672">
        <v>0</v>
      </c>
    </row>
    <row r="1673" spans="1:9" x14ac:dyDescent="0.25">
      <c r="A1673" t="s">
        <v>717</v>
      </c>
      <c r="B1673">
        <v>92678</v>
      </c>
      <c r="C1673" s="593">
        <v>7.7499999999999999E-2</v>
      </c>
      <c r="D1673" t="s">
        <v>1735</v>
      </c>
      <c r="E1673">
        <v>0.06</v>
      </c>
      <c r="F1673">
        <v>2.5000000000000001E-3</v>
      </c>
      <c r="G1673">
        <v>0</v>
      </c>
      <c r="H1673">
        <v>1.4999999999999999E-2</v>
      </c>
      <c r="I1673">
        <v>0</v>
      </c>
    </row>
    <row r="1674" spans="1:9" x14ac:dyDescent="0.25">
      <c r="A1674" t="s">
        <v>717</v>
      </c>
      <c r="B1674">
        <v>92679</v>
      </c>
      <c r="C1674" s="593">
        <v>7.7499999999999999E-2</v>
      </c>
      <c r="D1674" t="s">
        <v>1735</v>
      </c>
      <c r="E1674">
        <v>0.06</v>
      </c>
      <c r="F1674">
        <v>2.5000000000000001E-3</v>
      </c>
      <c r="G1674">
        <v>0</v>
      </c>
      <c r="H1674">
        <v>1.4999999999999999E-2</v>
      </c>
      <c r="I1674">
        <v>0</v>
      </c>
    </row>
    <row r="1675" spans="1:9" x14ac:dyDescent="0.25">
      <c r="A1675" t="s">
        <v>717</v>
      </c>
      <c r="B1675">
        <v>92683</v>
      </c>
      <c r="C1675" s="593">
        <v>8.7499999999999994E-2</v>
      </c>
      <c r="D1675" t="s">
        <v>1615</v>
      </c>
      <c r="E1675">
        <v>0.06</v>
      </c>
      <c r="F1675">
        <v>2.5000000000000001E-3</v>
      </c>
      <c r="G1675">
        <v>0.01</v>
      </c>
      <c r="H1675">
        <v>1.4999999999999999E-2</v>
      </c>
      <c r="I1675">
        <v>0</v>
      </c>
    </row>
    <row r="1676" spans="1:9" x14ac:dyDescent="0.25">
      <c r="A1676" t="s">
        <v>717</v>
      </c>
      <c r="B1676">
        <v>92684</v>
      </c>
      <c r="C1676" s="593">
        <v>8.7499999999999994E-2</v>
      </c>
      <c r="D1676" t="s">
        <v>1729</v>
      </c>
      <c r="E1676">
        <v>0.06</v>
      </c>
      <c r="F1676">
        <v>2.5000000000000001E-3</v>
      </c>
      <c r="G1676">
        <v>0.01</v>
      </c>
      <c r="H1676">
        <v>1.4999999999999999E-2</v>
      </c>
      <c r="I1676">
        <v>0</v>
      </c>
    </row>
    <row r="1677" spans="1:9" x14ac:dyDescent="0.25">
      <c r="A1677" t="s">
        <v>717</v>
      </c>
      <c r="B1677">
        <v>92685</v>
      </c>
      <c r="C1677" s="593">
        <v>8.7499999999999994E-2</v>
      </c>
      <c r="D1677" t="s">
        <v>1729</v>
      </c>
      <c r="E1677">
        <v>0.06</v>
      </c>
      <c r="F1677">
        <v>2.5000000000000001E-3</v>
      </c>
      <c r="G1677">
        <v>0.01</v>
      </c>
      <c r="H1677">
        <v>1.4999999999999999E-2</v>
      </c>
      <c r="I1677">
        <v>0</v>
      </c>
    </row>
    <row r="1678" spans="1:9" x14ac:dyDescent="0.25">
      <c r="A1678" t="s">
        <v>717</v>
      </c>
      <c r="B1678">
        <v>92688</v>
      </c>
      <c r="C1678" s="593">
        <v>7.7499999999999999E-2</v>
      </c>
      <c r="D1678" t="s">
        <v>1735</v>
      </c>
      <c r="E1678">
        <v>0.06</v>
      </c>
      <c r="F1678">
        <v>2.5000000000000001E-3</v>
      </c>
      <c r="G1678">
        <v>0</v>
      </c>
      <c r="H1678">
        <v>1.4999999999999999E-2</v>
      </c>
      <c r="I1678">
        <v>0</v>
      </c>
    </row>
    <row r="1679" spans="1:9" x14ac:dyDescent="0.25">
      <c r="A1679" t="s">
        <v>717</v>
      </c>
      <c r="B1679">
        <v>92690</v>
      </c>
      <c r="C1679" s="593">
        <v>7.7499999999999999E-2</v>
      </c>
      <c r="D1679" t="s">
        <v>1736</v>
      </c>
      <c r="E1679">
        <v>0.06</v>
      </c>
      <c r="F1679">
        <v>2.5000000000000001E-3</v>
      </c>
      <c r="G1679">
        <v>0</v>
      </c>
      <c r="H1679">
        <v>1.4999999999999999E-2</v>
      </c>
      <c r="I1679">
        <v>0</v>
      </c>
    </row>
    <row r="1680" spans="1:9" x14ac:dyDescent="0.25">
      <c r="A1680" t="s">
        <v>717</v>
      </c>
      <c r="B1680">
        <v>92691</v>
      </c>
      <c r="C1680" s="593">
        <v>7.7499999999999999E-2</v>
      </c>
      <c r="D1680" t="s">
        <v>1722</v>
      </c>
      <c r="E1680">
        <v>0.06</v>
      </c>
      <c r="F1680">
        <v>2.5000000000000001E-3</v>
      </c>
      <c r="G1680">
        <v>0</v>
      </c>
      <c r="H1680">
        <v>1.4999999999999999E-2</v>
      </c>
      <c r="I1680">
        <v>0</v>
      </c>
    </row>
    <row r="1681" spans="1:9" x14ac:dyDescent="0.25">
      <c r="A1681" t="s">
        <v>717</v>
      </c>
      <c r="B1681">
        <v>92692</v>
      </c>
      <c r="C1681" s="593">
        <v>7.7499999999999999E-2</v>
      </c>
      <c r="D1681" t="s">
        <v>1736</v>
      </c>
      <c r="E1681">
        <v>0.06</v>
      </c>
      <c r="F1681">
        <v>2.5000000000000001E-3</v>
      </c>
      <c r="G1681">
        <v>0</v>
      </c>
      <c r="H1681">
        <v>1.4999999999999999E-2</v>
      </c>
      <c r="I1681">
        <v>0</v>
      </c>
    </row>
    <row r="1682" spans="1:9" x14ac:dyDescent="0.25">
      <c r="A1682" t="s">
        <v>717</v>
      </c>
      <c r="B1682">
        <v>92693</v>
      </c>
      <c r="C1682" s="593">
        <v>7.7499999999999999E-2</v>
      </c>
      <c r="D1682" t="s">
        <v>1734</v>
      </c>
      <c r="E1682">
        <v>0.06</v>
      </c>
      <c r="F1682">
        <v>2.5000000000000001E-3</v>
      </c>
      <c r="G1682">
        <v>0</v>
      </c>
      <c r="H1682">
        <v>1.4999999999999999E-2</v>
      </c>
      <c r="I1682">
        <v>0</v>
      </c>
    </row>
    <row r="1683" spans="1:9" x14ac:dyDescent="0.25">
      <c r="A1683" t="s">
        <v>717</v>
      </c>
      <c r="B1683">
        <v>92694</v>
      </c>
      <c r="C1683" s="593">
        <v>7.7499999999999999E-2</v>
      </c>
      <c r="D1683" t="s">
        <v>1735</v>
      </c>
      <c r="E1683">
        <v>0.06</v>
      </c>
      <c r="F1683">
        <v>2.5000000000000001E-3</v>
      </c>
      <c r="G1683">
        <v>0</v>
      </c>
      <c r="H1683">
        <v>1.4999999999999999E-2</v>
      </c>
      <c r="I1683">
        <v>0</v>
      </c>
    </row>
    <row r="1684" spans="1:9" x14ac:dyDescent="0.25">
      <c r="A1684" t="s">
        <v>717</v>
      </c>
      <c r="B1684">
        <v>92697</v>
      </c>
      <c r="C1684" s="593">
        <v>7.7499999999999999E-2</v>
      </c>
      <c r="D1684" t="s">
        <v>1720</v>
      </c>
      <c r="E1684">
        <v>0.06</v>
      </c>
      <c r="F1684">
        <v>2.5000000000000001E-3</v>
      </c>
      <c r="G1684">
        <v>0</v>
      </c>
      <c r="H1684">
        <v>1.4999999999999999E-2</v>
      </c>
      <c r="I1684">
        <v>0</v>
      </c>
    </row>
    <row r="1685" spans="1:9" x14ac:dyDescent="0.25">
      <c r="A1685" t="s">
        <v>717</v>
      </c>
      <c r="B1685">
        <v>92698</v>
      </c>
      <c r="C1685" s="593">
        <v>7.7499999999999999E-2</v>
      </c>
      <c r="D1685" t="s">
        <v>1727</v>
      </c>
      <c r="E1685">
        <v>0.06</v>
      </c>
      <c r="F1685">
        <v>2.5000000000000001E-3</v>
      </c>
      <c r="G1685">
        <v>0</v>
      </c>
      <c r="H1685">
        <v>1.4999999999999999E-2</v>
      </c>
      <c r="I1685">
        <v>0</v>
      </c>
    </row>
    <row r="1686" spans="1:9" x14ac:dyDescent="0.25">
      <c r="A1686" t="s">
        <v>717</v>
      </c>
      <c r="B1686">
        <v>92701</v>
      </c>
      <c r="C1686" s="593">
        <v>9.2499999999999999E-2</v>
      </c>
      <c r="D1686" t="s">
        <v>1725</v>
      </c>
      <c r="E1686">
        <v>0.06</v>
      </c>
      <c r="F1686">
        <v>2.5000000000000001E-3</v>
      </c>
      <c r="G1686">
        <v>1.4999999999999999E-2</v>
      </c>
      <c r="H1686">
        <v>1.4999999999999999E-2</v>
      </c>
      <c r="I1686">
        <v>0</v>
      </c>
    </row>
    <row r="1687" spans="1:9" x14ac:dyDescent="0.25">
      <c r="A1687" t="s">
        <v>717</v>
      </c>
      <c r="B1687">
        <v>92702</v>
      </c>
      <c r="C1687" s="593">
        <v>9.2499999999999999E-2</v>
      </c>
      <c r="D1687" t="s">
        <v>1725</v>
      </c>
      <c r="E1687">
        <v>0.06</v>
      </c>
      <c r="F1687">
        <v>2.5000000000000001E-3</v>
      </c>
      <c r="G1687">
        <v>1.4999999999999999E-2</v>
      </c>
      <c r="H1687">
        <v>1.4999999999999999E-2</v>
      </c>
      <c r="I1687">
        <v>0</v>
      </c>
    </row>
    <row r="1688" spans="1:9" x14ac:dyDescent="0.25">
      <c r="A1688" t="s">
        <v>717</v>
      </c>
      <c r="B1688">
        <v>92703</v>
      </c>
      <c r="C1688" s="593">
        <v>9.2499999999999999E-2</v>
      </c>
      <c r="D1688" t="s">
        <v>1725</v>
      </c>
      <c r="E1688">
        <v>0.06</v>
      </c>
      <c r="F1688">
        <v>2.5000000000000001E-3</v>
      </c>
      <c r="G1688">
        <v>1.4999999999999999E-2</v>
      </c>
      <c r="H1688">
        <v>1.4999999999999999E-2</v>
      </c>
      <c r="I1688">
        <v>0</v>
      </c>
    </row>
    <row r="1689" spans="1:9" x14ac:dyDescent="0.25">
      <c r="A1689" t="s">
        <v>717</v>
      </c>
      <c r="B1689">
        <v>92704</v>
      </c>
      <c r="C1689" s="593">
        <v>9.2499999999999999E-2</v>
      </c>
      <c r="D1689" t="s">
        <v>1725</v>
      </c>
      <c r="E1689">
        <v>0.06</v>
      </c>
      <c r="F1689">
        <v>2.5000000000000001E-3</v>
      </c>
      <c r="G1689">
        <v>1.4999999999999999E-2</v>
      </c>
      <c r="H1689">
        <v>1.4999999999999999E-2</v>
      </c>
      <c r="I1689">
        <v>0</v>
      </c>
    </row>
    <row r="1690" spans="1:9" x14ac:dyDescent="0.25">
      <c r="A1690" t="s">
        <v>717</v>
      </c>
      <c r="B1690">
        <v>92705</v>
      </c>
      <c r="C1690" s="593">
        <v>9.2499999999999999E-2</v>
      </c>
      <c r="D1690" t="s">
        <v>1725</v>
      </c>
      <c r="E1690">
        <v>0.06</v>
      </c>
      <c r="F1690">
        <v>2.5000000000000001E-3</v>
      </c>
      <c r="G1690">
        <v>1.4999999999999999E-2</v>
      </c>
      <c r="H1690">
        <v>1.4999999999999999E-2</v>
      </c>
      <c r="I1690">
        <v>0</v>
      </c>
    </row>
    <row r="1691" spans="1:9" x14ac:dyDescent="0.25">
      <c r="A1691" t="s">
        <v>717</v>
      </c>
      <c r="B1691">
        <v>92706</v>
      </c>
      <c r="C1691" s="593">
        <v>9.2499999999999999E-2</v>
      </c>
      <c r="D1691" t="s">
        <v>1725</v>
      </c>
      <c r="E1691">
        <v>0.06</v>
      </c>
      <c r="F1691">
        <v>2.5000000000000001E-3</v>
      </c>
      <c r="G1691">
        <v>1.4999999999999999E-2</v>
      </c>
      <c r="H1691">
        <v>1.4999999999999999E-2</v>
      </c>
      <c r="I1691">
        <v>0</v>
      </c>
    </row>
    <row r="1692" spans="1:9" x14ac:dyDescent="0.25">
      <c r="A1692" t="s">
        <v>717</v>
      </c>
      <c r="B1692">
        <v>92707</v>
      </c>
      <c r="C1692" s="593">
        <v>9.2499999999999999E-2</v>
      </c>
      <c r="D1692" t="s">
        <v>1725</v>
      </c>
      <c r="E1692">
        <v>0.06</v>
      </c>
      <c r="F1692">
        <v>2.5000000000000001E-3</v>
      </c>
      <c r="G1692">
        <v>1.4999999999999999E-2</v>
      </c>
      <c r="H1692">
        <v>1.4999999999999999E-2</v>
      </c>
      <c r="I1692">
        <v>0</v>
      </c>
    </row>
    <row r="1693" spans="1:9" x14ac:dyDescent="0.25">
      <c r="A1693" t="s">
        <v>717</v>
      </c>
      <c r="B1693">
        <v>92708</v>
      </c>
      <c r="C1693" s="593">
        <v>9.2499999999999999E-2</v>
      </c>
      <c r="D1693" t="s">
        <v>1725</v>
      </c>
      <c r="E1693">
        <v>0.06</v>
      </c>
      <c r="F1693">
        <v>2.5000000000000001E-3</v>
      </c>
      <c r="G1693">
        <v>1.4999999999999999E-2</v>
      </c>
      <c r="H1693">
        <v>1.4999999999999999E-2</v>
      </c>
      <c r="I1693">
        <v>0</v>
      </c>
    </row>
    <row r="1694" spans="1:9" x14ac:dyDescent="0.25">
      <c r="A1694" t="s">
        <v>717</v>
      </c>
      <c r="B1694">
        <v>92711</v>
      </c>
      <c r="C1694" s="593">
        <v>9.2499999999999999E-2</v>
      </c>
      <c r="D1694" t="s">
        <v>1725</v>
      </c>
      <c r="E1694">
        <v>0.06</v>
      </c>
      <c r="F1694">
        <v>2.5000000000000001E-3</v>
      </c>
      <c r="G1694">
        <v>1.4999999999999999E-2</v>
      </c>
      <c r="H1694">
        <v>1.4999999999999999E-2</v>
      </c>
      <c r="I1694">
        <v>0</v>
      </c>
    </row>
    <row r="1695" spans="1:9" x14ac:dyDescent="0.25">
      <c r="A1695" t="s">
        <v>717</v>
      </c>
      <c r="B1695">
        <v>92712</v>
      </c>
      <c r="C1695" s="593">
        <v>9.2499999999999999E-2</v>
      </c>
      <c r="D1695" t="s">
        <v>1725</v>
      </c>
      <c r="E1695">
        <v>0.06</v>
      </c>
      <c r="F1695">
        <v>2.5000000000000001E-3</v>
      </c>
      <c r="G1695">
        <v>1.4999999999999999E-2</v>
      </c>
      <c r="H1695">
        <v>1.4999999999999999E-2</v>
      </c>
      <c r="I1695">
        <v>0</v>
      </c>
    </row>
    <row r="1696" spans="1:9" x14ac:dyDescent="0.25">
      <c r="A1696" t="s">
        <v>717</v>
      </c>
      <c r="B1696">
        <v>92728</v>
      </c>
      <c r="C1696" s="593">
        <v>8.7499999999999994E-2</v>
      </c>
      <c r="D1696" t="s">
        <v>1728</v>
      </c>
      <c r="E1696">
        <v>0.06</v>
      </c>
      <c r="F1696">
        <v>2.5000000000000001E-3</v>
      </c>
      <c r="G1696">
        <v>0.01</v>
      </c>
      <c r="H1696">
        <v>1.4999999999999999E-2</v>
      </c>
      <c r="I1696">
        <v>0</v>
      </c>
    </row>
    <row r="1697" spans="1:9" x14ac:dyDescent="0.25">
      <c r="A1697" t="s">
        <v>717</v>
      </c>
      <c r="B1697">
        <v>92735</v>
      </c>
      <c r="C1697" s="593">
        <v>9.2499999999999999E-2</v>
      </c>
      <c r="D1697" t="s">
        <v>1725</v>
      </c>
      <c r="E1697">
        <v>0.06</v>
      </c>
      <c r="F1697">
        <v>2.5000000000000001E-3</v>
      </c>
      <c r="G1697">
        <v>1.4999999999999999E-2</v>
      </c>
      <c r="H1697">
        <v>1.4999999999999999E-2</v>
      </c>
      <c r="I1697">
        <v>0</v>
      </c>
    </row>
    <row r="1698" spans="1:9" x14ac:dyDescent="0.25">
      <c r="A1698" t="s">
        <v>717</v>
      </c>
      <c r="B1698">
        <v>92780</v>
      </c>
      <c r="C1698" s="593">
        <v>9.2499999999999999E-2</v>
      </c>
      <c r="D1698" t="s">
        <v>1725</v>
      </c>
      <c r="E1698">
        <v>0.06</v>
      </c>
      <c r="F1698">
        <v>2.5000000000000001E-3</v>
      </c>
      <c r="G1698">
        <v>1.4999999999999999E-2</v>
      </c>
      <c r="H1698">
        <v>1.4999999999999999E-2</v>
      </c>
      <c r="I1698">
        <v>0</v>
      </c>
    </row>
    <row r="1699" spans="1:9" x14ac:dyDescent="0.25">
      <c r="A1699" t="s">
        <v>717</v>
      </c>
      <c r="B1699">
        <v>92781</v>
      </c>
      <c r="C1699" s="593">
        <v>7.7499999999999999E-2</v>
      </c>
      <c r="D1699" t="s">
        <v>1737</v>
      </c>
      <c r="E1699">
        <v>0.06</v>
      </c>
      <c r="F1699">
        <v>2.5000000000000001E-3</v>
      </c>
      <c r="G1699">
        <v>0</v>
      </c>
      <c r="H1699">
        <v>1.4999999999999999E-2</v>
      </c>
      <c r="I1699">
        <v>0</v>
      </c>
    </row>
    <row r="1700" spans="1:9" x14ac:dyDescent="0.25">
      <c r="A1700" t="s">
        <v>717</v>
      </c>
      <c r="B1700">
        <v>92782</v>
      </c>
      <c r="C1700" s="593">
        <v>7.7499999999999999E-2</v>
      </c>
      <c r="D1700" t="s">
        <v>1720</v>
      </c>
      <c r="E1700">
        <v>0.06</v>
      </c>
      <c r="F1700">
        <v>2.5000000000000001E-3</v>
      </c>
      <c r="G1700">
        <v>0</v>
      </c>
      <c r="H1700">
        <v>1.4999999999999999E-2</v>
      </c>
      <c r="I1700">
        <v>0</v>
      </c>
    </row>
    <row r="1701" spans="1:9" x14ac:dyDescent="0.25">
      <c r="A1701" t="s">
        <v>717</v>
      </c>
      <c r="B1701">
        <v>92799</v>
      </c>
      <c r="C1701" s="593">
        <v>9.2499999999999999E-2</v>
      </c>
      <c r="D1701" t="s">
        <v>1725</v>
      </c>
      <c r="E1701">
        <v>0.06</v>
      </c>
      <c r="F1701">
        <v>2.5000000000000001E-3</v>
      </c>
      <c r="G1701">
        <v>1.4999999999999999E-2</v>
      </c>
      <c r="H1701">
        <v>1.4999999999999999E-2</v>
      </c>
      <c r="I1701">
        <v>0</v>
      </c>
    </row>
    <row r="1702" spans="1:9" x14ac:dyDescent="0.25">
      <c r="A1702" t="s">
        <v>717</v>
      </c>
      <c r="B1702">
        <v>92801</v>
      </c>
      <c r="C1702" s="593">
        <v>7.7499999999999999E-2</v>
      </c>
      <c r="D1702" t="s">
        <v>1610</v>
      </c>
      <c r="E1702">
        <v>0.06</v>
      </c>
      <c r="F1702">
        <v>2.5000000000000001E-3</v>
      </c>
      <c r="G1702">
        <v>0</v>
      </c>
      <c r="H1702">
        <v>1.4999999999999999E-2</v>
      </c>
      <c r="I1702">
        <v>0</v>
      </c>
    </row>
    <row r="1703" spans="1:9" x14ac:dyDescent="0.25">
      <c r="A1703" t="s">
        <v>717</v>
      </c>
      <c r="B1703">
        <v>92802</v>
      </c>
      <c r="C1703" s="593">
        <v>8.7499999999999994E-2</v>
      </c>
      <c r="D1703" t="s">
        <v>1615</v>
      </c>
      <c r="E1703">
        <v>0.06</v>
      </c>
      <c r="F1703">
        <v>2.5000000000000001E-3</v>
      </c>
      <c r="G1703">
        <v>0.01</v>
      </c>
      <c r="H1703">
        <v>1.4999999999999999E-2</v>
      </c>
      <c r="I1703">
        <v>0</v>
      </c>
    </row>
    <row r="1704" spans="1:9" x14ac:dyDescent="0.25">
      <c r="A1704" t="s">
        <v>717</v>
      </c>
      <c r="B1704">
        <v>92803</v>
      </c>
      <c r="C1704" s="593">
        <v>7.7499999999999999E-2</v>
      </c>
      <c r="D1704" t="s">
        <v>1738</v>
      </c>
      <c r="E1704">
        <v>0.06</v>
      </c>
      <c r="F1704">
        <v>2.5000000000000001E-3</v>
      </c>
      <c r="G1704">
        <v>0</v>
      </c>
      <c r="H1704">
        <v>1.4999999999999999E-2</v>
      </c>
      <c r="I1704">
        <v>0</v>
      </c>
    </row>
    <row r="1705" spans="1:9" x14ac:dyDescent="0.25">
      <c r="A1705" t="s">
        <v>717</v>
      </c>
      <c r="B1705">
        <v>92804</v>
      </c>
      <c r="C1705" s="593">
        <v>8.7499999999999994E-2</v>
      </c>
      <c r="D1705" t="s">
        <v>1615</v>
      </c>
      <c r="E1705">
        <v>0.06</v>
      </c>
      <c r="F1705">
        <v>2.5000000000000001E-3</v>
      </c>
      <c r="G1705">
        <v>0.01</v>
      </c>
      <c r="H1705">
        <v>1.4999999999999999E-2</v>
      </c>
      <c r="I1705">
        <v>0</v>
      </c>
    </row>
    <row r="1706" spans="1:9" x14ac:dyDescent="0.25">
      <c r="A1706" t="s">
        <v>717</v>
      </c>
      <c r="B1706">
        <v>92805</v>
      </c>
      <c r="C1706" s="593">
        <v>7.7499999999999999E-2</v>
      </c>
      <c r="D1706" t="s">
        <v>1738</v>
      </c>
      <c r="E1706">
        <v>0.06</v>
      </c>
      <c r="F1706">
        <v>2.5000000000000001E-3</v>
      </c>
      <c r="G1706">
        <v>0</v>
      </c>
      <c r="H1706">
        <v>1.4999999999999999E-2</v>
      </c>
      <c r="I1706">
        <v>0</v>
      </c>
    </row>
    <row r="1707" spans="1:9" x14ac:dyDescent="0.25">
      <c r="A1707" t="s">
        <v>717</v>
      </c>
      <c r="B1707">
        <v>92806</v>
      </c>
      <c r="C1707" s="593">
        <v>8.7499999999999994E-2</v>
      </c>
      <c r="D1707" t="s">
        <v>1739</v>
      </c>
      <c r="E1707">
        <v>0.06</v>
      </c>
      <c r="F1707">
        <v>2.5000000000000001E-3</v>
      </c>
      <c r="G1707">
        <v>0.01</v>
      </c>
      <c r="H1707">
        <v>1.4999999999999999E-2</v>
      </c>
      <c r="I1707">
        <v>0</v>
      </c>
    </row>
    <row r="1708" spans="1:9" x14ac:dyDescent="0.25">
      <c r="A1708" t="s">
        <v>717</v>
      </c>
      <c r="B1708">
        <v>92807</v>
      </c>
      <c r="C1708" s="593">
        <v>7.7499999999999999E-2</v>
      </c>
      <c r="D1708" t="s">
        <v>1740</v>
      </c>
      <c r="E1708">
        <v>0.06</v>
      </c>
      <c r="F1708">
        <v>2.5000000000000001E-3</v>
      </c>
      <c r="G1708">
        <v>0</v>
      </c>
      <c r="H1708">
        <v>1.4999999999999999E-2</v>
      </c>
      <c r="I1708">
        <v>0</v>
      </c>
    </row>
    <row r="1709" spans="1:9" x14ac:dyDescent="0.25">
      <c r="A1709" t="s">
        <v>717</v>
      </c>
      <c r="B1709">
        <v>92808</v>
      </c>
      <c r="C1709" s="593">
        <v>7.7499999999999999E-2</v>
      </c>
      <c r="D1709" t="s">
        <v>1738</v>
      </c>
      <c r="E1709">
        <v>0.06</v>
      </c>
      <c r="F1709">
        <v>2.5000000000000001E-3</v>
      </c>
      <c r="G1709">
        <v>0</v>
      </c>
      <c r="H1709">
        <v>1.4999999999999999E-2</v>
      </c>
      <c r="I1709">
        <v>0</v>
      </c>
    </row>
    <row r="1710" spans="1:9" x14ac:dyDescent="0.25">
      <c r="A1710" t="s">
        <v>717</v>
      </c>
      <c r="B1710">
        <v>92809</v>
      </c>
      <c r="C1710" s="593">
        <v>7.7499999999999999E-2</v>
      </c>
      <c r="D1710" t="s">
        <v>1738</v>
      </c>
      <c r="E1710">
        <v>0.06</v>
      </c>
      <c r="F1710">
        <v>2.5000000000000001E-3</v>
      </c>
      <c r="G1710">
        <v>0</v>
      </c>
      <c r="H1710">
        <v>1.4999999999999999E-2</v>
      </c>
      <c r="I1710">
        <v>0</v>
      </c>
    </row>
    <row r="1711" spans="1:9" x14ac:dyDescent="0.25">
      <c r="A1711" t="s">
        <v>717</v>
      </c>
      <c r="B1711">
        <v>92811</v>
      </c>
      <c r="C1711" s="593">
        <v>8.7499999999999994E-2</v>
      </c>
      <c r="D1711" t="s">
        <v>1739</v>
      </c>
      <c r="E1711">
        <v>0.06</v>
      </c>
      <c r="F1711">
        <v>2.5000000000000001E-3</v>
      </c>
      <c r="G1711">
        <v>0.01</v>
      </c>
      <c r="H1711">
        <v>1.4999999999999999E-2</v>
      </c>
      <c r="I1711">
        <v>0</v>
      </c>
    </row>
    <row r="1712" spans="1:9" x14ac:dyDescent="0.25">
      <c r="A1712" t="s">
        <v>717</v>
      </c>
      <c r="B1712">
        <v>92812</v>
      </c>
      <c r="C1712" s="593">
        <v>7.7499999999999999E-2</v>
      </c>
      <c r="D1712" t="s">
        <v>1741</v>
      </c>
      <c r="E1712">
        <v>0.06</v>
      </c>
      <c r="F1712">
        <v>2.5000000000000001E-3</v>
      </c>
      <c r="G1712">
        <v>0</v>
      </c>
      <c r="H1712">
        <v>1.4999999999999999E-2</v>
      </c>
      <c r="I1712">
        <v>0</v>
      </c>
    </row>
    <row r="1713" spans="1:9" x14ac:dyDescent="0.25">
      <c r="A1713" t="s">
        <v>717</v>
      </c>
      <c r="B1713">
        <v>92814</v>
      </c>
      <c r="C1713" s="593">
        <v>7.7499999999999999E-2</v>
      </c>
      <c r="D1713" t="s">
        <v>1738</v>
      </c>
      <c r="E1713">
        <v>0.06</v>
      </c>
      <c r="F1713">
        <v>2.5000000000000001E-3</v>
      </c>
      <c r="G1713">
        <v>0</v>
      </c>
      <c r="H1713">
        <v>1.4999999999999999E-2</v>
      </c>
      <c r="I1713">
        <v>0</v>
      </c>
    </row>
    <row r="1714" spans="1:9" x14ac:dyDescent="0.25">
      <c r="A1714" t="s">
        <v>717</v>
      </c>
      <c r="B1714">
        <v>92815</v>
      </c>
      <c r="C1714" s="593">
        <v>7.7499999999999999E-2</v>
      </c>
      <c r="D1714" t="s">
        <v>1738</v>
      </c>
      <c r="E1714">
        <v>0.06</v>
      </c>
      <c r="F1714">
        <v>2.5000000000000001E-3</v>
      </c>
      <c r="G1714">
        <v>0</v>
      </c>
      <c r="H1714">
        <v>1.4999999999999999E-2</v>
      </c>
      <c r="I1714">
        <v>0</v>
      </c>
    </row>
    <row r="1715" spans="1:9" x14ac:dyDescent="0.25">
      <c r="A1715" t="s">
        <v>717</v>
      </c>
      <c r="B1715">
        <v>92816</v>
      </c>
      <c r="C1715" s="593">
        <v>7.7499999999999999E-2</v>
      </c>
      <c r="D1715" t="s">
        <v>1738</v>
      </c>
      <c r="E1715">
        <v>0.06</v>
      </c>
      <c r="F1715">
        <v>2.5000000000000001E-3</v>
      </c>
      <c r="G1715">
        <v>0</v>
      </c>
      <c r="H1715">
        <v>1.4999999999999999E-2</v>
      </c>
      <c r="I1715">
        <v>0</v>
      </c>
    </row>
    <row r="1716" spans="1:9" x14ac:dyDescent="0.25">
      <c r="A1716" t="s">
        <v>717</v>
      </c>
      <c r="B1716">
        <v>92817</v>
      </c>
      <c r="C1716" s="593">
        <v>7.7499999999999999E-2</v>
      </c>
      <c r="D1716" t="s">
        <v>1738</v>
      </c>
      <c r="E1716">
        <v>0.06</v>
      </c>
      <c r="F1716">
        <v>2.5000000000000001E-3</v>
      </c>
      <c r="G1716">
        <v>0</v>
      </c>
      <c r="H1716">
        <v>1.4999999999999999E-2</v>
      </c>
      <c r="I1716">
        <v>0</v>
      </c>
    </row>
    <row r="1717" spans="1:9" x14ac:dyDescent="0.25">
      <c r="A1717" t="s">
        <v>717</v>
      </c>
      <c r="B1717">
        <v>92821</v>
      </c>
      <c r="C1717" s="593">
        <v>9.5000000000000001E-2</v>
      </c>
      <c r="D1717" t="s">
        <v>1589</v>
      </c>
      <c r="E1717">
        <v>0.06</v>
      </c>
      <c r="F1717">
        <v>2.5000000000000001E-3</v>
      </c>
      <c r="G1717">
        <v>0</v>
      </c>
      <c r="H1717">
        <v>3.2500000000000001E-2</v>
      </c>
      <c r="I1717">
        <v>0</v>
      </c>
    </row>
    <row r="1718" spans="1:9" x14ac:dyDescent="0.25">
      <c r="A1718" t="s">
        <v>717</v>
      </c>
      <c r="B1718">
        <v>92822</v>
      </c>
      <c r="C1718" s="593">
        <v>7.7499999999999999E-2</v>
      </c>
      <c r="D1718" t="s">
        <v>1742</v>
      </c>
      <c r="E1718">
        <v>0.06</v>
      </c>
      <c r="F1718">
        <v>2.5000000000000001E-3</v>
      </c>
      <c r="G1718">
        <v>0</v>
      </c>
      <c r="H1718">
        <v>1.4999999999999999E-2</v>
      </c>
      <c r="I1718">
        <v>0</v>
      </c>
    </row>
    <row r="1719" spans="1:9" x14ac:dyDescent="0.25">
      <c r="A1719" t="s">
        <v>717</v>
      </c>
      <c r="B1719">
        <v>92823</v>
      </c>
      <c r="C1719" s="593">
        <v>8.7499999999999994E-2</v>
      </c>
      <c r="D1719" t="s">
        <v>1739</v>
      </c>
      <c r="E1719">
        <v>0.06</v>
      </c>
      <c r="F1719">
        <v>2.5000000000000001E-3</v>
      </c>
      <c r="G1719">
        <v>0.01</v>
      </c>
      <c r="H1719">
        <v>1.4999999999999999E-2</v>
      </c>
      <c r="I1719">
        <v>0</v>
      </c>
    </row>
    <row r="1720" spans="1:9" x14ac:dyDescent="0.25">
      <c r="A1720" t="s">
        <v>717</v>
      </c>
      <c r="B1720">
        <v>92825</v>
      </c>
      <c r="C1720" s="593">
        <v>7.7499999999999999E-2</v>
      </c>
      <c r="D1720" t="s">
        <v>1738</v>
      </c>
      <c r="E1720">
        <v>0.06</v>
      </c>
      <c r="F1720">
        <v>2.5000000000000001E-3</v>
      </c>
      <c r="G1720">
        <v>0</v>
      </c>
      <c r="H1720">
        <v>1.4999999999999999E-2</v>
      </c>
      <c r="I1720">
        <v>0</v>
      </c>
    </row>
    <row r="1721" spans="1:9" x14ac:dyDescent="0.25">
      <c r="A1721" t="s">
        <v>717</v>
      </c>
      <c r="B1721">
        <v>92831</v>
      </c>
      <c r="C1721" s="593">
        <v>8.7499999999999994E-2</v>
      </c>
      <c r="D1721" t="s">
        <v>1739</v>
      </c>
      <c r="E1721">
        <v>0.06</v>
      </c>
      <c r="F1721">
        <v>2.5000000000000001E-3</v>
      </c>
      <c r="G1721">
        <v>0.01</v>
      </c>
      <c r="H1721">
        <v>1.4999999999999999E-2</v>
      </c>
      <c r="I1721">
        <v>0</v>
      </c>
    </row>
    <row r="1722" spans="1:9" x14ac:dyDescent="0.25">
      <c r="A1722" t="s">
        <v>717</v>
      </c>
      <c r="B1722">
        <v>92832</v>
      </c>
      <c r="C1722" s="593">
        <v>7.7499999999999999E-2</v>
      </c>
      <c r="D1722" t="s">
        <v>1738</v>
      </c>
      <c r="E1722">
        <v>0.06</v>
      </c>
      <c r="F1722">
        <v>2.5000000000000001E-3</v>
      </c>
      <c r="G1722">
        <v>0</v>
      </c>
      <c r="H1722">
        <v>1.4999999999999999E-2</v>
      </c>
      <c r="I1722">
        <v>0</v>
      </c>
    </row>
    <row r="1723" spans="1:9" x14ac:dyDescent="0.25">
      <c r="A1723" t="s">
        <v>717</v>
      </c>
      <c r="B1723">
        <v>92833</v>
      </c>
      <c r="C1723" s="593">
        <v>9.5000000000000001E-2</v>
      </c>
      <c r="D1723" t="s">
        <v>1609</v>
      </c>
      <c r="E1723">
        <v>0.06</v>
      </c>
      <c r="F1723">
        <v>2.5000000000000001E-3</v>
      </c>
      <c r="G1723">
        <v>0</v>
      </c>
      <c r="H1723">
        <v>3.2500000000000001E-2</v>
      </c>
      <c r="I1723">
        <v>0</v>
      </c>
    </row>
    <row r="1724" spans="1:9" x14ac:dyDescent="0.25">
      <c r="A1724" t="s">
        <v>717</v>
      </c>
      <c r="B1724">
        <v>92834</v>
      </c>
      <c r="C1724" s="593">
        <v>7.7499999999999999E-2</v>
      </c>
      <c r="D1724" t="s">
        <v>1743</v>
      </c>
      <c r="E1724">
        <v>0.06</v>
      </c>
      <c r="F1724">
        <v>2.5000000000000001E-3</v>
      </c>
      <c r="G1724">
        <v>0</v>
      </c>
      <c r="H1724">
        <v>1.4999999999999999E-2</v>
      </c>
      <c r="I1724">
        <v>0</v>
      </c>
    </row>
    <row r="1725" spans="1:9" x14ac:dyDescent="0.25">
      <c r="A1725" t="s">
        <v>717</v>
      </c>
      <c r="B1725">
        <v>92835</v>
      </c>
      <c r="C1725" s="593">
        <v>8.7499999999999994E-2</v>
      </c>
      <c r="D1725" t="s">
        <v>1739</v>
      </c>
      <c r="E1725">
        <v>0.06</v>
      </c>
      <c r="F1725">
        <v>2.5000000000000001E-3</v>
      </c>
      <c r="G1725">
        <v>0.01</v>
      </c>
      <c r="H1725">
        <v>1.4999999999999999E-2</v>
      </c>
      <c r="I1725">
        <v>0</v>
      </c>
    </row>
    <row r="1726" spans="1:9" x14ac:dyDescent="0.25">
      <c r="A1726" t="s">
        <v>717</v>
      </c>
      <c r="B1726">
        <v>92836</v>
      </c>
      <c r="C1726" s="593">
        <v>7.7499999999999999E-2</v>
      </c>
      <c r="D1726" t="s">
        <v>1743</v>
      </c>
      <c r="E1726">
        <v>0.06</v>
      </c>
      <c r="F1726">
        <v>2.5000000000000001E-3</v>
      </c>
      <c r="G1726">
        <v>0</v>
      </c>
      <c r="H1726">
        <v>1.4999999999999999E-2</v>
      </c>
      <c r="I1726">
        <v>0</v>
      </c>
    </row>
    <row r="1727" spans="1:9" x14ac:dyDescent="0.25">
      <c r="A1727" t="s">
        <v>717</v>
      </c>
      <c r="B1727">
        <v>92837</v>
      </c>
      <c r="C1727" s="593">
        <v>7.7499999999999999E-2</v>
      </c>
      <c r="D1727" t="s">
        <v>1743</v>
      </c>
      <c r="E1727">
        <v>0.06</v>
      </c>
      <c r="F1727">
        <v>2.5000000000000001E-3</v>
      </c>
      <c r="G1727">
        <v>0</v>
      </c>
      <c r="H1727">
        <v>1.4999999999999999E-2</v>
      </c>
      <c r="I1727">
        <v>0</v>
      </c>
    </row>
    <row r="1728" spans="1:9" x14ac:dyDescent="0.25">
      <c r="A1728" t="s">
        <v>717</v>
      </c>
      <c r="B1728">
        <v>92838</v>
      </c>
      <c r="C1728" s="593">
        <v>7.7499999999999999E-2</v>
      </c>
      <c r="D1728" t="s">
        <v>1743</v>
      </c>
      <c r="E1728">
        <v>0.06</v>
      </c>
      <c r="F1728">
        <v>2.5000000000000001E-3</v>
      </c>
      <c r="G1728">
        <v>0</v>
      </c>
      <c r="H1728">
        <v>1.4999999999999999E-2</v>
      </c>
      <c r="I1728">
        <v>0</v>
      </c>
    </row>
    <row r="1729" spans="1:9" x14ac:dyDescent="0.25">
      <c r="A1729" t="s">
        <v>717</v>
      </c>
      <c r="B1729">
        <v>92840</v>
      </c>
      <c r="C1729" s="593">
        <v>8.7499999999999994E-2</v>
      </c>
      <c r="D1729" t="s">
        <v>1744</v>
      </c>
      <c r="E1729">
        <v>0.06</v>
      </c>
      <c r="F1729">
        <v>2.5000000000000001E-3</v>
      </c>
      <c r="G1729">
        <v>0.01</v>
      </c>
      <c r="H1729">
        <v>1.4999999999999999E-2</v>
      </c>
      <c r="I1729">
        <v>0</v>
      </c>
    </row>
    <row r="1730" spans="1:9" x14ac:dyDescent="0.25">
      <c r="A1730" t="s">
        <v>717</v>
      </c>
      <c r="B1730">
        <v>92841</v>
      </c>
      <c r="C1730" s="593">
        <v>8.7499999999999994E-2</v>
      </c>
      <c r="D1730" t="s">
        <v>1615</v>
      </c>
      <c r="E1730">
        <v>0.06</v>
      </c>
      <c r="F1730">
        <v>2.5000000000000001E-3</v>
      </c>
      <c r="G1730">
        <v>0.01</v>
      </c>
      <c r="H1730">
        <v>1.4999999999999999E-2</v>
      </c>
      <c r="I1730">
        <v>0</v>
      </c>
    </row>
    <row r="1731" spans="1:9" x14ac:dyDescent="0.25">
      <c r="A1731" t="s">
        <v>717</v>
      </c>
      <c r="B1731">
        <v>92842</v>
      </c>
      <c r="C1731" s="593">
        <v>8.7499999999999994E-2</v>
      </c>
      <c r="D1731" t="s">
        <v>1615</v>
      </c>
      <c r="E1731">
        <v>0.06</v>
      </c>
      <c r="F1731">
        <v>2.5000000000000001E-3</v>
      </c>
      <c r="G1731">
        <v>0.01</v>
      </c>
      <c r="H1731">
        <v>1.4999999999999999E-2</v>
      </c>
      <c r="I1731">
        <v>0</v>
      </c>
    </row>
    <row r="1732" spans="1:9" x14ac:dyDescent="0.25">
      <c r="A1732" t="s">
        <v>717</v>
      </c>
      <c r="B1732">
        <v>92843</v>
      </c>
      <c r="C1732" s="593">
        <v>9.2499999999999999E-2</v>
      </c>
      <c r="D1732" t="s">
        <v>1725</v>
      </c>
      <c r="E1732">
        <v>0.06</v>
      </c>
      <c r="F1732">
        <v>2.5000000000000001E-3</v>
      </c>
      <c r="G1732">
        <v>1.4999999999999999E-2</v>
      </c>
      <c r="H1732">
        <v>1.4999999999999999E-2</v>
      </c>
      <c r="I1732">
        <v>0</v>
      </c>
    </row>
    <row r="1733" spans="1:9" x14ac:dyDescent="0.25">
      <c r="A1733" t="s">
        <v>717</v>
      </c>
      <c r="B1733">
        <v>92844</v>
      </c>
      <c r="C1733" s="593">
        <v>8.7499999999999994E-2</v>
      </c>
      <c r="D1733" t="s">
        <v>1615</v>
      </c>
      <c r="E1733">
        <v>0.06</v>
      </c>
      <c r="F1733">
        <v>2.5000000000000001E-3</v>
      </c>
      <c r="G1733">
        <v>0.01</v>
      </c>
      <c r="H1733">
        <v>1.4999999999999999E-2</v>
      </c>
      <c r="I1733">
        <v>0</v>
      </c>
    </row>
    <row r="1734" spans="1:9" x14ac:dyDescent="0.25">
      <c r="A1734" t="s">
        <v>717</v>
      </c>
      <c r="B1734">
        <v>92845</v>
      </c>
      <c r="C1734" s="593">
        <v>8.7499999999999994E-2</v>
      </c>
      <c r="D1734" t="s">
        <v>1621</v>
      </c>
      <c r="E1734">
        <v>0.06</v>
      </c>
      <c r="F1734">
        <v>2.5000000000000001E-3</v>
      </c>
      <c r="G1734">
        <v>0.01</v>
      </c>
      <c r="H1734">
        <v>1.4999999999999999E-2</v>
      </c>
      <c r="I1734">
        <v>0</v>
      </c>
    </row>
    <row r="1735" spans="1:9" x14ac:dyDescent="0.25">
      <c r="A1735" t="s">
        <v>717</v>
      </c>
      <c r="B1735">
        <v>92846</v>
      </c>
      <c r="C1735" s="593">
        <v>8.7499999999999994E-2</v>
      </c>
      <c r="D1735" t="s">
        <v>1615</v>
      </c>
      <c r="E1735">
        <v>0.06</v>
      </c>
      <c r="F1735">
        <v>2.5000000000000001E-3</v>
      </c>
      <c r="G1735">
        <v>0.01</v>
      </c>
      <c r="H1735">
        <v>1.4999999999999999E-2</v>
      </c>
      <c r="I1735">
        <v>0</v>
      </c>
    </row>
    <row r="1736" spans="1:9" x14ac:dyDescent="0.25">
      <c r="A1736" t="s">
        <v>717</v>
      </c>
      <c r="B1736">
        <v>92850</v>
      </c>
      <c r="C1736" s="593">
        <v>7.7499999999999999E-2</v>
      </c>
      <c r="D1736" t="s">
        <v>1738</v>
      </c>
      <c r="E1736">
        <v>0.06</v>
      </c>
      <c r="F1736">
        <v>2.5000000000000001E-3</v>
      </c>
      <c r="G1736">
        <v>0</v>
      </c>
      <c r="H1736">
        <v>1.4999999999999999E-2</v>
      </c>
      <c r="I1736">
        <v>0</v>
      </c>
    </row>
    <row r="1737" spans="1:9" x14ac:dyDescent="0.25">
      <c r="A1737" t="s">
        <v>717</v>
      </c>
      <c r="B1737">
        <v>92856</v>
      </c>
      <c r="C1737" s="593">
        <v>7.7499999999999999E-2</v>
      </c>
      <c r="D1737" t="s">
        <v>1745</v>
      </c>
      <c r="E1737">
        <v>0.06</v>
      </c>
      <c r="F1737">
        <v>2.5000000000000001E-3</v>
      </c>
      <c r="G1737">
        <v>0</v>
      </c>
      <c r="H1737">
        <v>1.4999999999999999E-2</v>
      </c>
      <c r="I1737">
        <v>0</v>
      </c>
    </row>
    <row r="1738" spans="1:9" x14ac:dyDescent="0.25">
      <c r="A1738" t="s">
        <v>717</v>
      </c>
      <c r="B1738">
        <v>92857</v>
      </c>
      <c r="C1738" s="593">
        <v>7.7499999999999999E-2</v>
      </c>
      <c r="D1738" t="s">
        <v>1745</v>
      </c>
      <c r="E1738">
        <v>0.06</v>
      </c>
      <c r="F1738">
        <v>2.5000000000000001E-3</v>
      </c>
      <c r="G1738">
        <v>0</v>
      </c>
      <c r="H1738">
        <v>1.4999999999999999E-2</v>
      </c>
      <c r="I1738">
        <v>0</v>
      </c>
    </row>
    <row r="1739" spans="1:9" x14ac:dyDescent="0.25">
      <c r="A1739" t="s">
        <v>717</v>
      </c>
      <c r="B1739">
        <v>92859</v>
      </c>
      <c r="C1739" s="593">
        <v>7.7499999999999999E-2</v>
      </c>
      <c r="D1739" t="s">
        <v>1745</v>
      </c>
      <c r="E1739">
        <v>0.06</v>
      </c>
      <c r="F1739">
        <v>2.5000000000000001E-3</v>
      </c>
      <c r="G1739">
        <v>0</v>
      </c>
      <c r="H1739">
        <v>1.4999999999999999E-2</v>
      </c>
      <c r="I1739">
        <v>0</v>
      </c>
    </row>
    <row r="1740" spans="1:9" x14ac:dyDescent="0.25">
      <c r="A1740" t="s">
        <v>717</v>
      </c>
      <c r="B1740">
        <v>92860</v>
      </c>
      <c r="C1740" s="593">
        <v>8.7499999999999994E-2</v>
      </c>
      <c r="D1740" t="s">
        <v>1712</v>
      </c>
      <c r="E1740">
        <v>0.06</v>
      </c>
      <c r="F1740">
        <v>2.5000000000000001E-3</v>
      </c>
      <c r="G1740">
        <v>0.01</v>
      </c>
      <c r="H1740">
        <v>1.4999999999999999E-2</v>
      </c>
      <c r="I1740">
        <v>0</v>
      </c>
    </row>
    <row r="1741" spans="1:9" x14ac:dyDescent="0.25">
      <c r="A1741" t="s">
        <v>717</v>
      </c>
      <c r="B1741">
        <v>92861</v>
      </c>
      <c r="C1741" s="593">
        <v>7.7499999999999999E-2</v>
      </c>
      <c r="D1741" t="s">
        <v>1735</v>
      </c>
      <c r="E1741">
        <v>0.06</v>
      </c>
      <c r="F1741">
        <v>2.5000000000000001E-3</v>
      </c>
      <c r="G1741">
        <v>0</v>
      </c>
      <c r="H1741">
        <v>1.4999999999999999E-2</v>
      </c>
      <c r="I1741">
        <v>0</v>
      </c>
    </row>
    <row r="1742" spans="1:9" x14ac:dyDescent="0.25">
      <c r="A1742" t="s">
        <v>717</v>
      </c>
      <c r="B1742">
        <v>92862</v>
      </c>
      <c r="C1742" s="593">
        <v>7.7499999999999999E-2</v>
      </c>
      <c r="D1742" t="s">
        <v>1745</v>
      </c>
      <c r="E1742">
        <v>0.06</v>
      </c>
      <c r="F1742">
        <v>2.5000000000000001E-3</v>
      </c>
      <c r="G1742">
        <v>0</v>
      </c>
      <c r="H1742">
        <v>1.4999999999999999E-2</v>
      </c>
      <c r="I1742">
        <v>0</v>
      </c>
    </row>
    <row r="1743" spans="1:9" x14ac:dyDescent="0.25">
      <c r="A1743" t="s">
        <v>717</v>
      </c>
      <c r="B1743">
        <v>92863</v>
      </c>
      <c r="C1743" s="593">
        <v>7.7499999999999999E-2</v>
      </c>
      <c r="D1743" t="s">
        <v>1745</v>
      </c>
      <c r="E1743">
        <v>0.06</v>
      </c>
      <c r="F1743">
        <v>2.5000000000000001E-3</v>
      </c>
      <c r="G1743">
        <v>0</v>
      </c>
      <c r="H1743">
        <v>1.4999999999999999E-2</v>
      </c>
      <c r="I1743">
        <v>0</v>
      </c>
    </row>
    <row r="1744" spans="1:9" x14ac:dyDescent="0.25">
      <c r="A1744" t="s">
        <v>717</v>
      </c>
      <c r="B1744">
        <v>92864</v>
      </c>
      <c r="C1744" s="593">
        <v>7.7499999999999999E-2</v>
      </c>
      <c r="D1744" t="s">
        <v>1745</v>
      </c>
      <c r="E1744">
        <v>0.06</v>
      </c>
      <c r="F1744">
        <v>2.5000000000000001E-3</v>
      </c>
      <c r="G1744">
        <v>0</v>
      </c>
      <c r="H1744">
        <v>1.4999999999999999E-2</v>
      </c>
      <c r="I1744">
        <v>0</v>
      </c>
    </row>
    <row r="1745" spans="1:9" x14ac:dyDescent="0.25">
      <c r="A1745" t="s">
        <v>717</v>
      </c>
      <c r="B1745">
        <v>92865</v>
      </c>
      <c r="C1745" s="593">
        <v>7.7499999999999999E-2</v>
      </c>
      <c r="D1745" t="s">
        <v>1738</v>
      </c>
      <c r="E1745">
        <v>0.06</v>
      </c>
      <c r="F1745">
        <v>2.5000000000000001E-3</v>
      </c>
      <c r="G1745">
        <v>0</v>
      </c>
      <c r="H1745">
        <v>1.4999999999999999E-2</v>
      </c>
      <c r="I1745">
        <v>0</v>
      </c>
    </row>
    <row r="1746" spans="1:9" x14ac:dyDescent="0.25">
      <c r="A1746" t="s">
        <v>717</v>
      </c>
      <c r="B1746">
        <v>92866</v>
      </c>
      <c r="C1746" s="593">
        <v>9.2499999999999999E-2</v>
      </c>
      <c r="D1746" t="s">
        <v>1725</v>
      </c>
      <c r="E1746">
        <v>0.06</v>
      </c>
      <c r="F1746">
        <v>2.5000000000000001E-3</v>
      </c>
      <c r="G1746">
        <v>1.4999999999999999E-2</v>
      </c>
      <c r="H1746">
        <v>1.4999999999999999E-2</v>
      </c>
      <c r="I1746">
        <v>0</v>
      </c>
    </row>
    <row r="1747" spans="1:9" x14ac:dyDescent="0.25">
      <c r="A1747" t="s">
        <v>717</v>
      </c>
      <c r="B1747">
        <v>92867</v>
      </c>
      <c r="C1747" s="593">
        <v>7.7499999999999999E-2</v>
      </c>
      <c r="D1747" t="s">
        <v>1735</v>
      </c>
      <c r="E1747">
        <v>0.06</v>
      </c>
      <c r="F1747">
        <v>2.5000000000000001E-3</v>
      </c>
      <c r="G1747">
        <v>0</v>
      </c>
      <c r="H1747">
        <v>1.4999999999999999E-2</v>
      </c>
      <c r="I1747">
        <v>0</v>
      </c>
    </row>
    <row r="1748" spans="1:9" x14ac:dyDescent="0.25">
      <c r="A1748" t="s">
        <v>717</v>
      </c>
      <c r="B1748">
        <v>92868</v>
      </c>
      <c r="C1748" s="593">
        <v>9.2499999999999999E-2</v>
      </c>
      <c r="D1748" t="s">
        <v>1725</v>
      </c>
      <c r="E1748">
        <v>0.06</v>
      </c>
      <c r="F1748">
        <v>2.5000000000000001E-3</v>
      </c>
      <c r="G1748">
        <v>1.4999999999999999E-2</v>
      </c>
      <c r="H1748">
        <v>1.4999999999999999E-2</v>
      </c>
      <c r="I1748">
        <v>0</v>
      </c>
    </row>
    <row r="1749" spans="1:9" x14ac:dyDescent="0.25">
      <c r="A1749" t="s">
        <v>717</v>
      </c>
      <c r="B1749">
        <v>92869</v>
      </c>
      <c r="C1749" s="593">
        <v>7.7499999999999999E-2</v>
      </c>
      <c r="D1749" t="s">
        <v>1745</v>
      </c>
      <c r="E1749">
        <v>0.06</v>
      </c>
      <c r="F1749">
        <v>2.5000000000000001E-3</v>
      </c>
      <c r="G1749">
        <v>0</v>
      </c>
      <c r="H1749">
        <v>1.4999999999999999E-2</v>
      </c>
      <c r="I1749">
        <v>0</v>
      </c>
    </row>
    <row r="1750" spans="1:9" x14ac:dyDescent="0.25">
      <c r="A1750" t="s">
        <v>717</v>
      </c>
      <c r="B1750">
        <v>92870</v>
      </c>
      <c r="C1750" s="593">
        <v>8.7499999999999994E-2</v>
      </c>
      <c r="D1750" t="s">
        <v>1739</v>
      </c>
      <c r="E1750">
        <v>0.06</v>
      </c>
      <c r="F1750">
        <v>2.5000000000000001E-3</v>
      </c>
      <c r="G1750">
        <v>0.01</v>
      </c>
      <c r="H1750">
        <v>1.4999999999999999E-2</v>
      </c>
      <c r="I1750">
        <v>0</v>
      </c>
    </row>
    <row r="1751" spans="1:9" x14ac:dyDescent="0.25">
      <c r="A1751" t="s">
        <v>717</v>
      </c>
      <c r="B1751">
        <v>92871</v>
      </c>
      <c r="C1751" s="593">
        <v>8.7499999999999994E-2</v>
      </c>
      <c r="D1751" t="s">
        <v>1739</v>
      </c>
      <c r="E1751">
        <v>0.06</v>
      </c>
      <c r="F1751">
        <v>2.5000000000000001E-3</v>
      </c>
      <c r="G1751">
        <v>0.01</v>
      </c>
      <c r="H1751">
        <v>1.4999999999999999E-2</v>
      </c>
      <c r="I1751">
        <v>0</v>
      </c>
    </row>
    <row r="1752" spans="1:9" x14ac:dyDescent="0.25">
      <c r="A1752" t="s">
        <v>717</v>
      </c>
      <c r="B1752">
        <v>92877</v>
      </c>
      <c r="C1752" s="593">
        <v>8.7499999999999994E-2</v>
      </c>
      <c r="D1752" t="s">
        <v>1712</v>
      </c>
      <c r="E1752">
        <v>0.06</v>
      </c>
      <c r="F1752">
        <v>2.5000000000000001E-3</v>
      </c>
      <c r="G1752">
        <v>0.01</v>
      </c>
      <c r="H1752">
        <v>1.4999999999999999E-2</v>
      </c>
      <c r="I1752">
        <v>0</v>
      </c>
    </row>
    <row r="1753" spans="1:9" x14ac:dyDescent="0.25">
      <c r="A1753" t="s">
        <v>717</v>
      </c>
      <c r="B1753">
        <v>92878</v>
      </c>
      <c r="C1753" s="593">
        <v>8.7499999999999994E-2</v>
      </c>
      <c r="D1753" t="s">
        <v>1712</v>
      </c>
      <c r="E1753">
        <v>0.06</v>
      </c>
      <c r="F1753">
        <v>2.5000000000000001E-3</v>
      </c>
      <c r="G1753">
        <v>0.01</v>
      </c>
      <c r="H1753">
        <v>1.4999999999999999E-2</v>
      </c>
      <c r="I1753">
        <v>0</v>
      </c>
    </row>
    <row r="1754" spans="1:9" x14ac:dyDescent="0.25">
      <c r="A1754" t="s">
        <v>717</v>
      </c>
      <c r="B1754">
        <v>92879</v>
      </c>
      <c r="C1754" s="593">
        <v>8.7499999999999994E-2</v>
      </c>
      <c r="D1754" t="s">
        <v>1712</v>
      </c>
      <c r="E1754">
        <v>0.06</v>
      </c>
      <c r="F1754">
        <v>2.5000000000000001E-3</v>
      </c>
      <c r="G1754">
        <v>0.01</v>
      </c>
      <c r="H1754">
        <v>1.4999999999999999E-2</v>
      </c>
      <c r="I1754">
        <v>0</v>
      </c>
    </row>
    <row r="1755" spans="1:9" x14ac:dyDescent="0.25">
      <c r="A1755" t="s">
        <v>717</v>
      </c>
      <c r="B1755">
        <v>92880</v>
      </c>
      <c r="C1755" s="593">
        <v>8.7499999999999994E-2</v>
      </c>
      <c r="D1755" t="s">
        <v>1746</v>
      </c>
      <c r="E1755">
        <v>0.06</v>
      </c>
      <c r="F1755">
        <v>2.5000000000000001E-3</v>
      </c>
      <c r="G1755">
        <v>0.01</v>
      </c>
      <c r="H1755">
        <v>1.4999999999999999E-2</v>
      </c>
      <c r="I1755">
        <v>0</v>
      </c>
    </row>
    <row r="1756" spans="1:9" x14ac:dyDescent="0.25">
      <c r="A1756" t="s">
        <v>717</v>
      </c>
      <c r="B1756">
        <v>92881</v>
      </c>
      <c r="C1756" s="593">
        <v>8.7499999999999994E-2</v>
      </c>
      <c r="D1756" t="s">
        <v>1712</v>
      </c>
      <c r="E1756">
        <v>0.06</v>
      </c>
      <c r="F1756">
        <v>2.5000000000000001E-3</v>
      </c>
      <c r="G1756">
        <v>0.01</v>
      </c>
      <c r="H1756">
        <v>1.4999999999999999E-2</v>
      </c>
      <c r="I1756">
        <v>0</v>
      </c>
    </row>
    <row r="1757" spans="1:9" x14ac:dyDescent="0.25">
      <c r="A1757" t="s">
        <v>717</v>
      </c>
      <c r="B1757">
        <v>92882</v>
      </c>
      <c r="C1757" s="593">
        <v>8.7499999999999994E-2</v>
      </c>
      <c r="D1757" t="s">
        <v>1712</v>
      </c>
      <c r="E1757">
        <v>0.06</v>
      </c>
      <c r="F1757">
        <v>2.5000000000000001E-3</v>
      </c>
      <c r="G1757">
        <v>0.01</v>
      </c>
      <c r="H1757">
        <v>1.4999999999999999E-2</v>
      </c>
      <c r="I1757">
        <v>0</v>
      </c>
    </row>
    <row r="1758" spans="1:9" x14ac:dyDescent="0.25">
      <c r="A1758" t="s">
        <v>717</v>
      </c>
      <c r="B1758">
        <v>92883</v>
      </c>
      <c r="C1758" s="593">
        <v>8.7499999999999994E-2</v>
      </c>
      <c r="D1758" t="s">
        <v>1712</v>
      </c>
      <c r="E1758">
        <v>0.06</v>
      </c>
      <c r="F1758">
        <v>2.5000000000000001E-3</v>
      </c>
      <c r="G1758">
        <v>0.01</v>
      </c>
      <c r="H1758">
        <v>1.4999999999999999E-2</v>
      </c>
      <c r="I1758">
        <v>0</v>
      </c>
    </row>
    <row r="1759" spans="1:9" x14ac:dyDescent="0.25">
      <c r="A1759" t="s">
        <v>717</v>
      </c>
      <c r="B1759">
        <v>92885</v>
      </c>
      <c r="C1759" s="593">
        <v>7.7499999999999999E-2</v>
      </c>
      <c r="D1759" t="s">
        <v>1740</v>
      </c>
      <c r="E1759">
        <v>0.06</v>
      </c>
      <c r="F1759">
        <v>2.5000000000000001E-3</v>
      </c>
      <c r="G1759">
        <v>0</v>
      </c>
      <c r="H1759">
        <v>1.4999999999999999E-2</v>
      </c>
      <c r="I1759">
        <v>0</v>
      </c>
    </row>
    <row r="1760" spans="1:9" x14ac:dyDescent="0.25">
      <c r="A1760" t="s">
        <v>717</v>
      </c>
      <c r="B1760">
        <v>92886</v>
      </c>
      <c r="C1760" s="593">
        <v>8.7499999999999994E-2</v>
      </c>
      <c r="D1760" t="s">
        <v>1739</v>
      </c>
      <c r="E1760">
        <v>0.06</v>
      </c>
      <c r="F1760">
        <v>2.5000000000000001E-3</v>
      </c>
      <c r="G1760">
        <v>0.01</v>
      </c>
      <c r="H1760">
        <v>1.4999999999999999E-2</v>
      </c>
      <c r="I1760">
        <v>0</v>
      </c>
    </row>
    <row r="1761" spans="1:9" x14ac:dyDescent="0.25">
      <c r="A1761" t="s">
        <v>717</v>
      </c>
      <c r="B1761">
        <v>92887</v>
      </c>
      <c r="C1761" s="593">
        <v>7.7499999999999999E-2</v>
      </c>
      <c r="D1761" t="s">
        <v>1740</v>
      </c>
      <c r="E1761">
        <v>0.06</v>
      </c>
      <c r="F1761">
        <v>2.5000000000000001E-3</v>
      </c>
      <c r="G1761">
        <v>0</v>
      </c>
      <c r="H1761">
        <v>1.4999999999999999E-2</v>
      </c>
      <c r="I1761">
        <v>0</v>
      </c>
    </row>
    <row r="1762" spans="1:9" x14ac:dyDescent="0.25">
      <c r="A1762" t="s">
        <v>717</v>
      </c>
      <c r="B1762">
        <v>92899</v>
      </c>
      <c r="C1762" s="593">
        <v>7.7499999999999999E-2</v>
      </c>
      <c r="D1762" t="s">
        <v>1738</v>
      </c>
      <c r="E1762">
        <v>0.06</v>
      </c>
      <c r="F1762">
        <v>2.5000000000000001E-3</v>
      </c>
      <c r="G1762">
        <v>0</v>
      </c>
      <c r="H1762">
        <v>1.4999999999999999E-2</v>
      </c>
      <c r="I1762">
        <v>0</v>
      </c>
    </row>
    <row r="1763" spans="1:9" x14ac:dyDescent="0.25">
      <c r="A1763" t="s">
        <v>717</v>
      </c>
      <c r="B1763">
        <v>93001</v>
      </c>
      <c r="C1763" s="593">
        <v>7.7499999999999999E-2</v>
      </c>
      <c r="D1763" t="s">
        <v>1747</v>
      </c>
      <c r="E1763">
        <v>0.06</v>
      </c>
      <c r="F1763">
        <v>2.5000000000000001E-3</v>
      </c>
      <c r="G1763">
        <v>5.0000000000000001E-3</v>
      </c>
      <c r="H1763">
        <v>0.01</v>
      </c>
      <c r="I1763">
        <v>0</v>
      </c>
    </row>
    <row r="1764" spans="1:9" x14ac:dyDescent="0.25">
      <c r="A1764" t="s">
        <v>717</v>
      </c>
      <c r="B1764">
        <v>93002</v>
      </c>
      <c r="C1764" s="593">
        <v>7.7499999999999999E-2</v>
      </c>
      <c r="D1764" t="s">
        <v>1747</v>
      </c>
      <c r="E1764">
        <v>0.06</v>
      </c>
      <c r="F1764">
        <v>2.5000000000000001E-3</v>
      </c>
      <c r="G1764">
        <v>5.0000000000000001E-3</v>
      </c>
      <c r="H1764">
        <v>0.01</v>
      </c>
      <c r="I1764">
        <v>0</v>
      </c>
    </row>
    <row r="1765" spans="1:9" x14ac:dyDescent="0.25">
      <c r="A1765" t="s">
        <v>717</v>
      </c>
      <c r="B1765">
        <v>93003</v>
      </c>
      <c r="C1765" s="593">
        <v>7.7499999999999999E-2</v>
      </c>
      <c r="D1765" t="s">
        <v>1747</v>
      </c>
      <c r="E1765">
        <v>0.06</v>
      </c>
      <c r="F1765">
        <v>2.5000000000000001E-3</v>
      </c>
      <c r="G1765">
        <v>5.0000000000000001E-3</v>
      </c>
      <c r="H1765">
        <v>0.01</v>
      </c>
      <c r="I1765">
        <v>0</v>
      </c>
    </row>
    <row r="1766" spans="1:9" x14ac:dyDescent="0.25">
      <c r="A1766" t="s">
        <v>717</v>
      </c>
      <c r="B1766">
        <v>93004</v>
      </c>
      <c r="C1766" s="593">
        <v>9.2499999999999999E-2</v>
      </c>
      <c r="D1766" t="s">
        <v>1748</v>
      </c>
      <c r="E1766">
        <v>0.06</v>
      </c>
      <c r="F1766">
        <v>2.5000000000000001E-3</v>
      </c>
      <c r="G1766">
        <v>0.02</v>
      </c>
      <c r="H1766">
        <v>0.01</v>
      </c>
      <c r="I1766">
        <v>0</v>
      </c>
    </row>
    <row r="1767" spans="1:9" x14ac:dyDescent="0.25">
      <c r="A1767" t="s">
        <v>717</v>
      </c>
      <c r="B1767">
        <v>93005</v>
      </c>
      <c r="C1767" s="593">
        <v>7.7499999999999999E-2</v>
      </c>
      <c r="D1767" t="s">
        <v>1747</v>
      </c>
      <c r="E1767">
        <v>0.06</v>
      </c>
      <c r="F1767">
        <v>2.5000000000000001E-3</v>
      </c>
      <c r="G1767">
        <v>5.0000000000000001E-3</v>
      </c>
      <c r="H1767">
        <v>0.01</v>
      </c>
      <c r="I1767">
        <v>0</v>
      </c>
    </row>
    <row r="1768" spans="1:9" x14ac:dyDescent="0.25">
      <c r="A1768" t="s">
        <v>717</v>
      </c>
      <c r="B1768">
        <v>93006</v>
      </c>
      <c r="C1768" s="593">
        <v>7.7499999999999999E-2</v>
      </c>
      <c r="D1768" t="s">
        <v>1747</v>
      </c>
      <c r="E1768">
        <v>0.06</v>
      </c>
      <c r="F1768">
        <v>2.5000000000000001E-3</v>
      </c>
      <c r="G1768">
        <v>5.0000000000000001E-3</v>
      </c>
      <c r="H1768">
        <v>0.01</v>
      </c>
      <c r="I1768">
        <v>0</v>
      </c>
    </row>
    <row r="1769" spans="1:9" x14ac:dyDescent="0.25">
      <c r="A1769" t="s">
        <v>717</v>
      </c>
      <c r="B1769">
        <v>93007</v>
      </c>
      <c r="C1769" s="593">
        <v>7.7499999999999999E-2</v>
      </c>
      <c r="D1769" t="s">
        <v>1747</v>
      </c>
      <c r="E1769">
        <v>0.06</v>
      </c>
      <c r="F1769">
        <v>2.5000000000000001E-3</v>
      </c>
      <c r="G1769">
        <v>5.0000000000000001E-3</v>
      </c>
      <c r="H1769">
        <v>0.01</v>
      </c>
      <c r="I1769">
        <v>0</v>
      </c>
    </row>
    <row r="1770" spans="1:9" x14ac:dyDescent="0.25">
      <c r="A1770" t="s">
        <v>717</v>
      </c>
      <c r="B1770">
        <v>93009</v>
      </c>
      <c r="C1770" s="593">
        <v>7.7499999999999999E-2</v>
      </c>
      <c r="D1770" t="s">
        <v>1747</v>
      </c>
      <c r="E1770">
        <v>0.06</v>
      </c>
      <c r="F1770">
        <v>2.5000000000000001E-3</v>
      </c>
      <c r="G1770">
        <v>5.0000000000000001E-3</v>
      </c>
      <c r="H1770">
        <v>0.01</v>
      </c>
      <c r="I1770">
        <v>0</v>
      </c>
    </row>
    <row r="1771" spans="1:9" x14ac:dyDescent="0.25">
      <c r="A1771" t="s">
        <v>717</v>
      </c>
      <c r="B1771">
        <v>93010</v>
      </c>
      <c r="C1771" s="593">
        <v>7.2499999999999995E-2</v>
      </c>
      <c r="D1771" t="s">
        <v>1635</v>
      </c>
      <c r="E1771">
        <v>0.06</v>
      </c>
      <c r="F1771">
        <v>2.5000000000000001E-3</v>
      </c>
      <c r="G1771">
        <v>0</v>
      </c>
      <c r="H1771">
        <v>0.01</v>
      </c>
      <c r="I1771">
        <v>0</v>
      </c>
    </row>
    <row r="1772" spans="1:9" x14ac:dyDescent="0.25">
      <c r="A1772" t="s">
        <v>717</v>
      </c>
      <c r="B1772">
        <v>93011</v>
      </c>
      <c r="C1772" s="593">
        <v>7.2499999999999995E-2</v>
      </c>
      <c r="D1772" t="s">
        <v>1749</v>
      </c>
      <c r="E1772">
        <v>0.06</v>
      </c>
      <c r="F1772">
        <v>2.5000000000000001E-3</v>
      </c>
      <c r="G1772">
        <v>0</v>
      </c>
      <c r="H1772">
        <v>0.01</v>
      </c>
      <c r="I1772">
        <v>0</v>
      </c>
    </row>
    <row r="1773" spans="1:9" x14ac:dyDescent="0.25">
      <c r="A1773" t="s">
        <v>717</v>
      </c>
      <c r="B1773">
        <v>93012</v>
      </c>
      <c r="C1773" s="593">
        <v>7.2499999999999995E-2</v>
      </c>
      <c r="D1773" t="s">
        <v>1635</v>
      </c>
      <c r="E1773">
        <v>0.06</v>
      </c>
      <c r="F1773">
        <v>2.5000000000000001E-3</v>
      </c>
      <c r="G1773">
        <v>0</v>
      </c>
      <c r="H1773">
        <v>0.01</v>
      </c>
      <c r="I1773">
        <v>0</v>
      </c>
    </row>
    <row r="1774" spans="1:9" x14ac:dyDescent="0.25">
      <c r="A1774" t="s">
        <v>717</v>
      </c>
      <c r="B1774">
        <v>93013</v>
      </c>
      <c r="C1774" s="593">
        <v>0.09</v>
      </c>
      <c r="D1774" t="s">
        <v>1750</v>
      </c>
      <c r="E1774">
        <v>0.06</v>
      </c>
      <c r="F1774">
        <v>2.5000000000000001E-3</v>
      </c>
      <c r="G1774">
        <v>1.2500000000000001E-2</v>
      </c>
      <c r="H1774">
        <v>1.4999999999999999E-2</v>
      </c>
      <c r="I1774">
        <v>0</v>
      </c>
    </row>
    <row r="1775" spans="1:9" x14ac:dyDescent="0.25">
      <c r="A1775" t="s">
        <v>717</v>
      </c>
      <c r="B1775">
        <v>93014</v>
      </c>
      <c r="C1775" s="593">
        <v>0.09</v>
      </c>
      <c r="D1775" t="s">
        <v>1750</v>
      </c>
      <c r="E1775">
        <v>0.06</v>
      </c>
      <c r="F1775">
        <v>2.5000000000000001E-3</v>
      </c>
      <c r="G1775">
        <v>1.2500000000000001E-2</v>
      </c>
      <c r="H1775">
        <v>1.4999999999999999E-2</v>
      </c>
      <c r="I1775">
        <v>0</v>
      </c>
    </row>
    <row r="1776" spans="1:9" x14ac:dyDescent="0.25">
      <c r="A1776" t="s">
        <v>717</v>
      </c>
      <c r="B1776">
        <v>93015</v>
      </c>
      <c r="C1776" s="593">
        <v>7.2499999999999995E-2</v>
      </c>
      <c r="D1776" t="s">
        <v>1635</v>
      </c>
      <c r="E1776">
        <v>0.06</v>
      </c>
      <c r="F1776">
        <v>2.5000000000000001E-3</v>
      </c>
      <c r="G1776">
        <v>0</v>
      </c>
      <c r="H1776">
        <v>0.01</v>
      </c>
      <c r="I1776">
        <v>0</v>
      </c>
    </row>
    <row r="1777" spans="1:9" x14ac:dyDescent="0.25">
      <c r="A1777" t="s">
        <v>717</v>
      </c>
      <c r="B1777">
        <v>93016</v>
      </c>
      <c r="C1777" s="593">
        <v>7.2499999999999995E-2</v>
      </c>
      <c r="D1777" t="s">
        <v>1751</v>
      </c>
      <c r="E1777">
        <v>0.06</v>
      </c>
      <c r="F1777">
        <v>2.5000000000000001E-3</v>
      </c>
      <c r="G1777">
        <v>0</v>
      </c>
      <c r="H1777">
        <v>0.01</v>
      </c>
      <c r="I1777">
        <v>0</v>
      </c>
    </row>
    <row r="1778" spans="1:9" x14ac:dyDescent="0.25">
      <c r="A1778" t="s">
        <v>717</v>
      </c>
      <c r="B1778">
        <v>93020</v>
      </c>
      <c r="C1778" s="593">
        <v>7.2499999999999995E-2</v>
      </c>
      <c r="D1778" t="s">
        <v>1752</v>
      </c>
      <c r="E1778">
        <v>0.06</v>
      </c>
      <c r="F1778">
        <v>2.5000000000000001E-3</v>
      </c>
      <c r="G1778">
        <v>0</v>
      </c>
      <c r="H1778">
        <v>0.01</v>
      </c>
      <c r="I1778">
        <v>0</v>
      </c>
    </row>
    <row r="1779" spans="1:9" x14ac:dyDescent="0.25">
      <c r="A1779" t="s">
        <v>717</v>
      </c>
      <c r="B1779">
        <v>93021</v>
      </c>
      <c r="C1779" s="593">
        <v>7.2499999999999995E-2</v>
      </c>
      <c r="D1779" t="s">
        <v>1635</v>
      </c>
      <c r="E1779">
        <v>0.06</v>
      </c>
      <c r="F1779">
        <v>2.5000000000000001E-3</v>
      </c>
      <c r="G1779">
        <v>0</v>
      </c>
      <c r="H1779">
        <v>0.01</v>
      </c>
      <c r="I1779">
        <v>0</v>
      </c>
    </row>
    <row r="1780" spans="1:9" x14ac:dyDescent="0.25">
      <c r="A1780" t="s">
        <v>717</v>
      </c>
      <c r="B1780">
        <v>93022</v>
      </c>
      <c r="C1780" s="593">
        <v>7.2499999999999995E-2</v>
      </c>
      <c r="D1780" t="s">
        <v>1753</v>
      </c>
      <c r="E1780">
        <v>0.06</v>
      </c>
      <c r="F1780">
        <v>2.5000000000000001E-3</v>
      </c>
      <c r="G1780">
        <v>0</v>
      </c>
      <c r="H1780">
        <v>0.01</v>
      </c>
      <c r="I1780">
        <v>0</v>
      </c>
    </row>
    <row r="1781" spans="1:9" x14ac:dyDescent="0.25">
      <c r="A1781" t="s">
        <v>717</v>
      </c>
      <c r="B1781">
        <v>93023</v>
      </c>
      <c r="C1781" s="593">
        <v>7.2499999999999995E-2</v>
      </c>
      <c r="D1781" t="s">
        <v>1753</v>
      </c>
      <c r="E1781">
        <v>0.06</v>
      </c>
      <c r="F1781">
        <v>2.5000000000000001E-3</v>
      </c>
      <c r="G1781">
        <v>0</v>
      </c>
      <c r="H1781">
        <v>0.01</v>
      </c>
      <c r="I1781">
        <v>0</v>
      </c>
    </row>
    <row r="1782" spans="1:9" x14ac:dyDescent="0.25">
      <c r="A1782" t="s">
        <v>717</v>
      </c>
      <c r="B1782">
        <v>93024</v>
      </c>
      <c r="C1782" s="593">
        <v>7.2499999999999995E-2</v>
      </c>
      <c r="D1782" t="s">
        <v>1754</v>
      </c>
      <c r="E1782">
        <v>0.06</v>
      </c>
      <c r="F1782">
        <v>2.5000000000000001E-3</v>
      </c>
      <c r="G1782">
        <v>0</v>
      </c>
      <c r="H1782">
        <v>0.01</v>
      </c>
      <c r="I1782">
        <v>0</v>
      </c>
    </row>
    <row r="1783" spans="1:9" x14ac:dyDescent="0.25">
      <c r="A1783" t="s">
        <v>717</v>
      </c>
      <c r="B1783">
        <v>93030</v>
      </c>
      <c r="C1783" s="593">
        <v>9.2499999999999999E-2</v>
      </c>
      <c r="D1783" t="s">
        <v>1748</v>
      </c>
      <c r="E1783">
        <v>0.06</v>
      </c>
      <c r="F1783">
        <v>2.5000000000000001E-3</v>
      </c>
      <c r="G1783">
        <v>0.02</v>
      </c>
      <c r="H1783">
        <v>0.01</v>
      </c>
      <c r="I1783">
        <v>0</v>
      </c>
    </row>
    <row r="1784" spans="1:9" x14ac:dyDescent="0.25">
      <c r="A1784" t="s">
        <v>717</v>
      </c>
      <c r="B1784">
        <v>93031</v>
      </c>
      <c r="C1784" s="593">
        <v>9.2499999999999999E-2</v>
      </c>
      <c r="D1784" t="s">
        <v>1748</v>
      </c>
      <c r="E1784">
        <v>0.06</v>
      </c>
      <c r="F1784">
        <v>2.5000000000000001E-3</v>
      </c>
      <c r="G1784">
        <v>0.02</v>
      </c>
      <c r="H1784">
        <v>0.01</v>
      </c>
      <c r="I1784">
        <v>0</v>
      </c>
    </row>
    <row r="1785" spans="1:9" x14ac:dyDescent="0.25">
      <c r="A1785" t="s">
        <v>717</v>
      </c>
      <c r="B1785">
        <v>93032</v>
      </c>
      <c r="C1785" s="593">
        <v>9.2499999999999999E-2</v>
      </c>
      <c r="D1785" t="s">
        <v>1748</v>
      </c>
      <c r="E1785">
        <v>0.06</v>
      </c>
      <c r="F1785">
        <v>2.5000000000000001E-3</v>
      </c>
      <c r="G1785">
        <v>0.02</v>
      </c>
      <c r="H1785">
        <v>0.01</v>
      </c>
      <c r="I1785">
        <v>0</v>
      </c>
    </row>
    <row r="1786" spans="1:9" x14ac:dyDescent="0.25">
      <c r="A1786" t="s">
        <v>717</v>
      </c>
      <c r="B1786">
        <v>93033</v>
      </c>
      <c r="C1786" s="593">
        <v>9.2499999999999999E-2</v>
      </c>
      <c r="D1786" t="s">
        <v>1748</v>
      </c>
      <c r="E1786">
        <v>0.06</v>
      </c>
      <c r="F1786">
        <v>2.5000000000000001E-3</v>
      </c>
      <c r="G1786">
        <v>0.02</v>
      </c>
      <c r="H1786">
        <v>0.01</v>
      </c>
      <c r="I1786">
        <v>0</v>
      </c>
    </row>
    <row r="1787" spans="1:9" x14ac:dyDescent="0.25">
      <c r="A1787" t="s">
        <v>717</v>
      </c>
      <c r="B1787">
        <v>93034</v>
      </c>
      <c r="C1787" s="593">
        <v>9.2499999999999999E-2</v>
      </c>
      <c r="D1787" t="s">
        <v>1748</v>
      </c>
      <c r="E1787">
        <v>0.06</v>
      </c>
      <c r="F1787">
        <v>2.5000000000000001E-3</v>
      </c>
      <c r="G1787">
        <v>0.02</v>
      </c>
      <c r="H1787">
        <v>0.01</v>
      </c>
      <c r="I1787">
        <v>0</v>
      </c>
    </row>
    <row r="1788" spans="1:9" x14ac:dyDescent="0.25">
      <c r="A1788" t="s">
        <v>717</v>
      </c>
      <c r="B1788">
        <v>93035</v>
      </c>
      <c r="C1788" s="593">
        <v>9.2499999999999999E-2</v>
      </c>
      <c r="D1788" t="s">
        <v>1748</v>
      </c>
      <c r="E1788">
        <v>0.06</v>
      </c>
      <c r="F1788">
        <v>2.5000000000000001E-3</v>
      </c>
      <c r="G1788">
        <v>0.02</v>
      </c>
      <c r="H1788">
        <v>0.01</v>
      </c>
      <c r="I1788">
        <v>0</v>
      </c>
    </row>
    <row r="1789" spans="1:9" x14ac:dyDescent="0.25">
      <c r="A1789" t="s">
        <v>717</v>
      </c>
      <c r="B1789">
        <v>93036</v>
      </c>
      <c r="C1789" s="593">
        <v>9.2499999999999999E-2</v>
      </c>
      <c r="D1789" t="s">
        <v>1748</v>
      </c>
      <c r="E1789">
        <v>0.06</v>
      </c>
      <c r="F1789">
        <v>2.5000000000000001E-3</v>
      </c>
      <c r="G1789">
        <v>0.02</v>
      </c>
      <c r="H1789">
        <v>0.01</v>
      </c>
      <c r="I1789">
        <v>0</v>
      </c>
    </row>
    <row r="1790" spans="1:9" x14ac:dyDescent="0.25">
      <c r="A1790" t="s">
        <v>717</v>
      </c>
      <c r="B1790">
        <v>93040</v>
      </c>
      <c r="C1790" s="593">
        <v>7.2499999999999995E-2</v>
      </c>
      <c r="D1790" t="s">
        <v>1635</v>
      </c>
      <c r="E1790">
        <v>0.06</v>
      </c>
      <c r="F1790">
        <v>2.5000000000000001E-3</v>
      </c>
      <c r="G1790">
        <v>0</v>
      </c>
      <c r="H1790">
        <v>0.01</v>
      </c>
      <c r="I1790">
        <v>0</v>
      </c>
    </row>
    <row r="1791" spans="1:9" x14ac:dyDescent="0.25">
      <c r="A1791" t="s">
        <v>717</v>
      </c>
      <c r="B1791">
        <v>93041</v>
      </c>
      <c r="C1791" s="593">
        <v>9.2499999999999999E-2</v>
      </c>
      <c r="D1791" t="s">
        <v>1748</v>
      </c>
      <c r="E1791">
        <v>0.06</v>
      </c>
      <c r="F1791">
        <v>2.5000000000000001E-3</v>
      </c>
      <c r="G1791">
        <v>0.02</v>
      </c>
      <c r="H1791">
        <v>0.01</v>
      </c>
      <c r="I1791">
        <v>0</v>
      </c>
    </row>
    <row r="1792" spans="1:9" x14ac:dyDescent="0.25">
      <c r="A1792" t="s">
        <v>717</v>
      </c>
      <c r="B1792">
        <v>93042</v>
      </c>
      <c r="C1792" s="593">
        <v>7.2499999999999995E-2</v>
      </c>
      <c r="D1792" t="s">
        <v>1635</v>
      </c>
      <c r="E1792">
        <v>0.06</v>
      </c>
      <c r="F1792">
        <v>2.5000000000000001E-3</v>
      </c>
      <c r="G1792">
        <v>0</v>
      </c>
      <c r="H1792">
        <v>0.01</v>
      </c>
      <c r="I1792">
        <v>0</v>
      </c>
    </row>
    <row r="1793" spans="1:9" x14ac:dyDescent="0.25">
      <c r="A1793" t="s">
        <v>717</v>
      </c>
      <c r="B1793">
        <v>93043</v>
      </c>
      <c r="C1793" s="593">
        <v>8.7499999999999994E-2</v>
      </c>
      <c r="D1793" t="s">
        <v>1755</v>
      </c>
      <c r="E1793">
        <v>0.06</v>
      </c>
      <c r="F1793">
        <v>2.5000000000000001E-3</v>
      </c>
      <c r="G1793">
        <v>1.4999999999999999E-2</v>
      </c>
      <c r="H1793">
        <v>0.01</v>
      </c>
      <c r="I1793">
        <v>0</v>
      </c>
    </row>
    <row r="1794" spans="1:9" x14ac:dyDescent="0.25">
      <c r="A1794" t="s">
        <v>717</v>
      </c>
      <c r="B1794">
        <v>93044</v>
      </c>
      <c r="C1794" s="593">
        <v>8.7499999999999994E-2</v>
      </c>
      <c r="D1794" t="s">
        <v>1755</v>
      </c>
      <c r="E1794">
        <v>0.06</v>
      </c>
      <c r="F1794">
        <v>2.5000000000000001E-3</v>
      </c>
      <c r="G1794">
        <v>1.4999999999999999E-2</v>
      </c>
      <c r="H1794">
        <v>0.01</v>
      </c>
      <c r="I1794">
        <v>0</v>
      </c>
    </row>
    <row r="1795" spans="1:9" x14ac:dyDescent="0.25">
      <c r="A1795" t="s">
        <v>717</v>
      </c>
      <c r="B1795">
        <v>93060</v>
      </c>
      <c r="C1795" s="593">
        <v>8.2500000000000004E-2</v>
      </c>
      <c r="D1795" t="s">
        <v>1756</v>
      </c>
      <c r="E1795">
        <v>0.06</v>
      </c>
      <c r="F1795">
        <v>2.5000000000000001E-3</v>
      </c>
      <c r="G1795">
        <v>0.01</v>
      </c>
      <c r="H1795">
        <v>0.01</v>
      </c>
      <c r="I1795">
        <v>0</v>
      </c>
    </row>
    <row r="1796" spans="1:9" x14ac:dyDescent="0.25">
      <c r="A1796" t="s">
        <v>717</v>
      </c>
      <c r="B1796">
        <v>93061</v>
      </c>
      <c r="C1796" s="593">
        <v>8.2500000000000004E-2</v>
      </c>
      <c r="D1796" t="s">
        <v>1756</v>
      </c>
      <c r="E1796">
        <v>0.06</v>
      </c>
      <c r="F1796">
        <v>2.5000000000000001E-3</v>
      </c>
      <c r="G1796">
        <v>0.01</v>
      </c>
      <c r="H1796">
        <v>0.01</v>
      </c>
      <c r="I1796">
        <v>0</v>
      </c>
    </row>
    <row r="1797" spans="1:9" x14ac:dyDescent="0.25">
      <c r="A1797" t="s">
        <v>717</v>
      </c>
      <c r="B1797">
        <v>93062</v>
      </c>
      <c r="C1797" s="593">
        <v>7.2499999999999995E-2</v>
      </c>
      <c r="D1797" t="s">
        <v>1757</v>
      </c>
      <c r="E1797">
        <v>0.06</v>
      </c>
      <c r="F1797">
        <v>2.5000000000000001E-3</v>
      </c>
      <c r="G1797">
        <v>0</v>
      </c>
      <c r="H1797">
        <v>0.01</v>
      </c>
      <c r="I1797">
        <v>0</v>
      </c>
    </row>
    <row r="1798" spans="1:9" x14ac:dyDescent="0.25">
      <c r="A1798" t="s">
        <v>717</v>
      </c>
      <c r="B1798">
        <v>93063</v>
      </c>
      <c r="C1798" s="593">
        <v>7.2499999999999995E-2</v>
      </c>
      <c r="D1798" t="s">
        <v>1635</v>
      </c>
      <c r="E1798">
        <v>0.06</v>
      </c>
      <c r="F1798">
        <v>2.5000000000000001E-3</v>
      </c>
      <c r="G1798">
        <v>0</v>
      </c>
      <c r="H1798">
        <v>0.01</v>
      </c>
      <c r="I1798">
        <v>0</v>
      </c>
    </row>
    <row r="1799" spans="1:9" x14ac:dyDescent="0.25">
      <c r="A1799" t="s">
        <v>717</v>
      </c>
      <c r="B1799">
        <v>93064</v>
      </c>
      <c r="C1799" s="593">
        <v>7.2499999999999995E-2</v>
      </c>
      <c r="D1799" t="s">
        <v>1635</v>
      </c>
      <c r="E1799">
        <v>0.06</v>
      </c>
      <c r="F1799">
        <v>2.5000000000000001E-3</v>
      </c>
      <c r="G1799">
        <v>0</v>
      </c>
      <c r="H1799">
        <v>0.01</v>
      </c>
      <c r="I1799">
        <v>0</v>
      </c>
    </row>
    <row r="1800" spans="1:9" x14ac:dyDescent="0.25">
      <c r="A1800" t="s">
        <v>717</v>
      </c>
      <c r="B1800">
        <v>93065</v>
      </c>
      <c r="C1800" s="593">
        <v>7.2499999999999995E-2</v>
      </c>
      <c r="D1800" t="s">
        <v>1635</v>
      </c>
      <c r="E1800">
        <v>0.06</v>
      </c>
      <c r="F1800">
        <v>2.5000000000000001E-3</v>
      </c>
      <c r="G1800">
        <v>0</v>
      </c>
      <c r="H1800">
        <v>0.01</v>
      </c>
      <c r="I1800">
        <v>0</v>
      </c>
    </row>
    <row r="1801" spans="1:9" x14ac:dyDescent="0.25">
      <c r="A1801" t="s">
        <v>717</v>
      </c>
      <c r="B1801">
        <v>93066</v>
      </c>
      <c r="C1801" s="593">
        <v>7.2499999999999995E-2</v>
      </c>
      <c r="D1801" t="s">
        <v>1635</v>
      </c>
      <c r="E1801">
        <v>0.06</v>
      </c>
      <c r="F1801">
        <v>2.5000000000000001E-3</v>
      </c>
      <c r="G1801">
        <v>0</v>
      </c>
      <c r="H1801">
        <v>0.01</v>
      </c>
      <c r="I1801">
        <v>0</v>
      </c>
    </row>
    <row r="1802" spans="1:9" x14ac:dyDescent="0.25">
      <c r="A1802" t="s">
        <v>717</v>
      </c>
      <c r="B1802">
        <v>93067</v>
      </c>
      <c r="C1802" s="593">
        <v>7.7499999999999999E-2</v>
      </c>
      <c r="D1802" t="s">
        <v>1758</v>
      </c>
      <c r="E1802">
        <v>0.06</v>
      </c>
      <c r="F1802">
        <v>2.5000000000000001E-3</v>
      </c>
      <c r="G1802">
        <v>0</v>
      </c>
      <c r="H1802">
        <v>1.4999999999999999E-2</v>
      </c>
      <c r="I1802">
        <v>0</v>
      </c>
    </row>
    <row r="1803" spans="1:9" x14ac:dyDescent="0.25">
      <c r="A1803" t="s">
        <v>717</v>
      </c>
      <c r="B1803">
        <v>93094</v>
      </c>
      <c r="C1803" s="593">
        <v>7.2499999999999995E-2</v>
      </c>
      <c r="D1803" t="s">
        <v>1757</v>
      </c>
      <c r="E1803">
        <v>0.06</v>
      </c>
      <c r="F1803">
        <v>2.5000000000000001E-3</v>
      </c>
      <c r="G1803">
        <v>0</v>
      </c>
      <c r="H1803">
        <v>0.01</v>
      </c>
      <c r="I1803">
        <v>0</v>
      </c>
    </row>
    <row r="1804" spans="1:9" x14ac:dyDescent="0.25">
      <c r="A1804" t="s">
        <v>717</v>
      </c>
      <c r="B1804">
        <v>93099</v>
      </c>
      <c r="C1804" s="593">
        <v>7.2499999999999995E-2</v>
      </c>
      <c r="D1804" t="s">
        <v>1757</v>
      </c>
      <c r="E1804">
        <v>0.06</v>
      </c>
      <c r="F1804">
        <v>2.5000000000000001E-3</v>
      </c>
      <c r="G1804">
        <v>0</v>
      </c>
      <c r="H1804">
        <v>0.01</v>
      </c>
      <c r="I1804">
        <v>0</v>
      </c>
    </row>
    <row r="1805" spans="1:9" x14ac:dyDescent="0.25">
      <c r="A1805" t="s">
        <v>717</v>
      </c>
      <c r="B1805">
        <v>93101</v>
      </c>
      <c r="C1805" s="593">
        <v>8.7499999999999994E-2</v>
      </c>
      <c r="D1805" t="s">
        <v>1759</v>
      </c>
      <c r="E1805">
        <v>0.06</v>
      </c>
      <c r="F1805">
        <v>2.5000000000000001E-3</v>
      </c>
      <c r="G1805">
        <v>0.01</v>
      </c>
      <c r="H1805">
        <v>1.4999999999999999E-2</v>
      </c>
      <c r="I1805">
        <v>0</v>
      </c>
    </row>
    <row r="1806" spans="1:9" x14ac:dyDescent="0.25">
      <c r="A1806" t="s">
        <v>717</v>
      </c>
      <c r="B1806">
        <v>93102</v>
      </c>
      <c r="C1806" s="593">
        <v>8.7499999999999994E-2</v>
      </c>
      <c r="D1806" t="s">
        <v>1759</v>
      </c>
      <c r="E1806">
        <v>0.06</v>
      </c>
      <c r="F1806">
        <v>2.5000000000000001E-3</v>
      </c>
      <c r="G1806">
        <v>0.01</v>
      </c>
      <c r="H1806">
        <v>1.4999999999999999E-2</v>
      </c>
      <c r="I1806">
        <v>0</v>
      </c>
    </row>
    <row r="1807" spans="1:9" x14ac:dyDescent="0.25">
      <c r="A1807" t="s">
        <v>717</v>
      </c>
      <c r="B1807">
        <v>93103</v>
      </c>
      <c r="C1807" s="593">
        <v>8.7499999999999994E-2</v>
      </c>
      <c r="D1807" t="s">
        <v>1759</v>
      </c>
      <c r="E1807">
        <v>0.06</v>
      </c>
      <c r="F1807">
        <v>2.5000000000000001E-3</v>
      </c>
      <c r="G1807">
        <v>0.01</v>
      </c>
      <c r="H1807">
        <v>1.4999999999999999E-2</v>
      </c>
      <c r="I1807">
        <v>0</v>
      </c>
    </row>
    <row r="1808" spans="1:9" x14ac:dyDescent="0.25">
      <c r="A1808" t="s">
        <v>717</v>
      </c>
      <c r="B1808">
        <v>93105</v>
      </c>
      <c r="C1808" s="593">
        <v>8.7499999999999994E-2</v>
      </c>
      <c r="D1808" t="s">
        <v>1759</v>
      </c>
      <c r="E1808">
        <v>0.06</v>
      </c>
      <c r="F1808">
        <v>2.5000000000000001E-3</v>
      </c>
      <c r="G1808">
        <v>0.01</v>
      </c>
      <c r="H1808">
        <v>1.4999999999999999E-2</v>
      </c>
      <c r="I1808">
        <v>0</v>
      </c>
    </row>
    <row r="1809" spans="1:9" x14ac:dyDescent="0.25">
      <c r="A1809" t="s">
        <v>717</v>
      </c>
      <c r="B1809">
        <v>93106</v>
      </c>
      <c r="C1809" s="593">
        <v>7.7499999999999999E-2</v>
      </c>
      <c r="D1809" t="s">
        <v>1758</v>
      </c>
      <c r="E1809">
        <v>0.06</v>
      </c>
      <c r="F1809">
        <v>2.5000000000000001E-3</v>
      </c>
      <c r="G1809">
        <v>0</v>
      </c>
      <c r="H1809">
        <v>1.4999999999999999E-2</v>
      </c>
      <c r="I1809">
        <v>0</v>
      </c>
    </row>
    <row r="1810" spans="1:9" x14ac:dyDescent="0.25">
      <c r="A1810" t="s">
        <v>717</v>
      </c>
      <c r="B1810">
        <v>93107</v>
      </c>
      <c r="C1810" s="593">
        <v>8.7499999999999994E-2</v>
      </c>
      <c r="D1810" t="s">
        <v>1759</v>
      </c>
      <c r="E1810">
        <v>0.06</v>
      </c>
      <c r="F1810">
        <v>2.5000000000000001E-3</v>
      </c>
      <c r="G1810">
        <v>0.01</v>
      </c>
      <c r="H1810">
        <v>1.4999999999999999E-2</v>
      </c>
      <c r="I1810">
        <v>0</v>
      </c>
    </row>
    <row r="1811" spans="1:9" x14ac:dyDescent="0.25">
      <c r="A1811" t="s">
        <v>717</v>
      </c>
      <c r="B1811">
        <v>93108</v>
      </c>
      <c r="C1811" s="593">
        <v>8.7499999999999994E-2</v>
      </c>
      <c r="D1811" t="s">
        <v>1759</v>
      </c>
      <c r="E1811">
        <v>0.06</v>
      </c>
      <c r="F1811">
        <v>2.5000000000000001E-3</v>
      </c>
      <c r="G1811">
        <v>0.01</v>
      </c>
      <c r="H1811">
        <v>1.4999999999999999E-2</v>
      </c>
      <c r="I1811">
        <v>0</v>
      </c>
    </row>
    <row r="1812" spans="1:9" x14ac:dyDescent="0.25">
      <c r="A1812" t="s">
        <v>717</v>
      </c>
      <c r="B1812">
        <v>93109</v>
      </c>
      <c r="C1812" s="593">
        <v>8.7499999999999994E-2</v>
      </c>
      <c r="D1812" t="s">
        <v>1759</v>
      </c>
      <c r="E1812">
        <v>0.06</v>
      </c>
      <c r="F1812">
        <v>2.5000000000000001E-3</v>
      </c>
      <c r="G1812">
        <v>0.01</v>
      </c>
      <c r="H1812">
        <v>1.4999999999999999E-2</v>
      </c>
      <c r="I1812">
        <v>0</v>
      </c>
    </row>
    <row r="1813" spans="1:9" x14ac:dyDescent="0.25">
      <c r="A1813" t="s">
        <v>717</v>
      </c>
      <c r="B1813">
        <v>93110</v>
      </c>
      <c r="C1813" s="593">
        <v>8.7499999999999994E-2</v>
      </c>
      <c r="D1813" t="s">
        <v>1759</v>
      </c>
      <c r="E1813">
        <v>0.06</v>
      </c>
      <c r="F1813">
        <v>2.5000000000000001E-3</v>
      </c>
      <c r="G1813">
        <v>0.01</v>
      </c>
      <c r="H1813">
        <v>1.4999999999999999E-2</v>
      </c>
      <c r="I1813">
        <v>0</v>
      </c>
    </row>
    <row r="1814" spans="1:9" x14ac:dyDescent="0.25">
      <c r="A1814" t="s">
        <v>717</v>
      </c>
      <c r="B1814">
        <v>93111</v>
      </c>
      <c r="C1814" s="593">
        <v>7.7499999999999999E-2</v>
      </c>
      <c r="D1814" t="s">
        <v>1758</v>
      </c>
      <c r="E1814">
        <v>0.06</v>
      </c>
      <c r="F1814">
        <v>2.5000000000000001E-3</v>
      </c>
      <c r="G1814">
        <v>0</v>
      </c>
      <c r="H1814">
        <v>1.4999999999999999E-2</v>
      </c>
      <c r="I1814">
        <v>0</v>
      </c>
    </row>
    <row r="1815" spans="1:9" x14ac:dyDescent="0.25">
      <c r="A1815" t="s">
        <v>717</v>
      </c>
      <c r="B1815">
        <v>93116</v>
      </c>
      <c r="C1815" s="593">
        <v>7.7499999999999999E-2</v>
      </c>
      <c r="D1815" t="s">
        <v>1760</v>
      </c>
      <c r="E1815">
        <v>0.06</v>
      </c>
      <c r="F1815">
        <v>2.5000000000000001E-3</v>
      </c>
      <c r="G1815">
        <v>0</v>
      </c>
      <c r="H1815">
        <v>1.4999999999999999E-2</v>
      </c>
      <c r="I1815">
        <v>0</v>
      </c>
    </row>
    <row r="1816" spans="1:9" x14ac:dyDescent="0.25">
      <c r="A1816" t="s">
        <v>717</v>
      </c>
      <c r="B1816">
        <v>93117</v>
      </c>
      <c r="C1816" s="593">
        <v>8.7499999999999994E-2</v>
      </c>
      <c r="D1816" t="s">
        <v>1759</v>
      </c>
      <c r="E1816">
        <v>0.06</v>
      </c>
      <c r="F1816">
        <v>2.5000000000000001E-3</v>
      </c>
      <c r="G1816">
        <v>0.01</v>
      </c>
      <c r="H1816">
        <v>1.4999999999999999E-2</v>
      </c>
      <c r="I1816">
        <v>0</v>
      </c>
    </row>
    <row r="1817" spans="1:9" x14ac:dyDescent="0.25">
      <c r="A1817" t="s">
        <v>717</v>
      </c>
      <c r="B1817">
        <v>93118</v>
      </c>
      <c r="C1817" s="593">
        <v>7.7499999999999999E-2</v>
      </c>
      <c r="D1817" t="s">
        <v>1760</v>
      </c>
      <c r="E1817">
        <v>0.06</v>
      </c>
      <c r="F1817">
        <v>2.5000000000000001E-3</v>
      </c>
      <c r="G1817">
        <v>0</v>
      </c>
      <c r="H1817">
        <v>1.4999999999999999E-2</v>
      </c>
      <c r="I1817">
        <v>0</v>
      </c>
    </row>
    <row r="1818" spans="1:9" x14ac:dyDescent="0.25">
      <c r="A1818" t="s">
        <v>717</v>
      </c>
      <c r="B1818">
        <v>93120</v>
      </c>
      <c r="C1818" s="593">
        <v>8.7499999999999994E-2</v>
      </c>
      <c r="D1818" t="s">
        <v>1759</v>
      </c>
      <c r="E1818">
        <v>0.06</v>
      </c>
      <c r="F1818">
        <v>2.5000000000000001E-3</v>
      </c>
      <c r="G1818">
        <v>0.01</v>
      </c>
      <c r="H1818">
        <v>1.4999999999999999E-2</v>
      </c>
      <c r="I1818">
        <v>0</v>
      </c>
    </row>
    <row r="1819" spans="1:9" x14ac:dyDescent="0.25">
      <c r="A1819" t="s">
        <v>717</v>
      </c>
      <c r="B1819">
        <v>93121</v>
      </c>
      <c r="C1819" s="593">
        <v>8.7499999999999994E-2</v>
      </c>
      <c r="D1819" t="s">
        <v>1759</v>
      </c>
      <c r="E1819">
        <v>0.06</v>
      </c>
      <c r="F1819">
        <v>2.5000000000000001E-3</v>
      </c>
      <c r="G1819">
        <v>0.01</v>
      </c>
      <c r="H1819">
        <v>1.4999999999999999E-2</v>
      </c>
      <c r="I1819">
        <v>0</v>
      </c>
    </row>
    <row r="1820" spans="1:9" x14ac:dyDescent="0.25">
      <c r="A1820" t="s">
        <v>717</v>
      </c>
      <c r="B1820">
        <v>93130</v>
      </c>
      <c r="C1820" s="593">
        <v>8.7499999999999994E-2</v>
      </c>
      <c r="D1820" t="s">
        <v>1759</v>
      </c>
      <c r="E1820">
        <v>0.06</v>
      </c>
      <c r="F1820">
        <v>2.5000000000000001E-3</v>
      </c>
      <c r="G1820">
        <v>0.01</v>
      </c>
      <c r="H1820">
        <v>1.4999999999999999E-2</v>
      </c>
      <c r="I1820">
        <v>0</v>
      </c>
    </row>
    <row r="1821" spans="1:9" x14ac:dyDescent="0.25">
      <c r="A1821" t="s">
        <v>717</v>
      </c>
      <c r="B1821">
        <v>93140</v>
      </c>
      <c r="C1821" s="593">
        <v>8.7499999999999994E-2</v>
      </c>
      <c r="D1821" t="s">
        <v>1759</v>
      </c>
      <c r="E1821">
        <v>0.06</v>
      </c>
      <c r="F1821">
        <v>2.5000000000000001E-3</v>
      </c>
      <c r="G1821">
        <v>0.01</v>
      </c>
      <c r="H1821">
        <v>1.4999999999999999E-2</v>
      </c>
      <c r="I1821">
        <v>0</v>
      </c>
    </row>
    <row r="1822" spans="1:9" x14ac:dyDescent="0.25">
      <c r="A1822" t="s">
        <v>717</v>
      </c>
      <c r="B1822">
        <v>93150</v>
      </c>
      <c r="C1822" s="593">
        <v>7.7499999999999999E-2</v>
      </c>
      <c r="D1822" t="s">
        <v>1758</v>
      </c>
      <c r="E1822">
        <v>0.06</v>
      </c>
      <c r="F1822">
        <v>2.5000000000000001E-3</v>
      </c>
      <c r="G1822">
        <v>0</v>
      </c>
      <c r="H1822">
        <v>1.4999999999999999E-2</v>
      </c>
      <c r="I1822">
        <v>0</v>
      </c>
    </row>
    <row r="1823" spans="1:9" x14ac:dyDescent="0.25">
      <c r="A1823" t="s">
        <v>717</v>
      </c>
      <c r="B1823">
        <v>93160</v>
      </c>
      <c r="C1823" s="593">
        <v>7.7499999999999999E-2</v>
      </c>
      <c r="D1823" t="s">
        <v>1760</v>
      </c>
      <c r="E1823">
        <v>0.06</v>
      </c>
      <c r="F1823">
        <v>2.5000000000000001E-3</v>
      </c>
      <c r="G1823">
        <v>0</v>
      </c>
      <c r="H1823">
        <v>1.4999999999999999E-2</v>
      </c>
      <c r="I1823">
        <v>0</v>
      </c>
    </row>
    <row r="1824" spans="1:9" x14ac:dyDescent="0.25">
      <c r="A1824" t="s">
        <v>717</v>
      </c>
      <c r="B1824">
        <v>93190</v>
      </c>
      <c r="C1824" s="593">
        <v>8.7499999999999994E-2</v>
      </c>
      <c r="D1824" t="s">
        <v>1759</v>
      </c>
      <c r="E1824">
        <v>0.06</v>
      </c>
      <c r="F1824">
        <v>2.5000000000000001E-3</v>
      </c>
      <c r="G1824">
        <v>0.01</v>
      </c>
      <c r="H1824">
        <v>1.4999999999999999E-2</v>
      </c>
      <c r="I1824">
        <v>0</v>
      </c>
    </row>
    <row r="1825" spans="1:9" x14ac:dyDescent="0.25">
      <c r="A1825" t="s">
        <v>717</v>
      </c>
      <c r="B1825">
        <v>93199</v>
      </c>
      <c r="C1825" s="593">
        <v>7.7499999999999999E-2</v>
      </c>
      <c r="D1825" t="s">
        <v>1760</v>
      </c>
      <c r="E1825">
        <v>0.06</v>
      </c>
      <c r="F1825">
        <v>2.5000000000000001E-3</v>
      </c>
      <c r="G1825">
        <v>0</v>
      </c>
      <c r="H1825">
        <v>1.4999999999999999E-2</v>
      </c>
      <c r="I1825">
        <v>0</v>
      </c>
    </row>
    <row r="1826" spans="1:9" x14ac:dyDescent="0.25">
      <c r="A1826" t="s">
        <v>717</v>
      </c>
      <c r="B1826">
        <v>93201</v>
      </c>
      <c r="C1826" s="593">
        <v>7.7499999999999999E-2</v>
      </c>
      <c r="D1826" t="s">
        <v>1761</v>
      </c>
      <c r="E1826">
        <v>0.06</v>
      </c>
      <c r="F1826">
        <v>2.5000000000000001E-3</v>
      </c>
      <c r="G1826">
        <v>0</v>
      </c>
      <c r="H1826">
        <v>1.4999999999999999E-2</v>
      </c>
      <c r="I1826">
        <v>0</v>
      </c>
    </row>
    <row r="1827" spans="1:9" x14ac:dyDescent="0.25">
      <c r="A1827" t="s">
        <v>717</v>
      </c>
      <c r="B1827">
        <v>93202</v>
      </c>
      <c r="C1827" s="593">
        <v>7.2499999999999995E-2</v>
      </c>
      <c r="D1827" t="s">
        <v>1762</v>
      </c>
      <c r="E1827">
        <v>0.06</v>
      </c>
      <c r="F1827">
        <v>2.5000000000000001E-3</v>
      </c>
      <c r="G1827">
        <v>0</v>
      </c>
      <c r="H1827">
        <v>0.01</v>
      </c>
      <c r="I1827">
        <v>0</v>
      </c>
    </row>
    <row r="1828" spans="1:9" x14ac:dyDescent="0.25">
      <c r="A1828" t="s">
        <v>717</v>
      </c>
      <c r="B1828">
        <v>93203</v>
      </c>
      <c r="C1828" s="593">
        <v>8.2500000000000004E-2</v>
      </c>
      <c r="D1828" t="s">
        <v>1763</v>
      </c>
      <c r="E1828">
        <v>0.06</v>
      </c>
      <c r="F1828">
        <v>2.5000000000000001E-3</v>
      </c>
      <c r="G1828">
        <v>0.01</v>
      </c>
      <c r="H1828">
        <v>0.01</v>
      </c>
      <c r="I1828">
        <v>0</v>
      </c>
    </row>
    <row r="1829" spans="1:9" x14ac:dyDescent="0.25">
      <c r="A1829" t="s">
        <v>717</v>
      </c>
      <c r="B1829">
        <v>93204</v>
      </c>
      <c r="C1829" s="593">
        <v>7.2499999999999995E-2</v>
      </c>
      <c r="D1829" t="s">
        <v>1764</v>
      </c>
      <c r="E1829">
        <v>0.06</v>
      </c>
      <c r="F1829">
        <v>2.5000000000000001E-3</v>
      </c>
      <c r="G1829">
        <v>0</v>
      </c>
      <c r="H1829">
        <v>0.01</v>
      </c>
      <c r="I1829">
        <v>0</v>
      </c>
    </row>
    <row r="1830" spans="1:9" x14ac:dyDescent="0.25">
      <c r="A1830" t="s">
        <v>717</v>
      </c>
      <c r="B1830">
        <v>93205</v>
      </c>
      <c r="C1830" s="593">
        <v>7.2499999999999995E-2</v>
      </c>
      <c r="D1830" t="s">
        <v>1765</v>
      </c>
      <c r="E1830">
        <v>0.06</v>
      </c>
      <c r="F1830">
        <v>2.5000000000000001E-3</v>
      </c>
      <c r="G1830">
        <v>0</v>
      </c>
      <c r="H1830">
        <v>0.01</v>
      </c>
      <c r="I1830">
        <v>0</v>
      </c>
    </row>
    <row r="1831" spans="1:9" x14ac:dyDescent="0.25">
      <c r="A1831" t="s">
        <v>717</v>
      </c>
      <c r="B1831">
        <v>93206</v>
      </c>
      <c r="C1831" s="593">
        <v>7.2499999999999995E-2</v>
      </c>
      <c r="D1831" t="s">
        <v>1765</v>
      </c>
      <c r="E1831">
        <v>0.06</v>
      </c>
      <c r="F1831">
        <v>2.5000000000000001E-3</v>
      </c>
      <c r="G1831">
        <v>0</v>
      </c>
      <c r="H1831">
        <v>0.01</v>
      </c>
      <c r="I1831">
        <v>0</v>
      </c>
    </row>
    <row r="1832" spans="1:9" x14ac:dyDescent="0.25">
      <c r="A1832" t="s">
        <v>717</v>
      </c>
      <c r="B1832">
        <v>93207</v>
      </c>
      <c r="C1832" s="593">
        <v>7.7499999999999999E-2</v>
      </c>
      <c r="D1832" t="s">
        <v>1761</v>
      </c>
      <c r="E1832">
        <v>0.06</v>
      </c>
      <c r="F1832">
        <v>2.5000000000000001E-3</v>
      </c>
      <c r="G1832">
        <v>0</v>
      </c>
      <c r="H1832">
        <v>1.4999999999999999E-2</v>
      </c>
      <c r="I1832">
        <v>0</v>
      </c>
    </row>
    <row r="1833" spans="1:9" x14ac:dyDescent="0.25">
      <c r="A1833" t="s">
        <v>717</v>
      </c>
      <c r="B1833">
        <v>93208</v>
      </c>
      <c r="C1833" s="593">
        <v>7.7499999999999999E-2</v>
      </c>
      <c r="D1833" t="s">
        <v>1761</v>
      </c>
      <c r="E1833">
        <v>0.06</v>
      </c>
      <c r="F1833">
        <v>2.5000000000000001E-3</v>
      </c>
      <c r="G1833">
        <v>0</v>
      </c>
      <c r="H1833">
        <v>1.4999999999999999E-2</v>
      </c>
      <c r="I1833">
        <v>0</v>
      </c>
    </row>
    <row r="1834" spans="1:9" x14ac:dyDescent="0.25">
      <c r="A1834" t="s">
        <v>717</v>
      </c>
      <c r="B1834">
        <v>93210</v>
      </c>
      <c r="C1834" s="593">
        <v>8.9749999999999996E-2</v>
      </c>
      <c r="D1834" t="s">
        <v>1766</v>
      </c>
      <c r="E1834">
        <v>0.06</v>
      </c>
      <c r="F1834">
        <v>2.5000000000000001E-3</v>
      </c>
      <c r="G1834">
        <v>0.01</v>
      </c>
      <c r="H1834">
        <v>1.7250000000000001E-2</v>
      </c>
      <c r="I1834">
        <v>0</v>
      </c>
    </row>
    <row r="1835" spans="1:9" x14ac:dyDescent="0.25">
      <c r="A1835" t="s">
        <v>717</v>
      </c>
      <c r="B1835">
        <v>93212</v>
      </c>
      <c r="C1835" s="593">
        <v>8.2500000000000004E-2</v>
      </c>
      <c r="D1835" t="s">
        <v>1767</v>
      </c>
      <c r="E1835">
        <v>0.06</v>
      </c>
      <c r="F1835">
        <v>2.5000000000000001E-3</v>
      </c>
      <c r="G1835">
        <v>0.01</v>
      </c>
      <c r="H1835">
        <v>0.01</v>
      </c>
      <c r="I1835">
        <v>0</v>
      </c>
    </row>
    <row r="1836" spans="1:9" x14ac:dyDescent="0.25">
      <c r="A1836" t="s">
        <v>717</v>
      </c>
      <c r="B1836">
        <v>93215</v>
      </c>
      <c r="C1836" s="593">
        <v>8.2500000000000004E-2</v>
      </c>
      <c r="D1836" t="s">
        <v>1768</v>
      </c>
      <c r="E1836">
        <v>0.06</v>
      </c>
      <c r="F1836">
        <v>2.5000000000000001E-3</v>
      </c>
      <c r="G1836">
        <v>0.01</v>
      </c>
      <c r="H1836">
        <v>0.01</v>
      </c>
      <c r="I1836">
        <v>0</v>
      </c>
    </row>
    <row r="1837" spans="1:9" x14ac:dyDescent="0.25">
      <c r="A1837" t="s">
        <v>717</v>
      </c>
      <c r="B1837">
        <v>93216</v>
      </c>
      <c r="C1837" s="593">
        <v>8.2500000000000004E-2</v>
      </c>
      <c r="D1837" t="s">
        <v>1768</v>
      </c>
      <c r="E1837">
        <v>0.06</v>
      </c>
      <c r="F1837">
        <v>2.5000000000000001E-3</v>
      </c>
      <c r="G1837">
        <v>0.01</v>
      </c>
      <c r="H1837">
        <v>0.01</v>
      </c>
      <c r="I1837">
        <v>0</v>
      </c>
    </row>
    <row r="1838" spans="1:9" x14ac:dyDescent="0.25">
      <c r="A1838" t="s">
        <v>717</v>
      </c>
      <c r="B1838">
        <v>93218</v>
      </c>
      <c r="C1838" s="593">
        <v>7.7499999999999999E-2</v>
      </c>
      <c r="D1838" t="s">
        <v>1761</v>
      </c>
      <c r="E1838">
        <v>0.06</v>
      </c>
      <c r="F1838">
        <v>2.5000000000000001E-3</v>
      </c>
      <c r="G1838">
        <v>0</v>
      </c>
      <c r="H1838">
        <v>1.4999999999999999E-2</v>
      </c>
      <c r="I1838">
        <v>0</v>
      </c>
    </row>
    <row r="1839" spans="1:9" x14ac:dyDescent="0.25">
      <c r="A1839" t="s">
        <v>717</v>
      </c>
      <c r="B1839">
        <v>93219</v>
      </c>
      <c r="C1839" s="593">
        <v>7.7499999999999999E-2</v>
      </c>
      <c r="D1839" t="s">
        <v>1761</v>
      </c>
      <c r="E1839">
        <v>0.06</v>
      </c>
      <c r="F1839">
        <v>2.5000000000000001E-3</v>
      </c>
      <c r="G1839">
        <v>0</v>
      </c>
      <c r="H1839">
        <v>1.4999999999999999E-2</v>
      </c>
      <c r="I1839">
        <v>0</v>
      </c>
    </row>
    <row r="1840" spans="1:9" x14ac:dyDescent="0.25">
      <c r="A1840" t="s">
        <v>717</v>
      </c>
      <c r="B1840">
        <v>93220</v>
      </c>
      <c r="C1840" s="593">
        <v>7.2499999999999995E-2</v>
      </c>
      <c r="D1840" t="s">
        <v>1765</v>
      </c>
      <c r="E1840">
        <v>0.06</v>
      </c>
      <c r="F1840">
        <v>2.5000000000000001E-3</v>
      </c>
      <c r="G1840">
        <v>0</v>
      </c>
      <c r="H1840">
        <v>0.01</v>
      </c>
      <c r="I1840">
        <v>0</v>
      </c>
    </row>
    <row r="1841" spans="1:9" x14ac:dyDescent="0.25">
      <c r="A1841" t="s">
        <v>717</v>
      </c>
      <c r="B1841">
        <v>93221</v>
      </c>
      <c r="C1841" s="593">
        <v>8.7499999999999994E-2</v>
      </c>
      <c r="D1841" t="s">
        <v>1769</v>
      </c>
      <c r="E1841">
        <v>0.06</v>
      </c>
      <c r="F1841">
        <v>2.5000000000000001E-3</v>
      </c>
      <c r="G1841">
        <v>0.01</v>
      </c>
      <c r="H1841">
        <v>1.4999999999999999E-2</v>
      </c>
      <c r="I1841">
        <v>0</v>
      </c>
    </row>
    <row r="1842" spans="1:9" x14ac:dyDescent="0.25">
      <c r="A1842" t="s">
        <v>717</v>
      </c>
      <c r="B1842">
        <v>93222</v>
      </c>
      <c r="C1842" s="593">
        <v>7.2499999999999995E-2</v>
      </c>
      <c r="D1842" t="s">
        <v>1765</v>
      </c>
      <c r="E1842">
        <v>0.06</v>
      </c>
      <c r="F1842">
        <v>2.5000000000000001E-3</v>
      </c>
      <c r="G1842">
        <v>0</v>
      </c>
      <c r="H1842">
        <v>0.01</v>
      </c>
      <c r="I1842">
        <v>0</v>
      </c>
    </row>
    <row r="1843" spans="1:9" x14ac:dyDescent="0.25">
      <c r="A1843" t="s">
        <v>717</v>
      </c>
      <c r="B1843">
        <v>93223</v>
      </c>
      <c r="C1843" s="593">
        <v>8.7499999999999994E-2</v>
      </c>
      <c r="D1843" t="s">
        <v>1770</v>
      </c>
      <c r="E1843">
        <v>0.06</v>
      </c>
      <c r="F1843">
        <v>2.5000000000000001E-3</v>
      </c>
      <c r="G1843">
        <v>0.01</v>
      </c>
      <c r="H1843">
        <v>1.4999999999999999E-2</v>
      </c>
      <c r="I1843">
        <v>0</v>
      </c>
    </row>
    <row r="1844" spans="1:9" x14ac:dyDescent="0.25">
      <c r="A1844" t="s">
        <v>717</v>
      </c>
      <c r="B1844">
        <v>93224</v>
      </c>
      <c r="C1844" s="593">
        <v>7.2499999999999995E-2</v>
      </c>
      <c r="D1844" t="s">
        <v>1765</v>
      </c>
      <c r="E1844">
        <v>0.06</v>
      </c>
      <c r="F1844">
        <v>2.5000000000000001E-3</v>
      </c>
      <c r="G1844">
        <v>0</v>
      </c>
      <c r="H1844">
        <v>0.01</v>
      </c>
      <c r="I1844">
        <v>0</v>
      </c>
    </row>
    <row r="1845" spans="1:9" x14ac:dyDescent="0.25">
      <c r="A1845" t="s">
        <v>717</v>
      </c>
      <c r="B1845">
        <v>93225</v>
      </c>
      <c r="C1845" s="593">
        <v>7.2499999999999995E-2</v>
      </c>
      <c r="D1845" t="s">
        <v>1635</v>
      </c>
      <c r="E1845">
        <v>0.06</v>
      </c>
      <c r="F1845">
        <v>2.5000000000000001E-3</v>
      </c>
      <c r="G1845">
        <v>0</v>
      </c>
      <c r="H1845">
        <v>0.01</v>
      </c>
      <c r="I1845">
        <v>0</v>
      </c>
    </row>
    <row r="1846" spans="1:9" x14ac:dyDescent="0.25">
      <c r="A1846" t="s">
        <v>717</v>
      </c>
      <c r="B1846">
        <v>93226</v>
      </c>
      <c r="C1846" s="593">
        <v>7.2499999999999995E-2</v>
      </c>
      <c r="D1846" t="s">
        <v>1765</v>
      </c>
      <c r="E1846">
        <v>0.06</v>
      </c>
      <c r="F1846">
        <v>2.5000000000000001E-3</v>
      </c>
      <c r="G1846">
        <v>0</v>
      </c>
      <c r="H1846">
        <v>0.01</v>
      </c>
      <c r="I1846">
        <v>0</v>
      </c>
    </row>
    <row r="1847" spans="1:9" x14ac:dyDescent="0.25">
      <c r="A1847" t="s">
        <v>717</v>
      </c>
      <c r="B1847">
        <v>93227</v>
      </c>
      <c r="C1847" s="593">
        <v>7.7499999999999999E-2</v>
      </c>
      <c r="D1847" t="s">
        <v>1761</v>
      </c>
      <c r="E1847">
        <v>0.06</v>
      </c>
      <c r="F1847">
        <v>2.5000000000000001E-3</v>
      </c>
      <c r="G1847">
        <v>0</v>
      </c>
      <c r="H1847">
        <v>1.4999999999999999E-2</v>
      </c>
      <c r="I1847">
        <v>0</v>
      </c>
    </row>
    <row r="1848" spans="1:9" x14ac:dyDescent="0.25">
      <c r="A1848" t="s">
        <v>717</v>
      </c>
      <c r="B1848">
        <v>93230</v>
      </c>
      <c r="C1848" s="593">
        <v>7.9750000000000001E-2</v>
      </c>
      <c r="D1848" t="s">
        <v>1771</v>
      </c>
      <c r="E1848">
        <v>0.06</v>
      </c>
      <c r="F1848">
        <v>2.5000000000000001E-3</v>
      </c>
      <c r="G1848">
        <v>0</v>
      </c>
      <c r="H1848">
        <v>1.7250000000000001E-2</v>
      </c>
      <c r="I1848">
        <v>0</v>
      </c>
    </row>
    <row r="1849" spans="1:9" x14ac:dyDescent="0.25">
      <c r="A1849" t="s">
        <v>717</v>
      </c>
      <c r="B1849">
        <v>93232</v>
      </c>
      <c r="C1849" s="593">
        <v>7.2499999999999995E-2</v>
      </c>
      <c r="D1849" t="s">
        <v>1772</v>
      </c>
      <c r="E1849">
        <v>0.06</v>
      </c>
      <c r="F1849">
        <v>2.5000000000000001E-3</v>
      </c>
      <c r="G1849">
        <v>0</v>
      </c>
      <c r="H1849">
        <v>0.01</v>
      </c>
      <c r="I1849">
        <v>0</v>
      </c>
    </row>
    <row r="1850" spans="1:9" x14ac:dyDescent="0.25">
      <c r="A1850" t="s">
        <v>717</v>
      </c>
      <c r="B1850">
        <v>93234</v>
      </c>
      <c r="C1850" s="593">
        <v>8.9749999999999996E-2</v>
      </c>
      <c r="D1850" t="s">
        <v>1773</v>
      </c>
      <c r="E1850">
        <v>0.06</v>
      </c>
      <c r="F1850">
        <v>2.5000000000000001E-3</v>
      </c>
      <c r="G1850">
        <v>0.01</v>
      </c>
      <c r="H1850">
        <v>1.7250000000000001E-2</v>
      </c>
      <c r="I1850">
        <v>0</v>
      </c>
    </row>
    <row r="1851" spans="1:9" x14ac:dyDescent="0.25">
      <c r="A1851" t="s">
        <v>717</v>
      </c>
      <c r="B1851">
        <v>93235</v>
      </c>
      <c r="C1851" s="593">
        <v>7.7499999999999999E-2</v>
      </c>
      <c r="D1851" t="s">
        <v>1761</v>
      </c>
      <c r="E1851">
        <v>0.06</v>
      </c>
      <c r="F1851">
        <v>2.5000000000000001E-3</v>
      </c>
      <c r="G1851">
        <v>0</v>
      </c>
      <c r="H1851">
        <v>1.4999999999999999E-2</v>
      </c>
      <c r="I1851">
        <v>0</v>
      </c>
    </row>
    <row r="1852" spans="1:9" x14ac:dyDescent="0.25">
      <c r="A1852" t="s">
        <v>717</v>
      </c>
      <c r="B1852">
        <v>93237</v>
      </c>
      <c r="C1852" s="593">
        <v>7.7499999999999999E-2</v>
      </c>
      <c r="D1852" t="s">
        <v>1761</v>
      </c>
      <c r="E1852">
        <v>0.06</v>
      </c>
      <c r="F1852">
        <v>2.5000000000000001E-3</v>
      </c>
      <c r="G1852">
        <v>0</v>
      </c>
      <c r="H1852">
        <v>1.4999999999999999E-2</v>
      </c>
      <c r="I1852">
        <v>0</v>
      </c>
    </row>
    <row r="1853" spans="1:9" x14ac:dyDescent="0.25">
      <c r="A1853" t="s">
        <v>717</v>
      </c>
      <c r="B1853">
        <v>93238</v>
      </c>
      <c r="C1853" s="593">
        <v>7.2499999999999995E-2</v>
      </c>
      <c r="D1853" t="s">
        <v>1765</v>
      </c>
      <c r="E1853">
        <v>0.06</v>
      </c>
      <c r="F1853">
        <v>2.5000000000000001E-3</v>
      </c>
      <c r="G1853">
        <v>0</v>
      </c>
      <c r="H1853">
        <v>0.01</v>
      </c>
      <c r="I1853">
        <v>0</v>
      </c>
    </row>
    <row r="1854" spans="1:9" x14ac:dyDescent="0.25">
      <c r="A1854" t="s">
        <v>717</v>
      </c>
      <c r="B1854">
        <v>93239</v>
      </c>
      <c r="C1854" s="593">
        <v>7.2499999999999995E-2</v>
      </c>
      <c r="D1854" t="s">
        <v>1764</v>
      </c>
      <c r="E1854">
        <v>0.06</v>
      </c>
      <c r="F1854">
        <v>2.5000000000000001E-3</v>
      </c>
      <c r="G1854">
        <v>0</v>
      </c>
      <c r="H1854">
        <v>0.01</v>
      </c>
      <c r="I1854">
        <v>0</v>
      </c>
    </row>
    <row r="1855" spans="1:9" x14ac:dyDescent="0.25">
      <c r="A1855" t="s">
        <v>717</v>
      </c>
      <c r="B1855">
        <v>93240</v>
      </c>
      <c r="C1855" s="593">
        <v>7.2499999999999995E-2</v>
      </c>
      <c r="D1855" t="s">
        <v>1765</v>
      </c>
      <c r="E1855">
        <v>0.06</v>
      </c>
      <c r="F1855">
        <v>2.5000000000000001E-3</v>
      </c>
      <c r="G1855">
        <v>0</v>
      </c>
      <c r="H1855">
        <v>0.01</v>
      </c>
      <c r="I1855">
        <v>0</v>
      </c>
    </row>
    <row r="1856" spans="1:9" x14ac:dyDescent="0.25">
      <c r="A1856" t="s">
        <v>717</v>
      </c>
      <c r="B1856">
        <v>93241</v>
      </c>
      <c r="C1856" s="593">
        <v>7.2499999999999995E-2</v>
      </c>
      <c r="D1856" t="s">
        <v>1765</v>
      </c>
      <c r="E1856">
        <v>0.06</v>
      </c>
      <c r="F1856">
        <v>2.5000000000000001E-3</v>
      </c>
      <c r="G1856">
        <v>0</v>
      </c>
      <c r="H1856">
        <v>0.01</v>
      </c>
      <c r="I1856">
        <v>0</v>
      </c>
    </row>
    <row r="1857" spans="1:9" x14ac:dyDescent="0.25">
      <c r="A1857" t="s">
        <v>717</v>
      </c>
      <c r="B1857">
        <v>93242</v>
      </c>
      <c r="C1857" s="593">
        <v>7.9750000000000001E-2</v>
      </c>
      <c r="D1857" t="s">
        <v>1771</v>
      </c>
      <c r="E1857">
        <v>0.06</v>
      </c>
      <c r="F1857">
        <v>2.5000000000000001E-3</v>
      </c>
      <c r="G1857">
        <v>0</v>
      </c>
      <c r="H1857">
        <v>1.7250000000000001E-2</v>
      </c>
      <c r="I1857">
        <v>0</v>
      </c>
    </row>
    <row r="1858" spans="1:9" x14ac:dyDescent="0.25">
      <c r="A1858" t="s">
        <v>717</v>
      </c>
      <c r="B1858">
        <v>93243</v>
      </c>
      <c r="C1858" s="593">
        <v>9.5000000000000001E-2</v>
      </c>
      <c r="D1858" t="s">
        <v>1589</v>
      </c>
      <c r="E1858">
        <v>0.06</v>
      </c>
      <c r="F1858">
        <v>2.5000000000000001E-3</v>
      </c>
      <c r="G1858">
        <v>0</v>
      </c>
      <c r="H1858">
        <v>3.2500000000000001E-2</v>
      </c>
      <c r="I1858">
        <v>0</v>
      </c>
    </row>
    <row r="1859" spans="1:9" x14ac:dyDescent="0.25">
      <c r="A1859" t="s">
        <v>717</v>
      </c>
      <c r="B1859">
        <v>93244</v>
      </c>
      <c r="C1859" s="593">
        <v>7.7499999999999999E-2</v>
      </c>
      <c r="D1859" t="s">
        <v>1761</v>
      </c>
      <c r="E1859">
        <v>0.06</v>
      </c>
      <c r="F1859">
        <v>2.5000000000000001E-3</v>
      </c>
      <c r="G1859">
        <v>0</v>
      </c>
      <c r="H1859">
        <v>1.4999999999999999E-2</v>
      </c>
      <c r="I1859">
        <v>0</v>
      </c>
    </row>
    <row r="1860" spans="1:9" x14ac:dyDescent="0.25">
      <c r="A1860" t="s">
        <v>717</v>
      </c>
      <c r="B1860">
        <v>93245</v>
      </c>
      <c r="C1860" s="593">
        <v>7.2499999999999995E-2</v>
      </c>
      <c r="D1860" t="s">
        <v>1774</v>
      </c>
      <c r="E1860">
        <v>0.06</v>
      </c>
      <c r="F1860">
        <v>2.5000000000000001E-3</v>
      </c>
      <c r="G1860">
        <v>0</v>
      </c>
      <c r="H1860">
        <v>0.01</v>
      </c>
      <c r="I1860">
        <v>0</v>
      </c>
    </row>
    <row r="1861" spans="1:9" x14ac:dyDescent="0.25">
      <c r="A1861" t="s">
        <v>717</v>
      </c>
      <c r="B1861">
        <v>93246</v>
      </c>
      <c r="C1861" s="593">
        <v>7.2499999999999995E-2</v>
      </c>
      <c r="D1861" t="s">
        <v>1762</v>
      </c>
      <c r="E1861">
        <v>0.06</v>
      </c>
      <c r="F1861">
        <v>2.5000000000000001E-3</v>
      </c>
      <c r="G1861">
        <v>0</v>
      </c>
      <c r="H1861">
        <v>0.01</v>
      </c>
      <c r="I1861">
        <v>0</v>
      </c>
    </row>
    <row r="1862" spans="1:9" x14ac:dyDescent="0.25">
      <c r="A1862" t="s">
        <v>717</v>
      </c>
      <c r="B1862">
        <v>93247</v>
      </c>
      <c r="C1862" s="593">
        <v>8.7499999999999994E-2</v>
      </c>
      <c r="D1862" t="s">
        <v>1775</v>
      </c>
      <c r="E1862">
        <v>0.06</v>
      </c>
      <c r="F1862">
        <v>2.5000000000000001E-3</v>
      </c>
      <c r="G1862">
        <v>0.01</v>
      </c>
      <c r="H1862">
        <v>1.4999999999999999E-2</v>
      </c>
      <c r="I1862">
        <v>0</v>
      </c>
    </row>
    <row r="1863" spans="1:9" x14ac:dyDescent="0.25">
      <c r="A1863" t="s">
        <v>717</v>
      </c>
      <c r="B1863">
        <v>93249</v>
      </c>
      <c r="C1863" s="593">
        <v>7.2499999999999995E-2</v>
      </c>
      <c r="D1863" t="s">
        <v>1765</v>
      </c>
      <c r="E1863">
        <v>0.06</v>
      </c>
      <c r="F1863">
        <v>2.5000000000000001E-3</v>
      </c>
      <c r="G1863">
        <v>0</v>
      </c>
      <c r="H1863">
        <v>0.01</v>
      </c>
      <c r="I1863">
        <v>0</v>
      </c>
    </row>
    <row r="1864" spans="1:9" x14ac:dyDescent="0.25">
      <c r="A1864" t="s">
        <v>717</v>
      </c>
      <c r="B1864">
        <v>93250</v>
      </c>
      <c r="C1864" s="593">
        <v>8.2500000000000004E-2</v>
      </c>
      <c r="D1864" t="s">
        <v>1768</v>
      </c>
      <c r="E1864">
        <v>0.06</v>
      </c>
      <c r="F1864">
        <v>2.5000000000000001E-3</v>
      </c>
      <c r="G1864">
        <v>0.01</v>
      </c>
      <c r="H1864">
        <v>0.01</v>
      </c>
      <c r="I1864">
        <v>0</v>
      </c>
    </row>
    <row r="1865" spans="1:9" x14ac:dyDescent="0.25">
      <c r="A1865" t="s">
        <v>717</v>
      </c>
      <c r="B1865">
        <v>93251</v>
      </c>
      <c r="C1865" s="593">
        <v>7.2499999999999995E-2</v>
      </c>
      <c r="D1865" t="s">
        <v>1765</v>
      </c>
      <c r="E1865">
        <v>0.06</v>
      </c>
      <c r="F1865">
        <v>2.5000000000000001E-3</v>
      </c>
      <c r="G1865">
        <v>0</v>
      </c>
      <c r="H1865">
        <v>0.01</v>
      </c>
      <c r="I1865">
        <v>0</v>
      </c>
    </row>
    <row r="1866" spans="1:9" x14ac:dyDescent="0.25">
      <c r="A1866" t="s">
        <v>717</v>
      </c>
      <c r="B1866">
        <v>93252</v>
      </c>
      <c r="C1866" s="593">
        <v>8.2500000000000004E-2</v>
      </c>
      <c r="D1866" t="s">
        <v>1776</v>
      </c>
      <c r="E1866">
        <v>0.06</v>
      </c>
      <c r="F1866">
        <v>2.5000000000000001E-3</v>
      </c>
      <c r="G1866">
        <v>0.01</v>
      </c>
      <c r="H1866">
        <v>0.01</v>
      </c>
      <c r="I1866">
        <v>0</v>
      </c>
    </row>
    <row r="1867" spans="1:9" x14ac:dyDescent="0.25">
      <c r="A1867" t="s">
        <v>717</v>
      </c>
      <c r="B1867">
        <v>93254</v>
      </c>
      <c r="C1867" s="593">
        <v>7.7499999999999999E-2</v>
      </c>
      <c r="D1867" t="s">
        <v>1777</v>
      </c>
      <c r="E1867">
        <v>0.06</v>
      </c>
      <c r="F1867">
        <v>2.5000000000000001E-3</v>
      </c>
      <c r="G1867">
        <v>0</v>
      </c>
      <c r="H1867">
        <v>1.4999999999999999E-2</v>
      </c>
      <c r="I1867">
        <v>0</v>
      </c>
    </row>
    <row r="1868" spans="1:9" x14ac:dyDescent="0.25">
      <c r="A1868" t="s">
        <v>717</v>
      </c>
      <c r="B1868">
        <v>93255</v>
      </c>
      <c r="C1868" s="593">
        <v>7.2499999999999995E-2</v>
      </c>
      <c r="D1868" t="s">
        <v>1765</v>
      </c>
      <c r="E1868">
        <v>0.06</v>
      </c>
      <c r="F1868">
        <v>2.5000000000000001E-3</v>
      </c>
      <c r="G1868">
        <v>0</v>
      </c>
      <c r="H1868">
        <v>0.01</v>
      </c>
      <c r="I1868">
        <v>0</v>
      </c>
    </row>
    <row r="1869" spans="1:9" x14ac:dyDescent="0.25">
      <c r="A1869" t="s">
        <v>717</v>
      </c>
      <c r="B1869">
        <v>93256</v>
      </c>
      <c r="C1869" s="593">
        <v>7.7499999999999999E-2</v>
      </c>
      <c r="D1869" t="s">
        <v>1761</v>
      </c>
      <c r="E1869">
        <v>0.06</v>
      </c>
      <c r="F1869">
        <v>2.5000000000000001E-3</v>
      </c>
      <c r="G1869">
        <v>0</v>
      </c>
      <c r="H1869">
        <v>1.4999999999999999E-2</v>
      </c>
      <c r="I1869">
        <v>0</v>
      </c>
    </row>
    <row r="1870" spans="1:9" x14ac:dyDescent="0.25">
      <c r="A1870" t="s">
        <v>717</v>
      </c>
      <c r="B1870">
        <v>93257</v>
      </c>
      <c r="C1870" s="593">
        <v>9.2499999999999999E-2</v>
      </c>
      <c r="D1870" t="s">
        <v>1778</v>
      </c>
      <c r="E1870">
        <v>0.06</v>
      </c>
      <c r="F1870">
        <v>2.5000000000000001E-3</v>
      </c>
      <c r="G1870">
        <v>1.4999999999999999E-2</v>
      </c>
      <c r="H1870">
        <v>1.4999999999999999E-2</v>
      </c>
      <c r="I1870">
        <v>0</v>
      </c>
    </row>
    <row r="1871" spans="1:9" x14ac:dyDescent="0.25">
      <c r="A1871" t="s">
        <v>717</v>
      </c>
      <c r="B1871">
        <v>93258</v>
      </c>
      <c r="C1871" s="593">
        <v>9.2499999999999999E-2</v>
      </c>
      <c r="D1871" t="s">
        <v>1778</v>
      </c>
      <c r="E1871">
        <v>0.06</v>
      </c>
      <c r="F1871">
        <v>2.5000000000000001E-3</v>
      </c>
      <c r="G1871">
        <v>1.4999999999999999E-2</v>
      </c>
      <c r="H1871">
        <v>1.4999999999999999E-2</v>
      </c>
      <c r="I1871">
        <v>0</v>
      </c>
    </row>
    <row r="1872" spans="1:9" x14ac:dyDescent="0.25">
      <c r="A1872" t="s">
        <v>717</v>
      </c>
      <c r="B1872">
        <v>93260</v>
      </c>
      <c r="C1872" s="593">
        <v>7.7499999999999999E-2</v>
      </c>
      <c r="D1872" t="s">
        <v>1761</v>
      </c>
      <c r="E1872">
        <v>0.06</v>
      </c>
      <c r="F1872">
        <v>2.5000000000000001E-3</v>
      </c>
      <c r="G1872">
        <v>0</v>
      </c>
      <c r="H1872">
        <v>1.4999999999999999E-2</v>
      </c>
      <c r="I1872">
        <v>0</v>
      </c>
    </row>
    <row r="1873" spans="1:9" x14ac:dyDescent="0.25">
      <c r="A1873" t="s">
        <v>717</v>
      </c>
      <c r="B1873">
        <v>93261</v>
      </c>
      <c r="C1873" s="593">
        <v>7.7499999999999999E-2</v>
      </c>
      <c r="D1873" t="s">
        <v>1761</v>
      </c>
      <c r="E1873">
        <v>0.06</v>
      </c>
      <c r="F1873">
        <v>2.5000000000000001E-3</v>
      </c>
      <c r="G1873">
        <v>0</v>
      </c>
      <c r="H1873">
        <v>1.4999999999999999E-2</v>
      </c>
      <c r="I1873">
        <v>0</v>
      </c>
    </row>
    <row r="1874" spans="1:9" x14ac:dyDescent="0.25">
      <c r="A1874" t="s">
        <v>717</v>
      </c>
      <c r="B1874">
        <v>93262</v>
      </c>
      <c r="C1874" s="593">
        <v>7.7499999999999999E-2</v>
      </c>
      <c r="D1874" t="s">
        <v>1761</v>
      </c>
      <c r="E1874">
        <v>0.06</v>
      </c>
      <c r="F1874">
        <v>2.5000000000000001E-3</v>
      </c>
      <c r="G1874">
        <v>0</v>
      </c>
      <c r="H1874">
        <v>1.4999999999999999E-2</v>
      </c>
      <c r="I1874">
        <v>0</v>
      </c>
    </row>
    <row r="1875" spans="1:9" x14ac:dyDescent="0.25">
      <c r="A1875" t="s">
        <v>717</v>
      </c>
      <c r="B1875">
        <v>93263</v>
      </c>
      <c r="C1875" s="593">
        <v>7.2499999999999995E-2</v>
      </c>
      <c r="D1875" t="s">
        <v>1765</v>
      </c>
      <c r="E1875">
        <v>0.06</v>
      </c>
      <c r="F1875">
        <v>2.5000000000000001E-3</v>
      </c>
      <c r="G1875">
        <v>0</v>
      </c>
      <c r="H1875">
        <v>0.01</v>
      </c>
      <c r="I1875">
        <v>0</v>
      </c>
    </row>
    <row r="1876" spans="1:9" x14ac:dyDescent="0.25">
      <c r="A1876" t="s">
        <v>717</v>
      </c>
      <c r="B1876">
        <v>93265</v>
      </c>
      <c r="C1876" s="593">
        <v>7.7499999999999999E-2</v>
      </c>
      <c r="D1876" t="s">
        <v>1761</v>
      </c>
      <c r="E1876">
        <v>0.06</v>
      </c>
      <c r="F1876">
        <v>2.5000000000000001E-3</v>
      </c>
      <c r="G1876">
        <v>0</v>
      </c>
      <c r="H1876">
        <v>1.4999999999999999E-2</v>
      </c>
      <c r="I1876">
        <v>0</v>
      </c>
    </row>
    <row r="1877" spans="1:9" x14ac:dyDescent="0.25">
      <c r="A1877" t="s">
        <v>717</v>
      </c>
      <c r="B1877">
        <v>93266</v>
      </c>
      <c r="C1877" s="593">
        <v>7.2499999999999995E-2</v>
      </c>
      <c r="D1877" t="s">
        <v>1762</v>
      </c>
      <c r="E1877">
        <v>0.06</v>
      </c>
      <c r="F1877">
        <v>2.5000000000000001E-3</v>
      </c>
      <c r="G1877">
        <v>0</v>
      </c>
      <c r="H1877">
        <v>0.01</v>
      </c>
      <c r="I1877">
        <v>0</v>
      </c>
    </row>
    <row r="1878" spans="1:9" x14ac:dyDescent="0.25">
      <c r="A1878" t="s">
        <v>717</v>
      </c>
      <c r="B1878">
        <v>93267</v>
      </c>
      <c r="C1878" s="593">
        <v>7.7499999999999999E-2</v>
      </c>
      <c r="D1878" t="s">
        <v>1761</v>
      </c>
      <c r="E1878">
        <v>0.06</v>
      </c>
      <c r="F1878">
        <v>2.5000000000000001E-3</v>
      </c>
      <c r="G1878">
        <v>0</v>
      </c>
      <c r="H1878">
        <v>1.4999999999999999E-2</v>
      </c>
      <c r="I1878">
        <v>0</v>
      </c>
    </row>
    <row r="1879" spans="1:9" x14ac:dyDescent="0.25">
      <c r="A1879" t="s">
        <v>717</v>
      </c>
      <c r="B1879">
        <v>93268</v>
      </c>
      <c r="C1879" s="593">
        <v>8.2500000000000004E-2</v>
      </c>
      <c r="D1879" t="s">
        <v>1776</v>
      </c>
      <c r="E1879">
        <v>0.06</v>
      </c>
      <c r="F1879">
        <v>2.5000000000000001E-3</v>
      </c>
      <c r="G1879">
        <v>0.01</v>
      </c>
      <c r="H1879">
        <v>0.01</v>
      </c>
      <c r="I1879">
        <v>0</v>
      </c>
    </row>
    <row r="1880" spans="1:9" x14ac:dyDescent="0.25">
      <c r="A1880" t="s">
        <v>717</v>
      </c>
      <c r="B1880">
        <v>93270</v>
      </c>
      <c r="C1880" s="593">
        <v>7.7499999999999999E-2</v>
      </c>
      <c r="D1880" t="s">
        <v>1761</v>
      </c>
      <c r="E1880">
        <v>0.06</v>
      </c>
      <c r="F1880">
        <v>2.5000000000000001E-3</v>
      </c>
      <c r="G1880">
        <v>0</v>
      </c>
      <c r="H1880">
        <v>1.4999999999999999E-2</v>
      </c>
      <c r="I1880">
        <v>0</v>
      </c>
    </row>
    <row r="1881" spans="1:9" x14ac:dyDescent="0.25">
      <c r="A1881" t="s">
        <v>717</v>
      </c>
      <c r="B1881">
        <v>93271</v>
      </c>
      <c r="C1881" s="593">
        <v>7.7499999999999999E-2</v>
      </c>
      <c r="D1881" t="s">
        <v>1761</v>
      </c>
      <c r="E1881">
        <v>0.06</v>
      </c>
      <c r="F1881">
        <v>2.5000000000000001E-3</v>
      </c>
      <c r="G1881">
        <v>0</v>
      </c>
      <c r="H1881">
        <v>1.4999999999999999E-2</v>
      </c>
      <c r="I1881">
        <v>0</v>
      </c>
    </row>
    <row r="1882" spans="1:9" x14ac:dyDescent="0.25">
      <c r="A1882" t="s">
        <v>717</v>
      </c>
      <c r="B1882">
        <v>93272</v>
      </c>
      <c r="C1882" s="593">
        <v>7.7499999999999999E-2</v>
      </c>
      <c r="D1882" t="s">
        <v>1761</v>
      </c>
      <c r="E1882">
        <v>0.06</v>
      </c>
      <c r="F1882">
        <v>2.5000000000000001E-3</v>
      </c>
      <c r="G1882">
        <v>0</v>
      </c>
      <c r="H1882">
        <v>1.4999999999999999E-2</v>
      </c>
      <c r="I1882">
        <v>0</v>
      </c>
    </row>
    <row r="1883" spans="1:9" x14ac:dyDescent="0.25">
      <c r="A1883" t="s">
        <v>717</v>
      </c>
      <c r="B1883">
        <v>93274</v>
      </c>
      <c r="C1883" s="593">
        <v>8.2500000000000004E-2</v>
      </c>
      <c r="D1883" t="s">
        <v>1779</v>
      </c>
      <c r="E1883">
        <v>0.06</v>
      </c>
      <c r="F1883">
        <v>2.5000000000000001E-3</v>
      </c>
      <c r="G1883">
        <v>5.0000000000000001E-3</v>
      </c>
      <c r="H1883">
        <v>1.4999999999999999E-2</v>
      </c>
      <c r="I1883">
        <v>0</v>
      </c>
    </row>
    <row r="1884" spans="1:9" x14ac:dyDescent="0.25">
      <c r="A1884" t="s">
        <v>717</v>
      </c>
      <c r="B1884">
        <v>93275</v>
      </c>
      <c r="C1884" s="593">
        <v>8.2500000000000004E-2</v>
      </c>
      <c r="D1884" t="s">
        <v>1779</v>
      </c>
      <c r="E1884">
        <v>0.06</v>
      </c>
      <c r="F1884">
        <v>2.5000000000000001E-3</v>
      </c>
      <c r="G1884">
        <v>5.0000000000000001E-3</v>
      </c>
      <c r="H1884">
        <v>1.4999999999999999E-2</v>
      </c>
      <c r="I1884">
        <v>0</v>
      </c>
    </row>
    <row r="1885" spans="1:9" x14ac:dyDescent="0.25">
      <c r="A1885" t="s">
        <v>717</v>
      </c>
      <c r="B1885">
        <v>93276</v>
      </c>
      <c r="C1885" s="593">
        <v>7.2499999999999995E-2</v>
      </c>
      <c r="D1885" t="s">
        <v>1765</v>
      </c>
      <c r="E1885">
        <v>0.06</v>
      </c>
      <c r="F1885">
        <v>2.5000000000000001E-3</v>
      </c>
      <c r="G1885">
        <v>0</v>
      </c>
      <c r="H1885">
        <v>0.01</v>
      </c>
      <c r="I1885">
        <v>0</v>
      </c>
    </row>
    <row r="1886" spans="1:9" x14ac:dyDescent="0.25">
      <c r="A1886" t="s">
        <v>717</v>
      </c>
      <c r="B1886">
        <v>93277</v>
      </c>
      <c r="C1886" s="593">
        <v>8.5000000000000006E-2</v>
      </c>
      <c r="D1886" t="s">
        <v>1780</v>
      </c>
      <c r="E1886">
        <v>0.06</v>
      </c>
      <c r="F1886">
        <v>2.5000000000000001E-3</v>
      </c>
      <c r="G1886">
        <v>7.4999999999999997E-3</v>
      </c>
      <c r="H1886">
        <v>1.4999999999999999E-2</v>
      </c>
      <c r="I1886">
        <v>0</v>
      </c>
    </row>
    <row r="1887" spans="1:9" x14ac:dyDescent="0.25">
      <c r="A1887" t="s">
        <v>717</v>
      </c>
      <c r="B1887">
        <v>93278</v>
      </c>
      <c r="C1887" s="593">
        <v>8.5000000000000006E-2</v>
      </c>
      <c r="D1887" t="s">
        <v>1780</v>
      </c>
      <c r="E1887">
        <v>0.06</v>
      </c>
      <c r="F1887">
        <v>2.5000000000000001E-3</v>
      </c>
      <c r="G1887">
        <v>7.4999999999999997E-3</v>
      </c>
      <c r="H1887">
        <v>1.4999999999999999E-2</v>
      </c>
      <c r="I1887">
        <v>0</v>
      </c>
    </row>
    <row r="1888" spans="1:9" x14ac:dyDescent="0.25">
      <c r="A1888" t="s">
        <v>717</v>
      </c>
      <c r="B1888">
        <v>93279</v>
      </c>
      <c r="C1888" s="593">
        <v>8.5000000000000006E-2</v>
      </c>
      <c r="D1888" t="s">
        <v>1780</v>
      </c>
      <c r="E1888">
        <v>0.06</v>
      </c>
      <c r="F1888">
        <v>2.5000000000000001E-3</v>
      </c>
      <c r="G1888">
        <v>7.4999999999999997E-3</v>
      </c>
      <c r="H1888">
        <v>1.4999999999999999E-2</v>
      </c>
      <c r="I1888">
        <v>0</v>
      </c>
    </row>
    <row r="1889" spans="1:9" x14ac:dyDescent="0.25">
      <c r="A1889" t="s">
        <v>717</v>
      </c>
      <c r="B1889">
        <v>93280</v>
      </c>
      <c r="C1889" s="593">
        <v>8.2500000000000004E-2</v>
      </c>
      <c r="D1889" t="s">
        <v>1781</v>
      </c>
      <c r="E1889">
        <v>0.06</v>
      </c>
      <c r="F1889">
        <v>2.5000000000000001E-3</v>
      </c>
      <c r="G1889">
        <v>0.01</v>
      </c>
      <c r="H1889">
        <v>0.01</v>
      </c>
      <c r="I1889">
        <v>0</v>
      </c>
    </row>
    <row r="1890" spans="1:9" x14ac:dyDescent="0.25">
      <c r="A1890" t="s">
        <v>717</v>
      </c>
      <c r="B1890">
        <v>93282</v>
      </c>
      <c r="C1890" s="593">
        <v>7.7499999999999999E-2</v>
      </c>
      <c r="D1890" t="s">
        <v>1761</v>
      </c>
      <c r="E1890">
        <v>0.06</v>
      </c>
      <c r="F1890">
        <v>2.5000000000000001E-3</v>
      </c>
      <c r="G1890">
        <v>0</v>
      </c>
      <c r="H1890">
        <v>1.4999999999999999E-2</v>
      </c>
      <c r="I1890">
        <v>0</v>
      </c>
    </row>
    <row r="1891" spans="1:9" x14ac:dyDescent="0.25">
      <c r="A1891" t="s">
        <v>717</v>
      </c>
      <c r="B1891">
        <v>93283</v>
      </c>
      <c r="C1891" s="593">
        <v>7.2499999999999995E-2</v>
      </c>
      <c r="D1891" t="s">
        <v>1765</v>
      </c>
      <c r="E1891">
        <v>0.06</v>
      </c>
      <c r="F1891">
        <v>2.5000000000000001E-3</v>
      </c>
      <c r="G1891">
        <v>0</v>
      </c>
      <c r="H1891">
        <v>0.01</v>
      </c>
      <c r="I1891">
        <v>0</v>
      </c>
    </row>
    <row r="1892" spans="1:9" x14ac:dyDescent="0.25">
      <c r="A1892" t="s">
        <v>717</v>
      </c>
      <c r="B1892">
        <v>93285</v>
      </c>
      <c r="C1892" s="593">
        <v>7.2499999999999995E-2</v>
      </c>
      <c r="D1892" t="s">
        <v>1765</v>
      </c>
      <c r="E1892">
        <v>0.06</v>
      </c>
      <c r="F1892">
        <v>2.5000000000000001E-3</v>
      </c>
      <c r="G1892">
        <v>0</v>
      </c>
      <c r="H1892">
        <v>0.01</v>
      </c>
      <c r="I1892">
        <v>0</v>
      </c>
    </row>
    <row r="1893" spans="1:9" x14ac:dyDescent="0.25">
      <c r="A1893" t="s">
        <v>717</v>
      </c>
      <c r="B1893">
        <v>93286</v>
      </c>
      <c r="C1893" s="593">
        <v>8.7499999999999994E-2</v>
      </c>
      <c r="D1893" t="s">
        <v>1782</v>
      </c>
      <c r="E1893">
        <v>0.06</v>
      </c>
      <c r="F1893">
        <v>2.5000000000000001E-3</v>
      </c>
      <c r="G1893">
        <v>0.01</v>
      </c>
      <c r="H1893">
        <v>1.4999999999999999E-2</v>
      </c>
      <c r="I1893">
        <v>0</v>
      </c>
    </row>
    <row r="1894" spans="1:9" x14ac:dyDescent="0.25">
      <c r="A1894" t="s">
        <v>717</v>
      </c>
      <c r="B1894">
        <v>93287</v>
      </c>
      <c r="C1894" s="593">
        <v>7.2499999999999995E-2</v>
      </c>
      <c r="D1894" t="s">
        <v>1765</v>
      </c>
      <c r="E1894">
        <v>0.06</v>
      </c>
      <c r="F1894">
        <v>2.5000000000000001E-3</v>
      </c>
      <c r="G1894">
        <v>0</v>
      </c>
      <c r="H1894">
        <v>0.01</v>
      </c>
      <c r="I1894">
        <v>0</v>
      </c>
    </row>
    <row r="1895" spans="1:9" x14ac:dyDescent="0.25">
      <c r="A1895" t="s">
        <v>717</v>
      </c>
      <c r="B1895">
        <v>93290</v>
      </c>
      <c r="C1895" s="593">
        <v>8.5000000000000006E-2</v>
      </c>
      <c r="D1895" t="s">
        <v>1780</v>
      </c>
      <c r="E1895">
        <v>0.06</v>
      </c>
      <c r="F1895">
        <v>2.5000000000000001E-3</v>
      </c>
      <c r="G1895">
        <v>7.4999999999999997E-3</v>
      </c>
      <c r="H1895">
        <v>1.4999999999999999E-2</v>
      </c>
      <c r="I1895">
        <v>0</v>
      </c>
    </row>
    <row r="1896" spans="1:9" x14ac:dyDescent="0.25">
      <c r="A1896" t="s">
        <v>717</v>
      </c>
      <c r="B1896">
        <v>93291</v>
      </c>
      <c r="C1896" s="593">
        <v>8.5000000000000006E-2</v>
      </c>
      <c r="D1896" t="s">
        <v>1780</v>
      </c>
      <c r="E1896">
        <v>0.06</v>
      </c>
      <c r="F1896">
        <v>2.5000000000000001E-3</v>
      </c>
      <c r="G1896">
        <v>7.4999999999999997E-3</v>
      </c>
      <c r="H1896">
        <v>1.4999999999999999E-2</v>
      </c>
      <c r="I1896">
        <v>0</v>
      </c>
    </row>
    <row r="1897" spans="1:9" x14ac:dyDescent="0.25">
      <c r="A1897" t="s">
        <v>717</v>
      </c>
      <c r="B1897">
        <v>93292</v>
      </c>
      <c r="C1897" s="593">
        <v>8.7499999999999994E-2</v>
      </c>
      <c r="D1897" t="s">
        <v>1770</v>
      </c>
      <c r="E1897">
        <v>0.06</v>
      </c>
      <c r="F1897">
        <v>2.5000000000000001E-3</v>
      </c>
      <c r="G1897">
        <v>0.01</v>
      </c>
      <c r="H1897">
        <v>1.4999999999999999E-2</v>
      </c>
      <c r="I1897">
        <v>0</v>
      </c>
    </row>
    <row r="1898" spans="1:9" x14ac:dyDescent="0.25">
      <c r="A1898" t="s">
        <v>717</v>
      </c>
      <c r="B1898">
        <v>93301</v>
      </c>
      <c r="C1898" s="593">
        <v>8.2500000000000004E-2</v>
      </c>
      <c r="D1898" t="s">
        <v>1783</v>
      </c>
      <c r="E1898">
        <v>0.06</v>
      </c>
      <c r="F1898">
        <v>2.5000000000000001E-3</v>
      </c>
      <c r="G1898">
        <v>0.01</v>
      </c>
      <c r="H1898">
        <v>0.01</v>
      </c>
      <c r="I1898">
        <v>0</v>
      </c>
    </row>
    <row r="1899" spans="1:9" x14ac:dyDescent="0.25">
      <c r="A1899" t="s">
        <v>717</v>
      </c>
      <c r="B1899">
        <v>93302</v>
      </c>
      <c r="C1899" s="593">
        <v>8.2500000000000004E-2</v>
      </c>
      <c r="D1899" t="s">
        <v>1783</v>
      </c>
      <c r="E1899">
        <v>0.06</v>
      </c>
      <c r="F1899">
        <v>2.5000000000000001E-3</v>
      </c>
      <c r="G1899">
        <v>0.01</v>
      </c>
      <c r="H1899">
        <v>0.01</v>
      </c>
      <c r="I1899">
        <v>0</v>
      </c>
    </row>
    <row r="1900" spans="1:9" x14ac:dyDescent="0.25">
      <c r="A1900" t="s">
        <v>717</v>
      </c>
      <c r="B1900">
        <v>93303</v>
      </c>
      <c r="C1900" s="593">
        <v>8.2500000000000004E-2</v>
      </c>
      <c r="D1900" t="s">
        <v>1783</v>
      </c>
      <c r="E1900">
        <v>0.06</v>
      </c>
      <c r="F1900">
        <v>2.5000000000000001E-3</v>
      </c>
      <c r="G1900">
        <v>0.01</v>
      </c>
      <c r="H1900">
        <v>0.01</v>
      </c>
      <c r="I1900">
        <v>0</v>
      </c>
    </row>
    <row r="1901" spans="1:9" x14ac:dyDescent="0.25">
      <c r="A1901" t="s">
        <v>717</v>
      </c>
      <c r="B1901">
        <v>93304</v>
      </c>
      <c r="C1901" s="593">
        <v>8.2500000000000004E-2</v>
      </c>
      <c r="D1901" t="s">
        <v>1783</v>
      </c>
      <c r="E1901">
        <v>0.06</v>
      </c>
      <c r="F1901">
        <v>2.5000000000000001E-3</v>
      </c>
      <c r="G1901">
        <v>0.01</v>
      </c>
      <c r="H1901">
        <v>0.01</v>
      </c>
      <c r="I1901">
        <v>0</v>
      </c>
    </row>
    <row r="1902" spans="1:9" x14ac:dyDescent="0.25">
      <c r="A1902" t="s">
        <v>717</v>
      </c>
      <c r="B1902">
        <v>93305</v>
      </c>
      <c r="C1902" s="593">
        <v>8.2500000000000004E-2</v>
      </c>
      <c r="D1902" t="s">
        <v>1783</v>
      </c>
      <c r="E1902">
        <v>0.06</v>
      </c>
      <c r="F1902">
        <v>2.5000000000000001E-3</v>
      </c>
      <c r="G1902">
        <v>0.01</v>
      </c>
      <c r="H1902">
        <v>0.01</v>
      </c>
      <c r="I1902">
        <v>0</v>
      </c>
    </row>
    <row r="1903" spans="1:9" x14ac:dyDescent="0.25">
      <c r="A1903" t="s">
        <v>717</v>
      </c>
      <c r="B1903">
        <v>93306</v>
      </c>
      <c r="C1903" s="593">
        <v>8.2500000000000004E-2</v>
      </c>
      <c r="D1903" t="s">
        <v>1783</v>
      </c>
      <c r="E1903">
        <v>0.06</v>
      </c>
      <c r="F1903">
        <v>2.5000000000000001E-3</v>
      </c>
      <c r="G1903">
        <v>0.01</v>
      </c>
      <c r="H1903">
        <v>0.01</v>
      </c>
      <c r="I1903">
        <v>0</v>
      </c>
    </row>
    <row r="1904" spans="1:9" x14ac:dyDescent="0.25">
      <c r="A1904" t="s">
        <v>717</v>
      </c>
      <c r="B1904">
        <v>93307</v>
      </c>
      <c r="C1904" s="593">
        <v>8.2500000000000004E-2</v>
      </c>
      <c r="D1904" t="s">
        <v>1783</v>
      </c>
      <c r="E1904">
        <v>0.06</v>
      </c>
      <c r="F1904">
        <v>2.5000000000000001E-3</v>
      </c>
      <c r="G1904">
        <v>0.01</v>
      </c>
      <c r="H1904">
        <v>0.01</v>
      </c>
      <c r="I1904">
        <v>0</v>
      </c>
    </row>
    <row r="1905" spans="1:9" x14ac:dyDescent="0.25">
      <c r="A1905" t="s">
        <v>717</v>
      </c>
      <c r="B1905">
        <v>93308</v>
      </c>
      <c r="C1905" s="593">
        <v>8.2500000000000004E-2</v>
      </c>
      <c r="D1905" t="s">
        <v>1783</v>
      </c>
      <c r="E1905">
        <v>0.06</v>
      </c>
      <c r="F1905">
        <v>2.5000000000000001E-3</v>
      </c>
      <c r="G1905">
        <v>0.01</v>
      </c>
      <c r="H1905">
        <v>0.01</v>
      </c>
      <c r="I1905">
        <v>0</v>
      </c>
    </row>
    <row r="1906" spans="1:9" x14ac:dyDescent="0.25">
      <c r="A1906" t="s">
        <v>717</v>
      </c>
      <c r="B1906">
        <v>93309</v>
      </c>
      <c r="C1906" s="593">
        <v>8.2500000000000004E-2</v>
      </c>
      <c r="D1906" t="s">
        <v>1783</v>
      </c>
      <c r="E1906">
        <v>0.06</v>
      </c>
      <c r="F1906">
        <v>2.5000000000000001E-3</v>
      </c>
      <c r="G1906">
        <v>0.01</v>
      </c>
      <c r="H1906">
        <v>0.01</v>
      </c>
      <c r="I1906">
        <v>0</v>
      </c>
    </row>
    <row r="1907" spans="1:9" x14ac:dyDescent="0.25">
      <c r="A1907" t="s">
        <v>717</v>
      </c>
      <c r="B1907">
        <v>93311</v>
      </c>
      <c r="C1907" s="593">
        <v>8.2500000000000004E-2</v>
      </c>
      <c r="D1907" t="s">
        <v>1783</v>
      </c>
      <c r="E1907">
        <v>0.06</v>
      </c>
      <c r="F1907">
        <v>2.5000000000000001E-3</v>
      </c>
      <c r="G1907">
        <v>0.01</v>
      </c>
      <c r="H1907">
        <v>0.01</v>
      </c>
      <c r="I1907">
        <v>0</v>
      </c>
    </row>
    <row r="1908" spans="1:9" x14ac:dyDescent="0.25">
      <c r="A1908" t="s">
        <v>717</v>
      </c>
      <c r="B1908">
        <v>93312</v>
      </c>
      <c r="C1908" s="593">
        <v>8.2500000000000004E-2</v>
      </c>
      <c r="D1908" t="s">
        <v>1783</v>
      </c>
      <c r="E1908">
        <v>0.06</v>
      </c>
      <c r="F1908">
        <v>2.5000000000000001E-3</v>
      </c>
      <c r="G1908">
        <v>0.01</v>
      </c>
      <c r="H1908">
        <v>0.01</v>
      </c>
      <c r="I1908">
        <v>0</v>
      </c>
    </row>
    <row r="1909" spans="1:9" x14ac:dyDescent="0.25">
      <c r="A1909" t="s">
        <v>717</v>
      </c>
      <c r="B1909">
        <v>93313</v>
      </c>
      <c r="C1909" s="593">
        <v>8.2500000000000004E-2</v>
      </c>
      <c r="D1909" t="s">
        <v>1783</v>
      </c>
      <c r="E1909">
        <v>0.06</v>
      </c>
      <c r="F1909">
        <v>2.5000000000000001E-3</v>
      </c>
      <c r="G1909">
        <v>0.01</v>
      </c>
      <c r="H1909">
        <v>0.01</v>
      </c>
      <c r="I1909">
        <v>0</v>
      </c>
    </row>
    <row r="1910" spans="1:9" x14ac:dyDescent="0.25">
      <c r="A1910" t="s">
        <v>717</v>
      </c>
      <c r="B1910">
        <v>93314</v>
      </c>
      <c r="C1910" s="593">
        <v>8.2500000000000004E-2</v>
      </c>
      <c r="D1910" t="s">
        <v>1783</v>
      </c>
      <c r="E1910">
        <v>0.06</v>
      </c>
      <c r="F1910">
        <v>2.5000000000000001E-3</v>
      </c>
      <c r="G1910">
        <v>0.01</v>
      </c>
      <c r="H1910">
        <v>0.01</v>
      </c>
      <c r="I1910">
        <v>0</v>
      </c>
    </row>
    <row r="1911" spans="1:9" x14ac:dyDescent="0.25">
      <c r="A1911" t="s">
        <v>717</v>
      </c>
      <c r="B1911">
        <v>93380</v>
      </c>
      <c r="C1911" s="593">
        <v>7.2499999999999995E-2</v>
      </c>
      <c r="D1911" t="s">
        <v>1765</v>
      </c>
      <c r="E1911">
        <v>0.06</v>
      </c>
      <c r="F1911">
        <v>2.5000000000000001E-3</v>
      </c>
      <c r="G1911">
        <v>0</v>
      </c>
      <c r="H1911">
        <v>0.01</v>
      </c>
      <c r="I1911">
        <v>0</v>
      </c>
    </row>
    <row r="1912" spans="1:9" x14ac:dyDescent="0.25">
      <c r="A1912" t="s">
        <v>717</v>
      </c>
      <c r="B1912">
        <v>93383</v>
      </c>
      <c r="C1912" s="593">
        <v>8.2500000000000004E-2</v>
      </c>
      <c r="D1912" t="s">
        <v>1783</v>
      </c>
      <c r="E1912">
        <v>0.06</v>
      </c>
      <c r="F1912">
        <v>2.5000000000000001E-3</v>
      </c>
      <c r="G1912">
        <v>0.01</v>
      </c>
      <c r="H1912">
        <v>0.01</v>
      </c>
      <c r="I1912">
        <v>0</v>
      </c>
    </row>
    <row r="1913" spans="1:9" x14ac:dyDescent="0.25">
      <c r="A1913" t="s">
        <v>717</v>
      </c>
      <c r="B1913">
        <v>93384</v>
      </c>
      <c r="C1913" s="593">
        <v>8.2500000000000004E-2</v>
      </c>
      <c r="D1913" t="s">
        <v>1783</v>
      </c>
      <c r="E1913">
        <v>0.06</v>
      </c>
      <c r="F1913">
        <v>2.5000000000000001E-3</v>
      </c>
      <c r="G1913">
        <v>0.01</v>
      </c>
      <c r="H1913">
        <v>0.01</v>
      </c>
      <c r="I1913">
        <v>0</v>
      </c>
    </row>
    <row r="1914" spans="1:9" x14ac:dyDescent="0.25">
      <c r="A1914" t="s">
        <v>717</v>
      </c>
      <c r="B1914">
        <v>93385</v>
      </c>
      <c r="C1914" s="593">
        <v>8.2500000000000004E-2</v>
      </c>
      <c r="D1914" t="s">
        <v>1783</v>
      </c>
      <c r="E1914">
        <v>0.06</v>
      </c>
      <c r="F1914">
        <v>2.5000000000000001E-3</v>
      </c>
      <c r="G1914">
        <v>0.01</v>
      </c>
      <c r="H1914">
        <v>0.01</v>
      </c>
      <c r="I1914">
        <v>0</v>
      </c>
    </row>
    <row r="1915" spans="1:9" x14ac:dyDescent="0.25">
      <c r="A1915" t="s">
        <v>717</v>
      </c>
      <c r="B1915">
        <v>93386</v>
      </c>
      <c r="C1915" s="593">
        <v>7.2499999999999995E-2</v>
      </c>
      <c r="D1915" t="s">
        <v>1765</v>
      </c>
      <c r="E1915">
        <v>0.06</v>
      </c>
      <c r="F1915">
        <v>2.5000000000000001E-3</v>
      </c>
      <c r="G1915">
        <v>0</v>
      </c>
      <c r="H1915">
        <v>0.01</v>
      </c>
      <c r="I1915">
        <v>0</v>
      </c>
    </row>
    <row r="1916" spans="1:9" x14ac:dyDescent="0.25">
      <c r="A1916" t="s">
        <v>717</v>
      </c>
      <c r="B1916">
        <v>93387</v>
      </c>
      <c r="C1916" s="593">
        <v>8.2500000000000004E-2</v>
      </c>
      <c r="D1916" t="s">
        <v>1783</v>
      </c>
      <c r="E1916">
        <v>0.06</v>
      </c>
      <c r="F1916">
        <v>2.5000000000000001E-3</v>
      </c>
      <c r="G1916">
        <v>0.01</v>
      </c>
      <c r="H1916">
        <v>0.01</v>
      </c>
      <c r="I1916">
        <v>0</v>
      </c>
    </row>
    <row r="1917" spans="1:9" x14ac:dyDescent="0.25">
      <c r="A1917" t="s">
        <v>717</v>
      </c>
      <c r="B1917">
        <v>93388</v>
      </c>
      <c r="C1917" s="593">
        <v>7.2499999999999995E-2</v>
      </c>
      <c r="D1917" t="s">
        <v>1765</v>
      </c>
      <c r="E1917">
        <v>0.06</v>
      </c>
      <c r="F1917">
        <v>2.5000000000000001E-3</v>
      </c>
      <c r="G1917">
        <v>0</v>
      </c>
      <c r="H1917">
        <v>0.01</v>
      </c>
      <c r="I1917">
        <v>0</v>
      </c>
    </row>
    <row r="1918" spans="1:9" x14ac:dyDescent="0.25">
      <c r="A1918" t="s">
        <v>717</v>
      </c>
      <c r="B1918">
        <v>93389</v>
      </c>
      <c r="C1918" s="593">
        <v>8.2500000000000004E-2</v>
      </c>
      <c r="D1918" t="s">
        <v>1783</v>
      </c>
      <c r="E1918">
        <v>0.06</v>
      </c>
      <c r="F1918">
        <v>2.5000000000000001E-3</v>
      </c>
      <c r="G1918">
        <v>0.01</v>
      </c>
      <c r="H1918">
        <v>0.01</v>
      </c>
      <c r="I1918">
        <v>0</v>
      </c>
    </row>
    <row r="1919" spans="1:9" x14ac:dyDescent="0.25">
      <c r="A1919" t="s">
        <v>717</v>
      </c>
      <c r="B1919">
        <v>93390</v>
      </c>
      <c r="C1919" s="593">
        <v>8.2500000000000004E-2</v>
      </c>
      <c r="D1919" t="s">
        <v>1783</v>
      </c>
      <c r="E1919">
        <v>0.06</v>
      </c>
      <c r="F1919">
        <v>2.5000000000000001E-3</v>
      </c>
      <c r="G1919">
        <v>0.01</v>
      </c>
      <c r="H1919">
        <v>0.01</v>
      </c>
      <c r="I1919">
        <v>0</v>
      </c>
    </row>
    <row r="1920" spans="1:9" x14ac:dyDescent="0.25">
      <c r="A1920" t="s">
        <v>717</v>
      </c>
      <c r="B1920">
        <v>93401</v>
      </c>
      <c r="C1920" s="593">
        <v>8.7499999999999994E-2</v>
      </c>
      <c r="D1920" t="s">
        <v>1784</v>
      </c>
      <c r="E1920">
        <v>0.06</v>
      </c>
      <c r="F1920">
        <v>2.5000000000000001E-3</v>
      </c>
      <c r="G1920">
        <v>1.4999999999999999E-2</v>
      </c>
      <c r="H1920">
        <v>0.01</v>
      </c>
      <c r="I1920">
        <v>0</v>
      </c>
    </row>
    <row r="1921" spans="1:9" x14ac:dyDescent="0.25">
      <c r="A1921" t="s">
        <v>717</v>
      </c>
      <c r="B1921">
        <v>93402</v>
      </c>
      <c r="C1921" s="593">
        <v>7.2499999999999995E-2</v>
      </c>
      <c r="D1921" t="s">
        <v>1785</v>
      </c>
      <c r="E1921">
        <v>0.06</v>
      </c>
      <c r="F1921">
        <v>2.5000000000000001E-3</v>
      </c>
      <c r="G1921">
        <v>0</v>
      </c>
      <c r="H1921">
        <v>0.01</v>
      </c>
      <c r="I1921">
        <v>0</v>
      </c>
    </row>
    <row r="1922" spans="1:9" x14ac:dyDescent="0.25">
      <c r="A1922" t="s">
        <v>717</v>
      </c>
      <c r="B1922">
        <v>93403</v>
      </c>
      <c r="C1922" s="593">
        <v>8.7499999999999994E-2</v>
      </c>
      <c r="D1922" t="s">
        <v>1784</v>
      </c>
      <c r="E1922">
        <v>0.06</v>
      </c>
      <c r="F1922">
        <v>2.5000000000000001E-3</v>
      </c>
      <c r="G1922">
        <v>1.4999999999999999E-2</v>
      </c>
      <c r="H1922">
        <v>0.01</v>
      </c>
      <c r="I1922">
        <v>0</v>
      </c>
    </row>
    <row r="1923" spans="1:9" x14ac:dyDescent="0.25">
      <c r="A1923" t="s">
        <v>717</v>
      </c>
      <c r="B1923">
        <v>93405</v>
      </c>
      <c r="C1923" s="593">
        <v>8.7499999999999994E-2</v>
      </c>
      <c r="D1923" t="s">
        <v>1784</v>
      </c>
      <c r="E1923">
        <v>0.06</v>
      </c>
      <c r="F1923">
        <v>2.5000000000000001E-3</v>
      </c>
      <c r="G1923">
        <v>1.4999999999999999E-2</v>
      </c>
      <c r="H1923">
        <v>0.01</v>
      </c>
      <c r="I1923">
        <v>0</v>
      </c>
    </row>
    <row r="1924" spans="1:9" x14ac:dyDescent="0.25">
      <c r="A1924" t="s">
        <v>717</v>
      </c>
      <c r="B1924">
        <v>93406</v>
      </c>
      <c r="C1924" s="593">
        <v>8.7499999999999994E-2</v>
      </c>
      <c r="D1924" t="s">
        <v>1784</v>
      </c>
      <c r="E1924">
        <v>0.06</v>
      </c>
      <c r="F1924">
        <v>2.5000000000000001E-3</v>
      </c>
      <c r="G1924">
        <v>1.4999999999999999E-2</v>
      </c>
      <c r="H1924">
        <v>0.01</v>
      </c>
      <c r="I1924">
        <v>0</v>
      </c>
    </row>
    <row r="1925" spans="1:9" x14ac:dyDescent="0.25">
      <c r="A1925" t="s">
        <v>717</v>
      </c>
      <c r="B1925">
        <v>93407</v>
      </c>
      <c r="C1925" s="593">
        <v>7.2499999999999995E-2</v>
      </c>
      <c r="D1925" t="s">
        <v>1785</v>
      </c>
      <c r="E1925">
        <v>0.06</v>
      </c>
      <c r="F1925">
        <v>2.5000000000000001E-3</v>
      </c>
      <c r="G1925">
        <v>0</v>
      </c>
      <c r="H1925">
        <v>0.01</v>
      </c>
      <c r="I1925">
        <v>0</v>
      </c>
    </row>
    <row r="1926" spans="1:9" x14ac:dyDescent="0.25">
      <c r="A1926" t="s">
        <v>717</v>
      </c>
      <c r="B1926">
        <v>93408</v>
      </c>
      <c r="C1926" s="593">
        <v>8.7499999999999994E-2</v>
      </c>
      <c r="D1926" t="s">
        <v>1784</v>
      </c>
      <c r="E1926">
        <v>0.06</v>
      </c>
      <c r="F1926">
        <v>2.5000000000000001E-3</v>
      </c>
      <c r="G1926">
        <v>1.4999999999999999E-2</v>
      </c>
      <c r="H1926">
        <v>0.01</v>
      </c>
      <c r="I1926">
        <v>0</v>
      </c>
    </row>
    <row r="1927" spans="1:9" x14ac:dyDescent="0.25">
      <c r="A1927" t="s">
        <v>717</v>
      </c>
      <c r="B1927">
        <v>93409</v>
      </c>
      <c r="C1927" s="593">
        <v>8.7499999999999994E-2</v>
      </c>
      <c r="D1927" t="s">
        <v>1784</v>
      </c>
      <c r="E1927">
        <v>0.06</v>
      </c>
      <c r="F1927">
        <v>2.5000000000000001E-3</v>
      </c>
      <c r="G1927">
        <v>1.4999999999999999E-2</v>
      </c>
      <c r="H1927">
        <v>0.01</v>
      </c>
      <c r="I1927">
        <v>0</v>
      </c>
    </row>
    <row r="1928" spans="1:9" x14ac:dyDescent="0.25">
      <c r="A1928" t="s">
        <v>717</v>
      </c>
      <c r="B1928">
        <v>93410</v>
      </c>
      <c r="C1928" s="593">
        <v>8.7499999999999994E-2</v>
      </c>
      <c r="D1928" t="s">
        <v>1784</v>
      </c>
      <c r="E1928">
        <v>0.06</v>
      </c>
      <c r="F1928">
        <v>2.5000000000000001E-3</v>
      </c>
      <c r="G1928">
        <v>1.4999999999999999E-2</v>
      </c>
      <c r="H1928">
        <v>0.01</v>
      </c>
      <c r="I1928">
        <v>0</v>
      </c>
    </row>
    <row r="1929" spans="1:9" x14ac:dyDescent="0.25">
      <c r="A1929" t="s">
        <v>717</v>
      </c>
      <c r="B1929">
        <v>93412</v>
      </c>
      <c r="C1929" s="593">
        <v>7.2499999999999995E-2</v>
      </c>
      <c r="D1929" t="s">
        <v>1785</v>
      </c>
      <c r="E1929">
        <v>0.06</v>
      </c>
      <c r="F1929">
        <v>2.5000000000000001E-3</v>
      </c>
      <c r="G1929">
        <v>0</v>
      </c>
      <c r="H1929">
        <v>0.01</v>
      </c>
      <c r="I1929">
        <v>0</v>
      </c>
    </row>
    <row r="1930" spans="1:9" x14ac:dyDescent="0.25">
      <c r="A1930" t="s">
        <v>717</v>
      </c>
      <c r="B1930">
        <v>93420</v>
      </c>
      <c r="C1930" s="593">
        <v>8.7499999999999994E-2</v>
      </c>
      <c r="D1930" t="s">
        <v>1786</v>
      </c>
      <c r="E1930">
        <v>0.06</v>
      </c>
      <c r="F1930">
        <v>2.5000000000000001E-3</v>
      </c>
      <c r="G1930">
        <v>1.4999999999999999E-2</v>
      </c>
      <c r="H1930">
        <v>0.01</v>
      </c>
      <c r="I1930">
        <v>0</v>
      </c>
    </row>
    <row r="1931" spans="1:9" x14ac:dyDescent="0.25">
      <c r="A1931" t="s">
        <v>717</v>
      </c>
      <c r="B1931">
        <v>93421</v>
      </c>
      <c r="C1931" s="593">
        <v>7.7499999999999999E-2</v>
      </c>
      <c r="D1931" t="s">
        <v>1787</v>
      </c>
      <c r="E1931">
        <v>0.06</v>
      </c>
      <c r="F1931">
        <v>2.5000000000000001E-3</v>
      </c>
      <c r="G1931">
        <v>5.0000000000000001E-3</v>
      </c>
      <c r="H1931">
        <v>0.01</v>
      </c>
      <c r="I1931">
        <v>0</v>
      </c>
    </row>
    <row r="1932" spans="1:9" x14ac:dyDescent="0.25">
      <c r="A1932" t="s">
        <v>717</v>
      </c>
      <c r="B1932">
        <v>93422</v>
      </c>
      <c r="C1932" s="593">
        <v>8.7499999999999994E-2</v>
      </c>
      <c r="D1932" t="s">
        <v>1788</v>
      </c>
      <c r="E1932">
        <v>0.06</v>
      </c>
      <c r="F1932">
        <v>2.5000000000000001E-3</v>
      </c>
      <c r="G1932">
        <v>1.4999999999999999E-2</v>
      </c>
      <c r="H1932">
        <v>0.01</v>
      </c>
      <c r="I1932">
        <v>0</v>
      </c>
    </row>
    <row r="1933" spans="1:9" x14ac:dyDescent="0.25">
      <c r="A1933" t="s">
        <v>717</v>
      </c>
      <c r="B1933">
        <v>93423</v>
      </c>
      <c r="C1933" s="593">
        <v>8.7499999999999994E-2</v>
      </c>
      <c r="D1933" t="s">
        <v>1788</v>
      </c>
      <c r="E1933">
        <v>0.06</v>
      </c>
      <c r="F1933">
        <v>2.5000000000000001E-3</v>
      </c>
      <c r="G1933">
        <v>1.4999999999999999E-2</v>
      </c>
      <c r="H1933">
        <v>0.01</v>
      </c>
      <c r="I1933">
        <v>0</v>
      </c>
    </row>
    <row r="1934" spans="1:9" x14ac:dyDescent="0.25">
      <c r="A1934" t="s">
        <v>717</v>
      </c>
      <c r="B1934">
        <v>93424</v>
      </c>
      <c r="C1934" s="593">
        <v>7.2499999999999995E-2</v>
      </c>
      <c r="D1934" t="s">
        <v>1785</v>
      </c>
      <c r="E1934">
        <v>0.06</v>
      </c>
      <c r="F1934">
        <v>2.5000000000000001E-3</v>
      </c>
      <c r="G1934">
        <v>0</v>
      </c>
      <c r="H1934">
        <v>0.01</v>
      </c>
      <c r="I1934">
        <v>0</v>
      </c>
    </row>
    <row r="1935" spans="1:9" x14ac:dyDescent="0.25">
      <c r="A1935" t="s">
        <v>717</v>
      </c>
      <c r="B1935">
        <v>93426</v>
      </c>
      <c r="C1935" s="593">
        <v>7.7499999999999999E-2</v>
      </c>
      <c r="D1935" t="s">
        <v>1789</v>
      </c>
      <c r="E1935">
        <v>0.06</v>
      </c>
      <c r="F1935">
        <v>2.5000000000000001E-3</v>
      </c>
      <c r="G1935">
        <v>0</v>
      </c>
      <c r="H1935">
        <v>1.4999999999999999E-2</v>
      </c>
      <c r="I1935">
        <v>0</v>
      </c>
    </row>
    <row r="1936" spans="1:9" x14ac:dyDescent="0.25">
      <c r="A1936" t="s">
        <v>717</v>
      </c>
      <c r="B1936">
        <v>93427</v>
      </c>
      <c r="C1936" s="593">
        <v>7.7499999999999999E-2</v>
      </c>
      <c r="D1936" t="s">
        <v>1790</v>
      </c>
      <c r="E1936">
        <v>0.06</v>
      </c>
      <c r="F1936">
        <v>2.5000000000000001E-3</v>
      </c>
      <c r="G1936">
        <v>0</v>
      </c>
      <c r="H1936">
        <v>1.4999999999999999E-2</v>
      </c>
      <c r="I1936">
        <v>0</v>
      </c>
    </row>
    <row r="1937" spans="1:9" x14ac:dyDescent="0.25">
      <c r="A1937" t="s">
        <v>717</v>
      </c>
      <c r="B1937">
        <v>93428</v>
      </c>
      <c r="C1937" s="593">
        <v>7.2499999999999995E-2</v>
      </c>
      <c r="D1937" t="s">
        <v>1791</v>
      </c>
      <c r="E1937">
        <v>0.06</v>
      </c>
      <c r="F1937">
        <v>2.5000000000000001E-3</v>
      </c>
      <c r="G1937">
        <v>0</v>
      </c>
      <c r="H1937">
        <v>0.01</v>
      </c>
      <c r="I1937">
        <v>0</v>
      </c>
    </row>
    <row r="1938" spans="1:9" x14ac:dyDescent="0.25">
      <c r="A1938" t="s">
        <v>717</v>
      </c>
      <c r="B1938">
        <v>93429</v>
      </c>
      <c r="C1938" s="593">
        <v>7.7499999999999999E-2</v>
      </c>
      <c r="D1938" t="s">
        <v>1777</v>
      </c>
      <c r="E1938">
        <v>0.06</v>
      </c>
      <c r="F1938">
        <v>2.5000000000000001E-3</v>
      </c>
      <c r="G1938">
        <v>0</v>
      </c>
      <c r="H1938">
        <v>1.4999999999999999E-2</v>
      </c>
      <c r="I1938">
        <v>0</v>
      </c>
    </row>
    <row r="1939" spans="1:9" x14ac:dyDescent="0.25">
      <c r="A1939" t="s">
        <v>717</v>
      </c>
      <c r="B1939">
        <v>93430</v>
      </c>
      <c r="C1939" s="593">
        <v>7.2499999999999995E-2</v>
      </c>
      <c r="D1939" t="s">
        <v>1791</v>
      </c>
      <c r="E1939">
        <v>0.06</v>
      </c>
      <c r="F1939">
        <v>2.5000000000000001E-3</v>
      </c>
      <c r="G1939">
        <v>0</v>
      </c>
      <c r="H1939">
        <v>0.01</v>
      </c>
      <c r="I1939">
        <v>0</v>
      </c>
    </row>
    <row r="1940" spans="1:9" x14ac:dyDescent="0.25">
      <c r="A1940" t="s">
        <v>717</v>
      </c>
      <c r="B1940">
        <v>93432</v>
      </c>
      <c r="C1940" s="593">
        <v>7.2499999999999995E-2</v>
      </c>
      <c r="D1940" t="s">
        <v>1791</v>
      </c>
      <c r="E1940">
        <v>0.06</v>
      </c>
      <c r="F1940">
        <v>2.5000000000000001E-3</v>
      </c>
      <c r="G1940">
        <v>0</v>
      </c>
      <c r="H1940">
        <v>0.01</v>
      </c>
      <c r="I1940">
        <v>0</v>
      </c>
    </row>
    <row r="1941" spans="1:9" x14ac:dyDescent="0.25">
      <c r="A1941" t="s">
        <v>717</v>
      </c>
      <c r="B1941">
        <v>93433</v>
      </c>
      <c r="C1941" s="593">
        <v>8.7499999999999994E-2</v>
      </c>
      <c r="D1941" t="s">
        <v>1786</v>
      </c>
      <c r="E1941">
        <v>0.06</v>
      </c>
      <c r="F1941">
        <v>2.5000000000000001E-3</v>
      </c>
      <c r="G1941">
        <v>1.4999999999999999E-2</v>
      </c>
      <c r="H1941">
        <v>0.01</v>
      </c>
      <c r="I1941">
        <v>0</v>
      </c>
    </row>
    <row r="1942" spans="1:9" x14ac:dyDescent="0.25">
      <c r="A1942" t="s">
        <v>717</v>
      </c>
      <c r="B1942">
        <v>93434</v>
      </c>
      <c r="C1942" s="593">
        <v>8.7499999999999994E-2</v>
      </c>
      <c r="D1942" t="s">
        <v>1792</v>
      </c>
      <c r="E1942">
        <v>0.06</v>
      </c>
      <c r="F1942">
        <v>2.5000000000000001E-3</v>
      </c>
      <c r="G1942">
        <v>0.01</v>
      </c>
      <c r="H1942">
        <v>1.4999999999999999E-2</v>
      </c>
      <c r="I1942">
        <v>0</v>
      </c>
    </row>
    <row r="1943" spans="1:9" x14ac:dyDescent="0.25">
      <c r="A1943" t="s">
        <v>717</v>
      </c>
      <c r="B1943">
        <v>93435</v>
      </c>
      <c r="C1943" s="593">
        <v>7.2499999999999995E-2</v>
      </c>
      <c r="D1943" t="s">
        <v>1785</v>
      </c>
      <c r="E1943">
        <v>0.06</v>
      </c>
      <c r="F1943">
        <v>2.5000000000000001E-3</v>
      </c>
      <c r="G1943">
        <v>0</v>
      </c>
      <c r="H1943">
        <v>0.01</v>
      </c>
      <c r="I1943">
        <v>0</v>
      </c>
    </row>
    <row r="1944" spans="1:9" x14ac:dyDescent="0.25">
      <c r="A1944" t="s">
        <v>717</v>
      </c>
      <c r="B1944">
        <v>93436</v>
      </c>
      <c r="C1944" s="593">
        <v>8.7499999999999994E-2</v>
      </c>
      <c r="D1944" t="s">
        <v>1793</v>
      </c>
      <c r="E1944">
        <v>0.06</v>
      </c>
      <c r="F1944">
        <v>2.5000000000000001E-3</v>
      </c>
      <c r="G1944">
        <v>0.01</v>
      </c>
      <c r="H1944">
        <v>1.4999999999999999E-2</v>
      </c>
      <c r="I1944">
        <v>0</v>
      </c>
    </row>
    <row r="1945" spans="1:9" x14ac:dyDescent="0.25">
      <c r="A1945" t="s">
        <v>717</v>
      </c>
      <c r="B1945">
        <v>93437</v>
      </c>
      <c r="C1945" s="593">
        <v>8.7499999999999994E-2</v>
      </c>
      <c r="D1945" t="s">
        <v>1793</v>
      </c>
      <c r="E1945">
        <v>0.06</v>
      </c>
      <c r="F1945">
        <v>2.5000000000000001E-3</v>
      </c>
      <c r="G1945">
        <v>0.01</v>
      </c>
      <c r="H1945">
        <v>1.4999999999999999E-2</v>
      </c>
      <c r="I1945">
        <v>0</v>
      </c>
    </row>
    <row r="1946" spans="1:9" x14ac:dyDescent="0.25">
      <c r="A1946" t="s">
        <v>717</v>
      </c>
      <c r="B1946">
        <v>93438</v>
      </c>
      <c r="C1946" s="593">
        <v>8.7499999999999994E-2</v>
      </c>
      <c r="D1946" t="s">
        <v>1793</v>
      </c>
      <c r="E1946">
        <v>0.06</v>
      </c>
      <c r="F1946">
        <v>2.5000000000000001E-3</v>
      </c>
      <c r="G1946">
        <v>0.01</v>
      </c>
      <c r="H1946">
        <v>1.4999999999999999E-2</v>
      </c>
      <c r="I1946">
        <v>0</v>
      </c>
    </row>
    <row r="1947" spans="1:9" x14ac:dyDescent="0.25">
      <c r="A1947" t="s">
        <v>717</v>
      </c>
      <c r="B1947">
        <v>93440</v>
      </c>
      <c r="C1947" s="593">
        <v>7.7499999999999999E-2</v>
      </c>
      <c r="D1947" t="s">
        <v>1794</v>
      </c>
      <c r="E1947">
        <v>0.06</v>
      </c>
      <c r="F1947">
        <v>2.5000000000000001E-3</v>
      </c>
      <c r="G1947">
        <v>0</v>
      </c>
      <c r="H1947">
        <v>1.4999999999999999E-2</v>
      </c>
      <c r="I1947">
        <v>0</v>
      </c>
    </row>
    <row r="1948" spans="1:9" x14ac:dyDescent="0.25">
      <c r="A1948" t="s">
        <v>717</v>
      </c>
      <c r="B1948">
        <v>93441</v>
      </c>
      <c r="C1948" s="593">
        <v>7.7499999999999999E-2</v>
      </c>
      <c r="D1948" t="s">
        <v>1794</v>
      </c>
      <c r="E1948">
        <v>0.06</v>
      </c>
      <c r="F1948">
        <v>2.5000000000000001E-3</v>
      </c>
      <c r="G1948">
        <v>0</v>
      </c>
      <c r="H1948">
        <v>1.4999999999999999E-2</v>
      </c>
      <c r="I1948">
        <v>0</v>
      </c>
    </row>
    <row r="1949" spans="1:9" x14ac:dyDescent="0.25">
      <c r="A1949" t="s">
        <v>717</v>
      </c>
      <c r="B1949">
        <v>93442</v>
      </c>
      <c r="C1949" s="593">
        <v>8.7499999999999994E-2</v>
      </c>
      <c r="D1949" t="s">
        <v>1795</v>
      </c>
      <c r="E1949">
        <v>0.06</v>
      </c>
      <c r="F1949">
        <v>2.5000000000000001E-3</v>
      </c>
      <c r="G1949">
        <v>1.4999999999999999E-2</v>
      </c>
      <c r="H1949">
        <v>0.01</v>
      </c>
      <c r="I1949">
        <v>0</v>
      </c>
    </row>
    <row r="1950" spans="1:9" x14ac:dyDescent="0.25">
      <c r="A1950" t="s">
        <v>717</v>
      </c>
      <c r="B1950">
        <v>93443</v>
      </c>
      <c r="C1950" s="593">
        <v>8.7499999999999994E-2</v>
      </c>
      <c r="D1950" t="s">
        <v>1795</v>
      </c>
      <c r="E1950">
        <v>0.06</v>
      </c>
      <c r="F1950">
        <v>2.5000000000000001E-3</v>
      </c>
      <c r="G1950">
        <v>1.4999999999999999E-2</v>
      </c>
      <c r="H1950">
        <v>0.01</v>
      </c>
      <c r="I1950">
        <v>0</v>
      </c>
    </row>
    <row r="1951" spans="1:9" x14ac:dyDescent="0.25">
      <c r="A1951" t="s">
        <v>717</v>
      </c>
      <c r="B1951">
        <v>93444</v>
      </c>
      <c r="C1951" s="593">
        <v>7.2499999999999995E-2</v>
      </c>
      <c r="D1951" t="s">
        <v>1785</v>
      </c>
      <c r="E1951">
        <v>0.06</v>
      </c>
      <c r="F1951">
        <v>2.5000000000000001E-3</v>
      </c>
      <c r="G1951">
        <v>0</v>
      </c>
      <c r="H1951">
        <v>0.01</v>
      </c>
      <c r="I1951">
        <v>0</v>
      </c>
    </row>
    <row r="1952" spans="1:9" x14ac:dyDescent="0.25">
      <c r="A1952" t="s">
        <v>717</v>
      </c>
      <c r="B1952">
        <v>93445</v>
      </c>
      <c r="C1952" s="593">
        <v>8.7499999999999994E-2</v>
      </c>
      <c r="D1952" t="s">
        <v>1786</v>
      </c>
      <c r="E1952">
        <v>0.06</v>
      </c>
      <c r="F1952">
        <v>2.5000000000000001E-3</v>
      </c>
      <c r="G1952">
        <v>1.4999999999999999E-2</v>
      </c>
      <c r="H1952">
        <v>0.01</v>
      </c>
      <c r="I1952">
        <v>0</v>
      </c>
    </row>
    <row r="1953" spans="1:9" x14ac:dyDescent="0.25">
      <c r="A1953" t="s">
        <v>717</v>
      </c>
      <c r="B1953">
        <v>93446</v>
      </c>
      <c r="C1953" s="593">
        <v>8.7499999999999994E-2</v>
      </c>
      <c r="D1953" t="s">
        <v>1796</v>
      </c>
      <c r="E1953">
        <v>0.06</v>
      </c>
      <c r="F1953">
        <v>2.5000000000000001E-3</v>
      </c>
      <c r="G1953">
        <v>1.4999999999999999E-2</v>
      </c>
      <c r="H1953">
        <v>0.01</v>
      </c>
      <c r="I1953">
        <v>0</v>
      </c>
    </row>
    <row r="1954" spans="1:9" x14ac:dyDescent="0.25">
      <c r="A1954" t="s">
        <v>717</v>
      </c>
      <c r="B1954">
        <v>93447</v>
      </c>
      <c r="C1954" s="593">
        <v>8.7499999999999994E-2</v>
      </c>
      <c r="D1954" t="s">
        <v>1796</v>
      </c>
      <c r="E1954">
        <v>0.06</v>
      </c>
      <c r="F1954">
        <v>2.5000000000000001E-3</v>
      </c>
      <c r="G1954">
        <v>1.4999999999999999E-2</v>
      </c>
      <c r="H1954">
        <v>0.01</v>
      </c>
      <c r="I1954">
        <v>0</v>
      </c>
    </row>
    <row r="1955" spans="1:9" x14ac:dyDescent="0.25">
      <c r="A1955" t="s">
        <v>717</v>
      </c>
      <c r="B1955">
        <v>93448</v>
      </c>
      <c r="C1955" s="593">
        <v>7.7499999999999999E-2</v>
      </c>
      <c r="D1955" t="s">
        <v>1797</v>
      </c>
      <c r="E1955">
        <v>0.06</v>
      </c>
      <c r="F1955">
        <v>2.5000000000000001E-3</v>
      </c>
      <c r="G1955">
        <v>5.0000000000000001E-3</v>
      </c>
      <c r="H1955">
        <v>0.01</v>
      </c>
      <c r="I1955">
        <v>0</v>
      </c>
    </row>
    <row r="1956" spans="1:9" x14ac:dyDescent="0.25">
      <c r="A1956" t="s">
        <v>717</v>
      </c>
      <c r="B1956">
        <v>93449</v>
      </c>
      <c r="C1956" s="593">
        <v>7.7499999999999999E-2</v>
      </c>
      <c r="D1956" t="s">
        <v>1797</v>
      </c>
      <c r="E1956">
        <v>0.06</v>
      </c>
      <c r="F1956">
        <v>2.5000000000000001E-3</v>
      </c>
      <c r="G1956">
        <v>5.0000000000000001E-3</v>
      </c>
      <c r="H1956">
        <v>0.01</v>
      </c>
      <c r="I1956">
        <v>0</v>
      </c>
    </row>
    <row r="1957" spans="1:9" x14ac:dyDescent="0.25">
      <c r="A1957" t="s">
        <v>717</v>
      </c>
      <c r="B1957">
        <v>93450</v>
      </c>
      <c r="C1957" s="593">
        <v>7.7499999999999999E-2</v>
      </c>
      <c r="D1957" t="s">
        <v>1789</v>
      </c>
      <c r="E1957">
        <v>0.06</v>
      </c>
      <c r="F1957">
        <v>2.5000000000000001E-3</v>
      </c>
      <c r="G1957">
        <v>0</v>
      </c>
      <c r="H1957">
        <v>1.4999999999999999E-2</v>
      </c>
      <c r="I1957">
        <v>0</v>
      </c>
    </row>
    <row r="1958" spans="1:9" x14ac:dyDescent="0.25">
      <c r="A1958" t="s">
        <v>717</v>
      </c>
      <c r="B1958">
        <v>93451</v>
      </c>
      <c r="C1958" s="593">
        <v>7.7499999999999999E-2</v>
      </c>
      <c r="D1958" t="s">
        <v>1789</v>
      </c>
      <c r="E1958">
        <v>0.06</v>
      </c>
      <c r="F1958">
        <v>2.5000000000000001E-3</v>
      </c>
      <c r="G1958">
        <v>0</v>
      </c>
      <c r="H1958">
        <v>1.4999999999999999E-2</v>
      </c>
      <c r="I1958">
        <v>0</v>
      </c>
    </row>
    <row r="1959" spans="1:9" x14ac:dyDescent="0.25">
      <c r="A1959" t="s">
        <v>717</v>
      </c>
      <c r="B1959">
        <v>93452</v>
      </c>
      <c r="C1959" s="593">
        <v>7.2499999999999995E-2</v>
      </c>
      <c r="D1959" t="s">
        <v>1785</v>
      </c>
      <c r="E1959">
        <v>0.06</v>
      </c>
      <c r="F1959">
        <v>2.5000000000000001E-3</v>
      </c>
      <c r="G1959">
        <v>0</v>
      </c>
      <c r="H1959">
        <v>0.01</v>
      </c>
      <c r="I1959">
        <v>0</v>
      </c>
    </row>
    <row r="1960" spans="1:9" x14ac:dyDescent="0.25">
      <c r="A1960" t="s">
        <v>717</v>
      </c>
      <c r="B1960">
        <v>93453</v>
      </c>
      <c r="C1960" s="593">
        <v>7.2499999999999995E-2</v>
      </c>
      <c r="D1960" t="s">
        <v>1791</v>
      </c>
      <c r="E1960">
        <v>0.06</v>
      </c>
      <c r="F1960">
        <v>2.5000000000000001E-3</v>
      </c>
      <c r="G1960">
        <v>0</v>
      </c>
      <c r="H1960">
        <v>0.01</v>
      </c>
      <c r="I1960">
        <v>0</v>
      </c>
    </row>
    <row r="1961" spans="1:9" x14ac:dyDescent="0.25">
      <c r="A1961" t="s">
        <v>717</v>
      </c>
      <c r="B1961">
        <v>93454</v>
      </c>
      <c r="C1961" s="593">
        <v>8.7499999999999994E-2</v>
      </c>
      <c r="D1961" t="s">
        <v>1798</v>
      </c>
      <c r="E1961">
        <v>0.06</v>
      </c>
      <c r="F1961">
        <v>2.5000000000000001E-3</v>
      </c>
      <c r="G1961">
        <v>0.01</v>
      </c>
      <c r="H1961">
        <v>1.4999999999999999E-2</v>
      </c>
      <c r="I1961">
        <v>0</v>
      </c>
    </row>
    <row r="1962" spans="1:9" x14ac:dyDescent="0.25">
      <c r="A1962" t="s">
        <v>717</v>
      </c>
      <c r="B1962">
        <v>93455</v>
      </c>
      <c r="C1962" s="593">
        <v>8.7499999999999994E-2</v>
      </c>
      <c r="D1962" t="s">
        <v>1798</v>
      </c>
      <c r="E1962">
        <v>0.06</v>
      </c>
      <c r="F1962">
        <v>2.5000000000000001E-3</v>
      </c>
      <c r="G1962">
        <v>0.01</v>
      </c>
      <c r="H1962">
        <v>1.4999999999999999E-2</v>
      </c>
      <c r="I1962">
        <v>0</v>
      </c>
    </row>
    <row r="1963" spans="1:9" x14ac:dyDescent="0.25">
      <c r="A1963" t="s">
        <v>717</v>
      </c>
      <c r="B1963">
        <v>93456</v>
      </c>
      <c r="C1963" s="593">
        <v>8.7499999999999994E-2</v>
      </c>
      <c r="D1963" t="s">
        <v>1798</v>
      </c>
      <c r="E1963">
        <v>0.06</v>
      </c>
      <c r="F1963">
        <v>2.5000000000000001E-3</v>
      </c>
      <c r="G1963">
        <v>0.01</v>
      </c>
      <c r="H1963">
        <v>1.4999999999999999E-2</v>
      </c>
      <c r="I1963">
        <v>0</v>
      </c>
    </row>
    <row r="1964" spans="1:9" x14ac:dyDescent="0.25">
      <c r="A1964" t="s">
        <v>717</v>
      </c>
      <c r="B1964">
        <v>93457</v>
      </c>
      <c r="C1964" s="593">
        <v>7.7499999999999999E-2</v>
      </c>
      <c r="D1964" t="s">
        <v>1777</v>
      </c>
      <c r="E1964">
        <v>0.06</v>
      </c>
      <c r="F1964">
        <v>2.5000000000000001E-3</v>
      </c>
      <c r="G1964">
        <v>0</v>
      </c>
      <c r="H1964">
        <v>1.4999999999999999E-2</v>
      </c>
      <c r="I1964">
        <v>0</v>
      </c>
    </row>
    <row r="1965" spans="1:9" x14ac:dyDescent="0.25">
      <c r="A1965" t="s">
        <v>717</v>
      </c>
      <c r="B1965">
        <v>93458</v>
      </c>
      <c r="C1965" s="593">
        <v>8.7499999999999994E-2</v>
      </c>
      <c r="D1965" t="s">
        <v>1798</v>
      </c>
      <c r="E1965">
        <v>0.06</v>
      </c>
      <c r="F1965">
        <v>2.5000000000000001E-3</v>
      </c>
      <c r="G1965">
        <v>0.01</v>
      </c>
      <c r="H1965">
        <v>1.4999999999999999E-2</v>
      </c>
      <c r="I1965">
        <v>0</v>
      </c>
    </row>
    <row r="1966" spans="1:9" x14ac:dyDescent="0.25">
      <c r="A1966" t="s">
        <v>717</v>
      </c>
      <c r="B1966">
        <v>93460</v>
      </c>
      <c r="C1966" s="593">
        <v>7.7499999999999999E-2</v>
      </c>
      <c r="D1966" t="s">
        <v>1794</v>
      </c>
      <c r="E1966">
        <v>0.06</v>
      </c>
      <c r="F1966">
        <v>2.5000000000000001E-3</v>
      </c>
      <c r="G1966">
        <v>0</v>
      </c>
      <c r="H1966">
        <v>1.4999999999999999E-2</v>
      </c>
      <c r="I1966">
        <v>0</v>
      </c>
    </row>
    <row r="1967" spans="1:9" x14ac:dyDescent="0.25">
      <c r="A1967" t="s">
        <v>717</v>
      </c>
      <c r="B1967">
        <v>93461</v>
      </c>
      <c r="C1967" s="593">
        <v>7.2499999999999995E-2</v>
      </c>
      <c r="D1967" t="s">
        <v>1791</v>
      </c>
      <c r="E1967">
        <v>0.06</v>
      </c>
      <c r="F1967">
        <v>2.5000000000000001E-3</v>
      </c>
      <c r="G1967">
        <v>0</v>
      </c>
      <c r="H1967">
        <v>0.01</v>
      </c>
      <c r="I1967">
        <v>0</v>
      </c>
    </row>
    <row r="1968" spans="1:9" x14ac:dyDescent="0.25">
      <c r="A1968" t="s">
        <v>717</v>
      </c>
      <c r="B1968">
        <v>93463</v>
      </c>
      <c r="C1968" s="593">
        <v>7.7499999999999999E-2</v>
      </c>
      <c r="D1968" t="s">
        <v>1799</v>
      </c>
      <c r="E1968">
        <v>0.06</v>
      </c>
      <c r="F1968">
        <v>2.5000000000000001E-3</v>
      </c>
      <c r="G1968">
        <v>0</v>
      </c>
      <c r="H1968">
        <v>1.4999999999999999E-2</v>
      </c>
      <c r="I1968">
        <v>0</v>
      </c>
    </row>
    <row r="1969" spans="1:9" x14ac:dyDescent="0.25">
      <c r="A1969" t="s">
        <v>717</v>
      </c>
      <c r="B1969">
        <v>93464</v>
      </c>
      <c r="C1969" s="593">
        <v>7.7499999999999999E-2</v>
      </c>
      <c r="D1969" t="s">
        <v>1799</v>
      </c>
      <c r="E1969">
        <v>0.06</v>
      </c>
      <c r="F1969">
        <v>2.5000000000000001E-3</v>
      </c>
      <c r="G1969">
        <v>0</v>
      </c>
      <c r="H1969">
        <v>1.4999999999999999E-2</v>
      </c>
      <c r="I1969">
        <v>0</v>
      </c>
    </row>
    <row r="1970" spans="1:9" x14ac:dyDescent="0.25">
      <c r="A1970" t="s">
        <v>717</v>
      </c>
      <c r="B1970">
        <v>93465</v>
      </c>
      <c r="C1970" s="593">
        <v>7.2499999999999995E-2</v>
      </c>
      <c r="D1970" t="s">
        <v>1791</v>
      </c>
      <c r="E1970">
        <v>0.06</v>
      </c>
      <c r="F1970">
        <v>2.5000000000000001E-3</v>
      </c>
      <c r="G1970">
        <v>0</v>
      </c>
      <c r="H1970">
        <v>0.01</v>
      </c>
      <c r="I1970">
        <v>0</v>
      </c>
    </row>
    <row r="1971" spans="1:9" x14ac:dyDescent="0.25">
      <c r="A1971" t="s">
        <v>717</v>
      </c>
      <c r="B1971">
        <v>93475</v>
      </c>
      <c r="C1971" s="593">
        <v>7.2499999999999995E-2</v>
      </c>
      <c r="D1971" t="s">
        <v>1785</v>
      </c>
      <c r="E1971">
        <v>0.06</v>
      </c>
      <c r="F1971">
        <v>2.5000000000000001E-3</v>
      </c>
      <c r="G1971">
        <v>0</v>
      </c>
      <c r="H1971">
        <v>0.01</v>
      </c>
      <c r="I1971">
        <v>0</v>
      </c>
    </row>
    <row r="1972" spans="1:9" x14ac:dyDescent="0.25">
      <c r="A1972" t="s">
        <v>717</v>
      </c>
      <c r="B1972">
        <v>93483</v>
      </c>
      <c r="C1972" s="593">
        <v>8.7499999999999994E-2</v>
      </c>
      <c r="D1972" t="s">
        <v>1786</v>
      </c>
      <c r="E1972">
        <v>0.06</v>
      </c>
      <c r="F1972">
        <v>2.5000000000000001E-3</v>
      </c>
      <c r="G1972">
        <v>1.4999999999999999E-2</v>
      </c>
      <c r="H1972">
        <v>0.01</v>
      </c>
      <c r="I1972">
        <v>0</v>
      </c>
    </row>
    <row r="1973" spans="1:9" x14ac:dyDescent="0.25">
      <c r="A1973" t="s">
        <v>717</v>
      </c>
      <c r="B1973">
        <v>93501</v>
      </c>
      <c r="C1973" s="593">
        <v>7.2499999999999995E-2</v>
      </c>
      <c r="D1973" t="s">
        <v>1800</v>
      </c>
      <c r="E1973">
        <v>0.06</v>
      </c>
      <c r="F1973">
        <v>2.5000000000000001E-3</v>
      </c>
      <c r="G1973">
        <v>0</v>
      </c>
      <c r="H1973">
        <v>0.01</v>
      </c>
      <c r="I1973">
        <v>0</v>
      </c>
    </row>
    <row r="1974" spans="1:9" x14ac:dyDescent="0.25">
      <c r="A1974" t="s">
        <v>717</v>
      </c>
      <c r="B1974">
        <v>93502</v>
      </c>
      <c r="C1974" s="593">
        <v>7.2499999999999995E-2</v>
      </c>
      <c r="D1974" t="s">
        <v>1765</v>
      </c>
      <c r="E1974">
        <v>0.06</v>
      </c>
      <c r="F1974">
        <v>2.5000000000000001E-3</v>
      </c>
      <c r="G1974">
        <v>0</v>
      </c>
      <c r="H1974">
        <v>0.01</v>
      </c>
      <c r="I1974">
        <v>0</v>
      </c>
    </row>
    <row r="1975" spans="1:9" x14ac:dyDescent="0.25">
      <c r="A1975" t="s">
        <v>717</v>
      </c>
      <c r="B1975">
        <v>93504</v>
      </c>
      <c r="C1975" s="593">
        <v>7.2499999999999995E-2</v>
      </c>
      <c r="D1975" t="s">
        <v>1800</v>
      </c>
      <c r="E1975">
        <v>0.06</v>
      </c>
      <c r="F1975">
        <v>2.5000000000000001E-3</v>
      </c>
      <c r="G1975">
        <v>0</v>
      </c>
      <c r="H1975">
        <v>0.01</v>
      </c>
      <c r="I1975">
        <v>0</v>
      </c>
    </row>
    <row r="1976" spans="1:9" x14ac:dyDescent="0.25">
      <c r="A1976" t="s">
        <v>717</v>
      </c>
      <c r="B1976">
        <v>93505</v>
      </c>
      <c r="C1976" s="593">
        <v>7.2499999999999995E-2</v>
      </c>
      <c r="D1976" t="s">
        <v>1800</v>
      </c>
      <c r="E1976">
        <v>0.06</v>
      </c>
      <c r="F1976">
        <v>2.5000000000000001E-3</v>
      </c>
      <c r="G1976">
        <v>0</v>
      </c>
      <c r="H1976">
        <v>0.01</v>
      </c>
      <c r="I1976">
        <v>0</v>
      </c>
    </row>
    <row r="1977" spans="1:9" x14ac:dyDescent="0.25">
      <c r="A1977" t="s">
        <v>717</v>
      </c>
      <c r="B1977">
        <v>93510</v>
      </c>
      <c r="C1977" s="593">
        <v>9.5000000000000001E-2</v>
      </c>
      <c r="D1977" t="s">
        <v>1589</v>
      </c>
      <c r="E1977">
        <v>0.06</v>
      </c>
      <c r="F1977">
        <v>2.5000000000000001E-3</v>
      </c>
      <c r="G1977">
        <v>0</v>
      </c>
      <c r="H1977">
        <v>3.2500000000000001E-2</v>
      </c>
      <c r="I1977">
        <v>0</v>
      </c>
    </row>
    <row r="1978" spans="1:9" x14ac:dyDescent="0.25">
      <c r="A1978" t="s">
        <v>717</v>
      </c>
      <c r="B1978">
        <v>93512</v>
      </c>
      <c r="C1978" s="593">
        <v>7.2499999999999995E-2</v>
      </c>
      <c r="D1978" t="s">
        <v>1801</v>
      </c>
      <c r="E1978">
        <v>0.06</v>
      </c>
      <c r="F1978">
        <v>2.5000000000000001E-3</v>
      </c>
      <c r="G1978">
        <v>0</v>
      </c>
      <c r="H1978">
        <v>0.01</v>
      </c>
      <c r="I1978">
        <v>0</v>
      </c>
    </row>
    <row r="1979" spans="1:9" x14ac:dyDescent="0.25">
      <c r="A1979" t="s">
        <v>717</v>
      </c>
      <c r="B1979">
        <v>93513</v>
      </c>
      <c r="C1979" s="593">
        <v>7.7499999999999999E-2</v>
      </c>
      <c r="D1979" t="s">
        <v>1703</v>
      </c>
      <c r="E1979">
        <v>0.06</v>
      </c>
      <c r="F1979">
        <v>2.5000000000000001E-3</v>
      </c>
      <c r="G1979">
        <v>0</v>
      </c>
      <c r="H1979">
        <v>1.4999999999999999E-2</v>
      </c>
      <c r="I1979">
        <v>0</v>
      </c>
    </row>
    <row r="1980" spans="1:9" x14ac:dyDescent="0.25">
      <c r="A1980" t="s">
        <v>717</v>
      </c>
      <c r="B1980">
        <v>93514</v>
      </c>
      <c r="C1980" s="593">
        <v>8.7499999999999994E-2</v>
      </c>
      <c r="D1980" t="s">
        <v>1802</v>
      </c>
      <c r="E1980">
        <v>0.06</v>
      </c>
      <c r="F1980">
        <v>2.5000000000000001E-3</v>
      </c>
      <c r="G1980">
        <v>0.01</v>
      </c>
      <c r="H1980">
        <v>1.4999999999999999E-2</v>
      </c>
      <c r="I1980">
        <v>0</v>
      </c>
    </row>
    <row r="1981" spans="1:9" x14ac:dyDescent="0.25">
      <c r="A1981" t="s">
        <v>717</v>
      </c>
      <c r="B1981">
        <v>93515</v>
      </c>
      <c r="C1981" s="593">
        <v>8.7499999999999994E-2</v>
      </c>
      <c r="D1981" t="s">
        <v>1802</v>
      </c>
      <c r="E1981">
        <v>0.06</v>
      </c>
      <c r="F1981">
        <v>2.5000000000000001E-3</v>
      </c>
      <c r="G1981">
        <v>0.01</v>
      </c>
      <c r="H1981">
        <v>1.4999999999999999E-2</v>
      </c>
      <c r="I1981">
        <v>0</v>
      </c>
    </row>
    <row r="1982" spans="1:9" x14ac:dyDescent="0.25">
      <c r="A1982" t="s">
        <v>717</v>
      </c>
      <c r="B1982">
        <v>93516</v>
      </c>
      <c r="C1982" s="593">
        <v>7.7499999999999999E-2</v>
      </c>
      <c r="D1982" t="s">
        <v>1688</v>
      </c>
      <c r="E1982">
        <v>0.06</v>
      </c>
      <c r="F1982">
        <v>2.5000000000000001E-3</v>
      </c>
      <c r="G1982">
        <v>0</v>
      </c>
      <c r="H1982">
        <v>1.4999999999999999E-2</v>
      </c>
      <c r="I1982">
        <v>0</v>
      </c>
    </row>
    <row r="1983" spans="1:9" x14ac:dyDescent="0.25">
      <c r="A1983" t="s">
        <v>717</v>
      </c>
      <c r="B1983">
        <v>93517</v>
      </c>
      <c r="C1983" s="593">
        <v>7.2499999999999995E-2</v>
      </c>
      <c r="D1983" t="s">
        <v>1801</v>
      </c>
      <c r="E1983">
        <v>0.06</v>
      </c>
      <c r="F1983">
        <v>2.5000000000000001E-3</v>
      </c>
      <c r="G1983">
        <v>0</v>
      </c>
      <c r="H1983">
        <v>0.01</v>
      </c>
      <c r="I1983">
        <v>0</v>
      </c>
    </row>
    <row r="1984" spans="1:9" x14ac:dyDescent="0.25">
      <c r="A1984" t="s">
        <v>717</v>
      </c>
      <c r="B1984">
        <v>93518</v>
      </c>
      <c r="C1984" s="593">
        <v>7.2499999999999995E-2</v>
      </c>
      <c r="D1984" t="s">
        <v>1765</v>
      </c>
      <c r="E1984">
        <v>0.06</v>
      </c>
      <c r="F1984">
        <v>2.5000000000000001E-3</v>
      </c>
      <c r="G1984">
        <v>0</v>
      </c>
      <c r="H1984">
        <v>0.01</v>
      </c>
      <c r="I1984">
        <v>0</v>
      </c>
    </row>
    <row r="1985" spans="1:9" x14ac:dyDescent="0.25">
      <c r="A1985" t="s">
        <v>717</v>
      </c>
      <c r="B1985">
        <v>93519</v>
      </c>
      <c r="C1985" s="593">
        <v>7.2499999999999995E-2</v>
      </c>
      <c r="D1985" t="s">
        <v>1765</v>
      </c>
      <c r="E1985">
        <v>0.06</v>
      </c>
      <c r="F1985">
        <v>2.5000000000000001E-3</v>
      </c>
      <c r="G1985">
        <v>0</v>
      </c>
      <c r="H1985">
        <v>0.01</v>
      </c>
      <c r="I1985">
        <v>0</v>
      </c>
    </row>
    <row r="1986" spans="1:9" x14ac:dyDescent="0.25">
      <c r="A1986" t="s">
        <v>717</v>
      </c>
      <c r="B1986">
        <v>93522</v>
      </c>
      <c r="C1986" s="593">
        <v>7.7499999999999999E-2</v>
      </c>
      <c r="D1986" t="s">
        <v>1703</v>
      </c>
      <c r="E1986">
        <v>0.06</v>
      </c>
      <c r="F1986">
        <v>2.5000000000000001E-3</v>
      </c>
      <c r="G1986">
        <v>0</v>
      </c>
      <c r="H1986">
        <v>1.4999999999999999E-2</v>
      </c>
      <c r="I1986">
        <v>0</v>
      </c>
    </row>
    <row r="1987" spans="1:9" x14ac:dyDescent="0.25">
      <c r="A1987" t="s">
        <v>717</v>
      </c>
      <c r="B1987">
        <v>93523</v>
      </c>
      <c r="C1987" s="593">
        <v>7.2499999999999995E-2</v>
      </c>
      <c r="D1987" t="s">
        <v>1765</v>
      </c>
      <c r="E1987">
        <v>0.06</v>
      </c>
      <c r="F1987">
        <v>2.5000000000000001E-3</v>
      </c>
      <c r="G1987">
        <v>0</v>
      </c>
      <c r="H1987">
        <v>0.01</v>
      </c>
      <c r="I1987">
        <v>0</v>
      </c>
    </row>
    <row r="1988" spans="1:9" x14ac:dyDescent="0.25">
      <c r="A1988" t="s">
        <v>717</v>
      </c>
      <c r="B1988">
        <v>93524</v>
      </c>
      <c r="C1988" s="593">
        <v>7.2499999999999995E-2</v>
      </c>
      <c r="D1988" t="s">
        <v>1765</v>
      </c>
      <c r="E1988">
        <v>0.06</v>
      </c>
      <c r="F1988">
        <v>2.5000000000000001E-3</v>
      </c>
      <c r="G1988">
        <v>0</v>
      </c>
      <c r="H1988">
        <v>0.01</v>
      </c>
      <c r="I1988">
        <v>0</v>
      </c>
    </row>
    <row r="1989" spans="1:9" x14ac:dyDescent="0.25">
      <c r="A1989" t="s">
        <v>717</v>
      </c>
      <c r="B1989">
        <v>93526</v>
      </c>
      <c r="C1989" s="593">
        <v>7.7499999999999999E-2</v>
      </c>
      <c r="D1989" t="s">
        <v>1703</v>
      </c>
      <c r="E1989">
        <v>0.06</v>
      </c>
      <c r="F1989">
        <v>2.5000000000000001E-3</v>
      </c>
      <c r="G1989">
        <v>0</v>
      </c>
      <c r="H1989">
        <v>1.4999999999999999E-2</v>
      </c>
      <c r="I1989">
        <v>0</v>
      </c>
    </row>
    <row r="1990" spans="1:9" x14ac:dyDescent="0.25">
      <c r="A1990" t="s">
        <v>717</v>
      </c>
      <c r="B1990">
        <v>93527</v>
      </c>
      <c r="C1990" s="593">
        <v>7.7499999999999999E-2</v>
      </c>
      <c r="D1990" t="s">
        <v>1703</v>
      </c>
      <c r="E1990">
        <v>0.06</v>
      </c>
      <c r="F1990">
        <v>2.5000000000000001E-3</v>
      </c>
      <c r="G1990">
        <v>0</v>
      </c>
      <c r="H1990">
        <v>1.4999999999999999E-2</v>
      </c>
      <c r="I1990">
        <v>0</v>
      </c>
    </row>
    <row r="1991" spans="1:9" x14ac:dyDescent="0.25">
      <c r="A1991" t="s">
        <v>717</v>
      </c>
      <c r="B1991">
        <v>93528</v>
      </c>
      <c r="C1991" s="593">
        <v>7.2499999999999995E-2</v>
      </c>
      <c r="D1991" t="s">
        <v>1765</v>
      </c>
      <c r="E1991">
        <v>0.06</v>
      </c>
      <c r="F1991">
        <v>2.5000000000000001E-3</v>
      </c>
      <c r="G1991">
        <v>0</v>
      </c>
      <c r="H1991">
        <v>0.01</v>
      </c>
      <c r="I1991">
        <v>0</v>
      </c>
    </row>
    <row r="1992" spans="1:9" x14ac:dyDescent="0.25">
      <c r="A1992" t="s">
        <v>717</v>
      </c>
      <c r="B1992">
        <v>93529</v>
      </c>
      <c r="C1992" s="593">
        <v>7.2499999999999995E-2</v>
      </c>
      <c r="D1992" t="s">
        <v>1801</v>
      </c>
      <c r="E1992">
        <v>0.06</v>
      </c>
      <c r="F1992">
        <v>2.5000000000000001E-3</v>
      </c>
      <c r="G1992">
        <v>0</v>
      </c>
      <c r="H1992">
        <v>0.01</v>
      </c>
      <c r="I1992">
        <v>0</v>
      </c>
    </row>
    <row r="1993" spans="1:9" x14ac:dyDescent="0.25">
      <c r="A1993" t="s">
        <v>717</v>
      </c>
      <c r="B1993">
        <v>93530</v>
      </c>
      <c r="C1993" s="593">
        <v>7.7499999999999999E-2</v>
      </c>
      <c r="D1993" t="s">
        <v>1703</v>
      </c>
      <c r="E1993">
        <v>0.06</v>
      </c>
      <c r="F1993">
        <v>2.5000000000000001E-3</v>
      </c>
      <c r="G1993">
        <v>0</v>
      </c>
      <c r="H1993">
        <v>1.4999999999999999E-2</v>
      </c>
      <c r="I1993">
        <v>0</v>
      </c>
    </row>
    <row r="1994" spans="1:9" x14ac:dyDescent="0.25">
      <c r="A1994" t="s">
        <v>717</v>
      </c>
      <c r="B1994">
        <v>93531</v>
      </c>
      <c r="C1994" s="593">
        <v>7.2499999999999995E-2</v>
      </c>
      <c r="D1994" t="s">
        <v>1765</v>
      </c>
      <c r="E1994">
        <v>0.06</v>
      </c>
      <c r="F1994">
        <v>2.5000000000000001E-3</v>
      </c>
      <c r="G1994">
        <v>0</v>
      </c>
      <c r="H1994">
        <v>0.01</v>
      </c>
      <c r="I1994">
        <v>0</v>
      </c>
    </row>
    <row r="1995" spans="1:9" x14ac:dyDescent="0.25">
      <c r="A1995" t="s">
        <v>717</v>
      </c>
      <c r="B1995">
        <v>93532</v>
      </c>
      <c r="C1995" s="593">
        <v>9.5000000000000001E-2</v>
      </c>
      <c r="D1995" t="s">
        <v>1589</v>
      </c>
      <c r="E1995">
        <v>0.06</v>
      </c>
      <c r="F1995">
        <v>2.5000000000000001E-3</v>
      </c>
      <c r="G1995">
        <v>0</v>
      </c>
      <c r="H1995">
        <v>3.2500000000000001E-2</v>
      </c>
      <c r="I1995">
        <v>0</v>
      </c>
    </row>
    <row r="1996" spans="1:9" x14ac:dyDescent="0.25">
      <c r="A1996" t="s">
        <v>717</v>
      </c>
      <c r="B1996">
        <v>93534</v>
      </c>
      <c r="C1996" s="593">
        <v>0.10249999999999999</v>
      </c>
      <c r="D1996" t="s">
        <v>1803</v>
      </c>
      <c r="E1996">
        <v>0.06</v>
      </c>
      <c r="F1996">
        <v>2.5000000000000001E-3</v>
      </c>
      <c r="G1996">
        <v>7.4999999999999997E-3</v>
      </c>
      <c r="H1996">
        <v>3.2500000000000001E-2</v>
      </c>
      <c r="I1996">
        <v>0</v>
      </c>
    </row>
    <row r="1997" spans="1:9" x14ac:dyDescent="0.25">
      <c r="A1997" t="s">
        <v>717</v>
      </c>
      <c r="B1997">
        <v>93535</v>
      </c>
      <c r="C1997" s="593">
        <v>0.10249999999999999</v>
      </c>
      <c r="D1997" t="s">
        <v>1804</v>
      </c>
      <c r="E1997">
        <v>0.06</v>
      </c>
      <c r="F1997">
        <v>2.5000000000000001E-3</v>
      </c>
      <c r="G1997">
        <v>7.4999999999999997E-3</v>
      </c>
      <c r="H1997">
        <v>3.2500000000000001E-2</v>
      </c>
      <c r="I1997">
        <v>0</v>
      </c>
    </row>
    <row r="1998" spans="1:9" x14ac:dyDescent="0.25">
      <c r="A1998" t="s">
        <v>717</v>
      </c>
      <c r="B1998">
        <v>93536</v>
      </c>
      <c r="C1998" s="593">
        <v>0.10249999999999999</v>
      </c>
      <c r="D1998" t="s">
        <v>1804</v>
      </c>
      <c r="E1998">
        <v>0.06</v>
      </c>
      <c r="F1998">
        <v>2.5000000000000001E-3</v>
      </c>
      <c r="G1998">
        <v>7.4999999999999997E-3</v>
      </c>
      <c r="H1998">
        <v>3.2500000000000001E-2</v>
      </c>
      <c r="I1998">
        <v>0</v>
      </c>
    </row>
    <row r="1999" spans="1:9" x14ac:dyDescent="0.25">
      <c r="A1999" t="s">
        <v>717</v>
      </c>
      <c r="B1999">
        <v>93539</v>
      </c>
      <c r="C1999" s="593">
        <v>0.10249999999999999</v>
      </c>
      <c r="D1999" t="s">
        <v>1803</v>
      </c>
      <c r="E1999">
        <v>0.06</v>
      </c>
      <c r="F1999">
        <v>2.5000000000000001E-3</v>
      </c>
      <c r="G1999">
        <v>7.4999999999999997E-3</v>
      </c>
      <c r="H1999">
        <v>3.2500000000000001E-2</v>
      </c>
      <c r="I1999">
        <v>0</v>
      </c>
    </row>
    <row r="2000" spans="1:9" x14ac:dyDescent="0.25">
      <c r="A2000" t="s">
        <v>717</v>
      </c>
      <c r="B2000">
        <v>93541</v>
      </c>
      <c r="C2000" s="593">
        <v>7.2499999999999995E-2</v>
      </c>
      <c r="D2000" t="s">
        <v>1801</v>
      </c>
      <c r="E2000">
        <v>0.06</v>
      </c>
      <c r="F2000">
        <v>2.5000000000000001E-3</v>
      </c>
      <c r="G2000">
        <v>0</v>
      </c>
      <c r="H2000">
        <v>0.01</v>
      </c>
      <c r="I2000">
        <v>0</v>
      </c>
    </row>
    <row r="2001" spans="1:9" x14ac:dyDescent="0.25">
      <c r="A2001" t="s">
        <v>717</v>
      </c>
      <c r="B2001">
        <v>93542</v>
      </c>
      <c r="C2001" s="593">
        <v>7.7499999999999999E-2</v>
      </c>
      <c r="D2001" t="s">
        <v>1703</v>
      </c>
      <c r="E2001">
        <v>0.06</v>
      </c>
      <c r="F2001">
        <v>2.5000000000000001E-3</v>
      </c>
      <c r="G2001">
        <v>0</v>
      </c>
      <c r="H2001">
        <v>1.4999999999999999E-2</v>
      </c>
      <c r="I2001">
        <v>0</v>
      </c>
    </row>
    <row r="2002" spans="1:9" x14ac:dyDescent="0.25">
      <c r="A2002" t="s">
        <v>717</v>
      </c>
      <c r="B2002">
        <v>93543</v>
      </c>
      <c r="C2002" s="593">
        <v>0.10249999999999999</v>
      </c>
      <c r="D2002" t="s">
        <v>1804</v>
      </c>
      <c r="E2002">
        <v>0.06</v>
      </c>
      <c r="F2002">
        <v>2.5000000000000001E-3</v>
      </c>
      <c r="G2002">
        <v>7.4999999999999997E-3</v>
      </c>
      <c r="H2002">
        <v>3.2500000000000001E-2</v>
      </c>
      <c r="I2002">
        <v>0</v>
      </c>
    </row>
    <row r="2003" spans="1:9" x14ac:dyDescent="0.25">
      <c r="A2003" t="s">
        <v>717</v>
      </c>
      <c r="B2003">
        <v>93544</v>
      </c>
      <c r="C2003" s="593">
        <v>9.5000000000000001E-2</v>
      </c>
      <c r="D2003" t="s">
        <v>1589</v>
      </c>
      <c r="E2003">
        <v>0.06</v>
      </c>
      <c r="F2003">
        <v>2.5000000000000001E-3</v>
      </c>
      <c r="G2003">
        <v>0</v>
      </c>
      <c r="H2003">
        <v>3.2500000000000001E-2</v>
      </c>
      <c r="I2003">
        <v>0</v>
      </c>
    </row>
    <row r="2004" spans="1:9" x14ac:dyDescent="0.25">
      <c r="A2004" t="s">
        <v>717</v>
      </c>
      <c r="B2004">
        <v>93545</v>
      </c>
      <c r="C2004" s="593">
        <v>7.7499999999999999E-2</v>
      </c>
      <c r="D2004" t="s">
        <v>1703</v>
      </c>
      <c r="E2004">
        <v>0.06</v>
      </c>
      <c r="F2004">
        <v>2.5000000000000001E-3</v>
      </c>
      <c r="G2004">
        <v>0</v>
      </c>
      <c r="H2004">
        <v>1.4999999999999999E-2</v>
      </c>
      <c r="I2004">
        <v>0</v>
      </c>
    </row>
    <row r="2005" spans="1:9" x14ac:dyDescent="0.25">
      <c r="A2005" t="s">
        <v>717</v>
      </c>
      <c r="B2005">
        <v>93546</v>
      </c>
      <c r="C2005" s="593">
        <v>7.7499999999999999E-2</v>
      </c>
      <c r="D2005" t="s">
        <v>1805</v>
      </c>
      <c r="E2005">
        <v>0.06</v>
      </c>
      <c r="F2005">
        <v>2.5000000000000001E-3</v>
      </c>
      <c r="G2005">
        <v>5.0000000000000001E-3</v>
      </c>
      <c r="H2005">
        <v>0.01</v>
      </c>
      <c r="I2005">
        <v>0</v>
      </c>
    </row>
    <row r="2006" spans="1:9" x14ac:dyDescent="0.25">
      <c r="A2006" t="s">
        <v>717</v>
      </c>
      <c r="B2006">
        <v>93549</v>
      </c>
      <c r="C2006" s="593">
        <v>7.7499999999999999E-2</v>
      </c>
      <c r="D2006" t="s">
        <v>1703</v>
      </c>
      <c r="E2006">
        <v>0.06</v>
      </c>
      <c r="F2006">
        <v>2.5000000000000001E-3</v>
      </c>
      <c r="G2006">
        <v>0</v>
      </c>
      <c r="H2006">
        <v>1.4999999999999999E-2</v>
      </c>
      <c r="I2006">
        <v>0</v>
      </c>
    </row>
    <row r="2007" spans="1:9" x14ac:dyDescent="0.25">
      <c r="A2007" t="s">
        <v>717</v>
      </c>
      <c r="B2007">
        <v>93550</v>
      </c>
      <c r="C2007" s="593">
        <v>0.10249999999999999</v>
      </c>
      <c r="D2007" t="s">
        <v>1804</v>
      </c>
      <c r="E2007">
        <v>0.06</v>
      </c>
      <c r="F2007">
        <v>2.5000000000000001E-3</v>
      </c>
      <c r="G2007">
        <v>7.4999999999999997E-3</v>
      </c>
      <c r="H2007">
        <v>3.2500000000000001E-2</v>
      </c>
      <c r="I2007">
        <v>0</v>
      </c>
    </row>
    <row r="2008" spans="1:9" x14ac:dyDescent="0.25">
      <c r="A2008" t="s">
        <v>717</v>
      </c>
      <c r="B2008">
        <v>93551</v>
      </c>
      <c r="C2008" s="593">
        <v>0.10249999999999999</v>
      </c>
      <c r="D2008" t="s">
        <v>1804</v>
      </c>
      <c r="E2008">
        <v>0.06</v>
      </c>
      <c r="F2008">
        <v>2.5000000000000001E-3</v>
      </c>
      <c r="G2008">
        <v>7.4999999999999997E-3</v>
      </c>
      <c r="H2008">
        <v>3.2500000000000001E-2</v>
      </c>
      <c r="I2008">
        <v>0</v>
      </c>
    </row>
    <row r="2009" spans="1:9" x14ac:dyDescent="0.25">
      <c r="A2009" t="s">
        <v>717</v>
      </c>
      <c r="B2009">
        <v>93552</v>
      </c>
      <c r="C2009" s="593">
        <v>0.10249999999999999</v>
      </c>
      <c r="D2009" t="s">
        <v>1804</v>
      </c>
      <c r="E2009">
        <v>0.06</v>
      </c>
      <c r="F2009">
        <v>2.5000000000000001E-3</v>
      </c>
      <c r="G2009">
        <v>7.4999999999999997E-3</v>
      </c>
      <c r="H2009">
        <v>3.2500000000000001E-2</v>
      </c>
      <c r="I2009">
        <v>0</v>
      </c>
    </row>
    <row r="2010" spans="1:9" x14ac:dyDescent="0.25">
      <c r="A2010" t="s">
        <v>717</v>
      </c>
      <c r="B2010">
        <v>93553</v>
      </c>
      <c r="C2010" s="593">
        <v>9.5000000000000001E-2</v>
      </c>
      <c r="D2010" t="s">
        <v>1589</v>
      </c>
      <c r="E2010">
        <v>0.06</v>
      </c>
      <c r="F2010">
        <v>2.5000000000000001E-3</v>
      </c>
      <c r="G2010">
        <v>0</v>
      </c>
      <c r="H2010">
        <v>3.2500000000000001E-2</v>
      </c>
      <c r="I2010">
        <v>0</v>
      </c>
    </row>
    <row r="2011" spans="1:9" x14ac:dyDescent="0.25">
      <c r="A2011" t="s">
        <v>717</v>
      </c>
      <c r="B2011">
        <v>93554</v>
      </c>
      <c r="C2011" s="593">
        <v>7.2499999999999995E-2</v>
      </c>
      <c r="D2011" t="s">
        <v>1765</v>
      </c>
      <c r="E2011">
        <v>0.06</v>
      </c>
      <c r="F2011">
        <v>2.5000000000000001E-3</v>
      </c>
      <c r="G2011">
        <v>0</v>
      </c>
      <c r="H2011">
        <v>0.01</v>
      </c>
      <c r="I2011">
        <v>0</v>
      </c>
    </row>
    <row r="2012" spans="1:9" x14ac:dyDescent="0.25">
      <c r="A2012" t="s">
        <v>717</v>
      </c>
      <c r="B2012">
        <v>93555</v>
      </c>
      <c r="C2012" s="593">
        <v>8.2500000000000004E-2</v>
      </c>
      <c r="D2012" t="s">
        <v>1806</v>
      </c>
      <c r="E2012">
        <v>0.06</v>
      </c>
      <c r="F2012">
        <v>2.5000000000000001E-3</v>
      </c>
      <c r="G2012">
        <v>0.01</v>
      </c>
      <c r="H2012">
        <v>0.01</v>
      </c>
      <c r="I2012">
        <v>0</v>
      </c>
    </row>
    <row r="2013" spans="1:9" x14ac:dyDescent="0.25">
      <c r="A2013" t="s">
        <v>717</v>
      </c>
      <c r="B2013">
        <v>93556</v>
      </c>
      <c r="C2013" s="593">
        <v>8.2500000000000004E-2</v>
      </c>
      <c r="D2013" t="s">
        <v>1806</v>
      </c>
      <c r="E2013">
        <v>0.06</v>
      </c>
      <c r="F2013">
        <v>2.5000000000000001E-3</v>
      </c>
      <c r="G2013">
        <v>0.01</v>
      </c>
      <c r="H2013">
        <v>0.01</v>
      </c>
      <c r="I2013">
        <v>0</v>
      </c>
    </row>
    <row r="2014" spans="1:9" x14ac:dyDescent="0.25">
      <c r="A2014" t="s">
        <v>717</v>
      </c>
      <c r="B2014">
        <v>93558</v>
      </c>
      <c r="C2014" s="593">
        <v>7.7499999999999999E-2</v>
      </c>
      <c r="D2014" t="s">
        <v>1688</v>
      </c>
      <c r="E2014">
        <v>0.06</v>
      </c>
      <c r="F2014">
        <v>2.5000000000000001E-3</v>
      </c>
      <c r="G2014">
        <v>0</v>
      </c>
      <c r="H2014">
        <v>1.4999999999999999E-2</v>
      </c>
      <c r="I2014">
        <v>0</v>
      </c>
    </row>
    <row r="2015" spans="1:9" x14ac:dyDescent="0.25">
      <c r="A2015" t="s">
        <v>717</v>
      </c>
      <c r="B2015">
        <v>93560</v>
      </c>
      <c r="C2015" s="593">
        <v>9.5000000000000001E-2</v>
      </c>
      <c r="D2015" t="s">
        <v>1589</v>
      </c>
      <c r="E2015">
        <v>0.06</v>
      </c>
      <c r="F2015">
        <v>2.5000000000000001E-3</v>
      </c>
      <c r="G2015">
        <v>0</v>
      </c>
      <c r="H2015">
        <v>3.2500000000000001E-2</v>
      </c>
      <c r="I2015">
        <v>0</v>
      </c>
    </row>
    <row r="2016" spans="1:9" x14ac:dyDescent="0.25">
      <c r="A2016" t="s">
        <v>717</v>
      </c>
      <c r="B2016">
        <v>93561</v>
      </c>
      <c r="C2016" s="593">
        <v>7.2499999999999995E-2</v>
      </c>
      <c r="D2016" t="s">
        <v>1807</v>
      </c>
      <c r="E2016">
        <v>0.06</v>
      </c>
      <c r="F2016">
        <v>2.5000000000000001E-3</v>
      </c>
      <c r="G2016">
        <v>0</v>
      </c>
      <c r="H2016">
        <v>0.01</v>
      </c>
      <c r="I2016">
        <v>0</v>
      </c>
    </row>
    <row r="2017" spans="1:9" x14ac:dyDescent="0.25">
      <c r="A2017" t="s">
        <v>717</v>
      </c>
      <c r="B2017">
        <v>93562</v>
      </c>
      <c r="C2017" s="593">
        <v>7.7499999999999999E-2</v>
      </c>
      <c r="D2017" t="s">
        <v>1703</v>
      </c>
      <c r="E2017">
        <v>0.06</v>
      </c>
      <c r="F2017">
        <v>2.5000000000000001E-3</v>
      </c>
      <c r="G2017">
        <v>0</v>
      </c>
      <c r="H2017">
        <v>1.4999999999999999E-2</v>
      </c>
      <c r="I2017">
        <v>0</v>
      </c>
    </row>
    <row r="2018" spans="1:9" x14ac:dyDescent="0.25">
      <c r="A2018" t="s">
        <v>717</v>
      </c>
      <c r="B2018">
        <v>93563</v>
      </c>
      <c r="C2018" s="593">
        <v>9.5000000000000001E-2</v>
      </c>
      <c r="D2018" t="s">
        <v>1589</v>
      </c>
      <c r="E2018">
        <v>0.06</v>
      </c>
      <c r="F2018">
        <v>2.5000000000000001E-3</v>
      </c>
      <c r="G2018">
        <v>0</v>
      </c>
      <c r="H2018">
        <v>3.2500000000000001E-2</v>
      </c>
      <c r="I2018">
        <v>0</v>
      </c>
    </row>
    <row r="2019" spans="1:9" x14ac:dyDescent="0.25">
      <c r="A2019" t="s">
        <v>717</v>
      </c>
      <c r="B2019">
        <v>93581</v>
      </c>
      <c r="C2019" s="593">
        <v>7.2499999999999995E-2</v>
      </c>
      <c r="D2019" t="s">
        <v>1807</v>
      </c>
      <c r="E2019">
        <v>0.06</v>
      </c>
      <c r="F2019">
        <v>2.5000000000000001E-3</v>
      </c>
      <c r="G2019">
        <v>0</v>
      </c>
      <c r="H2019">
        <v>0.01</v>
      </c>
      <c r="I2019">
        <v>0</v>
      </c>
    </row>
    <row r="2020" spans="1:9" x14ac:dyDescent="0.25">
      <c r="A2020" t="s">
        <v>717</v>
      </c>
      <c r="B2020">
        <v>93584</v>
      </c>
      <c r="C2020" s="593">
        <v>0.10249999999999999</v>
      </c>
      <c r="D2020" t="s">
        <v>1803</v>
      </c>
      <c r="E2020">
        <v>0.06</v>
      </c>
      <c r="F2020">
        <v>2.5000000000000001E-3</v>
      </c>
      <c r="G2020">
        <v>7.4999999999999997E-3</v>
      </c>
      <c r="H2020">
        <v>3.2500000000000001E-2</v>
      </c>
      <c r="I2020">
        <v>0</v>
      </c>
    </row>
    <row r="2021" spans="1:9" x14ac:dyDescent="0.25">
      <c r="A2021" t="s">
        <v>717</v>
      </c>
      <c r="B2021">
        <v>93586</v>
      </c>
      <c r="C2021" s="593">
        <v>9.5000000000000001E-2</v>
      </c>
      <c r="D2021" t="s">
        <v>1589</v>
      </c>
      <c r="E2021">
        <v>0.06</v>
      </c>
      <c r="F2021">
        <v>2.5000000000000001E-3</v>
      </c>
      <c r="G2021">
        <v>0</v>
      </c>
      <c r="H2021">
        <v>3.2500000000000001E-2</v>
      </c>
      <c r="I2021">
        <v>0</v>
      </c>
    </row>
    <row r="2022" spans="1:9" x14ac:dyDescent="0.25">
      <c r="A2022" t="s">
        <v>717</v>
      </c>
      <c r="B2022">
        <v>93590</v>
      </c>
      <c r="C2022" s="593">
        <v>0.10249999999999999</v>
      </c>
      <c r="D2022" t="s">
        <v>1804</v>
      </c>
      <c r="E2022">
        <v>0.06</v>
      </c>
      <c r="F2022">
        <v>2.5000000000000001E-3</v>
      </c>
      <c r="G2022">
        <v>7.4999999999999997E-3</v>
      </c>
      <c r="H2022">
        <v>3.2500000000000001E-2</v>
      </c>
      <c r="I2022">
        <v>0</v>
      </c>
    </row>
    <row r="2023" spans="1:9" x14ac:dyDescent="0.25">
      <c r="A2023" t="s">
        <v>717</v>
      </c>
      <c r="B2023">
        <v>93591</v>
      </c>
      <c r="C2023" s="593">
        <v>0.10249999999999999</v>
      </c>
      <c r="D2023" t="s">
        <v>1804</v>
      </c>
      <c r="E2023">
        <v>0.06</v>
      </c>
      <c r="F2023">
        <v>2.5000000000000001E-3</v>
      </c>
      <c r="G2023">
        <v>7.4999999999999997E-3</v>
      </c>
      <c r="H2023">
        <v>3.2500000000000001E-2</v>
      </c>
      <c r="I2023">
        <v>0</v>
      </c>
    </row>
    <row r="2024" spans="1:9" x14ac:dyDescent="0.25">
      <c r="A2024" t="s">
        <v>717</v>
      </c>
      <c r="B2024">
        <v>93592</v>
      </c>
      <c r="C2024" s="593">
        <v>7.7499999999999999E-2</v>
      </c>
      <c r="D2024" t="s">
        <v>1703</v>
      </c>
      <c r="E2024">
        <v>0.06</v>
      </c>
      <c r="F2024">
        <v>2.5000000000000001E-3</v>
      </c>
      <c r="G2024">
        <v>0</v>
      </c>
      <c r="H2024">
        <v>1.4999999999999999E-2</v>
      </c>
      <c r="I2024">
        <v>0</v>
      </c>
    </row>
    <row r="2025" spans="1:9" x14ac:dyDescent="0.25">
      <c r="A2025" t="s">
        <v>717</v>
      </c>
      <c r="B2025">
        <v>93596</v>
      </c>
      <c r="C2025" s="593">
        <v>7.2499999999999995E-2</v>
      </c>
      <c r="D2025" t="s">
        <v>1765</v>
      </c>
      <c r="E2025">
        <v>0.06</v>
      </c>
      <c r="F2025">
        <v>2.5000000000000001E-3</v>
      </c>
      <c r="G2025">
        <v>0</v>
      </c>
      <c r="H2025">
        <v>0.01</v>
      </c>
      <c r="I2025">
        <v>0</v>
      </c>
    </row>
    <row r="2026" spans="1:9" x14ac:dyDescent="0.25">
      <c r="A2026" t="s">
        <v>717</v>
      </c>
      <c r="B2026">
        <v>93599</v>
      </c>
      <c r="C2026" s="593">
        <v>0.10249999999999999</v>
      </c>
      <c r="D2026" t="s">
        <v>1804</v>
      </c>
      <c r="E2026">
        <v>0.06</v>
      </c>
      <c r="F2026">
        <v>2.5000000000000001E-3</v>
      </c>
      <c r="G2026">
        <v>7.4999999999999997E-3</v>
      </c>
      <c r="H2026">
        <v>3.2500000000000001E-2</v>
      </c>
      <c r="I2026">
        <v>0</v>
      </c>
    </row>
    <row r="2027" spans="1:9" x14ac:dyDescent="0.25">
      <c r="A2027" t="s">
        <v>717</v>
      </c>
      <c r="B2027">
        <v>93601</v>
      </c>
      <c r="C2027" s="593">
        <v>7.7499999999999999E-2</v>
      </c>
      <c r="D2027" t="s">
        <v>1808</v>
      </c>
      <c r="E2027">
        <v>0.06</v>
      </c>
      <c r="F2027">
        <v>2.5000000000000001E-3</v>
      </c>
      <c r="G2027">
        <v>0</v>
      </c>
      <c r="H2027">
        <v>1.4999999999999999E-2</v>
      </c>
      <c r="I2027">
        <v>0</v>
      </c>
    </row>
    <row r="2028" spans="1:9" x14ac:dyDescent="0.25">
      <c r="A2028" t="s">
        <v>717</v>
      </c>
      <c r="B2028">
        <v>93602</v>
      </c>
      <c r="C2028" s="593">
        <v>7.9750000000000001E-2</v>
      </c>
      <c r="D2028" t="s">
        <v>1771</v>
      </c>
      <c r="E2028">
        <v>0.06</v>
      </c>
      <c r="F2028">
        <v>2.5000000000000001E-3</v>
      </c>
      <c r="G2028">
        <v>0</v>
      </c>
      <c r="H2028">
        <v>1.7250000000000001E-2</v>
      </c>
      <c r="I2028">
        <v>0</v>
      </c>
    </row>
    <row r="2029" spans="1:9" x14ac:dyDescent="0.25">
      <c r="A2029" t="s">
        <v>717</v>
      </c>
      <c r="B2029">
        <v>93603</v>
      </c>
      <c r="C2029" s="593">
        <v>7.9750000000000001E-2</v>
      </c>
      <c r="D2029" t="s">
        <v>1771</v>
      </c>
      <c r="E2029">
        <v>0.06</v>
      </c>
      <c r="F2029">
        <v>2.5000000000000001E-3</v>
      </c>
      <c r="G2029">
        <v>0</v>
      </c>
      <c r="H2029">
        <v>1.7250000000000001E-2</v>
      </c>
      <c r="I2029">
        <v>0</v>
      </c>
    </row>
    <row r="2030" spans="1:9" x14ac:dyDescent="0.25">
      <c r="A2030" t="s">
        <v>717</v>
      </c>
      <c r="B2030">
        <v>93604</v>
      </c>
      <c r="C2030" s="593">
        <v>7.7499999999999999E-2</v>
      </c>
      <c r="D2030" t="s">
        <v>1809</v>
      </c>
      <c r="E2030">
        <v>0.06</v>
      </c>
      <c r="F2030">
        <v>2.5000000000000001E-3</v>
      </c>
      <c r="G2030">
        <v>0</v>
      </c>
      <c r="H2030">
        <v>1.4999999999999999E-2</v>
      </c>
      <c r="I2030">
        <v>0</v>
      </c>
    </row>
    <row r="2031" spans="1:9" x14ac:dyDescent="0.25">
      <c r="A2031" t="s">
        <v>717</v>
      </c>
      <c r="B2031">
        <v>93605</v>
      </c>
      <c r="C2031" s="593">
        <v>7.9750000000000001E-2</v>
      </c>
      <c r="D2031" t="s">
        <v>1771</v>
      </c>
      <c r="E2031">
        <v>0.06</v>
      </c>
      <c r="F2031">
        <v>2.5000000000000001E-3</v>
      </c>
      <c r="G2031">
        <v>0</v>
      </c>
      <c r="H2031">
        <v>1.7250000000000001E-2</v>
      </c>
      <c r="I2031">
        <v>0</v>
      </c>
    </row>
    <row r="2032" spans="1:9" x14ac:dyDescent="0.25">
      <c r="A2032" t="s">
        <v>717</v>
      </c>
      <c r="B2032">
        <v>93606</v>
      </c>
      <c r="C2032" s="593">
        <v>7.9750000000000001E-2</v>
      </c>
      <c r="D2032" t="s">
        <v>1771</v>
      </c>
      <c r="E2032">
        <v>0.06</v>
      </c>
      <c r="F2032">
        <v>2.5000000000000001E-3</v>
      </c>
      <c r="G2032">
        <v>0</v>
      </c>
      <c r="H2032">
        <v>1.7250000000000001E-2</v>
      </c>
      <c r="I2032">
        <v>0</v>
      </c>
    </row>
    <row r="2033" spans="1:9" x14ac:dyDescent="0.25">
      <c r="A2033" t="s">
        <v>717</v>
      </c>
      <c r="B2033">
        <v>93607</v>
      </c>
      <c r="C2033" s="593">
        <v>7.9750000000000001E-2</v>
      </c>
      <c r="D2033" t="s">
        <v>1771</v>
      </c>
      <c r="E2033">
        <v>0.06</v>
      </c>
      <c r="F2033">
        <v>2.5000000000000001E-3</v>
      </c>
      <c r="G2033">
        <v>0</v>
      </c>
      <c r="H2033">
        <v>1.7250000000000001E-2</v>
      </c>
      <c r="I2033">
        <v>0</v>
      </c>
    </row>
    <row r="2034" spans="1:9" x14ac:dyDescent="0.25">
      <c r="A2034" t="s">
        <v>717</v>
      </c>
      <c r="B2034">
        <v>93608</v>
      </c>
      <c r="C2034" s="593">
        <v>7.9750000000000001E-2</v>
      </c>
      <c r="D2034" t="s">
        <v>1771</v>
      </c>
      <c r="E2034">
        <v>0.06</v>
      </c>
      <c r="F2034">
        <v>2.5000000000000001E-3</v>
      </c>
      <c r="G2034">
        <v>0</v>
      </c>
      <c r="H2034">
        <v>1.7250000000000001E-2</v>
      </c>
      <c r="I2034">
        <v>0</v>
      </c>
    </row>
    <row r="2035" spans="1:9" x14ac:dyDescent="0.25">
      <c r="A2035" t="s">
        <v>717</v>
      </c>
      <c r="B2035">
        <v>93609</v>
      </c>
      <c r="C2035" s="593">
        <v>7.9750000000000001E-2</v>
      </c>
      <c r="D2035" t="s">
        <v>1771</v>
      </c>
      <c r="E2035">
        <v>0.06</v>
      </c>
      <c r="F2035">
        <v>2.5000000000000001E-3</v>
      </c>
      <c r="G2035">
        <v>0</v>
      </c>
      <c r="H2035">
        <v>1.7250000000000001E-2</v>
      </c>
      <c r="I2035">
        <v>0</v>
      </c>
    </row>
    <row r="2036" spans="1:9" x14ac:dyDescent="0.25">
      <c r="A2036" t="s">
        <v>717</v>
      </c>
      <c r="B2036">
        <v>93610</v>
      </c>
      <c r="C2036" s="593">
        <v>8.7499999999999994E-2</v>
      </c>
      <c r="D2036" t="s">
        <v>1810</v>
      </c>
      <c r="E2036">
        <v>0.06</v>
      </c>
      <c r="F2036">
        <v>2.5000000000000001E-3</v>
      </c>
      <c r="G2036">
        <v>0.01</v>
      </c>
      <c r="H2036">
        <v>1.4999999999999999E-2</v>
      </c>
      <c r="I2036">
        <v>0</v>
      </c>
    </row>
    <row r="2037" spans="1:9" x14ac:dyDescent="0.25">
      <c r="A2037" t="s">
        <v>717</v>
      </c>
      <c r="B2037">
        <v>93611</v>
      </c>
      <c r="C2037" s="593">
        <v>8.3500000000000005E-2</v>
      </c>
      <c r="D2037" t="s">
        <v>1811</v>
      </c>
      <c r="E2037">
        <v>0.06</v>
      </c>
      <c r="F2037">
        <v>2.5000000000000001E-3</v>
      </c>
      <c r="G2037">
        <v>3.7499999999999999E-3</v>
      </c>
      <c r="H2037">
        <v>1.7250000000000001E-2</v>
      </c>
      <c r="I2037">
        <v>0</v>
      </c>
    </row>
    <row r="2038" spans="1:9" x14ac:dyDescent="0.25">
      <c r="A2038" t="s">
        <v>717</v>
      </c>
      <c r="B2038">
        <v>93612</v>
      </c>
      <c r="C2038" s="593">
        <v>8.3500000000000005E-2</v>
      </c>
      <c r="D2038" t="s">
        <v>1811</v>
      </c>
      <c r="E2038">
        <v>0.06</v>
      </c>
      <c r="F2038">
        <v>2.5000000000000001E-3</v>
      </c>
      <c r="G2038">
        <v>3.7499999999999999E-3</v>
      </c>
      <c r="H2038">
        <v>1.7250000000000001E-2</v>
      </c>
      <c r="I2038">
        <v>0</v>
      </c>
    </row>
    <row r="2039" spans="1:9" x14ac:dyDescent="0.25">
      <c r="A2039" t="s">
        <v>717</v>
      </c>
      <c r="B2039">
        <v>93613</v>
      </c>
      <c r="C2039" s="593">
        <v>7.9750000000000001E-2</v>
      </c>
      <c r="D2039" t="s">
        <v>1812</v>
      </c>
      <c r="E2039">
        <v>0.06</v>
      </c>
      <c r="F2039">
        <v>2.5000000000000001E-3</v>
      </c>
      <c r="G2039">
        <v>0</v>
      </c>
      <c r="H2039">
        <v>1.7250000000000001E-2</v>
      </c>
      <c r="I2039">
        <v>0</v>
      </c>
    </row>
    <row r="2040" spans="1:9" x14ac:dyDescent="0.25">
      <c r="A2040" t="s">
        <v>717</v>
      </c>
      <c r="B2040">
        <v>93614</v>
      </c>
      <c r="C2040" s="593">
        <v>7.7499999999999999E-2</v>
      </c>
      <c r="D2040" t="s">
        <v>1809</v>
      </c>
      <c r="E2040">
        <v>0.06</v>
      </c>
      <c r="F2040">
        <v>2.5000000000000001E-3</v>
      </c>
      <c r="G2040">
        <v>0</v>
      </c>
      <c r="H2040">
        <v>1.4999999999999999E-2</v>
      </c>
      <c r="I2040">
        <v>0</v>
      </c>
    </row>
    <row r="2041" spans="1:9" x14ac:dyDescent="0.25">
      <c r="A2041" t="s">
        <v>717</v>
      </c>
      <c r="B2041">
        <v>93615</v>
      </c>
      <c r="C2041" s="593">
        <v>7.7499999999999999E-2</v>
      </c>
      <c r="D2041" t="s">
        <v>1761</v>
      </c>
      <c r="E2041">
        <v>0.06</v>
      </c>
      <c r="F2041">
        <v>2.5000000000000001E-3</v>
      </c>
      <c r="G2041">
        <v>0</v>
      </c>
      <c r="H2041">
        <v>1.4999999999999999E-2</v>
      </c>
      <c r="I2041">
        <v>0</v>
      </c>
    </row>
    <row r="2042" spans="1:9" x14ac:dyDescent="0.25">
      <c r="A2042" t="s">
        <v>717</v>
      </c>
      <c r="B2042">
        <v>93616</v>
      </c>
      <c r="C2042" s="593">
        <v>7.9750000000000001E-2</v>
      </c>
      <c r="D2042" t="s">
        <v>1771</v>
      </c>
      <c r="E2042">
        <v>0.06</v>
      </c>
      <c r="F2042">
        <v>2.5000000000000001E-3</v>
      </c>
      <c r="G2042">
        <v>0</v>
      </c>
      <c r="H2042">
        <v>1.7250000000000001E-2</v>
      </c>
      <c r="I2042">
        <v>0</v>
      </c>
    </row>
    <row r="2043" spans="1:9" x14ac:dyDescent="0.25">
      <c r="A2043" t="s">
        <v>717</v>
      </c>
      <c r="B2043">
        <v>93618</v>
      </c>
      <c r="C2043" s="593">
        <v>8.5000000000000006E-2</v>
      </c>
      <c r="D2043" t="s">
        <v>1813</v>
      </c>
      <c r="E2043">
        <v>0.06</v>
      </c>
      <c r="F2043">
        <v>2.5000000000000001E-3</v>
      </c>
      <c r="G2043">
        <v>7.4999999999999997E-3</v>
      </c>
      <c r="H2043">
        <v>1.4999999999999999E-2</v>
      </c>
      <c r="I2043">
        <v>0</v>
      </c>
    </row>
    <row r="2044" spans="1:9" x14ac:dyDescent="0.25">
      <c r="A2044" t="s">
        <v>717</v>
      </c>
      <c r="B2044">
        <v>93619</v>
      </c>
      <c r="C2044" s="593">
        <v>8.3500000000000005E-2</v>
      </c>
      <c r="D2044" t="s">
        <v>1811</v>
      </c>
      <c r="E2044">
        <v>0.06</v>
      </c>
      <c r="F2044">
        <v>2.5000000000000001E-3</v>
      </c>
      <c r="G2044">
        <v>3.7499999999999999E-3</v>
      </c>
      <c r="H2044">
        <v>1.7250000000000001E-2</v>
      </c>
      <c r="I2044">
        <v>0</v>
      </c>
    </row>
    <row r="2045" spans="1:9" x14ac:dyDescent="0.25">
      <c r="A2045" t="s">
        <v>717</v>
      </c>
      <c r="B2045">
        <v>93620</v>
      </c>
      <c r="C2045" s="593">
        <v>7.9750000000000001E-2</v>
      </c>
      <c r="D2045" t="s">
        <v>1771</v>
      </c>
      <c r="E2045">
        <v>0.06</v>
      </c>
      <c r="F2045">
        <v>2.5000000000000001E-3</v>
      </c>
      <c r="G2045">
        <v>0</v>
      </c>
      <c r="H2045">
        <v>1.7250000000000001E-2</v>
      </c>
      <c r="I2045">
        <v>0</v>
      </c>
    </row>
    <row r="2046" spans="1:9" x14ac:dyDescent="0.25">
      <c r="A2046" t="s">
        <v>717</v>
      </c>
      <c r="B2046">
        <v>93621</v>
      </c>
      <c r="C2046" s="593">
        <v>7.9750000000000001E-2</v>
      </c>
      <c r="D2046" t="s">
        <v>1771</v>
      </c>
      <c r="E2046">
        <v>0.06</v>
      </c>
      <c r="F2046">
        <v>2.5000000000000001E-3</v>
      </c>
      <c r="G2046">
        <v>0</v>
      </c>
      <c r="H2046">
        <v>1.7250000000000001E-2</v>
      </c>
      <c r="I2046">
        <v>0</v>
      </c>
    </row>
    <row r="2047" spans="1:9" x14ac:dyDescent="0.25">
      <c r="A2047" t="s">
        <v>717</v>
      </c>
      <c r="B2047">
        <v>93622</v>
      </c>
      <c r="C2047" s="593">
        <v>7.9750000000000001E-2</v>
      </c>
      <c r="D2047" t="s">
        <v>1814</v>
      </c>
      <c r="E2047">
        <v>0.06</v>
      </c>
      <c r="F2047">
        <v>2.5000000000000001E-3</v>
      </c>
      <c r="G2047">
        <v>0</v>
      </c>
      <c r="H2047">
        <v>1.7250000000000001E-2</v>
      </c>
      <c r="I2047">
        <v>0</v>
      </c>
    </row>
    <row r="2048" spans="1:9" x14ac:dyDescent="0.25">
      <c r="A2048" t="s">
        <v>717</v>
      </c>
      <c r="B2048">
        <v>93623</v>
      </c>
      <c r="C2048" s="593">
        <v>7.7499999999999999E-2</v>
      </c>
      <c r="D2048" t="s">
        <v>1808</v>
      </c>
      <c r="E2048">
        <v>0.06</v>
      </c>
      <c r="F2048">
        <v>2.5000000000000001E-3</v>
      </c>
      <c r="G2048">
        <v>0</v>
      </c>
      <c r="H2048">
        <v>1.4999999999999999E-2</v>
      </c>
      <c r="I2048">
        <v>0</v>
      </c>
    </row>
    <row r="2049" spans="1:9" x14ac:dyDescent="0.25">
      <c r="A2049" t="s">
        <v>717</v>
      </c>
      <c r="B2049">
        <v>93624</v>
      </c>
      <c r="C2049" s="593">
        <v>7.9750000000000001E-2</v>
      </c>
      <c r="D2049" t="s">
        <v>1771</v>
      </c>
      <c r="E2049">
        <v>0.06</v>
      </c>
      <c r="F2049">
        <v>2.5000000000000001E-3</v>
      </c>
      <c r="G2049">
        <v>0</v>
      </c>
      <c r="H2049">
        <v>1.7250000000000001E-2</v>
      </c>
      <c r="I2049">
        <v>0</v>
      </c>
    </row>
    <row r="2050" spans="1:9" x14ac:dyDescent="0.25">
      <c r="A2050" t="s">
        <v>717</v>
      </c>
      <c r="B2050">
        <v>93625</v>
      </c>
      <c r="C2050" s="593">
        <v>8.9749999999999996E-2</v>
      </c>
      <c r="D2050" t="s">
        <v>1815</v>
      </c>
      <c r="E2050">
        <v>0.06</v>
      </c>
      <c r="F2050">
        <v>2.5000000000000001E-3</v>
      </c>
      <c r="G2050">
        <v>0.01</v>
      </c>
      <c r="H2050">
        <v>1.7250000000000001E-2</v>
      </c>
      <c r="I2050">
        <v>0</v>
      </c>
    </row>
    <row r="2051" spans="1:9" x14ac:dyDescent="0.25">
      <c r="A2051" t="s">
        <v>717</v>
      </c>
      <c r="B2051">
        <v>93626</v>
      </c>
      <c r="C2051" s="593">
        <v>7.9750000000000001E-2</v>
      </c>
      <c r="D2051" t="s">
        <v>1771</v>
      </c>
      <c r="E2051">
        <v>0.06</v>
      </c>
      <c r="F2051">
        <v>2.5000000000000001E-3</v>
      </c>
      <c r="G2051">
        <v>0</v>
      </c>
      <c r="H2051">
        <v>1.7250000000000001E-2</v>
      </c>
      <c r="I2051">
        <v>0</v>
      </c>
    </row>
    <row r="2052" spans="1:9" x14ac:dyDescent="0.25">
      <c r="A2052" t="s">
        <v>717</v>
      </c>
      <c r="B2052">
        <v>93627</v>
      </c>
      <c r="C2052" s="593">
        <v>7.9750000000000001E-2</v>
      </c>
      <c r="D2052" t="s">
        <v>1771</v>
      </c>
      <c r="E2052">
        <v>0.06</v>
      </c>
      <c r="F2052">
        <v>2.5000000000000001E-3</v>
      </c>
      <c r="G2052">
        <v>0</v>
      </c>
      <c r="H2052">
        <v>1.7250000000000001E-2</v>
      </c>
      <c r="I2052">
        <v>0</v>
      </c>
    </row>
    <row r="2053" spans="1:9" x14ac:dyDescent="0.25">
      <c r="A2053" t="s">
        <v>717</v>
      </c>
      <c r="B2053">
        <v>93628</v>
      </c>
      <c r="C2053" s="593">
        <v>7.9750000000000001E-2</v>
      </c>
      <c r="D2053" t="s">
        <v>1771</v>
      </c>
      <c r="E2053">
        <v>0.06</v>
      </c>
      <c r="F2053">
        <v>2.5000000000000001E-3</v>
      </c>
      <c r="G2053">
        <v>0</v>
      </c>
      <c r="H2053">
        <v>1.7250000000000001E-2</v>
      </c>
      <c r="I2053">
        <v>0</v>
      </c>
    </row>
    <row r="2054" spans="1:9" x14ac:dyDescent="0.25">
      <c r="A2054" t="s">
        <v>717</v>
      </c>
      <c r="B2054">
        <v>93630</v>
      </c>
      <c r="C2054" s="593">
        <v>8.9749999999999996E-2</v>
      </c>
      <c r="D2054" t="s">
        <v>1816</v>
      </c>
      <c r="E2054">
        <v>0.06</v>
      </c>
      <c r="F2054">
        <v>2.5000000000000001E-3</v>
      </c>
      <c r="G2054">
        <v>0.01</v>
      </c>
      <c r="H2054">
        <v>1.7250000000000001E-2</v>
      </c>
      <c r="I2054">
        <v>0</v>
      </c>
    </row>
    <row r="2055" spans="1:9" x14ac:dyDescent="0.25">
      <c r="A2055" t="s">
        <v>717</v>
      </c>
      <c r="B2055">
        <v>93631</v>
      </c>
      <c r="C2055" s="593">
        <v>8.9749999999999996E-2</v>
      </c>
      <c r="D2055" t="s">
        <v>1817</v>
      </c>
      <c r="E2055">
        <v>0.06</v>
      </c>
      <c r="F2055">
        <v>2.5000000000000001E-3</v>
      </c>
      <c r="G2055">
        <v>0.01</v>
      </c>
      <c r="H2055">
        <v>1.7250000000000001E-2</v>
      </c>
      <c r="I2055">
        <v>0</v>
      </c>
    </row>
    <row r="2056" spans="1:9" x14ac:dyDescent="0.25">
      <c r="A2056" t="s">
        <v>717</v>
      </c>
      <c r="B2056">
        <v>93633</v>
      </c>
      <c r="C2056" s="593">
        <v>7.7499999999999999E-2</v>
      </c>
      <c r="D2056" t="s">
        <v>1761</v>
      </c>
      <c r="E2056">
        <v>0.06</v>
      </c>
      <c r="F2056">
        <v>2.5000000000000001E-3</v>
      </c>
      <c r="G2056">
        <v>0</v>
      </c>
      <c r="H2056">
        <v>1.4999999999999999E-2</v>
      </c>
      <c r="I2056">
        <v>0</v>
      </c>
    </row>
    <row r="2057" spans="1:9" x14ac:dyDescent="0.25">
      <c r="A2057" t="s">
        <v>717</v>
      </c>
      <c r="B2057">
        <v>93634</v>
      </c>
      <c r="C2057" s="593">
        <v>7.9750000000000001E-2</v>
      </c>
      <c r="D2057" t="s">
        <v>1771</v>
      </c>
      <c r="E2057">
        <v>0.06</v>
      </c>
      <c r="F2057">
        <v>2.5000000000000001E-3</v>
      </c>
      <c r="G2057">
        <v>0</v>
      </c>
      <c r="H2057">
        <v>1.7250000000000001E-2</v>
      </c>
      <c r="I2057">
        <v>0</v>
      </c>
    </row>
    <row r="2058" spans="1:9" x14ac:dyDescent="0.25">
      <c r="A2058" t="s">
        <v>717</v>
      </c>
      <c r="B2058">
        <v>93635</v>
      </c>
      <c r="C2058" s="593">
        <v>8.7499999999999994E-2</v>
      </c>
      <c r="D2058" t="s">
        <v>1818</v>
      </c>
      <c r="E2058">
        <v>0.06</v>
      </c>
      <c r="F2058">
        <v>2.5000000000000001E-3</v>
      </c>
      <c r="G2058">
        <v>0.01</v>
      </c>
      <c r="H2058">
        <v>1.4999999999999999E-2</v>
      </c>
      <c r="I2058">
        <v>0</v>
      </c>
    </row>
    <row r="2059" spans="1:9" x14ac:dyDescent="0.25">
      <c r="A2059" t="s">
        <v>717</v>
      </c>
      <c r="B2059">
        <v>93636</v>
      </c>
      <c r="C2059" s="593">
        <v>8.2500000000000004E-2</v>
      </c>
      <c r="D2059" t="s">
        <v>1819</v>
      </c>
      <c r="E2059">
        <v>0.06</v>
      </c>
      <c r="F2059">
        <v>2.5000000000000001E-3</v>
      </c>
      <c r="G2059">
        <v>5.0000000000000001E-3</v>
      </c>
      <c r="H2059">
        <v>1.4999999999999999E-2</v>
      </c>
      <c r="I2059">
        <v>0</v>
      </c>
    </row>
    <row r="2060" spans="1:9" x14ac:dyDescent="0.25">
      <c r="A2060" t="s">
        <v>717</v>
      </c>
      <c r="B2060">
        <v>93637</v>
      </c>
      <c r="C2060" s="593">
        <v>8.2500000000000004E-2</v>
      </c>
      <c r="D2060" t="s">
        <v>1819</v>
      </c>
      <c r="E2060">
        <v>0.06</v>
      </c>
      <c r="F2060">
        <v>2.5000000000000001E-3</v>
      </c>
      <c r="G2060">
        <v>5.0000000000000001E-3</v>
      </c>
      <c r="H2060">
        <v>1.4999999999999999E-2</v>
      </c>
      <c r="I2060">
        <v>0</v>
      </c>
    </row>
    <row r="2061" spans="1:9" x14ac:dyDescent="0.25">
      <c r="A2061" t="s">
        <v>717</v>
      </c>
      <c r="B2061">
        <v>93638</v>
      </c>
      <c r="C2061" s="593">
        <v>8.2500000000000004E-2</v>
      </c>
      <c r="D2061" t="s">
        <v>1819</v>
      </c>
      <c r="E2061">
        <v>0.06</v>
      </c>
      <c r="F2061">
        <v>2.5000000000000001E-3</v>
      </c>
      <c r="G2061">
        <v>5.0000000000000001E-3</v>
      </c>
      <c r="H2061">
        <v>1.4999999999999999E-2</v>
      </c>
      <c r="I2061">
        <v>0</v>
      </c>
    </row>
    <row r="2062" spans="1:9" x14ac:dyDescent="0.25">
      <c r="A2062" t="s">
        <v>717</v>
      </c>
      <c r="B2062">
        <v>93639</v>
      </c>
      <c r="C2062" s="593">
        <v>8.2500000000000004E-2</v>
      </c>
      <c r="D2062" t="s">
        <v>1819</v>
      </c>
      <c r="E2062">
        <v>0.06</v>
      </c>
      <c r="F2062">
        <v>2.5000000000000001E-3</v>
      </c>
      <c r="G2062">
        <v>5.0000000000000001E-3</v>
      </c>
      <c r="H2062">
        <v>1.4999999999999999E-2</v>
      </c>
      <c r="I2062">
        <v>0</v>
      </c>
    </row>
    <row r="2063" spans="1:9" x14ac:dyDescent="0.25">
      <c r="A2063" t="s">
        <v>717</v>
      </c>
      <c r="B2063">
        <v>93640</v>
      </c>
      <c r="C2063" s="593">
        <v>7.9750000000000001E-2</v>
      </c>
      <c r="D2063" t="s">
        <v>1820</v>
      </c>
      <c r="E2063">
        <v>0.06</v>
      </c>
      <c r="F2063">
        <v>2.5000000000000001E-3</v>
      </c>
      <c r="G2063">
        <v>0</v>
      </c>
      <c r="H2063">
        <v>1.7250000000000001E-2</v>
      </c>
      <c r="I2063">
        <v>0</v>
      </c>
    </row>
    <row r="2064" spans="1:9" x14ac:dyDescent="0.25">
      <c r="A2064" t="s">
        <v>717</v>
      </c>
      <c r="B2064">
        <v>93641</v>
      </c>
      <c r="C2064" s="593">
        <v>7.9750000000000001E-2</v>
      </c>
      <c r="D2064" t="s">
        <v>1771</v>
      </c>
      <c r="E2064">
        <v>0.06</v>
      </c>
      <c r="F2064">
        <v>2.5000000000000001E-3</v>
      </c>
      <c r="G2064">
        <v>0</v>
      </c>
      <c r="H2064">
        <v>1.7250000000000001E-2</v>
      </c>
      <c r="I2064">
        <v>0</v>
      </c>
    </row>
    <row r="2065" spans="1:9" x14ac:dyDescent="0.25">
      <c r="A2065" t="s">
        <v>717</v>
      </c>
      <c r="B2065">
        <v>93642</v>
      </c>
      <c r="C2065" s="593">
        <v>7.9750000000000001E-2</v>
      </c>
      <c r="D2065" t="s">
        <v>1771</v>
      </c>
      <c r="E2065">
        <v>0.06</v>
      </c>
      <c r="F2065">
        <v>2.5000000000000001E-3</v>
      </c>
      <c r="G2065">
        <v>0</v>
      </c>
      <c r="H2065">
        <v>1.7250000000000001E-2</v>
      </c>
      <c r="I2065">
        <v>0</v>
      </c>
    </row>
    <row r="2066" spans="1:9" x14ac:dyDescent="0.25">
      <c r="A2066" t="s">
        <v>717</v>
      </c>
      <c r="B2066">
        <v>93643</v>
      </c>
      <c r="C2066" s="593">
        <v>7.7499999999999999E-2</v>
      </c>
      <c r="D2066" t="s">
        <v>1809</v>
      </c>
      <c r="E2066">
        <v>0.06</v>
      </c>
      <c r="F2066">
        <v>2.5000000000000001E-3</v>
      </c>
      <c r="G2066">
        <v>0</v>
      </c>
      <c r="H2066">
        <v>1.4999999999999999E-2</v>
      </c>
      <c r="I2066">
        <v>0</v>
      </c>
    </row>
    <row r="2067" spans="1:9" x14ac:dyDescent="0.25">
      <c r="A2067" t="s">
        <v>717</v>
      </c>
      <c r="B2067">
        <v>93644</v>
      </c>
      <c r="C2067" s="593">
        <v>7.7499999999999999E-2</v>
      </c>
      <c r="D2067" t="s">
        <v>1809</v>
      </c>
      <c r="E2067">
        <v>0.06</v>
      </c>
      <c r="F2067">
        <v>2.5000000000000001E-3</v>
      </c>
      <c r="G2067">
        <v>0</v>
      </c>
      <c r="H2067">
        <v>1.4999999999999999E-2</v>
      </c>
      <c r="I2067">
        <v>0</v>
      </c>
    </row>
    <row r="2068" spans="1:9" x14ac:dyDescent="0.25">
      <c r="A2068" t="s">
        <v>717</v>
      </c>
      <c r="B2068">
        <v>93645</v>
      </c>
      <c r="C2068" s="593">
        <v>7.7499999999999999E-2</v>
      </c>
      <c r="D2068" t="s">
        <v>1809</v>
      </c>
      <c r="E2068">
        <v>0.06</v>
      </c>
      <c r="F2068">
        <v>2.5000000000000001E-3</v>
      </c>
      <c r="G2068">
        <v>0</v>
      </c>
      <c r="H2068">
        <v>1.4999999999999999E-2</v>
      </c>
      <c r="I2068">
        <v>0</v>
      </c>
    </row>
    <row r="2069" spans="1:9" x14ac:dyDescent="0.25">
      <c r="A2069" t="s">
        <v>717</v>
      </c>
      <c r="B2069">
        <v>93646</v>
      </c>
      <c r="C2069" s="593">
        <v>7.9750000000000001E-2</v>
      </c>
      <c r="D2069" t="s">
        <v>1821</v>
      </c>
      <c r="E2069">
        <v>0.06</v>
      </c>
      <c r="F2069">
        <v>2.5000000000000001E-3</v>
      </c>
      <c r="G2069">
        <v>0</v>
      </c>
      <c r="H2069">
        <v>1.7250000000000001E-2</v>
      </c>
      <c r="I2069">
        <v>0</v>
      </c>
    </row>
    <row r="2070" spans="1:9" x14ac:dyDescent="0.25">
      <c r="A2070" t="s">
        <v>717</v>
      </c>
      <c r="B2070">
        <v>93647</v>
      </c>
      <c r="C2070" s="593">
        <v>7.9750000000000001E-2</v>
      </c>
      <c r="D2070" t="s">
        <v>1771</v>
      </c>
      <c r="E2070">
        <v>0.06</v>
      </c>
      <c r="F2070">
        <v>2.5000000000000001E-3</v>
      </c>
      <c r="G2070">
        <v>0</v>
      </c>
      <c r="H2070">
        <v>1.7250000000000001E-2</v>
      </c>
      <c r="I2070">
        <v>0</v>
      </c>
    </row>
    <row r="2071" spans="1:9" x14ac:dyDescent="0.25">
      <c r="A2071" t="s">
        <v>717</v>
      </c>
      <c r="B2071">
        <v>93648</v>
      </c>
      <c r="C2071" s="593">
        <v>8.9749999999999996E-2</v>
      </c>
      <c r="D2071" t="s">
        <v>1822</v>
      </c>
      <c r="E2071">
        <v>0.06</v>
      </c>
      <c r="F2071">
        <v>2.5000000000000001E-3</v>
      </c>
      <c r="G2071">
        <v>0.01</v>
      </c>
      <c r="H2071">
        <v>1.7250000000000001E-2</v>
      </c>
      <c r="I2071">
        <v>0</v>
      </c>
    </row>
    <row r="2072" spans="1:9" x14ac:dyDescent="0.25">
      <c r="A2072" t="s">
        <v>717</v>
      </c>
      <c r="B2072">
        <v>93649</v>
      </c>
      <c r="C2072" s="593">
        <v>7.9750000000000001E-2</v>
      </c>
      <c r="D2072" t="s">
        <v>1771</v>
      </c>
      <c r="E2072">
        <v>0.06</v>
      </c>
      <c r="F2072">
        <v>2.5000000000000001E-3</v>
      </c>
      <c r="G2072">
        <v>0</v>
      </c>
      <c r="H2072">
        <v>1.7250000000000001E-2</v>
      </c>
      <c r="I2072">
        <v>0</v>
      </c>
    </row>
    <row r="2073" spans="1:9" x14ac:dyDescent="0.25">
      <c r="A2073" t="s">
        <v>717</v>
      </c>
      <c r="B2073">
        <v>93650</v>
      </c>
      <c r="C2073" s="593">
        <v>8.3500000000000005E-2</v>
      </c>
      <c r="D2073" t="s">
        <v>1811</v>
      </c>
      <c r="E2073">
        <v>0.06</v>
      </c>
      <c r="F2073">
        <v>2.5000000000000001E-3</v>
      </c>
      <c r="G2073">
        <v>3.7499999999999999E-3</v>
      </c>
      <c r="H2073">
        <v>1.7250000000000001E-2</v>
      </c>
      <c r="I2073">
        <v>0</v>
      </c>
    </row>
    <row r="2074" spans="1:9" x14ac:dyDescent="0.25">
      <c r="A2074" t="s">
        <v>717</v>
      </c>
      <c r="B2074">
        <v>93651</v>
      </c>
      <c r="C2074" s="593">
        <v>7.9750000000000001E-2</v>
      </c>
      <c r="D2074" t="s">
        <v>1771</v>
      </c>
      <c r="E2074">
        <v>0.06</v>
      </c>
      <c r="F2074">
        <v>2.5000000000000001E-3</v>
      </c>
      <c r="G2074">
        <v>0</v>
      </c>
      <c r="H2074">
        <v>1.7250000000000001E-2</v>
      </c>
      <c r="I2074">
        <v>0</v>
      </c>
    </row>
    <row r="2075" spans="1:9" x14ac:dyDescent="0.25">
      <c r="A2075" t="s">
        <v>717</v>
      </c>
      <c r="B2075">
        <v>93652</v>
      </c>
      <c r="C2075" s="593">
        <v>7.9750000000000001E-2</v>
      </c>
      <c r="D2075" t="s">
        <v>1771</v>
      </c>
      <c r="E2075">
        <v>0.06</v>
      </c>
      <c r="F2075">
        <v>2.5000000000000001E-3</v>
      </c>
      <c r="G2075">
        <v>0</v>
      </c>
      <c r="H2075">
        <v>1.7250000000000001E-2</v>
      </c>
      <c r="I2075">
        <v>0</v>
      </c>
    </row>
    <row r="2076" spans="1:9" x14ac:dyDescent="0.25">
      <c r="A2076" t="s">
        <v>717</v>
      </c>
      <c r="B2076">
        <v>93653</v>
      </c>
      <c r="C2076" s="593">
        <v>7.7499999999999999E-2</v>
      </c>
      <c r="D2076" t="s">
        <v>1808</v>
      </c>
      <c r="E2076">
        <v>0.06</v>
      </c>
      <c r="F2076">
        <v>2.5000000000000001E-3</v>
      </c>
      <c r="G2076">
        <v>0</v>
      </c>
      <c r="H2076">
        <v>1.4999999999999999E-2</v>
      </c>
      <c r="I2076">
        <v>0</v>
      </c>
    </row>
    <row r="2077" spans="1:9" x14ac:dyDescent="0.25">
      <c r="A2077" t="s">
        <v>717</v>
      </c>
      <c r="B2077">
        <v>93654</v>
      </c>
      <c r="C2077" s="593">
        <v>9.2249999999999999E-2</v>
      </c>
      <c r="D2077" t="s">
        <v>1823</v>
      </c>
      <c r="E2077">
        <v>0.06</v>
      </c>
      <c r="F2077">
        <v>2.5000000000000001E-3</v>
      </c>
      <c r="G2077">
        <v>1.2500000000000001E-2</v>
      </c>
      <c r="H2077">
        <v>1.7250000000000001E-2</v>
      </c>
      <c r="I2077">
        <v>0</v>
      </c>
    </row>
    <row r="2078" spans="1:9" x14ac:dyDescent="0.25">
      <c r="A2078" t="s">
        <v>717</v>
      </c>
      <c r="B2078">
        <v>93656</v>
      </c>
      <c r="C2078" s="593">
        <v>7.9750000000000001E-2</v>
      </c>
      <c r="D2078" t="s">
        <v>1771</v>
      </c>
      <c r="E2078">
        <v>0.06</v>
      </c>
      <c r="F2078">
        <v>2.5000000000000001E-3</v>
      </c>
      <c r="G2078">
        <v>0</v>
      </c>
      <c r="H2078">
        <v>1.7250000000000001E-2</v>
      </c>
      <c r="I2078">
        <v>0</v>
      </c>
    </row>
    <row r="2079" spans="1:9" x14ac:dyDescent="0.25">
      <c r="A2079" t="s">
        <v>717</v>
      </c>
      <c r="B2079">
        <v>93657</v>
      </c>
      <c r="C2079" s="593">
        <v>9.2249999999999999E-2</v>
      </c>
      <c r="D2079" t="s">
        <v>1823</v>
      </c>
      <c r="E2079">
        <v>0.06</v>
      </c>
      <c r="F2079">
        <v>2.5000000000000001E-3</v>
      </c>
      <c r="G2079">
        <v>1.2500000000000001E-2</v>
      </c>
      <c r="H2079">
        <v>1.7250000000000001E-2</v>
      </c>
      <c r="I2079">
        <v>0</v>
      </c>
    </row>
    <row r="2080" spans="1:9" x14ac:dyDescent="0.25">
      <c r="A2080" t="s">
        <v>717</v>
      </c>
      <c r="B2080">
        <v>93660</v>
      </c>
      <c r="C2080" s="593">
        <v>7.9750000000000001E-2</v>
      </c>
      <c r="D2080" t="s">
        <v>1824</v>
      </c>
      <c r="E2080">
        <v>0.06</v>
      </c>
      <c r="F2080">
        <v>2.5000000000000001E-3</v>
      </c>
      <c r="G2080">
        <v>0</v>
      </c>
      <c r="H2080">
        <v>1.7250000000000001E-2</v>
      </c>
      <c r="I2080">
        <v>0</v>
      </c>
    </row>
    <row r="2081" spans="1:9" x14ac:dyDescent="0.25">
      <c r="A2081" t="s">
        <v>717</v>
      </c>
      <c r="B2081">
        <v>93661</v>
      </c>
      <c r="C2081" s="593">
        <v>7.7499999999999999E-2</v>
      </c>
      <c r="D2081" t="s">
        <v>1825</v>
      </c>
      <c r="E2081">
        <v>0.06</v>
      </c>
      <c r="F2081">
        <v>2.5000000000000001E-3</v>
      </c>
      <c r="G2081">
        <v>0</v>
      </c>
      <c r="H2081">
        <v>1.4999999999999999E-2</v>
      </c>
      <c r="I2081">
        <v>0</v>
      </c>
    </row>
    <row r="2082" spans="1:9" x14ac:dyDescent="0.25">
      <c r="A2082" t="s">
        <v>717</v>
      </c>
      <c r="B2082">
        <v>93662</v>
      </c>
      <c r="C2082" s="593">
        <v>8.9749999999999996E-2</v>
      </c>
      <c r="D2082" t="s">
        <v>1822</v>
      </c>
      <c r="E2082">
        <v>0.06</v>
      </c>
      <c r="F2082">
        <v>2.5000000000000001E-3</v>
      </c>
      <c r="G2082">
        <v>0.01</v>
      </c>
      <c r="H2082">
        <v>1.7250000000000001E-2</v>
      </c>
      <c r="I2082">
        <v>0</v>
      </c>
    </row>
    <row r="2083" spans="1:9" x14ac:dyDescent="0.25">
      <c r="A2083" t="s">
        <v>717</v>
      </c>
      <c r="B2083">
        <v>93664</v>
      </c>
      <c r="C2083" s="593">
        <v>7.9750000000000001E-2</v>
      </c>
      <c r="D2083" t="s">
        <v>1771</v>
      </c>
      <c r="E2083">
        <v>0.06</v>
      </c>
      <c r="F2083">
        <v>2.5000000000000001E-3</v>
      </c>
      <c r="G2083">
        <v>0</v>
      </c>
      <c r="H2083">
        <v>1.7250000000000001E-2</v>
      </c>
      <c r="I2083">
        <v>0</v>
      </c>
    </row>
    <row r="2084" spans="1:9" x14ac:dyDescent="0.25">
      <c r="A2084" t="s">
        <v>717</v>
      </c>
      <c r="B2084">
        <v>93665</v>
      </c>
      <c r="C2084" s="593">
        <v>7.7499999999999999E-2</v>
      </c>
      <c r="D2084" t="s">
        <v>1825</v>
      </c>
      <c r="E2084">
        <v>0.06</v>
      </c>
      <c r="F2084">
        <v>2.5000000000000001E-3</v>
      </c>
      <c r="G2084">
        <v>0</v>
      </c>
      <c r="H2084">
        <v>1.4999999999999999E-2</v>
      </c>
      <c r="I2084">
        <v>0</v>
      </c>
    </row>
    <row r="2085" spans="1:9" x14ac:dyDescent="0.25">
      <c r="A2085" t="s">
        <v>717</v>
      </c>
      <c r="B2085">
        <v>93666</v>
      </c>
      <c r="C2085" s="593">
        <v>7.7499999999999999E-2</v>
      </c>
      <c r="D2085" t="s">
        <v>1761</v>
      </c>
      <c r="E2085">
        <v>0.06</v>
      </c>
      <c r="F2085">
        <v>2.5000000000000001E-3</v>
      </c>
      <c r="G2085">
        <v>0</v>
      </c>
      <c r="H2085">
        <v>1.4999999999999999E-2</v>
      </c>
      <c r="I2085">
        <v>0</v>
      </c>
    </row>
    <row r="2086" spans="1:9" x14ac:dyDescent="0.25">
      <c r="A2086" t="s">
        <v>717</v>
      </c>
      <c r="B2086">
        <v>93667</v>
      </c>
      <c r="C2086" s="593">
        <v>7.9750000000000001E-2</v>
      </c>
      <c r="D2086" t="s">
        <v>1771</v>
      </c>
      <c r="E2086">
        <v>0.06</v>
      </c>
      <c r="F2086">
        <v>2.5000000000000001E-3</v>
      </c>
      <c r="G2086">
        <v>0</v>
      </c>
      <c r="H2086">
        <v>1.7250000000000001E-2</v>
      </c>
      <c r="I2086">
        <v>0</v>
      </c>
    </row>
    <row r="2087" spans="1:9" x14ac:dyDescent="0.25">
      <c r="A2087" t="s">
        <v>717</v>
      </c>
      <c r="B2087">
        <v>93668</v>
      </c>
      <c r="C2087" s="593">
        <v>7.9750000000000001E-2</v>
      </c>
      <c r="D2087" t="s">
        <v>1771</v>
      </c>
      <c r="E2087">
        <v>0.06</v>
      </c>
      <c r="F2087">
        <v>2.5000000000000001E-3</v>
      </c>
      <c r="G2087">
        <v>0</v>
      </c>
      <c r="H2087">
        <v>1.7250000000000001E-2</v>
      </c>
      <c r="I2087">
        <v>0</v>
      </c>
    </row>
    <row r="2088" spans="1:9" x14ac:dyDescent="0.25">
      <c r="A2088" t="s">
        <v>717</v>
      </c>
      <c r="B2088">
        <v>93669</v>
      </c>
      <c r="C2088" s="593">
        <v>7.7499999999999999E-2</v>
      </c>
      <c r="D2088" t="s">
        <v>1809</v>
      </c>
      <c r="E2088">
        <v>0.06</v>
      </c>
      <c r="F2088">
        <v>2.5000000000000001E-3</v>
      </c>
      <c r="G2088">
        <v>0</v>
      </c>
      <c r="H2088">
        <v>1.4999999999999999E-2</v>
      </c>
      <c r="I2088">
        <v>0</v>
      </c>
    </row>
    <row r="2089" spans="1:9" x14ac:dyDescent="0.25">
      <c r="A2089" t="s">
        <v>717</v>
      </c>
      <c r="B2089">
        <v>93670</v>
      </c>
      <c r="C2089" s="593">
        <v>7.7499999999999999E-2</v>
      </c>
      <c r="D2089" t="s">
        <v>1761</v>
      </c>
      <c r="E2089">
        <v>0.06</v>
      </c>
      <c r="F2089">
        <v>2.5000000000000001E-3</v>
      </c>
      <c r="G2089">
        <v>0</v>
      </c>
      <c r="H2089">
        <v>1.4999999999999999E-2</v>
      </c>
      <c r="I2089">
        <v>0</v>
      </c>
    </row>
    <row r="2090" spans="1:9" x14ac:dyDescent="0.25">
      <c r="A2090" t="s">
        <v>717</v>
      </c>
      <c r="B2090">
        <v>93673</v>
      </c>
      <c r="C2090" s="593">
        <v>7.7499999999999999E-2</v>
      </c>
      <c r="D2090" t="s">
        <v>1761</v>
      </c>
      <c r="E2090">
        <v>0.06</v>
      </c>
      <c r="F2090">
        <v>2.5000000000000001E-3</v>
      </c>
      <c r="G2090">
        <v>0</v>
      </c>
      <c r="H2090">
        <v>1.4999999999999999E-2</v>
      </c>
      <c r="I2090">
        <v>0</v>
      </c>
    </row>
    <row r="2091" spans="1:9" x14ac:dyDescent="0.25">
      <c r="A2091" t="s">
        <v>717</v>
      </c>
      <c r="B2091">
        <v>93675</v>
      </c>
      <c r="C2091" s="593">
        <v>7.9750000000000001E-2</v>
      </c>
      <c r="D2091" t="s">
        <v>1771</v>
      </c>
      <c r="E2091">
        <v>0.06</v>
      </c>
      <c r="F2091">
        <v>2.5000000000000001E-3</v>
      </c>
      <c r="G2091">
        <v>0</v>
      </c>
      <c r="H2091">
        <v>1.7250000000000001E-2</v>
      </c>
      <c r="I2091">
        <v>0</v>
      </c>
    </row>
    <row r="2092" spans="1:9" x14ac:dyDescent="0.25">
      <c r="A2092" t="s">
        <v>717</v>
      </c>
      <c r="B2092">
        <v>93701</v>
      </c>
      <c r="C2092" s="593">
        <v>8.3500000000000005E-2</v>
      </c>
      <c r="D2092" t="s">
        <v>1811</v>
      </c>
      <c r="E2092">
        <v>0.06</v>
      </c>
      <c r="F2092">
        <v>2.5000000000000001E-3</v>
      </c>
      <c r="G2092">
        <v>3.7499999999999999E-3</v>
      </c>
      <c r="H2092">
        <v>1.7250000000000001E-2</v>
      </c>
      <c r="I2092">
        <v>0</v>
      </c>
    </row>
    <row r="2093" spans="1:9" x14ac:dyDescent="0.25">
      <c r="A2093" t="s">
        <v>717</v>
      </c>
      <c r="B2093">
        <v>93702</v>
      </c>
      <c r="C2093" s="593">
        <v>8.3500000000000005E-2</v>
      </c>
      <c r="D2093" t="s">
        <v>1811</v>
      </c>
      <c r="E2093">
        <v>0.06</v>
      </c>
      <c r="F2093">
        <v>2.5000000000000001E-3</v>
      </c>
      <c r="G2093">
        <v>3.7499999999999999E-3</v>
      </c>
      <c r="H2093">
        <v>1.7250000000000001E-2</v>
      </c>
      <c r="I2093">
        <v>0</v>
      </c>
    </row>
    <row r="2094" spans="1:9" x14ac:dyDescent="0.25">
      <c r="A2094" t="s">
        <v>717</v>
      </c>
      <c r="B2094">
        <v>93703</v>
      </c>
      <c r="C2094" s="593">
        <v>8.3500000000000005E-2</v>
      </c>
      <c r="D2094" t="s">
        <v>1811</v>
      </c>
      <c r="E2094">
        <v>0.06</v>
      </c>
      <c r="F2094">
        <v>2.5000000000000001E-3</v>
      </c>
      <c r="G2094">
        <v>3.7499999999999999E-3</v>
      </c>
      <c r="H2094">
        <v>1.7250000000000001E-2</v>
      </c>
      <c r="I2094">
        <v>0</v>
      </c>
    </row>
    <row r="2095" spans="1:9" x14ac:dyDescent="0.25">
      <c r="A2095" t="s">
        <v>717</v>
      </c>
      <c r="B2095">
        <v>93704</v>
      </c>
      <c r="C2095" s="593">
        <v>8.3500000000000005E-2</v>
      </c>
      <c r="D2095" t="s">
        <v>1811</v>
      </c>
      <c r="E2095">
        <v>0.06</v>
      </c>
      <c r="F2095">
        <v>2.5000000000000001E-3</v>
      </c>
      <c r="G2095">
        <v>3.7499999999999999E-3</v>
      </c>
      <c r="H2095">
        <v>1.7250000000000001E-2</v>
      </c>
      <c r="I2095">
        <v>0</v>
      </c>
    </row>
    <row r="2096" spans="1:9" x14ac:dyDescent="0.25">
      <c r="A2096" t="s">
        <v>717</v>
      </c>
      <c r="B2096">
        <v>93705</v>
      </c>
      <c r="C2096" s="593">
        <v>8.3500000000000005E-2</v>
      </c>
      <c r="D2096" t="s">
        <v>1811</v>
      </c>
      <c r="E2096">
        <v>0.06</v>
      </c>
      <c r="F2096">
        <v>2.5000000000000001E-3</v>
      </c>
      <c r="G2096">
        <v>3.7499999999999999E-3</v>
      </c>
      <c r="H2096">
        <v>1.7250000000000001E-2</v>
      </c>
      <c r="I2096">
        <v>0</v>
      </c>
    </row>
    <row r="2097" spans="1:9" x14ac:dyDescent="0.25">
      <c r="A2097" t="s">
        <v>717</v>
      </c>
      <c r="B2097">
        <v>93706</v>
      </c>
      <c r="C2097" s="593">
        <v>8.3500000000000005E-2</v>
      </c>
      <c r="D2097" t="s">
        <v>1811</v>
      </c>
      <c r="E2097">
        <v>0.06</v>
      </c>
      <c r="F2097">
        <v>2.5000000000000001E-3</v>
      </c>
      <c r="G2097">
        <v>3.7499999999999999E-3</v>
      </c>
      <c r="H2097">
        <v>1.7250000000000001E-2</v>
      </c>
      <c r="I2097">
        <v>0</v>
      </c>
    </row>
    <row r="2098" spans="1:9" x14ac:dyDescent="0.25">
      <c r="A2098" t="s">
        <v>717</v>
      </c>
      <c r="B2098">
        <v>93707</v>
      </c>
      <c r="C2098" s="593">
        <v>8.3500000000000005E-2</v>
      </c>
      <c r="D2098" t="s">
        <v>1811</v>
      </c>
      <c r="E2098">
        <v>0.06</v>
      </c>
      <c r="F2098">
        <v>2.5000000000000001E-3</v>
      </c>
      <c r="G2098">
        <v>3.7499999999999999E-3</v>
      </c>
      <c r="H2098">
        <v>1.7250000000000001E-2</v>
      </c>
      <c r="I2098">
        <v>0</v>
      </c>
    </row>
    <row r="2099" spans="1:9" x14ac:dyDescent="0.25">
      <c r="A2099" t="s">
        <v>717</v>
      </c>
      <c r="B2099">
        <v>93708</v>
      </c>
      <c r="C2099" s="593">
        <v>8.3500000000000005E-2</v>
      </c>
      <c r="D2099" t="s">
        <v>1811</v>
      </c>
      <c r="E2099">
        <v>0.06</v>
      </c>
      <c r="F2099">
        <v>2.5000000000000001E-3</v>
      </c>
      <c r="G2099">
        <v>3.7499999999999999E-3</v>
      </c>
      <c r="H2099">
        <v>1.7250000000000001E-2</v>
      </c>
      <c r="I2099">
        <v>0</v>
      </c>
    </row>
    <row r="2100" spans="1:9" x14ac:dyDescent="0.25">
      <c r="A2100" t="s">
        <v>717</v>
      </c>
      <c r="B2100">
        <v>93709</v>
      </c>
      <c r="C2100" s="593">
        <v>8.3500000000000005E-2</v>
      </c>
      <c r="D2100" t="s">
        <v>1811</v>
      </c>
      <c r="E2100">
        <v>0.06</v>
      </c>
      <c r="F2100">
        <v>2.5000000000000001E-3</v>
      </c>
      <c r="G2100">
        <v>3.7499999999999999E-3</v>
      </c>
      <c r="H2100">
        <v>1.7250000000000001E-2</v>
      </c>
      <c r="I2100">
        <v>0</v>
      </c>
    </row>
    <row r="2101" spans="1:9" x14ac:dyDescent="0.25">
      <c r="A2101" t="s">
        <v>717</v>
      </c>
      <c r="B2101">
        <v>93710</v>
      </c>
      <c r="C2101" s="593">
        <v>8.3500000000000005E-2</v>
      </c>
      <c r="D2101" t="s">
        <v>1811</v>
      </c>
      <c r="E2101">
        <v>0.06</v>
      </c>
      <c r="F2101">
        <v>2.5000000000000001E-3</v>
      </c>
      <c r="G2101">
        <v>3.7499999999999999E-3</v>
      </c>
      <c r="H2101">
        <v>1.7250000000000001E-2</v>
      </c>
      <c r="I2101">
        <v>0</v>
      </c>
    </row>
    <row r="2102" spans="1:9" x14ac:dyDescent="0.25">
      <c r="A2102" t="s">
        <v>717</v>
      </c>
      <c r="B2102">
        <v>93711</v>
      </c>
      <c r="C2102" s="593">
        <v>8.3500000000000005E-2</v>
      </c>
      <c r="D2102" t="s">
        <v>1811</v>
      </c>
      <c r="E2102">
        <v>0.06</v>
      </c>
      <c r="F2102">
        <v>2.5000000000000001E-3</v>
      </c>
      <c r="G2102">
        <v>3.7499999999999999E-3</v>
      </c>
      <c r="H2102">
        <v>1.7250000000000001E-2</v>
      </c>
      <c r="I2102">
        <v>0</v>
      </c>
    </row>
    <row r="2103" spans="1:9" x14ac:dyDescent="0.25">
      <c r="A2103" t="s">
        <v>717</v>
      </c>
      <c r="B2103">
        <v>93712</v>
      </c>
      <c r="C2103" s="593">
        <v>8.3500000000000005E-2</v>
      </c>
      <c r="D2103" t="s">
        <v>1811</v>
      </c>
      <c r="E2103">
        <v>0.06</v>
      </c>
      <c r="F2103">
        <v>2.5000000000000001E-3</v>
      </c>
      <c r="G2103">
        <v>3.7499999999999999E-3</v>
      </c>
      <c r="H2103">
        <v>1.7250000000000001E-2</v>
      </c>
      <c r="I2103">
        <v>0</v>
      </c>
    </row>
    <row r="2104" spans="1:9" x14ac:dyDescent="0.25">
      <c r="A2104" t="s">
        <v>717</v>
      </c>
      <c r="B2104">
        <v>93714</v>
      </c>
      <c r="C2104" s="593">
        <v>8.3500000000000005E-2</v>
      </c>
      <c r="D2104" t="s">
        <v>1811</v>
      </c>
      <c r="E2104">
        <v>0.06</v>
      </c>
      <c r="F2104">
        <v>2.5000000000000001E-3</v>
      </c>
      <c r="G2104">
        <v>3.7499999999999999E-3</v>
      </c>
      <c r="H2104">
        <v>1.7250000000000001E-2</v>
      </c>
      <c r="I2104">
        <v>0</v>
      </c>
    </row>
    <row r="2105" spans="1:9" x14ac:dyDescent="0.25">
      <c r="A2105" t="s">
        <v>717</v>
      </c>
      <c r="B2105">
        <v>93715</v>
      </c>
      <c r="C2105" s="593">
        <v>8.3500000000000005E-2</v>
      </c>
      <c r="D2105" t="s">
        <v>1811</v>
      </c>
      <c r="E2105">
        <v>0.06</v>
      </c>
      <c r="F2105">
        <v>2.5000000000000001E-3</v>
      </c>
      <c r="G2105">
        <v>3.7499999999999999E-3</v>
      </c>
      <c r="H2105">
        <v>1.7250000000000001E-2</v>
      </c>
      <c r="I2105">
        <v>0</v>
      </c>
    </row>
    <row r="2106" spans="1:9" x14ac:dyDescent="0.25">
      <c r="A2106" t="s">
        <v>717</v>
      </c>
      <c r="B2106">
        <v>93716</v>
      </c>
      <c r="C2106" s="593">
        <v>8.3500000000000005E-2</v>
      </c>
      <c r="D2106" t="s">
        <v>1811</v>
      </c>
      <c r="E2106">
        <v>0.06</v>
      </c>
      <c r="F2106">
        <v>2.5000000000000001E-3</v>
      </c>
      <c r="G2106">
        <v>3.7499999999999999E-3</v>
      </c>
      <c r="H2106">
        <v>1.7250000000000001E-2</v>
      </c>
      <c r="I2106">
        <v>0</v>
      </c>
    </row>
    <row r="2107" spans="1:9" x14ac:dyDescent="0.25">
      <c r="A2107" t="s">
        <v>717</v>
      </c>
      <c r="B2107">
        <v>93717</v>
      </c>
      <c r="C2107" s="593">
        <v>8.3500000000000005E-2</v>
      </c>
      <c r="D2107" t="s">
        <v>1811</v>
      </c>
      <c r="E2107">
        <v>0.06</v>
      </c>
      <c r="F2107">
        <v>2.5000000000000001E-3</v>
      </c>
      <c r="G2107">
        <v>3.7499999999999999E-3</v>
      </c>
      <c r="H2107">
        <v>1.7250000000000001E-2</v>
      </c>
      <c r="I2107">
        <v>0</v>
      </c>
    </row>
    <row r="2108" spans="1:9" x14ac:dyDescent="0.25">
      <c r="A2108" t="s">
        <v>717</v>
      </c>
      <c r="B2108">
        <v>93718</v>
      </c>
      <c r="C2108" s="593">
        <v>8.3500000000000005E-2</v>
      </c>
      <c r="D2108" t="s">
        <v>1811</v>
      </c>
      <c r="E2108">
        <v>0.06</v>
      </c>
      <c r="F2108">
        <v>2.5000000000000001E-3</v>
      </c>
      <c r="G2108">
        <v>3.7499999999999999E-3</v>
      </c>
      <c r="H2108">
        <v>1.7250000000000001E-2</v>
      </c>
      <c r="I2108">
        <v>0</v>
      </c>
    </row>
    <row r="2109" spans="1:9" x14ac:dyDescent="0.25">
      <c r="A2109" t="s">
        <v>717</v>
      </c>
      <c r="B2109">
        <v>93720</v>
      </c>
      <c r="C2109" s="593">
        <v>8.3500000000000005E-2</v>
      </c>
      <c r="D2109" t="s">
        <v>1811</v>
      </c>
      <c r="E2109">
        <v>0.06</v>
      </c>
      <c r="F2109">
        <v>2.5000000000000001E-3</v>
      </c>
      <c r="G2109">
        <v>3.7499999999999999E-3</v>
      </c>
      <c r="H2109">
        <v>1.7250000000000001E-2</v>
      </c>
      <c r="I2109">
        <v>0</v>
      </c>
    </row>
    <row r="2110" spans="1:9" x14ac:dyDescent="0.25">
      <c r="A2110" t="s">
        <v>717</v>
      </c>
      <c r="B2110">
        <v>93721</v>
      </c>
      <c r="C2110" s="593">
        <v>8.3500000000000005E-2</v>
      </c>
      <c r="D2110" t="s">
        <v>1811</v>
      </c>
      <c r="E2110">
        <v>0.06</v>
      </c>
      <c r="F2110">
        <v>2.5000000000000001E-3</v>
      </c>
      <c r="G2110">
        <v>3.7499999999999999E-3</v>
      </c>
      <c r="H2110">
        <v>1.7250000000000001E-2</v>
      </c>
      <c r="I2110">
        <v>0</v>
      </c>
    </row>
    <row r="2111" spans="1:9" x14ac:dyDescent="0.25">
      <c r="A2111" t="s">
        <v>717</v>
      </c>
      <c r="B2111">
        <v>93722</v>
      </c>
      <c r="C2111" s="593">
        <v>8.3500000000000005E-2</v>
      </c>
      <c r="D2111" t="s">
        <v>1811</v>
      </c>
      <c r="E2111">
        <v>0.06</v>
      </c>
      <c r="F2111">
        <v>2.5000000000000001E-3</v>
      </c>
      <c r="G2111">
        <v>3.7499999999999999E-3</v>
      </c>
      <c r="H2111">
        <v>1.7250000000000001E-2</v>
      </c>
      <c r="I2111">
        <v>0</v>
      </c>
    </row>
    <row r="2112" spans="1:9" x14ac:dyDescent="0.25">
      <c r="A2112" t="s">
        <v>717</v>
      </c>
      <c r="B2112">
        <v>93723</v>
      </c>
      <c r="C2112" s="593">
        <v>8.3500000000000005E-2</v>
      </c>
      <c r="D2112" t="s">
        <v>1811</v>
      </c>
      <c r="E2112">
        <v>0.06</v>
      </c>
      <c r="F2112">
        <v>2.5000000000000001E-3</v>
      </c>
      <c r="G2112">
        <v>3.7499999999999999E-3</v>
      </c>
      <c r="H2112">
        <v>1.7250000000000001E-2</v>
      </c>
      <c r="I2112">
        <v>0</v>
      </c>
    </row>
    <row r="2113" spans="1:9" x14ac:dyDescent="0.25">
      <c r="A2113" t="s">
        <v>717</v>
      </c>
      <c r="B2113">
        <v>93724</v>
      </c>
      <c r="C2113" s="593">
        <v>8.3500000000000005E-2</v>
      </c>
      <c r="D2113" t="s">
        <v>1811</v>
      </c>
      <c r="E2113">
        <v>0.06</v>
      </c>
      <c r="F2113">
        <v>2.5000000000000001E-3</v>
      </c>
      <c r="G2113">
        <v>3.7499999999999999E-3</v>
      </c>
      <c r="H2113">
        <v>1.7250000000000001E-2</v>
      </c>
      <c r="I2113">
        <v>0</v>
      </c>
    </row>
    <row r="2114" spans="1:9" x14ac:dyDescent="0.25">
      <c r="A2114" t="s">
        <v>717</v>
      </c>
      <c r="B2114">
        <v>93725</v>
      </c>
      <c r="C2114" s="593">
        <v>8.3500000000000005E-2</v>
      </c>
      <c r="D2114" t="s">
        <v>1811</v>
      </c>
      <c r="E2114">
        <v>0.06</v>
      </c>
      <c r="F2114">
        <v>2.5000000000000001E-3</v>
      </c>
      <c r="G2114">
        <v>3.7499999999999999E-3</v>
      </c>
      <c r="H2114">
        <v>1.7250000000000001E-2</v>
      </c>
      <c r="I2114">
        <v>0</v>
      </c>
    </row>
    <row r="2115" spans="1:9" x14ac:dyDescent="0.25">
      <c r="A2115" t="s">
        <v>717</v>
      </c>
      <c r="B2115">
        <v>93726</v>
      </c>
      <c r="C2115" s="593">
        <v>8.3500000000000005E-2</v>
      </c>
      <c r="D2115" t="s">
        <v>1811</v>
      </c>
      <c r="E2115">
        <v>0.06</v>
      </c>
      <c r="F2115">
        <v>2.5000000000000001E-3</v>
      </c>
      <c r="G2115">
        <v>3.7499999999999999E-3</v>
      </c>
      <c r="H2115">
        <v>1.7250000000000001E-2</v>
      </c>
      <c r="I2115">
        <v>0</v>
      </c>
    </row>
    <row r="2116" spans="1:9" x14ac:dyDescent="0.25">
      <c r="A2116" t="s">
        <v>717</v>
      </c>
      <c r="B2116">
        <v>93727</v>
      </c>
      <c r="C2116" s="593">
        <v>8.3500000000000005E-2</v>
      </c>
      <c r="D2116" t="s">
        <v>1811</v>
      </c>
      <c r="E2116">
        <v>0.06</v>
      </c>
      <c r="F2116">
        <v>2.5000000000000001E-3</v>
      </c>
      <c r="G2116">
        <v>3.7499999999999999E-3</v>
      </c>
      <c r="H2116">
        <v>1.7250000000000001E-2</v>
      </c>
      <c r="I2116">
        <v>0</v>
      </c>
    </row>
    <row r="2117" spans="1:9" x14ac:dyDescent="0.25">
      <c r="A2117" t="s">
        <v>717</v>
      </c>
      <c r="B2117">
        <v>93728</v>
      </c>
      <c r="C2117" s="593">
        <v>8.3500000000000005E-2</v>
      </c>
      <c r="D2117" t="s">
        <v>1811</v>
      </c>
      <c r="E2117">
        <v>0.06</v>
      </c>
      <c r="F2117">
        <v>2.5000000000000001E-3</v>
      </c>
      <c r="G2117">
        <v>3.7499999999999999E-3</v>
      </c>
      <c r="H2117">
        <v>1.7250000000000001E-2</v>
      </c>
      <c r="I2117">
        <v>0</v>
      </c>
    </row>
    <row r="2118" spans="1:9" x14ac:dyDescent="0.25">
      <c r="A2118" t="s">
        <v>717</v>
      </c>
      <c r="B2118">
        <v>93729</v>
      </c>
      <c r="C2118" s="593">
        <v>8.3500000000000005E-2</v>
      </c>
      <c r="D2118" t="s">
        <v>1811</v>
      </c>
      <c r="E2118">
        <v>0.06</v>
      </c>
      <c r="F2118">
        <v>2.5000000000000001E-3</v>
      </c>
      <c r="G2118">
        <v>3.7499999999999999E-3</v>
      </c>
      <c r="H2118">
        <v>1.7250000000000001E-2</v>
      </c>
      <c r="I2118">
        <v>0</v>
      </c>
    </row>
    <row r="2119" spans="1:9" x14ac:dyDescent="0.25">
      <c r="A2119" t="s">
        <v>717</v>
      </c>
      <c r="B2119">
        <v>93730</v>
      </c>
      <c r="C2119" s="593">
        <v>8.3500000000000005E-2</v>
      </c>
      <c r="D2119" t="s">
        <v>1811</v>
      </c>
      <c r="E2119">
        <v>0.06</v>
      </c>
      <c r="F2119">
        <v>2.5000000000000001E-3</v>
      </c>
      <c r="G2119">
        <v>3.7499999999999999E-3</v>
      </c>
      <c r="H2119">
        <v>1.7250000000000001E-2</v>
      </c>
      <c r="I2119">
        <v>0</v>
      </c>
    </row>
    <row r="2120" spans="1:9" x14ac:dyDescent="0.25">
      <c r="A2120" t="s">
        <v>717</v>
      </c>
      <c r="B2120">
        <v>93737</v>
      </c>
      <c r="C2120" s="593">
        <v>8.3500000000000005E-2</v>
      </c>
      <c r="D2120" t="s">
        <v>1811</v>
      </c>
      <c r="E2120">
        <v>0.06</v>
      </c>
      <c r="F2120">
        <v>2.5000000000000001E-3</v>
      </c>
      <c r="G2120">
        <v>3.7499999999999999E-3</v>
      </c>
      <c r="H2120">
        <v>1.7250000000000001E-2</v>
      </c>
      <c r="I2120">
        <v>0</v>
      </c>
    </row>
    <row r="2121" spans="1:9" x14ac:dyDescent="0.25">
      <c r="A2121" t="s">
        <v>717</v>
      </c>
      <c r="B2121">
        <v>93740</v>
      </c>
      <c r="C2121" s="593">
        <v>8.3500000000000005E-2</v>
      </c>
      <c r="D2121" t="s">
        <v>1811</v>
      </c>
      <c r="E2121">
        <v>0.06</v>
      </c>
      <c r="F2121">
        <v>2.5000000000000001E-3</v>
      </c>
      <c r="G2121">
        <v>3.7499999999999999E-3</v>
      </c>
      <c r="H2121">
        <v>1.7250000000000001E-2</v>
      </c>
      <c r="I2121">
        <v>0</v>
      </c>
    </row>
    <row r="2122" spans="1:9" x14ac:dyDescent="0.25">
      <c r="A2122" t="s">
        <v>717</v>
      </c>
      <c r="B2122">
        <v>93741</v>
      </c>
      <c r="C2122" s="593">
        <v>8.3500000000000005E-2</v>
      </c>
      <c r="D2122" t="s">
        <v>1811</v>
      </c>
      <c r="E2122">
        <v>0.06</v>
      </c>
      <c r="F2122">
        <v>2.5000000000000001E-3</v>
      </c>
      <c r="G2122">
        <v>3.7499999999999999E-3</v>
      </c>
      <c r="H2122">
        <v>1.7250000000000001E-2</v>
      </c>
      <c r="I2122">
        <v>0</v>
      </c>
    </row>
    <row r="2123" spans="1:9" x14ac:dyDescent="0.25">
      <c r="A2123" t="s">
        <v>717</v>
      </c>
      <c r="B2123">
        <v>93744</v>
      </c>
      <c r="C2123" s="593">
        <v>8.3500000000000005E-2</v>
      </c>
      <c r="D2123" t="s">
        <v>1811</v>
      </c>
      <c r="E2123">
        <v>0.06</v>
      </c>
      <c r="F2123">
        <v>2.5000000000000001E-3</v>
      </c>
      <c r="G2123">
        <v>3.7499999999999999E-3</v>
      </c>
      <c r="H2123">
        <v>1.7250000000000001E-2</v>
      </c>
      <c r="I2123">
        <v>0</v>
      </c>
    </row>
    <row r="2124" spans="1:9" x14ac:dyDescent="0.25">
      <c r="A2124" t="s">
        <v>717</v>
      </c>
      <c r="B2124">
        <v>93745</v>
      </c>
      <c r="C2124" s="593">
        <v>7.9750000000000001E-2</v>
      </c>
      <c r="D2124" t="s">
        <v>1771</v>
      </c>
      <c r="E2124">
        <v>0.06</v>
      </c>
      <c r="F2124">
        <v>2.5000000000000001E-3</v>
      </c>
      <c r="G2124">
        <v>0</v>
      </c>
      <c r="H2124">
        <v>1.7250000000000001E-2</v>
      </c>
      <c r="I2124">
        <v>0</v>
      </c>
    </row>
    <row r="2125" spans="1:9" x14ac:dyDescent="0.25">
      <c r="A2125" t="s">
        <v>717</v>
      </c>
      <c r="B2125">
        <v>93747</v>
      </c>
      <c r="C2125" s="593">
        <v>8.3500000000000005E-2</v>
      </c>
      <c r="D2125" t="s">
        <v>1811</v>
      </c>
      <c r="E2125">
        <v>0.06</v>
      </c>
      <c r="F2125">
        <v>2.5000000000000001E-3</v>
      </c>
      <c r="G2125">
        <v>3.7499999999999999E-3</v>
      </c>
      <c r="H2125">
        <v>1.7250000000000001E-2</v>
      </c>
      <c r="I2125">
        <v>0</v>
      </c>
    </row>
    <row r="2126" spans="1:9" x14ac:dyDescent="0.25">
      <c r="A2126" t="s">
        <v>717</v>
      </c>
      <c r="B2126">
        <v>93750</v>
      </c>
      <c r="C2126" s="593">
        <v>8.3500000000000005E-2</v>
      </c>
      <c r="D2126" t="s">
        <v>1811</v>
      </c>
      <c r="E2126">
        <v>0.06</v>
      </c>
      <c r="F2126">
        <v>2.5000000000000001E-3</v>
      </c>
      <c r="G2126">
        <v>3.7499999999999999E-3</v>
      </c>
      <c r="H2126">
        <v>1.7250000000000001E-2</v>
      </c>
      <c r="I2126">
        <v>0</v>
      </c>
    </row>
    <row r="2127" spans="1:9" x14ac:dyDescent="0.25">
      <c r="A2127" t="s">
        <v>717</v>
      </c>
      <c r="B2127">
        <v>93755</v>
      </c>
      <c r="C2127" s="593">
        <v>8.3500000000000005E-2</v>
      </c>
      <c r="D2127" t="s">
        <v>1811</v>
      </c>
      <c r="E2127">
        <v>0.06</v>
      </c>
      <c r="F2127">
        <v>2.5000000000000001E-3</v>
      </c>
      <c r="G2127">
        <v>3.7499999999999999E-3</v>
      </c>
      <c r="H2127">
        <v>1.7250000000000001E-2</v>
      </c>
      <c r="I2127">
        <v>0</v>
      </c>
    </row>
    <row r="2128" spans="1:9" x14ac:dyDescent="0.25">
      <c r="A2128" t="s">
        <v>717</v>
      </c>
      <c r="B2128">
        <v>93760</v>
      </c>
      <c r="C2128" s="593">
        <v>8.3500000000000005E-2</v>
      </c>
      <c r="D2128" t="s">
        <v>1811</v>
      </c>
      <c r="E2128">
        <v>0.06</v>
      </c>
      <c r="F2128">
        <v>2.5000000000000001E-3</v>
      </c>
      <c r="G2128">
        <v>3.7499999999999999E-3</v>
      </c>
      <c r="H2128">
        <v>1.7250000000000001E-2</v>
      </c>
      <c r="I2128">
        <v>0</v>
      </c>
    </row>
    <row r="2129" spans="1:9" x14ac:dyDescent="0.25">
      <c r="A2129" t="s">
        <v>717</v>
      </c>
      <c r="B2129">
        <v>93761</v>
      </c>
      <c r="C2129" s="593">
        <v>8.3500000000000005E-2</v>
      </c>
      <c r="D2129" t="s">
        <v>1811</v>
      </c>
      <c r="E2129">
        <v>0.06</v>
      </c>
      <c r="F2129">
        <v>2.5000000000000001E-3</v>
      </c>
      <c r="G2129">
        <v>3.7499999999999999E-3</v>
      </c>
      <c r="H2129">
        <v>1.7250000000000001E-2</v>
      </c>
      <c r="I2129">
        <v>0</v>
      </c>
    </row>
    <row r="2130" spans="1:9" x14ac:dyDescent="0.25">
      <c r="A2130" t="s">
        <v>717</v>
      </c>
      <c r="B2130">
        <v>93764</v>
      </c>
      <c r="C2130" s="593">
        <v>8.3500000000000005E-2</v>
      </c>
      <c r="D2130" t="s">
        <v>1811</v>
      </c>
      <c r="E2130">
        <v>0.06</v>
      </c>
      <c r="F2130">
        <v>2.5000000000000001E-3</v>
      </c>
      <c r="G2130">
        <v>3.7499999999999999E-3</v>
      </c>
      <c r="H2130">
        <v>1.7250000000000001E-2</v>
      </c>
      <c r="I2130">
        <v>0</v>
      </c>
    </row>
    <row r="2131" spans="1:9" x14ac:dyDescent="0.25">
      <c r="A2131" t="s">
        <v>717</v>
      </c>
      <c r="B2131">
        <v>93765</v>
      </c>
      <c r="C2131" s="593">
        <v>8.3500000000000005E-2</v>
      </c>
      <c r="D2131" t="s">
        <v>1811</v>
      </c>
      <c r="E2131">
        <v>0.06</v>
      </c>
      <c r="F2131">
        <v>2.5000000000000001E-3</v>
      </c>
      <c r="G2131">
        <v>3.7499999999999999E-3</v>
      </c>
      <c r="H2131">
        <v>1.7250000000000001E-2</v>
      </c>
      <c r="I2131">
        <v>0</v>
      </c>
    </row>
    <row r="2132" spans="1:9" x14ac:dyDescent="0.25">
      <c r="A2132" t="s">
        <v>717</v>
      </c>
      <c r="B2132">
        <v>93771</v>
      </c>
      <c r="C2132" s="593">
        <v>8.3500000000000005E-2</v>
      </c>
      <c r="D2132" t="s">
        <v>1811</v>
      </c>
      <c r="E2132">
        <v>0.06</v>
      </c>
      <c r="F2132">
        <v>2.5000000000000001E-3</v>
      </c>
      <c r="G2132">
        <v>3.7499999999999999E-3</v>
      </c>
      <c r="H2132">
        <v>1.7250000000000001E-2</v>
      </c>
      <c r="I2132">
        <v>0</v>
      </c>
    </row>
    <row r="2133" spans="1:9" x14ac:dyDescent="0.25">
      <c r="A2133" t="s">
        <v>717</v>
      </c>
      <c r="B2133">
        <v>93772</v>
      </c>
      <c r="C2133" s="593">
        <v>8.3500000000000005E-2</v>
      </c>
      <c r="D2133" t="s">
        <v>1811</v>
      </c>
      <c r="E2133">
        <v>0.06</v>
      </c>
      <c r="F2133">
        <v>2.5000000000000001E-3</v>
      </c>
      <c r="G2133">
        <v>3.7499999999999999E-3</v>
      </c>
      <c r="H2133">
        <v>1.7250000000000001E-2</v>
      </c>
      <c r="I2133">
        <v>0</v>
      </c>
    </row>
    <row r="2134" spans="1:9" x14ac:dyDescent="0.25">
      <c r="A2134" t="s">
        <v>717</v>
      </c>
      <c r="B2134">
        <v>93773</v>
      </c>
      <c r="C2134" s="593">
        <v>8.3500000000000005E-2</v>
      </c>
      <c r="D2134" t="s">
        <v>1811</v>
      </c>
      <c r="E2134">
        <v>0.06</v>
      </c>
      <c r="F2134">
        <v>2.5000000000000001E-3</v>
      </c>
      <c r="G2134">
        <v>3.7499999999999999E-3</v>
      </c>
      <c r="H2134">
        <v>1.7250000000000001E-2</v>
      </c>
      <c r="I2134">
        <v>0</v>
      </c>
    </row>
    <row r="2135" spans="1:9" x14ac:dyDescent="0.25">
      <c r="A2135" t="s">
        <v>717</v>
      </c>
      <c r="B2135">
        <v>93774</v>
      </c>
      <c r="C2135" s="593">
        <v>8.3500000000000005E-2</v>
      </c>
      <c r="D2135" t="s">
        <v>1811</v>
      </c>
      <c r="E2135">
        <v>0.06</v>
      </c>
      <c r="F2135">
        <v>2.5000000000000001E-3</v>
      </c>
      <c r="G2135">
        <v>3.7499999999999999E-3</v>
      </c>
      <c r="H2135">
        <v>1.7250000000000001E-2</v>
      </c>
      <c r="I2135">
        <v>0</v>
      </c>
    </row>
    <row r="2136" spans="1:9" x14ac:dyDescent="0.25">
      <c r="A2136" t="s">
        <v>717</v>
      </c>
      <c r="B2136">
        <v>93775</v>
      </c>
      <c r="C2136" s="593">
        <v>8.3500000000000005E-2</v>
      </c>
      <c r="D2136" t="s">
        <v>1811</v>
      </c>
      <c r="E2136">
        <v>0.06</v>
      </c>
      <c r="F2136">
        <v>2.5000000000000001E-3</v>
      </c>
      <c r="G2136">
        <v>3.7499999999999999E-3</v>
      </c>
      <c r="H2136">
        <v>1.7250000000000001E-2</v>
      </c>
      <c r="I2136">
        <v>0</v>
      </c>
    </row>
    <row r="2137" spans="1:9" x14ac:dyDescent="0.25">
      <c r="A2137" t="s">
        <v>717</v>
      </c>
      <c r="B2137">
        <v>93776</v>
      </c>
      <c r="C2137" s="593">
        <v>8.3500000000000005E-2</v>
      </c>
      <c r="D2137" t="s">
        <v>1811</v>
      </c>
      <c r="E2137">
        <v>0.06</v>
      </c>
      <c r="F2137">
        <v>2.5000000000000001E-3</v>
      </c>
      <c r="G2137">
        <v>3.7499999999999999E-3</v>
      </c>
      <c r="H2137">
        <v>1.7250000000000001E-2</v>
      </c>
      <c r="I2137">
        <v>0</v>
      </c>
    </row>
    <row r="2138" spans="1:9" x14ac:dyDescent="0.25">
      <c r="A2138" t="s">
        <v>717</v>
      </c>
      <c r="B2138">
        <v>93777</v>
      </c>
      <c r="C2138" s="593">
        <v>8.3500000000000005E-2</v>
      </c>
      <c r="D2138" t="s">
        <v>1811</v>
      </c>
      <c r="E2138">
        <v>0.06</v>
      </c>
      <c r="F2138">
        <v>2.5000000000000001E-3</v>
      </c>
      <c r="G2138">
        <v>3.7499999999999999E-3</v>
      </c>
      <c r="H2138">
        <v>1.7250000000000001E-2</v>
      </c>
      <c r="I2138">
        <v>0</v>
      </c>
    </row>
    <row r="2139" spans="1:9" x14ac:dyDescent="0.25">
      <c r="A2139" t="s">
        <v>717</v>
      </c>
      <c r="B2139">
        <v>93778</v>
      </c>
      <c r="C2139" s="593">
        <v>8.3500000000000005E-2</v>
      </c>
      <c r="D2139" t="s">
        <v>1811</v>
      </c>
      <c r="E2139">
        <v>0.06</v>
      </c>
      <c r="F2139">
        <v>2.5000000000000001E-3</v>
      </c>
      <c r="G2139">
        <v>3.7499999999999999E-3</v>
      </c>
      <c r="H2139">
        <v>1.7250000000000001E-2</v>
      </c>
      <c r="I2139">
        <v>0</v>
      </c>
    </row>
    <row r="2140" spans="1:9" x14ac:dyDescent="0.25">
      <c r="A2140" t="s">
        <v>717</v>
      </c>
      <c r="B2140">
        <v>93779</v>
      </c>
      <c r="C2140" s="593">
        <v>8.3500000000000005E-2</v>
      </c>
      <c r="D2140" t="s">
        <v>1811</v>
      </c>
      <c r="E2140">
        <v>0.06</v>
      </c>
      <c r="F2140">
        <v>2.5000000000000001E-3</v>
      </c>
      <c r="G2140">
        <v>3.7499999999999999E-3</v>
      </c>
      <c r="H2140">
        <v>1.7250000000000001E-2</v>
      </c>
      <c r="I2140">
        <v>0</v>
      </c>
    </row>
    <row r="2141" spans="1:9" x14ac:dyDescent="0.25">
      <c r="A2141" t="s">
        <v>717</v>
      </c>
      <c r="B2141">
        <v>93786</v>
      </c>
      <c r="C2141" s="593">
        <v>8.3500000000000005E-2</v>
      </c>
      <c r="D2141" t="s">
        <v>1811</v>
      </c>
      <c r="E2141">
        <v>0.06</v>
      </c>
      <c r="F2141">
        <v>2.5000000000000001E-3</v>
      </c>
      <c r="G2141">
        <v>3.7499999999999999E-3</v>
      </c>
      <c r="H2141">
        <v>1.7250000000000001E-2</v>
      </c>
      <c r="I2141">
        <v>0</v>
      </c>
    </row>
    <row r="2142" spans="1:9" x14ac:dyDescent="0.25">
      <c r="A2142" t="s">
        <v>717</v>
      </c>
      <c r="B2142">
        <v>93790</v>
      </c>
      <c r="C2142" s="593">
        <v>8.3500000000000005E-2</v>
      </c>
      <c r="D2142" t="s">
        <v>1811</v>
      </c>
      <c r="E2142">
        <v>0.06</v>
      </c>
      <c r="F2142">
        <v>2.5000000000000001E-3</v>
      </c>
      <c r="G2142">
        <v>3.7499999999999999E-3</v>
      </c>
      <c r="H2142">
        <v>1.7250000000000001E-2</v>
      </c>
      <c r="I2142">
        <v>0</v>
      </c>
    </row>
    <row r="2143" spans="1:9" x14ac:dyDescent="0.25">
      <c r="A2143" t="s">
        <v>717</v>
      </c>
      <c r="B2143">
        <v>93791</v>
      </c>
      <c r="C2143" s="593">
        <v>8.3500000000000005E-2</v>
      </c>
      <c r="D2143" t="s">
        <v>1811</v>
      </c>
      <c r="E2143">
        <v>0.06</v>
      </c>
      <c r="F2143">
        <v>2.5000000000000001E-3</v>
      </c>
      <c r="G2143">
        <v>3.7499999999999999E-3</v>
      </c>
      <c r="H2143">
        <v>1.7250000000000001E-2</v>
      </c>
      <c r="I2143">
        <v>0</v>
      </c>
    </row>
    <row r="2144" spans="1:9" x14ac:dyDescent="0.25">
      <c r="A2144" t="s">
        <v>717</v>
      </c>
      <c r="B2144">
        <v>93792</v>
      </c>
      <c r="C2144" s="593">
        <v>8.3500000000000005E-2</v>
      </c>
      <c r="D2144" t="s">
        <v>1811</v>
      </c>
      <c r="E2144">
        <v>0.06</v>
      </c>
      <c r="F2144">
        <v>2.5000000000000001E-3</v>
      </c>
      <c r="G2144">
        <v>3.7499999999999999E-3</v>
      </c>
      <c r="H2144">
        <v>1.7250000000000001E-2</v>
      </c>
      <c r="I2144">
        <v>0</v>
      </c>
    </row>
    <row r="2145" spans="1:9" x14ac:dyDescent="0.25">
      <c r="A2145" t="s">
        <v>717</v>
      </c>
      <c r="B2145">
        <v>93793</v>
      </c>
      <c r="C2145" s="593">
        <v>8.3500000000000005E-2</v>
      </c>
      <c r="D2145" t="s">
        <v>1811</v>
      </c>
      <c r="E2145">
        <v>0.06</v>
      </c>
      <c r="F2145">
        <v>2.5000000000000001E-3</v>
      </c>
      <c r="G2145">
        <v>3.7499999999999999E-3</v>
      </c>
      <c r="H2145">
        <v>1.7250000000000001E-2</v>
      </c>
      <c r="I2145">
        <v>0</v>
      </c>
    </row>
    <row r="2146" spans="1:9" x14ac:dyDescent="0.25">
      <c r="A2146" t="s">
        <v>717</v>
      </c>
      <c r="B2146">
        <v>93794</v>
      </c>
      <c r="C2146" s="593">
        <v>8.3500000000000005E-2</v>
      </c>
      <c r="D2146" t="s">
        <v>1811</v>
      </c>
      <c r="E2146">
        <v>0.06</v>
      </c>
      <c r="F2146">
        <v>2.5000000000000001E-3</v>
      </c>
      <c r="G2146">
        <v>3.7499999999999999E-3</v>
      </c>
      <c r="H2146">
        <v>1.7250000000000001E-2</v>
      </c>
      <c r="I2146">
        <v>0</v>
      </c>
    </row>
    <row r="2147" spans="1:9" x14ac:dyDescent="0.25">
      <c r="A2147" t="s">
        <v>717</v>
      </c>
      <c r="B2147">
        <v>93844</v>
      </c>
      <c r="C2147" s="593">
        <v>8.3500000000000005E-2</v>
      </c>
      <c r="D2147" t="s">
        <v>1811</v>
      </c>
      <c r="E2147">
        <v>0.06</v>
      </c>
      <c r="F2147">
        <v>2.5000000000000001E-3</v>
      </c>
      <c r="G2147">
        <v>3.7499999999999999E-3</v>
      </c>
      <c r="H2147">
        <v>1.7250000000000001E-2</v>
      </c>
      <c r="I2147">
        <v>0</v>
      </c>
    </row>
    <row r="2148" spans="1:9" x14ac:dyDescent="0.25">
      <c r="A2148" t="s">
        <v>717</v>
      </c>
      <c r="B2148">
        <v>93888</v>
      </c>
      <c r="C2148" s="593">
        <v>8.3500000000000005E-2</v>
      </c>
      <c r="D2148" t="s">
        <v>1811</v>
      </c>
      <c r="E2148">
        <v>0.06</v>
      </c>
      <c r="F2148">
        <v>2.5000000000000001E-3</v>
      </c>
      <c r="G2148">
        <v>3.7499999999999999E-3</v>
      </c>
      <c r="H2148">
        <v>1.7250000000000001E-2</v>
      </c>
      <c r="I2148">
        <v>0</v>
      </c>
    </row>
    <row r="2149" spans="1:9" x14ac:dyDescent="0.25">
      <c r="A2149" t="s">
        <v>717</v>
      </c>
      <c r="B2149">
        <v>93901</v>
      </c>
      <c r="C2149" s="593">
        <v>9.2499999999999999E-2</v>
      </c>
      <c r="D2149" t="s">
        <v>1826</v>
      </c>
      <c r="E2149">
        <v>0.06</v>
      </c>
      <c r="F2149">
        <v>2.5000000000000001E-3</v>
      </c>
      <c r="G2149">
        <v>1.4999999999999999E-2</v>
      </c>
      <c r="H2149">
        <v>1.4999999999999999E-2</v>
      </c>
      <c r="I2149">
        <v>0</v>
      </c>
    </row>
    <row r="2150" spans="1:9" x14ac:dyDescent="0.25">
      <c r="A2150" t="s">
        <v>717</v>
      </c>
      <c r="B2150">
        <v>93902</v>
      </c>
      <c r="C2150" s="593">
        <v>9.2499999999999999E-2</v>
      </c>
      <c r="D2150" t="s">
        <v>1826</v>
      </c>
      <c r="E2150">
        <v>0.06</v>
      </c>
      <c r="F2150">
        <v>2.5000000000000001E-3</v>
      </c>
      <c r="G2150">
        <v>1.4999999999999999E-2</v>
      </c>
      <c r="H2150">
        <v>1.4999999999999999E-2</v>
      </c>
      <c r="I2150">
        <v>0</v>
      </c>
    </row>
    <row r="2151" spans="1:9" x14ac:dyDescent="0.25">
      <c r="A2151" t="s">
        <v>717</v>
      </c>
      <c r="B2151">
        <v>93905</v>
      </c>
      <c r="C2151" s="593">
        <v>9.2499999999999999E-2</v>
      </c>
      <c r="D2151" t="s">
        <v>1826</v>
      </c>
      <c r="E2151">
        <v>0.06</v>
      </c>
      <c r="F2151">
        <v>2.5000000000000001E-3</v>
      </c>
      <c r="G2151">
        <v>1.4999999999999999E-2</v>
      </c>
      <c r="H2151">
        <v>1.4999999999999999E-2</v>
      </c>
      <c r="I2151">
        <v>0</v>
      </c>
    </row>
    <row r="2152" spans="1:9" x14ac:dyDescent="0.25">
      <c r="A2152" t="s">
        <v>717</v>
      </c>
      <c r="B2152">
        <v>93906</v>
      </c>
      <c r="C2152" s="593">
        <v>9.2499999999999999E-2</v>
      </c>
      <c r="D2152" t="s">
        <v>1826</v>
      </c>
      <c r="E2152">
        <v>0.06</v>
      </c>
      <c r="F2152">
        <v>2.5000000000000001E-3</v>
      </c>
      <c r="G2152">
        <v>1.4999999999999999E-2</v>
      </c>
      <c r="H2152">
        <v>1.4999999999999999E-2</v>
      </c>
      <c r="I2152">
        <v>0</v>
      </c>
    </row>
    <row r="2153" spans="1:9" x14ac:dyDescent="0.25">
      <c r="A2153" t="s">
        <v>717</v>
      </c>
      <c r="B2153">
        <v>93907</v>
      </c>
      <c r="C2153" s="593">
        <v>9.2499999999999999E-2</v>
      </c>
      <c r="D2153" t="s">
        <v>1826</v>
      </c>
      <c r="E2153">
        <v>0.06</v>
      </c>
      <c r="F2153">
        <v>2.5000000000000001E-3</v>
      </c>
      <c r="G2153">
        <v>1.4999999999999999E-2</v>
      </c>
      <c r="H2153">
        <v>1.4999999999999999E-2</v>
      </c>
      <c r="I2153">
        <v>0</v>
      </c>
    </row>
    <row r="2154" spans="1:9" x14ac:dyDescent="0.25">
      <c r="A2154" t="s">
        <v>717</v>
      </c>
      <c r="B2154">
        <v>93908</v>
      </c>
      <c r="C2154" s="593">
        <v>9.2499999999999999E-2</v>
      </c>
      <c r="D2154" t="s">
        <v>1826</v>
      </c>
      <c r="E2154">
        <v>0.06</v>
      </c>
      <c r="F2154">
        <v>2.5000000000000001E-3</v>
      </c>
      <c r="G2154">
        <v>1.4999999999999999E-2</v>
      </c>
      <c r="H2154">
        <v>1.4999999999999999E-2</v>
      </c>
      <c r="I2154">
        <v>0</v>
      </c>
    </row>
    <row r="2155" spans="1:9" x14ac:dyDescent="0.25">
      <c r="A2155" t="s">
        <v>717</v>
      </c>
      <c r="B2155">
        <v>93912</v>
      </c>
      <c r="C2155" s="593">
        <v>9.2499999999999999E-2</v>
      </c>
      <c r="D2155" t="s">
        <v>1826</v>
      </c>
      <c r="E2155">
        <v>0.06</v>
      </c>
      <c r="F2155">
        <v>2.5000000000000001E-3</v>
      </c>
      <c r="G2155">
        <v>1.4999999999999999E-2</v>
      </c>
      <c r="H2155">
        <v>1.4999999999999999E-2</v>
      </c>
      <c r="I2155">
        <v>0</v>
      </c>
    </row>
    <row r="2156" spans="1:9" x14ac:dyDescent="0.25">
      <c r="A2156" t="s">
        <v>717</v>
      </c>
      <c r="B2156">
        <v>93915</v>
      </c>
      <c r="C2156" s="593">
        <v>9.2499999999999999E-2</v>
      </c>
      <c r="D2156" t="s">
        <v>1826</v>
      </c>
      <c r="E2156">
        <v>0.06</v>
      </c>
      <c r="F2156">
        <v>2.5000000000000001E-3</v>
      </c>
      <c r="G2156">
        <v>1.4999999999999999E-2</v>
      </c>
      <c r="H2156">
        <v>1.4999999999999999E-2</v>
      </c>
      <c r="I2156">
        <v>0</v>
      </c>
    </row>
    <row r="2157" spans="1:9" x14ac:dyDescent="0.25">
      <c r="A2157" t="s">
        <v>717</v>
      </c>
      <c r="B2157">
        <v>93920</v>
      </c>
      <c r="C2157" s="593">
        <v>7.7499999999999999E-2</v>
      </c>
      <c r="D2157" t="s">
        <v>1789</v>
      </c>
      <c r="E2157">
        <v>0.06</v>
      </c>
      <c r="F2157">
        <v>2.5000000000000001E-3</v>
      </c>
      <c r="G2157">
        <v>0</v>
      </c>
      <c r="H2157">
        <v>1.4999999999999999E-2</v>
      </c>
      <c r="I2157">
        <v>0</v>
      </c>
    </row>
    <row r="2158" spans="1:9" x14ac:dyDescent="0.25">
      <c r="A2158" t="s">
        <v>717</v>
      </c>
      <c r="B2158">
        <v>93921</v>
      </c>
      <c r="C2158" s="593">
        <v>9.2499999999999999E-2</v>
      </c>
      <c r="D2158" t="s">
        <v>1827</v>
      </c>
      <c r="E2158">
        <v>0.06</v>
      </c>
      <c r="F2158">
        <v>2.5000000000000001E-3</v>
      </c>
      <c r="G2158">
        <v>1.4999999999999999E-2</v>
      </c>
      <c r="H2158">
        <v>1.4999999999999999E-2</v>
      </c>
      <c r="I2158">
        <v>0</v>
      </c>
    </row>
    <row r="2159" spans="1:9" x14ac:dyDescent="0.25">
      <c r="A2159" t="s">
        <v>717</v>
      </c>
      <c r="B2159">
        <v>93922</v>
      </c>
      <c r="C2159" s="593">
        <v>7.7499999999999999E-2</v>
      </c>
      <c r="D2159" t="s">
        <v>1789</v>
      </c>
      <c r="E2159">
        <v>0.06</v>
      </c>
      <c r="F2159">
        <v>2.5000000000000001E-3</v>
      </c>
      <c r="G2159">
        <v>0</v>
      </c>
      <c r="H2159">
        <v>1.4999999999999999E-2</v>
      </c>
      <c r="I2159">
        <v>0</v>
      </c>
    </row>
    <row r="2160" spans="1:9" x14ac:dyDescent="0.25">
      <c r="A2160" t="s">
        <v>717</v>
      </c>
      <c r="B2160">
        <v>93923</v>
      </c>
      <c r="C2160" s="593">
        <v>9.2499999999999999E-2</v>
      </c>
      <c r="D2160" t="s">
        <v>1827</v>
      </c>
      <c r="E2160">
        <v>0.06</v>
      </c>
      <c r="F2160">
        <v>2.5000000000000001E-3</v>
      </c>
      <c r="G2160">
        <v>1.4999999999999999E-2</v>
      </c>
      <c r="H2160">
        <v>1.4999999999999999E-2</v>
      </c>
      <c r="I2160">
        <v>0</v>
      </c>
    </row>
    <row r="2161" spans="1:9" x14ac:dyDescent="0.25">
      <c r="A2161" t="s">
        <v>717</v>
      </c>
      <c r="B2161">
        <v>93924</v>
      </c>
      <c r="C2161" s="593">
        <v>7.7499999999999999E-2</v>
      </c>
      <c r="D2161" t="s">
        <v>1789</v>
      </c>
      <c r="E2161">
        <v>0.06</v>
      </c>
      <c r="F2161">
        <v>2.5000000000000001E-3</v>
      </c>
      <c r="G2161">
        <v>0</v>
      </c>
      <c r="H2161">
        <v>1.4999999999999999E-2</v>
      </c>
      <c r="I2161">
        <v>0</v>
      </c>
    </row>
    <row r="2162" spans="1:9" x14ac:dyDescent="0.25">
      <c r="A2162" t="s">
        <v>717</v>
      </c>
      <c r="B2162">
        <v>93925</v>
      </c>
      <c r="C2162" s="593">
        <v>7.7499999999999999E-2</v>
      </c>
      <c r="D2162" t="s">
        <v>1789</v>
      </c>
      <c r="E2162">
        <v>0.06</v>
      </c>
      <c r="F2162">
        <v>2.5000000000000001E-3</v>
      </c>
      <c r="G2162">
        <v>0</v>
      </c>
      <c r="H2162">
        <v>1.4999999999999999E-2</v>
      </c>
      <c r="I2162">
        <v>0</v>
      </c>
    </row>
    <row r="2163" spans="1:9" x14ac:dyDescent="0.25">
      <c r="A2163" t="s">
        <v>717</v>
      </c>
      <c r="B2163">
        <v>93926</v>
      </c>
      <c r="C2163" s="593">
        <v>8.7499999999999994E-2</v>
      </c>
      <c r="D2163" t="s">
        <v>1828</v>
      </c>
      <c r="E2163">
        <v>0.06</v>
      </c>
      <c r="F2163">
        <v>2.5000000000000001E-3</v>
      </c>
      <c r="G2163">
        <v>0.01</v>
      </c>
      <c r="H2163">
        <v>1.4999999999999999E-2</v>
      </c>
      <c r="I2163">
        <v>0</v>
      </c>
    </row>
    <row r="2164" spans="1:9" x14ac:dyDescent="0.25">
      <c r="A2164" t="s">
        <v>717</v>
      </c>
      <c r="B2164">
        <v>93927</v>
      </c>
      <c r="C2164" s="593">
        <v>9.5000000000000001E-2</v>
      </c>
      <c r="D2164" t="s">
        <v>1829</v>
      </c>
      <c r="E2164">
        <v>0.06</v>
      </c>
      <c r="F2164">
        <v>2.5000000000000001E-3</v>
      </c>
      <c r="G2164">
        <v>1.7500000000000002E-2</v>
      </c>
      <c r="H2164">
        <v>1.4999999999999999E-2</v>
      </c>
      <c r="I2164">
        <v>0</v>
      </c>
    </row>
    <row r="2165" spans="1:9" x14ac:dyDescent="0.25">
      <c r="A2165" t="s">
        <v>717</v>
      </c>
      <c r="B2165">
        <v>93928</v>
      </c>
      <c r="C2165" s="593">
        <v>7.7499999999999999E-2</v>
      </c>
      <c r="D2165" t="s">
        <v>1789</v>
      </c>
      <c r="E2165">
        <v>0.06</v>
      </c>
      <c r="F2165">
        <v>2.5000000000000001E-3</v>
      </c>
      <c r="G2165">
        <v>0</v>
      </c>
      <c r="H2165">
        <v>1.4999999999999999E-2</v>
      </c>
      <c r="I2165">
        <v>0</v>
      </c>
    </row>
    <row r="2166" spans="1:9" x14ac:dyDescent="0.25">
      <c r="A2166" t="s">
        <v>717</v>
      </c>
      <c r="B2166">
        <v>93930</v>
      </c>
      <c r="C2166" s="593">
        <v>8.7499999999999994E-2</v>
      </c>
      <c r="D2166" t="s">
        <v>1830</v>
      </c>
      <c r="E2166">
        <v>0.06</v>
      </c>
      <c r="F2166">
        <v>2.5000000000000001E-3</v>
      </c>
      <c r="G2166">
        <v>0.01</v>
      </c>
      <c r="H2166">
        <v>1.4999999999999999E-2</v>
      </c>
      <c r="I2166">
        <v>0</v>
      </c>
    </row>
    <row r="2167" spans="1:9" x14ac:dyDescent="0.25">
      <c r="A2167" t="s">
        <v>717</v>
      </c>
      <c r="B2167">
        <v>93932</v>
      </c>
      <c r="C2167" s="593">
        <v>7.7499999999999999E-2</v>
      </c>
      <c r="D2167" t="s">
        <v>1789</v>
      </c>
      <c r="E2167">
        <v>0.06</v>
      </c>
      <c r="F2167">
        <v>2.5000000000000001E-3</v>
      </c>
      <c r="G2167">
        <v>0</v>
      </c>
      <c r="H2167">
        <v>1.4999999999999999E-2</v>
      </c>
      <c r="I2167">
        <v>0</v>
      </c>
    </row>
    <row r="2168" spans="1:9" x14ac:dyDescent="0.25">
      <c r="A2168" t="s">
        <v>717</v>
      </c>
      <c r="B2168">
        <v>93933</v>
      </c>
      <c r="C2168" s="593">
        <v>9.2499999999999999E-2</v>
      </c>
      <c r="D2168" t="s">
        <v>1831</v>
      </c>
      <c r="E2168">
        <v>0.06</v>
      </c>
      <c r="F2168">
        <v>2.5000000000000001E-3</v>
      </c>
      <c r="G2168">
        <v>1.4999999999999999E-2</v>
      </c>
      <c r="H2168">
        <v>1.4999999999999999E-2</v>
      </c>
      <c r="I2168">
        <v>0</v>
      </c>
    </row>
    <row r="2169" spans="1:9" x14ac:dyDescent="0.25">
      <c r="A2169" t="s">
        <v>717</v>
      </c>
      <c r="B2169">
        <v>93940</v>
      </c>
      <c r="C2169" s="593">
        <v>9.2499999999999999E-2</v>
      </c>
      <c r="D2169" t="s">
        <v>1832</v>
      </c>
      <c r="E2169">
        <v>0.06</v>
      </c>
      <c r="F2169">
        <v>2.5000000000000001E-3</v>
      </c>
      <c r="G2169">
        <v>1.4999999999999999E-2</v>
      </c>
      <c r="H2169">
        <v>1.4999999999999999E-2</v>
      </c>
      <c r="I2169">
        <v>0</v>
      </c>
    </row>
    <row r="2170" spans="1:9" x14ac:dyDescent="0.25">
      <c r="A2170" t="s">
        <v>717</v>
      </c>
      <c r="B2170">
        <v>93942</v>
      </c>
      <c r="C2170" s="593">
        <v>9.2499999999999999E-2</v>
      </c>
      <c r="D2170" t="s">
        <v>1833</v>
      </c>
      <c r="E2170">
        <v>0.06</v>
      </c>
      <c r="F2170">
        <v>2.5000000000000001E-3</v>
      </c>
      <c r="G2170">
        <v>1.4999999999999999E-2</v>
      </c>
      <c r="H2170">
        <v>1.4999999999999999E-2</v>
      </c>
      <c r="I2170">
        <v>0</v>
      </c>
    </row>
    <row r="2171" spans="1:9" x14ac:dyDescent="0.25">
      <c r="A2171" t="s">
        <v>717</v>
      </c>
      <c r="B2171">
        <v>93943</v>
      </c>
      <c r="C2171" s="593">
        <v>9.2499999999999999E-2</v>
      </c>
      <c r="D2171" t="s">
        <v>1833</v>
      </c>
      <c r="E2171">
        <v>0.06</v>
      </c>
      <c r="F2171">
        <v>2.5000000000000001E-3</v>
      </c>
      <c r="G2171">
        <v>1.4999999999999999E-2</v>
      </c>
      <c r="H2171">
        <v>1.4999999999999999E-2</v>
      </c>
      <c r="I2171">
        <v>0</v>
      </c>
    </row>
    <row r="2172" spans="1:9" x14ac:dyDescent="0.25">
      <c r="A2172" t="s">
        <v>717</v>
      </c>
      <c r="B2172">
        <v>93944</v>
      </c>
      <c r="C2172" s="593">
        <v>9.2499999999999999E-2</v>
      </c>
      <c r="D2172" t="s">
        <v>1833</v>
      </c>
      <c r="E2172">
        <v>0.06</v>
      </c>
      <c r="F2172">
        <v>2.5000000000000001E-3</v>
      </c>
      <c r="G2172">
        <v>1.4999999999999999E-2</v>
      </c>
      <c r="H2172">
        <v>1.4999999999999999E-2</v>
      </c>
      <c r="I2172">
        <v>0</v>
      </c>
    </row>
    <row r="2173" spans="1:9" x14ac:dyDescent="0.25">
      <c r="A2173" t="s">
        <v>717</v>
      </c>
      <c r="B2173">
        <v>93950</v>
      </c>
      <c r="C2173" s="593">
        <v>9.2499999999999999E-2</v>
      </c>
      <c r="D2173" t="s">
        <v>1833</v>
      </c>
      <c r="E2173">
        <v>0.06</v>
      </c>
      <c r="F2173">
        <v>2.5000000000000001E-3</v>
      </c>
      <c r="G2173">
        <v>1.4999999999999999E-2</v>
      </c>
      <c r="H2173">
        <v>1.4999999999999999E-2</v>
      </c>
      <c r="I2173">
        <v>0</v>
      </c>
    </row>
    <row r="2174" spans="1:9" x14ac:dyDescent="0.25">
      <c r="A2174" t="s">
        <v>717</v>
      </c>
      <c r="B2174">
        <v>93953</v>
      </c>
      <c r="C2174" s="593">
        <v>9.2499999999999999E-2</v>
      </c>
      <c r="D2174" t="s">
        <v>1833</v>
      </c>
      <c r="E2174">
        <v>0.06</v>
      </c>
      <c r="F2174">
        <v>2.5000000000000001E-3</v>
      </c>
      <c r="G2174">
        <v>1.4999999999999999E-2</v>
      </c>
      <c r="H2174">
        <v>1.4999999999999999E-2</v>
      </c>
      <c r="I2174">
        <v>0</v>
      </c>
    </row>
    <row r="2175" spans="1:9" x14ac:dyDescent="0.25">
      <c r="A2175" t="s">
        <v>717</v>
      </c>
      <c r="B2175">
        <v>93954</v>
      </c>
      <c r="C2175" s="593">
        <v>7.7499999999999999E-2</v>
      </c>
      <c r="D2175" t="s">
        <v>1789</v>
      </c>
      <c r="E2175">
        <v>0.06</v>
      </c>
      <c r="F2175">
        <v>2.5000000000000001E-3</v>
      </c>
      <c r="G2175">
        <v>0</v>
      </c>
      <c r="H2175">
        <v>1.4999999999999999E-2</v>
      </c>
      <c r="I2175">
        <v>0</v>
      </c>
    </row>
    <row r="2176" spans="1:9" x14ac:dyDescent="0.25">
      <c r="A2176" t="s">
        <v>717</v>
      </c>
      <c r="B2176">
        <v>93955</v>
      </c>
      <c r="C2176" s="593">
        <v>9.2499999999999999E-2</v>
      </c>
      <c r="D2176" t="s">
        <v>1831</v>
      </c>
      <c r="E2176">
        <v>0.06</v>
      </c>
      <c r="F2176">
        <v>2.5000000000000001E-3</v>
      </c>
      <c r="G2176">
        <v>1.4999999999999999E-2</v>
      </c>
      <c r="H2176">
        <v>1.4999999999999999E-2</v>
      </c>
      <c r="I2176">
        <v>0</v>
      </c>
    </row>
    <row r="2177" spans="1:9" x14ac:dyDescent="0.25">
      <c r="A2177" t="s">
        <v>717</v>
      </c>
      <c r="B2177">
        <v>93960</v>
      </c>
      <c r="C2177" s="593">
        <v>9.2499999999999999E-2</v>
      </c>
      <c r="D2177" t="s">
        <v>1834</v>
      </c>
      <c r="E2177">
        <v>0.06</v>
      </c>
      <c r="F2177">
        <v>2.5000000000000001E-3</v>
      </c>
      <c r="G2177">
        <v>1.4999999999999999E-2</v>
      </c>
      <c r="H2177">
        <v>1.4999999999999999E-2</v>
      </c>
      <c r="I2177">
        <v>0</v>
      </c>
    </row>
    <row r="2178" spans="1:9" x14ac:dyDescent="0.25">
      <c r="A2178" t="s">
        <v>717</v>
      </c>
      <c r="B2178">
        <v>93962</v>
      </c>
      <c r="C2178" s="593">
        <v>7.7499999999999999E-2</v>
      </c>
      <c r="D2178" t="s">
        <v>1789</v>
      </c>
      <c r="E2178">
        <v>0.06</v>
      </c>
      <c r="F2178">
        <v>2.5000000000000001E-3</v>
      </c>
      <c r="G2178">
        <v>0</v>
      </c>
      <c r="H2178">
        <v>1.4999999999999999E-2</v>
      </c>
      <c r="I2178">
        <v>0</v>
      </c>
    </row>
    <row r="2179" spans="1:9" x14ac:dyDescent="0.25">
      <c r="A2179" t="s">
        <v>717</v>
      </c>
      <c r="B2179">
        <v>94002</v>
      </c>
      <c r="C2179" s="593">
        <v>9.8750000000000004E-2</v>
      </c>
      <c r="D2179" t="s">
        <v>1835</v>
      </c>
      <c r="E2179">
        <v>0.06</v>
      </c>
      <c r="F2179">
        <v>2.5000000000000001E-3</v>
      </c>
      <c r="G2179">
        <v>5.0000000000000001E-3</v>
      </c>
      <c r="H2179">
        <v>3.125E-2</v>
      </c>
      <c r="I2179">
        <v>0</v>
      </c>
    </row>
    <row r="2180" spans="1:9" x14ac:dyDescent="0.25">
      <c r="A2180" t="s">
        <v>717</v>
      </c>
      <c r="B2180">
        <v>94005</v>
      </c>
      <c r="C2180" s="593">
        <v>9.8750000000000004E-2</v>
      </c>
      <c r="D2180" t="s">
        <v>1836</v>
      </c>
      <c r="E2180">
        <v>0.06</v>
      </c>
      <c r="F2180">
        <v>2.5000000000000001E-3</v>
      </c>
      <c r="G2180">
        <v>5.0000000000000001E-3</v>
      </c>
      <c r="H2180">
        <v>3.125E-2</v>
      </c>
      <c r="I2180">
        <v>0</v>
      </c>
    </row>
    <row r="2181" spans="1:9" x14ac:dyDescent="0.25">
      <c r="A2181" t="s">
        <v>717</v>
      </c>
      <c r="B2181">
        <v>94010</v>
      </c>
      <c r="C2181" s="593">
        <v>9.6250000000000002E-2</v>
      </c>
      <c r="D2181" t="s">
        <v>1837</v>
      </c>
      <c r="E2181">
        <v>0.06</v>
      </c>
      <c r="F2181">
        <v>2.5000000000000001E-3</v>
      </c>
      <c r="G2181">
        <v>2.5000000000000001E-3</v>
      </c>
      <c r="H2181">
        <v>3.125E-2</v>
      </c>
      <c r="I2181">
        <v>0</v>
      </c>
    </row>
    <row r="2182" spans="1:9" x14ac:dyDescent="0.25">
      <c r="A2182" t="s">
        <v>717</v>
      </c>
      <c r="B2182">
        <v>94011</v>
      </c>
      <c r="C2182" s="593">
        <v>9.6250000000000002E-2</v>
      </c>
      <c r="D2182" t="s">
        <v>1837</v>
      </c>
      <c r="E2182">
        <v>0.06</v>
      </c>
      <c r="F2182">
        <v>2.5000000000000001E-3</v>
      </c>
      <c r="G2182">
        <v>2.5000000000000001E-3</v>
      </c>
      <c r="H2182">
        <v>3.125E-2</v>
      </c>
      <c r="I2182">
        <v>0</v>
      </c>
    </row>
    <row r="2183" spans="1:9" x14ac:dyDescent="0.25">
      <c r="A2183" t="s">
        <v>717</v>
      </c>
      <c r="B2183">
        <v>94014</v>
      </c>
      <c r="C2183" s="593">
        <v>9.8750000000000004E-2</v>
      </c>
      <c r="D2183" t="s">
        <v>1838</v>
      </c>
      <c r="E2183">
        <v>0.06</v>
      </c>
      <c r="F2183">
        <v>2.5000000000000001E-3</v>
      </c>
      <c r="G2183">
        <v>5.0000000000000001E-3</v>
      </c>
      <c r="H2183">
        <v>3.125E-2</v>
      </c>
      <c r="I2183">
        <v>0</v>
      </c>
    </row>
    <row r="2184" spans="1:9" x14ac:dyDescent="0.25">
      <c r="A2184" t="s">
        <v>717</v>
      </c>
      <c r="B2184">
        <v>94015</v>
      </c>
      <c r="C2184" s="593">
        <v>9.8750000000000004E-2</v>
      </c>
      <c r="D2184" t="s">
        <v>1838</v>
      </c>
      <c r="E2184">
        <v>0.06</v>
      </c>
      <c r="F2184">
        <v>2.5000000000000001E-3</v>
      </c>
      <c r="G2184">
        <v>5.0000000000000001E-3</v>
      </c>
      <c r="H2184">
        <v>3.125E-2</v>
      </c>
      <c r="I2184">
        <v>0</v>
      </c>
    </row>
    <row r="2185" spans="1:9" x14ac:dyDescent="0.25">
      <c r="A2185" t="s">
        <v>717</v>
      </c>
      <c r="B2185">
        <v>94016</v>
      </c>
      <c r="C2185" s="593">
        <v>9.8750000000000004E-2</v>
      </c>
      <c r="D2185" t="s">
        <v>1838</v>
      </c>
      <c r="E2185">
        <v>0.06</v>
      </c>
      <c r="F2185">
        <v>2.5000000000000001E-3</v>
      </c>
      <c r="G2185">
        <v>5.0000000000000001E-3</v>
      </c>
      <c r="H2185">
        <v>3.125E-2</v>
      </c>
      <c r="I2185">
        <v>0</v>
      </c>
    </row>
    <row r="2186" spans="1:9" x14ac:dyDescent="0.25">
      <c r="A2186" t="s">
        <v>717</v>
      </c>
      <c r="B2186">
        <v>94017</v>
      </c>
      <c r="C2186" s="593">
        <v>9.8750000000000004E-2</v>
      </c>
      <c r="D2186" t="s">
        <v>1838</v>
      </c>
      <c r="E2186">
        <v>0.06</v>
      </c>
      <c r="F2186">
        <v>2.5000000000000001E-3</v>
      </c>
      <c r="G2186">
        <v>5.0000000000000001E-3</v>
      </c>
      <c r="H2186">
        <v>3.125E-2</v>
      </c>
      <c r="I2186">
        <v>0</v>
      </c>
    </row>
    <row r="2187" spans="1:9" x14ac:dyDescent="0.25">
      <c r="A2187" t="s">
        <v>717</v>
      </c>
      <c r="B2187">
        <v>94018</v>
      </c>
      <c r="C2187" s="593">
        <v>9.375E-2</v>
      </c>
      <c r="D2187" t="s">
        <v>1839</v>
      </c>
      <c r="E2187">
        <v>0.06</v>
      </c>
      <c r="F2187">
        <v>2.5000000000000001E-3</v>
      </c>
      <c r="G2187">
        <v>0</v>
      </c>
      <c r="H2187">
        <v>3.125E-2</v>
      </c>
      <c r="I2187">
        <v>0</v>
      </c>
    </row>
    <row r="2188" spans="1:9" x14ac:dyDescent="0.25">
      <c r="A2188" t="s">
        <v>717</v>
      </c>
      <c r="B2188">
        <v>94019</v>
      </c>
      <c r="C2188" s="593">
        <v>9.375E-2</v>
      </c>
      <c r="D2188" t="s">
        <v>1840</v>
      </c>
      <c r="E2188">
        <v>0.06</v>
      </c>
      <c r="F2188">
        <v>2.5000000000000001E-3</v>
      </c>
      <c r="G2188">
        <v>0</v>
      </c>
      <c r="H2188">
        <v>3.125E-2</v>
      </c>
      <c r="I2188">
        <v>0</v>
      </c>
    </row>
    <row r="2189" spans="1:9" x14ac:dyDescent="0.25">
      <c r="A2189" t="s">
        <v>717</v>
      </c>
      <c r="B2189">
        <v>94020</v>
      </c>
      <c r="C2189" s="593">
        <v>9.375E-2</v>
      </c>
      <c r="D2189" t="s">
        <v>1839</v>
      </c>
      <c r="E2189">
        <v>0.06</v>
      </c>
      <c r="F2189">
        <v>2.5000000000000001E-3</v>
      </c>
      <c r="G2189">
        <v>0</v>
      </c>
      <c r="H2189">
        <v>3.125E-2</v>
      </c>
      <c r="I2189">
        <v>0</v>
      </c>
    </row>
    <row r="2190" spans="1:9" x14ac:dyDescent="0.25">
      <c r="A2190" t="s">
        <v>717</v>
      </c>
      <c r="B2190">
        <v>94021</v>
      </c>
      <c r="C2190" s="593">
        <v>9.375E-2</v>
      </c>
      <c r="D2190" t="s">
        <v>1839</v>
      </c>
      <c r="E2190">
        <v>0.06</v>
      </c>
      <c r="F2190">
        <v>2.5000000000000001E-3</v>
      </c>
      <c r="G2190">
        <v>0</v>
      </c>
      <c r="H2190">
        <v>3.125E-2</v>
      </c>
      <c r="I2190">
        <v>0</v>
      </c>
    </row>
    <row r="2191" spans="1:9" x14ac:dyDescent="0.25">
      <c r="A2191" t="s">
        <v>717</v>
      </c>
      <c r="B2191">
        <v>94022</v>
      </c>
      <c r="C2191" s="593">
        <v>9.1249999999999998E-2</v>
      </c>
      <c r="D2191" t="s">
        <v>1841</v>
      </c>
      <c r="E2191">
        <v>0.06</v>
      </c>
      <c r="F2191">
        <v>2.5000000000000001E-3</v>
      </c>
      <c r="G2191">
        <v>0</v>
      </c>
      <c r="H2191">
        <v>2.8750000000000001E-2</v>
      </c>
      <c r="I2191">
        <v>0</v>
      </c>
    </row>
    <row r="2192" spans="1:9" x14ac:dyDescent="0.25">
      <c r="A2192" t="s">
        <v>717</v>
      </c>
      <c r="B2192">
        <v>94023</v>
      </c>
      <c r="C2192" s="593">
        <v>9.1249999999999998E-2</v>
      </c>
      <c r="D2192" t="s">
        <v>1841</v>
      </c>
      <c r="E2192">
        <v>0.06</v>
      </c>
      <c r="F2192">
        <v>2.5000000000000001E-3</v>
      </c>
      <c r="G2192">
        <v>0</v>
      </c>
      <c r="H2192">
        <v>2.8750000000000001E-2</v>
      </c>
      <c r="I2192">
        <v>0</v>
      </c>
    </row>
    <row r="2193" spans="1:9" x14ac:dyDescent="0.25">
      <c r="A2193" t="s">
        <v>717</v>
      </c>
      <c r="B2193">
        <v>94024</v>
      </c>
      <c r="C2193" s="593">
        <v>9.1249999999999998E-2</v>
      </c>
      <c r="D2193" t="s">
        <v>1842</v>
      </c>
      <c r="E2193">
        <v>0.06</v>
      </c>
      <c r="F2193">
        <v>2.5000000000000001E-3</v>
      </c>
      <c r="G2193">
        <v>0</v>
      </c>
      <c r="H2193">
        <v>2.8750000000000001E-2</v>
      </c>
      <c r="I2193">
        <v>0</v>
      </c>
    </row>
    <row r="2194" spans="1:9" x14ac:dyDescent="0.25">
      <c r="A2194" t="s">
        <v>717</v>
      </c>
      <c r="B2194">
        <v>94025</v>
      </c>
      <c r="C2194" s="593">
        <v>9.8750000000000004E-2</v>
      </c>
      <c r="D2194" t="s">
        <v>1843</v>
      </c>
      <c r="E2194">
        <v>0.06</v>
      </c>
      <c r="F2194">
        <v>2.5000000000000001E-3</v>
      </c>
      <c r="G2194">
        <v>5.0000000000000001E-3</v>
      </c>
      <c r="H2194">
        <v>3.125E-2</v>
      </c>
      <c r="I2194">
        <v>0</v>
      </c>
    </row>
    <row r="2195" spans="1:9" x14ac:dyDescent="0.25">
      <c r="A2195" t="s">
        <v>717</v>
      </c>
      <c r="B2195">
        <v>94026</v>
      </c>
      <c r="C2195" s="593">
        <v>9.375E-2</v>
      </c>
      <c r="D2195" t="s">
        <v>1839</v>
      </c>
      <c r="E2195">
        <v>0.06</v>
      </c>
      <c r="F2195">
        <v>2.5000000000000001E-3</v>
      </c>
      <c r="G2195">
        <v>0</v>
      </c>
      <c r="H2195">
        <v>3.125E-2</v>
      </c>
      <c r="I2195">
        <v>0</v>
      </c>
    </row>
    <row r="2196" spans="1:9" x14ac:dyDescent="0.25">
      <c r="A2196" t="s">
        <v>717</v>
      </c>
      <c r="B2196">
        <v>94027</v>
      </c>
      <c r="C2196" s="593">
        <v>9.375E-2</v>
      </c>
      <c r="D2196" t="s">
        <v>1839</v>
      </c>
      <c r="E2196">
        <v>0.06</v>
      </c>
      <c r="F2196">
        <v>2.5000000000000001E-3</v>
      </c>
      <c r="G2196">
        <v>0</v>
      </c>
      <c r="H2196">
        <v>3.125E-2</v>
      </c>
      <c r="I2196">
        <v>0</v>
      </c>
    </row>
    <row r="2197" spans="1:9" x14ac:dyDescent="0.25">
      <c r="A2197" t="s">
        <v>717</v>
      </c>
      <c r="B2197">
        <v>94028</v>
      </c>
      <c r="C2197" s="593">
        <v>9.375E-2</v>
      </c>
      <c r="D2197" t="s">
        <v>1839</v>
      </c>
      <c r="E2197">
        <v>0.06</v>
      </c>
      <c r="F2197">
        <v>2.5000000000000001E-3</v>
      </c>
      <c r="G2197">
        <v>0</v>
      </c>
      <c r="H2197">
        <v>3.125E-2</v>
      </c>
      <c r="I2197">
        <v>0</v>
      </c>
    </row>
    <row r="2198" spans="1:9" x14ac:dyDescent="0.25">
      <c r="A2198" t="s">
        <v>717</v>
      </c>
      <c r="B2198">
        <v>94030</v>
      </c>
      <c r="C2198" s="593">
        <v>9.8750000000000004E-2</v>
      </c>
      <c r="D2198" t="s">
        <v>1844</v>
      </c>
      <c r="E2198">
        <v>0.06</v>
      </c>
      <c r="F2198">
        <v>2.5000000000000001E-3</v>
      </c>
      <c r="G2198">
        <v>5.0000000000000001E-3</v>
      </c>
      <c r="H2198">
        <v>3.125E-2</v>
      </c>
      <c r="I2198">
        <v>0</v>
      </c>
    </row>
    <row r="2199" spans="1:9" x14ac:dyDescent="0.25">
      <c r="A2199" t="s">
        <v>717</v>
      </c>
      <c r="B2199">
        <v>94035</v>
      </c>
      <c r="C2199" s="593">
        <v>9.1249999999999998E-2</v>
      </c>
      <c r="D2199" t="s">
        <v>1845</v>
      </c>
      <c r="E2199">
        <v>0.06</v>
      </c>
      <c r="F2199">
        <v>2.5000000000000001E-3</v>
      </c>
      <c r="G2199">
        <v>0</v>
      </c>
      <c r="H2199">
        <v>2.8750000000000001E-2</v>
      </c>
      <c r="I2199">
        <v>0</v>
      </c>
    </row>
    <row r="2200" spans="1:9" x14ac:dyDescent="0.25">
      <c r="A2200" t="s">
        <v>717</v>
      </c>
      <c r="B2200">
        <v>94037</v>
      </c>
      <c r="C2200" s="593">
        <v>9.375E-2</v>
      </c>
      <c r="D2200" t="s">
        <v>1840</v>
      </c>
      <c r="E2200">
        <v>0.06</v>
      </c>
      <c r="F2200">
        <v>2.5000000000000001E-3</v>
      </c>
      <c r="G2200">
        <v>0</v>
      </c>
      <c r="H2200">
        <v>3.125E-2</v>
      </c>
      <c r="I2200">
        <v>0</v>
      </c>
    </row>
    <row r="2201" spans="1:9" x14ac:dyDescent="0.25">
      <c r="A2201" t="s">
        <v>717</v>
      </c>
      <c r="B2201">
        <v>94038</v>
      </c>
      <c r="C2201" s="593">
        <v>9.375E-2</v>
      </c>
      <c r="D2201" t="s">
        <v>1839</v>
      </c>
      <c r="E2201">
        <v>0.06</v>
      </c>
      <c r="F2201">
        <v>2.5000000000000001E-3</v>
      </c>
      <c r="G2201">
        <v>0</v>
      </c>
      <c r="H2201">
        <v>3.125E-2</v>
      </c>
      <c r="I2201">
        <v>0</v>
      </c>
    </row>
    <row r="2202" spans="1:9" x14ac:dyDescent="0.25">
      <c r="A2202" t="s">
        <v>717</v>
      </c>
      <c r="B2202">
        <v>94039</v>
      </c>
      <c r="C2202" s="593">
        <v>9.1249999999999998E-2</v>
      </c>
      <c r="D2202" t="s">
        <v>1473</v>
      </c>
      <c r="E2202">
        <v>0.06</v>
      </c>
      <c r="F2202">
        <v>2.5000000000000001E-3</v>
      </c>
      <c r="G2202">
        <v>0</v>
      </c>
      <c r="H2202">
        <v>2.8750000000000001E-2</v>
      </c>
      <c r="I2202">
        <v>0</v>
      </c>
    </row>
    <row r="2203" spans="1:9" x14ac:dyDescent="0.25">
      <c r="A2203" t="s">
        <v>717</v>
      </c>
      <c r="B2203">
        <v>94040</v>
      </c>
      <c r="C2203" s="593">
        <v>9.1249999999999998E-2</v>
      </c>
      <c r="D2203" t="s">
        <v>1841</v>
      </c>
      <c r="E2203">
        <v>0.06</v>
      </c>
      <c r="F2203">
        <v>2.5000000000000001E-3</v>
      </c>
      <c r="G2203">
        <v>0</v>
      </c>
      <c r="H2203">
        <v>2.8750000000000001E-2</v>
      </c>
      <c r="I2203">
        <v>0</v>
      </c>
    </row>
    <row r="2204" spans="1:9" x14ac:dyDescent="0.25">
      <c r="A2204" t="s">
        <v>717</v>
      </c>
      <c r="B2204">
        <v>94041</v>
      </c>
      <c r="C2204" s="593">
        <v>9.1249999999999998E-2</v>
      </c>
      <c r="D2204" t="s">
        <v>1473</v>
      </c>
      <c r="E2204">
        <v>0.06</v>
      </c>
      <c r="F2204">
        <v>2.5000000000000001E-3</v>
      </c>
      <c r="G2204">
        <v>0</v>
      </c>
      <c r="H2204">
        <v>2.8750000000000001E-2</v>
      </c>
      <c r="I2204">
        <v>0</v>
      </c>
    </row>
    <row r="2205" spans="1:9" x14ac:dyDescent="0.25">
      <c r="A2205" t="s">
        <v>717</v>
      </c>
      <c r="B2205">
        <v>94042</v>
      </c>
      <c r="C2205" s="593">
        <v>9.1249999999999998E-2</v>
      </c>
      <c r="D2205" t="s">
        <v>1473</v>
      </c>
      <c r="E2205">
        <v>0.06</v>
      </c>
      <c r="F2205">
        <v>2.5000000000000001E-3</v>
      </c>
      <c r="G2205">
        <v>0</v>
      </c>
      <c r="H2205">
        <v>2.8750000000000001E-2</v>
      </c>
      <c r="I2205">
        <v>0</v>
      </c>
    </row>
    <row r="2206" spans="1:9" x14ac:dyDescent="0.25">
      <c r="A2206" t="s">
        <v>717</v>
      </c>
      <c r="B2206">
        <v>94043</v>
      </c>
      <c r="C2206" s="593">
        <v>9.1249999999999998E-2</v>
      </c>
      <c r="D2206" t="s">
        <v>1473</v>
      </c>
      <c r="E2206">
        <v>0.06</v>
      </c>
      <c r="F2206">
        <v>2.5000000000000001E-3</v>
      </c>
      <c r="G2206">
        <v>0</v>
      </c>
      <c r="H2206">
        <v>2.8750000000000001E-2</v>
      </c>
      <c r="I2206">
        <v>0</v>
      </c>
    </row>
    <row r="2207" spans="1:9" x14ac:dyDescent="0.25">
      <c r="A2207" t="s">
        <v>717</v>
      </c>
      <c r="B2207">
        <v>94044</v>
      </c>
      <c r="C2207" s="593">
        <v>9.8750000000000004E-2</v>
      </c>
      <c r="D2207" t="s">
        <v>1836</v>
      </c>
      <c r="E2207">
        <v>0.06</v>
      </c>
      <c r="F2207">
        <v>2.5000000000000001E-3</v>
      </c>
      <c r="G2207">
        <v>5.0000000000000001E-3</v>
      </c>
      <c r="H2207">
        <v>3.125E-2</v>
      </c>
      <c r="I2207">
        <v>0</v>
      </c>
    </row>
    <row r="2208" spans="1:9" x14ac:dyDescent="0.25">
      <c r="A2208" t="s">
        <v>717</v>
      </c>
      <c r="B2208">
        <v>94060</v>
      </c>
      <c r="C2208" s="593">
        <v>9.375E-2</v>
      </c>
      <c r="D2208" t="s">
        <v>1840</v>
      </c>
      <c r="E2208">
        <v>0.06</v>
      </c>
      <c r="F2208">
        <v>2.5000000000000001E-3</v>
      </c>
      <c r="G2208">
        <v>0</v>
      </c>
      <c r="H2208">
        <v>3.125E-2</v>
      </c>
      <c r="I2208">
        <v>0</v>
      </c>
    </row>
    <row r="2209" spans="1:9" x14ac:dyDescent="0.25">
      <c r="A2209" t="s">
        <v>717</v>
      </c>
      <c r="B2209">
        <v>94061</v>
      </c>
      <c r="C2209" s="593">
        <v>9.8750000000000004E-2</v>
      </c>
      <c r="D2209" t="s">
        <v>1846</v>
      </c>
      <c r="E2209">
        <v>0.06</v>
      </c>
      <c r="F2209">
        <v>2.5000000000000001E-3</v>
      </c>
      <c r="G2209">
        <v>5.0000000000000001E-3</v>
      </c>
      <c r="H2209">
        <v>3.125E-2</v>
      </c>
      <c r="I2209">
        <v>0</v>
      </c>
    </row>
    <row r="2210" spans="1:9" x14ac:dyDescent="0.25">
      <c r="A2210" t="s">
        <v>717</v>
      </c>
      <c r="B2210">
        <v>94062</v>
      </c>
      <c r="C2210" s="593">
        <v>9.8750000000000004E-2</v>
      </c>
      <c r="D2210" t="s">
        <v>1846</v>
      </c>
      <c r="E2210">
        <v>0.06</v>
      </c>
      <c r="F2210">
        <v>2.5000000000000001E-3</v>
      </c>
      <c r="G2210">
        <v>5.0000000000000001E-3</v>
      </c>
      <c r="H2210">
        <v>3.125E-2</v>
      </c>
      <c r="I2210">
        <v>0</v>
      </c>
    </row>
    <row r="2211" spans="1:9" x14ac:dyDescent="0.25">
      <c r="A2211" t="s">
        <v>717</v>
      </c>
      <c r="B2211">
        <v>94063</v>
      </c>
      <c r="C2211" s="593">
        <v>9.8750000000000004E-2</v>
      </c>
      <c r="D2211" t="s">
        <v>1846</v>
      </c>
      <c r="E2211">
        <v>0.06</v>
      </c>
      <c r="F2211">
        <v>2.5000000000000001E-3</v>
      </c>
      <c r="G2211">
        <v>5.0000000000000001E-3</v>
      </c>
      <c r="H2211">
        <v>3.125E-2</v>
      </c>
      <c r="I2211">
        <v>0</v>
      </c>
    </row>
    <row r="2212" spans="1:9" x14ac:dyDescent="0.25">
      <c r="A2212" t="s">
        <v>717</v>
      </c>
      <c r="B2212">
        <v>94064</v>
      </c>
      <c r="C2212" s="593">
        <v>9.8750000000000004E-2</v>
      </c>
      <c r="D2212" t="s">
        <v>1846</v>
      </c>
      <c r="E2212">
        <v>0.06</v>
      </c>
      <c r="F2212">
        <v>2.5000000000000001E-3</v>
      </c>
      <c r="G2212">
        <v>5.0000000000000001E-3</v>
      </c>
      <c r="H2212">
        <v>3.125E-2</v>
      </c>
      <c r="I2212">
        <v>0</v>
      </c>
    </row>
    <row r="2213" spans="1:9" x14ac:dyDescent="0.25">
      <c r="A2213" t="s">
        <v>717</v>
      </c>
      <c r="B2213">
        <v>94065</v>
      </c>
      <c r="C2213" s="593">
        <v>9.8750000000000004E-2</v>
      </c>
      <c r="D2213" t="s">
        <v>1846</v>
      </c>
      <c r="E2213">
        <v>0.06</v>
      </c>
      <c r="F2213">
        <v>2.5000000000000001E-3</v>
      </c>
      <c r="G2213">
        <v>5.0000000000000001E-3</v>
      </c>
      <c r="H2213">
        <v>3.125E-2</v>
      </c>
      <c r="I2213">
        <v>0</v>
      </c>
    </row>
    <row r="2214" spans="1:9" x14ac:dyDescent="0.25">
      <c r="A2214" t="s">
        <v>717</v>
      </c>
      <c r="B2214">
        <v>94066</v>
      </c>
      <c r="C2214" s="593">
        <v>9.8750000000000004E-2</v>
      </c>
      <c r="D2214" t="s">
        <v>1844</v>
      </c>
      <c r="E2214">
        <v>0.06</v>
      </c>
      <c r="F2214">
        <v>2.5000000000000001E-3</v>
      </c>
      <c r="G2214">
        <v>5.0000000000000001E-3</v>
      </c>
      <c r="H2214">
        <v>3.125E-2</v>
      </c>
      <c r="I2214">
        <v>0</v>
      </c>
    </row>
    <row r="2215" spans="1:9" x14ac:dyDescent="0.25">
      <c r="A2215" t="s">
        <v>717</v>
      </c>
      <c r="B2215">
        <v>94070</v>
      </c>
      <c r="C2215" s="593">
        <v>9.8750000000000004E-2</v>
      </c>
      <c r="D2215" t="s">
        <v>1846</v>
      </c>
      <c r="E2215">
        <v>0.06</v>
      </c>
      <c r="F2215">
        <v>2.5000000000000001E-3</v>
      </c>
      <c r="G2215">
        <v>5.0000000000000001E-3</v>
      </c>
      <c r="H2215">
        <v>3.125E-2</v>
      </c>
      <c r="I2215">
        <v>0</v>
      </c>
    </row>
    <row r="2216" spans="1:9" x14ac:dyDescent="0.25">
      <c r="A2216" t="s">
        <v>717</v>
      </c>
      <c r="B2216">
        <v>94074</v>
      </c>
      <c r="C2216" s="593">
        <v>9.375E-2</v>
      </c>
      <c r="D2216" t="s">
        <v>1839</v>
      </c>
      <c r="E2216">
        <v>0.06</v>
      </c>
      <c r="F2216">
        <v>2.5000000000000001E-3</v>
      </c>
      <c r="G2216">
        <v>0</v>
      </c>
      <c r="H2216">
        <v>3.125E-2</v>
      </c>
      <c r="I2216">
        <v>0</v>
      </c>
    </row>
    <row r="2217" spans="1:9" x14ac:dyDescent="0.25">
      <c r="A2217" t="s">
        <v>717</v>
      </c>
      <c r="B2217">
        <v>94080</v>
      </c>
      <c r="C2217" s="593">
        <v>9.8750000000000004E-2</v>
      </c>
      <c r="D2217" t="s">
        <v>1838</v>
      </c>
      <c r="E2217">
        <v>0.06</v>
      </c>
      <c r="F2217">
        <v>2.5000000000000001E-3</v>
      </c>
      <c r="G2217">
        <v>5.0000000000000001E-3</v>
      </c>
      <c r="H2217">
        <v>3.125E-2</v>
      </c>
      <c r="I2217">
        <v>0</v>
      </c>
    </row>
    <row r="2218" spans="1:9" x14ac:dyDescent="0.25">
      <c r="A2218" t="s">
        <v>717</v>
      </c>
      <c r="B2218">
        <v>94083</v>
      </c>
      <c r="C2218" s="593">
        <v>9.8750000000000004E-2</v>
      </c>
      <c r="D2218" t="s">
        <v>1836</v>
      </c>
      <c r="E2218">
        <v>0.06</v>
      </c>
      <c r="F2218">
        <v>2.5000000000000001E-3</v>
      </c>
      <c r="G2218">
        <v>5.0000000000000001E-3</v>
      </c>
      <c r="H2218">
        <v>3.125E-2</v>
      </c>
      <c r="I2218">
        <v>0</v>
      </c>
    </row>
    <row r="2219" spans="1:9" x14ac:dyDescent="0.25">
      <c r="A2219" t="s">
        <v>717</v>
      </c>
      <c r="B2219">
        <v>94085</v>
      </c>
      <c r="C2219" s="593">
        <v>9.1249999999999998E-2</v>
      </c>
      <c r="D2219" t="s">
        <v>1473</v>
      </c>
      <c r="E2219">
        <v>0.06</v>
      </c>
      <c r="F2219">
        <v>2.5000000000000001E-3</v>
      </c>
      <c r="G2219">
        <v>0</v>
      </c>
      <c r="H2219">
        <v>2.8750000000000001E-2</v>
      </c>
      <c r="I2219">
        <v>0</v>
      </c>
    </row>
    <row r="2220" spans="1:9" x14ac:dyDescent="0.25">
      <c r="A2220" t="s">
        <v>717</v>
      </c>
      <c r="B2220">
        <v>94086</v>
      </c>
      <c r="C2220" s="593">
        <v>9.1249999999999998E-2</v>
      </c>
      <c r="D2220" t="s">
        <v>1473</v>
      </c>
      <c r="E2220">
        <v>0.06</v>
      </c>
      <c r="F2220">
        <v>2.5000000000000001E-3</v>
      </c>
      <c r="G2220">
        <v>0</v>
      </c>
      <c r="H2220">
        <v>2.8750000000000001E-2</v>
      </c>
      <c r="I2220">
        <v>0</v>
      </c>
    </row>
    <row r="2221" spans="1:9" x14ac:dyDescent="0.25">
      <c r="A2221" t="s">
        <v>717</v>
      </c>
      <c r="B2221">
        <v>94087</v>
      </c>
      <c r="C2221" s="593">
        <v>9.1249999999999998E-2</v>
      </c>
      <c r="D2221" t="s">
        <v>1842</v>
      </c>
      <c r="E2221">
        <v>0.06</v>
      </c>
      <c r="F2221">
        <v>2.5000000000000001E-3</v>
      </c>
      <c r="G2221">
        <v>0</v>
      </c>
      <c r="H2221">
        <v>2.8750000000000001E-2</v>
      </c>
      <c r="I2221">
        <v>0</v>
      </c>
    </row>
    <row r="2222" spans="1:9" x14ac:dyDescent="0.25">
      <c r="A2222" t="s">
        <v>717</v>
      </c>
      <c r="B2222">
        <v>94088</v>
      </c>
      <c r="C2222" s="593">
        <v>9.1249999999999998E-2</v>
      </c>
      <c r="D2222" t="s">
        <v>1847</v>
      </c>
      <c r="E2222">
        <v>0.06</v>
      </c>
      <c r="F2222">
        <v>2.5000000000000001E-3</v>
      </c>
      <c r="G2222">
        <v>0</v>
      </c>
      <c r="H2222">
        <v>2.8750000000000001E-2</v>
      </c>
      <c r="I2222">
        <v>0</v>
      </c>
    </row>
    <row r="2223" spans="1:9" x14ac:dyDescent="0.25">
      <c r="A2223" t="s">
        <v>717</v>
      </c>
      <c r="B2223">
        <v>94089</v>
      </c>
      <c r="C2223" s="593">
        <v>9.1249999999999998E-2</v>
      </c>
      <c r="D2223" t="s">
        <v>1848</v>
      </c>
      <c r="E2223">
        <v>0.06</v>
      </c>
      <c r="F2223">
        <v>2.5000000000000001E-3</v>
      </c>
      <c r="G2223">
        <v>0</v>
      </c>
      <c r="H2223">
        <v>2.8750000000000001E-2</v>
      </c>
      <c r="I2223">
        <v>0</v>
      </c>
    </row>
    <row r="2224" spans="1:9" x14ac:dyDescent="0.25">
      <c r="A2224" t="s">
        <v>717</v>
      </c>
      <c r="B2224">
        <v>94102</v>
      </c>
      <c r="C2224" s="593">
        <v>8.6249999999999993E-2</v>
      </c>
      <c r="D2224" t="s">
        <v>1849</v>
      </c>
      <c r="E2224">
        <v>0.06</v>
      </c>
      <c r="F2224">
        <v>2.5000000000000001E-3</v>
      </c>
      <c r="G2224">
        <v>0</v>
      </c>
      <c r="H2224">
        <v>2.375E-2</v>
      </c>
      <c r="I2224">
        <v>0</v>
      </c>
    </row>
    <row r="2225" spans="1:9" x14ac:dyDescent="0.25">
      <c r="A2225" t="s">
        <v>717</v>
      </c>
      <c r="B2225">
        <v>94103</v>
      </c>
      <c r="C2225" s="593">
        <v>8.6249999999999993E-2</v>
      </c>
      <c r="D2225" t="s">
        <v>1849</v>
      </c>
      <c r="E2225">
        <v>0.06</v>
      </c>
      <c r="F2225">
        <v>2.5000000000000001E-3</v>
      </c>
      <c r="G2225">
        <v>0</v>
      </c>
      <c r="H2225">
        <v>2.375E-2</v>
      </c>
      <c r="I2225">
        <v>0</v>
      </c>
    </row>
    <row r="2226" spans="1:9" x14ac:dyDescent="0.25">
      <c r="A2226" t="s">
        <v>717</v>
      </c>
      <c r="B2226">
        <v>94104</v>
      </c>
      <c r="C2226" s="593">
        <v>8.6249999999999993E-2</v>
      </c>
      <c r="D2226" t="s">
        <v>1849</v>
      </c>
      <c r="E2226">
        <v>0.06</v>
      </c>
      <c r="F2226">
        <v>2.5000000000000001E-3</v>
      </c>
      <c r="G2226">
        <v>0</v>
      </c>
      <c r="H2226">
        <v>2.375E-2</v>
      </c>
      <c r="I2226">
        <v>0</v>
      </c>
    </row>
    <row r="2227" spans="1:9" x14ac:dyDescent="0.25">
      <c r="A2227" t="s">
        <v>717</v>
      </c>
      <c r="B2227">
        <v>94105</v>
      </c>
      <c r="C2227" s="593">
        <v>8.6249999999999993E-2</v>
      </c>
      <c r="D2227" t="s">
        <v>1849</v>
      </c>
      <c r="E2227">
        <v>0.06</v>
      </c>
      <c r="F2227">
        <v>2.5000000000000001E-3</v>
      </c>
      <c r="G2227">
        <v>0</v>
      </c>
      <c r="H2227">
        <v>2.375E-2</v>
      </c>
      <c r="I2227">
        <v>0</v>
      </c>
    </row>
    <row r="2228" spans="1:9" x14ac:dyDescent="0.25">
      <c r="A2228" t="s">
        <v>717</v>
      </c>
      <c r="B2228">
        <v>94107</v>
      </c>
      <c r="C2228" s="593">
        <v>8.6249999999999993E-2</v>
      </c>
      <c r="D2228" t="s">
        <v>1849</v>
      </c>
      <c r="E2228">
        <v>0.06</v>
      </c>
      <c r="F2228">
        <v>2.5000000000000001E-3</v>
      </c>
      <c r="G2228">
        <v>0</v>
      </c>
      <c r="H2228">
        <v>2.375E-2</v>
      </c>
      <c r="I2228">
        <v>0</v>
      </c>
    </row>
    <row r="2229" spans="1:9" x14ac:dyDescent="0.25">
      <c r="A2229" t="s">
        <v>717</v>
      </c>
      <c r="B2229">
        <v>94108</v>
      </c>
      <c r="C2229" s="593">
        <v>8.6249999999999993E-2</v>
      </c>
      <c r="D2229" t="s">
        <v>1849</v>
      </c>
      <c r="E2229">
        <v>0.06</v>
      </c>
      <c r="F2229">
        <v>2.5000000000000001E-3</v>
      </c>
      <c r="G2229">
        <v>0</v>
      </c>
      <c r="H2229">
        <v>2.375E-2</v>
      </c>
      <c r="I2229">
        <v>0</v>
      </c>
    </row>
    <row r="2230" spans="1:9" x14ac:dyDescent="0.25">
      <c r="A2230" t="s">
        <v>717</v>
      </c>
      <c r="B2230">
        <v>94109</v>
      </c>
      <c r="C2230" s="593">
        <v>8.6249999999999993E-2</v>
      </c>
      <c r="D2230" t="s">
        <v>1849</v>
      </c>
      <c r="E2230">
        <v>0.06</v>
      </c>
      <c r="F2230">
        <v>2.5000000000000001E-3</v>
      </c>
      <c r="G2230">
        <v>0</v>
      </c>
      <c r="H2230">
        <v>2.375E-2</v>
      </c>
      <c r="I2230">
        <v>0</v>
      </c>
    </row>
    <row r="2231" spans="1:9" x14ac:dyDescent="0.25">
      <c r="A2231" t="s">
        <v>717</v>
      </c>
      <c r="B2231">
        <v>94110</v>
      </c>
      <c r="C2231" s="593">
        <v>8.6249999999999993E-2</v>
      </c>
      <c r="D2231" t="s">
        <v>1850</v>
      </c>
      <c r="E2231">
        <v>0.06</v>
      </c>
      <c r="F2231">
        <v>2.5000000000000001E-3</v>
      </c>
      <c r="G2231">
        <v>0</v>
      </c>
      <c r="H2231">
        <v>2.375E-2</v>
      </c>
      <c r="I2231">
        <v>0</v>
      </c>
    </row>
    <row r="2232" spans="1:9" x14ac:dyDescent="0.25">
      <c r="A2232" t="s">
        <v>717</v>
      </c>
      <c r="B2232">
        <v>94111</v>
      </c>
      <c r="C2232" s="593">
        <v>8.6249999999999993E-2</v>
      </c>
      <c r="D2232" t="s">
        <v>1849</v>
      </c>
      <c r="E2232">
        <v>0.06</v>
      </c>
      <c r="F2232">
        <v>2.5000000000000001E-3</v>
      </c>
      <c r="G2232">
        <v>0</v>
      </c>
      <c r="H2232">
        <v>2.375E-2</v>
      </c>
      <c r="I2232">
        <v>0</v>
      </c>
    </row>
    <row r="2233" spans="1:9" x14ac:dyDescent="0.25">
      <c r="A2233" t="s">
        <v>717</v>
      </c>
      <c r="B2233">
        <v>94112</v>
      </c>
      <c r="C2233" s="593">
        <v>9.8750000000000004E-2</v>
      </c>
      <c r="D2233" t="s">
        <v>1838</v>
      </c>
      <c r="E2233">
        <v>0.06</v>
      </c>
      <c r="F2233">
        <v>2.5000000000000001E-3</v>
      </c>
      <c r="G2233">
        <v>5.0000000000000001E-3</v>
      </c>
      <c r="H2233">
        <v>3.125E-2</v>
      </c>
      <c r="I2233">
        <v>0</v>
      </c>
    </row>
    <row r="2234" spans="1:9" x14ac:dyDescent="0.25">
      <c r="A2234" t="s">
        <v>717</v>
      </c>
      <c r="B2234">
        <v>94114</v>
      </c>
      <c r="C2234" s="593">
        <v>8.6249999999999993E-2</v>
      </c>
      <c r="D2234" t="s">
        <v>1850</v>
      </c>
      <c r="E2234">
        <v>0.06</v>
      </c>
      <c r="F2234">
        <v>2.5000000000000001E-3</v>
      </c>
      <c r="G2234">
        <v>0</v>
      </c>
      <c r="H2234">
        <v>2.375E-2</v>
      </c>
      <c r="I2234">
        <v>0</v>
      </c>
    </row>
    <row r="2235" spans="1:9" x14ac:dyDescent="0.25">
      <c r="A2235" t="s">
        <v>717</v>
      </c>
      <c r="B2235">
        <v>94115</v>
      </c>
      <c r="C2235" s="593">
        <v>8.6249999999999993E-2</v>
      </c>
      <c r="D2235" t="s">
        <v>1850</v>
      </c>
      <c r="E2235">
        <v>0.06</v>
      </c>
      <c r="F2235">
        <v>2.5000000000000001E-3</v>
      </c>
      <c r="G2235">
        <v>0</v>
      </c>
      <c r="H2235">
        <v>2.375E-2</v>
      </c>
      <c r="I2235">
        <v>0</v>
      </c>
    </row>
    <row r="2236" spans="1:9" x14ac:dyDescent="0.25">
      <c r="A2236" t="s">
        <v>717</v>
      </c>
      <c r="B2236">
        <v>94116</v>
      </c>
      <c r="C2236" s="593">
        <v>8.6249999999999993E-2</v>
      </c>
      <c r="D2236" t="s">
        <v>1850</v>
      </c>
      <c r="E2236">
        <v>0.06</v>
      </c>
      <c r="F2236">
        <v>2.5000000000000001E-3</v>
      </c>
      <c r="G2236">
        <v>0</v>
      </c>
      <c r="H2236">
        <v>2.375E-2</v>
      </c>
      <c r="I2236">
        <v>0</v>
      </c>
    </row>
    <row r="2237" spans="1:9" x14ac:dyDescent="0.25">
      <c r="A2237" t="s">
        <v>717</v>
      </c>
      <c r="B2237">
        <v>94117</v>
      </c>
      <c r="C2237" s="593">
        <v>8.6249999999999993E-2</v>
      </c>
      <c r="D2237" t="s">
        <v>1850</v>
      </c>
      <c r="E2237">
        <v>0.06</v>
      </c>
      <c r="F2237">
        <v>2.5000000000000001E-3</v>
      </c>
      <c r="G2237">
        <v>0</v>
      </c>
      <c r="H2237">
        <v>2.375E-2</v>
      </c>
      <c r="I2237">
        <v>0</v>
      </c>
    </row>
    <row r="2238" spans="1:9" x14ac:dyDescent="0.25">
      <c r="A2238" t="s">
        <v>717</v>
      </c>
      <c r="B2238">
        <v>94118</v>
      </c>
      <c r="C2238" s="593">
        <v>8.6249999999999993E-2</v>
      </c>
      <c r="D2238" t="s">
        <v>1850</v>
      </c>
      <c r="E2238">
        <v>0.06</v>
      </c>
      <c r="F2238">
        <v>2.5000000000000001E-3</v>
      </c>
      <c r="G2238">
        <v>0</v>
      </c>
      <c r="H2238">
        <v>2.375E-2</v>
      </c>
      <c r="I2238">
        <v>0</v>
      </c>
    </row>
    <row r="2239" spans="1:9" x14ac:dyDescent="0.25">
      <c r="A2239" t="s">
        <v>717</v>
      </c>
      <c r="B2239">
        <v>94119</v>
      </c>
      <c r="C2239" s="593">
        <v>8.6249999999999993E-2</v>
      </c>
      <c r="D2239" t="s">
        <v>1849</v>
      </c>
      <c r="E2239">
        <v>0.06</v>
      </c>
      <c r="F2239">
        <v>2.5000000000000001E-3</v>
      </c>
      <c r="G2239">
        <v>0</v>
      </c>
      <c r="H2239">
        <v>2.375E-2</v>
      </c>
      <c r="I2239">
        <v>0</v>
      </c>
    </row>
    <row r="2240" spans="1:9" x14ac:dyDescent="0.25">
      <c r="A2240" t="s">
        <v>717</v>
      </c>
      <c r="B2240">
        <v>94120</v>
      </c>
      <c r="C2240" s="593">
        <v>8.6249999999999993E-2</v>
      </c>
      <c r="D2240" t="s">
        <v>1849</v>
      </c>
      <c r="E2240">
        <v>0.06</v>
      </c>
      <c r="F2240">
        <v>2.5000000000000001E-3</v>
      </c>
      <c r="G2240">
        <v>0</v>
      </c>
      <c r="H2240">
        <v>2.375E-2</v>
      </c>
      <c r="I2240">
        <v>0</v>
      </c>
    </row>
    <row r="2241" spans="1:9" x14ac:dyDescent="0.25">
      <c r="A2241" t="s">
        <v>717</v>
      </c>
      <c r="B2241">
        <v>94121</v>
      </c>
      <c r="C2241" s="593">
        <v>8.6249999999999993E-2</v>
      </c>
      <c r="D2241" t="s">
        <v>1850</v>
      </c>
      <c r="E2241">
        <v>0.06</v>
      </c>
      <c r="F2241">
        <v>2.5000000000000001E-3</v>
      </c>
      <c r="G2241">
        <v>0</v>
      </c>
      <c r="H2241">
        <v>2.375E-2</v>
      </c>
      <c r="I2241">
        <v>0</v>
      </c>
    </row>
    <row r="2242" spans="1:9" x14ac:dyDescent="0.25">
      <c r="A2242" t="s">
        <v>717</v>
      </c>
      <c r="B2242">
        <v>94122</v>
      </c>
      <c r="C2242" s="593">
        <v>8.6249999999999993E-2</v>
      </c>
      <c r="D2242" t="s">
        <v>1850</v>
      </c>
      <c r="E2242">
        <v>0.06</v>
      </c>
      <c r="F2242">
        <v>2.5000000000000001E-3</v>
      </c>
      <c r="G2242">
        <v>0</v>
      </c>
      <c r="H2242">
        <v>2.375E-2</v>
      </c>
      <c r="I2242">
        <v>0</v>
      </c>
    </row>
    <row r="2243" spans="1:9" x14ac:dyDescent="0.25">
      <c r="A2243" t="s">
        <v>717</v>
      </c>
      <c r="B2243">
        <v>94123</v>
      </c>
      <c r="C2243" s="593">
        <v>8.6249999999999993E-2</v>
      </c>
      <c r="D2243" t="s">
        <v>1850</v>
      </c>
      <c r="E2243">
        <v>0.06</v>
      </c>
      <c r="F2243">
        <v>2.5000000000000001E-3</v>
      </c>
      <c r="G2243">
        <v>0</v>
      </c>
      <c r="H2243">
        <v>2.375E-2</v>
      </c>
      <c r="I2243">
        <v>0</v>
      </c>
    </row>
    <row r="2244" spans="1:9" x14ac:dyDescent="0.25">
      <c r="A2244" t="s">
        <v>717</v>
      </c>
      <c r="B2244">
        <v>94124</v>
      </c>
      <c r="C2244" s="593">
        <v>8.6249999999999993E-2</v>
      </c>
      <c r="D2244" t="s">
        <v>1850</v>
      </c>
      <c r="E2244">
        <v>0.06</v>
      </c>
      <c r="F2244">
        <v>2.5000000000000001E-3</v>
      </c>
      <c r="G2244">
        <v>0</v>
      </c>
      <c r="H2244">
        <v>2.375E-2</v>
      </c>
      <c r="I2244">
        <v>0</v>
      </c>
    </row>
    <row r="2245" spans="1:9" x14ac:dyDescent="0.25">
      <c r="A2245" t="s">
        <v>717</v>
      </c>
      <c r="B2245">
        <v>94125</v>
      </c>
      <c r="C2245" s="593">
        <v>9.375E-2</v>
      </c>
      <c r="D2245" t="s">
        <v>1839</v>
      </c>
      <c r="E2245">
        <v>0.06</v>
      </c>
      <c r="F2245">
        <v>2.5000000000000001E-3</v>
      </c>
      <c r="G2245">
        <v>0</v>
      </c>
      <c r="H2245">
        <v>3.125E-2</v>
      </c>
      <c r="I2245">
        <v>0</v>
      </c>
    </row>
    <row r="2246" spans="1:9" x14ac:dyDescent="0.25">
      <c r="A2246" t="s">
        <v>717</v>
      </c>
      <c r="B2246">
        <v>94126</v>
      </c>
      <c r="C2246" s="593">
        <v>8.6249999999999993E-2</v>
      </c>
      <c r="D2246" t="s">
        <v>1849</v>
      </c>
      <c r="E2246">
        <v>0.06</v>
      </c>
      <c r="F2246">
        <v>2.5000000000000001E-3</v>
      </c>
      <c r="G2246">
        <v>0</v>
      </c>
      <c r="H2246">
        <v>2.375E-2</v>
      </c>
      <c r="I2246">
        <v>0</v>
      </c>
    </row>
    <row r="2247" spans="1:9" x14ac:dyDescent="0.25">
      <c r="A2247" t="s">
        <v>717</v>
      </c>
      <c r="B2247">
        <v>94127</v>
      </c>
      <c r="C2247" s="593">
        <v>8.6249999999999993E-2</v>
      </c>
      <c r="D2247" t="s">
        <v>1850</v>
      </c>
      <c r="E2247">
        <v>0.06</v>
      </c>
      <c r="F2247">
        <v>2.5000000000000001E-3</v>
      </c>
      <c r="G2247">
        <v>0</v>
      </c>
      <c r="H2247">
        <v>2.375E-2</v>
      </c>
      <c r="I2247">
        <v>0</v>
      </c>
    </row>
    <row r="2248" spans="1:9" x14ac:dyDescent="0.25">
      <c r="A2248" t="s">
        <v>717</v>
      </c>
      <c r="B2248">
        <v>94128</v>
      </c>
      <c r="C2248" s="593">
        <v>9.8750000000000004E-2</v>
      </c>
      <c r="D2248" t="s">
        <v>1836</v>
      </c>
      <c r="E2248">
        <v>0.06</v>
      </c>
      <c r="F2248">
        <v>2.5000000000000001E-3</v>
      </c>
      <c r="G2248">
        <v>5.0000000000000001E-3</v>
      </c>
      <c r="H2248">
        <v>3.125E-2</v>
      </c>
      <c r="I2248">
        <v>0</v>
      </c>
    </row>
    <row r="2249" spans="1:9" x14ac:dyDescent="0.25">
      <c r="A2249" t="s">
        <v>717</v>
      </c>
      <c r="B2249">
        <v>94129</v>
      </c>
      <c r="C2249" s="593">
        <v>8.6249999999999993E-2</v>
      </c>
      <c r="D2249" t="s">
        <v>1849</v>
      </c>
      <c r="E2249">
        <v>0.06</v>
      </c>
      <c r="F2249">
        <v>2.5000000000000001E-3</v>
      </c>
      <c r="G2249">
        <v>0</v>
      </c>
      <c r="H2249">
        <v>2.375E-2</v>
      </c>
      <c r="I2249">
        <v>0</v>
      </c>
    </row>
    <row r="2250" spans="1:9" x14ac:dyDescent="0.25">
      <c r="A2250" t="s">
        <v>717</v>
      </c>
      <c r="B2250">
        <v>94130</v>
      </c>
      <c r="C2250" s="593">
        <v>8.6249999999999993E-2</v>
      </c>
      <c r="D2250" t="s">
        <v>1849</v>
      </c>
      <c r="E2250">
        <v>0.06</v>
      </c>
      <c r="F2250">
        <v>2.5000000000000001E-3</v>
      </c>
      <c r="G2250">
        <v>0</v>
      </c>
      <c r="H2250">
        <v>2.375E-2</v>
      </c>
      <c r="I2250">
        <v>0</v>
      </c>
    </row>
    <row r="2251" spans="1:9" x14ac:dyDescent="0.25">
      <c r="A2251" t="s">
        <v>717</v>
      </c>
      <c r="B2251">
        <v>94131</v>
      </c>
      <c r="C2251" s="593">
        <v>8.6249999999999993E-2</v>
      </c>
      <c r="D2251" t="s">
        <v>1850</v>
      </c>
      <c r="E2251">
        <v>0.06</v>
      </c>
      <c r="F2251">
        <v>2.5000000000000001E-3</v>
      </c>
      <c r="G2251">
        <v>0</v>
      </c>
      <c r="H2251">
        <v>2.375E-2</v>
      </c>
      <c r="I2251">
        <v>0</v>
      </c>
    </row>
    <row r="2252" spans="1:9" x14ac:dyDescent="0.25">
      <c r="A2252" t="s">
        <v>717</v>
      </c>
      <c r="B2252">
        <v>94132</v>
      </c>
      <c r="C2252" s="593">
        <v>8.6249999999999993E-2</v>
      </c>
      <c r="D2252" t="s">
        <v>1850</v>
      </c>
      <c r="E2252">
        <v>0.06</v>
      </c>
      <c r="F2252">
        <v>2.5000000000000001E-3</v>
      </c>
      <c r="G2252">
        <v>0</v>
      </c>
      <c r="H2252">
        <v>2.375E-2</v>
      </c>
      <c r="I2252">
        <v>0</v>
      </c>
    </row>
    <row r="2253" spans="1:9" x14ac:dyDescent="0.25">
      <c r="A2253" t="s">
        <v>717</v>
      </c>
      <c r="B2253">
        <v>94133</v>
      </c>
      <c r="C2253" s="593">
        <v>8.6249999999999993E-2</v>
      </c>
      <c r="D2253" t="s">
        <v>1849</v>
      </c>
      <c r="E2253">
        <v>0.06</v>
      </c>
      <c r="F2253">
        <v>2.5000000000000001E-3</v>
      </c>
      <c r="G2253">
        <v>0</v>
      </c>
      <c r="H2253">
        <v>2.375E-2</v>
      </c>
      <c r="I2253">
        <v>0</v>
      </c>
    </row>
    <row r="2254" spans="1:9" x14ac:dyDescent="0.25">
      <c r="A2254" t="s">
        <v>717</v>
      </c>
      <c r="B2254">
        <v>94134</v>
      </c>
      <c r="C2254" s="593">
        <v>9.8750000000000004E-2</v>
      </c>
      <c r="D2254" t="s">
        <v>1838</v>
      </c>
      <c r="E2254">
        <v>0.06</v>
      </c>
      <c r="F2254">
        <v>2.5000000000000001E-3</v>
      </c>
      <c r="G2254">
        <v>5.0000000000000001E-3</v>
      </c>
      <c r="H2254">
        <v>3.125E-2</v>
      </c>
      <c r="I2254">
        <v>0</v>
      </c>
    </row>
    <row r="2255" spans="1:9" x14ac:dyDescent="0.25">
      <c r="A2255" t="s">
        <v>717</v>
      </c>
      <c r="B2255">
        <v>94137</v>
      </c>
      <c r="C2255" s="593">
        <v>8.6249999999999993E-2</v>
      </c>
      <c r="D2255" t="s">
        <v>1849</v>
      </c>
      <c r="E2255">
        <v>0.06</v>
      </c>
      <c r="F2255">
        <v>2.5000000000000001E-3</v>
      </c>
      <c r="G2255">
        <v>0</v>
      </c>
      <c r="H2255">
        <v>2.375E-2</v>
      </c>
      <c r="I2255">
        <v>0</v>
      </c>
    </row>
    <row r="2256" spans="1:9" x14ac:dyDescent="0.25">
      <c r="A2256" t="s">
        <v>717</v>
      </c>
      <c r="B2256">
        <v>94139</v>
      </c>
      <c r="C2256" s="593">
        <v>8.6249999999999993E-2</v>
      </c>
      <c r="D2256" t="s">
        <v>1849</v>
      </c>
      <c r="E2256">
        <v>0.06</v>
      </c>
      <c r="F2256">
        <v>2.5000000000000001E-3</v>
      </c>
      <c r="G2256">
        <v>0</v>
      </c>
      <c r="H2256">
        <v>2.375E-2</v>
      </c>
      <c r="I2256">
        <v>0</v>
      </c>
    </row>
    <row r="2257" spans="1:9" x14ac:dyDescent="0.25">
      <c r="A2257" t="s">
        <v>717</v>
      </c>
      <c r="B2257">
        <v>94140</v>
      </c>
      <c r="C2257" s="593">
        <v>8.6249999999999993E-2</v>
      </c>
      <c r="D2257" t="s">
        <v>1850</v>
      </c>
      <c r="E2257">
        <v>0.06</v>
      </c>
      <c r="F2257">
        <v>2.5000000000000001E-3</v>
      </c>
      <c r="G2257">
        <v>0</v>
      </c>
      <c r="H2257">
        <v>2.375E-2</v>
      </c>
      <c r="I2257">
        <v>0</v>
      </c>
    </row>
    <row r="2258" spans="1:9" x14ac:dyDescent="0.25">
      <c r="A2258" t="s">
        <v>717</v>
      </c>
      <c r="B2258">
        <v>94141</v>
      </c>
      <c r="C2258" s="593">
        <v>8.6249999999999993E-2</v>
      </c>
      <c r="D2258" t="s">
        <v>1849</v>
      </c>
      <c r="E2258">
        <v>0.06</v>
      </c>
      <c r="F2258">
        <v>2.5000000000000001E-3</v>
      </c>
      <c r="G2258">
        <v>0</v>
      </c>
      <c r="H2258">
        <v>2.375E-2</v>
      </c>
      <c r="I2258">
        <v>0</v>
      </c>
    </row>
    <row r="2259" spans="1:9" x14ac:dyDescent="0.25">
      <c r="A2259" t="s">
        <v>717</v>
      </c>
      <c r="B2259">
        <v>94142</v>
      </c>
      <c r="C2259" s="593">
        <v>8.6249999999999993E-2</v>
      </c>
      <c r="D2259" t="s">
        <v>1849</v>
      </c>
      <c r="E2259">
        <v>0.06</v>
      </c>
      <c r="F2259">
        <v>2.5000000000000001E-3</v>
      </c>
      <c r="G2259">
        <v>0</v>
      </c>
      <c r="H2259">
        <v>2.375E-2</v>
      </c>
      <c r="I2259">
        <v>0</v>
      </c>
    </row>
    <row r="2260" spans="1:9" x14ac:dyDescent="0.25">
      <c r="A2260" t="s">
        <v>717</v>
      </c>
      <c r="B2260">
        <v>94143</v>
      </c>
      <c r="C2260" s="593">
        <v>8.6249999999999993E-2</v>
      </c>
      <c r="D2260" t="s">
        <v>1849</v>
      </c>
      <c r="E2260">
        <v>0.06</v>
      </c>
      <c r="F2260">
        <v>2.5000000000000001E-3</v>
      </c>
      <c r="G2260">
        <v>0</v>
      </c>
      <c r="H2260">
        <v>2.375E-2</v>
      </c>
      <c r="I2260">
        <v>0</v>
      </c>
    </row>
    <row r="2261" spans="1:9" x14ac:dyDescent="0.25">
      <c r="A2261" t="s">
        <v>717</v>
      </c>
      <c r="B2261">
        <v>94144</v>
      </c>
      <c r="C2261" s="593">
        <v>8.6249999999999993E-2</v>
      </c>
      <c r="D2261" t="s">
        <v>1849</v>
      </c>
      <c r="E2261">
        <v>0.06</v>
      </c>
      <c r="F2261">
        <v>2.5000000000000001E-3</v>
      </c>
      <c r="G2261">
        <v>0</v>
      </c>
      <c r="H2261">
        <v>2.375E-2</v>
      </c>
      <c r="I2261">
        <v>0</v>
      </c>
    </row>
    <row r="2262" spans="1:9" x14ac:dyDescent="0.25">
      <c r="A2262" t="s">
        <v>717</v>
      </c>
      <c r="B2262">
        <v>94145</v>
      </c>
      <c r="C2262" s="593">
        <v>8.6249999999999993E-2</v>
      </c>
      <c r="D2262" t="s">
        <v>1849</v>
      </c>
      <c r="E2262">
        <v>0.06</v>
      </c>
      <c r="F2262">
        <v>2.5000000000000001E-3</v>
      </c>
      <c r="G2262">
        <v>0</v>
      </c>
      <c r="H2262">
        <v>2.375E-2</v>
      </c>
      <c r="I2262">
        <v>0</v>
      </c>
    </row>
    <row r="2263" spans="1:9" x14ac:dyDescent="0.25">
      <c r="A2263" t="s">
        <v>717</v>
      </c>
      <c r="B2263">
        <v>94146</v>
      </c>
      <c r="C2263" s="593">
        <v>8.6249999999999993E-2</v>
      </c>
      <c r="D2263" t="s">
        <v>1850</v>
      </c>
      <c r="E2263">
        <v>0.06</v>
      </c>
      <c r="F2263">
        <v>2.5000000000000001E-3</v>
      </c>
      <c r="G2263">
        <v>0</v>
      </c>
      <c r="H2263">
        <v>2.375E-2</v>
      </c>
      <c r="I2263">
        <v>0</v>
      </c>
    </row>
    <row r="2264" spans="1:9" x14ac:dyDescent="0.25">
      <c r="A2264" t="s">
        <v>717</v>
      </c>
      <c r="B2264">
        <v>94147</v>
      </c>
      <c r="C2264" s="593">
        <v>8.6249999999999993E-2</v>
      </c>
      <c r="D2264" t="s">
        <v>1850</v>
      </c>
      <c r="E2264">
        <v>0.06</v>
      </c>
      <c r="F2264">
        <v>2.5000000000000001E-3</v>
      </c>
      <c r="G2264">
        <v>0</v>
      </c>
      <c r="H2264">
        <v>2.375E-2</v>
      </c>
      <c r="I2264">
        <v>0</v>
      </c>
    </row>
    <row r="2265" spans="1:9" x14ac:dyDescent="0.25">
      <c r="A2265" t="s">
        <v>717</v>
      </c>
      <c r="B2265">
        <v>94151</v>
      </c>
      <c r="C2265" s="593">
        <v>8.6249999999999993E-2</v>
      </c>
      <c r="D2265" t="s">
        <v>1849</v>
      </c>
      <c r="E2265">
        <v>0.06</v>
      </c>
      <c r="F2265">
        <v>2.5000000000000001E-3</v>
      </c>
      <c r="G2265">
        <v>0</v>
      </c>
      <c r="H2265">
        <v>2.375E-2</v>
      </c>
      <c r="I2265">
        <v>0</v>
      </c>
    </row>
    <row r="2266" spans="1:9" x14ac:dyDescent="0.25">
      <c r="A2266" t="s">
        <v>717</v>
      </c>
      <c r="B2266">
        <v>94158</v>
      </c>
      <c r="C2266" s="593">
        <v>8.6249999999999993E-2</v>
      </c>
      <c r="D2266" t="s">
        <v>1849</v>
      </c>
      <c r="E2266">
        <v>0.06</v>
      </c>
      <c r="F2266">
        <v>2.5000000000000001E-3</v>
      </c>
      <c r="G2266">
        <v>0</v>
      </c>
      <c r="H2266">
        <v>2.375E-2</v>
      </c>
      <c r="I2266">
        <v>0</v>
      </c>
    </row>
    <row r="2267" spans="1:9" x14ac:dyDescent="0.25">
      <c r="A2267" t="s">
        <v>717</v>
      </c>
      <c r="B2267">
        <v>94159</v>
      </c>
      <c r="C2267" s="593">
        <v>8.6249999999999993E-2</v>
      </c>
      <c r="D2267" t="s">
        <v>1850</v>
      </c>
      <c r="E2267">
        <v>0.06</v>
      </c>
      <c r="F2267">
        <v>2.5000000000000001E-3</v>
      </c>
      <c r="G2267">
        <v>0</v>
      </c>
      <c r="H2267">
        <v>2.375E-2</v>
      </c>
      <c r="I2267">
        <v>0</v>
      </c>
    </row>
    <row r="2268" spans="1:9" x14ac:dyDescent="0.25">
      <c r="A2268" t="s">
        <v>717</v>
      </c>
      <c r="B2268">
        <v>94160</v>
      </c>
      <c r="C2268" s="593">
        <v>8.6249999999999993E-2</v>
      </c>
      <c r="D2268" t="s">
        <v>1849</v>
      </c>
      <c r="E2268">
        <v>0.06</v>
      </c>
      <c r="F2268">
        <v>2.5000000000000001E-3</v>
      </c>
      <c r="G2268">
        <v>0</v>
      </c>
      <c r="H2268">
        <v>2.375E-2</v>
      </c>
      <c r="I2268">
        <v>0</v>
      </c>
    </row>
    <row r="2269" spans="1:9" x14ac:dyDescent="0.25">
      <c r="A2269" t="s">
        <v>717</v>
      </c>
      <c r="B2269">
        <v>94161</v>
      </c>
      <c r="C2269" s="593">
        <v>8.6249999999999993E-2</v>
      </c>
      <c r="D2269" t="s">
        <v>1849</v>
      </c>
      <c r="E2269">
        <v>0.06</v>
      </c>
      <c r="F2269">
        <v>2.5000000000000001E-3</v>
      </c>
      <c r="G2269">
        <v>0</v>
      </c>
      <c r="H2269">
        <v>2.375E-2</v>
      </c>
      <c r="I2269">
        <v>0</v>
      </c>
    </row>
    <row r="2270" spans="1:9" x14ac:dyDescent="0.25">
      <c r="A2270" t="s">
        <v>717</v>
      </c>
      <c r="B2270">
        <v>94163</v>
      </c>
      <c r="C2270" s="593">
        <v>8.6249999999999993E-2</v>
      </c>
      <c r="D2270" t="s">
        <v>1849</v>
      </c>
      <c r="E2270">
        <v>0.06</v>
      </c>
      <c r="F2270">
        <v>2.5000000000000001E-3</v>
      </c>
      <c r="G2270">
        <v>0</v>
      </c>
      <c r="H2270">
        <v>2.375E-2</v>
      </c>
      <c r="I2270">
        <v>0</v>
      </c>
    </row>
    <row r="2271" spans="1:9" x14ac:dyDescent="0.25">
      <c r="A2271" t="s">
        <v>717</v>
      </c>
      <c r="B2271">
        <v>94164</v>
      </c>
      <c r="C2271" s="593">
        <v>8.6249999999999993E-2</v>
      </c>
      <c r="D2271" t="s">
        <v>1849</v>
      </c>
      <c r="E2271">
        <v>0.06</v>
      </c>
      <c r="F2271">
        <v>2.5000000000000001E-3</v>
      </c>
      <c r="G2271">
        <v>0</v>
      </c>
      <c r="H2271">
        <v>2.375E-2</v>
      </c>
      <c r="I2271">
        <v>0</v>
      </c>
    </row>
    <row r="2272" spans="1:9" x14ac:dyDescent="0.25">
      <c r="A2272" t="s">
        <v>717</v>
      </c>
      <c r="B2272">
        <v>94172</v>
      </c>
      <c r="C2272" s="593">
        <v>8.6249999999999993E-2</v>
      </c>
      <c r="D2272" t="s">
        <v>1849</v>
      </c>
      <c r="E2272">
        <v>0.06</v>
      </c>
      <c r="F2272">
        <v>2.5000000000000001E-3</v>
      </c>
      <c r="G2272">
        <v>0</v>
      </c>
      <c r="H2272">
        <v>2.375E-2</v>
      </c>
      <c r="I2272">
        <v>0</v>
      </c>
    </row>
    <row r="2273" spans="1:9" x14ac:dyDescent="0.25">
      <c r="A2273" t="s">
        <v>717</v>
      </c>
      <c r="B2273">
        <v>94177</v>
      </c>
      <c r="C2273" s="593">
        <v>8.6249999999999993E-2</v>
      </c>
      <c r="D2273" t="s">
        <v>1849</v>
      </c>
      <c r="E2273">
        <v>0.06</v>
      </c>
      <c r="F2273">
        <v>2.5000000000000001E-3</v>
      </c>
      <c r="G2273">
        <v>0</v>
      </c>
      <c r="H2273">
        <v>2.375E-2</v>
      </c>
      <c r="I2273">
        <v>0</v>
      </c>
    </row>
    <row r="2274" spans="1:9" x14ac:dyDescent="0.25">
      <c r="A2274" t="s">
        <v>717</v>
      </c>
      <c r="B2274">
        <v>94188</v>
      </c>
      <c r="C2274" s="593">
        <v>8.6249999999999993E-2</v>
      </c>
      <c r="D2274" t="s">
        <v>1850</v>
      </c>
      <c r="E2274">
        <v>0.06</v>
      </c>
      <c r="F2274">
        <v>2.5000000000000001E-3</v>
      </c>
      <c r="G2274">
        <v>0</v>
      </c>
      <c r="H2274">
        <v>2.375E-2</v>
      </c>
      <c r="I2274">
        <v>0</v>
      </c>
    </row>
    <row r="2275" spans="1:9" x14ac:dyDescent="0.25">
      <c r="A2275" t="s">
        <v>717</v>
      </c>
      <c r="B2275">
        <v>94203</v>
      </c>
      <c r="C2275" s="593">
        <v>8.7499999999999994E-2</v>
      </c>
      <c r="D2275" t="s">
        <v>1851</v>
      </c>
      <c r="E2275">
        <v>0.06</v>
      </c>
      <c r="F2275">
        <v>2.5000000000000001E-3</v>
      </c>
      <c r="G2275">
        <v>0.01</v>
      </c>
      <c r="H2275">
        <v>1.4999999999999999E-2</v>
      </c>
      <c r="I2275">
        <v>0</v>
      </c>
    </row>
    <row r="2276" spans="1:9" x14ac:dyDescent="0.25">
      <c r="A2276" t="s">
        <v>717</v>
      </c>
      <c r="B2276">
        <v>94204</v>
      </c>
      <c r="C2276" s="593">
        <v>8.7499999999999994E-2</v>
      </c>
      <c r="D2276" t="s">
        <v>1851</v>
      </c>
      <c r="E2276">
        <v>0.06</v>
      </c>
      <c r="F2276">
        <v>2.5000000000000001E-3</v>
      </c>
      <c r="G2276">
        <v>0.01</v>
      </c>
      <c r="H2276">
        <v>1.4999999999999999E-2</v>
      </c>
      <c r="I2276">
        <v>0</v>
      </c>
    </row>
    <row r="2277" spans="1:9" x14ac:dyDescent="0.25">
      <c r="A2277" t="s">
        <v>717</v>
      </c>
      <c r="B2277">
        <v>94205</v>
      </c>
      <c r="C2277" s="593">
        <v>8.7499999999999994E-2</v>
      </c>
      <c r="D2277" t="s">
        <v>1851</v>
      </c>
      <c r="E2277">
        <v>0.06</v>
      </c>
      <c r="F2277">
        <v>2.5000000000000001E-3</v>
      </c>
      <c r="G2277">
        <v>0.01</v>
      </c>
      <c r="H2277">
        <v>1.4999999999999999E-2</v>
      </c>
      <c r="I2277">
        <v>0</v>
      </c>
    </row>
    <row r="2278" spans="1:9" x14ac:dyDescent="0.25">
      <c r="A2278" t="s">
        <v>717</v>
      </c>
      <c r="B2278">
        <v>94206</v>
      </c>
      <c r="C2278" s="593">
        <v>8.7499999999999994E-2</v>
      </c>
      <c r="D2278" t="s">
        <v>1851</v>
      </c>
      <c r="E2278">
        <v>0.06</v>
      </c>
      <c r="F2278">
        <v>2.5000000000000001E-3</v>
      </c>
      <c r="G2278">
        <v>0.01</v>
      </c>
      <c r="H2278">
        <v>1.4999999999999999E-2</v>
      </c>
      <c r="I2278">
        <v>0</v>
      </c>
    </row>
    <row r="2279" spans="1:9" x14ac:dyDescent="0.25">
      <c r="A2279" t="s">
        <v>717</v>
      </c>
      <c r="B2279">
        <v>94207</v>
      </c>
      <c r="C2279" s="593">
        <v>8.7499999999999994E-2</v>
      </c>
      <c r="D2279" t="s">
        <v>1851</v>
      </c>
      <c r="E2279">
        <v>0.06</v>
      </c>
      <c r="F2279">
        <v>2.5000000000000001E-3</v>
      </c>
      <c r="G2279">
        <v>0.01</v>
      </c>
      <c r="H2279">
        <v>1.4999999999999999E-2</v>
      </c>
      <c r="I2279">
        <v>0</v>
      </c>
    </row>
    <row r="2280" spans="1:9" x14ac:dyDescent="0.25">
      <c r="A2280" t="s">
        <v>717</v>
      </c>
      <c r="B2280">
        <v>94208</v>
      </c>
      <c r="C2280" s="593">
        <v>8.7499999999999994E-2</v>
      </c>
      <c r="D2280" t="s">
        <v>1851</v>
      </c>
      <c r="E2280">
        <v>0.06</v>
      </c>
      <c r="F2280">
        <v>2.5000000000000001E-3</v>
      </c>
      <c r="G2280">
        <v>0.01</v>
      </c>
      <c r="H2280">
        <v>1.4999999999999999E-2</v>
      </c>
      <c r="I2280">
        <v>0</v>
      </c>
    </row>
    <row r="2281" spans="1:9" x14ac:dyDescent="0.25">
      <c r="A2281" t="s">
        <v>717</v>
      </c>
      <c r="B2281">
        <v>94209</v>
      </c>
      <c r="C2281" s="593">
        <v>8.7499999999999994E-2</v>
      </c>
      <c r="D2281" t="s">
        <v>1851</v>
      </c>
      <c r="E2281">
        <v>0.06</v>
      </c>
      <c r="F2281">
        <v>2.5000000000000001E-3</v>
      </c>
      <c r="G2281">
        <v>0.01</v>
      </c>
      <c r="H2281">
        <v>1.4999999999999999E-2</v>
      </c>
      <c r="I2281">
        <v>0</v>
      </c>
    </row>
    <row r="2282" spans="1:9" x14ac:dyDescent="0.25">
      <c r="A2282" t="s">
        <v>717</v>
      </c>
      <c r="B2282">
        <v>94211</v>
      </c>
      <c r="C2282" s="593">
        <v>8.7499999999999994E-2</v>
      </c>
      <c r="D2282" t="s">
        <v>1851</v>
      </c>
      <c r="E2282">
        <v>0.06</v>
      </c>
      <c r="F2282">
        <v>2.5000000000000001E-3</v>
      </c>
      <c r="G2282">
        <v>0.01</v>
      </c>
      <c r="H2282">
        <v>1.4999999999999999E-2</v>
      </c>
      <c r="I2282">
        <v>0</v>
      </c>
    </row>
    <row r="2283" spans="1:9" x14ac:dyDescent="0.25">
      <c r="A2283" t="s">
        <v>717</v>
      </c>
      <c r="B2283">
        <v>94229</v>
      </c>
      <c r="C2283" s="593">
        <v>8.7499999999999994E-2</v>
      </c>
      <c r="D2283" t="s">
        <v>1851</v>
      </c>
      <c r="E2283">
        <v>0.06</v>
      </c>
      <c r="F2283">
        <v>2.5000000000000001E-3</v>
      </c>
      <c r="G2283">
        <v>0.01</v>
      </c>
      <c r="H2283">
        <v>1.4999999999999999E-2</v>
      </c>
      <c r="I2283">
        <v>0</v>
      </c>
    </row>
    <row r="2284" spans="1:9" x14ac:dyDescent="0.25">
      <c r="A2284" t="s">
        <v>717</v>
      </c>
      <c r="B2284">
        <v>94230</v>
      </c>
      <c r="C2284" s="593">
        <v>8.7499999999999994E-2</v>
      </c>
      <c r="D2284" t="s">
        <v>1851</v>
      </c>
      <c r="E2284">
        <v>0.06</v>
      </c>
      <c r="F2284">
        <v>2.5000000000000001E-3</v>
      </c>
      <c r="G2284">
        <v>0.01</v>
      </c>
      <c r="H2284">
        <v>1.4999999999999999E-2</v>
      </c>
      <c r="I2284">
        <v>0</v>
      </c>
    </row>
    <row r="2285" spans="1:9" x14ac:dyDescent="0.25">
      <c r="A2285" t="s">
        <v>717</v>
      </c>
      <c r="B2285">
        <v>94232</v>
      </c>
      <c r="C2285" s="593">
        <v>8.7499999999999994E-2</v>
      </c>
      <c r="D2285" t="s">
        <v>1851</v>
      </c>
      <c r="E2285">
        <v>0.06</v>
      </c>
      <c r="F2285">
        <v>2.5000000000000001E-3</v>
      </c>
      <c r="G2285">
        <v>0.01</v>
      </c>
      <c r="H2285">
        <v>1.4999999999999999E-2</v>
      </c>
      <c r="I2285">
        <v>0</v>
      </c>
    </row>
    <row r="2286" spans="1:9" x14ac:dyDescent="0.25">
      <c r="A2286" t="s">
        <v>717</v>
      </c>
      <c r="B2286">
        <v>94234</v>
      </c>
      <c r="C2286" s="593">
        <v>8.7499999999999994E-2</v>
      </c>
      <c r="D2286" t="s">
        <v>1851</v>
      </c>
      <c r="E2286">
        <v>0.06</v>
      </c>
      <c r="F2286">
        <v>2.5000000000000001E-3</v>
      </c>
      <c r="G2286">
        <v>0.01</v>
      </c>
      <c r="H2286">
        <v>1.4999999999999999E-2</v>
      </c>
      <c r="I2286">
        <v>0</v>
      </c>
    </row>
    <row r="2287" spans="1:9" x14ac:dyDescent="0.25">
      <c r="A2287" t="s">
        <v>717</v>
      </c>
      <c r="B2287">
        <v>94235</v>
      </c>
      <c r="C2287" s="593">
        <v>8.7499999999999994E-2</v>
      </c>
      <c r="D2287" t="s">
        <v>1851</v>
      </c>
      <c r="E2287">
        <v>0.06</v>
      </c>
      <c r="F2287">
        <v>2.5000000000000001E-3</v>
      </c>
      <c r="G2287">
        <v>0.01</v>
      </c>
      <c r="H2287">
        <v>1.4999999999999999E-2</v>
      </c>
      <c r="I2287">
        <v>0</v>
      </c>
    </row>
    <row r="2288" spans="1:9" x14ac:dyDescent="0.25">
      <c r="A2288" t="s">
        <v>717</v>
      </c>
      <c r="B2288">
        <v>94236</v>
      </c>
      <c r="C2288" s="593">
        <v>8.7499999999999994E-2</v>
      </c>
      <c r="D2288" t="s">
        <v>1851</v>
      </c>
      <c r="E2288">
        <v>0.06</v>
      </c>
      <c r="F2288">
        <v>2.5000000000000001E-3</v>
      </c>
      <c r="G2288">
        <v>0.01</v>
      </c>
      <c r="H2288">
        <v>1.4999999999999999E-2</v>
      </c>
      <c r="I2288">
        <v>0</v>
      </c>
    </row>
    <row r="2289" spans="1:9" x14ac:dyDescent="0.25">
      <c r="A2289" t="s">
        <v>717</v>
      </c>
      <c r="B2289">
        <v>94237</v>
      </c>
      <c r="C2289" s="593">
        <v>8.7499999999999994E-2</v>
      </c>
      <c r="D2289" t="s">
        <v>1851</v>
      </c>
      <c r="E2289">
        <v>0.06</v>
      </c>
      <c r="F2289">
        <v>2.5000000000000001E-3</v>
      </c>
      <c r="G2289">
        <v>0.01</v>
      </c>
      <c r="H2289">
        <v>1.4999999999999999E-2</v>
      </c>
      <c r="I2289">
        <v>0</v>
      </c>
    </row>
    <row r="2290" spans="1:9" x14ac:dyDescent="0.25">
      <c r="A2290" t="s">
        <v>717</v>
      </c>
      <c r="B2290">
        <v>94239</v>
      </c>
      <c r="C2290" s="593">
        <v>8.7499999999999994E-2</v>
      </c>
      <c r="D2290" t="s">
        <v>1851</v>
      </c>
      <c r="E2290">
        <v>0.06</v>
      </c>
      <c r="F2290">
        <v>2.5000000000000001E-3</v>
      </c>
      <c r="G2290">
        <v>0.01</v>
      </c>
      <c r="H2290">
        <v>1.4999999999999999E-2</v>
      </c>
      <c r="I2290">
        <v>0</v>
      </c>
    </row>
    <row r="2291" spans="1:9" x14ac:dyDescent="0.25">
      <c r="A2291" t="s">
        <v>717</v>
      </c>
      <c r="B2291">
        <v>94240</v>
      </c>
      <c r="C2291" s="593">
        <v>8.7499999999999994E-2</v>
      </c>
      <c r="D2291" t="s">
        <v>1851</v>
      </c>
      <c r="E2291">
        <v>0.06</v>
      </c>
      <c r="F2291">
        <v>2.5000000000000001E-3</v>
      </c>
      <c r="G2291">
        <v>0.01</v>
      </c>
      <c r="H2291">
        <v>1.4999999999999999E-2</v>
      </c>
      <c r="I2291">
        <v>0</v>
      </c>
    </row>
    <row r="2292" spans="1:9" x14ac:dyDescent="0.25">
      <c r="A2292" t="s">
        <v>717</v>
      </c>
      <c r="B2292">
        <v>94244</v>
      </c>
      <c r="C2292" s="593">
        <v>8.7499999999999994E-2</v>
      </c>
      <c r="D2292" t="s">
        <v>1851</v>
      </c>
      <c r="E2292">
        <v>0.06</v>
      </c>
      <c r="F2292">
        <v>2.5000000000000001E-3</v>
      </c>
      <c r="G2292">
        <v>0.01</v>
      </c>
      <c r="H2292">
        <v>1.4999999999999999E-2</v>
      </c>
      <c r="I2292">
        <v>0</v>
      </c>
    </row>
    <row r="2293" spans="1:9" x14ac:dyDescent="0.25">
      <c r="A2293" t="s">
        <v>717</v>
      </c>
      <c r="B2293">
        <v>94245</v>
      </c>
      <c r="C2293" s="593">
        <v>8.7499999999999994E-2</v>
      </c>
      <c r="D2293" t="s">
        <v>1851</v>
      </c>
      <c r="E2293">
        <v>0.06</v>
      </c>
      <c r="F2293">
        <v>2.5000000000000001E-3</v>
      </c>
      <c r="G2293">
        <v>0.01</v>
      </c>
      <c r="H2293">
        <v>1.4999999999999999E-2</v>
      </c>
      <c r="I2293">
        <v>0</v>
      </c>
    </row>
    <row r="2294" spans="1:9" x14ac:dyDescent="0.25">
      <c r="A2294" t="s">
        <v>717</v>
      </c>
      <c r="B2294">
        <v>94247</v>
      </c>
      <c r="C2294" s="593">
        <v>8.7499999999999994E-2</v>
      </c>
      <c r="D2294" t="s">
        <v>1851</v>
      </c>
      <c r="E2294">
        <v>0.06</v>
      </c>
      <c r="F2294">
        <v>2.5000000000000001E-3</v>
      </c>
      <c r="G2294">
        <v>0.01</v>
      </c>
      <c r="H2294">
        <v>1.4999999999999999E-2</v>
      </c>
      <c r="I2294">
        <v>0</v>
      </c>
    </row>
    <row r="2295" spans="1:9" x14ac:dyDescent="0.25">
      <c r="A2295" t="s">
        <v>717</v>
      </c>
      <c r="B2295">
        <v>94248</v>
      </c>
      <c r="C2295" s="593">
        <v>8.7499999999999994E-2</v>
      </c>
      <c r="D2295" t="s">
        <v>1851</v>
      </c>
      <c r="E2295">
        <v>0.06</v>
      </c>
      <c r="F2295">
        <v>2.5000000000000001E-3</v>
      </c>
      <c r="G2295">
        <v>0.01</v>
      </c>
      <c r="H2295">
        <v>1.4999999999999999E-2</v>
      </c>
      <c r="I2295">
        <v>0</v>
      </c>
    </row>
    <row r="2296" spans="1:9" x14ac:dyDescent="0.25">
      <c r="A2296" t="s">
        <v>717</v>
      </c>
      <c r="B2296">
        <v>94249</v>
      </c>
      <c r="C2296" s="593">
        <v>8.7499999999999994E-2</v>
      </c>
      <c r="D2296" t="s">
        <v>1851</v>
      </c>
      <c r="E2296">
        <v>0.06</v>
      </c>
      <c r="F2296">
        <v>2.5000000000000001E-3</v>
      </c>
      <c r="G2296">
        <v>0.01</v>
      </c>
      <c r="H2296">
        <v>1.4999999999999999E-2</v>
      </c>
      <c r="I2296">
        <v>0</v>
      </c>
    </row>
    <row r="2297" spans="1:9" x14ac:dyDescent="0.25">
      <c r="A2297" t="s">
        <v>717</v>
      </c>
      <c r="B2297">
        <v>94250</v>
      </c>
      <c r="C2297" s="593">
        <v>8.7499999999999994E-2</v>
      </c>
      <c r="D2297" t="s">
        <v>1851</v>
      </c>
      <c r="E2297">
        <v>0.06</v>
      </c>
      <c r="F2297">
        <v>2.5000000000000001E-3</v>
      </c>
      <c r="G2297">
        <v>0.01</v>
      </c>
      <c r="H2297">
        <v>1.4999999999999999E-2</v>
      </c>
      <c r="I2297">
        <v>0</v>
      </c>
    </row>
    <row r="2298" spans="1:9" x14ac:dyDescent="0.25">
      <c r="A2298" t="s">
        <v>717</v>
      </c>
      <c r="B2298">
        <v>94252</v>
      </c>
      <c r="C2298" s="593">
        <v>8.7499999999999994E-2</v>
      </c>
      <c r="D2298" t="s">
        <v>1851</v>
      </c>
      <c r="E2298">
        <v>0.06</v>
      </c>
      <c r="F2298">
        <v>2.5000000000000001E-3</v>
      </c>
      <c r="G2298">
        <v>0.01</v>
      </c>
      <c r="H2298">
        <v>1.4999999999999999E-2</v>
      </c>
      <c r="I2298">
        <v>0</v>
      </c>
    </row>
    <row r="2299" spans="1:9" x14ac:dyDescent="0.25">
      <c r="A2299" t="s">
        <v>717</v>
      </c>
      <c r="B2299">
        <v>94254</v>
      </c>
      <c r="C2299" s="593">
        <v>8.7499999999999994E-2</v>
      </c>
      <c r="D2299" t="s">
        <v>1851</v>
      </c>
      <c r="E2299">
        <v>0.06</v>
      </c>
      <c r="F2299">
        <v>2.5000000000000001E-3</v>
      </c>
      <c r="G2299">
        <v>0.01</v>
      </c>
      <c r="H2299">
        <v>1.4999999999999999E-2</v>
      </c>
      <c r="I2299">
        <v>0</v>
      </c>
    </row>
    <row r="2300" spans="1:9" x14ac:dyDescent="0.25">
      <c r="A2300" t="s">
        <v>717</v>
      </c>
      <c r="B2300">
        <v>94256</v>
      </c>
      <c r="C2300" s="593">
        <v>8.7499999999999994E-2</v>
      </c>
      <c r="D2300" t="s">
        <v>1851</v>
      </c>
      <c r="E2300">
        <v>0.06</v>
      </c>
      <c r="F2300">
        <v>2.5000000000000001E-3</v>
      </c>
      <c r="G2300">
        <v>0.01</v>
      </c>
      <c r="H2300">
        <v>1.4999999999999999E-2</v>
      </c>
      <c r="I2300">
        <v>0</v>
      </c>
    </row>
    <row r="2301" spans="1:9" x14ac:dyDescent="0.25">
      <c r="A2301" t="s">
        <v>717</v>
      </c>
      <c r="B2301">
        <v>94257</v>
      </c>
      <c r="C2301" s="593">
        <v>8.7499999999999994E-2</v>
      </c>
      <c r="D2301" t="s">
        <v>1851</v>
      </c>
      <c r="E2301">
        <v>0.06</v>
      </c>
      <c r="F2301">
        <v>2.5000000000000001E-3</v>
      </c>
      <c r="G2301">
        <v>0.01</v>
      </c>
      <c r="H2301">
        <v>1.4999999999999999E-2</v>
      </c>
      <c r="I2301">
        <v>0</v>
      </c>
    </row>
    <row r="2302" spans="1:9" x14ac:dyDescent="0.25">
      <c r="A2302" t="s">
        <v>717</v>
      </c>
      <c r="B2302">
        <v>94258</v>
      </c>
      <c r="C2302" s="593">
        <v>8.7499999999999994E-2</v>
      </c>
      <c r="D2302" t="s">
        <v>1851</v>
      </c>
      <c r="E2302">
        <v>0.06</v>
      </c>
      <c r="F2302">
        <v>2.5000000000000001E-3</v>
      </c>
      <c r="G2302">
        <v>0.01</v>
      </c>
      <c r="H2302">
        <v>1.4999999999999999E-2</v>
      </c>
      <c r="I2302">
        <v>0</v>
      </c>
    </row>
    <row r="2303" spans="1:9" x14ac:dyDescent="0.25">
      <c r="A2303" t="s">
        <v>717</v>
      </c>
      <c r="B2303">
        <v>94259</v>
      </c>
      <c r="C2303" s="593">
        <v>8.7499999999999994E-2</v>
      </c>
      <c r="D2303" t="s">
        <v>1851</v>
      </c>
      <c r="E2303">
        <v>0.06</v>
      </c>
      <c r="F2303">
        <v>2.5000000000000001E-3</v>
      </c>
      <c r="G2303">
        <v>0.01</v>
      </c>
      <c r="H2303">
        <v>1.4999999999999999E-2</v>
      </c>
      <c r="I2303">
        <v>0</v>
      </c>
    </row>
    <row r="2304" spans="1:9" x14ac:dyDescent="0.25">
      <c r="A2304" t="s">
        <v>717</v>
      </c>
      <c r="B2304">
        <v>94261</v>
      </c>
      <c r="C2304" s="593">
        <v>8.7499999999999994E-2</v>
      </c>
      <c r="D2304" t="s">
        <v>1851</v>
      </c>
      <c r="E2304">
        <v>0.06</v>
      </c>
      <c r="F2304">
        <v>2.5000000000000001E-3</v>
      </c>
      <c r="G2304">
        <v>0.01</v>
      </c>
      <c r="H2304">
        <v>1.4999999999999999E-2</v>
      </c>
      <c r="I2304">
        <v>0</v>
      </c>
    </row>
    <row r="2305" spans="1:9" x14ac:dyDescent="0.25">
      <c r="A2305" t="s">
        <v>717</v>
      </c>
      <c r="B2305">
        <v>94262</v>
      </c>
      <c r="C2305" s="593">
        <v>8.7499999999999994E-2</v>
      </c>
      <c r="D2305" t="s">
        <v>1851</v>
      </c>
      <c r="E2305">
        <v>0.06</v>
      </c>
      <c r="F2305">
        <v>2.5000000000000001E-3</v>
      </c>
      <c r="G2305">
        <v>0.01</v>
      </c>
      <c r="H2305">
        <v>1.4999999999999999E-2</v>
      </c>
      <c r="I2305">
        <v>0</v>
      </c>
    </row>
    <row r="2306" spans="1:9" x14ac:dyDescent="0.25">
      <c r="A2306" t="s">
        <v>717</v>
      </c>
      <c r="B2306">
        <v>94263</v>
      </c>
      <c r="C2306" s="593">
        <v>8.7499999999999994E-2</v>
      </c>
      <c r="D2306" t="s">
        <v>1851</v>
      </c>
      <c r="E2306">
        <v>0.06</v>
      </c>
      <c r="F2306">
        <v>2.5000000000000001E-3</v>
      </c>
      <c r="G2306">
        <v>0.01</v>
      </c>
      <c r="H2306">
        <v>1.4999999999999999E-2</v>
      </c>
      <c r="I2306">
        <v>0</v>
      </c>
    </row>
    <row r="2307" spans="1:9" x14ac:dyDescent="0.25">
      <c r="A2307" t="s">
        <v>717</v>
      </c>
      <c r="B2307">
        <v>94267</v>
      </c>
      <c r="C2307" s="593">
        <v>8.7499999999999994E-2</v>
      </c>
      <c r="D2307" t="s">
        <v>1851</v>
      </c>
      <c r="E2307">
        <v>0.06</v>
      </c>
      <c r="F2307">
        <v>2.5000000000000001E-3</v>
      </c>
      <c r="G2307">
        <v>0.01</v>
      </c>
      <c r="H2307">
        <v>1.4999999999999999E-2</v>
      </c>
      <c r="I2307">
        <v>0</v>
      </c>
    </row>
    <row r="2308" spans="1:9" x14ac:dyDescent="0.25">
      <c r="A2308" t="s">
        <v>717</v>
      </c>
      <c r="B2308">
        <v>94268</v>
      </c>
      <c r="C2308" s="593">
        <v>8.7499999999999994E-2</v>
      </c>
      <c r="D2308" t="s">
        <v>1851</v>
      </c>
      <c r="E2308">
        <v>0.06</v>
      </c>
      <c r="F2308">
        <v>2.5000000000000001E-3</v>
      </c>
      <c r="G2308">
        <v>0.01</v>
      </c>
      <c r="H2308">
        <v>1.4999999999999999E-2</v>
      </c>
      <c r="I2308">
        <v>0</v>
      </c>
    </row>
    <row r="2309" spans="1:9" x14ac:dyDescent="0.25">
      <c r="A2309" t="s">
        <v>717</v>
      </c>
      <c r="B2309">
        <v>94269</v>
      </c>
      <c r="C2309" s="593">
        <v>8.7499999999999994E-2</v>
      </c>
      <c r="D2309" t="s">
        <v>1851</v>
      </c>
      <c r="E2309">
        <v>0.06</v>
      </c>
      <c r="F2309">
        <v>2.5000000000000001E-3</v>
      </c>
      <c r="G2309">
        <v>0.01</v>
      </c>
      <c r="H2309">
        <v>1.4999999999999999E-2</v>
      </c>
      <c r="I2309">
        <v>0</v>
      </c>
    </row>
    <row r="2310" spans="1:9" x14ac:dyDescent="0.25">
      <c r="A2310" t="s">
        <v>717</v>
      </c>
      <c r="B2310">
        <v>94271</v>
      </c>
      <c r="C2310" s="593">
        <v>8.7499999999999994E-2</v>
      </c>
      <c r="D2310" t="s">
        <v>1851</v>
      </c>
      <c r="E2310">
        <v>0.06</v>
      </c>
      <c r="F2310">
        <v>2.5000000000000001E-3</v>
      </c>
      <c r="G2310">
        <v>0.01</v>
      </c>
      <c r="H2310">
        <v>1.4999999999999999E-2</v>
      </c>
      <c r="I2310">
        <v>0</v>
      </c>
    </row>
    <row r="2311" spans="1:9" x14ac:dyDescent="0.25">
      <c r="A2311" t="s">
        <v>717</v>
      </c>
      <c r="B2311">
        <v>94273</v>
      </c>
      <c r="C2311" s="593">
        <v>8.7499999999999994E-2</v>
      </c>
      <c r="D2311" t="s">
        <v>1851</v>
      </c>
      <c r="E2311">
        <v>0.06</v>
      </c>
      <c r="F2311">
        <v>2.5000000000000001E-3</v>
      </c>
      <c r="G2311">
        <v>0.01</v>
      </c>
      <c r="H2311">
        <v>1.4999999999999999E-2</v>
      </c>
      <c r="I2311">
        <v>0</v>
      </c>
    </row>
    <row r="2312" spans="1:9" x14ac:dyDescent="0.25">
      <c r="A2312" t="s">
        <v>717</v>
      </c>
      <c r="B2312">
        <v>94274</v>
      </c>
      <c r="C2312" s="593">
        <v>8.7499999999999994E-2</v>
      </c>
      <c r="D2312" t="s">
        <v>1851</v>
      </c>
      <c r="E2312">
        <v>0.06</v>
      </c>
      <c r="F2312">
        <v>2.5000000000000001E-3</v>
      </c>
      <c r="G2312">
        <v>0.01</v>
      </c>
      <c r="H2312">
        <v>1.4999999999999999E-2</v>
      </c>
      <c r="I2312">
        <v>0</v>
      </c>
    </row>
    <row r="2313" spans="1:9" x14ac:dyDescent="0.25">
      <c r="A2313" t="s">
        <v>717</v>
      </c>
      <c r="B2313">
        <v>94277</v>
      </c>
      <c r="C2313" s="593">
        <v>8.7499999999999994E-2</v>
      </c>
      <c r="D2313" t="s">
        <v>1851</v>
      </c>
      <c r="E2313">
        <v>0.06</v>
      </c>
      <c r="F2313">
        <v>2.5000000000000001E-3</v>
      </c>
      <c r="G2313">
        <v>0.01</v>
      </c>
      <c r="H2313">
        <v>1.4999999999999999E-2</v>
      </c>
      <c r="I2313">
        <v>0</v>
      </c>
    </row>
    <row r="2314" spans="1:9" x14ac:dyDescent="0.25">
      <c r="A2314" t="s">
        <v>717</v>
      </c>
      <c r="B2314">
        <v>94278</v>
      </c>
      <c r="C2314" s="593">
        <v>8.7499999999999994E-2</v>
      </c>
      <c r="D2314" t="s">
        <v>1851</v>
      </c>
      <c r="E2314">
        <v>0.06</v>
      </c>
      <c r="F2314">
        <v>2.5000000000000001E-3</v>
      </c>
      <c r="G2314">
        <v>0.01</v>
      </c>
      <c r="H2314">
        <v>1.4999999999999999E-2</v>
      </c>
      <c r="I2314">
        <v>0</v>
      </c>
    </row>
    <row r="2315" spans="1:9" x14ac:dyDescent="0.25">
      <c r="A2315" t="s">
        <v>717</v>
      </c>
      <c r="B2315">
        <v>94279</v>
      </c>
      <c r="C2315" s="593">
        <v>8.7499999999999994E-2</v>
      </c>
      <c r="D2315" t="s">
        <v>1851</v>
      </c>
      <c r="E2315">
        <v>0.06</v>
      </c>
      <c r="F2315">
        <v>2.5000000000000001E-3</v>
      </c>
      <c r="G2315">
        <v>0.01</v>
      </c>
      <c r="H2315">
        <v>1.4999999999999999E-2</v>
      </c>
      <c r="I2315">
        <v>0</v>
      </c>
    </row>
    <row r="2316" spans="1:9" x14ac:dyDescent="0.25">
      <c r="A2316" t="s">
        <v>717</v>
      </c>
      <c r="B2316">
        <v>94280</v>
      </c>
      <c r="C2316" s="593">
        <v>8.7499999999999994E-2</v>
      </c>
      <c r="D2316" t="s">
        <v>1851</v>
      </c>
      <c r="E2316">
        <v>0.06</v>
      </c>
      <c r="F2316">
        <v>2.5000000000000001E-3</v>
      </c>
      <c r="G2316">
        <v>0.01</v>
      </c>
      <c r="H2316">
        <v>1.4999999999999999E-2</v>
      </c>
      <c r="I2316">
        <v>0</v>
      </c>
    </row>
    <row r="2317" spans="1:9" x14ac:dyDescent="0.25">
      <c r="A2317" t="s">
        <v>717</v>
      </c>
      <c r="B2317">
        <v>94282</v>
      </c>
      <c r="C2317" s="593">
        <v>8.7499999999999994E-2</v>
      </c>
      <c r="D2317" t="s">
        <v>1851</v>
      </c>
      <c r="E2317">
        <v>0.06</v>
      </c>
      <c r="F2317">
        <v>2.5000000000000001E-3</v>
      </c>
      <c r="G2317">
        <v>0.01</v>
      </c>
      <c r="H2317">
        <v>1.4999999999999999E-2</v>
      </c>
      <c r="I2317">
        <v>0</v>
      </c>
    </row>
    <row r="2318" spans="1:9" x14ac:dyDescent="0.25">
      <c r="A2318" t="s">
        <v>717</v>
      </c>
      <c r="B2318">
        <v>94283</v>
      </c>
      <c r="C2318" s="593">
        <v>8.7499999999999994E-2</v>
      </c>
      <c r="D2318" t="s">
        <v>1851</v>
      </c>
      <c r="E2318">
        <v>0.06</v>
      </c>
      <c r="F2318">
        <v>2.5000000000000001E-3</v>
      </c>
      <c r="G2318">
        <v>0.01</v>
      </c>
      <c r="H2318">
        <v>1.4999999999999999E-2</v>
      </c>
      <c r="I2318">
        <v>0</v>
      </c>
    </row>
    <row r="2319" spans="1:9" x14ac:dyDescent="0.25">
      <c r="A2319" t="s">
        <v>717</v>
      </c>
      <c r="B2319">
        <v>94284</v>
      </c>
      <c r="C2319" s="593">
        <v>8.7499999999999994E-2</v>
      </c>
      <c r="D2319" t="s">
        <v>1851</v>
      </c>
      <c r="E2319">
        <v>0.06</v>
      </c>
      <c r="F2319">
        <v>2.5000000000000001E-3</v>
      </c>
      <c r="G2319">
        <v>0.01</v>
      </c>
      <c r="H2319">
        <v>1.4999999999999999E-2</v>
      </c>
      <c r="I2319">
        <v>0</v>
      </c>
    </row>
    <row r="2320" spans="1:9" x14ac:dyDescent="0.25">
      <c r="A2320" t="s">
        <v>717</v>
      </c>
      <c r="B2320">
        <v>94285</v>
      </c>
      <c r="C2320" s="593">
        <v>8.7499999999999994E-2</v>
      </c>
      <c r="D2320" t="s">
        <v>1851</v>
      </c>
      <c r="E2320">
        <v>0.06</v>
      </c>
      <c r="F2320">
        <v>2.5000000000000001E-3</v>
      </c>
      <c r="G2320">
        <v>0.01</v>
      </c>
      <c r="H2320">
        <v>1.4999999999999999E-2</v>
      </c>
      <c r="I2320">
        <v>0</v>
      </c>
    </row>
    <row r="2321" spans="1:9" x14ac:dyDescent="0.25">
      <c r="A2321" t="s">
        <v>717</v>
      </c>
      <c r="B2321">
        <v>94287</v>
      </c>
      <c r="C2321" s="593">
        <v>8.7499999999999994E-2</v>
      </c>
      <c r="D2321" t="s">
        <v>1851</v>
      </c>
      <c r="E2321">
        <v>0.06</v>
      </c>
      <c r="F2321">
        <v>2.5000000000000001E-3</v>
      </c>
      <c r="G2321">
        <v>0.01</v>
      </c>
      <c r="H2321">
        <v>1.4999999999999999E-2</v>
      </c>
      <c r="I2321">
        <v>0</v>
      </c>
    </row>
    <row r="2322" spans="1:9" x14ac:dyDescent="0.25">
      <c r="A2322" t="s">
        <v>717</v>
      </c>
      <c r="B2322">
        <v>94288</v>
      </c>
      <c r="C2322" s="593">
        <v>8.7499999999999994E-2</v>
      </c>
      <c r="D2322" t="s">
        <v>1851</v>
      </c>
      <c r="E2322">
        <v>0.06</v>
      </c>
      <c r="F2322">
        <v>2.5000000000000001E-3</v>
      </c>
      <c r="G2322">
        <v>0.01</v>
      </c>
      <c r="H2322">
        <v>1.4999999999999999E-2</v>
      </c>
      <c r="I2322">
        <v>0</v>
      </c>
    </row>
    <row r="2323" spans="1:9" x14ac:dyDescent="0.25">
      <c r="A2323" t="s">
        <v>717</v>
      </c>
      <c r="B2323">
        <v>94289</v>
      </c>
      <c r="C2323" s="593">
        <v>8.7499999999999994E-2</v>
      </c>
      <c r="D2323" t="s">
        <v>1851</v>
      </c>
      <c r="E2323">
        <v>0.06</v>
      </c>
      <c r="F2323">
        <v>2.5000000000000001E-3</v>
      </c>
      <c r="G2323">
        <v>0.01</v>
      </c>
      <c r="H2323">
        <v>1.4999999999999999E-2</v>
      </c>
      <c r="I2323">
        <v>0</v>
      </c>
    </row>
    <row r="2324" spans="1:9" x14ac:dyDescent="0.25">
      <c r="A2324" t="s">
        <v>717</v>
      </c>
      <c r="B2324">
        <v>94290</v>
      </c>
      <c r="C2324" s="593">
        <v>8.7499999999999994E-2</v>
      </c>
      <c r="D2324" t="s">
        <v>1851</v>
      </c>
      <c r="E2324">
        <v>0.06</v>
      </c>
      <c r="F2324">
        <v>2.5000000000000001E-3</v>
      </c>
      <c r="G2324">
        <v>0.01</v>
      </c>
      <c r="H2324">
        <v>1.4999999999999999E-2</v>
      </c>
      <c r="I2324">
        <v>0</v>
      </c>
    </row>
    <row r="2325" spans="1:9" x14ac:dyDescent="0.25">
      <c r="A2325" t="s">
        <v>717</v>
      </c>
      <c r="B2325">
        <v>94291</v>
      </c>
      <c r="C2325" s="593">
        <v>8.7499999999999994E-2</v>
      </c>
      <c r="D2325" t="s">
        <v>1851</v>
      </c>
      <c r="E2325">
        <v>0.06</v>
      </c>
      <c r="F2325">
        <v>2.5000000000000001E-3</v>
      </c>
      <c r="G2325">
        <v>0.01</v>
      </c>
      <c r="H2325">
        <v>1.4999999999999999E-2</v>
      </c>
      <c r="I2325">
        <v>0</v>
      </c>
    </row>
    <row r="2326" spans="1:9" x14ac:dyDescent="0.25">
      <c r="A2326" t="s">
        <v>717</v>
      </c>
      <c r="B2326">
        <v>94293</v>
      </c>
      <c r="C2326" s="593">
        <v>8.7499999999999994E-2</v>
      </c>
      <c r="D2326" t="s">
        <v>1851</v>
      </c>
      <c r="E2326">
        <v>0.06</v>
      </c>
      <c r="F2326">
        <v>2.5000000000000001E-3</v>
      </c>
      <c r="G2326">
        <v>0.01</v>
      </c>
      <c r="H2326">
        <v>1.4999999999999999E-2</v>
      </c>
      <c r="I2326">
        <v>0</v>
      </c>
    </row>
    <row r="2327" spans="1:9" x14ac:dyDescent="0.25">
      <c r="A2327" t="s">
        <v>717</v>
      </c>
      <c r="B2327">
        <v>94294</v>
      </c>
      <c r="C2327" s="593">
        <v>8.7499999999999994E-2</v>
      </c>
      <c r="D2327" t="s">
        <v>1851</v>
      </c>
      <c r="E2327">
        <v>0.06</v>
      </c>
      <c r="F2327">
        <v>2.5000000000000001E-3</v>
      </c>
      <c r="G2327">
        <v>0.01</v>
      </c>
      <c r="H2327">
        <v>1.4999999999999999E-2</v>
      </c>
      <c r="I2327">
        <v>0</v>
      </c>
    </row>
    <row r="2328" spans="1:9" x14ac:dyDescent="0.25">
      <c r="A2328" t="s">
        <v>717</v>
      </c>
      <c r="B2328">
        <v>94295</v>
      </c>
      <c r="C2328" s="593">
        <v>8.7499999999999994E-2</v>
      </c>
      <c r="D2328" t="s">
        <v>1851</v>
      </c>
      <c r="E2328">
        <v>0.06</v>
      </c>
      <c r="F2328">
        <v>2.5000000000000001E-3</v>
      </c>
      <c r="G2328">
        <v>0.01</v>
      </c>
      <c r="H2328">
        <v>1.4999999999999999E-2</v>
      </c>
      <c r="I2328">
        <v>0</v>
      </c>
    </row>
    <row r="2329" spans="1:9" x14ac:dyDescent="0.25">
      <c r="A2329" t="s">
        <v>717</v>
      </c>
      <c r="B2329">
        <v>94296</v>
      </c>
      <c r="C2329" s="593">
        <v>8.7499999999999994E-2</v>
      </c>
      <c r="D2329" t="s">
        <v>1851</v>
      </c>
      <c r="E2329">
        <v>0.06</v>
      </c>
      <c r="F2329">
        <v>2.5000000000000001E-3</v>
      </c>
      <c r="G2329">
        <v>0.01</v>
      </c>
      <c r="H2329">
        <v>1.4999999999999999E-2</v>
      </c>
      <c r="I2329">
        <v>0</v>
      </c>
    </row>
    <row r="2330" spans="1:9" x14ac:dyDescent="0.25">
      <c r="A2330" t="s">
        <v>717</v>
      </c>
      <c r="B2330">
        <v>94297</v>
      </c>
      <c r="C2330" s="593">
        <v>8.7499999999999994E-2</v>
      </c>
      <c r="D2330" t="s">
        <v>1851</v>
      </c>
      <c r="E2330">
        <v>0.06</v>
      </c>
      <c r="F2330">
        <v>2.5000000000000001E-3</v>
      </c>
      <c r="G2330">
        <v>0.01</v>
      </c>
      <c r="H2330">
        <v>1.4999999999999999E-2</v>
      </c>
      <c r="I2330">
        <v>0</v>
      </c>
    </row>
    <row r="2331" spans="1:9" x14ac:dyDescent="0.25">
      <c r="A2331" t="s">
        <v>717</v>
      </c>
      <c r="B2331">
        <v>94298</v>
      </c>
      <c r="C2331" s="593">
        <v>8.7499999999999994E-2</v>
      </c>
      <c r="D2331" t="s">
        <v>1851</v>
      </c>
      <c r="E2331">
        <v>0.06</v>
      </c>
      <c r="F2331">
        <v>2.5000000000000001E-3</v>
      </c>
      <c r="G2331">
        <v>0.01</v>
      </c>
      <c r="H2331">
        <v>1.4999999999999999E-2</v>
      </c>
      <c r="I2331">
        <v>0</v>
      </c>
    </row>
    <row r="2332" spans="1:9" x14ac:dyDescent="0.25">
      <c r="A2332" t="s">
        <v>717</v>
      </c>
      <c r="B2332">
        <v>94299</v>
      </c>
      <c r="C2332" s="593">
        <v>8.7499999999999994E-2</v>
      </c>
      <c r="D2332" t="s">
        <v>1851</v>
      </c>
      <c r="E2332">
        <v>0.06</v>
      </c>
      <c r="F2332">
        <v>2.5000000000000001E-3</v>
      </c>
      <c r="G2332">
        <v>0.01</v>
      </c>
      <c r="H2332">
        <v>1.4999999999999999E-2</v>
      </c>
      <c r="I2332">
        <v>0</v>
      </c>
    </row>
    <row r="2333" spans="1:9" x14ac:dyDescent="0.25">
      <c r="A2333" t="s">
        <v>717</v>
      </c>
      <c r="B2333">
        <v>94301</v>
      </c>
      <c r="C2333" s="593">
        <v>9.375E-2</v>
      </c>
      <c r="D2333" t="s">
        <v>1852</v>
      </c>
      <c r="E2333">
        <v>0.06</v>
      </c>
      <c r="F2333">
        <v>2.5000000000000001E-3</v>
      </c>
      <c r="G2333">
        <v>0</v>
      </c>
      <c r="H2333">
        <v>3.125E-2</v>
      </c>
      <c r="I2333">
        <v>0</v>
      </c>
    </row>
    <row r="2334" spans="1:9" x14ac:dyDescent="0.25">
      <c r="A2334" t="s">
        <v>717</v>
      </c>
      <c r="B2334">
        <v>94302</v>
      </c>
      <c r="C2334" s="593">
        <v>9.1249999999999998E-2</v>
      </c>
      <c r="D2334" t="s">
        <v>1853</v>
      </c>
      <c r="E2334">
        <v>0.06</v>
      </c>
      <c r="F2334">
        <v>2.5000000000000001E-3</v>
      </c>
      <c r="G2334">
        <v>0</v>
      </c>
      <c r="H2334">
        <v>2.8750000000000001E-2</v>
      </c>
      <c r="I2334">
        <v>0</v>
      </c>
    </row>
    <row r="2335" spans="1:9" x14ac:dyDescent="0.25">
      <c r="A2335" t="s">
        <v>717</v>
      </c>
      <c r="B2335">
        <v>94303</v>
      </c>
      <c r="C2335" s="593">
        <v>9.8750000000000004E-2</v>
      </c>
      <c r="D2335" t="s">
        <v>1843</v>
      </c>
      <c r="E2335">
        <v>0.06</v>
      </c>
      <c r="F2335">
        <v>2.5000000000000001E-3</v>
      </c>
      <c r="G2335">
        <v>5.0000000000000001E-3</v>
      </c>
      <c r="H2335">
        <v>3.125E-2</v>
      </c>
      <c r="I2335">
        <v>0</v>
      </c>
    </row>
    <row r="2336" spans="1:9" x14ac:dyDescent="0.25">
      <c r="A2336" t="s">
        <v>717</v>
      </c>
      <c r="B2336">
        <v>94304</v>
      </c>
      <c r="C2336" s="593">
        <v>9.375E-2</v>
      </c>
      <c r="D2336" t="s">
        <v>1852</v>
      </c>
      <c r="E2336">
        <v>0.06</v>
      </c>
      <c r="F2336">
        <v>2.5000000000000001E-3</v>
      </c>
      <c r="G2336">
        <v>0</v>
      </c>
      <c r="H2336">
        <v>3.125E-2</v>
      </c>
      <c r="I2336">
        <v>0</v>
      </c>
    </row>
    <row r="2337" spans="1:9" x14ac:dyDescent="0.25">
      <c r="A2337" t="s">
        <v>717</v>
      </c>
      <c r="B2337">
        <v>94305</v>
      </c>
      <c r="C2337" s="593">
        <v>9.1249999999999998E-2</v>
      </c>
      <c r="D2337" t="s">
        <v>1853</v>
      </c>
      <c r="E2337">
        <v>0.06</v>
      </c>
      <c r="F2337">
        <v>2.5000000000000001E-3</v>
      </c>
      <c r="G2337">
        <v>0</v>
      </c>
      <c r="H2337">
        <v>2.8750000000000001E-2</v>
      </c>
      <c r="I2337">
        <v>0</v>
      </c>
    </row>
    <row r="2338" spans="1:9" x14ac:dyDescent="0.25">
      <c r="A2338" t="s">
        <v>717</v>
      </c>
      <c r="B2338">
        <v>94306</v>
      </c>
      <c r="C2338" s="593">
        <v>9.1249999999999998E-2</v>
      </c>
      <c r="D2338" t="s">
        <v>1473</v>
      </c>
      <c r="E2338">
        <v>0.06</v>
      </c>
      <c r="F2338">
        <v>2.5000000000000001E-3</v>
      </c>
      <c r="G2338">
        <v>0</v>
      </c>
      <c r="H2338">
        <v>2.8750000000000001E-2</v>
      </c>
      <c r="I2338">
        <v>0</v>
      </c>
    </row>
    <row r="2339" spans="1:9" x14ac:dyDescent="0.25">
      <c r="A2339" t="s">
        <v>717</v>
      </c>
      <c r="B2339">
        <v>94309</v>
      </c>
      <c r="C2339" s="593">
        <v>9.1249999999999998E-2</v>
      </c>
      <c r="D2339" t="s">
        <v>1845</v>
      </c>
      <c r="E2339">
        <v>0.06</v>
      </c>
      <c r="F2339">
        <v>2.5000000000000001E-3</v>
      </c>
      <c r="G2339">
        <v>0</v>
      </c>
      <c r="H2339">
        <v>2.8750000000000001E-2</v>
      </c>
      <c r="I2339">
        <v>0</v>
      </c>
    </row>
    <row r="2340" spans="1:9" x14ac:dyDescent="0.25">
      <c r="A2340" t="s">
        <v>717</v>
      </c>
      <c r="B2340">
        <v>94401</v>
      </c>
      <c r="C2340" s="593">
        <v>9.6250000000000002E-2</v>
      </c>
      <c r="D2340" t="s">
        <v>1837</v>
      </c>
      <c r="E2340">
        <v>0.06</v>
      </c>
      <c r="F2340">
        <v>2.5000000000000001E-3</v>
      </c>
      <c r="G2340">
        <v>2.5000000000000001E-3</v>
      </c>
      <c r="H2340">
        <v>3.125E-2</v>
      </c>
      <c r="I2340">
        <v>0</v>
      </c>
    </row>
    <row r="2341" spans="1:9" x14ac:dyDescent="0.25">
      <c r="A2341" t="s">
        <v>717</v>
      </c>
      <c r="B2341">
        <v>94402</v>
      </c>
      <c r="C2341" s="593">
        <v>9.6250000000000002E-2</v>
      </c>
      <c r="D2341" t="s">
        <v>1839</v>
      </c>
      <c r="E2341">
        <v>0.06</v>
      </c>
      <c r="F2341">
        <v>2.5000000000000001E-3</v>
      </c>
      <c r="G2341">
        <v>2.5000000000000001E-3</v>
      </c>
      <c r="H2341">
        <v>3.125E-2</v>
      </c>
      <c r="I2341">
        <v>0</v>
      </c>
    </row>
    <row r="2342" spans="1:9" x14ac:dyDescent="0.25">
      <c r="A2342" t="s">
        <v>717</v>
      </c>
      <c r="B2342">
        <v>94403</v>
      </c>
      <c r="C2342" s="593">
        <v>9.8750000000000004E-2</v>
      </c>
      <c r="D2342" t="s">
        <v>1835</v>
      </c>
      <c r="E2342">
        <v>0.06</v>
      </c>
      <c r="F2342">
        <v>2.5000000000000001E-3</v>
      </c>
      <c r="G2342">
        <v>5.0000000000000001E-3</v>
      </c>
      <c r="H2342">
        <v>3.125E-2</v>
      </c>
      <c r="I2342">
        <v>0</v>
      </c>
    </row>
    <row r="2343" spans="1:9" x14ac:dyDescent="0.25">
      <c r="A2343" t="s">
        <v>717</v>
      </c>
      <c r="B2343">
        <v>94404</v>
      </c>
      <c r="C2343" s="593">
        <v>9.6250000000000002E-2</v>
      </c>
      <c r="D2343" t="s">
        <v>1839</v>
      </c>
      <c r="E2343">
        <v>0.06</v>
      </c>
      <c r="F2343">
        <v>2.5000000000000001E-3</v>
      </c>
      <c r="G2343">
        <v>2.5000000000000001E-3</v>
      </c>
      <c r="H2343">
        <v>3.125E-2</v>
      </c>
      <c r="I2343">
        <v>0</v>
      </c>
    </row>
    <row r="2344" spans="1:9" x14ac:dyDescent="0.25">
      <c r="A2344" t="s">
        <v>717</v>
      </c>
      <c r="B2344">
        <v>94497</v>
      </c>
      <c r="C2344" s="593">
        <v>9.6250000000000002E-2</v>
      </c>
      <c r="D2344" t="s">
        <v>1839</v>
      </c>
      <c r="E2344">
        <v>0.06</v>
      </c>
      <c r="F2344">
        <v>2.5000000000000001E-3</v>
      </c>
      <c r="G2344">
        <v>2.5000000000000001E-3</v>
      </c>
      <c r="H2344">
        <v>3.125E-2</v>
      </c>
      <c r="I2344">
        <v>0</v>
      </c>
    </row>
    <row r="2345" spans="1:9" x14ac:dyDescent="0.25">
      <c r="A2345" t="s">
        <v>717</v>
      </c>
      <c r="B2345">
        <v>94501</v>
      </c>
      <c r="C2345" s="593">
        <v>0.1075</v>
      </c>
      <c r="D2345" t="s">
        <v>1854</v>
      </c>
      <c r="E2345">
        <v>0.06</v>
      </c>
      <c r="F2345">
        <v>2.5000000000000001E-3</v>
      </c>
      <c r="G2345">
        <v>5.0000000000000001E-3</v>
      </c>
      <c r="H2345">
        <v>0.04</v>
      </c>
      <c r="I2345">
        <v>0</v>
      </c>
    </row>
    <row r="2346" spans="1:9" x14ac:dyDescent="0.25">
      <c r="A2346" t="s">
        <v>717</v>
      </c>
      <c r="B2346">
        <v>94502</v>
      </c>
      <c r="C2346" s="593">
        <v>0.1075</v>
      </c>
      <c r="D2346" t="s">
        <v>1854</v>
      </c>
      <c r="E2346">
        <v>0.06</v>
      </c>
      <c r="F2346">
        <v>2.5000000000000001E-3</v>
      </c>
      <c r="G2346">
        <v>5.0000000000000001E-3</v>
      </c>
      <c r="H2346">
        <v>0.04</v>
      </c>
      <c r="I2346">
        <v>0</v>
      </c>
    </row>
    <row r="2347" spans="1:9" x14ac:dyDescent="0.25">
      <c r="A2347" t="s">
        <v>717</v>
      </c>
      <c r="B2347">
        <v>94503</v>
      </c>
      <c r="C2347" s="593">
        <v>8.3750000000000005E-2</v>
      </c>
      <c r="D2347" t="s">
        <v>1855</v>
      </c>
      <c r="E2347">
        <v>0.06</v>
      </c>
      <c r="F2347">
        <v>2.5000000000000001E-3</v>
      </c>
      <c r="G2347">
        <v>0.01</v>
      </c>
      <c r="H2347">
        <v>1.125E-2</v>
      </c>
      <c r="I2347">
        <v>0</v>
      </c>
    </row>
    <row r="2348" spans="1:9" x14ac:dyDescent="0.25">
      <c r="A2348" t="s">
        <v>717</v>
      </c>
      <c r="B2348">
        <v>94505</v>
      </c>
      <c r="C2348" s="593">
        <v>0.10249999999999999</v>
      </c>
      <c r="D2348" t="s">
        <v>1854</v>
      </c>
      <c r="E2348">
        <v>0.06</v>
      </c>
      <c r="F2348">
        <v>2.5000000000000001E-3</v>
      </c>
      <c r="G2348">
        <v>0</v>
      </c>
      <c r="H2348">
        <v>0.04</v>
      </c>
      <c r="I2348">
        <v>0</v>
      </c>
    </row>
    <row r="2349" spans="1:9" x14ac:dyDescent="0.25">
      <c r="A2349" t="s">
        <v>717</v>
      </c>
      <c r="B2349">
        <v>94506</v>
      </c>
      <c r="C2349" s="593">
        <v>8.7499999999999994E-2</v>
      </c>
      <c r="D2349" t="s">
        <v>1534</v>
      </c>
      <c r="E2349">
        <v>0.06</v>
      </c>
      <c r="F2349">
        <v>2.5000000000000001E-3</v>
      </c>
      <c r="G2349">
        <v>0</v>
      </c>
      <c r="H2349">
        <v>2.5000000000000001E-2</v>
      </c>
      <c r="I2349">
        <v>0</v>
      </c>
    </row>
    <row r="2350" spans="1:9" x14ac:dyDescent="0.25">
      <c r="A2350" t="s">
        <v>717</v>
      </c>
      <c r="B2350">
        <v>94507</v>
      </c>
      <c r="C2350" s="593">
        <v>8.7499999999999994E-2</v>
      </c>
      <c r="D2350" t="s">
        <v>1856</v>
      </c>
      <c r="E2350">
        <v>0.06</v>
      </c>
      <c r="F2350">
        <v>2.5000000000000001E-3</v>
      </c>
      <c r="G2350">
        <v>0</v>
      </c>
      <c r="H2350">
        <v>2.5000000000000001E-2</v>
      </c>
      <c r="I2350">
        <v>0</v>
      </c>
    </row>
    <row r="2351" spans="1:9" x14ac:dyDescent="0.25">
      <c r="A2351" t="s">
        <v>717</v>
      </c>
      <c r="B2351">
        <v>94508</v>
      </c>
      <c r="C2351" s="593">
        <v>7.7499999999999999E-2</v>
      </c>
      <c r="D2351" t="s">
        <v>1857</v>
      </c>
      <c r="E2351">
        <v>0.06</v>
      </c>
      <c r="F2351">
        <v>2.5000000000000001E-3</v>
      </c>
      <c r="G2351">
        <v>0</v>
      </c>
      <c r="H2351">
        <v>1.4999999999999999E-2</v>
      </c>
      <c r="I2351">
        <v>0</v>
      </c>
    </row>
    <row r="2352" spans="1:9" x14ac:dyDescent="0.25">
      <c r="A2352" t="s">
        <v>717</v>
      </c>
      <c r="B2352">
        <v>94509</v>
      </c>
      <c r="C2352" s="593">
        <v>9.7500000000000003E-2</v>
      </c>
      <c r="D2352" t="s">
        <v>1858</v>
      </c>
      <c r="E2352">
        <v>0.06</v>
      </c>
      <c r="F2352">
        <v>2.5000000000000001E-3</v>
      </c>
      <c r="G2352">
        <v>0.01</v>
      </c>
      <c r="H2352">
        <v>2.5000000000000001E-2</v>
      </c>
      <c r="I2352">
        <v>0</v>
      </c>
    </row>
    <row r="2353" spans="1:9" x14ac:dyDescent="0.25">
      <c r="A2353" t="s">
        <v>717</v>
      </c>
      <c r="B2353">
        <v>94510</v>
      </c>
      <c r="C2353" s="593">
        <v>8.3750000000000005E-2</v>
      </c>
      <c r="D2353" t="s">
        <v>1859</v>
      </c>
      <c r="E2353">
        <v>0.06</v>
      </c>
      <c r="F2353">
        <v>2.5000000000000001E-3</v>
      </c>
      <c r="G2353">
        <v>0.01</v>
      </c>
      <c r="H2353">
        <v>1.125E-2</v>
      </c>
      <c r="I2353">
        <v>0</v>
      </c>
    </row>
    <row r="2354" spans="1:9" x14ac:dyDescent="0.25">
      <c r="A2354" t="s">
        <v>717</v>
      </c>
      <c r="B2354">
        <v>94511</v>
      </c>
      <c r="C2354" s="593">
        <v>8.7499999999999994E-2</v>
      </c>
      <c r="D2354" t="s">
        <v>1860</v>
      </c>
      <c r="E2354">
        <v>0.06</v>
      </c>
      <c r="F2354">
        <v>2.5000000000000001E-3</v>
      </c>
      <c r="G2354">
        <v>0</v>
      </c>
      <c r="H2354">
        <v>2.5000000000000001E-2</v>
      </c>
      <c r="I2354">
        <v>0</v>
      </c>
    </row>
    <row r="2355" spans="1:9" x14ac:dyDescent="0.25">
      <c r="A2355" t="s">
        <v>717</v>
      </c>
      <c r="B2355">
        <v>94512</v>
      </c>
      <c r="C2355" s="593">
        <v>7.3749999999999996E-2</v>
      </c>
      <c r="D2355" t="s">
        <v>1861</v>
      </c>
      <c r="E2355">
        <v>0.06</v>
      </c>
      <c r="F2355">
        <v>2.5000000000000001E-3</v>
      </c>
      <c r="G2355">
        <v>0</v>
      </c>
      <c r="H2355">
        <v>1.125E-2</v>
      </c>
      <c r="I2355">
        <v>0</v>
      </c>
    </row>
    <row r="2356" spans="1:9" x14ac:dyDescent="0.25">
      <c r="A2356" t="s">
        <v>717</v>
      </c>
      <c r="B2356">
        <v>94513</v>
      </c>
      <c r="C2356" s="593">
        <v>9.7500000000000003E-2</v>
      </c>
      <c r="D2356" t="s">
        <v>1858</v>
      </c>
      <c r="E2356">
        <v>0.06</v>
      </c>
      <c r="F2356">
        <v>2.5000000000000001E-3</v>
      </c>
      <c r="G2356">
        <v>0.01</v>
      </c>
      <c r="H2356">
        <v>2.5000000000000001E-2</v>
      </c>
      <c r="I2356">
        <v>0</v>
      </c>
    </row>
    <row r="2357" spans="1:9" x14ac:dyDescent="0.25">
      <c r="A2357" t="s">
        <v>717</v>
      </c>
      <c r="B2357">
        <v>94514</v>
      </c>
      <c r="C2357" s="593">
        <v>0.10249999999999999</v>
      </c>
      <c r="D2357" t="s">
        <v>1854</v>
      </c>
      <c r="E2357">
        <v>0.06</v>
      </c>
      <c r="F2357">
        <v>2.5000000000000001E-3</v>
      </c>
      <c r="G2357">
        <v>0</v>
      </c>
      <c r="H2357">
        <v>0.04</v>
      </c>
      <c r="I2357">
        <v>0</v>
      </c>
    </row>
    <row r="2358" spans="1:9" x14ac:dyDescent="0.25">
      <c r="A2358" t="s">
        <v>717</v>
      </c>
      <c r="B2358">
        <v>94515</v>
      </c>
      <c r="C2358" s="593">
        <v>8.5000000000000006E-2</v>
      </c>
      <c r="D2358" t="s">
        <v>1862</v>
      </c>
      <c r="E2358">
        <v>0.06</v>
      </c>
      <c r="F2358">
        <v>2.5000000000000001E-3</v>
      </c>
      <c r="G2358">
        <v>0</v>
      </c>
      <c r="H2358">
        <v>2.2499999999999999E-2</v>
      </c>
      <c r="I2358">
        <v>0</v>
      </c>
    </row>
    <row r="2359" spans="1:9" x14ac:dyDescent="0.25">
      <c r="A2359" t="s">
        <v>717</v>
      </c>
      <c r="B2359">
        <v>94516</v>
      </c>
      <c r="C2359" s="593">
        <v>8.7499999999999994E-2</v>
      </c>
      <c r="D2359" t="s">
        <v>1860</v>
      </c>
      <c r="E2359">
        <v>0.06</v>
      </c>
      <c r="F2359">
        <v>2.5000000000000001E-3</v>
      </c>
      <c r="G2359">
        <v>0</v>
      </c>
      <c r="H2359">
        <v>2.5000000000000001E-2</v>
      </c>
      <c r="I2359">
        <v>0</v>
      </c>
    </row>
    <row r="2360" spans="1:9" x14ac:dyDescent="0.25">
      <c r="A2360" t="s">
        <v>717</v>
      </c>
      <c r="B2360">
        <v>94517</v>
      </c>
      <c r="C2360" s="593">
        <v>9.7500000000000003E-2</v>
      </c>
      <c r="D2360" t="s">
        <v>1461</v>
      </c>
      <c r="E2360">
        <v>0.06</v>
      </c>
      <c r="F2360">
        <v>2.5000000000000001E-3</v>
      </c>
      <c r="G2360">
        <v>0.01</v>
      </c>
      <c r="H2360">
        <v>2.5000000000000001E-2</v>
      </c>
      <c r="I2360">
        <v>0</v>
      </c>
    </row>
    <row r="2361" spans="1:9" x14ac:dyDescent="0.25">
      <c r="A2361" t="s">
        <v>717</v>
      </c>
      <c r="B2361">
        <v>94518</v>
      </c>
      <c r="C2361" s="593">
        <v>9.7500000000000003E-2</v>
      </c>
      <c r="D2361" t="s">
        <v>1461</v>
      </c>
      <c r="E2361">
        <v>0.06</v>
      </c>
      <c r="F2361">
        <v>2.5000000000000001E-3</v>
      </c>
      <c r="G2361">
        <v>0.01</v>
      </c>
      <c r="H2361">
        <v>2.5000000000000001E-2</v>
      </c>
      <c r="I2361">
        <v>0</v>
      </c>
    </row>
    <row r="2362" spans="1:9" x14ac:dyDescent="0.25">
      <c r="A2362" t="s">
        <v>717</v>
      </c>
      <c r="B2362">
        <v>94519</v>
      </c>
      <c r="C2362" s="593">
        <v>9.7500000000000003E-2</v>
      </c>
      <c r="D2362" t="s">
        <v>1461</v>
      </c>
      <c r="E2362">
        <v>0.06</v>
      </c>
      <c r="F2362">
        <v>2.5000000000000001E-3</v>
      </c>
      <c r="G2362">
        <v>0.01</v>
      </c>
      <c r="H2362">
        <v>2.5000000000000001E-2</v>
      </c>
      <c r="I2362">
        <v>0</v>
      </c>
    </row>
    <row r="2363" spans="1:9" x14ac:dyDescent="0.25">
      <c r="A2363" t="s">
        <v>717</v>
      </c>
      <c r="B2363">
        <v>94520</v>
      </c>
      <c r="C2363" s="593">
        <v>9.7500000000000003E-2</v>
      </c>
      <c r="D2363" t="s">
        <v>1461</v>
      </c>
      <c r="E2363">
        <v>0.06</v>
      </c>
      <c r="F2363">
        <v>2.5000000000000001E-3</v>
      </c>
      <c r="G2363">
        <v>0.01</v>
      </c>
      <c r="H2363">
        <v>2.5000000000000001E-2</v>
      </c>
      <c r="I2363">
        <v>0</v>
      </c>
    </row>
    <row r="2364" spans="1:9" x14ac:dyDescent="0.25">
      <c r="A2364" t="s">
        <v>717</v>
      </c>
      <c r="B2364">
        <v>94521</v>
      </c>
      <c r="C2364" s="593">
        <v>9.7500000000000003E-2</v>
      </c>
      <c r="D2364" t="s">
        <v>1461</v>
      </c>
      <c r="E2364">
        <v>0.06</v>
      </c>
      <c r="F2364">
        <v>2.5000000000000001E-3</v>
      </c>
      <c r="G2364">
        <v>0.01</v>
      </c>
      <c r="H2364">
        <v>2.5000000000000001E-2</v>
      </c>
      <c r="I2364">
        <v>0</v>
      </c>
    </row>
    <row r="2365" spans="1:9" x14ac:dyDescent="0.25">
      <c r="A2365" t="s">
        <v>717</v>
      </c>
      <c r="B2365">
        <v>94522</v>
      </c>
      <c r="C2365" s="593">
        <v>9.7500000000000003E-2</v>
      </c>
      <c r="D2365" t="s">
        <v>1461</v>
      </c>
      <c r="E2365">
        <v>0.06</v>
      </c>
      <c r="F2365">
        <v>2.5000000000000001E-3</v>
      </c>
      <c r="G2365">
        <v>0.01</v>
      </c>
      <c r="H2365">
        <v>2.5000000000000001E-2</v>
      </c>
      <c r="I2365">
        <v>0</v>
      </c>
    </row>
    <row r="2366" spans="1:9" x14ac:dyDescent="0.25">
      <c r="A2366" t="s">
        <v>717</v>
      </c>
      <c r="B2366">
        <v>94523</v>
      </c>
      <c r="C2366" s="593">
        <v>9.7500000000000003E-2</v>
      </c>
      <c r="D2366" t="s">
        <v>1461</v>
      </c>
      <c r="E2366">
        <v>0.06</v>
      </c>
      <c r="F2366">
        <v>2.5000000000000001E-3</v>
      </c>
      <c r="G2366">
        <v>0.01</v>
      </c>
      <c r="H2366">
        <v>2.5000000000000001E-2</v>
      </c>
      <c r="I2366">
        <v>0</v>
      </c>
    </row>
    <row r="2367" spans="1:9" x14ac:dyDescent="0.25">
      <c r="A2367" t="s">
        <v>717</v>
      </c>
      <c r="B2367">
        <v>94524</v>
      </c>
      <c r="C2367" s="593">
        <v>9.7500000000000003E-2</v>
      </c>
      <c r="D2367" t="s">
        <v>1461</v>
      </c>
      <c r="E2367">
        <v>0.06</v>
      </c>
      <c r="F2367">
        <v>2.5000000000000001E-3</v>
      </c>
      <c r="G2367">
        <v>0.01</v>
      </c>
      <c r="H2367">
        <v>2.5000000000000001E-2</v>
      </c>
      <c r="I2367">
        <v>0</v>
      </c>
    </row>
    <row r="2368" spans="1:9" x14ac:dyDescent="0.25">
      <c r="A2368" t="s">
        <v>717</v>
      </c>
      <c r="B2368">
        <v>94525</v>
      </c>
      <c r="C2368" s="593">
        <v>8.7499999999999994E-2</v>
      </c>
      <c r="D2368" t="s">
        <v>1860</v>
      </c>
      <c r="E2368">
        <v>0.06</v>
      </c>
      <c r="F2368">
        <v>2.5000000000000001E-3</v>
      </c>
      <c r="G2368">
        <v>0</v>
      </c>
      <c r="H2368">
        <v>2.5000000000000001E-2</v>
      </c>
      <c r="I2368">
        <v>0</v>
      </c>
    </row>
    <row r="2369" spans="1:9" x14ac:dyDescent="0.25">
      <c r="A2369" t="s">
        <v>717</v>
      </c>
      <c r="B2369">
        <v>94526</v>
      </c>
      <c r="C2369" s="593">
        <v>8.7499999999999994E-2</v>
      </c>
      <c r="D2369" t="s">
        <v>1534</v>
      </c>
      <c r="E2369">
        <v>0.06</v>
      </c>
      <c r="F2369">
        <v>2.5000000000000001E-3</v>
      </c>
      <c r="G2369">
        <v>0</v>
      </c>
      <c r="H2369">
        <v>2.5000000000000001E-2</v>
      </c>
      <c r="I2369">
        <v>0</v>
      </c>
    </row>
    <row r="2370" spans="1:9" x14ac:dyDescent="0.25">
      <c r="A2370" t="s">
        <v>717</v>
      </c>
      <c r="B2370">
        <v>94527</v>
      </c>
      <c r="C2370" s="593">
        <v>9.7500000000000003E-2</v>
      </c>
      <c r="D2370" t="s">
        <v>1461</v>
      </c>
      <c r="E2370">
        <v>0.06</v>
      </c>
      <c r="F2370">
        <v>2.5000000000000001E-3</v>
      </c>
      <c r="G2370">
        <v>0.01</v>
      </c>
      <c r="H2370">
        <v>2.5000000000000001E-2</v>
      </c>
      <c r="I2370">
        <v>0</v>
      </c>
    </row>
    <row r="2371" spans="1:9" x14ac:dyDescent="0.25">
      <c r="A2371" t="s">
        <v>717</v>
      </c>
      <c r="B2371">
        <v>94528</v>
      </c>
      <c r="C2371" s="593">
        <v>8.7499999999999994E-2</v>
      </c>
      <c r="D2371" t="s">
        <v>1860</v>
      </c>
      <c r="E2371">
        <v>0.06</v>
      </c>
      <c r="F2371">
        <v>2.5000000000000001E-3</v>
      </c>
      <c r="G2371">
        <v>0</v>
      </c>
      <c r="H2371">
        <v>2.5000000000000001E-2</v>
      </c>
      <c r="I2371">
        <v>0</v>
      </c>
    </row>
    <row r="2372" spans="1:9" x14ac:dyDescent="0.25">
      <c r="A2372" t="s">
        <v>717</v>
      </c>
      <c r="B2372">
        <v>94529</v>
      </c>
      <c r="C2372" s="593">
        <v>9.7500000000000003E-2</v>
      </c>
      <c r="D2372" t="s">
        <v>1461</v>
      </c>
      <c r="E2372">
        <v>0.06</v>
      </c>
      <c r="F2372">
        <v>2.5000000000000001E-3</v>
      </c>
      <c r="G2372">
        <v>0.01</v>
      </c>
      <c r="H2372">
        <v>2.5000000000000001E-2</v>
      </c>
      <c r="I2372">
        <v>0</v>
      </c>
    </row>
    <row r="2373" spans="1:9" x14ac:dyDescent="0.25">
      <c r="A2373" t="s">
        <v>717</v>
      </c>
      <c r="B2373">
        <v>94530</v>
      </c>
      <c r="C2373" s="593">
        <v>0.1075</v>
      </c>
      <c r="D2373" t="s">
        <v>1863</v>
      </c>
      <c r="E2373">
        <v>0.06</v>
      </c>
      <c r="F2373">
        <v>2.5000000000000001E-3</v>
      </c>
      <c r="G2373">
        <v>5.0000000000000001E-3</v>
      </c>
      <c r="H2373">
        <v>0.04</v>
      </c>
      <c r="I2373">
        <v>0</v>
      </c>
    </row>
    <row r="2374" spans="1:9" x14ac:dyDescent="0.25">
      <c r="A2374" t="s">
        <v>717</v>
      </c>
      <c r="B2374">
        <v>94531</v>
      </c>
      <c r="C2374" s="593">
        <v>9.7500000000000003E-2</v>
      </c>
      <c r="D2374" t="s">
        <v>1858</v>
      </c>
      <c r="E2374">
        <v>0.06</v>
      </c>
      <c r="F2374">
        <v>2.5000000000000001E-3</v>
      </c>
      <c r="G2374">
        <v>0.01</v>
      </c>
      <c r="H2374">
        <v>2.5000000000000001E-2</v>
      </c>
      <c r="I2374">
        <v>0</v>
      </c>
    </row>
    <row r="2375" spans="1:9" x14ac:dyDescent="0.25">
      <c r="A2375" t="s">
        <v>717</v>
      </c>
      <c r="B2375">
        <v>94533</v>
      </c>
      <c r="C2375" s="593">
        <v>8.3750000000000005E-2</v>
      </c>
      <c r="D2375" t="s">
        <v>1859</v>
      </c>
      <c r="E2375">
        <v>0.06</v>
      </c>
      <c r="F2375">
        <v>2.5000000000000001E-3</v>
      </c>
      <c r="G2375">
        <v>0.01</v>
      </c>
      <c r="H2375">
        <v>1.125E-2</v>
      </c>
      <c r="I2375">
        <v>0</v>
      </c>
    </row>
    <row r="2376" spans="1:9" x14ac:dyDescent="0.25">
      <c r="A2376" t="s">
        <v>717</v>
      </c>
      <c r="B2376">
        <v>94534</v>
      </c>
      <c r="C2376" s="593">
        <v>8.3750000000000005E-2</v>
      </c>
      <c r="D2376" t="s">
        <v>1859</v>
      </c>
      <c r="E2376">
        <v>0.06</v>
      </c>
      <c r="F2376">
        <v>2.5000000000000001E-3</v>
      </c>
      <c r="G2376">
        <v>0.01</v>
      </c>
      <c r="H2376">
        <v>1.125E-2</v>
      </c>
      <c r="I2376">
        <v>0</v>
      </c>
    </row>
    <row r="2377" spans="1:9" x14ac:dyDescent="0.25">
      <c r="A2377" t="s">
        <v>717</v>
      </c>
      <c r="B2377">
        <v>94535</v>
      </c>
      <c r="C2377" s="593">
        <v>8.3750000000000005E-2</v>
      </c>
      <c r="D2377" t="s">
        <v>1859</v>
      </c>
      <c r="E2377">
        <v>0.06</v>
      </c>
      <c r="F2377">
        <v>2.5000000000000001E-3</v>
      </c>
      <c r="G2377">
        <v>0.01</v>
      </c>
      <c r="H2377">
        <v>1.125E-2</v>
      </c>
      <c r="I2377">
        <v>0</v>
      </c>
    </row>
    <row r="2378" spans="1:9" x14ac:dyDescent="0.25">
      <c r="A2378" t="s">
        <v>717</v>
      </c>
      <c r="B2378">
        <v>94536</v>
      </c>
      <c r="C2378" s="593">
        <v>0.1075</v>
      </c>
      <c r="D2378" t="s">
        <v>1864</v>
      </c>
      <c r="E2378">
        <v>0.06</v>
      </c>
      <c r="F2378">
        <v>2.5000000000000001E-3</v>
      </c>
      <c r="G2378">
        <v>5.0000000000000001E-3</v>
      </c>
      <c r="H2378">
        <v>0.04</v>
      </c>
      <c r="I2378">
        <v>0</v>
      </c>
    </row>
    <row r="2379" spans="1:9" x14ac:dyDescent="0.25">
      <c r="A2379" t="s">
        <v>717</v>
      </c>
      <c r="B2379">
        <v>94537</v>
      </c>
      <c r="C2379" s="593">
        <v>0.10249999999999999</v>
      </c>
      <c r="D2379" t="s">
        <v>1865</v>
      </c>
      <c r="E2379">
        <v>0.06</v>
      </c>
      <c r="F2379">
        <v>2.5000000000000001E-3</v>
      </c>
      <c r="G2379">
        <v>0</v>
      </c>
      <c r="H2379">
        <v>0.04</v>
      </c>
      <c r="I2379">
        <v>0</v>
      </c>
    </row>
    <row r="2380" spans="1:9" x14ac:dyDescent="0.25">
      <c r="A2380" t="s">
        <v>717</v>
      </c>
      <c r="B2380">
        <v>94538</v>
      </c>
      <c r="C2380" s="593">
        <v>0.1075</v>
      </c>
      <c r="D2380" t="s">
        <v>1474</v>
      </c>
      <c r="E2380">
        <v>0.06</v>
      </c>
      <c r="F2380">
        <v>2.5000000000000001E-3</v>
      </c>
      <c r="G2380">
        <v>5.0000000000000001E-3</v>
      </c>
      <c r="H2380">
        <v>0.04</v>
      </c>
      <c r="I2380">
        <v>0</v>
      </c>
    </row>
    <row r="2381" spans="1:9" x14ac:dyDescent="0.25">
      <c r="A2381" t="s">
        <v>717</v>
      </c>
      <c r="B2381">
        <v>94539</v>
      </c>
      <c r="C2381" s="593">
        <v>0.10249999999999999</v>
      </c>
      <c r="D2381" t="s">
        <v>1866</v>
      </c>
      <c r="E2381">
        <v>0.06</v>
      </c>
      <c r="F2381">
        <v>2.5000000000000001E-3</v>
      </c>
      <c r="G2381">
        <v>0</v>
      </c>
      <c r="H2381">
        <v>0.04</v>
      </c>
      <c r="I2381">
        <v>0</v>
      </c>
    </row>
    <row r="2382" spans="1:9" x14ac:dyDescent="0.25">
      <c r="A2382" t="s">
        <v>717</v>
      </c>
      <c r="B2382">
        <v>94540</v>
      </c>
      <c r="C2382" s="593">
        <v>0.1075</v>
      </c>
      <c r="D2382" t="s">
        <v>1867</v>
      </c>
      <c r="E2382">
        <v>0.06</v>
      </c>
      <c r="F2382">
        <v>2.5000000000000001E-3</v>
      </c>
      <c r="G2382">
        <v>5.0000000000000001E-3</v>
      </c>
      <c r="H2382">
        <v>0.04</v>
      </c>
      <c r="I2382">
        <v>0</v>
      </c>
    </row>
    <row r="2383" spans="1:9" x14ac:dyDescent="0.25">
      <c r="A2383" t="s">
        <v>717</v>
      </c>
      <c r="B2383">
        <v>94541</v>
      </c>
      <c r="C2383" s="593">
        <v>0.1075</v>
      </c>
      <c r="D2383" t="s">
        <v>1867</v>
      </c>
      <c r="E2383">
        <v>0.06</v>
      </c>
      <c r="F2383">
        <v>2.5000000000000001E-3</v>
      </c>
      <c r="G2383">
        <v>5.0000000000000001E-3</v>
      </c>
      <c r="H2383">
        <v>0.04</v>
      </c>
      <c r="I2383">
        <v>0</v>
      </c>
    </row>
    <row r="2384" spans="1:9" x14ac:dyDescent="0.25">
      <c r="A2384" t="s">
        <v>717</v>
      </c>
      <c r="B2384">
        <v>94542</v>
      </c>
      <c r="C2384" s="593">
        <v>0.1075</v>
      </c>
      <c r="D2384" t="s">
        <v>1867</v>
      </c>
      <c r="E2384">
        <v>0.06</v>
      </c>
      <c r="F2384">
        <v>2.5000000000000001E-3</v>
      </c>
      <c r="G2384">
        <v>5.0000000000000001E-3</v>
      </c>
      <c r="H2384">
        <v>0.04</v>
      </c>
      <c r="I2384">
        <v>0</v>
      </c>
    </row>
    <row r="2385" spans="1:9" x14ac:dyDescent="0.25">
      <c r="A2385" t="s">
        <v>717</v>
      </c>
      <c r="B2385">
        <v>94543</v>
      </c>
      <c r="C2385" s="593">
        <v>0.1075</v>
      </c>
      <c r="D2385" t="s">
        <v>1867</v>
      </c>
      <c r="E2385">
        <v>0.06</v>
      </c>
      <c r="F2385">
        <v>2.5000000000000001E-3</v>
      </c>
      <c r="G2385">
        <v>5.0000000000000001E-3</v>
      </c>
      <c r="H2385">
        <v>0.04</v>
      </c>
      <c r="I2385">
        <v>0</v>
      </c>
    </row>
    <row r="2386" spans="1:9" x14ac:dyDescent="0.25">
      <c r="A2386" t="s">
        <v>717</v>
      </c>
      <c r="B2386">
        <v>94544</v>
      </c>
      <c r="C2386" s="593">
        <v>0.1075</v>
      </c>
      <c r="D2386" t="s">
        <v>1867</v>
      </c>
      <c r="E2386">
        <v>0.06</v>
      </c>
      <c r="F2386">
        <v>2.5000000000000001E-3</v>
      </c>
      <c r="G2386">
        <v>5.0000000000000001E-3</v>
      </c>
      <c r="H2386">
        <v>0.04</v>
      </c>
      <c r="I2386">
        <v>0</v>
      </c>
    </row>
    <row r="2387" spans="1:9" x14ac:dyDescent="0.25">
      <c r="A2387" t="s">
        <v>717</v>
      </c>
      <c r="B2387">
        <v>94545</v>
      </c>
      <c r="C2387" s="593">
        <v>0.1075</v>
      </c>
      <c r="D2387" t="s">
        <v>1867</v>
      </c>
      <c r="E2387">
        <v>0.06</v>
      </c>
      <c r="F2387">
        <v>2.5000000000000001E-3</v>
      </c>
      <c r="G2387">
        <v>5.0000000000000001E-3</v>
      </c>
      <c r="H2387">
        <v>0.04</v>
      </c>
      <c r="I2387">
        <v>0</v>
      </c>
    </row>
    <row r="2388" spans="1:9" x14ac:dyDescent="0.25">
      <c r="A2388" t="s">
        <v>717</v>
      </c>
      <c r="B2388">
        <v>94546</v>
      </c>
      <c r="C2388" s="593">
        <v>0.1075</v>
      </c>
      <c r="D2388" t="s">
        <v>1867</v>
      </c>
      <c r="E2388">
        <v>0.06</v>
      </c>
      <c r="F2388">
        <v>2.5000000000000001E-3</v>
      </c>
      <c r="G2388">
        <v>5.0000000000000001E-3</v>
      </c>
      <c r="H2388">
        <v>0.04</v>
      </c>
      <c r="I2388">
        <v>0</v>
      </c>
    </row>
    <row r="2389" spans="1:9" x14ac:dyDescent="0.25">
      <c r="A2389" t="s">
        <v>717</v>
      </c>
      <c r="B2389">
        <v>94547</v>
      </c>
      <c r="C2389" s="593">
        <v>9.7500000000000003E-2</v>
      </c>
      <c r="D2389" t="s">
        <v>1868</v>
      </c>
      <c r="E2389">
        <v>0.06</v>
      </c>
      <c r="F2389">
        <v>2.5000000000000001E-3</v>
      </c>
      <c r="G2389">
        <v>0.01</v>
      </c>
      <c r="H2389">
        <v>2.5000000000000001E-2</v>
      </c>
      <c r="I2389">
        <v>0</v>
      </c>
    </row>
    <row r="2390" spans="1:9" x14ac:dyDescent="0.25">
      <c r="A2390" t="s">
        <v>717</v>
      </c>
      <c r="B2390">
        <v>94548</v>
      </c>
      <c r="C2390" s="593">
        <v>8.7499999999999994E-2</v>
      </c>
      <c r="D2390" t="s">
        <v>1860</v>
      </c>
      <c r="E2390">
        <v>0.06</v>
      </c>
      <c r="F2390">
        <v>2.5000000000000001E-3</v>
      </c>
      <c r="G2390">
        <v>0</v>
      </c>
      <c r="H2390">
        <v>2.5000000000000001E-2</v>
      </c>
      <c r="I2390">
        <v>0</v>
      </c>
    </row>
    <row r="2391" spans="1:9" x14ac:dyDescent="0.25">
      <c r="A2391" t="s">
        <v>717</v>
      </c>
      <c r="B2391">
        <v>94549</v>
      </c>
      <c r="C2391" s="593">
        <v>9.7500000000000003E-2</v>
      </c>
      <c r="D2391" t="s">
        <v>1869</v>
      </c>
      <c r="E2391">
        <v>0.06</v>
      </c>
      <c r="F2391">
        <v>2.5000000000000001E-3</v>
      </c>
      <c r="G2391">
        <v>0.01</v>
      </c>
      <c r="H2391">
        <v>2.5000000000000001E-2</v>
      </c>
      <c r="I2391">
        <v>0</v>
      </c>
    </row>
    <row r="2392" spans="1:9" x14ac:dyDescent="0.25">
      <c r="A2392" t="s">
        <v>717</v>
      </c>
      <c r="B2392">
        <v>94550</v>
      </c>
      <c r="C2392" s="593">
        <v>0.10249999999999999</v>
      </c>
      <c r="D2392" t="s">
        <v>1870</v>
      </c>
      <c r="E2392">
        <v>0.06</v>
      </c>
      <c r="F2392">
        <v>2.5000000000000001E-3</v>
      </c>
      <c r="G2392">
        <v>0</v>
      </c>
      <c r="H2392">
        <v>0.04</v>
      </c>
      <c r="I2392">
        <v>0</v>
      </c>
    </row>
    <row r="2393" spans="1:9" x14ac:dyDescent="0.25">
      <c r="A2393" t="s">
        <v>717</v>
      </c>
      <c r="B2393">
        <v>94551</v>
      </c>
      <c r="C2393" s="593">
        <v>0.10249999999999999</v>
      </c>
      <c r="D2393" t="s">
        <v>1871</v>
      </c>
      <c r="E2393">
        <v>0.06</v>
      </c>
      <c r="F2393">
        <v>2.5000000000000001E-3</v>
      </c>
      <c r="G2393">
        <v>0</v>
      </c>
      <c r="H2393">
        <v>0.04</v>
      </c>
      <c r="I2393">
        <v>0</v>
      </c>
    </row>
    <row r="2394" spans="1:9" x14ac:dyDescent="0.25">
      <c r="A2394" t="s">
        <v>717</v>
      </c>
      <c r="B2394">
        <v>94552</v>
      </c>
      <c r="C2394" s="593">
        <v>0.1075</v>
      </c>
      <c r="D2394" t="s">
        <v>1867</v>
      </c>
      <c r="E2394">
        <v>0.06</v>
      </c>
      <c r="F2394">
        <v>2.5000000000000001E-3</v>
      </c>
      <c r="G2394">
        <v>5.0000000000000001E-3</v>
      </c>
      <c r="H2394">
        <v>0.04</v>
      </c>
      <c r="I2394">
        <v>0</v>
      </c>
    </row>
    <row r="2395" spans="1:9" x14ac:dyDescent="0.25">
      <c r="A2395" t="s">
        <v>717</v>
      </c>
      <c r="B2395">
        <v>94553</v>
      </c>
      <c r="C2395" s="593">
        <v>9.7500000000000003E-2</v>
      </c>
      <c r="D2395" t="s">
        <v>1872</v>
      </c>
      <c r="E2395">
        <v>0.06</v>
      </c>
      <c r="F2395">
        <v>2.5000000000000001E-3</v>
      </c>
      <c r="G2395">
        <v>0.01</v>
      </c>
      <c r="H2395">
        <v>2.5000000000000001E-2</v>
      </c>
      <c r="I2395">
        <v>0</v>
      </c>
    </row>
    <row r="2396" spans="1:9" x14ac:dyDescent="0.25">
      <c r="A2396" t="s">
        <v>717</v>
      </c>
      <c r="B2396">
        <v>94555</v>
      </c>
      <c r="C2396" s="593">
        <v>0.10249999999999999</v>
      </c>
      <c r="D2396" t="s">
        <v>1865</v>
      </c>
      <c r="E2396">
        <v>0.06</v>
      </c>
      <c r="F2396">
        <v>2.5000000000000001E-3</v>
      </c>
      <c r="G2396">
        <v>0</v>
      </c>
      <c r="H2396">
        <v>0.04</v>
      </c>
      <c r="I2396">
        <v>0</v>
      </c>
    </row>
    <row r="2397" spans="1:9" x14ac:dyDescent="0.25">
      <c r="A2397" t="s">
        <v>717</v>
      </c>
      <c r="B2397">
        <v>94556</v>
      </c>
      <c r="C2397" s="593">
        <v>9.7500000000000003E-2</v>
      </c>
      <c r="D2397" t="s">
        <v>1869</v>
      </c>
      <c r="E2397">
        <v>0.06</v>
      </c>
      <c r="F2397">
        <v>2.5000000000000001E-3</v>
      </c>
      <c r="G2397">
        <v>0.01</v>
      </c>
      <c r="H2397">
        <v>2.5000000000000001E-2</v>
      </c>
      <c r="I2397">
        <v>0</v>
      </c>
    </row>
    <row r="2398" spans="1:9" x14ac:dyDescent="0.25">
      <c r="A2398" t="s">
        <v>717</v>
      </c>
      <c r="B2398">
        <v>94557</v>
      </c>
      <c r="C2398" s="593">
        <v>0.1075</v>
      </c>
      <c r="D2398" t="s">
        <v>1867</v>
      </c>
      <c r="E2398">
        <v>0.06</v>
      </c>
      <c r="F2398">
        <v>2.5000000000000001E-3</v>
      </c>
      <c r="G2398">
        <v>5.0000000000000001E-3</v>
      </c>
      <c r="H2398">
        <v>0.04</v>
      </c>
      <c r="I2398">
        <v>0</v>
      </c>
    </row>
    <row r="2399" spans="1:9" x14ac:dyDescent="0.25">
      <c r="A2399" t="s">
        <v>717</v>
      </c>
      <c r="B2399">
        <v>94558</v>
      </c>
      <c r="C2399" s="593">
        <v>8.5000000000000006E-2</v>
      </c>
      <c r="D2399" t="s">
        <v>1862</v>
      </c>
      <c r="E2399">
        <v>0.06</v>
      </c>
      <c r="F2399">
        <v>2.5000000000000001E-3</v>
      </c>
      <c r="G2399">
        <v>0</v>
      </c>
      <c r="H2399">
        <v>2.2499999999999999E-2</v>
      </c>
      <c r="I2399">
        <v>0</v>
      </c>
    </row>
    <row r="2400" spans="1:9" x14ac:dyDescent="0.25">
      <c r="A2400" t="s">
        <v>717</v>
      </c>
      <c r="B2400">
        <v>94559</v>
      </c>
      <c r="C2400" s="593">
        <v>7.7499999999999999E-2</v>
      </c>
      <c r="D2400" t="s">
        <v>1857</v>
      </c>
      <c r="E2400">
        <v>0.06</v>
      </c>
      <c r="F2400">
        <v>2.5000000000000001E-3</v>
      </c>
      <c r="G2400">
        <v>0</v>
      </c>
      <c r="H2400">
        <v>1.4999999999999999E-2</v>
      </c>
      <c r="I2400">
        <v>0</v>
      </c>
    </row>
    <row r="2401" spans="1:9" x14ac:dyDescent="0.25">
      <c r="A2401" t="s">
        <v>717</v>
      </c>
      <c r="B2401">
        <v>94560</v>
      </c>
      <c r="C2401" s="593">
        <v>0.1075</v>
      </c>
      <c r="D2401" t="s">
        <v>1474</v>
      </c>
      <c r="E2401">
        <v>0.06</v>
      </c>
      <c r="F2401">
        <v>2.5000000000000001E-3</v>
      </c>
      <c r="G2401">
        <v>5.0000000000000001E-3</v>
      </c>
      <c r="H2401">
        <v>0.04</v>
      </c>
      <c r="I2401">
        <v>0</v>
      </c>
    </row>
    <row r="2402" spans="1:9" x14ac:dyDescent="0.25">
      <c r="A2402" t="s">
        <v>717</v>
      </c>
      <c r="B2402">
        <v>94561</v>
      </c>
      <c r="C2402" s="593">
        <v>8.7499999999999994E-2</v>
      </c>
      <c r="D2402" t="s">
        <v>1873</v>
      </c>
      <c r="E2402">
        <v>0.06</v>
      </c>
      <c r="F2402">
        <v>2.5000000000000001E-3</v>
      </c>
      <c r="G2402">
        <v>0</v>
      </c>
      <c r="H2402">
        <v>2.5000000000000001E-2</v>
      </c>
      <c r="I2402">
        <v>0</v>
      </c>
    </row>
    <row r="2403" spans="1:9" x14ac:dyDescent="0.25">
      <c r="A2403" t="s">
        <v>717</v>
      </c>
      <c r="B2403">
        <v>94562</v>
      </c>
      <c r="C2403" s="593">
        <v>7.7499999999999999E-2</v>
      </c>
      <c r="D2403" t="s">
        <v>1857</v>
      </c>
      <c r="E2403">
        <v>0.06</v>
      </c>
      <c r="F2403">
        <v>2.5000000000000001E-3</v>
      </c>
      <c r="G2403">
        <v>0</v>
      </c>
      <c r="H2403">
        <v>1.4999999999999999E-2</v>
      </c>
      <c r="I2403">
        <v>0</v>
      </c>
    </row>
    <row r="2404" spans="1:9" x14ac:dyDescent="0.25">
      <c r="A2404" t="s">
        <v>717</v>
      </c>
      <c r="B2404">
        <v>94563</v>
      </c>
      <c r="C2404" s="593">
        <v>0.10249999999999999</v>
      </c>
      <c r="D2404" t="s">
        <v>1874</v>
      </c>
      <c r="E2404">
        <v>0.06</v>
      </c>
      <c r="F2404">
        <v>2.5000000000000001E-3</v>
      </c>
      <c r="G2404">
        <v>0</v>
      </c>
      <c r="H2404">
        <v>0.04</v>
      </c>
      <c r="I2404">
        <v>0</v>
      </c>
    </row>
    <row r="2405" spans="1:9" x14ac:dyDescent="0.25">
      <c r="A2405" t="s">
        <v>717</v>
      </c>
      <c r="B2405">
        <v>94564</v>
      </c>
      <c r="C2405" s="593">
        <v>9.7500000000000003E-2</v>
      </c>
      <c r="D2405" t="s">
        <v>1868</v>
      </c>
      <c r="E2405">
        <v>0.06</v>
      </c>
      <c r="F2405">
        <v>2.5000000000000001E-3</v>
      </c>
      <c r="G2405">
        <v>0.01</v>
      </c>
      <c r="H2405">
        <v>2.5000000000000001E-2</v>
      </c>
      <c r="I2405">
        <v>0</v>
      </c>
    </row>
    <row r="2406" spans="1:9" x14ac:dyDescent="0.25">
      <c r="A2406" t="s">
        <v>717</v>
      </c>
      <c r="B2406">
        <v>94565</v>
      </c>
      <c r="C2406" s="593">
        <v>9.7500000000000003E-2</v>
      </c>
      <c r="D2406" t="s">
        <v>1461</v>
      </c>
      <c r="E2406">
        <v>0.06</v>
      </c>
      <c r="F2406">
        <v>2.5000000000000001E-3</v>
      </c>
      <c r="G2406">
        <v>0.01</v>
      </c>
      <c r="H2406">
        <v>2.5000000000000001E-2</v>
      </c>
      <c r="I2406">
        <v>0</v>
      </c>
    </row>
    <row r="2407" spans="1:9" x14ac:dyDescent="0.25">
      <c r="A2407" t="s">
        <v>717</v>
      </c>
      <c r="B2407">
        <v>94566</v>
      </c>
      <c r="C2407" s="593">
        <v>0.10249999999999999</v>
      </c>
      <c r="D2407" t="s">
        <v>1870</v>
      </c>
      <c r="E2407">
        <v>0.06</v>
      </c>
      <c r="F2407">
        <v>2.5000000000000001E-3</v>
      </c>
      <c r="G2407">
        <v>0</v>
      </c>
      <c r="H2407">
        <v>0.04</v>
      </c>
      <c r="I2407">
        <v>0</v>
      </c>
    </row>
    <row r="2408" spans="1:9" x14ac:dyDescent="0.25">
      <c r="A2408" t="s">
        <v>717</v>
      </c>
      <c r="B2408">
        <v>94567</v>
      </c>
      <c r="C2408" s="593">
        <v>7.7499999999999999E-2</v>
      </c>
      <c r="D2408" t="s">
        <v>1857</v>
      </c>
      <c r="E2408">
        <v>0.06</v>
      </c>
      <c r="F2408">
        <v>2.5000000000000001E-3</v>
      </c>
      <c r="G2408">
        <v>0</v>
      </c>
      <c r="H2408">
        <v>1.4999999999999999E-2</v>
      </c>
      <c r="I2408">
        <v>0</v>
      </c>
    </row>
    <row r="2409" spans="1:9" x14ac:dyDescent="0.25">
      <c r="A2409" t="s">
        <v>717</v>
      </c>
      <c r="B2409">
        <v>94568</v>
      </c>
      <c r="C2409" s="593">
        <v>0.10249999999999999</v>
      </c>
      <c r="D2409" t="s">
        <v>1871</v>
      </c>
      <c r="E2409">
        <v>0.06</v>
      </c>
      <c r="F2409">
        <v>2.5000000000000001E-3</v>
      </c>
      <c r="G2409">
        <v>0</v>
      </c>
      <c r="H2409">
        <v>0.04</v>
      </c>
      <c r="I2409">
        <v>0</v>
      </c>
    </row>
    <row r="2410" spans="1:9" x14ac:dyDescent="0.25">
      <c r="A2410" t="s">
        <v>717</v>
      </c>
      <c r="B2410">
        <v>94569</v>
      </c>
      <c r="C2410" s="593">
        <v>8.7499999999999994E-2</v>
      </c>
      <c r="D2410" t="s">
        <v>1860</v>
      </c>
      <c r="E2410">
        <v>0.06</v>
      </c>
      <c r="F2410">
        <v>2.5000000000000001E-3</v>
      </c>
      <c r="G2410">
        <v>0</v>
      </c>
      <c r="H2410">
        <v>2.5000000000000001E-2</v>
      </c>
      <c r="I2410">
        <v>0</v>
      </c>
    </row>
    <row r="2411" spans="1:9" x14ac:dyDescent="0.25">
      <c r="A2411" t="s">
        <v>717</v>
      </c>
      <c r="B2411">
        <v>94570</v>
      </c>
      <c r="C2411" s="593">
        <v>9.7500000000000003E-2</v>
      </c>
      <c r="D2411" t="s">
        <v>1869</v>
      </c>
      <c r="E2411">
        <v>0.06</v>
      </c>
      <c r="F2411">
        <v>2.5000000000000001E-3</v>
      </c>
      <c r="G2411">
        <v>0.01</v>
      </c>
      <c r="H2411">
        <v>2.5000000000000001E-2</v>
      </c>
      <c r="I2411">
        <v>0</v>
      </c>
    </row>
    <row r="2412" spans="1:9" x14ac:dyDescent="0.25">
      <c r="A2412" t="s">
        <v>717</v>
      </c>
      <c r="B2412">
        <v>94571</v>
      </c>
      <c r="C2412" s="593">
        <v>8.1250000000000003E-2</v>
      </c>
      <c r="D2412" t="s">
        <v>1875</v>
      </c>
      <c r="E2412">
        <v>0.06</v>
      </c>
      <c r="F2412">
        <v>2.5000000000000001E-3</v>
      </c>
      <c r="G2412">
        <v>7.4999999999999997E-3</v>
      </c>
      <c r="H2412">
        <v>1.125E-2</v>
      </c>
      <c r="I2412">
        <v>0</v>
      </c>
    </row>
    <row r="2413" spans="1:9" x14ac:dyDescent="0.25">
      <c r="A2413" t="s">
        <v>717</v>
      </c>
      <c r="B2413">
        <v>94572</v>
      </c>
      <c r="C2413" s="593">
        <v>9.2499999999999999E-2</v>
      </c>
      <c r="D2413" t="s">
        <v>1876</v>
      </c>
      <c r="E2413">
        <v>0.06</v>
      </c>
      <c r="F2413">
        <v>2.5000000000000001E-3</v>
      </c>
      <c r="G2413">
        <v>5.0000000000000001E-3</v>
      </c>
      <c r="H2413">
        <v>2.5000000000000001E-2</v>
      </c>
      <c r="I2413">
        <v>0</v>
      </c>
    </row>
    <row r="2414" spans="1:9" x14ac:dyDescent="0.25">
      <c r="A2414" t="s">
        <v>717</v>
      </c>
      <c r="B2414">
        <v>94573</v>
      </c>
      <c r="C2414" s="593">
        <v>7.7499999999999999E-2</v>
      </c>
      <c r="D2414" t="s">
        <v>1857</v>
      </c>
      <c r="E2414">
        <v>0.06</v>
      </c>
      <c r="F2414">
        <v>2.5000000000000001E-3</v>
      </c>
      <c r="G2414">
        <v>0</v>
      </c>
      <c r="H2414">
        <v>1.4999999999999999E-2</v>
      </c>
      <c r="I2414">
        <v>0</v>
      </c>
    </row>
    <row r="2415" spans="1:9" x14ac:dyDescent="0.25">
      <c r="A2415" t="s">
        <v>717</v>
      </c>
      <c r="B2415">
        <v>94574</v>
      </c>
      <c r="C2415" s="593">
        <v>8.5000000000000006E-2</v>
      </c>
      <c r="D2415" t="s">
        <v>1862</v>
      </c>
      <c r="E2415">
        <v>0.06</v>
      </c>
      <c r="F2415">
        <v>2.5000000000000001E-3</v>
      </c>
      <c r="G2415">
        <v>0</v>
      </c>
      <c r="H2415">
        <v>2.2499999999999999E-2</v>
      </c>
      <c r="I2415">
        <v>0</v>
      </c>
    </row>
    <row r="2416" spans="1:9" x14ac:dyDescent="0.25">
      <c r="A2416" t="s">
        <v>717</v>
      </c>
      <c r="B2416">
        <v>94575</v>
      </c>
      <c r="C2416" s="593">
        <v>9.7500000000000003E-2</v>
      </c>
      <c r="D2416" t="s">
        <v>1869</v>
      </c>
      <c r="E2416">
        <v>0.06</v>
      </c>
      <c r="F2416">
        <v>2.5000000000000001E-3</v>
      </c>
      <c r="G2416">
        <v>0.01</v>
      </c>
      <c r="H2416">
        <v>2.5000000000000001E-2</v>
      </c>
      <c r="I2416">
        <v>0</v>
      </c>
    </row>
    <row r="2417" spans="1:9" x14ac:dyDescent="0.25">
      <c r="A2417" t="s">
        <v>717</v>
      </c>
      <c r="B2417">
        <v>94576</v>
      </c>
      <c r="C2417" s="593">
        <v>7.7499999999999999E-2</v>
      </c>
      <c r="D2417" t="s">
        <v>1857</v>
      </c>
      <c r="E2417">
        <v>0.06</v>
      </c>
      <c r="F2417">
        <v>2.5000000000000001E-3</v>
      </c>
      <c r="G2417">
        <v>0</v>
      </c>
      <c r="H2417">
        <v>1.4999999999999999E-2</v>
      </c>
      <c r="I2417">
        <v>0</v>
      </c>
    </row>
    <row r="2418" spans="1:9" x14ac:dyDescent="0.25">
      <c r="A2418" t="s">
        <v>717</v>
      </c>
      <c r="B2418">
        <v>94577</v>
      </c>
      <c r="C2418" s="593">
        <v>0.1075</v>
      </c>
      <c r="D2418" t="s">
        <v>1877</v>
      </c>
      <c r="E2418">
        <v>0.06</v>
      </c>
      <c r="F2418">
        <v>2.5000000000000001E-3</v>
      </c>
      <c r="G2418">
        <v>5.0000000000000001E-3</v>
      </c>
      <c r="H2418">
        <v>0.04</v>
      </c>
      <c r="I2418">
        <v>0</v>
      </c>
    </row>
    <row r="2419" spans="1:9" x14ac:dyDescent="0.25">
      <c r="A2419" t="s">
        <v>717</v>
      </c>
      <c r="B2419">
        <v>94578</v>
      </c>
      <c r="C2419" s="593">
        <v>0.1075</v>
      </c>
      <c r="D2419" t="s">
        <v>1877</v>
      </c>
      <c r="E2419">
        <v>0.06</v>
      </c>
      <c r="F2419">
        <v>2.5000000000000001E-3</v>
      </c>
      <c r="G2419">
        <v>5.0000000000000001E-3</v>
      </c>
      <c r="H2419">
        <v>0.04</v>
      </c>
      <c r="I2419">
        <v>0</v>
      </c>
    </row>
    <row r="2420" spans="1:9" x14ac:dyDescent="0.25">
      <c r="A2420" t="s">
        <v>717</v>
      </c>
      <c r="B2420">
        <v>94579</v>
      </c>
      <c r="C2420" s="593">
        <v>0.1075</v>
      </c>
      <c r="D2420" t="s">
        <v>1877</v>
      </c>
      <c r="E2420">
        <v>0.06</v>
      </c>
      <c r="F2420">
        <v>2.5000000000000001E-3</v>
      </c>
      <c r="G2420">
        <v>5.0000000000000001E-3</v>
      </c>
      <c r="H2420">
        <v>0.04</v>
      </c>
      <c r="I2420">
        <v>0</v>
      </c>
    </row>
    <row r="2421" spans="1:9" x14ac:dyDescent="0.25">
      <c r="A2421" t="s">
        <v>717</v>
      </c>
      <c r="B2421">
        <v>94580</v>
      </c>
      <c r="C2421" s="593">
        <v>0.1075</v>
      </c>
      <c r="D2421" t="s">
        <v>1867</v>
      </c>
      <c r="E2421">
        <v>0.06</v>
      </c>
      <c r="F2421">
        <v>2.5000000000000001E-3</v>
      </c>
      <c r="G2421">
        <v>5.0000000000000001E-3</v>
      </c>
      <c r="H2421">
        <v>0.04</v>
      </c>
      <c r="I2421">
        <v>0</v>
      </c>
    </row>
    <row r="2422" spans="1:9" x14ac:dyDescent="0.25">
      <c r="A2422" t="s">
        <v>717</v>
      </c>
      <c r="B2422">
        <v>94581</v>
      </c>
      <c r="C2422" s="593">
        <v>7.7499999999999999E-2</v>
      </c>
      <c r="D2422" t="s">
        <v>1878</v>
      </c>
      <c r="E2422">
        <v>0.06</v>
      </c>
      <c r="F2422">
        <v>2.5000000000000001E-3</v>
      </c>
      <c r="G2422">
        <v>0</v>
      </c>
      <c r="H2422">
        <v>1.4999999999999999E-2</v>
      </c>
      <c r="I2422">
        <v>0</v>
      </c>
    </row>
    <row r="2423" spans="1:9" x14ac:dyDescent="0.25">
      <c r="A2423" t="s">
        <v>717</v>
      </c>
      <c r="B2423">
        <v>94582</v>
      </c>
      <c r="C2423" s="593">
        <v>8.7499999999999994E-2</v>
      </c>
      <c r="D2423" t="s">
        <v>1879</v>
      </c>
      <c r="E2423">
        <v>0.06</v>
      </c>
      <c r="F2423">
        <v>2.5000000000000001E-3</v>
      </c>
      <c r="G2423">
        <v>0</v>
      </c>
      <c r="H2423">
        <v>2.5000000000000001E-2</v>
      </c>
      <c r="I2423">
        <v>0</v>
      </c>
    </row>
    <row r="2424" spans="1:9" x14ac:dyDescent="0.25">
      <c r="A2424" t="s">
        <v>717</v>
      </c>
      <c r="B2424">
        <v>94583</v>
      </c>
      <c r="C2424" s="593">
        <v>0.10249999999999999</v>
      </c>
      <c r="D2424" t="s">
        <v>1871</v>
      </c>
      <c r="E2424">
        <v>0.06</v>
      </c>
      <c r="F2424">
        <v>2.5000000000000001E-3</v>
      </c>
      <c r="G2424">
        <v>0</v>
      </c>
      <c r="H2424">
        <v>0.04</v>
      </c>
      <c r="I2424">
        <v>0</v>
      </c>
    </row>
    <row r="2425" spans="1:9" x14ac:dyDescent="0.25">
      <c r="A2425" t="s">
        <v>717</v>
      </c>
      <c r="B2425">
        <v>94585</v>
      </c>
      <c r="C2425" s="593">
        <v>8.3750000000000005E-2</v>
      </c>
      <c r="D2425" t="s">
        <v>1880</v>
      </c>
      <c r="E2425">
        <v>0.06</v>
      </c>
      <c r="F2425">
        <v>2.5000000000000001E-3</v>
      </c>
      <c r="G2425">
        <v>0.01</v>
      </c>
      <c r="H2425">
        <v>1.125E-2</v>
      </c>
      <c r="I2425">
        <v>0</v>
      </c>
    </row>
    <row r="2426" spans="1:9" x14ac:dyDescent="0.25">
      <c r="A2426" t="s">
        <v>717</v>
      </c>
      <c r="B2426">
        <v>94586</v>
      </c>
      <c r="C2426" s="593">
        <v>0.10249999999999999</v>
      </c>
      <c r="D2426" t="s">
        <v>1866</v>
      </c>
      <c r="E2426">
        <v>0.06</v>
      </c>
      <c r="F2426">
        <v>2.5000000000000001E-3</v>
      </c>
      <c r="G2426">
        <v>0</v>
      </c>
      <c r="H2426">
        <v>0.04</v>
      </c>
      <c r="I2426">
        <v>0</v>
      </c>
    </row>
    <row r="2427" spans="1:9" x14ac:dyDescent="0.25">
      <c r="A2427" t="s">
        <v>717</v>
      </c>
      <c r="B2427">
        <v>94587</v>
      </c>
      <c r="C2427" s="593">
        <v>0.1075</v>
      </c>
      <c r="D2427" t="s">
        <v>1867</v>
      </c>
      <c r="E2427">
        <v>0.06</v>
      </c>
      <c r="F2427">
        <v>2.5000000000000001E-3</v>
      </c>
      <c r="G2427">
        <v>5.0000000000000001E-3</v>
      </c>
      <c r="H2427">
        <v>0.04</v>
      </c>
      <c r="I2427">
        <v>0</v>
      </c>
    </row>
    <row r="2428" spans="1:9" x14ac:dyDescent="0.25">
      <c r="A2428" t="s">
        <v>717</v>
      </c>
      <c r="B2428">
        <v>94588</v>
      </c>
      <c r="C2428" s="593">
        <v>0.1075</v>
      </c>
      <c r="D2428" t="s">
        <v>1867</v>
      </c>
      <c r="E2428">
        <v>0.06</v>
      </c>
      <c r="F2428">
        <v>2.5000000000000001E-3</v>
      </c>
      <c r="G2428">
        <v>5.0000000000000001E-3</v>
      </c>
      <c r="H2428">
        <v>0.04</v>
      </c>
      <c r="I2428">
        <v>0</v>
      </c>
    </row>
    <row r="2429" spans="1:9" x14ac:dyDescent="0.25">
      <c r="A2429" t="s">
        <v>717</v>
      </c>
      <c r="B2429">
        <v>94589</v>
      </c>
      <c r="C2429" s="593">
        <v>8.3750000000000005E-2</v>
      </c>
      <c r="D2429" t="s">
        <v>1855</v>
      </c>
      <c r="E2429">
        <v>0.06</v>
      </c>
      <c r="F2429">
        <v>2.5000000000000001E-3</v>
      </c>
      <c r="G2429">
        <v>0.01</v>
      </c>
      <c r="H2429">
        <v>1.125E-2</v>
      </c>
      <c r="I2429">
        <v>0</v>
      </c>
    </row>
    <row r="2430" spans="1:9" x14ac:dyDescent="0.25">
      <c r="A2430" t="s">
        <v>717</v>
      </c>
      <c r="B2430">
        <v>94590</v>
      </c>
      <c r="C2430" s="593">
        <v>8.3750000000000005E-2</v>
      </c>
      <c r="D2430" t="s">
        <v>1855</v>
      </c>
      <c r="E2430">
        <v>0.06</v>
      </c>
      <c r="F2430">
        <v>2.5000000000000001E-3</v>
      </c>
      <c r="G2430">
        <v>0.01</v>
      </c>
      <c r="H2430">
        <v>1.125E-2</v>
      </c>
      <c r="I2430">
        <v>0</v>
      </c>
    </row>
    <row r="2431" spans="1:9" x14ac:dyDescent="0.25">
      <c r="A2431" t="s">
        <v>717</v>
      </c>
      <c r="B2431">
        <v>94591</v>
      </c>
      <c r="C2431" s="593">
        <v>8.3750000000000005E-2</v>
      </c>
      <c r="D2431" t="s">
        <v>1855</v>
      </c>
      <c r="E2431">
        <v>0.06</v>
      </c>
      <c r="F2431">
        <v>2.5000000000000001E-3</v>
      </c>
      <c r="G2431">
        <v>0.01</v>
      </c>
      <c r="H2431">
        <v>1.125E-2</v>
      </c>
      <c r="I2431">
        <v>0</v>
      </c>
    </row>
    <row r="2432" spans="1:9" x14ac:dyDescent="0.25">
      <c r="A2432" t="s">
        <v>717</v>
      </c>
      <c r="B2432">
        <v>94592</v>
      </c>
      <c r="C2432" s="593">
        <v>8.3750000000000005E-2</v>
      </c>
      <c r="D2432" t="s">
        <v>1855</v>
      </c>
      <c r="E2432">
        <v>0.06</v>
      </c>
      <c r="F2432">
        <v>2.5000000000000001E-3</v>
      </c>
      <c r="G2432">
        <v>0.01</v>
      </c>
      <c r="H2432">
        <v>1.125E-2</v>
      </c>
      <c r="I2432">
        <v>0</v>
      </c>
    </row>
    <row r="2433" spans="1:9" x14ac:dyDescent="0.25">
      <c r="A2433" t="s">
        <v>717</v>
      </c>
      <c r="B2433">
        <v>94595</v>
      </c>
      <c r="C2433" s="593">
        <v>8.7499999999999994E-2</v>
      </c>
      <c r="D2433" t="s">
        <v>1856</v>
      </c>
      <c r="E2433">
        <v>0.06</v>
      </c>
      <c r="F2433">
        <v>2.5000000000000001E-3</v>
      </c>
      <c r="G2433">
        <v>0</v>
      </c>
      <c r="H2433">
        <v>2.5000000000000001E-2</v>
      </c>
      <c r="I2433">
        <v>0</v>
      </c>
    </row>
    <row r="2434" spans="1:9" x14ac:dyDescent="0.25">
      <c r="A2434" t="s">
        <v>717</v>
      </c>
      <c r="B2434">
        <v>94596</v>
      </c>
      <c r="C2434" s="593">
        <v>8.7499999999999994E-2</v>
      </c>
      <c r="D2434" t="s">
        <v>1856</v>
      </c>
      <c r="E2434">
        <v>0.06</v>
      </c>
      <c r="F2434">
        <v>2.5000000000000001E-3</v>
      </c>
      <c r="G2434">
        <v>0</v>
      </c>
      <c r="H2434">
        <v>2.5000000000000001E-2</v>
      </c>
      <c r="I2434">
        <v>0</v>
      </c>
    </row>
    <row r="2435" spans="1:9" x14ac:dyDescent="0.25">
      <c r="A2435" t="s">
        <v>717</v>
      </c>
      <c r="B2435">
        <v>94597</v>
      </c>
      <c r="C2435" s="593">
        <v>9.2499999999999999E-2</v>
      </c>
      <c r="D2435" t="s">
        <v>1881</v>
      </c>
      <c r="E2435">
        <v>0.06</v>
      </c>
      <c r="F2435">
        <v>2.5000000000000001E-3</v>
      </c>
      <c r="G2435">
        <v>5.0000000000000001E-3</v>
      </c>
      <c r="H2435">
        <v>2.5000000000000001E-2</v>
      </c>
      <c r="I2435">
        <v>0</v>
      </c>
    </row>
    <row r="2436" spans="1:9" x14ac:dyDescent="0.25">
      <c r="A2436" t="s">
        <v>717</v>
      </c>
      <c r="B2436">
        <v>94598</v>
      </c>
      <c r="C2436" s="593">
        <v>9.7500000000000003E-2</v>
      </c>
      <c r="D2436" t="s">
        <v>1461</v>
      </c>
      <c r="E2436">
        <v>0.06</v>
      </c>
      <c r="F2436">
        <v>2.5000000000000001E-3</v>
      </c>
      <c r="G2436">
        <v>0.01</v>
      </c>
      <c r="H2436">
        <v>2.5000000000000001E-2</v>
      </c>
      <c r="I2436">
        <v>0</v>
      </c>
    </row>
    <row r="2437" spans="1:9" x14ac:dyDescent="0.25">
      <c r="A2437" t="s">
        <v>717</v>
      </c>
      <c r="B2437">
        <v>94599</v>
      </c>
      <c r="C2437" s="593">
        <v>7.7499999999999999E-2</v>
      </c>
      <c r="D2437" t="s">
        <v>1857</v>
      </c>
      <c r="E2437">
        <v>0.06</v>
      </c>
      <c r="F2437">
        <v>2.5000000000000001E-3</v>
      </c>
      <c r="G2437">
        <v>0</v>
      </c>
      <c r="H2437">
        <v>1.4999999999999999E-2</v>
      </c>
      <c r="I2437">
        <v>0</v>
      </c>
    </row>
    <row r="2438" spans="1:9" x14ac:dyDescent="0.25">
      <c r="A2438" t="s">
        <v>717</v>
      </c>
      <c r="B2438">
        <v>94601</v>
      </c>
      <c r="C2438" s="593">
        <v>0.10249999999999999</v>
      </c>
      <c r="D2438" t="s">
        <v>1874</v>
      </c>
      <c r="E2438">
        <v>0.06</v>
      </c>
      <c r="F2438">
        <v>2.5000000000000001E-3</v>
      </c>
      <c r="G2438">
        <v>0</v>
      </c>
      <c r="H2438">
        <v>0.04</v>
      </c>
      <c r="I2438">
        <v>0</v>
      </c>
    </row>
    <row r="2439" spans="1:9" x14ac:dyDescent="0.25">
      <c r="A2439" t="s">
        <v>717</v>
      </c>
      <c r="B2439">
        <v>94602</v>
      </c>
      <c r="C2439" s="593">
        <v>0.10249999999999999</v>
      </c>
      <c r="D2439" t="s">
        <v>1874</v>
      </c>
      <c r="E2439">
        <v>0.06</v>
      </c>
      <c r="F2439">
        <v>2.5000000000000001E-3</v>
      </c>
      <c r="G2439">
        <v>0</v>
      </c>
      <c r="H2439">
        <v>0.04</v>
      </c>
      <c r="I2439">
        <v>0</v>
      </c>
    </row>
    <row r="2440" spans="1:9" x14ac:dyDescent="0.25">
      <c r="A2440" t="s">
        <v>717</v>
      </c>
      <c r="B2440">
        <v>94603</v>
      </c>
      <c r="C2440" s="593">
        <v>0.1075</v>
      </c>
      <c r="D2440" t="s">
        <v>1877</v>
      </c>
      <c r="E2440">
        <v>0.06</v>
      </c>
      <c r="F2440">
        <v>2.5000000000000001E-3</v>
      </c>
      <c r="G2440">
        <v>5.0000000000000001E-3</v>
      </c>
      <c r="H2440">
        <v>0.04</v>
      </c>
      <c r="I2440">
        <v>0</v>
      </c>
    </row>
    <row r="2441" spans="1:9" x14ac:dyDescent="0.25">
      <c r="A2441" t="s">
        <v>717</v>
      </c>
      <c r="B2441">
        <v>94604</v>
      </c>
      <c r="C2441" s="593">
        <v>0.10249999999999999</v>
      </c>
      <c r="D2441" t="s">
        <v>1874</v>
      </c>
      <c r="E2441">
        <v>0.06</v>
      </c>
      <c r="F2441">
        <v>2.5000000000000001E-3</v>
      </c>
      <c r="G2441">
        <v>0</v>
      </c>
      <c r="H2441">
        <v>0.04</v>
      </c>
      <c r="I2441">
        <v>0</v>
      </c>
    </row>
    <row r="2442" spans="1:9" x14ac:dyDescent="0.25">
      <c r="A2442" t="s">
        <v>717</v>
      </c>
      <c r="B2442">
        <v>94605</v>
      </c>
      <c r="C2442" s="593">
        <v>0.1075</v>
      </c>
      <c r="D2442" t="s">
        <v>1877</v>
      </c>
      <c r="E2442">
        <v>0.06</v>
      </c>
      <c r="F2442">
        <v>2.5000000000000001E-3</v>
      </c>
      <c r="G2442">
        <v>5.0000000000000001E-3</v>
      </c>
      <c r="H2442">
        <v>0.04</v>
      </c>
      <c r="I2442">
        <v>0</v>
      </c>
    </row>
    <row r="2443" spans="1:9" x14ac:dyDescent="0.25">
      <c r="A2443" t="s">
        <v>717</v>
      </c>
      <c r="B2443">
        <v>94606</v>
      </c>
      <c r="C2443" s="593">
        <v>0.10249999999999999</v>
      </c>
      <c r="D2443" t="s">
        <v>1874</v>
      </c>
      <c r="E2443">
        <v>0.06</v>
      </c>
      <c r="F2443">
        <v>2.5000000000000001E-3</v>
      </c>
      <c r="G2443">
        <v>0</v>
      </c>
      <c r="H2443">
        <v>0.04</v>
      </c>
      <c r="I2443">
        <v>0</v>
      </c>
    </row>
    <row r="2444" spans="1:9" x14ac:dyDescent="0.25">
      <c r="A2444" t="s">
        <v>717</v>
      </c>
      <c r="B2444">
        <v>94607</v>
      </c>
      <c r="C2444" s="593">
        <v>0.10249999999999999</v>
      </c>
      <c r="D2444" t="s">
        <v>1874</v>
      </c>
      <c r="E2444">
        <v>0.06</v>
      </c>
      <c r="F2444">
        <v>2.5000000000000001E-3</v>
      </c>
      <c r="G2444">
        <v>0</v>
      </c>
      <c r="H2444">
        <v>0.04</v>
      </c>
      <c r="I2444">
        <v>0</v>
      </c>
    </row>
    <row r="2445" spans="1:9" x14ac:dyDescent="0.25">
      <c r="A2445" t="s">
        <v>717</v>
      </c>
      <c r="B2445">
        <v>94608</v>
      </c>
      <c r="C2445" s="593">
        <v>0.105</v>
      </c>
      <c r="D2445" t="s">
        <v>1882</v>
      </c>
      <c r="E2445">
        <v>0.06</v>
      </c>
      <c r="F2445">
        <v>2.5000000000000001E-3</v>
      </c>
      <c r="G2445">
        <v>2.5000000000000001E-3</v>
      </c>
      <c r="H2445">
        <v>0.04</v>
      </c>
      <c r="I2445">
        <v>0</v>
      </c>
    </row>
    <row r="2446" spans="1:9" x14ac:dyDescent="0.25">
      <c r="A2446" t="s">
        <v>717</v>
      </c>
      <c r="B2446">
        <v>94609</v>
      </c>
      <c r="C2446" s="593">
        <v>0.10249999999999999</v>
      </c>
      <c r="D2446" t="s">
        <v>1883</v>
      </c>
      <c r="E2446">
        <v>0.06</v>
      </c>
      <c r="F2446">
        <v>2.5000000000000001E-3</v>
      </c>
      <c r="G2446">
        <v>0</v>
      </c>
      <c r="H2446">
        <v>0.04</v>
      </c>
      <c r="I2446">
        <v>0</v>
      </c>
    </row>
    <row r="2447" spans="1:9" x14ac:dyDescent="0.25">
      <c r="A2447" t="s">
        <v>717</v>
      </c>
      <c r="B2447">
        <v>94610</v>
      </c>
      <c r="C2447" s="593">
        <v>0.10249999999999999</v>
      </c>
      <c r="D2447" t="s">
        <v>1854</v>
      </c>
      <c r="E2447">
        <v>0.06</v>
      </c>
      <c r="F2447">
        <v>2.5000000000000001E-3</v>
      </c>
      <c r="G2447">
        <v>0</v>
      </c>
      <c r="H2447">
        <v>0.04</v>
      </c>
      <c r="I2447">
        <v>0</v>
      </c>
    </row>
    <row r="2448" spans="1:9" x14ac:dyDescent="0.25">
      <c r="A2448" t="s">
        <v>717</v>
      </c>
      <c r="B2448">
        <v>94611</v>
      </c>
      <c r="C2448" s="593">
        <v>0.10249999999999999</v>
      </c>
      <c r="D2448" t="s">
        <v>1854</v>
      </c>
      <c r="E2448">
        <v>0.06</v>
      </c>
      <c r="F2448">
        <v>2.5000000000000001E-3</v>
      </c>
      <c r="G2448">
        <v>0</v>
      </c>
      <c r="H2448">
        <v>0.04</v>
      </c>
      <c r="I2448">
        <v>0</v>
      </c>
    </row>
    <row r="2449" spans="1:9" x14ac:dyDescent="0.25">
      <c r="A2449" t="s">
        <v>717</v>
      </c>
      <c r="B2449">
        <v>94612</v>
      </c>
      <c r="C2449" s="593">
        <v>0.10249999999999999</v>
      </c>
      <c r="D2449" t="s">
        <v>1874</v>
      </c>
      <c r="E2449">
        <v>0.06</v>
      </c>
      <c r="F2449">
        <v>2.5000000000000001E-3</v>
      </c>
      <c r="G2449">
        <v>0</v>
      </c>
      <c r="H2449">
        <v>0.04</v>
      </c>
      <c r="I2449">
        <v>0</v>
      </c>
    </row>
    <row r="2450" spans="1:9" x14ac:dyDescent="0.25">
      <c r="A2450" t="s">
        <v>717</v>
      </c>
      <c r="B2450">
        <v>94613</v>
      </c>
      <c r="C2450" s="593">
        <v>0.10249999999999999</v>
      </c>
      <c r="D2450" t="s">
        <v>1874</v>
      </c>
      <c r="E2450">
        <v>0.06</v>
      </c>
      <c r="F2450">
        <v>2.5000000000000001E-3</v>
      </c>
      <c r="G2450">
        <v>0</v>
      </c>
      <c r="H2450">
        <v>0.04</v>
      </c>
      <c r="I2450">
        <v>0</v>
      </c>
    </row>
    <row r="2451" spans="1:9" x14ac:dyDescent="0.25">
      <c r="A2451" t="s">
        <v>717</v>
      </c>
      <c r="B2451">
        <v>94614</v>
      </c>
      <c r="C2451" s="593">
        <v>0.10249999999999999</v>
      </c>
      <c r="D2451" t="s">
        <v>1874</v>
      </c>
      <c r="E2451">
        <v>0.06</v>
      </c>
      <c r="F2451">
        <v>2.5000000000000001E-3</v>
      </c>
      <c r="G2451">
        <v>0</v>
      </c>
      <c r="H2451">
        <v>0.04</v>
      </c>
      <c r="I2451">
        <v>0</v>
      </c>
    </row>
    <row r="2452" spans="1:9" x14ac:dyDescent="0.25">
      <c r="A2452" t="s">
        <v>717</v>
      </c>
      <c r="B2452">
        <v>94615</v>
      </c>
      <c r="C2452" s="593">
        <v>0.10249999999999999</v>
      </c>
      <c r="D2452" t="s">
        <v>1874</v>
      </c>
      <c r="E2452">
        <v>0.06</v>
      </c>
      <c r="F2452">
        <v>2.5000000000000001E-3</v>
      </c>
      <c r="G2452">
        <v>0</v>
      </c>
      <c r="H2452">
        <v>0.04</v>
      </c>
      <c r="I2452">
        <v>0</v>
      </c>
    </row>
    <row r="2453" spans="1:9" x14ac:dyDescent="0.25">
      <c r="A2453" t="s">
        <v>717</v>
      </c>
      <c r="B2453">
        <v>94617</v>
      </c>
      <c r="C2453" s="593">
        <v>0.10249999999999999</v>
      </c>
      <c r="D2453" t="s">
        <v>1874</v>
      </c>
      <c r="E2453">
        <v>0.06</v>
      </c>
      <c r="F2453">
        <v>2.5000000000000001E-3</v>
      </c>
      <c r="G2453">
        <v>0</v>
      </c>
      <c r="H2453">
        <v>0.04</v>
      </c>
      <c r="I2453">
        <v>0</v>
      </c>
    </row>
    <row r="2454" spans="1:9" x14ac:dyDescent="0.25">
      <c r="A2454" t="s">
        <v>717</v>
      </c>
      <c r="B2454">
        <v>94618</v>
      </c>
      <c r="C2454" s="593">
        <v>0.10249999999999999</v>
      </c>
      <c r="D2454" t="s">
        <v>1854</v>
      </c>
      <c r="E2454">
        <v>0.06</v>
      </c>
      <c r="F2454">
        <v>2.5000000000000001E-3</v>
      </c>
      <c r="G2454">
        <v>0</v>
      </c>
      <c r="H2454">
        <v>0.04</v>
      </c>
      <c r="I2454">
        <v>0</v>
      </c>
    </row>
    <row r="2455" spans="1:9" x14ac:dyDescent="0.25">
      <c r="A2455" t="s">
        <v>717</v>
      </c>
      <c r="B2455">
        <v>94619</v>
      </c>
      <c r="C2455" s="593">
        <v>0.10249999999999999</v>
      </c>
      <c r="D2455" t="s">
        <v>1874</v>
      </c>
      <c r="E2455">
        <v>0.06</v>
      </c>
      <c r="F2455">
        <v>2.5000000000000001E-3</v>
      </c>
      <c r="G2455">
        <v>0</v>
      </c>
      <c r="H2455">
        <v>0.04</v>
      </c>
      <c r="I2455">
        <v>0</v>
      </c>
    </row>
    <row r="2456" spans="1:9" x14ac:dyDescent="0.25">
      <c r="A2456" t="s">
        <v>717</v>
      </c>
      <c r="B2456">
        <v>94620</v>
      </c>
      <c r="C2456" s="593">
        <v>0.10249999999999999</v>
      </c>
      <c r="D2456" t="s">
        <v>1874</v>
      </c>
      <c r="E2456">
        <v>0.06</v>
      </c>
      <c r="F2456">
        <v>2.5000000000000001E-3</v>
      </c>
      <c r="G2456">
        <v>0</v>
      </c>
      <c r="H2456">
        <v>0.04</v>
      </c>
      <c r="I2456">
        <v>0</v>
      </c>
    </row>
    <row r="2457" spans="1:9" x14ac:dyDescent="0.25">
      <c r="A2457" t="s">
        <v>717</v>
      </c>
      <c r="B2457">
        <v>94621</v>
      </c>
      <c r="C2457" s="593">
        <v>0.10249999999999999</v>
      </c>
      <c r="D2457" t="s">
        <v>1874</v>
      </c>
      <c r="E2457">
        <v>0.06</v>
      </c>
      <c r="F2457">
        <v>2.5000000000000001E-3</v>
      </c>
      <c r="G2457">
        <v>0</v>
      </c>
      <c r="H2457">
        <v>0.04</v>
      </c>
      <c r="I2457">
        <v>0</v>
      </c>
    </row>
    <row r="2458" spans="1:9" x14ac:dyDescent="0.25">
      <c r="A2458" t="s">
        <v>717</v>
      </c>
      <c r="B2458">
        <v>94622</v>
      </c>
      <c r="C2458" s="593">
        <v>0.10249999999999999</v>
      </c>
      <c r="D2458" t="s">
        <v>1874</v>
      </c>
      <c r="E2458">
        <v>0.06</v>
      </c>
      <c r="F2458">
        <v>2.5000000000000001E-3</v>
      </c>
      <c r="G2458">
        <v>0</v>
      </c>
      <c r="H2458">
        <v>0.04</v>
      </c>
      <c r="I2458">
        <v>0</v>
      </c>
    </row>
    <row r="2459" spans="1:9" x14ac:dyDescent="0.25">
      <c r="A2459" t="s">
        <v>717</v>
      </c>
      <c r="B2459">
        <v>94623</v>
      </c>
      <c r="C2459" s="593">
        <v>0.10249999999999999</v>
      </c>
      <c r="D2459" t="s">
        <v>1874</v>
      </c>
      <c r="E2459">
        <v>0.06</v>
      </c>
      <c r="F2459">
        <v>2.5000000000000001E-3</v>
      </c>
      <c r="G2459">
        <v>0</v>
      </c>
      <c r="H2459">
        <v>0.04</v>
      </c>
      <c r="I2459">
        <v>0</v>
      </c>
    </row>
    <row r="2460" spans="1:9" x14ac:dyDescent="0.25">
      <c r="A2460" t="s">
        <v>717</v>
      </c>
      <c r="B2460">
        <v>94624</v>
      </c>
      <c r="C2460" s="593">
        <v>0.10249999999999999</v>
      </c>
      <c r="D2460" t="s">
        <v>1874</v>
      </c>
      <c r="E2460">
        <v>0.06</v>
      </c>
      <c r="F2460">
        <v>2.5000000000000001E-3</v>
      </c>
      <c r="G2460">
        <v>0</v>
      </c>
      <c r="H2460">
        <v>0.04</v>
      </c>
      <c r="I2460">
        <v>0</v>
      </c>
    </row>
    <row r="2461" spans="1:9" x14ac:dyDescent="0.25">
      <c r="A2461" t="s">
        <v>717</v>
      </c>
      <c r="B2461">
        <v>94649</v>
      </c>
      <c r="C2461" s="593">
        <v>0.10249999999999999</v>
      </c>
      <c r="D2461" t="s">
        <v>1874</v>
      </c>
      <c r="E2461">
        <v>0.06</v>
      </c>
      <c r="F2461">
        <v>2.5000000000000001E-3</v>
      </c>
      <c r="G2461">
        <v>0</v>
      </c>
      <c r="H2461">
        <v>0.04</v>
      </c>
      <c r="I2461">
        <v>0</v>
      </c>
    </row>
    <row r="2462" spans="1:9" x14ac:dyDescent="0.25">
      <c r="A2462" t="s">
        <v>717</v>
      </c>
      <c r="B2462">
        <v>94659</v>
      </c>
      <c r="C2462" s="593">
        <v>0.10249999999999999</v>
      </c>
      <c r="D2462" t="s">
        <v>1874</v>
      </c>
      <c r="E2462">
        <v>0.06</v>
      </c>
      <c r="F2462">
        <v>2.5000000000000001E-3</v>
      </c>
      <c r="G2462">
        <v>0</v>
      </c>
      <c r="H2462">
        <v>0.04</v>
      </c>
      <c r="I2462">
        <v>0</v>
      </c>
    </row>
    <row r="2463" spans="1:9" x14ac:dyDescent="0.25">
      <c r="A2463" t="s">
        <v>717</v>
      </c>
      <c r="B2463">
        <v>94660</v>
      </c>
      <c r="C2463" s="593">
        <v>0.10249999999999999</v>
      </c>
      <c r="D2463" t="s">
        <v>1874</v>
      </c>
      <c r="E2463">
        <v>0.06</v>
      </c>
      <c r="F2463">
        <v>2.5000000000000001E-3</v>
      </c>
      <c r="G2463">
        <v>0</v>
      </c>
      <c r="H2463">
        <v>0.04</v>
      </c>
      <c r="I2463">
        <v>0</v>
      </c>
    </row>
    <row r="2464" spans="1:9" x14ac:dyDescent="0.25">
      <c r="A2464" t="s">
        <v>717</v>
      </c>
      <c r="B2464">
        <v>94661</v>
      </c>
      <c r="C2464" s="593">
        <v>0.10249999999999999</v>
      </c>
      <c r="D2464" t="s">
        <v>1874</v>
      </c>
      <c r="E2464">
        <v>0.06</v>
      </c>
      <c r="F2464">
        <v>2.5000000000000001E-3</v>
      </c>
      <c r="G2464">
        <v>0</v>
      </c>
      <c r="H2464">
        <v>0.04</v>
      </c>
      <c r="I2464">
        <v>0</v>
      </c>
    </row>
    <row r="2465" spans="1:9" x14ac:dyDescent="0.25">
      <c r="A2465" t="s">
        <v>717</v>
      </c>
      <c r="B2465">
        <v>94662</v>
      </c>
      <c r="C2465" s="593">
        <v>0.105</v>
      </c>
      <c r="D2465" t="s">
        <v>1882</v>
      </c>
      <c r="E2465">
        <v>0.06</v>
      </c>
      <c r="F2465">
        <v>2.5000000000000001E-3</v>
      </c>
      <c r="G2465">
        <v>2.5000000000000001E-3</v>
      </c>
      <c r="H2465">
        <v>0.04</v>
      </c>
      <c r="I2465">
        <v>0</v>
      </c>
    </row>
    <row r="2466" spans="1:9" x14ac:dyDescent="0.25">
      <c r="A2466" t="s">
        <v>717</v>
      </c>
      <c r="B2466">
        <v>94666</v>
      </c>
      <c r="C2466" s="593">
        <v>0.10249999999999999</v>
      </c>
      <c r="D2466" t="s">
        <v>1874</v>
      </c>
      <c r="E2466">
        <v>0.06</v>
      </c>
      <c r="F2466">
        <v>2.5000000000000001E-3</v>
      </c>
      <c r="G2466">
        <v>0</v>
      </c>
      <c r="H2466">
        <v>0.04</v>
      </c>
      <c r="I2466">
        <v>0</v>
      </c>
    </row>
    <row r="2467" spans="1:9" x14ac:dyDescent="0.25">
      <c r="A2467" t="s">
        <v>717</v>
      </c>
      <c r="B2467">
        <v>94701</v>
      </c>
      <c r="C2467" s="593">
        <v>0.10249999999999999</v>
      </c>
      <c r="D2467" t="s">
        <v>1883</v>
      </c>
      <c r="E2467">
        <v>0.06</v>
      </c>
      <c r="F2467">
        <v>2.5000000000000001E-3</v>
      </c>
      <c r="G2467">
        <v>0</v>
      </c>
      <c r="H2467">
        <v>0.04</v>
      </c>
      <c r="I2467">
        <v>0</v>
      </c>
    </row>
    <row r="2468" spans="1:9" x14ac:dyDescent="0.25">
      <c r="A2468" t="s">
        <v>717</v>
      </c>
      <c r="B2468">
        <v>94702</v>
      </c>
      <c r="C2468" s="593">
        <v>0.10249999999999999</v>
      </c>
      <c r="D2468" t="s">
        <v>1883</v>
      </c>
      <c r="E2468">
        <v>0.06</v>
      </c>
      <c r="F2468">
        <v>2.5000000000000001E-3</v>
      </c>
      <c r="G2468">
        <v>0</v>
      </c>
      <c r="H2468">
        <v>0.04</v>
      </c>
      <c r="I2468">
        <v>0</v>
      </c>
    </row>
    <row r="2469" spans="1:9" x14ac:dyDescent="0.25">
      <c r="A2469" t="s">
        <v>717</v>
      </c>
      <c r="B2469">
        <v>94703</v>
      </c>
      <c r="C2469" s="593">
        <v>0.10249999999999999</v>
      </c>
      <c r="D2469" t="s">
        <v>1883</v>
      </c>
      <c r="E2469">
        <v>0.06</v>
      </c>
      <c r="F2469">
        <v>2.5000000000000001E-3</v>
      </c>
      <c r="G2469">
        <v>0</v>
      </c>
      <c r="H2469">
        <v>0.04</v>
      </c>
      <c r="I2469">
        <v>0</v>
      </c>
    </row>
    <row r="2470" spans="1:9" x14ac:dyDescent="0.25">
      <c r="A2470" t="s">
        <v>717</v>
      </c>
      <c r="B2470">
        <v>94704</v>
      </c>
      <c r="C2470" s="593">
        <v>0.10249999999999999</v>
      </c>
      <c r="D2470" t="s">
        <v>1883</v>
      </c>
      <c r="E2470">
        <v>0.06</v>
      </c>
      <c r="F2470">
        <v>2.5000000000000001E-3</v>
      </c>
      <c r="G2470">
        <v>0</v>
      </c>
      <c r="H2470">
        <v>0.04</v>
      </c>
      <c r="I2470">
        <v>0</v>
      </c>
    </row>
    <row r="2471" spans="1:9" x14ac:dyDescent="0.25">
      <c r="A2471" t="s">
        <v>717</v>
      </c>
      <c r="B2471">
        <v>94705</v>
      </c>
      <c r="C2471" s="593">
        <v>0.10249999999999999</v>
      </c>
      <c r="D2471" t="s">
        <v>1883</v>
      </c>
      <c r="E2471">
        <v>0.06</v>
      </c>
      <c r="F2471">
        <v>2.5000000000000001E-3</v>
      </c>
      <c r="G2471">
        <v>0</v>
      </c>
      <c r="H2471">
        <v>0.04</v>
      </c>
      <c r="I2471">
        <v>0</v>
      </c>
    </row>
    <row r="2472" spans="1:9" x14ac:dyDescent="0.25">
      <c r="A2472" t="s">
        <v>717</v>
      </c>
      <c r="B2472">
        <v>94706</v>
      </c>
      <c r="C2472" s="593">
        <v>0.1075</v>
      </c>
      <c r="D2472" t="s">
        <v>1863</v>
      </c>
      <c r="E2472">
        <v>0.06</v>
      </c>
      <c r="F2472">
        <v>2.5000000000000001E-3</v>
      </c>
      <c r="G2472">
        <v>5.0000000000000001E-3</v>
      </c>
      <c r="H2472">
        <v>0.04</v>
      </c>
      <c r="I2472">
        <v>0</v>
      </c>
    </row>
    <row r="2473" spans="1:9" x14ac:dyDescent="0.25">
      <c r="A2473" t="s">
        <v>717</v>
      </c>
      <c r="B2473">
        <v>94707</v>
      </c>
      <c r="C2473" s="593">
        <v>0.1075</v>
      </c>
      <c r="D2473" t="s">
        <v>1863</v>
      </c>
      <c r="E2473">
        <v>0.06</v>
      </c>
      <c r="F2473">
        <v>2.5000000000000001E-3</v>
      </c>
      <c r="G2473">
        <v>5.0000000000000001E-3</v>
      </c>
      <c r="H2473">
        <v>0.04</v>
      </c>
      <c r="I2473">
        <v>0</v>
      </c>
    </row>
    <row r="2474" spans="1:9" x14ac:dyDescent="0.25">
      <c r="A2474" t="s">
        <v>717</v>
      </c>
      <c r="B2474">
        <v>94708</v>
      </c>
      <c r="C2474" s="593">
        <v>0.10249999999999999</v>
      </c>
      <c r="D2474" t="s">
        <v>1883</v>
      </c>
      <c r="E2474">
        <v>0.06</v>
      </c>
      <c r="F2474">
        <v>2.5000000000000001E-3</v>
      </c>
      <c r="G2474">
        <v>0</v>
      </c>
      <c r="H2474">
        <v>0.04</v>
      </c>
      <c r="I2474">
        <v>0</v>
      </c>
    </row>
    <row r="2475" spans="1:9" x14ac:dyDescent="0.25">
      <c r="A2475" t="s">
        <v>717</v>
      </c>
      <c r="B2475">
        <v>94709</v>
      </c>
      <c r="C2475" s="593">
        <v>0.10249999999999999</v>
      </c>
      <c r="D2475" t="s">
        <v>1883</v>
      </c>
      <c r="E2475">
        <v>0.06</v>
      </c>
      <c r="F2475">
        <v>2.5000000000000001E-3</v>
      </c>
      <c r="G2475">
        <v>0</v>
      </c>
      <c r="H2475">
        <v>0.04</v>
      </c>
      <c r="I2475">
        <v>0</v>
      </c>
    </row>
    <row r="2476" spans="1:9" x14ac:dyDescent="0.25">
      <c r="A2476" t="s">
        <v>717</v>
      </c>
      <c r="B2476">
        <v>94710</v>
      </c>
      <c r="C2476" s="593">
        <v>0.1075</v>
      </c>
      <c r="D2476" t="s">
        <v>1863</v>
      </c>
      <c r="E2476">
        <v>0.06</v>
      </c>
      <c r="F2476">
        <v>2.5000000000000001E-3</v>
      </c>
      <c r="G2476">
        <v>5.0000000000000001E-3</v>
      </c>
      <c r="H2476">
        <v>0.04</v>
      </c>
      <c r="I2476">
        <v>0</v>
      </c>
    </row>
    <row r="2477" spans="1:9" x14ac:dyDescent="0.25">
      <c r="A2477" t="s">
        <v>717</v>
      </c>
      <c r="B2477">
        <v>94712</v>
      </c>
      <c r="C2477" s="593">
        <v>0.10249999999999999</v>
      </c>
      <c r="D2477" t="s">
        <v>1883</v>
      </c>
      <c r="E2477">
        <v>0.06</v>
      </c>
      <c r="F2477">
        <v>2.5000000000000001E-3</v>
      </c>
      <c r="G2477">
        <v>0</v>
      </c>
      <c r="H2477">
        <v>0.04</v>
      </c>
      <c r="I2477">
        <v>0</v>
      </c>
    </row>
    <row r="2478" spans="1:9" x14ac:dyDescent="0.25">
      <c r="A2478" t="s">
        <v>717</v>
      </c>
      <c r="B2478">
        <v>94720</v>
      </c>
      <c r="C2478" s="593">
        <v>0.10249999999999999</v>
      </c>
      <c r="D2478" t="s">
        <v>1883</v>
      </c>
      <c r="E2478">
        <v>0.06</v>
      </c>
      <c r="F2478">
        <v>2.5000000000000001E-3</v>
      </c>
      <c r="G2478">
        <v>0</v>
      </c>
      <c r="H2478">
        <v>0.04</v>
      </c>
      <c r="I2478">
        <v>0</v>
      </c>
    </row>
    <row r="2479" spans="1:9" x14ac:dyDescent="0.25">
      <c r="A2479" t="s">
        <v>717</v>
      </c>
      <c r="B2479">
        <v>94801</v>
      </c>
      <c r="C2479" s="593">
        <v>9.7500000000000003E-2</v>
      </c>
      <c r="D2479" t="s">
        <v>1884</v>
      </c>
      <c r="E2479">
        <v>0.06</v>
      </c>
      <c r="F2479">
        <v>2.5000000000000001E-3</v>
      </c>
      <c r="G2479">
        <v>0.01</v>
      </c>
      <c r="H2479">
        <v>2.5000000000000001E-2</v>
      </c>
      <c r="I2479">
        <v>0</v>
      </c>
    </row>
    <row r="2480" spans="1:9" x14ac:dyDescent="0.25">
      <c r="A2480" t="s">
        <v>717</v>
      </c>
      <c r="B2480">
        <v>94802</v>
      </c>
      <c r="C2480" s="593">
        <v>9.7500000000000003E-2</v>
      </c>
      <c r="D2480" t="s">
        <v>1884</v>
      </c>
      <c r="E2480">
        <v>0.06</v>
      </c>
      <c r="F2480">
        <v>2.5000000000000001E-3</v>
      </c>
      <c r="G2480">
        <v>0.01</v>
      </c>
      <c r="H2480">
        <v>2.5000000000000001E-2</v>
      </c>
      <c r="I2480">
        <v>0</v>
      </c>
    </row>
    <row r="2481" spans="1:9" x14ac:dyDescent="0.25">
      <c r="A2481" t="s">
        <v>717</v>
      </c>
      <c r="B2481">
        <v>94803</v>
      </c>
      <c r="C2481" s="593">
        <v>9.7500000000000003E-2</v>
      </c>
      <c r="D2481" t="s">
        <v>1884</v>
      </c>
      <c r="E2481">
        <v>0.06</v>
      </c>
      <c r="F2481">
        <v>2.5000000000000001E-3</v>
      </c>
      <c r="G2481">
        <v>0.01</v>
      </c>
      <c r="H2481">
        <v>2.5000000000000001E-2</v>
      </c>
      <c r="I2481">
        <v>0</v>
      </c>
    </row>
    <row r="2482" spans="1:9" x14ac:dyDescent="0.25">
      <c r="A2482" t="s">
        <v>717</v>
      </c>
      <c r="B2482">
        <v>94804</v>
      </c>
      <c r="C2482" s="593">
        <v>0.1075</v>
      </c>
      <c r="D2482" t="s">
        <v>1863</v>
      </c>
      <c r="E2482">
        <v>0.06</v>
      </c>
      <c r="F2482">
        <v>2.5000000000000001E-3</v>
      </c>
      <c r="G2482">
        <v>5.0000000000000001E-3</v>
      </c>
      <c r="H2482">
        <v>0.04</v>
      </c>
      <c r="I2482">
        <v>0</v>
      </c>
    </row>
    <row r="2483" spans="1:9" x14ac:dyDescent="0.25">
      <c r="A2483" t="s">
        <v>717</v>
      </c>
      <c r="B2483">
        <v>94805</v>
      </c>
      <c r="C2483" s="593">
        <v>0.10249999999999999</v>
      </c>
      <c r="D2483" t="s">
        <v>1885</v>
      </c>
      <c r="E2483">
        <v>0.06</v>
      </c>
      <c r="F2483">
        <v>2.5000000000000001E-3</v>
      </c>
      <c r="G2483">
        <v>1.4999999999999999E-2</v>
      </c>
      <c r="H2483">
        <v>2.5000000000000001E-2</v>
      </c>
      <c r="I2483">
        <v>0</v>
      </c>
    </row>
    <row r="2484" spans="1:9" x14ac:dyDescent="0.25">
      <c r="A2484" t="s">
        <v>717</v>
      </c>
      <c r="B2484">
        <v>94806</v>
      </c>
      <c r="C2484" s="593">
        <v>9.7500000000000003E-2</v>
      </c>
      <c r="D2484" t="s">
        <v>1884</v>
      </c>
      <c r="E2484">
        <v>0.06</v>
      </c>
      <c r="F2484">
        <v>2.5000000000000001E-3</v>
      </c>
      <c r="G2484">
        <v>0.01</v>
      </c>
      <c r="H2484">
        <v>2.5000000000000001E-2</v>
      </c>
      <c r="I2484">
        <v>0</v>
      </c>
    </row>
    <row r="2485" spans="1:9" x14ac:dyDescent="0.25">
      <c r="A2485" t="s">
        <v>717</v>
      </c>
      <c r="B2485">
        <v>94807</v>
      </c>
      <c r="C2485" s="593">
        <v>9.7500000000000003E-2</v>
      </c>
      <c r="D2485" t="s">
        <v>1884</v>
      </c>
      <c r="E2485">
        <v>0.06</v>
      </c>
      <c r="F2485">
        <v>2.5000000000000001E-3</v>
      </c>
      <c r="G2485">
        <v>0.01</v>
      </c>
      <c r="H2485">
        <v>2.5000000000000001E-2</v>
      </c>
      <c r="I2485">
        <v>0</v>
      </c>
    </row>
    <row r="2486" spans="1:9" x14ac:dyDescent="0.25">
      <c r="A2486" t="s">
        <v>717</v>
      </c>
      <c r="B2486">
        <v>94808</v>
      </c>
      <c r="C2486" s="593">
        <v>9.7500000000000003E-2</v>
      </c>
      <c r="D2486" t="s">
        <v>1884</v>
      </c>
      <c r="E2486">
        <v>0.06</v>
      </c>
      <c r="F2486">
        <v>2.5000000000000001E-3</v>
      </c>
      <c r="G2486">
        <v>0.01</v>
      </c>
      <c r="H2486">
        <v>2.5000000000000001E-2</v>
      </c>
      <c r="I2486">
        <v>0</v>
      </c>
    </row>
    <row r="2487" spans="1:9" x14ac:dyDescent="0.25">
      <c r="A2487" t="s">
        <v>717</v>
      </c>
      <c r="B2487">
        <v>94820</v>
      </c>
      <c r="C2487" s="593">
        <v>8.7499999999999994E-2</v>
      </c>
      <c r="D2487" t="s">
        <v>1860</v>
      </c>
      <c r="E2487">
        <v>0.06</v>
      </c>
      <c r="F2487">
        <v>2.5000000000000001E-3</v>
      </c>
      <c r="G2487">
        <v>0</v>
      </c>
      <c r="H2487">
        <v>2.5000000000000001E-2</v>
      </c>
      <c r="I2487">
        <v>0</v>
      </c>
    </row>
    <row r="2488" spans="1:9" x14ac:dyDescent="0.25">
      <c r="A2488" t="s">
        <v>717</v>
      </c>
      <c r="B2488">
        <v>94850</v>
      </c>
      <c r="C2488" s="593">
        <v>9.7500000000000003E-2</v>
      </c>
      <c r="D2488" t="s">
        <v>1884</v>
      </c>
      <c r="E2488">
        <v>0.06</v>
      </c>
      <c r="F2488">
        <v>2.5000000000000001E-3</v>
      </c>
      <c r="G2488">
        <v>0.01</v>
      </c>
      <c r="H2488">
        <v>2.5000000000000001E-2</v>
      </c>
      <c r="I2488">
        <v>0</v>
      </c>
    </row>
    <row r="2489" spans="1:9" x14ac:dyDescent="0.25">
      <c r="A2489" t="s">
        <v>717</v>
      </c>
      <c r="B2489">
        <v>94901</v>
      </c>
      <c r="C2489" s="593">
        <v>0.09</v>
      </c>
      <c r="D2489" t="s">
        <v>1886</v>
      </c>
      <c r="E2489">
        <v>0.06</v>
      </c>
      <c r="F2489">
        <v>2.5000000000000001E-3</v>
      </c>
      <c r="G2489">
        <v>0.01</v>
      </c>
      <c r="H2489">
        <v>1.7500000000000002E-2</v>
      </c>
      <c r="I2489">
        <v>0</v>
      </c>
    </row>
    <row r="2490" spans="1:9" x14ac:dyDescent="0.25">
      <c r="A2490" t="s">
        <v>717</v>
      </c>
      <c r="B2490">
        <v>94903</v>
      </c>
      <c r="C2490" s="593">
        <v>0.09</v>
      </c>
      <c r="D2490" t="s">
        <v>1886</v>
      </c>
      <c r="E2490">
        <v>0.06</v>
      </c>
      <c r="F2490">
        <v>2.5000000000000001E-3</v>
      </c>
      <c r="G2490">
        <v>0.01</v>
      </c>
      <c r="H2490">
        <v>1.7500000000000002E-2</v>
      </c>
      <c r="I2490">
        <v>0</v>
      </c>
    </row>
    <row r="2491" spans="1:9" x14ac:dyDescent="0.25">
      <c r="A2491" t="s">
        <v>717</v>
      </c>
      <c r="B2491">
        <v>94904</v>
      </c>
      <c r="C2491" s="593">
        <v>0.09</v>
      </c>
      <c r="D2491" t="s">
        <v>1886</v>
      </c>
      <c r="E2491">
        <v>0.06</v>
      </c>
      <c r="F2491">
        <v>2.5000000000000001E-3</v>
      </c>
      <c r="G2491">
        <v>0.01</v>
      </c>
      <c r="H2491">
        <v>1.7500000000000002E-2</v>
      </c>
      <c r="I2491">
        <v>0</v>
      </c>
    </row>
    <row r="2492" spans="1:9" x14ac:dyDescent="0.25">
      <c r="A2492" t="s">
        <v>717</v>
      </c>
      <c r="B2492">
        <v>94912</v>
      </c>
      <c r="C2492" s="593">
        <v>0.09</v>
      </c>
      <c r="D2492" t="s">
        <v>1886</v>
      </c>
      <c r="E2492">
        <v>0.06</v>
      </c>
      <c r="F2492">
        <v>2.5000000000000001E-3</v>
      </c>
      <c r="G2492">
        <v>0.01</v>
      </c>
      <c r="H2492">
        <v>1.7500000000000002E-2</v>
      </c>
      <c r="I2492">
        <v>0</v>
      </c>
    </row>
    <row r="2493" spans="1:9" x14ac:dyDescent="0.25">
      <c r="A2493" t="s">
        <v>717</v>
      </c>
      <c r="B2493">
        <v>94913</v>
      </c>
      <c r="C2493" s="593">
        <v>0.09</v>
      </c>
      <c r="D2493" t="s">
        <v>1886</v>
      </c>
      <c r="E2493">
        <v>0.06</v>
      </c>
      <c r="F2493">
        <v>2.5000000000000001E-3</v>
      </c>
      <c r="G2493">
        <v>0.01</v>
      </c>
      <c r="H2493">
        <v>1.7500000000000002E-2</v>
      </c>
      <c r="I2493">
        <v>0</v>
      </c>
    </row>
    <row r="2494" spans="1:9" x14ac:dyDescent="0.25">
      <c r="A2494" t="s">
        <v>717</v>
      </c>
      <c r="B2494">
        <v>94914</v>
      </c>
      <c r="C2494" s="593">
        <v>0.08</v>
      </c>
      <c r="D2494" t="s">
        <v>1887</v>
      </c>
      <c r="E2494">
        <v>0.06</v>
      </c>
      <c r="F2494">
        <v>2.5000000000000001E-3</v>
      </c>
      <c r="G2494">
        <v>0</v>
      </c>
      <c r="H2494">
        <v>1.7500000000000002E-2</v>
      </c>
      <c r="I2494">
        <v>0</v>
      </c>
    </row>
    <row r="2495" spans="1:9" x14ac:dyDescent="0.25">
      <c r="A2495" t="s">
        <v>717</v>
      </c>
      <c r="B2495">
        <v>94915</v>
      </c>
      <c r="C2495" s="593">
        <v>0.09</v>
      </c>
      <c r="D2495" t="s">
        <v>1886</v>
      </c>
      <c r="E2495">
        <v>0.06</v>
      </c>
      <c r="F2495">
        <v>2.5000000000000001E-3</v>
      </c>
      <c r="G2495">
        <v>0.01</v>
      </c>
      <c r="H2495">
        <v>1.7500000000000002E-2</v>
      </c>
      <c r="I2495">
        <v>0</v>
      </c>
    </row>
    <row r="2496" spans="1:9" x14ac:dyDescent="0.25">
      <c r="A2496" t="s">
        <v>717</v>
      </c>
      <c r="B2496">
        <v>94920</v>
      </c>
      <c r="C2496" s="593">
        <v>0.08</v>
      </c>
      <c r="D2496" t="s">
        <v>1888</v>
      </c>
      <c r="E2496">
        <v>0.06</v>
      </c>
      <c r="F2496">
        <v>2.5000000000000001E-3</v>
      </c>
      <c r="G2496">
        <v>0</v>
      </c>
      <c r="H2496">
        <v>1.7500000000000002E-2</v>
      </c>
      <c r="I2496">
        <v>0</v>
      </c>
    </row>
    <row r="2497" spans="1:9" x14ac:dyDescent="0.25">
      <c r="A2497" t="s">
        <v>717</v>
      </c>
      <c r="B2497">
        <v>94922</v>
      </c>
      <c r="C2497" s="593">
        <v>8.5000000000000006E-2</v>
      </c>
      <c r="D2497" t="s">
        <v>1862</v>
      </c>
      <c r="E2497">
        <v>0.06</v>
      </c>
      <c r="F2497">
        <v>2.5000000000000001E-3</v>
      </c>
      <c r="G2497">
        <v>0</v>
      </c>
      <c r="H2497">
        <v>2.2499999999999999E-2</v>
      </c>
      <c r="I2497">
        <v>0</v>
      </c>
    </row>
    <row r="2498" spans="1:9" x14ac:dyDescent="0.25">
      <c r="A2498" t="s">
        <v>717</v>
      </c>
      <c r="B2498">
        <v>94923</v>
      </c>
      <c r="C2498" s="593">
        <v>8.5000000000000006E-2</v>
      </c>
      <c r="D2498" t="s">
        <v>1862</v>
      </c>
      <c r="E2498">
        <v>0.06</v>
      </c>
      <c r="F2498">
        <v>2.5000000000000001E-3</v>
      </c>
      <c r="G2498">
        <v>0</v>
      </c>
      <c r="H2498">
        <v>2.2499999999999999E-2</v>
      </c>
      <c r="I2498">
        <v>0</v>
      </c>
    </row>
    <row r="2499" spans="1:9" x14ac:dyDescent="0.25">
      <c r="A2499" t="s">
        <v>717</v>
      </c>
      <c r="B2499">
        <v>94924</v>
      </c>
      <c r="C2499" s="593">
        <v>0.08</v>
      </c>
      <c r="D2499" t="s">
        <v>1889</v>
      </c>
      <c r="E2499">
        <v>0.06</v>
      </c>
      <c r="F2499">
        <v>2.5000000000000001E-3</v>
      </c>
      <c r="G2499">
        <v>0</v>
      </c>
      <c r="H2499">
        <v>1.7500000000000002E-2</v>
      </c>
      <c r="I2499">
        <v>0</v>
      </c>
    </row>
    <row r="2500" spans="1:9" x14ac:dyDescent="0.25">
      <c r="A2500" t="s">
        <v>717</v>
      </c>
      <c r="B2500">
        <v>94925</v>
      </c>
      <c r="C2500" s="593">
        <v>8.7499999999999994E-2</v>
      </c>
      <c r="D2500" t="s">
        <v>1890</v>
      </c>
      <c r="E2500">
        <v>0.06</v>
      </c>
      <c r="F2500">
        <v>2.5000000000000001E-3</v>
      </c>
      <c r="G2500">
        <v>7.4999999999999997E-3</v>
      </c>
      <c r="H2500">
        <v>1.7500000000000002E-2</v>
      </c>
      <c r="I2500">
        <v>0</v>
      </c>
    </row>
    <row r="2501" spans="1:9" x14ac:dyDescent="0.25">
      <c r="A2501" t="s">
        <v>717</v>
      </c>
      <c r="B2501">
        <v>94926</v>
      </c>
      <c r="C2501" s="593">
        <v>9.5000000000000001E-2</v>
      </c>
      <c r="D2501" t="s">
        <v>1891</v>
      </c>
      <c r="E2501">
        <v>0.06</v>
      </c>
      <c r="F2501">
        <v>2.5000000000000001E-3</v>
      </c>
      <c r="G2501">
        <v>0.01</v>
      </c>
      <c r="H2501">
        <v>2.2499999999999999E-2</v>
      </c>
      <c r="I2501">
        <v>0</v>
      </c>
    </row>
    <row r="2502" spans="1:9" x14ac:dyDescent="0.25">
      <c r="A2502" t="s">
        <v>717</v>
      </c>
      <c r="B2502">
        <v>94927</v>
      </c>
      <c r="C2502" s="593">
        <v>0.09</v>
      </c>
      <c r="D2502" t="s">
        <v>1892</v>
      </c>
      <c r="E2502">
        <v>0.06</v>
      </c>
      <c r="F2502">
        <v>2.5000000000000001E-3</v>
      </c>
      <c r="G2502">
        <v>5.0000000000000001E-3</v>
      </c>
      <c r="H2502">
        <v>2.2499999999999999E-2</v>
      </c>
      <c r="I2502">
        <v>0</v>
      </c>
    </row>
    <row r="2503" spans="1:9" x14ac:dyDescent="0.25">
      <c r="A2503" t="s">
        <v>717</v>
      </c>
      <c r="B2503">
        <v>94928</v>
      </c>
      <c r="C2503" s="593">
        <v>9.5000000000000001E-2</v>
      </c>
      <c r="D2503" t="s">
        <v>1891</v>
      </c>
      <c r="E2503">
        <v>0.06</v>
      </c>
      <c r="F2503">
        <v>2.5000000000000001E-3</v>
      </c>
      <c r="G2503">
        <v>0.01</v>
      </c>
      <c r="H2503">
        <v>2.2499999999999999E-2</v>
      </c>
      <c r="I2503">
        <v>0</v>
      </c>
    </row>
    <row r="2504" spans="1:9" x14ac:dyDescent="0.25">
      <c r="A2504" t="s">
        <v>717</v>
      </c>
      <c r="B2504">
        <v>94929</v>
      </c>
      <c r="C2504" s="593">
        <v>0.08</v>
      </c>
      <c r="D2504" t="s">
        <v>1889</v>
      </c>
      <c r="E2504">
        <v>0.06</v>
      </c>
      <c r="F2504">
        <v>2.5000000000000001E-3</v>
      </c>
      <c r="G2504">
        <v>0</v>
      </c>
      <c r="H2504">
        <v>1.7500000000000002E-2</v>
      </c>
      <c r="I2504">
        <v>0</v>
      </c>
    </row>
    <row r="2505" spans="1:9" x14ac:dyDescent="0.25">
      <c r="A2505" t="s">
        <v>717</v>
      </c>
      <c r="B2505">
        <v>94930</v>
      </c>
      <c r="C2505" s="593">
        <v>8.7499999999999994E-2</v>
      </c>
      <c r="D2505" t="s">
        <v>1893</v>
      </c>
      <c r="E2505">
        <v>0.06</v>
      </c>
      <c r="F2505">
        <v>2.5000000000000001E-3</v>
      </c>
      <c r="G2505">
        <v>7.4999999999999997E-3</v>
      </c>
      <c r="H2505">
        <v>1.7500000000000002E-2</v>
      </c>
      <c r="I2505">
        <v>0</v>
      </c>
    </row>
    <row r="2506" spans="1:9" x14ac:dyDescent="0.25">
      <c r="A2506" t="s">
        <v>717</v>
      </c>
      <c r="B2506">
        <v>94931</v>
      </c>
      <c r="C2506" s="593">
        <v>9.5000000000000001E-2</v>
      </c>
      <c r="D2506" t="s">
        <v>1891</v>
      </c>
      <c r="E2506">
        <v>0.06</v>
      </c>
      <c r="F2506">
        <v>2.5000000000000001E-3</v>
      </c>
      <c r="G2506">
        <v>0.01</v>
      </c>
      <c r="H2506">
        <v>2.2499999999999999E-2</v>
      </c>
      <c r="I2506">
        <v>0</v>
      </c>
    </row>
    <row r="2507" spans="1:9" x14ac:dyDescent="0.25">
      <c r="A2507" t="s">
        <v>717</v>
      </c>
      <c r="B2507">
        <v>94933</v>
      </c>
      <c r="C2507" s="593">
        <v>0.08</v>
      </c>
      <c r="D2507" t="s">
        <v>1889</v>
      </c>
      <c r="E2507">
        <v>0.06</v>
      </c>
      <c r="F2507">
        <v>2.5000000000000001E-3</v>
      </c>
      <c r="G2507">
        <v>0</v>
      </c>
      <c r="H2507">
        <v>1.7500000000000002E-2</v>
      </c>
      <c r="I2507">
        <v>0</v>
      </c>
    </row>
    <row r="2508" spans="1:9" x14ac:dyDescent="0.25">
      <c r="A2508" t="s">
        <v>717</v>
      </c>
      <c r="B2508">
        <v>94937</v>
      </c>
      <c r="C2508" s="593">
        <v>0.08</v>
      </c>
      <c r="D2508" t="s">
        <v>1889</v>
      </c>
      <c r="E2508">
        <v>0.06</v>
      </c>
      <c r="F2508">
        <v>2.5000000000000001E-3</v>
      </c>
      <c r="G2508">
        <v>0</v>
      </c>
      <c r="H2508">
        <v>1.7500000000000002E-2</v>
      </c>
      <c r="I2508">
        <v>0</v>
      </c>
    </row>
    <row r="2509" spans="1:9" x14ac:dyDescent="0.25">
      <c r="A2509" t="s">
        <v>717</v>
      </c>
      <c r="B2509">
        <v>94938</v>
      </c>
      <c r="C2509" s="593">
        <v>0.08</v>
      </c>
      <c r="D2509" t="s">
        <v>1889</v>
      </c>
      <c r="E2509">
        <v>0.06</v>
      </c>
      <c r="F2509">
        <v>2.5000000000000001E-3</v>
      </c>
      <c r="G2509">
        <v>0</v>
      </c>
      <c r="H2509">
        <v>1.7500000000000002E-2</v>
      </c>
      <c r="I2509">
        <v>0</v>
      </c>
    </row>
    <row r="2510" spans="1:9" x14ac:dyDescent="0.25">
      <c r="A2510" t="s">
        <v>717</v>
      </c>
      <c r="B2510">
        <v>94939</v>
      </c>
      <c r="C2510" s="593">
        <v>8.7499999999999994E-2</v>
      </c>
      <c r="D2510" t="s">
        <v>1890</v>
      </c>
      <c r="E2510">
        <v>0.06</v>
      </c>
      <c r="F2510">
        <v>2.5000000000000001E-3</v>
      </c>
      <c r="G2510">
        <v>7.4999999999999997E-3</v>
      </c>
      <c r="H2510">
        <v>1.7500000000000002E-2</v>
      </c>
      <c r="I2510">
        <v>0</v>
      </c>
    </row>
    <row r="2511" spans="1:9" x14ac:dyDescent="0.25">
      <c r="A2511" t="s">
        <v>717</v>
      </c>
      <c r="B2511">
        <v>94940</v>
      </c>
      <c r="C2511" s="593">
        <v>0.08</v>
      </c>
      <c r="D2511" t="s">
        <v>1889</v>
      </c>
      <c r="E2511">
        <v>0.06</v>
      </c>
      <c r="F2511">
        <v>2.5000000000000001E-3</v>
      </c>
      <c r="G2511">
        <v>0</v>
      </c>
      <c r="H2511">
        <v>1.7500000000000002E-2</v>
      </c>
      <c r="I2511">
        <v>0</v>
      </c>
    </row>
    <row r="2512" spans="1:9" x14ac:dyDescent="0.25">
      <c r="A2512" t="s">
        <v>717</v>
      </c>
      <c r="B2512">
        <v>94941</v>
      </c>
      <c r="C2512" s="593">
        <v>8.7499999999999994E-2</v>
      </c>
      <c r="D2512" t="s">
        <v>1890</v>
      </c>
      <c r="E2512">
        <v>0.06</v>
      </c>
      <c r="F2512">
        <v>2.5000000000000001E-3</v>
      </c>
      <c r="G2512">
        <v>7.4999999999999997E-3</v>
      </c>
      <c r="H2512">
        <v>1.7500000000000002E-2</v>
      </c>
      <c r="I2512">
        <v>0</v>
      </c>
    </row>
    <row r="2513" spans="1:9" x14ac:dyDescent="0.25">
      <c r="A2513" t="s">
        <v>717</v>
      </c>
      <c r="B2513">
        <v>94942</v>
      </c>
      <c r="C2513" s="593">
        <v>0.08</v>
      </c>
      <c r="D2513" t="s">
        <v>1894</v>
      </c>
      <c r="E2513">
        <v>0.06</v>
      </c>
      <c r="F2513">
        <v>2.5000000000000001E-3</v>
      </c>
      <c r="G2513">
        <v>0</v>
      </c>
      <c r="H2513">
        <v>1.7500000000000002E-2</v>
      </c>
      <c r="I2513">
        <v>0</v>
      </c>
    </row>
    <row r="2514" spans="1:9" x14ac:dyDescent="0.25">
      <c r="A2514" t="s">
        <v>717</v>
      </c>
      <c r="B2514">
        <v>94945</v>
      </c>
      <c r="C2514" s="593">
        <v>8.2500000000000004E-2</v>
      </c>
      <c r="D2514" t="s">
        <v>1895</v>
      </c>
      <c r="E2514">
        <v>0.06</v>
      </c>
      <c r="F2514">
        <v>2.5000000000000001E-3</v>
      </c>
      <c r="G2514">
        <v>2.5000000000000001E-3</v>
      </c>
      <c r="H2514">
        <v>1.7500000000000002E-2</v>
      </c>
      <c r="I2514">
        <v>0</v>
      </c>
    </row>
    <row r="2515" spans="1:9" x14ac:dyDescent="0.25">
      <c r="A2515" t="s">
        <v>717</v>
      </c>
      <c r="B2515">
        <v>94946</v>
      </c>
      <c r="C2515" s="593">
        <v>0.08</v>
      </c>
      <c r="D2515" t="s">
        <v>1889</v>
      </c>
      <c r="E2515">
        <v>0.06</v>
      </c>
      <c r="F2515">
        <v>2.5000000000000001E-3</v>
      </c>
      <c r="G2515">
        <v>0</v>
      </c>
      <c r="H2515">
        <v>1.7500000000000002E-2</v>
      </c>
      <c r="I2515">
        <v>0</v>
      </c>
    </row>
    <row r="2516" spans="1:9" x14ac:dyDescent="0.25">
      <c r="A2516" t="s">
        <v>717</v>
      </c>
      <c r="B2516">
        <v>94947</v>
      </c>
      <c r="C2516" s="593">
        <v>8.2500000000000004E-2</v>
      </c>
      <c r="D2516" t="s">
        <v>1895</v>
      </c>
      <c r="E2516">
        <v>0.06</v>
      </c>
      <c r="F2516">
        <v>2.5000000000000001E-3</v>
      </c>
      <c r="G2516">
        <v>2.5000000000000001E-3</v>
      </c>
      <c r="H2516">
        <v>1.7500000000000002E-2</v>
      </c>
      <c r="I2516">
        <v>0</v>
      </c>
    </row>
    <row r="2517" spans="1:9" x14ac:dyDescent="0.25">
      <c r="A2517" t="s">
        <v>717</v>
      </c>
      <c r="B2517">
        <v>94948</v>
      </c>
      <c r="C2517" s="593">
        <v>8.2500000000000004E-2</v>
      </c>
      <c r="D2517" t="s">
        <v>1895</v>
      </c>
      <c r="E2517">
        <v>0.06</v>
      </c>
      <c r="F2517">
        <v>2.5000000000000001E-3</v>
      </c>
      <c r="G2517">
        <v>2.5000000000000001E-3</v>
      </c>
      <c r="H2517">
        <v>1.7500000000000002E-2</v>
      </c>
      <c r="I2517">
        <v>0</v>
      </c>
    </row>
    <row r="2518" spans="1:9" x14ac:dyDescent="0.25">
      <c r="A2518" t="s">
        <v>717</v>
      </c>
      <c r="B2518">
        <v>94949</v>
      </c>
      <c r="C2518" s="593">
        <v>8.2500000000000004E-2</v>
      </c>
      <c r="D2518" t="s">
        <v>1895</v>
      </c>
      <c r="E2518">
        <v>0.06</v>
      </c>
      <c r="F2518">
        <v>2.5000000000000001E-3</v>
      </c>
      <c r="G2518">
        <v>2.5000000000000001E-3</v>
      </c>
      <c r="H2518">
        <v>1.7500000000000002E-2</v>
      </c>
      <c r="I2518">
        <v>0</v>
      </c>
    </row>
    <row r="2519" spans="1:9" x14ac:dyDescent="0.25">
      <c r="A2519" t="s">
        <v>717</v>
      </c>
      <c r="B2519">
        <v>94950</v>
      </c>
      <c r="C2519" s="593">
        <v>0.08</v>
      </c>
      <c r="D2519" t="s">
        <v>1889</v>
      </c>
      <c r="E2519">
        <v>0.06</v>
      </c>
      <c r="F2519">
        <v>2.5000000000000001E-3</v>
      </c>
      <c r="G2519">
        <v>0</v>
      </c>
      <c r="H2519">
        <v>1.7500000000000002E-2</v>
      </c>
      <c r="I2519">
        <v>0</v>
      </c>
    </row>
    <row r="2520" spans="1:9" x14ac:dyDescent="0.25">
      <c r="A2520" t="s">
        <v>717</v>
      </c>
      <c r="B2520">
        <v>94951</v>
      </c>
      <c r="C2520" s="593">
        <v>9.5000000000000001E-2</v>
      </c>
      <c r="D2520" t="s">
        <v>1896</v>
      </c>
      <c r="E2520">
        <v>0.06</v>
      </c>
      <c r="F2520">
        <v>2.5000000000000001E-3</v>
      </c>
      <c r="G2520">
        <v>0.01</v>
      </c>
      <c r="H2520">
        <v>2.2499999999999999E-2</v>
      </c>
      <c r="I2520">
        <v>0</v>
      </c>
    </row>
    <row r="2521" spans="1:9" x14ac:dyDescent="0.25">
      <c r="A2521" t="s">
        <v>717</v>
      </c>
      <c r="B2521">
        <v>94952</v>
      </c>
      <c r="C2521" s="593">
        <v>9.5000000000000001E-2</v>
      </c>
      <c r="D2521" t="s">
        <v>1896</v>
      </c>
      <c r="E2521">
        <v>0.06</v>
      </c>
      <c r="F2521">
        <v>2.5000000000000001E-3</v>
      </c>
      <c r="G2521">
        <v>0.01</v>
      </c>
      <c r="H2521">
        <v>2.2499999999999999E-2</v>
      </c>
      <c r="I2521">
        <v>0</v>
      </c>
    </row>
    <row r="2522" spans="1:9" x14ac:dyDescent="0.25">
      <c r="A2522" t="s">
        <v>717</v>
      </c>
      <c r="B2522">
        <v>94953</v>
      </c>
      <c r="C2522" s="593">
        <v>9.5000000000000001E-2</v>
      </c>
      <c r="D2522" t="s">
        <v>1896</v>
      </c>
      <c r="E2522">
        <v>0.06</v>
      </c>
      <c r="F2522">
        <v>2.5000000000000001E-3</v>
      </c>
      <c r="G2522">
        <v>0.01</v>
      </c>
      <c r="H2522">
        <v>2.2499999999999999E-2</v>
      </c>
      <c r="I2522">
        <v>0</v>
      </c>
    </row>
    <row r="2523" spans="1:9" x14ac:dyDescent="0.25">
      <c r="A2523" t="s">
        <v>717</v>
      </c>
      <c r="B2523">
        <v>94954</v>
      </c>
      <c r="C2523" s="593">
        <v>9.5000000000000001E-2</v>
      </c>
      <c r="D2523" t="s">
        <v>1896</v>
      </c>
      <c r="E2523">
        <v>0.06</v>
      </c>
      <c r="F2523">
        <v>2.5000000000000001E-3</v>
      </c>
      <c r="G2523">
        <v>0.01</v>
      </c>
      <c r="H2523">
        <v>2.2499999999999999E-2</v>
      </c>
      <c r="I2523">
        <v>0</v>
      </c>
    </row>
    <row r="2524" spans="1:9" x14ac:dyDescent="0.25">
      <c r="A2524" t="s">
        <v>717</v>
      </c>
      <c r="B2524">
        <v>94955</v>
      </c>
      <c r="C2524" s="593">
        <v>9.5000000000000001E-2</v>
      </c>
      <c r="D2524" t="s">
        <v>1896</v>
      </c>
      <c r="E2524">
        <v>0.06</v>
      </c>
      <c r="F2524">
        <v>2.5000000000000001E-3</v>
      </c>
      <c r="G2524">
        <v>0.01</v>
      </c>
      <c r="H2524">
        <v>2.2499999999999999E-2</v>
      </c>
      <c r="I2524">
        <v>0</v>
      </c>
    </row>
    <row r="2525" spans="1:9" x14ac:dyDescent="0.25">
      <c r="A2525" t="s">
        <v>717</v>
      </c>
      <c r="B2525">
        <v>94956</v>
      </c>
      <c r="C2525" s="593">
        <v>0.08</v>
      </c>
      <c r="D2525" t="s">
        <v>1889</v>
      </c>
      <c r="E2525">
        <v>0.06</v>
      </c>
      <c r="F2525">
        <v>2.5000000000000001E-3</v>
      </c>
      <c r="G2525">
        <v>0</v>
      </c>
      <c r="H2525">
        <v>1.7500000000000002E-2</v>
      </c>
      <c r="I2525">
        <v>0</v>
      </c>
    </row>
    <row r="2526" spans="1:9" x14ac:dyDescent="0.25">
      <c r="A2526" t="s">
        <v>717</v>
      </c>
      <c r="B2526">
        <v>94957</v>
      </c>
      <c r="C2526" s="593">
        <v>0.09</v>
      </c>
      <c r="D2526" t="s">
        <v>1886</v>
      </c>
      <c r="E2526">
        <v>0.06</v>
      </c>
      <c r="F2526">
        <v>2.5000000000000001E-3</v>
      </c>
      <c r="G2526">
        <v>0.01</v>
      </c>
      <c r="H2526">
        <v>1.7500000000000002E-2</v>
      </c>
      <c r="I2526">
        <v>0</v>
      </c>
    </row>
    <row r="2527" spans="1:9" x14ac:dyDescent="0.25">
      <c r="A2527" t="s">
        <v>717</v>
      </c>
      <c r="B2527">
        <v>94960</v>
      </c>
      <c r="C2527" s="593">
        <v>0.09</v>
      </c>
      <c r="D2527" t="s">
        <v>1886</v>
      </c>
      <c r="E2527">
        <v>0.06</v>
      </c>
      <c r="F2527">
        <v>2.5000000000000001E-3</v>
      </c>
      <c r="G2527">
        <v>0.01</v>
      </c>
      <c r="H2527">
        <v>1.7500000000000002E-2</v>
      </c>
      <c r="I2527">
        <v>0</v>
      </c>
    </row>
    <row r="2528" spans="1:9" x14ac:dyDescent="0.25">
      <c r="A2528" t="s">
        <v>717</v>
      </c>
      <c r="B2528">
        <v>94963</v>
      </c>
      <c r="C2528" s="593">
        <v>0.08</v>
      </c>
      <c r="D2528" t="s">
        <v>1889</v>
      </c>
      <c r="E2528">
        <v>0.06</v>
      </c>
      <c r="F2528">
        <v>2.5000000000000001E-3</v>
      </c>
      <c r="G2528">
        <v>0</v>
      </c>
      <c r="H2528">
        <v>1.7500000000000002E-2</v>
      </c>
      <c r="I2528">
        <v>0</v>
      </c>
    </row>
    <row r="2529" spans="1:9" x14ac:dyDescent="0.25">
      <c r="A2529" t="s">
        <v>717</v>
      </c>
      <c r="B2529">
        <v>94964</v>
      </c>
      <c r="C2529" s="593">
        <v>0.08</v>
      </c>
      <c r="D2529" t="s">
        <v>1887</v>
      </c>
      <c r="E2529">
        <v>0.06</v>
      </c>
      <c r="F2529">
        <v>2.5000000000000001E-3</v>
      </c>
      <c r="G2529">
        <v>0</v>
      </c>
      <c r="H2529">
        <v>1.7500000000000002E-2</v>
      </c>
      <c r="I2529">
        <v>0</v>
      </c>
    </row>
    <row r="2530" spans="1:9" x14ac:dyDescent="0.25">
      <c r="A2530" t="s">
        <v>717</v>
      </c>
      <c r="B2530">
        <v>94965</v>
      </c>
      <c r="C2530" s="593">
        <v>8.5000000000000006E-2</v>
      </c>
      <c r="D2530" t="s">
        <v>1897</v>
      </c>
      <c r="E2530">
        <v>0.06</v>
      </c>
      <c r="F2530">
        <v>2.5000000000000001E-3</v>
      </c>
      <c r="G2530">
        <v>5.0000000000000001E-3</v>
      </c>
      <c r="H2530">
        <v>1.7500000000000002E-2</v>
      </c>
      <c r="I2530">
        <v>0</v>
      </c>
    </row>
    <row r="2531" spans="1:9" x14ac:dyDescent="0.25">
      <c r="A2531" t="s">
        <v>717</v>
      </c>
      <c r="B2531">
        <v>94966</v>
      </c>
      <c r="C2531" s="593">
        <v>8.5000000000000006E-2</v>
      </c>
      <c r="D2531" t="s">
        <v>1897</v>
      </c>
      <c r="E2531">
        <v>0.06</v>
      </c>
      <c r="F2531">
        <v>2.5000000000000001E-3</v>
      </c>
      <c r="G2531">
        <v>5.0000000000000001E-3</v>
      </c>
      <c r="H2531">
        <v>1.7500000000000002E-2</v>
      </c>
      <c r="I2531">
        <v>0</v>
      </c>
    </row>
    <row r="2532" spans="1:9" x14ac:dyDescent="0.25">
      <c r="A2532" t="s">
        <v>717</v>
      </c>
      <c r="B2532">
        <v>94970</v>
      </c>
      <c r="C2532" s="593">
        <v>0.08</v>
      </c>
      <c r="D2532" t="s">
        <v>1889</v>
      </c>
      <c r="E2532">
        <v>0.06</v>
      </c>
      <c r="F2532">
        <v>2.5000000000000001E-3</v>
      </c>
      <c r="G2532">
        <v>0</v>
      </c>
      <c r="H2532">
        <v>1.7500000000000002E-2</v>
      </c>
      <c r="I2532">
        <v>0</v>
      </c>
    </row>
    <row r="2533" spans="1:9" x14ac:dyDescent="0.25">
      <c r="A2533" t="s">
        <v>717</v>
      </c>
      <c r="B2533">
        <v>94971</v>
      </c>
      <c r="C2533" s="593">
        <v>0.08</v>
      </c>
      <c r="D2533" t="s">
        <v>1889</v>
      </c>
      <c r="E2533">
        <v>0.06</v>
      </c>
      <c r="F2533">
        <v>2.5000000000000001E-3</v>
      </c>
      <c r="G2533">
        <v>0</v>
      </c>
      <c r="H2533">
        <v>1.7500000000000002E-2</v>
      </c>
      <c r="I2533">
        <v>0</v>
      </c>
    </row>
    <row r="2534" spans="1:9" x14ac:dyDescent="0.25">
      <c r="A2534" t="s">
        <v>717</v>
      </c>
      <c r="B2534">
        <v>94972</v>
      </c>
      <c r="C2534" s="593">
        <v>8.5000000000000006E-2</v>
      </c>
      <c r="D2534" t="s">
        <v>1862</v>
      </c>
      <c r="E2534">
        <v>0.06</v>
      </c>
      <c r="F2534">
        <v>2.5000000000000001E-3</v>
      </c>
      <c r="G2534">
        <v>0</v>
      </c>
      <c r="H2534">
        <v>2.2499999999999999E-2</v>
      </c>
      <c r="I2534">
        <v>0</v>
      </c>
    </row>
    <row r="2535" spans="1:9" x14ac:dyDescent="0.25">
      <c r="A2535" t="s">
        <v>717</v>
      </c>
      <c r="B2535">
        <v>94973</v>
      </c>
      <c r="C2535" s="593">
        <v>0.08</v>
      </c>
      <c r="D2535" t="s">
        <v>1889</v>
      </c>
      <c r="E2535">
        <v>0.06</v>
      </c>
      <c r="F2535">
        <v>2.5000000000000001E-3</v>
      </c>
      <c r="G2535">
        <v>0</v>
      </c>
      <c r="H2535">
        <v>1.7500000000000002E-2</v>
      </c>
      <c r="I2535">
        <v>0</v>
      </c>
    </row>
    <row r="2536" spans="1:9" x14ac:dyDescent="0.25">
      <c r="A2536" t="s">
        <v>717</v>
      </c>
      <c r="B2536">
        <v>94974</v>
      </c>
      <c r="C2536" s="593">
        <v>0.08</v>
      </c>
      <c r="D2536" t="s">
        <v>1887</v>
      </c>
      <c r="E2536">
        <v>0.06</v>
      </c>
      <c r="F2536">
        <v>2.5000000000000001E-3</v>
      </c>
      <c r="G2536">
        <v>0</v>
      </c>
      <c r="H2536">
        <v>1.7500000000000002E-2</v>
      </c>
      <c r="I2536">
        <v>0</v>
      </c>
    </row>
    <row r="2537" spans="1:9" x14ac:dyDescent="0.25">
      <c r="A2537" t="s">
        <v>717</v>
      </c>
      <c r="B2537">
        <v>94975</v>
      </c>
      <c r="C2537" s="593">
        <v>9.5000000000000001E-2</v>
      </c>
      <c r="D2537" t="s">
        <v>1896</v>
      </c>
      <c r="E2537">
        <v>0.06</v>
      </c>
      <c r="F2537">
        <v>2.5000000000000001E-3</v>
      </c>
      <c r="G2537">
        <v>0.01</v>
      </c>
      <c r="H2537">
        <v>2.2499999999999999E-2</v>
      </c>
      <c r="I2537">
        <v>0</v>
      </c>
    </row>
    <row r="2538" spans="1:9" x14ac:dyDescent="0.25">
      <c r="A2538" t="s">
        <v>717</v>
      </c>
      <c r="B2538">
        <v>94976</v>
      </c>
      <c r="C2538" s="593">
        <v>8.7499999999999994E-2</v>
      </c>
      <c r="D2538" t="s">
        <v>1890</v>
      </c>
      <c r="E2538">
        <v>0.06</v>
      </c>
      <c r="F2538">
        <v>2.5000000000000001E-3</v>
      </c>
      <c r="G2538">
        <v>7.4999999999999997E-3</v>
      </c>
      <c r="H2538">
        <v>1.7500000000000002E-2</v>
      </c>
      <c r="I2538">
        <v>0</v>
      </c>
    </row>
    <row r="2539" spans="1:9" x14ac:dyDescent="0.25">
      <c r="A2539" t="s">
        <v>717</v>
      </c>
      <c r="B2539">
        <v>94977</v>
      </c>
      <c r="C2539" s="593">
        <v>8.7499999999999994E-2</v>
      </c>
      <c r="D2539" t="s">
        <v>1898</v>
      </c>
      <c r="E2539">
        <v>0.06</v>
      </c>
      <c r="F2539">
        <v>2.5000000000000001E-3</v>
      </c>
      <c r="G2539">
        <v>7.4999999999999997E-3</v>
      </c>
      <c r="H2539">
        <v>1.7500000000000002E-2</v>
      </c>
      <c r="I2539">
        <v>0</v>
      </c>
    </row>
    <row r="2540" spans="1:9" x14ac:dyDescent="0.25">
      <c r="A2540" t="s">
        <v>717</v>
      </c>
      <c r="B2540">
        <v>94978</v>
      </c>
      <c r="C2540" s="593">
        <v>8.7499999999999994E-2</v>
      </c>
      <c r="D2540" t="s">
        <v>1893</v>
      </c>
      <c r="E2540">
        <v>0.06</v>
      </c>
      <c r="F2540">
        <v>2.5000000000000001E-3</v>
      </c>
      <c r="G2540">
        <v>7.4999999999999997E-3</v>
      </c>
      <c r="H2540">
        <v>1.7500000000000002E-2</v>
      </c>
      <c r="I2540">
        <v>0</v>
      </c>
    </row>
    <row r="2541" spans="1:9" x14ac:dyDescent="0.25">
      <c r="A2541" t="s">
        <v>717</v>
      </c>
      <c r="B2541">
        <v>94979</v>
      </c>
      <c r="C2541" s="593">
        <v>8.5000000000000006E-2</v>
      </c>
      <c r="D2541" t="s">
        <v>1899</v>
      </c>
      <c r="E2541">
        <v>0.06</v>
      </c>
      <c r="F2541">
        <v>2.5000000000000001E-3</v>
      </c>
      <c r="G2541">
        <v>5.0000000000000001E-3</v>
      </c>
      <c r="H2541">
        <v>1.7500000000000002E-2</v>
      </c>
      <c r="I2541">
        <v>0</v>
      </c>
    </row>
    <row r="2542" spans="1:9" x14ac:dyDescent="0.25">
      <c r="A2542" t="s">
        <v>717</v>
      </c>
      <c r="B2542">
        <v>94998</v>
      </c>
      <c r="C2542" s="593">
        <v>8.2500000000000004E-2</v>
      </c>
      <c r="D2542" t="s">
        <v>1895</v>
      </c>
      <c r="E2542">
        <v>0.06</v>
      </c>
      <c r="F2542">
        <v>2.5000000000000001E-3</v>
      </c>
      <c r="G2542">
        <v>2.5000000000000001E-3</v>
      </c>
      <c r="H2542">
        <v>1.7500000000000002E-2</v>
      </c>
      <c r="I2542">
        <v>0</v>
      </c>
    </row>
    <row r="2543" spans="1:9" x14ac:dyDescent="0.25">
      <c r="A2543" t="s">
        <v>717</v>
      </c>
      <c r="B2543">
        <v>94999</v>
      </c>
      <c r="C2543" s="593">
        <v>9.5000000000000001E-2</v>
      </c>
      <c r="D2543" t="s">
        <v>1896</v>
      </c>
      <c r="E2543">
        <v>0.06</v>
      </c>
      <c r="F2543">
        <v>2.5000000000000001E-3</v>
      </c>
      <c r="G2543">
        <v>0.01</v>
      </c>
      <c r="H2543">
        <v>2.2499999999999999E-2</v>
      </c>
      <c r="I2543">
        <v>0</v>
      </c>
    </row>
    <row r="2544" spans="1:9" x14ac:dyDescent="0.25">
      <c r="A2544" t="s">
        <v>717</v>
      </c>
      <c r="B2544">
        <v>95001</v>
      </c>
      <c r="C2544" s="593">
        <v>0.09</v>
      </c>
      <c r="D2544" t="s">
        <v>1900</v>
      </c>
      <c r="E2544">
        <v>0.06</v>
      </c>
      <c r="F2544">
        <v>2.5000000000000001E-3</v>
      </c>
      <c r="G2544">
        <v>0</v>
      </c>
      <c r="H2544">
        <v>2.75E-2</v>
      </c>
      <c r="I2544">
        <v>0</v>
      </c>
    </row>
    <row r="2545" spans="1:9" x14ac:dyDescent="0.25">
      <c r="A2545" t="s">
        <v>717</v>
      </c>
      <c r="B2545">
        <v>95002</v>
      </c>
      <c r="C2545" s="593">
        <v>9.375E-2</v>
      </c>
      <c r="D2545" t="s">
        <v>1901</v>
      </c>
      <c r="E2545">
        <v>0.06</v>
      </c>
      <c r="F2545">
        <v>2.5000000000000001E-3</v>
      </c>
      <c r="G2545">
        <v>2.5000000000000001E-3</v>
      </c>
      <c r="H2545">
        <v>2.8750000000000001E-2</v>
      </c>
      <c r="I2545">
        <v>0</v>
      </c>
    </row>
    <row r="2546" spans="1:9" x14ac:dyDescent="0.25">
      <c r="A2546" t="s">
        <v>717</v>
      </c>
      <c r="B2546">
        <v>95003</v>
      </c>
      <c r="C2546" s="593">
        <v>0.09</v>
      </c>
      <c r="D2546" t="s">
        <v>1900</v>
      </c>
      <c r="E2546">
        <v>0.06</v>
      </c>
      <c r="F2546">
        <v>2.5000000000000001E-3</v>
      </c>
      <c r="G2546">
        <v>0</v>
      </c>
      <c r="H2546">
        <v>2.75E-2</v>
      </c>
      <c r="I2546">
        <v>0</v>
      </c>
    </row>
    <row r="2547" spans="1:9" x14ac:dyDescent="0.25">
      <c r="A2547" t="s">
        <v>717</v>
      </c>
      <c r="B2547">
        <v>95004</v>
      </c>
      <c r="C2547" s="593">
        <v>8.2500000000000004E-2</v>
      </c>
      <c r="D2547" t="s">
        <v>1902</v>
      </c>
      <c r="E2547">
        <v>0.06</v>
      </c>
      <c r="F2547">
        <v>2.5000000000000001E-3</v>
      </c>
      <c r="G2547">
        <v>0</v>
      </c>
      <c r="H2547">
        <v>0.02</v>
      </c>
      <c r="I2547">
        <v>0</v>
      </c>
    </row>
    <row r="2548" spans="1:9" x14ac:dyDescent="0.25">
      <c r="A2548" t="s">
        <v>717</v>
      </c>
      <c r="B2548">
        <v>95005</v>
      </c>
      <c r="C2548" s="593">
        <v>0.09</v>
      </c>
      <c r="D2548" t="s">
        <v>1900</v>
      </c>
      <c r="E2548">
        <v>0.06</v>
      </c>
      <c r="F2548">
        <v>2.5000000000000001E-3</v>
      </c>
      <c r="G2548">
        <v>0</v>
      </c>
      <c r="H2548">
        <v>2.75E-2</v>
      </c>
      <c r="I2548">
        <v>0</v>
      </c>
    </row>
    <row r="2549" spans="1:9" x14ac:dyDescent="0.25">
      <c r="A2549" t="s">
        <v>717</v>
      </c>
      <c r="B2549">
        <v>95006</v>
      </c>
      <c r="C2549" s="593">
        <v>0.09</v>
      </c>
      <c r="D2549" t="s">
        <v>1900</v>
      </c>
      <c r="E2549">
        <v>0.06</v>
      </c>
      <c r="F2549">
        <v>2.5000000000000001E-3</v>
      </c>
      <c r="G2549">
        <v>0</v>
      </c>
      <c r="H2549">
        <v>2.75E-2</v>
      </c>
      <c r="I2549">
        <v>0</v>
      </c>
    </row>
    <row r="2550" spans="1:9" x14ac:dyDescent="0.25">
      <c r="A2550" t="s">
        <v>717</v>
      </c>
      <c r="B2550">
        <v>95007</v>
      </c>
      <c r="C2550" s="593">
        <v>0.09</v>
      </c>
      <c r="D2550" t="s">
        <v>1900</v>
      </c>
      <c r="E2550">
        <v>0.06</v>
      </c>
      <c r="F2550">
        <v>2.5000000000000001E-3</v>
      </c>
      <c r="G2550">
        <v>0</v>
      </c>
      <c r="H2550">
        <v>2.75E-2</v>
      </c>
      <c r="I2550">
        <v>0</v>
      </c>
    </row>
    <row r="2551" spans="1:9" x14ac:dyDescent="0.25">
      <c r="A2551" t="s">
        <v>717</v>
      </c>
      <c r="B2551">
        <v>95008</v>
      </c>
      <c r="C2551" s="593">
        <v>9.375E-2</v>
      </c>
      <c r="D2551" t="s">
        <v>1901</v>
      </c>
      <c r="E2551">
        <v>0.06</v>
      </c>
      <c r="F2551">
        <v>2.5000000000000001E-3</v>
      </c>
      <c r="G2551">
        <v>2.5000000000000001E-3</v>
      </c>
      <c r="H2551">
        <v>2.8750000000000001E-2</v>
      </c>
      <c r="I2551">
        <v>0</v>
      </c>
    </row>
    <row r="2552" spans="1:9" x14ac:dyDescent="0.25">
      <c r="A2552" t="s">
        <v>717</v>
      </c>
      <c r="B2552">
        <v>95009</v>
      </c>
      <c r="C2552" s="593">
        <v>9.375E-2</v>
      </c>
      <c r="D2552" t="s">
        <v>1903</v>
      </c>
      <c r="E2552">
        <v>0.06</v>
      </c>
      <c r="F2552">
        <v>2.5000000000000001E-3</v>
      </c>
      <c r="G2552">
        <v>2.5000000000000001E-3</v>
      </c>
      <c r="H2552">
        <v>2.8750000000000001E-2</v>
      </c>
      <c r="I2552">
        <v>0</v>
      </c>
    </row>
    <row r="2553" spans="1:9" x14ac:dyDescent="0.25">
      <c r="A2553" t="s">
        <v>717</v>
      </c>
      <c r="B2553">
        <v>95010</v>
      </c>
      <c r="C2553" s="593">
        <v>0.09</v>
      </c>
      <c r="D2553" t="s">
        <v>1900</v>
      </c>
      <c r="E2553">
        <v>0.06</v>
      </c>
      <c r="F2553">
        <v>2.5000000000000001E-3</v>
      </c>
      <c r="G2553">
        <v>0</v>
      </c>
      <c r="H2553">
        <v>2.75E-2</v>
      </c>
      <c r="I2553">
        <v>0</v>
      </c>
    </row>
    <row r="2554" spans="1:9" x14ac:dyDescent="0.25">
      <c r="A2554" t="s">
        <v>717</v>
      </c>
      <c r="B2554">
        <v>95011</v>
      </c>
      <c r="C2554" s="593">
        <v>9.375E-2</v>
      </c>
      <c r="D2554" t="s">
        <v>1903</v>
      </c>
      <c r="E2554">
        <v>0.06</v>
      </c>
      <c r="F2554">
        <v>2.5000000000000001E-3</v>
      </c>
      <c r="G2554">
        <v>2.5000000000000001E-3</v>
      </c>
      <c r="H2554">
        <v>2.8750000000000001E-2</v>
      </c>
      <c r="I2554">
        <v>0</v>
      </c>
    </row>
    <row r="2555" spans="1:9" x14ac:dyDescent="0.25">
      <c r="A2555" t="s">
        <v>717</v>
      </c>
      <c r="B2555">
        <v>95012</v>
      </c>
      <c r="C2555" s="593">
        <v>7.7499999999999999E-2</v>
      </c>
      <c r="D2555" t="s">
        <v>1789</v>
      </c>
      <c r="E2555">
        <v>0.06</v>
      </c>
      <c r="F2555">
        <v>2.5000000000000001E-3</v>
      </c>
      <c r="G2555">
        <v>0</v>
      </c>
      <c r="H2555">
        <v>1.4999999999999999E-2</v>
      </c>
      <c r="I2555">
        <v>0</v>
      </c>
    </row>
    <row r="2556" spans="1:9" x14ac:dyDescent="0.25">
      <c r="A2556" t="s">
        <v>717</v>
      </c>
      <c r="B2556">
        <v>95013</v>
      </c>
      <c r="C2556" s="593">
        <v>9.375E-2</v>
      </c>
      <c r="D2556" t="s">
        <v>1901</v>
      </c>
      <c r="E2556">
        <v>0.06</v>
      </c>
      <c r="F2556">
        <v>2.5000000000000001E-3</v>
      </c>
      <c r="G2556">
        <v>2.5000000000000001E-3</v>
      </c>
      <c r="H2556">
        <v>2.8750000000000001E-2</v>
      </c>
      <c r="I2556">
        <v>0</v>
      </c>
    </row>
    <row r="2557" spans="1:9" x14ac:dyDescent="0.25">
      <c r="A2557" t="s">
        <v>717</v>
      </c>
      <c r="B2557">
        <v>95014</v>
      </c>
      <c r="C2557" s="593">
        <v>9.375E-2</v>
      </c>
      <c r="D2557" t="s">
        <v>1901</v>
      </c>
      <c r="E2557">
        <v>0.06</v>
      </c>
      <c r="F2557">
        <v>2.5000000000000001E-3</v>
      </c>
      <c r="G2557">
        <v>2.5000000000000001E-3</v>
      </c>
      <c r="H2557">
        <v>2.8750000000000001E-2</v>
      </c>
      <c r="I2557">
        <v>0</v>
      </c>
    </row>
    <row r="2558" spans="1:9" x14ac:dyDescent="0.25">
      <c r="A2558" t="s">
        <v>717</v>
      </c>
      <c r="B2558">
        <v>95015</v>
      </c>
      <c r="C2558" s="593">
        <v>9.1249999999999998E-2</v>
      </c>
      <c r="D2558" t="s">
        <v>1842</v>
      </c>
      <c r="E2558">
        <v>0.06</v>
      </c>
      <c r="F2558">
        <v>2.5000000000000001E-3</v>
      </c>
      <c r="G2558">
        <v>0</v>
      </c>
      <c r="H2558">
        <v>2.8750000000000001E-2</v>
      </c>
      <c r="I2558">
        <v>0</v>
      </c>
    </row>
    <row r="2559" spans="1:9" x14ac:dyDescent="0.25">
      <c r="A2559" t="s">
        <v>717</v>
      </c>
      <c r="B2559">
        <v>95017</v>
      </c>
      <c r="C2559" s="593">
        <v>0.09</v>
      </c>
      <c r="D2559" t="s">
        <v>1900</v>
      </c>
      <c r="E2559">
        <v>0.06</v>
      </c>
      <c r="F2559">
        <v>2.5000000000000001E-3</v>
      </c>
      <c r="G2559">
        <v>0</v>
      </c>
      <c r="H2559">
        <v>2.75E-2</v>
      </c>
      <c r="I2559">
        <v>0</v>
      </c>
    </row>
    <row r="2560" spans="1:9" x14ac:dyDescent="0.25">
      <c r="A2560" t="s">
        <v>717</v>
      </c>
      <c r="B2560">
        <v>95018</v>
      </c>
      <c r="C2560" s="593">
        <v>0.09</v>
      </c>
      <c r="D2560" t="s">
        <v>1900</v>
      </c>
      <c r="E2560">
        <v>0.06</v>
      </c>
      <c r="F2560">
        <v>2.5000000000000001E-3</v>
      </c>
      <c r="G2560">
        <v>0</v>
      </c>
      <c r="H2560">
        <v>2.75E-2</v>
      </c>
      <c r="I2560">
        <v>0</v>
      </c>
    </row>
    <row r="2561" spans="1:9" x14ac:dyDescent="0.25">
      <c r="A2561" t="s">
        <v>717</v>
      </c>
      <c r="B2561">
        <v>95019</v>
      </c>
      <c r="C2561" s="593">
        <v>9.2499999999999999E-2</v>
      </c>
      <c r="D2561" t="s">
        <v>1904</v>
      </c>
      <c r="E2561">
        <v>0.06</v>
      </c>
      <c r="F2561">
        <v>2.5000000000000001E-3</v>
      </c>
      <c r="G2561">
        <v>7.4999999999999997E-3</v>
      </c>
      <c r="H2561">
        <v>2.2499999999999999E-2</v>
      </c>
      <c r="I2561">
        <v>0</v>
      </c>
    </row>
    <row r="2562" spans="1:9" x14ac:dyDescent="0.25">
      <c r="A2562" t="s">
        <v>717</v>
      </c>
      <c r="B2562">
        <v>95020</v>
      </c>
      <c r="C2562" s="593">
        <v>9.1249999999999998E-2</v>
      </c>
      <c r="D2562" t="s">
        <v>1905</v>
      </c>
      <c r="E2562">
        <v>0.06</v>
      </c>
      <c r="F2562">
        <v>2.5000000000000001E-3</v>
      </c>
      <c r="G2562">
        <v>0</v>
      </c>
      <c r="H2562">
        <v>2.8750000000000001E-2</v>
      </c>
      <c r="I2562">
        <v>0</v>
      </c>
    </row>
    <row r="2563" spans="1:9" x14ac:dyDescent="0.25">
      <c r="A2563" t="s">
        <v>717</v>
      </c>
      <c r="B2563">
        <v>95021</v>
      </c>
      <c r="C2563" s="593">
        <v>9.1249999999999998E-2</v>
      </c>
      <c r="D2563" t="s">
        <v>1905</v>
      </c>
      <c r="E2563">
        <v>0.06</v>
      </c>
      <c r="F2563">
        <v>2.5000000000000001E-3</v>
      </c>
      <c r="G2563">
        <v>0</v>
      </c>
      <c r="H2563">
        <v>2.8750000000000001E-2</v>
      </c>
      <c r="I2563">
        <v>0</v>
      </c>
    </row>
    <row r="2564" spans="1:9" x14ac:dyDescent="0.25">
      <c r="A2564" t="s">
        <v>717</v>
      </c>
      <c r="B2564">
        <v>95023</v>
      </c>
      <c r="C2564" s="593">
        <v>9.2499999999999999E-2</v>
      </c>
      <c r="D2564" t="s">
        <v>1906</v>
      </c>
      <c r="E2564">
        <v>0.06</v>
      </c>
      <c r="F2564">
        <v>2.5000000000000001E-3</v>
      </c>
      <c r="G2564">
        <v>0.01</v>
      </c>
      <c r="H2564">
        <v>0.02</v>
      </c>
      <c r="I2564">
        <v>0</v>
      </c>
    </row>
    <row r="2565" spans="1:9" x14ac:dyDescent="0.25">
      <c r="A2565" t="s">
        <v>717</v>
      </c>
      <c r="B2565">
        <v>95024</v>
      </c>
      <c r="C2565" s="593">
        <v>9.2499999999999999E-2</v>
      </c>
      <c r="D2565" t="s">
        <v>1906</v>
      </c>
      <c r="E2565">
        <v>0.06</v>
      </c>
      <c r="F2565">
        <v>2.5000000000000001E-3</v>
      </c>
      <c r="G2565">
        <v>0.01</v>
      </c>
      <c r="H2565">
        <v>0.02</v>
      </c>
      <c r="I2565">
        <v>0</v>
      </c>
    </row>
    <row r="2566" spans="1:9" x14ac:dyDescent="0.25">
      <c r="A2566" t="s">
        <v>717</v>
      </c>
      <c r="B2566">
        <v>95026</v>
      </c>
      <c r="C2566" s="593">
        <v>9.1249999999999998E-2</v>
      </c>
      <c r="D2566" t="s">
        <v>1845</v>
      </c>
      <c r="E2566">
        <v>0.06</v>
      </c>
      <c r="F2566">
        <v>2.5000000000000001E-3</v>
      </c>
      <c r="G2566">
        <v>0</v>
      </c>
      <c r="H2566">
        <v>2.8750000000000001E-2</v>
      </c>
      <c r="I2566">
        <v>0</v>
      </c>
    </row>
    <row r="2567" spans="1:9" x14ac:dyDescent="0.25">
      <c r="A2567" t="s">
        <v>717</v>
      </c>
      <c r="B2567">
        <v>95030</v>
      </c>
      <c r="C2567" s="593">
        <v>9.2499999999999999E-2</v>
      </c>
      <c r="D2567" t="s">
        <v>1907</v>
      </c>
      <c r="E2567">
        <v>0.06</v>
      </c>
      <c r="F2567">
        <v>2.5000000000000001E-3</v>
      </c>
      <c r="G2567">
        <v>1.25E-3</v>
      </c>
      <c r="H2567">
        <v>2.8750000000000001E-2</v>
      </c>
      <c r="I2567">
        <v>0</v>
      </c>
    </row>
    <row r="2568" spans="1:9" x14ac:dyDescent="0.25">
      <c r="A2568" t="s">
        <v>717</v>
      </c>
      <c r="B2568">
        <v>95031</v>
      </c>
      <c r="C2568" s="593">
        <v>9.2499999999999999E-2</v>
      </c>
      <c r="D2568" t="s">
        <v>1907</v>
      </c>
      <c r="E2568">
        <v>0.06</v>
      </c>
      <c r="F2568">
        <v>2.5000000000000001E-3</v>
      </c>
      <c r="G2568">
        <v>1.25E-3</v>
      </c>
      <c r="H2568">
        <v>2.8750000000000001E-2</v>
      </c>
      <c r="I2568">
        <v>0</v>
      </c>
    </row>
    <row r="2569" spans="1:9" x14ac:dyDescent="0.25">
      <c r="A2569" t="s">
        <v>717</v>
      </c>
      <c r="B2569">
        <v>95032</v>
      </c>
      <c r="C2569" s="593">
        <v>9.375E-2</v>
      </c>
      <c r="D2569" t="s">
        <v>1901</v>
      </c>
      <c r="E2569">
        <v>0.06</v>
      </c>
      <c r="F2569">
        <v>2.5000000000000001E-3</v>
      </c>
      <c r="G2569">
        <v>2.5000000000000001E-3</v>
      </c>
      <c r="H2569">
        <v>2.8750000000000001E-2</v>
      </c>
      <c r="I2569">
        <v>0</v>
      </c>
    </row>
    <row r="2570" spans="1:9" x14ac:dyDescent="0.25">
      <c r="A2570" t="s">
        <v>717</v>
      </c>
      <c r="B2570">
        <v>95033</v>
      </c>
      <c r="C2570" s="593">
        <v>9.2499999999999999E-2</v>
      </c>
      <c r="D2570" t="s">
        <v>1907</v>
      </c>
      <c r="E2570">
        <v>0.06</v>
      </c>
      <c r="F2570">
        <v>2.5000000000000001E-3</v>
      </c>
      <c r="G2570">
        <v>1.25E-3</v>
      </c>
      <c r="H2570">
        <v>2.8750000000000001E-2</v>
      </c>
      <c r="I2570">
        <v>0</v>
      </c>
    </row>
    <row r="2571" spans="1:9" x14ac:dyDescent="0.25">
      <c r="A2571" t="s">
        <v>717</v>
      </c>
      <c r="B2571">
        <v>95035</v>
      </c>
      <c r="C2571" s="593">
        <v>9.375E-2</v>
      </c>
      <c r="D2571" t="s">
        <v>1901</v>
      </c>
      <c r="E2571">
        <v>0.06</v>
      </c>
      <c r="F2571">
        <v>2.5000000000000001E-3</v>
      </c>
      <c r="G2571">
        <v>2.5000000000000001E-3</v>
      </c>
      <c r="H2571">
        <v>2.8750000000000001E-2</v>
      </c>
      <c r="I2571">
        <v>0</v>
      </c>
    </row>
    <row r="2572" spans="1:9" x14ac:dyDescent="0.25">
      <c r="A2572" t="s">
        <v>717</v>
      </c>
      <c r="B2572">
        <v>95036</v>
      </c>
      <c r="C2572" s="593">
        <v>9.375E-2</v>
      </c>
      <c r="D2572" t="s">
        <v>1908</v>
      </c>
      <c r="E2572">
        <v>0.06</v>
      </c>
      <c r="F2572">
        <v>2.5000000000000001E-3</v>
      </c>
      <c r="G2572">
        <v>2.5000000000000001E-3</v>
      </c>
      <c r="H2572">
        <v>2.8750000000000001E-2</v>
      </c>
      <c r="I2572">
        <v>0</v>
      </c>
    </row>
    <row r="2573" spans="1:9" x14ac:dyDescent="0.25">
      <c r="A2573" t="s">
        <v>717</v>
      </c>
      <c r="B2573">
        <v>95037</v>
      </c>
      <c r="C2573" s="593">
        <v>9.375E-2</v>
      </c>
      <c r="D2573" t="s">
        <v>1901</v>
      </c>
      <c r="E2573">
        <v>0.06</v>
      </c>
      <c r="F2573">
        <v>2.5000000000000001E-3</v>
      </c>
      <c r="G2573">
        <v>2.5000000000000001E-3</v>
      </c>
      <c r="H2573">
        <v>2.8750000000000001E-2</v>
      </c>
      <c r="I2573">
        <v>0</v>
      </c>
    </row>
    <row r="2574" spans="1:9" x14ac:dyDescent="0.25">
      <c r="A2574" t="s">
        <v>717</v>
      </c>
      <c r="B2574">
        <v>95038</v>
      </c>
      <c r="C2574" s="593">
        <v>9.1249999999999998E-2</v>
      </c>
      <c r="D2574" t="s">
        <v>1909</v>
      </c>
      <c r="E2574">
        <v>0.06</v>
      </c>
      <c r="F2574">
        <v>2.5000000000000001E-3</v>
      </c>
      <c r="G2574">
        <v>0</v>
      </c>
      <c r="H2574">
        <v>2.8750000000000001E-2</v>
      </c>
      <c r="I2574">
        <v>0</v>
      </c>
    </row>
    <row r="2575" spans="1:9" x14ac:dyDescent="0.25">
      <c r="A2575" t="s">
        <v>717</v>
      </c>
      <c r="B2575">
        <v>95039</v>
      </c>
      <c r="C2575" s="593">
        <v>7.7499999999999999E-2</v>
      </c>
      <c r="D2575" t="s">
        <v>1789</v>
      </c>
      <c r="E2575">
        <v>0.06</v>
      </c>
      <c r="F2575">
        <v>2.5000000000000001E-3</v>
      </c>
      <c r="G2575">
        <v>0</v>
      </c>
      <c r="H2575">
        <v>1.4999999999999999E-2</v>
      </c>
      <c r="I2575">
        <v>0</v>
      </c>
    </row>
    <row r="2576" spans="1:9" x14ac:dyDescent="0.25">
      <c r="A2576" t="s">
        <v>717</v>
      </c>
      <c r="B2576">
        <v>95041</v>
      </c>
      <c r="C2576" s="593">
        <v>0.09</v>
      </c>
      <c r="D2576" t="s">
        <v>1900</v>
      </c>
      <c r="E2576">
        <v>0.06</v>
      </c>
      <c r="F2576">
        <v>2.5000000000000001E-3</v>
      </c>
      <c r="G2576">
        <v>0</v>
      </c>
      <c r="H2576">
        <v>2.75E-2</v>
      </c>
      <c r="I2576">
        <v>0</v>
      </c>
    </row>
    <row r="2577" spans="1:9" x14ac:dyDescent="0.25">
      <c r="A2577" t="s">
        <v>717</v>
      </c>
      <c r="B2577">
        <v>95042</v>
      </c>
      <c r="C2577" s="593">
        <v>9.1249999999999998E-2</v>
      </c>
      <c r="D2577" t="s">
        <v>1845</v>
      </c>
      <c r="E2577">
        <v>0.06</v>
      </c>
      <c r="F2577">
        <v>2.5000000000000001E-3</v>
      </c>
      <c r="G2577">
        <v>0</v>
      </c>
      <c r="H2577">
        <v>2.8750000000000001E-2</v>
      </c>
      <c r="I2577">
        <v>0</v>
      </c>
    </row>
    <row r="2578" spans="1:9" x14ac:dyDescent="0.25">
      <c r="A2578" t="s">
        <v>717</v>
      </c>
      <c r="B2578">
        <v>95043</v>
      </c>
      <c r="C2578" s="593">
        <v>8.2500000000000004E-2</v>
      </c>
      <c r="D2578" t="s">
        <v>1902</v>
      </c>
      <c r="E2578">
        <v>0.06</v>
      </c>
      <c r="F2578">
        <v>2.5000000000000001E-3</v>
      </c>
      <c r="G2578">
        <v>0</v>
      </c>
      <c r="H2578">
        <v>0.02</v>
      </c>
      <c r="I2578">
        <v>0</v>
      </c>
    </row>
    <row r="2579" spans="1:9" x14ac:dyDescent="0.25">
      <c r="A2579" t="s">
        <v>717</v>
      </c>
      <c r="B2579">
        <v>95044</v>
      </c>
      <c r="C2579" s="593">
        <v>9.1249999999999998E-2</v>
      </c>
      <c r="D2579" t="s">
        <v>1845</v>
      </c>
      <c r="E2579">
        <v>0.06</v>
      </c>
      <c r="F2579">
        <v>2.5000000000000001E-3</v>
      </c>
      <c r="G2579">
        <v>0</v>
      </c>
      <c r="H2579">
        <v>2.8750000000000001E-2</v>
      </c>
      <c r="I2579">
        <v>0</v>
      </c>
    </row>
    <row r="2580" spans="1:9" x14ac:dyDescent="0.25">
      <c r="A2580" t="s">
        <v>717</v>
      </c>
      <c r="B2580">
        <v>95045</v>
      </c>
      <c r="C2580" s="593">
        <v>0.09</v>
      </c>
      <c r="D2580" t="s">
        <v>1910</v>
      </c>
      <c r="E2580">
        <v>0.06</v>
      </c>
      <c r="F2580">
        <v>2.5000000000000001E-3</v>
      </c>
      <c r="G2580">
        <v>7.4999999999999997E-3</v>
      </c>
      <c r="H2580">
        <v>0.02</v>
      </c>
      <c r="I2580">
        <v>0</v>
      </c>
    </row>
    <row r="2581" spans="1:9" x14ac:dyDescent="0.25">
      <c r="A2581" t="s">
        <v>717</v>
      </c>
      <c r="B2581">
        <v>95046</v>
      </c>
      <c r="C2581" s="593">
        <v>9.1249999999999998E-2</v>
      </c>
      <c r="D2581" t="s">
        <v>1909</v>
      </c>
      <c r="E2581">
        <v>0.06</v>
      </c>
      <c r="F2581">
        <v>2.5000000000000001E-3</v>
      </c>
      <c r="G2581">
        <v>0</v>
      </c>
      <c r="H2581">
        <v>2.8750000000000001E-2</v>
      </c>
      <c r="I2581">
        <v>0</v>
      </c>
    </row>
    <row r="2582" spans="1:9" x14ac:dyDescent="0.25">
      <c r="A2582" t="s">
        <v>717</v>
      </c>
      <c r="B2582">
        <v>95050</v>
      </c>
      <c r="C2582" s="593">
        <v>9.375E-2</v>
      </c>
      <c r="D2582" t="s">
        <v>1911</v>
      </c>
      <c r="E2582">
        <v>0.06</v>
      </c>
      <c r="F2582">
        <v>2.5000000000000001E-3</v>
      </c>
      <c r="G2582">
        <v>2.5000000000000001E-3</v>
      </c>
      <c r="H2582">
        <v>2.8750000000000001E-2</v>
      </c>
      <c r="I2582">
        <v>0</v>
      </c>
    </row>
    <row r="2583" spans="1:9" x14ac:dyDescent="0.25">
      <c r="A2583" t="s">
        <v>717</v>
      </c>
      <c r="B2583">
        <v>95051</v>
      </c>
      <c r="C2583" s="593">
        <v>9.375E-2</v>
      </c>
      <c r="D2583" t="s">
        <v>1901</v>
      </c>
      <c r="E2583">
        <v>0.06</v>
      </c>
      <c r="F2583">
        <v>2.5000000000000001E-3</v>
      </c>
      <c r="G2583">
        <v>2.5000000000000001E-3</v>
      </c>
      <c r="H2583">
        <v>2.8750000000000001E-2</v>
      </c>
      <c r="I2583">
        <v>0</v>
      </c>
    </row>
    <row r="2584" spans="1:9" x14ac:dyDescent="0.25">
      <c r="A2584" t="s">
        <v>717</v>
      </c>
      <c r="B2584">
        <v>95052</v>
      </c>
      <c r="C2584" s="593">
        <v>9.1249999999999998E-2</v>
      </c>
      <c r="D2584" t="s">
        <v>1912</v>
      </c>
      <c r="E2584">
        <v>0.06</v>
      </c>
      <c r="F2584">
        <v>2.5000000000000001E-3</v>
      </c>
      <c r="G2584">
        <v>0</v>
      </c>
      <c r="H2584">
        <v>2.8750000000000001E-2</v>
      </c>
      <c r="I2584">
        <v>0</v>
      </c>
    </row>
    <row r="2585" spans="1:9" x14ac:dyDescent="0.25">
      <c r="A2585" t="s">
        <v>717</v>
      </c>
      <c r="B2585">
        <v>95053</v>
      </c>
      <c r="C2585" s="593">
        <v>9.1249999999999998E-2</v>
      </c>
      <c r="D2585" t="s">
        <v>1912</v>
      </c>
      <c r="E2585">
        <v>0.06</v>
      </c>
      <c r="F2585">
        <v>2.5000000000000001E-3</v>
      </c>
      <c r="G2585">
        <v>0</v>
      </c>
      <c r="H2585">
        <v>2.8750000000000001E-2</v>
      </c>
      <c r="I2585">
        <v>0</v>
      </c>
    </row>
    <row r="2586" spans="1:9" x14ac:dyDescent="0.25">
      <c r="A2586" t="s">
        <v>717</v>
      </c>
      <c r="B2586">
        <v>95054</v>
      </c>
      <c r="C2586" s="593">
        <v>9.1249999999999998E-2</v>
      </c>
      <c r="D2586" t="s">
        <v>1848</v>
      </c>
      <c r="E2586">
        <v>0.06</v>
      </c>
      <c r="F2586">
        <v>2.5000000000000001E-3</v>
      </c>
      <c r="G2586">
        <v>0</v>
      </c>
      <c r="H2586">
        <v>2.8750000000000001E-2</v>
      </c>
      <c r="I2586">
        <v>0</v>
      </c>
    </row>
    <row r="2587" spans="1:9" x14ac:dyDescent="0.25">
      <c r="A2587" t="s">
        <v>717</v>
      </c>
      <c r="B2587">
        <v>95055</v>
      </c>
      <c r="C2587" s="593">
        <v>9.1249999999999998E-2</v>
      </c>
      <c r="D2587" t="s">
        <v>1912</v>
      </c>
      <c r="E2587">
        <v>0.06</v>
      </c>
      <c r="F2587">
        <v>2.5000000000000001E-3</v>
      </c>
      <c r="G2587">
        <v>0</v>
      </c>
      <c r="H2587">
        <v>2.8750000000000001E-2</v>
      </c>
      <c r="I2587">
        <v>0</v>
      </c>
    </row>
    <row r="2588" spans="1:9" x14ac:dyDescent="0.25">
      <c r="A2588" t="s">
        <v>717</v>
      </c>
      <c r="B2588">
        <v>95056</v>
      </c>
      <c r="C2588" s="593">
        <v>9.1249999999999998E-2</v>
      </c>
      <c r="D2588" t="s">
        <v>1848</v>
      </c>
      <c r="E2588">
        <v>0.06</v>
      </c>
      <c r="F2588">
        <v>2.5000000000000001E-3</v>
      </c>
      <c r="G2588">
        <v>0</v>
      </c>
      <c r="H2588">
        <v>2.8750000000000001E-2</v>
      </c>
      <c r="I2588">
        <v>0</v>
      </c>
    </row>
    <row r="2589" spans="1:9" x14ac:dyDescent="0.25">
      <c r="A2589" t="s">
        <v>717</v>
      </c>
      <c r="B2589">
        <v>95060</v>
      </c>
      <c r="C2589" s="593">
        <v>9.7500000000000003E-2</v>
      </c>
      <c r="D2589" t="s">
        <v>1913</v>
      </c>
      <c r="E2589">
        <v>0.06</v>
      </c>
      <c r="F2589">
        <v>2.5000000000000001E-3</v>
      </c>
      <c r="G2589">
        <v>1.2500000000000001E-2</v>
      </c>
      <c r="H2589">
        <v>2.2499999999999999E-2</v>
      </c>
      <c r="I2589">
        <v>0</v>
      </c>
    </row>
    <row r="2590" spans="1:9" x14ac:dyDescent="0.25">
      <c r="A2590" t="s">
        <v>717</v>
      </c>
      <c r="B2590">
        <v>95061</v>
      </c>
      <c r="C2590" s="593">
        <v>9.2499999999999999E-2</v>
      </c>
      <c r="D2590" t="s">
        <v>1914</v>
      </c>
      <c r="E2590">
        <v>0.06</v>
      </c>
      <c r="F2590">
        <v>2.5000000000000001E-3</v>
      </c>
      <c r="G2590">
        <v>7.4999999999999997E-3</v>
      </c>
      <c r="H2590">
        <v>2.2499999999999999E-2</v>
      </c>
      <c r="I2590">
        <v>0</v>
      </c>
    </row>
    <row r="2591" spans="1:9" x14ac:dyDescent="0.25">
      <c r="A2591" t="s">
        <v>717</v>
      </c>
      <c r="B2591">
        <v>95062</v>
      </c>
      <c r="C2591" s="593">
        <v>9.2499999999999999E-2</v>
      </c>
      <c r="D2591" t="s">
        <v>1914</v>
      </c>
      <c r="E2591">
        <v>0.06</v>
      </c>
      <c r="F2591">
        <v>2.5000000000000001E-3</v>
      </c>
      <c r="G2591">
        <v>7.4999999999999997E-3</v>
      </c>
      <c r="H2591">
        <v>2.2499999999999999E-2</v>
      </c>
      <c r="I2591">
        <v>0</v>
      </c>
    </row>
    <row r="2592" spans="1:9" x14ac:dyDescent="0.25">
      <c r="A2592" t="s">
        <v>717</v>
      </c>
      <c r="B2592">
        <v>95063</v>
      </c>
      <c r="C2592" s="593">
        <v>9.2499999999999999E-2</v>
      </c>
      <c r="D2592" t="s">
        <v>1914</v>
      </c>
      <c r="E2592">
        <v>0.06</v>
      </c>
      <c r="F2592">
        <v>2.5000000000000001E-3</v>
      </c>
      <c r="G2592">
        <v>7.4999999999999997E-3</v>
      </c>
      <c r="H2592">
        <v>2.2499999999999999E-2</v>
      </c>
      <c r="I2592">
        <v>0</v>
      </c>
    </row>
    <row r="2593" spans="1:9" x14ac:dyDescent="0.25">
      <c r="A2593" t="s">
        <v>717</v>
      </c>
      <c r="B2593">
        <v>95064</v>
      </c>
      <c r="C2593" s="593">
        <v>9.2499999999999999E-2</v>
      </c>
      <c r="D2593" t="s">
        <v>1914</v>
      </c>
      <c r="E2593">
        <v>0.06</v>
      </c>
      <c r="F2593">
        <v>2.5000000000000001E-3</v>
      </c>
      <c r="G2593">
        <v>7.4999999999999997E-3</v>
      </c>
      <c r="H2593">
        <v>2.2499999999999999E-2</v>
      </c>
      <c r="I2593">
        <v>0</v>
      </c>
    </row>
    <row r="2594" spans="1:9" x14ac:dyDescent="0.25">
      <c r="A2594" t="s">
        <v>717</v>
      </c>
      <c r="B2594">
        <v>95065</v>
      </c>
      <c r="C2594" s="593">
        <v>9.2499999999999999E-2</v>
      </c>
      <c r="D2594" t="s">
        <v>1914</v>
      </c>
      <c r="E2594">
        <v>0.06</v>
      </c>
      <c r="F2594">
        <v>2.5000000000000001E-3</v>
      </c>
      <c r="G2594">
        <v>7.4999999999999997E-3</v>
      </c>
      <c r="H2594">
        <v>2.2499999999999999E-2</v>
      </c>
      <c r="I2594">
        <v>0</v>
      </c>
    </row>
    <row r="2595" spans="1:9" x14ac:dyDescent="0.25">
      <c r="A2595" t="s">
        <v>717</v>
      </c>
      <c r="B2595">
        <v>95066</v>
      </c>
      <c r="C2595" s="593">
        <v>9.7500000000000003E-2</v>
      </c>
      <c r="D2595" t="s">
        <v>1913</v>
      </c>
      <c r="E2595">
        <v>0.06</v>
      </c>
      <c r="F2595">
        <v>2.5000000000000001E-3</v>
      </c>
      <c r="G2595">
        <v>1.2500000000000001E-2</v>
      </c>
      <c r="H2595">
        <v>2.2499999999999999E-2</v>
      </c>
      <c r="I2595">
        <v>0</v>
      </c>
    </row>
    <row r="2596" spans="1:9" x14ac:dyDescent="0.25">
      <c r="A2596" t="s">
        <v>717</v>
      </c>
      <c r="B2596">
        <v>95067</v>
      </c>
      <c r="C2596" s="593">
        <v>9.7500000000000003E-2</v>
      </c>
      <c r="D2596" t="s">
        <v>1913</v>
      </c>
      <c r="E2596">
        <v>0.06</v>
      </c>
      <c r="F2596">
        <v>2.5000000000000001E-3</v>
      </c>
      <c r="G2596">
        <v>1.2500000000000001E-2</v>
      </c>
      <c r="H2596">
        <v>2.2499999999999999E-2</v>
      </c>
      <c r="I2596">
        <v>0</v>
      </c>
    </row>
    <row r="2597" spans="1:9" x14ac:dyDescent="0.25">
      <c r="A2597" t="s">
        <v>717</v>
      </c>
      <c r="B2597">
        <v>95070</v>
      </c>
      <c r="C2597" s="593">
        <v>9.375E-2</v>
      </c>
      <c r="D2597" t="s">
        <v>1901</v>
      </c>
      <c r="E2597">
        <v>0.06</v>
      </c>
      <c r="F2597">
        <v>2.5000000000000001E-3</v>
      </c>
      <c r="G2597">
        <v>2.5000000000000001E-3</v>
      </c>
      <c r="H2597">
        <v>2.8750000000000001E-2</v>
      </c>
      <c r="I2597">
        <v>0</v>
      </c>
    </row>
    <row r="2598" spans="1:9" x14ac:dyDescent="0.25">
      <c r="A2598" t="s">
        <v>717</v>
      </c>
      <c r="B2598">
        <v>95071</v>
      </c>
      <c r="C2598" s="593">
        <v>9.1249999999999998E-2</v>
      </c>
      <c r="D2598" t="s">
        <v>1915</v>
      </c>
      <c r="E2598">
        <v>0.06</v>
      </c>
      <c r="F2598">
        <v>2.5000000000000001E-3</v>
      </c>
      <c r="G2598">
        <v>0</v>
      </c>
      <c r="H2598">
        <v>2.8750000000000001E-2</v>
      </c>
      <c r="I2598">
        <v>0</v>
      </c>
    </row>
    <row r="2599" spans="1:9" x14ac:dyDescent="0.25">
      <c r="A2599" t="s">
        <v>717</v>
      </c>
      <c r="B2599">
        <v>95073</v>
      </c>
      <c r="C2599" s="593">
        <v>0.09</v>
      </c>
      <c r="D2599" t="s">
        <v>1900</v>
      </c>
      <c r="E2599">
        <v>0.06</v>
      </c>
      <c r="F2599">
        <v>2.5000000000000001E-3</v>
      </c>
      <c r="G2599">
        <v>0</v>
      </c>
      <c r="H2599">
        <v>2.75E-2</v>
      </c>
      <c r="I2599">
        <v>0</v>
      </c>
    </row>
    <row r="2600" spans="1:9" x14ac:dyDescent="0.25">
      <c r="A2600" t="s">
        <v>717</v>
      </c>
      <c r="B2600">
        <v>95075</v>
      </c>
      <c r="C2600" s="593">
        <v>8.2500000000000004E-2</v>
      </c>
      <c r="D2600" t="s">
        <v>1902</v>
      </c>
      <c r="E2600">
        <v>0.06</v>
      </c>
      <c r="F2600">
        <v>2.5000000000000001E-3</v>
      </c>
      <c r="G2600">
        <v>0</v>
      </c>
      <c r="H2600">
        <v>0.02</v>
      </c>
      <c r="I2600">
        <v>0</v>
      </c>
    </row>
    <row r="2601" spans="1:9" x14ac:dyDescent="0.25">
      <c r="A2601" t="s">
        <v>717</v>
      </c>
      <c r="B2601">
        <v>95076</v>
      </c>
      <c r="C2601" s="593">
        <v>9.2499999999999999E-2</v>
      </c>
      <c r="D2601" t="s">
        <v>1904</v>
      </c>
      <c r="E2601">
        <v>0.06</v>
      </c>
      <c r="F2601">
        <v>2.5000000000000001E-3</v>
      </c>
      <c r="G2601">
        <v>7.4999999999999997E-3</v>
      </c>
      <c r="H2601">
        <v>2.2499999999999999E-2</v>
      </c>
      <c r="I2601">
        <v>0</v>
      </c>
    </row>
    <row r="2602" spans="1:9" x14ac:dyDescent="0.25">
      <c r="A2602" t="s">
        <v>717</v>
      </c>
      <c r="B2602">
        <v>95077</v>
      </c>
      <c r="C2602" s="593">
        <v>9.2499999999999999E-2</v>
      </c>
      <c r="D2602" t="s">
        <v>1904</v>
      </c>
      <c r="E2602">
        <v>0.06</v>
      </c>
      <c r="F2602">
        <v>2.5000000000000001E-3</v>
      </c>
      <c r="G2602">
        <v>7.4999999999999997E-3</v>
      </c>
      <c r="H2602">
        <v>2.2499999999999999E-2</v>
      </c>
      <c r="I2602">
        <v>0</v>
      </c>
    </row>
    <row r="2603" spans="1:9" x14ac:dyDescent="0.25">
      <c r="A2603" t="s">
        <v>717</v>
      </c>
      <c r="B2603">
        <v>95101</v>
      </c>
      <c r="C2603" s="593">
        <v>9.375E-2</v>
      </c>
      <c r="D2603" t="s">
        <v>1901</v>
      </c>
      <c r="E2603">
        <v>0.06</v>
      </c>
      <c r="F2603">
        <v>2.5000000000000001E-3</v>
      </c>
      <c r="G2603">
        <v>2.5000000000000001E-3</v>
      </c>
      <c r="H2603">
        <v>2.8750000000000001E-2</v>
      </c>
      <c r="I2603">
        <v>0</v>
      </c>
    </row>
    <row r="2604" spans="1:9" x14ac:dyDescent="0.25">
      <c r="A2604" t="s">
        <v>717</v>
      </c>
      <c r="B2604">
        <v>95103</v>
      </c>
      <c r="C2604" s="593">
        <v>9.375E-2</v>
      </c>
      <c r="D2604" t="s">
        <v>1916</v>
      </c>
      <c r="E2604">
        <v>0.06</v>
      </c>
      <c r="F2604">
        <v>2.5000000000000001E-3</v>
      </c>
      <c r="G2604">
        <v>2.5000000000000001E-3</v>
      </c>
      <c r="H2604">
        <v>2.8750000000000001E-2</v>
      </c>
      <c r="I2604">
        <v>0</v>
      </c>
    </row>
    <row r="2605" spans="1:9" x14ac:dyDescent="0.25">
      <c r="A2605" t="s">
        <v>717</v>
      </c>
      <c r="B2605">
        <v>95106</v>
      </c>
      <c r="C2605" s="593">
        <v>9.375E-2</v>
      </c>
      <c r="D2605" t="s">
        <v>1916</v>
      </c>
      <c r="E2605">
        <v>0.06</v>
      </c>
      <c r="F2605">
        <v>2.5000000000000001E-3</v>
      </c>
      <c r="G2605">
        <v>2.5000000000000001E-3</v>
      </c>
      <c r="H2605">
        <v>2.8750000000000001E-2</v>
      </c>
      <c r="I2605">
        <v>0</v>
      </c>
    </row>
    <row r="2606" spans="1:9" x14ac:dyDescent="0.25">
      <c r="A2606" t="s">
        <v>717</v>
      </c>
      <c r="B2606">
        <v>95108</v>
      </c>
      <c r="C2606" s="593">
        <v>9.375E-2</v>
      </c>
      <c r="D2606" t="s">
        <v>1916</v>
      </c>
      <c r="E2606">
        <v>0.06</v>
      </c>
      <c r="F2606">
        <v>2.5000000000000001E-3</v>
      </c>
      <c r="G2606">
        <v>2.5000000000000001E-3</v>
      </c>
      <c r="H2606">
        <v>2.8750000000000001E-2</v>
      </c>
      <c r="I2606">
        <v>0</v>
      </c>
    </row>
    <row r="2607" spans="1:9" x14ac:dyDescent="0.25">
      <c r="A2607" t="s">
        <v>717</v>
      </c>
      <c r="B2607">
        <v>95109</v>
      </c>
      <c r="C2607" s="593">
        <v>9.375E-2</v>
      </c>
      <c r="D2607" t="s">
        <v>1916</v>
      </c>
      <c r="E2607">
        <v>0.06</v>
      </c>
      <c r="F2607">
        <v>2.5000000000000001E-3</v>
      </c>
      <c r="G2607">
        <v>2.5000000000000001E-3</v>
      </c>
      <c r="H2607">
        <v>2.8750000000000001E-2</v>
      </c>
      <c r="I2607">
        <v>0</v>
      </c>
    </row>
    <row r="2608" spans="1:9" x14ac:dyDescent="0.25">
      <c r="A2608" t="s">
        <v>717</v>
      </c>
      <c r="B2608">
        <v>95110</v>
      </c>
      <c r="C2608" s="593">
        <v>9.375E-2</v>
      </c>
      <c r="D2608" t="s">
        <v>1911</v>
      </c>
      <c r="E2608">
        <v>0.06</v>
      </c>
      <c r="F2608">
        <v>2.5000000000000001E-3</v>
      </c>
      <c r="G2608">
        <v>2.5000000000000001E-3</v>
      </c>
      <c r="H2608">
        <v>2.8750000000000001E-2</v>
      </c>
      <c r="I2608">
        <v>0</v>
      </c>
    </row>
    <row r="2609" spans="1:9" x14ac:dyDescent="0.25">
      <c r="A2609" t="s">
        <v>717</v>
      </c>
      <c r="B2609">
        <v>95111</v>
      </c>
      <c r="C2609" s="593">
        <v>9.375E-2</v>
      </c>
      <c r="D2609" t="s">
        <v>1917</v>
      </c>
      <c r="E2609">
        <v>0.06</v>
      </c>
      <c r="F2609">
        <v>2.5000000000000001E-3</v>
      </c>
      <c r="G2609">
        <v>2.5000000000000001E-3</v>
      </c>
      <c r="H2609">
        <v>2.8750000000000001E-2</v>
      </c>
      <c r="I2609">
        <v>0</v>
      </c>
    </row>
    <row r="2610" spans="1:9" x14ac:dyDescent="0.25">
      <c r="A2610" t="s">
        <v>717</v>
      </c>
      <c r="B2610">
        <v>95112</v>
      </c>
      <c r="C2610" s="593">
        <v>9.375E-2</v>
      </c>
      <c r="D2610" t="s">
        <v>1911</v>
      </c>
      <c r="E2610">
        <v>0.06</v>
      </c>
      <c r="F2610">
        <v>2.5000000000000001E-3</v>
      </c>
      <c r="G2610">
        <v>2.5000000000000001E-3</v>
      </c>
      <c r="H2610">
        <v>2.8750000000000001E-2</v>
      </c>
      <c r="I2610">
        <v>0</v>
      </c>
    </row>
    <row r="2611" spans="1:9" x14ac:dyDescent="0.25">
      <c r="A2611" t="s">
        <v>717</v>
      </c>
      <c r="B2611">
        <v>95113</v>
      </c>
      <c r="C2611" s="593">
        <v>9.375E-2</v>
      </c>
      <c r="D2611" t="s">
        <v>1916</v>
      </c>
      <c r="E2611">
        <v>0.06</v>
      </c>
      <c r="F2611">
        <v>2.5000000000000001E-3</v>
      </c>
      <c r="G2611">
        <v>2.5000000000000001E-3</v>
      </c>
      <c r="H2611">
        <v>2.8750000000000001E-2</v>
      </c>
      <c r="I2611">
        <v>0</v>
      </c>
    </row>
    <row r="2612" spans="1:9" x14ac:dyDescent="0.25">
      <c r="A2612" t="s">
        <v>717</v>
      </c>
      <c r="B2612">
        <v>95115</v>
      </c>
      <c r="C2612" s="593">
        <v>9.375E-2</v>
      </c>
      <c r="D2612" t="s">
        <v>1916</v>
      </c>
      <c r="E2612">
        <v>0.06</v>
      </c>
      <c r="F2612">
        <v>2.5000000000000001E-3</v>
      </c>
      <c r="G2612">
        <v>2.5000000000000001E-3</v>
      </c>
      <c r="H2612">
        <v>2.8750000000000001E-2</v>
      </c>
      <c r="I2612">
        <v>0</v>
      </c>
    </row>
    <row r="2613" spans="1:9" x14ac:dyDescent="0.25">
      <c r="A2613" t="s">
        <v>717</v>
      </c>
      <c r="B2613">
        <v>95116</v>
      </c>
      <c r="C2613" s="593">
        <v>9.375E-2</v>
      </c>
      <c r="D2613" t="s">
        <v>1917</v>
      </c>
      <c r="E2613">
        <v>0.06</v>
      </c>
      <c r="F2613">
        <v>2.5000000000000001E-3</v>
      </c>
      <c r="G2613">
        <v>2.5000000000000001E-3</v>
      </c>
      <c r="H2613">
        <v>2.8750000000000001E-2</v>
      </c>
      <c r="I2613">
        <v>0</v>
      </c>
    </row>
    <row r="2614" spans="1:9" x14ac:dyDescent="0.25">
      <c r="A2614" t="s">
        <v>717</v>
      </c>
      <c r="B2614">
        <v>95117</v>
      </c>
      <c r="C2614" s="593">
        <v>9.375E-2</v>
      </c>
      <c r="D2614" t="s">
        <v>1901</v>
      </c>
      <c r="E2614">
        <v>0.06</v>
      </c>
      <c r="F2614">
        <v>2.5000000000000001E-3</v>
      </c>
      <c r="G2614">
        <v>2.5000000000000001E-3</v>
      </c>
      <c r="H2614">
        <v>2.8750000000000001E-2</v>
      </c>
      <c r="I2614">
        <v>0</v>
      </c>
    </row>
    <row r="2615" spans="1:9" x14ac:dyDescent="0.25">
      <c r="A2615" t="s">
        <v>717</v>
      </c>
      <c r="B2615">
        <v>95118</v>
      </c>
      <c r="C2615" s="593">
        <v>9.375E-2</v>
      </c>
      <c r="D2615" t="s">
        <v>1916</v>
      </c>
      <c r="E2615">
        <v>0.06</v>
      </c>
      <c r="F2615">
        <v>2.5000000000000001E-3</v>
      </c>
      <c r="G2615">
        <v>2.5000000000000001E-3</v>
      </c>
      <c r="H2615">
        <v>2.8750000000000001E-2</v>
      </c>
      <c r="I2615">
        <v>0</v>
      </c>
    </row>
    <row r="2616" spans="1:9" x14ac:dyDescent="0.25">
      <c r="A2616" t="s">
        <v>717</v>
      </c>
      <c r="B2616">
        <v>95119</v>
      </c>
      <c r="C2616" s="593">
        <v>9.375E-2</v>
      </c>
      <c r="D2616" t="s">
        <v>1901</v>
      </c>
      <c r="E2616">
        <v>0.06</v>
      </c>
      <c r="F2616">
        <v>2.5000000000000001E-3</v>
      </c>
      <c r="G2616">
        <v>2.5000000000000001E-3</v>
      </c>
      <c r="H2616">
        <v>2.8750000000000001E-2</v>
      </c>
      <c r="I2616">
        <v>0</v>
      </c>
    </row>
    <row r="2617" spans="1:9" x14ac:dyDescent="0.25">
      <c r="A2617" t="s">
        <v>717</v>
      </c>
      <c r="B2617">
        <v>95120</v>
      </c>
      <c r="C2617" s="593">
        <v>9.375E-2</v>
      </c>
      <c r="D2617" t="s">
        <v>1901</v>
      </c>
      <c r="E2617">
        <v>0.06</v>
      </c>
      <c r="F2617">
        <v>2.5000000000000001E-3</v>
      </c>
      <c r="G2617">
        <v>2.5000000000000001E-3</v>
      </c>
      <c r="H2617">
        <v>2.8750000000000001E-2</v>
      </c>
      <c r="I2617">
        <v>0</v>
      </c>
    </row>
    <row r="2618" spans="1:9" x14ac:dyDescent="0.25">
      <c r="A2618" t="s">
        <v>717</v>
      </c>
      <c r="B2618">
        <v>95121</v>
      </c>
      <c r="C2618" s="593">
        <v>9.375E-2</v>
      </c>
      <c r="D2618" t="s">
        <v>1901</v>
      </c>
      <c r="E2618">
        <v>0.06</v>
      </c>
      <c r="F2618">
        <v>2.5000000000000001E-3</v>
      </c>
      <c r="G2618">
        <v>2.5000000000000001E-3</v>
      </c>
      <c r="H2618">
        <v>2.8750000000000001E-2</v>
      </c>
      <c r="I2618">
        <v>0</v>
      </c>
    </row>
    <row r="2619" spans="1:9" x14ac:dyDescent="0.25">
      <c r="A2619" t="s">
        <v>717</v>
      </c>
      <c r="B2619">
        <v>95122</v>
      </c>
      <c r="C2619" s="593">
        <v>9.375E-2</v>
      </c>
      <c r="D2619" t="s">
        <v>1917</v>
      </c>
      <c r="E2619">
        <v>0.06</v>
      </c>
      <c r="F2619">
        <v>2.5000000000000001E-3</v>
      </c>
      <c r="G2619">
        <v>2.5000000000000001E-3</v>
      </c>
      <c r="H2619">
        <v>2.8750000000000001E-2</v>
      </c>
      <c r="I2619">
        <v>0</v>
      </c>
    </row>
    <row r="2620" spans="1:9" x14ac:dyDescent="0.25">
      <c r="A2620" t="s">
        <v>717</v>
      </c>
      <c r="B2620">
        <v>95123</v>
      </c>
      <c r="C2620" s="593">
        <v>9.375E-2</v>
      </c>
      <c r="D2620" t="s">
        <v>1917</v>
      </c>
      <c r="E2620">
        <v>0.06</v>
      </c>
      <c r="F2620">
        <v>2.5000000000000001E-3</v>
      </c>
      <c r="G2620">
        <v>2.5000000000000001E-3</v>
      </c>
      <c r="H2620">
        <v>2.8750000000000001E-2</v>
      </c>
      <c r="I2620">
        <v>0</v>
      </c>
    </row>
    <row r="2621" spans="1:9" x14ac:dyDescent="0.25">
      <c r="A2621" t="s">
        <v>717</v>
      </c>
      <c r="B2621">
        <v>95124</v>
      </c>
      <c r="C2621" s="593">
        <v>9.375E-2</v>
      </c>
      <c r="D2621" t="s">
        <v>1901</v>
      </c>
      <c r="E2621">
        <v>0.06</v>
      </c>
      <c r="F2621">
        <v>2.5000000000000001E-3</v>
      </c>
      <c r="G2621">
        <v>2.5000000000000001E-3</v>
      </c>
      <c r="H2621">
        <v>2.8750000000000001E-2</v>
      </c>
      <c r="I2621">
        <v>0</v>
      </c>
    </row>
    <row r="2622" spans="1:9" x14ac:dyDescent="0.25">
      <c r="A2622" t="s">
        <v>717</v>
      </c>
      <c r="B2622">
        <v>95125</v>
      </c>
      <c r="C2622" s="593">
        <v>9.375E-2</v>
      </c>
      <c r="D2622" t="s">
        <v>1916</v>
      </c>
      <c r="E2622">
        <v>0.06</v>
      </c>
      <c r="F2622">
        <v>2.5000000000000001E-3</v>
      </c>
      <c r="G2622">
        <v>2.5000000000000001E-3</v>
      </c>
      <c r="H2622">
        <v>2.8750000000000001E-2</v>
      </c>
      <c r="I2622">
        <v>0</v>
      </c>
    </row>
    <row r="2623" spans="1:9" x14ac:dyDescent="0.25">
      <c r="A2623" t="s">
        <v>717</v>
      </c>
      <c r="B2623">
        <v>95126</v>
      </c>
      <c r="C2623" s="593">
        <v>9.375E-2</v>
      </c>
      <c r="D2623" t="s">
        <v>1911</v>
      </c>
      <c r="E2623">
        <v>0.06</v>
      </c>
      <c r="F2623">
        <v>2.5000000000000001E-3</v>
      </c>
      <c r="G2623">
        <v>2.5000000000000001E-3</v>
      </c>
      <c r="H2623">
        <v>2.8750000000000001E-2</v>
      </c>
      <c r="I2623">
        <v>0</v>
      </c>
    </row>
    <row r="2624" spans="1:9" x14ac:dyDescent="0.25">
      <c r="A2624" t="s">
        <v>717</v>
      </c>
      <c r="B2624">
        <v>95127</v>
      </c>
      <c r="C2624" s="593">
        <v>9.375E-2</v>
      </c>
      <c r="D2624" t="s">
        <v>1901</v>
      </c>
      <c r="E2624">
        <v>0.06</v>
      </c>
      <c r="F2624">
        <v>2.5000000000000001E-3</v>
      </c>
      <c r="G2624">
        <v>2.5000000000000001E-3</v>
      </c>
      <c r="H2624">
        <v>2.8750000000000001E-2</v>
      </c>
      <c r="I2624">
        <v>0</v>
      </c>
    </row>
    <row r="2625" spans="1:9" x14ac:dyDescent="0.25">
      <c r="A2625" t="s">
        <v>717</v>
      </c>
      <c r="B2625">
        <v>95128</v>
      </c>
      <c r="C2625" s="593">
        <v>9.375E-2</v>
      </c>
      <c r="D2625" t="s">
        <v>1917</v>
      </c>
      <c r="E2625">
        <v>0.06</v>
      </c>
      <c r="F2625">
        <v>2.5000000000000001E-3</v>
      </c>
      <c r="G2625">
        <v>2.5000000000000001E-3</v>
      </c>
      <c r="H2625">
        <v>2.8750000000000001E-2</v>
      </c>
      <c r="I2625">
        <v>0</v>
      </c>
    </row>
    <row r="2626" spans="1:9" x14ac:dyDescent="0.25">
      <c r="A2626" t="s">
        <v>717</v>
      </c>
      <c r="B2626">
        <v>95129</v>
      </c>
      <c r="C2626" s="593">
        <v>9.375E-2</v>
      </c>
      <c r="D2626" t="s">
        <v>1901</v>
      </c>
      <c r="E2626">
        <v>0.06</v>
      </c>
      <c r="F2626">
        <v>2.5000000000000001E-3</v>
      </c>
      <c r="G2626">
        <v>2.5000000000000001E-3</v>
      </c>
      <c r="H2626">
        <v>2.8750000000000001E-2</v>
      </c>
      <c r="I2626">
        <v>0</v>
      </c>
    </row>
    <row r="2627" spans="1:9" x14ac:dyDescent="0.25">
      <c r="A2627" t="s">
        <v>717</v>
      </c>
      <c r="B2627">
        <v>95130</v>
      </c>
      <c r="C2627" s="593">
        <v>9.375E-2</v>
      </c>
      <c r="D2627" t="s">
        <v>1901</v>
      </c>
      <c r="E2627">
        <v>0.06</v>
      </c>
      <c r="F2627">
        <v>2.5000000000000001E-3</v>
      </c>
      <c r="G2627">
        <v>2.5000000000000001E-3</v>
      </c>
      <c r="H2627">
        <v>2.8750000000000001E-2</v>
      </c>
      <c r="I2627">
        <v>0</v>
      </c>
    </row>
    <row r="2628" spans="1:9" x14ac:dyDescent="0.25">
      <c r="A2628" t="s">
        <v>717</v>
      </c>
      <c r="B2628">
        <v>95131</v>
      </c>
      <c r="C2628" s="593">
        <v>9.375E-2</v>
      </c>
      <c r="D2628" t="s">
        <v>1911</v>
      </c>
      <c r="E2628">
        <v>0.06</v>
      </c>
      <c r="F2628">
        <v>2.5000000000000001E-3</v>
      </c>
      <c r="G2628">
        <v>2.5000000000000001E-3</v>
      </c>
      <c r="H2628">
        <v>2.8750000000000001E-2</v>
      </c>
      <c r="I2628">
        <v>0</v>
      </c>
    </row>
    <row r="2629" spans="1:9" x14ac:dyDescent="0.25">
      <c r="A2629" t="s">
        <v>717</v>
      </c>
      <c r="B2629">
        <v>95132</v>
      </c>
      <c r="C2629" s="593">
        <v>9.375E-2</v>
      </c>
      <c r="D2629" t="s">
        <v>1901</v>
      </c>
      <c r="E2629">
        <v>0.06</v>
      </c>
      <c r="F2629">
        <v>2.5000000000000001E-3</v>
      </c>
      <c r="G2629">
        <v>2.5000000000000001E-3</v>
      </c>
      <c r="H2629">
        <v>2.8750000000000001E-2</v>
      </c>
      <c r="I2629">
        <v>0</v>
      </c>
    </row>
    <row r="2630" spans="1:9" x14ac:dyDescent="0.25">
      <c r="A2630" t="s">
        <v>717</v>
      </c>
      <c r="B2630">
        <v>95133</v>
      </c>
      <c r="C2630" s="593">
        <v>9.375E-2</v>
      </c>
      <c r="D2630" t="s">
        <v>1917</v>
      </c>
      <c r="E2630">
        <v>0.06</v>
      </c>
      <c r="F2630">
        <v>2.5000000000000001E-3</v>
      </c>
      <c r="G2630">
        <v>2.5000000000000001E-3</v>
      </c>
      <c r="H2630">
        <v>2.8750000000000001E-2</v>
      </c>
      <c r="I2630">
        <v>0</v>
      </c>
    </row>
    <row r="2631" spans="1:9" x14ac:dyDescent="0.25">
      <c r="A2631" t="s">
        <v>717</v>
      </c>
      <c r="B2631">
        <v>95134</v>
      </c>
      <c r="C2631" s="593">
        <v>9.375E-2</v>
      </c>
      <c r="D2631" t="s">
        <v>1911</v>
      </c>
      <c r="E2631">
        <v>0.06</v>
      </c>
      <c r="F2631">
        <v>2.5000000000000001E-3</v>
      </c>
      <c r="G2631">
        <v>2.5000000000000001E-3</v>
      </c>
      <c r="H2631">
        <v>2.8750000000000001E-2</v>
      </c>
      <c r="I2631">
        <v>0</v>
      </c>
    </row>
    <row r="2632" spans="1:9" x14ac:dyDescent="0.25">
      <c r="A2632" t="s">
        <v>717</v>
      </c>
      <c r="B2632">
        <v>95135</v>
      </c>
      <c r="C2632" s="593">
        <v>9.375E-2</v>
      </c>
      <c r="D2632" t="s">
        <v>1901</v>
      </c>
      <c r="E2632">
        <v>0.06</v>
      </c>
      <c r="F2632">
        <v>2.5000000000000001E-3</v>
      </c>
      <c r="G2632">
        <v>2.5000000000000001E-3</v>
      </c>
      <c r="H2632">
        <v>2.8750000000000001E-2</v>
      </c>
      <c r="I2632">
        <v>0</v>
      </c>
    </row>
    <row r="2633" spans="1:9" x14ac:dyDescent="0.25">
      <c r="A2633" t="s">
        <v>717</v>
      </c>
      <c r="B2633">
        <v>95136</v>
      </c>
      <c r="C2633" s="593">
        <v>9.375E-2</v>
      </c>
      <c r="D2633" t="s">
        <v>1901</v>
      </c>
      <c r="E2633">
        <v>0.06</v>
      </c>
      <c r="F2633">
        <v>2.5000000000000001E-3</v>
      </c>
      <c r="G2633">
        <v>2.5000000000000001E-3</v>
      </c>
      <c r="H2633">
        <v>2.8750000000000001E-2</v>
      </c>
      <c r="I2633">
        <v>0</v>
      </c>
    </row>
    <row r="2634" spans="1:9" x14ac:dyDescent="0.25">
      <c r="A2634" t="s">
        <v>717</v>
      </c>
      <c r="B2634">
        <v>95138</v>
      </c>
      <c r="C2634" s="593">
        <v>9.375E-2</v>
      </c>
      <c r="D2634" t="s">
        <v>1901</v>
      </c>
      <c r="E2634">
        <v>0.06</v>
      </c>
      <c r="F2634">
        <v>2.5000000000000001E-3</v>
      </c>
      <c r="G2634">
        <v>2.5000000000000001E-3</v>
      </c>
      <c r="H2634">
        <v>2.8750000000000001E-2</v>
      </c>
      <c r="I2634">
        <v>0</v>
      </c>
    </row>
    <row r="2635" spans="1:9" x14ac:dyDescent="0.25">
      <c r="A2635" t="s">
        <v>717</v>
      </c>
      <c r="B2635">
        <v>95139</v>
      </c>
      <c r="C2635" s="593">
        <v>9.375E-2</v>
      </c>
      <c r="D2635" t="s">
        <v>1901</v>
      </c>
      <c r="E2635">
        <v>0.06</v>
      </c>
      <c r="F2635">
        <v>2.5000000000000001E-3</v>
      </c>
      <c r="G2635">
        <v>2.5000000000000001E-3</v>
      </c>
      <c r="H2635">
        <v>2.8750000000000001E-2</v>
      </c>
      <c r="I2635">
        <v>0</v>
      </c>
    </row>
    <row r="2636" spans="1:9" x14ac:dyDescent="0.25">
      <c r="A2636" t="s">
        <v>717</v>
      </c>
      <c r="B2636">
        <v>95140</v>
      </c>
      <c r="C2636" s="593">
        <v>9.1249999999999998E-2</v>
      </c>
      <c r="D2636" t="s">
        <v>1845</v>
      </c>
      <c r="E2636">
        <v>0.06</v>
      </c>
      <c r="F2636">
        <v>2.5000000000000001E-3</v>
      </c>
      <c r="G2636">
        <v>0</v>
      </c>
      <c r="H2636">
        <v>2.8750000000000001E-2</v>
      </c>
      <c r="I2636">
        <v>0</v>
      </c>
    </row>
    <row r="2637" spans="1:9" x14ac:dyDescent="0.25">
      <c r="A2637" t="s">
        <v>717</v>
      </c>
      <c r="B2637">
        <v>95141</v>
      </c>
      <c r="C2637" s="593">
        <v>9.375E-2</v>
      </c>
      <c r="D2637" t="s">
        <v>1901</v>
      </c>
      <c r="E2637">
        <v>0.06</v>
      </c>
      <c r="F2637">
        <v>2.5000000000000001E-3</v>
      </c>
      <c r="G2637">
        <v>2.5000000000000001E-3</v>
      </c>
      <c r="H2637">
        <v>2.8750000000000001E-2</v>
      </c>
      <c r="I2637">
        <v>0</v>
      </c>
    </row>
    <row r="2638" spans="1:9" x14ac:dyDescent="0.25">
      <c r="A2638" t="s">
        <v>717</v>
      </c>
      <c r="B2638">
        <v>95148</v>
      </c>
      <c r="C2638" s="593">
        <v>9.375E-2</v>
      </c>
      <c r="D2638" t="s">
        <v>1901</v>
      </c>
      <c r="E2638">
        <v>0.06</v>
      </c>
      <c r="F2638">
        <v>2.5000000000000001E-3</v>
      </c>
      <c r="G2638">
        <v>2.5000000000000001E-3</v>
      </c>
      <c r="H2638">
        <v>2.8750000000000001E-2</v>
      </c>
      <c r="I2638">
        <v>0</v>
      </c>
    </row>
    <row r="2639" spans="1:9" x14ac:dyDescent="0.25">
      <c r="A2639" t="s">
        <v>717</v>
      </c>
      <c r="B2639">
        <v>95150</v>
      </c>
      <c r="C2639" s="593">
        <v>9.375E-2</v>
      </c>
      <c r="D2639" t="s">
        <v>1901</v>
      </c>
      <c r="E2639">
        <v>0.06</v>
      </c>
      <c r="F2639">
        <v>2.5000000000000001E-3</v>
      </c>
      <c r="G2639">
        <v>2.5000000000000001E-3</v>
      </c>
      <c r="H2639">
        <v>2.8750000000000001E-2</v>
      </c>
      <c r="I2639">
        <v>0</v>
      </c>
    </row>
    <row r="2640" spans="1:9" x14ac:dyDescent="0.25">
      <c r="A2640" t="s">
        <v>717</v>
      </c>
      <c r="B2640">
        <v>95151</v>
      </c>
      <c r="C2640" s="593">
        <v>9.375E-2</v>
      </c>
      <c r="D2640" t="s">
        <v>1901</v>
      </c>
      <c r="E2640">
        <v>0.06</v>
      </c>
      <c r="F2640">
        <v>2.5000000000000001E-3</v>
      </c>
      <c r="G2640">
        <v>2.5000000000000001E-3</v>
      </c>
      <c r="H2640">
        <v>2.8750000000000001E-2</v>
      </c>
      <c r="I2640">
        <v>0</v>
      </c>
    </row>
    <row r="2641" spans="1:9" x14ac:dyDescent="0.25">
      <c r="A2641" t="s">
        <v>717</v>
      </c>
      <c r="B2641">
        <v>95152</v>
      </c>
      <c r="C2641" s="593">
        <v>9.375E-2</v>
      </c>
      <c r="D2641" t="s">
        <v>1901</v>
      </c>
      <c r="E2641">
        <v>0.06</v>
      </c>
      <c r="F2641">
        <v>2.5000000000000001E-3</v>
      </c>
      <c r="G2641">
        <v>2.5000000000000001E-3</v>
      </c>
      <c r="H2641">
        <v>2.8750000000000001E-2</v>
      </c>
      <c r="I2641">
        <v>0</v>
      </c>
    </row>
    <row r="2642" spans="1:9" x14ac:dyDescent="0.25">
      <c r="A2642" t="s">
        <v>717</v>
      </c>
      <c r="B2642">
        <v>95153</v>
      </c>
      <c r="C2642" s="593">
        <v>9.375E-2</v>
      </c>
      <c r="D2642" t="s">
        <v>1901</v>
      </c>
      <c r="E2642">
        <v>0.06</v>
      </c>
      <c r="F2642">
        <v>2.5000000000000001E-3</v>
      </c>
      <c r="G2642">
        <v>2.5000000000000001E-3</v>
      </c>
      <c r="H2642">
        <v>2.8750000000000001E-2</v>
      </c>
      <c r="I2642">
        <v>0</v>
      </c>
    </row>
    <row r="2643" spans="1:9" x14ac:dyDescent="0.25">
      <c r="A2643" t="s">
        <v>717</v>
      </c>
      <c r="B2643">
        <v>95154</v>
      </c>
      <c r="C2643" s="593">
        <v>9.375E-2</v>
      </c>
      <c r="D2643" t="s">
        <v>1901</v>
      </c>
      <c r="E2643">
        <v>0.06</v>
      </c>
      <c r="F2643">
        <v>2.5000000000000001E-3</v>
      </c>
      <c r="G2643">
        <v>2.5000000000000001E-3</v>
      </c>
      <c r="H2643">
        <v>2.8750000000000001E-2</v>
      </c>
      <c r="I2643">
        <v>0</v>
      </c>
    </row>
    <row r="2644" spans="1:9" x14ac:dyDescent="0.25">
      <c r="A2644" t="s">
        <v>717</v>
      </c>
      <c r="B2644">
        <v>95155</v>
      </c>
      <c r="C2644" s="593">
        <v>9.375E-2</v>
      </c>
      <c r="D2644" t="s">
        <v>1917</v>
      </c>
      <c r="E2644">
        <v>0.06</v>
      </c>
      <c r="F2644">
        <v>2.5000000000000001E-3</v>
      </c>
      <c r="G2644">
        <v>2.5000000000000001E-3</v>
      </c>
      <c r="H2644">
        <v>2.8750000000000001E-2</v>
      </c>
      <c r="I2644">
        <v>0</v>
      </c>
    </row>
    <row r="2645" spans="1:9" x14ac:dyDescent="0.25">
      <c r="A2645" t="s">
        <v>717</v>
      </c>
      <c r="B2645">
        <v>95156</v>
      </c>
      <c r="C2645" s="593">
        <v>9.375E-2</v>
      </c>
      <c r="D2645" t="s">
        <v>1901</v>
      </c>
      <c r="E2645">
        <v>0.06</v>
      </c>
      <c r="F2645">
        <v>2.5000000000000001E-3</v>
      </c>
      <c r="G2645">
        <v>2.5000000000000001E-3</v>
      </c>
      <c r="H2645">
        <v>2.8750000000000001E-2</v>
      </c>
      <c r="I2645">
        <v>0</v>
      </c>
    </row>
    <row r="2646" spans="1:9" x14ac:dyDescent="0.25">
      <c r="A2646" t="s">
        <v>717</v>
      </c>
      <c r="B2646">
        <v>95157</v>
      </c>
      <c r="C2646" s="593">
        <v>9.375E-2</v>
      </c>
      <c r="D2646" t="s">
        <v>1901</v>
      </c>
      <c r="E2646">
        <v>0.06</v>
      </c>
      <c r="F2646">
        <v>2.5000000000000001E-3</v>
      </c>
      <c r="G2646">
        <v>2.5000000000000001E-3</v>
      </c>
      <c r="H2646">
        <v>2.8750000000000001E-2</v>
      </c>
      <c r="I2646">
        <v>0</v>
      </c>
    </row>
    <row r="2647" spans="1:9" x14ac:dyDescent="0.25">
      <c r="A2647" t="s">
        <v>717</v>
      </c>
      <c r="B2647">
        <v>95158</v>
      </c>
      <c r="C2647" s="593">
        <v>9.375E-2</v>
      </c>
      <c r="D2647" t="s">
        <v>1901</v>
      </c>
      <c r="E2647">
        <v>0.06</v>
      </c>
      <c r="F2647">
        <v>2.5000000000000001E-3</v>
      </c>
      <c r="G2647">
        <v>2.5000000000000001E-3</v>
      </c>
      <c r="H2647">
        <v>2.8750000000000001E-2</v>
      </c>
      <c r="I2647">
        <v>0</v>
      </c>
    </row>
    <row r="2648" spans="1:9" x14ac:dyDescent="0.25">
      <c r="A2648" t="s">
        <v>717</v>
      </c>
      <c r="B2648">
        <v>95159</v>
      </c>
      <c r="C2648" s="593">
        <v>9.375E-2</v>
      </c>
      <c r="D2648" t="s">
        <v>1917</v>
      </c>
      <c r="E2648">
        <v>0.06</v>
      </c>
      <c r="F2648">
        <v>2.5000000000000001E-3</v>
      </c>
      <c r="G2648">
        <v>2.5000000000000001E-3</v>
      </c>
      <c r="H2648">
        <v>2.8750000000000001E-2</v>
      </c>
      <c r="I2648">
        <v>0</v>
      </c>
    </row>
    <row r="2649" spans="1:9" x14ac:dyDescent="0.25">
      <c r="A2649" t="s">
        <v>717</v>
      </c>
      <c r="B2649">
        <v>95160</v>
      </c>
      <c r="C2649" s="593">
        <v>9.375E-2</v>
      </c>
      <c r="D2649" t="s">
        <v>1901</v>
      </c>
      <c r="E2649">
        <v>0.06</v>
      </c>
      <c r="F2649">
        <v>2.5000000000000001E-3</v>
      </c>
      <c r="G2649">
        <v>2.5000000000000001E-3</v>
      </c>
      <c r="H2649">
        <v>2.8750000000000001E-2</v>
      </c>
      <c r="I2649">
        <v>0</v>
      </c>
    </row>
    <row r="2650" spans="1:9" x14ac:dyDescent="0.25">
      <c r="A2650" t="s">
        <v>717</v>
      </c>
      <c r="B2650">
        <v>95161</v>
      </c>
      <c r="C2650" s="593">
        <v>9.375E-2</v>
      </c>
      <c r="D2650" t="s">
        <v>1901</v>
      </c>
      <c r="E2650">
        <v>0.06</v>
      </c>
      <c r="F2650">
        <v>2.5000000000000001E-3</v>
      </c>
      <c r="G2650">
        <v>2.5000000000000001E-3</v>
      </c>
      <c r="H2650">
        <v>2.8750000000000001E-2</v>
      </c>
      <c r="I2650">
        <v>0</v>
      </c>
    </row>
    <row r="2651" spans="1:9" x14ac:dyDescent="0.25">
      <c r="A2651" t="s">
        <v>717</v>
      </c>
      <c r="B2651">
        <v>95164</v>
      </c>
      <c r="C2651" s="593">
        <v>9.375E-2</v>
      </c>
      <c r="D2651" t="s">
        <v>1901</v>
      </c>
      <c r="E2651">
        <v>0.06</v>
      </c>
      <c r="F2651">
        <v>2.5000000000000001E-3</v>
      </c>
      <c r="G2651">
        <v>2.5000000000000001E-3</v>
      </c>
      <c r="H2651">
        <v>2.8750000000000001E-2</v>
      </c>
      <c r="I2651">
        <v>0</v>
      </c>
    </row>
    <row r="2652" spans="1:9" x14ac:dyDescent="0.25">
      <c r="A2652" t="s">
        <v>717</v>
      </c>
      <c r="B2652">
        <v>95170</v>
      </c>
      <c r="C2652" s="593">
        <v>9.375E-2</v>
      </c>
      <c r="D2652" t="s">
        <v>1901</v>
      </c>
      <c r="E2652">
        <v>0.06</v>
      </c>
      <c r="F2652">
        <v>2.5000000000000001E-3</v>
      </c>
      <c r="G2652">
        <v>2.5000000000000001E-3</v>
      </c>
      <c r="H2652">
        <v>2.8750000000000001E-2</v>
      </c>
      <c r="I2652">
        <v>0</v>
      </c>
    </row>
    <row r="2653" spans="1:9" x14ac:dyDescent="0.25">
      <c r="A2653" t="s">
        <v>717</v>
      </c>
      <c r="B2653">
        <v>95172</v>
      </c>
      <c r="C2653" s="593">
        <v>9.375E-2</v>
      </c>
      <c r="D2653" t="s">
        <v>1916</v>
      </c>
      <c r="E2653">
        <v>0.06</v>
      </c>
      <c r="F2653">
        <v>2.5000000000000001E-3</v>
      </c>
      <c r="G2653">
        <v>2.5000000000000001E-3</v>
      </c>
      <c r="H2653">
        <v>2.8750000000000001E-2</v>
      </c>
      <c r="I2653">
        <v>0</v>
      </c>
    </row>
    <row r="2654" spans="1:9" x14ac:dyDescent="0.25">
      <c r="A2654" t="s">
        <v>717</v>
      </c>
      <c r="B2654">
        <v>95173</v>
      </c>
      <c r="C2654" s="593">
        <v>9.375E-2</v>
      </c>
      <c r="D2654" t="s">
        <v>1901</v>
      </c>
      <c r="E2654">
        <v>0.06</v>
      </c>
      <c r="F2654">
        <v>2.5000000000000001E-3</v>
      </c>
      <c r="G2654">
        <v>2.5000000000000001E-3</v>
      </c>
      <c r="H2654">
        <v>2.8750000000000001E-2</v>
      </c>
      <c r="I2654">
        <v>0</v>
      </c>
    </row>
    <row r="2655" spans="1:9" x14ac:dyDescent="0.25">
      <c r="A2655" t="s">
        <v>717</v>
      </c>
      <c r="B2655">
        <v>95190</v>
      </c>
      <c r="C2655" s="593">
        <v>9.375E-2</v>
      </c>
      <c r="D2655" t="s">
        <v>1901</v>
      </c>
      <c r="E2655">
        <v>0.06</v>
      </c>
      <c r="F2655">
        <v>2.5000000000000001E-3</v>
      </c>
      <c r="G2655">
        <v>2.5000000000000001E-3</v>
      </c>
      <c r="H2655">
        <v>2.8750000000000001E-2</v>
      </c>
      <c r="I2655">
        <v>0</v>
      </c>
    </row>
    <row r="2656" spans="1:9" x14ac:dyDescent="0.25">
      <c r="A2656" t="s">
        <v>717</v>
      </c>
      <c r="B2656">
        <v>95191</v>
      </c>
      <c r="C2656" s="593">
        <v>9.375E-2</v>
      </c>
      <c r="D2656" t="s">
        <v>1917</v>
      </c>
      <c r="E2656">
        <v>0.06</v>
      </c>
      <c r="F2656">
        <v>2.5000000000000001E-3</v>
      </c>
      <c r="G2656">
        <v>2.5000000000000001E-3</v>
      </c>
      <c r="H2656">
        <v>2.8750000000000001E-2</v>
      </c>
      <c r="I2656">
        <v>0</v>
      </c>
    </row>
    <row r="2657" spans="1:9" x14ac:dyDescent="0.25">
      <c r="A2657" t="s">
        <v>717</v>
      </c>
      <c r="B2657">
        <v>95192</v>
      </c>
      <c r="C2657" s="593">
        <v>9.375E-2</v>
      </c>
      <c r="D2657" t="s">
        <v>1916</v>
      </c>
      <c r="E2657">
        <v>0.06</v>
      </c>
      <c r="F2657">
        <v>2.5000000000000001E-3</v>
      </c>
      <c r="G2657">
        <v>2.5000000000000001E-3</v>
      </c>
      <c r="H2657">
        <v>2.8750000000000001E-2</v>
      </c>
      <c r="I2657">
        <v>0</v>
      </c>
    </row>
    <row r="2658" spans="1:9" x14ac:dyDescent="0.25">
      <c r="A2658" t="s">
        <v>717</v>
      </c>
      <c r="B2658">
        <v>95193</v>
      </c>
      <c r="C2658" s="593">
        <v>9.375E-2</v>
      </c>
      <c r="D2658" t="s">
        <v>1901</v>
      </c>
      <c r="E2658">
        <v>0.06</v>
      </c>
      <c r="F2658">
        <v>2.5000000000000001E-3</v>
      </c>
      <c r="G2658">
        <v>2.5000000000000001E-3</v>
      </c>
      <c r="H2658">
        <v>2.8750000000000001E-2</v>
      </c>
      <c r="I2658">
        <v>0</v>
      </c>
    </row>
    <row r="2659" spans="1:9" x14ac:dyDescent="0.25">
      <c r="A2659" t="s">
        <v>717</v>
      </c>
      <c r="B2659">
        <v>95194</v>
      </c>
      <c r="C2659" s="593">
        <v>9.375E-2</v>
      </c>
      <c r="D2659" t="s">
        <v>1916</v>
      </c>
      <c r="E2659">
        <v>0.06</v>
      </c>
      <c r="F2659">
        <v>2.5000000000000001E-3</v>
      </c>
      <c r="G2659">
        <v>2.5000000000000001E-3</v>
      </c>
      <c r="H2659">
        <v>2.8750000000000001E-2</v>
      </c>
      <c r="I2659">
        <v>0</v>
      </c>
    </row>
    <row r="2660" spans="1:9" x14ac:dyDescent="0.25">
      <c r="A2660" t="s">
        <v>717</v>
      </c>
      <c r="B2660">
        <v>95196</v>
      </c>
      <c r="C2660" s="593">
        <v>9.375E-2</v>
      </c>
      <c r="D2660" t="s">
        <v>1916</v>
      </c>
      <c r="E2660">
        <v>0.06</v>
      </c>
      <c r="F2660">
        <v>2.5000000000000001E-3</v>
      </c>
      <c r="G2660">
        <v>2.5000000000000001E-3</v>
      </c>
      <c r="H2660">
        <v>2.8750000000000001E-2</v>
      </c>
      <c r="I2660">
        <v>0</v>
      </c>
    </row>
    <row r="2661" spans="1:9" x14ac:dyDescent="0.25">
      <c r="A2661" t="s">
        <v>717</v>
      </c>
      <c r="B2661">
        <v>95201</v>
      </c>
      <c r="C2661" s="593">
        <v>0.09</v>
      </c>
      <c r="D2661" t="s">
        <v>1918</v>
      </c>
      <c r="E2661">
        <v>0.06</v>
      </c>
      <c r="F2661">
        <v>2.5000000000000001E-3</v>
      </c>
      <c r="G2661">
        <v>1.2500000000000001E-2</v>
      </c>
      <c r="H2661">
        <v>1.4999999999999999E-2</v>
      </c>
      <c r="I2661">
        <v>0</v>
      </c>
    </row>
    <row r="2662" spans="1:9" x14ac:dyDescent="0.25">
      <c r="A2662" t="s">
        <v>717</v>
      </c>
      <c r="B2662">
        <v>95202</v>
      </c>
      <c r="C2662" s="593">
        <v>0.09</v>
      </c>
      <c r="D2662" t="s">
        <v>1918</v>
      </c>
      <c r="E2662">
        <v>0.06</v>
      </c>
      <c r="F2662">
        <v>2.5000000000000001E-3</v>
      </c>
      <c r="G2662">
        <v>1.2500000000000001E-2</v>
      </c>
      <c r="H2662">
        <v>1.4999999999999999E-2</v>
      </c>
      <c r="I2662">
        <v>0</v>
      </c>
    </row>
    <row r="2663" spans="1:9" x14ac:dyDescent="0.25">
      <c r="A2663" t="s">
        <v>717</v>
      </c>
      <c r="B2663">
        <v>95203</v>
      </c>
      <c r="C2663" s="593">
        <v>0.09</v>
      </c>
      <c r="D2663" t="s">
        <v>1918</v>
      </c>
      <c r="E2663">
        <v>0.06</v>
      </c>
      <c r="F2663">
        <v>2.5000000000000001E-3</v>
      </c>
      <c r="G2663">
        <v>1.2500000000000001E-2</v>
      </c>
      <c r="H2663">
        <v>1.4999999999999999E-2</v>
      </c>
      <c r="I2663">
        <v>0</v>
      </c>
    </row>
    <row r="2664" spans="1:9" x14ac:dyDescent="0.25">
      <c r="A2664" t="s">
        <v>717</v>
      </c>
      <c r="B2664">
        <v>95204</v>
      </c>
      <c r="C2664" s="593">
        <v>0.09</v>
      </c>
      <c r="D2664" t="s">
        <v>1918</v>
      </c>
      <c r="E2664">
        <v>0.06</v>
      </c>
      <c r="F2664">
        <v>2.5000000000000001E-3</v>
      </c>
      <c r="G2664">
        <v>1.2500000000000001E-2</v>
      </c>
      <c r="H2664">
        <v>1.4999999999999999E-2</v>
      </c>
      <c r="I2664">
        <v>0</v>
      </c>
    </row>
    <row r="2665" spans="1:9" x14ac:dyDescent="0.25">
      <c r="A2665" t="s">
        <v>717</v>
      </c>
      <c r="B2665">
        <v>95205</v>
      </c>
      <c r="C2665" s="593">
        <v>0.09</v>
      </c>
      <c r="D2665" t="s">
        <v>1918</v>
      </c>
      <c r="E2665">
        <v>0.06</v>
      </c>
      <c r="F2665">
        <v>2.5000000000000001E-3</v>
      </c>
      <c r="G2665">
        <v>1.2500000000000001E-2</v>
      </c>
      <c r="H2665">
        <v>1.4999999999999999E-2</v>
      </c>
      <c r="I2665">
        <v>0</v>
      </c>
    </row>
    <row r="2666" spans="1:9" x14ac:dyDescent="0.25">
      <c r="A2666" t="s">
        <v>717</v>
      </c>
      <c r="B2666">
        <v>95206</v>
      </c>
      <c r="C2666" s="593">
        <v>0.09</v>
      </c>
      <c r="D2666" t="s">
        <v>1918</v>
      </c>
      <c r="E2666">
        <v>0.06</v>
      </c>
      <c r="F2666">
        <v>2.5000000000000001E-3</v>
      </c>
      <c r="G2666">
        <v>1.2500000000000001E-2</v>
      </c>
      <c r="H2666">
        <v>1.4999999999999999E-2</v>
      </c>
      <c r="I2666">
        <v>0</v>
      </c>
    </row>
    <row r="2667" spans="1:9" x14ac:dyDescent="0.25">
      <c r="A2667" t="s">
        <v>717</v>
      </c>
      <c r="B2667">
        <v>95207</v>
      </c>
      <c r="C2667" s="593">
        <v>0.09</v>
      </c>
      <c r="D2667" t="s">
        <v>1918</v>
      </c>
      <c r="E2667">
        <v>0.06</v>
      </c>
      <c r="F2667">
        <v>2.5000000000000001E-3</v>
      </c>
      <c r="G2667">
        <v>1.2500000000000001E-2</v>
      </c>
      <c r="H2667">
        <v>1.4999999999999999E-2</v>
      </c>
      <c r="I2667">
        <v>0</v>
      </c>
    </row>
    <row r="2668" spans="1:9" x14ac:dyDescent="0.25">
      <c r="A2668" t="s">
        <v>717</v>
      </c>
      <c r="B2668">
        <v>95208</v>
      </c>
      <c r="C2668" s="593">
        <v>7.7499999999999999E-2</v>
      </c>
      <c r="D2668" t="s">
        <v>1824</v>
      </c>
      <c r="E2668">
        <v>0.06</v>
      </c>
      <c r="F2668">
        <v>2.5000000000000001E-3</v>
      </c>
      <c r="G2668">
        <v>0</v>
      </c>
      <c r="H2668">
        <v>1.4999999999999999E-2</v>
      </c>
      <c r="I2668">
        <v>0</v>
      </c>
    </row>
    <row r="2669" spans="1:9" x14ac:dyDescent="0.25">
      <c r="A2669" t="s">
        <v>717</v>
      </c>
      <c r="B2669">
        <v>95209</v>
      </c>
      <c r="C2669" s="593">
        <v>0.09</v>
      </c>
      <c r="D2669" t="s">
        <v>1918</v>
      </c>
      <c r="E2669">
        <v>0.06</v>
      </c>
      <c r="F2669">
        <v>2.5000000000000001E-3</v>
      </c>
      <c r="G2669">
        <v>1.2500000000000001E-2</v>
      </c>
      <c r="H2669">
        <v>1.4999999999999999E-2</v>
      </c>
      <c r="I2669">
        <v>0</v>
      </c>
    </row>
    <row r="2670" spans="1:9" x14ac:dyDescent="0.25">
      <c r="A2670" t="s">
        <v>717</v>
      </c>
      <c r="B2670">
        <v>95210</v>
      </c>
      <c r="C2670" s="593">
        <v>0.09</v>
      </c>
      <c r="D2670" t="s">
        <v>1918</v>
      </c>
      <c r="E2670">
        <v>0.06</v>
      </c>
      <c r="F2670">
        <v>2.5000000000000001E-3</v>
      </c>
      <c r="G2670">
        <v>1.2500000000000001E-2</v>
      </c>
      <c r="H2670">
        <v>1.4999999999999999E-2</v>
      </c>
      <c r="I2670">
        <v>0</v>
      </c>
    </row>
    <row r="2671" spans="1:9" x14ac:dyDescent="0.25">
      <c r="A2671" t="s">
        <v>717</v>
      </c>
      <c r="B2671">
        <v>95211</v>
      </c>
      <c r="C2671" s="593">
        <v>0.09</v>
      </c>
      <c r="D2671" t="s">
        <v>1918</v>
      </c>
      <c r="E2671">
        <v>0.06</v>
      </c>
      <c r="F2671">
        <v>2.5000000000000001E-3</v>
      </c>
      <c r="G2671">
        <v>1.2500000000000001E-2</v>
      </c>
      <c r="H2671">
        <v>1.4999999999999999E-2</v>
      </c>
      <c r="I2671">
        <v>0</v>
      </c>
    </row>
    <row r="2672" spans="1:9" x14ac:dyDescent="0.25">
      <c r="A2672" t="s">
        <v>717</v>
      </c>
      <c r="B2672">
        <v>95212</v>
      </c>
      <c r="C2672" s="593">
        <v>0.09</v>
      </c>
      <c r="D2672" t="s">
        <v>1918</v>
      </c>
      <c r="E2672">
        <v>0.06</v>
      </c>
      <c r="F2672">
        <v>2.5000000000000001E-3</v>
      </c>
      <c r="G2672">
        <v>1.2500000000000001E-2</v>
      </c>
      <c r="H2672">
        <v>1.4999999999999999E-2</v>
      </c>
      <c r="I2672">
        <v>0</v>
      </c>
    </row>
    <row r="2673" spans="1:9" x14ac:dyDescent="0.25">
      <c r="A2673" t="s">
        <v>717</v>
      </c>
      <c r="B2673">
        <v>95213</v>
      </c>
      <c r="C2673" s="593">
        <v>0.09</v>
      </c>
      <c r="D2673" t="s">
        <v>1918</v>
      </c>
      <c r="E2673">
        <v>0.06</v>
      </c>
      <c r="F2673">
        <v>2.5000000000000001E-3</v>
      </c>
      <c r="G2673">
        <v>1.2500000000000001E-2</v>
      </c>
      <c r="H2673">
        <v>1.4999999999999999E-2</v>
      </c>
      <c r="I2673">
        <v>0</v>
      </c>
    </row>
    <row r="2674" spans="1:9" x14ac:dyDescent="0.25">
      <c r="A2674" t="s">
        <v>717</v>
      </c>
      <c r="B2674">
        <v>95214</v>
      </c>
      <c r="C2674" s="593">
        <v>0.09</v>
      </c>
      <c r="D2674" t="s">
        <v>1918</v>
      </c>
      <c r="E2674">
        <v>0.06</v>
      </c>
      <c r="F2674">
        <v>2.5000000000000001E-3</v>
      </c>
      <c r="G2674">
        <v>1.2500000000000001E-2</v>
      </c>
      <c r="H2674">
        <v>1.4999999999999999E-2</v>
      </c>
      <c r="I2674">
        <v>0</v>
      </c>
    </row>
    <row r="2675" spans="1:9" x14ac:dyDescent="0.25">
      <c r="A2675" t="s">
        <v>717</v>
      </c>
      <c r="B2675">
        <v>95215</v>
      </c>
      <c r="C2675" s="593">
        <v>0.09</v>
      </c>
      <c r="D2675" t="s">
        <v>1918</v>
      </c>
      <c r="E2675">
        <v>0.06</v>
      </c>
      <c r="F2675">
        <v>2.5000000000000001E-3</v>
      </c>
      <c r="G2675">
        <v>1.2500000000000001E-2</v>
      </c>
      <c r="H2675">
        <v>1.4999999999999999E-2</v>
      </c>
      <c r="I2675">
        <v>0</v>
      </c>
    </row>
    <row r="2676" spans="1:9" x14ac:dyDescent="0.25">
      <c r="A2676" t="s">
        <v>717</v>
      </c>
      <c r="B2676">
        <v>95219</v>
      </c>
      <c r="C2676" s="593">
        <v>0.09</v>
      </c>
      <c r="D2676" t="s">
        <v>1918</v>
      </c>
      <c r="E2676">
        <v>0.06</v>
      </c>
      <c r="F2676">
        <v>2.5000000000000001E-3</v>
      </c>
      <c r="G2676">
        <v>1.2500000000000001E-2</v>
      </c>
      <c r="H2676">
        <v>1.4999999999999999E-2</v>
      </c>
      <c r="I2676">
        <v>0</v>
      </c>
    </row>
    <row r="2677" spans="1:9" x14ac:dyDescent="0.25">
      <c r="A2677" t="s">
        <v>717</v>
      </c>
      <c r="B2677">
        <v>95220</v>
      </c>
      <c r="C2677" s="593">
        <v>7.7499999999999999E-2</v>
      </c>
      <c r="D2677" t="s">
        <v>1824</v>
      </c>
      <c r="E2677">
        <v>0.06</v>
      </c>
      <c r="F2677">
        <v>2.5000000000000001E-3</v>
      </c>
      <c r="G2677">
        <v>0</v>
      </c>
      <c r="H2677">
        <v>1.4999999999999999E-2</v>
      </c>
      <c r="I2677">
        <v>0</v>
      </c>
    </row>
    <row r="2678" spans="1:9" x14ac:dyDescent="0.25">
      <c r="A2678" t="s">
        <v>717</v>
      </c>
      <c r="B2678">
        <v>95221</v>
      </c>
      <c r="C2678" s="593">
        <v>7.7499999999999999E-2</v>
      </c>
      <c r="D2678" t="s">
        <v>1919</v>
      </c>
      <c r="E2678">
        <v>0.06</v>
      </c>
      <c r="F2678">
        <v>2.5000000000000001E-3</v>
      </c>
      <c r="G2678">
        <v>5.0000000000000001E-3</v>
      </c>
      <c r="H2678">
        <v>0.01</v>
      </c>
      <c r="I2678">
        <v>0</v>
      </c>
    </row>
    <row r="2679" spans="1:9" x14ac:dyDescent="0.25">
      <c r="A2679" t="s">
        <v>717</v>
      </c>
      <c r="B2679">
        <v>95222</v>
      </c>
      <c r="C2679" s="593">
        <v>7.7499999999999999E-2</v>
      </c>
      <c r="D2679" t="s">
        <v>1919</v>
      </c>
      <c r="E2679">
        <v>0.06</v>
      </c>
      <c r="F2679">
        <v>2.5000000000000001E-3</v>
      </c>
      <c r="G2679">
        <v>5.0000000000000001E-3</v>
      </c>
      <c r="H2679">
        <v>0.01</v>
      </c>
      <c r="I2679">
        <v>0</v>
      </c>
    </row>
    <row r="2680" spans="1:9" x14ac:dyDescent="0.25">
      <c r="A2680" t="s">
        <v>717</v>
      </c>
      <c r="B2680">
        <v>95223</v>
      </c>
      <c r="C2680" s="593">
        <v>7.2499999999999995E-2</v>
      </c>
      <c r="D2680" t="s">
        <v>1920</v>
      </c>
      <c r="E2680">
        <v>0.06</v>
      </c>
      <c r="F2680">
        <v>2.5000000000000001E-3</v>
      </c>
      <c r="G2680">
        <v>0</v>
      </c>
      <c r="H2680">
        <v>0.01</v>
      </c>
      <c r="I2680">
        <v>0</v>
      </c>
    </row>
    <row r="2681" spans="1:9" x14ac:dyDescent="0.25">
      <c r="A2681" t="s">
        <v>717</v>
      </c>
      <c r="B2681">
        <v>95224</v>
      </c>
      <c r="C2681" s="593">
        <v>7.2499999999999995E-2</v>
      </c>
      <c r="D2681" t="s">
        <v>1921</v>
      </c>
      <c r="E2681">
        <v>0.06</v>
      </c>
      <c r="F2681">
        <v>2.5000000000000001E-3</v>
      </c>
      <c r="G2681">
        <v>0</v>
      </c>
      <c r="H2681">
        <v>0.01</v>
      </c>
      <c r="I2681">
        <v>0</v>
      </c>
    </row>
    <row r="2682" spans="1:9" x14ac:dyDescent="0.25">
      <c r="A2682" t="s">
        <v>717</v>
      </c>
      <c r="B2682">
        <v>95225</v>
      </c>
      <c r="C2682" s="593">
        <v>7.2499999999999995E-2</v>
      </c>
      <c r="D2682" t="s">
        <v>1921</v>
      </c>
      <c r="E2682">
        <v>0.06</v>
      </c>
      <c r="F2682">
        <v>2.5000000000000001E-3</v>
      </c>
      <c r="G2682">
        <v>0</v>
      </c>
      <c r="H2682">
        <v>0.01</v>
      </c>
      <c r="I2682">
        <v>0</v>
      </c>
    </row>
    <row r="2683" spans="1:9" x14ac:dyDescent="0.25">
      <c r="A2683" t="s">
        <v>717</v>
      </c>
      <c r="B2683">
        <v>95226</v>
      </c>
      <c r="C2683" s="593">
        <v>7.2499999999999995E-2</v>
      </c>
      <c r="D2683" t="s">
        <v>1921</v>
      </c>
      <c r="E2683">
        <v>0.06</v>
      </c>
      <c r="F2683">
        <v>2.5000000000000001E-3</v>
      </c>
      <c r="G2683">
        <v>0</v>
      </c>
      <c r="H2683">
        <v>0.01</v>
      </c>
      <c r="I2683">
        <v>0</v>
      </c>
    </row>
    <row r="2684" spans="1:9" x14ac:dyDescent="0.25">
      <c r="A2684" t="s">
        <v>717</v>
      </c>
      <c r="B2684">
        <v>95227</v>
      </c>
      <c r="C2684" s="593">
        <v>7.7499999999999999E-2</v>
      </c>
      <c r="D2684" t="s">
        <v>1824</v>
      </c>
      <c r="E2684">
        <v>0.06</v>
      </c>
      <c r="F2684">
        <v>2.5000000000000001E-3</v>
      </c>
      <c r="G2684">
        <v>0</v>
      </c>
      <c r="H2684">
        <v>1.4999999999999999E-2</v>
      </c>
      <c r="I2684">
        <v>0</v>
      </c>
    </row>
    <row r="2685" spans="1:9" x14ac:dyDescent="0.25">
      <c r="A2685" t="s">
        <v>717</v>
      </c>
      <c r="B2685">
        <v>95228</v>
      </c>
      <c r="C2685" s="593">
        <v>7.2499999999999995E-2</v>
      </c>
      <c r="D2685" t="s">
        <v>1921</v>
      </c>
      <c r="E2685">
        <v>0.06</v>
      </c>
      <c r="F2685">
        <v>2.5000000000000001E-3</v>
      </c>
      <c r="G2685">
        <v>0</v>
      </c>
      <c r="H2685">
        <v>0.01</v>
      </c>
      <c r="I2685">
        <v>0</v>
      </c>
    </row>
    <row r="2686" spans="1:9" x14ac:dyDescent="0.25">
      <c r="A2686" t="s">
        <v>717</v>
      </c>
      <c r="B2686">
        <v>95229</v>
      </c>
      <c r="C2686" s="593">
        <v>7.2499999999999995E-2</v>
      </c>
      <c r="D2686" t="s">
        <v>1921</v>
      </c>
      <c r="E2686">
        <v>0.06</v>
      </c>
      <c r="F2686">
        <v>2.5000000000000001E-3</v>
      </c>
      <c r="G2686">
        <v>0</v>
      </c>
      <c r="H2686">
        <v>0.01</v>
      </c>
      <c r="I2686">
        <v>0</v>
      </c>
    </row>
    <row r="2687" spans="1:9" x14ac:dyDescent="0.25">
      <c r="A2687" t="s">
        <v>717</v>
      </c>
      <c r="B2687">
        <v>95230</v>
      </c>
      <c r="C2687" s="593">
        <v>7.8750000000000001E-2</v>
      </c>
      <c r="D2687" t="s">
        <v>1922</v>
      </c>
      <c r="E2687">
        <v>0.06</v>
      </c>
      <c r="F2687">
        <v>2.5000000000000001E-3</v>
      </c>
      <c r="G2687">
        <v>0</v>
      </c>
      <c r="H2687">
        <v>1.6250000000000001E-2</v>
      </c>
      <c r="I2687">
        <v>0</v>
      </c>
    </row>
    <row r="2688" spans="1:9" x14ac:dyDescent="0.25">
      <c r="A2688" t="s">
        <v>717</v>
      </c>
      <c r="B2688">
        <v>95231</v>
      </c>
      <c r="C2688" s="593">
        <v>0.09</v>
      </c>
      <c r="D2688" t="s">
        <v>1918</v>
      </c>
      <c r="E2688">
        <v>0.06</v>
      </c>
      <c r="F2688">
        <v>2.5000000000000001E-3</v>
      </c>
      <c r="G2688">
        <v>1.2500000000000001E-2</v>
      </c>
      <c r="H2688">
        <v>1.4999999999999999E-2</v>
      </c>
      <c r="I2688">
        <v>0</v>
      </c>
    </row>
    <row r="2689" spans="1:9" x14ac:dyDescent="0.25">
      <c r="A2689" t="s">
        <v>717</v>
      </c>
      <c r="B2689">
        <v>95232</v>
      </c>
      <c r="C2689" s="593">
        <v>7.2499999999999995E-2</v>
      </c>
      <c r="D2689" t="s">
        <v>1921</v>
      </c>
      <c r="E2689">
        <v>0.06</v>
      </c>
      <c r="F2689">
        <v>2.5000000000000001E-3</v>
      </c>
      <c r="G2689">
        <v>0</v>
      </c>
      <c r="H2689">
        <v>0.01</v>
      </c>
      <c r="I2689">
        <v>0</v>
      </c>
    </row>
    <row r="2690" spans="1:9" x14ac:dyDescent="0.25">
      <c r="A2690" t="s">
        <v>717</v>
      </c>
      <c r="B2690">
        <v>95233</v>
      </c>
      <c r="C2690" s="593">
        <v>7.2499999999999995E-2</v>
      </c>
      <c r="D2690" t="s">
        <v>1921</v>
      </c>
      <c r="E2690">
        <v>0.06</v>
      </c>
      <c r="F2690">
        <v>2.5000000000000001E-3</v>
      </c>
      <c r="G2690">
        <v>0</v>
      </c>
      <c r="H2690">
        <v>0.01</v>
      </c>
      <c r="I2690">
        <v>0</v>
      </c>
    </row>
    <row r="2691" spans="1:9" x14ac:dyDescent="0.25">
      <c r="A2691" t="s">
        <v>717</v>
      </c>
      <c r="B2691">
        <v>95234</v>
      </c>
      <c r="C2691" s="593">
        <v>7.7499999999999999E-2</v>
      </c>
      <c r="D2691" t="s">
        <v>1824</v>
      </c>
      <c r="E2691">
        <v>0.06</v>
      </c>
      <c r="F2691">
        <v>2.5000000000000001E-3</v>
      </c>
      <c r="G2691">
        <v>0</v>
      </c>
      <c r="H2691">
        <v>1.4999999999999999E-2</v>
      </c>
      <c r="I2691">
        <v>0</v>
      </c>
    </row>
    <row r="2692" spans="1:9" x14ac:dyDescent="0.25">
      <c r="A2692" t="s">
        <v>717</v>
      </c>
      <c r="B2692">
        <v>95236</v>
      </c>
      <c r="C2692" s="593">
        <v>7.7499999999999999E-2</v>
      </c>
      <c r="D2692" t="s">
        <v>1824</v>
      </c>
      <c r="E2692">
        <v>0.06</v>
      </c>
      <c r="F2692">
        <v>2.5000000000000001E-3</v>
      </c>
      <c r="G2692">
        <v>0</v>
      </c>
      <c r="H2692">
        <v>1.4999999999999999E-2</v>
      </c>
      <c r="I2692">
        <v>0</v>
      </c>
    </row>
    <row r="2693" spans="1:9" x14ac:dyDescent="0.25">
      <c r="A2693" t="s">
        <v>717</v>
      </c>
      <c r="B2693">
        <v>95237</v>
      </c>
      <c r="C2693" s="593">
        <v>7.7499999999999999E-2</v>
      </c>
      <c r="D2693" t="s">
        <v>1824</v>
      </c>
      <c r="E2693">
        <v>0.06</v>
      </c>
      <c r="F2693">
        <v>2.5000000000000001E-3</v>
      </c>
      <c r="G2693">
        <v>0</v>
      </c>
      <c r="H2693">
        <v>1.4999999999999999E-2</v>
      </c>
      <c r="I2693">
        <v>0</v>
      </c>
    </row>
    <row r="2694" spans="1:9" x14ac:dyDescent="0.25">
      <c r="A2694" t="s">
        <v>717</v>
      </c>
      <c r="B2694">
        <v>95240</v>
      </c>
      <c r="C2694" s="593">
        <v>0.09</v>
      </c>
      <c r="D2694" t="s">
        <v>1918</v>
      </c>
      <c r="E2694">
        <v>0.06</v>
      </c>
      <c r="F2694">
        <v>2.5000000000000001E-3</v>
      </c>
      <c r="G2694">
        <v>1.2500000000000001E-2</v>
      </c>
      <c r="H2694">
        <v>1.4999999999999999E-2</v>
      </c>
      <c r="I2694">
        <v>0</v>
      </c>
    </row>
    <row r="2695" spans="1:9" x14ac:dyDescent="0.25">
      <c r="A2695" t="s">
        <v>717</v>
      </c>
      <c r="B2695">
        <v>95241</v>
      </c>
      <c r="C2695" s="593">
        <v>8.2500000000000004E-2</v>
      </c>
      <c r="D2695" t="s">
        <v>1923</v>
      </c>
      <c r="E2695">
        <v>0.06</v>
      </c>
      <c r="F2695">
        <v>2.5000000000000001E-3</v>
      </c>
      <c r="G2695">
        <v>5.0000000000000001E-3</v>
      </c>
      <c r="H2695">
        <v>1.4999999999999999E-2</v>
      </c>
      <c r="I2695">
        <v>0</v>
      </c>
    </row>
    <row r="2696" spans="1:9" x14ac:dyDescent="0.25">
      <c r="A2696" t="s">
        <v>717</v>
      </c>
      <c r="B2696">
        <v>95242</v>
      </c>
      <c r="C2696" s="593">
        <v>0.09</v>
      </c>
      <c r="D2696" t="s">
        <v>1918</v>
      </c>
      <c r="E2696">
        <v>0.06</v>
      </c>
      <c r="F2696">
        <v>2.5000000000000001E-3</v>
      </c>
      <c r="G2696">
        <v>1.2500000000000001E-2</v>
      </c>
      <c r="H2696">
        <v>1.4999999999999999E-2</v>
      </c>
      <c r="I2696">
        <v>0</v>
      </c>
    </row>
    <row r="2697" spans="1:9" x14ac:dyDescent="0.25">
      <c r="A2697" t="s">
        <v>717</v>
      </c>
      <c r="B2697">
        <v>95245</v>
      </c>
      <c r="C2697" s="593">
        <v>7.2499999999999995E-2</v>
      </c>
      <c r="D2697" t="s">
        <v>1921</v>
      </c>
      <c r="E2697">
        <v>0.06</v>
      </c>
      <c r="F2697">
        <v>2.5000000000000001E-3</v>
      </c>
      <c r="G2697">
        <v>0</v>
      </c>
      <c r="H2697">
        <v>0.01</v>
      </c>
      <c r="I2697">
        <v>0</v>
      </c>
    </row>
    <row r="2698" spans="1:9" x14ac:dyDescent="0.25">
      <c r="A2698" t="s">
        <v>717</v>
      </c>
      <c r="B2698">
        <v>95246</v>
      </c>
      <c r="C2698" s="593">
        <v>7.2499999999999995E-2</v>
      </c>
      <c r="D2698" t="s">
        <v>1921</v>
      </c>
      <c r="E2698">
        <v>0.06</v>
      </c>
      <c r="F2698">
        <v>2.5000000000000001E-3</v>
      </c>
      <c r="G2698">
        <v>0</v>
      </c>
      <c r="H2698">
        <v>0.01</v>
      </c>
      <c r="I2698">
        <v>0</v>
      </c>
    </row>
    <row r="2699" spans="1:9" x14ac:dyDescent="0.25">
      <c r="A2699" t="s">
        <v>717</v>
      </c>
      <c r="B2699">
        <v>95247</v>
      </c>
      <c r="C2699" s="593">
        <v>7.2499999999999995E-2</v>
      </c>
      <c r="D2699" t="s">
        <v>1921</v>
      </c>
      <c r="E2699">
        <v>0.06</v>
      </c>
      <c r="F2699">
        <v>2.5000000000000001E-3</v>
      </c>
      <c r="G2699">
        <v>0</v>
      </c>
      <c r="H2699">
        <v>0.01</v>
      </c>
      <c r="I2699">
        <v>0</v>
      </c>
    </row>
    <row r="2700" spans="1:9" x14ac:dyDescent="0.25">
      <c r="A2700" t="s">
        <v>717</v>
      </c>
      <c r="B2700">
        <v>95248</v>
      </c>
      <c r="C2700" s="593">
        <v>7.2499999999999995E-2</v>
      </c>
      <c r="D2700" t="s">
        <v>1921</v>
      </c>
      <c r="E2700">
        <v>0.06</v>
      </c>
      <c r="F2700">
        <v>2.5000000000000001E-3</v>
      </c>
      <c r="G2700">
        <v>0</v>
      </c>
      <c r="H2700">
        <v>0.01</v>
      </c>
      <c r="I2700">
        <v>0</v>
      </c>
    </row>
    <row r="2701" spans="1:9" x14ac:dyDescent="0.25">
      <c r="A2701" t="s">
        <v>717</v>
      </c>
      <c r="B2701">
        <v>95249</v>
      </c>
      <c r="C2701" s="593">
        <v>7.2499999999999995E-2</v>
      </c>
      <c r="D2701" t="s">
        <v>1921</v>
      </c>
      <c r="E2701">
        <v>0.06</v>
      </c>
      <c r="F2701">
        <v>2.5000000000000001E-3</v>
      </c>
      <c r="G2701">
        <v>0</v>
      </c>
      <c r="H2701">
        <v>0.01</v>
      </c>
      <c r="I2701">
        <v>0</v>
      </c>
    </row>
    <row r="2702" spans="1:9" x14ac:dyDescent="0.25">
      <c r="A2702" t="s">
        <v>717</v>
      </c>
      <c r="B2702">
        <v>95251</v>
      </c>
      <c r="C2702" s="593">
        <v>7.2499999999999995E-2</v>
      </c>
      <c r="D2702" t="s">
        <v>1921</v>
      </c>
      <c r="E2702">
        <v>0.06</v>
      </c>
      <c r="F2702">
        <v>2.5000000000000001E-3</v>
      </c>
      <c r="G2702">
        <v>0</v>
      </c>
      <c r="H2702">
        <v>0.01</v>
      </c>
      <c r="I2702">
        <v>0</v>
      </c>
    </row>
    <row r="2703" spans="1:9" x14ac:dyDescent="0.25">
      <c r="A2703" t="s">
        <v>717</v>
      </c>
      <c r="B2703">
        <v>95252</v>
      </c>
      <c r="C2703" s="593">
        <v>7.7499999999999999E-2</v>
      </c>
      <c r="D2703" t="s">
        <v>1824</v>
      </c>
      <c r="E2703">
        <v>0.06</v>
      </c>
      <c r="F2703">
        <v>2.5000000000000001E-3</v>
      </c>
      <c r="G2703">
        <v>0</v>
      </c>
      <c r="H2703">
        <v>1.4999999999999999E-2</v>
      </c>
      <c r="I2703">
        <v>0</v>
      </c>
    </row>
    <row r="2704" spans="1:9" x14ac:dyDescent="0.25">
      <c r="A2704" t="s">
        <v>717</v>
      </c>
      <c r="B2704">
        <v>95253</v>
      </c>
      <c r="C2704" s="593">
        <v>7.7499999999999999E-2</v>
      </c>
      <c r="D2704" t="s">
        <v>1824</v>
      </c>
      <c r="E2704">
        <v>0.06</v>
      </c>
      <c r="F2704">
        <v>2.5000000000000001E-3</v>
      </c>
      <c r="G2704">
        <v>0</v>
      </c>
      <c r="H2704">
        <v>1.4999999999999999E-2</v>
      </c>
      <c r="I2704">
        <v>0</v>
      </c>
    </row>
    <row r="2705" spans="1:9" x14ac:dyDescent="0.25">
      <c r="A2705" t="s">
        <v>717</v>
      </c>
      <c r="B2705">
        <v>95254</v>
      </c>
      <c r="C2705" s="593">
        <v>7.2499999999999995E-2</v>
      </c>
      <c r="D2705" t="s">
        <v>1921</v>
      </c>
      <c r="E2705">
        <v>0.06</v>
      </c>
      <c r="F2705">
        <v>2.5000000000000001E-3</v>
      </c>
      <c r="G2705">
        <v>0</v>
      </c>
      <c r="H2705">
        <v>0.01</v>
      </c>
      <c r="I2705">
        <v>0</v>
      </c>
    </row>
    <row r="2706" spans="1:9" x14ac:dyDescent="0.25">
      <c r="A2706" t="s">
        <v>717</v>
      </c>
      <c r="B2706">
        <v>95255</v>
      </c>
      <c r="C2706" s="593">
        <v>7.2499999999999995E-2</v>
      </c>
      <c r="D2706" t="s">
        <v>1921</v>
      </c>
      <c r="E2706">
        <v>0.06</v>
      </c>
      <c r="F2706">
        <v>2.5000000000000001E-3</v>
      </c>
      <c r="G2706">
        <v>0</v>
      </c>
      <c r="H2706">
        <v>0.01</v>
      </c>
      <c r="I2706">
        <v>0</v>
      </c>
    </row>
    <row r="2707" spans="1:9" x14ac:dyDescent="0.25">
      <c r="A2707" t="s">
        <v>717</v>
      </c>
      <c r="B2707">
        <v>95257</v>
      </c>
      <c r="C2707" s="593">
        <v>7.2499999999999995E-2</v>
      </c>
      <c r="D2707" t="s">
        <v>1921</v>
      </c>
      <c r="E2707">
        <v>0.06</v>
      </c>
      <c r="F2707">
        <v>2.5000000000000001E-3</v>
      </c>
      <c r="G2707">
        <v>0</v>
      </c>
      <c r="H2707">
        <v>0.01</v>
      </c>
      <c r="I2707">
        <v>0</v>
      </c>
    </row>
    <row r="2708" spans="1:9" x14ac:dyDescent="0.25">
      <c r="A2708" t="s">
        <v>717</v>
      </c>
      <c r="B2708">
        <v>95258</v>
      </c>
      <c r="C2708" s="593">
        <v>7.7499999999999999E-2</v>
      </c>
      <c r="D2708" t="s">
        <v>1824</v>
      </c>
      <c r="E2708">
        <v>0.06</v>
      </c>
      <c r="F2708">
        <v>2.5000000000000001E-3</v>
      </c>
      <c r="G2708">
        <v>0</v>
      </c>
      <c r="H2708">
        <v>1.4999999999999999E-2</v>
      </c>
      <c r="I2708">
        <v>0</v>
      </c>
    </row>
    <row r="2709" spans="1:9" x14ac:dyDescent="0.25">
      <c r="A2709" t="s">
        <v>717</v>
      </c>
      <c r="B2709">
        <v>95267</v>
      </c>
      <c r="C2709" s="593">
        <v>0.09</v>
      </c>
      <c r="D2709" t="s">
        <v>1918</v>
      </c>
      <c r="E2709">
        <v>0.06</v>
      </c>
      <c r="F2709">
        <v>2.5000000000000001E-3</v>
      </c>
      <c r="G2709">
        <v>1.2500000000000001E-2</v>
      </c>
      <c r="H2709">
        <v>1.4999999999999999E-2</v>
      </c>
      <c r="I2709">
        <v>0</v>
      </c>
    </row>
    <row r="2710" spans="1:9" x14ac:dyDescent="0.25">
      <c r="A2710" t="s">
        <v>717</v>
      </c>
      <c r="B2710">
        <v>95269</v>
      </c>
      <c r="C2710" s="593">
        <v>0.09</v>
      </c>
      <c r="D2710" t="s">
        <v>1918</v>
      </c>
      <c r="E2710">
        <v>0.06</v>
      </c>
      <c r="F2710">
        <v>2.5000000000000001E-3</v>
      </c>
      <c r="G2710">
        <v>1.2500000000000001E-2</v>
      </c>
      <c r="H2710">
        <v>1.4999999999999999E-2</v>
      </c>
      <c r="I2710">
        <v>0</v>
      </c>
    </row>
    <row r="2711" spans="1:9" x14ac:dyDescent="0.25">
      <c r="A2711" t="s">
        <v>717</v>
      </c>
      <c r="B2711">
        <v>95296</v>
      </c>
      <c r="C2711" s="593">
        <v>0.09</v>
      </c>
      <c r="D2711" t="s">
        <v>1918</v>
      </c>
      <c r="E2711">
        <v>0.06</v>
      </c>
      <c r="F2711">
        <v>2.5000000000000001E-3</v>
      </c>
      <c r="G2711">
        <v>1.2500000000000001E-2</v>
      </c>
      <c r="H2711">
        <v>1.4999999999999999E-2</v>
      </c>
      <c r="I2711">
        <v>0</v>
      </c>
    </row>
    <row r="2712" spans="1:9" x14ac:dyDescent="0.25">
      <c r="A2712" t="s">
        <v>717</v>
      </c>
      <c r="B2712">
        <v>95297</v>
      </c>
      <c r="C2712" s="593">
        <v>0.09</v>
      </c>
      <c r="D2712" t="s">
        <v>1918</v>
      </c>
      <c r="E2712">
        <v>0.06</v>
      </c>
      <c r="F2712">
        <v>2.5000000000000001E-3</v>
      </c>
      <c r="G2712">
        <v>1.2500000000000001E-2</v>
      </c>
      <c r="H2712">
        <v>1.4999999999999999E-2</v>
      </c>
      <c r="I2712">
        <v>0</v>
      </c>
    </row>
    <row r="2713" spans="1:9" x14ac:dyDescent="0.25">
      <c r="A2713" t="s">
        <v>717</v>
      </c>
      <c r="B2713">
        <v>95301</v>
      </c>
      <c r="C2713" s="593">
        <v>8.2500000000000004E-2</v>
      </c>
      <c r="D2713" t="s">
        <v>1924</v>
      </c>
      <c r="E2713">
        <v>0.06</v>
      </c>
      <c r="F2713">
        <v>2.5000000000000001E-3</v>
      </c>
      <c r="G2713">
        <v>5.0000000000000001E-3</v>
      </c>
      <c r="H2713">
        <v>1.4999999999999999E-2</v>
      </c>
      <c r="I2713">
        <v>0</v>
      </c>
    </row>
    <row r="2714" spans="1:9" x14ac:dyDescent="0.25">
      <c r="A2714" t="s">
        <v>717</v>
      </c>
      <c r="B2714">
        <v>95303</v>
      </c>
      <c r="C2714" s="593">
        <v>7.7499999999999999E-2</v>
      </c>
      <c r="D2714" t="s">
        <v>1825</v>
      </c>
      <c r="E2714">
        <v>0.06</v>
      </c>
      <c r="F2714">
        <v>2.5000000000000001E-3</v>
      </c>
      <c r="G2714">
        <v>0</v>
      </c>
      <c r="H2714">
        <v>1.4999999999999999E-2</v>
      </c>
      <c r="I2714">
        <v>0</v>
      </c>
    </row>
    <row r="2715" spans="1:9" x14ac:dyDescent="0.25">
      <c r="A2715" t="s">
        <v>717</v>
      </c>
      <c r="B2715">
        <v>95304</v>
      </c>
      <c r="C2715" s="593">
        <v>8.2500000000000004E-2</v>
      </c>
      <c r="D2715" t="s">
        <v>1925</v>
      </c>
      <c r="E2715">
        <v>0.06</v>
      </c>
      <c r="F2715">
        <v>2.5000000000000001E-3</v>
      </c>
      <c r="G2715">
        <v>5.0000000000000001E-3</v>
      </c>
      <c r="H2715">
        <v>1.4999999999999999E-2</v>
      </c>
      <c r="I2715">
        <v>0</v>
      </c>
    </row>
    <row r="2716" spans="1:9" x14ac:dyDescent="0.25">
      <c r="A2716" t="s">
        <v>717</v>
      </c>
      <c r="B2716">
        <v>95305</v>
      </c>
      <c r="C2716" s="593">
        <v>7.2499999999999995E-2</v>
      </c>
      <c r="D2716" t="s">
        <v>1926</v>
      </c>
      <c r="E2716">
        <v>0.06</v>
      </c>
      <c r="F2716">
        <v>2.5000000000000001E-3</v>
      </c>
      <c r="G2716">
        <v>0</v>
      </c>
      <c r="H2716">
        <v>0.01</v>
      </c>
      <c r="I2716">
        <v>0</v>
      </c>
    </row>
    <row r="2717" spans="1:9" x14ac:dyDescent="0.25">
      <c r="A2717" t="s">
        <v>717</v>
      </c>
      <c r="B2717">
        <v>95306</v>
      </c>
      <c r="C2717" s="593">
        <v>7.7499999999999999E-2</v>
      </c>
      <c r="D2717" t="s">
        <v>1808</v>
      </c>
      <c r="E2717">
        <v>0.06</v>
      </c>
      <c r="F2717">
        <v>2.5000000000000001E-3</v>
      </c>
      <c r="G2717">
        <v>0</v>
      </c>
      <c r="H2717">
        <v>1.4999999999999999E-2</v>
      </c>
      <c r="I2717">
        <v>0</v>
      </c>
    </row>
    <row r="2718" spans="1:9" x14ac:dyDescent="0.25">
      <c r="A2718" t="s">
        <v>717</v>
      </c>
      <c r="B2718">
        <v>95307</v>
      </c>
      <c r="C2718" s="593">
        <v>8.3750000000000005E-2</v>
      </c>
      <c r="D2718" t="s">
        <v>1927</v>
      </c>
      <c r="E2718">
        <v>0.06</v>
      </c>
      <c r="F2718">
        <v>2.5000000000000001E-3</v>
      </c>
      <c r="G2718">
        <v>5.0000000000000001E-3</v>
      </c>
      <c r="H2718">
        <v>1.6250000000000001E-2</v>
      </c>
      <c r="I2718">
        <v>0</v>
      </c>
    </row>
    <row r="2719" spans="1:9" x14ac:dyDescent="0.25">
      <c r="A2719" t="s">
        <v>717</v>
      </c>
      <c r="B2719">
        <v>95309</v>
      </c>
      <c r="C2719" s="593">
        <v>7.2499999999999995E-2</v>
      </c>
      <c r="D2719" t="s">
        <v>1926</v>
      </c>
      <c r="E2719">
        <v>0.06</v>
      </c>
      <c r="F2719">
        <v>2.5000000000000001E-3</v>
      </c>
      <c r="G2719">
        <v>0</v>
      </c>
      <c r="H2719">
        <v>0.01</v>
      </c>
      <c r="I2719">
        <v>0</v>
      </c>
    </row>
    <row r="2720" spans="1:9" x14ac:dyDescent="0.25">
      <c r="A2720" t="s">
        <v>717</v>
      </c>
      <c r="B2720">
        <v>95310</v>
      </c>
      <c r="C2720" s="593">
        <v>7.2499999999999995E-2</v>
      </c>
      <c r="D2720" t="s">
        <v>1926</v>
      </c>
      <c r="E2720">
        <v>0.06</v>
      </c>
      <c r="F2720">
        <v>2.5000000000000001E-3</v>
      </c>
      <c r="G2720">
        <v>0</v>
      </c>
      <c r="H2720">
        <v>0.01</v>
      </c>
      <c r="I2720">
        <v>0</v>
      </c>
    </row>
    <row r="2721" spans="1:9" x14ac:dyDescent="0.25">
      <c r="A2721" t="s">
        <v>717</v>
      </c>
      <c r="B2721">
        <v>95311</v>
      </c>
      <c r="C2721" s="593">
        <v>7.7499999999999999E-2</v>
      </c>
      <c r="D2721" t="s">
        <v>1808</v>
      </c>
      <c r="E2721">
        <v>0.06</v>
      </c>
      <c r="F2721">
        <v>2.5000000000000001E-3</v>
      </c>
      <c r="G2721">
        <v>0</v>
      </c>
      <c r="H2721">
        <v>1.4999999999999999E-2</v>
      </c>
      <c r="I2721">
        <v>0</v>
      </c>
    </row>
    <row r="2722" spans="1:9" x14ac:dyDescent="0.25">
      <c r="A2722" t="s">
        <v>717</v>
      </c>
      <c r="B2722">
        <v>95312</v>
      </c>
      <c r="C2722" s="593">
        <v>7.7499999999999999E-2</v>
      </c>
      <c r="D2722" t="s">
        <v>1825</v>
      </c>
      <c r="E2722">
        <v>0.06</v>
      </c>
      <c r="F2722">
        <v>2.5000000000000001E-3</v>
      </c>
      <c r="G2722">
        <v>0</v>
      </c>
      <c r="H2722">
        <v>1.4999999999999999E-2</v>
      </c>
      <c r="I2722">
        <v>0</v>
      </c>
    </row>
    <row r="2723" spans="1:9" x14ac:dyDescent="0.25">
      <c r="A2723" t="s">
        <v>717</v>
      </c>
      <c r="B2723">
        <v>95313</v>
      </c>
      <c r="C2723" s="593">
        <v>7.8750000000000001E-2</v>
      </c>
      <c r="D2723" t="s">
        <v>1922</v>
      </c>
      <c r="E2723">
        <v>0.06</v>
      </c>
      <c r="F2723">
        <v>2.5000000000000001E-3</v>
      </c>
      <c r="G2723">
        <v>0</v>
      </c>
      <c r="H2723">
        <v>1.6250000000000001E-2</v>
      </c>
      <c r="I2723">
        <v>0</v>
      </c>
    </row>
    <row r="2724" spans="1:9" x14ac:dyDescent="0.25">
      <c r="A2724" t="s">
        <v>717</v>
      </c>
      <c r="B2724">
        <v>95315</v>
      </c>
      <c r="C2724" s="593">
        <v>7.7499999999999999E-2</v>
      </c>
      <c r="D2724" t="s">
        <v>1825</v>
      </c>
      <c r="E2724">
        <v>0.06</v>
      </c>
      <c r="F2724">
        <v>2.5000000000000001E-3</v>
      </c>
      <c r="G2724">
        <v>0</v>
      </c>
      <c r="H2724">
        <v>1.4999999999999999E-2</v>
      </c>
      <c r="I2724">
        <v>0</v>
      </c>
    </row>
    <row r="2725" spans="1:9" x14ac:dyDescent="0.25">
      <c r="A2725" t="s">
        <v>717</v>
      </c>
      <c r="B2725">
        <v>95316</v>
      </c>
      <c r="C2725" s="593">
        <v>8.6249999999999993E-2</v>
      </c>
      <c r="D2725" t="s">
        <v>1928</v>
      </c>
      <c r="E2725">
        <v>0.06</v>
      </c>
      <c r="F2725">
        <v>2.5000000000000001E-3</v>
      </c>
      <c r="G2725">
        <v>7.4999999999999997E-3</v>
      </c>
      <c r="H2725">
        <v>1.6250000000000001E-2</v>
      </c>
      <c r="I2725">
        <v>0</v>
      </c>
    </row>
    <row r="2726" spans="1:9" x14ac:dyDescent="0.25">
      <c r="A2726" t="s">
        <v>717</v>
      </c>
      <c r="B2726">
        <v>95317</v>
      </c>
      <c r="C2726" s="593">
        <v>7.7499999999999999E-2</v>
      </c>
      <c r="D2726" t="s">
        <v>1825</v>
      </c>
      <c r="E2726">
        <v>0.06</v>
      </c>
      <c r="F2726">
        <v>2.5000000000000001E-3</v>
      </c>
      <c r="G2726">
        <v>0</v>
      </c>
      <c r="H2726">
        <v>1.4999999999999999E-2</v>
      </c>
      <c r="I2726">
        <v>0</v>
      </c>
    </row>
    <row r="2727" spans="1:9" x14ac:dyDescent="0.25">
      <c r="A2727" t="s">
        <v>717</v>
      </c>
      <c r="B2727">
        <v>95318</v>
      </c>
      <c r="C2727" s="593">
        <v>7.7499999999999999E-2</v>
      </c>
      <c r="D2727" t="s">
        <v>1808</v>
      </c>
      <c r="E2727">
        <v>0.06</v>
      </c>
      <c r="F2727">
        <v>2.5000000000000001E-3</v>
      </c>
      <c r="G2727">
        <v>0</v>
      </c>
      <c r="H2727">
        <v>1.4999999999999999E-2</v>
      </c>
      <c r="I2727">
        <v>0</v>
      </c>
    </row>
    <row r="2728" spans="1:9" x14ac:dyDescent="0.25">
      <c r="A2728" t="s">
        <v>717</v>
      </c>
      <c r="B2728">
        <v>95319</v>
      </c>
      <c r="C2728" s="593">
        <v>7.8750000000000001E-2</v>
      </c>
      <c r="D2728" t="s">
        <v>1929</v>
      </c>
      <c r="E2728">
        <v>0.06</v>
      </c>
      <c r="F2728">
        <v>2.5000000000000001E-3</v>
      </c>
      <c r="G2728">
        <v>0</v>
      </c>
      <c r="H2728">
        <v>1.6250000000000001E-2</v>
      </c>
      <c r="I2728">
        <v>0</v>
      </c>
    </row>
    <row r="2729" spans="1:9" x14ac:dyDescent="0.25">
      <c r="A2729" t="s">
        <v>717</v>
      </c>
      <c r="B2729">
        <v>95320</v>
      </c>
      <c r="C2729" s="593">
        <v>7.7499999999999999E-2</v>
      </c>
      <c r="D2729" t="s">
        <v>1930</v>
      </c>
      <c r="E2729">
        <v>0.06</v>
      </c>
      <c r="F2729">
        <v>2.5000000000000001E-3</v>
      </c>
      <c r="G2729">
        <v>0</v>
      </c>
      <c r="H2729">
        <v>1.4999999999999999E-2</v>
      </c>
      <c r="I2729">
        <v>0</v>
      </c>
    </row>
    <row r="2730" spans="1:9" x14ac:dyDescent="0.25">
      <c r="A2730" t="s">
        <v>717</v>
      </c>
      <c r="B2730">
        <v>95321</v>
      </c>
      <c r="C2730" s="593">
        <v>7.7499999999999999E-2</v>
      </c>
      <c r="D2730" t="s">
        <v>1808</v>
      </c>
      <c r="E2730">
        <v>0.06</v>
      </c>
      <c r="F2730">
        <v>2.5000000000000001E-3</v>
      </c>
      <c r="G2730">
        <v>0</v>
      </c>
      <c r="H2730">
        <v>1.4999999999999999E-2</v>
      </c>
      <c r="I2730">
        <v>0</v>
      </c>
    </row>
    <row r="2731" spans="1:9" x14ac:dyDescent="0.25">
      <c r="A2731" t="s">
        <v>717</v>
      </c>
      <c r="B2731">
        <v>95322</v>
      </c>
      <c r="C2731" s="593">
        <v>8.2500000000000004E-2</v>
      </c>
      <c r="D2731" t="s">
        <v>1931</v>
      </c>
      <c r="E2731">
        <v>0.06</v>
      </c>
      <c r="F2731">
        <v>2.5000000000000001E-3</v>
      </c>
      <c r="G2731">
        <v>5.0000000000000001E-3</v>
      </c>
      <c r="H2731">
        <v>1.4999999999999999E-2</v>
      </c>
      <c r="I2731">
        <v>0</v>
      </c>
    </row>
    <row r="2732" spans="1:9" x14ac:dyDescent="0.25">
      <c r="A2732" t="s">
        <v>717</v>
      </c>
      <c r="B2732">
        <v>95323</v>
      </c>
      <c r="C2732" s="593">
        <v>7.8750000000000001E-2</v>
      </c>
      <c r="D2732" t="s">
        <v>1922</v>
      </c>
      <c r="E2732">
        <v>0.06</v>
      </c>
      <c r="F2732">
        <v>2.5000000000000001E-3</v>
      </c>
      <c r="G2732">
        <v>0</v>
      </c>
      <c r="H2732">
        <v>1.6250000000000001E-2</v>
      </c>
      <c r="I2732">
        <v>0</v>
      </c>
    </row>
    <row r="2733" spans="1:9" x14ac:dyDescent="0.25">
      <c r="A2733" t="s">
        <v>717</v>
      </c>
      <c r="B2733">
        <v>95324</v>
      </c>
      <c r="C2733" s="593">
        <v>7.8750000000000001E-2</v>
      </c>
      <c r="D2733" t="s">
        <v>1922</v>
      </c>
      <c r="E2733">
        <v>0.06</v>
      </c>
      <c r="F2733">
        <v>2.5000000000000001E-3</v>
      </c>
      <c r="G2733">
        <v>0</v>
      </c>
      <c r="H2733">
        <v>1.6250000000000001E-2</v>
      </c>
      <c r="I2733">
        <v>0</v>
      </c>
    </row>
    <row r="2734" spans="1:9" x14ac:dyDescent="0.25">
      <c r="A2734" t="s">
        <v>717</v>
      </c>
      <c r="B2734">
        <v>95325</v>
      </c>
      <c r="C2734" s="593">
        <v>7.7499999999999999E-2</v>
      </c>
      <c r="D2734" t="s">
        <v>1808</v>
      </c>
      <c r="E2734">
        <v>0.06</v>
      </c>
      <c r="F2734">
        <v>2.5000000000000001E-3</v>
      </c>
      <c r="G2734">
        <v>0</v>
      </c>
      <c r="H2734">
        <v>1.4999999999999999E-2</v>
      </c>
      <c r="I2734">
        <v>0</v>
      </c>
    </row>
    <row r="2735" spans="1:9" x14ac:dyDescent="0.25">
      <c r="A2735" t="s">
        <v>717</v>
      </c>
      <c r="B2735">
        <v>95326</v>
      </c>
      <c r="C2735" s="593">
        <v>8.3750000000000005E-2</v>
      </c>
      <c r="D2735" t="s">
        <v>1927</v>
      </c>
      <c r="E2735">
        <v>0.06</v>
      </c>
      <c r="F2735">
        <v>2.5000000000000001E-3</v>
      </c>
      <c r="G2735">
        <v>5.0000000000000001E-3</v>
      </c>
      <c r="H2735">
        <v>1.6250000000000001E-2</v>
      </c>
      <c r="I2735">
        <v>0</v>
      </c>
    </row>
    <row r="2736" spans="1:9" x14ac:dyDescent="0.25">
      <c r="A2736" t="s">
        <v>717</v>
      </c>
      <c r="B2736">
        <v>95327</v>
      </c>
      <c r="C2736" s="593">
        <v>7.2499999999999995E-2</v>
      </c>
      <c r="D2736" t="s">
        <v>1926</v>
      </c>
      <c r="E2736">
        <v>0.06</v>
      </c>
      <c r="F2736">
        <v>2.5000000000000001E-3</v>
      </c>
      <c r="G2736">
        <v>0</v>
      </c>
      <c r="H2736">
        <v>0.01</v>
      </c>
      <c r="I2736">
        <v>0</v>
      </c>
    </row>
    <row r="2737" spans="1:9" x14ac:dyDescent="0.25">
      <c r="A2737" t="s">
        <v>717</v>
      </c>
      <c r="B2737">
        <v>95328</v>
      </c>
      <c r="C2737" s="593">
        <v>7.8750000000000001E-2</v>
      </c>
      <c r="D2737" t="s">
        <v>1922</v>
      </c>
      <c r="E2737">
        <v>0.06</v>
      </c>
      <c r="F2737">
        <v>2.5000000000000001E-3</v>
      </c>
      <c r="G2737">
        <v>0</v>
      </c>
      <c r="H2737">
        <v>1.6250000000000001E-2</v>
      </c>
      <c r="I2737">
        <v>0</v>
      </c>
    </row>
    <row r="2738" spans="1:9" x14ac:dyDescent="0.25">
      <c r="A2738" t="s">
        <v>717</v>
      </c>
      <c r="B2738">
        <v>95329</v>
      </c>
      <c r="C2738" s="593">
        <v>7.8750000000000001E-2</v>
      </c>
      <c r="D2738" t="s">
        <v>1922</v>
      </c>
      <c r="E2738">
        <v>0.06</v>
      </c>
      <c r="F2738">
        <v>2.5000000000000001E-3</v>
      </c>
      <c r="G2738">
        <v>0</v>
      </c>
      <c r="H2738">
        <v>1.6250000000000001E-2</v>
      </c>
      <c r="I2738">
        <v>0</v>
      </c>
    </row>
    <row r="2739" spans="1:9" x14ac:dyDescent="0.25">
      <c r="A2739" t="s">
        <v>717</v>
      </c>
      <c r="B2739">
        <v>95330</v>
      </c>
      <c r="C2739" s="593">
        <v>8.7499999999999994E-2</v>
      </c>
      <c r="D2739" t="s">
        <v>1932</v>
      </c>
      <c r="E2739">
        <v>0.06</v>
      </c>
      <c r="F2739">
        <v>2.5000000000000001E-3</v>
      </c>
      <c r="G2739">
        <v>0.01</v>
      </c>
      <c r="H2739">
        <v>1.4999999999999999E-2</v>
      </c>
      <c r="I2739">
        <v>0</v>
      </c>
    </row>
    <row r="2740" spans="1:9" x14ac:dyDescent="0.25">
      <c r="A2740" t="s">
        <v>717</v>
      </c>
      <c r="B2740">
        <v>95333</v>
      </c>
      <c r="C2740" s="593">
        <v>7.7499999999999999E-2</v>
      </c>
      <c r="D2740" t="s">
        <v>1825</v>
      </c>
      <c r="E2740">
        <v>0.06</v>
      </c>
      <c r="F2740">
        <v>2.5000000000000001E-3</v>
      </c>
      <c r="G2740">
        <v>0</v>
      </c>
      <c r="H2740">
        <v>1.4999999999999999E-2</v>
      </c>
      <c r="I2740">
        <v>0</v>
      </c>
    </row>
    <row r="2741" spans="1:9" x14ac:dyDescent="0.25">
      <c r="A2741" t="s">
        <v>717</v>
      </c>
      <c r="B2741">
        <v>95334</v>
      </c>
      <c r="C2741" s="593">
        <v>7.7499999999999999E-2</v>
      </c>
      <c r="D2741" t="s">
        <v>1933</v>
      </c>
      <c r="E2741">
        <v>0.06</v>
      </c>
      <c r="F2741">
        <v>2.5000000000000001E-3</v>
      </c>
      <c r="G2741">
        <v>0</v>
      </c>
      <c r="H2741">
        <v>1.4999999999999999E-2</v>
      </c>
      <c r="I2741">
        <v>0</v>
      </c>
    </row>
    <row r="2742" spans="1:9" x14ac:dyDescent="0.25">
      <c r="A2742" t="s">
        <v>717</v>
      </c>
      <c r="B2742">
        <v>95335</v>
      </c>
      <c r="C2742" s="593">
        <v>7.2499999999999995E-2</v>
      </c>
      <c r="D2742" t="s">
        <v>1926</v>
      </c>
      <c r="E2742">
        <v>0.06</v>
      </c>
      <c r="F2742">
        <v>2.5000000000000001E-3</v>
      </c>
      <c r="G2742">
        <v>0</v>
      </c>
      <c r="H2742">
        <v>0.01</v>
      </c>
      <c r="I2742">
        <v>0</v>
      </c>
    </row>
    <row r="2743" spans="1:9" x14ac:dyDescent="0.25">
      <c r="A2743" t="s">
        <v>717</v>
      </c>
      <c r="B2743">
        <v>95336</v>
      </c>
      <c r="C2743" s="593">
        <v>0.09</v>
      </c>
      <c r="D2743" t="s">
        <v>1918</v>
      </c>
      <c r="E2743">
        <v>0.06</v>
      </c>
      <c r="F2743">
        <v>2.5000000000000001E-3</v>
      </c>
      <c r="G2743">
        <v>1.2500000000000001E-2</v>
      </c>
      <c r="H2743">
        <v>1.4999999999999999E-2</v>
      </c>
      <c r="I2743">
        <v>0</v>
      </c>
    </row>
    <row r="2744" spans="1:9" x14ac:dyDescent="0.25">
      <c r="A2744" t="s">
        <v>717</v>
      </c>
      <c r="B2744">
        <v>95337</v>
      </c>
      <c r="C2744" s="593">
        <v>8.7499999999999994E-2</v>
      </c>
      <c r="D2744" t="s">
        <v>1932</v>
      </c>
      <c r="E2744">
        <v>0.06</v>
      </c>
      <c r="F2744">
        <v>2.5000000000000001E-3</v>
      </c>
      <c r="G2744">
        <v>0.01</v>
      </c>
      <c r="H2744">
        <v>1.4999999999999999E-2</v>
      </c>
      <c r="I2744">
        <v>0</v>
      </c>
    </row>
    <row r="2745" spans="1:9" x14ac:dyDescent="0.25">
      <c r="A2745" t="s">
        <v>717</v>
      </c>
      <c r="B2745">
        <v>95338</v>
      </c>
      <c r="C2745" s="593">
        <v>7.7499999999999999E-2</v>
      </c>
      <c r="D2745" t="s">
        <v>1808</v>
      </c>
      <c r="E2745">
        <v>0.06</v>
      </c>
      <c r="F2745">
        <v>2.5000000000000001E-3</v>
      </c>
      <c r="G2745">
        <v>0</v>
      </c>
      <c r="H2745">
        <v>1.4999999999999999E-2</v>
      </c>
      <c r="I2745">
        <v>0</v>
      </c>
    </row>
    <row r="2746" spans="1:9" x14ac:dyDescent="0.25">
      <c r="A2746" t="s">
        <v>717</v>
      </c>
      <c r="B2746">
        <v>95340</v>
      </c>
      <c r="C2746" s="593">
        <v>8.2500000000000004E-2</v>
      </c>
      <c r="D2746" t="s">
        <v>1825</v>
      </c>
      <c r="E2746">
        <v>0.06</v>
      </c>
      <c r="F2746">
        <v>2.5000000000000001E-3</v>
      </c>
      <c r="G2746">
        <v>5.0000000000000001E-3</v>
      </c>
      <c r="H2746">
        <v>1.4999999999999999E-2</v>
      </c>
      <c r="I2746">
        <v>0</v>
      </c>
    </row>
    <row r="2747" spans="1:9" x14ac:dyDescent="0.25">
      <c r="A2747" t="s">
        <v>717</v>
      </c>
      <c r="B2747">
        <v>95341</v>
      </c>
      <c r="C2747" s="593">
        <v>8.2500000000000004E-2</v>
      </c>
      <c r="D2747" t="s">
        <v>1825</v>
      </c>
      <c r="E2747">
        <v>0.06</v>
      </c>
      <c r="F2747">
        <v>2.5000000000000001E-3</v>
      </c>
      <c r="G2747">
        <v>5.0000000000000001E-3</v>
      </c>
      <c r="H2747">
        <v>1.4999999999999999E-2</v>
      </c>
      <c r="I2747">
        <v>0</v>
      </c>
    </row>
    <row r="2748" spans="1:9" x14ac:dyDescent="0.25">
      <c r="A2748" t="s">
        <v>717</v>
      </c>
      <c r="B2748">
        <v>95343</v>
      </c>
      <c r="C2748" s="593">
        <v>7.7499999999999999E-2</v>
      </c>
      <c r="D2748" t="s">
        <v>1825</v>
      </c>
      <c r="E2748">
        <v>0.06</v>
      </c>
      <c r="F2748">
        <v>2.5000000000000001E-3</v>
      </c>
      <c r="G2748">
        <v>0</v>
      </c>
      <c r="H2748">
        <v>1.4999999999999999E-2</v>
      </c>
      <c r="I2748">
        <v>0</v>
      </c>
    </row>
    <row r="2749" spans="1:9" x14ac:dyDescent="0.25">
      <c r="A2749" t="s">
        <v>717</v>
      </c>
      <c r="B2749">
        <v>95344</v>
      </c>
      <c r="C2749" s="593">
        <v>8.2500000000000004E-2</v>
      </c>
      <c r="D2749" t="s">
        <v>1825</v>
      </c>
      <c r="E2749">
        <v>0.06</v>
      </c>
      <c r="F2749">
        <v>2.5000000000000001E-3</v>
      </c>
      <c r="G2749">
        <v>5.0000000000000001E-3</v>
      </c>
      <c r="H2749">
        <v>1.4999999999999999E-2</v>
      </c>
      <c r="I2749">
        <v>0</v>
      </c>
    </row>
    <row r="2750" spans="1:9" x14ac:dyDescent="0.25">
      <c r="A2750" t="s">
        <v>717</v>
      </c>
      <c r="B2750">
        <v>95345</v>
      </c>
      <c r="C2750" s="593">
        <v>7.7499999999999999E-2</v>
      </c>
      <c r="D2750" t="s">
        <v>1808</v>
      </c>
      <c r="E2750">
        <v>0.06</v>
      </c>
      <c r="F2750">
        <v>2.5000000000000001E-3</v>
      </c>
      <c r="G2750">
        <v>0</v>
      </c>
      <c r="H2750">
        <v>1.4999999999999999E-2</v>
      </c>
      <c r="I2750">
        <v>0</v>
      </c>
    </row>
    <row r="2751" spans="1:9" x14ac:dyDescent="0.25">
      <c r="A2751" t="s">
        <v>717</v>
      </c>
      <c r="B2751">
        <v>95346</v>
      </c>
      <c r="C2751" s="593">
        <v>7.2499999999999995E-2</v>
      </c>
      <c r="D2751" t="s">
        <v>1926</v>
      </c>
      <c r="E2751">
        <v>0.06</v>
      </c>
      <c r="F2751">
        <v>2.5000000000000001E-3</v>
      </c>
      <c r="G2751">
        <v>0</v>
      </c>
      <c r="H2751">
        <v>0.01</v>
      </c>
      <c r="I2751">
        <v>0</v>
      </c>
    </row>
    <row r="2752" spans="1:9" x14ac:dyDescent="0.25">
      <c r="A2752" t="s">
        <v>717</v>
      </c>
      <c r="B2752">
        <v>95347</v>
      </c>
      <c r="C2752" s="593">
        <v>7.2499999999999995E-2</v>
      </c>
      <c r="D2752" t="s">
        <v>1926</v>
      </c>
      <c r="E2752">
        <v>0.06</v>
      </c>
      <c r="F2752">
        <v>2.5000000000000001E-3</v>
      </c>
      <c r="G2752">
        <v>0</v>
      </c>
      <c r="H2752">
        <v>0.01</v>
      </c>
      <c r="I2752">
        <v>0</v>
      </c>
    </row>
    <row r="2753" spans="1:9" x14ac:dyDescent="0.25">
      <c r="A2753" t="s">
        <v>717</v>
      </c>
      <c r="B2753">
        <v>95348</v>
      </c>
      <c r="C2753" s="593">
        <v>8.2500000000000004E-2</v>
      </c>
      <c r="D2753" t="s">
        <v>1825</v>
      </c>
      <c r="E2753">
        <v>0.06</v>
      </c>
      <c r="F2753">
        <v>2.5000000000000001E-3</v>
      </c>
      <c r="G2753">
        <v>5.0000000000000001E-3</v>
      </c>
      <c r="H2753">
        <v>1.4999999999999999E-2</v>
      </c>
      <c r="I2753">
        <v>0</v>
      </c>
    </row>
    <row r="2754" spans="1:9" x14ac:dyDescent="0.25">
      <c r="A2754" t="s">
        <v>717</v>
      </c>
      <c r="B2754">
        <v>95350</v>
      </c>
      <c r="C2754" s="593">
        <v>7.8750000000000001E-2</v>
      </c>
      <c r="D2754" t="s">
        <v>1929</v>
      </c>
      <c r="E2754">
        <v>0.06</v>
      </c>
      <c r="F2754">
        <v>2.5000000000000001E-3</v>
      </c>
      <c r="G2754">
        <v>0</v>
      </c>
      <c r="H2754">
        <v>1.6250000000000001E-2</v>
      </c>
      <c r="I2754">
        <v>0</v>
      </c>
    </row>
    <row r="2755" spans="1:9" x14ac:dyDescent="0.25">
      <c r="A2755" t="s">
        <v>717</v>
      </c>
      <c r="B2755">
        <v>95351</v>
      </c>
      <c r="C2755" s="593">
        <v>8.3750000000000005E-2</v>
      </c>
      <c r="D2755" t="s">
        <v>1927</v>
      </c>
      <c r="E2755">
        <v>0.06</v>
      </c>
      <c r="F2755">
        <v>2.5000000000000001E-3</v>
      </c>
      <c r="G2755">
        <v>5.0000000000000001E-3</v>
      </c>
      <c r="H2755">
        <v>1.6250000000000001E-2</v>
      </c>
      <c r="I2755">
        <v>0</v>
      </c>
    </row>
    <row r="2756" spans="1:9" x14ac:dyDescent="0.25">
      <c r="A2756" t="s">
        <v>717</v>
      </c>
      <c r="B2756">
        <v>95352</v>
      </c>
      <c r="C2756" s="593">
        <v>7.8750000000000001E-2</v>
      </c>
      <c r="D2756" t="s">
        <v>1929</v>
      </c>
      <c r="E2756">
        <v>0.06</v>
      </c>
      <c r="F2756">
        <v>2.5000000000000001E-3</v>
      </c>
      <c r="G2756">
        <v>0</v>
      </c>
      <c r="H2756">
        <v>1.6250000000000001E-2</v>
      </c>
      <c r="I2756">
        <v>0</v>
      </c>
    </row>
    <row r="2757" spans="1:9" x14ac:dyDescent="0.25">
      <c r="A2757" t="s">
        <v>717</v>
      </c>
      <c r="B2757">
        <v>95353</v>
      </c>
      <c r="C2757" s="593">
        <v>7.8750000000000001E-2</v>
      </c>
      <c r="D2757" t="s">
        <v>1929</v>
      </c>
      <c r="E2757">
        <v>0.06</v>
      </c>
      <c r="F2757">
        <v>2.5000000000000001E-3</v>
      </c>
      <c r="G2757">
        <v>0</v>
      </c>
      <c r="H2757">
        <v>1.6250000000000001E-2</v>
      </c>
      <c r="I2757">
        <v>0</v>
      </c>
    </row>
    <row r="2758" spans="1:9" x14ac:dyDescent="0.25">
      <c r="A2758" t="s">
        <v>717</v>
      </c>
      <c r="B2758">
        <v>95354</v>
      </c>
      <c r="C2758" s="593">
        <v>7.8750000000000001E-2</v>
      </c>
      <c r="D2758" t="s">
        <v>1929</v>
      </c>
      <c r="E2758">
        <v>0.06</v>
      </c>
      <c r="F2758">
        <v>2.5000000000000001E-3</v>
      </c>
      <c r="G2758">
        <v>0</v>
      </c>
      <c r="H2758">
        <v>1.6250000000000001E-2</v>
      </c>
      <c r="I2758">
        <v>0</v>
      </c>
    </row>
    <row r="2759" spans="1:9" x14ac:dyDescent="0.25">
      <c r="A2759" t="s">
        <v>717</v>
      </c>
      <c r="B2759">
        <v>95355</v>
      </c>
      <c r="C2759" s="593">
        <v>7.8750000000000001E-2</v>
      </c>
      <c r="D2759" t="s">
        <v>1929</v>
      </c>
      <c r="E2759">
        <v>0.06</v>
      </c>
      <c r="F2759">
        <v>2.5000000000000001E-3</v>
      </c>
      <c r="G2759">
        <v>0</v>
      </c>
      <c r="H2759">
        <v>1.6250000000000001E-2</v>
      </c>
      <c r="I2759">
        <v>0</v>
      </c>
    </row>
    <row r="2760" spans="1:9" x14ac:dyDescent="0.25">
      <c r="A2760" t="s">
        <v>717</v>
      </c>
      <c r="B2760">
        <v>95356</v>
      </c>
      <c r="C2760" s="593">
        <v>7.8750000000000001E-2</v>
      </c>
      <c r="D2760" t="s">
        <v>1929</v>
      </c>
      <c r="E2760">
        <v>0.06</v>
      </c>
      <c r="F2760">
        <v>2.5000000000000001E-3</v>
      </c>
      <c r="G2760">
        <v>0</v>
      </c>
      <c r="H2760">
        <v>1.6250000000000001E-2</v>
      </c>
      <c r="I2760">
        <v>0</v>
      </c>
    </row>
    <row r="2761" spans="1:9" x14ac:dyDescent="0.25">
      <c r="A2761" t="s">
        <v>717</v>
      </c>
      <c r="B2761">
        <v>95357</v>
      </c>
      <c r="C2761" s="593">
        <v>7.8750000000000001E-2</v>
      </c>
      <c r="D2761" t="s">
        <v>1929</v>
      </c>
      <c r="E2761">
        <v>0.06</v>
      </c>
      <c r="F2761">
        <v>2.5000000000000001E-3</v>
      </c>
      <c r="G2761">
        <v>0</v>
      </c>
      <c r="H2761">
        <v>1.6250000000000001E-2</v>
      </c>
      <c r="I2761">
        <v>0</v>
      </c>
    </row>
    <row r="2762" spans="1:9" x14ac:dyDescent="0.25">
      <c r="A2762" t="s">
        <v>717</v>
      </c>
      <c r="B2762">
        <v>95358</v>
      </c>
      <c r="C2762" s="593">
        <v>8.3750000000000005E-2</v>
      </c>
      <c r="D2762" t="s">
        <v>1927</v>
      </c>
      <c r="E2762">
        <v>0.06</v>
      </c>
      <c r="F2762">
        <v>2.5000000000000001E-3</v>
      </c>
      <c r="G2762">
        <v>5.0000000000000001E-3</v>
      </c>
      <c r="H2762">
        <v>1.6250000000000001E-2</v>
      </c>
      <c r="I2762">
        <v>0</v>
      </c>
    </row>
    <row r="2763" spans="1:9" x14ac:dyDescent="0.25">
      <c r="A2763" t="s">
        <v>717</v>
      </c>
      <c r="B2763">
        <v>95360</v>
      </c>
      <c r="C2763" s="593">
        <v>7.8750000000000001E-2</v>
      </c>
      <c r="D2763" t="s">
        <v>1934</v>
      </c>
      <c r="E2763">
        <v>0.06</v>
      </c>
      <c r="F2763">
        <v>2.5000000000000001E-3</v>
      </c>
      <c r="G2763">
        <v>0</v>
      </c>
      <c r="H2763">
        <v>1.6250000000000001E-2</v>
      </c>
      <c r="I2763">
        <v>0</v>
      </c>
    </row>
    <row r="2764" spans="1:9" x14ac:dyDescent="0.25">
      <c r="A2764" t="s">
        <v>717</v>
      </c>
      <c r="B2764">
        <v>95361</v>
      </c>
      <c r="C2764" s="593">
        <v>8.3750000000000005E-2</v>
      </c>
      <c r="D2764" t="s">
        <v>1935</v>
      </c>
      <c r="E2764">
        <v>0.06</v>
      </c>
      <c r="F2764">
        <v>2.5000000000000001E-3</v>
      </c>
      <c r="G2764">
        <v>5.0000000000000001E-3</v>
      </c>
      <c r="H2764">
        <v>1.6250000000000001E-2</v>
      </c>
      <c r="I2764">
        <v>0</v>
      </c>
    </row>
    <row r="2765" spans="1:9" x14ac:dyDescent="0.25">
      <c r="A2765" t="s">
        <v>717</v>
      </c>
      <c r="B2765">
        <v>95363</v>
      </c>
      <c r="C2765" s="593">
        <v>7.8750000000000001E-2</v>
      </c>
      <c r="D2765" t="s">
        <v>1343</v>
      </c>
      <c r="E2765">
        <v>0.06</v>
      </c>
      <c r="F2765">
        <v>2.5000000000000001E-3</v>
      </c>
      <c r="G2765">
        <v>0</v>
      </c>
      <c r="H2765">
        <v>1.6250000000000001E-2</v>
      </c>
      <c r="I2765">
        <v>0</v>
      </c>
    </row>
    <row r="2766" spans="1:9" x14ac:dyDescent="0.25">
      <c r="A2766" t="s">
        <v>717</v>
      </c>
      <c r="B2766">
        <v>95364</v>
      </c>
      <c r="C2766" s="593">
        <v>7.2499999999999995E-2</v>
      </c>
      <c r="D2766" t="s">
        <v>1926</v>
      </c>
      <c r="E2766">
        <v>0.06</v>
      </c>
      <c r="F2766">
        <v>2.5000000000000001E-3</v>
      </c>
      <c r="G2766">
        <v>0</v>
      </c>
      <c r="H2766">
        <v>0.01</v>
      </c>
      <c r="I2766">
        <v>0</v>
      </c>
    </row>
    <row r="2767" spans="1:9" x14ac:dyDescent="0.25">
      <c r="A2767" t="s">
        <v>717</v>
      </c>
      <c r="B2767">
        <v>95365</v>
      </c>
      <c r="C2767" s="593">
        <v>7.7499999999999999E-2</v>
      </c>
      <c r="D2767" t="s">
        <v>1825</v>
      </c>
      <c r="E2767">
        <v>0.06</v>
      </c>
      <c r="F2767">
        <v>2.5000000000000001E-3</v>
      </c>
      <c r="G2767">
        <v>0</v>
      </c>
      <c r="H2767">
        <v>1.4999999999999999E-2</v>
      </c>
      <c r="I2767">
        <v>0</v>
      </c>
    </row>
    <row r="2768" spans="1:9" x14ac:dyDescent="0.25">
      <c r="A2768" t="s">
        <v>717</v>
      </c>
      <c r="B2768">
        <v>95366</v>
      </c>
      <c r="C2768" s="593">
        <v>8.2500000000000004E-2</v>
      </c>
      <c r="D2768" t="s">
        <v>1936</v>
      </c>
      <c r="E2768">
        <v>0.06</v>
      </c>
      <c r="F2768">
        <v>2.5000000000000001E-3</v>
      </c>
      <c r="G2768">
        <v>5.0000000000000001E-3</v>
      </c>
      <c r="H2768">
        <v>1.4999999999999999E-2</v>
      </c>
      <c r="I2768">
        <v>0</v>
      </c>
    </row>
    <row r="2769" spans="1:9" x14ac:dyDescent="0.25">
      <c r="A2769" t="s">
        <v>717</v>
      </c>
      <c r="B2769">
        <v>95367</v>
      </c>
      <c r="C2769" s="593">
        <v>7.8750000000000001E-2</v>
      </c>
      <c r="D2769" t="s">
        <v>1937</v>
      </c>
      <c r="E2769">
        <v>0.06</v>
      </c>
      <c r="F2769">
        <v>2.5000000000000001E-3</v>
      </c>
      <c r="G2769">
        <v>0</v>
      </c>
      <c r="H2769">
        <v>1.6250000000000001E-2</v>
      </c>
      <c r="I2769">
        <v>0</v>
      </c>
    </row>
    <row r="2770" spans="1:9" x14ac:dyDescent="0.25">
      <c r="A2770" t="s">
        <v>717</v>
      </c>
      <c r="B2770">
        <v>95368</v>
      </c>
      <c r="C2770" s="593">
        <v>7.8750000000000001E-2</v>
      </c>
      <c r="D2770" t="s">
        <v>1929</v>
      </c>
      <c r="E2770">
        <v>0.06</v>
      </c>
      <c r="F2770">
        <v>2.5000000000000001E-3</v>
      </c>
      <c r="G2770">
        <v>0</v>
      </c>
      <c r="H2770">
        <v>1.6250000000000001E-2</v>
      </c>
      <c r="I2770">
        <v>0</v>
      </c>
    </row>
    <row r="2771" spans="1:9" x14ac:dyDescent="0.25">
      <c r="A2771" t="s">
        <v>717</v>
      </c>
      <c r="B2771">
        <v>95369</v>
      </c>
      <c r="C2771" s="593">
        <v>7.7499999999999999E-2</v>
      </c>
      <c r="D2771" t="s">
        <v>1808</v>
      </c>
      <c r="E2771">
        <v>0.06</v>
      </c>
      <c r="F2771">
        <v>2.5000000000000001E-3</v>
      </c>
      <c r="G2771">
        <v>0</v>
      </c>
      <c r="H2771">
        <v>1.4999999999999999E-2</v>
      </c>
      <c r="I2771">
        <v>0</v>
      </c>
    </row>
    <row r="2772" spans="1:9" x14ac:dyDescent="0.25">
      <c r="A2772" t="s">
        <v>717</v>
      </c>
      <c r="B2772">
        <v>95370</v>
      </c>
      <c r="C2772" s="593">
        <v>7.7499999999999999E-2</v>
      </c>
      <c r="D2772" t="s">
        <v>1938</v>
      </c>
      <c r="E2772">
        <v>0.06</v>
      </c>
      <c r="F2772">
        <v>2.5000000000000001E-3</v>
      </c>
      <c r="G2772">
        <v>5.0000000000000001E-3</v>
      </c>
      <c r="H2772">
        <v>0.01</v>
      </c>
      <c r="I2772">
        <v>0</v>
      </c>
    </row>
    <row r="2773" spans="1:9" x14ac:dyDescent="0.25">
      <c r="A2773" t="s">
        <v>717</v>
      </c>
      <c r="B2773">
        <v>95372</v>
      </c>
      <c r="C2773" s="593">
        <v>7.2499999999999995E-2</v>
      </c>
      <c r="D2773" t="s">
        <v>1926</v>
      </c>
      <c r="E2773">
        <v>0.06</v>
      </c>
      <c r="F2773">
        <v>2.5000000000000001E-3</v>
      </c>
      <c r="G2773">
        <v>0</v>
      </c>
      <c r="H2773">
        <v>0.01</v>
      </c>
      <c r="I2773">
        <v>0</v>
      </c>
    </row>
    <row r="2774" spans="1:9" x14ac:dyDescent="0.25">
      <c r="A2774" t="s">
        <v>717</v>
      </c>
      <c r="B2774">
        <v>95373</v>
      </c>
      <c r="C2774" s="593">
        <v>7.2499999999999995E-2</v>
      </c>
      <c r="D2774" t="s">
        <v>1926</v>
      </c>
      <c r="E2774">
        <v>0.06</v>
      </c>
      <c r="F2774">
        <v>2.5000000000000001E-3</v>
      </c>
      <c r="G2774">
        <v>0</v>
      </c>
      <c r="H2774">
        <v>0.01</v>
      </c>
      <c r="I2774">
        <v>0</v>
      </c>
    </row>
    <row r="2775" spans="1:9" x14ac:dyDescent="0.25">
      <c r="A2775" t="s">
        <v>717</v>
      </c>
      <c r="B2775">
        <v>95374</v>
      </c>
      <c r="C2775" s="593">
        <v>7.7499999999999999E-2</v>
      </c>
      <c r="D2775" t="s">
        <v>1825</v>
      </c>
      <c r="E2775">
        <v>0.06</v>
      </c>
      <c r="F2775">
        <v>2.5000000000000001E-3</v>
      </c>
      <c r="G2775">
        <v>0</v>
      </c>
      <c r="H2775">
        <v>1.4999999999999999E-2</v>
      </c>
      <c r="I2775">
        <v>0</v>
      </c>
    </row>
    <row r="2776" spans="1:9" x14ac:dyDescent="0.25">
      <c r="A2776" t="s">
        <v>717</v>
      </c>
      <c r="B2776">
        <v>95375</v>
      </c>
      <c r="C2776" s="593">
        <v>7.2499999999999995E-2</v>
      </c>
      <c r="D2776" t="s">
        <v>1926</v>
      </c>
      <c r="E2776">
        <v>0.06</v>
      </c>
      <c r="F2776">
        <v>2.5000000000000001E-3</v>
      </c>
      <c r="G2776">
        <v>0</v>
      </c>
      <c r="H2776">
        <v>0.01</v>
      </c>
      <c r="I2776">
        <v>0</v>
      </c>
    </row>
    <row r="2777" spans="1:9" x14ac:dyDescent="0.25">
      <c r="A2777" t="s">
        <v>717</v>
      </c>
      <c r="B2777">
        <v>95376</v>
      </c>
      <c r="C2777" s="593">
        <v>8.2500000000000004E-2</v>
      </c>
      <c r="D2777" t="s">
        <v>1925</v>
      </c>
      <c r="E2777">
        <v>0.06</v>
      </c>
      <c r="F2777">
        <v>2.5000000000000001E-3</v>
      </c>
      <c r="G2777">
        <v>5.0000000000000001E-3</v>
      </c>
      <c r="H2777">
        <v>1.4999999999999999E-2</v>
      </c>
      <c r="I2777">
        <v>0</v>
      </c>
    </row>
    <row r="2778" spans="1:9" x14ac:dyDescent="0.25">
      <c r="A2778" t="s">
        <v>717</v>
      </c>
      <c r="B2778">
        <v>95377</v>
      </c>
      <c r="C2778" s="593">
        <v>0.10249999999999999</v>
      </c>
      <c r="D2778" t="s">
        <v>1866</v>
      </c>
      <c r="E2778">
        <v>0.06</v>
      </c>
      <c r="F2778">
        <v>2.5000000000000001E-3</v>
      </c>
      <c r="G2778">
        <v>0</v>
      </c>
      <c r="H2778">
        <v>0.04</v>
      </c>
      <c r="I2778">
        <v>0</v>
      </c>
    </row>
    <row r="2779" spans="1:9" x14ac:dyDescent="0.25">
      <c r="A2779" t="s">
        <v>717</v>
      </c>
      <c r="B2779">
        <v>95378</v>
      </c>
      <c r="C2779" s="593">
        <v>8.2500000000000004E-2</v>
      </c>
      <c r="D2779" t="s">
        <v>1925</v>
      </c>
      <c r="E2779">
        <v>0.06</v>
      </c>
      <c r="F2779">
        <v>2.5000000000000001E-3</v>
      </c>
      <c r="G2779">
        <v>5.0000000000000001E-3</v>
      </c>
      <c r="H2779">
        <v>1.4999999999999999E-2</v>
      </c>
      <c r="I2779">
        <v>0</v>
      </c>
    </row>
    <row r="2780" spans="1:9" x14ac:dyDescent="0.25">
      <c r="A2780" t="s">
        <v>717</v>
      </c>
      <c r="B2780">
        <v>95379</v>
      </c>
      <c r="C2780" s="593">
        <v>7.2499999999999995E-2</v>
      </c>
      <c r="D2780" t="s">
        <v>1926</v>
      </c>
      <c r="E2780">
        <v>0.06</v>
      </c>
      <c r="F2780">
        <v>2.5000000000000001E-3</v>
      </c>
      <c r="G2780">
        <v>0</v>
      </c>
      <c r="H2780">
        <v>0.01</v>
      </c>
      <c r="I2780">
        <v>0</v>
      </c>
    </row>
    <row r="2781" spans="1:9" x14ac:dyDescent="0.25">
      <c r="A2781" t="s">
        <v>717</v>
      </c>
      <c r="B2781">
        <v>95380</v>
      </c>
      <c r="C2781" s="593">
        <v>8.6249999999999993E-2</v>
      </c>
      <c r="D2781" t="s">
        <v>1928</v>
      </c>
      <c r="E2781">
        <v>0.06</v>
      </c>
      <c r="F2781">
        <v>2.5000000000000001E-3</v>
      </c>
      <c r="G2781">
        <v>7.4999999999999997E-3</v>
      </c>
      <c r="H2781">
        <v>1.6250000000000001E-2</v>
      </c>
      <c r="I2781">
        <v>0</v>
      </c>
    </row>
    <row r="2782" spans="1:9" x14ac:dyDescent="0.25">
      <c r="A2782" t="s">
        <v>717</v>
      </c>
      <c r="B2782">
        <v>95381</v>
      </c>
      <c r="C2782" s="593">
        <v>8.6249999999999993E-2</v>
      </c>
      <c r="D2782" t="s">
        <v>1928</v>
      </c>
      <c r="E2782">
        <v>0.06</v>
      </c>
      <c r="F2782">
        <v>2.5000000000000001E-3</v>
      </c>
      <c r="G2782">
        <v>7.4999999999999997E-3</v>
      </c>
      <c r="H2782">
        <v>1.6250000000000001E-2</v>
      </c>
      <c r="I2782">
        <v>0</v>
      </c>
    </row>
    <row r="2783" spans="1:9" x14ac:dyDescent="0.25">
      <c r="A2783" t="s">
        <v>717</v>
      </c>
      <c r="B2783">
        <v>95382</v>
      </c>
      <c r="C2783" s="593">
        <v>8.6249999999999993E-2</v>
      </c>
      <c r="D2783" t="s">
        <v>1928</v>
      </c>
      <c r="E2783">
        <v>0.06</v>
      </c>
      <c r="F2783">
        <v>2.5000000000000001E-3</v>
      </c>
      <c r="G2783">
        <v>7.4999999999999997E-3</v>
      </c>
      <c r="H2783">
        <v>1.6250000000000001E-2</v>
      </c>
      <c r="I2783">
        <v>0</v>
      </c>
    </row>
    <row r="2784" spans="1:9" x14ac:dyDescent="0.25">
      <c r="A2784" t="s">
        <v>717</v>
      </c>
      <c r="B2784">
        <v>95383</v>
      </c>
      <c r="C2784" s="593">
        <v>7.2499999999999995E-2</v>
      </c>
      <c r="D2784" t="s">
        <v>1926</v>
      </c>
      <c r="E2784">
        <v>0.06</v>
      </c>
      <c r="F2784">
        <v>2.5000000000000001E-3</v>
      </c>
      <c r="G2784">
        <v>0</v>
      </c>
      <c r="H2784">
        <v>0.01</v>
      </c>
      <c r="I2784">
        <v>0</v>
      </c>
    </row>
    <row r="2785" spans="1:9" x14ac:dyDescent="0.25">
      <c r="A2785" t="s">
        <v>717</v>
      </c>
      <c r="B2785">
        <v>95385</v>
      </c>
      <c r="C2785" s="593">
        <v>7.8750000000000001E-2</v>
      </c>
      <c r="D2785" t="s">
        <v>1922</v>
      </c>
      <c r="E2785">
        <v>0.06</v>
      </c>
      <c r="F2785">
        <v>2.5000000000000001E-3</v>
      </c>
      <c r="G2785">
        <v>0</v>
      </c>
      <c r="H2785">
        <v>1.6250000000000001E-2</v>
      </c>
      <c r="I2785">
        <v>0</v>
      </c>
    </row>
    <row r="2786" spans="1:9" x14ac:dyDescent="0.25">
      <c r="A2786" t="s">
        <v>717</v>
      </c>
      <c r="B2786">
        <v>95386</v>
      </c>
      <c r="C2786" s="593">
        <v>7.8750000000000001E-2</v>
      </c>
      <c r="D2786" t="s">
        <v>1939</v>
      </c>
      <c r="E2786">
        <v>0.06</v>
      </c>
      <c r="F2786">
        <v>2.5000000000000001E-3</v>
      </c>
      <c r="G2786">
        <v>0</v>
      </c>
      <c r="H2786">
        <v>1.6250000000000001E-2</v>
      </c>
      <c r="I2786">
        <v>0</v>
      </c>
    </row>
    <row r="2787" spans="1:9" x14ac:dyDescent="0.25">
      <c r="A2787" t="s">
        <v>717</v>
      </c>
      <c r="B2787">
        <v>95387</v>
      </c>
      <c r="C2787" s="593">
        <v>7.8750000000000001E-2</v>
      </c>
      <c r="D2787" t="s">
        <v>1922</v>
      </c>
      <c r="E2787">
        <v>0.06</v>
      </c>
      <c r="F2787">
        <v>2.5000000000000001E-3</v>
      </c>
      <c r="G2787">
        <v>0</v>
      </c>
      <c r="H2787">
        <v>1.6250000000000001E-2</v>
      </c>
      <c r="I2787">
        <v>0</v>
      </c>
    </row>
    <row r="2788" spans="1:9" x14ac:dyDescent="0.25">
      <c r="A2788" t="s">
        <v>717</v>
      </c>
      <c r="B2788">
        <v>95388</v>
      </c>
      <c r="C2788" s="593">
        <v>8.2500000000000004E-2</v>
      </c>
      <c r="D2788" t="s">
        <v>1924</v>
      </c>
      <c r="E2788">
        <v>0.06</v>
      </c>
      <c r="F2788">
        <v>2.5000000000000001E-3</v>
      </c>
      <c r="G2788">
        <v>5.0000000000000001E-3</v>
      </c>
      <c r="H2788">
        <v>1.4999999999999999E-2</v>
      </c>
      <c r="I2788">
        <v>0</v>
      </c>
    </row>
    <row r="2789" spans="1:9" x14ac:dyDescent="0.25">
      <c r="A2789" t="s">
        <v>717</v>
      </c>
      <c r="B2789">
        <v>95389</v>
      </c>
      <c r="C2789" s="593">
        <v>7.7499999999999999E-2</v>
      </c>
      <c r="D2789" t="s">
        <v>1808</v>
      </c>
      <c r="E2789">
        <v>0.06</v>
      </c>
      <c r="F2789">
        <v>2.5000000000000001E-3</v>
      </c>
      <c r="G2789">
        <v>0</v>
      </c>
      <c r="H2789">
        <v>1.4999999999999999E-2</v>
      </c>
      <c r="I2789">
        <v>0</v>
      </c>
    </row>
    <row r="2790" spans="1:9" x14ac:dyDescent="0.25">
      <c r="A2790" t="s">
        <v>717</v>
      </c>
      <c r="B2790">
        <v>95391</v>
      </c>
      <c r="C2790" s="593">
        <v>0.10249999999999999</v>
      </c>
      <c r="D2790" t="s">
        <v>1854</v>
      </c>
      <c r="E2790">
        <v>0.06</v>
      </c>
      <c r="F2790">
        <v>2.5000000000000001E-3</v>
      </c>
      <c r="G2790">
        <v>0</v>
      </c>
      <c r="H2790">
        <v>0.04</v>
      </c>
      <c r="I2790">
        <v>0</v>
      </c>
    </row>
    <row r="2791" spans="1:9" x14ac:dyDescent="0.25">
      <c r="A2791" t="s">
        <v>717</v>
      </c>
      <c r="B2791">
        <v>95397</v>
      </c>
      <c r="C2791" s="593">
        <v>7.8750000000000001E-2</v>
      </c>
      <c r="D2791" t="s">
        <v>1929</v>
      </c>
      <c r="E2791">
        <v>0.06</v>
      </c>
      <c r="F2791">
        <v>2.5000000000000001E-3</v>
      </c>
      <c r="G2791">
        <v>0</v>
      </c>
      <c r="H2791">
        <v>1.6250000000000001E-2</v>
      </c>
      <c r="I2791">
        <v>0</v>
      </c>
    </row>
    <row r="2792" spans="1:9" x14ac:dyDescent="0.25">
      <c r="A2792" t="s">
        <v>717</v>
      </c>
      <c r="B2792">
        <v>95401</v>
      </c>
      <c r="C2792" s="593">
        <v>9.2499999999999999E-2</v>
      </c>
      <c r="D2792" t="s">
        <v>1940</v>
      </c>
      <c r="E2792">
        <v>0.06</v>
      </c>
      <c r="F2792">
        <v>2.5000000000000001E-3</v>
      </c>
      <c r="G2792">
        <v>7.4999999999999997E-3</v>
      </c>
      <c r="H2792">
        <v>2.2499999999999999E-2</v>
      </c>
      <c r="I2792">
        <v>0</v>
      </c>
    </row>
    <row r="2793" spans="1:9" x14ac:dyDescent="0.25">
      <c r="A2793" t="s">
        <v>717</v>
      </c>
      <c r="B2793">
        <v>95402</v>
      </c>
      <c r="C2793" s="593">
        <v>9.2499999999999999E-2</v>
      </c>
      <c r="D2793" t="s">
        <v>1940</v>
      </c>
      <c r="E2793">
        <v>0.06</v>
      </c>
      <c r="F2793">
        <v>2.5000000000000001E-3</v>
      </c>
      <c r="G2793">
        <v>7.4999999999999997E-3</v>
      </c>
      <c r="H2793">
        <v>2.2499999999999999E-2</v>
      </c>
      <c r="I2793">
        <v>0</v>
      </c>
    </row>
    <row r="2794" spans="1:9" x14ac:dyDescent="0.25">
      <c r="A2794" t="s">
        <v>717</v>
      </c>
      <c r="B2794">
        <v>95403</v>
      </c>
      <c r="C2794" s="593">
        <v>9.2499999999999999E-2</v>
      </c>
      <c r="D2794" t="s">
        <v>1940</v>
      </c>
      <c r="E2794">
        <v>0.06</v>
      </c>
      <c r="F2794">
        <v>2.5000000000000001E-3</v>
      </c>
      <c r="G2794">
        <v>7.4999999999999997E-3</v>
      </c>
      <c r="H2794">
        <v>2.2499999999999999E-2</v>
      </c>
      <c r="I2794">
        <v>0</v>
      </c>
    </row>
    <row r="2795" spans="1:9" x14ac:dyDescent="0.25">
      <c r="A2795" t="s">
        <v>717</v>
      </c>
      <c r="B2795">
        <v>95404</v>
      </c>
      <c r="C2795" s="593">
        <v>9.2499999999999999E-2</v>
      </c>
      <c r="D2795" t="s">
        <v>1940</v>
      </c>
      <c r="E2795">
        <v>0.06</v>
      </c>
      <c r="F2795">
        <v>2.5000000000000001E-3</v>
      </c>
      <c r="G2795">
        <v>7.4999999999999997E-3</v>
      </c>
      <c r="H2795">
        <v>2.2499999999999999E-2</v>
      </c>
      <c r="I2795">
        <v>0</v>
      </c>
    </row>
    <row r="2796" spans="1:9" x14ac:dyDescent="0.25">
      <c r="A2796" t="s">
        <v>717</v>
      </c>
      <c r="B2796">
        <v>95405</v>
      </c>
      <c r="C2796" s="593">
        <v>9.2499999999999999E-2</v>
      </c>
      <c r="D2796" t="s">
        <v>1940</v>
      </c>
      <c r="E2796">
        <v>0.06</v>
      </c>
      <c r="F2796">
        <v>2.5000000000000001E-3</v>
      </c>
      <c r="G2796">
        <v>7.4999999999999997E-3</v>
      </c>
      <c r="H2796">
        <v>2.2499999999999999E-2</v>
      </c>
      <c r="I2796">
        <v>0</v>
      </c>
    </row>
    <row r="2797" spans="1:9" x14ac:dyDescent="0.25">
      <c r="A2797" t="s">
        <v>717</v>
      </c>
      <c r="B2797">
        <v>95406</v>
      </c>
      <c r="C2797" s="593">
        <v>9.2499999999999999E-2</v>
      </c>
      <c r="D2797" t="s">
        <v>1940</v>
      </c>
      <c r="E2797">
        <v>0.06</v>
      </c>
      <c r="F2797">
        <v>2.5000000000000001E-3</v>
      </c>
      <c r="G2797">
        <v>7.4999999999999997E-3</v>
      </c>
      <c r="H2797">
        <v>2.2499999999999999E-2</v>
      </c>
      <c r="I2797">
        <v>0</v>
      </c>
    </row>
    <row r="2798" spans="1:9" x14ac:dyDescent="0.25">
      <c r="A2798" t="s">
        <v>717</v>
      </c>
      <c r="B2798">
        <v>95407</v>
      </c>
      <c r="C2798" s="593">
        <v>9.2499999999999999E-2</v>
      </c>
      <c r="D2798" t="s">
        <v>1940</v>
      </c>
      <c r="E2798">
        <v>0.06</v>
      </c>
      <c r="F2798">
        <v>2.5000000000000001E-3</v>
      </c>
      <c r="G2798">
        <v>7.4999999999999997E-3</v>
      </c>
      <c r="H2798">
        <v>2.2499999999999999E-2</v>
      </c>
      <c r="I2798">
        <v>0</v>
      </c>
    </row>
    <row r="2799" spans="1:9" x14ac:dyDescent="0.25">
      <c r="A2799" t="s">
        <v>717</v>
      </c>
      <c r="B2799">
        <v>95409</v>
      </c>
      <c r="C2799" s="593">
        <v>9.2499999999999999E-2</v>
      </c>
      <c r="D2799" t="s">
        <v>1940</v>
      </c>
      <c r="E2799">
        <v>0.06</v>
      </c>
      <c r="F2799">
        <v>2.5000000000000001E-3</v>
      </c>
      <c r="G2799">
        <v>7.4999999999999997E-3</v>
      </c>
      <c r="H2799">
        <v>2.2499999999999999E-2</v>
      </c>
      <c r="I2799">
        <v>0</v>
      </c>
    </row>
    <row r="2800" spans="1:9" x14ac:dyDescent="0.25">
      <c r="A2800" t="s">
        <v>717</v>
      </c>
      <c r="B2800">
        <v>95410</v>
      </c>
      <c r="C2800" s="593">
        <v>7.8750000000000001E-2</v>
      </c>
      <c r="D2800" t="s">
        <v>1941</v>
      </c>
      <c r="E2800">
        <v>0.06</v>
      </c>
      <c r="F2800">
        <v>2.5000000000000001E-3</v>
      </c>
      <c r="G2800">
        <v>0</v>
      </c>
      <c r="H2800">
        <v>1.6250000000000001E-2</v>
      </c>
      <c r="I2800">
        <v>0</v>
      </c>
    </row>
    <row r="2801" spans="1:9" x14ac:dyDescent="0.25">
      <c r="A2801" t="s">
        <v>717</v>
      </c>
      <c r="B2801">
        <v>95412</v>
      </c>
      <c r="C2801" s="593">
        <v>8.5000000000000006E-2</v>
      </c>
      <c r="D2801" t="s">
        <v>1942</v>
      </c>
      <c r="E2801">
        <v>0.06</v>
      </c>
      <c r="F2801">
        <v>2.5000000000000001E-3</v>
      </c>
      <c r="G2801">
        <v>0</v>
      </c>
      <c r="H2801">
        <v>2.2499999999999999E-2</v>
      </c>
      <c r="I2801">
        <v>0</v>
      </c>
    </row>
    <row r="2802" spans="1:9" x14ac:dyDescent="0.25">
      <c r="A2802" t="s">
        <v>717</v>
      </c>
      <c r="B2802">
        <v>95415</v>
      </c>
      <c r="C2802" s="593">
        <v>7.8750000000000001E-2</v>
      </c>
      <c r="D2802" t="s">
        <v>1941</v>
      </c>
      <c r="E2802">
        <v>0.06</v>
      </c>
      <c r="F2802">
        <v>2.5000000000000001E-3</v>
      </c>
      <c r="G2802">
        <v>0</v>
      </c>
      <c r="H2802">
        <v>1.6250000000000001E-2</v>
      </c>
      <c r="I2802">
        <v>0</v>
      </c>
    </row>
    <row r="2803" spans="1:9" x14ac:dyDescent="0.25">
      <c r="A2803" t="s">
        <v>717</v>
      </c>
      <c r="B2803">
        <v>95416</v>
      </c>
      <c r="C2803" s="593">
        <v>8.5000000000000006E-2</v>
      </c>
      <c r="D2803" t="s">
        <v>1862</v>
      </c>
      <c r="E2803">
        <v>0.06</v>
      </c>
      <c r="F2803">
        <v>2.5000000000000001E-3</v>
      </c>
      <c r="G2803">
        <v>0</v>
      </c>
      <c r="H2803">
        <v>2.2499999999999999E-2</v>
      </c>
      <c r="I2803">
        <v>0</v>
      </c>
    </row>
    <row r="2804" spans="1:9" x14ac:dyDescent="0.25">
      <c r="A2804" t="s">
        <v>717</v>
      </c>
      <c r="B2804">
        <v>95417</v>
      </c>
      <c r="C2804" s="593">
        <v>7.8750000000000001E-2</v>
      </c>
      <c r="D2804" t="s">
        <v>1941</v>
      </c>
      <c r="E2804">
        <v>0.06</v>
      </c>
      <c r="F2804">
        <v>2.5000000000000001E-3</v>
      </c>
      <c r="G2804">
        <v>0</v>
      </c>
      <c r="H2804">
        <v>1.6250000000000001E-2</v>
      </c>
      <c r="I2804">
        <v>0</v>
      </c>
    </row>
    <row r="2805" spans="1:9" x14ac:dyDescent="0.25">
      <c r="A2805" t="s">
        <v>717</v>
      </c>
      <c r="B2805">
        <v>95418</v>
      </c>
      <c r="C2805" s="593">
        <v>7.8750000000000001E-2</v>
      </c>
      <c r="D2805" t="s">
        <v>1941</v>
      </c>
      <c r="E2805">
        <v>0.06</v>
      </c>
      <c r="F2805">
        <v>2.5000000000000001E-3</v>
      </c>
      <c r="G2805">
        <v>0</v>
      </c>
      <c r="H2805">
        <v>1.6250000000000001E-2</v>
      </c>
      <c r="I2805">
        <v>0</v>
      </c>
    </row>
    <row r="2806" spans="1:9" x14ac:dyDescent="0.25">
      <c r="A2806" t="s">
        <v>717</v>
      </c>
      <c r="B2806">
        <v>95419</v>
      </c>
      <c r="C2806" s="593">
        <v>8.5000000000000006E-2</v>
      </c>
      <c r="D2806" t="s">
        <v>1862</v>
      </c>
      <c r="E2806">
        <v>0.06</v>
      </c>
      <c r="F2806">
        <v>2.5000000000000001E-3</v>
      </c>
      <c r="G2806">
        <v>0</v>
      </c>
      <c r="H2806">
        <v>2.2499999999999999E-2</v>
      </c>
      <c r="I2806">
        <v>0</v>
      </c>
    </row>
    <row r="2807" spans="1:9" x14ac:dyDescent="0.25">
      <c r="A2807" t="s">
        <v>717</v>
      </c>
      <c r="B2807">
        <v>95420</v>
      </c>
      <c r="C2807" s="593">
        <v>7.8750000000000001E-2</v>
      </c>
      <c r="D2807" t="s">
        <v>1941</v>
      </c>
      <c r="E2807">
        <v>0.06</v>
      </c>
      <c r="F2807">
        <v>2.5000000000000001E-3</v>
      </c>
      <c r="G2807">
        <v>0</v>
      </c>
      <c r="H2807">
        <v>1.6250000000000001E-2</v>
      </c>
      <c r="I2807">
        <v>0</v>
      </c>
    </row>
    <row r="2808" spans="1:9" x14ac:dyDescent="0.25">
      <c r="A2808" t="s">
        <v>717</v>
      </c>
      <c r="B2808">
        <v>95421</v>
      </c>
      <c r="C2808" s="593">
        <v>8.5000000000000006E-2</v>
      </c>
      <c r="D2808" t="s">
        <v>1862</v>
      </c>
      <c r="E2808">
        <v>0.06</v>
      </c>
      <c r="F2808">
        <v>2.5000000000000001E-3</v>
      </c>
      <c r="G2808">
        <v>0</v>
      </c>
      <c r="H2808">
        <v>2.2499999999999999E-2</v>
      </c>
      <c r="I2808">
        <v>0</v>
      </c>
    </row>
    <row r="2809" spans="1:9" x14ac:dyDescent="0.25">
      <c r="A2809" t="s">
        <v>717</v>
      </c>
      <c r="B2809">
        <v>95422</v>
      </c>
      <c r="C2809" s="593">
        <v>8.7499999999999994E-2</v>
      </c>
      <c r="D2809" t="s">
        <v>1943</v>
      </c>
      <c r="E2809">
        <v>0.06</v>
      </c>
      <c r="F2809">
        <v>2.5000000000000001E-3</v>
      </c>
      <c r="G2809">
        <v>1.4999999999999999E-2</v>
      </c>
      <c r="H2809">
        <v>0.01</v>
      </c>
      <c r="I2809">
        <v>0</v>
      </c>
    </row>
    <row r="2810" spans="1:9" x14ac:dyDescent="0.25">
      <c r="A2810" t="s">
        <v>717</v>
      </c>
      <c r="B2810">
        <v>95423</v>
      </c>
      <c r="C2810" s="593">
        <v>7.2499999999999995E-2</v>
      </c>
      <c r="D2810" t="s">
        <v>1944</v>
      </c>
      <c r="E2810">
        <v>0.06</v>
      </c>
      <c r="F2810">
        <v>2.5000000000000001E-3</v>
      </c>
      <c r="G2810">
        <v>0</v>
      </c>
      <c r="H2810">
        <v>0.01</v>
      </c>
      <c r="I2810">
        <v>0</v>
      </c>
    </row>
    <row r="2811" spans="1:9" x14ac:dyDescent="0.25">
      <c r="A2811" t="s">
        <v>717</v>
      </c>
      <c r="B2811">
        <v>95424</v>
      </c>
      <c r="C2811" s="593">
        <v>8.7499999999999994E-2</v>
      </c>
      <c r="D2811" t="s">
        <v>1943</v>
      </c>
      <c r="E2811">
        <v>0.06</v>
      </c>
      <c r="F2811">
        <v>2.5000000000000001E-3</v>
      </c>
      <c r="G2811">
        <v>1.4999999999999999E-2</v>
      </c>
      <c r="H2811">
        <v>0.01</v>
      </c>
      <c r="I2811">
        <v>0</v>
      </c>
    </row>
    <row r="2812" spans="1:9" x14ac:dyDescent="0.25">
      <c r="A2812" t="s">
        <v>717</v>
      </c>
      <c r="B2812">
        <v>95425</v>
      </c>
      <c r="C2812" s="593">
        <v>8.5000000000000006E-2</v>
      </c>
      <c r="D2812" t="s">
        <v>1862</v>
      </c>
      <c r="E2812">
        <v>0.06</v>
      </c>
      <c r="F2812">
        <v>2.5000000000000001E-3</v>
      </c>
      <c r="G2812">
        <v>0</v>
      </c>
      <c r="H2812">
        <v>2.2499999999999999E-2</v>
      </c>
      <c r="I2812">
        <v>0</v>
      </c>
    </row>
    <row r="2813" spans="1:9" x14ac:dyDescent="0.25">
      <c r="A2813" t="s">
        <v>717</v>
      </c>
      <c r="B2813">
        <v>95426</v>
      </c>
      <c r="C2813" s="593">
        <v>7.2499999999999995E-2</v>
      </c>
      <c r="D2813" t="s">
        <v>1944</v>
      </c>
      <c r="E2813">
        <v>0.06</v>
      </c>
      <c r="F2813">
        <v>2.5000000000000001E-3</v>
      </c>
      <c r="G2813">
        <v>0</v>
      </c>
      <c r="H2813">
        <v>0.01</v>
      </c>
      <c r="I2813">
        <v>0</v>
      </c>
    </row>
    <row r="2814" spans="1:9" x14ac:dyDescent="0.25">
      <c r="A2814" t="s">
        <v>717</v>
      </c>
      <c r="B2814">
        <v>95427</v>
      </c>
      <c r="C2814" s="593">
        <v>7.8750000000000001E-2</v>
      </c>
      <c r="D2814" t="s">
        <v>1941</v>
      </c>
      <c r="E2814">
        <v>0.06</v>
      </c>
      <c r="F2814">
        <v>2.5000000000000001E-3</v>
      </c>
      <c r="G2814">
        <v>0</v>
      </c>
      <c r="H2814">
        <v>1.6250000000000001E-2</v>
      </c>
      <c r="I2814">
        <v>0</v>
      </c>
    </row>
    <row r="2815" spans="1:9" x14ac:dyDescent="0.25">
      <c r="A2815" t="s">
        <v>717</v>
      </c>
      <c r="B2815">
        <v>95428</v>
      </c>
      <c r="C2815" s="593">
        <v>7.8750000000000001E-2</v>
      </c>
      <c r="D2815" t="s">
        <v>1941</v>
      </c>
      <c r="E2815">
        <v>0.06</v>
      </c>
      <c r="F2815">
        <v>2.5000000000000001E-3</v>
      </c>
      <c r="G2815">
        <v>0</v>
      </c>
      <c r="H2815">
        <v>1.6250000000000001E-2</v>
      </c>
      <c r="I2815">
        <v>0</v>
      </c>
    </row>
    <row r="2816" spans="1:9" x14ac:dyDescent="0.25">
      <c r="A2816" t="s">
        <v>717</v>
      </c>
      <c r="B2816">
        <v>95429</v>
      </c>
      <c r="C2816" s="593">
        <v>7.8750000000000001E-2</v>
      </c>
      <c r="D2816" t="s">
        <v>1941</v>
      </c>
      <c r="E2816">
        <v>0.06</v>
      </c>
      <c r="F2816">
        <v>2.5000000000000001E-3</v>
      </c>
      <c r="G2816">
        <v>0</v>
      </c>
      <c r="H2816">
        <v>1.6250000000000001E-2</v>
      </c>
      <c r="I2816">
        <v>0</v>
      </c>
    </row>
    <row r="2817" spans="1:9" x14ac:dyDescent="0.25">
      <c r="A2817" t="s">
        <v>717</v>
      </c>
      <c r="B2817">
        <v>95430</v>
      </c>
      <c r="C2817" s="593">
        <v>8.5000000000000006E-2</v>
      </c>
      <c r="D2817" t="s">
        <v>1862</v>
      </c>
      <c r="E2817">
        <v>0.06</v>
      </c>
      <c r="F2817">
        <v>2.5000000000000001E-3</v>
      </c>
      <c r="G2817">
        <v>0</v>
      </c>
      <c r="H2817">
        <v>2.2499999999999999E-2</v>
      </c>
      <c r="I2817">
        <v>0</v>
      </c>
    </row>
    <row r="2818" spans="1:9" x14ac:dyDescent="0.25">
      <c r="A2818" t="s">
        <v>717</v>
      </c>
      <c r="B2818">
        <v>95431</v>
      </c>
      <c r="C2818" s="593">
        <v>8.5000000000000006E-2</v>
      </c>
      <c r="D2818" t="s">
        <v>1862</v>
      </c>
      <c r="E2818">
        <v>0.06</v>
      </c>
      <c r="F2818">
        <v>2.5000000000000001E-3</v>
      </c>
      <c r="G2818">
        <v>0</v>
      </c>
      <c r="H2818">
        <v>2.2499999999999999E-2</v>
      </c>
      <c r="I2818">
        <v>0</v>
      </c>
    </row>
    <row r="2819" spans="1:9" x14ac:dyDescent="0.25">
      <c r="A2819" t="s">
        <v>717</v>
      </c>
      <c r="B2819">
        <v>95432</v>
      </c>
      <c r="C2819" s="593">
        <v>7.8750000000000001E-2</v>
      </c>
      <c r="D2819" t="s">
        <v>1941</v>
      </c>
      <c r="E2819">
        <v>0.06</v>
      </c>
      <c r="F2819">
        <v>2.5000000000000001E-3</v>
      </c>
      <c r="G2819">
        <v>0</v>
      </c>
      <c r="H2819">
        <v>1.6250000000000001E-2</v>
      </c>
      <c r="I2819">
        <v>0</v>
      </c>
    </row>
    <row r="2820" spans="1:9" x14ac:dyDescent="0.25">
      <c r="A2820" t="s">
        <v>717</v>
      </c>
      <c r="B2820">
        <v>95433</v>
      </c>
      <c r="C2820" s="593">
        <v>8.5000000000000006E-2</v>
      </c>
      <c r="D2820" t="s">
        <v>1862</v>
      </c>
      <c r="E2820">
        <v>0.06</v>
      </c>
      <c r="F2820">
        <v>2.5000000000000001E-3</v>
      </c>
      <c r="G2820">
        <v>0</v>
      </c>
      <c r="H2820">
        <v>2.2499999999999999E-2</v>
      </c>
      <c r="I2820">
        <v>0</v>
      </c>
    </row>
    <row r="2821" spans="1:9" x14ac:dyDescent="0.25">
      <c r="A2821" t="s">
        <v>717</v>
      </c>
      <c r="B2821">
        <v>95435</v>
      </c>
      <c r="C2821" s="593">
        <v>7.2499999999999995E-2</v>
      </c>
      <c r="D2821" t="s">
        <v>1944</v>
      </c>
      <c r="E2821">
        <v>0.06</v>
      </c>
      <c r="F2821">
        <v>2.5000000000000001E-3</v>
      </c>
      <c r="G2821">
        <v>0</v>
      </c>
      <c r="H2821">
        <v>0.01</v>
      </c>
      <c r="I2821">
        <v>0</v>
      </c>
    </row>
    <row r="2822" spans="1:9" x14ac:dyDescent="0.25">
      <c r="A2822" t="s">
        <v>717</v>
      </c>
      <c r="B2822">
        <v>95436</v>
      </c>
      <c r="C2822" s="593">
        <v>8.5000000000000006E-2</v>
      </c>
      <c r="D2822" t="s">
        <v>1945</v>
      </c>
      <c r="E2822">
        <v>0.06</v>
      </c>
      <c r="F2822">
        <v>2.5000000000000001E-3</v>
      </c>
      <c r="G2822">
        <v>0</v>
      </c>
      <c r="H2822">
        <v>2.2499999999999999E-2</v>
      </c>
      <c r="I2822">
        <v>0</v>
      </c>
    </row>
    <row r="2823" spans="1:9" x14ac:dyDescent="0.25">
      <c r="A2823" t="s">
        <v>717</v>
      </c>
      <c r="B2823">
        <v>95437</v>
      </c>
      <c r="C2823" s="593">
        <v>8.8749999999999996E-2</v>
      </c>
      <c r="D2823" t="s">
        <v>1946</v>
      </c>
      <c r="E2823">
        <v>0.06</v>
      </c>
      <c r="F2823">
        <v>2.5000000000000001E-3</v>
      </c>
      <c r="G2823">
        <v>0.01</v>
      </c>
      <c r="H2823">
        <v>1.6250000000000001E-2</v>
      </c>
      <c r="I2823">
        <v>0</v>
      </c>
    </row>
    <row r="2824" spans="1:9" x14ac:dyDescent="0.25">
      <c r="A2824" t="s">
        <v>717</v>
      </c>
      <c r="B2824">
        <v>95439</v>
      </c>
      <c r="C2824" s="593">
        <v>8.5000000000000006E-2</v>
      </c>
      <c r="D2824" t="s">
        <v>1862</v>
      </c>
      <c r="E2824">
        <v>0.06</v>
      </c>
      <c r="F2824">
        <v>2.5000000000000001E-3</v>
      </c>
      <c r="G2824">
        <v>0</v>
      </c>
      <c r="H2824">
        <v>2.2499999999999999E-2</v>
      </c>
      <c r="I2824">
        <v>0</v>
      </c>
    </row>
    <row r="2825" spans="1:9" x14ac:dyDescent="0.25">
      <c r="A2825" t="s">
        <v>717</v>
      </c>
      <c r="B2825">
        <v>95441</v>
      </c>
      <c r="C2825" s="593">
        <v>8.5000000000000006E-2</v>
      </c>
      <c r="D2825" t="s">
        <v>1862</v>
      </c>
      <c r="E2825">
        <v>0.06</v>
      </c>
      <c r="F2825">
        <v>2.5000000000000001E-3</v>
      </c>
      <c r="G2825">
        <v>0</v>
      </c>
      <c r="H2825">
        <v>2.2499999999999999E-2</v>
      </c>
      <c r="I2825">
        <v>0</v>
      </c>
    </row>
    <row r="2826" spans="1:9" x14ac:dyDescent="0.25">
      <c r="A2826" t="s">
        <v>717</v>
      </c>
      <c r="B2826">
        <v>95442</v>
      </c>
      <c r="C2826" s="593">
        <v>8.5000000000000006E-2</v>
      </c>
      <c r="D2826" t="s">
        <v>1862</v>
      </c>
      <c r="E2826">
        <v>0.06</v>
      </c>
      <c r="F2826">
        <v>2.5000000000000001E-3</v>
      </c>
      <c r="G2826">
        <v>0</v>
      </c>
      <c r="H2826">
        <v>2.2499999999999999E-2</v>
      </c>
      <c r="I2826">
        <v>0</v>
      </c>
    </row>
    <row r="2827" spans="1:9" x14ac:dyDescent="0.25">
      <c r="A2827" t="s">
        <v>717</v>
      </c>
      <c r="B2827">
        <v>95443</v>
      </c>
      <c r="C2827" s="593">
        <v>7.2499999999999995E-2</v>
      </c>
      <c r="D2827" t="s">
        <v>1944</v>
      </c>
      <c r="E2827">
        <v>0.06</v>
      </c>
      <c r="F2827">
        <v>2.5000000000000001E-3</v>
      </c>
      <c r="G2827">
        <v>0</v>
      </c>
      <c r="H2827">
        <v>0.01</v>
      </c>
      <c r="I2827">
        <v>0</v>
      </c>
    </row>
    <row r="2828" spans="1:9" x14ac:dyDescent="0.25">
      <c r="A2828" t="s">
        <v>717</v>
      </c>
      <c r="B2828">
        <v>95444</v>
      </c>
      <c r="C2828" s="593">
        <v>8.5000000000000006E-2</v>
      </c>
      <c r="D2828" t="s">
        <v>1862</v>
      </c>
      <c r="E2828">
        <v>0.06</v>
      </c>
      <c r="F2828">
        <v>2.5000000000000001E-3</v>
      </c>
      <c r="G2828">
        <v>0</v>
      </c>
      <c r="H2828">
        <v>2.2499999999999999E-2</v>
      </c>
      <c r="I2828">
        <v>0</v>
      </c>
    </row>
    <row r="2829" spans="1:9" x14ac:dyDescent="0.25">
      <c r="A2829" t="s">
        <v>717</v>
      </c>
      <c r="B2829">
        <v>95445</v>
      </c>
      <c r="C2829" s="593">
        <v>7.8750000000000001E-2</v>
      </c>
      <c r="D2829" t="s">
        <v>1941</v>
      </c>
      <c r="E2829">
        <v>0.06</v>
      </c>
      <c r="F2829">
        <v>2.5000000000000001E-3</v>
      </c>
      <c r="G2829">
        <v>0</v>
      </c>
      <c r="H2829">
        <v>1.6250000000000001E-2</v>
      </c>
      <c r="I2829">
        <v>0</v>
      </c>
    </row>
    <row r="2830" spans="1:9" x14ac:dyDescent="0.25">
      <c r="A2830" t="s">
        <v>717</v>
      </c>
      <c r="B2830">
        <v>95446</v>
      </c>
      <c r="C2830" s="593">
        <v>8.5000000000000006E-2</v>
      </c>
      <c r="D2830" t="s">
        <v>1862</v>
      </c>
      <c r="E2830">
        <v>0.06</v>
      </c>
      <c r="F2830">
        <v>2.5000000000000001E-3</v>
      </c>
      <c r="G2830">
        <v>0</v>
      </c>
      <c r="H2830">
        <v>2.2499999999999999E-2</v>
      </c>
      <c r="I2830">
        <v>0</v>
      </c>
    </row>
    <row r="2831" spans="1:9" x14ac:dyDescent="0.25">
      <c r="A2831" t="s">
        <v>717</v>
      </c>
      <c r="B2831">
        <v>95448</v>
      </c>
      <c r="C2831" s="593">
        <v>0.09</v>
      </c>
      <c r="D2831" t="s">
        <v>1947</v>
      </c>
      <c r="E2831">
        <v>0.06</v>
      </c>
      <c r="F2831">
        <v>2.5000000000000001E-3</v>
      </c>
      <c r="G2831">
        <v>5.0000000000000001E-3</v>
      </c>
      <c r="H2831">
        <v>2.2499999999999999E-2</v>
      </c>
      <c r="I2831">
        <v>0</v>
      </c>
    </row>
    <row r="2832" spans="1:9" x14ac:dyDescent="0.25">
      <c r="A2832" t="s">
        <v>717</v>
      </c>
      <c r="B2832">
        <v>95449</v>
      </c>
      <c r="C2832" s="593">
        <v>7.8750000000000001E-2</v>
      </c>
      <c r="D2832" t="s">
        <v>1941</v>
      </c>
      <c r="E2832">
        <v>0.06</v>
      </c>
      <c r="F2832">
        <v>2.5000000000000001E-3</v>
      </c>
      <c r="G2832">
        <v>0</v>
      </c>
      <c r="H2832">
        <v>1.6250000000000001E-2</v>
      </c>
      <c r="I2832">
        <v>0</v>
      </c>
    </row>
    <row r="2833" spans="1:9" x14ac:dyDescent="0.25">
      <c r="A2833" t="s">
        <v>717</v>
      </c>
      <c r="B2833">
        <v>95450</v>
      </c>
      <c r="C2833" s="593">
        <v>8.5000000000000006E-2</v>
      </c>
      <c r="D2833" t="s">
        <v>1862</v>
      </c>
      <c r="E2833">
        <v>0.06</v>
      </c>
      <c r="F2833">
        <v>2.5000000000000001E-3</v>
      </c>
      <c r="G2833">
        <v>0</v>
      </c>
      <c r="H2833">
        <v>2.2499999999999999E-2</v>
      </c>
      <c r="I2833">
        <v>0</v>
      </c>
    </row>
    <row r="2834" spans="1:9" x14ac:dyDescent="0.25">
      <c r="A2834" t="s">
        <v>717</v>
      </c>
      <c r="B2834">
        <v>95451</v>
      </c>
      <c r="C2834" s="593">
        <v>7.2499999999999995E-2</v>
      </c>
      <c r="D2834" t="s">
        <v>1944</v>
      </c>
      <c r="E2834">
        <v>0.06</v>
      </c>
      <c r="F2834">
        <v>2.5000000000000001E-3</v>
      </c>
      <c r="G2834">
        <v>0</v>
      </c>
      <c r="H2834">
        <v>0.01</v>
      </c>
      <c r="I2834">
        <v>0</v>
      </c>
    </row>
    <row r="2835" spans="1:9" x14ac:dyDescent="0.25">
      <c r="A2835" t="s">
        <v>717</v>
      </c>
      <c r="B2835">
        <v>95452</v>
      </c>
      <c r="C2835" s="593">
        <v>8.5000000000000006E-2</v>
      </c>
      <c r="D2835" t="s">
        <v>1862</v>
      </c>
      <c r="E2835">
        <v>0.06</v>
      </c>
      <c r="F2835">
        <v>2.5000000000000001E-3</v>
      </c>
      <c r="G2835">
        <v>0</v>
      </c>
      <c r="H2835">
        <v>2.2499999999999999E-2</v>
      </c>
      <c r="I2835">
        <v>0</v>
      </c>
    </row>
    <row r="2836" spans="1:9" x14ac:dyDescent="0.25">
      <c r="A2836" t="s">
        <v>717</v>
      </c>
      <c r="B2836">
        <v>95453</v>
      </c>
      <c r="C2836" s="593">
        <v>8.7499999999999994E-2</v>
      </c>
      <c r="D2836" t="s">
        <v>1948</v>
      </c>
      <c r="E2836">
        <v>0.06</v>
      </c>
      <c r="F2836">
        <v>2.5000000000000001E-3</v>
      </c>
      <c r="G2836">
        <v>1.4999999999999999E-2</v>
      </c>
      <c r="H2836">
        <v>0.01</v>
      </c>
      <c r="I2836">
        <v>0</v>
      </c>
    </row>
    <row r="2837" spans="1:9" x14ac:dyDescent="0.25">
      <c r="A2837" t="s">
        <v>717</v>
      </c>
      <c r="B2837">
        <v>95454</v>
      </c>
      <c r="C2837" s="593">
        <v>7.8750000000000001E-2</v>
      </c>
      <c r="D2837" t="s">
        <v>1941</v>
      </c>
      <c r="E2837">
        <v>0.06</v>
      </c>
      <c r="F2837">
        <v>2.5000000000000001E-3</v>
      </c>
      <c r="G2837">
        <v>0</v>
      </c>
      <c r="H2837">
        <v>1.6250000000000001E-2</v>
      </c>
      <c r="I2837">
        <v>0</v>
      </c>
    </row>
    <row r="2838" spans="1:9" x14ac:dyDescent="0.25">
      <c r="A2838" t="s">
        <v>717</v>
      </c>
      <c r="B2838">
        <v>95456</v>
      </c>
      <c r="C2838" s="593">
        <v>7.8750000000000001E-2</v>
      </c>
      <c r="D2838" t="s">
        <v>1941</v>
      </c>
      <c r="E2838">
        <v>0.06</v>
      </c>
      <c r="F2838">
        <v>2.5000000000000001E-3</v>
      </c>
      <c r="G2838">
        <v>0</v>
      </c>
      <c r="H2838">
        <v>1.6250000000000001E-2</v>
      </c>
      <c r="I2838">
        <v>0</v>
      </c>
    </row>
    <row r="2839" spans="1:9" x14ac:dyDescent="0.25">
      <c r="A2839" t="s">
        <v>717</v>
      </c>
      <c r="B2839">
        <v>95457</v>
      </c>
      <c r="C2839" s="593">
        <v>8.7499999999999994E-2</v>
      </c>
      <c r="D2839" t="s">
        <v>1943</v>
      </c>
      <c r="E2839">
        <v>0.06</v>
      </c>
      <c r="F2839">
        <v>2.5000000000000001E-3</v>
      </c>
      <c r="G2839">
        <v>1.4999999999999999E-2</v>
      </c>
      <c r="H2839">
        <v>0.01</v>
      </c>
      <c r="I2839">
        <v>0</v>
      </c>
    </row>
    <row r="2840" spans="1:9" x14ac:dyDescent="0.25">
      <c r="A2840" t="s">
        <v>717</v>
      </c>
      <c r="B2840">
        <v>95458</v>
      </c>
      <c r="C2840" s="593">
        <v>7.2499999999999995E-2</v>
      </c>
      <c r="D2840" t="s">
        <v>1944</v>
      </c>
      <c r="E2840">
        <v>0.06</v>
      </c>
      <c r="F2840">
        <v>2.5000000000000001E-3</v>
      </c>
      <c r="G2840">
        <v>0</v>
      </c>
      <c r="H2840">
        <v>0.01</v>
      </c>
      <c r="I2840">
        <v>0</v>
      </c>
    </row>
    <row r="2841" spans="1:9" x14ac:dyDescent="0.25">
      <c r="A2841" t="s">
        <v>717</v>
      </c>
      <c r="B2841">
        <v>95459</v>
      </c>
      <c r="C2841" s="593">
        <v>7.8750000000000001E-2</v>
      </c>
      <c r="D2841" t="s">
        <v>1941</v>
      </c>
      <c r="E2841">
        <v>0.06</v>
      </c>
      <c r="F2841">
        <v>2.5000000000000001E-3</v>
      </c>
      <c r="G2841">
        <v>0</v>
      </c>
      <c r="H2841">
        <v>1.6250000000000001E-2</v>
      </c>
      <c r="I2841">
        <v>0</v>
      </c>
    </row>
    <row r="2842" spans="1:9" x14ac:dyDescent="0.25">
      <c r="A2842" t="s">
        <v>717</v>
      </c>
      <c r="B2842">
        <v>95460</v>
      </c>
      <c r="C2842" s="593">
        <v>7.8750000000000001E-2</v>
      </c>
      <c r="D2842" t="s">
        <v>1941</v>
      </c>
      <c r="E2842">
        <v>0.06</v>
      </c>
      <c r="F2842">
        <v>2.5000000000000001E-3</v>
      </c>
      <c r="G2842">
        <v>0</v>
      </c>
      <c r="H2842">
        <v>1.6250000000000001E-2</v>
      </c>
      <c r="I2842">
        <v>0</v>
      </c>
    </row>
    <row r="2843" spans="1:9" x14ac:dyDescent="0.25">
      <c r="A2843" t="s">
        <v>717</v>
      </c>
      <c r="B2843">
        <v>95461</v>
      </c>
      <c r="C2843" s="593">
        <v>8.5000000000000006E-2</v>
      </c>
      <c r="D2843" t="s">
        <v>1862</v>
      </c>
      <c r="E2843">
        <v>0.06</v>
      </c>
      <c r="F2843">
        <v>2.5000000000000001E-3</v>
      </c>
      <c r="G2843">
        <v>0</v>
      </c>
      <c r="H2843">
        <v>2.2499999999999999E-2</v>
      </c>
      <c r="I2843">
        <v>0</v>
      </c>
    </row>
    <row r="2844" spans="1:9" x14ac:dyDescent="0.25">
      <c r="A2844" t="s">
        <v>717</v>
      </c>
      <c r="B2844">
        <v>95462</v>
      </c>
      <c r="C2844" s="593">
        <v>8.5000000000000006E-2</v>
      </c>
      <c r="D2844" t="s">
        <v>1862</v>
      </c>
      <c r="E2844">
        <v>0.06</v>
      </c>
      <c r="F2844">
        <v>2.5000000000000001E-3</v>
      </c>
      <c r="G2844">
        <v>0</v>
      </c>
      <c r="H2844">
        <v>2.2499999999999999E-2</v>
      </c>
      <c r="I2844">
        <v>0</v>
      </c>
    </row>
    <row r="2845" spans="1:9" x14ac:dyDescent="0.25">
      <c r="A2845" t="s">
        <v>717</v>
      </c>
      <c r="B2845">
        <v>95463</v>
      </c>
      <c r="C2845" s="593">
        <v>7.8750000000000001E-2</v>
      </c>
      <c r="D2845" t="s">
        <v>1941</v>
      </c>
      <c r="E2845">
        <v>0.06</v>
      </c>
      <c r="F2845">
        <v>2.5000000000000001E-3</v>
      </c>
      <c r="G2845">
        <v>0</v>
      </c>
      <c r="H2845">
        <v>1.6250000000000001E-2</v>
      </c>
      <c r="I2845">
        <v>0</v>
      </c>
    </row>
    <row r="2846" spans="1:9" x14ac:dyDescent="0.25">
      <c r="A2846" t="s">
        <v>717</v>
      </c>
      <c r="B2846">
        <v>95464</v>
      </c>
      <c r="C2846" s="593">
        <v>7.2499999999999995E-2</v>
      </c>
      <c r="D2846" t="s">
        <v>1944</v>
      </c>
      <c r="E2846">
        <v>0.06</v>
      </c>
      <c r="F2846">
        <v>2.5000000000000001E-3</v>
      </c>
      <c r="G2846">
        <v>0</v>
      </c>
      <c r="H2846">
        <v>0.01</v>
      </c>
      <c r="I2846">
        <v>0</v>
      </c>
    </row>
    <row r="2847" spans="1:9" x14ac:dyDescent="0.25">
      <c r="A2847" t="s">
        <v>717</v>
      </c>
      <c r="B2847">
        <v>95465</v>
      </c>
      <c r="C2847" s="593">
        <v>8.5000000000000006E-2</v>
      </c>
      <c r="D2847" t="s">
        <v>1862</v>
      </c>
      <c r="E2847">
        <v>0.06</v>
      </c>
      <c r="F2847">
        <v>2.5000000000000001E-3</v>
      </c>
      <c r="G2847">
        <v>0</v>
      </c>
      <c r="H2847">
        <v>2.2499999999999999E-2</v>
      </c>
      <c r="I2847">
        <v>0</v>
      </c>
    </row>
    <row r="2848" spans="1:9" x14ac:dyDescent="0.25">
      <c r="A2848" t="s">
        <v>717</v>
      </c>
      <c r="B2848">
        <v>95466</v>
      </c>
      <c r="C2848" s="593">
        <v>7.8750000000000001E-2</v>
      </c>
      <c r="D2848" t="s">
        <v>1941</v>
      </c>
      <c r="E2848">
        <v>0.06</v>
      </c>
      <c r="F2848">
        <v>2.5000000000000001E-3</v>
      </c>
      <c r="G2848">
        <v>0</v>
      </c>
      <c r="H2848">
        <v>1.6250000000000001E-2</v>
      </c>
      <c r="I2848">
        <v>0</v>
      </c>
    </row>
    <row r="2849" spans="1:9" x14ac:dyDescent="0.25">
      <c r="A2849" t="s">
        <v>717</v>
      </c>
      <c r="B2849">
        <v>95467</v>
      </c>
      <c r="C2849" s="593">
        <v>7.2499999999999995E-2</v>
      </c>
      <c r="D2849" t="s">
        <v>1944</v>
      </c>
      <c r="E2849">
        <v>0.06</v>
      </c>
      <c r="F2849">
        <v>2.5000000000000001E-3</v>
      </c>
      <c r="G2849">
        <v>0</v>
      </c>
      <c r="H2849">
        <v>0.01</v>
      </c>
      <c r="I2849">
        <v>0</v>
      </c>
    </row>
    <row r="2850" spans="1:9" x14ac:dyDescent="0.25">
      <c r="A2850" t="s">
        <v>717</v>
      </c>
      <c r="B2850">
        <v>95468</v>
      </c>
      <c r="C2850" s="593">
        <v>8.3750000000000005E-2</v>
      </c>
      <c r="D2850" t="s">
        <v>1949</v>
      </c>
      <c r="E2850">
        <v>0.06</v>
      </c>
      <c r="F2850">
        <v>2.5000000000000001E-3</v>
      </c>
      <c r="G2850">
        <v>5.0000000000000001E-3</v>
      </c>
      <c r="H2850">
        <v>1.6250000000000001E-2</v>
      </c>
      <c r="I2850">
        <v>0</v>
      </c>
    </row>
    <row r="2851" spans="1:9" x14ac:dyDescent="0.25">
      <c r="A2851" t="s">
        <v>717</v>
      </c>
      <c r="B2851">
        <v>95469</v>
      </c>
      <c r="C2851" s="593">
        <v>7.8750000000000001E-2</v>
      </c>
      <c r="D2851" t="s">
        <v>1941</v>
      </c>
      <c r="E2851">
        <v>0.06</v>
      </c>
      <c r="F2851">
        <v>2.5000000000000001E-3</v>
      </c>
      <c r="G2851">
        <v>0</v>
      </c>
      <c r="H2851">
        <v>1.6250000000000001E-2</v>
      </c>
      <c r="I2851">
        <v>0</v>
      </c>
    </row>
    <row r="2852" spans="1:9" x14ac:dyDescent="0.25">
      <c r="A2852" t="s">
        <v>717</v>
      </c>
      <c r="B2852">
        <v>95470</v>
      </c>
      <c r="C2852" s="593">
        <v>7.8750000000000001E-2</v>
      </c>
      <c r="D2852" t="s">
        <v>1941</v>
      </c>
      <c r="E2852">
        <v>0.06</v>
      </c>
      <c r="F2852">
        <v>2.5000000000000001E-3</v>
      </c>
      <c r="G2852">
        <v>0</v>
      </c>
      <c r="H2852">
        <v>1.6250000000000001E-2</v>
      </c>
      <c r="I2852">
        <v>0</v>
      </c>
    </row>
    <row r="2853" spans="1:9" x14ac:dyDescent="0.25">
      <c r="A2853" t="s">
        <v>717</v>
      </c>
      <c r="B2853">
        <v>95471</v>
      </c>
      <c r="C2853" s="593">
        <v>8.5000000000000006E-2</v>
      </c>
      <c r="D2853" t="s">
        <v>1862</v>
      </c>
      <c r="E2853">
        <v>0.06</v>
      </c>
      <c r="F2853">
        <v>2.5000000000000001E-3</v>
      </c>
      <c r="G2853">
        <v>0</v>
      </c>
      <c r="H2853">
        <v>2.2499999999999999E-2</v>
      </c>
      <c r="I2853">
        <v>0</v>
      </c>
    </row>
    <row r="2854" spans="1:9" x14ac:dyDescent="0.25">
      <c r="A2854" t="s">
        <v>717</v>
      </c>
      <c r="B2854">
        <v>95472</v>
      </c>
      <c r="C2854" s="593">
        <v>9.2499999999999999E-2</v>
      </c>
      <c r="D2854" t="s">
        <v>1940</v>
      </c>
      <c r="E2854">
        <v>0.06</v>
      </c>
      <c r="F2854">
        <v>2.5000000000000001E-3</v>
      </c>
      <c r="G2854">
        <v>7.4999999999999997E-3</v>
      </c>
      <c r="H2854">
        <v>2.2499999999999999E-2</v>
      </c>
      <c r="I2854">
        <v>0</v>
      </c>
    </row>
    <row r="2855" spans="1:9" x14ac:dyDescent="0.25">
      <c r="A2855" t="s">
        <v>717</v>
      </c>
      <c r="B2855">
        <v>95473</v>
      </c>
      <c r="C2855" s="593">
        <v>9.2499999999999999E-2</v>
      </c>
      <c r="D2855" t="s">
        <v>1950</v>
      </c>
      <c r="E2855">
        <v>0.06</v>
      </c>
      <c r="F2855">
        <v>2.5000000000000001E-3</v>
      </c>
      <c r="G2855">
        <v>7.4999999999999997E-3</v>
      </c>
      <c r="H2855">
        <v>2.2499999999999999E-2</v>
      </c>
      <c r="I2855">
        <v>0</v>
      </c>
    </row>
    <row r="2856" spans="1:9" x14ac:dyDescent="0.25">
      <c r="A2856" t="s">
        <v>717</v>
      </c>
      <c r="B2856">
        <v>95476</v>
      </c>
      <c r="C2856" s="593">
        <v>0.09</v>
      </c>
      <c r="D2856" t="s">
        <v>1951</v>
      </c>
      <c r="E2856">
        <v>0.06</v>
      </c>
      <c r="F2856">
        <v>2.5000000000000001E-3</v>
      </c>
      <c r="G2856">
        <v>5.0000000000000001E-3</v>
      </c>
      <c r="H2856">
        <v>2.2499999999999999E-2</v>
      </c>
      <c r="I2856">
        <v>0</v>
      </c>
    </row>
    <row r="2857" spans="1:9" x14ac:dyDescent="0.25">
      <c r="A2857" t="s">
        <v>717</v>
      </c>
      <c r="B2857">
        <v>95480</v>
      </c>
      <c r="C2857" s="593">
        <v>8.5000000000000006E-2</v>
      </c>
      <c r="D2857" t="s">
        <v>1942</v>
      </c>
      <c r="E2857">
        <v>0.06</v>
      </c>
      <c r="F2857">
        <v>2.5000000000000001E-3</v>
      </c>
      <c r="G2857">
        <v>0</v>
      </c>
      <c r="H2857">
        <v>2.2499999999999999E-2</v>
      </c>
      <c r="I2857">
        <v>0</v>
      </c>
    </row>
    <row r="2858" spans="1:9" x14ac:dyDescent="0.25">
      <c r="A2858" t="s">
        <v>717</v>
      </c>
      <c r="B2858">
        <v>95481</v>
      </c>
      <c r="C2858" s="593">
        <v>7.8750000000000001E-2</v>
      </c>
      <c r="D2858" t="s">
        <v>1941</v>
      </c>
      <c r="E2858">
        <v>0.06</v>
      </c>
      <c r="F2858">
        <v>2.5000000000000001E-3</v>
      </c>
      <c r="G2858">
        <v>0</v>
      </c>
      <c r="H2858">
        <v>1.6250000000000001E-2</v>
      </c>
      <c r="I2858">
        <v>0</v>
      </c>
    </row>
    <row r="2859" spans="1:9" x14ac:dyDescent="0.25">
      <c r="A2859" t="s">
        <v>717</v>
      </c>
      <c r="B2859">
        <v>95482</v>
      </c>
      <c r="C2859" s="593">
        <v>8.8749999999999996E-2</v>
      </c>
      <c r="D2859" t="s">
        <v>1952</v>
      </c>
      <c r="E2859">
        <v>0.06</v>
      </c>
      <c r="F2859">
        <v>2.5000000000000001E-3</v>
      </c>
      <c r="G2859">
        <v>0.01</v>
      </c>
      <c r="H2859">
        <v>1.6250000000000001E-2</v>
      </c>
      <c r="I2859">
        <v>0</v>
      </c>
    </row>
    <row r="2860" spans="1:9" x14ac:dyDescent="0.25">
      <c r="A2860" t="s">
        <v>717</v>
      </c>
      <c r="B2860">
        <v>95485</v>
      </c>
      <c r="C2860" s="593">
        <v>7.2499999999999995E-2</v>
      </c>
      <c r="D2860" t="s">
        <v>1944</v>
      </c>
      <c r="E2860">
        <v>0.06</v>
      </c>
      <c r="F2860">
        <v>2.5000000000000001E-3</v>
      </c>
      <c r="G2860">
        <v>0</v>
      </c>
      <c r="H2860">
        <v>0.01</v>
      </c>
      <c r="I2860">
        <v>0</v>
      </c>
    </row>
    <row r="2861" spans="1:9" x14ac:dyDescent="0.25">
      <c r="A2861" t="s">
        <v>717</v>
      </c>
      <c r="B2861">
        <v>95486</v>
      </c>
      <c r="C2861" s="593">
        <v>8.5000000000000006E-2</v>
      </c>
      <c r="D2861" t="s">
        <v>1862</v>
      </c>
      <c r="E2861">
        <v>0.06</v>
      </c>
      <c r="F2861">
        <v>2.5000000000000001E-3</v>
      </c>
      <c r="G2861">
        <v>0</v>
      </c>
      <c r="H2861">
        <v>2.2499999999999999E-2</v>
      </c>
      <c r="I2861">
        <v>0</v>
      </c>
    </row>
    <row r="2862" spans="1:9" x14ac:dyDescent="0.25">
      <c r="A2862" t="s">
        <v>717</v>
      </c>
      <c r="B2862">
        <v>95487</v>
      </c>
      <c r="C2862" s="593">
        <v>8.5000000000000006E-2</v>
      </c>
      <c r="D2862" t="s">
        <v>1862</v>
      </c>
      <c r="E2862">
        <v>0.06</v>
      </c>
      <c r="F2862">
        <v>2.5000000000000001E-3</v>
      </c>
      <c r="G2862">
        <v>0</v>
      </c>
      <c r="H2862">
        <v>2.2499999999999999E-2</v>
      </c>
      <c r="I2862">
        <v>0</v>
      </c>
    </row>
    <row r="2863" spans="1:9" x14ac:dyDescent="0.25">
      <c r="A2863" t="s">
        <v>717</v>
      </c>
      <c r="B2863">
        <v>95488</v>
      </c>
      <c r="C2863" s="593">
        <v>7.8750000000000001E-2</v>
      </c>
      <c r="D2863" t="s">
        <v>1941</v>
      </c>
      <c r="E2863">
        <v>0.06</v>
      </c>
      <c r="F2863">
        <v>2.5000000000000001E-3</v>
      </c>
      <c r="G2863">
        <v>0</v>
      </c>
      <c r="H2863">
        <v>1.6250000000000001E-2</v>
      </c>
      <c r="I2863">
        <v>0</v>
      </c>
    </row>
    <row r="2864" spans="1:9" x14ac:dyDescent="0.25">
      <c r="A2864" t="s">
        <v>717</v>
      </c>
      <c r="B2864">
        <v>95490</v>
      </c>
      <c r="C2864" s="593">
        <v>9.1249999999999998E-2</v>
      </c>
      <c r="D2864" t="s">
        <v>1953</v>
      </c>
      <c r="E2864">
        <v>0.06</v>
      </c>
      <c r="F2864">
        <v>2.5000000000000001E-3</v>
      </c>
      <c r="G2864">
        <v>1.2500000000000001E-2</v>
      </c>
      <c r="H2864">
        <v>1.6250000000000001E-2</v>
      </c>
      <c r="I2864">
        <v>0</v>
      </c>
    </row>
    <row r="2865" spans="1:9" x14ac:dyDescent="0.25">
      <c r="A2865" t="s">
        <v>717</v>
      </c>
      <c r="B2865">
        <v>95492</v>
      </c>
      <c r="C2865" s="593">
        <v>8.5000000000000006E-2</v>
      </c>
      <c r="D2865" t="s">
        <v>1862</v>
      </c>
      <c r="E2865">
        <v>0.06</v>
      </c>
      <c r="F2865">
        <v>2.5000000000000001E-3</v>
      </c>
      <c r="G2865">
        <v>0</v>
      </c>
      <c r="H2865">
        <v>2.2499999999999999E-2</v>
      </c>
      <c r="I2865">
        <v>0</v>
      </c>
    </row>
    <row r="2866" spans="1:9" x14ac:dyDescent="0.25">
      <c r="A2866" t="s">
        <v>717</v>
      </c>
      <c r="B2866">
        <v>95493</v>
      </c>
      <c r="C2866" s="593">
        <v>7.2499999999999995E-2</v>
      </c>
      <c r="D2866" t="s">
        <v>1944</v>
      </c>
      <c r="E2866">
        <v>0.06</v>
      </c>
      <c r="F2866">
        <v>2.5000000000000001E-3</v>
      </c>
      <c r="G2866">
        <v>0</v>
      </c>
      <c r="H2866">
        <v>0.01</v>
      </c>
      <c r="I2866">
        <v>0</v>
      </c>
    </row>
    <row r="2867" spans="1:9" x14ac:dyDescent="0.25">
      <c r="A2867" t="s">
        <v>717</v>
      </c>
      <c r="B2867">
        <v>95494</v>
      </c>
      <c r="C2867" s="593">
        <v>7.8750000000000001E-2</v>
      </c>
      <c r="D2867" t="s">
        <v>1941</v>
      </c>
      <c r="E2867">
        <v>0.06</v>
      </c>
      <c r="F2867">
        <v>2.5000000000000001E-3</v>
      </c>
      <c r="G2867">
        <v>0</v>
      </c>
      <c r="H2867">
        <v>1.6250000000000001E-2</v>
      </c>
      <c r="I2867">
        <v>0</v>
      </c>
    </row>
    <row r="2868" spans="1:9" x14ac:dyDescent="0.25">
      <c r="A2868" t="s">
        <v>717</v>
      </c>
      <c r="B2868">
        <v>95497</v>
      </c>
      <c r="C2868" s="593">
        <v>8.5000000000000006E-2</v>
      </c>
      <c r="D2868" t="s">
        <v>1942</v>
      </c>
      <c r="E2868">
        <v>0.06</v>
      </c>
      <c r="F2868">
        <v>2.5000000000000001E-3</v>
      </c>
      <c r="G2868">
        <v>0</v>
      </c>
      <c r="H2868">
        <v>2.2499999999999999E-2</v>
      </c>
      <c r="I2868">
        <v>0</v>
      </c>
    </row>
    <row r="2869" spans="1:9" x14ac:dyDescent="0.25">
      <c r="A2869" t="s">
        <v>717</v>
      </c>
      <c r="B2869">
        <v>95501</v>
      </c>
      <c r="C2869" s="593">
        <v>9.2499999999999999E-2</v>
      </c>
      <c r="D2869" t="s">
        <v>1954</v>
      </c>
      <c r="E2869">
        <v>0.06</v>
      </c>
      <c r="F2869">
        <v>2.5000000000000001E-3</v>
      </c>
      <c r="G2869">
        <v>1.4999999999999999E-2</v>
      </c>
      <c r="H2869">
        <v>1.4999999999999999E-2</v>
      </c>
      <c r="I2869">
        <v>0</v>
      </c>
    </row>
    <row r="2870" spans="1:9" x14ac:dyDescent="0.25">
      <c r="A2870" t="s">
        <v>717</v>
      </c>
      <c r="B2870">
        <v>95502</v>
      </c>
      <c r="C2870" s="593">
        <v>9.2499999999999999E-2</v>
      </c>
      <c r="D2870" t="s">
        <v>1954</v>
      </c>
      <c r="E2870">
        <v>0.06</v>
      </c>
      <c r="F2870">
        <v>2.5000000000000001E-3</v>
      </c>
      <c r="G2870">
        <v>1.4999999999999999E-2</v>
      </c>
      <c r="H2870">
        <v>1.4999999999999999E-2</v>
      </c>
      <c r="I2870">
        <v>0</v>
      </c>
    </row>
    <row r="2871" spans="1:9" x14ac:dyDescent="0.25">
      <c r="A2871" t="s">
        <v>717</v>
      </c>
      <c r="B2871">
        <v>95503</v>
      </c>
      <c r="C2871" s="593">
        <v>9.2499999999999999E-2</v>
      </c>
      <c r="D2871" t="s">
        <v>1954</v>
      </c>
      <c r="E2871">
        <v>0.06</v>
      </c>
      <c r="F2871">
        <v>2.5000000000000001E-3</v>
      </c>
      <c r="G2871">
        <v>1.4999999999999999E-2</v>
      </c>
      <c r="H2871">
        <v>1.4999999999999999E-2</v>
      </c>
      <c r="I2871">
        <v>0</v>
      </c>
    </row>
    <row r="2872" spans="1:9" x14ac:dyDescent="0.25">
      <c r="A2872" t="s">
        <v>717</v>
      </c>
      <c r="B2872">
        <v>95511</v>
      </c>
      <c r="C2872" s="593">
        <v>7.7499999999999999E-2</v>
      </c>
      <c r="D2872" t="s">
        <v>1955</v>
      </c>
      <c r="E2872">
        <v>0.06</v>
      </c>
      <c r="F2872">
        <v>2.5000000000000001E-3</v>
      </c>
      <c r="G2872">
        <v>0</v>
      </c>
      <c r="H2872">
        <v>1.4999999999999999E-2</v>
      </c>
      <c r="I2872">
        <v>0</v>
      </c>
    </row>
    <row r="2873" spans="1:9" x14ac:dyDescent="0.25">
      <c r="A2873" t="s">
        <v>717</v>
      </c>
      <c r="B2873">
        <v>95514</v>
      </c>
      <c r="C2873" s="593">
        <v>7.7499999999999999E-2</v>
      </c>
      <c r="D2873" t="s">
        <v>1955</v>
      </c>
      <c r="E2873">
        <v>0.06</v>
      </c>
      <c r="F2873">
        <v>2.5000000000000001E-3</v>
      </c>
      <c r="G2873">
        <v>0</v>
      </c>
      <c r="H2873">
        <v>1.4999999999999999E-2</v>
      </c>
      <c r="I2873">
        <v>0</v>
      </c>
    </row>
    <row r="2874" spans="1:9" x14ac:dyDescent="0.25">
      <c r="A2874" t="s">
        <v>717</v>
      </c>
      <c r="B2874">
        <v>95518</v>
      </c>
      <c r="C2874" s="593">
        <v>8.5000000000000006E-2</v>
      </c>
      <c r="D2874" t="s">
        <v>1956</v>
      </c>
      <c r="E2874">
        <v>0.06</v>
      </c>
      <c r="F2874">
        <v>2.5000000000000001E-3</v>
      </c>
      <c r="G2874">
        <v>7.4999999999999997E-3</v>
      </c>
      <c r="H2874">
        <v>1.4999999999999999E-2</v>
      </c>
      <c r="I2874">
        <v>0</v>
      </c>
    </row>
    <row r="2875" spans="1:9" x14ac:dyDescent="0.25">
      <c r="A2875" t="s">
        <v>717</v>
      </c>
      <c r="B2875">
        <v>95519</v>
      </c>
      <c r="C2875" s="593">
        <v>7.7499999999999999E-2</v>
      </c>
      <c r="D2875" t="s">
        <v>1955</v>
      </c>
      <c r="E2875">
        <v>0.06</v>
      </c>
      <c r="F2875">
        <v>2.5000000000000001E-3</v>
      </c>
      <c r="G2875">
        <v>0</v>
      </c>
      <c r="H2875">
        <v>1.4999999999999999E-2</v>
      </c>
      <c r="I2875">
        <v>0</v>
      </c>
    </row>
    <row r="2876" spans="1:9" x14ac:dyDescent="0.25">
      <c r="A2876" t="s">
        <v>717</v>
      </c>
      <c r="B2876">
        <v>95521</v>
      </c>
      <c r="C2876" s="593">
        <v>8.5000000000000006E-2</v>
      </c>
      <c r="D2876" t="s">
        <v>1956</v>
      </c>
      <c r="E2876">
        <v>0.06</v>
      </c>
      <c r="F2876">
        <v>2.5000000000000001E-3</v>
      </c>
      <c r="G2876">
        <v>7.4999999999999997E-3</v>
      </c>
      <c r="H2876">
        <v>1.4999999999999999E-2</v>
      </c>
      <c r="I2876">
        <v>0</v>
      </c>
    </row>
    <row r="2877" spans="1:9" x14ac:dyDescent="0.25">
      <c r="A2877" t="s">
        <v>717</v>
      </c>
      <c r="B2877">
        <v>95524</v>
      </c>
      <c r="C2877" s="593">
        <v>9.2499999999999999E-2</v>
      </c>
      <c r="D2877" t="s">
        <v>1954</v>
      </c>
      <c r="E2877">
        <v>0.06</v>
      </c>
      <c r="F2877">
        <v>2.5000000000000001E-3</v>
      </c>
      <c r="G2877">
        <v>1.4999999999999999E-2</v>
      </c>
      <c r="H2877">
        <v>1.4999999999999999E-2</v>
      </c>
      <c r="I2877">
        <v>0</v>
      </c>
    </row>
    <row r="2878" spans="1:9" x14ac:dyDescent="0.25">
      <c r="A2878" t="s">
        <v>717</v>
      </c>
      <c r="B2878">
        <v>95525</v>
      </c>
      <c r="C2878" s="593">
        <v>7.7499999999999999E-2</v>
      </c>
      <c r="D2878" t="s">
        <v>1957</v>
      </c>
      <c r="E2878">
        <v>0.06</v>
      </c>
      <c r="F2878">
        <v>2.5000000000000001E-3</v>
      </c>
      <c r="G2878">
        <v>0</v>
      </c>
      <c r="H2878">
        <v>1.4999999999999999E-2</v>
      </c>
      <c r="I2878">
        <v>0</v>
      </c>
    </row>
    <row r="2879" spans="1:9" x14ac:dyDescent="0.25">
      <c r="A2879" t="s">
        <v>717</v>
      </c>
      <c r="B2879">
        <v>95526</v>
      </c>
      <c r="C2879" s="593">
        <v>7.7499999999999999E-2</v>
      </c>
      <c r="D2879" t="s">
        <v>1955</v>
      </c>
      <c r="E2879">
        <v>0.06</v>
      </c>
      <c r="F2879">
        <v>2.5000000000000001E-3</v>
      </c>
      <c r="G2879">
        <v>0</v>
      </c>
      <c r="H2879">
        <v>1.4999999999999999E-2</v>
      </c>
      <c r="I2879">
        <v>0</v>
      </c>
    </row>
    <row r="2880" spans="1:9" x14ac:dyDescent="0.25">
      <c r="A2880" t="s">
        <v>717</v>
      </c>
      <c r="B2880">
        <v>95527</v>
      </c>
      <c r="C2880" s="593">
        <v>7.2499999999999995E-2</v>
      </c>
      <c r="D2880" t="s">
        <v>1958</v>
      </c>
      <c r="E2880">
        <v>0.06</v>
      </c>
      <c r="F2880">
        <v>2.5000000000000001E-3</v>
      </c>
      <c r="G2880">
        <v>0</v>
      </c>
      <c r="H2880">
        <v>0.01</v>
      </c>
      <c r="I2880">
        <v>0</v>
      </c>
    </row>
    <row r="2881" spans="1:9" x14ac:dyDescent="0.25">
      <c r="A2881" t="s">
        <v>717</v>
      </c>
      <c r="B2881">
        <v>95528</v>
      </c>
      <c r="C2881" s="593">
        <v>7.7499999999999999E-2</v>
      </c>
      <c r="D2881" t="s">
        <v>1955</v>
      </c>
      <c r="E2881">
        <v>0.06</v>
      </c>
      <c r="F2881">
        <v>2.5000000000000001E-3</v>
      </c>
      <c r="G2881">
        <v>0</v>
      </c>
      <c r="H2881">
        <v>1.4999999999999999E-2</v>
      </c>
      <c r="I2881">
        <v>0</v>
      </c>
    </row>
    <row r="2882" spans="1:9" x14ac:dyDescent="0.25">
      <c r="A2882" t="s">
        <v>717</v>
      </c>
      <c r="B2882">
        <v>95531</v>
      </c>
      <c r="C2882" s="593">
        <v>8.2500000000000004E-2</v>
      </c>
      <c r="D2882" t="s">
        <v>1959</v>
      </c>
      <c r="E2882">
        <v>0.06</v>
      </c>
      <c r="F2882">
        <v>2.5000000000000001E-3</v>
      </c>
      <c r="G2882">
        <v>0.01</v>
      </c>
      <c r="H2882">
        <v>0.01</v>
      </c>
      <c r="I2882">
        <v>0</v>
      </c>
    </row>
    <row r="2883" spans="1:9" x14ac:dyDescent="0.25">
      <c r="A2883" t="s">
        <v>717</v>
      </c>
      <c r="B2883">
        <v>95532</v>
      </c>
      <c r="C2883" s="593">
        <v>8.2500000000000004E-2</v>
      </c>
      <c r="D2883" t="s">
        <v>1960</v>
      </c>
      <c r="E2883">
        <v>0.06</v>
      </c>
      <c r="F2883">
        <v>2.5000000000000001E-3</v>
      </c>
      <c r="G2883">
        <v>0</v>
      </c>
      <c r="H2883">
        <v>0.02</v>
      </c>
      <c r="I2883">
        <v>0</v>
      </c>
    </row>
    <row r="2884" spans="1:9" x14ac:dyDescent="0.25">
      <c r="A2884" t="s">
        <v>717</v>
      </c>
      <c r="B2884">
        <v>95534</v>
      </c>
      <c r="C2884" s="593">
        <v>7.7499999999999999E-2</v>
      </c>
      <c r="D2884" t="s">
        <v>1955</v>
      </c>
      <c r="E2884">
        <v>0.06</v>
      </c>
      <c r="F2884">
        <v>2.5000000000000001E-3</v>
      </c>
      <c r="G2884">
        <v>0</v>
      </c>
      <c r="H2884">
        <v>1.4999999999999999E-2</v>
      </c>
      <c r="I2884">
        <v>0</v>
      </c>
    </row>
    <row r="2885" spans="1:9" x14ac:dyDescent="0.25">
      <c r="A2885" t="s">
        <v>717</v>
      </c>
      <c r="B2885">
        <v>95536</v>
      </c>
      <c r="C2885" s="593">
        <v>7.7499999999999999E-2</v>
      </c>
      <c r="D2885" t="s">
        <v>1961</v>
      </c>
      <c r="E2885">
        <v>0.06</v>
      </c>
      <c r="F2885">
        <v>2.5000000000000001E-3</v>
      </c>
      <c r="G2885">
        <v>0</v>
      </c>
      <c r="H2885">
        <v>1.4999999999999999E-2</v>
      </c>
      <c r="I2885">
        <v>0</v>
      </c>
    </row>
    <row r="2886" spans="1:9" x14ac:dyDescent="0.25">
      <c r="A2886" t="s">
        <v>717</v>
      </c>
      <c r="B2886">
        <v>95537</v>
      </c>
      <c r="C2886" s="593">
        <v>7.7499999999999999E-2</v>
      </c>
      <c r="D2886" t="s">
        <v>1955</v>
      </c>
      <c r="E2886">
        <v>0.06</v>
      </c>
      <c r="F2886">
        <v>2.5000000000000001E-3</v>
      </c>
      <c r="G2886">
        <v>0</v>
      </c>
      <c r="H2886">
        <v>1.4999999999999999E-2</v>
      </c>
      <c r="I2886">
        <v>0</v>
      </c>
    </row>
    <row r="2887" spans="1:9" x14ac:dyDescent="0.25">
      <c r="A2887" t="s">
        <v>717</v>
      </c>
      <c r="B2887">
        <v>95538</v>
      </c>
      <c r="C2887" s="593">
        <v>8.2500000000000004E-2</v>
      </c>
      <c r="D2887" t="s">
        <v>1960</v>
      </c>
      <c r="E2887">
        <v>0.06</v>
      </c>
      <c r="F2887">
        <v>2.5000000000000001E-3</v>
      </c>
      <c r="G2887">
        <v>0</v>
      </c>
      <c r="H2887">
        <v>0.02</v>
      </c>
      <c r="I2887">
        <v>0</v>
      </c>
    </row>
    <row r="2888" spans="1:9" x14ac:dyDescent="0.25">
      <c r="A2888" t="s">
        <v>717</v>
      </c>
      <c r="B2888">
        <v>95540</v>
      </c>
      <c r="C2888" s="593">
        <v>8.7499999999999994E-2</v>
      </c>
      <c r="D2888" t="s">
        <v>1962</v>
      </c>
      <c r="E2888">
        <v>0.06</v>
      </c>
      <c r="F2888">
        <v>2.5000000000000001E-3</v>
      </c>
      <c r="G2888">
        <v>0.01</v>
      </c>
      <c r="H2888">
        <v>1.4999999999999999E-2</v>
      </c>
      <c r="I2888">
        <v>0</v>
      </c>
    </row>
    <row r="2889" spans="1:9" x14ac:dyDescent="0.25">
      <c r="A2889" t="s">
        <v>717</v>
      </c>
      <c r="B2889">
        <v>95542</v>
      </c>
      <c r="C2889" s="593">
        <v>7.8750000000000001E-2</v>
      </c>
      <c r="D2889" t="s">
        <v>1941</v>
      </c>
      <c r="E2889">
        <v>0.06</v>
      </c>
      <c r="F2889">
        <v>2.5000000000000001E-3</v>
      </c>
      <c r="G2889">
        <v>0</v>
      </c>
      <c r="H2889">
        <v>1.6250000000000001E-2</v>
      </c>
      <c r="I2889">
        <v>0</v>
      </c>
    </row>
    <row r="2890" spans="1:9" x14ac:dyDescent="0.25">
      <c r="A2890" t="s">
        <v>717</v>
      </c>
      <c r="B2890">
        <v>95543</v>
      </c>
      <c r="C2890" s="593">
        <v>8.2500000000000004E-2</v>
      </c>
      <c r="D2890" t="s">
        <v>1960</v>
      </c>
      <c r="E2890">
        <v>0.06</v>
      </c>
      <c r="F2890">
        <v>2.5000000000000001E-3</v>
      </c>
      <c r="G2890">
        <v>0</v>
      </c>
      <c r="H2890">
        <v>0.02</v>
      </c>
      <c r="I2890">
        <v>0</v>
      </c>
    </row>
    <row r="2891" spans="1:9" x14ac:dyDescent="0.25">
      <c r="A2891" t="s">
        <v>717</v>
      </c>
      <c r="B2891">
        <v>95545</v>
      </c>
      <c r="C2891" s="593">
        <v>7.7499999999999999E-2</v>
      </c>
      <c r="D2891" t="s">
        <v>1955</v>
      </c>
      <c r="E2891">
        <v>0.06</v>
      </c>
      <c r="F2891">
        <v>2.5000000000000001E-3</v>
      </c>
      <c r="G2891">
        <v>0</v>
      </c>
      <c r="H2891">
        <v>1.4999999999999999E-2</v>
      </c>
      <c r="I2891">
        <v>0</v>
      </c>
    </row>
    <row r="2892" spans="1:9" x14ac:dyDescent="0.25">
      <c r="A2892" t="s">
        <v>717</v>
      </c>
      <c r="B2892">
        <v>95546</v>
      </c>
      <c r="C2892" s="593">
        <v>7.7499999999999999E-2</v>
      </c>
      <c r="D2892" t="s">
        <v>1955</v>
      </c>
      <c r="E2892">
        <v>0.06</v>
      </c>
      <c r="F2892">
        <v>2.5000000000000001E-3</v>
      </c>
      <c r="G2892">
        <v>0</v>
      </c>
      <c r="H2892">
        <v>1.4999999999999999E-2</v>
      </c>
      <c r="I2892">
        <v>0</v>
      </c>
    </row>
    <row r="2893" spans="1:9" x14ac:dyDescent="0.25">
      <c r="A2893" t="s">
        <v>717</v>
      </c>
      <c r="B2893">
        <v>95547</v>
      </c>
      <c r="C2893" s="593">
        <v>7.7499999999999999E-2</v>
      </c>
      <c r="D2893" t="s">
        <v>1955</v>
      </c>
      <c r="E2893">
        <v>0.06</v>
      </c>
      <c r="F2893">
        <v>2.5000000000000001E-3</v>
      </c>
      <c r="G2893">
        <v>0</v>
      </c>
      <c r="H2893">
        <v>1.4999999999999999E-2</v>
      </c>
      <c r="I2893">
        <v>0</v>
      </c>
    </row>
    <row r="2894" spans="1:9" x14ac:dyDescent="0.25">
      <c r="A2894" t="s">
        <v>717</v>
      </c>
      <c r="B2894">
        <v>95548</v>
      </c>
      <c r="C2894" s="593">
        <v>8.2500000000000004E-2</v>
      </c>
      <c r="D2894" t="s">
        <v>1960</v>
      </c>
      <c r="E2894">
        <v>0.06</v>
      </c>
      <c r="F2894">
        <v>2.5000000000000001E-3</v>
      </c>
      <c r="G2894">
        <v>0</v>
      </c>
      <c r="H2894">
        <v>0.02</v>
      </c>
      <c r="I2894">
        <v>0</v>
      </c>
    </row>
    <row r="2895" spans="1:9" x14ac:dyDescent="0.25">
      <c r="A2895" t="s">
        <v>717</v>
      </c>
      <c r="B2895">
        <v>95549</v>
      </c>
      <c r="C2895" s="593">
        <v>7.7499999999999999E-2</v>
      </c>
      <c r="D2895" t="s">
        <v>1955</v>
      </c>
      <c r="E2895">
        <v>0.06</v>
      </c>
      <c r="F2895">
        <v>2.5000000000000001E-3</v>
      </c>
      <c r="G2895">
        <v>0</v>
      </c>
      <c r="H2895">
        <v>1.4999999999999999E-2</v>
      </c>
      <c r="I2895">
        <v>0</v>
      </c>
    </row>
    <row r="2896" spans="1:9" x14ac:dyDescent="0.25">
      <c r="A2896" t="s">
        <v>717</v>
      </c>
      <c r="B2896">
        <v>95550</v>
      </c>
      <c r="C2896" s="593">
        <v>7.7499999999999999E-2</v>
      </c>
      <c r="D2896" t="s">
        <v>1955</v>
      </c>
      <c r="E2896">
        <v>0.06</v>
      </c>
      <c r="F2896">
        <v>2.5000000000000001E-3</v>
      </c>
      <c r="G2896">
        <v>0</v>
      </c>
      <c r="H2896">
        <v>1.4999999999999999E-2</v>
      </c>
      <c r="I2896">
        <v>0</v>
      </c>
    </row>
    <row r="2897" spans="1:9" x14ac:dyDescent="0.25">
      <c r="A2897" t="s">
        <v>717</v>
      </c>
      <c r="B2897">
        <v>95551</v>
      </c>
      <c r="C2897" s="593">
        <v>7.7499999999999999E-2</v>
      </c>
      <c r="D2897" t="s">
        <v>1955</v>
      </c>
      <c r="E2897">
        <v>0.06</v>
      </c>
      <c r="F2897">
        <v>2.5000000000000001E-3</v>
      </c>
      <c r="G2897">
        <v>0</v>
      </c>
      <c r="H2897">
        <v>1.4999999999999999E-2</v>
      </c>
      <c r="I2897">
        <v>0</v>
      </c>
    </row>
    <row r="2898" spans="1:9" x14ac:dyDescent="0.25">
      <c r="A2898" t="s">
        <v>717</v>
      </c>
      <c r="B2898">
        <v>95552</v>
      </c>
      <c r="C2898" s="593">
        <v>7.2499999999999995E-2</v>
      </c>
      <c r="D2898" t="s">
        <v>1958</v>
      </c>
      <c r="E2898">
        <v>0.06</v>
      </c>
      <c r="F2898">
        <v>2.5000000000000001E-3</v>
      </c>
      <c r="G2898">
        <v>0</v>
      </c>
      <c r="H2898">
        <v>0.01</v>
      </c>
      <c r="I2898">
        <v>0</v>
      </c>
    </row>
    <row r="2899" spans="1:9" x14ac:dyDescent="0.25">
      <c r="A2899" t="s">
        <v>717</v>
      </c>
      <c r="B2899">
        <v>95553</v>
      </c>
      <c r="C2899" s="593">
        <v>7.7499999999999999E-2</v>
      </c>
      <c r="D2899" t="s">
        <v>1955</v>
      </c>
      <c r="E2899">
        <v>0.06</v>
      </c>
      <c r="F2899">
        <v>2.5000000000000001E-3</v>
      </c>
      <c r="G2899">
        <v>0</v>
      </c>
      <c r="H2899">
        <v>1.4999999999999999E-2</v>
      </c>
      <c r="I2899">
        <v>0</v>
      </c>
    </row>
    <row r="2900" spans="1:9" x14ac:dyDescent="0.25">
      <c r="A2900" t="s">
        <v>717</v>
      </c>
      <c r="B2900">
        <v>95554</v>
      </c>
      <c r="C2900" s="593">
        <v>7.7499999999999999E-2</v>
      </c>
      <c r="D2900" t="s">
        <v>1955</v>
      </c>
      <c r="E2900">
        <v>0.06</v>
      </c>
      <c r="F2900">
        <v>2.5000000000000001E-3</v>
      </c>
      <c r="G2900">
        <v>0</v>
      </c>
      <c r="H2900">
        <v>1.4999999999999999E-2</v>
      </c>
      <c r="I2900">
        <v>0</v>
      </c>
    </row>
    <row r="2901" spans="1:9" x14ac:dyDescent="0.25">
      <c r="A2901" t="s">
        <v>717</v>
      </c>
      <c r="B2901">
        <v>95555</v>
      </c>
      <c r="C2901" s="593">
        <v>7.7499999999999999E-2</v>
      </c>
      <c r="D2901" t="s">
        <v>1955</v>
      </c>
      <c r="E2901">
        <v>0.06</v>
      </c>
      <c r="F2901">
        <v>2.5000000000000001E-3</v>
      </c>
      <c r="G2901">
        <v>0</v>
      </c>
      <c r="H2901">
        <v>1.4999999999999999E-2</v>
      </c>
      <c r="I2901">
        <v>0</v>
      </c>
    </row>
    <row r="2902" spans="1:9" x14ac:dyDescent="0.25">
      <c r="A2902" t="s">
        <v>717</v>
      </c>
      <c r="B2902">
        <v>95556</v>
      </c>
      <c r="C2902" s="593">
        <v>7.7499999999999999E-2</v>
      </c>
      <c r="D2902" t="s">
        <v>1955</v>
      </c>
      <c r="E2902">
        <v>0.06</v>
      </c>
      <c r="F2902">
        <v>2.5000000000000001E-3</v>
      </c>
      <c r="G2902">
        <v>0</v>
      </c>
      <c r="H2902">
        <v>1.4999999999999999E-2</v>
      </c>
      <c r="I2902">
        <v>0</v>
      </c>
    </row>
    <row r="2903" spans="1:9" x14ac:dyDescent="0.25">
      <c r="A2903" t="s">
        <v>717</v>
      </c>
      <c r="B2903">
        <v>95558</v>
      </c>
      <c r="C2903" s="593">
        <v>7.7499999999999999E-2</v>
      </c>
      <c r="D2903" t="s">
        <v>1955</v>
      </c>
      <c r="E2903">
        <v>0.06</v>
      </c>
      <c r="F2903">
        <v>2.5000000000000001E-3</v>
      </c>
      <c r="G2903">
        <v>0</v>
      </c>
      <c r="H2903">
        <v>1.4999999999999999E-2</v>
      </c>
      <c r="I2903">
        <v>0</v>
      </c>
    </row>
    <row r="2904" spans="1:9" x14ac:dyDescent="0.25">
      <c r="A2904" t="s">
        <v>717</v>
      </c>
      <c r="B2904">
        <v>95559</v>
      </c>
      <c r="C2904" s="593">
        <v>7.7499999999999999E-2</v>
      </c>
      <c r="D2904" t="s">
        <v>1955</v>
      </c>
      <c r="E2904">
        <v>0.06</v>
      </c>
      <c r="F2904">
        <v>2.5000000000000001E-3</v>
      </c>
      <c r="G2904">
        <v>0</v>
      </c>
      <c r="H2904">
        <v>1.4999999999999999E-2</v>
      </c>
      <c r="I2904">
        <v>0</v>
      </c>
    </row>
    <row r="2905" spans="1:9" x14ac:dyDescent="0.25">
      <c r="A2905" t="s">
        <v>717</v>
      </c>
      <c r="B2905">
        <v>95560</v>
      </c>
      <c r="C2905" s="593">
        <v>7.7499999999999999E-2</v>
      </c>
      <c r="D2905" t="s">
        <v>1955</v>
      </c>
      <c r="E2905">
        <v>0.06</v>
      </c>
      <c r="F2905">
        <v>2.5000000000000001E-3</v>
      </c>
      <c r="G2905">
        <v>0</v>
      </c>
      <c r="H2905">
        <v>1.4999999999999999E-2</v>
      </c>
      <c r="I2905">
        <v>0</v>
      </c>
    </row>
    <row r="2906" spans="1:9" x14ac:dyDescent="0.25">
      <c r="A2906" t="s">
        <v>717</v>
      </c>
      <c r="B2906">
        <v>95562</v>
      </c>
      <c r="C2906" s="593">
        <v>8.7499999999999994E-2</v>
      </c>
      <c r="D2906" t="s">
        <v>1962</v>
      </c>
      <c r="E2906">
        <v>0.06</v>
      </c>
      <c r="F2906">
        <v>2.5000000000000001E-3</v>
      </c>
      <c r="G2906">
        <v>0.01</v>
      </c>
      <c r="H2906">
        <v>1.4999999999999999E-2</v>
      </c>
      <c r="I2906">
        <v>0</v>
      </c>
    </row>
    <row r="2907" spans="1:9" x14ac:dyDescent="0.25">
      <c r="A2907" t="s">
        <v>717</v>
      </c>
      <c r="B2907">
        <v>95563</v>
      </c>
      <c r="C2907" s="593">
        <v>7.2499999999999995E-2</v>
      </c>
      <c r="D2907" t="s">
        <v>1958</v>
      </c>
      <c r="E2907">
        <v>0.06</v>
      </c>
      <c r="F2907">
        <v>2.5000000000000001E-3</v>
      </c>
      <c r="G2907">
        <v>0</v>
      </c>
      <c r="H2907">
        <v>0.01</v>
      </c>
      <c r="I2907">
        <v>0</v>
      </c>
    </row>
    <row r="2908" spans="1:9" x14ac:dyDescent="0.25">
      <c r="A2908" t="s">
        <v>717</v>
      </c>
      <c r="B2908">
        <v>95564</v>
      </c>
      <c r="C2908" s="593">
        <v>7.7499999999999999E-2</v>
      </c>
      <c r="D2908" t="s">
        <v>1955</v>
      </c>
      <c r="E2908">
        <v>0.06</v>
      </c>
      <c r="F2908">
        <v>2.5000000000000001E-3</v>
      </c>
      <c r="G2908">
        <v>0</v>
      </c>
      <c r="H2908">
        <v>1.4999999999999999E-2</v>
      </c>
      <c r="I2908">
        <v>0</v>
      </c>
    </row>
    <row r="2909" spans="1:9" x14ac:dyDescent="0.25">
      <c r="A2909" t="s">
        <v>717</v>
      </c>
      <c r="B2909">
        <v>95565</v>
      </c>
      <c r="C2909" s="593">
        <v>7.7499999999999999E-2</v>
      </c>
      <c r="D2909" t="s">
        <v>1955</v>
      </c>
      <c r="E2909">
        <v>0.06</v>
      </c>
      <c r="F2909">
        <v>2.5000000000000001E-3</v>
      </c>
      <c r="G2909">
        <v>0</v>
      </c>
      <c r="H2909">
        <v>1.4999999999999999E-2</v>
      </c>
      <c r="I2909">
        <v>0</v>
      </c>
    </row>
    <row r="2910" spans="1:9" x14ac:dyDescent="0.25">
      <c r="A2910" t="s">
        <v>717</v>
      </c>
      <c r="B2910">
        <v>95567</v>
      </c>
      <c r="C2910" s="593">
        <v>8.2500000000000004E-2</v>
      </c>
      <c r="D2910" t="s">
        <v>1960</v>
      </c>
      <c r="E2910">
        <v>0.06</v>
      </c>
      <c r="F2910">
        <v>2.5000000000000001E-3</v>
      </c>
      <c r="G2910">
        <v>0</v>
      </c>
      <c r="H2910">
        <v>0.02</v>
      </c>
      <c r="I2910">
        <v>0</v>
      </c>
    </row>
    <row r="2911" spans="1:9" x14ac:dyDescent="0.25">
      <c r="A2911" t="s">
        <v>717</v>
      </c>
      <c r="B2911">
        <v>95568</v>
      </c>
      <c r="C2911" s="593">
        <v>7.2499999999999995E-2</v>
      </c>
      <c r="D2911" t="s">
        <v>1963</v>
      </c>
      <c r="E2911">
        <v>0.06</v>
      </c>
      <c r="F2911">
        <v>2.5000000000000001E-3</v>
      </c>
      <c r="G2911">
        <v>0</v>
      </c>
      <c r="H2911">
        <v>0.01</v>
      </c>
      <c r="I2911">
        <v>0</v>
      </c>
    </row>
    <row r="2912" spans="1:9" x14ac:dyDescent="0.25">
      <c r="A2912" t="s">
        <v>717</v>
      </c>
      <c r="B2912">
        <v>95569</v>
      </c>
      <c r="C2912" s="593">
        <v>7.7499999999999999E-2</v>
      </c>
      <c r="D2912" t="s">
        <v>1955</v>
      </c>
      <c r="E2912">
        <v>0.06</v>
      </c>
      <c r="F2912">
        <v>2.5000000000000001E-3</v>
      </c>
      <c r="G2912">
        <v>0</v>
      </c>
      <c r="H2912">
        <v>1.4999999999999999E-2</v>
      </c>
      <c r="I2912">
        <v>0</v>
      </c>
    </row>
    <row r="2913" spans="1:9" x14ac:dyDescent="0.25">
      <c r="A2913" t="s">
        <v>717</v>
      </c>
      <c r="B2913">
        <v>95570</v>
      </c>
      <c r="C2913" s="593">
        <v>8.5000000000000006E-2</v>
      </c>
      <c r="D2913" t="s">
        <v>1964</v>
      </c>
      <c r="E2913">
        <v>0.06</v>
      </c>
      <c r="F2913">
        <v>2.5000000000000001E-3</v>
      </c>
      <c r="G2913">
        <v>7.4999999999999997E-3</v>
      </c>
      <c r="H2913">
        <v>1.4999999999999999E-2</v>
      </c>
      <c r="I2913">
        <v>0</v>
      </c>
    </row>
    <row r="2914" spans="1:9" x14ac:dyDescent="0.25">
      <c r="A2914" t="s">
        <v>717</v>
      </c>
      <c r="B2914">
        <v>95571</v>
      </c>
      <c r="C2914" s="593">
        <v>7.7499999999999999E-2</v>
      </c>
      <c r="D2914" t="s">
        <v>1955</v>
      </c>
      <c r="E2914">
        <v>0.06</v>
      </c>
      <c r="F2914">
        <v>2.5000000000000001E-3</v>
      </c>
      <c r="G2914">
        <v>0</v>
      </c>
      <c r="H2914">
        <v>1.4999999999999999E-2</v>
      </c>
      <c r="I2914">
        <v>0</v>
      </c>
    </row>
    <row r="2915" spans="1:9" x14ac:dyDescent="0.25">
      <c r="A2915" t="s">
        <v>717</v>
      </c>
      <c r="B2915">
        <v>95573</v>
      </c>
      <c r="C2915" s="593">
        <v>7.7499999999999999E-2</v>
      </c>
      <c r="D2915" t="s">
        <v>1955</v>
      </c>
      <c r="E2915">
        <v>0.06</v>
      </c>
      <c r="F2915">
        <v>2.5000000000000001E-3</v>
      </c>
      <c r="G2915">
        <v>0</v>
      </c>
      <c r="H2915">
        <v>1.4999999999999999E-2</v>
      </c>
      <c r="I2915">
        <v>0</v>
      </c>
    </row>
    <row r="2916" spans="1:9" x14ac:dyDescent="0.25">
      <c r="A2916" t="s">
        <v>717</v>
      </c>
      <c r="B2916">
        <v>95585</v>
      </c>
      <c r="C2916" s="593">
        <v>7.8750000000000001E-2</v>
      </c>
      <c r="D2916" t="s">
        <v>1941</v>
      </c>
      <c r="E2916">
        <v>0.06</v>
      </c>
      <c r="F2916">
        <v>2.5000000000000001E-3</v>
      </c>
      <c r="G2916">
        <v>0</v>
      </c>
      <c r="H2916">
        <v>1.6250000000000001E-2</v>
      </c>
      <c r="I2916">
        <v>0</v>
      </c>
    </row>
    <row r="2917" spans="1:9" x14ac:dyDescent="0.25">
      <c r="A2917" t="s">
        <v>717</v>
      </c>
      <c r="B2917">
        <v>95587</v>
      </c>
      <c r="C2917" s="593">
        <v>7.8750000000000001E-2</v>
      </c>
      <c r="D2917" t="s">
        <v>1941</v>
      </c>
      <c r="E2917">
        <v>0.06</v>
      </c>
      <c r="F2917">
        <v>2.5000000000000001E-3</v>
      </c>
      <c r="G2917">
        <v>0</v>
      </c>
      <c r="H2917">
        <v>1.6250000000000001E-2</v>
      </c>
      <c r="I2917">
        <v>0</v>
      </c>
    </row>
    <row r="2918" spans="1:9" x14ac:dyDescent="0.25">
      <c r="A2918" t="s">
        <v>717</v>
      </c>
      <c r="B2918">
        <v>95589</v>
      </c>
      <c r="C2918" s="593">
        <v>7.8750000000000001E-2</v>
      </c>
      <c r="D2918" t="s">
        <v>1941</v>
      </c>
      <c r="E2918">
        <v>0.06</v>
      </c>
      <c r="F2918">
        <v>2.5000000000000001E-3</v>
      </c>
      <c r="G2918">
        <v>0</v>
      </c>
      <c r="H2918">
        <v>1.6250000000000001E-2</v>
      </c>
      <c r="I2918">
        <v>0</v>
      </c>
    </row>
    <row r="2919" spans="1:9" x14ac:dyDescent="0.25">
      <c r="A2919" t="s">
        <v>717</v>
      </c>
      <c r="B2919">
        <v>95595</v>
      </c>
      <c r="C2919" s="593">
        <v>7.2499999999999995E-2</v>
      </c>
      <c r="D2919" t="s">
        <v>1958</v>
      </c>
      <c r="E2919">
        <v>0.06</v>
      </c>
      <c r="F2919">
        <v>2.5000000000000001E-3</v>
      </c>
      <c r="G2919">
        <v>0</v>
      </c>
      <c r="H2919">
        <v>0.01</v>
      </c>
      <c r="I2919">
        <v>0</v>
      </c>
    </row>
    <row r="2920" spans="1:9" x14ac:dyDescent="0.25">
      <c r="A2920" t="s">
        <v>717</v>
      </c>
      <c r="B2920">
        <v>95601</v>
      </c>
      <c r="C2920" s="593">
        <v>7.7499999999999999E-2</v>
      </c>
      <c r="D2920" t="s">
        <v>1965</v>
      </c>
      <c r="E2920">
        <v>0.06</v>
      </c>
      <c r="F2920">
        <v>2.5000000000000001E-3</v>
      </c>
      <c r="G2920">
        <v>0</v>
      </c>
      <c r="H2920">
        <v>1.4999999999999999E-2</v>
      </c>
      <c r="I2920">
        <v>0</v>
      </c>
    </row>
    <row r="2921" spans="1:9" x14ac:dyDescent="0.25">
      <c r="A2921" t="s">
        <v>717</v>
      </c>
      <c r="B2921">
        <v>95602</v>
      </c>
      <c r="C2921" s="593">
        <v>7.4999999999999997E-2</v>
      </c>
      <c r="D2921" t="s">
        <v>1966</v>
      </c>
      <c r="E2921">
        <v>0.06</v>
      </c>
      <c r="F2921">
        <v>2.5000000000000001E-3</v>
      </c>
      <c r="G2921">
        <v>0</v>
      </c>
      <c r="H2921">
        <v>1.2500000000000001E-2</v>
      </c>
      <c r="I2921">
        <v>0</v>
      </c>
    </row>
    <row r="2922" spans="1:9" x14ac:dyDescent="0.25">
      <c r="A2922" t="s">
        <v>717</v>
      </c>
      <c r="B2922">
        <v>95603</v>
      </c>
      <c r="C2922" s="593">
        <v>7.2499999999999995E-2</v>
      </c>
      <c r="D2922" t="s">
        <v>1967</v>
      </c>
      <c r="E2922">
        <v>0.06</v>
      </c>
      <c r="F2922">
        <v>2.5000000000000001E-3</v>
      </c>
      <c r="G2922">
        <v>0</v>
      </c>
      <c r="H2922">
        <v>0.01</v>
      </c>
      <c r="I2922">
        <v>0</v>
      </c>
    </row>
    <row r="2923" spans="1:9" x14ac:dyDescent="0.25">
      <c r="A2923" t="s">
        <v>717</v>
      </c>
      <c r="B2923">
        <v>95604</v>
      </c>
      <c r="C2923" s="593">
        <v>7.2499999999999995E-2</v>
      </c>
      <c r="D2923" t="s">
        <v>1967</v>
      </c>
      <c r="E2923">
        <v>0.06</v>
      </c>
      <c r="F2923">
        <v>2.5000000000000001E-3</v>
      </c>
      <c r="G2923">
        <v>0</v>
      </c>
      <c r="H2923">
        <v>0.01</v>
      </c>
      <c r="I2923">
        <v>0</v>
      </c>
    </row>
    <row r="2924" spans="1:9" x14ac:dyDescent="0.25">
      <c r="A2924" t="s">
        <v>717</v>
      </c>
      <c r="B2924">
        <v>95605</v>
      </c>
      <c r="C2924" s="593">
        <v>8.2500000000000004E-2</v>
      </c>
      <c r="D2924" t="s">
        <v>1968</v>
      </c>
      <c r="E2924">
        <v>0.06</v>
      </c>
      <c r="F2924">
        <v>2.5000000000000001E-3</v>
      </c>
      <c r="G2924">
        <v>0.01</v>
      </c>
      <c r="H2924">
        <v>0.01</v>
      </c>
      <c r="I2924">
        <v>0</v>
      </c>
    </row>
    <row r="2925" spans="1:9" x14ac:dyDescent="0.25">
      <c r="A2925" t="s">
        <v>717</v>
      </c>
      <c r="B2925">
        <v>95606</v>
      </c>
      <c r="C2925" s="593">
        <v>7.2499999999999995E-2</v>
      </c>
      <c r="D2925" t="s">
        <v>1969</v>
      </c>
      <c r="E2925">
        <v>0.06</v>
      </c>
      <c r="F2925">
        <v>2.5000000000000001E-3</v>
      </c>
      <c r="G2925">
        <v>0</v>
      </c>
      <c r="H2925">
        <v>0.01</v>
      </c>
      <c r="I2925">
        <v>0</v>
      </c>
    </row>
    <row r="2926" spans="1:9" x14ac:dyDescent="0.25">
      <c r="A2926" t="s">
        <v>717</v>
      </c>
      <c r="B2926">
        <v>95607</v>
      </c>
      <c r="C2926" s="593">
        <v>7.2499999999999995E-2</v>
      </c>
      <c r="D2926" t="s">
        <v>1969</v>
      </c>
      <c r="E2926">
        <v>0.06</v>
      </c>
      <c r="F2926">
        <v>2.5000000000000001E-3</v>
      </c>
      <c r="G2926">
        <v>0</v>
      </c>
      <c r="H2926">
        <v>0.01</v>
      </c>
      <c r="I2926">
        <v>0</v>
      </c>
    </row>
    <row r="2927" spans="1:9" x14ac:dyDescent="0.25">
      <c r="A2927" t="s">
        <v>717</v>
      </c>
      <c r="B2927">
        <v>95608</v>
      </c>
      <c r="C2927" s="593">
        <v>7.7499999999999999E-2</v>
      </c>
      <c r="D2927" t="s">
        <v>1970</v>
      </c>
      <c r="E2927">
        <v>0.06</v>
      </c>
      <c r="F2927">
        <v>2.5000000000000001E-3</v>
      </c>
      <c r="G2927">
        <v>0</v>
      </c>
      <c r="H2927">
        <v>1.4999999999999999E-2</v>
      </c>
      <c r="I2927">
        <v>0</v>
      </c>
    </row>
    <row r="2928" spans="1:9" x14ac:dyDescent="0.25">
      <c r="A2928" t="s">
        <v>717</v>
      </c>
      <c r="B2928">
        <v>95609</v>
      </c>
      <c r="C2928" s="593">
        <v>7.7499999999999999E-2</v>
      </c>
      <c r="D2928" t="s">
        <v>1970</v>
      </c>
      <c r="E2928">
        <v>0.06</v>
      </c>
      <c r="F2928">
        <v>2.5000000000000001E-3</v>
      </c>
      <c r="G2928">
        <v>0</v>
      </c>
      <c r="H2928">
        <v>1.4999999999999999E-2</v>
      </c>
      <c r="I2928">
        <v>0</v>
      </c>
    </row>
    <row r="2929" spans="1:9" x14ac:dyDescent="0.25">
      <c r="A2929" t="s">
        <v>717</v>
      </c>
      <c r="B2929">
        <v>95610</v>
      </c>
      <c r="C2929" s="593">
        <v>7.7499999999999999E-2</v>
      </c>
      <c r="D2929" t="s">
        <v>1971</v>
      </c>
      <c r="E2929">
        <v>0.06</v>
      </c>
      <c r="F2929">
        <v>2.5000000000000001E-3</v>
      </c>
      <c r="G2929">
        <v>0</v>
      </c>
      <c r="H2929">
        <v>1.4999999999999999E-2</v>
      </c>
      <c r="I2929">
        <v>0</v>
      </c>
    </row>
    <row r="2930" spans="1:9" x14ac:dyDescent="0.25">
      <c r="A2930" t="s">
        <v>717</v>
      </c>
      <c r="B2930">
        <v>95611</v>
      </c>
      <c r="C2930" s="593">
        <v>7.7499999999999999E-2</v>
      </c>
      <c r="D2930" t="s">
        <v>1971</v>
      </c>
      <c r="E2930">
        <v>0.06</v>
      </c>
      <c r="F2930">
        <v>2.5000000000000001E-3</v>
      </c>
      <c r="G2930">
        <v>0</v>
      </c>
      <c r="H2930">
        <v>1.4999999999999999E-2</v>
      </c>
      <c r="I2930">
        <v>0</v>
      </c>
    </row>
    <row r="2931" spans="1:9" x14ac:dyDescent="0.25">
      <c r="A2931" t="s">
        <v>717</v>
      </c>
      <c r="B2931">
        <v>95612</v>
      </c>
      <c r="C2931" s="593">
        <v>8.2500000000000004E-2</v>
      </c>
      <c r="D2931" t="s">
        <v>1968</v>
      </c>
      <c r="E2931">
        <v>0.06</v>
      </c>
      <c r="F2931">
        <v>2.5000000000000001E-3</v>
      </c>
      <c r="G2931">
        <v>0.01</v>
      </c>
      <c r="H2931">
        <v>0.01</v>
      </c>
      <c r="I2931">
        <v>0</v>
      </c>
    </row>
    <row r="2932" spans="1:9" x14ac:dyDescent="0.25">
      <c r="A2932" t="s">
        <v>717</v>
      </c>
      <c r="B2932">
        <v>95613</v>
      </c>
      <c r="C2932" s="593">
        <v>7.2499999999999995E-2</v>
      </c>
      <c r="D2932" t="s">
        <v>1972</v>
      </c>
      <c r="E2932">
        <v>0.06</v>
      </c>
      <c r="F2932">
        <v>2.5000000000000001E-3</v>
      </c>
      <c r="G2932">
        <v>0</v>
      </c>
      <c r="H2932">
        <v>0.01</v>
      </c>
      <c r="I2932">
        <v>0</v>
      </c>
    </row>
    <row r="2933" spans="1:9" x14ac:dyDescent="0.25">
      <c r="A2933" t="s">
        <v>717</v>
      </c>
      <c r="B2933">
        <v>95614</v>
      </c>
      <c r="C2933" s="593">
        <v>7.2499999999999995E-2</v>
      </c>
      <c r="D2933" t="s">
        <v>1972</v>
      </c>
      <c r="E2933">
        <v>0.06</v>
      </c>
      <c r="F2933">
        <v>2.5000000000000001E-3</v>
      </c>
      <c r="G2933">
        <v>0</v>
      </c>
      <c r="H2933">
        <v>0.01</v>
      </c>
      <c r="I2933">
        <v>0</v>
      </c>
    </row>
    <row r="2934" spans="1:9" x14ac:dyDescent="0.25">
      <c r="A2934" t="s">
        <v>717</v>
      </c>
      <c r="B2934">
        <v>95615</v>
      </c>
      <c r="C2934" s="593">
        <v>7.7499999999999999E-2</v>
      </c>
      <c r="D2934" t="s">
        <v>1970</v>
      </c>
      <c r="E2934">
        <v>0.06</v>
      </c>
      <c r="F2934">
        <v>2.5000000000000001E-3</v>
      </c>
      <c r="G2934">
        <v>0</v>
      </c>
      <c r="H2934">
        <v>1.4999999999999999E-2</v>
      </c>
      <c r="I2934">
        <v>0</v>
      </c>
    </row>
    <row r="2935" spans="1:9" x14ac:dyDescent="0.25">
      <c r="A2935" t="s">
        <v>717</v>
      </c>
      <c r="B2935">
        <v>95616</v>
      </c>
      <c r="C2935" s="593">
        <v>8.2500000000000004E-2</v>
      </c>
      <c r="D2935" t="s">
        <v>1973</v>
      </c>
      <c r="E2935">
        <v>0.06</v>
      </c>
      <c r="F2935">
        <v>2.5000000000000001E-3</v>
      </c>
      <c r="G2935">
        <v>0.01</v>
      </c>
      <c r="H2935">
        <v>0.01</v>
      </c>
      <c r="I2935">
        <v>0</v>
      </c>
    </row>
    <row r="2936" spans="1:9" x14ac:dyDescent="0.25">
      <c r="A2936" t="s">
        <v>717</v>
      </c>
      <c r="B2936">
        <v>95617</v>
      </c>
      <c r="C2936" s="593">
        <v>8.2500000000000004E-2</v>
      </c>
      <c r="D2936" t="s">
        <v>1973</v>
      </c>
      <c r="E2936">
        <v>0.06</v>
      </c>
      <c r="F2936">
        <v>2.5000000000000001E-3</v>
      </c>
      <c r="G2936">
        <v>0.01</v>
      </c>
      <c r="H2936">
        <v>0.01</v>
      </c>
      <c r="I2936">
        <v>0</v>
      </c>
    </row>
    <row r="2937" spans="1:9" x14ac:dyDescent="0.25">
      <c r="A2937" t="s">
        <v>717</v>
      </c>
      <c r="B2937">
        <v>95618</v>
      </c>
      <c r="C2937" s="593">
        <v>8.2500000000000004E-2</v>
      </c>
      <c r="D2937" t="s">
        <v>1973</v>
      </c>
      <c r="E2937">
        <v>0.06</v>
      </c>
      <c r="F2937">
        <v>2.5000000000000001E-3</v>
      </c>
      <c r="G2937">
        <v>0.01</v>
      </c>
      <c r="H2937">
        <v>0.01</v>
      </c>
      <c r="I2937">
        <v>0</v>
      </c>
    </row>
    <row r="2938" spans="1:9" x14ac:dyDescent="0.25">
      <c r="A2938" t="s">
        <v>717</v>
      </c>
      <c r="B2938">
        <v>95619</v>
      </c>
      <c r="C2938" s="593">
        <v>7.2499999999999995E-2</v>
      </c>
      <c r="D2938" t="s">
        <v>1972</v>
      </c>
      <c r="E2938">
        <v>0.06</v>
      </c>
      <c r="F2938">
        <v>2.5000000000000001E-3</v>
      </c>
      <c r="G2938">
        <v>0</v>
      </c>
      <c r="H2938">
        <v>0.01</v>
      </c>
      <c r="I2938">
        <v>0</v>
      </c>
    </row>
    <row r="2939" spans="1:9" x14ac:dyDescent="0.25">
      <c r="A2939" t="s">
        <v>717</v>
      </c>
      <c r="B2939">
        <v>95620</v>
      </c>
      <c r="C2939" s="593">
        <v>7.3749999999999996E-2</v>
      </c>
      <c r="D2939" t="s">
        <v>1974</v>
      </c>
      <c r="E2939">
        <v>0.06</v>
      </c>
      <c r="F2939">
        <v>2.5000000000000001E-3</v>
      </c>
      <c r="G2939">
        <v>0</v>
      </c>
      <c r="H2939">
        <v>1.125E-2</v>
      </c>
      <c r="I2939">
        <v>0</v>
      </c>
    </row>
    <row r="2940" spans="1:9" x14ac:dyDescent="0.25">
      <c r="A2940" t="s">
        <v>717</v>
      </c>
      <c r="B2940">
        <v>95621</v>
      </c>
      <c r="C2940" s="593">
        <v>7.7499999999999999E-2</v>
      </c>
      <c r="D2940" t="s">
        <v>1970</v>
      </c>
      <c r="E2940">
        <v>0.06</v>
      </c>
      <c r="F2940">
        <v>2.5000000000000001E-3</v>
      </c>
      <c r="G2940">
        <v>0</v>
      </c>
      <c r="H2940">
        <v>1.4999999999999999E-2</v>
      </c>
      <c r="I2940">
        <v>0</v>
      </c>
    </row>
    <row r="2941" spans="1:9" x14ac:dyDescent="0.25">
      <c r="A2941" t="s">
        <v>717</v>
      </c>
      <c r="B2941">
        <v>95623</v>
      </c>
      <c r="C2941" s="593">
        <v>7.2499999999999995E-2</v>
      </c>
      <c r="D2941" t="s">
        <v>1972</v>
      </c>
      <c r="E2941">
        <v>0.06</v>
      </c>
      <c r="F2941">
        <v>2.5000000000000001E-3</v>
      </c>
      <c r="G2941">
        <v>0</v>
      </c>
      <c r="H2941">
        <v>0.01</v>
      </c>
      <c r="I2941">
        <v>0</v>
      </c>
    </row>
    <row r="2942" spans="1:9" x14ac:dyDescent="0.25">
      <c r="A2942" t="s">
        <v>717</v>
      </c>
      <c r="B2942">
        <v>95624</v>
      </c>
      <c r="C2942" s="593">
        <v>8.7499999999999994E-2</v>
      </c>
      <c r="D2942" t="s">
        <v>1975</v>
      </c>
      <c r="E2942">
        <v>0.06</v>
      </c>
      <c r="F2942">
        <v>2.5000000000000001E-3</v>
      </c>
      <c r="G2942">
        <v>0.01</v>
      </c>
      <c r="H2942">
        <v>1.4999999999999999E-2</v>
      </c>
      <c r="I2942">
        <v>0</v>
      </c>
    </row>
    <row r="2943" spans="1:9" x14ac:dyDescent="0.25">
      <c r="A2943" t="s">
        <v>717</v>
      </c>
      <c r="B2943">
        <v>95625</v>
      </c>
      <c r="C2943" s="593">
        <v>7.3749999999999996E-2</v>
      </c>
      <c r="D2943" t="s">
        <v>1861</v>
      </c>
      <c r="E2943">
        <v>0.06</v>
      </c>
      <c r="F2943">
        <v>2.5000000000000001E-3</v>
      </c>
      <c r="G2943">
        <v>0</v>
      </c>
      <c r="H2943">
        <v>1.125E-2</v>
      </c>
      <c r="I2943">
        <v>0</v>
      </c>
    </row>
    <row r="2944" spans="1:9" x14ac:dyDescent="0.25">
      <c r="A2944" t="s">
        <v>717</v>
      </c>
      <c r="B2944">
        <v>95626</v>
      </c>
      <c r="C2944" s="593">
        <v>7.7499999999999999E-2</v>
      </c>
      <c r="D2944" t="s">
        <v>1970</v>
      </c>
      <c r="E2944">
        <v>0.06</v>
      </c>
      <c r="F2944">
        <v>2.5000000000000001E-3</v>
      </c>
      <c r="G2944">
        <v>0</v>
      </c>
      <c r="H2944">
        <v>1.4999999999999999E-2</v>
      </c>
      <c r="I2944">
        <v>0</v>
      </c>
    </row>
    <row r="2945" spans="1:9" x14ac:dyDescent="0.25">
      <c r="A2945" t="s">
        <v>717</v>
      </c>
      <c r="B2945">
        <v>95627</v>
      </c>
      <c r="C2945" s="593">
        <v>7.2499999999999995E-2</v>
      </c>
      <c r="D2945" t="s">
        <v>1969</v>
      </c>
      <c r="E2945">
        <v>0.06</v>
      </c>
      <c r="F2945">
        <v>2.5000000000000001E-3</v>
      </c>
      <c r="G2945">
        <v>0</v>
      </c>
      <c r="H2945">
        <v>0.01</v>
      </c>
      <c r="I2945">
        <v>0</v>
      </c>
    </row>
    <row r="2946" spans="1:9" x14ac:dyDescent="0.25">
      <c r="A2946" t="s">
        <v>717</v>
      </c>
      <c r="B2946">
        <v>95628</v>
      </c>
      <c r="C2946" s="593">
        <v>7.7499999999999999E-2</v>
      </c>
      <c r="D2946" t="s">
        <v>1971</v>
      </c>
      <c r="E2946">
        <v>0.06</v>
      </c>
      <c r="F2946">
        <v>2.5000000000000001E-3</v>
      </c>
      <c r="G2946">
        <v>0</v>
      </c>
      <c r="H2946">
        <v>1.4999999999999999E-2</v>
      </c>
      <c r="I2946">
        <v>0</v>
      </c>
    </row>
    <row r="2947" spans="1:9" x14ac:dyDescent="0.25">
      <c r="A2947" t="s">
        <v>717</v>
      </c>
      <c r="B2947">
        <v>95629</v>
      </c>
      <c r="C2947" s="593">
        <v>7.7499999999999999E-2</v>
      </c>
      <c r="D2947" t="s">
        <v>1976</v>
      </c>
      <c r="E2947">
        <v>0.06</v>
      </c>
      <c r="F2947">
        <v>2.5000000000000001E-3</v>
      </c>
      <c r="G2947">
        <v>0</v>
      </c>
      <c r="H2947">
        <v>1.4999999999999999E-2</v>
      </c>
      <c r="I2947">
        <v>0</v>
      </c>
    </row>
    <row r="2948" spans="1:9" x14ac:dyDescent="0.25">
      <c r="A2948" t="s">
        <v>717</v>
      </c>
      <c r="B2948">
        <v>95630</v>
      </c>
      <c r="C2948" s="593">
        <v>7.7499999999999999E-2</v>
      </c>
      <c r="D2948" t="s">
        <v>1977</v>
      </c>
      <c r="E2948">
        <v>0.06</v>
      </c>
      <c r="F2948">
        <v>2.5000000000000001E-3</v>
      </c>
      <c r="G2948">
        <v>0</v>
      </c>
      <c r="H2948">
        <v>1.4999999999999999E-2</v>
      </c>
      <c r="I2948">
        <v>0</v>
      </c>
    </row>
    <row r="2949" spans="1:9" x14ac:dyDescent="0.25">
      <c r="A2949" t="s">
        <v>717</v>
      </c>
      <c r="B2949">
        <v>95631</v>
      </c>
      <c r="C2949" s="593">
        <v>7.2499999999999995E-2</v>
      </c>
      <c r="D2949" t="s">
        <v>1978</v>
      </c>
      <c r="E2949">
        <v>0.06</v>
      </c>
      <c r="F2949">
        <v>2.5000000000000001E-3</v>
      </c>
      <c r="G2949">
        <v>0</v>
      </c>
      <c r="H2949">
        <v>0.01</v>
      </c>
      <c r="I2949">
        <v>0</v>
      </c>
    </row>
    <row r="2950" spans="1:9" x14ac:dyDescent="0.25">
      <c r="A2950" t="s">
        <v>717</v>
      </c>
      <c r="B2950">
        <v>95632</v>
      </c>
      <c r="C2950" s="593">
        <v>8.2500000000000004E-2</v>
      </c>
      <c r="D2950" t="s">
        <v>1979</v>
      </c>
      <c r="E2950">
        <v>0.06</v>
      </c>
      <c r="F2950">
        <v>2.5000000000000001E-3</v>
      </c>
      <c r="G2950">
        <v>5.0000000000000001E-3</v>
      </c>
      <c r="H2950">
        <v>1.4999999999999999E-2</v>
      </c>
      <c r="I2950">
        <v>0</v>
      </c>
    </row>
    <row r="2951" spans="1:9" x14ac:dyDescent="0.25">
      <c r="A2951" t="s">
        <v>717</v>
      </c>
      <c r="B2951">
        <v>95633</v>
      </c>
      <c r="C2951" s="593">
        <v>7.2499999999999995E-2</v>
      </c>
      <c r="D2951" t="s">
        <v>1972</v>
      </c>
      <c r="E2951">
        <v>0.06</v>
      </c>
      <c r="F2951">
        <v>2.5000000000000001E-3</v>
      </c>
      <c r="G2951">
        <v>0</v>
      </c>
      <c r="H2951">
        <v>0.01</v>
      </c>
      <c r="I2951">
        <v>0</v>
      </c>
    </row>
    <row r="2952" spans="1:9" x14ac:dyDescent="0.25">
      <c r="A2952" t="s">
        <v>717</v>
      </c>
      <c r="B2952">
        <v>95634</v>
      </c>
      <c r="C2952" s="593">
        <v>7.2499999999999995E-2</v>
      </c>
      <c r="D2952" t="s">
        <v>1972</v>
      </c>
      <c r="E2952">
        <v>0.06</v>
      </c>
      <c r="F2952">
        <v>2.5000000000000001E-3</v>
      </c>
      <c r="G2952">
        <v>0</v>
      </c>
      <c r="H2952">
        <v>0.01</v>
      </c>
      <c r="I2952">
        <v>0</v>
      </c>
    </row>
    <row r="2953" spans="1:9" x14ac:dyDescent="0.25">
      <c r="A2953" t="s">
        <v>717</v>
      </c>
      <c r="B2953">
        <v>95635</v>
      </c>
      <c r="C2953" s="593">
        <v>7.2499999999999995E-2</v>
      </c>
      <c r="D2953" t="s">
        <v>1972</v>
      </c>
      <c r="E2953">
        <v>0.06</v>
      </c>
      <c r="F2953">
        <v>2.5000000000000001E-3</v>
      </c>
      <c r="G2953">
        <v>0</v>
      </c>
      <c r="H2953">
        <v>0.01</v>
      </c>
      <c r="I2953">
        <v>0</v>
      </c>
    </row>
    <row r="2954" spans="1:9" x14ac:dyDescent="0.25">
      <c r="A2954" t="s">
        <v>717</v>
      </c>
      <c r="B2954">
        <v>95636</v>
      </c>
      <c r="C2954" s="593">
        <v>7.2499999999999995E-2</v>
      </c>
      <c r="D2954" t="s">
        <v>1972</v>
      </c>
      <c r="E2954">
        <v>0.06</v>
      </c>
      <c r="F2954">
        <v>2.5000000000000001E-3</v>
      </c>
      <c r="G2954">
        <v>0</v>
      </c>
      <c r="H2954">
        <v>0.01</v>
      </c>
      <c r="I2954">
        <v>0</v>
      </c>
    </row>
    <row r="2955" spans="1:9" x14ac:dyDescent="0.25">
      <c r="A2955" t="s">
        <v>717</v>
      </c>
      <c r="B2955">
        <v>95637</v>
      </c>
      <c r="C2955" s="593">
        <v>7.2499999999999995E-2</v>
      </c>
      <c r="D2955" t="s">
        <v>1969</v>
      </c>
      <c r="E2955">
        <v>0.06</v>
      </c>
      <c r="F2955">
        <v>2.5000000000000001E-3</v>
      </c>
      <c r="G2955">
        <v>0</v>
      </c>
      <c r="H2955">
        <v>0.01</v>
      </c>
      <c r="I2955">
        <v>0</v>
      </c>
    </row>
    <row r="2956" spans="1:9" x14ac:dyDescent="0.25">
      <c r="A2956" t="s">
        <v>717</v>
      </c>
      <c r="B2956">
        <v>95638</v>
      </c>
      <c r="C2956" s="593">
        <v>7.7499999999999999E-2</v>
      </c>
      <c r="D2956" t="s">
        <v>1970</v>
      </c>
      <c r="E2956">
        <v>0.06</v>
      </c>
      <c r="F2956">
        <v>2.5000000000000001E-3</v>
      </c>
      <c r="G2956">
        <v>0</v>
      </c>
      <c r="H2956">
        <v>1.4999999999999999E-2</v>
      </c>
      <c r="I2956">
        <v>0</v>
      </c>
    </row>
    <row r="2957" spans="1:9" x14ac:dyDescent="0.25">
      <c r="A2957" t="s">
        <v>717</v>
      </c>
      <c r="B2957">
        <v>95639</v>
      </c>
      <c r="C2957" s="593">
        <v>7.7499999999999999E-2</v>
      </c>
      <c r="D2957" t="s">
        <v>1970</v>
      </c>
      <c r="E2957">
        <v>0.06</v>
      </c>
      <c r="F2957">
        <v>2.5000000000000001E-3</v>
      </c>
      <c r="G2957">
        <v>0</v>
      </c>
      <c r="H2957">
        <v>1.4999999999999999E-2</v>
      </c>
      <c r="I2957">
        <v>0</v>
      </c>
    </row>
    <row r="2958" spans="1:9" x14ac:dyDescent="0.25">
      <c r="A2958" t="s">
        <v>717</v>
      </c>
      <c r="B2958">
        <v>95640</v>
      </c>
      <c r="C2958" s="593">
        <v>7.7499999999999999E-2</v>
      </c>
      <c r="D2958" t="s">
        <v>1970</v>
      </c>
      <c r="E2958">
        <v>0.06</v>
      </c>
      <c r="F2958">
        <v>2.5000000000000001E-3</v>
      </c>
      <c r="G2958">
        <v>0</v>
      </c>
      <c r="H2958">
        <v>1.4999999999999999E-2</v>
      </c>
      <c r="I2958">
        <v>0</v>
      </c>
    </row>
    <row r="2959" spans="1:9" x14ac:dyDescent="0.25">
      <c r="A2959" t="s">
        <v>717</v>
      </c>
      <c r="B2959">
        <v>95641</v>
      </c>
      <c r="C2959" s="593">
        <v>8.7499999999999994E-2</v>
      </c>
      <c r="D2959" t="s">
        <v>1980</v>
      </c>
      <c r="E2959">
        <v>0.06</v>
      </c>
      <c r="F2959">
        <v>2.5000000000000001E-3</v>
      </c>
      <c r="G2959">
        <v>0.01</v>
      </c>
      <c r="H2959">
        <v>1.4999999999999999E-2</v>
      </c>
      <c r="I2959">
        <v>0</v>
      </c>
    </row>
    <row r="2960" spans="1:9" x14ac:dyDescent="0.25">
      <c r="A2960" t="s">
        <v>717</v>
      </c>
      <c r="B2960">
        <v>95642</v>
      </c>
      <c r="C2960" s="593">
        <v>7.7499999999999999E-2</v>
      </c>
      <c r="D2960" t="s">
        <v>1415</v>
      </c>
      <c r="E2960">
        <v>0.06</v>
      </c>
      <c r="F2960">
        <v>2.5000000000000001E-3</v>
      </c>
      <c r="G2960">
        <v>0</v>
      </c>
      <c r="H2960">
        <v>1.4999999999999999E-2</v>
      </c>
      <c r="I2960">
        <v>0</v>
      </c>
    </row>
    <row r="2961" spans="1:9" x14ac:dyDescent="0.25">
      <c r="A2961" t="s">
        <v>717</v>
      </c>
      <c r="B2961">
        <v>95644</v>
      </c>
      <c r="C2961" s="593">
        <v>7.7499999999999999E-2</v>
      </c>
      <c r="D2961" t="s">
        <v>1976</v>
      </c>
      <c r="E2961">
        <v>0.06</v>
      </c>
      <c r="F2961">
        <v>2.5000000000000001E-3</v>
      </c>
      <c r="G2961">
        <v>0</v>
      </c>
      <c r="H2961">
        <v>1.4999999999999999E-2</v>
      </c>
      <c r="I2961">
        <v>0</v>
      </c>
    </row>
    <row r="2962" spans="1:9" x14ac:dyDescent="0.25">
      <c r="A2962" t="s">
        <v>717</v>
      </c>
      <c r="B2962">
        <v>95645</v>
      </c>
      <c r="C2962" s="593">
        <v>7.2499999999999995E-2</v>
      </c>
      <c r="D2962" t="s">
        <v>1969</v>
      </c>
      <c r="E2962">
        <v>0.06</v>
      </c>
      <c r="F2962">
        <v>2.5000000000000001E-3</v>
      </c>
      <c r="G2962">
        <v>0</v>
      </c>
      <c r="H2962">
        <v>0.01</v>
      </c>
      <c r="I2962">
        <v>0</v>
      </c>
    </row>
    <row r="2963" spans="1:9" x14ac:dyDescent="0.25">
      <c r="A2963" t="s">
        <v>717</v>
      </c>
      <c r="B2963">
        <v>95646</v>
      </c>
      <c r="C2963" s="593">
        <v>7.2499999999999995E-2</v>
      </c>
      <c r="D2963" t="s">
        <v>1920</v>
      </c>
      <c r="E2963">
        <v>0.06</v>
      </c>
      <c r="F2963">
        <v>2.5000000000000001E-3</v>
      </c>
      <c r="G2963">
        <v>0</v>
      </c>
      <c r="H2963">
        <v>0.01</v>
      </c>
      <c r="I2963">
        <v>0</v>
      </c>
    </row>
    <row r="2964" spans="1:9" x14ac:dyDescent="0.25">
      <c r="A2964" t="s">
        <v>717</v>
      </c>
      <c r="B2964">
        <v>95648</v>
      </c>
      <c r="C2964" s="593">
        <v>7.2499999999999995E-2</v>
      </c>
      <c r="D2964" t="s">
        <v>1196</v>
      </c>
      <c r="E2964">
        <v>0.06</v>
      </c>
      <c r="F2964">
        <v>2.5000000000000001E-3</v>
      </c>
      <c r="G2964">
        <v>0</v>
      </c>
      <c r="H2964">
        <v>0.01</v>
      </c>
      <c r="I2964">
        <v>0</v>
      </c>
    </row>
    <row r="2965" spans="1:9" x14ac:dyDescent="0.25">
      <c r="A2965" t="s">
        <v>717</v>
      </c>
      <c r="B2965">
        <v>95650</v>
      </c>
      <c r="C2965" s="593">
        <v>7.4999999999999997E-2</v>
      </c>
      <c r="D2965" t="s">
        <v>1981</v>
      </c>
      <c r="E2965">
        <v>0.06</v>
      </c>
      <c r="F2965">
        <v>2.5000000000000001E-3</v>
      </c>
      <c r="G2965">
        <v>2.5000000000000001E-3</v>
      </c>
      <c r="H2965">
        <v>0.01</v>
      </c>
      <c r="I2965">
        <v>0</v>
      </c>
    </row>
    <row r="2966" spans="1:9" x14ac:dyDescent="0.25">
      <c r="A2966" t="s">
        <v>717</v>
      </c>
      <c r="B2966">
        <v>95651</v>
      </c>
      <c r="C2966" s="593">
        <v>7.2499999999999995E-2</v>
      </c>
      <c r="D2966" t="s">
        <v>1972</v>
      </c>
      <c r="E2966">
        <v>0.06</v>
      </c>
      <c r="F2966">
        <v>2.5000000000000001E-3</v>
      </c>
      <c r="G2966">
        <v>0</v>
      </c>
      <c r="H2966">
        <v>0.01</v>
      </c>
      <c r="I2966">
        <v>0</v>
      </c>
    </row>
    <row r="2967" spans="1:9" x14ac:dyDescent="0.25">
      <c r="A2967" t="s">
        <v>717</v>
      </c>
      <c r="B2967">
        <v>95652</v>
      </c>
      <c r="C2967" s="593">
        <v>8.7499999999999994E-2</v>
      </c>
      <c r="D2967" t="s">
        <v>1982</v>
      </c>
      <c r="E2967">
        <v>0.06</v>
      </c>
      <c r="F2967">
        <v>2.5000000000000001E-3</v>
      </c>
      <c r="G2967">
        <v>0.01</v>
      </c>
      <c r="H2967">
        <v>1.4999999999999999E-2</v>
      </c>
      <c r="I2967">
        <v>0</v>
      </c>
    </row>
    <row r="2968" spans="1:9" x14ac:dyDescent="0.25">
      <c r="A2968" t="s">
        <v>717</v>
      </c>
      <c r="B2968">
        <v>95653</v>
      </c>
      <c r="C2968" s="593">
        <v>7.2499999999999995E-2</v>
      </c>
      <c r="D2968" t="s">
        <v>1969</v>
      </c>
      <c r="E2968">
        <v>0.06</v>
      </c>
      <c r="F2968">
        <v>2.5000000000000001E-3</v>
      </c>
      <c r="G2968">
        <v>0</v>
      </c>
      <c r="H2968">
        <v>0.01</v>
      </c>
      <c r="I2968">
        <v>0</v>
      </c>
    </row>
    <row r="2969" spans="1:9" x14ac:dyDescent="0.25">
      <c r="A2969" t="s">
        <v>717</v>
      </c>
      <c r="B2969">
        <v>95654</v>
      </c>
      <c r="C2969" s="593">
        <v>7.7499999999999999E-2</v>
      </c>
      <c r="D2969" t="s">
        <v>1976</v>
      </c>
      <c r="E2969">
        <v>0.06</v>
      </c>
      <c r="F2969">
        <v>2.5000000000000001E-3</v>
      </c>
      <c r="G2969">
        <v>0</v>
      </c>
      <c r="H2969">
        <v>1.4999999999999999E-2</v>
      </c>
      <c r="I2969">
        <v>0</v>
      </c>
    </row>
    <row r="2970" spans="1:9" x14ac:dyDescent="0.25">
      <c r="A2970" t="s">
        <v>717</v>
      </c>
      <c r="B2970">
        <v>95655</v>
      </c>
      <c r="C2970" s="593">
        <v>8.7499999999999994E-2</v>
      </c>
      <c r="D2970" t="s">
        <v>1975</v>
      </c>
      <c r="E2970">
        <v>0.06</v>
      </c>
      <c r="F2970">
        <v>2.5000000000000001E-3</v>
      </c>
      <c r="G2970">
        <v>0.01</v>
      </c>
      <c r="H2970">
        <v>1.4999999999999999E-2</v>
      </c>
      <c r="I2970">
        <v>0</v>
      </c>
    </row>
    <row r="2971" spans="1:9" x14ac:dyDescent="0.25">
      <c r="A2971" t="s">
        <v>717</v>
      </c>
      <c r="B2971">
        <v>95656</v>
      </c>
      <c r="C2971" s="593">
        <v>7.2499999999999995E-2</v>
      </c>
      <c r="D2971" t="s">
        <v>1972</v>
      </c>
      <c r="E2971">
        <v>0.06</v>
      </c>
      <c r="F2971">
        <v>2.5000000000000001E-3</v>
      </c>
      <c r="G2971">
        <v>0</v>
      </c>
      <c r="H2971">
        <v>0.01</v>
      </c>
      <c r="I2971">
        <v>0</v>
      </c>
    </row>
    <row r="2972" spans="1:9" x14ac:dyDescent="0.25">
      <c r="A2972" t="s">
        <v>717</v>
      </c>
      <c r="B2972">
        <v>95658</v>
      </c>
      <c r="C2972" s="593">
        <v>7.2499999999999995E-2</v>
      </c>
      <c r="D2972" t="s">
        <v>1967</v>
      </c>
      <c r="E2972">
        <v>0.06</v>
      </c>
      <c r="F2972">
        <v>2.5000000000000001E-3</v>
      </c>
      <c r="G2972">
        <v>0</v>
      </c>
      <c r="H2972">
        <v>0.01</v>
      </c>
      <c r="I2972">
        <v>0</v>
      </c>
    </row>
    <row r="2973" spans="1:9" x14ac:dyDescent="0.25">
      <c r="A2973" t="s">
        <v>717</v>
      </c>
      <c r="B2973">
        <v>95659</v>
      </c>
      <c r="C2973" s="593">
        <v>7.2499999999999995E-2</v>
      </c>
      <c r="D2973" t="s">
        <v>1983</v>
      </c>
      <c r="E2973">
        <v>0.06</v>
      </c>
      <c r="F2973">
        <v>2.5000000000000001E-3</v>
      </c>
      <c r="G2973">
        <v>0</v>
      </c>
      <c r="H2973">
        <v>0.01</v>
      </c>
      <c r="I2973">
        <v>0</v>
      </c>
    </row>
    <row r="2974" spans="1:9" x14ac:dyDescent="0.25">
      <c r="A2974" t="s">
        <v>717</v>
      </c>
      <c r="B2974">
        <v>95660</v>
      </c>
      <c r="C2974" s="593">
        <v>8.7499999999999994E-2</v>
      </c>
      <c r="D2974" t="s">
        <v>1982</v>
      </c>
      <c r="E2974">
        <v>0.06</v>
      </c>
      <c r="F2974">
        <v>2.5000000000000001E-3</v>
      </c>
      <c r="G2974">
        <v>0.01</v>
      </c>
      <c r="H2974">
        <v>1.4999999999999999E-2</v>
      </c>
      <c r="I2974">
        <v>0</v>
      </c>
    </row>
    <row r="2975" spans="1:9" x14ac:dyDescent="0.25">
      <c r="A2975" t="s">
        <v>717</v>
      </c>
      <c r="B2975">
        <v>95661</v>
      </c>
      <c r="C2975" s="593">
        <v>7.7499999999999999E-2</v>
      </c>
      <c r="D2975" t="s">
        <v>1984</v>
      </c>
      <c r="E2975">
        <v>0.06</v>
      </c>
      <c r="F2975">
        <v>2.5000000000000001E-3</v>
      </c>
      <c r="G2975">
        <v>5.0000000000000001E-3</v>
      </c>
      <c r="H2975">
        <v>0.01</v>
      </c>
      <c r="I2975">
        <v>0</v>
      </c>
    </row>
    <row r="2976" spans="1:9" x14ac:dyDescent="0.25">
      <c r="A2976" t="s">
        <v>717</v>
      </c>
      <c r="B2976">
        <v>95662</v>
      </c>
      <c r="C2976" s="593">
        <v>7.7499999999999999E-2</v>
      </c>
      <c r="D2976" t="s">
        <v>1977</v>
      </c>
      <c r="E2976">
        <v>0.06</v>
      </c>
      <c r="F2976">
        <v>2.5000000000000001E-3</v>
      </c>
      <c r="G2976">
        <v>0</v>
      </c>
      <c r="H2976">
        <v>1.4999999999999999E-2</v>
      </c>
      <c r="I2976">
        <v>0</v>
      </c>
    </row>
    <row r="2977" spans="1:9" x14ac:dyDescent="0.25">
      <c r="A2977" t="s">
        <v>717</v>
      </c>
      <c r="B2977">
        <v>95663</v>
      </c>
      <c r="C2977" s="593">
        <v>7.2499999999999995E-2</v>
      </c>
      <c r="D2977" t="s">
        <v>1978</v>
      </c>
      <c r="E2977">
        <v>0.06</v>
      </c>
      <c r="F2977">
        <v>2.5000000000000001E-3</v>
      </c>
      <c r="G2977">
        <v>0</v>
      </c>
      <c r="H2977">
        <v>0.01</v>
      </c>
      <c r="I2977">
        <v>0</v>
      </c>
    </row>
    <row r="2978" spans="1:9" x14ac:dyDescent="0.25">
      <c r="A2978" t="s">
        <v>717</v>
      </c>
      <c r="B2978">
        <v>95664</v>
      </c>
      <c r="C2978" s="593">
        <v>7.2499999999999995E-2</v>
      </c>
      <c r="D2978" t="s">
        <v>1972</v>
      </c>
      <c r="E2978">
        <v>0.06</v>
      </c>
      <c r="F2978">
        <v>2.5000000000000001E-3</v>
      </c>
      <c r="G2978">
        <v>0</v>
      </c>
      <c r="H2978">
        <v>0.01</v>
      </c>
      <c r="I2978">
        <v>0</v>
      </c>
    </row>
    <row r="2979" spans="1:9" x14ac:dyDescent="0.25">
      <c r="A2979" t="s">
        <v>717</v>
      </c>
      <c r="B2979">
        <v>95665</v>
      </c>
      <c r="C2979" s="593">
        <v>7.7499999999999999E-2</v>
      </c>
      <c r="D2979" t="s">
        <v>1976</v>
      </c>
      <c r="E2979">
        <v>0.06</v>
      </c>
      <c r="F2979">
        <v>2.5000000000000001E-3</v>
      </c>
      <c r="G2979">
        <v>0</v>
      </c>
      <c r="H2979">
        <v>1.4999999999999999E-2</v>
      </c>
      <c r="I2979">
        <v>0</v>
      </c>
    </row>
    <row r="2980" spans="1:9" x14ac:dyDescent="0.25">
      <c r="A2980" t="s">
        <v>717</v>
      </c>
      <c r="B2980">
        <v>95666</v>
      </c>
      <c r="C2980" s="593">
        <v>7.7499999999999999E-2</v>
      </c>
      <c r="D2980" t="s">
        <v>1976</v>
      </c>
      <c r="E2980">
        <v>0.06</v>
      </c>
      <c r="F2980">
        <v>2.5000000000000001E-3</v>
      </c>
      <c r="G2980">
        <v>0</v>
      </c>
      <c r="H2980">
        <v>1.4999999999999999E-2</v>
      </c>
      <c r="I2980">
        <v>0</v>
      </c>
    </row>
    <row r="2981" spans="1:9" x14ac:dyDescent="0.25">
      <c r="A2981" t="s">
        <v>717</v>
      </c>
      <c r="B2981">
        <v>95667</v>
      </c>
      <c r="C2981" s="593">
        <v>8.2500000000000004E-2</v>
      </c>
      <c r="D2981" t="s">
        <v>1985</v>
      </c>
      <c r="E2981">
        <v>0.06</v>
      </c>
      <c r="F2981">
        <v>2.5000000000000001E-3</v>
      </c>
      <c r="G2981">
        <v>0.01</v>
      </c>
      <c r="H2981">
        <v>0.01</v>
      </c>
      <c r="I2981">
        <v>0</v>
      </c>
    </row>
    <row r="2982" spans="1:9" x14ac:dyDescent="0.25">
      <c r="A2982" t="s">
        <v>717</v>
      </c>
      <c r="B2982">
        <v>95668</v>
      </c>
      <c r="C2982" s="593">
        <v>7.7499999999999999E-2</v>
      </c>
      <c r="D2982" t="s">
        <v>1984</v>
      </c>
      <c r="E2982">
        <v>0.06</v>
      </c>
      <c r="F2982">
        <v>2.5000000000000001E-3</v>
      </c>
      <c r="G2982">
        <v>5.0000000000000001E-3</v>
      </c>
      <c r="H2982">
        <v>0.01</v>
      </c>
      <c r="I2982">
        <v>0</v>
      </c>
    </row>
    <row r="2983" spans="1:9" x14ac:dyDescent="0.25">
      <c r="A2983" t="s">
        <v>717</v>
      </c>
      <c r="B2983">
        <v>95669</v>
      </c>
      <c r="C2983" s="593">
        <v>7.7499999999999999E-2</v>
      </c>
      <c r="D2983" t="s">
        <v>1986</v>
      </c>
      <c r="E2983">
        <v>0.06</v>
      </c>
      <c r="F2983">
        <v>2.5000000000000001E-3</v>
      </c>
      <c r="G2983">
        <v>0</v>
      </c>
      <c r="H2983">
        <v>1.4999999999999999E-2</v>
      </c>
      <c r="I2983">
        <v>0</v>
      </c>
    </row>
    <row r="2984" spans="1:9" x14ac:dyDescent="0.25">
      <c r="A2984" t="s">
        <v>717</v>
      </c>
      <c r="B2984">
        <v>95670</v>
      </c>
      <c r="C2984" s="593">
        <v>8.7499999999999994E-2</v>
      </c>
      <c r="D2984" t="s">
        <v>1975</v>
      </c>
      <c r="E2984">
        <v>0.06</v>
      </c>
      <c r="F2984">
        <v>2.5000000000000001E-3</v>
      </c>
      <c r="G2984">
        <v>0.01</v>
      </c>
      <c r="H2984">
        <v>1.4999999999999999E-2</v>
      </c>
      <c r="I2984">
        <v>0</v>
      </c>
    </row>
    <row r="2985" spans="1:9" x14ac:dyDescent="0.25">
      <c r="A2985" t="s">
        <v>717</v>
      </c>
      <c r="B2985">
        <v>95671</v>
      </c>
      <c r="C2985" s="593">
        <v>8.7499999999999994E-2</v>
      </c>
      <c r="D2985" t="s">
        <v>1851</v>
      </c>
      <c r="E2985">
        <v>0.06</v>
      </c>
      <c r="F2985">
        <v>2.5000000000000001E-3</v>
      </c>
      <c r="G2985">
        <v>0.01</v>
      </c>
      <c r="H2985">
        <v>1.4999999999999999E-2</v>
      </c>
      <c r="I2985">
        <v>0</v>
      </c>
    </row>
    <row r="2986" spans="1:9" x14ac:dyDescent="0.25">
      <c r="A2986" t="s">
        <v>717</v>
      </c>
      <c r="B2986">
        <v>95672</v>
      </c>
      <c r="C2986" s="593">
        <v>7.2499999999999995E-2</v>
      </c>
      <c r="D2986" t="s">
        <v>1972</v>
      </c>
      <c r="E2986">
        <v>0.06</v>
      </c>
      <c r="F2986">
        <v>2.5000000000000001E-3</v>
      </c>
      <c r="G2986">
        <v>0</v>
      </c>
      <c r="H2986">
        <v>0.01</v>
      </c>
      <c r="I2986">
        <v>0</v>
      </c>
    </row>
    <row r="2987" spans="1:9" x14ac:dyDescent="0.25">
      <c r="A2987" t="s">
        <v>717</v>
      </c>
      <c r="B2987">
        <v>95673</v>
      </c>
      <c r="C2987" s="593">
        <v>8.7499999999999994E-2</v>
      </c>
      <c r="D2987" t="s">
        <v>1982</v>
      </c>
      <c r="E2987">
        <v>0.06</v>
      </c>
      <c r="F2987">
        <v>2.5000000000000001E-3</v>
      </c>
      <c r="G2987">
        <v>0.01</v>
      </c>
      <c r="H2987">
        <v>1.4999999999999999E-2</v>
      </c>
      <c r="I2987">
        <v>0</v>
      </c>
    </row>
    <row r="2988" spans="1:9" x14ac:dyDescent="0.25">
      <c r="A2988" t="s">
        <v>717</v>
      </c>
      <c r="B2988">
        <v>95674</v>
      </c>
      <c r="C2988" s="593">
        <v>7.2499999999999995E-2</v>
      </c>
      <c r="D2988" t="s">
        <v>1983</v>
      </c>
      <c r="E2988">
        <v>0.06</v>
      </c>
      <c r="F2988">
        <v>2.5000000000000001E-3</v>
      </c>
      <c r="G2988">
        <v>0</v>
      </c>
      <c r="H2988">
        <v>0.01</v>
      </c>
      <c r="I2988">
        <v>0</v>
      </c>
    </row>
    <row r="2989" spans="1:9" x14ac:dyDescent="0.25">
      <c r="A2989" t="s">
        <v>717</v>
      </c>
      <c r="B2989">
        <v>95675</v>
      </c>
      <c r="C2989" s="593">
        <v>7.7499999999999999E-2</v>
      </c>
      <c r="D2989" t="s">
        <v>1976</v>
      </c>
      <c r="E2989">
        <v>0.06</v>
      </c>
      <c r="F2989">
        <v>2.5000000000000001E-3</v>
      </c>
      <c r="G2989">
        <v>0</v>
      </c>
      <c r="H2989">
        <v>1.4999999999999999E-2</v>
      </c>
      <c r="I2989">
        <v>0</v>
      </c>
    </row>
    <row r="2990" spans="1:9" x14ac:dyDescent="0.25">
      <c r="A2990" t="s">
        <v>717</v>
      </c>
      <c r="B2990">
        <v>95676</v>
      </c>
      <c r="C2990" s="593">
        <v>7.2499999999999995E-2</v>
      </c>
      <c r="D2990" t="s">
        <v>1983</v>
      </c>
      <c r="E2990">
        <v>0.06</v>
      </c>
      <c r="F2990">
        <v>2.5000000000000001E-3</v>
      </c>
      <c r="G2990">
        <v>0</v>
      </c>
      <c r="H2990">
        <v>0.01</v>
      </c>
      <c r="I2990">
        <v>0</v>
      </c>
    </row>
    <row r="2991" spans="1:9" x14ac:dyDescent="0.25">
      <c r="A2991" t="s">
        <v>717</v>
      </c>
      <c r="B2991">
        <v>95677</v>
      </c>
      <c r="C2991" s="593">
        <v>7.7499999999999999E-2</v>
      </c>
      <c r="D2991" t="s">
        <v>1984</v>
      </c>
      <c r="E2991">
        <v>0.06</v>
      </c>
      <c r="F2991">
        <v>2.5000000000000001E-3</v>
      </c>
      <c r="G2991">
        <v>5.0000000000000001E-3</v>
      </c>
      <c r="H2991">
        <v>0.01</v>
      </c>
      <c r="I2991">
        <v>0</v>
      </c>
    </row>
    <row r="2992" spans="1:9" x14ac:dyDescent="0.25">
      <c r="A2992" t="s">
        <v>717</v>
      </c>
      <c r="B2992">
        <v>95678</v>
      </c>
      <c r="C2992" s="593">
        <v>7.7499999999999999E-2</v>
      </c>
      <c r="D2992" t="s">
        <v>1984</v>
      </c>
      <c r="E2992">
        <v>0.06</v>
      </c>
      <c r="F2992">
        <v>2.5000000000000001E-3</v>
      </c>
      <c r="G2992">
        <v>5.0000000000000001E-3</v>
      </c>
      <c r="H2992">
        <v>0.01</v>
      </c>
      <c r="I2992">
        <v>0</v>
      </c>
    </row>
    <row r="2993" spans="1:9" x14ac:dyDescent="0.25">
      <c r="A2993" t="s">
        <v>717</v>
      </c>
      <c r="B2993">
        <v>95679</v>
      </c>
      <c r="C2993" s="593">
        <v>7.2499999999999995E-2</v>
      </c>
      <c r="D2993" t="s">
        <v>1969</v>
      </c>
      <c r="E2993">
        <v>0.06</v>
      </c>
      <c r="F2993">
        <v>2.5000000000000001E-3</v>
      </c>
      <c r="G2993">
        <v>0</v>
      </c>
      <c r="H2993">
        <v>0.01</v>
      </c>
      <c r="I2993">
        <v>0</v>
      </c>
    </row>
    <row r="2994" spans="1:9" x14ac:dyDescent="0.25">
      <c r="A2994" t="s">
        <v>717</v>
      </c>
      <c r="B2994">
        <v>95680</v>
      </c>
      <c r="C2994" s="593">
        <v>7.7499999999999999E-2</v>
      </c>
      <c r="D2994" t="s">
        <v>1970</v>
      </c>
      <c r="E2994">
        <v>0.06</v>
      </c>
      <c r="F2994">
        <v>2.5000000000000001E-3</v>
      </c>
      <c r="G2994">
        <v>0</v>
      </c>
      <c r="H2994">
        <v>1.4999999999999999E-2</v>
      </c>
      <c r="I2994">
        <v>0</v>
      </c>
    </row>
    <row r="2995" spans="1:9" x14ac:dyDescent="0.25">
      <c r="A2995" t="s">
        <v>717</v>
      </c>
      <c r="B2995">
        <v>95681</v>
      </c>
      <c r="C2995" s="593">
        <v>7.2499999999999995E-2</v>
      </c>
      <c r="D2995" t="s">
        <v>1978</v>
      </c>
      <c r="E2995">
        <v>0.06</v>
      </c>
      <c r="F2995">
        <v>2.5000000000000001E-3</v>
      </c>
      <c r="G2995">
        <v>0</v>
      </c>
      <c r="H2995">
        <v>0.01</v>
      </c>
      <c r="I2995">
        <v>0</v>
      </c>
    </row>
    <row r="2996" spans="1:9" x14ac:dyDescent="0.25">
      <c r="A2996" t="s">
        <v>717</v>
      </c>
      <c r="B2996">
        <v>95682</v>
      </c>
      <c r="C2996" s="593">
        <v>7.7499999999999999E-2</v>
      </c>
      <c r="D2996" t="s">
        <v>1976</v>
      </c>
      <c r="E2996">
        <v>0.06</v>
      </c>
      <c r="F2996">
        <v>2.5000000000000001E-3</v>
      </c>
      <c r="G2996">
        <v>0</v>
      </c>
      <c r="H2996">
        <v>1.4999999999999999E-2</v>
      </c>
      <c r="I2996">
        <v>0</v>
      </c>
    </row>
    <row r="2997" spans="1:9" x14ac:dyDescent="0.25">
      <c r="A2997" t="s">
        <v>717</v>
      </c>
      <c r="B2997">
        <v>95683</v>
      </c>
      <c r="C2997" s="593">
        <v>7.7499999999999999E-2</v>
      </c>
      <c r="D2997" t="s">
        <v>1970</v>
      </c>
      <c r="E2997">
        <v>0.06</v>
      </c>
      <c r="F2997">
        <v>2.5000000000000001E-3</v>
      </c>
      <c r="G2997">
        <v>0</v>
      </c>
      <c r="H2997">
        <v>1.4999999999999999E-2</v>
      </c>
      <c r="I2997">
        <v>0</v>
      </c>
    </row>
    <row r="2998" spans="1:9" x14ac:dyDescent="0.25">
      <c r="A2998" t="s">
        <v>717</v>
      </c>
      <c r="B2998">
        <v>95684</v>
      </c>
      <c r="C2998" s="593">
        <v>7.2499999999999995E-2</v>
      </c>
      <c r="D2998" t="s">
        <v>1972</v>
      </c>
      <c r="E2998">
        <v>0.06</v>
      </c>
      <c r="F2998">
        <v>2.5000000000000001E-3</v>
      </c>
      <c r="G2998">
        <v>0</v>
      </c>
      <c r="H2998">
        <v>0.01</v>
      </c>
      <c r="I2998">
        <v>0</v>
      </c>
    </row>
    <row r="2999" spans="1:9" x14ac:dyDescent="0.25">
      <c r="A2999" t="s">
        <v>717</v>
      </c>
      <c r="B2999">
        <v>95685</v>
      </c>
      <c r="C2999" s="593">
        <v>7.7499999999999999E-2</v>
      </c>
      <c r="D2999" t="s">
        <v>1987</v>
      </c>
      <c r="E2999">
        <v>0.06</v>
      </c>
      <c r="F2999">
        <v>2.5000000000000001E-3</v>
      </c>
      <c r="G2999">
        <v>0</v>
      </c>
      <c r="H2999">
        <v>1.4999999999999999E-2</v>
      </c>
      <c r="I2999">
        <v>0</v>
      </c>
    </row>
    <row r="3000" spans="1:9" x14ac:dyDescent="0.25">
      <c r="A3000" t="s">
        <v>717</v>
      </c>
      <c r="B3000">
        <v>95686</v>
      </c>
      <c r="C3000" s="593">
        <v>7.7499999999999999E-2</v>
      </c>
      <c r="D3000" t="s">
        <v>1824</v>
      </c>
      <c r="E3000">
        <v>0.06</v>
      </c>
      <c r="F3000">
        <v>2.5000000000000001E-3</v>
      </c>
      <c r="G3000">
        <v>0</v>
      </c>
      <c r="H3000">
        <v>1.4999999999999999E-2</v>
      </c>
      <c r="I3000">
        <v>0</v>
      </c>
    </row>
    <row r="3001" spans="1:9" x14ac:dyDescent="0.25">
      <c r="A3001" t="s">
        <v>717</v>
      </c>
      <c r="B3001">
        <v>95687</v>
      </c>
      <c r="C3001" s="593">
        <v>8.1250000000000003E-2</v>
      </c>
      <c r="D3001" t="s">
        <v>1988</v>
      </c>
      <c r="E3001">
        <v>0.06</v>
      </c>
      <c r="F3001">
        <v>2.5000000000000001E-3</v>
      </c>
      <c r="G3001">
        <v>7.4999999999999997E-3</v>
      </c>
      <c r="H3001">
        <v>1.125E-2</v>
      </c>
      <c r="I3001">
        <v>0</v>
      </c>
    </row>
    <row r="3002" spans="1:9" x14ac:dyDescent="0.25">
      <c r="A3002" t="s">
        <v>717</v>
      </c>
      <c r="B3002">
        <v>95688</v>
      </c>
      <c r="C3002" s="593">
        <v>8.1250000000000003E-2</v>
      </c>
      <c r="D3002" t="s">
        <v>1988</v>
      </c>
      <c r="E3002">
        <v>0.06</v>
      </c>
      <c r="F3002">
        <v>2.5000000000000001E-3</v>
      </c>
      <c r="G3002">
        <v>7.4999999999999997E-3</v>
      </c>
      <c r="H3002">
        <v>1.125E-2</v>
      </c>
      <c r="I3002">
        <v>0</v>
      </c>
    </row>
    <row r="3003" spans="1:9" x14ac:dyDescent="0.25">
      <c r="A3003" t="s">
        <v>717</v>
      </c>
      <c r="B3003">
        <v>95689</v>
      </c>
      <c r="C3003" s="593">
        <v>7.7499999999999999E-2</v>
      </c>
      <c r="D3003" t="s">
        <v>1976</v>
      </c>
      <c r="E3003">
        <v>0.06</v>
      </c>
      <c r="F3003">
        <v>2.5000000000000001E-3</v>
      </c>
      <c r="G3003">
        <v>0</v>
      </c>
      <c r="H3003">
        <v>1.4999999999999999E-2</v>
      </c>
      <c r="I3003">
        <v>0</v>
      </c>
    </row>
    <row r="3004" spans="1:9" x14ac:dyDescent="0.25">
      <c r="A3004" t="s">
        <v>717</v>
      </c>
      <c r="B3004">
        <v>95690</v>
      </c>
      <c r="C3004" s="593">
        <v>7.7499999999999999E-2</v>
      </c>
      <c r="D3004" t="s">
        <v>1970</v>
      </c>
      <c r="E3004">
        <v>0.06</v>
      </c>
      <c r="F3004">
        <v>2.5000000000000001E-3</v>
      </c>
      <c r="G3004">
        <v>0</v>
      </c>
      <c r="H3004">
        <v>1.4999999999999999E-2</v>
      </c>
      <c r="I3004">
        <v>0</v>
      </c>
    </row>
    <row r="3005" spans="1:9" x14ac:dyDescent="0.25">
      <c r="A3005" t="s">
        <v>717</v>
      </c>
      <c r="B3005">
        <v>95691</v>
      </c>
      <c r="C3005" s="593">
        <v>8.7499999999999994E-2</v>
      </c>
      <c r="D3005" t="s">
        <v>1989</v>
      </c>
      <c r="E3005">
        <v>0.06</v>
      </c>
      <c r="F3005">
        <v>2.5000000000000001E-3</v>
      </c>
      <c r="G3005">
        <v>0.01</v>
      </c>
      <c r="H3005">
        <v>1.4999999999999999E-2</v>
      </c>
      <c r="I3005">
        <v>0</v>
      </c>
    </row>
    <row r="3006" spans="1:9" x14ac:dyDescent="0.25">
      <c r="A3006" t="s">
        <v>717</v>
      </c>
      <c r="B3006">
        <v>95692</v>
      </c>
      <c r="C3006" s="593">
        <v>8.2500000000000004E-2</v>
      </c>
      <c r="D3006" t="s">
        <v>1990</v>
      </c>
      <c r="E3006">
        <v>0.06</v>
      </c>
      <c r="F3006">
        <v>2.5000000000000001E-3</v>
      </c>
      <c r="G3006">
        <v>0</v>
      </c>
      <c r="H3006">
        <v>0.02</v>
      </c>
      <c r="I3006">
        <v>0</v>
      </c>
    </row>
    <row r="3007" spans="1:9" x14ac:dyDescent="0.25">
      <c r="A3007" t="s">
        <v>717</v>
      </c>
      <c r="B3007">
        <v>95693</v>
      </c>
      <c r="C3007" s="593">
        <v>7.7499999999999999E-2</v>
      </c>
      <c r="D3007" t="s">
        <v>1970</v>
      </c>
      <c r="E3007">
        <v>0.06</v>
      </c>
      <c r="F3007">
        <v>2.5000000000000001E-3</v>
      </c>
      <c r="G3007">
        <v>0</v>
      </c>
      <c r="H3007">
        <v>1.4999999999999999E-2</v>
      </c>
      <c r="I3007">
        <v>0</v>
      </c>
    </row>
    <row r="3008" spans="1:9" x14ac:dyDescent="0.25">
      <c r="A3008" t="s">
        <v>717</v>
      </c>
      <c r="B3008">
        <v>95694</v>
      </c>
      <c r="C3008" s="593">
        <v>7.3749999999999996E-2</v>
      </c>
      <c r="D3008" t="s">
        <v>1861</v>
      </c>
      <c r="E3008">
        <v>0.06</v>
      </c>
      <c r="F3008">
        <v>2.5000000000000001E-3</v>
      </c>
      <c r="G3008">
        <v>0</v>
      </c>
      <c r="H3008">
        <v>1.125E-2</v>
      </c>
      <c r="I3008">
        <v>0</v>
      </c>
    </row>
    <row r="3009" spans="1:9" x14ac:dyDescent="0.25">
      <c r="A3009" t="s">
        <v>717</v>
      </c>
      <c r="B3009">
        <v>95695</v>
      </c>
      <c r="C3009" s="593">
        <v>0.08</v>
      </c>
      <c r="D3009" t="s">
        <v>1991</v>
      </c>
      <c r="E3009">
        <v>0.06</v>
      </c>
      <c r="F3009">
        <v>2.5000000000000001E-3</v>
      </c>
      <c r="G3009">
        <v>7.4999999999999997E-3</v>
      </c>
      <c r="H3009">
        <v>0.01</v>
      </c>
      <c r="I3009">
        <v>0</v>
      </c>
    </row>
    <row r="3010" spans="1:9" x14ac:dyDescent="0.25">
      <c r="A3010" t="s">
        <v>717</v>
      </c>
      <c r="B3010">
        <v>95696</v>
      </c>
      <c r="C3010" s="593">
        <v>8.1250000000000003E-2</v>
      </c>
      <c r="D3010" t="s">
        <v>1988</v>
      </c>
      <c r="E3010">
        <v>0.06</v>
      </c>
      <c r="F3010">
        <v>2.5000000000000001E-3</v>
      </c>
      <c r="G3010">
        <v>7.4999999999999997E-3</v>
      </c>
      <c r="H3010">
        <v>1.125E-2</v>
      </c>
      <c r="I3010">
        <v>0</v>
      </c>
    </row>
    <row r="3011" spans="1:9" x14ac:dyDescent="0.25">
      <c r="A3011" t="s">
        <v>717</v>
      </c>
      <c r="B3011">
        <v>95697</v>
      </c>
      <c r="C3011" s="593">
        <v>7.2499999999999995E-2</v>
      </c>
      <c r="D3011" t="s">
        <v>1969</v>
      </c>
      <c r="E3011">
        <v>0.06</v>
      </c>
      <c r="F3011">
        <v>2.5000000000000001E-3</v>
      </c>
      <c r="G3011">
        <v>0</v>
      </c>
      <c r="H3011">
        <v>0.01</v>
      </c>
      <c r="I3011">
        <v>0</v>
      </c>
    </row>
    <row r="3012" spans="1:9" x14ac:dyDescent="0.25">
      <c r="A3012" t="s">
        <v>717</v>
      </c>
      <c r="B3012">
        <v>95698</v>
      </c>
      <c r="C3012" s="593">
        <v>7.2499999999999995E-2</v>
      </c>
      <c r="D3012" t="s">
        <v>1969</v>
      </c>
      <c r="E3012">
        <v>0.06</v>
      </c>
      <c r="F3012">
        <v>2.5000000000000001E-3</v>
      </c>
      <c r="G3012">
        <v>0</v>
      </c>
      <c r="H3012">
        <v>0.01</v>
      </c>
      <c r="I3012">
        <v>0</v>
      </c>
    </row>
    <row r="3013" spans="1:9" x14ac:dyDescent="0.25">
      <c r="A3013" t="s">
        <v>717</v>
      </c>
      <c r="B3013">
        <v>95699</v>
      </c>
      <c r="C3013" s="593">
        <v>7.7499999999999999E-2</v>
      </c>
      <c r="D3013" t="s">
        <v>1987</v>
      </c>
      <c r="E3013">
        <v>0.06</v>
      </c>
      <c r="F3013">
        <v>2.5000000000000001E-3</v>
      </c>
      <c r="G3013">
        <v>0</v>
      </c>
      <c r="H3013">
        <v>1.4999999999999999E-2</v>
      </c>
      <c r="I3013">
        <v>0</v>
      </c>
    </row>
    <row r="3014" spans="1:9" x14ac:dyDescent="0.25">
      <c r="A3014" t="s">
        <v>717</v>
      </c>
      <c r="B3014">
        <v>95701</v>
      </c>
      <c r="C3014" s="593">
        <v>7.2499999999999995E-2</v>
      </c>
      <c r="D3014" t="s">
        <v>1978</v>
      </c>
      <c r="E3014">
        <v>0.06</v>
      </c>
      <c r="F3014">
        <v>2.5000000000000001E-3</v>
      </c>
      <c r="G3014">
        <v>0</v>
      </c>
      <c r="H3014">
        <v>0.01</v>
      </c>
      <c r="I3014">
        <v>0</v>
      </c>
    </row>
    <row r="3015" spans="1:9" x14ac:dyDescent="0.25">
      <c r="A3015" t="s">
        <v>717</v>
      </c>
      <c r="B3015">
        <v>95703</v>
      </c>
      <c r="C3015" s="593">
        <v>7.2499999999999995E-2</v>
      </c>
      <c r="D3015" t="s">
        <v>1978</v>
      </c>
      <c r="E3015">
        <v>0.06</v>
      </c>
      <c r="F3015">
        <v>2.5000000000000001E-3</v>
      </c>
      <c r="G3015">
        <v>0</v>
      </c>
      <c r="H3015">
        <v>0.01</v>
      </c>
      <c r="I3015">
        <v>0</v>
      </c>
    </row>
    <row r="3016" spans="1:9" x14ac:dyDescent="0.25">
      <c r="A3016" t="s">
        <v>717</v>
      </c>
      <c r="B3016">
        <v>95709</v>
      </c>
      <c r="C3016" s="593">
        <v>7.2499999999999995E-2</v>
      </c>
      <c r="D3016" t="s">
        <v>1972</v>
      </c>
      <c r="E3016">
        <v>0.06</v>
      </c>
      <c r="F3016">
        <v>2.5000000000000001E-3</v>
      </c>
      <c r="G3016">
        <v>0</v>
      </c>
      <c r="H3016">
        <v>0.01</v>
      </c>
      <c r="I3016">
        <v>0</v>
      </c>
    </row>
    <row r="3017" spans="1:9" x14ac:dyDescent="0.25">
      <c r="A3017" t="s">
        <v>717</v>
      </c>
      <c r="B3017">
        <v>95712</v>
      </c>
      <c r="C3017" s="593">
        <v>7.4999999999999997E-2</v>
      </c>
      <c r="D3017" t="s">
        <v>1966</v>
      </c>
      <c r="E3017">
        <v>0.06</v>
      </c>
      <c r="F3017">
        <v>2.5000000000000001E-3</v>
      </c>
      <c r="G3017">
        <v>0</v>
      </c>
      <c r="H3017">
        <v>1.2500000000000001E-2</v>
      </c>
      <c r="I3017">
        <v>0</v>
      </c>
    </row>
    <row r="3018" spans="1:9" x14ac:dyDescent="0.25">
      <c r="A3018" t="s">
        <v>717</v>
      </c>
      <c r="B3018">
        <v>95713</v>
      </c>
      <c r="C3018" s="593">
        <v>7.2499999999999995E-2</v>
      </c>
      <c r="D3018" t="s">
        <v>1992</v>
      </c>
      <c r="E3018">
        <v>0.06</v>
      </c>
      <c r="F3018">
        <v>2.5000000000000001E-3</v>
      </c>
      <c r="G3018">
        <v>0</v>
      </c>
      <c r="H3018">
        <v>0.01</v>
      </c>
      <c r="I3018">
        <v>0</v>
      </c>
    </row>
    <row r="3019" spans="1:9" x14ac:dyDescent="0.25">
      <c r="A3019" t="s">
        <v>717</v>
      </c>
      <c r="B3019">
        <v>95714</v>
      </c>
      <c r="C3019" s="593">
        <v>7.2499999999999995E-2</v>
      </c>
      <c r="D3019" t="s">
        <v>1978</v>
      </c>
      <c r="E3019">
        <v>0.06</v>
      </c>
      <c r="F3019">
        <v>2.5000000000000001E-3</v>
      </c>
      <c r="G3019">
        <v>0</v>
      </c>
      <c r="H3019">
        <v>0.01</v>
      </c>
      <c r="I3019">
        <v>0</v>
      </c>
    </row>
    <row r="3020" spans="1:9" x14ac:dyDescent="0.25">
      <c r="A3020" t="s">
        <v>717</v>
      </c>
      <c r="B3020">
        <v>95715</v>
      </c>
      <c r="C3020" s="593">
        <v>7.2499999999999995E-2</v>
      </c>
      <c r="D3020" t="s">
        <v>1978</v>
      </c>
      <c r="E3020">
        <v>0.06</v>
      </c>
      <c r="F3020">
        <v>2.5000000000000001E-3</v>
      </c>
      <c r="G3020">
        <v>0</v>
      </c>
      <c r="H3020">
        <v>0.01</v>
      </c>
      <c r="I3020">
        <v>0</v>
      </c>
    </row>
    <row r="3021" spans="1:9" x14ac:dyDescent="0.25">
      <c r="A3021" t="s">
        <v>717</v>
      </c>
      <c r="B3021">
        <v>95717</v>
      </c>
      <c r="C3021" s="593">
        <v>7.2499999999999995E-2</v>
      </c>
      <c r="D3021" t="s">
        <v>1978</v>
      </c>
      <c r="E3021">
        <v>0.06</v>
      </c>
      <c r="F3021">
        <v>2.5000000000000001E-3</v>
      </c>
      <c r="G3021">
        <v>0</v>
      </c>
      <c r="H3021">
        <v>0.01</v>
      </c>
      <c r="I3021">
        <v>0</v>
      </c>
    </row>
    <row r="3022" spans="1:9" x14ac:dyDescent="0.25">
      <c r="A3022" t="s">
        <v>717</v>
      </c>
      <c r="B3022">
        <v>95720</v>
      </c>
      <c r="C3022" s="593">
        <v>7.2499999999999995E-2</v>
      </c>
      <c r="D3022" t="s">
        <v>1972</v>
      </c>
      <c r="E3022">
        <v>0.06</v>
      </c>
      <c r="F3022">
        <v>2.5000000000000001E-3</v>
      </c>
      <c r="G3022">
        <v>0</v>
      </c>
      <c r="H3022">
        <v>0.01</v>
      </c>
      <c r="I3022">
        <v>0</v>
      </c>
    </row>
    <row r="3023" spans="1:9" x14ac:dyDescent="0.25">
      <c r="A3023" t="s">
        <v>717</v>
      </c>
      <c r="B3023">
        <v>95721</v>
      </c>
      <c r="C3023" s="593">
        <v>7.2499999999999995E-2</v>
      </c>
      <c r="D3023" t="s">
        <v>1972</v>
      </c>
      <c r="E3023">
        <v>0.06</v>
      </c>
      <c r="F3023">
        <v>2.5000000000000001E-3</v>
      </c>
      <c r="G3023">
        <v>0</v>
      </c>
      <c r="H3023">
        <v>0.01</v>
      </c>
      <c r="I3023">
        <v>0</v>
      </c>
    </row>
    <row r="3024" spans="1:9" x14ac:dyDescent="0.25">
      <c r="A3024" t="s">
        <v>717</v>
      </c>
      <c r="B3024">
        <v>95722</v>
      </c>
      <c r="C3024" s="593">
        <v>7.2499999999999995E-2</v>
      </c>
      <c r="D3024" t="s">
        <v>1978</v>
      </c>
      <c r="E3024">
        <v>0.06</v>
      </c>
      <c r="F3024">
        <v>2.5000000000000001E-3</v>
      </c>
      <c r="G3024">
        <v>0</v>
      </c>
      <c r="H3024">
        <v>0.01</v>
      </c>
      <c r="I3024">
        <v>0</v>
      </c>
    </row>
    <row r="3025" spans="1:9" x14ac:dyDescent="0.25">
      <c r="A3025" t="s">
        <v>717</v>
      </c>
      <c r="B3025">
        <v>95724</v>
      </c>
      <c r="C3025" s="593">
        <v>7.4999999999999997E-2</v>
      </c>
      <c r="D3025" t="s">
        <v>1966</v>
      </c>
      <c r="E3025">
        <v>0.06</v>
      </c>
      <c r="F3025">
        <v>2.5000000000000001E-3</v>
      </c>
      <c r="G3025">
        <v>0</v>
      </c>
      <c r="H3025">
        <v>1.2500000000000001E-2</v>
      </c>
      <c r="I3025">
        <v>0</v>
      </c>
    </row>
    <row r="3026" spans="1:9" x14ac:dyDescent="0.25">
      <c r="A3026" t="s">
        <v>717</v>
      </c>
      <c r="B3026">
        <v>95726</v>
      </c>
      <c r="C3026" s="593">
        <v>7.2499999999999995E-2</v>
      </c>
      <c r="D3026" t="s">
        <v>1972</v>
      </c>
      <c r="E3026">
        <v>0.06</v>
      </c>
      <c r="F3026">
        <v>2.5000000000000001E-3</v>
      </c>
      <c r="G3026">
        <v>0</v>
      </c>
      <c r="H3026">
        <v>0.01</v>
      </c>
      <c r="I3026">
        <v>0</v>
      </c>
    </row>
    <row r="3027" spans="1:9" x14ac:dyDescent="0.25">
      <c r="A3027" t="s">
        <v>717</v>
      </c>
      <c r="B3027">
        <v>95728</v>
      </c>
      <c r="C3027" s="593">
        <v>7.4999999999999997E-2</v>
      </c>
      <c r="D3027" t="s">
        <v>1966</v>
      </c>
      <c r="E3027">
        <v>0.06</v>
      </c>
      <c r="F3027">
        <v>2.5000000000000001E-3</v>
      </c>
      <c r="G3027">
        <v>0</v>
      </c>
      <c r="H3027">
        <v>1.2500000000000001E-2</v>
      </c>
      <c r="I3027">
        <v>0</v>
      </c>
    </row>
    <row r="3028" spans="1:9" x14ac:dyDescent="0.25">
      <c r="A3028" t="s">
        <v>717</v>
      </c>
      <c r="B3028">
        <v>95735</v>
      </c>
      <c r="C3028" s="593">
        <v>7.2499999999999995E-2</v>
      </c>
      <c r="D3028" t="s">
        <v>1972</v>
      </c>
      <c r="E3028">
        <v>0.06</v>
      </c>
      <c r="F3028">
        <v>2.5000000000000001E-3</v>
      </c>
      <c r="G3028">
        <v>0</v>
      </c>
      <c r="H3028">
        <v>0.01</v>
      </c>
      <c r="I3028">
        <v>0</v>
      </c>
    </row>
    <row r="3029" spans="1:9" x14ac:dyDescent="0.25">
      <c r="A3029" t="s">
        <v>717</v>
      </c>
      <c r="B3029">
        <v>95736</v>
      </c>
      <c r="C3029" s="593">
        <v>7.2499999999999995E-2</v>
      </c>
      <c r="D3029" t="s">
        <v>1978</v>
      </c>
      <c r="E3029">
        <v>0.06</v>
      </c>
      <c r="F3029">
        <v>2.5000000000000001E-3</v>
      </c>
      <c r="G3029">
        <v>0</v>
      </c>
      <c r="H3029">
        <v>0.01</v>
      </c>
      <c r="I3029">
        <v>0</v>
      </c>
    </row>
    <row r="3030" spans="1:9" x14ac:dyDescent="0.25">
      <c r="A3030" t="s">
        <v>717</v>
      </c>
      <c r="B3030">
        <v>95741</v>
      </c>
      <c r="C3030" s="593">
        <v>8.7499999999999994E-2</v>
      </c>
      <c r="D3030" t="s">
        <v>1975</v>
      </c>
      <c r="E3030">
        <v>0.06</v>
      </c>
      <c r="F3030">
        <v>2.5000000000000001E-3</v>
      </c>
      <c r="G3030">
        <v>0.01</v>
      </c>
      <c r="H3030">
        <v>1.4999999999999999E-2</v>
      </c>
      <c r="I3030">
        <v>0</v>
      </c>
    </row>
    <row r="3031" spans="1:9" x14ac:dyDescent="0.25">
      <c r="A3031" t="s">
        <v>717</v>
      </c>
      <c r="B3031">
        <v>95742</v>
      </c>
      <c r="C3031" s="593">
        <v>8.7499999999999994E-2</v>
      </c>
      <c r="D3031" t="s">
        <v>1975</v>
      </c>
      <c r="E3031">
        <v>0.06</v>
      </c>
      <c r="F3031">
        <v>2.5000000000000001E-3</v>
      </c>
      <c r="G3031">
        <v>0.01</v>
      </c>
      <c r="H3031">
        <v>1.4999999999999999E-2</v>
      </c>
      <c r="I3031">
        <v>0</v>
      </c>
    </row>
    <row r="3032" spans="1:9" x14ac:dyDescent="0.25">
      <c r="A3032" t="s">
        <v>717</v>
      </c>
      <c r="B3032">
        <v>95746</v>
      </c>
      <c r="C3032" s="593">
        <v>7.7499999999999999E-2</v>
      </c>
      <c r="D3032" t="s">
        <v>1984</v>
      </c>
      <c r="E3032">
        <v>0.06</v>
      </c>
      <c r="F3032">
        <v>2.5000000000000001E-3</v>
      </c>
      <c r="G3032">
        <v>5.0000000000000001E-3</v>
      </c>
      <c r="H3032">
        <v>0.01</v>
      </c>
      <c r="I3032">
        <v>0</v>
      </c>
    </row>
    <row r="3033" spans="1:9" x14ac:dyDescent="0.25">
      <c r="A3033" t="s">
        <v>717</v>
      </c>
      <c r="B3033">
        <v>95747</v>
      </c>
      <c r="C3033" s="593">
        <v>7.7499999999999999E-2</v>
      </c>
      <c r="D3033" t="s">
        <v>1984</v>
      </c>
      <c r="E3033">
        <v>0.06</v>
      </c>
      <c r="F3033">
        <v>2.5000000000000001E-3</v>
      </c>
      <c r="G3033">
        <v>5.0000000000000001E-3</v>
      </c>
      <c r="H3033">
        <v>0.01</v>
      </c>
      <c r="I3033">
        <v>0</v>
      </c>
    </row>
    <row r="3034" spans="1:9" x14ac:dyDescent="0.25">
      <c r="A3034" t="s">
        <v>717</v>
      </c>
      <c r="B3034">
        <v>95757</v>
      </c>
      <c r="C3034" s="593">
        <v>7.7499999999999999E-2</v>
      </c>
      <c r="D3034" t="s">
        <v>1993</v>
      </c>
      <c r="E3034">
        <v>0.06</v>
      </c>
      <c r="F3034">
        <v>2.5000000000000001E-3</v>
      </c>
      <c r="G3034">
        <v>0</v>
      </c>
      <c r="H3034">
        <v>1.4999999999999999E-2</v>
      </c>
      <c r="I3034">
        <v>0</v>
      </c>
    </row>
    <row r="3035" spans="1:9" x14ac:dyDescent="0.25">
      <c r="A3035" t="s">
        <v>717</v>
      </c>
      <c r="B3035">
        <v>95758</v>
      </c>
      <c r="C3035" s="593">
        <v>8.7499999999999994E-2</v>
      </c>
      <c r="D3035" t="s">
        <v>1982</v>
      </c>
      <c r="E3035">
        <v>0.06</v>
      </c>
      <c r="F3035">
        <v>2.5000000000000001E-3</v>
      </c>
      <c r="G3035">
        <v>0.01</v>
      </c>
      <c r="H3035">
        <v>1.4999999999999999E-2</v>
      </c>
      <c r="I3035">
        <v>0</v>
      </c>
    </row>
    <row r="3036" spans="1:9" x14ac:dyDescent="0.25">
      <c r="A3036" t="s">
        <v>717</v>
      </c>
      <c r="B3036">
        <v>95759</v>
      </c>
      <c r="C3036" s="593">
        <v>7.7499999999999999E-2</v>
      </c>
      <c r="D3036" t="s">
        <v>1993</v>
      </c>
      <c r="E3036">
        <v>0.06</v>
      </c>
      <c r="F3036">
        <v>2.5000000000000001E-3</v>
      </c>
      <c r="G3036">
        <v>0</v>
      </c>
      <c r="H3036">
        <v>1.4999999999999999E-2</v>
      </c>
      <c r="I3036">
        <v>0</v>
      </c>
    </row>
    <row r="3037" spans="1:9" x14ac:dyDescent="0.25">
      <c r="A3037" t="s">
        <v>717</v>
      </c>
      <c r="B3037">
        <v>95762</v>
      </c>
      <c r="C3037" s="593">
        <v>7.2499999999999995E-2</v>
      </c>
      <c r="D3037" t="s">
        <v>1972</v>
      </c>
      <c r="E3037">
        <v>0.06</v>
      </c>
      <c r="F3037">
        <v>2.5000000000000001E-3</v>
      </c>
      <c r="G3037">
        <v>0</v>
      </c>
      <c r="H3037">
        <v>0.01</v>
      </c>
      <c r="I3037">
        <v>0</v>
      </c>
    </row>
    <row r="3038" spans="1:9" x14ac:dyDescent="0.25">
      <c r="A3038" t="s">
        <v>717</v>
      </c>
      <c r="B3038">
        <v>95763</v>
      </c>
      <c r="C3038" s="593">
        <v>7.7499999999999999E-2</v>
      </c>
      <c r="D3038" t="s">
        <v>1977</v>
      </c>
      <c r="E3038">
        <v>0.06</v>
      </c>
      <c r="F3038">
        <v>2.5000000000000001E-3</v>
      </c>
      <c r="G3038">
        <v>0</v>
      </c>
      <c r="H3038">
        <v>1.4999999999999999E-2</v>
      </c>
      <c r="I3038">
        <v>0</v>
      </c>
    </row>
    <row r="3039" spans="1:9" x14ac:dyDescent="0.25">
      <c r="A3039" t="s">
        <v>717</v>
      </c>
      <c r="B3039">
        <v>95765</v>
      </c>
      <c r="C3039" s="593">
        <v>7.7499999999999999E-2</v>
      </c>
      <c r="D3039" t="s">
        <v>1984</v>
      </c>
      <c r="E3039">
        <v>0.06</v>
      </c>
      <c r="F3039">
        <v>2.5000000000000001E-3</v>
      </c>
      <c r="G3039">
        <v>5.0000000000000001E-3</v>
      </c>
      <c r="H3039">
        <v>0.01</v>
      </c>
      <c r="I3039">
        <v>0</v>
      </c>
    </row>
    <row r="3040" spans="1:9" x14ac:dyDescent="0.25">
      <c r="A3040" t="s">
        <v>717</v>
      </c>
      <c r="B3040">
        <v>95776</v>
      </c>
      <c r="C3040" s="593">
        <v>0.08</v>
      </c>
      <c r="D3040" t="s">
        <v>1991</v>
      </c>
      <c r="E3040">
        <v>0.06</v>
      </c>
      <c r="F3040">
        <v>2.5000000000000001E-3</v>
      </c>
      <c r="G3040">
        <v>7.4999999999999997E-3</v>
      </c>
      <c r="H3040">
        <v>0.01</v>
      </c>
      <c r="I3040">
        <v>0</v>
      </c>
    </row>
    <row r="3041" spans="1:9" x14ac:dyDescent="0.25">
      <c r="A3041" t="s">
        <v>717</v>
      </c>
      <c r="B3041">
        <v>95798</v>
      </c>
      <c r="C3041" s="593">
        <v>8.2500000000000004E-2</v>
      </c>
      <c r="D3041" t="s">
        <v>1968</v>
      </c>
      <c r="E3041">
        <v>0.06</v>
      </c>
      <c r="F3041">
        <v>2.5000000000000001E-3</v>
      </c>
      <c r="G3041">
        <v>0.01</v>
      </c>
      <c r="H3041">
        <v>0.01</v>
      </c>
      <c r="I3041">
        <v>0</v>
      </c>
    </row>
    <row r="3042" spans="1:9" x14ac:dyDescent="0.25">
      <c r="A3042" t="s">
        <v>717</v>
      </c>
      <c r="B3042">
        <v>95799</v>
      </c>
      <c r="C3042" s="593">
        <v>8.2500000000000004E-2</v>
      </c>
      <c r="D3042" t="s">
        <v>1968</v>
      </c>
      <c r="E3042">
        <v>0.06</v>
      </c>
      <c r="F3042">
        <v>2.5000000000000001E-3</v>
      </c>
      <c r="G3042">
        <v>0.01</v>
      </c>
      <c r="H3042">
        <v>0.01</v>
      </c>
      <c r="I3042">
        <v>0</v>
      </c>
    </row>
    <row r="3043" spans="1:9" x14ac:dyDescent="0.25">
      <c r="A3043" t="s">
        <v>717</v>
      </c>
      <c r="B3043">
        <v>95811</v>
      </c>
      <c r="C3043" s="593">
        <v>8.7499999999999994E-2</v>
      </c>
      <c r="D3043" t="s">
        <v>1851</v>
      </c>
      <c r="E3043">
        <v>0.06</v>
      </c>
      <c r="F3043">
        <v>2.5000000000000001E-3</v>
      </c>
      <c r="G3043">
        <v>0.01</v>
      </c>
      <c r="H3043">
        <v>1.4999999999999999E-2</v>
      </c>
      <c r="I3043">
        <v>0</v>
      </c>
    </row>
    <row r="3044" spans="1:9" x14ac:dyDescent="0.25">
      <c r="A3044" t="s">
        <v>717</v>
      </c>
      <c r="B3044">
        <v>95812</v>
      </c>
      <c r="C3044" s="593">
        <v>8.7499999999999994E-2</v>
      </c>
      <c r="D3044" t="s">
        <v>1851</v>
      </c>
      <c r="E3044">
        <v>0.06</v>
      </c>
      <c r="F3044">
        <v>2.5000000000000001E-3</v>
      </c>
      <c r="G3044">
        <v>0.01</v>
      </c>
      <c r="H3044">
        <v>1.4999999999999999E-2</v>
      </c>
      <c r="I3044">
        <v>0</v>
      </c>
    </row>
    <row r="3045" spans="1:9" x14ac:dyDescent="0.25">
      <c r="A3045" t="s">
        <v>717</v>
      </c>
      <c r="B3045">
        <v>95813</v>
      </c>
      <c r="C3045" s="593">
        <v>8.7499999999999994E-2</v>
      </c>
      <c r="D3045" t="s">
        <v>1994</v>
      </c>
      <c r="E3045">
        <v>0.06</v>
      </c>
      <c r="F3045">
        <v>2.5000000000000001E-3</v>
      </c>
      <c r="G3045">
        <v>0.01</v>
      </c>
      <c r="H3045">
        <v>1.4999999999999999E-2</v>
      </c>
      <c r="I3045">
        <v>0</v>
      </c>
    </row>
    <row r="3046" spans="1:9" x14ac:dyDescent="0.25">
      <c r="A3046" t="s">
        <v>717</v>
      </c>
      <c r="B3046">
        <v>95814</v>
      </c>
      <c r="C3046" s="593">
        <v>8.7499999999999994E-2</v>
      </c>
      <c r="D3046" t="s">
        <v>1851</v>
      </c>
      <c r="E3046">
        <v>0.06</v>
      </c>
      <c r="F3046">
        <v>2.5000000000000001E-3</v>
      </c>
      <c r="G3046">
        <v>0.01</v>
      </c>
      <c r="H3046">
        <v>1.4999999999999999E-2</v>
      </c>
      <c r="I3046">
        <v>0</v>
      </c>
    </row>
    <row r="3047" spans="1:9" x14ac:dyDescent="0.25">
      <c r="A3047" t="s">
        <v>717</v>
      </c>
      <c r="B3047">
        <v>95815</v>
      </c>
      <c r="C3047" s="593">
        <v>8.7499999999999994E-2</v>
      </c>
      <c r="D3047" t="s">
        <v>1989</v>
      </c>
      <c r="E3047">
        <v>0.06</v>
      </c>
      <c r="F3047">
        <v>2.5000000000000001E-3</v>
      </c>
      <c r="G3047">
        <v>0.01</v>
      </c>
      <c r="H3047">
        <v>1.4999999999999999E-2</v>
      </c>
      <c r="I3047">
        <v>0</v>
      </c>
    </row>
    <row r="3048" spans="1:9" x14ac:dyDescent="0.25">
      <c r="A3048" t="s">
        <v>717</v>
      </c>
      <c r="B3048">
        <v>95816</v>
      </c>
      <c r="C3048" s="593">
        <v>8.7499999999999994E-2</v>
      </c>
      <c r="D3048" t="s">
        <v>1982</v>
      </c>
      <c r="E3048">
        <v>0.06</v>
      </c>
      <c r="F3048">
        <v>2.5000000000000001E-3</v>
      </c>
      <c r="G3048">
        <v>0.01</v>
      </c>
      <c r="H3048">
        <v>1.4999999999999999E-2</v>
      </c>
      <c r="I3048">
        <v>0</v>
      </c>
    </row>
    <row r="3049" spans="1:9" x14ac:dyDescent="0.25">
      <c r="A3049" t="s">
        <v>717</v>
      </c>
      <c r="B3049">
        <v>95817</v>
      </c>
      <c r="C3049" s="593">
        <v>8.7499999999999994E-2</v>
      </c>
      <c r="D3049" t="s">
        <v>1982</v>
      </c>
      <c r="E3049">
        <v>0.06</v>
      </c>
      <c r="F3049">
        <v>2.5000000000000001E-3</v>
      </c>
      <c r="G3049">
        <v>0.01</v>
      </c>
      <c r="H3049">
        <v>1.4999999999999999E-2</v>
      </c>
      <c r="I3049">
        <v>0</v>
      </c>
    </row>
    <row r="3050" spans="1:9" x14ac:dyDescent="0.25">
      <c r="A3050" t="s">
        <v>717</v>
      </c>
      <c r="B3050">
        <v>95818</v>
      </c>
      <c r="C3050" s="593">
        <v>8.7499999999999994E-2</v>
      </c>
      <c r="D3050" t="s">
        <v>1982</v>
      </c>
      <c r="E3050">
        <v>0.06</v>
      </c>
      <c r="F3050">
        <v>2.5000000000000001E-3</v>
      </c>
      <c r="G3050">
        <v>0.01</v>
      </c>
      <c r="H3050">
        <v>1.4999999999999999E-2</v>
      </c>
      <c r="I3050">
        <v>0</v>
      </c>
    </row>
    <row r="3051" spans="1:9" x14ac:dyDescent="0.25">
      <c r="A3051" t="s">
        <v>717</v>
      </c>
      <c r="B3051">
        <v>95819</v>
      </c>
      <c r="C3051" s="593">
        <v>8.7499999999999994E-2</v>
      </c>
      <c r="D3051" t="s">
        <v>1982</v>
      </c>
      <c r="E3051">
        <v>0.06</v>
      </c>
      <c r="F3051">
        <v>2.5000000000000001E-3</v>
      </c>
      <c r="G3051">
        <v>0.01</v>
      </c>
      <c r="H3051">
        <v>1.4999999999999999E-2</v>
      </c>
      <c r="I3051">
        <v>0</v>
      </c>
    </row>
    <row r="3052" spans="1:9" x14ac:dyDescent="0.25">
      <c r="A3052" t="s">
        <v>717</v>
      </c>
      <c r="B3052">
        <v>95820</v>
      </c>
      <c r="C3052" s="593">
        <v>8.7499999999999994E-2</v>
      </c>
      <c r="D3052" t="s">
        <v>1982</v>
      </c>
      <c r="E3052">
        <v>0.06</v>
      </c>
      <c r="F3052">
        <v>2.5000000000000001E-3</v>
      </c>
      <c r="G3052">
        <v>0.01</v>
      </c>
      <c r="H3052">
        <v>1.4999999999999999E-2</v>
      </c>
      <c r="I3052">
        <v>0</v>
      </c>
    </row>
    <row r="3053" spans="1:9" x14ac:dyDescent="0.25">
      <c r="A3053" t="s">
        <v>717</v>
      </c>
      <c r="B3053">
        <v>95821</v>
      </c>
      <c r="C3053" s="593">
        <v>8.7499999999999994E-2</v>
      </c>
      <c r="D3053" t="s">
        <v>1982</v>
      </c>
      <c r="E3053">
        <v>0.06</v>
      </c>
      <c r="F3053">
        <v>2.5000000000000001E-3</v>
      </c>
      <c r="G3053">
        <v>0.01</v>
      </c>
      <c r="H3053">
        <v>1.4999999999999999E-2</v>
      </c>
      <c r="I3053">
        <v>0</v>
      </c>
    </row>
    <row r="3054" spans="1:9" x14ac:dyDescent="0.25">
      <c r="A3054" t="s">
        <v>717</v>
      </c>
      <c r="B3054">
        <v>95822</v>
      </c>
      <c r="C3054" s="593">
        <v>8.7499999999999994E-2</v>
      </c>
      <c r="D3054" t="s">
        <v>1982</v>
      </c>
      <c r="E3054">
        <v>0.06</v>
      </c>
      <c r="F3054">
        <v>2.5000000000000001E-3</v>
      </c>
      <c r="G3054">
        <v>0.01</v>
      </c>
      <c r="H3054">
        <v>1.4999999999999999E-2</v>
      </c>
      <c r="I3054">
        <v>0</v>
      </c>
    </row>
    <row r="3055" spans="1:9" x14ac:dyDescent="0.25">
      <c r="A3055" t="s">
        <v>717</v>
      </c>
      <c r="B3055">
        <v>95823</v>
      </c>
      <c r="C3055" s="593">
        <v>8.7499999999999994E-2</v>
      </c>
      <c r="D3055" t="s">
        <v>1982</v>
      </c>
      <c r="E3055">
        <v>0.06</v>
      </c>
      <c r="F3055">
        <v>2.5000000000000001E-3</v>
      </c>
      <c r="G3055">
        <v>0.01</v>
      </c>
      <c r="H3055">
        <v>1.4999999999999999E-2</v>
      </c>
      <c r="I3055">
        <v>0</v>
      </c>
    </row>
    <row r="3056" spans="1:9" x14ac:dyDescent="0.25">
      <c r="A3056" t="s">
        <v>717</v>
      </c>
      <c r="B3056">
        <v>95824</v>
      </c>
      <c r="C3056" s="593">
        <v>8.7499999999999994E-2</v>
      </c>
      <c r="D3056" t="s">
        <v>1982</v>
      </c>
      <c r="E3056">
        <v>0.06</v>
      </c>
      <c r="F3056">
        <v>2.5000000000000001E-3</v>
      </c>
      <c r="G3056">
        <v>0.01</v>
      </c>
      <c r="H3056">
        <v>1.4999999999999999E-2</v>
      </c>
      <c r="I3056">
        <v>0</v>
      </c>
    </row>
    <row r="3057" spans="1:9" x14ac:dyDescent="0.25">
      <c r="A3057" t="s">
        <v>717</v>
      </c>
      <c r="B3057">
        <v>95825</v>
      </c>
      <c r="C3057" s="593">
        <v>8.7499999999999994E-2</v>
      </c>
      <c r="D3057" t="s">
        <v>1994</v>
      </c>
      <c r="E3057">
        <v>0.06</v>
      </c>
      <c r="F3057">
        <v>2.5000000000000001E-3</v>
      </c>
      <c r="G3057">
        <v>0.01</v>
      </c>
      <c r="H3057">
        <v>1.4999999999999999E-2</v>
      </c>
      <c r="I3057">
        <v>0</v>
      </c>
    </row>
    <row r="3058" spans="1:9" x14ac:dyDescent="0.25">
      <c r="A3058" t="s">
        <v>717</v>
      </c>
      <c r="B3058">
        <v>95826</v>
      </c>
      <c r="C3058" s="593">
        <v>8.7499999999999994E-2</v>
      </c>
      <c r="D3058" t="s">
        <v>1982</v>
      </c>
      <c r="E3058">
        <v>0.06</v>
      </c>
      <c r="F3058">
        <v>2.5000000000000001E-3</v>
      </c>
      <c r="G3058">
        <v>0.01</v>
      </c>
      <c r="H3058">
        <v>1.4999999999999999E-2</v>
      </c>
      <c r="I3058">
        <v>0</v>
      </c>
    </row>
    <row r="3059" spans="1:9" x14ac:dyDescent="0.25">
      <c r="A3059" t="s">
        <v>717</v>
      </c>
      <c r="B3059">
        <v>95827</v>
      </c>
      <c r="C3059" s="593">
        <v>8.7499999999999994E-2</v>
      </c>
      <c r="D3059" t="s">
        <v>1975</v>
      </c>
      <c r="E3059">
        <v>0.06</v>
      </c>
      <c r="F3059">
        <v>2.5000000000000001E-3</v>
      </c>
      <c r="G3059">
        <v>0.01</v>
      </c>
      <c r="H3059">
        <v>1.4999999999999999E-2</v>
      </c>
      <c r="I3059">
        <v>0</v>
      </c>
    </row>
    <row r="3060" spans="1:9" x14ac:dyDescent="0.25">
      <c r="A3060" t="s">
        <v>717</v>
      </c>
      <c r="B3060">
        <v>95828</v>
      </c>
      <c r="C3060" s="593">
        <v>8.7499999999999994E-2</v>
      </c>
      <c r="D3060" t="s">
        <v>1982</v>
      </c>
      <c r="E3060">
        <v>0.06</v>
      </c>
      <c r="F3060">
        <v>2.5000000000000001E-3</v>
      </c>
      <c r="G3060">
        <v>0.01</v>
      </c>
      <c r="H3060">
        <v>1.4999999999999999E-2</v>
      </c>
      <c r="I3060">
        <v>0</v>
      </c>
    </row>
    <row r="3061" spans="1:9" x14ac:dyDescent="0.25">
      <c r="A3061" t="s">
        <v>717</v>
      </c>
      <c r="B3061">
        <v>95829</v>
      </c>
      <c r="C3061" s="593">
        <v>8.7499999999999994E-2</v>
      </c>
      <c r="D3061" t="s">
        <v>1982</v>
      </c>
      <c r="E3061">
        <v>0.06</v>
      </c>
      <c r="F3061">
        <v>2.5000000000000001E-3</v>
      </c>
      <c r="G3061">
        <v>0.01</v>
      </c>
      <c r="H3061">
        <v>1.4999999999999999E-2</v>
      </c>
      <c r="I3061">
        <v>0</v>
      </c>
    </row>
    <row r="3062" spans="1:9" x14ac:dyDescent="0.25">
      <c r="A3062" t="s">
        <v>717</v>
      </c>
      <c r="B3062">
        <v>95830</v>
      </c>
      <c r="C3062" s="593">
        <v>7.7499999999999999E-2</v>
      </c>
      <c r="D3062" t="s">
        <v>1970</v>
      </c>
      <c r="E3062">
        <v>0.06</v>
      </c>
      <c r="F3062">
        <v>2.5000000000000001E-3</v>
      </c>
      <c r="G3062">
        <v>0</v>
      </c>
      <c r="H3062">
        <v>1.4999999999999999E-2</v>
      </c>
      <c r="I3062">
        <v>0</v>
      </c>
    </row>
    <row r="3063" spans="1:9" x14ac:dyDescent="0.25">
      <c r="A3063" t="s">
        <v>717</v>
      </c>
      <c r="B3063">
        <v>95831</v>
      </c>
      <c r="C3063" s="593">
        <v>8.7499999999999994E-2</v>
      </c>
      <c r="D3063" t="s">
        <v>1982</v>
      </c>
      <c r="E3063">
        <v>0.06</v>
      </c>
      <c r="F3063">
        <v>2.5000000000000001E-3</v>
      </c>
      <c r="G3063">
        <v>0.01</v>
      </c>
      <c r="H3063">
        <v>1.4999999999999999E-2</v>
      </c>
      <c r="I3063">
        <v>0</v>
      </c>
    </row>
    <row r="3064" spans="1:9" x14ac:dyDescent="0.25">
      <c r="A3064" t="s">
        <v>717</v>
      </c>
      <c r="B3064">
        <v>95832</v>
      </c>
      <c r="C3064" s="593">
        <v>8.7499999999999994E-2</v>
      </c>
      <c r="D3064" t="s">
        <v>1982</v>
      </c>
      <c r="E3064">
        <v>0.06</v>
      </c>
      <c r="F3064">
        <v>2.5000000000000001E-3</v>
      </c>
      <c r="G3064">
        <v>0.01</v>
      </c>
      <c r="H3064">
        <v>1.4999999999999999E-2</v>
      </c>
      <c r="I3064">
        <v>0</v>
      </c>
    </row>
    <row r="3065" spans="1:9" x14ac:dyDescent="0.25">
      <c r="A3065" t="s">
        <v>717</v>
      </c>
      <c r="B3065">
        <v>95833</v>
      </c>
      <c r="C3065" s="593">
        <v>8.7499999999999994E-2</v>
      </c>
      <c r="D3065" t="s">
        <v>1989</v>
      </c>
      <c r="E3065">
        <v>0.06</v>
      </c>
      <c r="F3065">
        <v>2.5000000000000001E-3</v>
      </c>
      <c r="G3065">
        <v>0.01</v>
      </c>
      <c r="H3065">
        <v>1.4999999999999999E-2</v>
      </c>
      <c r="I3065">
        <v>0</v>
      </c>
    </row>
    <row r="3066" spans="1:9" x14ac:dyDescent="0.25">
      <c r="A3066" t="s">
        <v>717</v>
      </c>
      <c r="B3066">
        <v>95834</v>
      </c>
      <c r="C3066" s="593">
        <v>8.7499999999999994E-2</v>
      </c>
      <c r="D3066" t="s">
        <v>1989</v>
      </c>
      <c r="E3066">
        <v>0.06</v>
      </c>
      <c r="F3066">
        <v>2.5000000000000001E-3</v>
      </c>
      <c r="G3066">
        <v>0.01</v>
      </c>
      <c r="H3066">
        <v>1.4999999999999999E-2</v>
      </c>
      <c r="I3066">
        <v>0</v>
      </c>
    </row>
    <row r="3067" spans="1:9" x14ac:dyDescent="0.25">
      <c r="A3067" t="s">
        <v>717</v>
      </c>
      <c r="B3067">
        <v>95835</v>
      </c>
      <c r="C3067" s="593">
        <v>8.7499999999999994E-2</v>
      </c>
      <c r="D3067" t="s">
        <v>1989</v>
      </c>
      <c r="E3067">
        <v>0.06</v>
      </c>
      <c r="F3067">
        <v>2.5000000000000001E-3</v>
      </c>
      <c r="G3067">
        <v>0.01</v>
      </c>
      <c r="H3067">
        <v>1.4999999999999999E-2</v>
      </c>
      <c r="I3067">
        <v>0</v>
      </c>
    </row>
    <row r="3068" spans="1:9" x14ac:dyDescent="0.25">
      <c r="A3068" t="s">
        <v>717</v>
      </c>
      <c r="B3068">
        <v>95836</v>
      </c>
      <c r="C3068" s="593">
        <v>7.2499999999999995E-2</v>
      </c>
      <c r="D3068" t="s">
        <v>1983</v>
      </c>
      <c r="E3068">
        <v>0.06</v>
      </c>
      <c r="F3068">
        <v>2.5000000000000001E-3</v>
      </c>
      <c r="G3068">
        <v>0</v>
      </c>
      <c r="H3068">
        <v>0.01</v>
      </c>
      <c r="I3068">
        <v>0</v>
      </c>
    </row>
    <row r="3069" spans="1:9" x14ac:dyDescent="0.25">
      <c r="A3069" t="s">
        <v>717</v>
      </c>
      <c r="B3069">
        <v>95837</v>
      </c>
      <c r="C3069" s="593">
        <v>7.7499999999999999E-2</v>
      </c>
      <c r="D3069" t="s">
        <v>1989</v>
      </c>
      <c r="E3069">
        <v>0.06</v>
      </c>
      <c r="F3069">
        <v>2.5000000000000001E-3</v>
      </c>
      <c r="G3069">
        <v>0</v>
      </c>
      <c r="H3069">
        <v>1.4999999999999999E-2</v>
      </c>
      <c r="I3069">
        <v>0</v>
      </c>
    </row>
    <row r="3070" spans="1:9" x14ac:dyDescent="0.25">
      <c r="A3070" t="s">
        <v>717</v>
      </c>
      <c r="B3070">
        <v>95838</v>
      </c>
      <c r="C3070" s="593">
        <v>8.7499999999999994E-2</v>
      </c>
      <c r="D3070" t="s">
        <v>1982</v>
      </c>
      <c r="E3070">
        <v>0.06</v>
      </c>
      <c r="F3070">
        <v>2.5000000000000001E-3</v>
      </c>
      <c r="G3070">
        <v>0.01</v>
      </c>
      <c r="H3070">
        <v>1.4999999999999999E-2</v>
      </c>
      <c r="I3070">
        <v>0</v>
      </c>
    </row>
    <row r="3071" spans="1:9" x14ac:dyDescent="0.25">
      <c r="A3071" t="s">
        <v>717</v>
      </c>
      <c r="B3071">
        <v>95840</v>
      </c>
      <c r="C3071" s="593">
        <v>8.7499999999999994E-2</v>
      </c>
      <c r="D3071" t="s">
        <v>1851</v>
      </c>
      <c r="E3071">
        <v>0.06</v>
      </c>
      <c r="F3071">
        <v>2.5000000000000001E-3</v>
      </c>
      <c r="G3071">
        <v>0.01</v>
      </c>
      <c r="H3071">
        <v>1.4999999999999999E-2</v>
      </c>
      <c r="I3071">
        <v>0</v>
      </c>
    </row>
    <row r="3072" spans="1:9" x14ac:dyDescent="0.25">
      <c r="A3072" t="s">
        <v>717</v>
      </c>
      <c r="B3072">
        <v>95841</v>
      </c>
      <c r="C3072" s="593">
        <v>8.7499999999999994E-2</v>
      </c>
      <c r="D3072" t="s">
        <v>1982</v>
      </c>
      <c r="E3072">
        <v>0.06</v>
      </c>
      <c r="F3072">
        <v>2.5000000000000001E-3</v>
      </c>
      <c r="G3072">
        <v>0.01</v>
      </c>
      <c r="H3072">
        <v>1.4999999999999999E-2</v>
      </c>
      <c r="I3072">
        <v>0</v>
      </c>
    </row>
    <row r="3073" spans="1:9" x14ac:dyDescent="0.25">
      <c r="A3073" t="s">
        <v>717</v>
      </c>
      <c r="B3073">
        <v>95842</v>
      </c>
      <c r="C3073" s="593">
        <v>7.7499999999999999E-2</v>
      </c>
      <c r="D3073" t="s">
        <v>1970</v>
      </c>
      <c r="E3073">
        <v>0.06</v>
      </c>
      <c r="F3073">
        <v>2.5000000000000001E-3</v>
      </c>
      <c r="G3073">
        <v>0</v>
      </c>
      <c r="H3073">
        <v>1.4999999999999999E-2</v>
      </c>
      <c r="I3073">
        <v>0</v>
      </c>
    </row>
    <row r="3074" spans="1:9" x14ac:dyDescent="0.25">
      <c r="A3074" t="s">
        <v>717</v>
      </c>
      <c r="B3074">
        <v>95843</v>
      </c>
      <c r="C3074" s="593">
        <v>7.7499999999999999E-2</v>
      </c>
      <c r="D3074" t="s">
        <v>1970</v>
      </c>
      <c r="E3074">
        <v>0.06</v>
      </c>
      <c r="F3074">
        <v>2.5000000000000001E-3</v>
      </c>
      <c r="G3074">
        <v>0</v>
      </c>
      <c r="H3074">
        <v>1.4999999999999999E-2</v>
      </c>
      <c r="I3074">
        <v>0</v>
      </c>
    </row>
    <row r="3075" spans="1:9" x14ac:dyDescent="0.25">
      <c r="A3075" t="s">
        <v>717</v>
      </c>
      <c r="B3075">
        <v>95851</v>
      </c>
      <c r="C3075" s="593">
        <v>8.7499999999999994E-2</v>
      </c>
      <c r="D3075" t="s">
        <v>1994</v>
      </c>
      <c r="E3075">
        <v>0.06</v>
      </c>
      <c r="F3075">
        <v>2.5000000000000001E-3</v>
      </c>
      <c r="G3075">
        <v>0.01</v>
      </c>
      <c r="H3075">
        <v>1.4999999999999999E-2</v>
      </c>
      <c r="I3075">
        <v>0</v>
      </c>
    </row>
    <row r="3076" spans="1:9" x14ac:dyDescent="0.25">
      <c r="A3076" t="s">
        <v>717</v>
      </c>
      <c r="B3076">
        <v>95852</v>
      </c>
      <c r="C3076" s="593">
        <v>8.7499999999999994E-2</v>
      </c>
      <c r="D3076" t="s">
        <v>1994</v>
      </c>
      <c r="E3076">
        <v>0.06</v>
      </c>
      <c r="F3076">
        <v>2.5000000000000001E-3</v>
      </c>
      <c r="G3076">
        <v>0.01</v>
      </c>
      <c r="H3076">
        <v>1.4999999999999999E-2</v>
      </c>
      <c r="I3076">
        <v>0</v>
      </c>
    </row>
    <row r="3077" spans="1:9" x14ac:dyDescent="0.25">
      <c r="A3077" t="s">
        <v>717</v>
      </c>
      <c r="B3077">
        <v>95853</v>
      </c>
      <c r="C3077" s="593">
        <v>8.7499999999999994E-2</v>
      </c>
      <c r="D3077" t="s">
        <v>1994</v>
      </c>
      <c r="E3077">
        <v>0.06</v>
      </c>
      <c r="F3077">
        <v>2.5000000000000001E-3</v>
      </c>
      <c r="G3077">
        <v>0.01</v>
      </c>
      <c r="H3077">
        <v>1.4999999999999999E-2</v>
      </c>
      <c r="I3077">
        <v>0</v>
      </c>
    </row>
    <row r="3078" spans="1:9" x14ac:dyDescent="0.25">
      <c r="A3078" t="s">
        <v>717</v>
      </c>
      <c r="B3078">
        <v>95860</v>
      </c>
      <c r="C3078" s="593">
        <v>7.7499999999999999E-2</v>
      </c>
      <c r="D3078" t="s">
        <v>1970</v>
      </c>
      <c r="E3078">
        <v>0.06</v>
      </c>
      <c r="F3078">
        <v>2.5000000000000001E-3</v>
      </c>
      <c r="G3078">
        <v>0</v>
      </c>
      <c r="H3078">
        <v>1.4999999999999999E-2</v>
      </c>
      <c r="I3078">
        <v>0</v>
      </c>
    </row>
    <row r="3079" spans="1:9" x14ac:dyDescent="0.25">
      <c r="A3079" t="s">
        <v>717</v>
      </c>
      <c r="B3079">
        <v>95864</v>
      </c>
      <c r="C3079" s="593">
        <v>8.7499999999999994E-2</v>
      </c>
      <c r="D3079" t="s">
        <v>1994</v>
      </c>
      <c r="E3079">
        <v>0.06</v>
      </c>
      <c r="F3079">
        <v>2.5000000000000001E-3</v>
      </c>
      <c r="G3079">
        <v>0.01</v>
      </c>
      <c r="H3079">
        <v>1.4999999999999999E-2</v>
      </c>
      <c r="I3079">
        <v>0</v>
      </c>
    </row>
    <row r="3080" spans="1:9" x14ac:dyDescent="0.25">
      <c r="A3080" t="s">
        <v>717</v>
      </c>
      <c r="B3080">
        <v>95865</v>
      </c>
      <c r="C3080" s="593">
        <v>7.7499999999999999E-2</v>
      </c>
      <c r="D3080" t="s">
        <v>1994</v>
      </c>
      <c r="E3080">
        <v>0.06</v>
      </c>
      <c r="F3080">
        <v>2.5000000000000001E-3</v>
      </c>
      <c r="G3080">
        <v>0</v>
      </c>
      <c r="H3080">
        <v>1.4999999999999999E-2</v>
      </c>
      <c r="I3080">
        <v>0</v>
      </c>
    </row>
    <row r="3081" spans="1:9" x14ac:dyDescent="0.25">
      <c r="A3081" t="s">
        <v>717</v>
      </c>
      <c r="B3081">
        <v>95866</v>
      </c>
      <c r="C3081" s="593">
        <v>7.7499999999999999E-2</v>
      </c>
      <c r="D3081" t="s">
        <v>1994</v>
      </c>
      <c r="E3081">
        <v>0.06</v>
      </c>
      <c r="F3081">
        <v>2.5000000000000001E-3</v>
      </c>
      <c r="G3081">
        <v>0</v>
      </c>
      <c r="H3081">
        <v>1.4999999999999999E-2</v>
      </c>
      <c r="I3081">
        <v>0</v>
      </c>
    </row>
    <row r="3082" spans="1:9" x14ac:dyDescent="0.25">
      <c r="A3082" t="s">
        <v>717</v>
      </c>
      <c r="B3082">
        <v>95867</v>
      </c>
      <c r="C3082" s="593">
        <v>8.7499999999999994E-2</v>
      </c>
      <c r="D3082" t="s">
        <v>1851</v>
      </c>
      <c r="E3082">
        <v>0.06</v>
      </c>
      <c r="F3082">
        <v>2.5000000000000001E-3</v>
      </c>
      <c r="G3082">
        <v>0.01</v>
      </c>
      <c r="H3082">
        <v>1.4999999999999999E-2</v>
      </c>
      <c r="I3082">
        <v>0</v>
      </c>
    </row>
    <row r="3083" spans="1:9" x14ac:dyDescent="0.25">
      <c r="A3083" t="s">
        <v>717</v>
      </c>
      <c r="B3083">
        <v>95894</v>
      </c>
      <c r="C3083" s="593">
        <v>8.7499999999999994E-2</v>
      </c>
      <c r="D3083" t="s">
        <v>1982</v>
      </c>
      <c r="E3083">
        <v>0.06</v>
      </c>
      <c r="F3083">
        <v>2.5000000000000001E-3</v>
      </c>
      <c r="G3083">
        <v>0.01</v>
      </c>
      <c r="H3083">
        <v>1.4999999999999999E-2</v>
      </c>
      <c r="I3083">
        <v>0</v>
      </c>
    </row>
    <row r="3084" spans="1:9" x14ac:dyDescent="0.25">
      <c r="A3084" t="s">
        <v>717</v>
      </c>
      <c r="B3084">
        <v>95899</v>
      </c>
      <c r="C3084" s="593">
        <v>8.7499999999999994E-2</v>
      </c>
      <c r="D3084" t="s">
        <v>1851</v>
      </c>
      <c r="E3084">
        <v>0.06</v>
      </c>
      <c r="F3084">
        <v>2.5000000000000001E-3</v>
      </c>
      <c r="G3084">
        <v>0.01</v>
      </c>
      <c r="H3084">
        <v>1.4999999999999999E-2</v>
      </c>
      <c r="I3084">
        <v>0</v>
      </c>
    </row>
    <row r="3085" spans="1:9" x14ac:dyDescent="0.25">
      <c r="A3085" t="s">
        <v>717</v>
      </c>
      <c r="B3085">
        <v>95901</v>
      </c>
      <c r="C3085" s="593">
        <v>8.2500000000000004E-2</v>
      </c>
      <c r="D3085" t="s">
        <v>1995</v>
      </c>
      <c r="E3085">
        <v>0.06</v>
      </c>
      <c r="F3085">
        <v>2.5000000000000001E-3</v>
      </c>
      <c r="G3085">
        <v>0.01</v>
      </c>
      <c r="H3085">
        <v>0.01</v>
      </c>
      <c r="I3085">
        <v>0</v>
      </c>
    </row>
    <row r="3086" spans="1:9" x14ac:dyDescent="0.25">
      <c r="A3086" t="s">
        <v>717</v>
      </c>
      <c r="B3086">
        <v>95903</v>
      </c>
      <c r="C3086" s="593">
        <v>8.2500000000000004E-2</v>
      </c>
      <c r="D3086" t="s">
        <v>1990</v>
      </c>
      <c r="E3086">
        <v>0.06</v>
      </c>
      <c r="F3086">
        <v>2.5000000000000001E-3</v>
      </c>
      <c r="G3086">
        <v>0</v>
      </c>
      <c r="H3086">
        <v>0.02</v>
      </c>
      <c r="I3086">
        <v>0</v>
      </c>
    </row>
    <row r="3087" spans="1:9" x14ac:dyDescent="0.25">
      <c r="A3087" t="s">
        <v>717</v>
      </c>
      <c r="B3087">
        <v>95910</v>
      </c>
      <c r="C3087" s="593">
        <v>7.2499999999999995E-2</v>
      </c>
      <c r="D3087" t="s">
        <v>1996</v>
      </c>
      <c r="E3087">
        <v>0.06</v>
      </c>
      <c r="F3087">
        <v>2.5000000000000001E-3</v>
      </c>
      <c r="G3087">
        <v>0</v>
      </c>
      <c r="H3087">
        <v>0.01</v>
      </c>
      <c r="I3087">
        <v>0</v>
      </c>
    </row>
    <row r="3088" spans="1:9" x14ac:dyDescent="0.25">
      <c r="A3088" t="s">
        <v>717</v>
      </c>
      <c r="B3088">
        <v>95912</v>
      </c>
      <c r="C3088" s="593">
        <v>7.2499999999999995E-2</v>
      </c>
      <c r="D3088" t="s">
        <v>1969</v>
      </c>
      <c r="E3088">
        <v>0.06</v>
      </c>
      <c r="F3088">
        <v>2.5000000000000001E-3</v>
      </c>
      <c r="G3088">
        <v>0</v>
      </c>
      <c r="H3088">
        <v>0.01</v>
      </c>
      <c r="I3088">
        <v>0</v>
      </c>
    </row>
    <row r="3089" spans="1:9" x14ac:dyDescent="0.25">
      <c r="A3089" t="s">
        <v>717</v>
      </c>
      <c r="B3089">
        <v>95913</v>
      </c>
      <c r="C3089" s="593">
        <v>7.2499999999999995E-2</v>
      </c>
      <c r="D3089" t="s">
        <v>1997</v>
      </c>
      <c r="E3089">
        <v>0.06</v>
      </c>
      <c r="F3089">
        <v>2.5000000000000001E-3</v>
      </c>
      <c r="G3089">
        <v>0</v>
      </c>
      <c r="H3089">
        <v>0.01</v>
      </c>
      <c r="I3089">
        <v>0</v>
      </c>
    </row>
    <row r="3090" spans="1:9" x14ac:dyDescent="0.25">
      <c r="A3090" t="s">
        <v>717</v>
      </c>
      <c r="B3090">
        <v>95914</v>
      </c>
      <c r="C3090" s="593">
        <v>8.2500000000000004E-2</v>
      </c>
      <c r="D3090" t="s">
        <v>1990</v>
      </c>
      <c r="E3090">
        <v>0.06</v>
      </c>
      <c r="F3090">
        <v>2.5000000000000001E-3</v>
      </c>
      <c r="G3090">
        <v>0</v>
      </c>
      <c r="H3090">
        <v>0.02</v>
      </c>
      <c r="I3090">
        <v>0</v>
      </c>
    </row>
    <row r="3091" spans="1:9" x14ac:dyDescent="0.25">
      <c r="A3091" t="s">
        <v>717</v>
      </c>
      <c r="B3091">
        <v>95915</v>
      </c>
      <c r="C3091" s="593">
        <v>7.2499999999999995E-2</v>
      </c>
      <c r="D3091" t="s">
        <v>1998</v>
      </c>
      <c r="E3091">
        <v>0.06</v>
      </c>
      <c r="F3091">
        <v>2.5000000000000001E-3</v>
      </c>
      <c r="G3091">
        <v>0</v>
      </c>
      <c r="H3091">
        <v>0.01</v>
      </c>
      <c r="I3091">
        <v>0</v>
      </c>
    </row>
    <row r="3092" spans="1:9" x14ac:dyDescent="0.25">
      <c r="A3092" t="s">
        <v>717</v>
      </c>
      <c r="B3092">
        <v>95916</v>
      </c>
      <c r="C3092" s="593">
        <v>7.2499999999999995E-2</v>
      </c>
      <c r="D3092" t="s">
        <v>1999</v>
      </c>
      <c r="E3092">
        <v>0.06</v>
      </c>
      <c r="F3092">
        <v>2.5000000000000001E-3</v>
      </c>
      <c r="G3092">
        <v>0</v>
      </c>
      <c r="H3092">
        <v>0.01</v>
      </c>
      <c r="I3092">
        <v>0</v>
      </c>
    </row>
    <row r="3093" spans="1:9" x14ac:dyDescent="0.25">
      <c r="A3093" t="s">
        <v>717</v>
      </c>
      <c r="B3093">
        <v>95917</v>
      </c>
      <c r="C3093" s="593">
        <v>7.2499999999999995E-2</v>
      </c>
      <c r="D3093" t="s">
        <v>2000</v>
      </c>
      <c r="E3093">
        <v>0.06</v>
      </c>
      <c r="F3093">
        <v>2.5000000000000001E-3</v>
      </c>
      <c r="G3093">
        <v>0</v>
      </c>
      <c r="H3093">
        <v>0.01</v>
      </c>
      <c r="I3093">
        <v>0</v>
      </c>
    </row>
    <row r="3094" spans="1:9" x14ac:dyDescent="0.25">
      <c r="A3094" t="s">
        <v>717</v>
      </c>
      <c r="B3094">
        <v>95918</v>
      </c>
      <c r="C3094" s="593">
        <v>8.2500000000000004E-2</v>
      </c>
      <c r="D3094" t="s">
        <v>1990</v>
      </c>
      <c r="E3094">
        <v>0.06</v>
      </c>
      <c r="F3094">
        <v>2.5000000000000001E-3</v>
      </c>
      <c r="G3094">
        <v>0</v>
      </c>
      <c r="H3094">
        <v>0.02</v>
      </c>
      <c r="I3094">
        <v>0</v>
      </c>
    </row>
    <row r="3095" spans="1:9" x14ac:dyDescent="0.25">
      <c r="A3095" t="s">
        <v>717</v>
      </c>
      <c r="B3095">
        <v>95919</v>
      </c>
      <c r="C3095" s="593">
        <v>8.2500000000000004E-2</v>
      </c>
      <c r="D3095" t="s">
        <v>1990</v>
      </c>
      <c r="E3095">
        <v>0.06</v>
      </c>
      <c r="F3095">
        <v>2.5000000000000001E-3</v>
      </c>
      <c r="G3095">
        <v>0</v>
      </c>
      <c r="H3095">
        <v>0.02</v>
      </c>
      <c r="I3095">
        <v>0</v>
      </c>
    </row>
    <row r="3096" spans="1:9" x14ac:dyDescent="0.25">
      <c r="A3096" t="s">
        <v>717</v>
      </c>
      <c r="B3096">
        <v>95920</v>
      </c>
      <c r="C3096" s="593">
        <v>7.2499999999999995E-2</v>
      </c>
      <c r="D3096" t="s">
        <v>1997</v>
      </c>
      <c r="E3096">
        <v>0.06</v>
      </c>
      <c r="F3096">
        <v>2.5000000000000001E-3</v>
      </c>
      <c r="G3096">
        <v>0</v>
      </c>
      <c r="H3096">
        <v>0.01</v>
      </c>
      <c r="I3096">
        <v>0</v>
      </c>
    </row>
    <row r="3097" spans="1:9" x14ac:dyDescent="0.25">
      <c r="A3097" t="s">
        <v>717</v>
      </c>
      <c r="B3097">
        <v>95922</v>
      </c>
      <c r="C3097" s="593">
        <v>8.2500000000000004E-2</v>
      </c>
      <c r="D3097" t="s">
        <v>1990</v>
      </c>
      <c r="E3097">
        <v>0.06</v>
      </c>
      <c r="F3097">
        <v>2.5000000000000001E-3</v>
      </c>
      <c r="G3097">
        <v>0</v>
      </c>
      <c r="H3097">
        <v>0.02</v>
      </c>
      <c r="I3097">
        <v>0</v>
      </c>
    </row>
    <row r="3098" spans="1:9" x14ac:dyDescent="0.25">
      <c r="A3098" t="s">
        <v>717</v>
      </c>
      <c r="B3098">
        <v>95923</v>
      </c>
      <c r="C3098" s="593">
        <v>7.2499999999999995E-2</v>
      </c>
      <c r="D3098" t="s">
        <v>1998</v>
      </c>
      <c r="E3098">
        <v>0.06</v>
      </c>
      <c r="F3098">
        <v>2.5000000000000001E-3</v>
      </c>
      <c r="G3098">
        <v>0</v>
      </c>
      <c r="H3098">
        <v>0.01</v>
      </c>
      <c r="I3098">
        <v>0</v>
      </c>
    </row>
    <row r="3099" spans="1:9" x14ac:dyDescent="0.25">
      <c r="A3099" t="s">
        <v>717</v>
      </c>
      <c r="B3099">
        <v>95924</v>
      </c>
      <c r="C3099" s="593">
        <v>7.4999999999999997E-2</v>
      </c>
      <c r="D3099" t="s">
        <v>1966</v>
      </c>
      <c r="E3099">
        <v>0.06</v>
      </c>
      <c r="F3099">
        <v>2.5000000000000001E-3</v>
      </c>
      <c r="G3099">
        <v>0</v>
      </c>
      <c r="H3099">
        <v>1.2500000000000001E-2</v>
      </c>
      <c r="I3099">
        <v>0</v>
      </c>
    </row>
    <row r="3100" spans="1:9" x14ac:dyDescent="0.25">
      <c r="A3100" t="s">
        <v>717</v>
      </c>
      <c r="B3100">
        <v>95925</v>
      </c>
      <c r="C3100" s="593">
        <v>8.2500000000000004E-2</v>
      </c>
      <c r="D3100" t="s">
        <v>1990</v>
      </c>
      <c r="E3100">
        <v>0.06</v>
      </c>
      <c r="F3100">
        <v>2.5000000000000001E-3</v>
      </c>
      <c r="G3100">
        <v>0</v>
      </c>
      <c r="H3100">
        <v>0.02</v>
      </c>
      <c r="I3100">
        <v>0</v>
      </c>
    </row>
    <row r="3101" spans="1:9" x14ac:dyDescent="0.25">
      <c r="A3101" t="s">
        <v>717</v>
      </c>
      <c r="B3101">
        <v>95926</v>
      </c>
      <c r="C3101" s="593">
        <v>7.2499999999999995E-2</v>
      </c>
      <c r="D3101" t="s">
        <v>2001</v>
      </c>
      <c r="E3101">
        <v>0.06</v>
      </c>
      <c r="F3101">
        <v>2.5000000000000001E-3</v>
      </c>
      <c r="G3101">
        <v>0</v>
      </c>
      <c r="H3101">
        <v>0.01</v>
      </c>
      <c r="I3101">
        <v>0</v>
      </c>
    </row>
    <row r="3102" spans="1:9" x14ac:dyDescent="0.25">
      <c r="A3102" t="s">
        <v>717</v>
      </c>
      <c r="B3102">
        <v>95927</v>
      </c>
      <c r="C3102" s="593">
        <v>7.2499999999999995E-2</v>
      </c>
      <c r="D3102" t="s">
        <v>2001</v>
      </c>
      <c r="E3102">
        <v>0.06</v>
      </c>
      <c r="F3102">
        <v>2.5000000000000001E-3</v>
      </c>
      <c r="G3102">
        <v>0</v>
      </c>
      <c r="H3102">
        <v>0.01</v>
      </c>
      <c r="I3102">
        <v>0</v>
      </c>
    </row>
    <row r="3103" spans="1:9" x14ac:dyDescent="0.25">
      <c r="A3103" t="s">
        <v>717</v>
      </c>
      <c r="B3103">
        <v>95928</v>
      </c>
      <c r="C3103" s="593">
        <v>7.2499999999999995E-2</v>
      </c>
      <c r="D3103" t="s">
        <v>2001</v>
      </c>
      <c r="E3103">
        <v>0.06</v>
      </c>
      <c r="F3103">
        <v>2.5000000000000001E-3</v>
      </c>
      <c r="G3103">
        <v>0</v>
      </c>
      <c r="H3103">
        <v>0.01</v>
      </c>
      <c r="I3103">
        <v>0</v>
      </c>
    </row>
    <row r="3104" spans="1:9" x14ac:dyDescent="0.25">
      <c r="A3104" t="s">
        <v>717</v>
      </c>
      <c r="B3104">
        <v>95929</v>
      </c>
      <c r="C3104" s="593">
        <v>7.2499999999999995E-2</v>
      </c>
      <c r="D3104" t="s">
        <v>2001</v>
      </c>
      <c r="E3104">
        <v>0.06</v>
      </c>
      <c r="F3104">
        <v>2.5000000000000001E-3</v>
      </c>
      <c r="G3104">
        <v>0</v>
      </c>
      <c r="H3104">
        <v>0.01</v>
      </c>
      <c r="I3104">
        <v>0</v>
      </c>
    </row>
    <row r="3105" spans="1:9" x14ac:dyDescent="0.25">
      <c r="A3105" t="s">
        <v>717</v>
      </c>
      <c r="B3105">
        <v>95930</v>
      </c>
      <c r="C3105" s="593">
        <v>7.2499999999999995E-2</v>
      </c>
      <c r="D3105" t="s">
        <v>1999</v>
      </c>
      <c r="E3105">
        <v>0.06</v>
      </c>
      <c r="F3105">
        <v>2.5000000000000001E-3</v>
      </c>
      <c r="G3105">
        <v>0</v>
      </c>
      <c r="H3105">
        <v>0.01</v>
      </c>
      <c r="I3105">
        <v>0</v>
      </c>
    </row>
    <row r="3106" spans="1:9" x14ac:dyDescent="0.25">
      <c r="A3106" t="s">
        <v>717</v>
      </c>
      <c r="B3106">
        <v>95932</v>
      </c>
      <c r="C3106" s="593">
        <v>7.2499999999999995E-2</v>
      </c>
      <c r="D3106" t="s">
        <v>2002</v>
      </c>
      <c r="E3106">
        <v>0.06</v>
      </c>
      <c r="F3106">
        <v>2.5000000000000001E-3</v>
      </c>
      <c r="G3106">
        <v>0</v>
      </c>
      <c r="H3106">
        <v>0.01</v>
      </c>
      <c r="I3106">
        <v>0</v>
      </c>
    </row>
    <row r="3107" spans="1:9" x14ac:dyDescent="0.25">
      <c r="A3107" t="s">
        <v>717</v>
      </c>
      <c r="B3107">
        <v>95934</v>
      </c>
      <c r="C3107" s="593">
        <v>7.2499999999999995E-2</v>
      </c>
      <c r="D3107" t="s">
        <v>1998</v>
      </c>
      <c r="E3107">
        <v>0.06</v>
      </c>
      <c r="F3107">
        <v>2.5000000000000001E-3</v>
      </c>
      <c r="G3107">
        <v>0</v>
      </c>
      <c r="H3107">
        <v>0.01</v>
      </c>
      <c r="I3107">
        <v>0</v>
      </c>
    </row>
    <row r="3108" spans="1:9" x14ac:dyDescent="0.25">
      <c r="A3108" t="s">
        <v>717</v>
      </c>
      <c r="B3108">
        <v>95935</v>
      </c>
      <c r="C3108" s="593">
        <v>8.2500000000000004E-2</v>
      </c>
      <c r="D3108" t="s">
        <v>1990</v>
      </c>
      <c r="E3108">
        <v>0.06</v>
      </c>
      <c r="F3108">
        <v>2.5000000000000001E-3</v>
      </c>
      <c r="G3108">
        <v>0</v>
      </c>
      <c r="H3108">
        <v>0.02</v>
      </c>
      <c r="I3108">
        <v>0</v>
      </c>
    </row>
    <row r="3109" spans="1:9" x14ac:dyDescent="0.25">
      <c r="A3109" t="s">
        <v>717</v>
      </c>
      <c r="B3109">
        <v>95936</v>
      </c>
      <c r="C3109" s="593">
        <v>7.2499999999999995E-2</v>
      </c>
      <c r="D3109" t="s">
        <v>1996</v>
      </c>
      <c r="E3109">
        <v>0.06</v>
      </c>
      <c r="F3109">
        <v>2.5000000000000001E-3</v>
      </c>
      <c r="G3109">
        <v>0</v>
      </c>
      <c r="H3109">
        <v>0.01</v>
      </c>
      <c r="I3109">
        <v>0</v>
      </c>
    </row>
    <row r="3110" spans="1:9" x14ac:dyDescent="0.25">
      <c r="A3110" t="s">
        <v>717</v>
      </c>
      <c r="B3110">
        <v>95937</v>
      </c>
      <c r="C3110" s="593">
        <v>7.2499999999999995E-2</v>
      </c>
      <c r="D3110" t="s">
        <v>1969</v>
      </c>
      <c r="E3110">
        <v>0.06</v>
      </c>
      <c r="F3110">
        <v>2.5000000000000001E-3</v>
      </c>
      <c r="G3110">
        <v>0</v>
      </c>
      <c r="H3110">
        <v>0.01</v>
      </c>
      <c r="I3110">
        <v>0</v>
      </c>
    </row>
    <row r="3111" spans="1:9" x14ac:dyDescent="0.25">
      <c r="A3111" t="s">
        <v>717</v>
      </c>
      <c r="B3111">
        <v>95938</v>
      </c>
      <c r="C3111" s="593">
        <v>7.2499999999999995E-2</v>
      </c>
      <c r="D3111" t="s">
        <v>1999</v>
      </c>
      <c r="E3111">
        <v>0.06</v>
      </c>
      <c r="F3111">
        <v>2.5000000000000001E-3</v>
      </c>
      <c r="G3111">
        <v>0</v>
      </c>
      <c r="H3111">
        <v>0.01</v>
      </c>
      <c r="I3111">
        <v>0</v>
      </c>
    </row>
    <row r="3112" spans="1:9" x14ac:dyDescent="0.25">
      <c r="A3112" t="s">
        <v>717</v>
      </c>
      <c r="B3112">
        <v>95939</v>
      </c>
      <c r="C3112" s="593">
        <v>7.2499999999999995E-2</v>
      </c>
      <c r="D3112" t="s">
        <v>2003</v>
      </c>
      <c r="E3112">
        <v>0.06</v>
      </c>
      <c r="F3112">
        <v>2.5000000000000001E-3</v>
      </c>
      <c r="G3112">
        <v>0</v>
      </c>
      <c r="H3112">
        <v>0.01</v>
      </c>
      <c r="I3112">
        <v>0</v>
      </c>
    </row>
    <row r="3113" spans="1:9" x14ac:dyDescent="0.25">
      <c r="A3113" t="s">
        <v>717</v>
      </c>
      <c r="B3113">
        <v>95940</v>
      </c>
      <c r="C3113" s="593">
        <v>7.2499999999999995E-2</v>
      </c>
      <c r="D3113" t="s">
        <v>1999</v>
      </c>
      <c r="E3113">
        <v>0.06</v>
      </c>
      <c r="F3113">
        <v>2.5000000000000001E-3</v>
      </c>
      <c r="G3113">
        <v>0</v>
      </c>
      <c r="H3113">
        <v>0.01</v>
      </c>
      <c r="I3113">
        <v>0</v>
      </c>
    </row>
    <row r="3114" spans="1:9" x14ac:dyDescent="0.25">
      <c r="A3114" t="s">
        <v>717</v>
      </c>
      <c r="B3114">
        <v>95941</v>
      </c>
      <c r="C3114" s="593">
        <v>8.2500000000000004E-2</v>
      </c>
      <c r="D3114" t="s">
        <v>1990</v>
      </c>
      <c r="E3114">
        <v>0.06</v>
      </c>
      <c r="F3114">
        <v>2.5000000000000001E-3</v>
      </c>
      <c r="G3114">
        <v>0</v>
      </c>
      <c r="H3114">
        <v>0.02</v>
      </c>
      <c r="I3114">
        <v>0</v>
      </c>
    </row>
    <row r="3115" spans="1:9" x14ac:dyDescent="0.25">
      <c r="A3115" t="s">
        <v>717</v>
      </c>
      <c r="B3115">
        <v>95942</v>
      </c>
      <c r="C3115" s="593">
        <v>7.2499999999999995E-2</v>
      </c>
      <c r="D3115" t="s">
        <v>1999</v>
      </c>
      <c r="E3115">
        <v>0.06</v>
      </c>
      <c r="F3115">
        <v>2.5000000000000001E-3</v>
      </c>
      <c r="G3115">
        <v>0</v>
      </c>
      <c r="H3115">
        <v>0.01</v>
      </c>
      <c r="I3115">
        <v>0</v>
      </c>
    </row>
    <row r="3116" spans="1:9" x14ac:dyDescent="0.25">
      <c r="A3116" t="s">
        <v>717</v>
      </c>
      <c r="B3116">
        <v>95943</v>
      </c>
      <c r="C3116" s="593">
        <v>7.2499999999999995E-2</v>
      </c>
      <c r="D3116" t="s">
        <v>1997</v>
      </c>
      <c r="E3116">
        <v>0.06</v>
      </c>
      <c r="F3116">
        <v>2.5000000000000001E-3</v>
      </c>
      <c r="G3116">
        <v>0</v>
      </c>
      <c r="H3116">
        <v>0.01</v>
      </c>
      <c r="I3116">
        <v>0</v>
      </c>
    </row>
    <row r="3117" spans="1:9" x14ac:dyDescent="0.25">
      <c r="A3117" t="s">
        <v>717</v>
      </c>
      <c r="B3117">
        <v>95944</v>
      </c>
      <c r="C3117" s="593">
        <v>7.2499999999999995E-2</v>
      </c>
      <c r="D3117" t="s">
        <v>1996</v>
      </c>
      <c r="E3117">
        <v>0.06</v>
      </c>
      <c r="F3117">
        <v>2.5000000000000001E-3</v>
      </c>
      <c r="G3117">
        <v>0</v>
      </c>
      <c r="H3117">
        <v>0.01</v>
      </c>
      <c r="I3117">
        <v>0</v>
      </c>
    </row>
    <row r="3118" spans="1:9" x14ac:dyDescent="0.25">
      <c r="A3118" t="s">
        <v>717</v>
      </c>
      <c r="B3118">
        <v>95945</v>
      </c>
      <c r="C3118" s="593">
        <v>8.5000000000000006E-2</v>
      </c>
      <c r="D3118" t="s">
        <v>2004</v>
      </c>
      <c r="E3118">
        <v>0.06</v>
      </c>
      <c r="F3118">
        <v>2.5000000000000001E-3</v>
      </c>
      <c r="G3118">
        <v>0.01</v>
      </c>
      <c r="H3118">
        <v>1.2500000000000001E-2</v>
      </c>
      <c r="I3118">
        <v>0</v>
      </c>
    </row>
    <row r="3119" spans="1:9" x14ac:dyDescent="0.25">
      <c r="A3119" t="s">
        <v>717</v>
      </c>
      <c r="B3119">
        <v>95946</v>
      </c>
      <c r="C3119" s="593">
        <v>7.4999999999999997E-2</v>
      </c>
      <c r="D3119" t="s">
        <v>1966</v>
      </c>
      <c r="E3119">
        <v>0.06</v>
      </c>
      <c r="F3119">
        <v>2.5000000000000001E-3</v>
      </c>
      <c r="G3119">
        <v>0</v>
      </c>
      <c r="H3119">
        <v>1.2500000000000001E-2</v>
      </c>
      <c r="I3119">
        <v>0</v>
      </c>
    </row>
    <row r="3120" spans="1:9" x14ac:dyDescent="0.25">
      <c r="A3120" t="s">
        <v>717</v>
      </c>
      <c r="B3120">
        <v>95947</v>
      </c>
      <c r="C3120" s="593">
        <v>7.2499999999999995E-2</v>
      </c>
      <c r="D3120" t="s">
        <v>1998</v>
      </c>
      <c r="E3120">
        <v>0.06</v>
      </c>
      <c r="F3120">
        <v>2.5000000000000001E-3</v>
      </c>
      <c r="G3120">
        <v>0</v>
      </c>
      <c r="H3120">
        <v>0.01</v>
      </c>
      <c r="I3120">
        <v>0</v>
      </c>
    </row>
    <row r="3121" spans="1:9" x14ac:dyDescent="0.25">
      <c r="A3121" t="s">
        <v>717</v>
      </c>
      <c r="B3121">
        <v>95948</v>
      </c>
      <c r="C3121" s="593">
        <v>7.2499999999999995E-2</v>
      </c>
      <c r="D3121" t="s">
        <v>1999</v>
      </c>
      <c r="E3121">
        <v>0.06</v>
      </c>
      <c r="F3121">
        <v>2.5000000000000001E-3</v>
      </c>
      <c r="G3121">
        <v>0</v>
      </c>
      <c r="H3121">
        <v>0.01</v>
      </c>
      <c r="I3121">
        <v>0</v>
      </c>
    </row>
    <row r="3122" spans="1:9" x14ac:dyDescent="0.25">
      <c r="A3122" t="s">
        <v>717</v>
      </c>
      <c r="B3122">
        <v>95949</v>
      </c>
      <c r="C3122" s="593">
        <v>8.5000000000000006E-2</v>
      </c>
      <c r="D3122" t="s">
        <v>2004</v>
      </c>
      <c r="E3122">
        <v>0.06</v>
      </c>
      <c r="F3122">
        <v>2.5000000000000001E-3</v>
      </c>
      <c r="G3122">
        <v>0.01</v>
      </c>
      <c r="H3122">
        <v>1.2500000000000001E-2</v>
      </c>
      <c r="I3122">
        <v>0</v>
      </c>
    </row>
    <row r="3123" spans="1:9" x14ac:dyDescent="0.25">
      <c r="A3123" t="s">
        <v>717</v>
      </c>
      <c r="B3123">
        <v>95950</v>
      </c>
      <c r="C3123" s="593">
        <v>7.2499999999999995E-2</v>
      </c>
      <c r="D3123" t="s">
        <v>2003</v>
      </c>
      <c r="E3123">
        <v>0.06</v>
      </c>
      <c r="F3123">
        <v>2.5000000000000001E-3</v>
      </c>
      <c r="G3123">
        <v>0</v>
      </c>
      <c r="H3123">
        <v>0.01</v>
      </c>
      <c r="I3123">
        <v>0</v>
      </c>
    </row>
    <row r="3124" spans="1:9" x14ac:dyDescent="0.25">
      <c r="A3124" t="s">
        <v>717</v>
      </c>
      <c r="B3124">
        <v>95951</v>
      </c>
      <c r="C3124" s="593">
        <v>7.2499999999999995E-2</v>
      </c>
      <c r="D3124" t="s">
        <v>1997</v>
      </c>
      <c r="E3124">
        <v>0.06</v>
      </c>
      <c r="F3124">
        <v>2.5000000000000001E-3</v>
      </c>
      <c r="G3124">
        <v>0</v>
      </c>
      <c r="H3124">
        <v>0.01</v>
      </c>
      <c r="I3124">
        <v>0</v>
      </c>
    </row>
    <row r="3125" spans="1:9" x14ac:dyDescent="0.25">
      <c r="A3125" t="s">
        <v>717</v>
      </c>
      <c r="B3125">
        <v>95953</v>
      </c>
      <c r="C3125" s="593">
        <v>7.2499999999999995E-2</v>
      </c>
      <c r="D3125" t="s">
        <v>1999</v>
      </c>
      <c r="E3125">
        <v>0.06</v>
      </c>
      <c r="F3125">
        <v>2.5000000000000001E-3</v>
      </c>
      <c r="G3125">
        <v>0</v>
      </c>
      <c r="H3125">
        <v>0.01</v>
      </c>
      <c r="I3125">
        <v>0</v>
      </c>
    </row>
    <row r="3126" spans="1:9" x14ac:dyDescent="0.25">
      <c r="A3126" t="s">
        <v>717</v>
      </c>
      <c r="B3126">
        <v>95954</v>
      </c>
      <c r="C3126" s="593">
        <v>7.7499999999999999E-2</v>
      </c>
      <c r="D3126" t="s">
        <v>2005</v>
      </c>
      <c r="E3126">
        <v>0.06</v>
      </c>
      <c r="F3126">
        <v>2.5000000000000001E-3</v>
      </c>
      <c r="G3126">
        <v>5.0000000000000001E-3</v>
      </c>
      <c r="H3126">
        <v>0.01</v>
      </c>
      <c r="I3126">
        <v>0</v>
      </c>
    </row>
    <row r="3127" spans="1:9" x14ac:dyDescent="0.25">
      <c r="A3127" t="s">
        <v>717</v>
      </c>
      <c r="B3127">
        <v>95955</v>
      </c>
      <c r="C3127" s="593">
        <v>7.2499999999999995E-2</v>
      </c>
      <c r="D3127" t="s">
        <v>2003</v>
      </c>
      <c r="E3127">
        <v>0.06</v>
      </c>
      <c r="F3127">
        <v>2.5000000000000001E-3</v>
      </c>
      <c r="G3127">
        <v>0</v>
      </c>
      <c r="H3127">
        <v>0.01</v>
      </c>
      <c r="I3127">
        <v>0</v>
      </c>
    </row>
    <row r="3128" spans="1:9" x14ac:dyDescent="0.25">
      <c r="A3128" t="s">
        <v>717</v>
      </c>
      <c r="B3128">
        <v>95956</v>
      </c>
      <c r="C3128" s="593">
        <v>7.2499999999999995E-2</v>
      </c>
      <c r="D3128" t="s">
        <v>1998</v>
      </c>
      <c r="E3128">
        <v>0.06</v>
      </c>
      <c r="F3128">
        <v>2.5000000000000001E-3</v>
      </c>
      <c r="G3128">
        <v>0</v>
      </c>
      <c r="H3128">
        <v>0.01</v>
      </c>
      <c r="I3128">
        <v>0</v>
      </c>
    </row>
    <row r="3129" spans="1:9" x14ac:dyDescent="0.25">
      <c r="A3129" t="s">
        <v>717</v>
      </c>
      <c r="B3129">
        <v>95957</v>
      </c>
      <c r="C3129" s="593">
        <v>7.2499999999999995E-2</v>
      </c>
      <c r="D3129" t="s">
        <v>1983</v>
      </c>
      <c r="E3129">
        <v>0.06</v>
      </c>
      <c r="F3129">
        <v>2.5000000000000001E-3</v>
      </c>
      <c r="G3129">
        <v>0</v>
      </c>
      <c r="H3129">
        <v>0.01</v>
      </c>
      <c r="I3129">
        <v>0</v>
      </c>
    </row>
    <row r="3130" spans="1:9" x14ac:dyDescent="0.25">
      <c r="A3130" t="s">
        <v>717</v>
      </c>
      <c r="B3130">
        <v>95958</v>
      </c>
      <c r="C3130" s="593">
        <v>7.2499999999999995E-2</v>
      </c>
      <c r="D3130" t="s">
        <v>1999</v>
      </c>
      <c r="E3130">
        <v>0.06</v>
      </c>
      <c r="F3130">
        <v>2.5000000000000001E-3</v>
      </c>
      <c r="G3130">
        <v>0</v>
      </c>
      <c r="H3130">
        <v>0.01</v>
      </c>
      <c r="I3130">
        <v>0</v>
      </c>
    </row>
    <row r="3131" spans="1:9" x14ac:dyDescent="0.25">
      <c r="A3131" t="s">
        <v>717</v>
      </c>
      <c r="B3131">
        <v>95959</v>
      </c>
      <c r="C3131" s="593">
        <v>8.3750000000000005E-2</v>
      </c>
      <c r="D3131" t="s">
        <v>2006</v>
      </c>
      <c r="E3131">
        <v>0.06</v>
      </c>
      <c r="F3131">
        <v>2.5000000000000001E-3</v>
      </c>
      <c r="G3131">
        <v>8.7500000000000008E-3</v>
      </c>
      <c r="H3131">
        <v>1.2500000000000001E-2</v>
      </c>
      <c r="I3131">
        <v>0</v>
      </c>
    </row>
    <row r="3132" spans="1:9" x14ac:dyDescent="0.25">
      <c r="A3132" t="s">
        <v>717</v>
      </c>
      <c r="B3132">
        <v>95960</v>
      </c>
      <c r="C3132" s="593">
        <v>8.2500000000000004E-2</v>
      </c>
      <c r="D3132" t="s">
        <v>1990</v>
      </c>
      <c r="E3132">
        <v>0.06</v>
      </c>
      <c r="F3132">
        <v>2.5000000000000001E-3</v>
      </c>
      <c r="G3132">
        <v>0</v>
      </c>
      <c r="H3132">
        <v>0.02</v>
      </c>
      <c r="I3132">
        <v>0</v>
      </c>
    </row>
    <row r="3133" spans="1:9" x14ac:dyDescent="0.25">
      <c r="A3133" t="s">
        <v>717</v>
      </c>
      <c r="B3133">
        <v>95961</v>
      </c>
      <c r="C3133" s="593">
        <v>8.2500000000000004E-2</v>
      </c>
      <c r="D3133" t="s">
        <v>1990</v>
      </c>
      <c r="E3133">
        <v>0.06</v>
      </c>
      <c r="F3133">
        <v>2.5000000000000001E-3</v>
      </c>
      <c r="G3133">
        <v>0</v>
      </c>
      <c r="H3133">
        <v>0.02</v>
      </c>
      <c r="I3133">
        <v>0</v>
      </c>
    </row>
    <row r="3134" spans="1:9" x14ac:dyDescent="0.25">
      <c r="A3134" t="s">
        <v>717</v>
      </c>
      <c r="B3134">
        <v>95962</v>
      </c>
      <c r="C3134" s="593">
        <v>8.2500000000000004E-2</v>
      </c>
      <c r="D3134" t="s">
        <v>1990</v>
      </c>
      <c r="E3134">
        <v>0.06</v>
      </c>
      <c r="F3134">
        <v>2.5000000000000001E-3</v>
      </c>
      <c r="G3134">
        <v>0</v>
      </c>
      <c r="H3134">
        <v>0.02</v>
      </c>
      <c r="I3134">
        <v>0</v>
      </c>
    </row>
    <row r="3135" spans="1:9" x14ac:dyDescent="0.25">
      <c r="A3135" t="s">
        <v>717</v>
      </c>
      <c r="B3135">
        <v>95963</v>
      </c>
      <c r="C3135" s="593">
        <v>7.7499999999999999E-2</v>
      </c>
      <c r="D3135" t="s">
        <v>2007</v>
      </c>
      <c r="E3135">
        <v>0.06</v>
      </c>
      <c r="F3135">
        <v>2.5000000000000001E-3</v>
      </c>
      <c r="G3135">
        <v>5.0000000000000001E-3</v>
      </c>
      <c r="H3135">
        <v>0.01</v>
      </c>
      <c r="I3135">
        <v>0</v>
      </c>
    </row>
    <row r="3136" spans="1:9" x14ac:dyDescent="0.25">
      <c r="A3136" t="s">
        <v>717</v>
      </c>
      <c r="B3136">
        <v>95965</v>
      </c>
      <c r="C3136" s="593">
        <v>8.2500000000000004E-2</v>
      </c>
      <c r="D3136" t="s">
        <v>2008</v>
      </c>
      <c r="E3136">
        <v>0.06</v>
      </c>
      <c r="F3136">
        <v>2.5000000000000001E-3</v>
      </c>
      <c r="G3136">
        <v>0.01</v>
      </c>
      <c r="H3136">
        <v>0.01</v>
      </c>
      <c r="I3136">
        <v>0</v>
      </c>
    </row>
    <row r="3137" spans="1:9" x14ac:dyDescent="0.25">
      <c r="A3137" t="s">
        <v>717</v>
      </c>
      <c r="B3137">
        <v>95966</v>
      </c>
      <c r="C3137" s="593">
        <v>8.2500000000000004E-2</v>
      </c>
      <c r="D3137" t="s">
        <v>2008</v>
      </c>
      <c r="E3137">
        <v>0.06</v>
      </c>
      <c r="F3137">
        <v>2.5000000000000001E-3</v>
      </c>
      <c r="G3137">
        <v>0.01</v>
      </c>
      <c r="H3137">
        <v>0.01</v>
      </c>
      <c r="I3137">
        <v>0</v>
      </c>
    </row>
    <row r="3138" spans="1:9" x14ac:dyDescent="0.25">
      <c r="A3138" t="s">
        <v>717</v>
      </c>
      <c r="B3138">
        <v>95967</v>
      </c>
      <c r="C3138" s="593">
        <v>7.7499999999999999E-2</v>
      </c>
      <c r="D3138" t="s">
        <v>2005</v>
      </c>
      <c r="E3138">
        <v>0.06</v>
      </c>
      <c r="F3138">
        <v>2.5000000000000001E-3</v>
      </c>
      <c r="G3138">
        <v>5.0000000000000001E-3</v>
      </c>
      <c r="H3138">
        <v>0.01</v>
      </c>
      <c r="I3138">
        <v>0</v>
      </c>
    </row>
    <row r="3139" spans="1:9" x14ac:dyDescent="0.25">
      <c r="A3139" t="s">
        <v>717</v>
      </c>
      <c r="B3139">
        <v>95968</v>
      </c>
      <c r="C3139" s="593">
        <v>7.2499999999999995E-2</v>
      </c>
      <c r="D3139" t="s">
        <v>1999</v>
      </c>
      <c r="E3139">
        <v>0.06</v>
      </c>
      <c r="F3139">
        <v>2.5000000000000001E-3</v>
      </c>
      <c r="G3139">
        <v>0</v>
      </c>
      <c r="H3139">
        <v>0.01</v>
      </c>
      <c r="I3139">
        <v>0</v>
      </c>
    </row>
    <row r="3140" spans="1:9" x14ac:dyDescent="0.25">
      <c r="A3140" t="s">
        <v>717</v>
      </c>
      <c r="B3140">
        <v>95969</v>
      </c>
      <c r="C3140" s="593">
        <v>7.7499999999999999E-2</v>
      </c>
      <c r="D3140" t="s">
        <v>2005</v>
      </c>
      <c r="E3140">
        <v>0.06</v>
      </c>
      <c r="F3140">
        <v>2.5000000000000001E-3</v>
      </c>
      <c r="G3140">
        <v>5.0000000000000001E-3</v>
      </c>
      <c r="H3140">
        <v>0.01</v>
      </c>
      <c r="I3140">
        <v>0</v>
      </c>
    </row>
    <row r="3141" spans="1:9" x14ac:dyDescent="0.25">
      <c r="A3141" t="s">
        <v>717</v>
      </c>
      <c r="B3141">
        <v>95970</v>
      </c>
      <c r="C3141" s="593">
        <v>7.2499999999999995E-2</v>
      </c>
      <c r="D3141" t="s">
        <v>2003</v>
      </c>
      <c r="E3141">
        <v>0.06</v>
      </c>
      <c r="F3141">
        <v>2.5000000000000001E-3</v>
      </c>
      <c r="G3141">
        <v>0</v>
      </c>
      <c r="H3141">
        <v>0.01</v>
      </c>
      <c r="I3141">
        <v>0</v>
      </c>
    </row>
    <row r="3142" spans="1:9" x14ac:dyDescent="0.25">
      <c r="A3142" t="s">
        <v>717</v>
      </c>
      <c r="B3142">
        <v>95971</v>
      </c>
      <c r="C3142" s="593">
        <v>7.2499999999999995E-2</v>
      </c>
      <c r="D3142" t="s">
        <v>1998</v>
      </c>
      <c r="E3142">
        <v>0.06</v>
      </c>
      <c r="F3142">
        <v>2.5000000000000001E-3</v>
      </c>
      <c r="G3142">
        <v>0</v>
      </c>
      <c r="H3142">
        <v>0.01</v>
      </c>
      <c r="I3142">
        <v>0</v>
      </c>
    </row>
    <row r="3143" spans="1:9" x14ac:dyDescent="0.25">
      <c r="A3143" t="s">
        <v>717</v>
      </c>
      <c r="B3143">
        <v>95972</v>
      </c>
      <c r="C3143" s="593">
        <v>8.2500000000000004E-2</v>
      </c>
      <c r="D3143" t="s">
        <v>1990</v>
      </c>
      <c r="E3143">
        <v>0.06</v>
      </c>
      <c r="F3143">
        <v>2.5000000000000001E-3</v>
      </c>
      <c r="G3143">
        <v>0</v>
      </c>
      <c r="H3143">
        <v>0.02</v>
      </c>
      <c r="I3143">
        <v>0</v>
      </c>
    </row>
    <row r="3144" spans="1:9" x14ac:dyDescent="0.25">
      <c r="A3144" t="s">
        <v>717</v>
      </c>
      <c r="B3144">
        <v>95973</v>
      </c>
      <c r="C3144" s="593">
        <v>7.2499999999999995E-2</v>
      </c>
      <c r="D3144" t="s">
        <v>2001</v>
      </c>
      <c r="E3144">
        <v>0.06</v>
      </c>
      <c r="F3144">
        <v>2.5000000000000001E-3</v>
      </c>
      <c r="G3144">
        <v>0</v>
      </c>
      <c r="H3144">
        <v>0.01</v>
      </c>
      <c r="I3144">
        <v>0</v>
      </c>
    </row>
    <row r="3145" spans="1:9" x14ac:dyDescent="0.25">
      <c r="A3145" t="s">
        <v>717</v>
      </c>
      <c r="B3145">
        <v>95974</v>
      </c>
      <c r="C3145" s="593">
        <v>7.2499999999999995E-2</v>
      </c>
      <c r="D3145" t="s">
        <v>1999</v>
      </c>
      <c r="E3145">
        <v>0.06</v>
      </c>
      <c r="F3145">
        <v>2.5000000000000001E-3</v>
      </c>
      <c r="G3145">
        <v>0</v>
      </c>
      <c r="H3145">
        <v>0.01</v>
      </c>
      <c r="I3145">
        <v>0</v>
      </c>
    </row>
    <row r="3146" spans="1:9" x14ac:dyDescent="0.25">
      <c r="A3146" t="s">
        <v>717</v>
      </c>
      <c r="B3146">
        <v>95975</v>
      </c>
      <c r="C3146" s="593">
        <v>7.4999999999999997E-2</v>
      </c>
      <c r="D3146" t="s">
        <v>1966</v>
      </c>
      <c r="E3146">
        <v>0.06</v>
      </c>
      <c r="F3146">
        <v>2.5000000000000001E-3</v>
      </c>
      <c r="G3146">
        <v>0</v>
      </c>
      <c r="H3146">
        <v>1.2500000000000001E-2</v>
      </c>
      <c r="I3146">
        <v>0</v>
      </c>
    </row>
    <row r="3147" spans="1:9" x14ac:dyDescent="0.25">
      <c r="A3147" t="s">
        <v>717</v>
      </c>
      <c r="B3147">
        <v>95976</v>
      </c>
      <c r="C3147" s="593">
        <v>7.2499999999999995E-2</v>
      </c>
      <c r="D3147" t="s">
        <v>2001</v>
      </c>
      <c r="E3147">
        <v>0.06</v>
      </c>
      <c r="F3147">
        <v>2.5000000000000001E-3</v>
      </c>
      <c r="G3147">
        <v>0</v>
      </c>
      <c r="H3147">
        <v>0.01</v>
      </c>
      <c r="I3147">
        <v>0</v>
      </c>
    </row>
    <row r="3148" spans="1:9" x14ac:dyDescent="0.25">
      <c r="A3148" t="s">
        <v>717</v>
      </c>
      <c r="B3148">
        <v>95977</v>
      </c>
      <c r="C3148" s="593">
        <v>8.2500000000000004E-2</v>
      </c>
      <c r="D3148" t="s">
        <v>1990</v>
      </c>
      <c r="E3148">
        <v>0.06</v>
      </c>
      <c r="F3148">
        <v>2.5000000000000001E-3</v>
      </c>
      <c r="G3148">
        <v>0</v>
      </c>
      <c r="H3148">
        <v>0.02</v>
      </c>
      <c r="I3148">
        <v>0</v>
      </c>
    </row>
    <row r="3149" spans="1:9" x14ac:dyDescent="0.25">
      <c r="A3149" t="s">
        <v>717</v>
      </c>
      <c r="B3149">
        <v>95978</v>
      </c>
      <c r="C3149" s="593">
        <v>7.2499999999999995E-2</v>
      </c>
      <c r="D3149" t="s">
        <v>1999</v>
      </c>
      <c r="E3149">
        <v>0.06</v>
      </c>
      <c r="F3149">
        <v>2.5000000000000001E-3</v>
      </c>
      <c r="G3149">
        <v>0</v>
      </c>
      <c r="H3149">
        <v>0.01</v>
      </c>
      <c r="I3149">
        <v>0</v>
      </c>
    </row>
    <row r="3150" spans="1:9" x14ac:dyDescent="0.25">
      <c r="A3150" t="s">
        <v>717</v>
      </c>
      <c r="B3150">
        <v>95979</v>
      </c>
      <c r="C3150" s="593">
        <v>7.2499999999999995E-2</v>
      </c>
      <c r="D3150" t="s">
        <v>2003</v>
      </c>
      <c r="E3150">
        <v>0.06</v>
      </c>
      <c r="F3150">
        <v>2.5000000000000001E-3</v>
      </c>
      <c r="G3150">
        <v>0</v>
      </c>
      <c r="H3150">
        <v>0.01</v>
      </c>
      <c r="I3150">
        <v>0</v>
      </c>
    </row>
    <row r="3151" spans="1:9" x14ac:dyDescent="0.25">
      <c r="A3151" t="s">
        <v>717</v>
      </c>
      <c r="B3151">
        <v>95980</v>
      </c>
      <c r="C3151" s="593">
        <v>7.2499999999999995E-2</v>
      </c>
      <c r="D3151" t="s">
        <v>1998</v>
      </c>
      <c r="E3151">
        <v>0.06</v>
      </c>
      <c r="F3151">
        <v>2.5000000000000001E-3</v>
      </c>
      <c r="G3151">
        <v>0</v>
      </c>
      <c r="H3151">
        <v>0.01</v>
      </c>
      <c r="I3151">
        <v>0</v>
      </c>
    </row>
    <row r="3152" spans="1:9" x14ac:dyDescent="0.25">
      <c r="A3152" t="s">
        <v>717</v>
      </c>
      <c r="B3152">
        <v>95981</v>
      </c>
      <c r="C3152" s="593">
        <v>8.2500000000000004E-2</v>
      </c>
      <c r="D3152" t="s">
        <v>1990</v>
      </c>
      <c r="E3152">
        <v>0.06</v>
      </c>
      <c r="F3152">
        <v>2.5000000000000001E-3</v>
      </c>
      <c r="G3152">
        <v>0</v>
      </c>
      <c r="H3152">
        <v>0.02</v>
      </c>
      <c r="I3152">
        <v>0</v>
      </c>
    </row>
    <row r="3153" spans="1:9" x14ac:dyDescent="0.25">
      <c r="A3153" t="s">
        <v>717</v>
      </c>
      <c r="B3153">
        <v>95982</v>
      </c>
      <c r="C3153" s="593">
        <v>7.2499999999999995E-2</v>
      </c>
      <c r="D3153" t="s">
        <v>1983</v>
      </c>
      <c r="E3153">
        <v>0.06</v>
      </c>
      <c r="F3153">
        <v>2.5000000000000001E-3</v>
      </c>
      <c r="G3153">
        <v>0</v>
      </c>
      <c r="H3153">
        <v>0.01</v>
      </c>
      <c r="I3153">
        <v>0</v>
      </c>
    </row>
    <row r="3154" spans="1:9" x14ac:dyDescent="0.25">
      <c r="A3154" t="s">
        <v>717</v>
      </c>
      <c r="B3154">
        <v>95983</v>
      </c>
      <c r="C3154" s="593">
        <v>7.2499999999999995E-2</v>
      </c>
      <c r="D3154" t="s">
        <v>1998</v>
      </c>
      <c r="E3154">
        <v>0.06</v>
      </c>
      <c r="F3154">
        <v>2.5000000000000001E-3</v>
      </c>
      <c r="G3154">
        <v>0</v>
      </c>
      <c r="H3154">
        <v>0.01</v>
      </c>
      <c r="I3154">
        <v>0</v>
      </c>
    </row>
    <row r="3155" spans="1:9" x14ac:dyDescent="0.25">
      <c r="A3155" t="s">
        <v>717</v>
      </c>
      <c r="B3155">
        <v>95984</v>
      </c>
      <c r="C3155" s="593">
        <v>7.2499999999999995E-2</v>
      </c>
      <c r="D3155" t="s">
        <v>1998</v>
      </c>
      <c r="E3155">
        <v>0.06</v>
      </c>
      <c r="F3155">
        <v>2.5000000000000001E-3</v>
      </c>
      <c r="G3155">
        <v>0</v>
      </c>
      <c r="H3155">
        <v>0.01</v>
      </c>
      <c r="I3155">
        <v>0</v>
      </c>
    </row>
    <row r="3156" spans="1:9" x14ac:dyDescent="0.25">
      <c r="A3156" t="s">
        <v>717</v>
      </c>
      <c r="B3156">
        <v>95986</v>
      </c>
      <c r="C3156" s="593">
        <v>7.4999999999999997E-2</v>
      </c>
      <c r="D3156" t="s">
        <v>1966</v>
      </c>
      <c r="E3156">
        <v>0.06</v>
      </c>
      <c r="F3156">
        <v>2.5000000000000001E-3</v>
      </c>
      <c r="G3156">
        <v>0</v>
      </c>
      <c r="H3156">
        <v>1.2500000000000001E-2</v>
      </c>
      <c r="I3156">
        <v>0</v>
      </c>
    </row>
    <row r="3157" spans="1:9" x14ac:dyDescent="0.25">
      <c r="A3157" t="s">
        <v>717</v>
      </c>
      <c r="B3157">
        <v>95987</v>
      </c>
      <c r="C3157" s="593">
        <v>7.7499999999999999E-2</v>
      </c>
      <c r="D3157" t="s">
        <v>2009</v>
      </c>
      <c r="E3157">
        <v>0.06</v>
      </c>
      <c r="F3157">
        <v>2.5000000000000001E-3</v>
      </c>
      <c r="G3157">
        <v>5.0000000000000001E-3</v>
      </c>
      <c r="H3157">
        <v>0.01</v>
      </c>
      <c r="I3157">
        <v>0</v>
      </c>
    </row>
    <row r="3158" spans="1:9" x14ac:dyDescent="0.25">
      <c r="A3158" t="s">
        <v>717</v>
      </c>
      <c r="B3158">
        <v>95988</v>
      </c>
      <c r="C3158" s="593">
        <v>7.2499999999999995E-2</v>
      </c>
      <c r="D3158" t="s">
        <v>2010</v>
      </c>
      <c r="E3158">
        <v>0.06</v>
      </c>
      <c r="F3158">
        <v>2.5000000000000001E-3</v>
      </c>
      <c r="G3158">
        <v>0</v>
      </c>
      <c r="H3158">
        <v>0.01</v>
      </c>
      <c r="I3158">
        <v>0</v>
      </c>
    </row>
    <row r="3159" spans="1:9" x14ac:dyDescent="0.25">
      <c r="A3159" t="s">
        <v>717</v>
      </c>
      <c r="B3159">
        <v>95991</v>
      </c>
      <c r="C3159" s="593">
        <v>7.2499999999999995E-2</v>
      </c>
      <c r="D3159" t="s">
        <v>2011</v>
      </c>
      <c r="E3159">
        <v>0.06</v>
      </c>
      <c r="F3159">
        <v>2.5000000000000001E-3</v>
      </c>
      <c r="G3159">
        <v>0</v>
      </c>
      <c r="H3159">
        <v>0.01</v>
      </c>
      <c r="I3159">
        <v>0</v>
      </c>
    </row>
    <row r="3160" spans="1:9" x14ac:dyDescent="0.25">
      <c r="A3160" t="s">
        <v>717</v>
      </c>
      <c r="B3160">
        <v>95992</v>
      </c>
      <c r="C3160" s="593">
        <v>7.2499999999999995E-2</v>
      </c>
      <c r="D3160" t="s">
        <v>2011</v>
      </c>
      <c r="E3160">
        <v>0.06</v>
      </c>
      <c r="F3160">
        <v>2.5000000000000001E-3</v>
      </c>
      <c r="G3160">
        <v>0</v>
      </c>
      <c r="H3160">
        <v>0.01</v>
      </c>
      <c r="I3160">
        <v>0</v>
      </c>
    </row>
    <row r="3161" spans="1:9" x14ac:dyDescent="0.25">
      <c r="A3161" t="s">
        <v>717</v>
      </c>
      <c r="B3161">
        <v>95993</v>
      </c>
      <c r="C3161" s="593">
        <v>7.2499999999999995E-2</v>
      </c>
      <c r="D3161" t="s">
        <v>2011</v>
      </c>
      <c r="E3161">
        <v>0.06</v>
      </c>
      <c r="F3161">
        <v>2.5000000000000001E-3</v>
      </c>
      <c r="G3161">
        <v>0</v>
      </c>
      <c r="H3161">
        <v>0.01</v>
      </c>
      <c r="I3161">
        <v>0</v>
      </c>
    </row>
    <row r="3162" spans="1:9" x14ac:dyDescent="0.25">
      <c r="A3162" t="s">
        <v>717</v>
      </c>
      <c r="B3162">
        <v>96001</v>
      </c>
      <c r="C3162" s="593">
        <v>7.2499999999999995E-2</v>
      </c>
      <c r="D3162" t="s">
        <v>2012</v>
      </c>
      <c r="E3162">
        <v>0.06</v>
      </c>
      <c r="F3162">
        <v>2.5000000000000001E-3</v>
      </c>
      <c r="G3162">
        <v>0</v>
      </c>
      <c r="H3162">
        <v>0.01</v>
      </c>
      <c r="I3162">
        <v>0</v>
      </c>
    </row>
    <row r="3163" spans="1:9" x14ac:dyDescent="0.25">
      <c r="A3163" t="s">
        <v>717</v>
      </c>
      <c r="B3163">
        <v>96002</v>
      </c>
      <c r="C3163" s="593">
        <v>7.2499999999999995E-2</v>
      </c>
      <c r="D3163" t="s">
        <v>2012</v>
      </c>
      <c r="E3163">
        <v>0.06</v>
      </c>
      <c r="F3163">
        <v>2.5000000000000001E-3</v>
      </c>
      <c r="G3163">
        <v>0</v>
      </c>
      <c r="H3163">
        <v>0.01</v>
      </c>
      <c r="I3163">
        <v>0</v>
      </c>
    </row>
    <row r="3164" spans="1:9" x14ac:dyDescent="0.25">
      <c r="A3164" t="s">
        <v>717</v>
      </c>
      <c r="B3164">
        <v>96003</v>
      </c>
      <c r="C3164" s="593">
        <v>7.2499999999999995E-2</v>
      </c>
      <c r="D3164" t="s">
        <v>2012</v>
      </c>
      <c r="E3164">
        <v>0.06</v>
      </c>
      <c r="F3164">
        <v>2.5000000000000001E-3</v>
      </c>
      <c r="G3164">
        <v>0</v>
      </c>
      <c r="H3164">
        <v>0.01</v>
      </c>
      <c r="I3164">
        <v>0</v>
      </c>
    </row>
    <row r="3165" spans="1:9" x14ac:dyDescent="0.25">
      <c r="A3165" t="s">
        <v>717</v>
      </c>
      <c r="B3165">
        <v>96006</v>
      </c>
      <c r="C3165" s="593">
        <v>7.2499999999999995E-2</v>
      </c>
      <c r="D3165" t="s">
        <v>2013</v>
      </c>
      <c r="E3165">
        <v>0.06</v>
      </c>
      <c r="F3165">
        <v>2.5000000000000001E-3</v>
      </c>
      <c r="G3165">
        <v>0</v>
      </c>
      <c r="H3165">
        <v>0.01</v>
      </c>
      <c r="I3165">
        <v>0</v>
      </c>
    </row>
    <row r="3166" spans="1:9" x14ac:dyDescent="0.25">
      <c r="A3166" t="s">
        <v>717</v>
      </c>
      <c r="B3166">
        <v>96007</v>
      </c>
      <c r="C3166" s="593">
        <v>7.7499999999999999E-2</v>
      </c>
      <c r="D3166" t="s">
        <v>2014</v>
      </c>
      <c r="E3166">
        <v>0.06</v>
      </c>
      <c r="F3166">
        <v>2.5000000000000001E-3</v>
      </c>
      <c r="G3166">
        <v>5.0000000000000001E-3</v>
      </c>
      <c r="H3166">
        <v>0.01</v>
      </c>
      <c r="I3166">
        <v>0</v>
      </c>
    </row>
    <row r="3167" spans="1:9" x14ac:dyDescent="0.25">
      <c r="A3167" t="s">
        <v>717</v>
      </c>
      <c r="B3167">
        <v>96008</v>
      </c>
      <c r="C3167" s="593">
        <v>7.2499999999999995E-2</v>
      </c>
      <c r="D3167" t="s">
        <v>2015</v>
      </c>
      <c r="E3167">
        <v>0.06</v>
      </c>
      <c r="F3167">
        <v>2.5000000000000001E-3</v>
      </c>
      <c r="G3167">
        <v>0</v>
      </c>
      <c r="H3167">
        <v>0.01</v>
      </c>
      <c r="I3167">
        <v>0</v>
      </c>
    </row>
    <row r="3168" spans="1:9" x14ac:dyDescent="0.25">
      <c r="A3168" t="s">
        <v>717</v>
      </c>
      <c r="B3168">
        <v>96009</v>
      </c>
      <c r="C3168" s="593">
        <v>7.2499999999999995E-2</v>
      </c>
      <c r="D3168" t="s">
        <v>2013</v>
      </c>
      <c r="E3168">
        <v>0.06</v>
      </c>
      <c r="F3168">
        <v>2.5000000000000001E-3</v>
      </c>
      <c r="G3168">
        <v>0</v>
      </c>
      <c r="H3168">
        <v>0.01</v>
      </c>
      <c r="I3168">
        <v>0</v>
      </c>
    </row>
    <row r="3169" spans="1:9" x14ac:dyDescent="0.25">
      <c r="A3169" t="s">
        <v>717</v>
      </c>
      <c r="B3169">
        <v>96010</v>
      </c>
      <c r="C3169" s="593">
        <v>7.2499999999999995E-2</v>
      </c>
      <c r="D3169" t="s">
        <v>1958</v>
      </c>
      <c r="E3169">
        <v>0.06</v>
      </c>
      <c r="F3169">
        <v>2.5000000000000001E-3</v>
      </c>
      <c r="G3169">
        <v>0</v>
      </c>
      <c r="H3169">
        <v>0.01</v>
      </c>
      <c r="I3169">
        <v>0</v>
      </c>
    </row>
    <row r="3170" spans="1:9" x14ac:dyDescent="0.25">
      <c r="A3170" t="s">
        <v>717</v>
      </c>
      <c r="B3170">
        <v>96011</v>
      </c>
      <c r="C3170" s="593">
        <v>7.2499999999999995E-2</v>
      </c>
      <c r="D3170" t="s">
        <v>2015</v>
      </c>
      <c r="E3170">
        <v>0.06</v>
      </c>
      <c r="F3170">
        <v>2.5000000000000001E-3</v>
      </c>
      <c r="G3170">
        <v>0</v>
      </c>
      <c r="H3170">
        <v>0.01</v>
      </c>
      <c r="I3170">
        <v>0</v>
      </c>
    </row>
    <row r="3171" spans="1:9" x14ac:dyDescent="0.25">
      <c r="A3171" t="s">
        <v>717</v>
      </c>
      <c r="B3171">
        <v>96013</v>
      </c>
      <c r="C3171" s="593">
        <v>7.2499999999999995E-2</v>
      </c>
      <c r="D3171" t="s">
        <v>2015</v>
      </c>
      <c r="E3171">
        <v>0.06</v>
      </c>
      <c r="F3171">
        <v>2.5000000000000001E-3</v>
      </c>
      <c r="G3171">
        <v>0</v>
      </c>
      <c r="H3171">
        <v>0.01</v>
      </c>
      <c r="I3171">
        <v>0</v>
      </c>
    </row>
    <row r="3172" spans="1:9" x14ac:dyDescent="0.25">
      <c r="A3172" t="s">
        <v>717</v>
      </c>
      <c r="B3172">
        <v>96014</v>
      </c>
      <c r="C3172" s="593">
        <v>7.2499999999999995E-2</v>
      </c>
      <c r="D3172" t="s">
        <v>1963</v>
      </c>
      <c r="E3172">
        <v>0.06</v>
      </c>
      <c r="F3172">
        <v>2.5000000000000001E-3</v>
      </c>
      <c r="G3172">
        <v>0</v>
      </c>
      <c r="H3172">
        <v>0.01</v>
      </c>
      <c r="I3172">
        <v>0</v>
      </c>
    </row>
    <row r="3173" spans="1:9" x14ac:dyDescent="0.25">
      <c r="A3173" t="s">
        <v>717</v>
      </c>
      <c r="B3173">
        <v>96015</v>
      </c>
      <c r="C3173" s="593">
        <v>7.2499999999999995E-2</v>
      </c>
      <c r="D3173" t="s">
        <v>2016</v>
      </c>
      <c r="E3173">
        <v>0.06</v>
      </c>
      <c r="F3173">
        <v>2.5000000000000001E-3</v>
      </c>
      <c r="G3173">
        <v>0</v>
      </c>
      <c r="H3173">
        <v>0.01</v>
      </c>
      <c r="I3173">
        <v>0</v>
      </c>
    </row>
    <row r="3174" spans="1:9" x14ac:dyDescent="0.25">
      <c r="A3174" t="s">
        <v>717</v>
      </c>
      <c r="B3174">
        <v>96016</v>
      </c>
      <c r="C3174" s="593">
        <v>7.2499999999999995E-2</v>
      </c>
      <c r="D3174" t="s">
        <v>2015</v>
      </c>
      <c r="E3174">
        <v>0.06</v>
      </c>
      <c r="F3174">
        <v>2.5000000000000001E-3</v>
      </c>
      <c r="G3174">
        <v>0</v>
      </c>
      <c r="H3174">
        <v>0.01</v>
      </c>
      <c r="I3174">
        <v>0</v>
      </c>
    </row>
    <row r="3175" spans="1:9" x14ac:dyDescent="0.25">
      <c r="A3175" t="s">
        <v>717</v>
      </c>
      <c r="B3175">
        <v>96017</v>
      </c>
      <c r="C3175" s="593">
        <v>7.2499999999999995E-2</v>
      </c>
      <c r="D3175" t="s">
        <v>2015</v>
      </c>
      <c r="E3175">
        <v>0.06</v>
      </c>
      <c r="F3175">
        <v>2.5000000000000001E-3</v>
      </c>
      <c r="G3175">
        <v>0</v>
      </c>
      <c r="H3175">
        <v>0.01</v>
      </c>
      <c r="I3175">
        <v>0</v>
      </c>
    </row>
    <row r="3176" spans="1:9" x14ac:dyDescent="0.25">
      <c r="A3176" t="s">
        <v>717</v>
      </c>
      <c r="B3176">
        <v>96019</v>
      </c>
      <c r="C3176" s="593">
        <v>7.2499999999999995E-2</v>
      </c>
      <c r="D3176" t="s">
        <v>2012</v>
      </c>
      <c r="E3176">
        <v>0.06</v>
      </c>
      <c r="F3176">
        <v>2.5000000000000001E-3</v>
      </c>
      <c r="G3176">
        <v>0</v>
      </c>
      <c r="H3176">
        <v>0.01</v>
      </c>
      <c r="I3176">
        <v>0</v>
      </c>
    </row>
    <row r="3177" spans="1:9" x14ac:dyDescent="0.25">
      <c r="A3177" t="s">
        <v>717</v>
      </c>
      <c r="B3177">
        <v>96020</v>
      </c>
      <c r="C3177" s="593">
        <v>7.2499999999999995E-2</v>
      </c>
      <c r="D3177" t="s">
        <v>1998</v>
      </c>
      <c r="E3177">
        <v>0.06</v>
      </c>
      <c r="F3177">
        <v>2.5000000000000001E-3</v>
      </c>
      <c r="G3177">
        <v>0</v>
      </c>
      <c r="H3177">
        <v>0.01</v>
      </c>
      <c r="I3177">
        <v>0</v>
      </c>
    </row>
    <row r="3178" spans="1:9" x14ac:dyDescent="0.25">
      <c r="A3178" t="s">
        <v>717</v>
      </c>
      <c r="B3178">
        <v>96021</v>
      </c>
      <c r="C3178" s="593">
        <v>7.7499999999999999E-2</v>
      </c>
      <c r="D3178" t="s">
        <v>1416</v>
      </c>
      <c r="E3178">
        <v>0.06</v>
      </c>
      <c r="F3178">
        <v>2.5000000000000001E-3</v>
      </c>
      <c r="G3178">
        <v>5.0000000000000001E-3</v>
      </c>
      <c r="H3178">
        <v>0.01</v>
      </c>
      <c r="I3178">
        <v>0</v>
      </c>
    </row>
    <row r="3179" spans="1:9" x14ac:dyDescent="0.25">
      <c r="A3179" t="s">
        <v>717</v>
      </c>
      <c r="B3179">
        <v>96022</v>
      </c>
      <c r="C3179" s="593">
        <v>7.2499999999999995E-2</v>
      </c>
      <c r="D3179" t="s">
        <v>2015</v>
      </c>
      <c r="E3179">
        <v>0.06</v>
      </c>
      <c r="F3179">
        <v>2.5000000000000001E-3</v>
      </c>
      <c r="G3179">
        <v>0</v>
      </c>
      <c r="H3179">
        <v>0.01</v>
      </c>
      <c r="I3179">
        <v>0</v>
      </c>
    </row>
    <row r="3180" spans="1:9" x14ac:dyDescent="0.25">
      <c r="A3180" t="s">
        <v>717</v>
      </c>
      <c r="B3180">
        <v>96023</v>
      </c>
      <c r="C3180" s="593">
        <v>7.2499999999999995E-2</v>
      </c>
      <c r="D3180" t="s">
        <v>1963</v>
      </c>
      <c r="E3180">
        <v>0.06</v>
      </c>
      <c r="F3180">
        <v>2.5000000000000001E-3</v>
      </c>
      <c r="G3180">
        <v>0</v>
      </c>
      <c r="H3180">
        <v>0.01</v>
      </c>
      <c r="I3180">
        <v>0</v>
      </c>
    </row>
    <row r="3181" spans="1:9" x14ac:dyDescent="0.25">
      <c r="A3181" t="s">
        <v>717</v>
      </c>
      <c r="B3181">
        <v>96024</v>
      </c>
      <c r="C3181" s="593">
        <v>7.2499999999999995E-2</v>
      </c>
      <c r="D3181" t="s">
        <v>1958</v>
      </c>
      <c r="E3181">
        <v>0.06</v>
      </c>
      <c r="F3181">
        <v>2.5000000000000001E-3</v>
      </c>
      <c r="G3181">
        <v>0</v>
      </c>
      <c r="H3181">
        <v>0.01</v>
      </c>
      <c r="I3181">
        <v>0</v>
      </c>
    </row>
    <row r="3182" spans="1:9" x14ac:dyDescent="0.25">
      <c r="A3182" t="s">
        <v>717</v>
      </c>
      <c r="B3182">
        <v>96025</v>
      </c>
      <c r="C3182" s="593">
        <v>7.7499999999999999E-2</v>
      </c>
      <c r="D3182" t="s">
        <v>2017</v>
      </c>
      <c r="E3182">
        <v>0.06</v>
      </c>
      <c r="F3182">
        <v>2.5000000000000001E-3</v>
      </c>
      <c r="G3182">
        <v>5.0000000000000001E-3</v>
      </c>
      <c r="H3182">
        <v>0.01</v>
      </c>
      <c r="I3182">
        <v>0</v>
      </c>
    </row>
    <row r="3183" spans="1:9" x14ac:dyDescent="0.25">
      <c r="A3183" t="s">
        <v>717</v>
      </c>
      <c r="B3183">
        <v>96027</v>
      </c>
      <c r="C3183" s="593">
        <v>7.2499999999999995E-2</v>
      </c>
      <c r="D3183" t="s">
        <v>1963</v>
      </c>
      <c r="E3183">
        <v>0.06</v>
      </c>
      <c r="F3183">
        <v>2.5000000000000001E-3</v>
      </c>
      <c r="G3183">
        <v>0</v>
      </c>
      <c r="H3183">
        <v>0.01</v>
      </c>
      <c r="I3183">
        <v>0</v>
      </c>
    </row>
    <row r="3184" spans="1:9" x14ac:dyDescent="0.25">
      <c r="A3184" t="s">
        <v>717</v>
      </c>
      <c r="B3184">
        <v>96028</v>
      </c>
      <c r="C3184" s="593">
        <v>7.2499999999999995E-2</v>
      </c>
      <c r="D3184" t="s">
        <v>2015</v>
      </c>
      <c r="E3184">
        <v>0.06</v>
      </c>
      <c r="F3184">
        <v>2.5000000000000001E-3</v>
      </c>
      <c r="G3184">
        <v>0</v>
      </c>
      <c r="H3184">
        <v>0.01</v>
      </c>
      <c r="I3184">
        <v>0</v>
      </c>
    </row>
    <row r="3185" spans="1:9" x14ac:dyDescent="0.25">
      <c r="A3185" t="s">
        <v>717</v>
      </c>
      <c r="B3185">
        <v>96029</v>
      </c>
      <c r="C3185" s="593">
        <v>7.2499999999999995E-2</v>
      </c>
      <c r="D3185" t="s">
        <v>2018</v>
      </c>
      <c r="E3185">
        <v>0.06</v>
      </c>
      <c r="F3185">
        <v>2.5000000000000001E-3</v>
      </c>
      <c r="G3185">
        <v>0</v>
      </c>
      <c r="H3185">
        <v>0.01</v>
      </c>
      <c r="I3185">
        <v>0</v>
      </c>
    </row>
    <row r="3186" spans="1:9" x14ac:dyDescent="0.25">
      <c r="A3186" t="s">
        <v>717</v>
      </c>
      <c r="B3186">
        <v>96031</v>
      </c>
      <c r="C3186" s="593">
        <v>7.2499999999999995E-2</v>
      </c>
      <c r="D3186" t="s">
        <v>1963</v>
      </c>
      <c r="E3186">
        <v>0.06</v>
      </c>
      <c r="F3186">
        <v>2.5000000000000001E-3</v>
      </c>
      <c r="G3186">
        <v>0</v>
      </c>
      <c r="H3186">
        <v>0.01</v>
      </c>
      <c r="I3186">
        <v>0</v>
      </c>
    </row>
    <row r="3187" spans="1:9" x14ac:dyDescent="0.25">
      <c r="A3187" t="s">
        <v>717</v>
      </c>
      <c r="B3187">
        <v>96032</v>
      </c>
      <c r="C3187" s="593">
        <v>7.2499999999999995E-2</v>
      </c>
      <c r="D3187" t="s">
        <v>1963</v>
      </c>
      <c r="E3187">
        <v>0.06</v>
      </c>
      <c r="F3187">
        <v>2.5000000000000001E-3</v>
      </c>
      <c r="G3187">
        <v>0</v>
      </c>
      <c r="H3187">
        <v>0.01</v>
      </c>
      <c r="I3187">
        <v>0</v>
      </c>
    </row>
    <row r="3188" spans="1:9" x14ac:dyDescent="0.25">
      <c r="A3188" t="s">
        <v>717</v>
      </c>
      <c r="B3188">
        <v>96033</v>
      </c>
      <c r="C3188" s="593">
        <v>7.2499999999999995E-2</v>
      </c>
      <c r="D3188" t="s">
        <v>2015</v>
      </c>
      <c r="E3188">
        <v>0.06</v>
      </c>
      <c r="F3188">
        <v>2.5000000000000001E-3</v>
      </c>
      <c r="G3188">
        <v>0</v>
      </c>
      <c r="H3188">
        <v>0.01</v>
      </c>
      <c r="I3188">
        <v>0</v>
      </c>
    </row>
    <row r="3189" spans="1:9" x14ac:dyDescent="0.25">
      <c r="A3189" t="s">
        <v>717</v>
      </c>
      <c r="B3189">
        <v>96034</v>
      </c>
      <c r="C3189" s="593">
        <v>7.2499999999999995E-2</v>
      </c>
      <c r="D3189" t="s">
        <v>1963</v>
      </c>
      <c r="E3189">
        <v>0.06</v>
      </c>
      <c r="F3189">
        <v>2.5000000000000001E-3</v>
      </c>
      <c r="G3189">
        <v>0</v>
      </c>
      <c r="H3189">
        <v>0.01</v>
      </c>
      <c r="I3189">
        <v>0</v>
      </c>
    </row>
    <row r="3190" spans="1:9" x14ac:dyDescent="0.25">
      <c r="A3190" t="s">
        <v>717</v>
      </c>
      <c r="B3190">
        <v>96035</v>
      </c>
      <c r="C3190" s="593">
        <v>7.2499999999999995E-2</v>
      </c>
      <c r="D3190" t="s">
        <v>2018</v>
      </c>
      <c r="E3190">
        <v>0.06</v>
      </c>
      <c r="F3190">
        <v>2.5000000000000001E-3</v>
      </c>
      <c r="G3190">
        <v>0</v>
      </c>
      <c r="H3190">
        <v>0.01</v>
      </c>
      <c r="I3190">
        <v>0</v>
      </c>
    </row>
    <row r="3191" spans="1:9" x14ac:dyDescent="0.25">
      <c r="A3191" t="s">
        <v>717</v>
      </c>
      <c r="B3191">
        <v>96037</v>
      </c>
      <c r="C3191" s="593">
        <v>7.2499999999999995E-2</v>
      </c>
      <c r="D3191" t="s">
        <v>1963</v>
      </c>
      <c r="E3191">
        <v>0.06</v>
      </c>
      <c r="F3191">
        <v>2.5000000000000001E-3</v>
      </c>
      <c r="G3191">
        <v>0</v>
      </c>
      <c r="H3191">
        <v>0.01</v>
      </c>
      <c r="I3191">
        <v>0</v>
      </c>
    </row>
    <row r="3192" spans="1:9" x14ac:dyDescent="0.25">
      <c r="A3192" t="s">
        <v>717</v>
      </c>
      <c r="B3192">
        <v>96038</v>
      </c>
      <c r="C3192" s="593">
        <v>7.2499999999999995E-2</v>
      </c>
      <c r="D3192" t="s">
        <v>1963</v>
      </c>
      <c r="E3192">
        <v>0.06</v>
      </c>
      <c r="F3192">
        <v>2.5000000000000001E-3</v>
      </c>
      <c r="G3192">
        <v>0</v>
      </c>
      <c r="H3192">
        <v>0.01</v>
      </c>
      <c r="I3192">
        <v>0</v>
      </c>
    </row>
    <row r="3193" spans="1:9" x14ac:dyDescent="0.25">
      <c r="A3193" t="s">
        <v>717</v>
      </c>
      <c r="B3193">
        <v>96039</v>
      </c>
      <c r="C3193" s="593">
        <v>7.2499999999999995E-2</v>
      </c>
      <c r="D3193" t="s">
        <v>1963</v>
      </c>
      <c r="E3193">
        <v>0.06</v>
      </c>
      <c r="F3193">
        <v>2.5000000000000001E-3</v>
      </c>
      <c r="G3193">
        <v>0</v>
      </c>
      <c r="H3193">
        <v>0.01</v>
      </c>
      <c r="I3193">
        <v>0</v>
      </c>
    </row>
    <row r="3194" spans="1:9" x14ac:dyDescent="0.25">
      <c r="A3194" t="s">
        <v>717</v>
      </c>
      <c r="B3194">
        <v>96040</v>
      </c>
      <c r="C3194" s="593">
        <v>7.2499999999999995E-2</v>
      </c>
      <c r="D3194" t="s">
        <v>2015</v>
      </c>
      <c r="E3194">
        <v>0.06</v>
      </c>
      <c r="F3194">
        <v>2.5000000000000001E-3</v>
      </c>
      <c r="G3194">
        <v>0</v>
      </c>
      <c r="H3194">
        <v>0.01</v>
      </c>
      <c r="I3194">
        <v>0</v>
      </c>
    </row>
    <row r="3195" spans="1:9" x14ac:dyDescent="0.25">
      <c r="A3195" t="s">
        <v>717</v>
      </c>
      <c r="B3195">
        <v>96041</v>
      </c>
      <c r="C3195" s="593">
        <v>7.2499999999999995E-2</v>
      </c>
      <c r="D3195" t="s">
        <v>1958</v>
      </c>
      <c r="E3195">
        <v>0.06</v>
      </c>
      <c r="F3195">
        <v>2.5000000000000001E-3</v>
      </c>
      <c r="G3195">
        <v>0</v>
      </c>
      <c r="H3195">
        <v>0.01</v>
      </c>
      <c r="I3195">
        <v>0</v>
      </c>
    </row>
    <row r="3196" spans="1:9" x14ac:dyDescent="0.25">
      <c r="A3196" t="s">
        <v>717</v>
      </c>
      <c r="B3196">
        <v>96044</v>
      </c>
      <c r="C3196" s="593">
        <v>7.2499999999999995E-2</v>
      </c>
      <c r="D3196" t="s">
        <v>1963</v>
      </c>
      <c r="E3196">
        <v>0.06</v>
      </c>
      <c r="F3196">
        <v>2.5000000000000001E-3</v>
      </c>
      <c r="G3196">
        <v>0</v>
      </c>
      <c r="H3196">
        <v>0.01</v>
      </c>
      <c r="I3196">
        <v>0</v>
      </c>
    </row>
    <row r="3197" spans="1:9" x14ac:dyDescent="0.25">
      <c r="A3197" t="s">
        <v>717</v>
      </c>
      <c r="B3197">
        <v>96046</v>
      </c>
      <c r="C3197" s="593">
        <v>7.2499999999999995E-2</v>
      </c>
      <c r="D3197" t="s">
        <v>1958</v>
      </c>
      <c r="E3197">
        <v>0.06</v>
      </c>
      <c r="F3197">
        <v>2.5000000000000001E-3</v>
      </c>
      <c r="G3197">
        <v>0</v>
      </c>
      <c r="H3197">
        <v>0.01</v>
      </c>
      <c r="I3197">
        <v>0</v>
      </c>
    </row>
    <row r="3198" spans="1:9" x14ac:dyDescent="0.25">
      <c r="A3198" t="s">
        <v>717</v>
      </c>
      <c r="B3198">
        <v>96047</v>
      </c>
      <c r="C3198" s="593">
        <v>7.2499999999999995E-2</v>
      </c>
      <c r="D3198" t="s">
        <v>2015</v>
      </c>
      <c r="E3198">
        <v>0.06</v>
      </c>
      <c r="F3198">
        <v>2.5000000000000001E-3</v>
      </c>
      <c r="G3198">
        <v>0</v>
      </c>
      <c r="H3198">
        <v>0.01</v>
      </c>
      <c r="I3198">
        <v>0</v>
      </c>
    </row>
    <row r="3199" spans="1:9" x14ac:dyDescent="0.25">
      <c r="A3199" t="s">
        <v>717</v>
      </c>
      <c r="B3199">
        <v>96048</v>
      </c>
      <c r="C3199" s="593">
        <v>7.2499999999999995E-2</v>
      </c>
      <c r="D3199" t="s">
        <v>1958</v>
      </c>
      <c r="E3199">
        <v>0.06</v>
      </c>
      <c r="F3199">
        <v>2.5000000000000001E-3</v>
      </c>
      <c r="G3199">
        <v>0</v>
      </c>
      <c r="H3199">
        <v>0.01</v>
      </c>
      <c r="I3199">
        <v>0</v>
      </c>
    </row>
    <row r="3200" spans="1:9" x14ac:dyDescent="0.25">
      <c r="A3200" t="s">
        <v>717</v>
      </c>
      <c r="B3200">
        <v>96049</v>
      </c>
      <c r="C3200" s="593">
        <v>7.2499999999999995E-2</v>
      </c>
      <c r="D3200" t="s">
        <v>2012</v>
      </c>
      <c r="E3200">
        <v>0.06</v>
      </c>
      <c r="F3200">
        <v>2.5000000000000001E-3</v>
      </c>
      <c r="G3200">
        <v>0</v>
      </c>
      <c r="H3200">
        <v>0.01</v>
      </c>
      <c r="I3200">
        <v>0</v>
      </c>
    </row>
    <row r="3201" spans="1:9" x14ac:dyDescent="0.25">
      <c r="A3201" t="s">
        <v>717</v>
      </c>
      <c r="B3201">
        <v>96050</v>
      </c>
      <c r="C3201" s="593">
        <v>7.2499999999999995E-2</v>
      </c>
      <c r="D3201" t="s">
        <v>1963</v>
      </c>
      <c r="E3201">
        <v>0.06</v>
      </c>
      <c r="F3201">
        <v>2.5000000000000001E-3</v>
      </c>
      <c r="G3201">
        <v>0</v>
      </c>
      <c r="H3201">
        <v>0.01</v>
      </c>
      <c r="I3201">
        <v>0</v>
      </c>
    </row>
    <row r="3202" spans="1:9" x14ac:dyDescent="0.25">
      <c r="A3202" t="s">
        <v>717</v>
      </c>
      <c r="B3202">
        <v>96051</v>
      </c>
      <c r="C3202" s="593">
        <v>7.2499999999999995E-2</v>
      </c>
      <c r="D3202" t="s">
        <v>2015</v>
      </c>
      <c r="E3202">
        <v>0.06</v>
      </c>
      <c r="F3202">
        <v>2.5000000000000001E-3</v>
      </c>
      <c r="G3202">
        <v>0</v>
      </c>
      <c r="H3202">
        <v>0.01</v>
      </c>
      <c r="I3202">
        <v>0</v>
      </c>
    </row>
    <row r="3203" spans="1:9" x14ac:dyDescent="0.25">
      <c r="A3203" t="s">
        <v>717</v>
      </c>
      <c r="B3203">
        <v>96052</v>
      </c>
      <c r="C3203" s="593">
        <v>7.2499999999999995E-2</v>
      </c>
      <c r="D3203" t="s">
        <v>1958</v>
      </c>
      <c r="E3203">
        <v>0.06</v>
      </c>
      <c r="F3203">
        <v>2.5000000000000001E-3</v>
      </c>
      <c r="G3203">
        <v>0</v>
      </c>
      <c r="H3203">
        <v>0.01</v>
      </c>
      <c r="I3203">
        <v>0</v>
      </c>
    </row>
    <row r="3204" spans="1:9" x14ac:dyDescent="0.25">
      <c r="A3204" t="s">
        <v>717</v>
      </c>
      <c r="B3204">
        <v>96054</v>
      </c>
      <c r="C3204" s="593">
        <v>7.2499999999999995E-2</v>
      </c>
      <c r="D3204" t="s">
        <v>2016</v>
      </c>
      <c r="E3204">
        <v>0.06</v>
      </c>
      <c r="F3204">
        <v>2.5000000000000001E-3</v>
      </c>
      <c r="G3204">
        <v>0</v>
      </c>
      <c r="H3204">
        <v>0.01</v>
      </c>
      <c r="I3204">
        <v>0</v>
      </c>
    </row>
    <row r="3205" spans="1:9" x14ac:dyDescent="0.25">
      <c r="A3205" t="s">
        <v>717</v>
      </c>
      <c r="B3205">
        <v>96055</v>
      </c>
      <c r="C3205" s="593">
        <v>7.2499999999999995E-2</v>
      </c>
      <c r="D3205" t="s">
        <v>2018</v>
      </c>
      <c r="E3205">
        <v>0.06</v>
      </c>
      <c r="F3205">
        <v>2.5000000000000001E-3</v>
      </c>
      <c r="G3205">
        <v>0</v>
      </c>
      <c r="H3205">
        <v>0.01</v>
      </c>
      <c r="I3205">
        <v>0</v>
      </c>
    </row>
    <row r="3206" spans="1:9" x14ac:dyDescent="0.25">
      <c r="A3206" t="s">
        <v>717</v>
      </c>
      <c r="B3206">
        <v>96056</v>
      </c>
      <c r="C3206" s="593">
        <v>7.2499999999999995E-2</v>
      </c>
      <c r="D3206" t="s">
        <v>2013</v>
      </c>
      <c r="E3206">
        <v>0.06</v>
      </c>
      <c r="F3206">
        <v>2.5000000000000001E-3</v>
      </c>
      <c r="G3206">
        <v>0</v>
      </c>
      <c r="H3206">
        <v>0.01</v>
      </c>
      <c r="I3206">
        <v>0</v>
      </c>
    </row>
    <row r="3207" spans="1:9" x14ac:dyDescent="0.25">
      <c r="A3207" t="s">
        <v>717</v>
      </c>
      <c r="B3207">
        <v>96057</v>
      </c>
      <c r="C3207" s="593">
        <v>7.2499999999999995E-2</v>
      </c>
      <c r="D3207" t="s">
        <v>1963</v>
      </c>
      <c r="E3207">
        <v>0.06</v>
      </c>
      <c r="F3207">
        <v>2.5000000000000001E-3</v>
      </c>
      <c r="G3207">
        <v>0</v>
      </c>
      <c r="H3207">
        <v>0.01</v>
      </c>
      <c r="I3207">
        <v>0</v>
      </c>
    </row>
    <row r="3208" spans="1:9" x14ac:dyDescent="0.25">
      <c r="A3208" t="s">
        <v>717</v>
      </c>
      <c r="B3208">
        <v>96058</v>
      </c>
      <c r="C3208" s="593">
        <v>7.2499999999999995E-2</v>
      </c>
      <c r="D3208" t="s">
        <v>1963</v>
      </c>
      <c r="E3208">
        <v>0.06</v>
      </c>
      <c r="F3208">
        <v>2.5000000000000001E-3</v>
      </c>
      <c r="G3208">
        <v>0</v>
      </c>
      <c r="H3208">
        <v>0.01</v>
      </c>
      <c r="I3208">
        <v>0</v>
      </c>
    </row>
    <row r="3209" spans="1:9" x14ac:dyDescent="0.25">
      <c r="A3209" t="s">
        <v>717</v>
      </c>
      <c r="B3209">
        <v>96059</v>
      </c>
      <c r="C3209" s="593">
        <v>7.2499999999999995E-2</v>
      </c>
      <c r="D3209" t="s">
        <v>2015</v>
      </c>
      <c r="E3209">
        <v>0.06</v>
      </c>
      <c r="F3209">
        <v>2.5000000000000001E-3</v>
      </c>
      <c r="G3209">
        <v>0</v>
      </c>
      <c r="H3209">
        <v>0.01</v>
      </c>
      <c r="I3209">
        <v>0</v>
      </c>
    </row>
    <row r="3210" spans="1:9" x14ac:dyDescent="0.25">
      <c r="A3210" t="s">
        <v>717</v>
      </c>
      <c r="B3210">
        <v>96061</v>
      </c>
      <c r="C3210" s="593">
        <v>7.2499999999999995E-2</v>
      </c>
      <c r="D3210" t="s">
        <v>2018</v>
      </c>
      <c r="E3210">
        <v>0.06</v>
      </c>
      <c r="F3210">
        <v>2.5000000000000001E-3</v>
      </c>
      <c r="G3210">
        <v>0</v>
      </c>
      <c r="H3210">
        <v>0.01</v>
      </c>
      <c r="I3210">
        <v>0</v>
      </c>
    </row>
    <row r="3211" spans="1:9" x14ac:dyDescent="0.25">
      <c r="A3211" t="s">
        <v>717</v>
      </c>
      <c r="B3211">
        <v>96062</v>
      </c>
      <c r="C3211" s="593">
        <v>7.2499999999999995E-2</v>
      </c>
      <c r="D3211" t="s">
        <v>2015</v>
      </c>
      <c r="E3211">
        <v>0.06</v>
      </c>
      <c r="F3211">
        <v>2.5000000000000001E-3</v>
      </c>
      <c r="G3211">
        <v>0</v>
      </c>
      <c r="H3211">
        <v>0.01</v>
      </c>
      <c r="I3211">
        <v>0</v>
      </c>
    </row>
    <row r="3212" spans="1:9" x14ac:dyDescent="0.25">
      <c r="A3212" t="s">
        <v>717</v>
      </c>
      <c r="B3212">
        <v>96063</v>
      </c>
      <c r="C3212" s="593">
        <v>7.2499999999999995E-2</v>
      </c>
      <c r="D3212" t="s">
        <v>2018</v>
      </c>
      <c r="E3212">
        <v>0.06</v>
      </c>
      <c r="F3212">
        <v>2.5000000000000001E-3</v>
      </c>
      <c r="G3212">
        <v>0</v>
      </c>
      <c r="H3212">
        <v>0.01</v>
      </c>
      <c r="I3212">
        <v>0</v>
      </c>
    </row>
    <row r="3213" spans="1:9" x14ac:dyDescent="0.25">
      <c r="A3213" t="s">
        <v>717</v>
      </c>
      <c r="B3213">
        <v>96064</v>
      </c>
      <c r="C3213" s="593">
        <v>7.7499999999999999E-2</v>
      </c>
      <c r="D3213" t="s">
        <v>2019</v>
      </c>
      <c r="E3213">
        <v>0.06</v>
      </c>
      <c r="F3213">
        <v>2.5000000000000001E-3</v>
      </c>
      <c r="G3213">
        <v>5.0000000000000001E-3</v>
      </c>
      <c r="H3213">
        <v>0.01</v>
      </c>
      <c r="I3213">
        <v>0</v>
      </c>
    </row>
    <row r="3214" spans="1:9" x14ac:dyDescent="0.25">
      <c r="A3214" t="s">
        <v>717</v>
      </c>
      <c r="B3214">
        <v>96065</v>
      </c>
      <c r="C3214" s="593">
        <v>7.2499999999999995E-2</v>
      </c>
      <c r="D3214" t="s">
        <v>2015</v>
      </c>
      <c r="E3214">
        <v>0.06</v>
      </c>
      <c r="F3214">
        <v>2.5000000000000001E-3</v>
      </c>
      <c r="G3214">
        <v>0</v>
      </c>
      <c r="H3214">
        <v>0.01</v>
      </c>
      <c r="I3214">
        <v>0</v>
      </c>
    </row>
    <row r="3215" spans="1:9" x14ac:dyDescent="0.25">
      <c r="A3215" t="s">
        <v>717</v>
      </c>
      <c r="B3215">
        <v>96067</v>
      </c>
      <c r="C3215" s="593">
        <v>7.4999999999999997E-2</v>
      </c>
      <c r="D3215" t="s">
        <v>2020</v>
      </c>
      <c r="E3215">
        <v>0.06</v>
      </c>
      <c r="F3215">
        <v>2.5000000000000001E-3</v>
      </c>
      <c r="G3215">
        <v>2.5000000000000001E-3</v>
      </c>
      <c r="H3215">
        <v>0.01</v>
      </c>
      <c r="I3215">
        <v>0</v>
      </c>
    </row>
    <row r="3216" spans="1:9" x14ac:dyDescent="0.25">
      <c r="A3216" t="s">
        <v>717</v>
      </c>
      <c r="B3216">
        <v>96068</v>
      </c>
      <c r="C3216" s="593">
        <v>7.2499999999999995E-2</v>
      </c>
      <c r="D3216" t="s">
        <v>2013</v>
      </c>
      <c r="E3216">
        <v>0.06</v>
      </c>
      <c r="F3216">
        <v>2.5000000000000001E-3</v>
      </c>
      <c r="G3216">
        <v>0</v>
      </c>
      <c r="H3216">
        <v>0.01</v>
      </c>
      <c r="I3216">
        <v>0</v>
      </c>
    </row>
    <row r="3217" spans="1:9" x14ac:dyDescent="0.25">
      <c r="A3217" t="s">
        <v>717</v>
      </c>
      <c r="B3217">
        <v>96069</v>
      </c>
      <c r="C3217" s="593">
        <v>7.2499999999999995E-2</v>
      </c>
      <c r="D3217" t="s">
        <v>2015</v>
      </c>
      <c r="E3217">
        <v>0.06</v>
      </c>
      <c r="F3217">
        <v>2.5000000000000001E-3</v>
      </c>
      <c r="G3217">
        <v>0</v>
      </c>
      <c r="H3217">
        <v>0.01</v>
      </c>
      <c r="I3217">
        <v>0</v>
      </c>
    </row>
    <row r="3218" spans="1:9" x14ac:dyDescent="0.25">
      <c r="A3218" t="s">
        <v>717</v>
      </c>
      <c r="B3218">
        <v>96070</v>
      </c>
      <c r="C3218" s="593">
        <v>7.2499999999999995E-2</v>
      </c>
      <c r="D3218" t="s">
        <v>2015</v>
      </c>
      <c r="E3218">
        <v>0.06</v>
      </c>
      <c r="F3218">
        <v>2.5000000000000001E-3</v>
      </c>
      <c r="G3218">
        <v>0</v>
      </c>
      <c r="H3218">
        <v>0.01</v>
      </c>
      <c r="I3218">
        <v>0</v>
      </c>
    </row>
    <row r="3219" spans="1:9" x14ac:dyDescent="0.25">
      <c r="A3219" t="s">
        <v>717</v>
      </c>
      <c r="B3219">
        <v>96071</v>
      </c>
      <c r="C3219" s="593">
        <v>7.2499999999999995E-2</v>
      </c>
      <c r="D3219" t="s">
        <v>2015</v>
      </c>
      <c r="E3219">
        <v>0.06</v>
      </c>
      <c r="F3219">
        <v>2.5000000000000001E-3</v>
      </c>
      <c r="G3219">
        <v>0</v>
      </c>
      <c r="H3219">
        <v>0.01</v>
      </c>
      <c r="I3219">
        <v>0</v>
      </c>
    </row>
    <row r="3220" spans="1:9" x14ac:dyDescent="0.25">
      <c r="A3220" t="s">
        <v>717</v>
      </c>
      <c r="B3220">
        <v>96073</v>
      </c>
      <c r="C3220" s="593">
        <v>7.2499999999999995E-2</v>
      </c>
      <c r="D3220" t="s">
        <v>2015</v>
      </c>
      <c r="E3220">
        <v>0.06</v>
      </c>
      <c r="F3220">
        <v>2.5000000000000001E-3</v>
      </c>
      <c r="G3220">
        <v>0</v>
      </c>
      <c r="H3220">
        <v>0.01</v>
      </c>
      <c r="I3220">
        <v>0</v>
      </c>
    </row>
    <row r="3221" spans="1:9" x14ac:dyDescent="0.25">
      <c r="A3221" t="s">
        <v>717</v>
      </c>
      <c r="B3221">
        <v>96074</v>
      </c>
      <c r="C3221" s="593">
        <v>7.2499999999999995E-2</v>
      </c>
      <c r="D3221" t="s">
        <v>2018</v>
      </c>
      <c r="E3221">
        <v>0.06</v>
      </c>
      <c r="F3221">
        <v>2.5000000000000001E-3</v>
      </c>
      <c r="G3221">
        <v>0</v>
      </c>
      <c r="H3221">
        <v>0.01</v>
      </c>
      <c r="I3221">
        <v>0</v>
      </c>
    </row>
    <row r="3222" spans="1:9" x14ac:dyDescent="0.25">
      <c r="A3222" t="s">
        <v>717</v>
      </c>
      <c r="B3222">
        <v>96075</v>
      </c>
      <c r="C3222" s="593">
        <v>7.2499999999999995E-2</v>
      </c>
      <c r="D3222" t="s">
        <v>2015</v>
      </c>
      <c r="E3222">
        <v>0.06</v>
      </c>
      <c r="F3222">
        <v>2.5000000000000001E-3</v>
      </c>
      <c r="G3222">
        <v>0</v>
      </c>
      <c r="H3222">
        <v>0.01</v>
      </c>
      <c r="I3222">
        <v>0</v>
      </c>
    </row>
    <row r="3223" spans="1:9" x14ac:dyDescent="0.25">
      <c r="A3223" t="s">
        <v>717</v>
      </c>
      <c r="B3223">
        <v>96076</v>
      </c>
      <c r="C3223" s="593">
        <v>7.2499999999999995E-2</v>
      </c>
      <c r="D3223" t="s">
        <v>2015</v>
      </c>
      <c r="E3223">
        <v>0.06</v>
      </c>
      <c r="F3223">
        <v>2.5000000000000001E-3</v>
      </c>
      <c r="G3223">
        <v>0</v>
      </c>
      <c r="H3223">
        <v>0.01</v>
      </c>
      <c r="I3223">
        <v>0</v>
      </c>
    </row>
    <row r="3224" spans="1:9" x14ac:dyDescent="0.25">
      <c r="A3224" t="s">
        <v>717</v>
      </c>
      <c r="B3224">
        <v>96078</v>
      </c>
      <c r="C3224" s="593">
        <v>7.2499999999999995E-2</v>
      </c>
      <c r="D3224" t="s">
        <v>2018</v>
      </c>
      <c r="E3224">
        <v>0.06</v>
      </c>
      <c r="F3224">
        <v>2.5000000000000001E-3</v>
      </c>
      <c r="G3224">
        <v>0</v>
      </c>
      <c r="H3224">
        <v>0.01</v>
      </c>
      <c r="I3224">
        <v>0</v>
      </c>
    </row>
    <row r="3225" spans="1:9" x14ac:dyDescent="0.25">
      <c r="A3225" t="s">
        <v>717</v>
      </c>
      <c r="B3225">
        <v>96079</v>
      </c>
      <c r="C3225" s="593">
        <v>7.2499999999999995E-2</v>
      </c>
      <c r="D3225" t="s">
        <v>2021</v>
      </c>
      <c r="E3225">
        <v>0.06</v>
      </c>
      <c r="F3225">
        <v>2.5000000000000001E-3</v>
      </c>
      <c r="G3225">
        <v>0</v>
      </c>
      <c r="H3225">
        <v>0.01</v>
      </c>
      <c r="I3225">
        <v>0</v>
      </c>
    </row>
    <row r="3226" spans="1:9" x14ac:dyDescent="0.25">
      <c r="A3226" t="s">
        <v>717</v>
      </c>
      <c r="B3226">
        <v>96080</v>
      </c>
      <c r="C3226" s="593">
        <v>7.4999999999999997E-2</v>
      </c>
      <c r="D3226" t="s">
        <v>2022</v>
      </c>
      <c r="E3226">
        <v>0.06</v>
      </c>
      <c r="F3226">
        <v>2.5000000000000001E-3</v>
      </c>
      <c r="G3226">
        <v>2.5000000000000001E-3</v>
      </c>
      <c r="H3226">
        <v>0.01</v>
      </c>
      <c r="I3226">
        <v>0</v>
      </c>
    </row>
    <row r="3227" spans="1:9" x14ac:dyDescent="0.25">
      <c r="A3227" t="s">
        <v>717</v>
      </c>
      <c r="B3227">
        <v>96084</v>
      </c>
      <c r="C3227" s="593">
        <v>7.2499999999999995E-2</v>
      </c>
      <c r="D3227" t="s">
        <v>2015</v>
      </c>
      <c r="E3227">
        <v>0.06</v>
      </c>
      <c r="F3227">
        <v>2.5000000000000001E-3</v>
      </c>
      <c r="G3227">
        <v>0</v>
      </c>
      <c r="H3227">
        <v>0.01</v>
      </c>
      <c r="I3227">
        <v>0</v>
      </c>
    </row>
    <row r="3228" spans="1:9" x14ac:dyDescent="0.25">
      <c r="A3228" t="s">
        <v>717</v>
      </c>
      <c r="B3228">
        <v>96085</v>
      </c>
      <c r="C3228" s="593">
        <v>7.2499999999999995E-2</v>
      </c>
      <c r="D3228" t="s">
        <v>1963</v>
      </c>
      <c r="E3228">
        <v>0.06</v>
      </c>
      <c r="F3228">
        <v>2.5000000000000001E-3</v>
      </c>
      <c r="G3228">
        <v>0</v>
      </c>
      <c r="H3228">
        <v>0.01</v>
      </c>
      <c r="I3228">
        <v>0</v>
      </c>
    </row>
    <row r="3229" spans="1:9" x14ac:dyDescent="0.25">
      <c r="A3229" t="s">
        <v>717</v>
      </c>
      <c r="B3229">
        <v>96086</v>
      </c>
      <c r="C3229" s="593">
        <v>7.2499999999999995E-2</v>
      </c>
      <c r="D3229" t="s">
        <v>1963</v>
      </c>
      <c r="E3229">
        <v>0.06</v>
      </c>
      <c r="F3229">
        <v>2.5000000000000001E-3</v>
      </c>
      <c r="G3229">
        <v>0</v>
      </c>
      <c r="H3229">
        <v>0.01</v>
      </c>
      <c r="I3229">
        <v>0</v>
      </c>
    </row>
    <row r="3230" spans="1:9" x14ac:dyDescent="0.25">
      <c r="A3230" t="s">
        <v>717</v>
      </c>
      <c r="B3230">
        <v>96087</v>
      </c>
      <c r="C3230" s="593">
        <v>7.2499999999999995E-2</v>
      </c>
      <c r="D3230" t="s">
        <v>2015</v>
      </c>
      <c r="E3230">
        <v>0.06</v>
      </c>
      <c r="F3230">
        <v>2.5000000000000001E-3</v>
      </c>
      <c r="G3230">
        <v>0</v>
      </c>
      <c r="H3230">
        <v>0.01</v>
      </c>
      <c r="I3230">
        <v>0</v>
      </c>
    </row>
    <row r="3231" spans="1:9" x14ac:dyDescent="0.25">
      <c r="A3231" t="s">
        <v>717</v>
      </c>
      <c r="B3231">
        <v>96088</v>
      </c>
      <c r="C3231" s="593">
        <v>7.2499999999999995E-2</v>
      </c>
      <c r="D3231" t="s">
        <v>2015</v>
      </c>
      <c r="E3231">
        <v>0.06</v>
      </c>
      <c r="F3231">
        <v>2.5000000000000001E-3</v>
      </c>
      <c r="G3231">
        <v>0</v>
      </c>
      <c r="H3231">
        <v>0.01</v>
      </c>
      <c r="I3231">
        <v>0</v>
      </c>
    </row>
    <row r="3232" spans="1:9" x14ac:dyDescent="0.25">
      <c r="A3232" t="s">
        <v>717</v>
      </c>
      <c r="B3232">
        <v>96089</v>
      </c>
      <c r="C3232" s="593">
        <v>7.2499999999999995E-2</v>
      </c>
      <c r="D3232" t="s">
        <v>2021</v>
      </c>
      <c r="E3232">
        <v>0.06</v>
      </c>
      <c r="F3232">
        <v>2.5000000000000001E-3</v>
      </c>
      <c r="G3232">
        <v>0</v>
      </c>
      <c r="H3232">
        <v>0.01</v>
      </c>
      <c r="I3232">
        <v>0</v>
      </c>
    </row>
    <row r="3233" spans="1:9" x14ac:dyDescent="0.25">
      <c r="A3233" t="s">
        <v>717</v>
      </c>
      <c r="B3233">
        <v>96090</v>
      </c>
      <c r="C3233" s="593">
        <v>7.2499999999999995E-2</v>
      </c>
      <c r="D3233" t="s">
        <v>2023</v>
      </c>
      <c r="E3233">
        <v>0.06</v>
      </c>
      <c r="F3233">
        <v>2.5000000000000001E-3</v>
      </c>
      <c r="G3233">
        <v>0</v>
      </c>
      <c r="H3233">
        <v>0.01</v>
      </c>
      <c r="I3233">
        <v>0</v>
      </c>
    </row>
    <row r="3234" spans="1:9" x14ac:dyDescent="0.25">
      <c r="A3234" t="s">
        <v>717</v>
      </c>
      <c r="B3234">
        <v>96091</v>
      </c>
      <c r="C3234" s="593">
        <v>7.2499999999999995E-2</v>
      </c>
      <c r="D3234" t="s">
        <v>1958</v>
      </c>
      <c r="E3234">
        <v>0.06</v>
      </c>
      <c r="F3234">
        <v>2.5000000000000001E-3</v>
      </c>
      <c r="G3234">
        <v>0</v>
      </c>
      <c r="H3234">
        <v>0.01</v>
      </c>
      <c r="I3234">
        <v>0</v>
      </c>
    </row>
    <row r="3235" spans="1:9" x14ac:dyDescent="0.25">
      <c r="A3235" t="s">
        <v>717</v>
      </c>
      <c r="B3235">
        <v>96092</v>
      </c>
      <c r="C3235" s="593">
        <v>7.2499999999999995E-2</v>
      </c>
      <c r="D3235" t="s">
        <v>2018</v>
      </c>
      <c r="E3235">
        <v>0.06</v>
      </c>
      <c r="F3235">
        <v>2.5000000000000001E-3</v>
      </c>
      <c r="G3235">
        <v>0</v>
      </c>
      <c r="H3235">
        <v>0.01</v>
      </c>
      <c r="I3235">
        <v>0</v>
      </c>
    </row>
    <row r="3236" spans="1:9" x14ac:dyDescent="0.25">
      <c r="A3236" t="s">
        <v>717</v>
      </c>
      <c r="B3236">
        <v>96093</v>
      </c>
      <c r="C3236" s="593">
        <v>7.2499999999999995E-2</v>
      </c>
      <c r="D3236" t="s">
        <v>1958</v>
      </c>
      <c r="E3236">
        <v>0.06</v>
      </c>
      <c r="F3236">
        <v>2.5000000000000001E-3</v>
      </c>
      <c r="G3236">
        <v>0</v>
      </c>
      <c r="H3236">
        <v>0.01</v>
      </c>
      <c r="I3236">
        <v>0</v>
      </c>
    </row>
    <row r="3237" spans="1:9" x14ac:dyDescent="0.25">
      <c r="A3237" t="s">
        <v>717</v>
      </c>
      <c r="B3237">
        <v>96094</v>
      </c>
      <c r="C3237" s="593">
        <v>7.4999999999999997E-2</v>
      </c>
      <c r="D3237" t="s">
        <v>2024</v>
      </c>
      <c r="E3237">
        <v>0.06</v>
      </c>
      <c r="F3237">
        <v>2.5000000000000001E-3</v>
      </c>
      <c r="G3237">
        <v>2.5000000000000001E-3</v>
      </c>
      <c r="H3237">
        <v>0.01</v>
      </c>
      <c r="I3237">
        <v>0</v>
      </c>
    </row>
    <row r="3238" spans="1:9" x14ac:dyDescent="0.25">
      <c r="A3238" t="s">
        <v>717</v>
      </c>
      <c r="B3238">
        <v>96095</v>
      </c>
      <c r="C3238" s="593">
        <v>7.2499999999999995E-2</v>
      </c>
      <c r="D3238" t="s">
        <v>2015</v>
      </c>
      <c r="E3238">
        <v>0.06</v>
      </c>
      <c r="F3238">
        <v>2.5000000000000001E-3</v>
      </c>
      <c r="G3238">
        <v>0</v>
      </c>
      <c r="H3238">
        <v>0.01</v>
      </c>
      <c r="I3238">
        <v>0</v>
      </c>
    </row>
    <row r="3239" spans="1:9" x14ac:dyDescent="0.25">
      <c r="A3239" t="s">
        <v>717</v>
      </c>
      <c r="B3239">
        <v>96096</v>
      </c>
      <c r="C3239" s="593">
        <v>7.2499999999999995E-2</v>
      </c>
      <c r="D3239" t="s">
        <v>2015</v>
      </c>
      <c r="E3239">
        <v>0.06</v>
      </c>
      <c r="F3239">
        <v>2.5000000000000001E-3</v>
      </c>
      <c r="G3239">
        <v>0</v>
      </c>
      <c r="H3239">
        <v>0.01</v>
      </c>
      <c r="I3239">
        <v>0</v>
      </c>
    </row>
    <row r="3240" spans="1:9" x14ac:dyDescent="0.25">
      <c r="A3240" t="s">
        <v>717</v>
      </c>
      <c r="B3240">
        <v>96097</v>
      </c>
      <c r="C3240" s="593">
        <v>7.7499999999999999E-2</v>
      </c>
      <c r="D3240" t="s">
        <v>2019</v>
      </c>
      <c r="E3240">
        <v>0.06</v>
      </c>
      <c r="F3240">
        <v>2.5000000000000001E-3</v>
      </c>
      <c r="G3240">
        <v>5.0000000000000001E-3</v>
      </c>
      <c r="H3240">
        <v>0.01</v>
      </c>
      <c r="I3240">
        <v>0</v>
      </c>
    </row>
    <row r="3241" spans="1:9" x14ac:dyDescent="0.25">
      <c r="A3241" t="s">
        <v>717</v>
      </c>
      <c r="B3241">
        <v>96099</v>
      </c>
      <c r="C3241" s="593">
        <v>7.2499999999999995E-2</v>
      </c>
      <c r="D3241" t="s">
        <v>2012</v>
      </c>
      <c r="E3241">
        <v>0.06</v>
      </c>
      <c r="F3241">
        <v>2.5000000000000001E-3</v>
      </c>
      <c r="G3241">
        <v>0</v>
      </c>
      <c r="H3241">
        <v>0.01</v>
      </c>
      <c r="I3241">
        <v>0</v>
      </c>
    </row>
    <row r="3242" spans="1:9" x14ac:dyDescent="0.25">
      <c r="A3242" t="s">
        <v>717</v>
      </c>
      <c r="B3242">
        <v>96101</v>
      </c>
      <c r="C3242" s="593">
        <v>7.2499999999999995E-2</v>
      </c>
      <c r="D3242" t="s">
        <v>2025</v>
      </c>
      <c r="E3242">
        <v>0.06</v>
      </c>
      <c r="F3242">
        <v>2.5000000000000001E-3</v>
      </c>
      <c r="G3242">
        <v>0</v>
      </c>
      <c r="H3242">
        <v>0.01</v>
      </c>
      <c r="I3242">
        <v>0</v>
      </c>
    </row>
    <row r="3243" spans="1:9" x14ac:dyDescent="0.25">
      <c r="A3243" t="s">
        <v>717</v>
      </c>
      <c r="B3243">
        <v>96103</v>
      </c>
      <c r="C3243" s="593">
        <v>7.2499999999999995E-2</v>
      </c>
      <c r="D3243" t="s">
        <v>1998</v>
      </c>
      <c r="E3243">
        <v>0.06</v>
      </c>
      <c r="F3243">
        <v>2.5000000000000001E-3</v>
      </c>
      <c r="G3243">
        <v>0</v>
      </c>
      <c r="H3243">
        <v>0.01</v>
      </c>
      <c r="I3243">
        <v>0</v>
      </c>
    </row>
    <row r="3244" spans="1:9" x14ac:dyDescent="0.25">
      <c r="A3244" t="s">
        <v>717</v>
      </c>
      <c r="B3244">
        <v>96104</v>
      </c>
      <c r="C3244" s="593">
        <v>7.2499999999999995E-2</v>
      </c>
      <c r="D3244" t="s">
        <v>2016</v>
      </c>
      <c r="E3244">
        <v>0.06</v>
      </c>
      <c r="F3244">
        <v>2.5000000000000001E-3</v>
      </c>
      <c r="G3244">
        <v>0</v>
      </c>
      <c r="H3244">
        <v>0.01</v>
      </c>
      <c r="I3244">
        <v>0</v>
      </c>
    </row>
    <row r="3245" spans="1:9" x14ac:dyDescent="0.25">
      <c r="A3245" t="s">
        <v>717</v>
      </c>
      <c r="B3245">
        <v>96105</v>
      </c>
      <c r="C3245" s="593">
        <v>7.2499999999999995E-2</v>
      </c>
      <c r="D3245" t="s">
        <v>1998</v>
      </c>
      <c r="E3245">
        <v>0.06</v>
      </c>
      <c r="F3245">
        <v>2.5000000000000001E-3</v>
      </c>
      <c r="G3245">
        <v>0</v>
      </c>
      <c r="H3245">
        <v>0.01</v>
      </c>
      <c r="I3245">
        <v>0</v>
      </c>
    </row>
    <row r="3246" spans="1:9" x14ac:dyDescent="0.25">
      <c r="A3246" t="s">
        <v>717</v>
      </c>
      <c r="B3246">
        <v>96106</v>
      </c>
      <c r="C3246" s="593">
        <v>7.2499999999999995E-2</v>
      </c>
      <c r="D3246" t="s">
        <v>1998</v>
      </c>
      <c r="E3246">
        <v>0.06</v>
      </c>
      <c r="F3246">
        <v>2.5000000000000001E-3</v>
      </c>
      <c r="G3246">
        <v>0</v>
      </c>
      <c r="H3246">
        <v>0.01</v>
      </c>
      <c r="I3246">
        <v>0</v>
      </c>
    </row>
    <row r="3247" spans="1:9" x14ac:dyDescent="0.25">
      <c r="A3247" t="s">
        <v>717</v>
      </c>
      <c r="B3247">
        <v>96107</v>
      </c>
      <c r="C3247" s="593">
        <v>7.2499999999999995E-2</v>
      </c>
      <c r="D3247" t="s">
        <v>1801</v>
      </c>
      <c r="E3247">
        <v>0.06</v>
      </c>
      <c r="F3247">
        <v>2.5000000000000001E-3</v>
      </c>
      <c r="G3247">
        <v>0</v>
      </c>
      <c r="H3247">
        <v>0.01</v>
      </c>
      <c r="I3247">
        <v>0</v>
      </c>
    </row>
    <row r="3248" spans="1:9" x14ac:dyDescent="0.25">
      <c r="A3248" t="s">
        <v>717</v>
      </c>
      <c r="B3248">
        <v>96108</v>
      </c>
      <c r="C3248" s="593">
        <v>7.2499999999999995E-2</v>
      </c>
      <c r="D3248" t="s">
        <v>2016</v>
      </c>
      <c r="E3248">
        <v>0.06</v>
      </c>
      <c r="F3248">
        <v>2.5000000000000001E-3</v>
      </c>
      <c r="G3248">
        <v>0</v>
      </c>
      <c r="H3248">
        <v>0.01</v>
      </c>
      <c r="I3248">
        <v>0</v>
      </c>
    </row>
    <row r="3249" spans="1:9" x14ac:dyDescent="0.25">
      <c r="A3249" t="s">
        <v>717</v>
      </c>
      <c r="B3249">
        <v>96109</v>
      </c>
      <c r="C3249" s="593">
        <v>7.2499999999999995E-2</v>
      </c>
      <c r="D3249" t="s">
        <v>2013</v>
      </c>
      <c r="E3249">
        <v>0.06</v>
      </c>
      <c r="F3249">
        <v>2.5000000000000001E-3</v>
      </c>
      <c r="G3249">
        <v>0</v>
      </c>
      <c r="H3249">
        <v>0.01</v>
      </c>
      <c r="I3249">
        <v>0</v>
      </c>
    </row>
    <row r="3250" spans="1:9" x14ac:dyDescent="0.25">
      <c r="A3250" t="s">
        <v>717</v>
      </c>
      <c r="B3250">
        <v>96110</v>
      </c>
      <c r="C3250" s="593">
        <v>7.2499999999999995E-2</v>
      </c>
      <c r="D3250" t="s">
        <v>2016</v>
      </c>
      <c r="E3250">
        <v>0.06</v>
      </c>
      <c r="F3250">
        <v>2.5000000000000001E-3</v>
      </c>
      <c r="G3250">
        <v>0</v>
      </c>
      <c r="H3250">
        <v>0.01</v>
      </c>
      <c r="I3250">
        <v>0</v>
      </c>
    </row>
    <row r="3251" spans="1:9" x14ac:dyDescent="0.25">
      <c r="A3251" t="s">
        <v>717</v>
      </c>
      <c r="B3251">
        <v>96111</v>
      </c>
      <c r="C3251" s="593">
        <v>7.4999999999999997E-2</v>
      </c>
      <c r="D3251" t="s">
        <v>1966</v>
      </c>
      <c r="E3251">
        <v>0.06</v>
      </c>
      <c r="F3251">
        <v>2.5000000000000001E-3</v>
      </c>
      <c r="G3251">
        <v>0</v>
      </c>
      <c r="H3251">
        <v>1.2500000000000001E-2</v>
      </c>
      <c r="I3251">
        <v>0</v>
      </c>
    </row>
    <row r="3252" spans="1:9" x14ac:dyDescent="0.25">
      <c r="A3252" t="s">
        <v>717</v>
      </c>
      <c r="B3252">
        <v>96112</v>
      </c>
      <c r="C3252" s="593">
        <v>7.2499999999999995E-2</v>
      </c>
      <c r="D3252" t="s">
        <v>2016</v>
      </c>
      <c r="E3252">
        <v>0.06</v>
      </c>
      <c r="F3252">
        <v>2.5000000000000001E-3</v>
      </c>
      <c r="G3252">
        <v>0</v>
      </c>
      <c r="H3252">
        <v>0.01</v>
      </c>
      <c r="I3252">
        <v>0</v>
      </c>
    </row>
    <row r="3253" spans="1:9" x14ac:dyDescent="0.25">
      <c r="A3253" t="s">
        <v>717</v>
      </c>
      <c r="B3253">
        <v>96113</v>
      </c>
      <c r="C3253" s="593">
        <v>7.2499999999999995E-2</v>
      </c>
      <c r="D3253" t="s">
        <v>2013</v>
      </c>
      <c r="E3253">
        <v>0.06</v>
      </c>
      <c r="F3253">
        <v>2.5000000000000001E-3</v>
      </c>
      <c r="G3253">
        <v>0</v>
      </c>
      <c r="H3253">
        <v>0.01</v>
      </c>
      <c r="I3253">
        <v>0</v>
      </c>
    </row>
    <row r="3254" spans="1:9" x14ac:dyDescent="0.25">
      <c r="A3254" t="s">
        <v>717</v>
      </c>
      <c r="B3254">
        <v>96114</v>
      </c>
      <c r="C3254" s="593">
        <v>7.2499999999999995E-2</v>
      </c>
      <c r="D3254" t="s">
        <v>2013</v>
      </c>
      <c r="E3254">
        <v>0.06</v>
      </c>
      <c r="F3254">
        <v>2.5000000000000001E-3</v>
      </c>
      <c r="G3254">
        <v>0</v>
      </c>
      <c r="H3254">
        <v>0.01</v>
      </c>
      <c r="I3254">
        <v>0</v>
      </c>
    </row>
    <row r="3255" spans="1:9" x14ac:dyDescent="0.25">
      <c r="A3255" t="s">
        <v>717</v>
      </c>
      <c r="B3255">
        <v>96115</v>
      </c>
      <c r="C3255" s="593">
        <v>7.2499999999999995E-2</v>
      </c>
      <c r="D3255" t="s">
        <v>2016</v>
      </c>
      <c r="E3255">
        <v>0.06</v>
      </c>
      <c r="F3255">
        <v>2.5000000000000001E-3</v>
      </c>
      <c r="G3255">
        <v>0</v>
      </c>
      <c r="H3255">
        <v>0.01</v>
      </c>
      <c r="I3255">
        <v>0</v>
      </c>
    </row>
    <row r="3256" spans="1:9" x14ac:dyDescent="0.25">
      <c r="A3256" t="s">
        <v>717</v>
      </c>
      <c r="B3256">
        <v>96116</v>
      </c>
      <c r="C3256" s="593">
        <v>7.2499999999999995E-2</v>
      </c>
      <c r="D3256" t="s">
        <v>2016</v>
      </c>
      <c r="E3256">
        <v>0.06</v>
      </c>
      <c r="F3256">
        <v>2.5000000000000001E-3</v>
      </c>
      <c r="G3256">
        <v>0</v>
      </c>
      <c r="H3256">
        <v>0.01</v>
      </c>
      <c r="I3256">
        <v>0</v>
      </c>
    </row>
    <row r="3257" spans="1:9" x14ac:dyDescent="0.25">
      <c r="A3257" t="s">
        <v>717</v>
      </c>
      <c r="B3257">
        <v>96117</v>
      </c>
      <c r="C3257" s="593">
        <v>7.2499999999999995E-2</v>
      </c>
      <c r="D3257" t="s">
        <v>2026</v>
      </c>
      <c r="E3257">
        <v>0.06</v>
      </c>
      <c r="F3257">
        <v>2.5000000000000001E-3</v>
      </c>
      <c r="G3257">
        <v>0</v>
      </c>
      <c r="H3257">
        <v>0.01</v>
      </c>
      <c r="I3257">
        <v>0</v>
      </c>
    </row>
    <row r="3258" spans="1:9" x14ac:dyDescent="0.25">
      <c r="A3258" t="s">
        <v>717</v>
      </c>
      <c r="B3258">
        <v>96118</v>
      </c>
      <c r="C3258" s="593">
        <v>7.2499999999999995E-2</v>
      </c>
      <c r="D3258" t="s">
        <v>2027</v>
      </c>
      <c r="E3258">
        <v>0.06</v>
      </c>
      <c r="F3258">
        <v>2.5000000000000001E-3</v>
      </c>
      <c r="G3258">
        <v>0</v>
      </c>
      <c r="H3258">
        <v>0.01</v>
      </c>
      <c r="I3258">
        <v>0</v>
      </c>
    </row>
    <row r="3259" spans="1:9" x14ac:dyDescent="0.25">
      <c r="A3259" t="s">
        <v>717</v>
      </c>
      <c r="B3259">
        <v>96119</v>
      </c>
      <c r="C3259" s="593">
        <v>7.2499999999999995E-2</v>
      </c>
      <c r="D3259" t="s">
        <v>2013</v>
      </c>
      <c r="E3259">
        <v>0.06</v>
      </c>
      <c r="F3259">
        <v>2.5000000000000001E-3</v>
      </c>
      <c r="G3259">
        <v>0</v>
      </c>
      <c r="H3259">
        <v>0.01</v>
      </c>
      <c r="I3259">
        <v>0</v>
      </c>
    </row>
    <row r="3260" spans="1:9" x14ac:dyDescent="0.25">
      <c r="A3260" t="s">
        <v>717</v>
      </c>
      <c r="B3260">
        <v>96120</v>
      </c>
      <c r="C3260" s="593">
        <v>7.2499999999999995E-2</v>
      </c>
      <c r="D3260" t="s">
        <v>1920</v>
      </c>
      <c r="E3260">
        <v>0.06</v>
      </c>
      <c r="F3260">
        <v>2.5000000000000001E-3</v>
      </c>
      <c r="G3260">
        <v>0</v>
      </c>
      <c r="H3260">
        <v>0.01</v>
      </c>
      <c r="I3260">
        <v>0</v>
      </c>
    </row>
    <row r="3261" spans="1:9" x14ac:dyDescent="0.25">
      <c r="A3261" t="s">
        <v>717</v>
      </c>
      <c r="B3261">
        <v>96121</v>
      </c>
      <c r="C3261" s="593">
        <v>7.2499999999999995E-2</v>
      </c>
      <c r="D3261" t="s">
        <v>2013</v>
      </c>
      <c r="E3261">
        <v>0.06</v>
      </c>
      <c r="F3261">
        <v>2.5000000000000001E-3</v>
      </c>
      <c r="G3261">
        <v>0</v>
      </c>
      <c r="H3261">
        <v>0.01</v>
      </c>
      <c r="I3261">
        <v>0</v>
      </c>
    </row>
    <row r="3262" spans="1:9" x14ac:dyDescent="0.25">
      <c r="A3262" t="s">
        <v>717</v>
      </c>
      <c r="B3262">
        <v>96122</v>
      </c>
      <c r="C3262" s="593">
        <v>7.2499999999999995E-2</v>
      </c>
      <c r="D3262" t="s">
        <v>2028</v>
      </c>
      <c r="E3262">
        <v>0.06</v>
      </c>
      <c r="F3262">
        <v>2.5000000000000001E-3</v>
      </c>
      <c r="G3262">
        <v>0</v>
      </c>
      <c r="H3262">
        <v>0.01</v>
      </c>
      <c r="I3262">
        <v>0</v>
      </c>
    </row>
    <row r="3263" spans="1:9" x14ac:dyDescent="0.25">
      <c r="A3263" t="s">
        <v>717</v>
      </c>
      <c r="B3263">
        <v>96123</v>
      </c>
      <c r="C3263" s="593">
        <v>7.2499999999999995E-2</v>
      </c>
      <c r="D3263" t="s">
        <v>2013</v>
      </c>
      <c r="E3263">
        <v>0.06</v>
      </c>
      <c r="F3263">
        <v>2.5000000000000001E-3</v>
      </c>
      <c r="G3263">
        <v>0</v>
      </c>
      <c r="H3263">
        <v>0.01</v>
      </c>
      <c r="I3263">
        <v>0</v>
      </c>
    </row>
    <row r="3264" spans="1:9" x14ac:dyDescent="0.25">
      <c r="A3264" t="s">
        <v>717</v>
      </c>
      <c r="B3264">
        <v>96124</v>
      </c>
      <c r="C3264" s="593">
        <v>7.2499999999999995E-2</v>
      </c>
      <c r="D3264" t="s">
        <v>1996</v>
      </c>
      <c r="E3264">
        <v>0.06</v>
      </c>
      <c r="F3264">
        <v>2.5000000000000001E-3</v>
      </c>
      <c r="G3264">
        <v>0</v>
      </c>
      <c r="H3264">
        <v>0.01</v>
      </c>
      <c r="I3264">
        <v>0</v>
      </c>
    </row>
    <row r="3265" spans="1:9" x14ac:dyDescent="0.25">
      <c r="A3265" t="s">
        <v>717</v>
      </c>
      <c r="B3265">
        <v>96125</v>
      </c>
      <c r="C3265" s="593">
        <v>7.2499999999999995E-2</v>
      </c>
      <c r="D3265" t="s">
        <v>1996</v>
      </c>
      <c r="E3265">
        <v>0.06</v>
      </c>
      <c r="F3265">
        <v>2.5000000000000001E-3</v>
      </c>
      <c r="G3265">
        <v>0</v>
      </c>
      <c r="H3265">
        <v>0.01</v>
      </c>
      <c r="I3265">
        <v>0</v>
      </c>
    </row>
    <row r="3266" spans="1:9" x14ac:dyDescent="0.25">
      <c r="A3266" t="s">
        <v>717</v>
      </c>
      <c r="B3266">
        <v>96126</v>
      </c>
      <c r="C3266" s="593">
        <v>7.2499999999999995E-2</v>
      </c>
      <c r="D3266" t="s">
        <v>1996</v>
      </c>
      <c r="E3266">
        <v>0.06</v>
      </c>
      <c r="F3266">
        <v>2.5000000000000001E-3</v>
      </c>
      <c r="G3266">
        <v>0</v>
      </c>
      <c r="H3266">
        <v>0.01</v>
      </c>
      <c r="I3266">
        <v>0</v>
      </c>
    </row>
    <row r="3267" spans="1:9" x14ac:dyDescent="0.25">
      <c r="A3267" t="s">
        <v>717</v>
      </c>
      <c r="B3267">
        <v>96127</v>
      </c>
      <c r="C3267" s="593">
        <v>7.2499999999999995E-2</v>
      </c>
      <c r="D3267" t="s">
        <v>2013</v>
      </c>
      <c r="E3267">
        <v>0.06</v>
      </c>
      <c r="F3267">
        <v>2.5000000000000001E-3</v>
      </c>
      <c r="G3267">
        <v>0</v>
      </c>
      <c r="H3267">
        <v>0.01</v>
      </c>
      <c r="I3267">
        <v>0</v>
      </c>
    </row>
    <row r="3268" spans="1:9" x14ac:dyDescent="0.25">
      <c r="A3268" t="s">
        <v>717</v>
      </c>
      <c r="B3268">
        <v>96128</v>
      </c>
      <c r="C3268" s="593">
        <v>7.2499999999999995E-2</v>
      </c>
      <c r="D3268" t="s">
        <v>2013</v>
      </c>
      <c r="E3268">
        <v>0.06</v>
      </c>
      <c r="F3268">
        <v>2.5000000000000001E-3</v>
      </c>
      <c r="G3268">
        <v>0</v>
      </c>
      <c r="H3268">
        <v>0.01</v>
      </c>
      <c r="I3268">
        <v>0</v>
      </c>
    </row>
    <row r="3269" spans="1:9" x14ac:dyDescent="0.25">
      <c r="A3269" t="s">
        <v>717</v>
      </c>
      <c r="B3269">
        <v>96129</v>
      </c>
      <c r="C3269" s="593">
        <v>7.2499999999999995E-2</v>
      </c>
      <c r="D3269" t="s">
        <v>1998</v>
      </c>
      <c r="E3269">
        <v>0.06</v>
      </c>
      <c r="F3269">
        <v>2.5000000000000001E-3</v>
      </c>
      <c r="G3269">
        <v>0</v>
      </c>
      <c r="H3269">
        <v>0.01</v>
      </c>
      <c r="I3269">
        <v>0</v>
      </c>
    </row>
    <row r="3270" spans="1:9" x14ac:dyDescent="0.25">
      <c r="A3270" t="s">
        <v>717</v>
      </c>
      <c r="B3270">
        <v>96130</v>
      </c>
      <c r="C3270" s="593">
        <v>7.2499999999999995E-2</v>
      </c>
      <c r="D3270" t="s">
        <v>2026</v>
      </c>
      <c r="E3270">
        <v>0.06</v>
      </c>
      <c r="F3270">
        <v>2.5000000000000001E-3</v>
      </c>
      <c r="G3270">
        <v>0</v>
      </c>
      <c r="H3270">
        <v>0.01</v>
      </c>
      <c r="I3270">
        <v>0</v>
      </c>
    </row>
    <row r="3271" spans="1:9" x14ac:dyDescent="0.25">
      <c r="A3271" t="s">
        <v>717</v>
      </c>
      <c r="B3271">
        <v>96132</v>
      </c>
      <c r="C3271" s="593">
        <v>7.2499999999999995E-2</v>
      </c>
      <c r="D3271" t="s">
        <v>2013</v>
      </c>
      <c r="E3271">
        <v>0.06</v>
      </c>
      <c r="F3271">
        <v>2.5000000000000001E-3</v>
      </c>
      <c r="G3271">
        <v>0</v>
      </c>
      <c r="H3271">
        <v>0.01</v>
      </c>
      <c r="I3271">
        <v>0</v>
      </c>
    </row>
    <row r="3272" spans="1:9" x14ac:dyDescent="0.25">
      <c r="A3272" t="s">
        <v>717</v>
      </c>
      <c r="B3272">
        <v>96133</v>
      </c>
      <c r="C3272" s="593">
        <v>7.2499999999999995E-2</v>
      </c>
      <c r="D3272" t="s">
        <v>1801</v>
      </c>
      <c r="E3272">
        <v>0.06</v>
      </c>
      <c r="F3272">
        <v>2.5000000000000001E-3</v>
      </c>
      <c r="G3272">
        <v>0</v>
      </c>
      <c r="H3272">
        <v>0.01</v>
      </c>
      <c r="I3272">
        <v>0</v>
      </c>
    </row>
    <row r="3273" spans="1:9" x14ac:dyDescent="0.25">
      <c r="A3273" t="s">
        <v>717</v>
      </c>
      <c r="B3273">
        <v>96134</v>
      </c>
      <c r="C3273" s="593">
        <v>7.2499999999999995E-2</v>
      </c>
      <c r="D3273" t="s">
        <v>1963</v>
      </c>
      <c r="E3273">
        <v>0.06</v>
      </c>
      <c r="F3273">
        <v>2.5000000000000001E-3</v>
      </c>
      <c r="G3273">
        <v>0</v>
      </c>
      <c r="H3273">
        <v>0.01</v>
      </c>
      <c r="I3273">
        <v>0</v>
      </c>
    </row>
    <row r="3274" spans="1:9" x14ac:dyDescent="0.25">
      <c r="A3274" t="s">
        <v>717</v>
      </c>
      <c r="B3274">
        <v>96135</v>
      </c>
      <c r="C3274" s="593">
        <v>7.2499999999999995E-2</v>
      </c>
      <c r="D3274" t="s">
        <v>1998</v>
      </c>
      <c r="E3274">
        <v>0.06</v>
      </c>
      <c r="F3274">
        <v>2.5000000000000001E-3</v>
      </c>
      <c r="G3274">
        <v>0</v>
      </c>
      <c r="H3274">
        <v>0.01</v>
      </c>
      <c r="I3274">
        <v>0</v>
      </c>
    </row>
    <row r="3275" spans="1:9" x14ac:dyDescent="0.25">
      <c r="A3275" t="s">
        <v>717</v>
      </c>
      <c r="B3275">
        <v>96136</v>
      </c>
      <c r="C3275" s="593">
        <v>7.2499999999999995E-2</v>
      </c>
      <c r="D3275" t="s">
        <v>2013</v>
      </c>
      <c r="E3275">
        <v>0.06</v>
      </c>
      <c r="F3275">
        <v>2.5000000000000001E-3</v>
      </c>
      <c r="G3275">
        <v>0</v>
      </c>
      <c r="H3275">
        <v>0.01</v>
      </c>
      <c r="I3275">
        <v>0</v>
      </c>
    </row>
    <row r="3276" spans="1:9" x14ac:dyDescent="0.25">
      <c r="A3276" t="s">
        <v>717</v>
      </c>
      <c r="B3276">
        <v>96137</v>
      </c>
      <c r="C3276" s="593">
        <v>7.2499999999999995E-2</v>
      </c>
      <c r="D3276" t="s">
        <v>1998</v>
      </c>
      <c r="E3276">
        <v>0.06</v>
      </c>
      <c r="F3276">
        <v>2.5000000000000001E-3</v>
      </c>
      <c r="G3276">
        <v>0</v>
      </c>
      <c r="H3276">
        <v>0.01</v>
      </c>
      <c r="I3276">
        <v>0</v>
      </c>
    </row>
    <row r="3277" spans="1:9" x14ac:dyDescent="0.25">
      <c r="A3277" t="s">
        <v>717</v>
      </c>
      <c r="B3277">
        <v>96140</v>
      </c>
      <c r="C3277" s="593">
        <v>7.2499999999999995E-2</v>
      </c>
      <c r="D3277" t="s">
        <v>2029</v>
      </c>
      <c r="E3277">
        <v>0.06</v>
      </c>
      <c r="F3277">
        <v>2.5000000000000001E-3</v>
      </c>
      <c r="G3277">
        <v>0</v>
      </c>
      <c r="H3277">
        <v>0.01</v>
      </c>
      <c r="I3277">
        <v>0</v>
      </c>
    </row>
    <row r="3278" spans="1:9" x14ac:dyDescent="0.25">
      <c r="A3278" t="s">
        <v>717</v>
      </c>
      <c r="B3278">
        <v>96141</v>
      </c>
      <c r="C3278" s="593">
        <v>7.2499999999999995E-2</v>
      </c>
      <c r="D3278" t="s">
        <v>2029</v>
      </c>
      <c r="E3278">
        <v>0.06</v>
      </c>
      <c r="F3278">
        <v>2.5000000000000001E-3</v>
      </c>
      <c r="G3278">
        <v>0</v>
      </c>
      <c r="H3278">
        <v>0.01</v>
      </c>
      <c r="I3278">
        <v>0</v>
      </c>
    </row>
    <row r="3279" spans="1:9" x14ac:dyDescent="0.25">
      <c r="A3279" t="s">
        <v>717</v>
      </c>
      <c r="B3279">
        <v>96142</v>
      </c>
      <c r="C3279" s="593">
        <v>7.2499999999999995E-2</v>
      </c>
      <c r="D3279" t="s">
        <v>2029</v>
      </c>
      <c r="E3279">
        <v>0.06</v>
      </c>
      <c r="F3279">
        <v>2.5000000000000001E-3</v>
      </c>
      <c r="G3279">
        <v>0</v>
      </c>
      <c r="H3279">
        <v>0.01</v>
      </c>
      <c r="I3279">
        <v>0</v>
      </c>
    </row>
    <row r="3280" spans="1:9" x14ac:dyDescent="0.25">
      <c r="A3280" t="s">
        <v>717</v>
      </c>
      <c r="B3280">
        <v>96143</v>
      </c>
      <c r="C3280" s="593">
        <v>7.2499999999999995E-2</v>
      </c>
      <c r="D3280" t="s">
        <v>2029</v>
      </c>
      <c r="E3280">
        <v>0.06</v>
      </c>
      <c r="F3280">
        <v>2.5000000000000001E-3</v>
      </c>
      <c r="G3280">
        <v>0</v>
      </c>
      <c r="H3280">
        <v>0.01</v>
      </c>
      <c r="I3280">
        <v>0</v>
      </c>
    </row>
    <row r="3281" spans="1:9" x14ac:dyDescent="0.25">
      <c r="A3281" t="s">
        <v>717</v>
      </c>
      <c r="B3281">
        <v>96145</v>
      </c>
      <c r="C3281" s="593">
        <v>7.2499999999999995E-2</v>
      </c>
      <c r="D3281" t="s">
        <v>2029</v>
      </c>
      <c r="E3281">
        <v>0.06</v>
      </c>
      <c r="F3281">
        <v>2.5000000000000001E-3</v>
      </c>
      <c r="G3281">
        <v>0</v>
      </c>
      <c r="H3281">
        <v>0.01</v>
      </c>
      <c r="I3281">
        <v>0</v>
      </c>
    </row>
    <row r="3282" spans="1:9" x14ac:dyDescent="0.25">
      <c r="A3282" t="s">
        <v>717</v>
      </c>
      <c r="B3282">
        <v>96146</v>
      </c>
      <c r="C3282" s="593">
        <v>7.2499999999999995E-2</v>
      </c>
      <c r="D3282" t="s">
        <v>2029</v>
      </c>
      <c r="E3282">
        <v>0.06</v>
      </c>
      <c r="F3282">
        <v>2.5000000000000001E-3</v>
      </c>
      <c r="G3282">
        <v>0</v>
      </c>
      <c r="H3282">
        <v>0.01</v>
      </c>
      <c r="I3282">
        <v>0</v>
      </c>
    </row>
    <row r="3283" spans="1:9" x14ac:dyDescent="0.25">
      <c r="A3283" t="s">
        <v>717</v>
      </c>
      <c r="B3283">
        <v>96148</v>
      </c>
      <c r="C3283" s="593">
        <v>7.2499999999999995E-2</v>
      </c>
      <c r="D3283" t="s">
        <v>2029</v>
      </c>
      <c r="E3283">
        <v>0.06</v>
      </c>
      <c r="F3283">
        <v>2.5000000000000001E-3</v>
      </c>
      <c r="G3283">
        <v>0</v>
      </c>
      <c r="H3283">
        <v>0.01</v>
      </c>
      <c r="I3283">
        <v>0</v>
      </c>
    </row>
    <row r="3284" spans="1:9" x14ac:dyDescent="0.25">
      <c r="A3284" t="s">
        <v>717</v>
      </c>
      <c r="B3284">
        <v>96150</v>
      </c>
      <c r="C3284" s="593">
        <v>8.7499999999999994E-2</v>
      </c>
      <c r="D3284" t="s">
        <v>2030</v>
      </c>
      <c r="E3284">
        <v>0.06</v>
      </c>
      <c r="F3284">
        <v>2.5000000000000001E-3</v>
      </c>
      <c r="G3284">
        <v>1.4999999999999999E-2</v>
      </c>
      <c r="H3284">
        <v>0.01</v>
      </c>
      <c r="I3284">
        <v>0</v>
      </c>
    </row>
    <row r="3285" spans="1:9" x14ac:dyDescent="0.25">
      <c r="A3285" t="s">
        <v>717</v>
      </c>
      <c r="B3285">
        <v>96151</v>
      </c>
      <c r="C3285" s="593">
        <v>8.7499999999999994E-2</v>
      </c>
      <c r="D3285" t="s">
        <v>2030</v>
      </c>
      <c r="E3285">
        <v>0.06</v>
      </c>
      <c r="F3285">
        <v>2.5000000000000001E-3</v>
      </c>
      <c r="G3285">
        <v>1.4999999999999999E-2</v>
      </c>
      <c r="H3285">
        <v>0.01</v>
      </c>
      <c r="I3285">
        <v>0</v>
      </c>
    </row>
    <row r="3286" spans="1:9" x14ac:dyDescent="0.25">
      <c r="A3286" t="s">
        <v>717</v>
      </c>
      <c r="B3286">
        <v>96152</v>
      </c>
      <c r="C3286" s="593">
        <v>8.7499999999999994E-2</v>
      </c>
      <c r="D3286" t="s">
        <v>2030</v>
      </c>
      <c r="E3286">
        <v>0.06</v>
      </c>
      <c r="F3286">
        <v>2.5000000000000001E-3</v>
      </c>
      <c r="G3286">
        <v>1.4999999999999999E-2</v>
      </c>
      <c r="H3286">
        <v>0.01</v>
      </c>
      <c r="I3286">
        <v>0</v>
      </c>
    </row>
    <row r="3287" spans="1:9" x14ac:dyDescent="0.25">
      <c r="A3287" t="s">
        <v>717</v>
      </c>
      <c r="B3287">
        <v>96154</v>
      </c>
      <c r="C3287" s="593">
        <v>8.7499999999999994E-2</v>
      </c>
      <c r="D3287" t="s">
        <v>2030</v>
      </c>
      <c r="E3287">
        <v>0.06</v>
      </c>
      <c r="F3287">
        <v>2.5000000000000001E-3</v>
      </c>
      <c r="G3287">
        <v>1.4999999999999999E-2</v>
      </c>
      <c r="H3287">
        <v>0.01</v>
      </c>
      <c r="I3287">
        <v>0</v>
      </c>
    </row>
    <row r="3288" spans="1:9" x14ac:dyDescent="0.25">
      <c r="A3288" t="s">
        <v>717</v>
      </c>
      <c r="B3288">
        <v>96155</v>
      </c>
      <c r="C3288" s="593">
        <v>7.2499999999999995E-2</v>
      </c>
      <c r="D3288" t="s">
        <v>1972</v>
      </c>
      <c r="E3288">
        <v>0.06</v>
      </c>
      <c r="F3288">
        <v>2.5000000000000001E-3</v>
      </c>
      <c r="G3288">
        <v>0</v>
      </c>
      <c r="H3288">
        <v>0.01</v>
      </c>
      <c r="I3288">
        <v>0</v>
      </c>
    </row>
    <row r="3289" spans="1:9" x14ac:dyDescent="0.25">
      <c r="A3289" t="s">
        <v>717</v>
      </c>
      <c r="B3289">
        <v>96156</v>
      </c>
      <c r="C3289" s="593">
        <v>7.2499999999999995E-2</v>
      </c>
      <c r="D3289" t="s">
        <v>1920</v>
      </c>
      <c r="E3289">
        <v>0.06</v>
      </c>
      <c r="F3289">
        <v>2.5000000000000001E-3</v>
      </c>
      <c r="G3289">
        <v>0</v>
      </c>
      <c r="H3289">
        <v>0.01</v>
      </c>
      <c r="I3289">
        <v>0</v>
      </c>
    </row>
    <row r="3290" spans="1:9" x14ac:dyDescent="0.25">
      <c r="A3290" t="s">
        <v>717</v>
      </c>
      <c r="B3290">
        <v>96157</v>
      </c>
      <c r="C3290" s="593">
        <v>7.2499999999999995E-2</v>
      </c>
      <c r="D3290" t="s">
        <v>1972</v>
      </c>
      <c r="E3290">
        <v>0.06</v>
      </c>
      <c r="F3290">
        <v>2.5000000000000001E-3</v>
      </c>
      <c r="G3290">
        <v>0</v>
      </c>
      <c r="H3290">
        <v>0.01</v>
      </c>
      <c r="I3290">
        <v>0</v>
      </c>
    </row>
    <row r="3291" spans="1:9" x14ac:dyDescent="0.25">
      <c r="A3291" t="s">
        <v>717</v>
      </c>
      <c r="B3291">
        <v>96158</v>
      </c>
      <c r="C3291" s="593">
        <v>8.7499999999999994E-2</v>
      </c>
      <c r="D3291" t="s">
        <v>2030</v>
      </c>
      <c r="E3291">
        <v>0.06</v>
      </c>
      <c r="F3291">
        <v>2.5000000000000001E-3</v>
      </c>
      <c r="G3291">
        <v>1.4999999999999999E-2</v>
      </c>
      <c r="H3291">
        <v>0.01</v>
      </c>
      <c r="I3291">
        <v>0</v>
      </c>
    </row>
    <row r="3292" spans="1:9" x14ac:dyDescent="0.25">
      <c r="A3292" t="s">
        <v>717</v>
      </c>
      <c r="B3292">
        <v>96160</v>
      </c>
      <c r="C3292" s="593">
        <v>8.2500000000000004E-2</v>
      </c>
      <c r="D3292" t="s">
        <v>2031</v>
      </c>
      <c r="E3292">
        <v>0.06</v>
      </c>
      <c r="F3292">
        <v>2.5000000000000001E-3</v>
      </c>
      <c r="G3292">
        <v>7.4999999999999997E-3</v>
      </c>
      <c r="H3292">
        <v>1.2500000000000001E-2</v>
      </c>
      <c r="I3292">
        <v>0</v>
      </c>
    </row>
    <row r="3293" spans="1:9" x14ac:dyDescent="0.25">
      <c r="A3293" t="s">
        <v>717</v>
      </c>
      <c r="B3293">
        <v>96161</v>
      </c>
      <c r="C3293" s="593">
        <v>8.2500000000000004E-2</v>
      </c>
      <c r="D3293" t="s">
        <v>2031</v>
      </c>
      <c r="E3293">
        <v>0.06</v>
      </c>
      <c r="F3293">
        <v>2.5000000000000001E-3</v>
      </c>
      <c r="G3293">
        <v>7.4999999999999997E-3</v>
      </c>
      <c r="H3293">
        <v>1.2500000000000001E-2</v>
      </c>
      <c r="I3293">
        <v>0</v>
      </c>
    </row>
    <row r="3294" spans="1:9" x14ac:dyDescent="0.25">
      <c r="A3294" t="s">
        <v>717</v>
      </c>
      <c r="B3294">
        <v>96162</v>
      </c>
      <c r="C3294" s="593">
        <v>8.2500000000000004E-2</v>
      </c>
      <c r="D3294" t="s">
        <v>2031</v>
      </c>
      <c r="E3294">
        <v>0.06</v>
      </c>
      <c r="F3294">
        <v>2.5000000000000001E-3</v>
      </c>
      <c r="G3294">
        <v>7.4999999999999997E-3</v>
      </c>
      <c r="H3294">
        <v>1.2500000000000001E-2</v>
      </c>
      <c r="I3294">
        <v>0</v>
      </c>
    </row>
    <row r="3295" spans="1:9" x14ac:dyDescent="0.25">
      <c r="A3295" t="s">
        <v>717</v>
      </c>
      <c r="B3295">
        <v>97635</v>
      </c>
      <c r="C3295" s="593">
        <v>7.2499999999999995E-2</v>
      </c>
      <c r="D3295" t="s">
        <v>2016</v>
      </c>
      <c r="E3295">
        <v>0.06</v>
      </c>
      <c r="F3295">
        <v>2.5000000000000001E-3</v>
      </c>
      <c r="G3295">
        <v>0</v>
      </c>
      <c r="H3295">
        <v>0.01</v>
      </c>
      <c r="I3295">
        <v>0</v>
      </c>
    </row>
    <row r="3296" spans="1:9" x14ac:dyDescent="0.25">
      <c r="A3296" t="s">
        <v>745</v>
      </c>
      <c r="B3296">
        <v>80001</v>
      </c>
      <c r="C3296" s="593">
        <v>7.9600000000000004E-2</v>
      </c>
      <c r="D3296" t="s">
        <v>2032</v>
      </c>
      <c r="E3296">
        <v>2.9000000000000001E-2</v>
      </c>
      <c r="F3296">
        <v>5.0000000000000001E-3</v>
      </c>
      <c r="G3296">
        <v>3.4599999999999999E-2</v>
      </c>
      <c r="H3296">
        <v>1.0999999999999999E-2</v>
      </c>
      <c r="I3296">
        <v>0</v>
      </c>
    </row>
    <row r="3297" spans="1:9" x14ac:dyDescent="0.25">
      <c r="A3297" t="s">
        <v>745</v>
      </c>
      <c r="B3297">
        <v>80002</v>
      </c>
      <c r="C3297" s="593">
        <v>8.8099999999999998E-2</v>
      </c>
      <c r="D3297" t="s">
        <v>2033</v>
      </c>
      <c r="E3297">
        <v>2.9000000000000001E-2</v>
      </c>
      <c r="F3297">
        <v>0</v>
      </c>
      <c r="G3297">
        <v>4.8099000000000003E-2</v>
      </c>
      <c r="H3297">
        <v>1.0999999999999999E-2</v>
      </c>
      <c r="I3297">
        <v>0</v>
      </c>
    </row>
    <row r="3298" spans="1:9" x14ac:dyDescent="0.25">
      <c r="A3298" t="s">
        <v>745</v>
      </c>
      <c r="B3298">
        <v>80003</v>
      </c>
      <c r="C3298" s="593">
        <v>8.5999999999999993E-2</v>
      </c>
      <c r="D3298" t="s">
        <v>1729</v>
      </c>
      <c r="E3298">
        <v>2.9000000000000001E-2</v>
      </c>
      <c r="F3298">
        <v>7.4999999999999997E-3</v>
      </c>
      <c r="G3298">
        <v>3.85E-2</v>
      </c>
      <c r="H3298">
        <v>1.0999999999999999E-2</v>
      </c>
      <c r="I3298">
        <v>0</v>
      </c>
    </row>
    <row r="3299" spans="1:9" x14ac:dyDescent="0.25">
      <c r="A3299" t="s">
        <v>745</v>
      </c>
      <c r="B3299">
        <v>80004</v>
      </c>
      <c r="C3299" s="593">
        <v>7.9600000000000004E-2</v>
      </c>
      <c r="D3299" t="s">
        <v>2032</v>
      </c>
      <c r="E3299">
        <v>2.9000000000000001E-2</v>
      </c>
      <c r="F3299">
        <v>5.0000000000000001E-3</v>
      </c>
      <c r="G3299">
        <v>3.4599999999999999E-2</v>
      </c>
      <c r="H3299">
        <v>1.0999999999999999E-2</v>
      </c>
      <c r="I3299">
        <v>0</v>
      </c>
    </row>
    <row r="3300" spans="1:9" x14ac:dyDescent="0.25">
      <c r="A3300" t="s">
        <v>745</v>
      </c>
      <c r="B3300">
        <v>80005</v>
      </c>
      <c r="C3300" s="593">
        <v>8.3500000000000005E-2</v>
      </c>
      <c r="D3300" t="s">
        <v>1729</v>
      </c>
      <c r="E3300">
        <v>2.9000000000000001E-2</v>
      </c>
      <c r="F3300">
        <v>5.0000000000000001E-3</v>
      </c>
      <c r="G3300">
        <v>3.85E-2</v>
      </c>
      <c r="H3300">
        <v>1.0999999999999999E-2</v>
      </c>
      <c r="I3300">
        <v>0</v>
      </c>
    </row>
    <row r="3301" spans="1:9" x14ac:dyDescent="0.25">
      <c r="A3301" t="s">
        <v>745</v>
      </c>
      <c r="B3301">
        <v>80006</v>
      </c>
      <c r="C3301" s="593">
        <v>7.9600000000000004E-2</v>
      </c>
      <c r="D3301" t="s">
        <v>2032</v>
      </c>
      <c r="E3301">
        <v>2.9000000000000001E-2</v>
      </c>
      <c r="F3301">
        <v>5.0000000000000001E-3</v>
      </c>
      <c r="G3301">
        <v>3.4599999999999999E-2</v>
      </c>
      <c r="H3301">
        <v>1.0999999999999999E-2</v>
      </c>
      <c r="I3301">
        <v>0</v>
      </c>
    </row>
    <row r="3302" spans="1:9" x14ac:dyDescent="0.25">
      <c r="A3302" t="s">
        <v>745</v>
      </c>
      <c r="B3302">
        <v>80007</v>
      </c>
      <c r="C3302" s="593">
        <v>7.9600000000000004E-2</v>
      </c>
      <c r="D3302" t="s">
        <v>2032</v>
      </c>
      <c r="E3302">
        <v>2.9000000000000001E-2</v>
      </c>
      <c r="F3302">
        <v>5.0000000000000001E-3</v>
      </c>
      <c r="G3302">
        <v>3.4599999999999999E-2</v>
      </c>
      <c r="H3302">
        <v>1.0999999999999999E-2</v>
      </c>
      <c r="I3302">
        <v>0</v>
      </c>
    </row>
    <row r="3303" spans="1:9" x14ac:dyDescent="0.25">
      <c r="A3303" t="s">
        <v>745</v>
      </c>
      <c r="B3303">
        <v>80010</v>
      </c>
      <c r="C3303" s="593">
        <v>8.8099999999999998E-2</v>
      </c>
      <c r="D3303" t="s">
        <v>2033</v>
      </c>
      <c r="E3303">
        <v>2.9000000000000001E-2</v>
      </c>
      <c r="F3303">
        <v>0</v>
      </c>
      <c r="G3303">
        <v>4.8099000000000003E-2</v>
      </c>
      <c r="H3303">
        <v>1.0999999999999999E-2</v>
      </c>
      <c r="I3303">
        <v>0</v>
      </c>
    </row>
    <row r="3304" spans="1:9" x14ac:dyDescent="0.25">
      <c r="A3304" t="s">
        <v>745</v>
      </c>
      <c r="B3304">
        <v>80011</v>
      </c>
      <c r="C3304" s="593">
        <v>8.8099999999999998E-2</v>
      </c>
      <c r="D3304" t="s">
        <v>2033</v>
      </c>
      <c r="E3304">
        <v>2.9000000000000001E-2</v>
      </c>
      <c r="F3304">
        <v>0</v>
      </c>
      <c r="G3304">
        <v>4.8099000000000003E-2</v>
      </c>
      <c r="H3304">
        <v>1.0999999999999999E-2</v>
      </c>
      <c r="I3304">
        <v>0</v>
      </c>
    </row>
    <row r="3305" spans="1:9" x14ac:dyDescent="0.25">
      <c r="A3305" t="s">
        <v>745</v>
      </c>
      <c r="B3305">
        <v>80012</v>
      </c>
      <c r="C3305" s="593">
        <v>8.8099999999999998E-2</v>
      </c>
      <c r="D3305" t="s">
        <v>2033</v>
      </c>
      <c r="E3305">
        <v>2.9000000000000001E-2</v>
      </c>
      <c r="F3305">
        <v>0</v>
      </c>
      <c r="G3305">
        <v>4.8099000000000003E-2</v>
      </c>
      <c r="H3305">
        <v>1.0999999999999999E-2</v>
      </c>
      <c r="I3305">
        <v>0</v>
      </c>
    </row>
    <row r="3306" spans="1:9" x14ac:dyDescent="0.25">
      <c r="A3306" t="s">
        <v>745</v>
      </c>
      <c r="B3306">
        <v>80013</v>
      </c>
      <c r="C3306" s="593">
        <v>8.5000000000000006E-2</v>
      </c>
      <c r="D3306" t="s">
        <v>2034</v>
      </c>
      <c r="E3306">
        <v>2.9000000000000001E-2</v>
      </c>
      <c r="F3306">
        <v>7.4999999999999997E-3</v>
      </c>
      <c r="G3306">
        <v>3.7499999999999999E-2</v>
      </c>
      <c r="H3306">
        <v>1.0999999999999999E-2</v>
      </c>
      <c r="I3306">
        <v>0</v>
      </c>
    </row>
    <row r="3307" spans="1:9" x14ac:dyDescent="0.25">
      <c r="A3307" t="s">
        <v>745</v>
      </c>
      <c r="B3307">
        <v>80014</v>
      </c>
      <c r="C3307" s="593">
        <v>8.8099999999999998E-2</v>
      </c>
      <c r="D3307" t="s">
        <v>2033</v>
      </c>
      <c r="E3307">
        <v>2.9000000000000001E-2</v>
      </c>
      <c r="F3307">
        <v>0</v>
      </c>
      <c r="G3307">
        <v>4.8099000000000003E-2</v>
      </c>
      <c r="H3307">
        <v>1.0999999999999999E-2</v>
      </c>
      <c r="I3307">
        <v>0</v>
      </c>
    </row>
    <row r="3308" spans="1:9" x14ac:dyDescent="0.25">
      <c r="A3308" t="s">
        <v>745</v>
      </c>
      <c r="B3308">
        <v>80015</v>
      </c>
      <c r="C3308" s="593">
        <v>0.08</v>
      </c>
      <c r="D3308" t="s">
        <v>2034</v>
      </c>
      <c r="E3308">
        <v>2.9000000000000001E-2</v>
      </c>
      <c r="F3308">
        <v>2.5000000000000001E-3</v>
      </c>
      <c r="G3308">
        <v>3.7499999999999999E-2</v>
      </c>
      <c r="H3308">
        <v>1.0999999999999999E-2</v>
      </c>
      <c r="I3308">
        <v>0</v>
      </c>
    </row>
    <row r="3309" spans="1:9" x14ac:dyDescent="0.25">
      <c r="A3309" t="s">
        <v>745</v>
      </c>
      <c r="B3309">
        <v>80016</v>
      </c>
      <c r="C3309" s="593">
        <v>8.7499999999999994E-2</v>
      </c>
      <c r="D3309" t="s">
        <v>2034</v>
      </c>
      <c r="E3309">
        <v>2.9000000000000001E-2</v>
      </c>
      <c r="F3309">
        <v>0.01</v>
      </c>
      <c r="G3309">
        <v>3.7499999999999999E-2</v>
      </c>
      <c r="H3309">
        <v>1.0999999999999999E-2</v>
      </c>
      <c r="I3309">
        <v>0</v>
      </c>
    </row>
    <row r="3310" spans="1:9" x14ac:dyDescent="0.25">
      <c r="A3310" t="s">
        <v>745</v>
      </c>
      <c r="B3310">
        <v>80017</v>
      </c>
      <c r="C3310" s="593">
        <v>0.08</v>
      </c>
      <c r="D3310" t="s">
        <v>2034</v>
      </c>
      <c r="E3310">
        <v>2.9000000000000001E-2</v>
      </c>
      <c r="F3310">
        <v>2.5000000000000001E-3</v>
      </c>
      <c r="G3310">
        <v>3.7499999999999999E-2</v>
      </c>
      <c r="H3310">
        <v>1.0999999999999999E-2</v>
      </c>
      <c r="I3310">
        <v>0</v>
      </c>
    </row>
    <row r="3311" spans="1:9" x14ac:dyDescent="0.25">
      <c r="A3311" t="s">
        <v>745</v>
      </c>
      <c r="B3311">
        <v>80018</v>
      </c>
      <c r="C3311" s="593">
        <v>0.08</v>
      </c>
      <c r="D3311" t="s">
        <v>2034</v>
      </c>
      <c r="E3311">
        <v>2.9000000000000001E-2</v>
      </c>
      <c r="F3311">
        <v>2.5000000000000001E-3</v>
      </c>
      <c r="G3311">
        <v>3.7499999999999999E-2</v>
      </c>
      <c r="H3311">
        <v>1.0999999999999999E-2</v>
      </c>
      <c r="I3311">
        <v>0</v>
      </c>
    </row>
    <row r="3312" spans="1:9" x14ac:dyDescent="0.25">
      <c r="A3312" t="s">
        <v>745</v>
      </c>
      <c r="B3312">
        <v>80019</v>
      </c>
      <c r="C3312" s="593">
        <v>8.8099999999999998E-2</v>
      </c>
      <c r="D3312" t="s">
        <v>2033</v>
      </c>
      <c r="E3312">
        <v>2.9000000000000001E-2</v>
      </c>
      <c r="F3312">
        <v>0</v>
      </c>
      <c r="G3312">
        <v>4.8099000000000003E-2</v>
      </c>
      <c r="H3312">
        <v>1.0999999999999999E-2</v>
      </c>
      <c r="I3312">
        <v>0</v>
      </c>
    </row>
    <row r="3313" spans="1:9" x14ac:dyDescent="0.25">
      <c r="A3313" t="s">
        <v>745</v>
      </c>
      <c r="B3313">
        <v>80020</v>
      </c>
      <c r="C3313" s="593">
        <v>8.6349999999999996E-2</v>
      </c>
      <c r="D3313" t="s">
        <v>2035</v>
      </c>
      <c r="E3313">
        <v>2.9000000000000001E-2</v>
      </c>
      <c r="F3313">
        <v>9.8499999999999994E-3</v>
      </c>
      <c r="G3313">
        <v>3.6499999999999998E-2</v>
      </c>
      <c r="H3313">
        <v>1.0999999999999999E-2</v>
      </c>
      <c r="I3313">
        <v>0</v>
      </c>
    </row>
    <row r="3314" spans="1:9" x14ac:dyDescent="0.25">
      <c r="A3314" t="s">
        <v>745</v>
      </c>
      <c r="B3314">
        <v>80021</v>
      </c>
      <c r="C3314" s="593">
        <v>8.3500000000000005E-2</v>
      </c>
      <c r="D3314" t="s">
        <v>2036</v>
      </c>
      <c r="E3314">
        <v>2.9000000000000001E-2</v>
      </c>
      <c r="F3314">
        <v>0</v>
      </c>
      <c r="G3314">
        <v>4.1500000000000002E-2</v>
      </c>
      <c r="H3314">
        <v>1.2999999999999999E-2</v>
      </c>
      <c r="I3314">
        <v>0</v>
      </c>
    </row>
    <row r="3315" spans="1:9" x14ac:dyDescent="0.25">
      <c r="A3315" t="s">
        <v>745</v>
      </c>
      <c r="B3315">
        <v>80022</v>
      </c>
      <c r="C3315" s="593">
        <v>9.2499999999999999E-2</v>
      </c>
      <c r="D3315" t="s">
        <v>2037</v>
      </c>
      <c r="E3315">
        <v>2.9000000000000001E-2</v>
      </c>
      <c r="F3315">
        <v>7.4999999999999997E-3</v>
      </c>
      <c r="G3315">
        <v>4.4999999999999998E-2</v>
      </c>
      <c r="H3315">
        <v>1.0999999999999999E-2</v>
      </c>
      <c r="I3315">
        <v>0</v>
      </c>
    </row>
    <row r="3316" spans="1:9" x14ac:dyDescent="0.25">
      <c r="A3316" t="s">
        <v>745</v>
      </c>
      <c r="B3316">
        <v>80023</v>
      </c>
      <c r="C3316" s="593">
        <v>8.5999999999999993E-2</v>
      </c>
      <c r="D3316" t="s">
        <v>1729</v>
      </c>
      <c r="E3316">
        <v>2.9000000000000001E-2</v>
      </c>
      <c r="F3316">
        <v>7.4999999999999997E-3</v>
      </c>
      <c r="G3316">
        <v>3.85E-2</v>
      </c>
      <c r="H3316">
        <v>1.0999999999999999E-2</v>
      </c>
      <c r="I3316">
        <v>0</v>
      </c>
    </row>
    <row r="3317" spans="1:9" x14ac:dyDescent="0.25">
      <c r="A3317" t="s">
        <v>745</v>
      </c>
      <c r="B3317">
        <v>80024</v>
      </c>
      <c r="C3317" s="593">
        <v>4.7500000000000001E-2</v>
      </c>
      <c r="D3317" t="s">
        <v>2038</v>
      </c>
      <c r="E3317">
        <v>2.9000000000000001E-2</v>
      </c>
      <c r="F3317">
        <v>7.4999999999999997E-3</v>
      </c>
      <c r="G3317">
        <v>0</v>
      </c>
      <c r="H3317">
        <v>1.0999999999999999E-2</v>
      </c>
      <c r="I3317">
        <v>0</v>
      </c>
    </row>
    <row r="3318" spans="1:9" x14ac:dyDescent="0.25">
      <c r="A3318" t="s">
        <v>745</v>
      </c>
      <c r="B3318">
        <v>80025</v>
      </c>
      <c r="C3318" s="593">
        <v>4.9849999999999998E-2</v>
      </c>
      <c r="D3318" t="s">
        <v>2039</v>
      </c>
      <c r="E3318">
        <v>2.9000000000000001E-2</v>
      </c>
      <c r="F3318">
        <v>9.8499999999999994E-3</v>
      </c>
      <c r="G3318">
        <v>0</v>
      </c>
      <c r="H3318">
        <v>1.0999999999999999E-2</v>
      </c>
      <c r="I3318">
        <v>0</v>
      </c>
    </row>
    <row r="3319" spans="1:9" x14ac:dyDescent="0.25">
      <c r="A3319" t="s">
        <v>745</v>
      </c>
      <c r="B3319">
        <v>80026</v>
      </c>
      <c r="C3319" s="593">
        <v>8.8550000000000004E-2</v>
      </c>
      <c r="D3319" t="s">
        <v>2040</v>
      </c>
      <c r="E3319">
        <v>2.9000000000000001E-2</v>
      </c>
      <c r="F3319">
        <v>9.8499999999999994E-3</v>
      </c>
      <c r="G3319">
        <v>3.8699999999999998E-2</v>
      </c>
      <c r="H3319">
        <v>1.0999999999999999E-2</v>
      </c>
      <c r="I3319">
        <v>0</v>
      </c>
    </row>
    <row r="3320" spans="1:9" x14ac:dyDescent="0.25">
      <c r="A3320" t="s">
        <v>745</v>
      </c>
      <c r="B3320">
        <v>80027</v>
      </c>
      <c r="C3320" s="593">
        <v>8.8550000000000004E-2</v>
      </c>
      <c r="D3320" t="s">
        <v>2040</v>
      </c>
      <c r="E3320">
        <v>2.9000000000000001E-2</v>
      </c>
      <c r="F3320">
        <v>9.8499999999999994E-3</v>
      </c>
      <c r="G3320">
        <v>3.8699999999999998E-2</v>
      </c>
      <c r="H3320">
        <v>1.0999999999999999E-2</v>
      </c>
      <c r="I3320">
        <v>0</v>
      </c>
    </row>
    <row r="3321" spans="1:9" x14ac:dyDescent="0.25">
      <c r="A3321" t="s">
        <v>745</v>
      </c>
      <c r="B3321">
        <v>80030</v>
      </c>
      <c r="C3321" s="593">
        <v>8.5999999999999993E-2</v>
      </c>
      <c r="D3321" t="s">
        <v>1729</v>
      </c>
      <c r="E3321">
        <v>2.9000000000000001E-2</v>
      </c>
      <c r="F3321">
        <v>7.4999999999999997E-3</v>
      </c>
      <c r="G3321">
        <v>3.85E-2</v>
      </c>
      <c r="H3321">
        <v>1.0999999999999999E-2</v>
      </c>
      <c r="I3321">
        <v>0</v>
      </c>
    </row>
    <row r="3322" spans="1:9" x14ac:dyDescent="0.25">
      <c r="A3322" t="s">
        <v>745</v>
      </c>
      <c r="B3322">
        <v>80031</v>
      </c>
      <c r="C3322" s="593">
        <v>8.7499999999999994E-2</v>
      </c>
      <c r="D3322" t="s">
        <v>2041</v>
      </c>
      <c r="E3322">
        <v>2.9000000000000001E-2</v>
      </c>
      <c r="F3322">
        <v>7.4999999999999997E-3</v>
      </c>
      <c r="G3322">
        <v>0.04</v>
      </c>
      <c r="H3322">
        <v>1.0999999999999999E-2</v>
      </c>
      <c r="I3322">
        <v>0</v>
      </c>
    </row>
    <row r="3323" spans="1:9" x14ac:dyDescent="0.25">
      <c r="A3323" t="s">
        <v>745</v>
      </c>
      <c r="B3323">
        <v>80033</v>
      </c>
      <c r="C3323" s="593">
        <v>0.08</v>
      </c>
      <c r="D3323" t="s">
        <v>2042</v>
      </c>
      <c r="E3323">
        <v>2.9000000000000001E-2</v>
      </c>
      <c r="F3323">
        <v>5.0000000000000001E-3</v>
      </c>
      <c r="G3323">
        <v>3.5000000000000003E-2</v>
      </c>
      <c r="H3323">
        <v>1.0999999999999999E-2</v>
      </c>
      <c r="I3323">
        <v>0</v>
      </c>
    </row>
    <row r="3324" spans="1:9" x14ac:dyDescent="0.25">
      <c r="A3324" t="s">
        <v>745</v>
      </c>
      <c r="B3324">
        <v>80034</v>
      </c>
      <c r="C3324" s="593">
        <v>0.08</v>
      </c>
      <c r="D3324" t="s">
        <v>2042</v>
      </c>
      <c r="E3324">
        <v>2.9000000000000001E-2</v>
      </c>
      <c r="F3324">
        <v>5.0000000000000001E-3</v>
      </c>
      <c r="G3324">
        <v>3.5000000000000003E-2</v>
      </c>
      <c r="H3324">
        <v>1.0999999999999999E-2</v>
      </c>
      <c r="I3324">
        <v>0</v>
      </c>
    </row>
    <row r="3325" spans="1:9" x14ac:dyDescent="0.25">
      <c r="A3325" t="s">
        <v>745</v>
      </c>
      <c r="B3325">
        <v>80035</v>
      </c>
      <c r="C3325" s="593">
        <v>8.5999999999999993E-2</v>
      </c>
      <c r="D3325" t="s">
        <v>1729</v>
      </c>
      <c r="E3325">
        <v>2.9000000000000001E-2</v>
      </c>
      <c r="F3325">
        <v>7.4999999999999997E-3</v>
      </c>
      <c r="G3325">
        <v>3.85E-2</v>
      </c>
      <c r="H3325">
        <v>1.0999999999999999E-2</v>
      </c>
      <c r="I3325">
        <v>0</v>
      </c>
    </row>
    <row r="3326" spans="1:9" x14ac:dyDescent="0.25">
      <c r="A3326" t="s">
        <v>745</v>
      </c>
      <c r="B3326">
        <v>80036</v>
      </c>
      <c r="C3326" s="593">
        <v>8.5999999999999993E-2</v>
      </c>
      <c r="D3326" t="s">
        <v>1729</v>
      </c>
      <c r="E3326">
        <v>2.9000000000000001E-2</v>
      </c>
      <c r="F3326">
        <v>7.4999999999999997E-3</v>
      </c>
      <c r="G3326">
        <v>3.85E-2</v>
      </c>
      <c r="H3326">
        <v>1.0999999999999999E-2</v>
      </c>
      <c r="I3326">
        <v>0</v>
      </c>
    </row>
    <row r="3327" spans="1:9" x14ac:dyDescent="0.25">
      <c r="A3327" t="s">
        <v>745</v>
      </c>
      <c r="B3327">
        <v>80037</v>
      </c>
      <c r="C3327" s="593">
        <v>9.2499999999999999E-2</v>
      </c>
      <c r="D3327" t="s">
        <v>2037</v>
      </c>
      <c r="E3327">
        <v>2.9000000000000001E-2</v>
      </c>
      <c r="F3327">
        <v>7.4999999999999997E-3</v>
      </c>
      <c r="G3327">
        <v>4.4999999999999998E-2</v>
      </c>
      <c r="H3327">
        <v>1.0999999999999999E-2</v>
      </c>
      <c r="I3327">
        <v>0</v>
      </c>
    </row>
    <row r="3328" spans="1:9" x14ac:dyDescent="0.25">
      <c r="A3328" t="s">
        <v>745</v>
      </c>
      <c r="B3328">
        <v>80038</v>
      </c>
      <c r="C3328" s="593">
        <v>8.1500000000000003E-2</v>
      </c>
      <c r="D3328" t="s">
        <v>2043</v>
      </c>
      <c r="E3328">
        <v>2.9000000000000001E-2</v>
      </c>
      <c r="F3328">
        <v>0</v>
      </c>
      <c r="G3328">
        <v>4.1500000000000002E-2</v>
      </c>
      <c r="H3328">
        <v>1.0999999999999999E-2</v>
      </c>
      <c r="I3328">
        <v>0</v>
      </c>
    </row>
    <row r="3329" spans="1:9" x14ac:dyDescent="0.25">
      <c r="A3329" t="s">
        <v>745</v>
      </c>
      <c r="B3329">
        <v>80040</v>
      </c>
      <c r="C3329" s="593">
        <v>8.5000000000000006E-2</v>
      </c>
      <c r="D3329" t="s">
        <v>2034</v>
      </c>
      <c r="E3329">
        <v>2.9000000000000001E-2</v>
      </c>
      <c r="F3329">
        <v>7.4999999999999997E-3</v>
      </c>
      <c r="G3329">
        <v>3.7499999999999999E-2</v>
      </c>
      <c r="H3329">
        <v>1.0999999999999999E-2</v>
      </c>
      <c r="I3329">
        <v>0</v>
      </c>
    </row>
    <row r="3330" spans="1:9" x14ac:dyDescent="0.25">
      <c r="A3330" t="s">
        <v>745</v>
      </c>
      <c r="B3330">
        <v>80041</v>
      </c>
      <c r="C3330" s="593">
        <v>0.08</v>
      </c>
      <c r="D3330" t="s">
        <v>2034</v>
      </c>
      <c r="E3330">
        <v>2.9000000000000001E-2</v>
      </c>
      <c r="F3330">
        <v>2.5000000000000001E-3</v>
      </c>
      <c r="G3330">
        <v>3.7499999999999999E-2</v>
      </c>
      <c r="H3330">
        <v>1.0999999999999999E-2</v>
      </c>
      <c r="I3330">
        <v>0</v>
      </c>
    </row>
    <row r="3331" spans="1:9" x14ac:dyDescent="0.25">
      <c r="A3331" t="s">
        <v>745</v>
      </c>
      <c r="B3331">
        <v>80042</v>
      </c>
      <c r="C3331" s="593">
        <v>8.5000000000000006E-2</v>
      </c>
      <c r="D3331" t="s">
        <v>2034</v>
      </c>
      <c r="E3331">
        <v>2.9000000000000001E-2</v>
      </c>
      <c r="F3331">
        <v>7.4999999999999997E-3</v>
      </c>
      <c r="G3331">
        <v>3.7499999999999999E-2</v>
      </c>
      <c r="H3331">
        <v>1.0999999999999999E-2</v>
      </c>
      <c r="I3331">
        <v>0</v>
      </c>
    </row>
    <row r="3332" spans="1:9" x14ac:dyDescent="0.25">
      <c r="A3332" t="s">
        <v>745</v>
      </c>
      <c r="B3332">
        <v>80044</v>
      </c>
      <c r="C3332" s="593">
        <v>0.08</v>
      </c>
      <c r="D3332" t="s">
        <v>2034</v>
      </c>
      <c r="E3332">
        <v>2.9000000000000001E-2</v>
      </c>
      <c r="F3332">
        <v>2.5000000000000001E-3</v>
      </c>
      <c r="G3332">
        <v>3.7499999999999999E-2</v>
      </c>
      <c r="H3332">
        <v>1.0999999999999999E-2</v>
      </c>
      <c r="I3332">
        <v>0</v>
      </c>
    </row>
    <row r="3333" spans="1:9" x14ac:dyDescent="0.25">
      <c r="A3333" t="s">
        <v>745</v>
      </c>
      <c r="B3333">
        <v>80045</v>
      </c>
      <c r="C3333" s="593">
        <v>8.5000000000000006E-2</v>
      </c>
      <c r="D3333" t="s">
        <v>2034</v>
      </c>
      <c r="E3333">
        <v>2.9000000000000001E-2</v>
      </c>
      <c r="F3333">
        <v>7.4999999999999997E-3</v>
      </c>
      <c r="G3333">
        <v>3.7499999999999999E-2</v>
      </c>
      <c r="H3333">
        <v>1.0999999999999999E-2</v>
      </c>
      <c r="I3333">
        <v>0</v>
      </c>
    </row>
    <row r="3334" spans="1:9" x14ac:dyDescent="0.25">
      <c r="A3334" t="s">
        <v>745</v>
      </c>
      <c r="B3334">
        <v>80046</v>
      </c>
      <c r="C3334" s="593">
        <v>6.7500000000000004E-2</v>
      </c>
      <c r="D3334" t="s">
        <v>2044</v>
      </c>
      <c r="E3334">
        <v>2.9000000000000001E-2</v>
      </c>
      <c r="F3334">
        <v>2.5000000000000001E-3</v>
      </c>
      <c r="G3334">
        <v>2.5000000000000001E-2</v>
      </c>
      <c r="H3334">
        <v>1.0999999999999999E-2</v>
      </c>
      <c r="I3334">
        <v>0</v>
      </c>
    </row>
    <row r="3335" spans="1:9" x14ac:dyDescent="0.25">
      <c r="A3335" t="s">
        <v>745</v>
      </c>
      <c r="B3335">
        <v>80047</v>
      </c>
      <c r="C3335" s="593">
        <v>0.08</v>
      </c>
      <c r="D3335" t="s">
        <v>2034</v>
      </c>
      <c r="E3335">
        <v>2.9000000000000001E-2</v>
      </c>
      <c r="F3335">
        <v>2.5000000000000001E-3</v>
      </c>
      <c r="G3335">
        <v>3.7499999999999999E-2</v>
      </c>
      <c r="H3335">
        <v>1.0999999999999999E-2</v>
      </c>
      <c r="I3335">
        <v>0</v>
      </c>
    </row>
    <row r="3336" spans="1:9" x14ac:dyDescent="0.25">
      <c r="A3336" t="s">
        <v>745</v>
      </c>
      <c r="B3336">
        <v>80101</v>
      </c>
      <c r="C3336" s="593">
        <v>3.9E-2</v>
      </c>
      <c r="D3336" t="s">
        <v>2045</v>
      </c>
      <c r="E3336">
        <v>2.9000000000000001E-2</v>
      </c>
      <c r="F3336">
        <v>0.01</v>
      </c>
      <c r="G3336">
        <v>0</v>
      </c>
      <c r="H3336">
        <v>0</v>
      </c>
      <c r="I3336">
        <v>0</v>
      </c>
    </row>
    <row r="3337" spans="1:9" x14ac:dyDescent="0.25">
      <c r="A3337" t="s">
        <v>745</v>
      </c>
      <c r="B3337">
        <v>80102</v>
      </c>
      <c r="C3337" s="593">
        <v>7.7499999999999999E-2</v>
      </c>
      <c r="D3337" t="s">
        <v>2046</v>
      </c>
      <c r="E3337">
        <v>2.9000000000000001E-2</v>
      </c>
      <c r="F3337">
        <v>7.4999999999999997E-3</v>
      </c>
      <c r="G3337">
        <v>0.04</v>
      </c>
      <c r="H3337">
        <v>1E-3</v>
      </c>
      <c r="I3337">
        <v>0</v>
      </c>
    </row>
    <row r="3338" spans="1:9" x14ac:dyDescent="0.25">
      <c r="A3338" t="s">
        <v>745</v>
      </c>
      <c r="B3338">
        <v>80103</v>
      </c>
      <c r="C3338" s="593">
        <v>3.9E-2</v>
      </c>
      <c r="D3338" t="s">
        <v>2045</v>
      </c>
      <c r="E3338">
        <v>2.9000000000000001E-2</v>
      </c>
      <c r="F3338">
        <v>0.01</v>
      </c>
      <c r="G3338">
        <v>0</v>
      </c>
      <c r="H3338">
        <v>0</v>
      </c>
      <c r="I3338">
        <v>0</v>
      </c>
    </row>
    <row r="3339" spans="1:9" x14ac:dyDescent="0.25">
      <c r="A3339" t="s">
        <v>745</v>
      </c>
      <c r="B3339">
        <v>80104</v>
      </c>
      <c r="C3339" s="593">
        <v>7.9000000000000001E-2</v>
      </c>
      <c r="D3339" t="s">
        <v>2047</v>
      </c>
      <c r="E3339">
        <v>2.9000000000000001E-2</v>
      </c>
      <c r="F3339">
        <v>0.01</v>
      </c>
      <c r="G3339">
        <v>0.04</v>
      </c>
      <c r="H3339">
        <v>0</v>
      </c>
      <c r="I3339">
        <v>0</v>
      </c>
    </row>
    <row r="3340" spans="1:9" x14ac:dyDescent="0.25">
      <c r="A3340" t="s">
        <v>745</v>
      </c>
      <c r="B3340">
        <v>80105</v>
      </c>
      <c r="C3340" s="593">
        <v>3.9E-2</v>
      </c>
      <c r="D3340" t="s">
        <v>2045</v>
      </c>
      <c r="E3340">
        <v>2.9000000000000001E-2</v>
      </c>
      <c r="F3340">
        <v>0.01</v>
      </c>
      <c r="G3340">
        <v>0</v>
      </c>
      <c r="H3340">
        <v>0</v>
      </c>
      <c r="I3340">
        <v>0</v>
      </c>
    </row>
    <row r="3341" spans="1:9" x14ac:dyDescent="0.25">
      <c r="A3341" t="s">
        <v>745</v>
      </c>
      <c r="B3341">
        <v>80106</v>
      </c>
      <c r="C3341" s="593">
        <v>5.1299999999999998E-2</v>
      </c>
      <c r="D3341" t="s">
        <v>2048</v>
      </c>
      <c r="E3341">
        <v>2.9000000000000001E-2</v>
      </c>
      <c r="F3341">
        <v>1.23E-2</v>
      </c>
      <c r="G3341">
        <v>0</v>
      </c>
      <c r="H3341">
        <v>0.01</v>
      </c>
      <c r="I3341">
        <v>0</v>
      </c>
    </row>
    <row r="3342" spans="1:9" x14ac:dyDescent="0.25">
      <c r="A3342" t="s">
        <v>745</v>
      </c>
      <c r="B3342">
        <v>80107</v>
      </c>
      <c r="C3342" s="593">
        <v>7.9000000000000001E-2</v>
      </c>
      <c r="D3342" t="s">
        <v>2049</v>
      </c>
      <c r="E3342">
        <v>2.9000000000000001E-2</v>
      </c>
      <c r="F3342">
        <v>0.01</v>
      </c>
      <c r="G3342">
        <v>0.04</v>
      </c>
      <c r="H3342">
        <v>0</v>
      </c>
      <c r="I3342">
        <v>0</v>
      </c>
    </row>
    <row r="3343" spans="1:9" x14ac:dyDescent="0.25">
      <c r="A3343" t="s">
        <v>745</v>
      </c>
      <c r="B3343">
        <v>80108</v>
      </c>
      <c r="C3343" s="593">
        <v>0.08</v>
      </c>
      <c r="D3343" t="s">
        <v>2050</v>
      </c>
      <c r="E3343">
        <v>2.9000000000000001E-2</v>
      </c>
      <c r="F3343">
        <v>0.01</v>
      </c>
      <c r="G3343">
        <v>0.03</v>
      </c>
      <c r="H3343">
        <v>1.0999999999999999E-2</v>
      </c>
      <c r="I3343">
        <v>0</v>
      </c>
    </row>
    <row r="3344" spans="1:9" x14ac:dyDescent="0.25">
      <c r="A3344" t="s">
        <v>745</v>
      </c>
      <c r="B3344">
        <v>80109</v>
      </c>
      <c r="C3344" s="593">
        <v>7.9000000000000001E-2</v>
      </c>
      <c r="D3344" t="s">
        <v>2047</v>
      </c>
      <c r="E3344">
        <v>2.9000000000000001E-2</v>
      </c>
      <c r="F3344">
        <v>0.01</v>
      </c>
      <c r="G3344">
        <v>0.04</v>
      </c>
      <c r="H3344">
        <v>0</v>
      </c>
      <c r="I3344">
        <v>0</v>
      </c>
    </row>
    <row r="3345" spans="1:9" x14ac:dyDescent="0.25">
      <c r="A3345" t="s">
        <v>745</v>
      </c>
      <c r="B3345">
        <v>80110</v>
      </c>
      <c r="C3345" s="593">
        <v>8.8099999999999998E-2</v>
      </c>
      <c r="D3345" t="s">
        <v>2033</v>
      </c>
      <c r="E3345">
        <v>2.9000000000000001E-2</v>
      </c>
      <c r="F3345">
        <v>0</v>
      </c>
      <c r="G3345">
        <v>4.8099000000000003E-2</v>
      </c>
      <c r="H3345">
        <v>1.0999999999999999E-2</v>
      </c>
      <c r="I3345">
        <v>0</v>
      </c>
    </row>
    <row r="3346" spans="1:9" x14ac:dyDescent="0.25">
      <c r="A3346" t="s">
        <v>745</v>
      </c>
      <c r="B3346">
        <v>80111</v>
      </c>
      <c r="C3346" s="593">
        <v>8.8099999999999998E-2</v>
      </c>
      <c r="D3346" t="s">
        <v>2033</v>
      </c>
      <c r="E3346">
        <v>2.9000000000000001E-2</v>
      </c>
      <c r="F3346">
        <v>0</v>
      </c>
      <c r="G3346">
        <v>4.8099000000000003E-2</v>
      </c>
      <c r="H3346">
        <v>1.0999999999999999E-2</v>
      </c>
      <c r="I3346">
        <v>0</v>
      </c>
    </row>
    <row r="3347" spans="1:9" x14ac:dyDescent="0.25">
      <c r="A3347" t="s">
        <v>745</v>
      </c>
      <c r="B3347">
        <v>80112</v>
      </c>
      <c r="C3347" s="593">
        <v>0.08</v>
      </c>
      <c r="D3347" t="s">
        <v>2050</v>
      </c>
      <c r="E3347">
        <v>2.9000000000000001E-2</v>
      </c>
      <c r="F3347">
        <v>0.01</v>
      </c>
      <c r="G3347">
        <v>0.03</v>
      </c>
      <c r="H3347">
        <v>1.0999999999999999E-2</v>
      </c>
      <c r="I3347">
        <v>0</v>
      </c>
    </row>
    <row r="3348" spans="1:9" x14ac:dyDescent="0.25">
      <c r="A3348" t="s">
        <v>745</v>
      </c>
      <c r="B3348">
        <v>80113</v>
      </c>
      <c r="C3348" s="593">
        <v>8.8099999999999998E-2</v>
      </c>
      <c r="D3348" t="s">
        <v>2033</v>
      </c>
      <c r="E3348">
        <v>2.9000000000000001E-2</v>
      </c>
      <c r="F3348">
        <v>0</v>
      </c>
      <c r="G3348">
        <v>4.8099000000000003E-2</v>
      </c>
      <c r="H3348">
        <v>1.0999999999999999E-2</v>
      </c>
      <c r="I3348">
        <v>0</v>
      </c>
    </row>
    <row r="3349" spans="1:9" x14ac:dyDescent="0.25">
      <c r="A3349" t="s">
        <v>745</v>
      </c>
      <c r="B3349">
        <v>80116</v>
      </c>
      <c r="C3349" s="593">
        <v>7.9000000000000001E-2</v>
      </c>
      <c r="D3349" t="s">
        <v>2047</v>
      </c>
      <c r="E3349">
        <v>2.9000000000000001E-2</v>
      </c>
      <c r="F3349">
        <v>0.01</v>
      </c>
      <c r="G3349">
        <v>0.04</v>
      </c>
      <c r="H3349">
        <v>0</v>
      </c>
      <c r="I3349">
        <v>0</v>
      </c>
    </row>
    <row r="3350" spans="1:9" x14ac:dyDescent="0.25">
      <c r="A3350" t="s">
        <v>745</v>
      </c>
      <c r="B3350">
        <v>80117</v>
      </c>
      <c r="C3350" s="593">
        <v>5.3999999999999999E-2</v>
      </c>
      <c r="D3350" t="s">
        <v>2051</v>
      </c>
      <c r="E3350">
        <v>2.9000000000000001E-2</v>
      </c>
      <c r="F3350">
        <v>0.01</v>
      </c>
      <c r="G3350">
        <v>1.4999999999999999E-2</v>
      </c>
      <c r="H3350">
        <v>0</v>
      </c>
      <c r="I3350">
        <v>0</v>
      </c>
    </row>
    <row r="3351" spans="1:9" x14ac:dyDescent="0.25">
      <c r="A3351" t="s">
        <v>745</v>
      </c>
      <c r="B3351">
        <v>80118</v>
      </c>
      <c r="C3351" s="593">
        <v>7.9000000000000001E-2</v>
      </c>
      <c r="D3351" t="s">
        <v>1898</v>
      </c>
      <c r="E3351">
        <v>2.9000000000000001E-2</v>
      </c>
      <c r="F3351">
        <v>0.01</v>
      </c>
      <c r="G3351">
        <v>0.04</v>
      </c>
      <c r="H3351">
        <v>0</v>
      </c>
      <c r="I3351">
        <v>0</v>
      </c>
    </row>
    <row r="3352" spans="1:9" x14ac:dyDescent="0.25">
      <c r="A3352" t="s">
        <v>745</v>
      </c>
      <c r="B3352">
        <v>80120</v>
      </c>
      <c r="C3352" s="593">
        <v>8.7499999999999994E-2</v>
      </c>
      <c r="D3352" t="s">
        <v>2052</v>
      </c>
      <c r="E3352">
        <v>2.9000000000000001E-2</v>
      </c>
      <c r="F3352">
        <v>0.01</v>
      </c>
      <c r="G3352">
        <v>3.7499999999999999E-2</v>
      </c>
      <c r="H3352">
        <v>1.0999999999999999E-2</v>
      </c>
      <c r="I3352">
        <v>0</v>
      </c>
    </row>
    <row r="3353" spans="1:9" x14ac:dyDescent="0.25">
      <c r="A3353" t="s">
        <v>745</v>
      </c>
      <c r="B3353">
        <v>80121</v>
      </c>
      <c r="C3353" s="593">
        <v>0.08</v>
      </c>
      <c r="D3353" t="s">
        <v>2052</v>
      </c>
      <c r="E3353">
        <v>2.9000000000000001E-2</v>
      </c>
      <c r="F3353">
        <v>2.5000000000000001E-3</v>
      </c>
      <c r="G3353">
        <v>3.7499999999999999E-2</v>
      </c>
      <c r="H3353">
        <v>1.0999999999999999E-2</v>
      </c>
      <c r="I3353">
        <v>0</v>
      </c>
    </row>
    <row r="3354" spans="1:9" x14ac:dyDescent="0.25">
      <c r="A3354" t="s">
        <v>745</v>
      </c>
      <c r="B3354">
        <v>80122</v>
      </c>
      <c r="C3354" s="593">
        <v>0.08</v>
      </c>
      <c r="D3354" t="s">
        <v>2052</v>
      </c>
      <c r="E3354">
        <v>2.9000000000000001E-2</v>
      </c>
      <c r="F3354">
        <v>2.5000000000000001E-3</v>
      </c>
      <c r="G3354">
        <v>3.7499999999999999E-2</v>
      </c>
      <c r="H3354">
        <v>1.0999999999999999E-2</v>
      </c>
      <c r="I3354">
        <v>0</v>
      </c>
    </row>
    <row r="3355" spans="1:9" x14ac:dyDescent="0.25">
      <c r="A3355" t="s">
        <v>745</v>
      </c>
      <c r="B3355">
        <v>80123</v>
      </c>
      <c r="C3355" s="593">
        <v>8.8099999999999998E-2</v>
      </c>
      <c r="D3355" t="s">
        <v>2033</v>
      </c>
      <c r="E3355">
        <v>2.9000000000000001E-2</v>
      </c>
      <c r="F3355">
        <v>0</v>
      </c>
      <c r="G3355">
        <v>4.8099000000000003E-2</v>
      </c>
      <c r="H3355">
        <v>1.0999999999999999E-2</v>
      </c>
      <c r="I3355">
        <v>0</v>
      </c>
    </row>
    <row r="3356" spans="1:9" x14ac:dyDescent="0.25">
      <c r="A3356" t="s">
        <v>745</v>
      </c>
      <c r="B3356">
        <v>80124</v>
      </c>
      <c r="C3356" s="593">
        <v>7.8125E-2</v>
      </c>
      <c r="D3356" t="s">
        <v>2053</v>
      </c>
      <c r="E3356">
        <v>2.9000000000000001E-2</v>
      </c>
      <c r="F3356">
        <v>0.01</v>
      </c>
      <c r="G3356">
        <v>2.8125000000000001E-2</v>
      </c>
      <c r="H3356">
        <v>1.0999999999999999E-2</v>
      </c>
      <c r="I3356">
        <v>0</v>
      </c>
    </row>
    <row r="3357" spans="1:9" x14ac:dyDescent="0.25">
      <c r="A3357" t="s">
        <v>745</v>
      </c>
      <c r="B3357">
        <v>80125</v>
      </c>
      <c r="C3357" s="593">
        <v>0.05</v>
      </c>
      <c r="D3357" t="s">
        <v>2054</v>
      </c>
      <c r="E3357">
        <v>2.9000000000000001E-2</v>
      </c>
      <c r="F3357">
        <v>0.01</v>
      </c>
      <c r="G3357">
        <v>0</v>
      </c>
      <c r="H3357">
        <v>1.0999999999999999E-2</v>
      </c>
      <c r="I3357">
        <v>0</v>
      </c>
    </row>
    <row r="3358" spans="1:9" x14ac:dyDescent="0.25">
      <c r="A3358" t="s">
        <v>745</v>
      </c>
      <c r="B3358">
        <v>80126</v>
      </c>
      <c r="C3358" s="593">
        <v>0.05</v>
      </c>
      <c r="D3358" t="s">
        <v>2054</v>
      </c>
      <c r="E3358">
        <v>2.9000000000000001E-2</v>
      </c>
      <c r="F3358">
        <v>0.01</v>
      </c>
      <c r="G3358">
        <v>0</v>
      </c>
      <c r="H3358">
        <v>1.0999999999999999E-2</v>
      </c>
      <c r="I3358">
        <v>0</v>
      </c>
    </row>
    <row r="3359" spans="1:9" x14ac:dyDescent="0.25">
      <c r="A3359" t="s">
        <v>745</v>
      </c>
      <c r="B3359">
        <v>80127</v>
      </c>
      <c r="C3359" s="593">
        <v>8.8099999999999998E-2</v>
      </c>
      <c r="D3359" t="s">
        <v>2033</v>
      </c>
      <c r="E3359">
        <v>2.9000000000000001E-2</v>
      </c>
      <c r="F3359">
        <v>0</v>
      </c>
      <c r="G3359">
        <v>4.8099000000000003E-2</v>
      </c>
      <c r="H3359">
        <v>1.0999999999999999E-2</v>
      </c>
      <c r="I3359">
        <v>0</v>
      </c>
    </row>
    <row r="3360" spans="1:9" x14ac:dyDescent="0.25">
      <c r="A3360" t="s">
        <v>745</v>
      </c>
      <c r="B3360">
        <v>80128</v>
      </c>
      <c r="C3360" s="593">
        <v>8.6800000000000002E-2</v>
      </c>
      <c r="D3360" t="s">
        <v>2052</v>
      </c>
      <c r="E3360">
        <v>2.9000000000000001E-2</v>
      </c>
      <c r="F3360">
        <v>5.0000000000000001E-3</v>
      </c>
      <c r="G3360">
        <v>3.7499999999999999E-2</v>
      </c>
      <c r="H3360">
        <v>1.5299999999999999E-2</v>
      </c>
      <c r="I3360">
        <v>0</v>
      </c>
    </row>
    <row r="3361" spans="1:9" x14ac:dyDescent="0.25">
      <c r="A3361" t="s">
        <v>745</v>
      </c>
      <c r="B3361">
        <v>80129</v>
      </c>
      <c r="C3361" s="593">
        <v>8.7499999999999994E-2</v>
      </c>
      <c r="D3361" t="s">
        <v>2052</v>
      </c>
      <c r="E3361">
        <v>2.9000000000000001E-2</v>
      </c>
      <c r="F3361">
        <v>0.01</v>
      </c>
      <c r="G3361">
        <v>3.7499999999999999E-2</v>
      </c>
      <c r="H3361">
        <v>1.0999999999999999E-2</v>
      </c>
      <c r="I3361">
        <v>0</v>
      </c>
    </row>
    <row r="3362" spans="1:9" x14ac:dyDescent="0.25">
      <c r="A3362" t="s">
        <v>745</v>
      </c>
      <c r="B3362">
        <v>80130</v>
      </c>
      <c r="C3362" s="593">
        <v>0.05</v>
      </c>
      <c r="D3362" t="s">
        <v>2054</v>
      </c>
      <c r="E3362">
        <v>2.9000000000000001E-2</v>
      </c>
      <c r="F3362">
        <v>0.01</v>
      </c>
      <c r="G3362">
        <v>0</v>
      </c>
      <c r="H3362">
        <v>1.0999999999999999E-2</v>
      </c>
      <c r="I3362">
        <v>0</v>
      </c>
    </row>
    <row r="3363" spans="1:9" x14ac:dyDescent="0.25">
      <c r="A3363" t="s">
        <v>745</v>
      </c>
      <c r="B3363">
        <v>80131</v>
      </c>
      <c r="C3363" s="593">
        <v>0.04</v>
      </c>
      <c r="D3363" t="s">
        <v>2055</v>
      </c>
      <c r="E3363">
        <v>2.9000000000000001E-2</v>
      </c>
      <c r="F3363">
        <v>0.01</v>
      </c>
      <c r="G3363">
        <v>0</v>
      </c>
      <c r="H3363">
        <v>1E-3</v>
      </c>
      <c r="I3363">
        <v>0</v>
      </c>
    </row>
    <row r="3364" spans="1:9" x14ac:dyDescent="0.25">
      <c r="A3364" t="s">
        <v>745</v>
      </c>
      <c r="B3364">
        <v>80132</v>
      </c>
      <c r="C3364" s="593">
        <v>8.6300000000000002E-2</v>
      </c>
      <c r="D3364" t="s">
        <v>2056</v>
      </c>
      <c r="E3364">
        <v>2.9000000000000001E-2</v>
      </c>
      <c r="F3364">
        <v>1.23E-2</v>
      </c>
      <c r="G3364">
        <v>3.5000000000000003E-2</v>
      </c>
      <c r="H3364">
        <v>0.01</v>
      </c>
      <c r="I3364">
        <v>0</v>
      </c>
    </row>
    <row r="3365" spans="1:9" x14ac:dyDescent="0.25">
      <c r="A3365" t="s">
        <v>745</v>
      </c>
      <c r="B3365">
        <v>80133</v>
      </c>
      <c r="C3365" s="593">
        <v>8.6300000000000002E-2</v>
      </c>
      <c r="D3365" t="s">
        <v>2056</v>
      </c>
      <c r="E3365">
        <v>2.9000000000000001E-2</v>
      </c>
      <c r="F3365">
        <v>1.23E-2</v>
      </c>
      <c r="G3365">
        <v>3.5000000000000003E-2</v>
      </c>
      <c r="H3365">
        <v>0.01</v>
      </c>
      <c r="I3365">
        <v>0</v>
      </c>
    </row>
    <row r="3366" spans="1:9" x14ac:dyDescent="0.25">
      <c r="A3366" t="s">
        <v>745</v>
      </c>
      <c r="B3366">
        <v>80134</v>
      </c>
      <c r="C3366" s="593">
        <v>0.08</v>
      </c>
      <c r="D3366" t="s">
        <v>2050</v>
      </c>
      <c r="E3366">
        <v>2.9000000000000001E-2</v>
      </c>
      <c r="F3366">
        <v>0.01</v>
      </c>
      <c r="G3366">
        <v>0.03</v>
      </c>
      <c r="H3366">
        <v>1.0999999999999999E-2</v>
      </c>
      <c r="I3366">
        <v>0</v>
      </c>
    </row>
    <row r="3367" spans="1:9" x14ac:dyDescent="0.25">
      <c r="A3367" t="s">
        <v>745</v>
      </c>
      <c r="B3367">
        <v>80135</v>
      </c>
      <c r="C3367" s="593">
        <v>6.7500000000000004E-2</v>
      </c>
      <c r="D3367" t="s">
        <v>2057</v>
      </c>
      <c r="E3367">
        <v>2.9000000000000001E-2</v>
      </c>
      <c r="F3367">
        <v>0.01</v>
      </c>
      <c r="G3367">
        <v>2.75E-2</v>
      </c>
      <c r="H3367">
        <v>1E-3</v>
      </c>
      <c r="I3367">
        <v>0</v>
      </c>
    </row>
    <row r="3368" spans="1:9" x14ac:dyDescent="0.25">
      <c r="A3368" t="s">
        <v>745</v>
      </c>
      <c r="B3368">
        <v>80136</v>
      </c>
      <c r="C3368" s="593">
        <v>3.7499999999999999E-2</v>
      </c>
      <c r="D3368" t="s">
        <v>2038</v>
      </c>
      <c r="E3368">
        <v>2.9000000000000001E-2</v>
      </c>
      <c r="F3368">
        <v>7.4999999999999997E-3</v>
      </c>
      <c r="G3368">
        <v>0</v>
      </c>
      <c r="H3368">
        <v>1E-3</v>
      </c>
      <c r="I3368">
        <v>0</v>
      </c>
    </row>
    <row r="3369" spans="1:9" x14ac:dyDescent="0.25">
      <c r="A3369" t="s">
        <v>745</v>
      </c>
      <c r="B3369">
        <v>80137</v>
      </c>
      <c r="C3369" s="593">
        <v>8.5000000000000006E-2</v>
      </c>
      <c r="D3369" t="s">
        <v>2034</v>
      </c>
      <c r="E3369">
        <v>2.9000000000000001E-2</v>
      </c>
      <c r="F3369">
        <v>7.4999999999999997E-3</v>
      </c>
      <c r="G3369">
        <v>3.7499999999999999E-2</v>
      </c>
      <c r="H3369">
        <v>1.0999999999999999E-2</v>
      </c>
      <c r="I3369">
        <v>0</v>
      </c>
    </row>
    <row r="3370" spans="1:9" x14ac:dyDescent="0.25">
      <c r="A3370" t="s">
        <v>745</v>
      </c>
      <c r="B3370">
        <v>80138</v>
      </c>
      <c r="C3370" s="593">
        <v>8.7499999999999994E-2</v>
      </c>
      <c r="D3370" t="s">
        <v>2034</v>
      </c>
      <c r="E3370">
        <v>2.9000000000000001E-2</v>
      </c>
      <c r="F3370">
        <v>0.01</v>
      </c>
      <c r="G3370">
        <v>3.7499999999999999E-2</v>
      </c>
      <c r="H3370">
        <v>1.0999999999999999E-2</v>
      </c>
      <c r="I3370">
        <v>0</v>
      </c>
    </row>
    <row r="3371" spans="1:9" x14ac:dyDescent="0.25">
      <c r="A3371" t="s">
        <v>745</v>
      </c>
      <c r="B3371">
        <v>80150</v>
      </c>
      <c r="C3371" s="593">
        <v>7.7499999999999999E-2</v>
      </c>
      <c r="D3371" t="s">
        <v>2058</v>
      </c>
      <c r="E3371">
        <v>2.9000000000000001E-2</v>
      </c>
      <c r="F3371">
        <v>2.5000000000000001E-3</v>
      </c>
      <c r="G3371">
        <v>3.5000000000000003E-2</v>
      </c>
      <c r="H3371">
        <v>1.0999999999999999E-2</v>
      </c>
      <c r="I3371">
        <v>0</v>
      </c>
    </row>
    <row r="3372" spans="1:9" x14ac:dyDescent="0.25">
      <c r="A3372" t="s">
        <v>745</v>
      </c>
      <c r="B3372">
        <v>80151</v>
      </c>
      <c r="C3372" s="593">
        <v>7.7499999999999999E-2</v>
      </c>
      <c r="D3372" t="s">
        <v>2058</v>
      </c>
      <c r="E3372">
        <v>2.9000000000000001E-2</v>
      </c>
      <c r="F3372">
        <v>2.5000000000000001E-3</v>
      </c>
      <c r="G3372">
        <v>3.5000000000000003E-2</v>
      </c>
      <c r="H3372">
        <v>1.0999999999999999E-2</v>
      </c>
      <c r="I3372">
        <v>0</v>
      </c>
    </row>
    <row r="3373" spans="1:9" x14ac:dyDescent="0.25">
      <c r="A3373" t="s">
        <v>745</v>
      </c>
      <c r="B3373">
        <v>80155</v>
      </c>
      <c r="C3373" s="593">
        <v>7.2499999999999995E-2</v>
      </c>
      <c r="D3373" t="s">
        <v>2059</v>
      </c>
      <c r="E3373">
        <v>2.9000000000000001E-2</v>
      </c>
      <c r="F3373">
        <v>2.5000000000000001E-3</v>
      </c>
      <c r="G3373">
        <v>0.03</v>
      </c>
      <c r="H3373">
        <v>1.0999999999999999E-2</v>
      </c>
      <c r="I3373">
        <v>0</v>
      </c>
    </row>
    <row r="3374" spans="1:9" x14ac:dyDescent="0.25">
      <c r="A3374" t="s">
        <v>745</v>
      </c>
      <c r="B3374">
        <v>80160</v>
      </c>
      <c r="C3374" s="593">
        <v>0.08</v>
      </c>
      <c r="D3374" t="s">
        <v>2052</v>
      </c>
      <c r="E3374">
        <v>2.9000000000000001E-2</v>
      </c>
      <c r="F3374">
        <v>2.5000000000000001E-3</v>
      </c>
      <c r="G3374">
        <v>3.7499999999999999E-2</v>
      </c>
      <c r="H3374">
        <v>1.0999999999999999E-2</v>
      </c>
      <c r="I3374">
        <v>0</v>
      </c>
    </row>
    <row r="3375" spans="1:9" x14ac:dyDescent="0.25">
      <c r="A3375" t="s">
        <v>745</v>
      </c>
      <c r="B3375">
        <v>80161</v>
      </c>
      <c r="C3375" s="593">
        <v>6.7500000000000004E-2</v>
      </c>
      <c r="D3375" t="s">
        <v>2044</v>
      </c>
      <c r="E3375">
        <v>2.9000000000000001E-2</v>
      </c>
      <c r="F3375">
        <v>2.5000000000000001E-3</v>
      </c>
      <c r="G3375">
        <v>2.5000000000000001E-2</v>
      </c>
      <c r="H3375">
        <v>1.0999999999999999E-2</v>
      </c>
      <c r="I3375">
        <v>0</v>
      </c>
    </row>
    <row r="3376" spans="1:9" x14ac:dyDescent="0.25">
      <c r="A3376" t="s">
        <v>745</v>
      </c>
      <c r="B3376">
        <v>80162</v>
      </c>
      <c r="C3376" s="593">
        <v>0.05</v>
      </c>
      <c r="D3376" t="s">
        <v>2060</v>
      </c>
      <c r="E3376">
        <v>2.9000000000000001E-2</v>
      </c>
      <c r="F3376">
        <v>5.0000000000000001E-3</v>
      </c>
      <c r="G3376">
        <v>0</v>
      </c>
      <c r="H3376">
        <v>1.6E-2</v>
      </c>
      <c r="I3376">
        <v>0</v>
      </c>
    </row>
    <row r="3377" spans="1:9" x14ac:dyDescent="0.25">
      <c r="A3377" t="s">
        <v>745</v>
      </c>
      <c r="B3377">
        <v>80163</v>
      </c>
      <c r="C3377" s="593">
        <v>0.05</v>
      </c>
      <c r="D3377" t="s">
        <v>2054</v>
      </c>
      <c r="E3377">
        <v>2.9000000000000001E-2</v>
      </c>
      <c r="F3377">
        <v>0.01</v>
      </c>
      <c r="G3377">
        <v>0</v>
      </c>
      <c r="H3377">
        <v>1.0999999999999999E-2</v>
      </c>
      <c r="I3377">
        <v>0</v>
      </c>
    </row>
    <row r="3378" spans="1:9" x14ac:dyDescent="0.25">
      <c r="A3378" t="s">
        <v>745</v>
      </c>
      <c r="B3378">
        <v>80165</v>
      </c>
      <c r="C3378" s="593">
        <v>0.08</v>
      </c>
      <c r="D3378" t="s">
        <v>2052</v>
      </c>
      <c r="E3378">
        <v>2.9000000000000001E-2</v>
      </c>
      <c r="F3378">
        <v>2.5000000000000001E-3</v>
      </c>
      <c r="G3378">
        <v>3.7499999999999999E-2</v>
      </c>
      <c r="H3378">
        <v>1.0999999999999999E-2</v>
      </c>
      <c r="I3378">
        <v>0</v>
      </c>
    </row>
    <row r="3379" spans="1:9" x14ac:dyDescent="0.25">
      <c r="A3379" t="s">
        <v>745</v>
      </c>
      <c r="B3379">
        <v>80166</v>
      </c>
      <c r="C3379" s="593">
        <v>0.08</v>
      </c>
      <c r="D3379" t="s">
        <v>2052</v>
      </c>
      <c r="E3379">
        <v>2.9000000000000001E-2</v>
      </c>
      <c r="F3379">
        <v>2.5000000000000001E-3</v>
      </c>
      <c r="G3379">
        <v>3.7499999999999999E-2</v>
      </c>
      <c r="H3379">
        <v>1.0999999999999999E-2</v>
      </c>
      <c r="I3379">
        <v>0</v>
      </c>
    </row>
    <row r="3380" spans="1:9" x14ac:dyDescent="0.25">
      <c r="A3380" t="s">
        <v>745</v>
      </c>
      <c r="B3380">
        <v>80201</v>
      </c>
      <c r="C3380" s="593">
        <v>8.8099999999999998E-2</v>
      </c>
      <c r="D3380" t="s">
        <v>2033</v>
      </c>
      <c r="E3380">
        <v>2.9000000000000001E-2</v>
      </c>
      <c r="F3380">
        <v>0</v>
      </c>
      <c r="G3380">
        <v>4.8099000000000003E-2</v>
      </c>
      <c r="H3380">
        <v>1.0999999999999999E-2</v>
      </c>
      <c r="I3380">
        <v>0</v>
      </c>
    </row>
    <row r="3381" spans="1:9" x14ac:dyDescent="0.25">
      <c r="A3381" t="s">
        <v>745</v>
      </c>
      <c r="B3381">
        <v>80202</v>
      </c>
      <c r="C3381" s="593">
        <v>8.8099999999999998E-2</v>
      </c>
      <c r="D3381" t="s">
        <v>2033</v>
      </c>
      <c r="E3381">
        <v>2.9000000000000001E-2</v>
      </c>
      <c r="F3381">
        <v>0</v>
      </c>
      <c r="G3381">
        <v>4.8099000000000003E-2</v>
      </c>
      <c r="H3381">
        <v>1.0999999999999999E-2</v>
      </c>
      <c r="I3381">
        <v>0</v>
      </c>
    </row>
    <row r="3382" spans="1:9" x14ac:dyDescent="0.25">
      <c r="A3382" t="s">
        <v>745</v>
      </c>
      <c r="B3382">
        <v>80203</v>
      </c>
      <c r="C3382" s="593">
        <v>8.8099999999999998E-2</v>
      </c>
      <c r="D3382" t="s">
        <v>2033</v>
      </c>
      <c r="E3382">
        <v>2.9000000000000001E-2</v>
      </c>
      <c r="F3382">
        <v>0</v>
      </c>
      <c r="G3382">
        <v>4.8099000000000003E-2</v>
      </c>
      <c r="H3382">
        <v>1.0999999999999999E-2</v>
      </c>
      <c r="I3382">
        <v>0</v>
      </c>
    </row>
    <row r="3383" spans="1:9" x14ac:dyDescent="0.25">
      <c r="A3383" t="s">
        <v>745</v>
      </c>
      <c r="B3383">
        <v>80204</v>
      </c>
      <c r="C3383" s="593">
        <v>8.8099999999999998E-2</v>
      </c>
      <c r="D3383" t="s">
        <v>2033</v>
      </c>
      <c r="E3383">
        <v>2.9000000000000001E-2</v>
      </c>
      <c r="F3383">
        <v>0</v>
      </c>
      <c r="G3383">
        <v>4.8099000000000003E-2</v>
      </c>
      <c r="H3383">
        <v>1.0999999999999999E-2</v>
      </c>
      <c r="I3383">
        <v>0</v>
      </c>
    </row>
    <row r="3384" spans="1:9" x14ac:dyDescent="0.25">
      <c r="A3384" t="s">
        <v>745</v>
      </c>
      <c r="B3384">
        <v>80205</v>
      </c>
      <c r="C3384" s="593">
        <v>8.8099999999999998E-2</v>
      </c>
      <c r="D3384" t="s">
        <v>2033</v>
      </c>
      <c r="E3384">
        <v>2.9000000000000001E-2</v>
      </c>
      <c r="F3384">
        <v>0</v>
      </c>
      <c r="G3384">
        <v>4.8099000000000003E-2</v>
      </c>
      <c r="H3384">
        <v>1.0999999999999999E-2</v>
      </c>
      <c r="I3384">
        <v>0</v>
      </c>
    </row>
    <row r="3385" spans="1:9" x14ac:dyDescent="0.25">
      <c r="A3385" t="s">
        <v>745</v>
      </c>
      <c r="B3385">
        <v>80206</v>
      </c>
      <c r="C3385" s="593">
        <v>8.8099999999999998E-2</v>
      </c>
      <c r="D3385" t="s">
        <v>2033</v>
      </c>
      <c r="E3385">
        <v>2.9000000000000001E-2</v>
      </c>
      <c r="F3385">
        <v>0</v>
      </c>
      <c r="G3385">
        <v>4.8099000000000003E-2</v>
      </c>
      <c r="H3385">
        <v>1.0999999999999999E-2</v>
      </c>
      <c r="I3385">
        <v>0</v>
      </c>
    </row>
    <row r="3386" spans="1:9" x14ac:dyDescent="0.25">
      <c r="A3386" t="s">
        <v>745</v>
      </c>
      <c r="B3386">
        <v>80207</v>
      </c>
      <c r="C3386" s="593">
        <v>8.8099999999999998E-2</v>
      </c>
      <c r="D3386" t="s">
        <v>2033</v>
      </c>
      <c r="E3386">
        <v>2.9000000000000001E-2</v>
      </c>
      <c r="F3386">
        <v>0</v>
      </c>
      <c r="G3386">
        <v>4.8099000000000003E-2</v>
      </c>
      <c r="H3386">
        <v>1.0999999999999999E-2</v>
      </c>
      <c r="I3386">
        <v>0</v>
      </c>
    </row>
    <row r="3387" spans="1:9" x14ac:dyDescent="0.25">
      <c r="A3387" t="s">
        <v>745</v>
      </c>
      <c r="B3387">
        <v>80208</v>
      </c>
      <c r="C3387" s="593">
        <v>8.8099999999999998E-2</v>
      </c>
      <c r="D3387" t="s">
        <v>2033</v>
      </c>
      <c r="E3387">
        <v>2.9000000000000001E-2</v>
      </c>
      <c r="F3387">
        <v>0</v>
      </c>
      <c r="G3387">
        <v>4.8099000000000003E-2</v>
      </c>
      <c r="H3387">
        <v>1.0999999999999999E-2</v>
      </c>
      <c r="I3387">
        <v>0</v>
      </c>
    </row>
    <row r="3388" spans="1:9" x14ac:dyDescent="0.25">
      <c r="A3388" t="s">
        <v>745</v>
      </c>
      <c r="B3388">
        <v>80209</v>
      </c>
      <c r="C3388" s="593">
        <v>8.8099999999999998E-2</v>
      </c>
      <c r="D3388" t="s">
        <v>2033</v>
      </c>
      <c r="E3388">
        <v>2.9000000000000001E-2</v>
      </c>
      <c r="F3388">
        <v>0</v>
      </c>
      <c r="G3388">
        <v>4.8099000000000003E-2</v>
      </c>
      <c r="H3388">
        <v>1.0999999999999999E-2</v>
      </c>
      <c r="I3388">
        <v>0</v>
      </c>
    </row>
    <row r="3389" spans="1:9" x14ac:dyDescent="0.25">
      <c r="A3389" t="s">
        <v>745</v>
      </c>
      <c r="B3389">
        <v>80210</v>
      </c>
      <c r="C3389" s="593">
        <v>8.8099999999999998E-2</v>
      </c>
      <c r="D3389" t="s">
        <v>2033</v>
      </c>
      <c r="E3389">
        <v>2.9000000000000001E-2</v>
      </c>
      <c r="F3389">
        <v>0</v>
      </c>
      <c r="G3389">
        <v>4.8099000000000003E-2</v>
      </c>
      <c r="H3389">
        <v>1.0999999999999999E-2</v>
      </c>
      <c r="I3389">
        <v>0</v>
      </c>
    </row>
    <row r="3390" spans="1:9" x14ac:dyDescent="0.25">
      <c r="A3390" t="s">
        <v>745</v>
      </c>
      <c r="B3390">
        <v>80211</v>
      </c>
      <c r="C3390" s="593">
        <v>8.8099999999999998E-2</v>
      </c>
      <c r="D3390" t="s">
        <v>2033</v>
      </c>
      <c r="E3390">
        <v>2.9000000000000001E-2</v>
      </c>
      <c r="F3390">
        <v>0</v>
      </c>
      <c r="G3390">
        <v>4.8099000000000003E-2</v>
      </c>
      <c r="H3390">
        <v>1.0999999999999999E-2</v>
      </c>
      <c r="I3390">
        <v>0</v>
      </c>
    </row>
    <row r="3391" spans="1:9" x14ac:dyDescent="0.25">
      <c r="A3391" t="s">
        <v>745</v>
      </c>
      <c r="B3391">
        <v>80212</v>
      </c>
      <c r="C3391" s="593">
        <v>8.8099999999999998E-2</v>
      </c>
      <c r="D3391" t="s">
        <v>2033</v>
      </c>
      <c r="E3391">
        <v>2.9000000000000001E-2</v>
      </c>
      <c r="F3391">
        <v>0</v>
      </c>
      <c r="G3391">
        <v>4.8099000000000003E-2</v>
      </c>
      <c r="H3391">
        <v>1.0999999999999999E-2</v>
      </c>
      <c r="I3391">
        <v>0</v>
      </c>
    </row>
    <row r="3392" spans="1:9" x14ac:dyDescent="0.25">
      <c r="A3392" t="s">
        <v>745</v>
      </c>
      <c r="B3392">
        <v>80214</v>
      </c>
      <c r="C3392" s="593">
        <v>8.8099999999999998E-2</v>
      </c>
      <c r="D3392" t="s">
        <v>2033</v>
      </c>
      <c r="E3392">
        <v>2.9000000000000001E-2</v>
      </c>
      <c r="F3392">
        <v>0</v>
      </c>
      <c r="G3392">
        <v>4.8099000000000003E-2</v>
      </c>
      <c r="H3392">
        <v>1.0999999999999999E-2</v>
      </c>
      <c r="I3392">
        <v>0</v>
      </c>
    </row>
    <row r="3393" spans="1:9" x14ac:dyDescent="0.25">
      <c r="A3393" t="s">
        <v>745</v>
      </c>
      <c r="B3393">
        <v>80215</v>
      </c>
      <c r="C3393" s="593">
        <v>0.08</v>
      </c>
      <c r="D3393" t="s">
        <v>2042</v>
      </c>
      <c r="E3393">
        <v>2.9000000000000001E-2</v>
      </c>
      <c r="F3393">
        <v>5.0000000000000001E-3</v>
      </c>
      <c r="G3393">
        <v>3.5000000000000003E-2</v>
      </c>
      <c r="H3393">
        <v>1.0999999999999999E-2</v>
      </c>
      <c r="I3393">
        <v>0</v>
      </c>
    </row>
    <row r="3394" spans="1:9" x14ac:dyDescent="0.25">
      <c r="A3394" t="s">
        <v>745</v>
      </c>
      <c r="B3394">
        <v>80216</v>
      </c>
      <c r="C3394" s="593">
        <v>9.2499999999999999E-2</v>
      </c>
      <c r="D3394" t="s">
        <v>2037</v>
      </c>
      <c r="E3394">
        <v>2.9000000000000001E-2</v>
      </c>
      <c r="F3394">
        <v>7.4999999999999997E-3</v>
      </c>
      <c r="G3394">
        <v>4.4999999999999998E-2</v>
      </c>
      <c r="H3394">
        <v>1.0999999999999999E-2</v>
      </c>
      <c r="I3394">
        <v>0</v>
      </c>
    </row>
    <row r="3395" spans="1:9" x14ac:dyDescent="0.25">
      <c r="A3395" t="s">
        <v>745</v>
      </c>
      <c r="B3395">
        <v>80217</v>
      </c>
      <c r="C3395" s="593">
        <v>8.8099999999999998E-2</v>
      </c>
      <c r="D3395" t="s">
        <v>2033</v>
      </c>
      <c r="E3395">
        <v>2.9000000000000001E-2</v>
      </c>
      <c r="F3395">
        <v>0</v>
      </c>
      <c r="G3395">
        <v>4.8099000000000003E-2</v>
      </c>
      <c r="H3395">
        <v>1.0999999999999999E-2</v>
      </c>
      <c r="I3395">
        <v>0</v>
      </c>
    </row>
    <row r="3396" spans="1:9" x14ac:dyDescent="0.25">
      <c r="A3396" t="s">
        <v>745</v>
      </c>
      <c r="B3396">
        <v>80218</v>
      </c>
      <c r="C3396" s="593">
        <v>8.8099999999999998E-2</v>
      </c>
      <c r="D3396" t="s">
        <v>2033</v>
      </c>
      <c r="E3396">
        <v>2.9000000000000001E-2</v>
      </c>
      <c r="F3396">
        <v>0</v>
      </c>
      <c r="G3396">
        <v>4.8099000000000003E-2</v>
      </c>
      <c r="H3396">
        <v>1.0999999999999999E-2</v>
      </c>
      <c r="I3396">
        <v>0</v>
      </c>
    </row>
    <row r="3397" spans="1:9" x14ac:dyDescent="0.25">
      <c r="A3397" t="s">
        <v>745</v>
      </c>
      <c r="B3397">
        <v>80219</v>
      </c>
      <c r="C3397" s="593">
        <v>8.8099999999999998E-2</v>
      </c>
      <c r="D3397" t="s">
        <v>2033</v>
      </c>
      <c r="E3397">
        <v>2.9000000000000001E-2</v>
      </c>
      <c r="F3397">
        <v>0</v>
      </c>
      <c r="G3397">
        <v>4.8099000000000003E-2</v>
      </c>
      <c r="H3397">
        <v>1.0999999999999999E-2</v>
      </c>
      <c r="I3397">
        <v>0</v>
      </c>
    </row>
    <row r="3398" spans="1:9" x14ac:dyDescent="0.25">
      <c r="A3398" t="s">
        <v>745</v>
      </c>
      <c r="B3398">
        <v>80220</v>
      </c>
      <c r="C3398" s="593">
        <v>8.8099999999999998E-2</v>
      </c>
      <c r="D3398" t="s">
        <v>2033</v>
      </c>
      <c r="E3398">
        <v>2.9000000000000001E-2</v>
      </c>
      <c r="F3398">
        <v>0</v>
      </c>
      <c r="G3398">
        <v>4.8099000000000003E-2</v>
      </c>
      <c r="H3398">
        <v>1.0999999999999999E-2</v>
      </c>
      <c r="I3398">
        <v>0</v>
      </c>
    </row>
    <row r="3399" spans="1:9" x14ac:dyDescent="0.25">
      <c r="A3399" t="s">
        <v>745</v>
      </c>
      <c r="B3399">
        <v>80221</v>
      </c>
      <c r="C3399" s="593">
        <v>8.8099999999999998E-2</v>
      </c>
      <c r="D3399" t="s">
        <v>2033</v>
      </c>
      <c r="E3399">
        <v>2.9000000000000001E-2</v>
      </c>
      <c r="F3399">
        <v>0</v>
      </c>
      <c r="G3399">
        <v>4.8099000000000003E-2</v>
      </c>
      <c r="H3399">
        <v>1.0999999999999999E-2</v>
      </c>
      <c r="I3399">
        <v>0</v>
      </c>
    </row>
    <row r="3400" spans="1:9" x14ac:dyDescent="0.25">
      <c r="A3400" t="s">
        <v>745</v>
      </c>
      <c r="B3400">
        <v>80222</v>
      </c>
      <c r="C3400" s="593">
        <v>8.8099999999999998E-2</v>
      </c>
      <c r="D3400" t="s">
        <v>2033</v>
      </c>
      <c r="E3400">
        <v>2.9000000000000001E-2</v>
      </c>
      <c r="F3400">
        <v>0</v>
      </c>
      <c r="G3400">
        <v>4.8099000000000003E-2</v>
      </c>
      <c r="H3400">
        <v>1.0999999999999999E-2</v>
      </c>
      <c r="I3400">
        <v>0</v>
      </c>
    </row>
    <row r="3401" spans="1:9" x14ac:dyDescent="0.25">
      <c r="A3401" t="s">
        <v>745</v>
      </c>
      <c r="B3401">
        <v>80223</v>
      </c>
      <c r="C3401" s="593">
        <v>8.8099999999999998E-2</v>
      </c>
      <c r="D3401" t="s">
        <v>2033</v>
      </c>
      <c r="E3401">
        <v>2.9000000000000001E-2</v>
      </c>
      <c r="F3401">
        <v>0</v>
      </c>
      <c r="G3401">
        <v>4.8099000000000003E-2</v>
      </c>
      <c r="H3401">
        <v>1.0999999999999999E-2</v>
      </c>
      <c r="I3401">
        <v>0</v>
      </c>
    </row>
    <row r="3402" spans="1:9" x14ac:dyDescent="0.25">
      <c r="A3402" t="s">
        <v>745</v>
      </c>
      <c r="B3402">
        <v>80224</v>
      </c>
      <c r="C3402" s="593">
        <v>8.8099999999999998E-2</v>
      </c>
      <c r="D3402" t="s">
        <v>2033</v>
      </c>
      <c r="E3402">
        <v>2.9000000000000001E-2</v>
      </c>
      <c r="F3402">
        <v>0</v>
      </c>
      <c r="G3402">
        <v>4.8099000000000003E-2</v>
      </c>
      <c r="H3402">
        <v>1.0999999999999999E-2</v>
      </c>
      <c r="I3402">
        <v>0</v>
      </c>
    </row>
    <row r="3403" spans="1:9" x14ac:dyDescent="0.25">
      <c r="A3403" t="s">
        <v>745</v>
      </c>
      <c r="B3403">
        <v>80225</v>
      </c>
      <c r="C3403" s="593">
        <v>7.4999999999999997E-2</v>
      </c>
      <c r="D3403" t="s">
        <v>1618</v>
      </c>
      <c r="E3403">
        <v>2.9000000000000001E-2</v>
      </c>
      <c r="F3403">
        <v>5.0000000000000001E-3</v>
      </c>
      <c r="G3403">
        <v>0.03</v>
      </c>
      <c r="H3403">
        <v>1.0999999999999999E-2</v>
      </c>
      <c r="I3403">
        <v>0</v>
      </c>
    </row>
    <row r="3404" spans="1:9" x14ac:dyDescent="0.25">
      <c r="A3404" t="s">
        <v>745</v>
      </c>
      <c r="B3404">
        <v>80226</v>
      </c>
      <c r="C3404" s="593">
        <v>8.8099999999999998E-2</v>
      </c>
      <c r="D3404" t="s">
        <v>2033</v>
      </c>
      <c r="E3404">
        <v>2.9000000000000001E-2</v>
      </c>
      <c r="F3404">
        <v>0</v>
      </c>
      <c r="G3404">
        <v>4.8099000000000003E-2</v>
      </c>
      <c r="H3404">
        <v>1.0999999999999999E-2</v>
      </c>
      <c r="I3404">
        <v>0</v>
      </c>
    </row>
    <row r="3405" spans="1:9" x14ac:dyDescent="0.25">
      <c r="A3405" t="s">
        <v>745</v>
      </c>
      <c r="B3405">
        <v>80227</v>
      </c>
      <c r="C3405" s="593">
        <v>8.8099999999999998E-2</v>
      </c>
      <c r="D3405" t="s">
        <v>2033</v>
      </c>
      <c r="E3405">
        <v>2.9000000000000001E-2</v>
      </c>
      <c r="F3405">
        <v>0</v>
      </c>
      <c r="G3405">
        <v>4.8099000000000003E-2</v>
      </c>
      <c r="H3405">
        <v>1.0999999999999999E-2</v>
      </c>
      <c r="I3405">
        <v>0</v>
      </c>
    </row>
    <row r="3406" spans="1:9" x14ac:dyDescent="0.25">
      <c r="A3406" t="s">
        <v>745</v>
      </c>
      <c r="B3406">
        <v>80228</v>
      </c>
      <c r="C3406" s="593">
        <v>7.4999999999999997E-2</v>
      </c>
      <c r="D3406" t="s">
        <v>1618</v>
      </c>
      <c r="E3406">
        <v>2.9000000000000001E-2</v>
      </c>
      <c r="F3406">
        <v>5.0000000000000001E-3</v>
      </c>
      <c r="G3406">
        <v>0.03</v>
      </c>
      <c r="H3406">
        <v>1.0999999999999999E-2</v>
      </c>
      <c r="I3406">
        <v>0</v>
      </c>
    </row>
    <row r="3407" spans="1:9" x14ac:dyDescent="0.25">
      <c r="A3407" t="s">
        <v>745</v>
      </c>
      <c r="B3407">
        <v>80229</v>
      </c>
      <c r="C3407" s="593">
        <v>8.5000000000000006E-2</v>
      </c>
      <c r="D3407" t="s">
        <v>1219</v>
      </c>
      <c r="E3407">
        <v>2.9000000000000001E-2</v>
      </c>
      <c r="F3407">
        <v>7.4999999999999997E-3</v>
      </c>
      <c r="G3407">
        <v>3.7499999999999999E-2</v>
      </c>
      <c r="H3407">
        <v>1.0999999999999999E-2</v>
      </c>
      <c r="I3407">
        <v>0</v>
      </c>
    </row>
    <row r="3408" spans="1:9" x14ac:dyDescent="0.25">
      <c r="A3408" t="s">
        <v>745</v>
      </c>
      <c r="B3408">
        <v>80230</v>
      </c>
      <c r="C3408" s="593">
        <v>8.8099999999999998E-2</v>
      </c>
      <c r="D3408" t="s">
        <v>2033</v>
      </c>
      <c r="E3408">
        <v>2.9000000000000001E-2</v>
      </c>
      <c r="F3408">
        <v>0</v>
      </c>
      <c r="G3408">
        <v>4.8099000000000003E-2</v>
      </c>
      <c r="H3408">
        <v>1.0999999999999999E-2</v>
      </c>
      <c r="I3408">
        <v>0</v>
      </c>
    </row>
    <row r="3409" spans="1:9" x14ac:dyDescent="0.25">
      <c r="A3409" t="s">
        <v>745</v>
      </c>
      <c r="B3409">
        <v>80231</v>
      </c>
      <c r="C3409" s="593">
        <v>8.8099999999999998E-2</v>
      </c>
      <c r="D3409" t="s">
        <v>2033</v>
      </c>
      <c r="E3409">
        <v>2.9000000000000001E-2</v>
      </c>
      <c r="F3409">
        <v>0</v>
      </c>
      <c r="G3409">
        <v>4.8099000000000003E-2</v>
      </c>
      <c r="H3409">
        <v>1.0999999999999999E-2</v>
      </c>
      <c r="I3409">
        <v>0</v>
      </c>
    </row>
    <row r="3410" spans="1:9" x14ac:dyDescent="0.25">
      <c r="A3410" t="s">
        <v>745</v>
      </c>
      <c r="B3410">
        <v>80232</v>
      </c>
      <c r="C3410" s="593">
        <v>8.8099999999999998E-2</v>
      </c>
      <c r="D3410" t="s">
        <v>2033</v>
      </c>
      <c r="E3410">
        <v>2.9000000000000001E-2</v>
      </c>
      <c r="F3410">
        <v>0</v>
      </c>
      <c r="G3410">
        <v>4.8099000000000003E-2</v>
      </c>
      <c r="H3410">
        <v>1.0999999999999999E-2</v>
      </c>
      <c r="I3410">
        <v>0</v>
      </c>
    </row>
    <row r="3411" spans="1:9" x14ac:dyDescent="0.25">
      <c r="A3411" t="s">
        <v>745</v>
      </c>
      <c r="B3411">
        <v>80233</v>
      </c>
      <c r="C3411" s="593">
        <v>8.7499999999999994E-2</v>
      </c>
      <c r="D3411" t="s">
        <v>2061</v>
      </c>
      <c r="E3411">
        <v>2.9000000000000001E-2</v>
      </c>
      <c r="F3411">
        <v>7.4999999999999997E-3</v>
      </c>
      <c r="G3411">
        <v>0.04</v>
      </c>
      <c r="H3411">
        <v>1.0999999999999999E-2</v>
      </c>
      <c r="I3411">
        <v>0</v>
      </c>
    </row>
    <row r="3412" spans="1:9" x14ac:dyDescent="0.25">
      <c r="A3412" t="s">
        <v>745</v>
      </c>
      <c r="B3412">
        <v>80234</v>
      </c>
      <c r="C3412" s="593">
        <v>8.7499999999999994E-2</v>
      </c>
      <c r="D3412" t="s">
        <v>2041</v>
      </c>
      <c r="E3412">
        <v>2.9000000000000001E-2</v>
      </c>
      <c r="F3412">
        <v>7.4999999999999997E-3</v>
      </c>
      <c r="G3412">
        <v>0.04</v>
      </c>
      <c r="H3412">
        <v>1.0999999999999999E-2</v>
      </c>
      <c r="I3412">
        <v>0</v>
      </c>
    </row>
    <row r="3413" spans="1:9" x14ac:dyDescent="0.25">
      <c r="A3413" t="s">
        <v>745</v>
      </c>
      <c r="B3413">
        <v>80235</v>
      </c>
      <c r="C3413" s="593">
        <v>8.8099999999999998E-2</v>
      </c>
      <c r="D3413" t="s">
        <v>2033</v>
      </c>
      <c r="E3413">
        <v>2.9000000000000001E-2</v>
      </c>
      <c r="F3413">
        <v>0</v>
      </c>
      <c r="G3413">
        <v>4.8099000000000003E-2</v>
      </c>
      <c r="H3413">
        <v>1.0999999999999999E-2</v>
      </c>
      <c r="I3413">
        <v>0</v>
      </c>
    </row>
    <row r="3414" spans="1:9" x14ac:dyDescent="0.25">
      <c r="A3414" t="s">
        <v>745</v>
      </c>
      <c r="B3414">
        <v>80236</v>
      </c>
      <c r="C3414" s="593">
        <v>8.8099999999999998E-2</v>
      </c>
      <c r="D3414" t="s">
        <v>2033</v>
      </c>
      <c r="E3414">
        <v>2.9000000000000001E-2</v>
      </c>
      <c r="F3414">
        <v>0</v>
      </c>
      <c r="G3414">
        <v>4.8099000000000003E-2</v>
      </c>
      <c r="H3414">
        <v>1.0999999999999999E-2</v>
      </c>
      <c r="I3414">
        <v>0</v>
      </c>
    </row>
    <row r="3415" spans="1:9" x14ac:dyDescent="0.25">
      <c r="A3415" t="s">
        <v>745</v>
      </c>
      <c r="B3415">
        <v>80237</v>
      </c>
      <c r="C3415" s="593">
        <v>8.8099999999999998E-2</v>
      </c>
      <c r="D3415" t="s">
        <v>2033</v>
      </c>
      <c r="E3415">
        <v>2.9000000000000001E-2</v>
      </c>
      <c r="F3415">
        <v>0</v>
      </c>
      <c r="G3415">
        <v>4.8099000000000003E-2</v>
      </c>
      <c r="H3415">
        <v>1.0999999999999999E-2</v>
      </c>
      <c r="I3415">
        <v>0</v>
      </c>
    </row>
    <row r="3416" spans="1:9" x14ac:dyDescent="0.25">
      <c r="A3416" t="s">
        <v>745</v>
      </c>
      <c r="B3416">
        <v>80238</v>
      </c>
      <c r="C3416" s="593">
        <v>8.8099999999999998E-2</v>
      </c>
      <c r="D3416" t="s">
        <v>2033</v>
      </c>
      <c r="E3416">
        <v>2.9000000000000001E-2</v>
      </c>
      <c r="F3416">
        <v>0</v>
      </c>
      <c r="G3416">
        <v>4.8099000000000003E-2</v>
      </c>
      <c r="H3416">
        <v>1.0999999999999999E-2</v>
      </c>
      <c r="I3416">
        <v>0</v>
      </c>
    </row>
    <row r="3417" spans="1:9" x14ac:dyDescent="0.25">
      <c r="A3417" t="s">
        <v>745</v>
      </c>
      <c r="B3417">
        <v>80239</v>
      </c>
      <c r="C3417" s="593">
        <v>8.8099999999999998E-2</v>
      </c>
      <c r="D3417" t="s">
        <v>2033</v>
      </c>
      <c r="E3417">
        <v>2.9000000000000001E-2</v>
      </c>
      <c r="F3417">
        <v>0</v>
      </c>
      <c r="G3417">
        <v>4.8099000000000003E-2</v>
      </c>
      <c r="H3417">
        <v>1.0999999999999999E-2</v>
      </c>
      <c r="I3417">
        <v>0</v>
      </c>
    </row>
    <row r="3418" spans="1:9" x14ac:dyDescent="0.25">
      <c r="A3418" t="s">
        <v>745</v>
      </c>
      <c r="B3418">
        <v>80241</v>
      </c>
      <c r="C3418" s="593">
        <v>8.7499999999999994E-2</v>
      </c>
      <c r="D3418" t="s">
        <v>2061</v>
      </c>
      <c r="E3418">
        <v>2.9000000000000001E-2</v>
      </c>
      <c r="F3418">
        <v>7.4999999999999997E-3</v>
      </c>
      <c r="G3418">
        <v>0.04</v>
      </c>
      <c r="H3418">
        <v>1.0999999999999999E-2</v>
      </c>
      <c r="I3418">
        <v>0</v>
      </c>
    </row>
    <row r="3419" spans="1:9" x14ac:dyDescent="0.25">
      <c r="A3419" t="s">
        <v>745</v>
      </c>
      <c r="B3419">
        <v>80243</v>
      </c>
      <c r="C3419" s="593">
        <v>8.8099999999999998E-2</v>
      </c>
      <c r="D3419" t="s">
        <v>2033</v>
      </c>
      <c r="E3419">
        <v>2.9000000000000001E-2</v>
      </c>
      <c r="F3419">
        <v>0</v>
      </c>
      <c r="G3419">
        <v>4.8099000000000003E-2</v>
      </c>
      <c r="H3419">
        <v>1.0999999999999999E-2</v>
      </c>
      <c r="I3419">
        <v>0</v>
      </c>
    </row>
    <row r="3420" spans="1:9" x14ac:dyDescent="0.25">
      <c r="A3420" t="s">
        <v>745</v>
      </c>
      <c r="B3420">
        <v>80244</v>
      </c>
      <c r="C3420" s="593">
        <v>8.8099999999999998E-2</v>
      </c>
      <c r="D3420" t="s">
        <v>2033</v>
      </c>
      <c r="E3420">
        <v>2.9000000000000001E-2</v>
      </c>
      <c r="F3420">
        <v>0</v>
      </c>
      <c r="G3420">
        <v>4.8099000000000003E-2</v>
      </c>
      <c r="H3420">
        <v>1.0999999999999999E-2</v>
      </c>
      <c r="I3420">
        <v>0</v>
      </c>
    </row>
    <row r="3421" spans="1:9" x14ac:dyDescent="0.25">
      <c r="A3421" t="s">
        <v>745</v>
      </c>
      <c r="B3421">
        <v>80246</v>
      </c>
      <c r="C3421" s="593">
        <v>8.8099999999999998E-2</v>
      </c>
      <c r="D3421" t="s">
        <v>2033</v>
      </c>
      <c r="E3421">
        <v>2.9000000000000001E-2</v>
      </c>
      <c r="F3421">
        <v>0</v>
      </c>
      <c r="G3421">
        <v>4.8099000000000003E-2</v>
      </c>
      <c r="H3421">
        <v>1.0999999999999999E-2</v>
      </c>
      <c r="I3421">
        <v>0</v>
      </c>
    </row>
    <row r="3422" spans="1:9" x14ac:dyDescent="0.25">
      <c r="A3422" t="s">
        <v>745</v>
      </c>
      <c r="B3422">
        <v>80247</v>
      </c>
      <c r="C3422" s="593">
        <v>8.8099999999999998E-2</v>
      </c>
      <c r="D3422" t="s">
        <v>2033</v>
      </c>
      <c r="E3422">
        <v>2.9000000000000001E-2</v>
      </c>
      <c r="F3422">
        <v>0</v>
      </c>
      <c r="G3422">
        <v>4.8099000000000003E-2</v>
      </c>
      <c r="H3422">
        <v>1.0999999999999999E-2</v>
      </c>
      <c r="I3422">
        <v>0</v>
      </c>
    </row>
    <row r="3423" spans="1:9" x14ac:dyDescent="0.25">
      <c r="A3423" t="s">
        <v>745</v>
      </c>
      <c r="B3423">
        <v>80248</v>
      </c>
      <c r="C3423" s="593">
        <v>8.8099999999999998E-2</v>
      </c>
      <c r="D3423" t="s">
        <v>2033</v>
      </c>
      <c r="E3423">
        <v>2.9000000000000001E-2</v>
      </c>
      <c r="F3423">
        <v>0</v>
      </c>
      <c r="G3423">
        <v>4.8099000000000003E-2</v>
      </c>
      <c r="H3423">
        <v>1.0999999999999999E-2</v>
      </c>
      <c r="I3423">
        <v>0</v>
      </c>
    </row>
    <row r="3424" spans="1:9" x14ac:dyDescent="0.25">
      <c r="A3424" t="s">
        <v>745</v>
      </c>
      <c r="B3424">
        <v>80249</v>
      </c>
      <c r="C3424" s="593">
        <v>8.8099999999999998E-2</v>
      </c>
      <c r="D3424" t="s">
        <v>2033</v>
      </c>
      <c r="E3424">
        <v>2.9000000000000001E-2</v>
      </c>
      <c r="F3424">
        <v>0</v>
      </c>
      <c r="G3424">
        <v>4.8099000000000003E-2</v>
      </c>
      <c r="H3424">
        <v>1.0999999999999999E-2</v>
      </c>
      <c r="I3424">
        <v>0</v>
      </c>
    </row>
    <row r="3425" spans="1:9" x14ac:dyDescent="0.25">
      <c r="A3425" t="s">
        <v>745</v>
      </c>
      <c r="B3425">
        <v>80250</v>
      </c>
      <c r="C3425" s="593">
        <v>8.8099999999999998E-2</v>
      </c>
      <c r="D3425" t="s">
        <v>2033</v>
      </c>
      <c r="E3425">
        <v>2.9000000000000001E-2</v>
      </c>
      <c r="F3425">
        <v>0</v>
      </c>
      <c r="G3425">
        <v>4.8099000000000003E-2</v>
      </c>
      <c r="H3425">
        <v>1.0999999999999999E-2</v>
      </c>
      <c r="I3425">
        <v>0</v>
      </c>
    </row>
    <row r="3426" spans="1:9" x14ac:dyDescent="0.25">
      <c r="A3426" t="s">
        <v>745</v>
      </c>
      <c r="B3426">
        <v>80256</v>
      </c>
      <c r="C3426" s="593">
        <v>8.8099999999999998E-2</v>
      </c>
      <c r="D3426" t="s">
        <v>2033</v>
      </c>
      <c r="E3426">
        <v>2.9000000000000001E-2</v>
      </c>
      <c r="F3426">
        <v>0</v>
      </c>
      <c r="G3426">
        <v>4.8099000000000003E-2</v>
      </c>
      <c r="H3426">
        <v>1.0999999999999999E-2</v>
      </c>
      <c r="I3426">
        <v>0</v>
      </c>
    </row>
    <row r="3427" spans="1:9" x14ac:dyDescent="0.25">
      <c r="A3427" t="s">
        <v>745</v>
      </c>
      <c r="B3427">
        <v>80257</v>
      </c>
      <c r="C3427" s="593">
        <v>8.8099999999999998E-2</v>
      </c>
      <c r="D3427" t="s">
        <v>2033</v>
      </c>
      <c r="E3427">
        <v>2.9000000000000001E-2</v>
      </c>
      <c r="F3427">
        <v>0</v>
      </c>
      <c r="G3427">
        <v>4.8099000000000003E-2</v>
      </c>
      <c r="H3427">
        <v>1.0999999999999999E-2</v>
      </c>
      <c r="I3427">
        <v>0</v>
      </c>
    </row>
    <row r="3428" spans="1:9" x14ac:dyDescent="0.25">
      <c r="A3428" t="s">
        <v>745</v>
      </c>
      <c r="B3428">
        <v>80259</v>
      </c>
      <c r="C3428" s="593">
        <v>8.8099999999999998E-2</v>
      </c>
      <c r="D3428" t="s">
        <v>2033</v>
      </c>
      <c r="E3428">
        <v>2.9000000000000001E-2</v>
      </c>
      <c r="F3428">
        <v>0</v>
      </c>
      <c r="G3428">
        <v>4.8099000000000003E-2</v>
      </c>
      <c r="H3428">
        <v>1.0999999999999999E-2</v>
      </c>
      <c r="I3428">
        <v>0</v>
      </c>
    </row>
    <row r="3429" spans="1:9" x14ac:dyDescent="0.25">
      <c r="A3429" t="s">
        <v>745</v>
      </c>
      <c r="B3429">
        <v>80260</v>
      </c>
      <c r="C3429" s="593">
        <v>8.7499999999999994E-2</v>
      </c>
      <c r="D3429" t="s">
        <v>2041</v>
      </c>
      <c r="E3429">
        <v>2.9000000000000001E-2</v>
      </c>
      <c r="F3429">
        <v>7.4999999999999997E-3</v>
      </c>
      <c r="G3429">
        <v>0.04</v>
      </c>
      <c r="H3429">
        <v>1.0999999999999999E-2</v>
      </c>
      <c r="I3429">
        <v>0</v>
      </c>
    </row>
    <row r="3430" spans="1:9" x14ac:dyDescent="0.25">
      <c r="A3430" t="s">
        <v>745</v>
      </c>
      <c r="B3430">
        <v>80261</v>
      </c>
      <c r="C3430" s="593">
        <v>8.8099999999999998E-2</v>
      </c>
      <c r="D3430" t="s">
        <v>2033</v>
      </c>
      <c r="E3430">
        <v>2.9000000000000001E-2</v>
      </c>
      <c r="F3430">
        <v>0</v>
      </c>
      <c r="G3430">
        <v>4.8099000000000003E-2</v>
      </c>
      <c r="H3430">
        <v>1.0999999999999999E-2</v>
      </c>
      <c r="I3430">
        <v>0</v>
      </c>
    </row>
    <row r="3431" spans="1:9" x14ac:dyDescent="0.25">
      <c r="A3431" t="s">
        <v>745</v>
      </c>
      <c r="B3431">
        <v>80263</v>
      </c>
      <c r="C3431" s="593">
        <v>8.8099999999999998E-2</v>
      </c>
      <c r="D3431" t="s">
        <v>2033</v>
      </c>
      <c r="E3431">
        <v>2.9000000000000001E-2</v>
      </c>
      <c r="F3431">
        <v>0</v>
      </c>
      <c r="G3431">
        <v>4.8099000000000003E-2</v>
      </c>
      <c r="H3431">
        <v>1.0999999999999999E-2</v>
      </c>
      <c r="I3431">
        <v>0</v>
      </c>
    </row>
    <row r="3432" spans="1:9" x14ac:dyDescent="0.25">
      <c r="A3432" t="s">
        <v>745</v>
      </c>
      <c r="B3432">
        <v>80264</v>
      </c>
      <c r="C3432" s="593">
        <v>8.8099999999999998E-2</v>
      </c>
      <c r="D3432" t="s">
        <v>2033</v>
      </c>
      <c r="E3432">
        <v>2.9000000000000001E-2</v>
      </c>
      <c r="F3432">
        <v>0</v>
      </c>
      <c r="G3432">
        <v>4.8099000000000003E-2</v>
      </c>
      <c r="H3432">
        <v>1.0999999999999999E-2</v>
      </c>
      <c r="I3432">
        <v>0</v>
      </c>
    </row>
    <row r="3433" spans="1:9" x14ac:dyDescent="0.25">
      <c r="A3433" t="s">
        <v>745</v>
      </c>
      <c r="B3433">
        <v>80265</v>
      </c>
      <c r="C3433" s="593">
        <v>8.8099999999999998E-2</v>
      </c>
      <c r="D3433" t="s">
        <v>2033</v>
      </c>
      <c r="E3433">
        <v>2.9000000000000001E-2</v>
      </c>
      <c r="F3433">
        <v>0</v>
      </c>
      <c r="G3433">
        <v>4.8099000000000003E-2</v>
      </c>
      <c r="H3433">
        <v>1.0999999999999999E-2</v>
      </c>
      <c r="I3433">
        <v>0</v>
      </c>
    </row>
    <row r="3434" spans="1:9" x14ac:dyDescent="0.25">
      <c r="A3434" t="s">
        <v>745</v>
      </c>
      <c r="B3434">
        <v>80266</v>
      </c>
      <c r="C3434" s="593">
        <v>9.2499999999999999E-2</v>
      </c>
      <c r="D3434" t="s">
        <v>2037</v>
      </c>
      <c r="E3434">
        <v>2.9000000000000001E-2</v>
      </c>
      <c r="F3434">
        <v>7.4999999999999997E-3</v>
      </c>
      <c r="G3434">
        <v>4.4999999999999998E-2</v>
      </c>
      <c r="H3434">
        <v>1.0999999999999999E-2</v>
      </c>
      <c r="I3434">
        <v>0</v>
      </c>
    </row>
    <row r="3435" spans="1:9" x14ac:dyDescent="0.25">
      <c r="A3435" t="s">
        <v>745</v>
      </c>
      <c r="B3435">
        <v>80271</v>
      </c>
      <c r="C3435" s="593">
        <v>8.8099999999999998E-2</v>
      </c>
      <c r="D3435" t="s">
        <v>2033</v>
      </c>
      <c r="E3435">
        <v>2.9000000000000001E-2</v>
      </c>
      <c r="F3435">
        <v>0</v>
      </c>
      <c r="G3435">
        <v>4.8099000000000003E-2</v>
      </c>
      <c r="H3435">
        <v>1.0999999999999999E-2</v>
      </c>
      <c r="I3435">
        <v>0</v>
      </c>
    </row>
    <row r="3436" spans="1:9" x14ac:dyDescent="0.25">
      <c r="A3436" t="s">
        <v>745</v>
      </c>
      <c r="B3436">
        <v>80273</v>
      </c>
      <c r="C3436" s="593">
        <v>8.8099999999999998E-2</v>
      </c>
      <c r="D3436" t="s">
        <v>2033</v>
      </c>
      <c r="E3436">
        <v>2.9000000000000001E-2</v>
      </c>
      <c r="F3436">
        <v>0</v>
      </c>
      <c r="G3436">
        <v>4.8099000000000003E-2</v>
      </c>
      <c r="H3436">
        <v>1.0999999999999999E-2</v>
      </c>
      <c r="I3436">
        <v>0</v>
      </c>
    </row>
    <row r="3437" spans="1:9" x14ac:dyDescent="0.25">
      <c r="A3437" t="s">
        <v>745</v>
      </c>
      <c r="B3437">
        <v>80274</v>
      </c>
      <c r="C3437" s="593">
        <v>8.8099999999999998E-2</v>
      </c>
      <c r="D3437" t="s">
        <v>2033</v>
      </c>
      <c r="E3437">
        <v>2.9000000000000001E-2</v>
      </c>
      <c r="F3437">
        <v>0</v>
      </c>
      <c r="G3437">
        <v>4.8099000000000003E-2</v>
      </c>
      <c r="H3437">
        <v>1.0999999999999999E-2</v>
      </c>
      <c r="I3437">
        <v>0</v>
      </c>
    </row>
    <row r="3438" spans="1:9" x14ac:dyDescent="0.25">
      <c r="A3438" t="s">
        <v>745</v>
      </c>
      <c r="B3438">
        <v>80281</v>
      </c>
      <c r="C3438" s="593">
        <v>8.8099999999999998E-2</v>
      </c>
      <c r="D3438" t="s">
        <v>2033</v>
      </c>
      <c r="E3438">
        <v>2.9000000000000001E-2</v>
      </c>
      <c r="F3438">
        <v>0</v>
      </c>
      <c r="G3438">
        <v>4.8099000000000003E-2</v>
      </c>
      <c r="H3438">
        <v>1.0999999999999999E-2</v>
      </c>
      <c r="I3438">
        <v>0</v>
      </c>
    </row>
    <row r="3439" spans="1:9" x14ac:dyDescent="0.25">
      <c r="A3439" t="s">
        <v>745</v>
      </c>
      <c r="B3439">
        <v>80290</v>
      </c>
      <c r="C3439" s="593">
        <v>8.8099999999999998E-2</v>
      </c>
      <c r="D3439" t="s">
        <v>2033</v>
      </c>
      <c r="E3439">
        <v>2.9000000000000001E-2</v>
      </c>
      <c r="F3439">
        <v>0</v>
      </c>
      <c r="G3439">
        <v>4.8099000000000003E-2</v>
      </c>
      <c r="H3439">
        <v>1.0999999999999999E-2</v>
      </c>
      <c r="I3439">
        <v>0</v>
      </c>
    </row>
    <row r="3440" spans="1:9" x14ac:dyDescent="0.25">
      <c r="A3440" t="s">
        <v>745</v>
      </c>
      <c r="B3440">
        <v>80291</v>
      </c>
      <c r="C3440" s="593">
        <v>8.8099999999999998E-2</v>
      </c>
      <c r="D3440" t="s">
        <v>2033</v>
      </c>
      <c r="E3440">
        <v>2.9000000000000001E-2</v>
      </c>
      <c r="F3440">
        <v>0</v>
      </c>
      <c r="G3440">
        <v>4.8099000000000003E-2</v>
      </c>
      <c r="H3440">
        <v>1.0999999999999999E-2</v>
      </c>
      <c r="I3440">
        <v>0</v>
      </c>
    </row>
    <row r="3441" spans="1:9" x14ac:dyDescent="0.25">
      <c r="A3441" t="s">
        <v>745</v>
      </c>
      <c r="B3441">
        <v>80293</v>
      </c>
      <c r="C3441" s="593">
        <v>8.8099999999999998E-2</v>
      </c>
      <c r="D3441" t="s">
        <v>2033</v>
      </c>
      <c r="E3441">
        <v>2.9000000000000001E-2</v>
      </c>
      <c r="F3441">
        <v>0</v>
      </c>
      <c r="G3441">
        <v>4.8099000000000003E-2</v>
      </c>
      <c r="H3441">
        <v>1.0999999999999999E-2</v>
      </c>
      <c r="I3441">
        <v>0</v>
      </c>
    </row>
    <row r="3442" spans="1:9" x14ac:dyDescent="0.25">
      <c r="A3442" t="s">
        <v>745</v>
      </c>
      <c r="B3442">
        <v>80294</v>
      </c>
      <c r="C3442" s="593">
        <v>8.8099999999999998E-2</v>
      </c>
      <c r="D3442" t="s">
        <v>2033</v>
      </c>
      <c r="E3442">
        <v>2.9000000000000001E-2</v>
      </c>
      <c r="F3442">
        <v>0</v>
      </c>
      <c r="G3442">
        <v>4.8099000000000003E-2</v>
      </c>
      <c r="H3442">
        <v>1.0999999999999999E-2</v>
      </c>
      <c r="I3442">
        <v>0</v>
      </c>
    </row>
    <row r="3443" spans="1:9" x14ac:dyDescent="0.25">
      <c r="A3443" t="s">
        <v>745</v>
      </c>
      <c r="B3443">
        <v>80299</v>
      </c>
      <c r="C3443" s="593">
        <v>8.8099999999999998E-2</v>
      </c>
      <c r="D3443" t="s">
        <v>2033</v>
      </c>
      <c r="E3443">
        <v>2.9000000000000001E-2</v>
      </c>
      <c r="F3443">
        <v>0</v>
      </c>
      <c r="G3443">
        <v>4.8099000000000003E-2</v>
      </c>
      <c r="H3443">
        <v>1.0999999999999999E-2</v>
      </c>
      <c r="I3443">
        <v>0</v>
      </c>
    </row>
    <row r="3444" spans="1:9" x14ac:dyDescent="0.25">
      <c r="A3444" t="s">
        <v>745</v>
      </c>
      <c r="B3444">
        <v>80301</v>
      </c>
      <c r="C3444" s="593">
        <v>8.8550000000000004E-2</v>
      </c>
      <c r="D3444" t="s">
        <v>2040</v>
      </c>
      <c r="E3444">
        <v>2.9000000000000001E-2</v>
      </c>
      <c r="F3444">
        <v>9.8499999999999994E-3</v>
      </c>
      <c r="G3444">
        <v>3.8699999999999998E-2</v>
      </c>
      <c r="H3444">
        <v>1.0999999999999999E-2</v>
      </c>
      <c r="I3444">
        <v>0</v>
      </c>
    </row>
    <row r="3445" spans="1:9" x14ac:dyDescent="0.25">
      <c r="A3445" t="s">
        <v>745</v>
      </c>
      <c r="B3445">
        <v>80302</v>
      </c>
      <c r="C3445" s="593">
        <v>8.8450000000000001E-2</v>
      </c>
      <c r="D3445" t="s">
        <v>2039</v>
      </c>
      <c r="E3445">
        <v>2.9000000000000001E-2</v>
      </c>
      <c r="F3445">
        <v>9.8499999999999994E-3</v>
      </c>
      <c r="G3445">
        <v>3.8600000000000002E-2</v>
      </c>
      <c r="H3445">
        <v>1.0999999999999999E-2</v>
      </c>
      <c r="I3445">
        <v>0</v>
      </c>
    </row>
    <row r="3446" spans="1:9" x14ac:dyDescent="0.25">
      <c r="A3446" t="s">
        <v>745</v>
      </c>
      <c r="B3446">
        <v>80303</v>
      </c>
      <c r="C3446" s="593">
        <v>8.8450000000000001E-2</v>
      </c>
      <c r="D3446" t="s">
        <v>2039</v>
      </c>
      <c r="E3446">
        <v>2.9000000000000001E-2</v>
      </c>
      <c r="F3446">
        <v>9.8499999999999994E-3</v>
      </c>
      <c r="G3446">
        <v>3.8600000000000002E-2</v>
      </c>
      <c r="H3446">
        <v>1.0999999999999999E-2</v>
      </c>
      <c r="I3446">
        <v>0</v>
      </c>
    </row>
    <row r="3447" spans="1:9" x14ac:dyDescent="0.25">
      <c r="A3447" t="s">
        <v>745</v>
      </c>
      <c r="B3447">
        <v>80304</v>
      </c>
      <c r="C3447" s="593">
        <v>8.8450000000000001E-2</v>
      </c>
      <c r="D3447" t="s">
        <v>2039</v>
      </c>
      <c r="E3447">
        <v>2.9000000000000001E-2</v>
      </c>
      <c r="F3447">
        <v>9.8499999999999994E-3</v>
      </c>
      <c r="G3447">
        <v>3.8600000000000002E-2</v>
      </c>
      <c r="H3447">
        <v>1.0999999999999999E-2</v>
      </c>
      <c r="I3447">
        <v>0</v>
      </c>
    </row>
    <row r="3448" spans="1:9" x14ac:dyDescent="0.25">
      <c r="A3448" t="s">
        <v>745</v>
      </c>
      <c r="B3448">
        <v>80305</v>
      </c>
      <c r="C3448" s="593">
        <v>8.8450000000000001E-2</v>
      </c>
      <c r="D3448" t="s">
        <v>2039</v>
      </c>
      <c r="E3448">
        <v>2.9000000000000001E-2</v>
      </c>
      <c r="F3448">
        <v>9.8499999999999994E-3</v>
      </c>
      <c r="G3448">
        <v>3.8600000000000002E-2</v>
      </c>
      <c r="H3448">
        <v>1.0999999999999999E-2</v>
      </c>
      <c r="I3448">
        <v>0</v>
      </c>
    </row>
    <row r="3449" spans="1:9" x14ac:dyDescent="0.25">
      <c r="A3449" t="s">
        <v>745</v>
      </c>
      <c r="B3449">
        <v>80306</v>
      </c>
      <c r="C3449" s="593">
        <v>8.8450000000000001E-2</v>
      </c>
      <c r="D3449" t="s">
        <v>2039</v>
      </c>
      <c r="E3449">
        <v>2.9000000000000001E-2</v>
      </c>
      <c r="F3449">
        <v>9.8499999999999994E-3</v>
      </c>
      <c r="G3449">
        <v>3.8600000000000002E-2</v>
      </c>
      <c r="H3449">
        <v>1.0999999999999999E-2</v>
      </c>
      <c r="I3449">
        <v>0</v>
      </c>
    </row>
    <row r="3450" spans="1:9" x14ac:dyDescent="0.25">
      <c r="A3450" t="s">
        <v>745</v>
      </c>
      <c r="B3450">
        <v>80307</v>
      </c>
      <c r="C3450" s="593">
        <v>8.8450000000000001E-2</v>
      </c>
      <c r="D3450" t="s">
        <v>2039</v>
      </c>
      <c r="E3450">
        <v>2.9000000000000001E-2</v>
      </c>
      <c r="F3450">
        <v>9.8499999999999994E-3</v>
      </c>
      <c r="G3450">
        <v>3.8600000000000002E-2</v>
      </c>
      <c r="H3450">
        <v>1.0999999999999999E-2</v>
      </c>
      <c r="I3450">
        <v>0</v>
      </c>
    </row>
    <row r="3451" spans="1:9" x14ac:dyDescent="0.25">
      <c r="A3451" t="s">
        <v>745</v>
      </c>
      <c r="B3451">
        <v>80308</v>
      </c>
      <c r="C3451" s="593">
        <v>8.8450000000000001E-2</v>
      </c>
      <c r="D3451" t="s">
        <v>2039</v>
      </c>
      <c r="E3451">
        <v>2.9000000000000001E-2</v>
      </c>
      <c r="F3451">
        <v>9.8499999999999994E-3</v>
      </c>
      <c r="G3451">
        <v>3.8600000000000002E-2</v>
      </c>
      <c r="H3451">
        <v>1.0999999999999999E-2</v>
      </c>
      <c r="I3451">
        <v>0</v>
      </c>
    </row>
    <row r="3452" spans="1:9" x14ac:dyDescent="0.25">
      <c r="A3452" t="s">
        <v>745</v>
      </c>
      <c r="B3452">
        <v>80309</v>
      </c>
      <c r="C3452" s="593">
        <v>8.8450000000000001E-2</v>
      </c>
      <c r="D3452" t="s">
        <v>2039</v>
      </c>
      <c r="E3452">
        <v>2.9000000000000001E-2</v>
      </c>
      <c r="F3452">
        <v>9.8499999999999994E-3</v>
      </c>
      <c r="G3452">
        <v>3.8600000000000002E-2</v>
      </c>
      <c r="H3452">
        <v>1.0999999999999999E-2</v>
      </c>
      <c r="I3452">
        <v>0</v>
      </c>
    </row>
    <row r="3453" spans="1:9" x14ac:dyDescent="0.25">
      <c r="A3453" t="s">
        <v>745</v>
      </c>
      <c r="B3453">
        <v>80310</v>
      </c>
      <c r="C3453" s="593">
        <v>8.8450000000000001E-2</v>
      </c>
      <c r="D3453" t="s">
        <v>2039</v>
      </c>
      <c r="E3453">
        <v>2.9000000000000001E-2</v>
      </c>
      <c r="F3453">
        <v>9.8499999999999994E-3</v>
      </c>
      <c r="G3453">
        <v>3.8600000000000002E-2</v>
      </c>
      <c r="H3453">
        <v>1.0999999999999999E-2</v>
      </c>
      <c r="I3453">
        <v>0</v>
      </c>
    </row>
    <row r="3454" spans="1:9" x14ac:dyDescent="0.25">
      <c r="A3454" t="s">
        <v>745</v>
      </c>
      <c r="B3454">
        <v>80314</v>
      </c>
      <c r="C3454" s="593">
        <v>8.8450000000000001E-2</v>
      </c>
      <c r="D3454" t="s">
        <v>2039</v>
      </c>
      <c r="E3454">
        <v>2.9000000000000001E-2</v>
      </c>
      <c r="F3454">
        <v>9.8499999999999994E-3</v>
      </c>
      <c r="G3454">
        <v>3.8600000000000002E-2</v>
      </c>
      <c r="H3454">
        <v>1.0999999999999999E-2</v>
      </c>
      <c r="I3454">
        <v>0</v>
      </c>
    </row>
    <row r="3455" spans="1:9" x14ac:dyDescent="0.25">
      <c r="A3455" t="s">
        <v>745</v>
      </c>
      <c r="B3455">
        <v>80401</v>
      </c>
      <c r="C3455" s="593">
        <v>0.08</v>
      </c>
      <c r="D3455" t="s">
        <v>2042</v>
      </c>
      <c r="E3455">
        <v>2.9000000000000001E-2</v>
      </c>
      <c r="F3455">
        <v>5.0000000000000001E-3</v>
      </c>
      <c r="G3455">
        <v>3.5000000000000003E-2</v>
      </c>
      <c r="H3455">
        <v>1.0999999999999999E-2</v>
      </c>
      <c r="I3455">
        <v>0</v>
      </c>
    </row>
    <row r="3456" spans="1:9" x14ac:dyDescent="0.25">
      <c r="A3456" t="s">
        <v>745</v>
      </c>
      <c r="B3456">
        <v>80402</v>
      </c>
      <c r="C3456" s="593">
        <v>7.4999999999999997E-2</v>
      </c>
      <c r="D3456" t="s">
        <v>2062</v>
      </c>
      <c r="E3456">
        <v>2.9000000000000001E-2</v>
      </c>
      <c r="F3456">
        <v>5.0000000000000001E-3</v>
      </c>
      <c r="G3456">
        <v>0.03</v>
      </c>
      <c r="H3456">
        <v>1.0999999999999999E-2</v>
      </c>
      <c r="I3456">
        <v>0</v>
      </c>
    </row>
    <row r="3457" spans="1:9" x14ac:dyDescent="0.25">
      <c r="A3457" t="s">
        <v>745</v>
      </c>
      <c r="B3457">
        <v>80403</v>
      </c>
      <c r="C3457" s="593">
        <v>0.08</v>
      </c>
      <c r="D3457" t="s">
        <v>2042</v>
      </c>
      <c r="E3457">
        <v>2.9000000000000001E-2</v>
      </c>
      <c r="F3457">
        <v>5.0000000000000001E-3</v>
      </c>
      <c r="G3457">
        <v>3.5000000000000003E-2</v>
      </c>
      <c r="H3457">
        <v>1.0999999999999999E-2</v>
      </c>
      <c r="I3457">
        <v>0</v>
      </c>
    </row>
    <row r="3458" spans="1:9" x14ac:dyDescent="0.25">
      <c r="A3458" t="s">
        <v>745</v>
      </c>
      <c r="B3458">
        <v>80419</v>
      </c>
      <c r="C3458" s="593">
        <v>7.4999999999999997E-2</v>
      </c>
      <c r="D3458" t="s">
        <v>2062</v>
      </c>
      <c r="E3458">
        <v>2.9000000000000001E-2</v>
      </c>
      <c r="F3458">
        <v>5.0000000000000001E-3</v>
      </c>
      <c r="G3458">
        <v>0.03</v>
      </c>
      <c r="H3458">
        <v>1.0999999999999999E-2</v>
      </c>
      <c r="I3458">
        <v>0</v>
      </c>
    </row>
    <row r="3459" spans="1:9" x14ac:dyDescent="0.25">
      <c r="A3459" t="s">
        <v>745</v>
      </c>
      <c r="B3459">
        <v>80420</v>
      </c>
      <c r="C3459" s="593">
        <v>7.9000000000000001E-2</v>
      </c>
      <c r="D3459" t="s">
        <v>1554</v>
      </c>
      <c r="E3459">
        <v>2.9000000000000001E-2</v>
      </c>
      <c r="F3459">
        <v>0.01</v>
      </c>
      <c r="G3459">
        <v>0.03</v>
      </c>
      <c r="H3459">
        <v>0.01</v>
      </c>
      <c r="I3459">
        <v>0</v>
      </c>
    </row>
    <row r="3460" spans="1:9" x14ac:dyDescent="0.25">
      <c r="A3460" t="s">
        <v>745</v>
      </c>
      <c r="B3460">
        <v>80421</v>
      </c>
      <c r="C3460" s="593">
        <v>4.4999999999999998E-2</v>
      </c>
      <c r="D3460" t="s">
        <v>1168</v>
      </c>
      <c r="E3460">
        <v>2.9000000000000001E-2</v>
      </c>
      <c r="F3460">
        <v>5.0000000000000001E-3</v>
      </c>
      <c r="G3460">
        <v>0</v>
      </c>
      <c r="H3460">
        <v>1.0999999999999999E-2</v>
      </c>
      <c r="I3460">
        <v>0</v>
      </c>
    </row>
    <row r="3461" spans="1:9" x14ac:dyDescent="0.25">
      <c r="A3461" t="s">
        <v>745</v>
      </c>
      <c r="B3461">
        <v>80422</v>
      </c>
      <c r="C3461" s="593">
        <v>8.8999999999999996E-2</v>
      </c>
      <c r="D3461" t="s">
        <v>2063</v>
      </c>
      <c r="E3461">
        <v>2.9000000000000001E-2</v>
      </c>
      <c r="F3461">
        <v>0</v>
      </c>
      <c r="G3461">
        <v>0.06</v>
      </c>
      <c r="H3461">
        <v>0</v>
      </c>
      <c r="I3461">
        <v>0</v>
      </c>
    </row>
    <row r="3462" spans="1:9" x14ac:dyDescent="0.25">
      <c r="A3462" t="s">
        <v>745</v>
      </c>
      <c r="B3462">
        <v>80423</v>
      </c>
      <c r="C3462" s="593">
        <v>4.3999999999999997E-2</v>
      </c>
      <c r="D3462" t="s">
        <v>2064</v>
      </c>
      <c r="E3462">
        <v>2.9000000000000001E-2</v>
      </c>
      <c r="F3462">
        <v>0.01</v>
      </c>
      <c r="G3462">
        <v>0</v>
      </c>
      <c r="H3462">
        <v>5.0000000000000001E-3</v>
      </c>
      <c r="I3462">
        <v>0</v>
      </c>
    </row>
    <row r="3463" spans="1:9" x14ac:dyDescent="0.25">
      <c r="A3463" t="s">
        <v>745</v>
      </c>
      <c r="B3463">
        <v>80424</v>
      </c>
      <c r="C3463" s="593">
        <v>8.8749999999999996E-2</v>
      </c>
      <c r="D3463" t="s">
        <v>2065</v>
      </c>
      <c r="E3463">
        <v>2.9000000000000001E-2</v>
      </c>
      <c r="F3463">
        <v>0.02</v>
      </c>
      <c r="G3463">
        <v>2.5000000000000001E-2</v>
      </c>
      <c r="H3463">
        <v>1.4749999999999999E-2</v>
      </c>
      <c r="I3463">
        <v>0</v>
      </c>
    </row>
    <row r="3464" spans="1:9" x14ac:dyDescent="0.25">
      <c r="A3464" t="s">
        <v>745</v>
      </c>
      <c r="B3464">
        <v>80425</v>
      </c>
      <c r="C3464" s="593">
        <v>4.4999999999999998E-2</v>
      </c>
      <c r="D3464" t="s">
        <v>1168</v>
      </c>
      <c r="E3464">
        <v>2.9000000000000001E-2</v>
      </c>
      <c r="F3464">
        <v>5.0000000000000001E-3</v>
      </c>
      <c r="G3464">
        <v>0</v>
      </c>
      <c r="H3464">
        <v>1.0999999999999999E-2</v>
      </c>
      <c r="I3464">
        <v>0</v>
      </c>
    </row>
    <row r="3465" spans="1:9" x14ac:dyDescent="0.25">
      <c r="A3465" t="s">
        <v>745</v>
      </c>
      <c r="B3465">
        <v>80426</v>
      </c>
      <c r="C3465" s="593">
        <v>4.3999999999999997E-2</v>
      </c>
      <c r="D3465" t="s">
        <v>2064</v>
      </c>
      <c r="E3465">
        <v>2.9000000000000001E-2</v>
      </c>
      <c r="F3465">
        <v>0.01</v>
      </c>
      <c r="G3465">
        <v>0</v>
      </c>
      <c r="H3465">
        <v>5.0000000000000001E-3</v>
      </c>
      <c r="I3465">
        <v>0</v>
      </c>
    </row>
    <row r="3466" spans="1:9" x14ac:dyDescent="0.25">
      <c r="A3466" t="s">
        <v>745</v>
      </c>
      <c r="B3466">
        <v>80427</v>
      </c>
      <c r="C3466" s="593">
        <v>8.8999999999999996E-2</v>
      </c>
      <c r="D3466" t="s">
        <v>2063</v>
      </c>
      <c r="E3466">
        <v>2.9000000000000001E-2</v>
      </c>
      <c r="F3466">
        <v>0</v>
      </c>
      <c r="G3466">
        <v>0.06</v>
      </c>
      <c r="H3466">
        <v>0</v>
      </c>
      <c r="I3466">
        <v>0</v>
      </c>
    </row>
    <row r="3467" spans="1:9" x14ac:dyDescent="0.25">
      <c r="A3467" t="s">
        <v>745</v>
      </c>
      <c r="B3467">
        <v>80428</v>
      </c>
      <c r="C3467" s="593">
        <v>3.9E-2</v>
      </c>
      <c r="D3467" t="s">
        <v>2066</v>
      </c>
      <c r="E3467">
        <v>2.9000000000000001E-2</v>
      </c>
      <c r="F3467">
        <v>0.01</v>
      </c>
      <c r="G3467">
        <v>0</v>
      </c>
      <c r="H3467">
        <v>0</v>
      </c>
      <c r="I3467">
        <v>0</v>
      </c>
    </row>
    <row r="3468" spans="1:9" x14ac:dyDescent="0.25">
      <c r="A3468" t="s">
        <v>745</v>
      </c>
      <c r="B3468">
        <v>80429</v>
      </c>
      <c r="C3468" s="593">
        <v>6.9000000000000006E-2</v>
      </c>
      <c r="D3468" t="s">
        <v>1944</v>
      </c>
      <c r="E3468">
        <v>2.9000000000000001E-2</v>
      </c>
      <c r="F3468">
        <v>0.04</v>
      </c>
      <c r="G3468">
        <v>0</v>
      </c>
      <c r="H3468">
        <v>0</v>
      </c>
      <c r="I3468">
        <v>0</v>
      </c>
    </row>
    <row r="3469" spans="1:9" x14ac:dyDescent="0.25">
      <c r="A3469" t="s">
        <v>745</v>
      </c>
      <c r="B3469">
        <v>80430</v>
      </c>
      <c r="C3469" s="593">
        <v>6.9000000000000006E-2</v>
      </c>
      <c r="D3469" t="s">
        <v>1415</v>
      </c>
      <c r="E3469">
        <v>2.9000000000000001E-2</v>
      </c>
      <c r="F3469">
        <v>0.04</v>
      </c>
      <c r="G3469">
        <v>0</v>
      </c>
      <c r="H3469">
        <v>0</v>
      </c>
      <c r="I3469">
        <v>0</v>
      </c>
    </row>
    <row r="3470" spans="1:9" x14ac:dyDescent="0.25">
      <c r="A3470" t="s">
        <v>745</v>
      </c>
      <c r="B3470">
        <v>80432</v>
      </c>
      <c r="C3470" s="593">
        <v>4.9000000000000002E-2</v>
      </c>
      <c r="D3470" t="s">
        <v>2067</v>
      </c>
      <c r="E3470">
        <v>2.9000000000000001E-2</v>
      </c>
      <c r="F3470">
        <v>0.01</v>
      </c>
      <c r="G3470">
        <v>0</v>
      </c>
      <c r="H3470">
        <v>0.01</v>
      </c>
      <c r="I3470">
        <v>0</v>
      </c>
    </row>
    <row r="3471" spans="1:9" x14ac:dyDescent="0.25">
      <c r="A3471" t="s">
        <v>745</v>
      </c>
      <c r="B3471">
        <v>80433</v>
      </c>
      <c r="C3471" s="593">
        <v>5.2499999999999998E-2</v>
      </c>
      <c r="D3471" t="s">
        <v>2068</v>
      </c>
      <c r="E3471">
        <v>2.9000000000000001E-2</v>
      </c>
      <c r="F3471">
        <v>5.0000000000000001E-3</v>
      </c>
      <c r="G3471">
        <v>0</v>
      </c>
      <c r="H3471">
        <v>1.8499999999999999E-2</v>
      </c>
      <c r="I3471">
        <v>0</v>
      </c>
    </row>
    <row r="3472" spans="1:9" x14ac:dyDescent="0.25">
      <c r="A3472" t="s">
        <v>745</v>
      </c>
      <c r="B3472">
        <v>80434</v>
      </c>
      <c r="C3472" s="593">
        <v>6.9000000000000006E-2</v>
      </c>
      <c r="D3472" t="s">
        <v>1415</v>
      </c>
      <c r="E3472">
        <v>2.9000000000000001E-2</v>
      </c>
      <c r="F3472">
        <v>0.04</v>
      </c>
      <c r="G3472">
        <v>0</v>
      </c>
      <c r="H3472">
        <v>0</v>
      </c>
      <c r="I3472">
        <v>0</v>
      </c>
    </row>
    <row r="3473" spans="1:9" x14ac:dyDescent="0.25">
      <c r="A3473" t="s">
        <v>745</v>
      </c>
      <c r="B3473">
        <v>80435</v>
      </c>
      <c r="C3473" s="593">
        <v>8.8749999999999996E-2</v>
      </c>
      <c r="D3473" t="s">
        <v>2069</v>
      </c>
      <c r="E3473">
        <v>2.9000000000000001E-2</v>
      </c>
      <c r="F3473">
        <v>0.02</v>
      </c>
      <c r="G3473">
        <v>2.5000000000000001E-2</v>
      </c>
      <c r="H3473">
        <v>1.4749999999999999E-2</v>
      </c>
      <c r="I3473">
        <v>0</v>
      </c>
    </row>
    <row r="3474" spans="1:9" x14ac:dyDescent="0.25">
      <c r="A3474" t="s">
        <v>745</v>
      </c>
      <c r="B3474">
        <v>80436</v>
      </c>
      <c r="C3474" s="593">
        <v>5.5500000000000001E-2</v>
      </c>
      <c r="D3474" t="s">
        <v>2070</v>
      </c>
      <c r="E3474">
        <v>2.9000000000000001E-2</v>
      </c>
      <c r="F3474">
        <v>2.6499999999999999E-2</v>
      </c>
      <c r="G3474">
        <v>0</v>
      </c>
      <c r="H3474">
        <v>0</v>
      </c>
      <c r="I3474">
        <v>0</v>
      </c>
    </row>
    <row r="3475" spans="1:9" x14ac:dyDescent="0.25">
      <c r="A3475" t="s">
        <v>745</v>
      </c>
      <c r="B3475">
        <v>80437</v>
      </c>
      <c r="C3475" s="593">
        <v>4.4999999999999998E-2</v>
      </c>
      <c r="D3475" t="s">
        <v>1168</v>
      </c>
      <c r="E3475">
        <v>2.9000000000000001E-2</v>
      </c>
      <c r="F3475">
        <v>5.0000000000000001E-3</v>
      </c>
      <c r="G3475">
        <v>0</v>
      </c>
      <c r="H3475">
        <v>1.0999999999999999E-2</v>
      </c>
      <c r="I3475">
        <v>0</v>
      </c>
    </row>
    <row r="3476" spans="1:9" x14ac:dyDescent="0.25">
      <c r="A3476" t="s">
        <v>745</v>
      </c>
      <c r="B3476">
        <v>80438</v>
      </c>
      <c r="C3476" s="593">
        <v>0.1055</v>
      </c>
      <c r="D3476" t="s">
        <v>2071</v>
      </c>
      <c r="E3476">
        <v>2.9000000000000001E-2</v>
      </c>
      <c r="F3476">
        <v>2.6499999999999999E-2</v>
      </c>
      <c r="G3476">
        <v>0.05</v>
      </c>
      <c r="H3476">
        <v>0</v>
      </c>
      <c r="I3476">
        <v>0</v>
      </c>
    </row>
    <row r="3477" spans="1:9" x14ac:dyDescent="0.25">
      <c r="A3477" t="s">
        <v>745</v>
      </c>
      <c r="B3477">
        <v>80439</v>
      </c>
      <c r="C3477" s="593">
        <v>5.5500000000000001E-2</v>
      </c>
      <c r="D3477" t="s">
        <v>2070</v>
      </c>
      <c r="E3477">
        <v>2.9000000000000001E-2</v>
      </c>
      <c r="F3477">
        <v>2.6499999999999999E-2</v>
      </c>
      <c r="G3477">
        <v>0</v>
      </c>
      <c r="H3477">
        <v>0</v>
      </c>
      <c r="I3477">
        <v>0</v>
      </c>
    </row>
    <row r="3478" spans="1:9" x14ac:dyDescent="0.25">
      <c r="A3478" t="s">
        <v>745</v>
      </c>
      <c r="B3478">
        <v>80440</v>
      </c>
      <c r="C3478" s="593">
        <v>8.8999999999999996E-2</v>
      </c>
      <c r="D3478" t="s">
        <v>2072</v>
      </c>
      <c r="E3478">
        <v>2.9000000000000001E-2</v>
      </c>
      <c r="F3478">
        <v>0.01</v>
      </c>
      <c r="G3478">
        <v>0.04</v>
      </c>
      <c r="H3478">
        <v>0.01</v>
      </c>
      <c r="I3478">
        <v>0</v>
      </c>
    </row>
    <row r="3479" spans="1:9" x14ac:dyDescent="0.25">
      <c r="A3479" t="s">
        <v>745</v>
      </c>
      <c r="B3479">
        <v>80442</v>
      </c>
      <c r="C3479" s="593">
        <v>0.112</v>
      </c>
      <c r="D3479" t="s">
        <v>2073</v>
      </c>
      <c r="E3479">
        <v>2.9000000000000001E-2</v>
      </c>
      <c r="F3479">
        <v>1.2999999999999999E-2</v>
      </c>
      <c r="G3479">
        <v>7.0000000000000007E-2</v>
      </c>
      <c r="H3479">
        <v>0</v>
      </c>
      <c r="I3479">
        <v>0</v>
      </c>
    </row>
    <row r="3480" spans="1:9" x14ac:dyDescent="0.25">
      <c r="A3480" t="s">
        <v>745</v>
      </c>
      <c r="B3480">
        <v>80443</v>
      </c>
      <c r="C3480" s="593">
        <v>8.3750000000000005E-2</v>
      </c>
      <c r="D3480" t="s">
        <v>2074</v>
      </c>
      <c r="E3480">
        <v>2.9000000000000001E-2</v>
      </c>
      <c r="F3480">
        <v>0.02</v>
      </c>
      <c r="G3480">
        <v>0.02</v>
      </c>
      <c r="H3480">
        <v>1.4749999999999999E-2</v>
      </c>
      <c r="I3480">
        <v>0</v>
      </c>
    </row>
    <row r="3481" spans="1:9" x14ac:dyDescent="0.25">
      <c r="A3481" t="s">
        <v>745</v>
      </c>
      <c r="B3481">
        <v>80444</v>
      </c>
      <c r="C3481" s="593">
        <v>0.10050000000000001</v>
      </c>
      <c r="D3481" t="s">
        <v>2075</v>
      </c>
      <c r="E3481">
        <v>2.9000000000000001E-2</v>
      </c>
      <c r="F3481">
        <v>2.6499999999999999E-2</v>
      </c>
      <c r="G3481">
        <v>4.4999999999999998E-2</v>
      </c>
      <c r="H3481">
        <v>0</v>
      </c>
      <c r="I3481">
        <v>0</v>
      </c>
    </row>
    <row r="3482" spans="1:9" x14ac:dyDescent="0.25">
      <c r="A3482" t="s">
        <v>745</v>
      </c>
      <c r="B3482">
        <v>80446</v>
      </c>
      <c r="C3482" s="593">
        <v>8.2000000000000003E-2</v>
      </c>
      <c r="D3482" t="s">
        <v>2076</v>
      </c>
      <c r="E3482">
        <v>2.9000000000000001E-2</v>
      </c>
      <c r="F3482">
        <v>1.2999999999999999E-2</v>
      </c>
      <c r="G3482">
        <v>0.04</v>
      </c>
      <c r="H3482">
        <v>0</v>
      </c>
      <c r="I3482">
        <v>0</v>
      </c>
    </row>
    <row r="3483" spans="1:9" x14ac:dyDescent="0.25">
      <c r="A3483" t="s">
        <v>745</v>
      </c>
      <c r="B3483">
        <v>80447</v>
      </c>
      <c r="C3483" s="593">
        <v>9.1999999999999998E-2</v>
      </c>
      <c r="D3483" t="s">
        <v>2077</v>
      </c>
      <c r="E3483">
        <v>2.9000000000000001E-2</v>
      </c>
      <c r="F3483">
        <v>1.2999999999999999E-2</v>
      </c>
      <c r="G3483">
        <v>0.05</v>
      </c>
      <c r="H3483">
        <v>0</v>
      </c>
      <c r="I3483">
        <v>0</v>
      </c>
    </row>
    <row r="3484" spans="1:9" x14ac:dyDescent="0.25">
      <c r="A3484" t="s">
        <v>745</v>
      </c>
      <c r="B3484">
        <v>80448</v>
      </c>
      <c r="C3484" s="593">
        <v>4.9000000000000002E-2</v>
      </c>
      <c r="D3484" t="s">
        <v>2067</v>
      </c>
      <c r="E3484">
        <v>2.9000000000000001E-2</v>
      </c>
      <c r="F3484">
        <v>0.01</v>
      </c>
      <c r="G3484">
        <v>0</v>
      </c>
      <c r="H3484">
        <v>0.01</v>
      </c>
      <c r="I3484">
        <v>0</v>
      </c>
    </row>
    <row r="3485" spans="1:9" x14ac:dyDescent="0.25">
      <c r="A3485" t="s">
        <v>745</v>
      </c>
      <c r="B3485">
        <v>80449</v>
      </c>
      <c r="C3485" s="593">
        <v>5.6500000000000002E-2</v>
      </c>
      <c r="D3485" t="s">
        <v>2078</v>
      </c>
      <c r="E3485">
        <v>2.9000000000000001E-2</v>
      </c>
      <c r="F3485">
        <v>2.75E-2</v>
      </c>
      <c r="G3485">
        <v>0</v>
      </c>
      <c r="H3485">
        <v>0</v>
      </c>
      <c r="I3485">
        <v>0</v>
      </c>
    </row>
    <row r="3486" spans="1:9" x14ac:dyDescent="0.25">
      <c r="A3486" t="s">
        <v>745</v>
      </c>
      <c r="B3486">
        <v>80451</v>
      </c>
      <c r="C3486" s="593">
        <v>8.2000000000000003E-2</v>
      </c>
      <c r="D3486" t="s">
        <v>2079</v>
      </c>
      <c r="E3486">
        <v>2.9000000000000001E-2</v>
      </c>
      <c r="F3486">
        <v>1.2999999999999999E-2</v>
      </c>
      <c r="G3486">
        <v>0.04</v>
      </c>
      <c r="H3486">
        <v>0</v>
      </c>
      <c r="I3486">
        <v>0</v>
      </c>
    </row>
    <row r="3487" spans="1:9" x14ac:dyDescent="0.25">
      <c r="A3487" t="s">
        <v>745</v>
      </c>
      <c r="B3487">
        <v>80452</v>
      </c>
      <c r="C3487" s="593">
        <v>9.5500000000000002E-2</v>
      </c>
      <c r="D3487" t="s">
        <v>2080</v>
      </c>
      <c r="E3487">
        <v>2.9000000000000001E-2</v>
      </c>
      <c r="F3487">
        <v>2.6499999999999999E-2</v>
      </c>
      <c r="G3487">
        <v>0.04</v>
      </c>
      <c r="H3487">
        <v>0</v>
      </c>
      <c r="I3487">
        <v>0</v>
      </c>
    </row>
    <row r="3488" spans="1:9" x14ac:dyDescent="0.25">
      <c r="A3488" t="s">
        <v>745</v>
      </c>
      <c r="B3488">
        <v>80453</v>
      </c>
      <c r="C3488" s="593">
        <v>4.4999999999999998E-2</v>
      </c>
      <c r="D3488" t="s">
        <v>1168</v>
      </c>
      <c r="E3488">
        <v>2.9000000000000001E-2</v>
      </c>
      <c r="F3488">
        <v>5.0000000000000001E-3</v>
      </c>
      <c r="G3488">
        <v>0</v>
      </c>
      <c r="H3488">
        <v>1.0999999999999999E-2</v>
      </c>
      <c r="I3488">
        <v>0</v>
      </c>
    </row>
    <row r="3489" spans="1:9" x14ac:dyDescent="0.25">
      <c r="A3489" t="s">
        <v>745</v>
      </c>
      <c r="B3489">
        <v>80454</v>
      </c>
      <c r="C3489" s="593">
        <v>4.4999999999999998E-2</v>
      </c>
      <c r="D3489" t="s">
        <v>1168</v>
      </c>
      <c r="E3489">
        <v>2.9000000000000001E-2</v>
      </c>
      <c r="F3489">
        <v>5.0000000000000001E-3</v>
      </c>
      <c r="G3489">
        <v>0</v>
      </c>
      <c r="H3489">
        <v>1.0999999999999999E-2</v>
      </c>
      <c r="I3489">
        <v>0</v>
      </c>
    </row>
    <row r="3490" spans="1:9" x14ac:dyDescent="0.25">
      <c r="A3490" t="s">
        <v>745</v>
      </c>
      <c r="B3490">
        <v>80455</v>
      </c>
      <c r="C3490" s="593">
        <v>6.9849999999999995E-2</v>
      </c>
      <c r="D3490" t="s">
        <v>1362</v>
      </c>
      <c r="E3490">
        <v>2.9000000000000001E-2</v>
      </c>
      <c r="F3490">
        <v>9.8499999999999994E-3</v>
      </c>
      <c r="G3490">
        <v>0.02</v>
      </c>
      <c r="H3490">
        <v>1.0999999999999999E-2</v>
      </c>
      <c r="I3490">
        <v>0</v>
      </c>
    </row>
    <row r="3491" spans="1:9" x14ac:dyDescent="0.25">
      <c r="A3491" t="s">
        <v>745</v>
      </c>
      <c r="B3491">
        <v>80456</v>
      </c>
      <c r="C3491" s="593">
        <v>4.9000000000000002E-2</v>
      </c>
      <c r="D3491" t="s">
        <v>2067</v>
      </c>
      <c r="E3491">
        <v>2.9000000000000001E-2</v>
      </c>
      <c r="F3491">
        <v>0.01</v>
      </c>
      <c r="G3491">
        <v>0</v>
      </c>
      <c r="H3491">
        <v>0.01</v>
      </c>
      <c r="I3491">
        <v>0</v>
      </c>
    </row>
    <row r="3492" spans="1:9" x14ac:dyDescent="0.25">
      <c r="A3492" t="s">
        <v>745</v>
      </c>
      <c r="B3492">
        <v>80457</v>
      </c>
      <c r="C3492" s="593">
        <v>4.4999999999999998E-2</v>
      </c>
      <c r="D3492" t="s">
        <v>1168</v>
      </c>
      <c r="E3492">
        <v>2.9000000000000001E-2</v>
      </c>
      <c r="F3492">
        <v>5.0000000000000001E-3</v>
      </c>
      <c r="G3492">
        <v>0</v>
      </c>
      <c r="H3492">
        <v>1.0999999999999999E-2</v>
      </c>
      <c r="I3492">
        <v>0</v>
      </c>
    </row>
    <row r="3493" spans="1:9" x14ac:dyDescent="0.25">
      <c r="A3493" t="s">
        <v>745</v>
      </c>
      <c r="B3493">
        <v>80459</v>
      </c>
      <c r="C3493" s="593">
        <v>8.2000000000000003E-2</v>
      </c>
      <c r="D3493" t="s">
        <v>2081</v>
      </c>
      <c r="E3493">
        <v>2.9000000000000001E-2</v>
      </c>
      <c r="F3493">
        <v>1.2999999999999999E-2</v>
      </c>
      <c r="G3493">
        <v>0.04</v>
      </c>
      <c r="H3493">
        <v>0</v>
      </c>
      <c r="I3493">
        <v>0</v>
      </c>
    </row>
    <row r="3494" spans="1:9" x14ac:dyDescent="0.25">
      <c r="A3494" t="s">
        <v>745</v>
      </c>
      <c r="B3494">
        <v>80461</v>
      </c>
      <c r="C3494" s="593">
        <v>6.9000000000000006E-2</v>
      </c>
      <c r="D3494" t="s">
        <v>2082</v>
      </c>
      <c r="E3494">
        <v>2.9000000000000001E-2</v>
      </c>
      <c r="F3494">
        <v>0.04</v>
      </c>
      <c r="G3494">
        <v>0</v>
      </c>
      <c r="H3494">
        <v>0</v>
      </c>
      <c r="I3494">
        <v>0</v>
      </c>
    </row>
    <row r="3495" spans="1:9" x14ac:dyDescent="0.25">
      <c r="A3495" t="s">
        <v>745</v>
      </c>
      <c r="B3495">
        <v>80463</v>
      </c>
      <c r="C3495" s="593">
        <v>4.3999999999999997E-2</v>
      </c>
      <c r="D3495" t="s">
        <v>2064</v>
      </c>
      <c r="E3495">
        <v>2.9000000000000001E-2</v>
      </c>
      <c r="F3495">
        <v>0.01</v>
      </c>
      <c r="G3495">
        <v>0</v>
      </c>
      <c r="H3495">
        <v>5.0000000000000001E-3</v>
      </c>
      <c r="I3495">
        <v>0</v>
      </c>
    </row>
    <row r="3496" spans="1:9" x14ac:dyDescent="0.25">
      <c r="A3496" t="s">
        <v>745</v>
      </c>
      <c r="B3496">
        <v>80465</v>
      </c>
      <c r="C3496" s="593">
        <v>8.2500000000000004E-2</v>
      </c>
      <c r="D3496" t="s">
        <v>2083</v>
      </c>
      <c r="E3496">
        <v>2.9000000000000001E-2</v>
      </c>
      <c r="F3496">
        <v>5.0000000000000001E-3</v>
      </c>
      <c r="G3496">
        <v>3.7499999999999999E-2</v>
      </c>
      <c r="H3496">
        <v>1.0999999999999999E-2</v>
      </c>
      <c r="I3496">
        <v>0</v>
      </c>
    </row>
    <row r="3497" spans="1:9" x14ac:dyDescent="0.25">
      <c r="A3497" t="s">
        <v>745</v>
      </c>
      <c r="B3497">
        <v>80466</v>
      </c>
      <c r="C3497" s="593">
        <v>8.9849999999999999E-2</v>
      </c>
      <c r="D3497" t="s">
        <v>2084</v>
      </c>
      <c r="E3497">
        <v>2.9000000000000001E-2</v>
      </c>
      <c r="F3497">
        <v>9.8499999999999994E-3</v>
      </c>
      <c r="G3497">
        <v>0.04</v>
      </c>
      <c r="H3497">
        <v>1.0999999999999999E-2</v>
      </c>
      <c r="I3497">
        <v>0</v>
      </c>
    </row>
    <row r="3498" spans="1:9" x14ac:dyDescent="0.25">
      <c r="A3498" t="s">
        <v>745</v>
      </c>
      <c r="B3498">
        <v>80467</v>
      </c>
      <c r="C3498" s="593">
        <v>6.9000000000000006E-2</v>
      </c>
      <c r="D3498" t="s">
        <v>2085</v>
      </c>
      <c r="E3498">
        <v>2.9000000000000001E-2</v>
      </c>
      <c r="F3498">
        <v>0.01</v>
      </c>
      <c r="G3498">
        <v>0.03</v>
      </c>
      <c r="H3498">
        <v>0</v>
      </c>
      <c r="I3498">
        <v>0</v>
      </c>
    </row>
    <row r="3499" spans="1:9" x14ac:dyDescent="0.25">
      <c r="A3499" t="s">
        <v>745</v>
      </c>
      <c r="B3499">
        <v>80468</v>
      </c>
      <c r="C3499" s="593">
        <v>4.2000000000000003E-2</v>
      </c>
      <c r="D3499" t="s">
        <v>2086</v>
      </c>
      <c r="E3499">
        <v>2.9000000000000001E-2</v>
      </c>
      <c r="F3499">
        <v>1.2999999999999999E-2</v>
      </c>
      <c r="G3499">
        <v>0</v>
      </c>
      <c r="H3499">
        <v>0</v>
      </c>
      <c r="I3499">
        <v>0</v>
      </c>
    </row>
    <row r="3500" spans="1:9" x14ac:dyDescent="0.25">
      <c r="A3500" t="s">
        <v>745</v>
      </c>
      <c r="B3500">
        <v>80469</v>
      </c>
      <c r="C3500" s="593">
        <v>3.9E-2</v>
      </c>
      <c r="D3500" t="s">
        <v>2066</v>
      </c>
      <c r="E3500">
        <v>2.9000000000000001E-2</v>
      </c>
      <c r="F3500">
        <v>0.01</v>
      </c>
      <c r="G3500">
        <v>0</v>
      </c>
      <c r="H3500">
        <v>0</v>
      </c>
      <c r="I3500">
        <v>0</v>
      </c>
    </row>
    <row r="3501" spans="1:9" x14ac:dyDescent="0.25">
      <c r="A3501" t="s">
        <v>745</v>
      </c>
      <c r="B3501">
        <v>80470</v>
      </c>
      <c r="C3501" s="593">
        <v>4.4999999999999998E-2</v>
      </c>
      <c r="D3501" t="s">
        <v>1168</v>
      </c>
      <c r="E3501">
        <v>2.9000000000000001E-2</v>
      </c>
      <c r="F3501">
        <v>5.0000000000000001E-3</v>
      </c>
      <c r="G3501">
        <v>0</v>
      </c>
      <c r="H3501">
        <v>1.0999999999999999E-2</v>
      </c>
      <c r="I3501">
        <v>0</v>
      </c>
    </row>
    <row r="3502" spans="1:9" x14ac:dyDescent="0.25">
      <c r="A3502" t="s">
        <v>745</v>
      </c>
      <c r="B3502">
        <v>80471</v>
      </c>
      <c r="C3502" s="593">
        <v>4.9849999999999998E-2</v>
      </c>
      <c r="D3502" t="s">
        <v>2039</v>
      </c>
      <c r="E3502">
        <v>2.9000000000000001E-2</v>
      </c>
      <c r="F3502">
        <v>9.8499999999999994E-3</v>
      </c>
      <c r="G3502">
        <v>0</v>
      </c>
      <c r="H3502">
        <v>1.0999999999999999E-2</v>
      </c>
      <c r="I3502">
        <v>0</v>
      </c>
    </row>
    <row r="3503" spans="1:9" x14ac:dyDescent="0.25">
      <c r="A3503" t="s">
        <v>745</v>
      </c>
      <c r="B3503">
        <v>80473</v>
      </c>
      <c r="C3503" s="593">
        <v>6.9000000000000006E-2</v>
      </c>
      <c r="D3503" t="s">
        <v>1415</v>
      </c>
      <c r="E3503">
        <v>2.9000000000000001E-2</v>
      </c>
      <c r="F3503">
        <v>0.04</v>
      </c>
      <c r="G3503">
        <v>0</v>
      </c>
      <c r="H3503">
        <v>0</v>
      </c>
      <c r="I3503">
        <v>0</v>
      </c>
    </row>
    <row r="3504" spans="1:9" x14ac:dyDescent="0.25">
      <c r="A3504" t="s">
        <v>745</v>
      </c>
      <c r="B3504">
        <v>80474</v>
      </c>
      <c r="C3504" s="593">
        <v>2.9000000000000001E-2</v>
      </c>
      <c r="D3504" t="s">
        <v>2087</v>
      </c>
      <c r="E3504">
        <v>2.9000000000000001E-2</v>
      </c>
      <c r="F3504">
        <v>0</v>
      </c>
      <c r="G3504">
        <v>0</v>
      </c>
      <c r="H3504">
        <v>0</v>
      </c>
      <c r="I3504">
        <v>0</v>
      </c>
    </row>
    <row r="3505" spans="1:9" x14ac:dyDescent="0.25">
      <c r="A3505" t="s">
        <v>745</v>
      </c>
      <c r="B3505">
        <v>80475</v>
      </c>
      <c r="C3505" s="593">
        <v>3.9E-2</v>
      </c>
      <c r="D3505" t="s">
        <v>2088</v>
      </c>
      <c r="E3505">
        <v>2.9000000000000001E-2</v>
      </c>
      <c r="F3505">
        <v>0.01</v>
      </c>
      <c r="G3505">
        <v>0</v>
      </c>
      <c r="H3505">
        <v>0</v>
      </c>
      <c r="I3505">
        <v>0</v>
      </c>
    </row>
    <row r="3506" spans="1:9" x14ac:dyDescent="0.25">
      <c r="A3506" t="s">
        <v>745</v>
      </c>
      <c r="B3506">
        <v>80476</v>
      </c>
      <c r="C3506" s="593">
        <v>8.5500000000000007E-2</v>
      </c>
      <c r="D3506" t="s">
        <v>2089</v>
      </c>
      <c r="E3506">
        <v>2.9000000000000001E-2</v>
      </c>
      <c r="F3506">
        <v>2.6499999999999999E-2</v>
      </c>
      <c r="G3506">
        <v>0.03</v>
      </c>
      <c r="H3506">
        <v>0</v>
      </c>
      <c r="I3506">
        <v>0</v>
      </c>
    </row>
    <row r="3507" spans="1:9" x14ac:dyDescent="0.25">
      <c r="A3507" t="s">
        <v>745</v>
      </c>
      <c r="B3507">
        <v>80477</v>
      </c>
      <c r="C3507" s="593">
        <v>8.4000000000000005E-2</v>
      </c>
      <c r="D3507" t="s">
        <v>2090</v>
      </c>
      <c r="E3507">
        <v>2.9000000000000001E-2</v>
      </c>
      <c r="F3507">
        <v>0.01</v>
      </c>
      <c r="G3507">
        <v>4.4999999999999998E-2</v>
      </c>
      <c r="H3507">
        <v>0</v>
      </c>
      <c r="I3507">
        <v>0</v>
      </c>
    </row>
    <row r="3508" spans="1:9" x14ac:dyDescent="0.25">
      <c r="A3508" t="s">
        <v>745</v>
      </c>
      <c r="B3508">
        <v>80478</v>
      </c>
      <c r="C3508" s="593">
        <v>4.2000000000000003E-2</v>
      </c>
      <c r="D3508" t="s">
        <v>2086</v>
      </c>
      <c r="E3508">
        <v>2.9000000000000001E-2</v>
      </c>
      <c r="F3508">
        <v>1.2999999999999999E-2</v>
      </c>
      <c r="G3508">
        <v>0</v>
      </c>
      <c r="H3508">
        <v>0</v>
      </c>
      <c r="I3508">
        <v>0</v>
      </c>
    </row>
    <row r="3509" spans="1:9" x14ac:dyDescent="0.25">
      <c r="A3509" t="s">
        <v>745</v>
      </c>
      <c r="B3509">
        <v>80479</v>
      </c>
      <c r="C3509" s="593">
        <v>3.9E-2</v>
      </c>
      <c r="D3509" t="s">
        <v>2066</v>
      </c>
      <c r="E3509">
        <v>2.9000000000000001E-2</v>
      </c>
      <c r="F3509">
        <v>0.01</v>
      </c>
      <c r="G3509">
        <v>0</v>
      </c>
      <c r="H3509">
        <v>0</v>
      </c>
      <c r="I3509">
        <v>0</v>
      </c>
    </row>
    <row r="3510" spans="1:9" x14ac:dyDescent="0.25">
      <c r="A3510" t="s">
        <v>745</v>
      </c>
      <c r="B3510">
        <v>80480</v>
      </c>
      <c r="C3510" s="593">
        <v>7.9000000000000001E-2</v>
      </c>
      <c r="D3510" t="s">
        <v>2091</v>
      </c>
      <c r="E3510">
        <v>2.9000000000000001E-2</v>
      </c>
      <c r="F3510">
        <v>0.04</v>
      </c>
      <c r="G3510">
        <v>0.01</v>
      </c>
      <c r="H3510">
        <v>0</v>
      </c>
      <c r="I3510">
        <v>0</v>
      </c>
    </row>
    <row r="3511" spans="1:9" x14ac:dyDescent="0.25">
      <c r="A3511" t="s">
        <v>745</v>
      </c>
      <c r="B3511">
        <v>80481</v>
      </c>
      <c r="C3511" s="593">
        <v>6.9849999999999995E-2</v>
      </c>
      <c r="D3511" t="s">
        <v>1362</v>
      </c>
      <c r="E3511">
        <v>2.9000000000000001E-2</v>
      </c>
      <c r="F3511">
        <v>9.8499999999999994E-3</v>
      </c>
      <c r="G3511">
        <v>0.02</v>
      </c>
      <c r="H3511">
        <v>1.0999999999999999E-2</v>
      </c>
      <c r="I3511">
        <v>0</v>
      </c>
    </row>
    <row r="3512" spans="1:9" x14ac:dyDescent="0.25">
      <c r="A3512" t="s">
        <v>745</v>
      </c>
      <c r="B3512">
        <v>80482</v>
      </c>
      <c r="C3512" s="593">
        <v>0.112</v>
      </c>
      <c r="D3512" t="s">
        <v>2073</v>
      </c>
      <c r="E3512">
        <v>2.9000000000000001E-2</v>
      </c>
      <c r="F3512">
        <v>1.2999999999999999E-2</v>
      </c>
      <c r="G3512">
        <v>7.0000000000000007E-2</v>
      </c>
      <c r="H3512">
        <v>0</v>
      </c>
      <c r="I3512">
        <v>0</v>
      </c>
    </row>
    <row r="3513" spans="1:9" x14ac:dyDescent="0.25">
      <c r="A3513" t="s">
        <v>745</v>
      </c>
      <c r="B3513">
        <v>80483</v>
      </c>
      <c r="C3513" s="593">
        <v>5.8999999999999997E-2</v>
      </c>
      <c r="D3513" t="s">
        <v>2092</v>
      </c>
      <c r="E3513">
        <v>2.9000000000000001E-2</v>
      </c>
      <c r="F3513">
        <v>0.01</v>
      </c>
      <c r="G3513">
        <v>0.02</v>
      </c>
      <c r="H3513">
        <v>0</v>
      </c>
      <c r="I3513">
        <v>0</v>
      </c>
    </row>
    <row r="3514" spans="1:9" x14ac:dyDescent="0.25">
      <c r="A3514" t="s">
        <v>745</v>
      </c>
      <c r="B3514">
        <v>80487</v>
      </c>
      <c r="C3514" s="593">
        <v>8.4000000000000005E-2</v>
      </c>
      <c r="D3514" t="s">
        <v>2090</v>
      </c>
      <c r="E3514">
        <v>2.9000000000000001E-2</v>
      </c>
      <c r="F3514">
        <v>0.01</v>
      </c>
      <c r="G3514">
        <v>4.4999999999999998E-2</v>
      </c>
      <c r="H3514">
        <v>0</v>
      </c>
      <c r="I3514">
        <v>0</v>
      </c>
    </row>
    <row r="3515" spans="1:9" x14ac:dyDescent="0.25">
      <c r="A3515" t="s">
        <v>745</v>
      </c>
      <c r="B3515">
        <v>80488</v>
      </c>
      <c r="C3515" s="593">
        <v>8.4000000000000005E-2</v>
      </c>
      <c r="D3515" t="s">
        <v>2093</v>
      </c>
      <c r="E3515">
        <v>2.9000000000000001E-2</v>
      </c>
      <c r="F3515">
        <v>0.01</v>
      </c>
      <c r="G3515">
        <v>4.4999999999999998E-2</v>
      </c>
      <c r="H3515">
        <v>0</v>
      </c>
      <c r="I3515">
        <v>0</v>
      </c>
    </row>
    <row r="3516" spans="1:9" x14ac:dyDescent="0.25">
      <c r="A3516" t="s">
        <v>745</v>
      </c>
      <c r="B3516">
        <v>80497</v>
      </c>
      <c r="C3516" s="593">
        <v>8.3750000000000005E-2</v>
      </c>
      <c r="D3516" t="s">
        <v>2094</v>
      </c>
      <c r="E3516">
        <v>2.9000000000000001E-2</v>
      </c>
      <c r="F3516">
        <v>0.02</v>
      </c>
      <c r="G3516">
        <v>0.02</v>
      </c>
      <c r="H3516">
        <v>1.4749999999999999E-2</v>
      </c>
      <c r="I3516">
        <v>0</v>
      </c>
    </row>
    <row r="3517" spans="1:9" x14ac:dyDescent="0.25">
      <c r="A3517" t="s">
        <v>745</v>
      </c>
      <c r="B3517">
        <v>80498</v>
      </c>
      <c r="C3517" s="593">
        <v>0.10375</v>
      </c>
      <c r="D3517" t="s">
        <v>2095</v>
      </c>
      <c r="E3517">
        <v>2.9000000000000001E-2</v>
      </c>
      <c r="F3517">
        <v>0.02</v>
      </c>
      <c r="G3517">
        <v>0</v>
      </c>
      <c r="H3517">
        <v>5.475E-2</v>
      </c>
      <c r="I3517">
        <v>0</v>
      </c>
    </row>
    <row r="3518" spans="1:9" x14ac:dyDescent="0.25">
      <c r="A3518" t="s">
        <v>745</v>
      </c>
      <c r="B3518">
        <v>80501</v>
      </c>
      <c r="C3518" s="593">
        <v>8.5150000000000003E-2</v>
      </c>
      <c r="D3518" t="s">
        <v>2096</v>
      </c>
      <c r="E3518">
        <v>2.9000000000000001E-2</v>
      </c>
      <c r="F3518">
        <v>9.8499999999999994E-3</v>
      </c>
      <c r="G3518">
        <v>3.5299999999999998E-2</v>
      </c>
      <c r="H3518">
        <v>1.0999999999999999E-2</v>
      </c>
      <c r="I3518">
        <v>0</v>
      </c>
    </row>
    <row r="3519" spans="1:9" x14ac:dyDescent="0.25">
      <c r="A3519" t="s">
        <v>745</v>
      </c>
      <c r="B3519">
        <v>80502</v>
      </c>
      <c r="C3519" s="593">
        <v>8.5150000000000003E-2</v>
      </c>
      <c r="D3519" t="s">
        <v>2096</v>
      </c>
      <c r="E3519">
        <v>2.9000000000000001E-2</v>
      </c>
      <c r="F3519">
        <v>9.8499999999999994E-3</v>
      </c>
      <c r="G3519">
        <v>3.5299999999999998E-2</v>
      </c>
      <c r="H3519">
        <v>1.0999999999999999E-2</v>
      </c>
      <c r="I3519">
        <v>0</v>
      </c>
    </row>
    <row r="3520" spans="1:9" x14ac:dyDescent="0.25">
      <c r="A3520" t="s">
        <v>745</v>
      </c>
      <c r="B3520">
        <v>80503</v>
      </c>
      <c r="C3520" s="593">
        <v>8.8450000000000001E-2</v>
      </c>
      <c r="D3520" t="s">
        <v>2039</v>
      </c>
      <c r="E3520">
        <v>2.9000000000000001E-2</v>
      </c>
      <c r="F3520">
        <v>9.8499999999999994E-3</v>
      </c>
      <c r="G3520">
        <v>3.8600000000000002E-2</v>
      </c>
      <c r="H3520">
        <v>1.0999999999999999E-2</v>
      </c>
      <c r="I3520">
        <v>0</v>
      </c>
    </row>
    <row r="3521" spans="1:9" x14ac:dyDescent="0.25">
      <c r="A3521" t="s">
        <v>745</v>
      </c>
      <c r="B3521">
        <v>80504</v>
      </c>
      <c r="C3521" s="593">
        <v>8.5150000000000003E-2</v>
      </c>
      <c r="D3521" t="s">
        <v>2096</v>
      </c>
      <c r="E3521">
        <v>2.9000000000000001E-2</v>
      </c>
      <c r="F3521">
        <v>9.8499999999999994E-3</v>
      </c>
      <c r="G3521">
        <v>3.5299999999999998E-2</v>
      </c>
      <c r="H3521">
        <v>1.0999999999999999E-2</v>
      </c>
      <c r="I3521">
        <v>0</v>
      </c>
    </row>
    <row r="3522" spans="1:9" x14ac:dyDescent="0.25">
      <c r="A3522" t="s">
        <v>745</v>
      </c>
      <c r="B3522">
        <v>80510</v>
      </c>
      <c r="C3522" s="593">
        <v>4.9849999999999998E-2</v>
      </c>
      <c r="D3522" t="s">
        <v>2039</v>
      </c>
      <c r="E3522">
        <v>2.9000000000000001E-2</v>
      </c>
      <c r="F3522">
        <v>9.8499999999999994E-3</v>
      </c>
      <c r="G3522">
        <v>0</v>
      </c>
      <c r="H3522">
        <v>1.0999999999999999E-2</v>
      </c>
      <c r="I3522">
        <v>0</v>
      </c>
    </row>
    <row r="3523" spans="1:9" x14ac:dyDescent="0.25">
      <c r="A3523" t="s">
        <v>745</v>
      </c>
      <c r="B3523">
        <v>80511</v>
      </c>
      <c r="C3523" s="593">
        <v>3.6999999999999998E-2</v>
      </c>
      <c r="D3523" t="s">
        <v>2097</v>
      </c>
      <c r="E3523">
        <v>2.9000000000000001E-2</v>
      </c>
      <c r="F3523">
        <v>8.0000000000000002E-3</v>
      </c>
      <c r="G3523">
        <v>0</v>
      </c>
      <c r="H3523">
        <v>0</v>
      </c>
      <c r="I3523">
        <v>0</v>
      </c>
    </row>
    <row r="3524" spans="1:9" x14ac:dyDescent="0.25">
      <c r="A3524" t="s">
        <v>745</v>
      </c>
      <c r="B3524">
        <v>80512</v>
      </c>
      <c r="C3524" s="593">
        <v>3.6999999999999998E-2</v>
      </c>
      <c r="D3524" t="s">
        <v>2098</v>
      </c>
      <c r="E3524">
        <v>2.9000000000000001E-2</v>
      </c>
      <c r="F3524">
        <v>8.0000000000000002E-3</v>
      </c>
      <c r="G3524">
        <v>0</v>
      </c>
      <c r="H3524">
        <v>0</v>
      </c>
      <c r="I3524">
        <v>0</v>
      </c>
    </row>
    <row r="3525" spans="1:9" x14ac:dyDescent="0.25">
      <c r="A3525" t="s">
        <v>745</v>
      </c>
      <c r="B3525">
        <v>80513</v>
      </c>
      <c r="C3525" s="593">
        <v>7.6999999999999999E-2</v>
      </c>
      <c r="D3525" t="s">
        <v>2099</v>
      </c>
      <c r="E3525">
        <v>2.9000000000000001E-2</v>
      </c>
      <c r="F3525">
        <v>8.0000000000000002E-3</v>
      </c>
      <c r="G3525">
        <v>0.04</v>
      </c>
      <c r="H3525">
        <v>0</v>
      </c>
      <c r="I3525">
        <v>0</v>
      </c>
    </row>
    <row r="3526" spans="1:9" x14ac:dyDescent="0.25">
      <c r="A3526" t="s">
        <v>745</v>
      </c>
      <c r="B3526">
        <v>80514</v>
      </c>
      <c r="C3526" s="593">
        <v>6.4000000000000001E-2</v>
      </c>
      <c r="D3526" t="s">
        <v>2100</v>
      </c>
      <c r="E3526">
        <v>2.9000000000000001E-2</v>
      </c>
      <c r="F3526">
        <v>0</v>
      </c>
      <c r="G3526">
        <v>3.5000000000000003E-2</v>
      </c>
      <c r="H3526">
        <v>0</v>
      </c>
      <c r="I3526">
        <v>0</v>
      </c>
    </row>
    <row r="3527" spans="1:9" x14ac:dyDescent="0.25">
      <c r="A3527" t="s">
        <v>745</v>
      </c>
      <c r="B3527">
        <v>80515</v>
      </c>
      <c r="C3527" s="593">
        <v>3.6999999999999998E-2</v>
      </c>
      <c r="D3527" t="s">
        <v>2097</v>
      </c>
      <c r="E3527">
        <v>2.9000000000000001E-2</v>
      </c>
      <c r="F3527">
        <v>8.0000000000000002E-3</v>
      </c>
      <c r="G3527">
        <v>0</v>
      </c>
      <c r="H3527">
        <v>0</v>
      </c>
      <c r="I3527">
        <v>0</v>
      </c>
    </row>
    <row r="3528" spans="1:9" x14ac:dyDescent="0.25">
      <c r="A3528" t="s">
        <v>745</v>
      </c>
      <c r="B3528">
        <v>80516</v>
      </c>
      <c r="C3528" s="593">
        <v>8.4849999999999995E-2</v>
      </c>
      <c r="D3528" t="s">
        <v>2101</v>
      </c>
      <c r="E3528">
        <v>2.9000000000000001E-2</v>
      </c>
      <c r="F3528">
        <v>9.8499999999999994E-3</v>
      </c>
      <c r="G3528">
        <v>3.5000000000000003E-2</v>
      </c>
      <c r="H3528">
        <v>1.0999999999999999E-2</v>
      </c>
      <c r="I3528">
        <v>0</v>
      </c>
    </row>
    <row r="3529" spans="1:9" x14ac:dyDescent="0.25">
      <c r="A3529" t="s">
        <v>745</v>
      </c>
      <c r="B3529">
        <v>80517</v>
      </c>
      <c r="C3529" s="593">
        <v>8.6999999999999994E-2</v>
      </c>
      <c r="D3529" t="s">
        <v>2102</v>
      </c>
      <c r="E3529">
        <v>2.9000000000000001E-2</v>
      </c>
      <c r="F3529">
        <v>8.0000000000000002E-3</v>
      </c>
      <c r="G3529">
        <v>0.05</v>
      </c>
      <c r="H3529">
        <v>0</v>
      </c>
      <c r="I3529">
        <v>0</v>
      </c>
    </row>
    <row r="3530" spans="1:9" x14ac:dyDescent="0.25">
      <c r="A3530" t="s">
        <v>745</v>
      </c>
      <c r="B3530">
        <v>80520</v>
      </c>
      <c r="C3530" s="593">
        <v>6.5000000000000002E-2</v>
      </c>
      <c r="D3530" t="s">
        <v>2103</v>
      </c>
      <c r="E3530">
        <v>2.9000000000000001E-2</v>
      </c>
      <c r="F3530">
        <v>0</v>
      </c>
      <c r="G3530">
        <v>3.5999999999999997E-2</v>
      </c>
      <c r="H3530">
        <v>0</v>
      </c>
      <c r="I3530">
        <v>0</v>
      </c>
    </row>
    <row r="3531" spans="1:9" x14ac:dyDescent="0.25">
      <c r="A3531" t="s">
        <v>745</v>
      </c>
      <c r="B3531">
        <v>80521</v>
      </c>
      <c r="C3531" s="593">
        <v>7.5499999999999998E-2</v>
      </c>
      <c r="D3531" t="s">
        <v>2104</v>
      </c>
      <c r="E3531">
        <v>2.9000000000000001E-2</v>
      </c>
      <c r="F3531">
        <v>8.0000000000000002E-3</v>
      </c>
      <c r="G3531">
        <v>3.85E-2</v>
      </c>
      <c r="H3531">
        <v>0</v>
      </c>
      <c r="I3531">
        <v>0</v>
      </c>
    </row>
    <row r="3532" spans="1:9" x14ac:dyDescent="0.25">
      <c r="A3532" t="s">
        <v>745</v>
      </c>
      <c r="B3532">
        <v>80522</v>
      </c>
      <c r="C3532" s="593">
        <v>7.5499999999999998E-2</v>
      </c>
      <c r="D3532" t="s">
        <v>2104</v>
      </c>
      <c r="E3532">
        <v>2.9000000000000001E-2</v>
      </c>
      <c r="F3532">
        <v>8.0000000000000002E-3</v>
      </c>
      <c r="G3532">
        <v>3.85E-2</v>
      </c>
      <c r="H3532">
        <v>0</v>
      </c>
      <c r="I3532">
        <v>0</v>
      </c>
    </row>
    <row r="3533" spans="1:9" x14ac:dyDescent="0.25">
      <c r="A3533" t="s">
        <v>745</v>
      </c>
      <c r="B3533">
        <v>80523</v>
      </c>
      <c r="C3533" s="593">
        <v>7.5499999999999998E-2</v>
      </c>
      <c r="D3533" t="s">
        <v>2104</v>
      </c>
      <c r="E3533">
        <v>2.9000000000000001E-2</v>
      </c>
      <c r="F3533">
        <v>8.0000000000000002E-3</v>
      </c>
      <c r="G3533">
        <v>3.85E-2</v>
      </c>
      <c r="H3533">
        <v>0</v>
      </c>
      <c r="I3533">
        <v>0</v>
      </c>
    </row>
    <row r="3534" spans="1:9" x14ac:dyDescent="0.25">
      <c r="A3534" t="s">
        <v>745</v>
      </c>
      <c r="B3534">
        <v>80524</v>
      </c>
      <c r="C3534" s="593">
        <v>7.5499999999999998E-2</v>
      </c>
      <c r="D3534" t="s">
        <v>2104</v>
      </c>
      <c r="E3534">
        <v>2.9000000000000001E-2</v>
      </c>
      <c r="F3534">
        <v>8.0000000000000002E-3</v>
      </c>
      <c r="G3534">
        <v>3.85E-2</v>
      </c>
      <c r="H3534">
        <v>0</v>
      </c>
      <c r="I3534">
        <v>0</v>
      </c>
    </row>
    <row r="3535" spans="1:9" x14ac:dyDescent="0.25">
      <c r="A3535" t="s">
        <v>745</v>
      </c>
      <c r="B3535">
        <v>80525</v>
      </c>
      <c r="C3535" s="593">
        <v>7.5499999999999998E-2</v>
      </c>
      <c r="D3535" t="s">
        <v>2104</v>
      </c>
      <c r="E3535">
        <v>2.9000000000000001E-2</v>
      </c>
      <c r="F3535">
        <v>8.0000000000000002E-3</v>
      </c>
      <c r="G3535">
        <v>3.85E-2</v>
      </c>
      <c r="H3535">
        <v>0</v>
      </c>
      <c r="I3535">
        <v>0</v>
      </c>
    </row>
    <row r="3536" spans="1:9" x14ac:dyDescent="0.25">
      <c r="A3536" t="s">
        <v>745</v>
      </c>
      <c r="B3536">
        <v>80526</v>
      </c>
      <c r="C3536" s="593">
        <v>7.5499999999999998E-2</v>
      </c>
      <c r="D3536" t="s">
        <v>2104</v>
      </c>
      <c r="E3536">
        <v>2.9000000000000001E-2</v>
      </c>
      <c r="F3536">
        <v>8.0000000000000002E-3</v>
      </c>
      <c r="G3536">
        <v>3.85E-2</v>
      </c>
      <c r="H3536">
        <v>0</v>
      </c>
      <c r="I3536">
        <v>0</v>
      </c>
    </row>
    <row r="3537" spans="1:9" x14ac:dyDescent="0.25">
      <c r="A3537" t="s">
        <v>745</v>
      </c>
      <c r="B3537">
        <v>80527</v>
      </c>
      <c r="C3537" s="593">
        <v>7.5499999999999998E-2</v>
      </c>
      <c r="D3537" t="s">
        <v>2104</v>
      </c>
      <c r="E3537">
        <v>2.9000000000000001E-2</v>
      </c>
      <c r="F3537">
        <v>8.0000000000000002E-3</v>
      </c>
      <c r="G3537">
        <v>3.85E-2</v>
      </c>
      <c r="H3537">
        <v>0</v>
      </c>
      <c r="I3537">
        <v>0</v>
      </c>
    </row>
    <row r="3538" spans="1:9" x14ac:dyDescent="0.25">
      <c r="A3538" t="s">
        <v>745</v>
      </c>
      <c r="B3538">
        <v>80528</v>
      </c>
      <c r="C3538" s="593">
        <v>7.6499999999999999E-2</v>
      </c>
      <c r="D3538" t="s">
        <v>1945</v>
      </c>
      <c r="E3538">
        <v>2.9000000000000001E-2</v>
      </c>
      <c r="F3538">
        <v>8.0000000000000002E-3</v>
      </c>
      <c r="G3538">
        <v>3.95E-2</v>
      </c>
      <c r="H3538">
        <v>0</v>
      </c>
      <c r="I3538">
        <v>0</v>
      </c>
    </row>
    <row r="3539" spans="1:9" x14ac:dyDescent="0.25">
      <c r="A3539" t="s">
        <v>745</v>
      </c>
      <c r="B3539">
        <v>80530</v>
      </c>
      <c r="C3539" s="593">
        <v>6.5000000000000002E-2</v>
      </c>
      <c r="D3539" t="s">
        <v>2103</v>
      </c>
      <c r="E3539">
        <v>2.9000000000000001E-2</v>
      </c>
      <c r="F3539">
        <v>0</v>
      </c>
      <c r="G3539">
        <v>3.5999999999999997E-2</v>
      </c>
      <c r="H3539">
        <v>0</v>
      </c>
      <c r="I3539">
        <v>0</v>
      </c>
    </row>
    <row r="3540" spans="1:9" x14ac:dyDescent="0.25">
      <c r="A3540" t="s">
        <v>745</v>
      </c>
      <c r="B3540">
        <v>80532</v>
      </c>
      <c r="C3540" s="593">
        <v>3.6999999999999998E-2</v>
      </c>
      <c r="D3540" t="s">
        <v>2097</v>
      </c>
      <c r="E3540">
        <v>2.9000000000000001E-2</v>
      </c>
      <c r="F3540">
        <v>8.0000000000000002E-3</v>
      </c>
      <c r="G3540">
        <v>0</v>
      </c>
      <c r="H3540">
        <v>0</v>
      </c>
      <c r="I3540">
        <v>0</v>
      </c>
    </row>
    <row r="3541" spans="1:9" x14ac:dyDescent="0.25">
      <c r="A3541" t="s">
        <v>745</v>
      </c>
      <c r="B3541">
        <v>80533</v>
      </c>
      <c r="C3541" s="593">
        <v>4.9849999999999998E-2</v>
      </c>
      <c r="D3541" t="s">
        <v>2039</v>
      </c>
      <c r="E3541">
        <v>2.9000000000000001E-2</v>
      </c>
      <c r="F3541">
        <v>9.8499999999999994E-3</v>
      </c>
      <c r="G3541">
        <v>0</v>
      </c>
      <c r="H3541">
        <v>1.0999999999999999E-2</v>
      </c>
      <c r="I3541">
        <v>0</v>
      </c>
    </row>
    <row r="3542" spans="1:9" x14ac:dyDescent="0.25">
      <c r="A3542" t="s">
        <v>745</v>
      </c>
      <c r="B3542">
        <v>80534</v>
      </c>
      <c r="C3542" s="593">
        <v>7.1999999999999995E-2</v>
      </c>
      <c r="D3542" t="s">
        <v>2105</v>
      </c>
      <c r="E3542">
        <v>2.9000000000000001E-2</v>
      </c>
      <c r="F3542">
        <v>8.0000000000000002E-3</v>
      </c>
      <c r="G3542">
        <v>3.5000000000000003E-2</v>
      </c>
      <c r="H3542">
        <v>0</v>
      </c>
      <c r="I3542">
        <v>0</v>
      </c>
    </row>
    <row r="3543" spans="1:9" x14ac:dyDescent="0.25">
      <c r="A3543" t="s">
        <v>745</v>
      </c>
      <c r="B3543">
        <v>80535</v>
      </c>
      <c r="C3543" s="593">
        <v>3.6999999999999998E-2</v>
      </c>
      <c r="D3543" t="s">
        <v>2098</v>
      </c>
      <c r="E3543">
        <v>2.9000000000000001E-2</v>
      </c>
      <c r="F3543">
        <v>8.0000000000000002E-3</v>
      </c>
      <c r="G3543">
        <v>0</v>
      </c>
      <c r="H3543">
        <v>0</v>
      </c>
      <c r="I3543">
        <v>0</v>
      </c>
    </row>
    <row r="3544" spans="1:9" x14ac:dyDescent="0.25">
      <c r="A3544" t="s">
        <v>745</v>
      </c>
      <c r="B3544">
        <v>80536</v>
      </c>
      <c r="C3544" s="593">
        <v>3.6999999999999998E-2</v>
      </c>
      <c r="D3544" t="s">
        <v>2098</v>
      </c>
      <c r="E3544">
        <v>2.9000000000000001E-2</v>
      </c>
      <c r="F3544">
        <v>8.0000000000000002E-3</v>
      </c>
      <c r="G3544">
        <v>0</v>
      </c>
      <c r="H3544">
        <v>0</v>
      </c>
      <c r="I3544">
        <v>0</v>
      </c>
    </row>
    <row r="3545" spans="1:9" x14ac:dyDescent="0.25">
      <c r="A3545" t="s">
        <v>745</v>
      </c>
      <c r="B3545">
        <v>80537</v>
      </c>
      <c r="C3545" s="593">
        <v>7.6999999999999999E-2</v>
      </c>
      <c r="D3545" t="s">
        <v>2099</v>
      </c>
      <c r="E3545">
        <v>2.9000000000000001E-2</v>
      </c>
      <c r="F3545">
        <v>8.0000000000000002E-3</v>
      </c>
      <c r="G3545">
        <v>0.04</v>
      </c>
      <c r="H3545">
        <v>0</v>
      </c>
      <c r="I3545">
        <v>0</v>
      </c>
    </row>
    <row r="3546" spans="1:9" x14ac:dyDescent="0.25">
      <c r="A3546" t="s">
        <v>745</v>
      </c>
      <c r="B3546">
        <v>80538</v>
      </c>
      <c r="C3546" s="593">
        <v>7.6499999999999999E-2</v>
      </c>
      <c r="D3546" t="s">
        <v>1945</v>
      </c>
      <c r="E3546">
        <v>2.9000000000000001E-2</v>
      </c>
      <c r="F3546">
        <v>8.0000000000000002E-3</v>
      </c>
      <c r="G3546">
        <v>3.95E-2</v>
      </c>
      <c r="H3546">
        <v>0</v>
      </c>
      <c r="I3546">
        <v>0</v>
      </c>
    </row>
    <row r="3547" spans="1:9" x14ac:dyDescent="0.25">
      <c r="A3547" t="s">
        <v>745</v>
      </c>
      <c r="B3547">
        <v>80539</v>
      </c>
      <c r="C3547" s="593">
        <v>6.7000000000000004E-2</v>
      </c>
      <c r="D3547" t="s">
        <v>2106</v>
      </c>
      <c r="E3547">
        <v>2.9000000000000001E-2</v>
      </c>
      <c r="F3547">
        <v>8.0000000000000002E-3</v>
      </c>
      <c r="G3547">
        <v>0.03</v>
      </c>
      <c r="H3547">
        <v>0</v>
      </c>
      <c r="I3547">
        <v>0</v>
      </c>
    </row>
    <row r="3548" spans="1:9" x14ac:dyDescent="0.25">
      <c r="A3548" t="s">
        <v>745</v>
      </c>
      <c r="B3548">
        <v>80540</v>
      </c>
      <c r="C3548" s="593">
        <v>8.4849999999999995E-2</v>
      </c>
      <c r="D3548" t="s">
        <v>2107</v>
      </c>
      <c r="E3548">
        <v>2.9000000000000001E-2</v>
      </c>
      <c r="F3548">
        <v>9.8499999999999994E-3</v>
      </c>
      <c r="G3548">
        <v>3.5000000000000003E-2</v>
      </c>
      <c r="H3548">
        <v>1.0999999999999999E-2</v>
      </c>
      <c r="I3548">
        <v>0</v>
      </c>
    </row>
    <row r="3549" spans="1:9" x14ac:dyDescent="0.25">
      <c r="A3549" t="s">
        <v>745</v>
      </c>
      <c r="B3549">
        <v>80541</v>
      </c>
      <c r="C3549" s="593">
        <v>3.6999999999999998E-2</v>
      </c>
      <c r="D3549" t="s">
        <v>2098</v>
      </c>
      <c r="E3549">
        <v>2.9000000000000001E-2</v>
      </c>
      <c r="F3549">
        <v>8.0000000000000002E-3</v>
      </c>
      <c r="G3549">
        <v>0</v>
      </c>
      <c r="H3549">
        <v>0</v>
      </c>
      <c r="I3549">
        <v>0</v>
      </c>
    </row>
    <row r="3550" spans="1:9" x14ac:dyDescent="0.25">
      <c r="A3550" t="s">
        <v>745</v>
      </c>
      <c r="B3550">
        <v>80542</v>
      </c>
      <c r="C3550" s="593">
        <v>5.8999999999999997E-2</v>
      </c>
      <c r="D3550" t="s">
        <v>2108</v>
      </c>
      <c r="E3550">
        <v>2.9000000000000001E-2</v>
      </c>
      <c r="F3550">
        <v>0</v>
      </c>
      <c r="G3550">
        <v>0.03</v>
      </c>
      <c r="H3550">
        <v>0</v>
      </c>
      <c r="I3550">
        <v>0</v>
      </c>
    </row>
    <row r="3551" spans="1:9" x14ac:dyDescent="0.25">
      <c r="A3551" t="s">
        <v>745</v>
      </c>
      <c r="B3551">
        <v>80543</v>
      </c>
      <c r="C3551" s="593">
        <v>7.0099999999999996E-2</v>
      </c>
      <c r="D3551" t="s">
        <v>2109</v>
      </c>
      <c r="E3551">
        <v>2.9000000000000001E-2</v>
      </c>
      <c r="F3551">
        <v>0</v>
      </c>
      <c r="G3551">
        <v>4.1099999999999998E-2</v>
      </c>
      <c r="H3551">
        <v>0</v>
      </c>
      <c r="I3551">
        <v>0</v>
      </c>
    </row>
    <row r="3552" spans="1:9" x14ac:dyDescent="0.25">
      <c r="A3552" t="s">
        <v>745</v>
      </c>
      <c r="B3552">
        <v>80544</v>
      </c>
      <c r="C3552" s="593">
        <v>5.985E-2</v>
      </c>
      <c r="D3552" t="s">
        <v>2110</v>
      </c>
      <c r="E3552">
        <v>2.9000000000000001E-2</v>
      </c>
      <c r="F3552">
        <v>9.8499999999999994E-3</v>
      </c>
      <c r="G3552">
        <v>0</v>
      </c>
      <c r="H3552">
        <v>2.1000000000000001E-2</v>
      </c>
      <c r="I3552">
        <v>0</v>
      </c>
    </row>
    <row r="3553" spans="1:9" x14ac:dyDescent="0.25">
      <c r="A3553" t="s">
        <v>745</v>
      </c>
      <c r="B3553">
        <v>80545</v>
      </c>
      <c r="C3553" s="593">
        <v>3.6999999999999998E-2</v>
      </c>
      <c r="D3553" t="s">
        <v>2098</v>
      </c>
      <c r="E3553">
        <v>2.9000000000000001E-2</v>
      </c>
      <c r="F3553">
        <v>8.0000000000000002E-3</v>
      </c>
      <c r="G3553">
        <v>0</v>
      </c>
      <c r="H3553">
        <v>0</v>
      </c>
      <c r="I3553">
        <v>0</v>
      </c>
    </row>
    <row r="3554" spans="1:9" x14ac:dyDescent="0.25">
      <c r="A3554" t="s">
        <v>745</v>
      </c>
      <c r="B3554">
        <v>80546</v>
      </c>
      <c r="C3554" s="593">
        <v>5.8999999999999997E-2</v>
      </c>
      <c r="D3554" t="s">
        <v>2111</v>
      </c>
      <c r="E3554">
        <v>2.9000000000000001E-2</v>
      </c>
      <c r="F3554">
        <v>0</v>
      </c>
      <c r="G3554">
        <v>0.03</v>
      </c>
      <c r="H3554">
        <v>0</v>
      </c>
      <c r="I3554">
        <v>0</v>
      </c>
    </row>
    <row r="3555" spans="1:9" x14ac:dyDescent="0.25">
      <c r="A3555" t="s">
        <v>745</v>
      </c>
      <c r="B3555">
        <v>80547</v>
      </c>
      <c r="C3555" s="593">
        <v>6.7000000000000004E-2</v>
      </c>
      <c r="D3555" t="s">
        <v>2112</v>
      </c>
      <c r="E3555">
        <v>2.9000000000000001E-2</v>
      </c>
      <c r="F3555">
        <v>8.0000000000000002E-3</v>
      </c>
      <c r="G3555">
        <v>0.03</v>
      </c>
      <c r="H3555">
        <v>0</v>
      </c>
      <c r="I3555">
        <v>0</v>
      </c>
    </row>
    <row r="3556" spans="1:9" x14ac:dyDescent="0.25">
      <c r="A3556" t="s">
        <v>745</v>
      </c>
      <c r="B3556">
        <v>80549</v>
      </c>
      <c r="C3556" s="593">
        <v>6.7000000000000004E-2</v>
      </c>
      <c r="D3556" t="s">
        <v>2113</v>
      </c>
      <c r="E3556">
        <v>2.9000000000000001E-2</v>
      </c>
      <c r="F3556">
        <v>8.0000000000000002E-3</v>
      </c>
      <c r="G3556">
        <v>0.03</v>
      </c>
      <c r="H3556">
        <v>0</v>
      </c>
      <c r="I3556">
        <v>0</v>
      </c>
    </row>
    <row r="3557" spans="1:9" x14ac:dyDescent="0.25">
      <c r="A3557" t="s">
        <v>745</v>
      </c>
      <c r="B3557">
        <v>80550</v>
      </c>
      <c r="C3557" s="593">
        <v>7.6499999999999999E-2</v>
      </c>
      <c r="D3557" t="s">
        <v>1945</v>
      </c>
      <c r="E3557">
        <v>2.9000000000000001E-2</v>
      </c>
      <c r="F3557">
        <v>8.0000000000000002E-3</v>
      </c>
      <c r="G3557">
        <v>3.95E-2</v>
      </c>
      <c r="H3557">
        <v>0</v>
      </c>
      <c r="I3557">
        <v>0</v>
      </c>
    </row>
    <row r="3558" spans="1:9" x14ac:dyDescent="0.25">
      <c r="A3558" t="s">
        <v>745</v>
      </c>
      <c r="B3558">
        <v>80551</v>
      </c>
      <c r="C3558" s="593">
        <v>6.8500000000000005E-2</v>
      </c>
      <c r="D3558" t="s">
        <v>1945</v>
      </c>
      <c r="E3558">
        <v>2.9000000000000001E-2</v>
      </c>
      <c r="F3558">
        <v>0</v>
      </c>
      <c r="G3558">
        <v>3.95E-2</v>
      </c>
      <c r="H3558">
        <v>0</v>
      </c>
      <c r="I3558">
        <v>0</v>
      </c>
    </row>
    <row r="3559" spans="1:9" x14ac:dyDescent="0.25">
      <c r="A3559" t="s">
        <v>745</v>
      </c>
      <c r="B3559">
        <v>80553</v>
      </c>
      <c r="C3559" s="593">
        <v>7.5499999999999998E-2</v>
      </c>
      <c r="D3559" t="s">
        <v>2104</v>
      </c>
      <c r="E3559">
        <v>2.9000000000000001E-2</v>
      </c>
      <c r="F3559">
        <v>8.0000000000000002E-3</v>
      </c>
      <c r="G3559">
        <v>3.85E-2</v>
      </c>
      <c r="H3559">
        <v>0</v>
      </c>
      <c r="I3559">
        <v>0</v>
      </c>
    </row>
    <row r="3560" spans="1:9" x14ac:dyDescent="0.25">
      <c r="A3560" t="s">
        <v>745</v>
      </c>
      <c r="B3560">
        <v>80601</v>
      </c>
      <c r="C3560" s="593">
        <v>9.2499999999999999E-2</v>
      </c>
      <c r="D3560" t="s">
        <v>2037</v>
      </c>
      <c r="E3560">
        <v>2.9000000000000001E-2</v>
      </c>
      <c r="F3560">
        <v>7.4999999999999997E-3</v>
      </c>
      <c r="G3560">
        <v>4.4999999999999998E-2</v>
      </c>
      <c r="H3560">
        <v>1.0999999999999999E-2</v>
      </c>
      <c r="I3560">
        <v>0</v>
      </c>
    </row>
    <row r="3561" spans="1:9" x14ac:dyDescent="0.25">
      <c r="A3561" t="s">
        <v>745</v>
      </c>
      <c r="B3561">
        <v>80602</v>
      </c>
      <c r="C3561" s="593">
        <v>8.5000000000000006E-2</v>
      </c>
      <c r="D3561" t="s">
        <v>1219</v>
      </c>
      <c r="E3561">
        <v>2.9000000000000001E-2</v>
      </c>
      <c r="F3561">
        <v>7.4999999999999997E-3</v>
      </c>
      <c r="G3561">
        <v>3.7499999999999999E-2</v>
      </c>
      <c r="H3561">
        <v>1.0999999999999999E-2</v>
      </c>
      <c r="I3561">
        <v>0</v>
      </c>
    </row>
    <row r="3562" spans="1:9" x14ac:dyDescent="0.25">
      <c r="A3562" t="s">
        <v>745</v>
      </c>
      <c r="B3562">
        <v>80603</v>
      </c>
      <c r="C3562" s="593">
        <v>9.2499999999999999E-2</v>
      </c>
      <c r="D3562" t="s">
        <v>2037</v>
      </c>
      <c r="E3562">
        <v>2.9000000000000001E-2</v>
      </c>
      <c r="F3562">
        <v>7.4999999999999997E-3</v>
      </c>
      <c r="G3562">
        <v>4.4999999999999998E-2</v>
      </c>
      <c r="H3562">
        <v>1.0999999999999999E-2</v>
      </c>
      <c r="I3562">
        <v>0</v>
      </c>
    </row>
    <row r="3563" spans="1:9" x14ac:dyDescent="0.25">
      <c r="A3563" t="s">
        <v>745</v>
      </c>
      <c r="B3563">
        <v>80610</v>
      </c>
      <c r="C3563" s="593">
        <v>5.8999999999999997E-2</v>
      </c>
      <c r="D3563" t="s">
        <v>2114</v>
      </c>
      <c r="E3563">
        <v>2.9000000000000001E-2</v>
      </c>
      <c r="F3563">
        <v>0</v>
      </c>
      <c r="G3563">
        <v>0.03</v>
      </c>
      <c r="H3563">
        <v>0</v>
      </c>
      <c r="I3563">
        <v>0</v>
      </c>
    </row>
    <row r="3564" spans="1:9" x14ac:dyDescent="0.25">
      <c r="A3564" t="s">
        <v>745</v>
      </c>
      <c r="B3564">
        <v>80611</v>
      </c>
      <c r="C3564" s="593">
        <v>2.9000000000000001E-2</v>
      </c>
      <c r="D3564" t="s">
        <v>2115</v>
      </c>
      <c r="E3564">
        <v>2.9000000000000001E-2</v>
      </c>
      <c r="F3564">
        <v>0</v>
      </c>
      <c r="G3564">
        <v>0</v>
      </c>
      <c r="H3564">
        <v>0</v>
      </c>
      <c r="I3564">
        <v>0</v>
      </c>
    </row>
    <row r="3565" spans="1:9" x14ac:dyDescent="0.25">
      <c r="A3565" t="s">
        <v>745</v>
      </c>
      <c r="B3565">
        <v>80612</v>
      </c>
      <c r="C3565" s="593">
        <v>3.6999999999999998E-2</v>
      </c>
      <c r="D3565" t="s">
        <v>2098</v>
      </c>
      <c r="E3565">
        <v>2.9000000000000001E-2</v>
      </c>
      <c r="F3565">
        <v>8.0000000000000002E-3</v>
      </c>
      <c r="G3565">
        <v>0</v>
      </c>
      <c r="H3565">
        <v>0</v>
      </c>
      <c r="I3565">
        <v>0</v>
      </c>
    </row>
    <row r="3566" spans="1:9" x14ac:dyDescent="0.25">
      <c r="A3566" t="s">
        <v>745</v>
      </c>
      <c r="B3566">
        <v>80614</v>
      </c>
      <c r="C3566" s="593">
        <v>8.5000000000000006E-2</v>
      </c>
      <c r="D3566" t="s">
        <v>1219</v>
      </c>
      <c r="E3566">
        <v>2.9000000000000001E-2</v>
      </c>
      <c r="F3566">
        <v>7.4999999999999997E-3</v>
      </c>
      <c r="G3566">
        <v>3.7499999999999999E-2</v>
      </c>
      <c r="H3566">
        <v>1.0999999999999999E-2</v>
      </c>
      <c r="I3566">
        <v>0</v>
      </c>
    </row>
    <row r="3567" spans="1:9" x14ac:dyDescent="0.25">
      <c r="A3567" t="s">
        <v>745</v>
      </c>
      <c r="B3567">
        <v>80615</v>
      </c>
      <c r="C3567" s="593">
        <v>5.8999999999999997E-2</v>
      </c>
      <c r="D3567" t="s">
        <v>2116</v>
      </c>
      <c r="E3567">
        <v>2.9000000000000001E-2</v>
      </c>
      <c r="F3567">
        <v>0</v>
      </c>
      <c r="G3567">
        <v>0.03</v>
      </c>
      <c r="H3567">
        <v>0</v>
      </c>
      <c r="I3567">
        <v>0</v>
      </c>
    </row>
    <row r="3568" spans="1:9" x14ac:dyDescent="0.25">
      <c r="A3568" t="s">
        <v>745</v>
      </c>
      <c r="B3568">
        <v>80620</v>
      </c>
      <c r="C3568" s="593">
        <v>7.3999999999999996E-2</v>
      </c>
      <c r="D3568" t="s">
        <v>2117</v>
      </c>
      <c r="E3568">
        <v>2.9000000000000001E-2</v>
      </c>
      <c r="F3568">
        <v>0</v>
      </c>
      <c r="G3568">
        <v>4.4999999999999998E-2</v>
      </c>
      <c r="H3568">
        <v>0</v>
      </c>
      <c r="I3568">
        <v>0</v>
      </c>
    </row>
    <row r="3569" spans="1:9" x14ac:dyDescent="0.25">
      <c r="A3569" t="s">
        <v>745</v>
      </c>
      <c r="B3569">
        <v>80621</v>
      </c>
      <c r="C3569" s="593">
        <v>7.6499999999999999E-2</v>
      </c>
      <c r="D3569" t="s">
        <v>2118</v>
      </c>
      <c r="E3569">
        <v>2.9000000000000001E-2</v>
      </c>
      <c r="F3569">
        <v>0</v>
      </c>
      <c r="G3569">
        <v>3.7499999999999999E-2</v>
      </c>
      <c r="H3569">
        <v>0.01</v>
      </c>
      <c r="I3569">
        <v>0</v>
      </c>
    </row>
    <row r="3570" spans="1:9" x14ac:dyDescent="0.25">
      <c r="A3570" t="s">
        <v>745</v>
      </c>
      <c r="B3570">
        <v>80622</v>
      </c>
      <c r="C3570" s="593">
        <v>2.9000000000000001E-2</v>
      </c>
      <c r="D3570" t="s">
        <v>2115</v>
      </c>
      <c r="E3570">
        <v>2.9000000000000001E-2</v>
      </c>
      <c r="F3570">
        <v>0</v>
      </c>
      <c r="G3570">
        <v>0</v>
      </c>
      <c r="H3570">
        <v>0</v>
      </c>
      <c r="I3570">
        <v>0</v>
      </c>
    </row>
    <row r="3571" spans="1:9" x14ac:dyDescent="0.25">
      <c r="A3571" t="s">
        <v>745</v>
      </c>
      <c r="B3571">
        <v>80623</v>
      </c>
      <c r="C3571" s="593">
        <v>6.9000000000000006E-2</v>
      </c>
      <c r="D3571" t="s">
        <v>2119</v>
      </c>
      <c r="E3571">
        <v>2.9000000000000001E-2</v>
      </c>
      <c r="F3571">
        <v>0</v>
      </c>
      <c r="G3571">
        <v>0.04</v>
      </c>
      <c r="H3571">
        <v>0</v>
      </c>
      <c r="I3571">
        <v>0</v>
      </c>
    </row>
    <row r="3572" spans="1:9" x14ac:dyDescent="0.25">
      <c r="A3572" t="s">
        <v>745</v>
      </c>
      <c r="B3572">
        <v>80624</v>
      </c>
      <c r="C3572" s="593">
        <v>2.9000000000000001E-2</v>
      </c>
      <c r="D3572" t="s">
        <v>2115</v>
      </c>
      <c r="E3572">
        <v>2.9000000000000001E-2</v>
      </c>
      <c r="F3572">
        <v>0</v>
      </c>
      <c r="G3572">
        <v>0</v>
      </c>
      <c r="H3572">
        <v>0</v>
      </c>
      <c r="I3572">
        <v>0</v>
      </c>
    </row>
    <row r="3573" spans="1:9" x14ac:dyDescent="0.25">
      <c r="A3573" t="s">
        <v>745</v>
      </c>
      <c r="B3573">
        <v>80631</v>
      </c>
      <c r="C3573" s="593">
        <v>7.3999999999999996E-2</v>
      </c>
      <c r="D3573" t="s">
        <v>2117</v>
      </c>
      <c r="E3573">
        <v>2.9000000000000001E-2</v>
      </c>
      <c r="F3573">
        <v>0</v>
      </c>
      <c r="G3573">
        <v>4.4999999999999998E-2</v>
      </c>
      <c r="H3573">
        <v>0</v>
      </c>
      <c r="I3573">
        <v>0</v>
      </c>
    </row>
    <row r="3574" spans="1:9" x14ac:dyDescent="0.25">
      <c r="A3574" t="s">
        <v>745</v>
      </c>
      <c r="B3574">
        <v>80632</v>
      </c>
      <c r="C3574" s="593">
        <v>7.0099999999999996E-2</v>
      </c>
      <c r="D3574" t="s">
        <v>2109</v>
      </c>
      <c r="E3574">
        <v>2.9000000000000001E-2</v>
      </c>
      <c r="F3574">
        <v>0</v>
      </c>
      <c r="G3574">
        <v>4.1099999999999998E-2</v>
      </c>
      <c r="H3574">
        <v>0</v>
      </c>
      <c r="I3574">
        <v>0</v>
      </c>
    </row>
    <row r="3575" spans="1:9" x14ac:dyDescent="0.25">
      <c r="A3575" t="s">
        <v>745</v>
      </c>
      <c r="B3575">
        <v>80633</v>
      </c>
      <c r="C3575" s="593">
        <v>7.0099999999999996E-2</v>
      </c>
      <c r="D3575" t="s">
        <v>2109</v>
      </c>
      <c r="E3575">
        <v>2.9000000000000001E-2</v>
      </c>
      <c r="F3575">
        <v>0</v>
      </c>
      <c r="G3575">
        <v>4.1099999999999998E-2</v>
      </c>
      <c r="H3575">
        <v>0</v>
      </c>
      <c r="I3575">
        <v>0</v>
      </c>
    </row>
    <row r="3576" spans="1:9" x14ac:dyDescent="0.25">
      <c r="A3576" t="s">
        <v>745</v>
      </c>
      <c r="B3576">
        <v>80634</v>
      </c>
      <c r="C3576" s="593">
        <v>7.3999999999999996E-2</v>
      </c>
      <c r="D3576" t="s">
        <v>2117</v>
      </c>
      <c r="E3576">
        <v>2.9000000000000001E-2</v>
      </c>
      <c r="F3576">
        <v>0</v>
      </c>
      <c r="G3576">
        <v>4.4999999999999998E-2</v>
      </c>
      <c r="H3576">
        <v>0</v>
      </c>
      <c r="I3576">
        <v>0</v>
      </c>
    </row>
    <row r="3577" spans="1:9" x14ac:dyDescent="0.25">
      <c r="A3577" t="s">
        <v>745</v>
      </c>
      <c r="B3577">
        <v>80638</v>
      </c>
      <c r="C3577" s="593">
        <v>7.0099999999999996E-2</v>
      </c>
      <c r="D3577" t="s">
        <v>2109</v>
      </c>
      <c r="E3577">
        <v>2.9000000000000001E-2</v>
      </c>
      <c r="F3577">
        <v>0</v>
      </c>
      <c r="G3577">
        <v>4.1099999999999998E-2</v>
      </c>
      <c r="H3577">
        <v>0</v>
      </c>
      <c r="I3577">
        <v>0</v>
      </c>
    </row>
    <row r="3578" spans="1:9" x14ac:dyDescent="0.25">
      <c r="A3578" t="s">
        <v>745</v>
      </c>
      <c r="B3578">
        <v>80639</v>
      </c>
      <c r="C3578" s="593">
        <v>7.0099999999999996E-2</v>
      </c>
      <c r="D3578" t="s">
        <v>2109</v>
      </c>
      <c r="E3578">
        <v>2.9000000000000001E-2</v>
      </c>
      <c r="F3578">
        <v>0</v>
      </c>
      <c r="G3578">
        <v>4.1099999999999998E-2</v>
      </c>
      <c r="H3578">
        <v>0</v>
      </c>
      <c r="I3578">
        <v>0</v>
      </c>
    </row>
    <row r="3579" spans="1:9" x14ac:dyDescent="0.25">
      <c r="A3579" t="s">
        <v>745</v>
      </c>
      <c r="B3579">
        <v>80640</v>
      </c>
      <c r="C3579" s="593">
        <v>9.2499999999999999E-2</v>
      </c>
      <c r="D3579" t="s">
        <v>2037</v>
      </c>
      <c r="E3579">
        <v>2.9000000000000001E-2</v>
      </c>
      <c r="F3579">
        <v>7.4999999999999997E-3</v>
      </c>
      <c r="G3579">
        <v>4.4999999999999998E-2</v>
      </c>
      <c r="H3579">
        <v>1.0999999999999999E-2</v>
      </c>
      <c r="I3579">
        <v>0</v>
      </c>
    </row>
    <row r="3580" spans="1:9" x14ac:dyDescent="0.25">
      <c r="A3580" t="s">
        <v>745</v>
      </c>
      <c r="B3580">
        <v>80642</v>
      </c>
      <c r="C3580" s="593">
        <v>6.9000000000000006E-2</v>
      </c>
      <c r="D3580" t="s">
        <v>2120</v>
      </c>
      <c r="E3580">
        <v>2.9000000000000001E-2</v>
      </c>
      <c r="F3580">
        <v>0</v>
      </c>
      <c r="G3580">
        <v>0.04</v>
      </c>
      <c r="H3580">
        <v>0</v>
      </c>
      <c r="I3580">
        <v>0</v>
      </c>
    </row>
    <row r="3581" spans="1:9" x14ac:dyDescent="0.25">
      <c r="A3581" t="s">
        <v>745</v>
      </c>
      <c r="B3581">
        <v>80643</v>
      </c>
      <c r="C3581" s="593">
        <v>6.9000000000000006E-2</v>
      </c>
      <c r="D3581" t="s">
        <v>2120</v>
      </c>
      <c r="E3581">
        <v>2.9000000000000001E-2</v>
      </c>
      <c r="F3581">
        <v>0</v>
      </c>
      <c r="G3581">
        <v>0.04</v>
      </c>
      <c r="H3581">
        <v>0</v>
      </c>
      <c r="I3581">
        <v>0</v>
      </c>
    </row>
    <row r="3582" spans="1:9" x14ac:dyDescent="0.25">
      <c r="A3582" t="s">
        <v>745</v>
      </c>
      <c r="B3582">
        <v>80644</v>
      </c>
      <c r="C3582" s="593">
        <v>6.5000000000000002E-2</v>
      </c>
      <c r="D3582" t="s">
        <v>2121</v>
      </c>
      <c r="E3582">
        <v>2.9000000000000001E-2</v>
      </c>
      <c r="F3582">
        <v>0</v>
      </c>
      <c r="G3582">
        <v>3.5999999999999997E-2</v>
      </c>
      <c r="H3582">
        <v>0</v>
      </c>
      <c r="I3582">
        <v>0</v>
      </c>
    </row>
    <row r="3583" spans="1:9" x14ac:dyDescent="0.25">
      <c r="A3583" t="s">
        <v>745</v>
      </c>
      <c r="B3583">
        <v>80645</v>
      </c>
      <c r="C3583" s="593">
        <v>7.3999999999999996E-2</v>
      </c>
      <c r="D3583" t="s">
        <v>2117</v>
      </c>
      <c r="E3583">
        <v>2.9000000000000001E-2</v>
      </c>
      <c r="F3583">
        <v>0</v>
      </c>
      <c r="G3583">
        <v>4.4999999999999998E-2</v>
      </c>
      <c r="H3583">
        <v>0</v>
      </c>
      <c r="I3583">
        <v>0</v>
      </c>
    </row>
    <row r="3584" spans="1:9" x14ac:dyDescent="0.25">
      <c r="A3584" t="s">
        <v>745</v>
      </c>
      <c r="B3584">
        <v>80646</v>
      </c>
      <c r="C3584" s="593">
        <v>2.9000000000000001E-2</v>
      </c>
      <c r="D3584" t="s">
        <v>2115</v>
      </c>
      <c r="E3584">
        <v>2.9000000000000001E-2</v>
      </c>
      <c r="F3584">
        <v>0</v>
      </c>
      <c r="G3584">
        <v>0</v>
      </c>
      <c r="H3584">
        <v>0</v>
      </c>
      <c r="I3584">
        <v>0</v>
      </c>
    </row>
    <row r="3585" spans="1:9" x14ac:dyDescent="0.25">
      <c r="A3585" t="s">
        <v>745</v>
      </c>
      <c r="B3585">
        <v>80648</v>
      </c>
      <c r="C3585" s="593">
        <v>4.9000000000000002E-2</v>
      </c>
      <c r="D3585" t="s">
        <v>2122</v>
      </c>
      <c r="E3585">
        <v>2.9000000000000001E-2</v>
      </c>
      <c r="F3585">
        <v>0</v>
      </c>
      <c r="G3585">
        <v>0.02</v>
      </c>
      <c r="H3585">
        <v>0</v>
      </c>
      <c r="I3585">
        <v>0</v>
      </c>
    </row>
    <row r="3586" spans="1:9" x14ac:dyDescent="0.25">
      <c r="A3586" t="s">
        <v>745</v>
      </c>
      <c r="B3586">
        <v>80649</v>
      </c>
      <c r="C3586" s="593">
        <v>2.9000000000000001E-2</v>
      </c>
      <c r="D3586" t="s">
        <v>2123</v>
      </c>
      <c r="E3586">
        <v>2.9000000000000001E-2</v>
      </c>
      <c r="F3586">
        <v>0</v>
      </c>
      <c r="G3586">
        <v>0</v>
      </c>
      <c r="H3586">
        <v>0</v>
      </c>
      <c r="I3586">
        <v>0</v>
      </c>
    </row>
    <row r="3587" spans="1:9" x14ac:dyDescent="0.25">
      <c r="A3587" t="s">
        <v>745</v>
      </c>
      <c r="B3587">
        <v>80650</v>
      </c>
      <c r="C3587" s="593">
        <v>4.9000000000000002E-2</v>
      </c>
      <c r="D3587" t="s">
        <v>2124</v>
      </c>
      <c r="E3587">
        <v>2.9000000000000001E-2</v>
      </c>
      <c r="F3587">
        <v>0</v>
      </c>
      <c r="G3587">
        <v>0.02</v>
      </c>
      <c r="H3587">
        <v>0</v>
      </c>
      <c r="I3587">
        <v>0</v>
      </c>
    </row>
    <row r="3588" spans="1:9" x14ac:dyDescent="0.25">
      <c r="A3588" t="s">
        <v>745</v>
      </c>
      <c r="B3588">
        <v>80651</v>
      </c>
      <c r="C3588" s="593">
        <v>6.9000000000000006E-2</v>
      </c>
      <c r="D3588" t="s">
        <v>2119</v>
      </c>
      <c r="E3588">
        <v>2.9000000000000001E-2</v>
      </c>
      <c r="F3588">
        <v>0</v>
      </c>
      <c r="G3588">
        <v>0.04</v>
      </c>
      <c r="H3588">
        <v>0</v>
      </c>
      <c r="I3588">
        <v>0</v>
      </c>
    </row>
    <row r="3589" spans="1:9" x14ac:dyDescent="0.25">
      <c r="A3589" t="s">
        <v>745</v>
      </c>
      <c r="B3589">
        <v>80652</v>
      </c>
      <c r="C3589" s="593">
        <v>3.7499999999999999E-2</v>
      </c>
      <c r="D3589" t="s">
        <v>2038</v>
      </c>
      <c r="E3589">
        <v>2.9000000000000001E-2</v>
      </c>
      <c r="F3589">
        <v>7.4999999999999997E-3</v>
      </c>
      <c r="G3589">
        <v>0</v>
      </c>
      <c r="H3589">
        <v>1E-3</v>
      </c>
      <c r="I3589">
        <v>0</v>
      </c>
    </row>
    <row r="3590" spans="1:9" x14ac:dyDescent="0.25">
      <c r="A3590" t="s">
        <v>745</v>
      </c>
      <c r="B3590">
        <v>80653</v>
      </c>
      <c r="C3590" s="593">
        <v>2.9000000000000001E-2</v>
      </c>
      <c r="D3590" t="s">
        <v>2123</v>
      </c>
      <c r="E3590">
        <v>2.9000000000000001E-2</v>
      </c>
      <c r="F3590">
        <v>0</v>
      </c>
      <c r="G3590">
        <v>0</v>
      </c>
      <c r="H3590">
        <v>0</v>
      </c>
      <c r="I3590">
        <v>0</v>
      </c>
    </row>
    <row r="3591" spans="1:9" x14ac:dyDescent="0.25">
      <c r="A3591" t="s">
        <v>745</v>
      </c>
      <c r="B3591">
        <v>80654</v>
      </c>
      <c r="C3591" s="593">
        <v>4.9000000000000002E-2</v>
      </c>
      <c r="D3591" t="s">
        <v>2125</v>
      </c>
      <c r="E3591">
        <v>2.9000000000000001E-2</v>
      </c>
      <c r="F3591">
        <v>0</v>
      </c>
      <c r="G3591">
        <v>0.02</v>
      </c>
      <c r="H3591">
        <v>0</v>
      </c>
      <c r="I3591">
        <v>0</v>
      </c>
    </row>
    <row r="3592" spans="1:9" x14ac:dyDescent="0.25">
      <c r="A3592" t="s">
        <v>745</v>
      </c>
      <c r="B3592">
        <v>80701</v>
      </c>
      <c r="C3592" s="593">
        <v>6.9000000000000006E-2</v>
      </c>
      <c r="D3592" t="s">
        <v>2126</v>
      </c>
      <c r="E3592">
        <v>2.9000000000000001E-2</v>
      </c>
      <c r="F3592">
        <v>0</v>
      </c>
      <c r="G3592">
        <v>0.04</v>
      </c>
      <c r="H3592">
        <v>0</v>
      </c>
      <c r="I3592">
        <v>0</v>
      </c>
    </row>
    <row r="3593" spans="1:9" x14ac:dyDescent="0.25">
      <c r="A3593" t="s">
        <v>745</v>
      </c>
      <c r="B3593">
        <v>80705</v>
      </c>
      <c r="C3593" s="593">
        <v>5.8999999999999997E-2</v>
      </c>
      <c r="D3593" t="s">
        <v>2127</v>
      </c>
      <c r="E3593">
        <v>2.9000000000000001E-2</v>
      </c>
      <c r="F3593">
        <v>0</v>
      </c>
      <c r="G3593">
        <v>0.03</v>
      </c>
      <c r="H3593">
        <v>0</v>
      </c>
      <c r="I3593">
        <v>0</v>
      </c>
    </row>
    <row r="3594" spans="1:9" x14ac:dyDescent="0.25">
      <c r="A3594" t="s">
        <v>745</v>
      </c>
      <c r="B3594">
        <v>80720</v>
      </c>
      <c r="C3594" s="593">
        <v>6.9000000000000006E-2</v>
      </c>
      <c r="D3594" t="s">
        <v>2128</v>
      </c>
      <c r="E3594">
        <v>2.9000000000000001E-2</v>
      </c>
      <c r="F3594">
        <v>1.4999999999999999E-2</v>
      </c>
      <c r="G3594">
        <v>2.5000000000000001E-2</v>
      </c>
      <c r="H3594">
        <v>0</v>
      </c>
      <c r="I3594">
        <v>0</v>
      </c>
    </row>
    <row r="3595" spans="1:9" x14ac:dyDescent="0.25">
      <c r="A3595" t="s">
        <v>745</v>
      </c>
      <c r="B3595">
        <v>80721</v>
      </c>
      <c r="C3595" s="593">
        <v>5.8999999999999997E-2</v>
      </c>
      <c r="D3595" t="s">
        <v>1445</v>
      </c>
      <c r="E3595">
        <v>2.9000000000000001E-2</v>
      </c>
      <c r="F3595">
        <v>0.03</v>
      </c>
      <c r="G3595">
        <v>0</v>
      </c>
      <c r="H3595">
        <v>0</v>
      </c>
      <c r="I3595">
        <v>0</v>
      </c>
    </row>
    <row r="3596" spans="1:9" x14ac:dyDescent="0.25">
      <c r="A3596" t="s">
        <v>745</v>
      </c>
      <c r="B3596">
        <v>80722</v>
      </c>
      <c r="C3596" s="593">
        <v>3.9E-2</v>
      </c>
      <c r="D3596" t="s">
        <v>1540</v>
      </c>
      <c r="E3596">
        <v>2.9000000000000001E-2</v>
      </c>
      <c r="F3596">
        <v>0.01</v>
      </c>
      <c r="G3596">
        <v>0</v>
      </c>
      <c r="H3596">
        <v>0</v>
      </c>
      <c r="I3596">
        <v>0</v>
      </c>
    </row>
    <row r="3597" spans="1:9" x14ac:dyDescent="0.25">
      <c r="A3597" t="s">
        <v>745</v>
      </c>
      <c r="B3597">
        <v>80723</v>
      </c>
      <c r="C3597" s="593">
        <v>6.9000000000000006E-2</v>
      </c>
      <c r="D3597" t="s">
        <v>2129</v>
      </c>
      <c r="E3597">
        <v>2.9000000000000001E-2</v>
      </c>
      <c r="F3597">
        <v>0</v>
      </c>
      <c r="G3597">
        <v>0.04</v>
      </c>
      <c r="H3597">
        <v>0</v>
      </c>
      <c r="I3597">
        <v>0</v>
      </c>
    </row>
    <row r="3598" spans="1:9" x14ac:dyDescent="0.25">
      <c r="A3598" t="s">
        <v>745</v>
      </c>
      <c r="B3598">
        <v>80726</v>
      </c>
      <c r="C3598" s="593">
        <v>5.8999999999999997E-2</v>
      </c>
      <c r="D3598" t="s">
        <v>1445</v>
      </c>
      <c r="E3598">
        <v>2.9000000000000001E-2</v>
      </c>
      <c r="F3598">
        <v>0.03</v>
      </c>
      <c r="G3598">
        <v>0</v>
      </c>
      <c r="H3598">
        <v>0</v>
      </c>
      <c r="I3598">
        <v>0</v>
      </c>
    </row>
    <row r="3599" spans="1:9" x14ac:dyDescent="0.25">
      <c r="A3599" t="s">
        <v>745</v>
      </c>
      <c r="B3599">
        <v>80727</v>
      </c>
      <c r="C3599" s="593">
        <v>0.05</v>
      </c>
      <c r="D3599" t="s">
        <v>2130</v>
      </c>
      <c r="E3599">
        <v>2.9000000000000001E-2</v>
      </c>
      <c r="F3599">
        <v>0</v>
      </c>
      <c r="G3599">
        <v>2.1000000000000001E-2</v>
      </c>
      <c r="H3599">
        <v>0</v>
      </c>
      <c r="I3599">
        <v>0</v>
      </c>
    </row>
    <row r="3600" spans="1:9" x14ac:dyDescent="0.25">
      <c r="A3600" t="s">
        <v>745</v>
      </c>
      <c r="B3600">
        <v>80728</v>
      </c>
      <c r="C3600" s="593">
        <v>5.8999999999999997E-2</v>
      </c>
      <c r="D3600" t="s">
        <v>2131</v>
      </c>
      <c r="E3600">
        <v>2.9000000000000001E-2</v>
      </c>
      <c r="F3600">
        <v>0.01</v>
      </c>
      <c r="G3600">
        <v>0.02</v>
      </c>
      <c r="H3600">
        <v>0</v>
      </c>
      <c r="I3600">
        <v>0</v>
      </c>
    </row>
    <row r="3601" spans="1:9" x14ac:dyDescent="0.25">
      <c r="A3601" t="s">
        <v>745</v>
      </c>
      <c r="B3601">
        <v>80729</v>
      </c>
      <c r="C3601" s="593">
        <v>3.9E-2</v>
      </c>
      <c r="D3601" t="s">
        <v>2132</v>
      </c>
      <c r="E3601">
        <v>2.9000000000000001E-2</v>
      </c>
      <c r="F3601">
        <v>0</v>
      </c>
      <c r="G3601">
        <v>0.01</v>
      </c>
      <c r="H3601">
        <v>0</v>
      </c>
      <c r="I3601">
        <v>0</v>
      </c>
    </row>
    <row r="3602" spans="1:9" x14ac:dyDescent="0.25">
      <c r="A3602" t="s">
        <v>745</v>
      </c>
      <c r="B3602">
        <v>80731</v>
      </c>
      <c r="C3602" s="593">
        <v>7.3999999999999996E-2</v>
      </c>
      <c r="D3602" t="s">
        <v>2133</v>
      </c>
      <c r="E3602">
        <v>2.9000000000000001E-2</v>
      </c>
      <c r="F3602">
        <v>0.01</v>
      </c>
      <c r="G3602">
        <v>3.5000000000000003E-2</v>
      </c>
      <c r="H3602">
        <v>0</v>
      </c>
      <c r="I3602">
        <v>0</v>
      </c>
    </row>
    <row r="3603" spans="1:9" x14ac:dyDescent="0.25">
      <c r="A3603" t="s">
        <v>745</v>
      </c>
      <c r="B3603">
        <v>80732</v>
      </c>
      <c r="C3603" s="593">
        <v>2.9000000000000001E-2</v>
      </c>
      <c r="D3603" t="s">
        <v>2115</v>
      </c>
      <c r="E3603">
        <v>2.9000000000000001E-2</v>
      </c>
      <c r="F3603">
        <v>0</v>
      </c>
      <c r="G3603">
        <v>0</v>
      </c>
      <c r="H3603">
        <v>0</v>
      </c>
      <c r="I3603">
        <v>0</v>
      </c>
    </row>
    <row r="3604" spans="1:9" x14ac:dyDescent="0.25">
      <c r="A3604" t="s">
        <v>745</v>
      </c>
      <c r="B3604">
        <v>80733</v>
      </c>
      <c r="C3604" s="593">
        <v>4.3999999999999997E-2</v>
      </c>
      <c r="D3604" t="s">
        <v>1251</v>
      </c>
      <c r="E3604">
        <v>2.9000000000000001E-2</v>
      </c>
      <c r="F3604">
        <v>1.4999999999999999E-2</v>
      </c>
      <c r="G3604">
        <v>0</v>
      </c>
      <c r="H3604">
        <v>0</v>
      </c>
      <c r="I3604">
        <v>0</v>
      </c>
    </row>
    <row r="3605" spans="1:9" x14ac:dyDescent="0.25">
      <c r="A3605" t="s">
        <v>745</v>
      </c>
      <c r="B3605">
        <v>80734</v>
      </c>
      <c r="C3605" s="593">
        <v>5.3999999999999999E-2</v>
      </c>
      <c r="D3605" t="s">
        <v>2134</v>
      </c>
      <c r="E3605">
        <v>2.9000000000000001E-2</v>
      </c>
      <c r="F3605">
        <v>0.01</v>
      </c>
      <c r="G3605">
        <v>1.4999999999999999E-2</v>
      </c>
      <c r="H3605">
        <v>0</v>
      </c>
      <c r="I3605">
        <v>0</v>
      </c>
    </row>
    <row r="3606" spans="1:9" x14ac:dyDescent="0.25">
      <c r="A3606" t="s">
        <v>745</v>
      </c>
      <c r="B3606">
        <v>80735</v>
      </c>
      <c r="C3606" s="593">
        <v>2.9000000000000001E-2</v>
      </c>
      <c r="D3606" t="s">
        <v>2130</v>
      </c>
      <c r="E3606">
        <v>2.9000000000000001E-2</v>
      </c>
      <c r="F3606">
        <v>0</v>
      </c>
      <c r="G3606">
        <v>0</v>
      </c>
      <c r="H3606">
        <v>0</v>
      </c>
      <c r="I3606">
        <v>0</v>
      </c>
    </row>
    <row r="3607" spans="1:9" x14ac:dyDescent="0.25">
      <c r="A3607" t="s">
        <v>745</v>
      </c>
      <c r="B3607">
        <v>80736</v>
      </c>
      <c r="C3607" s="593">
        <v>3.9E-2</v>
      </c>
      <c r="D3607" t="s">
        <v>2135</v>
      </c>
      <c r="E3607">
        <v>2.9000000000000001E-2</v>
      </c>
      <c r="F3607">
        <v>0.01</v>
      </c>
      <c r="G3607">
        <v>0</v>
      </c>
      <c r="H3607">
        <v>0</v>
      </c>
      <c r="I3607">
        <v>0</v>
      </c>
    </row>
    <row r="3608" spans="1:9" x14ac:dyDescent="0.25">
      <c r="A3608" t="s">
        <v>745</v>
      </c>
      <c r="B3608">
        <v>80737</v>
      </c>
      <c r="C3608" s="593">
        <v>8.2000000000000003E-2</v>
      </c>
      <c r="D3608" t="s">
        <v>2136</v>
      </c>
      <c r="E3608">
        <v>2.9000000000000001E-2</v>
      </c>
      <c r="F3608">
        <v>0.03</v>
      </c>
      <c r="G3608">
        <v>2.2998999999999999E-2</v>
      </c>
      <c r="H3608">
        <v>0</v>
      </c>
      <c r="I3608">
        <v>0</v>
      </c>
    </row>
    <row r="3609" spans="1:9" x14ac:dyDescent="0.25">
      <c r="A3609" t="s">
        <v>745</v>
      </c>
      <c r="B3609">
        <v>80740</v>
      </c>
      <c r="C3609" s="593">
        <v>4.3999999999999997E-2</v>
      </c>
      <c r="D3609" t="s">
        <v>1251</v>
      </c>
      <c r="E3609">
        <v>2.9000000000000001E-2</v>
      </c>
      <c r="F3609">
        <v>1.4999999999999999E-2</v>
      </c>
      <c r="G3609">
        <v>0</v>
      </c>
      <c r="H3609">
        <v>0</v>
      </c>
      <c r="I3609">
        <v>0</v>
      </c>
    </row>
    <row r="3610" spans="1:9" x14ac:dyDescent="0.25">
      <c r="A3610" t="s">
        <v>745</v>
      </c>
      <c r="B3610">
        <v>80741</v>
      </c>
      <c r="C3610" s="593">
        <v>4.3999999999999997E-2</v>
      </c>
      <c r="D3610" t="s">
        <v>1251</v>
      </c>
      <c r="E3610">
        <v>2.9000000000000001E-2</v>
      </c>
      <c r="F3610">
        <v>1.4999999999999999E-2</v>
      </c>
      <c r="G3610">
        <v>0</v>
      </c>
      <c r="H3610">
        <v>0</v>
      </c>
      <c r="I3610">
        <v>0</v>
      </c>
    </row>
    <row r="3611" spans="1:9" x14ac:dyDescent="0.25">
      <c r="A3611" t="s">
        <v>745</v>
      </c>
      <c r="B3611">
        <v>80742</v>
      </c>
      <c r="C3611" s="593">
        <v>2.9000000000000001E-2</v>
      </c>
      <c r="D3611" t="s">
        <v>2123</v>
      </c>
      <c r="E3611">
        <v>2.9000000000000001E-2</v>
      </c>
      <c r="F3611">
        <v>0</v>
      </c>
      <c r="G3611">
        <v>0</v>
      </c>
      <c r="H3611">
        <v>0</v>
      </c>
      <c r="I3611">
        <v>0</v>
      </c>
    </row>
    <row r="3612" spans="1:9" x14ac:dyDescent="0.25">
      <c r="A3612" t="s">
        <v>745</v>
      </c>
      <c r="B3612">
        <v>80743</v>
      </c>
      <c r="C3612" s="593">
        <v>6.4000000000000001E-2</v>
      </c>
      <c r="D3612" t="s">
        <v>2137</v>
      </c>
      <c r="E3612">
        <v>2.9000000000000001E-2</v>
      </c>
      <c r="F3612">
        <v>1.4999999999999999E-2</v>
      </c>
      <c r="G3612">
        <v>0.02</v>
      </c>
      <c r="H3612">
        <v>0</v>
      </c>
      <c r="I3612">
        <v>0</v>
      </c>
    </row>
    <row r="3613" spans="1:9" x14ac:dyDescent="0.25">
      <c r="A3613" t="s">
        <v>745</v>
      </c>
      <c r="B3613">
        <v>80744</v>
      </c>
      <c r="C3613" s="593">
        <v>6.9000000000000006E-2</v>
      </c>
      <c r="D3613" t="s">
        <v>2138</v>
      </c>
      <c r="E3613">
        <v>2.9000000000000001E-2</v>
      </c>
      <c r="F3613">
        <v>0.03</v>
      </c>
      <c r="G3613">
        <v>0.01</v>
      </c>
      <c r="H3613">
        <v>0</v>
      </c>
      <c r="I3613">
        <v>0</v>
      </c>
    </row>
    <row r="3614" spans="1:9" x14ac:dyDescent="0.25">
      <c r="A3614" t="s">
        <v>745</v>
      </c>
      <c r="B3614">
        <v>80745</v>
      </c>
      <c r="C3614" s="593">
        <v>3.9E-2</v>
      </c>
      <c r="D3614" t="s">
        <v>1540</v>
      </c>
      <c r="E3614">
        <v>2.9000000000000001E-2</v>
      </c>
      <c r="F3614">
        <v>0.01</v>
      </c>
      <c r="G3614">
        <v>0</v>
      </c>
      <c r="H3614">
        <v>0</v>
      </c>
      <c r="I3614">
        <v>0</v>
      </c>
    </row>
    <row r="3615" spans="1:9" x14ac:dyDescent="0.25">
      <c r="A3615" t="s">
        <v>745</v>
      </c>
      <c r="B3615">
        <v>80746</v>
      </c>
      <c r="C3615" s="593">
        <v>3.9E-2</v>
      </c>
      <c r="D3615" t="s">
        <v>2139</v>
      </c>
      <c r="E3615">
        <v>2.9000000000000001E-2</v>
      </c>
      <c r="F3615">
        <v>0.01</v>
      </c>
      <c r="G3615">
        <v>0</v>
      </c>
      <c r="H3615">
        <v>0</v>
      </c>
      <c r="I3615">
        <v>0</v>
      </c>
    </row>
    <row r="3616" spans="1:9" x14ac:dyDescent="0.25">
      <c r="A3616" t="s">
        <v>745</v>
      </c>
      <c r="B3616">
        <v>80747</v>
      </c>
      <c r="C3616" s="593">
        <v>3.9E-2</v>
      </c>
      <c r="D3616" t="s">
        <v>2140</v>
      </c>
      <c r="E3616">
        <v>2.9000000000000001E-2</v>
      </c>
      <c r="F3616">
        <v>0.01</v>
      </c>
      <c r="G3616">
        <v>0</v>
      </c>
      <c r="H3616">
        <v>0</v>
      </c>
      <c r="I3616">
        <v>0</v>
      </c>
    </row>
    <row r="3617" spans="1:9" x14ac:dyDescent="0.25">
      <c r="A3617" t="s">
        <v>745</v>
      </c>
      <c r="B3617">
        <v>80749</v>
      </c>
      <c r="C3617" s="593">
        <v>6.9000000000000006E-2</v>
      </c>
      <c r="D3617" t="s">
        <v>1445</v>
      </c>
      <c r="E3617">
        <v>2.9000000000000001E-2</v>
      </c>
      <c r="F3617">
        <v>0.03</v>
      </c>
      <c r="G3617">
        <v>0.01</v>
      </c>
      <c r="H3617">
        <v>0</v>
      </c>
      <c r="I3617">
        <v>0</v>
      </c>
    </row>
    <row r="3618" spans="1:9" x14ac:dyDescent="0.25">
      <c r="A3618" t="s">
        <v>745</v>
      </c>
      <c r="B3618">
        <v>80750</v>
      </c>
      <c r="C3618" s="593">
        <v>2.9000000000000001E-2</v>
      </c>
      <c r="D3618" t="s">
        <v>2123</v>
      </c>
      <c r="E3618">
        <v>2.9000000000000001E-2</v>
      </c>
      <c r="F3618">
        <v>0</v>
      </c>
      <c r="G3618">
        <v>0</v>
      </c>
      <c r="H3618">
        <v>0</v>
      </c>
      <c r="I3618">
        <v>0</v>
      </c>
    </row>
    <row r="3619" spans="1:9" x14ac:dyDescent="0.25">
      <c r="A3619" t="s">
        <v>745</v>
      </c>
      <c r="B3619">
        <v>80751</v>
      </c>
      <c r="C3619" s="593">
        <v>7.0000000000000007E-2</v>
      </c>
      <c r="D3619" t="s">
        <v>2141</v>
      </c>
      <c r="E3619">
        <v>2.9000000000000001E-2</v>
      </c>
      <c r="F3619">
        <v>0.01</v>
      </c>
      <c r="G3619">
        <v>0.03</v>
      </c>
      <c r="H3619">
        <v>1E-3</v>
      </c>
      <c r="I3619">
        <v>0</v>
      </c>
    </row>
    <row r="3620" spans="1:9" x14ac:dyDescent="0.25">
      <c r="A3620" t="s">
        <v>745</v>
      </c>
      <c r="B3620">
        <v>80754</v>
      </c>
      <c r="C3620" s="593">
        <v>2.9000000000000001E-2</v>
      </c>
      <c r="D3620" t="s">
        <v>2115</v>
      </c>
      <c r="E3620">
        <v>2.9000000000000001E-2</v>
      </c>
      <c r="F3620">
        <v>0</v>
      </c>
      <c r="G3620">
        <v>0</v>
      </c>
      <c r="H3620">
        <v>0</v>
      </c>
      <c r="I3620">
        <v>0</v>
      </c>
    </row>
    <row r="3621" spans="1:9" x14ac:dyDescent="0.25">
      <c r="A3621" t="s">
        <v>745</v>
      </c>
      <c r="B3621">
        <v>80755</v>
      </c>
      <c r="C3621" s="593">
        <v>2.9000000000000001E-2</v>
      </c>
      <c r="D3621" t="s">
        <v>2130</v>
      </c>
      <c r="E3621">
        <v>2.9000000000000001E-2</v>
      </c>
      <c r="F3621">
        <v>0</v>
      </c>
      <c r="G3621">
        <v>0</v>
      </c>
      <c r="H3621">
        <v>0</v>
      </c>
      <c r="I3621">
        <v>0</v>
      </c>
    </row>
    <row r="3622" spans="1:9" x14ac:dyDescent="0.25">
      <c r="A3622" t="s">
        <v>745</v>
      </c>
      <c r="B3622">
        <v>80757</v>
      </c>
      <c r="C3622" s="593">
        <v>4.3999999999999997E-2</v>
      </c>
      <c r="D3622" t="s">
        <v>1251</v>
      </c>
      <c r="E3622">
        <v>2.9000000000000001E-2</v>
      </c>
      <c r="F3622">
        <v>1.4999999999999999E-2</v>
      </c>
      <c r="G3622">
        <v>0</v>
      </c>
      <c r="H3622">
        <v>0</v>
      </c>
      <c r="I3622">
        <v>0</v>
      </c>
    </row>
    <row r="3623" spans="1:9" x14ac:dyDescent="0.25">
      <c r="A3623" t="s">
        <v>745</v>
      </c>
      <c r="B3623">
        <v>80758</v>
      </c>
      <c r="C3623" s="593">
        <v>5.3999999999999999E-2</v>
      </c>
      <c r="D3623" t="s">
        <v>2142</v>
      </c>
      <c r="E3623">
        <v>2.9000000000000001E-2</v>
      </c>
      <c r="F3623">
        <v>0</v>
      </c>
      <c r="G3623">
        <v>2.5000000000000001E-2</v>
      </c>
      <c r="H3623">
        <v>0</v>
      </c>
      <c r="I3623">
        <v>0</v>
      </c>
    </row>
    <row r="3624" spans="1:9" x14ac:dyDescent="0.25">
      <c r="A3624" t="s">
        <v>745</v>
      </c>
      <c r="B3624">
        <v>80759</v>
      </c>
      <c r="C3624" s="593">
        <v>5.8999999999999997E-2</v>
      </c>
      <c r="D3624" t="s">
        <v>2143</v>
      </c>
      <c r="E3624">
        <v>2.9000000000000001E-2</v>
      </c>
      <c r="F3624">
        <v>0</v>
      </c>
      <c r="G3624">
        <v>0.03</v>
      </c>
      <c r="H3624">
        <v>0</v>
      </c>
      <c r="I3624">
        <v>0</v>
      </c>
    </row>
    <row r="3625" spans="1:9" x14ac:dyDescent="0.25">
      <c r="A3625" t="s">
        <v>745</v>
      </c>
      <c r="B3625">
        <v>80801</v>
      </c>
      <c r="C3625" s="593">
        <v>4.3999999999999997E-2</v>
      </c>
      <c r="D3625" t="s">
        <v>1251</v>
      </c>
      <c r="E3625">
        <v>2.9000000000000001E-2</v>
      </c>
      <c r="F3625">
        <v>1.4999999999999999E-2</v>
      </c>
      <c r="G3625">
        <v>0</v>
      </c>
      <c r="H3625">
        <v>0</v>
      </c>
      <c r="I3625">
        <v>0</v>
      </c>
    </row>
    <row r="3626" spans="1:9" x14ac:dyDescent="0.25">
      <c r="A3626" t="s">
        <v>745</v>
      </c>
      <c r="B3626">
        <v>80802</v>
      </c>
      <c r="C3626" s="593">
        <v>2.9000000000000001E-2</v>
      </c>
      <c r="D3626" t="s">
        <v>2144</v>
      </c>
      <c r="E3626">
        <v>2.9000000000000001E-2</v>
      </c>
      <c r="F3626">
        <v>0</v>
      </c>
      <c r="G3626">
        <v>0</v>
      </c>
      <c r="H3626">
        <v>0</v>
      </c>
      <c r="I3626">
        <v>0</v>
      </c>
    </row>
    <row r="3627" spans="1:9" x14ac:dyDescent="0.25">
      <c r="A3627" t="s">
        <v>745</v>
      </c>
      <c r="B3627">
        <v>80804</v>
      </c>
      <c r="C3627" s="593">
        <v>4.9000000000000002E-2</v>
      </c>
      <c r="D3627" t="s">
        <v>2145</v>
      </c>
      <c r="E3627">
        <v>2.9000000000000001E-2</v>
      </c>
      <c r="F3627">
        <v>0.02</v>
      </c>
      <c r="G3627">
        <v>0</v>
      </c>
      <c r="H3627">
        <v>0</v>
      </c>
      <c r="I3627">
        <v>0</v>
      </c>
    </row>
    <row r="3628" spans="1:9" x14ac:dyDescent="0.25">
      <c r="A3628" t="s">
        <v>745</v>
      </c>
      <c r="B3628">
        <v>80805</v>
      </c>
      <c r="C3628" s="593">
        <v>2.9000000000000001E-2</v>
      </c>
      <c r="D3628" t="s">
        <v>2146</v>
      </c>
      <c r="E3628">
        <v>2.9000000000000001E-2</v>
      </c>
      <c r="F3628">
        <v>0</v>
      </c>
      <c r="G3628">
        <v>0</v>
      </c>
      <c r="H3628">
        <v>0</v>
      </c>
      <c r="I3628">
        <v>0</v>
      </c>
    </row>
    <row r="3629" spans="1:9" x14ac:dyDescent="0.25">
      <c r="A3629" t="s">
        <v>745</v>
      </c>
      <c r="B3629">
        <v>80807</v>
      </c>
      <c r="C3629" s="593">
        <v>5.8999999999999997E-2</v>
      </c>
      <c r="D3629" t="s">
        <v>2147</v>
      </c>
      <c r="E3629">
        <v>2.9000000000000001E-2</v>
      </c>
      <c r="F3629">
        <v>0</v>
      </c>
      <c r="G3629">
        <v>0.03</v>
      </c>
      <c r="H3629">
        <v>0</v>
      </c>
      <c r="I3629">
        <v>0</v>
      </c>
    </row>
    <row r="3630" spans="1:9" x14ac:dyDescent="0.25">
      <c r="A3630" t="s">
        <v>745</v>
      </c>
      <c r="B3630">
        <v>80808</v>
      </c>
      <c r="C3630" s="593">
        <v>8.1299999999999997E-2</v>
      </c>
      <c r="D3630" t="s">
        <v>2148</v>
      </c>
      <c r="E3630">
        <v>2.9000000000000001E-2</v>
      </c>
      <c r="F3630">
        <v>1.23E-2</v>
      </c>
      <c r="G3630">
        <v>0.03</v>
      </c>
      <c r="H3630">
        <v>0.01</v>
      </c>
      <c r="I3630">
        <v>0</v>
      </c>
    </row>
    <row r="3631" spans="1:9" x14ac:dyDescent="0.25">
      <c r="A3631" t="s">
        <v>745</v>
      </c>
      <c r="B3631">
        <v>80809</v>
      </c>
      <c r="C3631" s="593">
        <v>5.1299999999999998E-2</v>
      </c>
      <c r="D3631" t="s">
        <v>2048</v>
      </c>
      <c r="E3631">
        <v>2.9000000000000001E-2</v>
      </c>
      <c r="F3631">
        <v>1.23E-2</v>
      </c>
      <c r="G3631">
        <v>0</v>
      </c>
      <c r="H3631">
        <v>0.01</v>
      </c>
      <c r="I3631">
        <v>0</v>
      </c>
    </row>
    <row r="3632" spans="1:9" x14ac:dyDescent="0.25">
      <c r="A3632" t="s">
        <v>745</v>
      </c>
      <c r="B3632">
        <v>80810</v>
      </c>
      <c r="C3632" s="593">
        <v>4.9000000000000002E-2</v>
      </c>
      <c r="D3632" t="s">
        <v>2149</v>
      </c>
      <c r="E3632">
        <v>2.9000000000000001E-2</v>
      </c>
      <c r="F3632">
        <v>0</v>
      </c>
      <c r="G3632">
        <v>0.02</v>
      </c>
      <c r="H3632">
        <v>0</v>
      </c>
      <c r="I3632">
        <v>0</v>
      </c>
    </row>
    <row r="3633" spans="1:9" x14ac:dyDescent="0.25">
      <c r="A3633" t="s">
        <v>745</v>
      </c>
      <c r="B3633">
        <v>80812</v>
      </c>
      <c r="C3633" s="593">
        <v>4.3999999999999997E-2</v>
      </c>
      <c r="D3633" t="s">
        <v>1251</v>
      </c>
      <c r="E3633">
        <v>2.9000000000000001E-2</v>
      </c>
      <c r="F3633">
        <v>1.4999999999999999E-2</v>
      </c>
      <c r="G3633">
        <v>0</v>
      </c>
      <c r="H3633">
        <v>0</v>
      </c>
      <c r="I3633">
        <v>0</v>
      </c>
    </row>
    <row r="3634" spans="1:9" x14ac:dyDescent="0.25">
      <c r="A3634" t="s">
        <v>745</v>
      </c>
      <c r="B3634">
        <v>80813</v>
      </c>
      <c r="C3634" s="593">
        <v>6.2E-2</v>
      </c>
      <c r="D3634" t="s">
        <v>2150</v>
      </c>
      <c r="E3634">
        <v>2.9000000000000001E-2</v>
      </c>
      <c r="F3634">
        <v>0.01</v>
      </c>
      <c r="G3634">
        <v>2.3E-2</v>
      </c>
      <c r="H3634">
        <v>0</v>
      </c>
      <c r="I3634">
        <v>0</v>
      </c>
    </row>
    <row r="3635" spans="1:9" x14ac:dyDescent="0.25">
      <c r="A3635" t="s">
        <v>745</v>
      </c>
      <c r="B3635">
        <v>80814</v>
      </c>
      <c r="C3635" s="593">
        <v>4.3999999999999997E-2</v>
      </c>
      <c r="D3635" t="s">
        <v>2151</v>
      </c>
      <c r="E3635">
        <v>2.9000000000000001E-2</v>
      </c>
      <c r="F3635">
        <v>0.01</v>
      </c>
      <c r="G3635">
        <v>0</v>
      </c>
      <c r="H3635">
        <v>5.0000000000000001E-3</v>
      </c>
      <c r="I3635">
        <v>0</v>
      </c>
    </row>
    <row r="3636" spans="1:9" x14ac:dyDescent="0.25">
      <c r="A3636" t="s">
        <v>745</v>
      </c>
      <c r="B3636">
        <v>80815</v>
      </c>
      <c r="C3636" s="593">
        <v>4.9000000000000002E-2</v>
      </c>
      <c r="D3636" t="s">
        <v>2152</v>
      </c>
      <c r="E3636">
        <v>2.9000000000000001E-2</v>
      </c>
      <c r="F3636">
        <v>0</v>
      </c>
      <c r="G3636">
        <v>0.02</v>
      </c>
      <c r="H3636">
        <v>0</v>
      </c>
      <c r="I3636">
        <v>0</v>
      </c>
    </row>
    <row r="3637" spans="1:9" x14ac:dyDescent="0.25">
      <c r="A3637" t="s">
        <v>745</v>
      </c>
      <c r="B3637">
        <v>80816</v>
      </c>
      <c r="C3637" s="593">
        <v>4.3999999999999997E-2</v>
      </c>
      <c r="D3637" t="s">
        <v>2151</v>
      </c>
      <c r="E3637">
        <v>2.9000000000000001E-2</v>
      </c>
      <c r="F3637">
        <v>0.01</v>
      </c>
      <c r="G3637">
        <v>0</v>
      </c>
      <c r="H3637">
        <v>5.0000000000000001E-3</v>
      </c>
      <c r="I3637">
        <v>0</v>
      </c>
    </row>
    <row r="3638" spans="1:9" x14ac:dyDescent="0.25">
      <c r="A3638" t="s">
        <v>745</v>
      </c>
      <c r="B3638">
        <v>80817</v>
      </c>
      <c r="C3638" s="593">
        <v>8.5300000000000001E-2</v>
      </c>
      <c r="D3638" t="s">
        <v>2153</v>
      </c>
      <c r="E3638">
        <v>2.9000000000000001E-2</v>
      </c>
      <c r="F3638">
        <v>1.23E-2</v>
      </c>
      <c r="G3638">
        <v>3.4000000000000002E-2</v>
      </c>
      <c r="H3638">
        <v>0.01</v>
      </c>
      <c r="I3638">
        <v>0</v>
      </c>
    </row>
    <row r="3639" spans="1:9" x14ac:dyDescent="0.25">
      <c r="A3639" t="s">
        <v>745</v>
      </c>
      <c r="B3639">
        <v>80818</v>
      </c>
      <c r="C3639" s="593">
        <v>4.9000000000000002E-2</v>
      </c>
      <c r="D3639" t="s">
        <v>2154</v>
      </c>
      <c r="E3639">
        <v>2.9000000000000001E-2</v>
      </c>
      <c r="F3639">
        <v>0.02</v>
      </c>
      <c r="G3639">
        <v>0</v>
      </c>
      <c r="H3639">
        <v>0</v>
      </c>
      <c r="I3639">
        <v>0</v>
      </c>
    </row>
    <row r="3640" spans="1:9" x14ac:dyDescent="0.25">
      <c r="A3640" t="s">
        <v>745</v>
      </c>
      <c r="B3640">
        <v>80819</v>
      </c>
      <c r="C3640" s="593">
        <v>8.1299999999999997E-2</v>
      </c>
      <c r="D3640" t="s">
        <v>2155</v>
      </c>
      <c r="E3640">
        <v>2.9000000000000001E-2</v>
      </c>
      <c r="F3640">
        <v>1.23E-2</v>
      </c>
      <c r="G3640">
        <v>0.03</v>
      </c>
      <c r="H3640">
        <v>0.01</v>
      </c>
      <c r="I3640">
        <v>0</v>
      </c>
    </row>
    <row r="3641" spans="1:9" x14ac:dyDescent="0.25">
      <c r="A3641" t="s">
        <v>745</v>
      </c>
      <c r="B3641">
        <v>80820</v>
      </c>
      <c r="C3641" s="593">
        <v>5.3999999999999999E-2</v>
      </c>
      <c r="D3641" t="s">
        <v>1865</v>
      </c>
      <c r="E3641">
        <v>2.9000000000000001E-2</v>
      </c>
      <c r="F3641">
        <v>2.5000000000000001E-2</v>
      </c>
      <c r="G3641">
        <v>0</v>
      </c>
      <c r="H3641">
        <v>0</v>
      </c>
      <c r="I3641">
        <v>0</v>
      </c>
    </row>
    <row r="3642" spans="1:9" x14ac:dyDescent="0.25">
      <c r="A3642" t="s">
        <v>745</v>
      </c>
      <c r="B3642">
        <v>80821</v>
      </c>
      <c r="C3642" s="593">
        <v>6.9000000000000006E-2</v>
      </c>
      <c r="D3642" t="s">
        <v>2156</v>
      </c>
      <c r="E3642">
        <v>2.9000000000000001E-2</v>
      </c>
      <c r="F3642">
        <v>0.02</v>
      </c>
      <c r="G3642">
        <v>0.02</v>
      </c>
      <c r="H3642">
        <v>0</v>
      </c>
      <c r="I3642">
        <v>0</v>
      </c>
    </row>
    <row r="3643" spans="1:9" x14ac:dyDescent="0.25">
      <c r="A3643" t="s">
        <v>745</v>
      </c>
      <c r="B3643">
        <v>80822</v>
      </c>
      <c r="C3643" s="593">
        <v>2.9000000000000001E-2</v>
      </c>
      <c r="D3643" t="s">
        <v>2130</v>
      </c>
      <c r="E3643">
        <v>2.9000000000000001E-2</v>
      </c>
      <c r="F3643">
        <v>0</v>
      </c>
      <c r="G3643">
        <v>0</v>
      </c>
      <c r="H3643">
        <v>0</v>
      </c>
      <c r="I3643">
        <v>0</v>
      </c>
    </row>
    <row r="3644" spans="1:9" x14ac:dyDescent="0.25">
      <c r="A3644" t="s">
        <v>745</v>
      </c>
      <c r="B3644">
        <v>80823</v>
      </c>
      <c r="C3644" s="593">
        <v>4.9000000000000002E-2</v>
      </c>
      <c r="D3644" t="s">
        <v>1196</v>
      </c>
      <c r="E3644">
        <v>2.9000000000000001E-2</v>
      </c>
      <c r="F3644">
        <v>0.02</v>
      </c>
      <c r="G3644">
        <v>0</v>
      </c>
      <c r="H3644">
        <v>0</v>
      </c>
      <c r="I3644">
        <v>0</v>
      </c>
    </row>
    <row r="3645" spans="1:9" x14ac:dyDescent="0.25">
      <c r="A3645" t="s">
        <v>745</v>
      </c>
      <c r="B3645">
        <v>80824</v>
      </c>
      <c r="C3645" s="593">
        <v>2.9000000000000001E-2</v>
      </c>
      <c r="D3645" t="s">
        <v>2130</v>
      </c>
      <c r="E3645">
        <v>2.9000000000000001E-2</v>
      </c>
      <c r="F3645">
        <v>0</v>
      </c>
      <c r="G3645">
        <v>0</v>
      </c>
      <c r="H3645">
        <v>0</v>
      </c>
      <c r="I3645">
        <v>0</v>
      </c>
    </row>
    <row r="3646" spans="1:9" x14ac:dyDescent="0.25">
      <c r="A3646" t="s">
        <v>745</v>
      </c>
      <c r="B3646">
        <v>80825</v>
      </c>
      <c r="C3646" s="593">
        <v>4.9000000000000002E-2</v>
      </c>
      <c r="D3646" t="s">
        <v>2157</v>
      </c>
      <c r="E3646">
        <v>2.9000000000000001E-2</v>
      </c>
      <c r="F3646">
        <v>0</v>
      </c>
      <c r="G3646">
        <v>0.02</v>
      </c>
      <c r="H3646">
        <v>0</v>
      </c>
      <c r="I3646">
        <v>0</v>
      </c>
    </row>
    <row r="3647" spans="1:9" x14ac:dyDescent="0.25">
      <c r="A3647" t="s">
        <v>745</v>
      </c>
      <c r="B3647">
        <v>80826</v>
      </c>
      <c r="C3647" s="593">
        <v>4.9000000000000002E-2</v>
      </c>
      <c r="D3647" t="s">
        <v>1196</v>
      </c>
      <c r="E3647">
        <v>2.9000000000000001E-2</v>
      </c>
      <c r="F3647">
        <v>0.02</v>
      </c>
      <c r="G3647">
        <v>0</v>
      </c>
      <c r="H3647">
        <v>0</v>
      </c>
      <c r="I3647">
        <v>0</v>
      </c>
    </row>
    <row r="3648" spans="1:9" x14ac:dyDescent="0.25">
      <c r="A3648" t="s">
        <v>745</v>
      </c>
      <c r="B3648">
        <v>80827</v>
      </c>
      <c r="C3648" s="593">
        <v>5.3999999999999999E-2</v>
      </c>
      <c r="D3648" t="s">
        <v>2067</v>
      </c>
      <c r="E3648">
        <v>2.9000000000000001E-2</v>
      </c>
      <c r="F3648">
        <v>0.01</v>
      </c>
      <c r="G3648">
        <v>0</v>
      </c>
      <c r="H3648">
        <v>1.4999999999999999E-2</v>
      </c>
      <c r="I3648">
        <v>0</v>
      </c>
    </row>
    <row r="3649" spans="1:9" x14ac:dyDescent="0.25">
      <c r="A3649" t="s">
        <v>745</v>
      </c>
      <c r="B3649">
        <v>80828</v>
      </c>
      <c r="C3649" s="593">
        <v>7.6499999999999999E-2</v>
      </c>
      <c r="D3649" t="s">
        <v>2158</v>
      </c>
      <c r="E3649">
        <v>2.9000000000000001E-2</v>
      </c>
      <c r="F3649">
        <v>0.02</v>
      </c>
      <c r="G3649">
        <v>2.75E-2</v>
      </c>
      <c r="H3649">
        <v>0</v>
      </c>
      <c r="I3649">
        <v>0</v>
      </c>
    </row>
    <row r="3650" spans="1:9" x14ac:dyDescent="0.25">
      <c r="A3650" t="s">
        <v>745</v>
      </c>
      <c r="B3650">
        <v>80829</v>
      </c>
      <c r="C3650" s="593">
        <v>9.0300000000000005E-2</v>
      </c>
      <c r="D3650" t="s">
        <v>2159</v>
      </c>
      <c r="E3650">
        <v>2.9000000000000001E-2</v>
      </c>
      <c r="F3650">
        <v>1.23E-2</v>
      </c>
      <c r="G3650">
        <v>3.9E-2</v>
      </c>
      <c r="H3650">
        <v>0.01</v>
      </c>
      <c r="I3650">
        <v>0</v>
      </c>
    </row>
    <row r="3651" spans="1:9" x14ac:dyDescent="0.25">
      <c r="A3651" t="s">
        <v>745</v>
      </c>
      <c r="B3651">
        <v>80830</v>
      </c>
      <c r="C3651" s="593">
        <v>3.9E-2</v>
      </c>
      <c r="D3651" t="s">
        <v>2045</v>
      </c>
      <c r="E3651">
        <v>2.9000000000000001E-2</v>
      </c>
      <c r="F3651">
        <v>0.01</v>
      </c>
      <c r="G3651">
        <v>0</v>
      </c>
      <c r="H3651">
        <v>0</v>
      </c>
      <c r="I3651">
        <v>0</v>
      </c>
    </row>
    <row r="3652" spans="1:9" x14ac:dyDescent="0.25">
      <c r="A3652" t="s">
        <v>745</v>
      </c>
      <c r="B3652">
        <v>80831</v>
      </c>
      <c r="C3652" s="593">
        <v>8.2000000000000003E-2</v>
      </c>
      <c r="D3652" t="s">
        <v>2160</v>
      </c>
      <c r="E3652">
        <v>2.9000000000000001E-2</v>
      </c>
      <c r="F3652">
        <v>1.23E-2</v>
      </c>
      <c r="G3652">
        <v>3.0700000000000002E-2</v>
      </c>
      <c r="H3652">
        <v>0.01</v>
      </c>
      <c r="I3652">
        <v>0</v>
      </c>
    </row>
    <row r="3653" spans="1:9" x14ac:dyDescent="0.25">
      <c r="A3653" t="s">
        <v>745</v>
      </c>
      <c r="B3653">
        <v>80832</v>
      </c>
      <c r="C3653" s="593">
        <v>7.1300000000000002E-2</v>
      </c>
      <c r="D3653" t="s">
        <v>2161</v>
      </c>
      <c r="E3653">
        <v>2.9000000000000001E-2</v>
      </c>
      <c r="F3653">
        <v>1.23E-2</v>
      </c>
      <c r="G3653">
        <v>0.02</v>
      </c>
      <c r="H3653">
        <v>0.01</v>
      </c>
      <c r="I3653">
        <v>0</v>
      </c>
    </row>
    <row r="3654" spans="1:9" x14ac:dyDescent="0.25">
      <c r="A3654" t="s">
        <v>745</v>
      </c>
      <c r="B3654">
        <v>80833</v>
      </c>
      <c r="C3654" s="593">
        <v>5.1299999999999998E-2</v>
      </c>
      <c r="D3654" t="s">
        <v>2048</v>
      </c>
      <c r="E3654">
        <v>2.9000000000000001E-2</v>
      </c>
      <c r="F3654">
        <v>1.23E-2</v>
      </c>
      <c r="G3654">
        <v>0</v>
      </c>
      <c r="H3654">
        <v>0.01</v>
      </c>
      <c r="I3654">
        <v>0</v>
      </c>
    </row>
    <row r="3655" spans="1:9" x14ac:dyDescent="0.25">
      <c r="A3655" t="s">
        <v>745</v>
      </c>
      <c r="B3655">
        <v>80834</v>
      </c>
      <c r="C3655" s="593">
        <v>4.9000000000000002E-2</v>
      </c>
      <c r="D3655" t="s">
        <v>2162</v>
      </c>
      <c r="E3655">
        <v>2.9000000000000001E-2</v>
      </c>
      <c r="F3655">
        <v>0</v>
      </c>
      <c r="G3655">
        <v>0.02</v>
      </c>
      <c r="H3655">
        <v>0</v>
      </c>
      <c r="I3655">
        <v>0</v>
      </c>
    </row>
    <row r="3656" spans="1:9" x14ac:dyDescent="0.25">
      <c r="A3656" t="s">
        <v>745</v>
      </c>
      <c r="B3656">
        <v>80835</v>
      </c>
      <c r="C3656" s="593">
        <v>7.9000000000000001E-2</v>
      </c>
      <c r="D3656" t="s">
        <v>2163</v>
      </c>
      <c r="E3656">
        <v>2.9000000000000001E-2</v>
      </c>
      <c r="F3656">
        <v>0.01</v>
      </c>
      <c r="G3656">
        <v>0.04</v>
      </c>
      <c r="H3656">
        <v>0</v>
      </c>
      <c r="I3656">
        <v>0</v>
      </c>
    </row>
    <row r="3657" spans="1:9" x14ac:dyDescent="0.25">
      <c r="A3657" t="s">
        <v>745</v>
      </c>
      <c r="B3657">
        <v>80836</v>
      </c>
      <c r="C3657" s="593">
        <v>4.9000000000000002E-2</v>
      </c>
      <c r="D3657" t="s">
        <v>2164</v>
      </c>
      <c r="E3657">
        <v>2.9000000000000001E-2</v>
      </c>
      <c r="F3657">
        <v>0</v>
      </c>
      <c r="G3657">
        <v>0.02</v>
      </c>
      <c r="H3657">
        <v>0</v>
      </c>
      <c r="I3657">
        <v>0</v>
      </c>
    </row>
    <row r="3658" spans="1:9" x14ac:dyDescent="0.25">
      <c r="A3658" t="s">
        <v>745</v>
      </c>
      <c r="B3658">
        <v>80840</v>
      </c>
      <c r="C3658" s="593">
        <v>5.1299999999999998E-2</v>
      </c>
      <c r="D3658" t="s">
        <v>2048</v>
      </c>
      <c r="E3658">
        <v>2.9000000000000001E-2</v>
      </c>
      <c r="F3658">
        <v>1.23E-2</v>
      </c>
      <c r="G3658">
        <v>0</v>
      </c>
      <c r="H3658">
        <v>0.01</v>
      </c>
      <c r="I3658">
        <v>0</v>
      </c>
    </row>
    <row r="3659" spans="1:9" x14ac:dyDescent="0.25">
      <c r="A3659" t="s">
        <v>745</v>
      </c>
      <c r="B3659">
        <v>80841</v>
      </c>
      <c r="C3659" s="593">
        <v>5.1299999999999998E-2</v>
      </c>
      <c r="D3659" t="s">
        <v>2048</v>
      </c>
      <c r="E3659">
        <v>2.9000000000000001E-2</v>
      </c>
      <c r="F3659">
        <v>1.23E-2</v>
      </c>
      <c r="G3659">
        <v>0</v>
      </c>
      <c r="H3659">
        <v>0.01</v>
      </c>
      <c r="I3659">
        <v>0</v>
      </c>
    </row>
    <row r="3660" spans="1:9" x14ac:dyDescent="0.25">
      <c r="A3660" t="s">
        <v>745</v>
      </c>
      <c r="B3660">
        <v>80860</v>
      </c>
      <c r="C3660" s="593">
        <v>6.9000000000000006E-2</v>
      </c>
      <c r="D3660" t="s">
        <v>2165</v>
      </c>
      <c r="E3660">
        <v>2.9000000000000001E-2</v>
      </c>
      <c r="F3660">
        <v>0.01</v>
      </c>
      <c r="G3660">
        <v>0.03</v>
      </c>
      <c r="H3660">
        <v>0</v>
      </c>
      <c r="I3660">
        <v>0</v>
      </c>
    </row>
    <row r="3661" spans="1:9" x14ac:dyDescent="0.25">
      <c r="A3661" t="s">
        <v>745</v>
      </c>
      <c r="B3661">
        <v>80861</v>
      </c>
      <c r="C3661" s="593">
        <v>2.9000000000000001E-2</v>
      </c>
      <c r="D3661" t="s">
        <v>2166</v>
      </c>
      <c r="E3661">
        <v>2.9000000000000001E-2</v>
      </c>
      <c r="F3661">
        <v>0</v>
      </c>
      <c r="G3661">
        <v>0</v>
      </c>
      <c r="H3661">
        <v>0</v>
      </c>
      <c r="I3661">
        <v>0</v>
      </c>
    </row>
    <row r="3662" spans="1:9" x14ac:dyDescent="0.25">
      <c r="A3662" t="s">
        <v>745</v>
      </c>
      <c r="B3662">
        <v>80862</v>
      </c>
      <c r="C3662" s="593">
        <v>4.9000000000000002E-2</v>
      </c>
      <c r="D3662" t="s">
        <v>1196</v>
      </c>
      <c r="E3662">
        <v>2.9000000000000001E-2</v>
      </c>
      <c r="F3662">
        <v>0.02</v>
      </c>
      <c r="G3662">
        <v>0</v>
      </c>
      <c r="H3662">
        <v>0</v>
      </c>
      <c r="I3662">
        <v>0</v>
      </c>
    </row>
    <row r="3663" spans="1:9" x14ac:dyDescent="0.25">
      <c r="A3663" t="s">
        <v>745</v>
      </c>
      <c r="B3663">
        <v>80863</v>
      </c>
      <c r="C3663" s="593">
        <v>8.4900000000000003E-2</v>
      </c>
      <c r="D3663" t="s">
        <v>2167</v>
      </c>
      <c r="E3663">
        <v>2.9000000000000001E-2</v>
      </c>
      <c r="F3663">
        <v>0.01</v>
      </c>
      <c r="G3663">
        <v>4.0899999999999999E-2</v>
      </c>
      <c r="H3663">
        <v>5.0000000000000001E-3</v>
      </c>
      <c r="I3663">
        <v>0</v>
      </c>
    </row>
    <row r="3664" spans="1:9" x14ac:dyDescent="0.25">
      <c r="A3664" t="s">
        <v>745</v>
      </c>
      <c r="B3664">
        <v>80864</v>
      </c>
      <c r="C3664" s="593">
        <v>5.1299999999999998E-2</v>
      </c>
      <c r="D3664" t="s">
        <v>2048</v>
      </c>
      <c r="E3664">
        <v>2.9000000000000001E-2</v>
      </c>
      <c r="F3664">
        <v>1.23E-2</v>
      </c>
      <c r="G3664">
        <v>0</v>
      </c>
      <c r="H3664">
        <v>0.01</v>
      </c>
      <c r="I3664">
        <v>0</v>
      </c>
    </row>
    <row r="3665" spans="1:9" x14ac:dyDescent="0.25">
      <c r="A3665" t="s">
        <v>745</v>
      </c>
      <c r="B3665">
        <v>80866</v>
      </c>
      <c r="C3665" s="593">
        <v>8.4900000000000003E-2</v>
      </c>
      <c r="D3665" t="s">
        <v>2167</v>
      </c>
      <c r="E3665">
        <v>2.9000000000000001E-2</v>
      </c>
      <c r="F3665">
        <v>0.01</v>
      </c>
      <c r="G3665">
        <v>4.0899999999999999E-2</v>
      </c>
      <c r="H3665">
        <v>5.0000000000000001E-3</v>
      </c>
      <c r="I3665">
        <v>0</v>
      </c>
    </row>
    <row r="3666" spans="1:9" x14ac:dyDescent="0.25">
      <c r="A3666" t="s">
        <v>745</v>
      </c>
      <c r="B3666">
        <v>80901</v>
      </c>
      <c r="C3666" s="593">
        <v>8.2000000000000003E-2</v>
      </c>
      <c r="D3666" t="s">
        <v>2160</v>
      </c>
      <c r="E3666">
        <v>2.9000000000000001E-2</v>
      </c>
      <c r="F3666">
        <v>1.23E-2</v>
      </c>
      <c r="G3666">
        <v>3.0700000000000002E-2</v>
      </c>
      <c r="H3666">
        <v>0.01</v>
      </c>
      <c r="I3666">
        <v>0</v>
      </c>
    </row>
    <row r="3667" spans="1:9" x14ac:dyDescent="0.25">
      <c r="A3667" t="s">
        <v>745</v>
      </c>
      <c r="B3667">
        <v>80902</v>
      </c>
      <c r="C3667" s="593">
        <v>5.1299999999999998E-2</v>
      </c>
      <c r="D3667" t="s">
        <v>2048</v>
      </c>
      <c r="E3667">
        <v>2.9000000000000001E-2</v>
      </c>
      <c r="F3667">
        <v>1.23E-2</v>
      </c>
      <c r="G3667">
        <v>0</v>
      </c>
      <c r="H3667">
        <v>0.01</v>
      </c>
      <c r="I3667">
        <v>0</v>
      </c>
    </row>
    <row r="3668" spans="1:9" x14ac:dyDescent="0.25">
      <c r="A3668" t="s">
        <v>745</v>
      </c>
      <c r="B3668">
        <v>80903</v>
      </c>
      <c r="C3668" s="593">
        <v>8.2000000000000003E-2</v>
      </c>
      <c r="D3668" t="s">
        <v>2160</v>
      </c>
      <c r="E3668">
        <v>2.9000000000000001E-2</v>
      </c>
      <c r="F3668">
        <v>1.23E-2</v>
      </c>
      <c r="G3668">
        <v>3.0700000000000002E-2</v>
      </c>
      <c r="H3668">
        <v>0.01</v>
      </c>
      <c r="I3668">
        <v>0</v>
      </c>
    </row>
    <row r="3669" spans="1:9" x14ac:dyDescent="0.25">
      <c r="A3669" t="s">
        <v>745</v>
      </c>
      <c r="B3669">
        <v>80904</v>
      </c>
      <c r="C3669" s="593">
        <v>8.2000000000000003E-2</v>
      </c>
      <c r="D3669" t="s">
        <v>2160</v>
      </c>
      <c r="E3669">
        <v>2.9000000000000001E-2</v>
      </c>
      <c r="F3669">
        <v>1.23E-2</v>
      </c>
      <c r="G3669">
        <v>3.0700000000000002E-2</v>
      </c>
      <c r="H3669">
        <v>0.01</v>
      </c>
      <c r="I3669">
        <v>0</v>
      </c>
    </row>
    <row r="3670" spans="1:9" x14ac:dyDescent="0.25">
      <c r="A3670" t="s">
        <v>745</v>
      </c>
      <c r="B3670">
        <v>80905</v>
      </c>
      <c r="C3670" s="593">
        <v>8.2000000000000003E-2</v>
      </c>
      <c r="D3670" t="s">
        <v>2160</v>
      </c>
      <c r="E3670">
        <v>2.9000000000000001E-2</v>
      </c>
      <c r="F3670">
        <v>1.23E-2</v>
      </c>
      <c r="G3670">
        <v>3.0700000000000002E-2</v>
      </c>
      <c r="H3670">
        <v>0.01</v>
      </c>
      <c r="I3670">
        <v>0</v>
      </c>
    </row>
    <row r="3671" spans="1:9" x14ac:dyDescent="0.25">
      <c r="A3671" t="s">
        <v>745</v>
      </c>
      <c r="B3671">
        <v>80906</v>
      </c>
      <c r="C3671" s="593">
        <v>8.5300000000000001E-2</v>
      </c>
      <c r="D3671" t="s">
        <v>2153</v>
      </c>
      <c r="E3671">
        <v>2.9000000000000001E-2</v>
      </c>
      <c r="F3671">
        <v>1.23E-2</v>
      </c>
      <c r="G3671">
        <v>3.4000000000000002E-2</v>
      </c>
      <c r="H3671">
        <v>0.01</v>
      </c>
      <c r="I3671">
        <v>0</v>
      </c>
    </row>
    <row r="3672" spans="1:9" x14ac:dyDescent="0.25">
      <c r="A3672" t="s">
        <v>745</v>
      </c>
      <c r="B3672">
        <v>80907</v>
      </c>
      <c r="C3672" s="593">
        <v>8.2000000000000003E-2</v>
      </c>
      <c r="D3672" t="s">
        <v>2160</v>
      </c>
      <c r="E3672">
        <v>2.9000000000000001E-2</v>
      </c>
      <c r="F3672">
        <v>1.23E-2</v>
      </c>
      <c r="G3672">
        <v>3.0700000000000002E-2</v>
      </c>
      <c r="H3672">
        <v>0.01</v>
      </c>
      <c r="I3672">
        <v>0</v>
      </c>
    </row>
    <row r="3673" spans="1:9" x14ac:dyDescent="0.25">
      <c r="A3673" t="s">
        <v>745</v>
      </c>
      <c r="B3673">
        <v>80908</v>
      </c>
      <c r="C3673" s="593">
        <v>8.2000000000000003E-2</v>
      </c>
      <c r="D3673" t="s">
        <v>2160</v>
      </c>
      <c r="E3673">
        <v>2.9000000000000001E-2</v>
      </c>
      <c r="F3673">
        <v>1.23E-2</v>
      </c>
      <c r="G3673">
        <v>3.0700000000000002E-2</v>
      </c>
      <c r="H3673">
        <v>0.01</v>
      </c>
      <c r="I3673">
        <v>0</v>
      </c>
    </row>
    <row r="3674" spans="1:9" x14ac:dyDescent="0.25">
      <c r="A3674" t="s">
        <v>745</v>
      </c>
      <c r="B3674">
        <v>80909</v>
      </c>
      <c r="C3674" s="593">
        <v>8.2000000000000003E-2</v>
      </c>
      <c r="D3674" t="s">
        <v>2160</v>
      </c>
      <c r="E3674">
        <v>2.9000000000000001E-2</v>
      </c>
      <c r="F3674">
        <v>1.23E-2</v>
      </c>
      <c r="G3674">
        <v>3.0700000000000002E-2</v>
      </c>
      <c r="H3674">
        <v>0.01</v>
      </c>
      <c r="I3674">
        <v>0</v>
      </c>
    </row>
    <row r="3675" spans="1:9" x14ac:dyDescent="0.25">
      <c r="A3675" t="s">
        <v>745</v>
      </c>
      <c r="B3675">
        <v>80910</v>
      </c>
      <c r="C3675" s="593">
        <v>8.2000000000000003E-2</v>
      </c>
      <c r="D3675" t="s">
        <v>2160</v>
      </c>
      <c r="E3675">
        <v>2.9000000000000001E-2</v>
      </c>
      <c r="F3675">
        <v>1.23E-2</v>
      </c>
      <c r="G3675">
        <v>3.0700000000000002E-2</v>
      </c>
      <c r="H3675">
        <v>0.01</v>
      </c>
      <c r="I3675">
        <v>0</v>
      </c>
    </row>
    <row r="3676" spans="1:9" x14ac:dyDescent="0.25">
      <c r="A3676" t="s">
        <v>745</v>
      </c>
      <c r="B3676">
        <v>80911</v>
      </c>
      <c r="C3676" s="593">
        <v>8.2000000000000003E-2</v>
      </c>
      <c r="D3676" t="s">
        <v>2160</v>
      </c>
      <c r="E3676">
        <v>2.9000000000000001E-2</v>
      </c>
      <c r="F3676">
        <v>1.23E-2</v>
      </c>
      <c r="G3676">
        <v>3.0700000000000002E-2</v>
      </c>
      <c r="H3676">
        <v>0.01</v>
      </c>
      <c r="I3676">
        <v>0</v>
      </c>
    </row>
    <row r="3677" spans="1:9" x14ac:dyDescent="0.25">
      <c r="A3677" t="s">
        <v>745</v>
      </c>
      <c r="B3677">
        <v>80912</v>
      </c>
      <c r="C3677" s="593">
        <v>5.1299999999999998E-2</v>
      </c>
      <c r="D3677" t="s">
        <v>2048</v>
      </c>
      <c r="E3677">
        <v>2.9000000000000001E-2</v>
      </c>
      <c r="F3677">
        <v>1.23E-2</v>
      </c>
      <c r="G3677">
        <v>0</v>
      </c>
      <c r="H3677">
        <v>0.01</v>
      </c>
      <c r="I3677">
        <v>0</v>
      </c>
    </row>
    <row r="3678" spans="1:9" x14ac:dyDescent="0.25">
      <c r="A3678" t="s">
        <v>745</v>
      </c>
      <c r="B3678">
        <v>80913</v>
      </c>
      <c r="C3678" s="593">
        <v>8.2000000000000003E-2</v>
      </c>
      <c r="D3678" t="s">
        <v>2160</v>
      </c>
      <c r="E3678">
        <v>2.9000000000000001E-2</v>
      </c>
      <c r="F3678">
        <v>1.23E-2</v>
      </c>
      <c r="G3678">
        <v>3.0700000000000002E-2</v>
      </c>
      <c r="H3678">
        <v>0.01</v>
      </c>
      <c r="I3678">
        <v>0</v>
      </c>
    </row>
    <row r="3679" spans="1:9" x14ac:dyDescent="0.25">
      <c r="A3679" t="s">
        <v>745</v>
      </c>
      <c r="B3679">
        <v>80914</v>
      </c>
      <c r="C3679" s="593">
        <v>8.2000000000000003E-2</v>
      </c>
      <c r="D3679" t="s">
        <v>2160</v>
      </c>
      <c r="E3679">
        <v>2.9000000000000001E-2</v>
      </c>
      <c r="F3679">
        <v>1.23E-2</v>
      </c>
      <c r="G3679">
        <v>3.0700000000000002E-2</v>
      </c>
      <c r="H3679">
        <v>0.01</v>
      </c>
      <c r="I3679">
        <v>0</v>
      </c>
    </row>
    <row r="3680" spans="1:9" x14ac:dyDescent="0.25">
      <c r="A3680" t="s">
        <v>745</v>
      </c>
      <c r="B3680">
        <v>80915</v>
      </c>
      <c r="C3680" s="593">
        <v>8.2000000000000003E-2</v>
      </c>
      <c r="D3680" t="s">
        <v>2160</v>
      </c>
      <c r="E3680">
        <v>2.9000000000000001E-2</v>
      </c>
      <c r="F3680">
        <v>1.23E-2</v>
      </c>
      <c r="G3680">
        <v>3.0700000000000002E-2</v>
      </c>
      <c r="H3680">
        <v>0.01</v>
      </c>
      <c r="I3680">
        <v>0</v>
      </c>
    </row>
    <row r="3681" spans="1:9" x14ac:dyDescent="0.25">
      <c r="A3681" t="s">
        <v>745</v>
      </c>
      <c r="B3681">
        <v>80916</v>
      </c>
      <c r="C3681" s="593">
        <v>8.2000000000000003E-2</v>
      </c>
      <c r="D3681" t="s">
        <v>2160</v>
      </c>
      <c r="E3681">
        <v>2.9000000000000001E-2</v>
      </c>
      <c r="F3681">
        <v>1.23E-2</v>
      </c>
      <c r="G3681">
        <v>3.0700000000000002E-2</v>
      </c>
      <c r="H3681">
        <v>0.01</v>
      </c>
      <c r="I3681">
        <v>0</v>
      </c>
    </row>
    <row r="3682" spans="1:9" x14ac:dyDescent="0.25">
      <c r="A3682" t="s">
        <v>745</v>
      </c>
      <c r="B3682">
        <v>80917</v>
      </c>
      <c r="C3682" s="593">
        <v>8.2000000000000003E-2</v>
      </c>
      <c r="D3682" t="s">
        <v>2160</v>
      </c>
      <c r="E3682">
        <v>2.9000000000000001E-2</v>
      </c>
      <c r="F3682">
        <v>1.23E-2</v>
      </c>
      <c r="G3682">
        <v>3.0700000000000002E-2</v>
      </c>
      <c r="H3682">
        <v>0.01</v>
      </c>
      <c r="I3682">
        <v>0</v>
      </c>
    </row>
    <row r="3683" spans="1:9" x14ac:dyDescent="0.25">
      <c r="A3683" t="s">
        <v>745</v>
      </c>
      <c r="B3683">
        <v>80918</v>
      </c>
      <c r="C3683" s="593">
        <v>8.2000000000000003E-2</v>
      </c>
      <c r="D3683" t="s">
        <v>2160</v>
      </c>
      <c r="E3683">
        <v>2.9000000000000001E-2</v>
      </c>
      <c r="F3683">
        <v>1.23E-2</v>
      </c>
      <c r="G3683">
        <v>3.0700000000000002E-2</v>
      </c>
      <c r="H3683">
        <v>0.01</v>
      </c>
      <c r="I3683">
        <v>0</v>
      </c>
    </row>
    <row r="3684" spans="1:9" x14ac:dyDescent="0.25">
      <c r="A3684" t="s">
        <v>745</v>
      </c>
      <c r="B3684">
        <v>80919</v>
      </c>
      <c r="C3684" s="593">
        <v>8.2000000000000003E-2</v>
      </c>
      <c r="D3684" t="s">
        <v>2160</v>
      </c>
      <c r="E3684">
        <v>2.9000000000000001E-2</v>
      </c>
      <c r="F3684">
        <v>1.23E-2</v>
      </c>
      <c r="G3684">
        <v>3.0700000000000002E-2</v>
      </c>
      <c r="H3684">
        <v>0.01</v>
      </c>
      <c r="I3684">
        <v>0</v>
      </c>
    </row>
    <row r="3685" spans="1:9" x14ac:dyDescent="0.25">
      <c r="A3685" t="s">
        <v>745</v>
      </c>
      <c r="B3685">
        <v>80920</v>
      </c>
      <c r="C3685" s="593">
        <v>8.2000000000000003E-2</v>
      </c>
      <c r="D3685" t="s">
        <v>2160</v>
      </c>
      <c r="E3685">
        <v>2.9000000000000001E-2</v>
      </c>
      <c r="F3685">
        <v>1.23E-2</v>
      </c>
      <c r="G3685">
        <v>3.0700000000000002E-2</v>
      </c>
      <c r="H3685">
        <v>0.01</v>
      </c>
      <c r="I3685">
        <v>0</v>
      </c>
    </row>
    <row r="3686" spans="1:9" x14ac:dyDescent="0.25">
      <c r="A3686" t="s">
        <v>745</v>
      </c>
      <c r="B3686">
        <v>80921</v>
      </c>
      <c r="C3686" s="593">
        <v>8.6300000000000002E-2</v>
      </c>
      <c r="D3686" t="s">
        <v>2056</v>
      </c>
      <c r="E3686">
        <v>2.9000000000000001E-2</v>
      </c>
      <c r="F3686">
        <v>1.23E-2</v>
      </c>
      <c r="G3686">
        <v>3.5000000000000003E-2</v>
      </c>
      <c r="H3686">
        <v>0.01</v>
      </c>
      <c r="I3686">
        <v>0</v>
      </c>
    </row>
    <row r="3687" spans="1:9" x14ac:dyDescent="0.25">
      <c r="A3687" t="s">
        <v>745</v>
      </c>
      <c r="B3687">
        <v>80922</v>
      </c>
      <c r="C3687" s="593">
        <v>8.2000000000000003E-2</v>
      </c>
      <c r="D3687" t="s">
        <v>2160</v>
      </c>
      <c r="E3687">
        <v>2.9000000000000001E-2</v>
      </c>
      <c r="F3687">
        <v>1.23E-2</v>
      </c>
      <c r="G3687">
        <v>3.0700000000000002E-2</v>
      </c>
      <c r="H3687">
        <v>0.01</v>
      </c>
      <c r="I3687">
        <v>0</v>
      </c>
    </row>
    <row r="3688" spans="1:9" x14ac:dyDescent="0.25">
      <c r="A3688" t="s">
        <v>745</v>
      </c>
      <c r="B3688">
        <v>80923</v>
      </c>
      <c r="C3688" s="593">
        <v>8.2000000000000003E-2</v>
      </c>
      <c r="D3688" t="s">
        <v>2160</v>
      </c>
      <c r="E3688">
        <v>2.9000000000000001E-2</v>
      </c>
      <c r="F3688">
        <v>1.23E-2</v>
      </c>
      <c r="G3688">
        <v>3.0700000000000002E-2</v>
      </c>
      <c r="H3688">
        <v>0.01</v>
      </c>
      <c r="I3688">
        <v>0</v>
      </c>
    </row>
    <row r="3689" spans="1:9" x14ac:dyDescent="0.25">
      <c r="A3689" t="s">
        <v>745</v>
      </c>
      <c r="B3689">
        <v>80924</v>
      </c>
      <c r="C3689" s="593">
        <v>8.2000000000000003E-2</v>
      </c>
      <c r="D3689" t="s">
        <v>2160</v>
      </c>
      <c r="E3689">
        <v>2.9000000000000001E-2</v>
      </c>
      <c r="F3689">
        <v>1.23E-2</v>
      </c>
      <c r="G3689">
        <v>3.0700000000000002E-2</v>
      </c>
      <c r="H3689">
        <v>0.01</v>
      </c>
      <c r="I3689">
        <v>0</v>
      </c>
    </row>
    <row r="3690" spans="1:9" x14ac:dyDescent="0.25">
      <c r="A3690" t="s">
        <v>745</v>
      </c>
      <c r="B3690">
        <v>80925</v>
      </c>
      <c r="C3690" s="593">
        <v>8.5300000000000001E-2</v>
      </c>
      <c r="D3690" t="s">
        <v>2153</v>
      </c>
      <c r="E3690">
        <v>2.9000000000000001E-2</v>
      </c>
      <c r="F3690">
        <v>1.23E-2</v>
      </c>
      <c r="G3690">
        <v>3.4000000000000002E-2</v>
      </c>
      <c r="H3690">
        <v>0.01</v>
      </c>
      <c r="I3690">
        <v>0</v>
      </c>
    </row>
    <row r="3691" spans="1:9" x14ac:dyDescent="0.25">
      <c r="A3691" t="s">
        <v>745</v>
      </c>
      <c r="B3691">
        <v>80926</v>
      </c>
      <c r="C3691" s="593">
        <v>8.2000000000000003E-2</v>
      </c>
      <c r="D3691" t="s">
        <v>2160</v>
      </c>
      <c r="E3691">
        <v>2.9000000000000001E-2</v>
      </c>
      <c r="F3691">
        <v>1.23E-2</v>
      </c>
      <c r="G3691">
        <v>3.0700000000000002E-2</v>
      </c>
      <c r="H3691">
        <v>0.01</v>
      </c>
      <c r="I3691">
        <v>0</v>
      </c>
    </row>
    <row r="3692" spans="1:9" x14ac:dyDescent="0.25">
      <c r="A3692" t="s">
        <v>745</v>
      </c>
      <c r="B3692">
        <v>80927</v>
      </c>
      <c r="C3692" s="593">
        <v>8.2000000000000003E-2</v>
      </c>
      <c r="D3692" t="s">
        <v>2160</v>
      </c>
      <c r="E3692">
        <v>2.9000000000000001E-2</v>
      </c>
      <c r="F3692">
        <v>1.23E-2</v>
      </c>
      <c r="G3692">
        <v>3.0700000000000002E-2</v>
      </c>
      <c r="H3692">
        <v>0.01</v>
      </c>
      <c r="I3692">
        <v>0</v>
      </c>
    </row>
    <row r="3693" spans="1:9" x14ac:dyDescent="0.25">
      <c r="A3693" t="s">
        <v>745</v>
      </c>
      <c r="B3693">
        <v>80928</v>
      </c>
      <c r="C3693" s="593">
        <v>5.1299999999999998E-2</v>
      </c>
      <c r="D3693" t="s">
        <v>2048</v>
      </c>
      <c r="E3693">
        <v>2.9000000000000001E-2</v>
      </c>
      <c r="F3693">
        <v>1.23E-2</v>
      </c>
      <c r="G3693">
        <v>0</v>
      </c>
      <c r="H3693">
        <v>0.01</v>
      </c>
      <c r="I3693">
        <v>0</v>
      </c>
    </row>
    <row r="3694" spans="1:9" x14ac:dyDescent="0.25">
      <c r="A3694" t="s">
        <v>745</v>
      </c>
      <c r="B3694">
        <v>80929</v>
      </c>
      <c r="C3694" s="593">
        <v>8.2000000000000003E-2</v>
      </c>
      <c r="D3694" t="s">
        <v>2160</v>
      </c>
      <c r="E3694">
        <v>2.9000000000000001E-2</v>
      </c>
      <c r="F3694">
        <v>1.23E-2</v>
      </c>
      <c r="G3694">
        <v>3.0700000000000002E-2</v>
      </c>
      <c r="H3694">
        <v>0.01</v>
      </c>
      <c r="I3694">
        <v>0</v>
      </c>
    </row>
    <row r="3695" spans="1:9" x14ac:dyDescent="0.25">
      <c r="A3695" t="s">
        <v>745</v>
      </c>
      <c r="B3695">
        <v>80930</v>
      </c>
      <c r="C3695" s="593">
        <v>5.1299999999999998E-2</v>
      </c>
      <c r="D3695" t="s">
        <v>2048</v>
      </c>
      <c r="E3695">
        <v>2.9000000000000001E-2</v>
      </c>
      <c r="F3695">
        <v>1.23E-2</v>
      </c>
      <c r="G3695">
        <v>0</v>
      </c>
      <c r="H3695">
        <v>0.01</v>
      </c>
      <c r="I3695">
        <v>0</v>
      </c>
    </row>
    <row r="3696" spans="1:9" x14ac:dyDescent="0.25">
      <c r="A3696" t="s">
        <v>745</v>
      </c>
      <c r="B3696">
        <v>80931</v>
      </c>
      <c r="C3696" s="593">
        <v>5.1299999999999998E-2</v>
      </c>
      <c r="D3696" t="s">
        <v>2048</v>
      </c>
      <c r="E3696">
        <v>2.9000000000000001E-2</v>
      </c>
      <c r="F3696">
        <v>1.23E-2</v>
      </c>
      <c r="G3696">
        <v>0</v>
      </c>
      <c r="H3696">
        <v>0.01</v>
      </c>
      <c r="I3696">
        <v>0</v>
      </c>
    </row>
    <row r="3697" spans="1:9" x14ac:dyDescent="0.25">
      <c r="A3697" t="s">
        <v>745</v>
      </c>
      <c r="B3697">
        <v>80932</v>
      </c>
      <c r="C3697" s="593">
        <v>8.2000000000000003E-2</v>
      </c>
      <c r="D3697" t="s">
        <v>2160</v>
      </c>
      <c r="E3697">
        <v>2.9000000000000001E-2</v>
      </c>
      <c r="F3697">
        <v>1.23E-2</v>
      </c>
      <c r="G3697">
        <v>3.0700000000000002E-2</v>
      </c>
      <c r="H3697">
        <v>0.01</v>
      </c>
      <c r="I3697">
        <v>0</v>
      </c>
    </row>
    <row r="3698" spans="1:9" x14ac:dyDescent="0.25">
      <c r="A3698" t="s">
        <v>745</v>
      </c>
      <c r="B3698">
        <v>80933</v>
      </c>
      <c r="C3698" s="593">
        <v>8.2000000000000003E-2</v>
      </c>
      <c r="D3698" t="s">
        <v>2160</v>
      </c>
      <c r="E3698">
        <v>2.9000000000000001E-2</v>
      </c>
      <c r="F3698">
        <v>1.23E-2</v>
      </c>
      <c r="G3698">
        <v>3.0700000000000002E-2</v>
      </c>
      <c r="H3698">
        <v>0.01</v>
      </c>
      <c r="I3698">
        <v>0</v>
      </c>
    </row>
    <row r="3699" spans="1:9" x14ac:dyDescent="0.25">
      <c r="A3699" t="s">
        <v>745</v>
      </c>
      <c r="B3699">
        <v>80934</v>
      </c>
      <c r="C3699" s="593">
        <v>8.2000000000000003E-2</v>
      </c>
      <c r="D3699" t="s">
        <v>2160</v>
      </c>
      <c r="E3699">
        <v>2.9000000000000001E-2</v>
      </c>
      <c r="F3699">
        <v>1.23E-2</v>
      </c>
      <c r="G3699">
        <v>3.0700000000000002E-2</v>
      </c>
      <c r="H3699">
        <v>0.01</v>
      </c>
      <c r="I3699">
        <v>0</v>
      </c>
    </row>
    <row r="3700" spans="1:9" x14ac:dyDescent="0.25">
      <c r="A3700" t="s">
        <v>745</v>
      </c>
      <c r="B3700">
        <v>80935</v>
      </c>
      <c r="C3700" s="593">
        <v>8.2000000000000003E-2</v>
      </c>
      <c r="D3700" t="s">
        <v>2160</v>
      </c>
      <c r="E3700">
        <v>2.9000000000000001E-2</v>
      </c>
      <c r="F3700">
        <v>1.23E-2</v>
      </c>
      <c r="G3700">
        <v>3.0700000000000002E-2</v>
      </c>
      <c r="H3700">
        <v>0.01</v>
      </c>
      <c r="I3700">
        <v>0</v>
      </c>
    </row>
    <row r="3701" spans="1:9" x14ac:dyDescent="0.25">
      <c r="A3701" t="s">
        <v>745</v>
      </c>
      <c r="B3701">
        <v>80936</v>
      </c>
      <c r="C3701" s="593">
        <v>8.2000000000000003E-2</v>
      </c>
      <c r="D3701" t="s">
        <v>2160</v>
      </c>
      <c r="E3701">
        <v>2.9000000000000001E-2</v>
      </c>
      <c r="F3701">
        <v>1.23E-2</v>
      </c>
      <c r="G3701">
        <v>3.0700000000000002E-2</v>
      </c>
      <c r="H3701">
        <v>0.01</v>
      </c>
      <c r="I3701">
        <v>0</v>
      </c>
    </row>
    <row r="3702" spans="1:9" x14ac:dyDescent="0.25">
      <c r="A3702" t="s">
        <v>745</v>
      </c>
      <c r="B3702">
        <v>80937</v>
      </c>
      <c r="C3702" s="593">
        <v>8.2000000000000003E-2</v>
      </c>
      <c r="D3702" t="s">
        <v>2160</v>
      </c>
      <c r="E3702">
        <v>2.9000000000000001E-2</v>
      </c>
      <c r="F3702">
        <v>1.23E-2</v>
      </c>
      <c r="G3702">
        <v>3.0700000000000002E-2</v>
      </c>
      <c r="H3702">
        <v>0.01</v>
      </c>
      <c r="I3702">
        <v>0</v>
      </c>
    </row>
    <row r="3703" spans="1:9" x14ac:dyDescent="0.25">
      <c r="A3703" t="s">
        <v>745</v>
      </c>
      <c r="B3703">
        <v>80938</v>
      </c>
      <c r="C3703" s="593">
        <v>8.2000000000000003E-2</v>
      </c>
      <c r="D3703" t="s">
        <v>2160</v>
      </c>
      <c r="E3703">
        <v>2.9000000000000001E-2</v>
      </c>
      <c r="F3703">
        <v>1.23E-2</v>
      </c>
      <c r="G3703">
        <v>3.0700000000000002E-2</v>
      </c>
      <c r="H3703">
        <v>0.01</v>
      </c>
      <c r="I3703">
        <v>0</v>
      </c>
    </row>
    <row r="3704" spans="1:9" x14ac:dyDescent="0.25">
      <c r="A3704" t="s">
        <v>745</v>
      </c>
      <c r="B3704">
        <v>80939</v>
      </c>
      <c r="C3704" s="593">
        <v>8.2000000000000003E-2</v>
      </c>
      <c r="D3704" t="s">
        <v>2160</v>
      </c>
      <c r="E3704">
        <v>2.9000000000000001E-2</v>
      </c>
      <c r="F3704">
        <v>1.23E-2</v>
      </c>
      <c r="G3704">
        <v>3.0700000000000002E-2</v>
      </c>
      <c r="H3704">
        <v>0.01</v>
      </c>
      <c r="I3704">
        <v>0</v>
      </c>
    </row>
    <row r="3705" spans="1:9" x14ac:dyDescent="0.25">
      <c r="A3705" t="s">
        <v>745</v>
      </c>
      <c r="B3705">
        <v>80941</v>
      </c>
      <c r="C3705" s="593">
        <v>8.2000000000000003E-2</v>
      </c>
      <c r="D3705" t="s">
        <v>2160</v>
      </c>
      <c r="E3705">
        <v>2.9000000000000001E-2</v>
      </c>
      <c r="F3705">
        <v>1.23E-2</v>
      </c>
      <c r="G3705">
        <v>3.0700000000000002E-2</v>
      </c>
      <c r="H3705">
        <v>0.01</v>
      </c>
      <c r="I3705">
        <v>0</v>
      </c>
    </row>
    <row r="3706" spans="1:9" x14ac:dyDescent="0.25">
      <c r="A3706" t="s">
        <v>745</v>
      </c>
      <c r="B3706">
        <v>80942</v>
      </c>
      <c r="C3706" s="593">
        <v>8.2000000000000003E-2</v>
      </c>
      <c r="D3706" t="s">
        <v>2160</v>
      </c>
      <c r="E3706">
        <v>2.9000000000000001E-2</v>
      </c>
      <c r="F3706">
        <v>1.23E-2</v>
      </c>
      <c r="G3706">
        <v>3.0700000000000002E-2</v>
      </c>
      <c r="H3706">
        <v>0.01</v>
      </c>
      <c r="I3706">
        <v>0</v>
      </c>
    </row>
    <row r="3707" spans="1:9" x14ac:dyDescent="0.25">
      <c r="A3707" t="s">
        <v>745</v>
      </c>
      <c r="B3707">
        <v>80946</v>
      </c>
      <c r="C3707" s="593">
        <v>8.2000000000000003E-2</v>
      </c>
      <c r="D3707" t="s">
        <v>2160</v>
      </c>
      <c r="E3707">
        <v>2.9000000000000001E-2</v>
      </c>
      <c r="F3707">
        <v>1.23E-2</v>
      </c>
      <c r="G3707">
        <v>3.0700000000000002E-2</v>
      </c>
      <c r="H3707">
        <v>0.01</v>
      </c>
      <c r="I3707">
        <v>0</v>
      </c>
    </row>
    <row r="3708" spans="1:9" x14ac:dyDescent="0.25">
      <c r="A3708" t="s">
        <v>745</v>
      </c>
      <c r="B3708">
        <v>80947</v>
      </c>
      <c r="C3708" s="593">
        <v>8.2000000000000003E-2</v>
      </c>
      <c r="D3708" t="s">
        <v>2160</v>
      </c>
      <c r="E3708">
        <v>2.9000000000000001E-2</v>
      </c>
      <c r="F3708">
        <v>1.23E-2</v>
      </c>
      <c r="G3708">
        <v>3.0700000000000002E-2</v>
      </c>
      <c r="H3708">
        <v>0.01</v>
      </c>
      <c r="I3708">
        <v>0</v>
      </c>
    </row>
    <row r="3709" spans="1:9" x14ac:dyDescent="0.25">
      <c r="A3709" t="s">
        <v>745</v>
      </c>
      <c r="B3709">
        <v>80949</v>
      </c>
      <c r="C3709" s="593">
        <v>8.2000000000000003E-2</v>
      </c>
      <c r="D3709" t="s">
        <v>2160</v>
      </c>
      <c r="E3709">
        <v>2.9000000000000001E-2</v>
      </c>
      <c r="F3709">
        <v>1.23E-2</v>
      </c>
      <c r="G3709">
        <v>3.0700000000000002E-2</v>
      </c>
      <c r="H3709">
        <v>0.01</v>
      </c>
      <c r="I3709">
        <v>0</v>
      </c>
    </row>
    <row r="3710" spans="1:9" x14ac:dyDescent="0.25">
      <c r="A3710" t="s">
        <v>745</v>
      </c>
      <c r="B3710">
        <v>80950</v>
      </c>
      <c r="C3710" s="593">
        <v>8.2000000000000003E-2</v>
      </c>
      <c r="D3710" t="s">
        <v>2160</v>
      </c>
      <c r="E3710">
        <v>2.9000000000000001E-2</v>
      </c>
      <c r="F3710">
        <v>1.23E-2</v>
      </c>
      <c r="G3710">
        <v>3.0700000000000002E-2</v>
      </c>
      <c r="H3710">
        <v>0.01</v>
      </c>
      <c r="I3710">
        <v>0</v>
      </c>
    </row>
    <row r="3711" spans="1:9" x14ac:dyDescent="0.25">
      <c r="A3711" t="s">
        <v>745</v>
      </c>
      <c r="B3711">
        <v>80951</v>
      </c>
      <c r="C3711" s="593">
        <v>8.2000000000000003E-2</v>
      </c>
      <c r="D3711" t="s">
        <v>2160</v>
      </c>
      <c r="E3711">
        <v>2.9000000000000001E-2</v>
      </c>
      <c r="F3711">
        <v>1.23E-2</v>
      </c>
      <c r="G3711">
        <v>3.0700000000000002E-2</v>
      </c>
      <c r="H3711">
        <v>0.01</v>
      </c>
      <c r="I3711">
        <v>0</v>
      </c>
    </row>
    <row r="3712" spans="1:9" x14ac:dyDescent="0.25">
      <c r="A3712" t="s">
        <v>745</v>
      </c>
      <c r="B3712">
        <v>80960</v>
      </c>
      <c r="C3712" s="593">
        <v>8.2000000000000003E-2</v>
      </c>
      <c r="D3712" t="s">
        <v>2160</v>
      </c>
      <c r="E3712">
        <v>2.9000000000000001E-2</v>
      </c>
      <c r="F3712">
        <v>1.23E-2</v>
      </c>
      <c r="G3712">
        <v>3.0700000000000002E-2</v>
      </c>
      <c r="H3712">
        <v>0.01</v>
      </c>
      <c r="I3712">
        <v>0</v>
      </c>
    </row>
    <row r="3713" spans="1:9" x14ac:dyDescent="0.25">
      <c r="A3713" t="s">
        <v>745</v>
      </c>
      <c r="B3713">
        <v>80962</v>
      </c>
      <c r="C3713" s="593">
        <v>8.2000000000000003E-2</v>
      </c>
      <c r="D3713" t="s">
        <v>2160</v>
      </c>
      <c r="E3713">
        <v>2.9000000000000001E-2</v>
      </c>
      <c r="F3713">
        <v>1.23E-2</v>
      </c>
      <c r="G3713">
        <v>3.0700000000000002E-2</v>
      </c>
      <c r="H3713">
        <v>0.01</v>
      </c>
      <c r="I3713">
        <v>0</v>
      </c>
    </row>
    <row r="3714" spans="1:9" x14ac:dyDescent="0.25">
      <c r="A3714" t="s">
        <v>745</v>
      </c>
      <c r="B3714">
        <v>80970</v>
      </c>
      <c r="C3714" s="593">
        <v>5.1299999999999998E-2</v>
      </c>
      <c r="D3714" t="s">
        <v>2048</v>
      </c>
      <c r="E3714">
        <v>2.9000000000000001E-2</v>
      </c>
      <c r="F3714">
        <v>1.23E-2</v>
      </c>
      <c r="G3714">
        <v>0</v>
      </c>
      <c r="H3714">
        <v>0.01</v>
      </c>
      <c r="I3714">
        <v>0</v>
      </c>
    </row>
    <row r="3715" spans="1:9" x14ac:dyDescent="0.25">
      <c r="A3715" t="s">
        <v>745</v>
      </c>
      <c r="B3715">
        <v>80977</v>
      </c>
      <c r="C3715" s="593">
        <v>5.1299999999999998E-2</v>
      </c>
      <c r="D3715" t="s">
        <v>2048</v>
      </c>
      <c r="E3715">
        <v>2.9000000000000001E-2</v>
      </c>
      <c r="F3715">
        <v>1.23E-2</v>
      </c>
      <c r="G3715">
        <v>0</v>
      </c>
      <c r="H3715">
        <v>0.01</v>
      </c>
      <c r="I3715">
        <v>0</v>
      </c>
    </row>
    <row r="3716" spans="1:9" x14ac:dyDescent="0.25">
      <c r="A3716" t="s">
        <v>745</v>
      </c>
      <c r="B3716">
        <v>80995</v>
      </c>
      <c r="C3716" s="593">
        <v>8.2000000000000003E-2</v>
      </c>
      <c r="D3716" t="s">
        <v>2160</v>
      </c>
      <c r="E3716">
        <v>2.9000000000000001E-2</v>
      </c>
      <c r="F3716">
        <v>1.23E-2</v>
      </c>
      <c r="G3716">
        <v>3.0700000000000002E-2</v>
      </c>
      <c r="H3716">
        <v>0.01</v>
      </c>
      <c r="I3716">
        <v>0</v>
      </c>
    </row>
    <row r="3717" spans="1:9" x14ac:dyDescent="0.25">
      <c r="A3717" t="s">
        <v>745</v>
      </c>
      <c r="B3717">
        <v>80997</v>
      </c>
      <c r="C3717" s="593">
        <v>8.2000000000000003E-2</v>
      </c>
      <c r="D3717" t="s">
        <v>2160</v>
      </c>
      <c r="E3717">
        <v>2.9000000000000001E-2</v>
      </c>
      <c r="F3717">
        <v>1.23E-2</v>
      </c>
      <c r="G3717">
        <v>3.0700000000000002E-2</v>
      </c>
      <c r="H3717">
        <v>0.01</v>
      </c>
      <c r="I3717">
        <v>0</v>
      </c>
    </row>
    <row r="3718" spans="1:9" x14ac:dyDescent="0.25">
      <c r="A3718" t="s">
        <v>745</v>
      </c>
      <c r="B3718">
        <v>81001</v>
      </c>
      <c r="C3718" s="593">
        <v>7.5999999999999998E-2</v>
      </c>
      <c r="D3718" t="s">
        <v>2168</v>
      </c>
      <c r="E3718">
        <v>2.9000000000000001E-2</v>
      </c>
      <c r="F3718">
        <v>0.01</v>
      </c>
      <c r="G3718">
        <v>3.6999999999999998E-2</v>
      </c>
      <c r="H3718">
        <v>0</v>
      </c>
      <c r="I3718">
        <v>0</v>
      </c>
    </row>
    <row r="3719" spans="1:9" x14ac:dyDescent="0.25">
      <c r="A3719" t="s">
        <v>745</v>
      </c>
      <c r="B3719">
        <v>81002</v>
      </c>
      <c r="C3719" s="593">
        <v>7.5999999999999998E-2</v>
      </c>
      <c r="D3719" t="s">
        <v>2168</v>
      </c>
      <c r="E3719">
        <v>2.9000000000000001E-2</v>
      </c>
      <c r="F3719">
        <v>0.01</v>
      </c>
      <c r="G3719">
        <v>3.6999999999999998E-2</v>
      </c>
      <c r="H3719">
        <v>0</v>
      </c>
      <c r="I3719">
        <v>0</v>
      </c>
    </row>
    <row r="3720" spans="1:9" x14ac:dyDescent="0.25">
      <c r="A3720" t="s">
        <v>745</v>
      </c>
      <c r="B3720">
        <v>81003</v>
      </c>
      <c r="C3720" s="593">
        <v>7.5999999999999998E-2</v>
      </c>
      <c r="D3720" t="s">
        <v>2168</v>
      </c>
      <c r="E3720">
        <v>2.9000000000000001E-2</v>
      </c>
      <c r="F3720">
        <v>0.01</v>
      </c>
      <c r="G3720">
        <v>3.6999999999999998E-2</v>
      </c>
      <c r="H3720">
        <v>0</v>
      </c>
      <c r="I3720">
        <v>0</v>
      </c>
    </row>
    <row r="3721" spans="1:9" x14ac:dyDescent="0.25">
      <c r="A3721" t="s">
        <v>745</v>
      </c>
      <c r="B3721">
        <v>81004</v>
      </c>
      <c r="C3721" s="593">
        <v>7.5999999999999998E-2</v>
      </c>
      <c r="D3721" t="s">
        <v>2168</v>
      </c>
      <c r="E3721">
        <v>2.9000000000000001E-2</v>
      </c>
      <c r="F3721">
        <v>0.01</v>
      </c>
      <c r="G3721">
        <v>3.6999999999999998E-2</v>
      </c>
      <c r="H3721">
        <v>0</v>
      </c>
      <c r="I3721">
        <v>0</v>
      </c>
    </row>
    <row r="3722" spans="1:9" x14ac:dyDescent="0.25">
      <c r="A3722" t="s">
        <v>745</v>
      </c>
      <c r="B3722">
        <v>81005</v>
      </c>
      <c r="C3722" s="593">
        <v>7.5999999999999998E-2</v>
      </c>
      <c r="D3722" t="s">
        <v>2168</v>
      </c>
      <c r="E3722">
        <v>2.9000000000000001E-2</v>
      </c>
      <c r="F3722">
        <v>0.01</v>
      </c>
      <c r="G3722">
        <v>3.6999999999999998E-2</v>
      </c>
      <c r="H3722">
        <v>0</v>
      </c>
      <c r="I3722">
        <v>0</v>
      </c>
    </row>
    <row r="3723" spans="1:9" x14ac:dyDescent="0.25">
      <c r="A3723" t="s">
        <v>745</v>
      </c>
      <c r="B3723">
        <v>81006</v>
      </c>
      <c r="C3723" s="593">
        <v>7.5999999999999998E-2</v>
      </c>
      <c r="D3723" t="s">
        <v>2168</v>
      </c>
      <c r="E3723">
        <v>2.9000000000000001E-2</v>
      </c>
      <c r="F3723">
        <v>0.01</v>
      </c>
      <c r="G3723">
        <v>3.6999999999999998E-2</v>
      </c>
      <c r="H3723">
        <v>0</v>
      </c>
      <c r="I3723">
        <v>0</v>
      </c>
    </row>
    <row r="3724" spans="1:9" x14ac:dyDescent="0.25">
      <c r="A3724" t="s">
        <v>745</v>
      </c>
      <c r="B3724">
        <v>81007</v>
      </c>
      <c r="C3724" s="593">
        <v>4.9000000000000002E-2</v>
      </c>
      <c r="D3724" t="s">
        <v>2168</v>
      </c>
      <c r="E3724">
        <v>2.9000000000000001E-2</v>
      </c>
      <c r="F3724">
        <v>0.01</v>
      </c>
      <c r="G3724">
        <v>0</v>
      </c>
      <c r="H3724">
        <v>0.01</v>
      </c>
      <c r="I3724">
        <v>0</v>
      </c>
    </row>
    <row r="3725" spans="1:9" x14ac:dyDescent="0.25">
      <c r="A3725" t="s">
        <v>745</v>
      </c>
      <c r="B3725">
        <v>81008</v>
      </c>
      <c r="C3725" s="593">
        <v>7.5999999999999998E-2</v>
      </c>
      <c r="D3725" t="s">
        <v>2168</v>
      </c>
      <c r="E3725">
        <v>2.9000000000000001E-2</v>
      </c>
      <c r="F3725">
        <v>0.01</v>
      </c>
      <c r="G3725">
        <v>3.6999999999999998E-2</v>
      </c>
      <c r="H3725">
        <v>0</v>
      </c>
      <c r="I3725">
        <v>0</v>
      </c>
    </row>
    <row r="3726" spans="1:9" x14ac:dyDescent="0.25">
      <c r="A3726" t="s">
        <v>745</v>
      </c>
      <c r="B3726">
        <v>81009</v>
      </c>
      <c r="C3726" s="593">
        <v>7.5999999999999998E-2</v>
      </c>
      <c r="D3726" t="s">
        <v>2168</v>
      </c>
      <c r="E3726">
        <v>2.9000000000000001E-2</v>
      </c>
      <c r="F3726">
        <v>0.01</v>
      </c>
      <c r="G3726">
        <v>3.6999999999999998E-2</v>
      </c>
      <c r="H3726">
        <v>0</v>
      </c>
      <c r="I3726">
        <v>0</v>
      </c>
    </row>
    <row r="3727" spans="1:9" x14ac:dyDescent="0.25">
      <c r="A3727" t="s">
        <v>745</v>
      </c>
      <c r="B3727">
        <v>81010</v>
      </c>
      <c r="C3727" s="593">
        <v>7.5999999999999998E-2</v>
      </c>
      <c r="D3727" t="s">
        <v>2168</v>
      </c>
      <c r="E3727">
        <v>2.9000000000000001E-2</v>
      </c>
      <c r="F3727">
        <v>0.01</v>
      </c>
      <c r="G3727">
        <v>3.6999999999999998E-2</v>
      </c>
      <c r="H3727">
        <v>0</v>
      </c>
      <c r="I3727">
        <v>0</v>
      </c>
    </row>
    <row r="3728" spans="1:9" x14ac:dyDescent="0.25">
      <c r="A3728" t="s">
        <v>745</v>
      </c>
      <c r="B3728">
        <v>81011</v>
      </c>
      <c r="C3728" s="593">
        <v>7.5999999999999998E-2</v>
      </c>
      <c r="D3728" t="s">
        <v>2168</v>
      </c>
      <c r="E3728">
        <v>2.9000000000000001E-2</v>
      </c>
      <c r="F3728">
        <v>0.01</v>
      </c>
      <c r="G3728">
        <v>3.6999999999999998E-2</v>
      </c>
      <c r="H3728">
        <v>0</v>
      </c>
      <c r="I3728">
        <v>0</v>
      </c>
    </row>
    <row r="3729" spans="1:9" x14ac:dyDescent="0.25">
      <c r="A3729" t="s">
        <v>745</v>
      </c>
      <c r="B3729">
        <v>81012</v>
      </c>
      <c r="C3729" s="593">
        <v>7.5999999999999998E-2</v>
      </c>
      <c r="D3729" t="s">
        <v>2168</v>
      </c>
      <c r="E3729">
        <v>2.9000000000000001E-2</v>
      </c>
      <c r="F3729">
        <v>0.01</v>
      </c>
      <c r="G3729">
        <v>3.6999999999999998E-2</v>
      </c>
      <c r="H3729">
        <v>0</v>
      </c>
      <c r="I3729">
        <v>0</v>
      </c>
    </row>
    <row r="3730" spans="1:9" x14ac:dyDescent="0.25">
      <c r="A3730" t="s">
        <v>745</v>
      </c>
      <c r="B3730">
        <v>81019</v>
      </c>
      <c r="C3730" s="593">
        <v>3.9E-2</v>
      </c>
      <c r="D3730" t="s">
        <v>2168</v>
      </c>
      <c r="E3730">
        <v>2.9000000000000001E-2</v>
      </c>
      <c r="F3730">
        <v>0.01</v>
      </c>
      <c r="G3730">
        <v>0</v>
      </c>
      <c r="H3730">
        <v>0</v>
      </c>
      <c r="I3730">
        <v>0</v>
      </c>
    </row>
    <row r="3731" spans="1:9" x14ac:dyDescent="0.25">
      <c r="A3731" t="s">
        <v>745</v>
      </c>
      <c r="B3731">
        <v>81020</v>
      </c>
      <c r="C3731" s="593">
        <v>7.3999999999999996E-2</v>
      </c>
      <c r="D3731" t="s">
        <v>2169</v>
      </c>
      <c r="E3731">
        <v>2.9000000000000001E-2</v>
      </c>
      <c r="F3731">
        <v>1.4999999999999999E-2</v>
      </c>
      <c r="G3731">
        <v>0.03</v>
      </c>
      <c r="H3731">
        <v>0</v>
      </c>
      <c r="I3731">
        <v>0</v>
      </c>
    </row>
    <row r="3732" spans="1:9" x14ac:dyDescent="0.25">
      <c r="A3732" t="s">
        <v>745</v>
      </c>
      <c r="B3732">
        <v>81021</v>
      </c>
      <c r="C3732" s="593">
        <v>4.9000000000000002E-2</v>
      </c>
      <c r="D3732" t="s">
        <v>1196</v>
      </c>
      <c r="E3732">
        <v>2.9000000000000001E-2</v>
      </c>
      <c r="F3732">
        <v>0.02</v>
      </c>
      <c r="G3732">
        <v>0</v>
      </c>
      <c r="H3732">
        <v>0</v>
      </c>
      <c r="I3732">
        <v>0</v>
      </c>
    </row>
    <row r="3733" spans="1:9" x14ac:dyDescent="0.25">
      <c r="A3733" t="s">
        <v>745</v>
      </c>
      <c r="B3733">
        <v>81022</v>
      </c>
      <c r="C3733" s="593">
        <v>3.9E-2</v>
      </c>
      <c r="D3733" t="s">
        <v>2168</v>
      </c>
      <c r="E3733">
        <v>2.9000000000000001E-2</v>
      </c>
      <c r="F3733">
        <v>0.01</v>
      </c>
      <c r="G3733">
        <v>0</v>
      </c>
      <c r="H3733">
        <v>0</v>
      </c>
      <c r="I3733">
        <v>0</v>
      </c>
    </row>
    <row r="3734" spans="1:9" x14ac:dyDescent="0.25">
      <c r="A3734" t="s">
        <v>745</v>
      </c>
      <c r="B3734">
        <v>81023</v>
      </c>
      <c r="C3734" s="593">
        <v>3.9E-2</v>
      </c>
      <c r="D3734" t="s">
        <v>2168</v>
      </c>
      <c r="E3734">
        <v>2.9000000000000001E-2</v>
      </c>
      <c r="F3734">
        <v>0.01</v>
      </c>
      <c r="G3734">
        <v>0</v>
      </c>
      <c r="H3734">
        <v>0</v>
      </c>
      <c r="I3734">
        <v>0</v>
      </c>
    </row>
    <row r="3735" spans="1:9" x14ac:dyDescent="0.25">
      <c r="A3735" t="s">
        <v>745</v>
      </c>
      <c r="B3735">
        <v>81024</v>
      </c>
      <c r="C3735" s="593">
        <v>4.3999999999999997E-2</v>
      </c>
      <c r="D3735" t="s">
        <v>2170</v>
      </c>
      <c r="E3735">
        <v>2.9000000000000001E-2</v>
      </c>
      <c r="F3735">
        <v>1.4999999999999999E-2</v>
      </c>
      <c r="G3735">
        <v>0</v>
      </c>
      <c r="H3735">
        <v>0</v>
      </c>
      <c r="I3735">
        <v>0</v>
      </c>
    </row>
    <row r="3736" spans="1:9" x14ac:dyDescent="0.25">
      <c r="A3736" t="s">
        <v>745</v>
      </c>
      <c r="B3736">
        <v>81025</v>
      </c>
      <c r="C3736" s="593">
        <v>3.9E-2</v>
      </c>
      <c r="D3736" t="s">
        <v>2171</v>
      </c>
      <c r="E3736">
        <v>2.9000000000000001E-2</v>
      </c>
      <c r="F3736">
        <v>0.01</v>
      </c>
      <c r="G3736">
        <v>0</v>
      </c>
      <c r="H3736">
        <v>0</v>
      </c>
      <c r="I3736">
        <v>0</v>
      </c>
    </row>
    <row r="3737" spans="1:9" x14ac:dyDescent="0.25">
      <c r="A3737" t="s">
        <v>745</v>
      </c>
      <c r="B3737">
        <v>81027</v>
      </c>
      <c r="C3737" s="593">
        <v>4.3999999999999997E-2</v>
      </c>
      <c r="D3737" t="s">
        <v>2172</v>
      </c>
      <c r="E3737">
        <v>2.9000000000000001E-2</v>
      </c>
      <c r="F3737">
        <v>1.4999999999999999E-2</v>
      </c>
      <c r="G3737">
        <v>0</v>
      </c>
      <c r="H3737">
        <v>0</v>
      </c>
      <c r="I3737">
        <v>0</v>
      </c>
    </row>
    <row r="3738" spans="1:9" x14ac:dyDescent="0.25">
      <c r="A3738" t="s">
        <v>745</v>
      </c>
      <c r="B3738">
        <v>81029</v>
      </c>
      <c r="C3738" s="593">
        <v>2.9000000000000001E-2</v>
      </c>
      <c r="D3738" t="s">
        <v>2173</v>
      </c>
      <c r="E3738">
        <v>2.9000000000000001E-2</v>
      </c>
      <c r="F3738">
        <v>0</v>
      </c>
      <c r="G3738">
        <v>0</v>
      </c>
      <c r="H3738">
        <v>0</v>
      </c>
      <c r="I3738">
        <v>0</v>
      </c>
    </row>
    <row r="3739" spans="1:9" x14ac:dyDescent="0.25">
      <c r="A3739" t="s">
        <v>745</v>
      </c>
      <c r="B3739">
        <v>81030</v>
      </c>
      <c r="C3739" s="593">
        <v>3.9E-2</v>
      </c>
      <c r="D3739" t="s">
        <v>2174</v>
      </c>
      <c r="E3739">
        <v>2.9000000000000001E-2</v>
      </c>
      <c r="F3739">
        <v>0.01</v>
      </c>
      <c r="G3739">
        <v>0</v>
      </c>
      <c r="H3739">
        <v>0</v>
      </c>
      <c r="I3739">
        <v>0</v>
      </c>
    </row>
    <row r="3740" spans="1:9" x14ac:dyDescent="0.25">
      <c r="A3740" t="s">
        <v>745</v>
      </c>
      <c r="B3740">
        <v>81033</v>
      </c>
      <c r="C3740" s="593">
        <v>6.9000000000000006E-2</v>
      </c>
      <c r="D3740" t="s">
        <v>2175</v>
      </c>
      <c r="E3740">
        <v>2.9000000000000001E-2</v>
      </c>
      <c r="F3740">
        <v>0.02</v>
      </c>
      <c r="G3740">
        <v>0.02</v>
      </c>
      <c r="H3740">
        <v>0</v>
      </c>
      <c r="I3740">
        <v>0</v>
      </c>
    </row>
    <row r="3741" spans="1:9" x14ac:dyDescent="0.25">
      <c r="A3741" t="s">
        <v>745</v>
      </c>
      <c r="B3741">
        <v>81034</v>
      </c>
      <c r="C3741" s="593">
        <v>6.9000000000000006E-2</v>
      </c>
      <c r="D3741" t="s">
        <v>2175</v>
      </c>
      <c r="E3741">
        <v>2.9000000000000001E-2</v>
      </c>
      <c r="F3741">
        <v>0.02</v>
      </c>
      <c r="G3741">
        <v>0.02</v>
      </c>
      <c r="H3741">
        <v>0</v>
      </c>
      <c r="I3741">
        <v>0</v>
      </c>
    </row>
    <row r="3742" spans="1:9" x14ac:dyDescent="0.25">
      <c r="A3742" t="s">
        <v>745</v>
      </c>
      <c r="B3742">
        <v>81036</v>
      </c>
      <c r="C3742" s="593">
        <v>4.9000000000000002E-2</v>
      </c>
      <c r="D3742" t="s">
        <v>2176</v>
      </c>
      <c r="E3742">
        <v>2.9000000000000001E-2</v>
      </c>
      <c r="F3742">
        <v>0</v>
      </c>
      <c r="G3742">
        <v>0.02</v>
      </c>
      <c r="H3742">
        <v>0</v>
      </c>
      <c r="I3742">
        <v>0</v>
      </c>
    </row>
    <row r="3743" spans="1:9" x14ac:dyDescent="0.25">
      <c r="A3743" t="s">
        <v>745</v>
      </c>
      <c r="B3743">
        <v>81038</v>
      </c>
      <c r="C3743" s="593">
        <v>3.9E-2</v>
      </c>
      <c r="D3743" t="s">
        <v>2177</v>
      </c>
      <c r="E3743">
        <v>2.9000000000000001E-2</v>
      </c>
      <c r="F3743">
        <v>0.01</v>
      </c>
      <c r="G3743">
        <v>0</v>
      </c>
      <c r="H3743">
        <v>0</v>
      </c>
      <c r="I3743">
        <v>0</v>
      </c>
    </row>
    <row r="3744" spans="1:9" x14ac:dyDescent="0.25">
      <c r="A3744" t="s">
        <v>745</v>
      </c>
      <c r="B3744">
        <v>81039</v>
      </c>
      <c r="C3744" s="593">
        <v>6.9000000000000006E-2</v>
      </c>
      <c r="D3744" t="s">
        <v>1815</v>
      </c>
      <c r="E3744">
        <v>2.9000000000000001E-2</v>
      </c>
      <c r="F3744">
        <v>0.01</v>
      </c>
      <c r="G3744">
        <v>0.03</v>
      </c>
      <c r="H3744">
        <v>0</v>
      </c>
      <c r="I3744">
        <v>0</v>
      </c>
    </row>
    <row r="3745" spans="1:9" x14ac:dyDescent="0.25">
      <c r="A3745" t="s">
        <v>745</v>
      </c>
      <c r="B3745">
        <v>81040</v>
      </c>
      <c r="C3745" s="593">
        <v>5.8999999999999997E-2</v>
      </c>
      <c r="D3745" t="s">
        <v>2178</v>
      </c>
      <c r="E3745">
        <v>2.9000000000000001E-2</v>
      </c>
      <c r="F3745">
        <v>0.03</v>
      </c>
      <c r="G3745">
        <v>0</v>
      </c>
      <c r="H3745">
        <v>0</v>
      </c>
      <c r="I3745">
        <v>0</v>
      </c>
    </row>
    <row r="3746" spans="1:9" x14ac:dyDescent="0.25">
      <c r="A3746" t="s">
        <v>745</v>
      </c>
      <c r="B3746">
        <v>81041</v>
      </c>
      <c r="C3746" s="593">
        <v>5.8999999999999997E-2</v>
      </c>
      <c r="D3746" t="s">
        <v>2179</v>
      </c>
      <c r="E3746">
        <v>2.9000000000000001E-2</v>
      </c>
      <c r="F3746">
        <v>0.01</v>
      </c>
      <c r="G3746">
        <v>0.02</v>
      </c>
      <c r="H3746">
        <v>0</v>
      </c>
      <c r="I3746">
        <v>0</v>
      </c>
    </row>
    <row r="3747" spans="1:9" x14ac:dyDescent="0.25">
      <c r="A3747" t="s">
        <v>745</v>
      </c>
      <c r="B3747">
        <v>81043</v>
      </c>
      <c r="C3747" s="593">
        <v>3.9E-2</v>
      </c>
      <c r="D3747" t="s">
        <v>2180</v>
      </c>
      <c r="E3747">
        <v>2.9000000000000001E-2</v>
      </c>
      <c r="F3747">
        <v>0.01</v>
      </c>
      <c r="G3747">
        <v>0</v>
      </c>
      <c r="H3747">
        <v>0</v>
      </c>
      <c r="I3747">
        <v>0</v>
      </c>
    </row>
    <row r="3748" spans="1:9" x14ac:dyDescent="0.25">
      <c r="A3748" t="s">
        <v>745</v>
      </c>
      <c r="B3748">
        <v>81044</v>
      </c>
      <c r="C3748" s="593">
        <v>3.9E-2</v>
      </c>
      <c r="D3748" t="s">
        <v>2177</v>
      </c>
      <c r="E3748">
        <v>2.9000000000000001E-2</v>
      </c>
      <c r="F3748">
        <v>0.01</v>
      </c>
      <c r="G3748">
        <v>0</v>
      </c>
      <c r="H3748">
        <v>0</v>
      </c>
      <c r="I3748">
        <v>0</v>
      </c>
    </row>
    <row r="3749" spans="1:9" x14ac:dyDescent="0.25">
      <c r="A3749" t="s">
        <v>745</v>
      </c>
      <c r="B3749">
        <v>81045</v>
      </c>
      <c r="C3749" s="593">
        <v>4.9000000000000002E-2</v>
      </c>
      <c r="D3749" t="s">
        <v>1196</v>
      </c>
      <c r="E3749">
        <v>2.9000000000000001E-2</v>
      </c>
      <c r="F3749">
        <v>0.02</v>
      </c>
      <c r="G3749">
        <v>0</v>
      </c>
      <c r="H3749">
        <v>0</v>
      </c>
      <c r="I3749">
        <v>0</v>
      </c>
    </row>
    <row r="3750" spans="1:9" x14ac:dyDescent="0.25">
      <c r="A3750" t="s">
        <v>745</v>
      </c>
      <c r="B3750">
        <v>81046</v>
      </c>
      <c r="C3750" s="593">
        <v>4.3999999999999997E-2</v>
      </c>
      <c r="D3750" t="s">
        <v>2170</v>
      </c>
      <c r="E3750">
        <v>2.9000000000000001E-2</v>
      </c>
      <c r="F3750">
        <v>1.4999999999999999E-2</v>
      </c>
      <c r="G3750">
        <v>0</v>
      </c>
      <c r="H3750">
        <v>0</v>
      </c>
      <c r="I3750">
        <v>0</v>
      </c>
    </row>
    <row r="3751" spans="1:9" x14ac:dyDescent="0.25">
      <c r="A3751" t="s">
        <v>745</v>
      </c>
      <c r="B3751">
        <v>81047</v>
      </c>
      <c r="C3751" s="593">
        <v>6.9000000000000006E-2</v>
      </c>
      <c r="D3751" t="s">
        <v>2181</v>
      </c>
      <c r="E3751">
        <v>2.9000000000000001E-2</v>
      </c>
      <c r="F3751">
        <v>0.01</v>
      </c>
      <c r="G3751">
        <v>0.03</v>
      </c>
      <c r="H3751">
        <v>0</v>
      </c>
      <c r="I3751">
        <v>0</v>
      </c>
    </row>
    <row r="3752" spans="1:9" x14ac:dyDescent="0.25">
      <c r="A3752" t="s">
        <v>745</v>
      </c>
      <c r="B3752">
        <v>81049</v>
      </c>
      <c r="C3752" s="593">
        <v>4.3999999999999997E-2</v>
      </c>
      <c r="D3752" t="s">
        <v>2170</v>
      </c>
      <c r="E3752">
        <v>2.9000000000000001E-2</v>
      </c>
      <c r="F3752">
        <v>1.4999999999999999E-2</v>
      </c>
      <c r="G3752">
        <v>0</v>
      </c>
      <c r="H3752">
        <v>0</v>
      </c>
      <c r="I3752">
        <v>0</v>
      </c>
    </row>
    <row r="3753" spans="1:9" x14ac:dyDescent="0.25">
      <c r="A3753" t="s">
        <v>745</v>
      </c>
      <c r="B3753">
        <v>81050</v>
      </c>
      <c r="C3753" s="593">
        <v>7.9000000000000001E-2</v>
      </c>
      <c r="D3753" t="s">
        <v>2182</v>
      </c>
      <c r="E3753">
        <v>2.9000000000000001E-2</v>
      </c>
      <c r="F3753">
        <v>0.01</v>
      </c>
      <c r="G3753">
        <v>0.03</v>
      </c>
      <c r="H3753">
        <v>0.01</v>
      </c>
      <c r="I3753">
        <v>0</v>
      </c>
    </row>
    <row r="3754" spans="1:9" x14ac:dyDescent="0.25">
      <c r="A3754" t="s">
        <v>745</v>
      </c>
      <c r="B3754">
        <v>81052</v>
      </c>
      <c r="C3754" s="593">
        <v>6.9000000000000006E-2</v>
      </c>
      <c r="D3754" t="s">
        <v>1545</v>
      </c>
      <c r="E3754">
        <v>2.9000000000000001E-2</v>
      </c>
      <c r="F3754">
        <v>0.01</v>
      </c>
      <c r="G3754">
        <v>0.03</v>
      </c>
      <c r="H3754">
        <v>0</v>
      </c>
      <c r="I3754">
        <v>0</v>
      </c>
    </row>
    <row r="3755" spans="1:9" x14ac:dyDescent="0.25">
      <c r="A3755" t="s">
        <v>745</v>
      </c>
      <c r="B3755">
        <v>81054</v>
      </c>
      <c r="C3755" s="593">
        <v>7.9000000000000001E-2</v>
      </c>
      <c r="D3755" t="s">
        <v>2170</v>
      </c>
      <c r="E3755">
        <v>2.9000000000000001E-2</v>
      </c>
      <c r="F3755">
        <v>0.01</v>
      </c>
      <c r="G3755">
        <v>0.04</v>
      </c>
      <c r="H3755">
        <v>0</v>
      </c>
      <c r="I3755">
        <v>0</v>
      </c>
    </row>
    <row r="3756" spans="1:9" x14ac:dyDescent="0.25">
      <c r="A3756" t="s">
        <v>745</v>
      </c>
      <c r="B3756">
        <v>81055</v>
      </c>
      <c r="C3756" s="593">
        <v>9.4E-2</v>
      </c>
      <c r="D3756" t="s">
        <v>2183</v>
      </c>
      <c r="E3756">
        <v>2.9000000000000001E-2</v>
      </c>
      <c r="F3756">
        <v>0.03</v>
      </c>
      <c r="G3756">
        <v>3.5000000000000003E-2</v>
      </c>
      <c r="H3756">
        <v>0</v>
      </c>
      <c r="I3756">
        <v>0</v>
      </c>
    </row>
    <row r="3757" spans="1:9" x14ac:dyDescent="0.25">
      <c r="A3757" t="s">
        <v>745</v>
      </c>
      <c r="B3757">
        <v>81057</v>
      </c>
      <c r="C3757" s="593">
        <v>3.9E-2</v>
      </c>
      <c r="D3757" t="s">
        <v>2177</v>
      </c>
      <c r="E3757">
        <v>2.9000000000000001E-2</v>
      </c>
      <c r="F3757">
        <v>0.01</v>
      </c>
      <c r="G3757">
        <v>0</v>
      </c>
      <c r="H3757">
        <v>0</v>
      </c>
      <c r="I3757">
        <v>0</v>
      </c>
    </row>
    <row r="3758" spans="1:9" x14ac:dyDescent="0.25">
      <c r="A3758" t="s">
        <v>745</v>
      </c>
      <c r="B3758">
        <v>81058</v>
      </c>
      <c r="C3758" s="593">
        <v>5.8999999999999997E-2</v>
      </c>
      <c r="D3758" t="s">
        <v>2184</v>
      </c>
      <c r="E3758">
        <v>2.9000000000000001E-2</v>
      </c>
      <c r="F3758">
        <v>0.01</v>
      </c>
      <c r="G3758">
        <v>0.02</v>
      </c>
      <c r="H3758">
        <v>0</v>
      </c>
      <c r="I3758">
        <v>0</v>
      </c>
    </row>
    <row r="3759" spans="1:9" x14ac:dyDescent="0.25">
      <c r="A3759" t="s">
        <v>745</v>
      </c>
      <c r="B3759">
        <v>81059</v>
      </c>
      <c r="C3759" s="593">
        <v>4.3999999999999997E-2</v>
      </c>
      <c r="D3759" t="s">
        <v>2170</v>
      </c>
      <c r="E3759">
        <v>2.9000000000000001E-2</v>
      </c>
      <c r="F3759">
        <v>1.4999999999999999E-2</v>
      </c>
      <c r="G3759">
        <v>0</v>
      </c>
      <c r="H3759">
        <v>0</v>
      </c>
      <c r="I3759">
        <v>0</v>
      </c>
    </row>
    <row r="3760" spans="1:9" x14ac:dyDescent="0.25">
      <c r="A3760" t="s">
        <v>745</v>
      </c>
      <c r="B3760">
        <v>81062</v>
      </c>
      <c r="C3760" s="593">
        <v>4.9000000000000002E-2</v>
      </c>
      <c r="D3760" t="s">
        <v>2185</v>
      </c>
      <c r="E3760">
        <v>2.9000000000000001E-2</v>
      </c>
      <c r="F3760">
        <v>0.02</v>
      </c>
      <c r="G3760">
        <v>0</v>
      </c>
      <c r="H3760">
        <v>0</v>
      </c>
      <c r="I3760">
        <v>0</v>
      </c>
    </row>
    <row r="3761" spans="1:9" x14ac:dyDescent="0.25">
      <c r="A3761" t="s">
        <v>745</v>
      </c>
      <c r="B3761">
        <v>81063</v>
      </c>
      <c r="C3761" s="593">
        <v>6.9000000000000006E-2</v>
      </c>
      <c r="D3761" t="s">
        <v>2175</v>
      </c>
      <c r="E3761">
        <v>2.9000000000000001E-2</v>
      </c>
      <c r="F3761">
        <v>0.02</v>
      </c>
      <c r="G3761">
        <v>0.02</v>
      </c>
      <c r="H3761">
        <v>0</v>
      </c>
      <c r="I3761">
        <v>0</v>
      </c>
    </row>
    <row r="3762" spans="1:9" x14ac:dyDescent="0.25">
      <c r="A3762" t="s">
        <v>745</v>
      </c>
      <c r="B3762">
        <v>81064</v>
      </c>
      <c r="C3762" s="593">
        <v>4.3999999999999997E-2</v>
      </c>
      <c r="D3762" t="s">
        <v>2170</v>
      </c>
      <c r="E3762">
        <v>2.9000000000000001E-2</v>
      </c>
      <c r="F3762">
        <v>1.4999999999999999E-2</v>
      </c>
      <c r="G3762">
        <v>0</v>
      </c>
      <c r="H3762">
        <v>0</v>
      </c>
      <c r="I3762">
        <v>0</v>
      </c>
    </row>
    <row r="3763" spans="1:9" x14ac:dyDescent="0.25">
      <c r="A3763" t="s">
        <v>745</v>
      </c>
      <c r="B3763">
        <v>81067</v>
      </c>
      <c r="C3763" s="593">
        <v>7.9000000000000001E-2</v>
      </c>
      <c r="D3763" t="s">
        <v>2186</v>
      </c>
      <c r="E3763">
        <v>2.9000000000000001E-2</v>
      </c>
      <c r="F3763">
        <v>0.01</v>
      </c>
      <c r="G3763">
        <v>0.04</v>
      </c>
      <c r="H3763">
        <v>0</v>
      </c>
      <c r="I3763">
        <v>0</v>
      </c>
    </row>
    <row r="3764" spans="1:9" x14ac:dyDescent="0.25">
      <c r="A3764" t="s">
        <v>745</v>
      </c>
      <c r="B3764">
        <v>81069</v>
      </c>
      <c r="C3764" s="593">
        <v>5.8999999999999997E-2</v>
      </c>
      <c r="D3764" t="s">
        <v>2178</v>
      </c>
      <c r="E3764">
        <v>2.9000000000000001E-2</v>
      </c>
      <c r="F3764">
        <v>0.03</v>
      </c>
      <c r="G3764">
        <v>0</v>
      </c>
      <c r="H3764">
        <v>0</v>
      </c>
      <c r="I3764">
        <v>0</v>
      </c>
    </row>
    <row r="3765" spans="1:9" x14ac:dyDescent="0.25">
      <c r="A3765" t="s">
        <v>745</v>
      </c>
      <c r="B3765">
        <v>81071</v>
      </c>
      <c r="C3765" s="593">
        <v>3.9E-2</v>
      </c>
      <c r="D3765" t="s">
        <v>2187</v>
      </c>
      <c r="E3765">
        <v>2.9000000000000001E-2</v>
      </c>
      <c r="F3765">
        <v>0.01</v>
      </c>
      <c r="G3765">
        <v>0</v>
      </c>
      <c r="H3765">
        <v>0</v>
      </c>
      <c r="I3765">
        <v>0</v>
      </c>
    </row>
    <row r="3766" spans="1:9" x14ac:dyDescent="0.25">
      <c r="A3766" t="s">
        <v>745</v>
      </c>
      <c r="B3766">
        <v>81073</v>
      </c>
      <c r="C3766" s="593">
        <v>4.9000000000000002E-2</v>
      </c>
      <c r="D3766" t="s">
        <v>2188</v>
      </c>
      <c r="E3766">
        <v>2.9000000000000001E-2</v>
      </c>
      <c r="F3766">
        <v>0</v>
      </c>
      <c r="G3766">
        <v>0.02</v>
      </c>
      <c r="H3766">
        <v>0</v>
      </c>
      <c r="I3766">
        <v>0</v>
      </c>
    </row>
    <row r="3767" spans="1:9" x14ac:dyDescent="0.25">
      <c r="A3767" t="s">
        <v>745</v>
      </c>
      <c r="B3767">
        <v>81076</v>
      </c>
      <c r="C3767" s="593">
        <v>4.9000000000000002E-2</v>
      </c>
      <c r="D3767" t="s">
        <v>2189</v>
      </c>
      <c r="E3767">
        <v>2.9000000000000001E-2</v>
      </c>
      <c r="F3767">
        <v>0.02</v>
      </c>
      <c r="G3767">
        <v>0</v>
      </c>
      <c r="H3767">
        <v>0</v>
      </c>
      <c r="I3767">
        <v>0</v>
      </c>
    </row>
    <row r="3768" spans="1:9" x14ac:dyDescent="0.25">
      <c r="A3768" t="s">
        <v>745</v>
      </c>
      <c r="B3768">
        <v>81077</v>
      </c>
      <c r="C3768" s="593">
        <v>3.9E-2</v>
      </c>
      <c r="D3768" t="s">
        <v>2190</v>
      </c>
      <c r="E3768">
        <v>2.9000000000000001E-2</v>
      </c>
      <c r="F3768">
        <v>0.01</v>
      </c>
      <c r="G3768">
        <v>0</v>
      </c>
      <c r="H3768">
        <v>0</v>
      </c>
      <c r="I3768">
        <v>0</v>
      </c>
    </row>
    <row r="3769" spans="1:9" x14ac:dyDescent="0.25">
      <c r="A3769" t="s">
        <v>745</v>
      </c>
      <c r="B3769">
        <v>81081</v>
      </c>
      <c r="C3769" s="593">
        <v>4.3999999999999997E-2</v>
      </c>
      <c r="D3769" t="s">
        <v>2170</v>
      </c>
      <c r="E3769">
        <v>2.9000000000000001E-2</v>
      </c>
      <c r="F3769">
        <v>1.4999999999999999E-2</v>
      </c>
      <c r="G3769">
        <v>0</v>
      </c>
      <c r="H3769">
        <v>0</v>
      </c>
      <c r="I3769">
        <v>0</v>
      </c>
    </row>
    <row r="3770" spans="1:9" x14ac:dyDescent="0.25">
      <c r="A3770" t="s">
        <v>745</v>
      </c>
      <c r="B3770">
        <v>81082</v>
      </c>
      <c r="C3770" s="593">
        <v>8.4000000000000005E-2</v>
      </c>
      <c r="D3770" t="s">
        <v>1964</v>
      </c>
      <c r="E3770">
        <v>2.9000000000000001E-2</v>
      </c>
      <c r="F3770">
        <v>1.4999999999999999E-2</v>
      </c>
      <c r="G3770">
        <v>0.04</v>
      </c>
      <c r="H3770">
        <v>0</v>
      </c>
      <c r="I3770">
        <v>0</v>
      </c>
    </row>
    <row r="3771" spans="1:9" x14ac:dyDescent="0.25">
      <c r="A3771" t="s">
        <v>745</v>
      </c>
      <c r="B3771">
        <v>81084</v>
      </c>
      <c r="C3771" s="593">
        <v>3.9E-2</v>
      </c>
      <c r="D3771" t="s">
        <v>2187</v>
      </c>
      <c r="E3771">
        <v>2.9000000000000001E-2</v>
      </c>
      <c r="F3771">
        <v>0.01</v>
      </c>
      <c r="G3771">
        <v>0</v>
      </c>
      <c r="H3771">
        <v>0</v>
      </c>
      <c r="I3771">
        <v>0</v>
      </c>
    </row>
    <row r="3772" spans="1:9" x14ac:dyDescent="0.25">
      <c r="A3772" t="s">
        <v>745</v>
      </c>
      <c r="B3772">
        <v>81087</v>
      </c>
      <c r="C3772" s="593">
        <v>2.9000000000000001E-2</v>
      </c>
      <c r="D3772" t="s">
        <v>2173</v>
      </c>
      <c r="E3772">
        <v>2.9000000000000001E-2</v>
      </c>
      <c r="F3772">
        <v>0</v>
      </c>
      <c r="G3772">
        <v>0</v>
      </c>
      <c r="H3772">
        <v>0</v>
      </c>
      <c r="I3772">
        <v>0</v>
      </c>
    </row>
    <row r="3773" spans="1:9" x14ac:dyDescent="0.25">
      <c r="A3773" t="s">
        <v>745</v>
      </c>
      <c r="B3773">
        <v>81089</v>
      </c>
      <c r="C3773" s="593">
        <v>8.8999999999999996E-2</v>
      </c>
      <c r="D3773" t="s">
        <v>2191</v>
      </c>
      <c r="E3773">
        <v>2.9000000000000001E-2</v>
      </c>
      <c r="F3773">
        <v>0.03</v>
      </c>
      <c r="G3773">
        <v>0.03</v>
      </c>
      <c r="H3773">
        <v>0</v>
      </c>
      <c r="I3773">
        <v>0</v>
      </c>
    </row>
    <row r="3774" spans="1:9" x14ac:dyDescent="0.25">
      <c r="A3774" t="s">
        <v>745</v>
      </c>
      <c r="B3774">
        <v>81090</v>
      </c>
      <c r="C3774" s="593">
        <v>5.8999999999999997E-2</v>
      </c>
      <c r="D3774" t="s">
        <v>2192</v>
      </c>
      <c r="E3774">
        <v>2.9000000000000001E-2</v>
      </c>
      <c r="F3774">
        <v>0</v>
      </c>
      <c r="G3774">
        <v>0.03</v>
      </c>
      <c r="H3774">
        <v>0</v>
      </c>
      <c r="I3774">
        <v>0</v>
      </c>
    </row>
    <row r="3775" spans="1:9" x14ac:dyDescent="0.25">
      <c r="A3775" t="s">
        <v>745</v>
      </c>
      <c r="B3775">
        <v>81091</v>
      </c>
      <c r="C3775" s="593">
        <v>4.3999999999999997E-2</v>
      </c>
      <c r="D3775" t="s">
        <v>2170</v>
      </c>
      <c r="E3775">
        <v>2.9000000000000001E-2</v>
      </c>
      <c r="F3775">
        <v>1.4999999999999999E-2</v>
      </c>
      <c r="G3775">
        <v>0</v>
      </c>
      <c r="H3775">
        <v>0</v>
      </c>
      <c r="I3775">
        <v>0</v>
      </c>
    </row>
    <row r="3776" spans="1:9" x14ac:dyDescent="0.25">
      <c r="A3776" t="s">
        <v>745</v>
      </c>
      <c r="B3776">
        <v>81092</v>
      </c>
      <c r="C3776" s="593">
        <v>5.8999999999999997E-2</v>
      </c>
      <c r="D3776" t="s">
        <v>2193</v>
      </c>
      <c r="E3776">
        <v>2.9000000000000001E-2</v>
      </c>
      <c r="F3776">
        <v>0.01</v>
      </c>
      <c r="G3776">
        <v>0.02</v>
      </c>
      <c r="H3776">
        <v>0</v>
      </c>
      <c r="I3776">
        <v>0</v>
      </c>
    </row>
    <row r="3777" spans="1:9" x14ac:dyDescent="0.25">
      <c r="A3777" t="s">
        <v>745</v>
      </c>
      <c r="B3777">
        <v>81101</v>
      </c>
      <c r="C3777" s="593">
        <v>8.4000000000000005E-2</v>
      </c>
      <c r="D3777" t="s">
        <v>2194</v>
      </c>
      <c r="E3777">
        <v>2.9000000000000001E-2</v>
      </c>
      <c r="F3777">
        <v>0.03</v>
      </c>
      <c r="G3777">
        <v>2.5000000000000001E-2</v>
      </c>
      <c r="H3777">
        <v>0</v>
      </c>
      <c r="I3777">
        <v>0</v>
      </c>
    </row>
    <row r="3778" spans="1:9" x14ac:dyDescent="0.25">
      <c r="A3778" t="s">
        <v>745</v>
      </c>
      <c r="B3778">
        <v>81102</v>
      </c>
      <c r="C3778" s="593">
        <v>8.4000000000000005E-2</v>
      </c>
      <c r="D3778" t="s">
        <v>2194</v>
      </c>
      <c r="E3778">
        <v>2.9000000000000001E-2</v>
      </c>
      <c r="F3778">
        <v>0.03</v>
      </c>
      <c r="G3778">
        <v>2.5000000000000001E-2</v>
      </c>
      <c r="H3778">
        <v>0</v>
      </c>
      <c r="I3778">
        <v>0</v>
      </c>
    </row>
    <row r="3779" spans="1:9" x14ac:dyDescent="0.25">
      <c r="A3779" t="s">
        <v>745</v>
      </c>
      <c r="B3779">
        <v>81120</v>
      </c>
      <c r="C3779" s="593">
        <v>8.8999999999999996E-2</v>
      </c>
      <c r="D3779" t="s">
        <v>2195</v>
      </c>
      <c r="E3779">
        <v>2.9000000000000001E-2</v>
      </c>
      <c r="F3779">
        <v>0.02</v>
      </c>
      <c r="G3779">
        <v>0.04</v>
      </c>
      <c r="H3779">
        <v>0</v>
      </c>
      <c r="I3779">
        <v>0</v>
      </c>
    </row>
    <row r="3780" spans="1:9" x14ac:dyDescent="0.25">
      <c r="A3780" t="s">
        <v>745</v>
      </c>
      <c r="B3780">
        <v>81121</v>
      </c>
      <c r="C3780" s="593">
        <v>6.9000000000000006E-2</v>
      </c>
      <c r="D3780" t="s">
        <v>2196</v>
      </c>
      <c r="E3780">
        <v>2.9000000000000001E-2</v>
      </c>
      <c r="F3780">
        <v>0.04</v>
      </c>
      <c r="G3780">
        <v>0</v>
      </c>
      <c r="H3780">
        <v>0</v>
      </c>
      <c r="I3780">
        <v>0</v>
      </c>
    </row>
    <row r="3781" spans="1:9" x14ac:dyDescent="0.25">
      <c r="A3781" t="s">
        <v>745</v>
      </c>
      <c r="B3781">
        <v>81122</v>
      </c>
      <c r="C3781" s="593">
        <v>7.9000000000000001E-2</v>
      </c>
      <c r="D3781" t="s">
        <v>2197</v>
      </c>
      <c r="E3781">
        <v>2.9000000000000001E-2</v>
      </c>
      <c r="F3781">
        <v>0.02</v>
      </c>
      <c r="G3781">
        <v>0.03</v>
      </c>
      <c r="H3781">
        <v>0</v>
      </c>
      <c r="I3781">
        <v>0</v>
      </c>
    </row>
    <row r="3782" spans="1:9" x14ac:dyDescent="0.25">
      <c r="A3782" t="s">
        <v>745</v>
      </c>
      <c r="B3782">
        <v>81123</v>
      </c>
      <c r="C3782" s="593">
        <v>6.9000000000000006E-2</v>
      </c>
      <c r="D3782" t="s">
        <v>2198</v>
      </c>
      <c r="E3782">
        <v>2.9000000000000001E-2</v>
      </c>
      <c r="F3782">
        <v>0.01</v>
      </c>
      <c r="G3782">
        <v>0.03</v>
      </c>
      <c r="H3782">
        <v>0</v>
      </c>
      <c r="I3782">
        <v>0</v>
      </c>
    </row>
    <row r="3783" spans="1:9" x14ac:dyDescent="0.25">
      <c r="A3783" t="s">
        <v>745</v>
      </c>
      <c r="B3783">
        <v>81124</v>
      </c>
      <c r="C3783" s="593">
        <v>4.9000000000000002E-2</v>
      </c>
      <c r="D3783" t="s">
        <v>2199</v>
      </c>
      <c r="E3783">
        <v>2.9000000000000001E-2</v>
      </c>
      <c r="F3783">
        <v>0.02</v>
      </c>
      <c r="G3783">
        <v>0</v>
      </c>
      <c r="H3783">
        <v>0</v>
      </c>
      <c r="I3783">
        <v>0</v>
      </c>
    </row>
    <row r="3784" spans="1:9" x14ac:dyDescent="0.25">
      <c r="A3784" t="s">
        <v>745</v>
      </c>
      <c r="B3784">
        <v>81125</v>
      </c>
      <c r="C3784" s="593">
        <v>9.5000000000000001E-2</v>
      </c>
      <c r="D3784" t="s">
        <v>2200</v>
      </c>
      <c r="E3784">
        <v>2.9000000000000001E-2</v>
      </c>
      <c r="F3784">
        <v>2.5999999999999999E-2</v>
      </c>
      <c r="G3784">
        <v>0.04</v>
      </c>
      <c r="H3784">
        <v>0</v>
      </c>
      <c r="I3784">
        <v>0</v>
      </c>
    </row>
    <row r="3785" spans="1:9" x14ac:dyDescent="0.25">
      <c r="A3785" t="s">
        <v>745</v>
      </c>
      <c r="B3785">
        <v>81126</v>
      </c>
      <c r="C3785" s="593">
        <v>3.9E-2</v>
      </c>
      <c r="D3785" t="s">
        <v>2201</v>
      </c>
      <c r="E3785">
        <v>2.9000000000000001E-2</v>
      </c>
      <c r="F3785">
        <v>0.01</v>
      </c>
      <c r="G3785">
        <v>0</v>
      </c>
      <c r="H3785">
        <v>0</v>
      </c>
      <c r="I3785">
        <v>0</v>
      </c>
    </row>
    <row r="3786" spans="1:9" x14ac:dyDescent="0.25">
      <c r="A3786" t="s">
        <v>745</v>
      </c>
      <c r="B3786">
        <v>81128</v>
      </c>
      <c r="C3786" s="593">
        <v>6.9000000000000006E-2</v>
      </c>
      <c r="D3786" t="s">
        <v>2196</v>
      </c>
      <c r="E3786">
        <v>2.9000000000000001E-2</v>
      </c>
      <c r="F3786">
        <v>0.04</v>
      </c>
      <c r="G3786">
        <v>0</v>
      </c>
      <c r="H3786">
        <v>0</v>
      </c>
      <c r="I3786">
        <v>0</v>
      </c>
    </row>
    <row r="3787" spans="1:9" x14ac:dyDescent="0.25">
      <c r="A3787" t="s">
        <v>745</v>
      </c>
      <c r="B3787">
        <v>81129</v>
      </c>
      <c r="C3787" s="593">
        <v>8.8999999999999996E-2</v>
      </c>
      <c r="D3787" t="s">
        <v>2195</v>
      </c>
      <c r="E3787">
        <v>2.9000000000000001E-2</v>
      </c>
      <c r="F3787">
        <v>0.02</v>
      </c>
      <c r="G3787">
        <v>0.04</v>
      </c>
      <c r="H3787">
        <v>0</v>
      </c>
      <c r="I3787">
        <v>0</v>
      </c>
    </row>
    <row r="3788" spans="1:9" x14ac:dyDescent="0.25">
      <c r="A3788" t="s">
        <v>745</v>
      </c>
      <c r="B3788">
        <v>81130</v>
      </c>
      <c r="C3788" s="593">
        <v>9.5000000000000001E-2</v>
      </c>
      <c r="D3788" t="s">
        <v>2202</v>
      </c>
      <c r="E3788">
        <v>2.9000000000000001E-2</v>
      </c>
      <c r="F3788">
        <v>2.5999999999999999E-2</v>
      </c>
      <c r="G3788">
        <v>0.04</v>
      </c>
      <c r="H3788">
        <v>0</v>
      </c>
      <c r="I3788">
        <v>0</v>
      </c>
    </row>
    <row r="3789" spans="1:9" x14ac:dyDescent="0.25">
      <c r="A3789" t="s">
        <v>745</v>
      </c>
      <c r="B3789">
        <v>81131</v>
      </c>
      <c r="C3789" s="593">
        <v>8.8999999999999996E-2</v>
      </c>
      <c r="D3789" t="s">
        <v>2203</v>
      </c>
      <c r="E3789">
        <v>2.9000000000000001E-2</v>
      </c>
      <c r="F3789">
        <v>2.5000000000000001E-2</v>
      </c>
      <c r="G3789">
        <v>3.5000000000000003E-2</v>
      </c>
      <c r="H3789">
        <v>0</v>
      </c>
      <c r="I3789">
        <v>0</v>
      </c>
    </row>
    <row r="3790" spans="1:9" x14ac:dyDescent="0.25">
      <c r="A3790" t="s">
        <v>745</v>
      </c>
      <c r="B3790">
        <v>81132</v>
      </c>
      <c r="C3790" s="593">
        <v>7.4999999999999997E-2</v>
      </c>
      <c r="D3790" t="s">
        <v>2204</v>
      </c>
      <c r="E3790">
        <v>2.9000000000000001E-2</v>
      </c>
      <c r="F3790">
        <v>2.5999999999999999E-2</v>
      </c>
      <c r="G3790">
        <v>0.02</v>
      </c>
      <c r="H3790">
        <v>0</v>
      </c>
      <c r="I3790">
        <v>0</v>
      </c>
    </row>
    <row r="3791" spans="1:9" x14ac:dyDescent="0.25">
      <c r="A3791" t="s">
        <v>745</v>
      </c>
      <c r="B3791">
        <v>81133</v>
      </c>
      <c r="C3791" s="593">
        <v>3.9E-2</v>
      </c>
      <c r="D3791" t="s">
        <v>2201</v>
      </c>
      <c r="E3791">
        <v>2.9000000000000001E-2</v>
      </c>
      <c r="F3791">
        <v>0.01</v>
      </c>
      <c r="G3791">
        <v>0</v>
      </c>
      <c r="H3791">
        <v>0</v>
      </c>
      <c r="I3791">
        <v>0</v>
      </c>
    </row>
    <row r="3792" spans="1:9" x14ac:dyDescent="0.25">
      <c r="A3792" t="s">
        <v>745</v>
      </c>
      <c r="B3792">
        <v>81135</v>
      </c>
      <c r="C3792" s="593">
        <v>5.5E-2</v>
      </c>
      <c r="D3792" t="s">
        <v>2205</v>
      </c>
      <c r="E3792">
        <v>2.9000000000000001E-2</v>
      </c>
      <c r="F3792">
        <v>2.5999999999999999E-2</v>
      </c>
      <c r="G3792">
        <v>0</v>
      </c>
      <c r="H3792">
        <v>0</v>
      </c>
      <c r="I3792">
        <v>0</v>
      </c>
    </row>
    <row r="3793" spans="1:9" x14ac:dyDescent="0.25">
      <c r="A3793" t="s">
        <v>745</v>
      </c>
      <c r="B3793">
        <v>81136</v>
      </c>
      <c r="C3793" s="593">
        <v>7.9000000000000001E-2</v>
      </c>
      <c r="D3793" t="s">
        <v>2206</v>
      </c>
      <c r="E3793">
        <v>2.9000000000000001E-2</v>
      </c>
      <c r="F3793">
        <v>0.03</v>
      </c>
      <c r="G3793">
        <v>0.02</v>
      </c>
      <c r="H3793">
        <v>0</v>
      </c>
      <c r="I3793">
        <v>0</v>
      </c>
    </row>
    <row r="3794" spans="1:9" x14ac:dyDescent="0.25">
      <c r="A3794" t="s">
        <v>745</v>
      </c>
      <c r="B3794">
        <v>81137</v>
      </c>
      <c r="C3794" s="593">
        <v>7.9000000000000001E-2</v>
      </c>
      <c r="D3794" t="s">
        <v>2207</v>
      </c>
      <c r="E3794">
        <v>2.9000000000000001E-2</v>
      </c>
      <c r="F3794">
        <v>0.02</v>
      </c>
      <c r="G3794">
        <v>0.03</v>
      </c>
      <c r="H3794">
        <v>0</v>
      </c>
      <c r="I3794">
        <v>0</v>
      </c>
    </row>
    <row r="3795" spans="1:9" x14ac:dyDescent="0.25">
      <c r="A3795" t="s">
        <v>745</v>
      </c>
      <c r="B3795">
        <v>81138</v>
      </c>
      <c r="C3795" s="593">
        <v>3.9E-2</v>
      </c>
      <c r="D3795" t="s">
        <v>2201</v>
      </c>
      <c r="E3795">
        <v>2.9000000000000001E-2</v>
      </c>
      <c r="F3795">
        <v>0.01</v>
      </c>
      <c r="G3795">
        <v>0</v>
      </c>
      <c r="H3795">
        <v>0</v>
      </c>
      <c r="I3795">
        <v>0</v>
      </c>
    </row>
    <row r="3796" spans="1:9" x14ac:dyDescent="0.25">
      <c r="A3796" t="s">
        <v>745</v>
      </c>
      <c r="B3796">
        <v>81140</v>
      </c>
      <c r="C3796" s="593">
        <v>7.9000000000000001E-2</v>
      </c>
      <c r="D3796" t="s">
        <v>2208</v>
      </c>
      <c r="E3796">
        <v>2.9000000000000001E-2</v>
      </c>
      <c r="F3796">
        <v>0.02</v>
      </c>
      <c r="G3796">
        <v>0.03</v>
      </c>
      <c r="H3796">
        <v>0</v>
      </c>
      <c r="I3796">
        <v>0</v>
      </c>
    </row>
    <row r="3797" spans="1:9" x14ac:dyDescent="0.25">
      <c r="A3797" t="s">
        <v>745</v>
      </c>
      <c r="B3797">
        <v>81141</v>
      </c>
      <c r="C3797" s="593">
        <v>5.8999999999999997E-2</v>
      </c>
      <c r="D3797" t="s">
        <v>2209</v>
      </c>
      <c r="E3797">
        <v>2.9000000000000001E-2</v>
      </c>
      <c r="F3797">
        <v>0.02</v>
      </c>
      <c r="G3797">
        <v>0.01</v>
      </c>
      <c r="H3797">
        <v>0</v>
      </c>
      <c r="I3797">
        <v>0</v>
      </c>
    </row>
    <row r="3798" spans="1:9" x14ac:dyDescent="0.25">
      <c r="A3798" t="s">
        <v>745</v>
      </c>
      <c r="B3798">
        <v>81143</v>
      </c>
      <c r="C3798" s="593">
        <v>7.3999999999999996E-2</v>
      </c>
      <c r="D3798" t="s">
        <v>2210</v>
      </c>
      <c r="E3798">
        <v>2.9000000000000001E-2</v>
      </c>
      <c r="F3798">
        <v>2.5000000000000001E-2</v>
      </c>
      <c r="G3798">
        <v>0.02</v>
      </c>
      <c r="H3798">
        <v>0</v>
      </c>
      <c r="I3798">
        <v>0</v>
      </c>
    </row>
    <row r="3799" spans="1:9" x14ac:dyDescent="0.25">
      <c r="A3799" t="s">
        <v>745</v>
      </c>
      <c r="B3799">
        <v>81144</v>
      </c>
      <c r="C3799" s="593">
        <v>8.5000000000000006E-2</v>
      </c>
      <c r="D3799" t="s">
        <v>2211</v>
      </c>
      <c r="E3799">
        <v>2.9000000000000001E-2</v>
      </c>
      <c r="F3799">
        <v>2.5999999999999999E-2</v>
      </c>
      <c r="G3799">
        <v>0.03</v>
      </c>
      <c r="H3799">
        <v>0</v>
      </c>
      <c r="I3799">
        <v>0</v>
      </c>
    </row>
    <row r="3800" spans="1:9" x14ac:dyDescent="0.25">
      <c r="A3800" t="s">
        <v>745</v>
      </c>
      <c r="B3800">
        <v>81146</v>
      </c>
      <c r="C3800" s="593">
        <v>5.8999999999999997E-2</v>
      </c>
      <c r="D3800" t="s">
        <v>2212</v>
      </c>
      <c r="E3800">
        <v>2.9000000000000001E-2</v>
      </c>
      <c r="F3800">
        <v>0.03</v>
      </c>
      <c r="G3800">
        <v>0</v>
      </c>
      <c r="H3800">
        <v>0</v>
      </c>
      <c r="I3800">
        <v>0</v>
      </c>
    </row>
    <row r="3801" spans="1:9" x14ac:dyDescent="0.25">
      <c r="A3801" t="s">
        <v>745</v>
      </c>
      <c r="B3801">
        <v>81147</v>
      </c>
      <c r="C3801" s="593">
        <v>7.9000000000000001E-2</v>
      </c>
      <c r="D3801" t="s">
        <v>2213</v>
      </c>
      <c r="E3801">
        <v>2.9000000000000001E-2</v>
      </c>
      <c r="F3801">
        <v>0.05</v>
      </c>
      <c r="G3801">
        <v>0</v>
      </c>
      <c r="H3801">
        <v>0</v>
      </c>
      <c r="I3801">
        <v>0</v>
      </c>
    </row>
    <row r="3802" spans="1:9" x14ac:dyDescent="0.25">
      <c r="A3802" t="s">
        <v>745</v>
      </c>
      <c r="B3802">
        <v>81148</v>
      </c>
      <c r="C3802" s="593">
        <v>5.8999999999999997E-2</v>
      </c>
      <c r="D3802" t="s">
        <v>2214</v>
      </c>
      <c r="E3802">
        <v>2.9000000000000001E-2</v>
      </c>
      <c r="F3802">
        <v>0.02</v>
      </c>
      <c r="G3802">
        <v>0.01</v>
      </c>
      <c r="H3802">
        <v>0</v>
      </c>
      <c r="I3802">
        <v>0</v>
      </c>
    </row>
    <row r="3803" spans="1:9" x14ac:dyDescent="0.25">
      <c r="A3803" t="s">
        <v>745</v>
      </c>
      <c r="B3803">
        <v>81149</v>
      </c>
      <c r="C3803" s="593">
        <v>9.4E-2</v>
      </c>
      <c r="D3803" t="s">
        <v>2215</v>
      </c>
      <c r="E3803">
        <v>2.9000000000000001E-2</v>
      </c>
      <c r="F3803">
        <v>2.5000000000000001E-2</v>
      </c>
      <c r="G3803">
        <v>0.04</v>
      </c>
      <c r="H3803">
        <v>0</v>
      </c>
      <c r="I3803">
        <v>0</v>
      </c>
    </row>
    <row r="3804" spans="1:9" x14ac:dyDescent="0.25">
      <c r="A3804" t="s">
        <v>745</v>
      </c>
      <c r="B3804">
        <v>81151</v>
      </c>
      <c r="C3804" s="593">
        <v>4.9000000000000002E-2</v>
      </c>
      <c r="D3804" t="s">
        <v>2216</v>
      </c>
      <c r="E3804">
        <v>2.9000000000000001E-2</v>
      </c>
      <c r="F3804">
        <v>0.02</v>
      </c>
      <c r="G3804">
        <v>0</v>
      </c>
      <c r="H3804">
        <v>0</v>
      </c>
      <c r="I3804">
        <v>0</v>
      </c>
    </row>
    <row r="3805" spans="1:9" x14ac:dyDescent="0.25">
      <c r="A3805" t="s">
        <v>745</v>
      </c>
      <c r="B3805">
        <v>81152</v>
      </c>
      <c r="C3805" s="593">
        <v>6.9000000000000006E-2</v>
      </c>
      <c r="D3805" t="s">
        <v>2217</v>
      </c>
      <c r="E3805">
        <v>2.9000000000000001E-2</v>
      </c>
      <c r="F3805">
        <v>0.01</v>
      </c>
      <c r="G3805">
        <v>0.03</v>
      </c>
      <c r="H3805">
        <v>0</v>
      </c>
      <c r="I3805">
        <v>0</v>
      </c>
    </row>
    <row r="3806" spans="1:9" x14ac:dyDescent="0.25">
      <c r="A3806" t="s">
        <v>745</v>
      </c>
      <c r="B3806">
        <v>81154</v>
      </c>
      <c r="C3806" s="593">
        <v>7.4999999999999997E-2</v>
      </c>
      <c r="D3806" t="s">
        <v>2218</v>
      </c>
      <c r="E3806">
        <v>2.9000000000000001E-2</v>
      </c>
      <c r="F3806">
        <v>2.5999999999999999E-2</v>
      </c>
      <c r="G3806">
        <v>0.02</v>
      </c>
      <c r="H3806">
        <v>0</v>
      </c>
      <c r="I3806">
        <v>0</v>
      </c>
    </row>
    <row r="3807" spans="1:9" x14ac:dyDescent="0.25">
      <c r="A3807" t="s">
        <v>745</v>
      </c>
      <c r="B3807">
        <v>81155</v>
      </c>
      <c r="C3807" s="593">
        <v>5.3999999999999999E-2</v>
      </c>
      <c r="D3807" t="s">
        <v>2219</v>
      </c>
      <c r="E3807">
        <v>2.9000000000000001E-2</v>
      </c>
      <c r="F3807">
        <v>2.5000000000000001E-2</v>
      </c>
      <c r="G3807">
        <v>0</v>
      </c>
      <c r="H3807">
        <v>0</v>
      </c>
      <c r="I3807">
        <v>0</v>
      </c>
    </row>
    <row r="3808" spans="1:9" x14ac:dyDescent="0.25">
      <c r="A3808" t="s">
        <v>745</v>
      </c>
      <c r="B3808">
        <v>81157</v>
      </c>
      <c r="C3808" s="593">
        <v>6.9000000000000006E-2</v>
      </c>
      <c r="D3808" t="s">
        <v>2220</v>
      </c>
      <c r="E3808">
        <v>2.9000000000000001E-2</v>
      </c>
      <c r="F3808">
        <v>0.04</v>
      </c>
      <c r="G3808">
        <v>0</v>
      </c>
      <c r="H3808">
        <v>0</v>
      </c>
      <c r="I3808">
        <v>0</v>
      </c>
    </row>
    <row r="3809" spans="1:9" x14ac:dyDescent="0.25">
      <c r="A3809" t="s">
        <v>745</v>
      </c>
      <c r="B3809">
        <v>81201</v>
      </c>
      <c r="C3809" s="593">
        <v>8.6499999999999994E-2</v>
      </c>
      <c r="D3809" t="s">
        <v>2221</v>
      </c>
      <c r="E3809">
        <v>2.9000000000000001E-2</v>
      </c>
      <c r="F3809">
        <v>2.75E-2</v>
      </c>
      <c r="G3809">
        <v>0.03</v>
      </c>
      <c r="H3809">
        <v>0</v>
      </c>
      <c r="I3809">
        <v>0</v>
      </c>
    </row>
    <row r="3810" spans="1:9" x14ac:dyDescent="0.25">
      <c r="A3810" t="s">
        <v>745</v>
      </c>
      <c r="B3810">
        <v>81210</v>
      </c>
      <c r="C3810" s="593">
        <v>4.9000000000000002E-2</v>
      </c>
      <c r="D3810" t="s">
        <v>2222</v>
      </c>
      <c r="E3810">
        <v>2.9000000000000001E-2</v>
      </c>
      <c r="F3810">
        <v>0.01</v>
      </c>
      <c r="G3810">
        <v>0</v>
      </c>
      <c r="H3810">
        <v>0.01</v>
      </c>
      <c r="I3810">
        <v>0</v>
      </c>
    </row>
    <row r="3811" spans="1:9" x14ac:dyDescent="0.25">
      <c r="A3811" t="s">
        <v>745</v>
      </c>
      <c r="B3811">
        <v>81211</v>
      </c>
      <c r="C3811" s="593">
        <v>8.1500000000000003E-2</v>
      </c>
      <c r="D3811" t="s">
        <v>2223</v>
      </c>
      <c r="E3811">
        <v>2.9000000000000001E-2</v>
      </c>
      <c r="F3811">
        <v>2.75E-2</v>
      </c>
      <c r="G3811">
        <v>2.5000000000000001E-2</v>
      </c>
      <c r="H3811">
        <v>0</v>
      </c>
      <c r="I3811">
        <v>0</v>
      </c>
    </row>
    <row r="3812" spans="1:9" x14ac:dyDescent="0.25">
      <c r="A3812" t="s">
        <v>745</v>
      </c>
      <c r="B3812">
        <v>81212</v>
      </c>
      <c r="C3812" s="593">
        <v>8.4000000000000005E-2</v>
      </c>
      <c r="D3812" t="s">
        <v>2224</v>
      </c>
      <c r="E3812">
        <v>2.9000000000000001E-2</v>
      </c>
      <c r="F3812">
        <v>2.5000000000000001E-2</v>
      </c>
      <c r="G3812">
        <v>0.03</v>
      </c>
      <c r="H3812">
        <v>0</v>
      </c>
      <c r="I3812">
        <v>0</v>
      </c>
    </row>
    <row r="3813" spans="1:9" x14ac:dyDescent="0.25">
      <c r="A3813" t="s">
        <v>745</v>
      </c>
      <c r="B3813">
        <v>81215</v>
      </c>
      <c r="C3813" s="593">
        <v>8.4000000000000005E-2</v>
      </c>
      <c r="D3813" t="s">
        <v>2224</v>
      </c>
      <c r="E3813">
        <v>2.9000000000000001E-2</v>
      </c>
      <c r="F3813">
        <v>2.5000000000000001E-2</v>
      </c>
      <c r="G3813">
        <v>0.03</v>
      </c>
      <c r="H3813">
        <v>0</v>
      </c>
      <c r="I3813">
        <v>0</v>
      </c>
    </row>
    <row r="3814" spans="1:9" x14ac:dyDescent="0.25">
      <c r="A3814" t="s">
        <v>745</v>
      </c>
      <c r="B3814">
        <v>81220</v>
      </c>
      <c r="C3814" s="593">
        <v>4.9000000000000002E-2</v>
      </c>
      <c r="D3814" t="s">
        <v>2222</v>
      </c>
      <c r="E3814">
        <v>2.9000000000000001E-2</v>
      </c>
      <c r="F3814">
        <v>0.01</v>
      </c>
      <c r="G3814">
        <v>0</v>
      </c>
      <c r="H3814">
        <v>0.01</v>
      </c>
      <c r="I3814">
        <v>0</v>
      </c>
    </row>
    <row r="3815" spans="1:9" x14ac:dyDescent="0.25">
      <c r="A3815" t="s">
        <v>745</v>
      </c>
      <c r="B3815">
        <v>81221</v>
      </c>
      <c r="C3815" s="593">
        <v>5.3999999999999999E-2</v>
      </c>
      <c r="D3815" t="s">
        <v>2225</v>
      </c>
      <c r="E3815">
        <v>2.9000000000000001E-2</v>
      </c>
      <c r="F3815">
        <v>2.5000000000000001E-2</v>
      </c>
      <c r="G3815">
        <v>0</v>
      </c>
      <c r="H3815">
        <v>0</v>
      </c>
      <c r="I3815">
        <v>0</v>
      </c>
    </row>
    <row r="3816" spans="1:9" x14ac:dyDescent="0.25">
      <c r="A3816" t="s">
        <v>745</v>
      </c>
      <c r="B3816">
        <v>81222</v>
      </c>
      <c r="C3816" s="593">
        <v>5.3999999999999999E-2</v>
      </c>
      <c r="D3816" t="s">
        <v>1865</v>
      </c>
      <c r="E3816">
        <v>2.9000000000000001E-2</v>
      </c>
      <c r="F3816">
        <v>2.5000000000000001E-2</v>
      </c>
      <c r="G3816">
        <v>0</v>
      </c>
      <c r="H3816">
        <v>0</v>
      </c>
      <c r="I3816">
        <v>0</v>
      </c>
    </row>
    <row r="3817" spans="1:9" x14ac:dyDescent="0.25">
      <c r="A3817" t="s">
        <v>745</v>
      </c>
      <c r="B3817">
        <v>81223</v>
      </c>
      <c r="C3817" s="593">
        <v>5.3999999999999999E-2</v>
      </c>
      <c r="D3817" t="s">
        <v>1865</v>
      </c>
      <c r="E3817">
        <v>2.9000000000000001E-2</v>
      </c>
      <c r="F3817">
        <v>2.5000000000000001E-2</v>
      </c>
      <c r="G3817">
        <v>0</v>
      </c>
      <c r="H3817">
        <v>0</v>
      </c>
      <c r="I3817">
        <v>0</v>
      </c>
    </row>
    <row r="3818" spans="1:9" x14ac:dyDescent="0.25">
      <c r="A3818" t="s">
        <v>745</v>
      </c>
      <c r="B3818">
        <v>81224</v>
      </c>
      <c r="C3818" s="593">
        <v>9.4E-2</v>
      </c>
      <c r="D3818" t="s">
        <v>2226</v>
      </c>
      <c r="E3818">
        <v>2.9000000000000001E-2</v>
      </c>
      <c r="F3818">
        <v>0.01</v>
      </c>
      <c r="G3818">
        <v>4.4999999999999998E-2</v>
      </c>
      <c r="H3818">
        <v>0.01</v>
      </c>
      <c r="I3818">
        <v>0</v>
      </c>
    </row>
    <row r="3819" spans="1:9" x14ac:dyDescent="0.25">
      <c r="A3819" t="s">
        <v>745</v>
      </c>
      <c r="B3819">
        <v>81225</v>
      </c>
      <c r="C3819" s="593">
        <v>9.9000000000000005E-2</v>
      </c>
      <c r="D3819" t="s">
        <v>2227</v>
      </c>
      <c r="E3819">
        <v>2.9000000000000001E-2</v>
      </c>
      <c r="F3819">
        <v>0.01</v>
      </c>
      <c r="G3819">
        <v>0.05</v>
      </c>
      <c r="H3819">
        <v>0.01</v>
      </c>
      <c r="I3819">
        <v>0</v>
      </c>
    </row>
    <row r="3820" spans="1:9" x14ac:dyDescent="0.25">
      <c r="A3820" t="s">
        <v>745</v>
      </c>
      <c r="B3820">
        <v>81226</v>
      </c>
      <c r="C3820" s="593">
        <v>7.9000000000000001E-2</v>
      </c>
      <c r="D3820" t="s">
        <v>2228</v>
      </c>
      <c r="E3820">
        <v>2.9000000000000001E-2</v>
      </c>
      <c r="F3820">
        <v>2.5000000000000001E-2</v>
      </c>
      <c r="G3820">
        <v>2.5000000000000001E-2</v>
      </c>
      <c r="H3820">
        <v>0</v>
      </c>
      <c r="I3820">
        <v>0</v>
      </c>
    </row>
    <row r="3821" spans="1:9" x14ac:dyDescent="0.25">
      <c r="A3821" t="s">
        <v>745</v>
      </c>
      <c r="B3821">
        <v>81227</v>
      </c>
      <c r="C3821" s="593">
        <v>5.6500000000000002E-2</v>
      </c>
      <c r="D3821" t="s">
        <v>2078</v>
      </c>
      <c r="E3821">
        <v>2.9000000000000001E-2</v>
      </c>
      <c r="F3821">
        <v>2.75E-2</v>
      </c>
      <c r="G3821">
        <v>0</v>
      </c>
      <c r="H3821">
        <v>0</v>
      </c>
      <c r="I3821">
        <v>0</v>
      </c>
    </row>
    <row r="3822" spans="1:9" x14ac:dyDescent="0.25">
      <c r="A3822" t="s">
        <v>745</v>
      </c>
      <c r="B3822">
        <v>81228</v>
      </c>
      <c r="C3822" s="593">
        <v>6.9000000000000006E-2</v>
      </c>
      <c r="D3822" t="s">
        <v>1944</v>
      </c>
      <c r="E3822">
        <v>2.9000000000000001E-2</v>
      </c>
      <c r="F3822">
        <v>0.04</v>
      </c>
      <c r="G3822">
        <v>0</v>
      </c>
      <c r="H3822">
        <v>0</v>
      </c>
      <c r="I3822">
        <v>0</v>
      </c>
    </row>
    <row r="3823" spans="1:9" x14ac:dyDescent="0.25">
      <c r="A3823" t="s">
        <v>745</v>
      </c>
      <c r="B3823">
        <v>81230</v>
      </c>
      <c r="C3823" s="593">
        <v>8.8999999999999996E-2</v>
      </c>
      <c r="D3823" t="s">
        <v>2229</v>
      </c>
      <c r="E3823">
        <v>2.9000000000000001E-2</v>
      </c>
      <c r="F3823">
        <v>0.01</v>
      </c>
      <c r="G3823">
        <v>0.04</v>
      </c>
      <c r="H3823">
        <v>0.01</v>
      </c>
      <c r="I3823">
        <v>0</v>
      </c>
    </row>
    <row r="3824" spans="1:9" x14ac:dyDescent="0.25">
      <c r="A3824" t="s">
        <v>745</v>
      </c>
      <c r="B3824">
        <v>81231</v>
      </c>
      <c r="C3824" s="593">
        <v>8.8999999999999996E-2</v>
      </c>
      <c r="D3824" t="s">
        <v>2229</v>
      </c>
      <c r="E3824">
        <v>2.9000000000000001E-2</v>
      </c>
      <c r="F3824">
        <v>0.01</v>
      </c>
      <c r="G3824">
        <v>0.04</v>
      </c>
      <c r="H3824">
        <v>0.01</v>
      </c>
      <c r="I3824">
        <v>0</v>
      </c>
    </row>
    <row r="3825" spans="1:9" x14ac:dyDescent="0.25">
      <c r="A3825" t="s">
        <v>745</v>
      </c>
      <c r="B3825">
        <v>81232</v>
      </c>
      <c r="C3825" s="593">
        <v>5.3999999999999999E-2</v>
      </c>
      <c r="D3825" t="s">
        <v>1865</v>
      </c>
      <c r="E3825">
        <v>2.9000000000000001E-2</v>
      </c>
      <c r="F3825">
        <v>2.5000000000000001E-2</v>
      </c>
      <c r="G3825">
        <v>0</v>
      </c>
      <c r="H3825">
        <v>0</v>
      </c>
      <c r="I3825">
        <v>0</v>
      </c>
    </row>
    <row r="3826" spans="1:9" x14ac:dyDescent="0.25">
      <c r="A3826" t="s">
        <v>745</v>
      </c>
      <c r="B3826">
        <v>81233</v>
      </c>
      <c r="C3826" s="593">
        <v>5.3999999999999999E-2</v>
      </c>
      <c r="D3826" t="s">
        <v>1865</v>
      </c>
      <c r="E3826">
        <v>2.9000000000000001E-2</v>
      </c>
      <c r="F3826">
        <v>2.5000000000000001E-2</v>
      </c>
      <c r="G3826">
        <v>0</v>
      </c>
      <c r="H3826">
        <v>0</v>
      </c>
      <c r="I3826">
        <v>0</v>
      </c>
    </row>
    <row r="3827" spans="1:9" x14ac:dyDescent="0.25">
      <c r="A3827" t="s">
        <v>745</v>
      </c>
      <c r="B3827">
        <v>81235</v>
      </c>
      <c r="C3827" s="593">
        <v>7.9000000000000001E-2</v>
      </c>
      <c r="D3827" t="s">
        <v>2230</v>
      </c>
      <c r="E3827">
        <v>2.9000000000000001E-2</v>
      </c>
      <c r="F3827">
        <v>0.05</v>
      </c>
      <c r="G3827">
        <v>0</v>
      </c>
      <c r="H3827">
        <v>0</v>
      </c>
      <c r="I3827">
        <v>0</v>
      </c>
    </row>
    <row r="3828" spans="1:9" x14ac:dyDescent="0.25">
      <c r="A3828" t="s">
        <v>745</v>
      </c>
      <c r="B3828">
        <v>81236</v>
      </c>
      <c r="C3828" s="593">
        <v>5.6500000000000002E-2</v>
      </c>
      <c r="D3828" t="s">
        <v>2078</v>
      </c>
      <c r="E3828">
        <v>2.9000000000000001E-2</v>
      </c>
      <c r="F3828">
        <v>2.75E-2</v>
      </c>
      <c r="G3828">
        <v>0</v>
      </c>
      <c r="H3828">
        <v>0</v>
      </c>
      <c r="I3828">
        <v>0</v>
      </c>
    </row>
    <row r="3829" spans="1:9" x14ac:dyDescent="0.25">
      <c r="A3829" t="s">
        <v>745</v>
      </c>
      <c r="B3829">
        <v>81237</v>
      </c>
      <c r="C3829" s="593">
        <v>4.9000000000000002E-2</v>
      </c>
      <c r="D3829" t="s">
        <v>2222</v>
      </c>
      <c r="E3829">
        <v>2.9000000000000001E-2</v>
      </c>
      <c r="F3829">
        <v>0.01</v>
      </c>
      <c r="G3829">
        <v>0</v>
      </c>
      <c r="H3829">
        <v>0.01</v>
      </c>
      <c r="I3829">
        <v>0</v>
      </c>
    </row>
    <row r="3830" spans="1:9" x14ac:dyDescent="0.25">
      <c r="A3830" t="s">
        <v>745</v>
      </c>
      <c r="B3830">
        <v>81239</v>
      </c>
      <c r="C3830" s="593">
        <v>4.9000000000000002E-2</v>
      </c>
      <c r="D3830" t="s">
        <v>2222</v>
      </c>
      <c r="E3830">
        <v>2.9000000000000001E-2</v>
      </c>
      <c r="F3830">
        <v>0.01</v>
      </c>
      <c r="G3830">
        <v>0</v>
      </c>
      <c r="H3830">
        <v>0.01</v>
      </c>
      <c r="I3830">
        <v>0</v>
      </c>
    </row>
    <row r="3831" spans="1:9" x14ac:dyDescent="0.25">
      <c r="A3831" t="s">
        <v>745</v>
      </c>
      <c r="B3831">
        <v>81240</v>
      </c>
      <c r="C3831" s="593">
        <v>7.9000000000000001E-2</v>
      </c>
      <c r="D3831" t="s">
        <v>2228</v>
      </c>
      <c r="E3831">
        <v>2.9000000000000001E-2</v>
      </c>
      <c r="F3831">
        <v>2.5000000000000001E-2</v>
      </c>
      <c r="G3831">
        <v>2.5000000000000001E-2</v>
      </c>
      <c r="H3831">
        <v>0</v>
      </c>
      <c r="I3831">
        <v>0</v>
      </c>
    </row>
    <row r="3832" spans="1:9" x14ac:dyDescent="0.25">
      <c r="A3832" t="s">
        <v>745</v>
      </c>
      <c r="B3832">
        <v>81241</v>
      </c>
      <c r="C3832" s="593">
        <v>6.9000000000000006E-2</v>
      </c>
      <c r="D3832" t="s">
        <v>2231</v>
      </c>
      <c r="E3832">
        <v>2.9000000000000001E-2</v>
      </c>
      <c r="F3832">
        <v>0.01</v>
      </c>
      <c r="G3832">
        <v>0.03</v>
      </c>
      <c r="H3832">
        <v>0</v>
      </c>
      <c r="I3832">
        <v>0</v>
      </c>
    </row>
    <row r="3833" spans="1:9" x14ac:dyDescent="0.25">
      <c r="A3833" t="s">
        <v>745</v>
      </c>
      <c r="B3833">
        <v>81242</v>
      </c>
      <c r="C3833" s="593">
        <v>7.6499999999999999E-2</v>
      </c>
      <c r="D3833" t="s">
        <v>2232</v>
      </c>
      <c r="E3833">
        <v>2.9000000000000001E-2</v>
      </c>
      <c r="F3833">
        <v>2.75E-2</v>
      </c>
      <c r="G3833">
        <v>0.02</v>
      </c>
      <c r="H3833">
        <v>0</v>
      </c>
      <c r="I3833">
        <v>0</v>
      </c>
    </row>
    <row r="3834" spans="1:9" x14ac:dyDescent="0.25">
      <c r="A3834" t="s">
        <v>745</v>
      </c>
      <c r="B3834">
        <v>81243</v>
      </c>
      <c r="C3834" s="593">
        <v>7.9000000000000001E-2</v>
      </c>
      <c r="D3834" t="s">
        <v>2213</v>
      </c>
      <c r="E3834">
        <v>2.9000000000000001E-2</v>
      </c>
      <c r="F3834">
        <v>0.05</v>
      </c>
      <c r="G3834">
        <v>0</v>
      </c>
      <c r="H3834">
        <v>0</v>
      </c>
      <c r="I3834">
        <v>0</v>
      </c>
    </row>
    <row r="3835" spans="1:9" x14ac:dyDescent="0.25">
      <c r="A3835" t="s">
        <v>745</v>
      </c>
      <c r="B3835">
        <v>81244</v>
      </c>
      <c r="C3835" s="593">
        <v>5.3999999999999999E-2</v>
      </c>
      <c r="D3835" t="s">
        <v>2233</v>
      </c>
      <c r="E3835">
        <v>2.9000000000000001E-2</v>
      </c>
      <c r="F3835">
        <v>2.5000000000000001E-2</v>
      </c>
      <c r="G3835">
        <v>0</v>
      </c>
      <c r="H3835">
        <v>0</v>
      </c>
      <c r="I3835">
        <v>0</v>
      </c>
    </row>
    <row r="3836" spans="1:9" x14ac:dyDescent="0.25">
      <c r="A3836" t="s">
        <v>745</v>
      </c>
      <c r="B3836">
        <v>81248</v>
      </c>
      <c r="C3836" s="593">
        <v>5.3999999999999999E-2</v>
      </c>
      <c r="D3836" t="s">
        <v>2215</v>
      </c>
      <c r="E3836">
        <v>2.9000000000000001E-2</v>
      </c>
      <c r="F3836">
        <v>2.5000000000000001E-2</v>
      </c>
      <c r="G3836">
        <v>0</v>
      </c>
      <c r="H3836">
        <v>0</v>
      </c>
      <c r="I3836">
        <v>0</v>
      </c>
    </row>
    <row r="3837" spans="1:9" x14ac:dyDescent="0.25">
      <c r="A3837" t="s">
        <v>745</v>
      </c>
      <c r="B3837">
        <v>81251</v>
      </c>
      <c r="C3837" s="593">
        <v>6.9000000000000006E-2</v>
      </c>
      <c r="D3837" t="s">
        <v>1944</v>
      </c>
      <c r="E3837">
        <v>2.9000000000000001E-2</v>
      </c>
      <c r="F3837">
        <v>0.04</v>
      </c>
      <c r="G3837">
        <v>0</v>
      </c>
      <c r="H3837">
        <v>0</v>
      </c>
      <c r="I3837">
        <v>0</v>
      </c>
    </row>
    <row r="3838" spans="1:9" x14ac:dyDescent="0.25">
      <c r="A3838" t="s">
        <v>745</v>
      </c>
      <c r="B3838">
        <v>81252</v>
      </c>
      <c r="C3838" s="593">
        <v>7.9000000000000001E-2</v>
      </c>
      <c r="D3838" t="s">
        <v>2234</v>
      </c>
      <c r="E3838">
        <v>2.9000000000000001E-2</v>
      </c>
      <c r="F3838">
        <v>0.02</v>
      </c>
      <c r="G3838">
        <v>0.03</v>
      </c>
      <c r="H3838">
        <v>0</v>
      </c>
      <c r="I3838">
        <v>0</v>
      </c>
    </row>
    <row r="3839" spans="1:9" x14ac:dyDescent="0.25">
      <c r="A3839" t="s">
        <v>745</v>
      </c>
      <c r="B3839">
        <v>81253</v>
      </c>
      <c r="C3839" s="593">
        <v>5.3999999999999999E-2</v>
      </c>
      <c r="D3839" t="s">
        <v>1865</v>
      </c>
      <c r="E3839">
        <v>2.9000000000000001E-2</v>
      </c>
      <c r="F3839">
        <v>2.5000000000000001E-2</v>
      </c>
      <c r="G3839">
        <v>0</v>
      </c>
      <c r="H3839">
        <v>0</v>
      </c>
      <c r="I3839">
        <v>0</v>
      </c>
    </row>
    <row r="3840" spans="1:9" x14ac:dyDescent="0.25">
      <c r="A3840" t="s">
        <v>745</v>
      </c>
      <c r="B3840">
        <v>81290</v>
      </c>
      <c r="C3840" s="593">
        <v>5.3999999999999999E-2</v>
      </c>
      <c r="D3840" t="s">
        <v>1865</v>
      </c>
      <c r="E3840">
        <v>2.9000000000000001E-2</v>
      </c>
      <c r="F3840">
        <v>2.5000000000000001E-2</v>
      </c>
      <c r="G3840">
        <v>0</v>
      </c>
      <c r="H3840">
        <v>0</v>
      </c>
      <c r="I3840">
        <v>0</v>
      </c>
    </row>
    <row r="3841" spans="1:9" x14ac:dyDescent="0.25">
      <c r="A3841" t="s">
        <v>745</v>
      </c>
      <c r="B3841">
        <v>81301</v>
      </c>
      <c r="C3841" s="593">
        <v>9.4E-2</v>
      </c>
      <c r="D3841" t="s">
        <v>2235</v>
      </c>
      <c r="E3841">
        <v>2.9000000000000001E-2</v>
      </c>
      <c r="F3841">
        <v>6.5000000000000002E-2</v>
      </c>
      <c r="G3841">
        <v>0</v>
      </c>
      <c r="H3841">
        <v>0</v>
      </c>
      <c r="I3841">
        <v>0</v>
      </c>
    </row>
    <row r="3842" spans="1:9" x14ac:dyDescent="0.25">
      <c r="A3842" t="s">
        <v>745</v>
      </c>
      <c r="B3842">
        <v>81302</v>
      </c>
      <c r="C3842" s="593">
        <v>8.4000000000000005E-2</v>
      </c>
      <c r="D3842" t="s">
        <v>2236</v>
      </c>
      <c r="E3842">
        <v>2.9000000000000001E-2</v>
      </c>
      <c r="F3842">
        <v>0.02</v>
      </c>
      <c r="G3842">
        <v>3.5000000000000003E-2</v>
      </c>
      <c r="H3842">
        <v>0</v>
      </c>
      <c r="I3842">
        <v>0</v>
      </c>
    </row>
    <row r="3843" spans="1:9" x14ac:dyDescent="0.25">
      <c r="A3843" t="s">
        <v>745</v>
      </c>
      <c r="B3843">
        <v>81303</v>
      </c>
      <c r="C3843" s="593">
        <v>8.4000000000000005E-2</v>
      </c>
      <c r="D3843" t="s">
        <v>2236</v>
      </c>
      <c r="E3843">
        <v>2.9000000000000001E-2</v>
      </c>
      <c r="F3843">
        <v>0.02</v>
      </c>
      <c r="G3843">
        <v>3.5000000000000003E-2</v>
      </c>
      <c r="H3843">
        <v>0</v>
      </c>
      <c r="I3843">
        <v>0</v>
      </c>
    </row>
    <row r="3844" spans="1:9" x14ac:dyDescent="0.25">
      <c r="A3844" t="s">
        <v>745</v>
      </c>
      <c r="B3844">
        <v>81320</v>
      </c>
      <c r="C3844" s="593">
        <v>3.3000000000000002E-2</v>
      </c>
      <c r="D3844" t="s">
        <v>2237</v>
      </c>
      <c r="E3844">
        <v>2.9000000000000001E-2</v>
      </c>
      <c r="F3844">
        <v>0</v>
      </c>
      <c r="G3844">
        <v>0</v>
      </c>
      <c r="H3844">
        <v>4.0000000000000001E-3</v>
      </c>
      <c r="I3844">
        <v>0</v>
      </c>
    </row>
    <row r="3845" spans="1:9" x14ac:dyDescent="0.25">
      <c r="A3845" t="s">
        <v>745</v>
      </c>
      <c r="B3845">
        <v>81321</v>
      </c>
      <c r="C3845" s="593">
        <v>7.3499999999999996E-2</v>
      </c>
      <c r="D3845" t="s">
        <v>2238</v>
      </c>
      <c r="E3845">
        <v>2.9000000000000001E-2</v>
      </c>
      <c r="F3845">
        <v>0</v>
      </c>
      <c r="G3845">
        <v>4.0500000000000001E-2</v>
      </c>
      <c r="H3845">
        <v>4.0000000000000001E-3</v>
      </c>
      <c r="I3845">
        <v>0</v>
      </c>
    </row>
    <row r="3846" spans="1:9" x14ac:dyDescent="0.25">
      <c r="A3846" t="s">
        <v>745</v>
      </c>
      <c r="B3846">
        <v>81323</v>
      </c>
      <c r="C3846" s="593">
        <v>6.8000000000000005E-2</v>
      </c>
      <c r="D3846" t="s">
        <v>2239</v>
      </c>
      <c r="E3846">
        <v>2.9000000000000001E-2</v>
      </c>
      <c r="F3846">
        <v>0</v>
      </c>
      <c r="G3846">
        <v>3.5000000000000003E-2</v>
      </c>
      <c r="H3846">
        <v>4.0000000000000001E-3</v>
      </c>
      <c r="I3846">
        <v>0</v>
      </c>
    </row>
    <row r="3847" spans="1:9" x14ac:dyDescent="0.25">
      <c r="A3847" t="s">
        <v>745</v>
      </c>
      <c r="B3847">
        <v>81324</v>
      </c>
      <c r="C3847" s="593">
        <v>4.9000000000000002E-2</v>
      </c>
      <c r="D3847" t="s">
        <v>2240</v>
      </c>
      <c r="E3847">
        <v>2.9000000000000001E-2</v>
      </c>
      <c r="F3847">
        <v>0</v>
      </c>
      <c r="G3847">
        <v>0.02</v>
      </c>
      <c r="H3847">
        <v>0</v>
      </c>
      <c r="I3847">
        <v>0</v>
      </c>
    </row>
    <row r="3848" spans="1:9" x14ac:dyDescent="0.25">
      <c r="A3848" t="s">
        <v>745</v>
      </c>
      <c r="B3848">
        <v>81325</v>
      </c>
      <c r="C3848" s="593">
        <v>3.9E-2</v>
      </c>
      <c r="D3848" t="s">
        <v>2241</v>
      </c>
      <c r="E3848">
        <v>2.9000000000000001E-2</v>
      </c>
      <c r="F3848">
        <v>0.01</v>
      </c>
      <c r="G3848">
        <v>0</v>
      </c>
      <c r="H3848">
        <v>0</v>
      </c>
      <c r="I3848">
        <v>0</v>
      </c>
    </row>
    <row r="3849" spans="1:9" x14ac:dyDescent="0.25">
      <c r="A3849" t="s">
        <v>745</v>
      </c>
      <c r="B3849">
        <v>81326</v>
      </c>
      <c r="C3849" s="593">
        <v>4.9000000000000002E-2</v>
      </c>
      <c r="D3849" t="s">
        <v>2242</v>
      </c>
      <c r="E3849">
        <v>2.9000000000000001E-2</v>
      </c>
      <c r="F3849">
        <v>0.02</v>
      </c>
      <c r="G3849">
        <v>0</v>
      </c>
      <c r="H3849">
        <v>0</v>
      </c>
      <c r="I3849">
        <v>0</v>
      </c>
    </row>
    <row r="3850" spans="1:9" x14ac:dyDescent="0.25">
      <c r="A3850" t="s">
        <v>745</v>
      </c>
      <c r="B3850">
        <v>81327</v>
      </c>
      <c r="C3850" s="593">
        <v>3.3000000000000002E-2</v>
      </c>
      <c r="D3850" t="s">
        <v>2237</v>
      </c>
      <c r="E3850">
        <v>2.9000000000000001E-2</v>
      </c>
      <c r="F3850">
        <v>0</v>
      </c>
      <c r="G3850">
        <v>0</v>
      </c>
      <c r="H3850">
        <v>4.0000000000000001E-3</v>
      </c>
      <c r="I3850">
        <v>0</v>
      </c>
    </row>
    <row r="3851" spans="1:9" x14ac:dyDescent="0.25">
      <c r="A3851" t="s">
        <v>745</v>
      </c>
      <c r="B3851">
        <v>81328</v>
      </c>
      <c r="C3851" s="593">
        <v>7.2999999999999995E-2</v>
      </c>
      <c r="D3851" t="s">
        <v>2243</v>
      </c>
      <c r="E3851">
        <v>2.9000000000000001E-2</v>
      </c>
      <c r="F3851">
        <v>0</v>
      </c>
      <c r="G3851">
        <v>0.04</v>
      </c>
      <c r="H3851">
        <v>4.0000000000000001E-3</v>
      </c>
      <c r="I3851">
        <v>0</v>
      </c>
    </row>
    <row r="3852" spans="1:9" x14ac:dyDescent="0.25">
      <c r="A3852" t="s">
        <v>745</v>
      </c>
      <c r="B3852">
        <v>81329</v>
      </c>
      <c r="C3852" s="593">
        <v>4.9000000000000002E-2</v>
      </c>
      <c r="D3852" t="s">
        <v>2242</v>
      </c>
      <c r="E3852">
        <v>2.9000000000000001E-2</v>
      </c>
      <c r="F3852">
        <v>0.02</v>
      </c>
      <c r="G3852">
        <v>0</v>
      </c>
      <c r="H3852">
        <v>0</v>
      </c>
      <c r="I3852">
        <v>0</v>
      </c>
    </row>
    <row r="3853" spans="1:9" x14ac:dyDescent="0.25">
      <c r="A3853" t="s">
        <v>745</v>
      </c>
      <c r="B3853">
        <v>81330</v>
      </c>
      <c r="C3853" s="593">
        <v>3.3000000000000002E-2</v>
      </c>
      <c r="D3853" t="s">
        <v>2237</v>
      </c>
      <c r="E3853">
        <v>2.9000000000000001E-2</v>
      </c>
      <c r="F3853">
        <v>0</v>
      </c>
      <c r="G3853">
        <v>0</v>
      </c>
      <c r="H3853">
        <v>4.0000000000000001E-3</v>
      </c>
      <c r="I3853">
        <v>0</v>
      </c>
    </row>
    <row r="3854" spans="1:9" x14ac:dyDescent="0.25">
      <c r="A3854" t="s">
        <v>745</v>
      </c>
      <c r="B3854">
        <v>81331</v>
      </c>
      <c r="C3854" s="593">
        <v>3.3000000000000002E-2</v>
      </c>
      <c r="D3854" t="s">
        <v>2237</v>
      </c>
      <c r="E3854">
        <v>2.9000000000000001E-2</v>
      </c>
      <c r="F3854">
        <v>0</v>
      </c>
      <c r="G3854">
        <v>0</v>
      </c>
      <c r="H3854">
        <v>4.0000000000000001E-3</v>
      </c>
      <c r="I3854">
        <v>0</v>
      </c>
    </row>
    <row r="3855" spans="1:9" x14ac:dyDescent="0.25">
      <c r="A3855" t="s">
        <v>745</v>
      </c>
      <c r="B3855">
        <v>81332</v>
      </c>
      <c r="C3855" s="593">
        <v>8.1500000000000003E-2</v>
      </c>
      <c r="D3855" t="s">
        <v>2244</v>
      </c>
      <c r="E3855">
        <v>2.9000000000000001E-2</v>
      </c>
      <c r="F3855">
        <v>0</v>
      </c>
      <c r="G3855">
        <v>0.05</v>
      </c>
      <c r="H3855">
        <v>2.5000000000000001E-3</v>
      </c>
      <c r="I3855">
        <v>0</v>
      </c>
    </row>
    <row r="3856" spans="1:9" x14ac:dyDescent="0.25">
      <c r="A3856" t="s">
        <v>745</v>
      </c>
      <c r="B3856">
        <v>81334</v>
      </c>
      <c r="C3856" s="593">
        <v>3.3000000000000002E-2</v>
      </c>
      <c r="D3856" t="s">
        <v>2237</v>
      </c>
      <c r="E3856">
        <v>2.9000000000000001E-2</v>
      </c>
      <c r="F3856">
        <v>0</v>
      </c>
      <c r="G3856">
        <v>0</v>
      </c>
      <c r="H3856">
        <v>4.0000000000000001E-3</v>
      </c>
      <c r="I3856">
        <v>0</v>
      </c>
    </row>
    <row r="3857" spans="1:9" x14ac:dyDescent="0.25">
      <c r="A3857" t="s">
        <v>745</v>
      </c>
      <c r="B3857">
        <v>81335</v>
      </c>
      <c r="C3857" s="593">
        <v>3.3000000000000002E-2</v>
      </c>
      <c r="D3857" t="s">
        <v>2237</v>
      </c>
      <c r="E3857">
        <v>2.9000000000000001E-2</v>
      </c>
      <c r="F3857">
        <v>0</v>
      </c>
      <c r="G3857">
        <v>0</v>
      </c>
      <c r="H3857">
        <v>4.0000000000000001E-3</v>
      </c>
      <c r="I3857">
        <v>0</v>
      </c>
    </row>
    <row r="3858" spans="1:9" x14ac:dyDescent="0.25">
      <c r="A3858" t="s">
        <v>745</v>
      </c>
      <c r="B3858">
        <v>81401</v>
      </c>
      <c r="C3858" s="593">
        <v>8.5300000000000001E-2</v>
      </c>
      <c r="D3858" t="s">
        <v>2245</v>
      </c>
      <c r="E3858">
        <v>2.9000000000000001E-2</v>
      </c>
      <c r="F3858">
        <v>0.01</v>
      </c>
      <c r="G3858">
        <v>3.8800000000000001E-2</v>
      </c>
      <c r="H3858">
        <v>7.4999999999999997E-3</v>
      </c>
      <c r="I3858">
        <v>0</v>
      </c>
    </row>
    <row r="3859" spans="1:9" x14ac:dyDescent="0.25">
      <c r="A3859" t="s">
        <v>745</v>
      </c>
      <c r="B3859">
        <v>81402</v>
      </c>
      <c r="C3859" s="593">
        <v>8.5300000000000001E-2</v>
      </c>
      <c r="D3859" t="s">
        <v>2245</v>
      </c>
      <c r="E3859">
        <v>2.9000000000000001E-2</v>
      </c>
      <c r="F3859">
        <v>0.01</v>
      </c>
      <c r="G3859">
        <v>3.8800000000000001E-2</v>
      </c>
      <c r="H3859">
        <v>7.4999999999999997E-3</v>
      </c>
      <c r="I3859">
        <v>0</v>
      </c>
    </row>
    <row r="3860" spans="1:9" x14ac:dyDescent="0.25">
      <c r="A3860" t="s">
        <v>745</v>
      </c>
      <c r="B3860">
        <v>81403</v>
      </c>
      <c r="C3860" s="593">
        <v>8.5300000000000001E-2</v>
      </c>
      <c r="D3860" t="s">
        <v>2245</v>
      </c>
      <c r="E3860">
        <v>2.9000000000000001E-2</v>
      </c>
      <c r="F3860">
        <v>0.01</v>
      </c>
      <c r="G3860">
        <v>3.8800000000000001E-2</v>
      </c>
      <c r="H3860">
        <v>7.4999999999999997E-3</v>
      </c>
      <c r="I3860">
        <v>0</v>
      </c>
    </row>
    <row r="3861" spans="1:9" x14ac:dyDescent="0.25">
      <c r="A3861" t="s">
        <v>745</v>
      </c>
      <c r="B3861">
        <v>81410</v>
      </c>
      <c r="C3861" s="593">
        <v>6.5000000000000002E-2</v>
      </c>
      <c r="D3861" t="s">
        <v>2246</v>
      </c>
      <c r="E3861">
        <v>2.9000000000000001E-2</v>
      </c>
      <c r="F3861">
        <v>0.02</v>
      </c>
      <c r="G3861">
        <v>0</v>
      </c>
      <c r="H3861">
        <v>1.6E-2</v>
      </c>
      <c r="I3861">
        <v>0</v>
      </c>
    </row>
    <row r="3862" spans="1:9" x14ac:dyDescent="0.25">
      <c r="A3862" t="s">
        <v>745</v>
      </c>
      <c r="B3862">
        <v>81411</v>
      </c>
      <c r="C3862" s="593">
        <v>4.65E-2</v>
      </c>
      <c r="D3862" t="s">
        <v>2245</v>
      </c>
      <c r="E3862">
        <v>2.9000000000000001E-2</v>
      </c>
      <c r="F3862">
        <v>0.01</v>
      </c>
      <c r="G3862">
        <v>0</v>
      </c>
      <c r="H3862">
        <v>7.4999999999999997E-3</v>
      </c>
      <c r="I3862">
        <v>0</v>
      </c>
    </row>
    <row r="3863" spans="1:9" x14ac:dyDescent="0.25">
      <c r="A3863" t="s">
        <v>745</v>
      </c>
      <c r="B3863">
        <v>81413</v>
      </c>
      <c r="C3863" s="593">
        <v>8.5000000000000006E-2</v>
      </c>
      <c r="D3863" t="s">
        <v>2247</v>
      </c>
      <c r="E3863">
        <v>2.9000000000000001E-2</v>
      </c>
      <c r="F3863">
        <v>0.02</v>
      </c>
      <c r="G3863">
        <v>0.02</v>
      </c>
      <c r="H3863">
        <v>1.6E-2</v>
      </c>
      <c r="I3863">
        <v>0</v>
      </c>
    </row>
    <row r="3864" spans="1:9" x14ac:dyDescent="0.25">
      <c r="A3864" t="s">
        <v>745</v>
      </c>
      <c r="B3864">
        <v>81414</v>
      </c>
      <c r="C3864" s="593">
        <v>6.5000000000000002E-2</v>
      </c>
      <c r="D3864" t="s">
        <v>2248</v>
      </c>
      <c r="E3864">
        <v>2.9000000000000001E-2</v>
      </c>
      <c r="F3864">
        <v>0.02</v>
      </c>
      <c r="G3864">
        <v>0</v>
      </c>
      <c r="H3864">
        <v>1.6E-2</v>
      </c>
      <c r="I3864">
        <v>0</v>
      </c>
    </row>
    <row r="3865" spans="1:9" x14ac:dyDescent="0.25">
      <c r="A3865" t="s">
        <v>745</v>
      </c>
      <c r="B3865">
        <v>81415</v>
      </c>
      <c r="C3865" s="593">
        <v>8.5000000000000006E-2</v>
      </c>
      <c r="D3865" t="s">
        <v>1514</v>
      </c>
      <c r="E3865">
        <v>2.9000000000000001E-2</v>
      </c>
      <c r="F3865">
        <v>0.02</v>
      </c>
      <c r="G3865">
        <v>0.02</v>
      </c>
      <c r="H3865">
        <v>1.6E-2</v>
      </c>
      <c r="I3865">
        <v>0</v>
      </c>
    </row>
    <row r="3866" spans="1:9" x14ac:dyDescent="0.25">
      <c r="A3866" t="s">
        <v>745</v>
      </c>
      <c r="B3866">
        <v>81416</v>
      </c>
      <c r="C3866" s="593">
        <v>9.5000000000000001E-2</v>
      </c>
      <c r="D3866" t="s">
        <v>2246</v>
      </c>
      <c r="E3866">
        <v>2.9000000000000001E-2</v>
      </c>
      <c r="F3866">
        <v>0.02</v>
      </c>
      <c r="G3866">
        <v>0.03</v>
      </c>
      <c r="H3866">
        <v>1.6E-2</v>
      </c>
      <c r="I3866">
        <v>0</v>
      </c>
    </row>
    <row r="3867" spans="1:9" x14ac:dyDescent="0.25">
      <c r="A3867" t="s">
        <v>745</v>
      </c>
      <c r="B3867">
        <v>81418</v>
      </c>
      <c r="C3867" s="593">
        <v>8.5000000000000006E-2</v>
      </c>
      <c r="D3867" t="s">
        <v>2247</v>
      </c>
      <c r="E3867">
        <v>2.9000000000000001E-2</v>
      </c>
      <c r="F3867">
        <v>0.02</v>
      </c>
      <c r="G3867">
        <v>0.02</v>
      </c>
      <c r="H3867">
        <v>1.6E-2</v>
      </c>
      <c r="I3867">
        <v>0</v>
      </c>
    </row>
    <row r="3868" spans="1:9" x14ac:dyDescent="0.25">
      <c r="A3868" t="s">
        <v>745</v>
      </c>
      <c r="B3868">
        <v>81419</v>
      </c>
      <c r="C3868" s="593">
        <v>8.5000000000000006E-2</v>
      </c>
      <c r="D3868" t="s">
        <v>2249</v>
      </c>
      <c r="E3868">
        <v>2.9000000000000001E-2</v>
      </c>
      <c r="F3868">
        <v>0.02</v>
      </c>
      <c r="G3868">
        <v>0.02</v>
      </c>
      <c r="H3868">
        <v>1.6E-2</v>
      </c>
      <c r="I3868">
        <v>0</v>
      </c>
    </row>
    <row r="3869" spans="1:9" x14ac:dyDescent="0.25">
      <c r="A3869" t="s">
        <v>745</v>
      </c>
      <c r="B3869">
        <v>81420</v>
      </c>
      <c r="C3869" s="593">
        <v>6.5000000000000002E-2</v>
      </c>
      <c r="D3869" t="s">
        <v>2246</v>
      </c>
      <c r="E3869">
        <v>2.9000000000000001E-2</v>
      </c>
      <c r="F3869">
        <v>0.02</v>
      </c>
      <c r="G3869">
        <v>0</v>
      </c>
      <c r="H3869">
        <v>1.6E-2</v>
      </c>
      <c r="I3869">
        <v>0</v>
      </c>
    </row>
    <row r="3870" spans="1:9" x14ac:dyDescent="0.25">
      <c r="A3870" t="s">
        <v>745</v>
      </c>
      <c r="B3870">
        <v>81422</v>
      </c>
      <c r="C3870" s="593">
        <v>8.6499999999999994E-2</v>
      </c>
      <c r="D3870" t="s">
        <v>2250</v>
      </c>
      <c r="E3870">
        <v>2.9000000000000001E-2</v>
      </c>
      <c r="F3870">
        <v>0.01</v>
      </c>
      <c r="G3870">
        <v>0.04</v>
      </c>
      <c r="H3870">
        <v>7.4999999999999997E-3</v>
      </c>
      <c r="I3870">
        <v>0</v>
      </c>
    </row>
    <row r="3871" spans="1:9" x14ac:dyDescent="0.25">
      <c r="A3871" t="s">
        <v>745</v>
      </c>
      <c r="B3871">
        <v>81423</v>
      </c>
      <c r="C3871" s="593">
        <v>6.9000000000000006E-2</v>
      </c>
      <c r="D3871" t="s">
        <v>2251</v>
      </c>
      <c r="E3871">
        <v>2.9000000000000001E-2</v>
      </c>
      <c r="F3871">
        <v>0.01</v>
      </c>
      <c r="G3871">
        <v>0.03</v>
      </c>
      <c r="H3871">
        <v>0</v>
      </c>
      <c r="I3871">
        <v>0</v>
      </c>
    </row>
    <row r="3872" spans="1:9" x14ac:dyDescent="0.25">
      <c r="A3872" t="s">
        <v>745</v>
      </c>
      <c r="B3872">
        <v>81424</v>
      </c>
      <c r="C3872" s="593">
        <v>8.6499999999999994E-2</v>
      </c>
      <c r="D3872" t="s">
        <v>2252</v>
      </c>
      <c r="E3872">
        <v>2.9000000000000001E-2</v>
      </c>
      <c r="F3872">
        <v>0.01</v>
      </c>
      <c r="G3872">
        <v>0.04</v>
      </c>
      <c r="H3872">
        <v>7.4999999999999997E-3</v>
      </c>
      <c r="I3872">
        <v>0</v>
      </c>
    </row>
    <row r="3873" spans="1:9" x14ac:dyDescent="0.25">
      <c r="A3873" t="s">
        <v>745</v>
      </c>
      <c r="B3873">
        <v>81425</v>
      </c>
      <c r="C3873" s="593">
        <v>8.6499999999999994E-2</v>
      </c>
      <c r="D3873" t="s">
        <v>2253</v>
      </c>
      <c r="E3873">
        <v>2.9000000000000001E-2</v>
      </c>
      <c r="F3873">
        <v>0.01</v>
      </c>
      <c r="G3873">
        <v>0.04</v>
      </c>
      <c r="H3873">
        <v>7.4999999999999997E-3</v>
      </c>
      <c r="I3873">
        <v>0</v>
      </c>
    </row>
    <row r="3874" spans="1:9" x14ac:dyDescent="0.25">
      <c r="A3874" t="s">
        <v>745</v>
      </c>
      <c r="B3874">
        <v>81426</v>
      </c>
      <c r="C3874" s="593">
        <v>5.8999999999999997E-2</v>
      </c>
      <c r="D3874" t="s">
        <v>2254</v>
      </c>
      <c r="E3874">
        <v>2.9000000000000001E-2</v>
      </c>
      <c r="F3874">
        <v>0.01</v>
      </c>
      <c r="G3874">
        <v>0.02</v>
      </c>
      <c r="H3874">
        <v>0</v>
      </c>
      <c r="I3874">
        <v>0</v>
      </c>
    </row>
    <row r="3875" spans="1:9" x14ac:dyDescent="0.25">
      <c r="A3875" t="s">
        <v>745</v>
      </c>
      <c r="B3875">
        <v>81427</v>
      </c>
      <c r="C3875" s="593">
        <v>9.4500000000000001E-2</v>
      </c>
      <c r="D3875" t="s">
        <v>2255</v>
      </c>
      <c r="E3875">
        <v>2.9000000000000001E-2</v>
      </c>
      <c r="F3875">
        <v>2.5499999999999998E-2</v>
      </c>
      <c r="G3875">
        <v>0.04</v>
      </c>
      <c r="H3875">
        <v>0</v>
      </c>
      <c r="I3875">
        <v>0</v>
      </c>
    </row>
    <row r="3876" spans="1:9" x14ac:dyDescent="0.25">
      <c r="A3876" t="s">
        <v>745</v>
      </c>
      <c r="B3876">
        <v>81428</v>
      </c>
      <c r="C3876" s="593">
        <v>9.5000000000000001E-2</v>
      </c>
      <c r="D3876" t="s">
        <v>2256</v>
      </c>
      <c r="E3876">
        <v>2.9000000000000001E-2</v>
      </c>
      <c r="F3876">
        <v>0.02</v>
      </c>
      <c r="G3876">
        <v>0.03</v>
      </c>
      <c r="H3876">
        <v>1.6E-2</v>
      </c>
      <c r="I3876">
        <v>0</v>
      </c>
    </row>
    <row r="3877" spans="1:9" x14ac:dyDescent="0.25">
      <c r="A3877" t="s">
        <v>745</v>
      </c>
      <c r="B3877">
        <v>81429</v>
      </c>
      <c r="C3877" s="593">
        <v>4.65E-2</v>
      </c>
      <c r="D3877" t="s">
        <v>2245</v>
      </c>
      <c r="E3877">
        <v>2.9000000000000001E-2</v>
      </c>
      <c r="F3877">
        <v>0.01</v>
      </c>
      <c r="G3877">
        <v>0</v>
      </c>
      <c r="H3877">
        <v>7.4999999999999997E-3</v>
      </c>
      <c r="I3877">
        <v>0</v>
      </c>
    </row>
    <row r="3878" spans="1:9" x14ac:dyDescent="0.25">
      <c r="A3878" t="s">
        <v>745</v>
      </c>
      <c r="B3878">
        <v>81430</v>
      </c>
      <c r="C3878" s="593">
        <v>4.1500000000000002E-2</v>
      </c>
      <c r="D3878" t="s">
        <v>2257</v>
      </c>
      <c r="E3878">
        <v>2.9000000000000001E-2</v>
      </c>
      <c r="F3878">
        <v>0.01</v>
      </c>
      <c r="G3878">
        <v>0</v>
      </c>
      <c r="H3878">
        <v>2.5000000000000001E-3</v>
      </c>
      <c r="I3878">
        <v>0</v>
      </c>
    </row>
    <row r="3879" spans="1:9" x14ac:dyDescent="0.25">
      <c r="A3879" t="s">
        <v>745</v>
      </c>
      <c r="B3879">
        <v>81431</v>
      </c>
      <c r="C3879" s="593">
        <v>4.65E-2</v>
      </c>
      <c r="D3879" t="s">
        <v>2245</v>
      </c>
      <c r="E3879">
        <v>2.9000000000000001E-2</v>
      </c>
      <c r="F3879">
        <v>0.01</v>
      </c>
      <c r="G3879">
        <v>0</v>
      </c>
      <c r="H3879">
        <v>7.4999999999999997E-3</v>
      </c>
      <c r="I3879">
        <v>0</v>
      </c>
    </row>
    <row r="3880" spans="1:9" x14ac:dyDescent="0.25">
      <c r="A3880" t="s">
        <v>745</v>
      </c>
      <c r="B3880">
        <v>81432</v>
      </c>
      <c r="C3880" s="593">
        <v>9.0499999999999997E-2</v>
      </c>
      <c r="D3880" t="s">
        <v>2258</v>
      </c>
      <c r="E3880">
        <v>2.9000000000000001E-2</v>
      </c>
      <c r="F3880">
        <v>2.5499999999999998E-2</v>
      </c>
      <c r="G3880">
        <v>3.5999999999999997E-2</v>
      </c>
      <c r="H3880">
        <v>0</v>
      </c>
      <c r="I3880">
        <v>0</v>
      </c>
    </row>
    <row r="3881" spans="1:9" x14ac:dyDescent="0.25">
      <c r="A3881" t="s">
        <v>745</v>
      </c>
      <c r="B3881">
        <v>81433</v>
      </c>
      <c r="C3881" s="593">
        <v>0.104</v>
      </c>
      <c r="D3881" t="s">
        <v>2259</v>
      </c>
      <c r="E3881">
        <v>2.9000000000000001E-2</v>
      </c>
      <c r="F3881">
        <v>6.5000000000000002E-2</v>
      </c>
      <c r="G3881">
        <v>0.01</v>
      </c>
      <c r="H3881">
        <v>0</v>
      </c>
      <c r="I3881">
        <v>0</v>
      </c>
    </row>
    <row r="3882" spans="1:9" x14ac:dyDescent="0.25">
      <c r="A3882" t="s">
        <v>745</v>
      </c>
      <c r="B3882">
        <v>81434</v>
      </c>
      <c r="C3882" s="593">
        <v>6.5000000000000002E-2</v>
      </c>
      <c r="D3882" t="s">
        <v>2246</v>
      </c>
      <c r="E3882">
        <v>2.9000000000000001E-2</v>
      </c>
      <c r="F3882">
        <v>0.02</v>
      </c>
      <c r="G3882">
        <v>0</v>
      </c>
      <c r="H3882">
        <v>1.6E-2</v>
      </c>
      <c r="I3882">
        <v>0</v>
      </c>
    </row>
    <row r="3883" spans="1:9" x14ac:dyDescent="0.25">
      <c r="A3883" t="s">
        <v>745</v>
      </c>
      <c r="B3883">
        <v>81435</v>
      </c>
      <c r="C3883" s="593">
        <v>8.6499999999999994E-2</v>
      </c>
      <c r="D3883" t="s">
        <v>2260</v>
      </c>
      <c r="E3883">
        <v>2.9000000000000001E-2</v>
      </c>
      <c r="F3883">
        <v>0.01</v>
      </c>
      <c r="G3883">
        <v>4.4999999999999998E-2</v>
      </c>
      <c r="H3883">
        <v>2.5000000000000001E-3</v>
      </c>
      <c r="I3883">
        <v>0</v>
      </c>
    </row>
    <row r="3884" spans="1:9" x14ac:dyDescent="0.25">
      <c r="A3884" t="s">
        <v>745</v>
      </c>
      <c r="B3884">
        <v>81501</v>
      </c>
      <c r="C3884" s="593">
        <v>8.5199999999999998E-2</v>
      </c>
      <c r="D3884" t="s">
        <v>2261</v>
      </c>
      <c r="E3884">
        <v>2.9000000000000001E-2</v>
      </c>
      <c r="F3884">
        <v>0.02</v>
      </c>
      <c r="G3884">
        <v>3.2500000000000001E-2</v>
      </c>
      <c r="H3884">
        <v>3.7000000000000002E-3</v>
      </c>
      <c r="I3884">
        <v>0</v>
      </c>
    </row>
    <row r="3885" spans="1:9" x14ac:dyDescent="0.25">
      <c r="A3885" t="s">
        <v>745</v>
      </c>
      <c r="B3885">
        <v>81502</v>
      </c>
      <c r="C3885" s="593">
        <v>8.5199999999999998E-2</v>
      </c>
      <c r="D3885" t="s">
        <v>2261</v>
      </c>
      <c r="E3885">
        <v>2.9000000000000001E-2</v>
      </c>
      <c r="F3885">
        <v>0.02</v>
      </c>
      <c r="G3885">
        <v>3.2500000000000001E-2</v>
      </c>
      <c r="H3885">
        <v>3.7000000000000002E-3</v>
      </c>
      <c r="I3885">
        <v>0</v>
      </c>
    </row>
    <row r="3886" spans="1:9" x14ac:dyDescent="0.25">
      <c r="A3886" t="s">
        <v>745</v>
      </c>
      <c r="B3886">
        <v>81503</v>
      </c>
      <c r="C3886" s="593">
        <v>8.5199999999999998E-2</v>
      </c>
      <c r="D3886" t="s">
        <v>2261</v>
      </c>
      <c r="E3886">
        <v>2.9000000000000001E-2</v>
      </c>
      <c r="F3886">
        <v>0.02</v>
      </c>
      <c r="G3886">
        <v>3.2500000000000001E-2</v>
      </c>
      <c r="H3886">
        <v>3.7000000000000002E-3</v>
      </c>
      <c r="I3886">
        <v>0</v>
      </c>
    </row>
    <row r="3887" spans="1:9" x14ac:dyDescent="0.25">
      <c r="A3887" t="s">
        <v>745</v>
      </c>
      <c r="B3887">
        <v>81504</v>
      </c>
      <c r="C3887" s="593">
        <v>8.5199999999999998E-2</v>
      </c>
      <c r="D3887" t="s">
        <v>2261</v>
      </c>
      <c r="E3887">
        <v>2.9000000000000001E-2</v>
      </c>
      <c r="F3887">
        <v>0.02</v>
      </c>
      <c r="G3887">
        <v>3.2500000000000001E-2</v>
      </c>
      <c r="H3887">
        <v>3.7000000000000002E-3</v>
      </c>
      <c r="I3887">
        <v>0</v>
      </c>
    </row>
    <row r="3888" spans="1:9" x14ac:dyDescent="0.25">
      <c r="A3888" t="s">
        <v>745</v>
      </c>
      <c r="B3888">
        <v>81505</v>
      </c>
      <c r="C3888" s="593">
        <v>8.5199999999999998E-2</v>
      </c>
      <c r="D3888" t="s">
        <v>2261</v>
      </c>
      <c r="E3888">
        <v>2.9000000000000001E-2</v>
      </c>
      <c r="F3888">
        <v>0.02</v>
      </c>
      <c r="G3888">
        <v>3.2500000000000001E-2</v>
      </c>
      <c r="H3888">
        <v>3.7000000000000002E-3</v>
      </c>
      <c r="I3888">
        <v>0</v>
      </c>
    </row>
    <row r="3889" spans="1:9" x14ac:dyDescent="0.25">
      <c r="A3889" t="s">
        <v>745</v>
      </c>
      <c r="B3889">
        <v>81506</v>
      </c>
      <c r="C3889" s="593">
        <v>8.5199999999999998E-2</v>
      </c>
      <c r="D3889" t="s">
        <v>2261</v>
      </c>
      <c r="E3889">
        <v>2.9000000000000001E-2</v>
      </c>
      <c r="F3889">
        <v>0.02</v>
      </c>
      <c r="G3889">
        <v>3.2500000000000001E-2</v>
      </c>
      <c r="H3889">
        <v>3.7000000000000002E-3</v>
      </c>
      <c r="I3889">
        <v>0</v>
      </c>
    </row>
    <row r="3890" spans="1:9" x14ac:dyDescent="0.25">
      <c r="A3890" t="s">
        <v>745</v>
      </c>
      <c r="B3890">
        <v>81507</v>
      </c>
      <c r="C3890" s="593">
        <v>8.5199999999999998E-2</v>
      </c>
      <c r="D3890" t="s">
        <v>2261</v>
      </c>
      <c r="E3890">
        <v>2.9000000000000001E-2</v>
      </c>
      <c r="F3890">
        <v>0.02</v>
      </c>
      <c r="G3890">
        <v>3.2500000000000001E-2</v>
      </c>
      <c r="H3890">
        <v>3.7000000000000002E-3</v>
      </c>
      <c r="I3890">
        <v>0</v>
      </c>
    </row>
    <row r="3891" spans="1:9" x14ac:dyDescent="0.25">
      <c r="A3891" t="s">
        <v>745</v>
      </c>
      <c r="B3891">
        <v>81520</v>
      </c>
      <c r="C3891" s="593">
        <v>8.5199999999999998E-2</v>
      </c>
      <c r="D3891" t="s">
        <v>2261</v>
      </c>
      <c r="E3891">
        <v>2.9000000000000001E-2</v>
      </c>
      <c r="F3891">
        <v>0.02</v>
      </c>
      <c r="G3891">
        <v>3.2500000000000001E-2</v>
      </c>
      <c r="H3891">
        <v>3.7000000000000002E-3</v>
      </c>
      <c r="I3891">
        <v>0</v>
      </c>
    </row>
    <row r="3892" spans="1:9" x14ac:dyDescent="0.25">
      <c r="A3892" t="s">
        <v>745</v>
      </c>
      <c r="B3892">
        <v>81521</v>
      </c>
      <c r="C3892" s="593">
        <v>8.2699999999999996E-2</v>
      </c>
      <c r="D3892" t="s">
        <v>2262</v>
      </c>
      <c r="E3892">
        <v>2.9000000000000001E-2</v>
      </c>
      <c r="F3892">
        <v>0.02</v>
      </c>
      <c r="G3892">
        <v>0.03</v>
      </c>
      <c r="H3892">
        <v>3.7000000000000002E-3</v>
      </c>
      <c r="I3892">
        <v>0</v>
      </c>
    </row>
    <row r="3893" spans="1:9" x14ac:dyDescent="0.25">
      <c r="A3893" t="s">
        <v>745</v>
      </c>
      <c r="B3893">
        <v>81522</v>
      </c>
      <c r="C3893" s="593">
        <v>5.2699999999999997E-2</v>
      </c>
      <c r="D3893" t="s">
        <v>2263</v>
      </c>
      <c r="E3893">
        <v>2.9000000000000001E-2</v>
      </c>
      <c r="F3893">
        <v>0.02</v>
      </c>
      <c r="G3893">
        <v>0</v>
      </c>
      <c r="H3893">
        <v>3.7000000000000002E-3</v>
      </c>
      <c r="I3893">
        <v>0</v>
      </c>
    </row>
    <row r="3894" spans="1:9" x14ac:dyDescent="0.25">
      <c r="A3894" t="s">
        <v>745</v>
      </c>
      <c r="B3894">
        <v>81523</v>
      </c>
      <c r="C3894" s="593">
        <v>5.2699999999999997E-2</v>
      </c>
      <c r="D3894" t="s">
        <v>2263</v>
      </c>
      <c r="E3894">
        <v>2.9000000000000001E-2</v>
      </c>
      <c r="F3894">
        <v>0.02</v>
      </c>
      <c r="G3894">
        <v>0</v>
      </c>
      <c r="H3894">
        <v>3.7000000000000002E-3</v>
      </c>
      <c r="I3894">
        <v>0</v>
      </c>
    </row>
    <row r="3895" spans="1:9" x14ac:dyDescent="0.25">
      <c r="A3895" t="s">
        <v>745</v>
      </c>
      <c r="B3895">
        <v>81524</v>
      </c>
      <c r="C3895" s="593">
        <v>5.2699999999999997E-2</v>
      </c>
      <c r="D3895" t="s">
        <v>2263</v>
      </c>
      <c r="E3895">
        <v>2.9000000000000001E-2</v>
      </c>
      <c r="F3895">
        <v>0.02</v>
      </c>
      <c r="G3895">
        <v>0</v>
      </c>
      <c r="H3895">
        <v>3.7000000000000002E-3</v>
      </c>
      <c r="I3895">
        <v>0</v>
      </c>
    </row>
    <row r="3896" spans="1:9" x14ac:dyDescent="0.25">
      <c r="A3896" t="s">
        <v>745</v>
      </c>
      <c r="B3896">
        <v>81525</v>
      </c>
      <c r="C3896" s="593">
        <v>5.2699999999999997E-2</v>
      </c>
      <c r="D3896" t="s">
        <v>2263</v>
      </c>
      <c r="E3896">
        <v>2.9000000000000001E-2</v>
      </c>
      <c r="F3896">
        <v>0.02</v>
      </c>
      <c r="G3896">
        <v>0</v>
      </c>
      <c r="H3896">
        <v>3.7000000000000002E-3</v>
      </c>
      <c r="I3896">
        <v>0</v>
      </c>
    </row>
    <row r="3897" spans="1:9" x14ac:dyDescent="0.25">
      <c r="A3897" t="s">
        <v>745</v>
      </c>
      <c r="B3897">
        <v>81526</v>
      </c>
      <c r="C3897" s="593">
        <v>7.2700000000000001E-2</v>
      </c>
      <c r="D3897" t="s">
        <v>2264</v>
      </c>
      <c r="E3897">
        <v>2.9000000000000001E-2</v>
      </c>
      <c r="F3897">
        <v>0.02</v>
      </c>
      <c r="G3897">
        <v>0.02</v>
      </c>
      <c r="H3897">
        <v>3.7000000000000002E-3</v>
      </c>
      <c r="I3897">
        <v>0</v>
      </c>
    </row>
    <row r="3898" spans="1:9" x14ac:dyDescent="0.25">
      <c r="A3898" t="s">
        <v>745</v>
      </c>
      <c r="B3898">
        <v>81527</v>
      </c>
      <c r="C3898" s="593">
        <v>6.2700000000000006E-2</v>
      </c>
      <c r="D3898" t="s">
        <v>2265</v>
      </c>
      <c r="E3898">
        <v>2.9000000000000001E-2</v>
      </c>
      <c r="F3898">
        <v>0.02</v>
      </c>
      <c r="G3898">
        <v>0</v>
      </c>
      <c r="H3898">
        <v>1.37E-2</v>
      </c>
      <c r="I3898">
        <v>0</v>
      </c>
    </row>
    <row r="3899" spans="1:9" x14ac:dyDescent="0.25">
      <c r="A3899" t="s">
        <v>745</v>
      </c>
      <c r="B3899">
        <v>81601</v>
      </c>
      <c r="C3899" s="593">
        <v>8.5999999999999993E-2</v>
      </c>
      <c r="D3899" t="s">
        <v>2266</v>
      </c>
      <c r="E3899">
        <v>2.9000000000000001E-2</v>
      </c>
      <c r="F3899">
        <v>0.01</v>
      </c>
      <c r="G3899">
        <v>3.6999999999999998E-2</v>
      </c>
      <c r="H3899">
        <v>0.01</v>
      </c>
      <c r="I3899">
        <v>0</v>
      </c>
    </row>
    <row r="3900" spans="1:9" x14ac:dyDescent="0.25">
      <c r="A3900" t="s">
        <v>745</v>
      </c>
      <c r="B3900">
        <v>81602</v>
      </c>
      <c r="C3900" s="593">
        <v>8.5999999999999993E-2</v>
      </c>
      <c r="D3900" t="s">
        <v>2266</v>
      </c>
      <c r="E3900">
        <v>2.9000000000000001E-2</v>
      </c>
      <c r="F3900">
        <v>0.01</v>
      </c>
      <c r="G3900">
        <v>3.6999999999999998E-2</v>
      </c>
      <c r="H3900">
        <v>0.01</v>
      </c>
      <c r="I3900">
        <v>0</v>
      </c>
    </row>
    <row r="3901" spans="1:9" x14ac:dyDescent="0.25">
      <c r="A3901" t="s">
        <v>745</v>
      </c>
      <c r="B3901">
        <v>81610</v>
      </c>
      <c r="C3901" s="593">
        <v>7.0000000000000007E-2</v>
      </c>
      <c r="D3901" t="s">
        <v>2267</v>
      </c>
      <c r="E3901">
        <v>2.9000000000000001E-2</v>
      </c>
      <c r="F3901">
        <v>0.02</v>
      </c>
      <c r="G3901">
        <v>2.1000000000000001E-2</v>
      </c>
      <c r="H3901">
        <v>0</v>
      </c>
      <c r="I3901">
        <v>0</v>
      </c>
    </row>
    <row r="3902" spans="1:9" x14ac:dyDescent="0.25">
      <c r="A3902" t="s">
        <v>745</v>
      </c>
      <c r="B3902">
        <v>81611</v>
      </c>
      <c r="C3902" s="593">
        <v>0.104</v>
      </c>
      <c r="D3902" t="s">
        <v>2268</v>
      </c>
      <c r="E3902">
        <v>2.9000000000000001E-2</v>
      </c>
      <c r="F3902">
        <v>3.1E-2</v>
      </c>
      <c r="G3902">
        <v>3.5000000000000003E-2</v>
      </c>
      <c r="H3902">
        <v>8.9999999999999993E-3</v>
      </c>
      <c r="I3902">
        <v>0</v>
      </c>
    </row>
    <row r="3903" spans="1:9" x14ac:dyDescent="0.25">
      <c r="A3903" t="s">
        <v>745</v>
      </c>
      <c r="B3903">
        <v>81612</v>
      </c>
      <c r="C3903" s="593">
        <v>9.2999999999999999E-2</v>
      </c>
      <c r="D3903" t="s">
        <v>2269</v>
      </c>
      <c r="E3903">
        <v>2.9000000000000001E-2</v>
      </c>
      <c r="F3903">
        <v>3.1E-2</v>
      </c>
      <c r="G3903">
        <v>2.4E-2</v>
      </c>
      <c r="H3903">
        <v>8.9999999999999993E-3</v>
      </c>
      <c r="I3903">
        <v>0</v>
      </c>
    </row>
    <row r="3904" spans="1:9" x14ac:dyDescent="0.25">
      <c r="A3904" t="s">
        <v>745</v>
      </c>
      <c r="B3904">
        <v>81615</v>
      </c>
      <c r="C3904" s="593">
        <v>0.104</v>
      </c>
      <c r="D3904" t="s">
        <v>2268</v>
      </c>
      <c r="E3904">
        <v>2.9000000000000001E-2</v>
      </c>
      <c r="F3904">
        <v>3.1E-2</v>
      </c>
      <c r="G3904">
        <v>3.5000000000000003E-2</v>
      </c>
      <c r="H3904">
        <v>8.9999999999999993E-3</v>
      </c>
      <c r="I3904">
        <v>0</v>
      </c>
    </row>
    <row r="3905" spans="1:9" x14ac:dyDescent="0.25">
      <c r="A3905" t="s">
        <v>745</v>
      </c>
      <c r="B3905">
        <v>81620</v>
      </c>
      <c r="C3905" s="593">
        <v>9.4E-2</v>
      </c>
      <c r="D3905" t="s">
        <v>2270</v>
      </c>
      <c r="E3905">
        <v>2.9000000000000001E-2</v>
      </c>
      <c r="F3905">
        <v>0.01</v>
      </c>
      <c r="G3905">
        <v>0</v>
      </c>
      <c r="H3905">
        <v>5.5E-2</v>
      </c>
      <c r="I3905">
        <v>0</v>
      </c>
    </row>
    <row r="3906" spans="1:9" x14ac:dyDescent="0.25">
      <c r="A3906" t="s">
        <v>745</v>
      </c>
      <c r="B3906">
        <v>81621</v>
      </c>
      <c r="C3906" s="593">
        <v>9.2999999999999999E-2</v>
      </c>
      <c r="D3906" t="s">
        <v>2271</v>
      </c>
      <c r="E3906">
        <v>2.9000000000000001E-2</v>
      </c>
      <c r="F3906">
        <v>2.1000000000000001E-2</v>
      </c>
      <c r="G3906">
        <v>0.03</v>
      </c>
      <c r="H3906">
        <v>1.2999999999999999E-2</v>
      </c>
      <c r="I3906">
        <v>0</v>
      </c>
    </row>
    <row r="3907" spans="1:9" x14ac:dyDescent="0.25">
      <c r="A3907" t="s">
        <v>745</v>
      </c>
      <c r="B3907">
        <v>81623</v>
      </c>
      <c r="C3907" s="593">
        <v>8.4000000000000005E-2</v>
      </c>
      <c r="D3907" t="s">
        <v>2272</v>
      </c>
      <c r="E3907">
        <v>2.9000000000000001E-2</v>
      </c>
      <c r="F3907">
        <v>0.01</v>
      </c>
      <c r="G3907">
        <v>3.5000000000000003E-2</v>
      </c>
      <c r="H3907">
        <v>0.01</v>
      </c>
      <c r="I3907">
        <v>0</v>
      </c>
    </row>
    <row r="3908" spans="1:9" x14ac:dyDescent="0.25">
      <c r="A3908" t="s">
        <v>745</v>
      </c>
      <c r="B3908">
        <v>81624</v>
      </c>
      <c r="C3908" s="593">
        <v>7.2700000000000001E-2</v>
      </c>
      <c r="D3908" t="s">
        <v>2273</v>
      </c>
      <c r="E3908">
        <v>2.9000000000000001E-2</v>
      </c>
      <c r="F3908">
        <v>0.02</v>
      </c>
      <c r="G3908">
        <v>0.02</v>
      </c>
      <c r="H3908">
        <v>3.7000000000000002E-3</v>
      </c>
      <c r="I3908">
        <v>0</v>
      </c>
    </row>
    <row r="3909" spans="1:9" x14ac:dyDescent="0.25">
      <c r="A3909" t="s">
        <v>745</v>
      </c>
      <c r="B3909">
        <v>81625</v>
      </c>
      <c r="C3909" s="593">
        <v>8.8999999999999996E-2</v>
      </c>
      <c r="D3909" t="s">
        <v>2274</v>
      </c>
      <c r="E3909">
        <v>2.9000000000000001E-2</v>
      </c>
      <c r="F3909">
        <v>0.02</v>
      </c>
      <c r="G3909">
        <v>0.04</v>
      </c>
      <c r="H3909">
        <v>0</v>
      </c>
      <c r="I3909">
        <v>0</v>
      </c>
    </row>
    <row r="3910" spans="1:9" x14ac:dyDescent="0.25">
      <c r="A3910" t="s">
        <v>745</v>
      </c>
      <c r="B3910">
        <v>81626</v>
      </c>
      <c r="C3910" s="593">
        <v>8.8999999999999996E-2</v>
      </c>
      <c r="D3910" t="s">
        <v>2274</v>
      </c>
      <c r="E3910">
        <v>2.9000000000000001E-2</v>
      </c>
      <c r="F3910">
        <v>0.02</v>
      </c>
      <c r="G3910">
        <v>0.04</v>
      </c>
      <c r="H3910">
        <v>0</v>
      </c>
      <c r="I3910">
        <v>0</v>
      </c>
    </row>
    <row r="3911" spans="1:9" x14ac:dyDescent="0.25">
      <c r="A3911" t="s">
        <v>745</v>
      </c>
      <c r="B3911">
        <v>81630</v>
      </c>
      <c r="C3911" s="593">
        <v>7.2700000000000001E-2</v>
      </c>
      <c r="D3911" t="s">
        <v>2275</v>
      </c>
      <c r="E3911">
        <v>2.9000000000000001E-2</v>
      </c>
      <c r="F3911">
        <v>0.02</v>
      </c>
      <c r="G3911">
        <v>0.02</v>
      </c>
      <c r="H3911">
        <v>3.7000000000000002E-3</v>
      </c>
      <c r="I3911">
        <v>0</v>
      </c>
    </row>
    <row r="3912" spans="1:9" x14ac:dyDescent="0.25">
      <c r="A3912" t="s">
        <v>745</v>
      </c>
      <c r="B3912">
        <v>81631</v>
      </c>
      <c r="C3912" s="593">
        <v>8.8999999999999996E-2</v>
      </c>
      <c r="D3912" t="s">
        <v>2276</v>
      </c>
      <c r="E3912">
        <v>2.9000000000000001E-2</v>
      </c>
      <c r="F3912">
        <v>0.01</v>
      </c>
      <c r="G3912">
        <v>4.4999999999999998E-2</v>
      </c>
      <c r="H3912">
        <v>5.0000000000000001E-3</v>
      </c>
      <c r="I3912">
        <v>0</v>
      </c>
    </row>
    <row r="3913" spans="1:9" x14ac:dyDescent="0.25">
      <c r="A3913" t="s">
        <v>745</v>
      </c>
      <c r="B3913">
        <v>81632</v>
      </c>
      <c r="C3913" s="593">
        <v>9.4E-2</v>
      </c>
      <c r="D3913" t="s">
        <v>2064</v>
      </c>
      <c r="E3913">
        <v>2.9000000000000001E-2</v>
      </c>
      <c r="F3913">
        <v>0.01</v>
      </c>
      <c r="G3913">
        <v>0</v>
      </c>
      <c r="H3913">
        <v>5.5E-2</v>
      </c>
      <c r="I3913">
        <v>0</v>
      </c>
    </row>
    <row r="3914" spans="1:9" x14ac:dyDescent="0.25">
      <c r="A3914" t="s">
        <v>745</v>
      </c>
      <c r="B3914">
        <v>81633</v>
      </c>
      <c r="C3914" s="593">
        <v>4.9000000000000002E-2</v>
      </c>
      <c r="D3914" t="s">
        <v>2277</v>
      </c>
      <c r="E3914">
        <v>2.9000000000000001E-2</v>
      </c>
      <c r="F3914">
        <v>0.02</v>
      </c>
      <c r="G3914">
        <v>0</v>
      </c>
      <c r="H3914">
        <v>0</v>
      </c>
      <c r="I3914">
        <v>0</v>
      </c>
    </row>
    <row r="3915" spans="1:9" x14ac:dyDescent="0.25">
      <c r="A3915" t="s">
        <v>745</v>
      </c>
      <c r="B3915">
        <v>81635</v>
      </c>
      <c r="C3915" s="593">
        <v>7.6499999999999999E-2</v>
      </c>
      <c r="D3915" t="s">
        <v>2278</v>
      </c>
      <c r="E3915">
        <v>2.9000000000000001E-2</v>
      </c>
      <c r="F3915">
        <v>0.01</v>
      </c>
      <c r="G3915">
        <v>3.7499999999999999E-2</v>
      </c>
      <c r="H3915">
        <v>0</v>
      </c>
      <c r="I3915">
        <v>0</v>
      </c>
    </row>
    <row r="3916" spans="1:9" x14ac:dyDescent="0.25">
      <c r="A3916" t="s">
        <v>745</v>
      </c>
      <c r="B3916">
        <v>81636</v>
      </c>
      <c r="C3916" s="593">
        <v>3.9E-2</v>
      </c>
      <c r="D3916" t="s">
        <v>1520</v>
      </c>
      <c r="E3916">
        <v>2.9000000000000001E-2</v>
      </c>
      <c r="F3916">
        <v>0.01</v>
      </c>
      <c r="G3916">
        <v>0</v>
      </c>
      <c r="H3916">
        <v>0</v>
      </c>
      <c r="I3916">
        <v>0</v>
      </c>
    </row>
    <row r="3917" spans="1:9" x14ac:dyDescent="0.25">
      <c r="A3917" t="s">
        <v>745</v>
      </c>
      <c r="B3917">
        <v>81637</v>
      </c>
      <c r="C3917" s="593">
        <v>8.4000000000000005E-2</v>
      </c>
      <c r="D3917" t="s">
        <v>2279</v>
      </c>
      <c r="E3917">
        <v>2.9000000000000001E-2</v>
      </c>
      <c r="F3917">
        <v>0.01</v>
      </c>
      <c r="G3917">
        <v>0</v>
      </c>
      <c r="H3917">
        <v>4.4999999999999998E-2</v>
      </c>
      <c r="I3917">
        <v>0</v>
      </c>
    </row>
    <row r="3918" spans="1:9" x14ac:dyDescent="0.25">
      <c r="A3918" t="s">
        <v>745</v>
      </c>
      <c r="B3918">
        <v>81638</v>
      </c>
      <c r="C3918" s="593">
        <v>6.5000000000000002E-2</v>
      </c>
      <c r="D3918" t="s">
        <v>2280</v>
      </c>
      <c r="E3918">
        <v>2.9000000000000001E-2</v>
      </c>
      <c r="F3918">
        <v>3.5999999999999997E-2</v>
      </c>
      <c r="G3918">
        <v>0</v>
      </c>
      <c r="H3918">
        <v>0</v>
      </c>
      <c r="I3918">
        <v>0</v>
      </c>
    </row>
    <row r="3919" spans="1:9" x14ac:dyDescent="0.25">
      <c r="A3919" t="s">
        <v>745</v>
      </c>
      <c r="B3919">
        <v>81639</v>
      </c>
      <c r="C3919" s="593">
        <v>8.8999999999999996E-2</v>
      </c>
      <c r="D3919" t="s">
        <v>2281</v>
      </c>
      <c r="E3919">
        <v>2.9000000000000001E-2</v>
      </c>
      <c r="F3919">
        <v>0.01</v>
      </c>
      <c r="G3919">
        <v>0.05</v>
      </c>
      <c r="H3919">
        <v>0</v>
      </c>
      <c r="I3919">
        <v>0</v>
      </c>
    </row>
    <row r="3920" spans="1:9" x14ac:dyDescent="0.25">
      <c r="A3920" t="s">
        <v>745</v>
      </c>
      <c r="B3920">
        <v>81640</v>
      </c>
      <c r="C3920" s="593">
        <v>4.9000000000000002E-2</v>
      </c>
      <c r="D3920" t="s">
        <v>2277</v>
      </c>
      <c r="E3920">
        <v>2.9000000000000001E-2</v>
      </c>
      <c r="F3920">
        <v>0.02</v>
      </c>
      <c r="G3920">
        <v>0</v>
      </c>
      <c r="H3920">
        <v>0</v>
      </c>
      <c r="I3920">
        <v>0</v>
      </c>
    </row>
    <row r="3921" spans="1:9" x14ac:dyDescent="0.25">
      <c r="A3921" t="s">
        <v>745</v>
      </c>
      <c r="B3921">
        <v>81641</v>
      </c>
      <c r="C3921" s="593">
        <v>6.5000000000000002E-2</v>
      </c>
      <c r="D3921" t="s">
        <v>2282</v>
      </c>
      <c r="E3921">
        <v>2.9000000000000001E-2</v>
      </c>
      <c r="F3921">
        <v>3.5999999999999997E-2</v>
      </c>
      <c r="G3921">
        <v>0</v>
      </c>
      <c r="H3921">
        <v>0</v>
      </c>
      <c r="I3921">
        <v>0</v>
      </c>
    </row>
    <row r="3922" spans="1:9" x14ac:dyDescent="0.25">
      <c r="A3922" t="s">
        <v>745</v>
      </c>
      <c r="B3922">
        <v>81642</v>
      </c>
      <c r="C3922" s="593">
        <v>6.9000000000000006E-2</v>
      </c>
      <c r="D3922" t="s">
        <v>2283</v>
      </c>
      <c r="E3922">
        <v>2.9000000000000001E-2</v>
      </c>
      <c r="F3922">
        <v>3.1E-2</v>
      </c>
      <c r="G3922">
        <v>0</v>
      </c>
      <c r="H3922">
        <v>8.9999999999999993E-3</v>
      </c>
      <c r="I3922">
        <v>0</v>
      </c>
    </row>
    <row r="3923" spans="1:9" x14ac:dyDescent="0.25">
      <c r="A3923" t="s">
        <v>745</v>
      </c>
      <c r="B3923">
        <v>81643</v>
      </c>
      <c r="C3923" s="593">
        <v>5.2699999999999997E-2</v>
      </c>
      <c r="D3923" t="s">
        <v>2263</v>
      </c>
      <c r="E3923">
        <v>2.9000000000000001E-2</v>
      </c>
      <c r="F3923">
        <v>0.02</v>
      </c>
      <c r="G3923">
        <v>0</v>
      </c>
      <c r="H3923">
        <v>3.7000000000000002E-3</v>
      </c>
      <c r="I3923">
        <v>0</v>
      </c>
    </row>
    <row r="3924" spans="1:9" x14ac:dyDescent="0.25">
      <c r="A3924" t="s">
        <v>745</v>
      </c>
      <c r="B3924">
        <v>81645</v>
      </c>
      <c r="C3924" s="593">
        <v>8.4000000000000005E-2</v>
      </c>
      <c r="D3924" t="s">
        <v>1432</v>
      </c>
      <c r="E3924">
        <v>2.9000000000000001E-2</v>
      </c>
      <c r="F3924">
        <v>0.01</v>
      </c>
      <c r="G3924">
        <v>0.04</v>
      </c>
      <c r="H3924">
        <v>5.0000000000000001E-3</v>
      </c>
      <c r="I3924">
        <v>0</v>
      </c>
    </row>
    <row r="3925" spans="1:9" x14ac:dyDescent="0.25">
      <c r="A3925" t="s">
        <v>745</v>
      </c>
      <c r="B3925">
        <v>81646</v>
      </c>
      <c r="C3925" s="593">
        <v>5.2699999999999997E-2</v>
      </c>
      <c r="D3925" t="s">
        <v>2263</v>
      </c>
      <c r="E3925">
        <v>2.9000000000000001E-2</v>
      </c>
      <c r="F3925">
        <v>0.02</v>
      </c>
      <c r="G3925">
        <v>0</v>
      </c>
      <c r="H3925">
        <v>3.7000000000000002E-3</v>
      </c>
      <c r="I3925">
        <v>0</v>
      </c>
    </row>
    <row r="3926" spans="1:9" x14ac:dyDescent="0.25">
      <c r="A3926" t="s">
        <v>745</v>
      </c>
      <c r="B3926">
        <v>81647</v>
      </c>
      <c r="C3926" s="593">
        <v>8.2000000000000003E-2</v>
      </c>
      <c r="D3926" t="s">
        <v>2284</v>
      </c>
      <c r="E3926">
        <v>2.9000000000000001E-2</v>
      </c>
      <c r="F3926">
        <v>0.01</v>
      </c>
      <c r="G3926">
        <v>3.5000000000000003E-2</v>
      </c>
      <c r="H3926">
        <v>8.0000000000000002E-3</v>
      </c>
      <c r="I3926">
        <v>0</v>
      </c>
    </row>
    <row r="3927" spans="1:9" x14ac:dyDescent="0.25">
      <c r="A3927" t="s">
        <v>745</v>
      </c>
      <c r="B3927">
        <v>81648</v>
      </c>
      <c r="C3927" s="593">
        <v>6.5000000000000002E-2</v>
      </c>
      <c r="D3927" t="s">
        <v>2285</v>
      </c>
      <c r="E3927">
        <v>2.9000000000000001E-2</v>
      </c>
      <c r="F3927">
        <v>3.5999999999999997E-2</v>
      </c>
      <c r="G3927">
        <v>0</v>
      </c>
      <c r="H3927">
        <v>0</v>
      </c>
      <c r="I3927">
        <v>0</v>
      </c>
    </row>
    <row r="3928" spans="1:9" x14ac:dyDescent="0.25">
      <c r="A3928" t="s">
        <v>745</v>
      </c>
      <c r="B3928">
        <v>81649</v>
      </c>
      <c r="C3928" s="593">
        <v>7.3999999999999996E-2</v>
      </c>
      <c r="D3928" t="s">
        <v>2286</v>
      </c>
      <c r="E3928">
        <v>2.9000000000000001E-2</v>
      </c>
      <c r="F3928">
        <v>0.01</v>
      </c>
      <c r="G3928">
        <v>0.03</v>
      </c>
      <c r="H3928">
        <v>5.0000000000000001E-3</v>
      </c>
      <c r="I3928">
        <v>0</v>
      </c>
    </row>
    <row r="3929" spans="1:9" x14ac:dyDescent="0.25">
      <c r="A3929" t="s">
        <v>745</v>
      </c>
      <c r="B3929">
        <v>81650</v>
      </c>
      <c r="C3929" s="593">
        <v>8.1500000000000003E-2</v>
      </c>
      <c r="D3929" t="s">
        <v>2287</v>
      </c>
      <c r="E3929">
        <v>2.9000000000000001E-2</v>
      </c>
      <c r="F3929">
        <v>0.01</v>
      </c>
      <c r="G3929">
        <v>4.2500000000000003E-2</v>
      </c>
      <c r="H3929">
        <v>0</v>
      </c>
      <c r="I3929">
        <v>0</v>
      </c>
    </row>
    <row r="3930" spans="1:9" x14ac:dyDescent="0.25">
      <c r="A3930" t="s">
        <v>745</v>
      </c>
      <c r="B3930">
        <v>81652</v>
      </c>
      <c r="C3930" s="593">
        <v>6.9000000000000006E-2</v>
      </c>
      <c r="D3930" t="s">
        <v>2288</v>
      </c>
      <c r="E3930">
        <v>2.9000000000000001E-2</v>
      </c>
      <c r="F3930">
        <v>0.01</v>
      </c>
      <c r="G3930">
        <v>0.03</v>
      </c>
      <c r="H3930">
        <v>0</v>
      </c>
      <c r="I3930">
        <v>0</v>
      </c>
    </row>
    <row r="3931" spans="1:9" x14ac:dyDescent="0.25">
      <c r="A3931" t="s">
        <v>745</v>
      </c>
      <c r="B3931">
        <v>81653</v>
      </c>
      <c r="C3931" s="593">
        <v>4.9000000000000002E-2</v>
      </c>
      <c r="D3931" t="s">
        <v>2277</v>
      </c>
      <c r="E3931">
        <v>2.9000000000000001E-2</v>
      </c>
      <c r="F3931">
        <v>0.02</v>
      </c>
      <c r="G3931">
        <v>0</v>
      </c>
      <c r="H3931">
        <v>0</v>
      </c>
      <c r="I3931">
        <v>0</v>
      </c>
    </row>
    <row r="3932" spans="1:9" x14ac:dyDescent="0.25">
      <c r="A3932" t="s">
        <v>745</v>
      </c>
      <c r="B3932">
        <v>81654</v>
      </c>
      <c r="C3932" s="593">
        <v>6.9000000000000006E-2</v>
      </c>
      <c r="D3932" t="s">
        <v>2283</v>
      </c>
      <c r="E3932">
        <v>2.9000000000000001E-2</v>
      </c>
      <c r="F3932">
        <v>3.1E-2</v>
      </c>
      <c r="G3932">
        <v>0</v>
      </c>
      <c r="H3932">
        <v>8.9999999999999993E-3</v>
      </c>
      <c r="I3932">
        <v>0</v>
      </c>
    </row>
    <row r="3933" spans="1:9" x14ac:dyDescent="0.25">
      <c r="A3933" t="s">
        <v>745</v>
      </c>
      <c r="B3933">
        <v>81655</v>
      </c>
      <c r="C3933" s="593">
        <v>9.9000000000000005E-2</v>
      </c>
      <c r="D3933" t="s">
        <v>2289</v>
      </c>
      <c r="E3933">
        <v>2.9000000000000001E-2</v>
      </c>
      <c r="F3933">
        <v>0.01</v>
      </c>
      <c r="G3933">
        <v>0</v>
      </c>
      <c r="H3933">
        <v>0.06</v>
      </c>
      <c r="I3933">
        <v>0</v>
      </c>
    </row>
    <row r="3934" spans="1:9" x14ac:dyDescent="0.25">
      <c r="A3934" t="s">
        <v>745</v>
      </c>
      <c r="B3934">
        <v>81656</v>
      </c>
      <c r="C3934" s="593">
        <v>6.9000000000000006E-2</v>
      </c>
      <c r="D3934" t="s">
        <v>2283</v>
      </c>
      <c r="E3934">
        <v>2.9000000000000001E-2</v>
      </c>
      <c r="F3934">
        <v>3.1E-2</v>
      </c>
      <c r="G3934">
        <v>0</v>
      </c>
      <c r="H3934">
        <v>8.9999999999999993E-3</v>
      </c>
      <c r="I3934">
        <v>0</v>
      </c>
    </row>
    <row r="3935" spans="1:9" x14ac:dyDescent="0.25">
      <c r="A3935" t="s">
        <v>745</v>
      </c>
      <c r="B3935">
        <v>81657</v>
      </c>
      <c r="C3935" s="593">
        <v>8.8999999999999996E-2</v>
      </c>
      <c r="D3935" t="s">
        <v>2290</v>
      </c>
      <c r="E3935">
        <v>2.9000000000000001E-2</v>
      </c>
      <c r="F3935">
        <v>0.01</v>
      </c>
      <c r="G3935">
        <v>4.4999999999999998E-2</v>
      </c>
      <c r="H3935">
        <v>5.0000000000000001E-3</v>
      </c>
      <c r="I3935">
        <v>0</v>
      </c>
    </row>
    <row r="3936" spans="1:9" x14ac:dyDescent="0.25">
      <c r="A3936" t="s">
        <v>745</v>
      </c>
      <c r="B3936">
        <v>81658</v>
      </c>
      <c r="C3936" s="593">
        <v>8.8999999999999996E-2</v>
      </c>
      <c r="D3936" t="s">
        <v>2290</v>
      </c>
      <c r="E3936">
        <v>2.9000000000000001E-2</v>
      </c>
      <c r="F3936">
        <v>0.01</v>
      </c>
      <c r="G3936">
        <v>4.4999999999999998E-2</v>
      </c>
      <c r="H3936">
        <v>5.0000000000000001E-3</v>
      </c>
      <c r="I3936">
        <v>0</v>
      </c>
    </row>
    <row r="3937" spans="1:9" x14ac:dyDescent="0.25">
      <c r="A3937" t="s">
        <v>745</v>
      </c>
      <c r="B3937">
        <v>82063</v>
      </c>
      <c r="C3937" s="593">
        <v>3.6999999999999998E-2</v>
      </c>
      <c r="D3937" t="s">
        <v>2098</v>
      </c>
      <c r="E3937">
        <v>2.9000000000000001E-2</v>
      </c>
      <c r="F3937">
        <v>8.0000000000000002E-3</v>
      </c>
      <c r="G3937">
        <v>0</v>
      </c>
      <c r="H3937">
        <v>0</v>
      </c>
      <c r="I3937">
        <v>0</v>
      </c>
    </row>
    <row r="3938" spans="1:9" x14ac:dyDescent="0.25">
      <c r="A3938" t="s">
        <v>746</v>
      </c>
      <c r="B3938">
        <v>32003</v>
      </c>
      <c r="C3938" s="593">
        <v>7.4999999999999997E-2</v>
      </c>
      <c r="D3938" t="s">
        <v>1412</v>
      </c>
      <c r="E3938">
        <v>0.06</v>
      </c>
      <c r="F3938">
        <v>1.4999999999999999E-2</v>
      </c>
      <c r="G3938">
        <v>0</v>
      </c>
      <c r="H3938">
        <v>0</v>
      </c>
      <c r="I3938">
        <v>0</v>
      </c>
    </row>
    <row r="3939" spans="1:9" x14ac:dyDescent="0.25">
      <c r="A3939" t="s">
        <v>746</v>
      </c>
      <c r="B3939">
        <v>32004</v>
      </c>
      <c r="C3939" s="593">
        <v>6.5000000000000002E-2</v>
      </c>
      <c r="D3939" t="s">
        <v>2291</v>
      </c>
      <c r="E3939">
        <v>0.06</v>
      </c>
      <c r="F3939">
        <v>5.0000000000000001E-3</v>
      </c>
      <c r="G3939">
        <v>0</v>
      </c>
      <c r="H3939">
        <v>0</v>
      </c>
      <c r="I3939">
        <v>0</v>
      </c>
    </row>
    <row r="3940" spans="1:9" x14ac:dyDescent="0.25">
      <c r="A3940" t="s">
        <v>746</v>
      </c>
      <c r="B3940">
        <v>32006</v>
      </c>
      <c r="C3940" s="593">
        <v>7.4999999999999997E-2</v>
      </c>
      <c r="D3940" t="s">
        <v>1412</v>
      </c>
      <c r="E3940">
        <v>0.06</v>
      </c>
      <c r="F3940">
        <v>1.4999999999999999E-2</v>
      </c>
      <c r="G3940">
        <v>0</v>
      </c>
      <c r="H3940">
        <v>0</v>
      </c>
      <c r="I3940">
        <v>0</v>
      </c>
    </row>
    <row r="3941" spans="1:9" x14ac:dyDescent="0.25">
      <c r="A3941" t="s">
        <v>746</v>
      </c>
      <c r="B3941">
        <v>32007</v>
      </c>
      <c r="C3941" s="593">
        <v>7.0000000000000007E-2</v>
      </c>
      <c r="D3941" t="s">
        <v>2292</v>
      </c>
      <c r="E3941">
        <v>0.06</v>
      </c>
      <c r="F3941">
        <v>0.01</v>
      </c>
      <c r="G3941">
        <v>0</v>
      </c>
      <c r="H3941">
        <v>0</v>
      </c>
      <c r="I3941">
        <v>0</v>
      </c>
    </row>
    <row r="3942" spans="1:9" x14ac:dyDescent="0.25">
      <c r="A3942" t="s">
        <v>746</v>
      </c>
      <c r="B3942">
        <v>32008</v>
      </c>
      <c r="C3942" s="593">
        <v>7.0000000000000007E-2</v>
      </c>
      <c r="D3942" t="s">
        <v>2293</v>
      </c>
      <c r="E3942">
        <v>0.06</v>
      </c>
      <c r="F3942">
        <v>0.01</v>
      </c>
      <c r="G3942">
        <v>0</v>
      </c>
      <c r="H3942">
        <v>0</v>
      </c>
      <c r="I3942">
        <v>0</v>
      </c>
    </row>
    <row r="3943" spans="1:9" x14ac:dyDescent="0.25">
      <c r="A3943" t="s">
        <v>746</v>
      </c>
      <c r="B3943">
        <v>32009</v>
      </c>
      <c r="C3943" s="593">
        <v>7.4999999999999997E-2</v>
      </c>
      <c r="D3943" t="s">
        <v>1327</v>
      </c>
      <c r="E3943">
        <v>0.06</v>
      </c>
      <c r="F3943">
        <v>1.4999999999999999E-2</v>
      </c>
      <c r="G3943">
        <v>0</v>
      </c>
      <c r="H3943">
        <v>0</v>
      </c>
      <c r="I3943">
        <v>0</v>
      </c>
    </row>
    <row r="3944" spans="1:9" x14ac:dyDescent="0.25">
      <c r="A3944" t="s">
        <v>746</v>
      </c>
      <c r="B3944">
        <v>32011</v>
      </c>
      <c r="C3944" s="593">
        <v>7.0000000000000007E-2</v>
      </c>
      <c r="D3944" t="s">
        <v>2294</v>
      </c>
      <c r="E3944">
        <v>0.06</v>
      </c>
      <c r="F3944">
        <v>0.01</v>
      </c>
      <c r="G3944">
        <v>0</v>
      </c>
      <c r="H3944">
        <v>0</v>
      </c>
      <c r="I3944">
        <v>0</v>
      </c>
    </row>
    <row r="3945" spans="1:9" x14ac:dyDescent="0.25">
      <c r="A3945" t="s">
        <v>746</v>
      </c>
      <c r="B3945">
        <v>32013</v>
      </c>
      <c r="C3945" s="593">
        <v>7.0000000000000007E-2</v>
      </c>
      <c r="D3945" t="s">
        <v>2040</v>
      </c>
      <c r="E3945">
        <v>0.06</v>
      </c>
      <c r="F3945">
        <v>0.01</v>
      </c>
      <c r="G3945">
        <v>0</v>
      </c>
      <c r="H3945">
        <v>0</v>
      </c>
      <c r="I3945">
        <v>0</v>
      </c>
    </row>
    <row r="3946" spans="1:9" x14ac:dyDescent="0.25">
      <c r="A3946" t="s">
        <v>746</v>
      </c>
      <c r="B3946">
        <v>32024</v>
      </c>
      <c r="C3946" s="593">
        <v>7.0000000000000007E-2</v>
      </c>
      <c r="D3946" t="s">
        <v>2230</v>
      </c>
      <c r="E3946">
        <v>0.06</v>
      </c>
      <c r="F3946">
        <v>0.01</v>
      </c>
      <c r="G3946">
        <v>0</v>
      </c>
      <c r="H3946">
        <v>0</v>
      </c>
      <c r="I3946">
        <v>0</v>
      </c>
    </row>
    <row r="3947" spans="1:9" x14ac:dyDescent="0.25">
      <c r="A3947" t="s">
        <v>746</v>
      </c>
      <c r="B3947">
        <v>32025</v>
      </c>
      <c r="C3947" s="593">
        <v>7.0000000000000007E-2</v>
      </c>
      <c r="D3947" t="s">
        <v>2230</v>
      </c>
      <c r="E3947">
        <v>0.06</v>
      </c>
      <c r="F3947">
        <v>0.01</v>
      </c>
      <c r="G3947">
        <v>0</v>
      </c>
      <c r="H3947">
        <v>0</v>
      </c>
      <c r="I3947">
        <v>0</v>
      </c>
    </row>
    <row r="3948" spans="1:9" x14ac:dyDescent="0.25">
      <c r="A3948" t="s">
        <v>746</v>
      </c>
      <c r="B3948">
        <v>32030</v>
      </c>
      <c r="C3948" s="593">
        <v>7.4999999999999997E-2</v>
      </c>
      <c r="D3948" t="s">
        <v>1412</v>
      </c>
      <c r="E3948">
        <v>0.06</v>
      </c>
      <c r="F3948">
        <v>1.4999999999999999E-2</v>
      </c>
      <c r="G3948">
        <v>0</v>
      </c>
      <c r="H3948">
        <v>0</v>
      </c>
      <c r="I3948">
        <v>0</v>
      </c>
    </row>
    <row r="3949" spans="1:9" x14ac:dyDescent="0.25">
      <c r="A3949" t="s">
        <v>746</v>
      </c>
      <c r="B3949">
        <v>32033</v>
      </c>
      <c r="C3949" s="593">
        <v>6.5000000000000002E-2</v>
      </c>
      <c r="D3949" t="s">
        <v>2291</v>
      </c>
      <c r="E3949">
        <v>0.06</v>
      </c>
      <c r="F3949">
        <v>5.0000000000000001E-3</v>
      </c>
      <c r="G3949">
        <v>0</v>
      </c>
      <c r="H3949">
        <v>0</v>
      </c>
      <c r="I3949">
        <v>0</v>
      </c>
    </row>
    <row r="3950" spans="1:9" x14ac:dyDescent="0.25">
      <c r="A3950" t="s">
        <v>746</v>
      </c>
      <c r="B3950">
        <v>32034</v>
      </c>
      <c r="C3950" s="593">
        <v>7.0000000000000007E-2</v>
      </c>
      <c r="D3950" t="s">
        <v>2295</v>
      </c>
      <c r="E3950">
        <v>0.06</v>
      </c>
      <c r="F3950">
        <v>0.01</v>
      </c>
      <c r="G3950">
        <v>0</v>
      </c>
      <c r="H3950">
        <v>0</v>
      </c>
      <c r="I3950">
        <v>0</v>
      </c>
    </row>
    <row r="3951" spans="1:9" x14ac:dyDescent="0.25">
      <c r="A3951" t="s">
        <v>746</v>
      </c>
      <c r="B3951">
        <v>32035</v>
      </c>
      <c r="C3951" s="593">
        <v>7.0000000000000007E-2</v>
      </c>
      <c r="D3951" t="s">
        <v>2295</v>
      </c>
      <c r="E3951">
        <v>0.06</v>
      </c>
      <c r="F3951">
        <v>0.01</v>
      </c>
      <c r="G3951">
        <v>0</v>
      </c>
      <c r="H3951">
        <v>0</v>
      </c>
      <c r="I3951">
        <v>0</v>
      </c>
    </row>
    <row r="3952" spans="1:9" x14ac:dyDescent="0.25">
      <c r="A3952" t="s">
        <v>746</v>
      </c>
      <c r="B3952">
        <v>32038</v>
      </c>
      <c r="C3952" s="593">
        <v>7.0000000000000007E-2</v>
      </c>
      <c r="D3952" t="s">
        <v>2296</v>
      </c>
      <c r="E3952">
        <v>0.06</v>
      </c>
      <c r="F3952">
        <v>0.01</v>
      </c>
      <c r="G3952">
        <v>0</v>
      </c>
      <c r="H3952">
        <v>0</v>
      </c>
      <c r="I3952">
        <v>0</v>
      </c>
    </row>
    <row r="3953" spans="1:9" x14ac:dyDescent="0.25">
      <c r="A3953" t="s">
        <v>746</v>
      </c>
      <c r="B3953">
        <v>32040</v>
      </c>
      <c r="C3953" s="593">
        <v>7.0000000000000007E-2</v>
      </c>
      <c r="D3953" t="s">
        <v>2297</v>
      </c>
      <c r="E3953">
        <v>0.06</v>
      </c>
      <c r="F3953">
        <v>0.01</v>
      </c>
      <c r="G3953">
        <v>0</v>
      </c>
      <c r="H3953">
        <v>0</v>
      </c>
      <c r="I3953">
        <v>0</v>
      </c>
    </row>
    <row r="3954" spans="1:9" x14ac:dyDescent="0.25">
      <c r="A3954" t="s">
        <v>746</v>
      </c>
      <c r="B3954">
        <v>32041</v>
      </c>
      <c r="C3954" s="593">
        <v>7.0000000000000007E-2</v>
      </c>
      <c r="D3954" t="s">
        <v>2298</v>
      </c>
      <c r="E3954">
        <v>0.06</v>
      </c>
      <c r="F3954">
        <v>0.01</v>
      </c>
      <c r="G3954">
        <v>0</v>
      </c>
      <c r="H3954">
        <v>0</v>
      </c>
      <c r="I3954">
        <v>0</v>
      </c>
    </row>
    <row r="3955" spans="1:9" x14ac:dyDescent="0.25">
      <c r="A3955" t="s">
        <v>746</v>
      </c>
      <c r="B3955">
        <v>32042</v>
      </c>
      <c r="C3955" s="593">
        <v>7.0000000000000007E-2</v>
      </c>
      <c r="D3955" t="s">
        <v>1291</v>
      </c>
      <c r="E3955">
        <v>0.06</v>
      </c>
      <c r="F3955">
        <v>0.01</v>
      </c>
      <c r="G3955">
        <v>0</v>
      </c>
      <c r="H3955">
        <v>0</v>
      </c>
      <c r="I3955">
        <v>0</v>
      </c>
    </row>
    <row r="3956" spans="1:9" x14ac:dyDescent="0.25">
      <c r="A3956" t="s">
        <v>746</v>
      </c>
      <c r="B3956">
        <v>32043</v>
      </c>
      <c r="C3956" s="593">
        <v>7.4999999999999997E-2</v>
      </c>
      <c r="D3956" t="s">
        <v>2299</v>
      </c>
      <c r="E3956">
        <v>0.06</v>
      </c>
      <c r="F3956">
        <v>1.4999999999999999E-2</v>
      </c>
      <c r="G3956">
        <v>0</v>
      </c>
      <c r="H3956">
        <v>0</v>
      </c>
      <c r="I3956">
        <v>0</v>
      </c>
    </row>
    <row r="3957" spans="1:9" x14ac:dyDescent="0.25">
      <c r="A3957" t="s">
        <v>746</v>
      </c>
      <c r="B3957">
        <v>32044</v>
      </c>
      <c r="C3957" s="593">
        <v>7.0000000000000007E-2</v>
      </c>
      <c r="D3957" t="s">
        <v>1207</v>
      </c>
      <c r="E3957">
        <v>0.06</v>
      </c>
      <c r="F3957">
        <v>0.01</v>
      </c>
      <c r="G3957">
        <v>0</v>
      </c>
      <c r="H3957">
        <v>0</v>
      </c>
      <c r="I3957">
        <v>0</v>
      </c>
    </row>
    <row r="3958" spans="1:9" x14ac:dyDescent="0.25">
      <c r="A3958" t="s">
        <v>746</v>
      </c>
      <c r="B3958">
        <v>32046</v>
      </c>
      <c r="C3958" s="593">
        <v>7.0000000000000007E-2</v>
      </c>
      <c r="D3958" t="s">
        <v>2300</v>
      </c>
      <c r="E3958">
        <v>0.06</v>
      </c>
      <c r="F3958">
        <v>0.01</v>
      </c>
      <c r="G3958">
        <v>0</v>
      </c>
      <c r="H3958">
        <v>0</v>
      </c>
      <c r="I3958">
        <v>0</v>
      </c>
    </row>
    <row r="3959" spans="1:9" x14ac:dyDescent="0.25">
      <c r="A3959" t="s">
        <v>746</v>
      </c>
      <c r="B3959">
        <v>32050</v>
      </c>
      <c r="C3959" s="593">
        <v>7.4999999999999997E-2</v>
      </c>
      <c r="D3959" t="s">
        <v>1412</v>
      </c>
      <c r="E3959">
        <v>0.06</v>
      </c>
      <c r="F3959">
        <v>1.4999999999999999E-2</v>
      </c>
      <c r="G3959">
        <v>0</v>
      </c>
      <c r="H3959">
        <v>0</v>
      </c>
      <c r="I3959">
        <v>0</v>
      </c>
    </row>
    <row r="3960" spans="1:9" x14ac:dyDescent="0.25">
      <c r="A3960" t="s">
        <v>746</v>
      </c>
      <c r="B3960">
        <v>32052</v>
      </c>
      <c r="C3960" s="593">
        <v>7.0000000000000007E-2</v>
      </c>
      <c r="D3960" t="s">
        <v>1492</v>
      </c>
      <c r="E3960">
        <v>0.06</v>
      </c>
      <c r="F3960">
        <v>0.01</v>
      </c>
      <c r="G3960">
        <v>0</v>
      </c>
      <c r="H3960">
        <v>0</v>
      </c>
      <c r="I3960">
        <v>0</v>
      </c>
    </row>
    <row r="3961" spans="1:9" x14ac:dyDescent="0.25">
      <c r="A3961" t="s">
        <v>746</v>
      </c>
      <c r="B3961">
        <v>32053</v>
      </c>
      <c r="C3961" s="593">
        <v>7.0000000000000007E-2</v>
      </c>
      <c r="D3961" t="s">
        <v>2301</v>
      </c>
      <c r="E3961">
        <v>0.06</v>
      </c>
      <c r="F3961">
        <v>0.01</v>
      </c>
      <c r="G3961">
        <v>0</v>
      </c>
      <c r="H3961">
        <v>0</v>
      </c>
      <c r="I3961">
        <v>0</v>
      </c>
    </row>
    <row r="3962" spans="1:9" x14ac:dyDescent="0.25">
      <c r="A3962" t="s">
        <v>746</v>
      </c>
      <c r="B3962">
        <v>32054</v>
      </c>
      <c r="C3962" s="593">
        <v>7.0000000000000007E-2</v>
      </c>
      <c r="D3962" t="s">
        <v>2302</v>
      </c>
      <c r="E3962">
        <v>0.06</v>
      </c>
      <c r="F3962">
        <v>0.01</v>
      </c>
      <c r="G3962">
        <v>0</v>
      </c>
      <c r="H3962">
        <v>0</v>
      </c>
      <c r="I3962">
        <v>0</v>
      </c>
    </row>
    <row r="3963" spans="1:9" x14ac:dyDescent="0.25">
      <c r="A3963" t="s">
        <v>746</v>
      </c>
      <c r="B3963">
        <v>32055</v>
      </c>
      <c r="C3963" s="593">
        <v>7.0000000000000007E-2</v>
      </c>
      <c r="D3963" t="s">
        <v>2230</v>
      </c>
      <c r="E3963">
        <v>0.06</v>
      </c>
      <c r="F3963">
        <v>0.01</v>
      </c>
      <c r="G3963">
        <v>0</v>
      </c>
      <c r="H3963">
        <v>0</v>
      </c>
      <c r="I3963">
        <v>0</v>
      </c>
    </row>
    <row r="3964" spans="1:9" x14ac:dyDescent="0.25">
      <c r="A3964" t="s">
        <v>746</v>
      </c>
      <c r="B3964">
        <v>32056</v>
      </c>
      <c r="C3964" s="593">
        <v>7.0000000000000007E-2</v>
      </c>
      <c r="D3964" t="s">
        <v>2230</v>
      </c>
      <c r="E3964">
        <v>0.06</v>
      </c>
      <c r="F3964">
        <v>0.01</v>
      </c>
      <c r="G3964">
        <v>0</v>
      </c>
      <c r="H3964">
        <v>0</v>
      </c>
      <c r="I3964">
        <v>0</v>
      </c>
    </row>
    <row r="3965" spans="1:9" x14ac:dyDescent="0.25">
      <c r="A3965" t="s">
        <v>746</v>
      </c>
      <c r="B3965">
        <v>32058</v>
      </c>
      <c r="C3965" s="593">
        <v>7.4999999999999997E-2</v>
      </c>
      <c r="D3965" t="s">
        <v>1412</v>
      </c>
      <c r="E3965">
        <v>0.06</v>
      </c>
      <c r="F3965">
        <v>1.4999999999999999E-2</v>
      </c>
      <c r="G3965">
        <v>0</v>
      </c>
      <c r="H3965">
        <v>0</v>
      </c>
      <c r="I3965">
        <v>0</v>
      </c>
    </row>
    <row r="3966" spans="1:9" x14ac:dyDescent="0.25">
      <c r="A3966" t="s">
        <v>746</v>
      </c>
      <c r="B3966">
        <v>32059</v>
      </c>
      <c r="C3966" s="593">
        <v>7.4999999999999997E-2</v>
      </c>
      <c r="D3966" t="s">
        <v>1374</v>
      </c>
      <c r="E3966">
        <v>0.06</v>
      </c>
      <c r="F3966">
        <v>1.4999999999999999E-2</v>
      </c>
      <c r="G3966">
        <v>0</v>
      </c>
      <c r="H3966">
        <v>0</v>
      </c>
      <c r="I3966">
        <v>0</v>
      </c>
    </row>
    <row r="3967" spans="1:9" x14ac:dyDescent="0.25">
      <c r="A3967" t="s">
        <v>746</v>
      </c>
      <c r="B3967">
        <v>32060</v>
      </c>
      <c r="C3967" s="593">
        <v>7.0000000000000007E-2</v>
      </c>
      <c r="D3967" t="s">
        <v>2303</v>
      </c>
      <c r="E3967">
        <v>0.06</v>
      </c>
      <c r="F3967">
        <v>0.01</v>
      </c>
      <c r="G3967">
        <v>0</v>
      </c>
      <c r="H3967">
        <v>0</v>
      </c>
      <c r="I3967">
        <v>0</v>
      </c>
    </row>
    <row r="3968" spans="1:9" x14ac:dyDescent="0.25">
      <c r="A3968" t="s">
        <v>746</v>
      </c>
      <c r="B3968">
        <v>32061</v>
      </c>
      <c r="C3968" s="593">
        <v>7.0000000000000007E-2</v>
      </c>
      <c r="D3968" t="s">
        <v>2304</v>
      </c>
      <c r="E3968">
        <v>0.06</v>
      </c>
      <c r="F3968">
        <v>0.01</v>
      </c>
      <c r="G3968">
        <v>0</v>
      </c>
      <c r="H3968">
        <v>0</v>
      </c>
      <c r="I3968">
        <v>0</v>
      </c>
    </row>
    <row r="3969" spans="1:9" x14ac:dyDescent="0.25">
      <c r="A3969" t="s">
        <v>746</v>
      </c>
      <c r="B3969">
        <v>32062</v>
      </c>
      <c r="C3969" s="593">
        <v>7.0000000000000007E-2</v>
      </c>
      <c r="D3969" t="s">
        <v>2305</v>
      </c>
      <c r="E3969">
        <v>0.06</v>
      </c>
      <c r="F3969">
        <v>0.01</v>
      </c>
      <c r="G3969">
        <v>0</v>
      </c>
      <c r="H3969">
        <v>0</v>
      </c>
      <c r="I3969">
        <v>0</v>
      </c>
    </row>
    <row r="3970" spans="1:9" x14ac:dyDescent="0.25">
      <c r="A3970" t="s">
        <v>746</v>
      </c>
      <c r="B3970">
        <v>32063</v>
      </c>
      <c r="C3970" s="593">
        <v>7.0000000000000007E-2</v>
      </c>
      <c r="D3970" t="s">
        <v>2306</v>
      </c>
      <c r="E3970">
        <v>0.06</v>
      </c>
      <c r="F3970">
        <v>0.01</v>
      </c>
      <c r="G3970">
        <v>0</v>
      </c>
      <c r="H3970">
        <v>0</v>
      </c>
      <c r="I3970">
        <v>0</v>
      </c>
    </row>
    <row r="3971" spans="1:9" x14ac:dyDescent="0.25">
      <c r="A3971" t="s">
        <v>746</v>
      </c>
      <c r="B3971">
        <v>32064</v>
      </c>
      <c r="C3971" s="593">
        <v>7.0000000000000007E-2</v>
      </c>
      <c r="D3971" t="s">
        <v>2303</v>
      </c>
      <c r="E3971">
        <v>0.06</v>
      </c>
      <c r="F3971">
        <v>0.01</v>
      </c>
      <c r="G3971">
        <v>0</v>
      </c>
      <c r="H3971">
        <v>0</v>
      </c>
      <c r="I3971">
        <v>0</v>
      </c>
    </row>
    <row r="3972" spans="1:9" x14ac:dyDescent="0.25">
      <c r="A3972" t="s">
        <v>746</v>
      </c>
      <c r="B3972">
        <v>32065</v>
      </c>
      <c r="C3972" s="593">
        <v>7.4999999999999997E-2</v>
      </c>
      <c r="D3972" t="s">
        <v>1412</v>
      </c>
      <c r="E3972">
        <v>0.06</v>
      </c>
      <c r="F3972">
        <v>1.4999999999999999E-2</v>
      </c>
      <c r="G3972">
        <v>0</v>
      </c>
      <c r="H3972">
        <v>0</v>
      </c>
      <c r="I3972">
        <v>0</v>
      </c>
    </row>
    <row r="3973" spans="1:9" x14ac:dyDescent="0.25">
      <c r="A3973" t="s">
        <v>746</v>
      </c>
      <c r="B3973">
        <v>32066</v>
      </c>
      <c r="C3973" s="593">
        <v>7.4999999999999997E-2</v>
      </c>
      <c r="D3973" t="s">
        <v>1395</v>
      </c>
      <c r="E3973">
        <v>0.06</v>
      </c>
      <c r="F3973">
        <v>1.4999999999999999E-2</v>
      </c>
      <c r="G3973">
        <v>0</v>
      </c>
      <c r="H3973">
        <v>0</v>
      </c>
      <c r="I3973">
        <v>0</v>
      </c>
    </row>
    <row r="3974" spans="1:9" x14ac:dyDescent="0.25">
      <c r="A3974" t="s">
        <v>746</v>
      </c>
      <c r="B3974">
        <v>32067</v>
      </c>
      <c r="C3974" s="593">
        <v>7.4999999999999997E-2</v>
      </c>
      <c r="D3974" t="s">
        <v>2307</v>
      </c>
      <c r="E3974">
        <v>0.06</v>
      </c>
      <c r="F3974">
        <v>1.4999999999999999E-2</v>
      </c>
      <c r="G3974">
        <v>0</v>
      </c>
      <c r="H3974">
        <v>0</v>
      </c>
      <c r="I3974">
        <v>0</v>
      </c>
    </row>
    <row r="3975" spans="1:9" x14ac:dyDescent="0.25">
      <c r="A3975" t="s">
        <v>746</v>
      </c>
      <c r="B3975">
        <v>32068</v>
      </c>
      <c r="C3975" s="593">
        <v>7.4999999999999997E-2</v>
      </c>
      <c r="D3975" t="s">
        <v>1412</v>
      </c>
      <c r="E3975">
        <v>0.06</v>
      </c>
      <c r="F3975">
        <v>1.4999999999999999E-2</v>
      </c>
      <c r="G3975">
        <v>0</v>
      </c>
      <c r="H3975">
        <v>0</v>
      </c>
      <c r="I3975">
        <v>0</v>
      </c>
    </row>
    <row r="3976" spans="1:9" x14ac:dyDescent="0.25">
      <c r="A3976" t="s">
        <v>746</v>
      </c>
      <c r="B3976">
        <v>32071</v>
      </c>
      <c r="C3976" s="593">
        <v>7.0000000000000007E-2</v>
      </c>
      <c r="D3976" t="s">
        <v>2304</v>
      </c>
      <c r="E3976">
        <v>0.06</v>
      </c>
      <c r="F3976">
        <v>0.01</v>
      </c>
      <c r="G3976">
        <v>0</v>
      </c>
      <c r="H3976">
        <v>0</v>
      </c>
      <c r="I3976">
        <v>0</v>
      </c>
    </row>
    <row r="3977" spans="1:9" x14ac:dyDescent="0.25">
      <c r="A3977" t="s">
        <v>746</v>
      </c>
      <c r="B3977">
        <v>32073</v>
      </c>
      <c r="C3977" s="593">
        <v>7.4999999999999997E-2</v>
      </c>
      <c r="D3977" t="s">
        <v>2307</v>
      </c>
      <c r="E3977">
        <v>0.06</v>
      </c>
      <c r="F3977">
        <v>1.4999999999999999E-2</v>
      </c>
      <c r="G3977">
        <v>0</v>
      </c>
      <c r="H3977">
        <v>0</v>
      </c>
      <c r="I3977">
        <v>0</v>
      </c>
    </row>
    <row r="3978" spans="1:9" x14ac:dyDescent="0.25">
      <c r="A3978" t="s">
        <v>746</v>
      </c>
      <c r="B3978">
        <v>32079</v>
      </c>
      <c r="C3978" s="593">
        <v>7.4999999999999997E-2</v>
      </c>
      <c r="D3978" t="s">
        <v>2308</v>
      </c>
      <c r="E3978">
        <v>0.06</v>
      </c>
      <c r="F3978">
        <v>1.4999999999999999E-2</v>
      </c>
      <c r="G3978">
        <v>0</v>
      </c>
      <c r="H3978">
        <v>0</v>
      </c>
      <c r="I3978">
        <v>0</v>
      </c>
    </row>
    <row r="3979" spans="1:9" x14ac:dyDescent="0.25">
      <c r="A3979" t="s">
        <v>746</v>
      </c>
      <c r="B3979">
        <v>32080</v>
      </c>
      <c r="C3979" s="593">
        <v>7.0000000000000007E-2</v>
      </c>
      <c r="D3979" t="s">
        <v>2309</v>
      </c>
      <c r="E3979">
        <v>0.06</v>
      </c>
      <c r="F3979">
        <v>0.01</v>
      </c>
      <c r="G3979">
        <v>0</v>
      </c>
      <c r="H3979">
        <v>0</v>
      </c>
      <c r="I3979">
        <v>0</v>
      </c>
    </row>
    <row r="3980" spans="1:9" x14ac:dyDescent="0.25">
      <c r="A3980" t="s">
        <v>746</v>
      </c>
      <c r="B3980">
        <v>32081</v>
      </c>
      <c r="C3980" s="593">
        <v>7.4999999999999997E-2</v>
      </c>
      <c r="D3980" t="s">
        <v>1327</v>
      </c>
      <c r="E3980">
        <v>0.06</v>
      </c>
      <c r="F3980">
        <v>1.4999999999999999E-2</v>
      </c>
      <c r="G3980">
        <v>0</v>
      </c>
      <c r="H3980">
        <v>0</v>
      </c>
      <c r="I3980">
        <v>0</v>
      </c>
    </row>
    <row r="3981" spans="1:9" x14ac:dyDescent="0.25">
      <c r="A3981" t="s">
        <v>746</v>
      </c>
      <c r="B3981">
        <v>32082</v>
      </c>
      <c r="C3981" s="593">
        <v>7.4999999999999997E-2</v>
      </c>
      <c r="D3981" t="s">
        <v>2310</v>
      </c>
      <c r="E3981">
        <v>0.06</v>
      </c>
      <c r="F3981">
        <v>1.4999999999999999E-2</v>
      </c>
      <c r="G3981">
        <v>0</v>
      </c>
      <c r="H3981">
        <v>0</v>
      </c>
      <c r="I3981">
        <v>0</v>
      </c>
    </row>
    <row r="3982" spans="1:9" x14ac:dyDescent="0.25">
      <c r="A3982" t="s">
        <v>746</v>
      </c>
      <c r="B3982">
        <v>32083</v>
      </c>
      <c r="C3982" s="593">
        <v>7.0000000000000007E-2</v>
      </c>
      <c r="D3982" t="s">
        <v>2311</v>
      </c>
      <c r="E3982">
        <v>0.06</v>
      </c>
      <c r="F3982">
        <v>0.01</v>
      </c>
      <c r="G3982">
        <v>0</v>
      </c>
      <c r="H3982">
        <v>0</v>
      </c>
      <c r="I3982">
        <v>0</v>
      </c>
    </row>
    <row r="3983" spans="1:9" x14ac:dyDescent="0.25">
      <c r="A3983" t="s">
        <v>746</v>
      </c>
      <c r="B3983">
        <v>32084</v>
      </c>
      <c r="C3983" s="593">
        <v>6.5000000000000002E-2</v>
      </c>
      <c r="D3983" t="s">
        <v>2312</v>
      </c>
      <c r="E3983">
        <v>0.06</v>
      </c>
      <c r="F3983">
        <v>5.0000000000000001E-3</v>
      </c>
      <c r="G3983">
        <v>0</v>
      </c>
      <c r="H3983">
        <v>0</v>
      </c>
      <c r="I3983">
        <v>0</v>
      </c>
    </row>
    <row r="3984" spans="1:9" x14ac:dyDescent="0.25">
      <c r="A3984" t="s">
        <v>746</v>
      </c>
      <c r="B3984">
        <v>32085</v>
      </c>
      <c r="C3984" s="593">
        <v>6.5000000000000002E-2</v>
      </c>
      <c r="D3984" t="s">
        <v>2312</v>
      </c>
      <c r="E3984">
        <v>0.06</v>
      </c>
      <c r="F3984">
        <v>5.0000000000000001E-3</v>
      </c>
      <c r="G3984">
        <v>0</v>
      </c>
      <c r="H3984">
        <v>0</v>
      </c>
      <c r="I3984">
        <v>0</v>
      </c>
    </row>
    <row r="3985" spans="1:9" x14ac:dyDescent="0.25">
      <c r="A3985" t="s">
        <v>746</v>
      </c>
      <c r="B3985">
        <v>32086</v>
      </c>
      <c r="C3985" s="593">
        <v>7.0000000000000007E-2</v>
      </c>
      <c r="D3985" t="s">
        <v>2152</v>
      </c>
      <c r="E3985">
        <v>0.06</v>
      </c>
      <c r="F3985">
        <v>0.01</v>
      </c>
      <c r="G3985">
        <v>0</v>
      </c>
      <c r="H3985">
        <v>0</v>
      </c>
      <c r="I3985">
        <v>0</v>
      </c>
    </row>
    <row r="3986" spans="1:9" x14ac:dyDescent="0.25">
      <c r="A3986" t="s">
        <v>746</v>
      </c>
      <c r="B3986">
        <v>32087</v>
      </c>
      <c r="C3986" s="593">
        <v>7.0000000000000007E-2</v>
      </c>
      <c r="D3986" t="s">
        <v>2313</v>
      </c>
      <c r="E3986">
        <v>0.06</v>
      </c>
      <c r="F3986">
        <v>0.01</v>
      </c>
      <c r="G3986">
        <v>0</v>
      </c>
      <c r="H3986">
        <v>0</v>
      </c>
      <c r="I3986">
        <v>0</v>
      </c>
    </row>
    <row r="3987" spans="1:9" x14ac:dyDescent="0.25">
      <c r="A3987" t="s">
        <v>746</v>
      </c>
      <c r="B3987">
        <v>32091</v>
      </c>
      <c r="C3987" s="593">
        <v>7.4999999999999997E-2</v>
      </c>
      <c r="D3987" t="s">
        <v>1412</v>
      </c>
      <c r="E3987">
        <v>0.06</v>
      </c>
      <c r="F3987">
        <v>1.4999999999999999E-2</v>
      </c>
      <c r="G3987">
        <v>0</v>
      </c>
      <c r="H3987">
        <v>0</v>
      </c>
      <c r="I3987">
        <v>0</v>
      </c>
    </row>
    <row r="3988" spans="1:9" x14ac:dyDescent="0.25">
      <c r="A3988" t="s">
        <v>746</v>
      </c>
      <c r="B3988">
        <v>32092</v>
      </c>
      <c r="C3988" s="593">
        <v>6.5000000000000002E-2</v>
      </c>
      <c r="D3988" t="s">
        <v>2314</v>
      </c>
      <c r="E3988">
        <v>0.06</v>
      </c>
      <c r="F3988">
        <v>5.0000000000000001E-3</v>
      </c>
      <c r="G3988">
        <v>0</v>
      </c>
      <c r="H3988">
        <v>0</v>
      </c>
      <c r="I3988">
        <v>0</v>
      </c>
    </row>
    <row r="3989" spans="1:9" x14ac:dyDescent="0.25">
      <c r="A3989" t="s">
        <v>746</v>
      </c>
      <c r="B3989">
        <v>32094</v>
      </c>
      <c r="C3989" s="593">
        <v>7.0000000000000007E-2</v>
      </c>
      <c r="D3989" t="s">
        <v>2304</v>
      </c>
      <c r="E3989">
        <v>0.06</v>
      </c>
      <c r="F3989">
        <v>0.01</v>
      </c>
      <c r="G3989">
        <v>0</v>
      </c>
      <c r="H3989">
        <v>0</v>
      </c>
      <c r="I3989">
        <v>0</v>
      </c>
    </row>
    <row r="3990" spans="1:9" x14ac:dyDescent="0.25">
      <c r="A3990" t="s">
        <v>746</v>
      </c>
      <c r="B3990">
        <v>32095</v>
      </c>
      <c r="C3990" s="593">
        <v>6.5000000000000002E-2</v>
      </c>
      <c r="D3990" t="s">
        <v>2312</v>
      </c>
      <c r="E3990">
        <v>0.06</v>
      </c>
      <c r="F3990">
        <v>5.0000000000000001E-3</v>
      </c>
      <c r="G3990">
        <v>0</v>
      </c>
      <c r="H3990">
        <v>0</v>
      </c>
      <c r="I3990">
        <v>0</v>
      </c>
    </row>
    <row r="3991" spans="1:9" x14ac:dyDescent="0.25">
      <c r="A3991" t="s">
        <v>746</v>
      </c>
      <c r="B3991">
        <v>32096</v>
      </c>
      <c r="C3991" s="593">
        <v>7.0000000000000007E-2</v>
      </c>
      <c r="D3991" t="s">
        <v>2315</v>
      </c>
      <c r="E3991">
        <v>0.06</v>
      </c>
      <c r="F3991">
        <v>0.01</v>
      </c>
      <c r="G3991">
        <v>0</v>
      </c>
      <c r="H3991">
        <v>0</v>
      </c>
      <c r="I3991">
        <v>0</v>
      </c>
    </row>
    <row r="3992" spans="1:9" x14ac:dyDescent="0.25">
      <c r="A3992" t="s">
        <v>746</v>
      </c>
      <c r="B3992">
        <v>32097</v>
      </c>
      <c r="C3992" s="593">
        <v>7.0000000000000007E-2</v>
      </c>
      <c r="D3992" t="s">
        <v>2298</v>
      </c>
      <c r="E3992">
        <v>0.06</v>
      </c>
      <c r="F3992">
        <v>0.01</v>
      </c>
      <c r="G3992">
        <v>0</v>
      </c>
      <c r="H3992">
        <v>0</v>
      </c>
      <c r="I3992">
        <v>0</v>
      </c>
    </row>
    <row r="3993" spans="1:9" x14ac:dyDescent="0.25">
      <c r="A3993" t="s">
        <v>746</v>
      </c>
      <c r="B3993">
        <v>32099</v>
      </c>
      <c r="C3993" s="593">
        <v>7.4999999999999997E-2</v>
      </c>
      <c r="D3993" t="s">
        <v>1327</v>
      </c>
      <c r="E3993">
        <v>0.06</v>
      </c>
      <c r="F3993">
        <v>1.4999999999999999E-2</v>
      </c>
      <c r="G3993">
        <v>0</v>
      </c>
      <c r="H3993">
        <v>0</v>
      </c>
      <c r="I3993">
        <v>0</v>
      </c>
    </row>
    <row r="3994" spans="1:9" x14ac:dyDescent="0.25">
      <c r="A3994" t="s">
        <v>746</v>
      </c>
      <c r="B3994">
        <v>32102</v>
      </c>
      <c r="C3994" s="593">
        <v>7.0000000000000007E-2</v>
      </c>
      <c r="D3994" t="s">
        <v>1944</v>
      </c>
      <c r="E3994">
        <v>0.06</v>
      </c>
      <c r="F3994">
        <v>0.01</v>
      </c>
      <c r="G3994">
        <v>0</v>
      </c>
      <c r="H3994">
        <v>0</v>
      </c>
      <c r="I3994">
        <v>0</v>
      </c>
    </row>
    <row r="3995" spans="1:9" x14ac:dyDescent="0.25">
      <c r="A3995" t="s">
        <v>746</v>
      </c>
      <c r="B3995">
        <v>32105</v>
      </c>
      <c r="C3995" s="593">
        <v>6.5000000000000002E-2</v>
      </c>
      <c r="D3995" t="s">
        <v>2316</v>
      </c>
      <c r="E3995">
        <v>0.06</v>
      </c>
      <c r="F3995">
        <v>5.0000000000000001E-3</v>
      </c>
      <c r="G3995">
        <v>0</v>
      </c>
      <c r="H3995">
        <v>0</v>
      </c>
      <c r="I3995">
        <v>0</v>
      </c>
    </row>
    <row r="3996" spans="1:9" x14ac:dyDescent="0.25">
      <c r="A3996" t="s">
        <v>746</v>
      </c>
      <c r="B3996">
        <v>32110</v>
      </c>
      <c r="C3996" s="593">
        <v>7.0000000000000007E-2</v>
      </c>
      <c r="D3996" t="s">
        <v>2317</v>
      </c>
      <c r="E3996">
        <v>0.06</v>
      </c>
      <c r="F3996">
        <v>0.01</v>
      </c>
      <c r="G3996">
        <v>0</v>
      </c>
      <c r="H3996">
        <v>0</v>
      </c>
      <c r="I3996">
        <v>0</v>
      </c>
    </row>
    <row r="3997" spans="1:9" x14ac:dyDescent="0.25">
      <c r="A3997" t="s">
        <v>746</v>
      </c>
      <c r="B3997">
        <v>32111</v>
      </c>
      <c r="C3997" s="593">
        <v>7.0000000000000007E-2</v>
      </c>
      <c r="D3997" t="s">
        <v>1166</v>
      </c>
      <c r="E3997">
        <v>0.06</v>
      </c>
      <c r="F3997">
        <v>0.01</v>
      </c>
      <c r="G3997">
        <v>0</v>
      </c>
      <c r="H3997">
        <v>0</v>
      </c>
      <c r="I3997">
        <v>0</v>
      </c>
    </row>
    <row r="3998" spans="1:9" x14ac:dyDescent="0.25">
      <c r="A3998" t="s">
        <v>746</v>
      </c>
      <c r="B3998">
        <v>32112</v>
      </c>
      <c r="C3998" s="593">
        <v>7.0000000000000007E-2</v>
      </c>
      <c r="D3998" t="s">
        <v>1959</v>
      </c>
      <c r="E3998">
        <v>0.06</v>
      </c>
      <c r="F3998">
        <v>0.01</v>
      </c>
      <c r="G3998">
        <v>0</v>
      </c>
      <c r="H3998">
        <v>0</v>
      </c>
      <c r="I3998">
        <v>0</v>
      </c>
    </row>
    <row r="3999" spans="1:9" x14ac:dyDescent="0.25">
      <c r="A3999" t="s">
        <v>746</v>
      </c>
      <c r="B3999">
        <v>32113</v>
      </c>
      <c r="C3999" s="593">
        <v>7.0000000000000007E-2</v>
      </c>
      <c r="D3999" t="s">
        <v>2318</v>
      </c>
      <c r="E3999">
        <v>0.06</v>
      </c>
      <c r="F3999">
        <v>0.01</v>
      </c>
      <c r="G3999">
        <v>0</v>
      </c>
      <c r="H3999">
        <v>0</v>
      </c>
      <c r="I3999">
        <v>0</v>
      </c>
    </row>
    <row r="4000" spans="1:9" x14ac:dyDescent="0.25">
      <c r="A4000" t="s">
        <v>746</v>
      </c>
      <c r="B4000">
        <v>32114</v>
      </c>
      <c r="C4000" s="593">
        <v>6.5000000000000002E-2</v>
      </c>
      <c r="D4000" t="s">
        <v>2316</v>
      </c>
      <c r="E4000">
        <v>0.06</v>
      </c>
      <c r="F4000">
        <v>5.0000000000000001E-3</v>
      </c>
      <c r="G4000">
        <v>0</v>
      </c>
      <c r="H4000">
        <v>0</v>
      </c>
      <c r="I4000">
        <v>0</v>
      </c>
    </row>
    <row r="4001" spans="1:9" x14ac:dyDescent="0.25">
      <c r="A4001" t="s">
        <v>746</v>
      </c>
      <c r="B4001">
        <v>32115</v>
      </c>
      <c r="C4001" s="593">
        <v>6.5000000000000002E-2</v>
      </c>
      <c r="D4001" t="s">
        <v>2319</v>
      </c>
      <c r="E4001">
        <v>0.06</v>
      </c>
      <c r="F4001">
        <v>5.0000000000000001E-3</v>
      </c>
      <c r="G4001">
        <v>0</v>
      </c>
      <c r="H4001">
        <v>0</v>
      </c>
      <c r="I4001">
        <v>0</v>
      </c>
    </row>
    <row r="4002" spans="1:9" x14ac:dyDescent="0.25">
      <c r="A4002" t="s">
        <v>746</v>
      </c>
      <c r="B4002">
        <v>32116</v>
      </c>
      <c r="C4002" s="593">
        <v>6.5000000000000002E-2</v>
      </c>
      <c r="D4002" t="s">
        <v>2319</v>
      </c>
      <c r="E4002">
        <v>0.06</v>
      </c>
      <c r="F4002">
        <v>5.0000000000000001E-3</v>
      </c>
      <c r="G4002">
        <v>0</v>
      </c>
      <c r="H4002">
        <v>0</v>
      </c>
      <c r="I4002">
        <v>0</v>
      </c>
    </row>
    <row r="4003" spans="1:9" x14ac:dyDescent="0.25">
      <c r="A4003" t="s">
        <v>746</v>
      </c>
      <c r="B4003">
        <v>32117</v>
      </c>
      <c r="C4003" s="593">
        <v>6.5000000000000002E-2</v>
      </c>
      <c r="D4003" t="s">
        <v>2316</v>
      </c>
      <c r="E4003">
        <v>0.06</v>
      </c>
      <c r="F4003">
        <v>5.0000000000000001E-3</v>
      </c>
      <c r="G4003">
        <v>0</v>
      </c>
      <c r="H4003">
        <v>0</v>
      </c>
      <c r="I4003">
        <v>0</v>
      </c>
    </row>
    <row r="4004" spans="1:9" x14ac:dyDescent="0.25">
      <c r="A4004" t="s">
        <v>746</v>
      </c>
      <c r="B4004">
        <v>32118</v>
      </c>
      <c r="C4004" s="593">
        <v>6.5000000000000002E-2</v>
      </c>
      <c r="D4004" t="s">
        <v>2316</v>
      </c>
      <c r="E4004">
        <v>0.06</v>
      </c>
      <c r="F4004">
        <v>5.0000000000000001E-3</v>
      </c>
      <c r="G4004">
        <v>0</v>
      </c>
      <c r="H4004">
        <v>0</v>
      </c>
      <c r="I4004">
        <v>0</v>
      </c>
    </row>
    <row r="4005" spans="1:9" x14ac:dyDescent="0.25">
      <c r="A4005" t="s">
        <v>746</v>
      </c>
      <c r="B4005">
        <v>32119</v>
      </c>
      <c r="C4005" s="593">
        <v>6.5000000000000002E-2</v>
      </c>
      <c r="D4005" t="s">
        <v>2316</v>
      </c>
      <c r="E4005">
        <v>0.06</v>
      </c>
      <c r="F4005">
        <v>5.0000000000000001E-3</v>
      </c>
      <c r="G4005">
        <v>0</v>
      </c>
      <c r="H4005">
        <v>0</v>
      </c>
      <c r="I4005">
        <v>0</v>
      </c>
    </row>
    <row r="4006" spans="1:9" x14ac:dyDescent="0.25">
      <c r="A4006" t="s">
        <v>746</v>
      </c>
      <c r="B4006">
        <v>32120</v>
      </c>
      <c r="C4006" s="593">
        <v>6.5000000000000002E-2</v>
      </c>
      <c r="D4006" t="s">
        <v>2319</v>
      </c>
      <c r="E4006">
        <v>0.06</v>
      </c>
      <c r="F4006">
        <v>5.0000000000000001E-3</v>
      </c>
      <c r="G4006">
        <v>0</v>
      </c>
      <c r="H4006">
        <v>0</v>
      </c>
      <c r="I4006">
        <v>0</v>
      </c>
    </row>
    <row r="4007" spans="1:9" x14ac:dyDescent="0.25">
      <c r="A4007" t="s">
        <v>746</v>
      </c>
      <c r="B4007">
        <v>32121</v>
      </c>
      <c r="C4007" s="593">
        <v>6.5000000000000002E-2</v>
      </c>
      <c r="D4007" t="s">
        <v>2320</v>
      </c>
      <c r="E4007">
        <v>0.06</v>
      </c>
      <c r="F4007">
        <v>5.0000000000000001E-3</v>
      </c>
      <c r="G4007">
        <v>0</v>
      </c>
      <c r="H4007">
        <v>0</v>
      </c>
      <c r="I4007">
        <v>0</v>
      </c>
    </row>
    <row r="4008" spans="1:9" x14ac:dyDescent="0.25">
      <c r="A4008" t="s">
        <v>746</v>
      </c>
      <c r="B4008">
        <v>32122</v>
      </c>
      <c r="C4008" s="593">
        <v>6.5000000000000002E-2</v>
      </c>
      <c r="D4008" t="s">
        <v>2321</v>
      </c>
      <c r="E4008">
        <v>0.06</v>
      </c>
      <c r="F4008">
        <v>5.0000000000000001E-3</v>
      </c>
      <c r="G4008">
        <v>0</v>
      </c>
      <c r="H4008">
        <v>0</v>
      </c>
      <c r="I4008">
        <v>0</v>
      </c>
    </row>
    <row r="4009" spans="1:9" x14ac:dyDescent="0.25">
      <c r="A4009" t="s">
        <v>746</v>
      </c>
      <c r="B4009">
        <v>32123</v>
      </c>
      <c r="C4009" s="593">
        <v>6.5000000000000002E-2</v>
      </c>
      <c r="D4009" t="s">
        <v>2322</v>
      </c>
      <c r="E4009">
        <v>0.06</v>
      </c>
      <c r="F4009">
        <v>5.0000000000000001E-3</v>
      </c>
      <c r="G4009">
        <v>0</v>
      </c>
      <c r="H4009">
        <v>0</v>
      </c>
      <c r="I4009">
        <v>0</v>
      </c>
    </row>
    <row r="4010" spans="1:9" x14ac:dyDescent="0.25">
      <c r="A4010" t="s">
        <v>746</v>
      </c>
      <c r="B4010">
        <v>32124</v>
      </c>
      <c r="C4010" s="593">
        <v>6.5000000000000002E-2</v>
      </c>
      <c r="D4010" t="s">
        <v>2316</v>
      </c>
      <c r="E4010">
        <v>0.06</v>
      </c>
      <c r="F4010">
        <v>5.0000000000000001E-3</v>
      </c>
      <c r="G4010">
        <v>0</v>
      </c>
      <c r="H4010">
        <v>0</v>
      </c>
      <c r="I4010">
        <v>0</v>
      </c>
    </row>
    <row r="4011" spans="1:9" x14ac:dyDescent="0.25">
      <c r="A4011" t="s">
        <v>746</v>
      </c>
      <c r="B4011">
        <v>32125</v>
      </c>
      <c r="C4011" s="593">
        <v>6.5000000000000002E-2</v>
      </c>
      <c r="D4011" t="s">
        <v>2321</v>
      </c>
      <c r="E4011">
        <v>0.06</v>
      </c>
      <c r="F4011">
        <v>5.0000000000000001E-3</v>
      </c>
      <c r="G4011">
        <v>0</v>
      </c>
      <c r="H4011">
        <v>0</v>
      </c>
      <c r="I4011">
        <v>0</v>
      </c>
    </row>
    <row r="4012" spans="1:9" x14ac:dyDescent="0.25">
      <c r="A4012" t="s">
        <v>746</v>
      </c>
      <c r="B4012">
        <v>32126</v>
      </c>
      <c r="C4012" s="593">
        <v>6.5000000000000002E-2</v>
      </c>
      <c r="D4012" t="s">
        <v>2319</v>
      </c>
      <c r="E4012">
        <v>0.06</v>
      </c>
      <c r="F4012">
        <v>5.0000000000000001E-3</v>
      </c>
      <c r="G4012">
        <v>0</v>
      </c>
      <c r="H4012">
        <v>0</v>
      </c>
      <c r="I4012">
        <v>0</v>
      </c>
    </row>
    <row r="4013" spans="1:9" x14ac:dyDescent="0.25">
      <c r="A4013" t="s">
        <v>746</v>
      </c>
      <c r="B4013">
        <v>32127</v>
      </c>
      <c r="C4013" s="593">
        <v>6.5000000000000002E-2</v>
      </c>
      <c r="D4013" t="s">
        <v>2316</v>
      </c>
      <c r="E4013">
        <v>0.06</v>
      </c>
      <c r="F4013">
        <v>5.0000000000000001E-3</v>
      </c>
      <c r="G4013">
        <v>0</v>
      </c>
      <c r="H4013">
        <v>0</v>
      </c>
      <c r="I4013">
        <v>0</v>
      </c>
    </row>
    <row r="4014" spans="1:9" x14ac:dyDescent="0.25">
      <c r="A4014" t="s">
        <v>746</v>
      </c>
      <c r="B4014">
        <v>32128</v>
      </c>
      <c r="C4014" s="593">
        <v>6.5000000000000002E-2</v>
      </c>
      <c r="D4014" t="s">
        <v>2316</v>
      </c>
      <c r="E4014">
        <v>0.06</v>
      </c>
      <c r="F4014">
        <v>5.0000000000000001E-3</v>
      </c>
      <c r="G4014">
        <v>0</v>
      </c>
      <c r="H4014">
        <v>0</v>
      </c>
      <c r="I4014">
        <v>0</v>
      </c>
    </row>
    <row r="4015" spans="1:9" x14ac:dyDescent="0.25">
      <c r="A4015" t="s">
        <v>746</v>
      </c>
      <c r="B4015">
        <v>32129</v>
      </c>
      <c r="C4015" s="593">
        <v>6.5000000000000002E-2</v>
      </c>
      <c r="D4015" t="s">
        <v>2316</v>
      </c>
      <c r="E4015">
        <v>0.06</v>
      </c>
      <c r="F4015">
        <v>5.0000000000000001E-3</v>
      </c>
      <c r="G4015">
        <v>0</v>
      </c>
      <c r="H4015">
        <v>0</v>
      </c>
      <c r="I4015">
        <v>0</v>
      </c>
    </row>
    <row r="4016" spans="1:9" x14ac:dyDescent="0.25">
      <c r="A4016" t="s">
        <v>746</v>
      </c>
      <c r="B4016">
        <v>32130</v>
      </c>
      <c r="C4016" s="593">
        <v>6.5000000000000002E-2</v>
      </c>
      <c r="D4016" t="s">
        <v>2316</v>
      </c>
      <c r="E4016">
        <v>0.06</v>
      </c>
      <c r="F4016">
        <v>5.0000000000000001E-3</v>
      </c>
      <c r="G4016">
        <v>0</v>
      </c>
      <c r="H4016">
        <v>0</v>
      </c>
      <c r="I4016">
        <v>0</v>
      </c>
    </row>
    <row r="4017" spans="1:9" x14ac:dyDescent="0.25">
      <c r="A4017" t="s">
        <v>746</v>
      </c>
      <c r="B4017">
        <v>32131</v>
      </c>
      <c r="C4017" s="593">
        <v>7.0000000000000007E-2</v>
      </c>
      <c r="D4017" t="s">
        <v>2292</v>
      </c>
      <c r="E4017">
        <v>0.06</v>
      </c>
      <c r="F4017">
        <v>0.01</v>
      </c>
      <c r="G4017">
        <v>0</v>
      </c>
      <c r="H4017">
        <v>0</v>
      </c>
      <c r="I4017">
        <v>0</v>
      </c>
    </row>
    <row r="4018" spans="1:9" x14ac:dyDescent="0.25">
      <c r="A4018" t="s">
        <v>746</v>
      </c>
      <c r="B4018">
        <v>32132</v>
      </c>
      <c r="C4018" s="593">
        <v>6.5000000000000002E-2</v>
      </c>
      <c r="D4018" t="s">
        <v>2316</v>
      </c>
      <c r="E4018">
        <v>0.06</v>
      </c>
      <c r="F4018">
        <v>5.0000000000000001E-3</v>
      </c>
      <c r="G4018">
        <v>0</v>
      </c>
      <c r="H4018">
        <v>0</v>
      </c>
      <c r="I4018">
        <v>0</v>
      </c>
    </row>
    <row r="4019" spans="1:9" x14ac:dyDescent="0.25">
      <c r="A4019" t="s">
        <v>746</v>
      </c>
      <c r="B4019">
        <v>32133</v>
      </c>
      <c r="C4019" s="593">
        <v>7.0000000000000007E-2</v>
      </c>
      <c r="D4019" t="s">
        <v>1166</v>
      </c>
      <c r="E4019">
        <v>0.06</v>
      </c>
      <c r="F4019">
        <v>0.01</v>
      </c>
      <c r="G4019">
        <v>0</v>
      </c>
      <c r="H4019">
        <v>0</v>
      </c>
      <c r="I4019">
        <v>0</v>
      </c>
    </row>
    <row r="4020" spans="1:9" x14ac:dyDescent="0.25">
      <c r="A4020" t="s">
        <v>746</v>
      </c>
      <c r="B4020">
        <v>32134</v>
      </c>
      <c r="C4020" s="593">
        <v>7.0000000000000007E-2</v>
      </c>
      <c r="D4020" t="s">
        <v>1166</v>
      </c>
      <c r="E4020">
        <v>0.06</v>
      </c>
      <c r="F4020">
        <v>0.01</v>
      </c>
      <c r="G4020">
        <v>0</v>
      </c>
      <c r="H4020">
        <v>0</v>
      </c>
      <c r="I4020">
        <v>0</v>
      </c>
    </row>
    <row r="4021" spans="1:9" x14ac:dyDescent="0.25">
      <c r="A4021" t="s">
        <v>746</v>
      </c>
      <c r="B4021">
        <v>32135</v>
      </c>
      <c r="C4021" s="593">
        <v>7.0000000000000007E-2</v>
      </c>
      <c r="D4021" t="s">
        <v>2317</v>
      </c>
      <c r="E4021">
        <v>0.06</v>
      </c>
      <c r="F4021">
        <v>0.01</v>
      </c>
      <c r="G4021">
        <v>0</v>
      </c>
      <c r="H4021">
        <v>0</v>
      </c>
      <c r="I4021">
        <v>0</v>
      </c>
    </row>
    <row r="4022" spans="1:9" x14ac:dyDescent="0.25">
      <c r="A4022" t="s">
        <v>746</v>
      </c>
      <c r="B4022">
        <v>32136</v>
      </c>
      <c r="C4022" s="593">
        <v>7.0000000000000007E-2</v>
      </c>
      <c r="D4022" t="s">
        <v>2317</v>
      </c>
      <c r="E4022">
        <v>0.06</v>
      </c>
      <c r="F4022">
        <v>0.01</v>
      </c>
      <c r="G4022">
        <v>0</v>
      </c>
      <c r="H4022">
        <v>0</v>
      </c>
      <c r="I4022">
        <v>0</v>
      </c>
    </row>
    <row r="4023" spans="1:9" x14ac:dyDescent="0.25">
      <c r="A4023" t="s">
        <v>746</v>
      </c>
      <c r="B4023">
        <v>32137</v>
      </c>
      <c r="C4023" s="593">
        <v>7.0000000000000007E-2</v>
      </c>
      <c r="D4023" t="s">
        <v>2317</v>
      </c>
      <c r="E4023">
        <v>0.06</v>
      </c>
      <c r="F4023">
        <v>0.01</v>
      </c>
      <c r="G4023">
        <v>0</v>
      </c>
      <c r="H4023">
        <v>0</v>
      </c>
      <c r="I4023">
        <v>0</v>
      </c>
    </row>
    <row r="4024" spans="1:9" x14ac:dyDescent="0.25">
      <c r="A4024" t="s">
        <v>746</v>
      </c>
      <c r="B4024">
        <v>32138</v>
      </c>
      <c r="C4024" s="593">
        <v>7.0000000000000007E-2</v>
      </c>
      <c r="D4024" t="s">
        <v>2292</v>
      </c>
      <c r="E4024">
        <v>0.06</v>
      </c>
      <c r="F4024">
        <v>0.01</v>
      </c>
      <c r="G4024">
        <v>0</v>
      </c>
      <c r="H4024">
        <v>0</v>
      </c>
      <c r="I4024">
        <v>0</v>
      </c>
    </row>
    <row r="4025" spans="1:9" x14ac:dyDescent="0.25">
      <c r="A4025" t="s">
        <v>746</v>
      </c>
      <c r="B4025">
        <v>32139</v>
      </c>
      <c r="C4025" s="593">
        <v>7.0000000000000007E-2</v>
      </c>
      <c r="D4025" t="s">
        <v>2292</v>
      </c>
      <c r="E4025">
        <v>0.06</v>
      </c>
      <c r="F4025">
        <v>0.01</v>
      </c>
      <c r="G4025">
        <v>0</v>
      </c>
      <c r="H4025">
        <v>0</v>
      </c>
      <c r="I4025">
        <v>0</v>
      </c>
    </row>
    <row r="4026" spans="1:9" x14ac:dyDescent="0.25">
      <c r="A4026" t="s">
        <v>746</v>
      </c>
      <c r="B4026">
        <v>32140</v>
      </c>
      <c r="C4026" s="593">
        <v>7.4999999999999997E-2</v>
      </c>
      <c r="D4026" t="s">
        <v>1412</v>
      </c>
      <c r="E4026">
        <v>0.06</v>
      </c>
      <c r="F4026">
        <v>1.4999999999999999E-2</v>
      </c>
      <c r="G4026">
        <v>0</v>
      </c>
      <c r="H4026">
        <v>0</v>
      </c>
      <c r="I4026">
        <v>0</v>
      </c>
    </row>
    <row r="4027" spans="1:9" x14ac:dyDescent="0.25">
      <c r="A4027" t="s">
        <v>746</v>
      </c>
      <c r="B4027">
        <v>32141</v>
      </c>
      <c r="C4027" s="593">
        <v>6.5000000000000002E-2</v>
      </c>
      <c r="D4027" t="s">
        <v>2316</v>
      </c>
      <c r="E4027">
        <v>0.06</v>
      </c>
      <c r="F4027">
        <v>5.0000000000000001E-3</v>
      </c>
      <c r="G4027">
        <v>0</v>
      </c>
      <c r="H4027">
        <v>0</v>
      </c>
      <c r="I4027">
        <v>0</v>
      </c>
    </row>
    <row r="4028" spans="1:9" x14ac:dyDescent="0.25">
      <c r="A4028" t="s">
        <v>746</v>
      </c>
      <c r="B4028">
        <v>32142</v>
      </c>
      <c r="C4028" s="593">
        <v>7.0000000000000007E-2</v>
      </c>
      <c r="D4028" t="s">
        <v>2317</v>
      </c>
      <c r="E4028">
        <v>0.06</v>
      </c>
      <c r="F4028">
        <v>0.01</v>
      </c>
      <c r="G4028">
        <v>0</v>
      </c>
      <c r="H4028">
        <v>0</v>
      </c>
      <c r="I4028">
        <v>0</v>
      </c>
    </row>
    <row r="4029" spans="1:9" x14ac:dyDescent="0.25">
      <c r="A4029" t="s">
        <v>746</v>
      </c>
      <c r="B4029">
        <v>32143</v>
      </c>
      <c r="C4029" s="593">
        <v>7.0000000000000007E-2</v>
      </c>
      <c r="D4029" t="s">
        <v>2317</v>
      </c>
      <c r="E4029">
        <v>0.06</v>
      </c>
      <c r="F4029">
        <v>0.01</v>
      </c>
      <c r="G4029">
        <v>0</v>
      </c>
      <c r="H4029">
        <v>0</v>
      </c>
      <c r="I4029">
        <v>0</v>
      </c>
    </row>
    <row r="4030" spans="1:9" x14ac:dyDescent="0.25">
      <c r="A4030" t="s">
        <v>746</v>
      </c>
      <c r="B4030">
        <v>32145</v>
      </c>
      <c r="C4030" s="593">
        <v>7.0000000000000007E-2</v>
      </c>
      <c r="D4030" t="s">
        <v>2152</v>
      </c>
      <c r="E4030">
        <v>0.06</v>
      </c>
      <c r="F4030">
        <v>0.01</v>
      </c>
      <c r="G4030">
        <v>0</v>
      </c>
      <c r="H4030">
        <v>0</v>
      </c>
      <c r="I4030">
        <v>0</v>
      </c>
    </row>
    <row r="4031" spans="1:9" x14ac:dyDescent="0.25">
      <c r="A4031" t="s">
        <v>746</v>
      </c>
      <c r="B4031">
        <v>32147</v>
      </c>
      <c r="C4031" s="593">
        <v>7.0000000000000007E-2</v>
      </c>
      <c r="D4031" t="s">
        <v>2292</v>
      </c>
      <c r="E4031">
        <v>0.06</v>
      </c>
      <c r="F4031">
        <v>0.01</v>
      </c>
      <c r="G4031">
        <v>0</v>
      </c>
      <c r="H4031">
        <v>0</v>
      </c>
      <c r="I4031">
        <v>0</v>
      </c>
    </row>
    <row r="4032" spans="1:9" x14ac:dyDescent="0.25">
      <c r="A4032" t="s">
        <v>746</v>
      </c>
      <c r="B4032">
        <v>32148</v>
      </c>
      <c r="C4032" s="593">
        <v>7.0000000000000007E-2</v>
      </c>
      <c r="D4032" t="s">
        <v>2323</v>
      </c>
      <c r="E4032">
        <v>0.06</v>
      </c>
      <c r="F4032">
        <v>0.01</v>
      </c>
      <c r="G4032">
        <v>0</v>
      </c>
      <c r="H4032">
        <v>0</v>
      </c>
      <c r="I4032">
        <v>0</v>
      </c>
    </row>
    <row r="4033" spans="1:9" x14ac:dyDescent="0.25">
      <c r="A4033" t="s">
        <v>746</v>
      </c>
      <c r="B4033">
        <v>32149</v>
      </c>
      <c r="C4033" s="593">
        <v>7.0000000000000007E-2</v>
      </c>
      <c r="D4033" t="s">
        <v>2323</v>
      </c>
      <c r="E4033">
        <v>0.06</v>
      </c>
      <c r="F4033">
        <v>0.01</v>
      </c>
      <c r="G4033">
        <v>0</v>
      </c>
      <c r="H4033">
        <v>0</v>
      </c>
      <c r="I4033">
        <v>0</v>
      </c>
    </row>
    <row r="4034" spans="1:9" x14ac:dyDescent="0.25">
      <c r="A4034" t="s">
        <v>746</v>
      </c>
      <c r="B4034">
        <v>32157</v>
      </c>
      <c r="C4034" s="593">
        <v>7.0000000000000007E-2</v>
      </c>
      <c r="D4034" t="s">
        <v>2292</v>
      </c>
      <c r="E4034">
        <v>0.06</v>
      </c>
      <c r="F4034">
        <v>0.01</v>
      </c>
      <c r="G4034">
        <v>0</v>
      </c>
      <c r="H4034">
        <v>0</v>
      </c>
      <c r="I4034">
        <v>0</v>
      </c>
    </row>
    <row r="4035" spans="1:9" x14ac:dyDescent="0.25">
      <c r="A4035" t="s">
        <v>746</v>
      </c>
      <c r="B4035">
        <v>32158</v>
      </c>
      <c r="C4035" s="593">
        <v>7.0000000000000007E-2</v>
      </c>
      <c r="D4035" t="s">
        <v>2324</v>
      </c>
      <c r="E4035">
        <v>0.06</v>
      </c>
      <c r="F4035">
        <v>0.01</v>
      </c>
      <c r="G4035">
        <v>0</v>
      </c>
      <c r="H4035">
        <v>0</v>
      </c>
      <c r="I4035">
        <v>0</v>
      </c>
    </row>
    <row r="4036" spans="1:9" x14ac:dyDescent="0.25">
      <c r="A4036" t="s">
        <v>746</v>
      </c>
      <c r="B4036">
        <v>32159</v>
      </c>
      <c r="C4036" s="593">
        <v>7.0000000000000007E-2</v>
      </c>
      <c r="D4036" t="s">
        <v>2324</v>
      </c>
      <c r="E4036">
        <v>0.06</v>
      </c>
      <c r="F4036">
        <v>0.01</v>
      </c>
      <c r="G4036">
        <v>0</v>
      </c>
      <c r="H4036">
        <v>0</v>
      </c>
      <c r="I4036">
        <v>0</v>
      </c>
    </row>
    <row r="4037" spans="1:9" x14ac:dyDescent="0.25">
      <c r="A4037" t="s">
        <v>746</v>
      </c>
      <c r="B4037">
        <v>32160</v>
      </c>
      <c r="C4037" s="593">
        <v>7.4999999999999997E-2</v>
      </c>
      <c r="D4037" t="s">
        <v>1412</v>
      </c>
      <c r="E4037">
        <v>0.06</v>
      </c>
      <c r="F4037">
        <v>1.4999999999999999E-2</v>
      </c>
      <c r="G4037">
        <v>0</v>
      </c>
      <c r="H4037">
        <v>0</v>
      </c>
      <c r="I4037">
        <v>0</v>
      </c>
    </row>
    <row r="4038" spans="1:9" x14ac:dyDescent="0.25">
      <c r="A4038" t="s">
        <v>746</v>
      </c>
      <c r="B4038">
        <v>32162</v>
      </c>
      <c r="C4038" s="593">
        <v>7.0000000000000007E-2</v>
      </c>
      <c r="D4038" t="s">
        <v>1166</v>
      </c>
      <c r="E4038">
        <v>0.06</v>
      </c>
      <c r="F4038">
        <v>0.01</v>
      </c>
      <c r="G4038">
        <v>0</v>
      </c>
      <c r="H4038">
        <v>0</v>
      </c>
      <c r="I4038">
        <v>0</v>
      </c>
    </row>
    <row r="4039" spans="1:9" x14ac:dyDescent="0.25">
      <c r="A4039" t="s">
        <v>746</v>
      </c>
      <c r="B4039">
        <v>32163</v>
      </c>
      <c r="C4039" s="593">
        <v>7.0000000000000007E-2</v>
      </c>
      <c r="D4039" t="s">
        <v>2325</v>
      </c>
      <c r="E4039">
        <v>0.06</v>
      </c>
      <c r="F4039">
        <v>0.01</v>
      </c>
      <c r="G4039">
        <v>0</v>
      </c>
      <c r="H4039">
        <v>0</v>
      </c>
      <c r="I4039">
        <v>0</v>
      </c>
    </row>
    <row r="4040" spans="1:9" x14ac:dyDescent="0.25">
      <c r="A4040" t="s">
        <v>746</v>
      </c>
      <c r="B4040">
        <v>32164</v>
      </c>
      <c r="C4040" s="593">
        <v>7.0000000000000007E-2</v>
      </c>
      <c r="D4040" t="s">
        <v>2317</v>
      </c>
      <c r="E4040">
        <v>0.06</v>
      </c>
      <c r="F4040">
        <v>0.01</v>
      </c>
      <c r="G4040">
        <v>0</v>
      </c>
      <c r="H4040">
        <v>0</v>
      </c>
      <c r="I4040">
        <v>0</v>
      </c>
    </row>
    <row r="4041" spans="1:9" x14ac:dyDescent="0.25">
      <c r="A4041" t="s">
        <v>746</v>
      </c>
      <c r="B4041">
        <v>32168</v>
      </c>
      <c r="C4041" s="593">
        <v>6.5000000000000002E-2</v>
      </c>
      <c r="D4041" t="s">
        <v>2316</v>
      </c>
      <c r="E4041">
        <v>0.06</v>
      </c>
      <c r="F4041">
        <v>5.0000000000000001E-3</v>
      </c>
      <c r="G4041">
        <v>0</v>
      </c>
      <c r="H4041">
        <v>0</v>
      </c>
      <c r="I4041">
        <v>0</v>
      </c>
    </row>
    <row r="4042" spans="1:9" x14ac:dyDescent="0.25">
      <c r="A4042" t="s">
        <v>746</v>
      </c>
      <c r="B4042">
        <v>32169</v>
      </c>
      <c r="C4042" s="593">
        <v>6.5000000000000002E-2</v>
      </c>
      <c r="D4042" t="s">
        <v>2316</v>
      </c>
      <c r="E4042">
        <v>0.06</v>
      </c>
      <c r="F4042">
        <v>5.0000000000000001E-3</v>
      </c>
      <c r="G4042">
        <v>0</v>
      </c>
      <c r="H4042">
        <v>0</v>
      </c>
      <c r="I4042">
        <v>0</v>
      </c>
    </row>
    <row r="4043" spans="1:9" x14ac:dyDescent="0.25">
      <c r="A4043" t="s">
        <v>746</v>
      </c>
      <c r="B4043">
        <v>32170</v>
      </c>
      <c r="C4043" s="593">
        <v>6.5000000000000002E-2</v>
      </c>
      <c r="D4043" t="s">
        <v>2316</v>
      </c>
      <c r="E4043">
        <v>0.06</v>
      </c>
      <c r="F4043">
        <v>5.0000000000000001E-3</v>
      </c>
      <c r="G4043">
        <v>0</v>
      </c>
      <c r="H4043">
        <v>0</v>
      </c>
      <c r="I4043">
        <v>0</v>
      </c>
    </row>
    <row r="4044" spans="1:9" x14ac:dyDescent="0.25">
      <c r="A4044" t="s">
        <v>746</v>
      </c>
      <c r="B4044">
        <v>32173</v>
      </c>
      <c r="C4044" s="593">
        <v>6.5000000000000002E-2</v>
      </c>
      <c r="D4044" t="s">
        <v>2326</v>
      </c>
      <c r="E4044">
        <v>0.06</v>
      </c>
      <c r="F4044">
        <v>5.0000000000000001E-3</v>
      </c>
      <c r="G4044">
        <v>0</v>
      </c>
      <c r="H4044">
        <v>0</v>
      </c>
      <c r="I4044">
        <v>0</v>
      </c>
    </row>
    <row r="4045" spans="1:9" x14ac:dyDescent="0.25">
      <c r="A4045" t="s">
        <v>746</v>
      </c>
      <c r="B4045">
        <v>32174</v>
      </c>
      <c r="C4045" s="593">
        <v>7.0000000000000007E-2</v>
      </c>
      <c r="D4045" t="s">
        <v>2152</v>
      </c>
      <c r="E4045">
        <v>0.06</v>
      </c>
      <c r="F4045">
        <v>0.01</v>
      </c>
      <c r="G4045">
        <v>0</v>
      </c>
      <c r="H4045">
        <v>0</v>
      </c>
      <c r="I4045">
        <v>0</v>
      </c>
    </row>
    <row r="4046" spans="1:9" x14ac:dyDescent="0.25">
      <c r="A4046" t="s">
        <v>746</v>
      </c>
      <c r="B4046">
        <v>32175</v>
      </c>
      <c r="C4046" s="593">
        <v>6.5000000000000002E-2</v>
      </c>
      <c r="D4046" t="s">
        <v>2326</v>
      </c>
      <c r="E4046">
        <v>0.06</v>
      </c>
      <c r="F4046">
        <v>5.0000000000000001E-3</v>
      </c>
      <c r="G4046">
        <v>0</v>
      </c>
      <c r="H4046">
        <v>0</v>
      </c>
      <c r="I4046">
        <v>0</v>
      </c>
    </row>
    <row r="4047" spans="1:9" x14ac:dyDescent="0.25">
      <c r="A4047" t="s">
        <v>746</v>
      </c>
      <c r="B4047">
        <v>32176</v>
      </c>
      <c r="C4047" s="593">
        <v>6.5000000000000002E-2</v>
      </c>
      <c r="D4047" t="s">
        <v>2316</v>
      </c>
      <c r="E4047">
        <v>0.06</v>
      </c>
      <c r="F4047">
        <v>5.0000000000000001E-3</v>
      </c>
      <c r="G4047">
        <v>0</v>
      </c>
      <c r="H4047">
        <v>0</v>
      </c>
      <c r="I4047">
        <v>0</v>
      </c>
    </row>
    <row r="4048" spans="1:9" x14ac:dyDescent="0.25">
      <c r="A4048" t="s">
        <v>746</v>
      </c>
      <c r="B4048">
        <v>32177</v>
      </c>
      <c r="C4048" s="593">
        <v>7.0000000000000007E-2</v>
      </c>
      <c r="D4048" t="s">
        <v>2327</v>
      </c>
      <c r="E4048">
        <v>0.06</v>
      </c>
      <c r="F4048">
        <v>0.01</v>
      </c>
      <c r="G4048">
        <v>0</v>
      </c>
      <c r="H4048">
        <v>0</v>
      </c>
      <c r="I4048">
        <v>0</v>
      </c>
    </row>
    <row r="4049" spans="1:9" x14ac:dyDescent="0.25">
      <c r="A4049" t="s">
        <v>746</v>
      </c>
      <c r="B4049">
        <v>32178</v>
      </c>
      <c r="C4049" s="593">
        <v>7.0000000000000007E-2</v>
      </c>
      <c r="D4049" t="s">
        <v>2327</v>
      </c>
      <c r="E4049">
        <v>0.06</v>
      </c>
      <c r="F4049">
        <v>0.01</v>
      </c>
      <c r="G4049">
        <v>0</v>
      </c>
      <c r="H4049">
        <v>0</v>
      </c>
      <c r="I4049">
        <v>0</v>
      </c>
    </row>
    <row r="4050" spans="1:9" x14ac:dyDescent="0.25">
      <c r="A4050" t="s">
        <v>746</v>
      </c>
      <c r="B4050">
        <v>32179</v>
      </c>
      <c r="C4050" s="593">
        <v>7.0000000000000007E-2</v>
      </c>
      <c r="D4050" t="s">
        <v>1166</v>
      </c>
      <c r="E4050">
        <v>0.06</v>
      </c>
      <c r="F4050">
        <v>0.01</v>
      </c>
      <c r="G4050">
        <v>0</v>
      </c>
      <c r="H4050">
        <v>0</v>
      </c>
      <c r="I4050">
        <v>0</v>
      </c>
    </row>
    <row r="4051" spans="1:9" x14ac:dyDescent="0.25">
      <c r="A4051" t="s">
        <v>746</v>
      </c>
      <c r="B4051">
        <v>32180</v>
      </c>
      <c r="C4051" s="593">
        <v>6.5000000000000002E-2</v>
      </c>
      <c r="D4051" t="s">
        <v>2316</v>
      </c>
      <c r="E4051">
        <v>0.06</v>
      </c>
      <c r="F4051">
        <v>5.0000000000000001E-3</v>
      </c>
      <c r="G4051">
        <v>0</v>
      </c>
      <c r="H4051">
        <v>0</v>
      </c>
      <c r="I4051">
        <v>0</v>
      </c>
    </row>
    <row r="4052" spans="1:9" x14ac:dyDescent="0.25">
      <c r="A4052" t="s">
        <v>746</v>
      </c>
      <c r="B4052">
        <v>32181</v>
      </c>
      <c r="C4052" s="593">
        <v>7.0000000000000007E-2</v>
      </c>
      <c r="D4052" t="s">
        <v>2328</v>
      </c>
      <c r="E4052">
        <v>0.06</v>
      </c>
      <c r="F4052">
        <v>0.01</v>
      </c>
      <c r="G4052">
        <v>0</v>
      </c>
      <c r="H4052">
        <v>0</v>
      </c>
      <c r="I4052">
        <v>0</v>
      </c>
    </row>
    <row r="4053" spans="1:9" x14ac:dyDescent="0.25">
      <c r="A4053" t="s">
        <v>746</v>
      </c>
      <c r="B4053">
        <v>32182</v>
      </c>
      <c r="C4053" s="593">
        <v>7.0000000000000007E-2</v>
      </c>
      <c r="D4053" t="s">
        <v>1166</v>
      </c>
      <c r="E4053">
        <v>0.06</v>
      </c>
      <c r="F4053">
        <v>0.01</v>
      </c>
      <c r="G4053">
        <v>0</v>
      </c>
      <c r="H4053">
        <v>0</v>
      </c>
      <c r="I4053">
        <v>0</v>
      </c>
    </row>
    <row r="4054" spans="1:9" x14ac:dyDescent="0.25">
      <c r="A4054" t="s">
        <v>746</v>
      </c>
      <c r="B4054">
        <v>32183</v>
      </c>
      <c r="C4054" s="593">
        <v>7.0000000000000007E-2</v>
      </c>
      <c r="D4054" t="s">
        <v>1166</v>
      </c>
      <c r="E4054">
        <v>0.06</v>
      </c>
      <c r="F4054">
        <v>0.01</v>
      </c>
      <c r="G4054">
        <v>0</v>
      </c>
      <c r="H4054">
        <v>0</v>
      </c>
      <c r="I4054">
        <v>0</v>
      </c>
    </row>
    <row r="4055" spans="1:9" x14ac:dyDescent="0.25">
      <c r="A4055" t="s">
        <v>746</v>
      </c>
      <c r="B4055">
        <v>32185</v>
      </c>
      <c r="C4055" s="593">
        <v>7.0000000000000007E-2</v>
      </c>
      <c r="D4055" t="s">
        <v>2292</v>
      </c>
      <c r="E4055">
        <v>0.06</v>
      </c>
      <c r="F4055">
        <v>0.01</v>
      </c>
      <c r="G4055">
        <v>0</v>
      </c>
      <c r="H4055">
        <v>0</v>
      </c>
      <c r="I4055">
        <v>0</v>
      </c>
    </row>
    <row r="4056" spans="1:9" x14ac:dyDescent="0.25">
      <c r="A4056" t="s">
        <v>746</v>
      </c>
      <c r="B4056">
        <v>32187</v>
      </c>
      <c r="C4056" s="593">
        <v>7.0000000000000007E-2</v>
      </c>
      <c r="D4056" t="s">
        <v>2292</v>
      </c>
      <c r="E4056">
        <v>0.06</v>
      </c>
      <c r="F4056">
        <v>0.01</v>
      </c>
      <c r="G4056">
        <v>0</v>
      </c>
      <c r="H4056">
        <v>0</v>
      </c>
      <c r="I4056">
        <v>0</v>
      </c>
    </row>
    <row r="4057" spans="1:9" x14ac:dyDescent="0.25">
      <c r="A4057" t="s">
        <v>746</v>
      </c>
      <c r="B4057">
        <v>32189</v>
      </c>
      <c r="C4057" s="593">
        <v>7.0000000000000007E-2</v>
      </c>
      <c r="D4057" t="s">
        <v>2292</v>
      </c>
      <c r="E4057">
        <v>0.06</v>
      </c>
      <c r="F4057">
        <v>0.01</v>
      </c>
      <c r="G4057">
        <v>0</v>
      </c>
      <c r="H4057">
        <v>0</v>
      </c>
      <c r="I4057">
        <v>0</v>
      </c>
    </row>
    <row r="4058" spans="1:9" x14ac:dyDescent="0.25">
      <c r="A4058" t="s">
        <v>746</v>
      </c>
      <c r="B4058">
        <v>32190</v>
      </c>
      <c r="C4058" s="593">
        <v>6.5000000000000002E-2</v>
      </c>
      <c r="D4058" t="s">
        <v>2316</v>
      </c>
      <c r="E4058">
        <v>0.06</v>
      </c>
      <c r="F4058">
        <v>5.0000000000000001E-3</v>
      </c>
      <c r="G4058">
        <v>0</v>
      </c>
      <c r="H4058">
        <v>0</v>
      </c>
      <c r="I4058">
        <v>0</v>
      </c>
    </row>
    <row r="4059" spans="1:9" x14ac:dyDescent="0.25">
      <c r="A4059" t="s">
        <v>746</v>
      </c>
      <c r="B4059">
        <v>32192</v>
      </c>
      <c r="C4059" s="593">
        <v>7.0000000000000007E-2</v>
      </c>
      <c r="D4059" t="s">
        <v>1166</v>
      </c>
      <c r="E4059">
        <v>0.06</v>
      </c>
      <c r="F4059">
        <v>0.01</v>
      </c>
      <c r="G4059">
        <v>0</v>
      </c>
      <c r="H4059">
        <v>0</v>
      </c>
      <c r="I4059">
        <v>0</v>
      </c>
    </row>
    <row r="4060" spans="1:9" x14ac:dyDescent="0.25">
      <c r="A4060" t="s">
        <v>746</v>
      </c>
      <c r="B4060">
        <v>32193</v>
      </c>
      <c r="C4060" s="593">
        <v>7.0000000000000007E-2</v>
      </c>
      <c r="D4060" t="s">
        <v>2329</v>
      </c>
      <c r="E4060">
        <v>0.06</v>
      </c>
      <c r="F4060">
        <v>0.01</v>
      </c>
      <c r="G4060">
        <v>0</v>
      </c>
      <c r="H4060">
        <v>0</v>
      </c>
      <c r="I4060">
        <v>0</v>
      </c>
    </row>
    <row r="4061" spans="1:9" x14ac:dyDescent="0.25">
      <c r="A4061" t="s">
        <v>746</v>
      </c>
      <c r="B4061">
        <v>32195</v>
      </c>
      <c r="C4061" s="593">
        <v>7.0000000000000007E-2</v>
      </c>
      <c r="D4061" t="s">
        <v>2324</v>
      </c>
      <c r="E4061">
        <v>0.06</v>
      </c>
      <c r="F4061">
        <v>0.01</v>
      </c>
      <c r="G4061">
        <v>0</v>
      </c>
      <c r="H4061">
        <v>0</v>
      </c>
      <c r="I4061">
        <v>0</v>
      </c>
    </row>
    <row r="4062" spans="1:9" x14ac:dyDescent="0.25">
      <c r="A4062" t="s">
        <v>746</v>
      </c>
      <c r="B4062">
        <v>32198</v>
      </c>
      <c r="C4062" s="593">
        <v>6.5000000000000002E-2</v>
      </c>
      <c r="D4062" t="s">
        <v>2319</v>
      </c>
      <c r="E4062">
        <v>0.06</v>
      </c>
      <c r="F4062">
        <v>5.0000000000000001E-3</v>
      </c>
      <c r="G4062">
        <v>0</v>
      </c>
      <c r="H4062">
        <v>0</v>
      </c>
      <c r="I4062">
        <v>0</v>
      </c>
    </row>
    <row r="4063" spans="1:9" x14ac:dyDescent="0.25">
      <c r="A4063" t="s">
        <v>746</v>
      </c>
      <c r="B4063">
        <v>32201</v>
      </c>
      <c r="C4063" s="593">
        <v>7.4999999999999997E-2</v>
      </c>
      <c r="D4063" t="s">
        <v>1327</v>
      </c>
      <c r="E4063">
        <v>0.06</v>
      </c>
      <c r="F4063">
        <v>1.4999999999999999E-2</v>
      </c>
      <c r="G4063">
        <v>0</v>
      </c>
      <c r="H4063">
        <v>0</v>
      </c>
      <c r="I4063">
        <v>0</v>
      </c>
    </row>
    <row r="4064" spans="1:9" x14ac:dyDescent="0.25">
      <c r="A4064" t="s">
        <v>746</v>
      </c>
      <c r="B4064">
        <v>32202</v>
      </c>
      <c r="C4064" s="593">
        <v>7.4999999999999997E-2</v>
      </c>
      <c r="D4064" t="s">
        <v>1327</v>
      </c>
      <c r="E4064">
        <v>0.06</v>
      </c>
      <c r="F4064">
        <v>1.4999999999999999E-2</v>
      </c>
      <c r="G4064">
        <v>0</v>
      </c>
      <c r="H4064">
        <v>0</v>
      </c>
      <c r="I4064">
        <v>0</v>
      </c>
    </row>
    <row r="4065" spans="1:9" x14ac:dyDescent="0.25">
      <c r="A4065" t="s">
        <v>746</v>
      </c>
      <c r="B4065">
        <v>32203</v>
      </c>
      <c r="C4065" s="593">
        <v>7.4999999999999997E-2</v>
      </c>
      <c r="D4065" t="s">
        <v>1327</v>
      </c>
      <c r="E4065">
        <v>0.06</v>
      </c>
      <c r="F4065">
        <v>1.4999999999999999E-2</v>
      </c>
      <c r="G4065">
        <v>0</v>
      </c>
      <c r="H4065">
        <v>0</v>
      </c>
      <c r="I4065">
        <v>0</v>
      </c>
    </row>
    <row r="4066" spans="1:9" x14ac:dyDescent="0.25">
      <c r="A4066" t="s">
        <v>746</v>
      </c>
      <c r="B4066">
        <v>32204</v>
      </c>
      <c r="C4066" s="593">
        <v>7.4999999999999997E-2</v>
      </c>
      <c r="D4066" t="s">
        <v>1327</v>
      </c>
      <c r="E4066">
        <v>0.06</v>
      </c>
      <c r="F4066">
        <v>1.4999999999999999E-2</v>
      </c>
      <c r="G4066">
        <v>0</v>
      </c>
      <c r="H4066">
        <v>0</v>
      </c>
      <c r="I4066">
        <v>0</v>
      </c>
    </row>
    <row r="4067" spans="1:9" x14ac:dyDescent="0.25">
      <c r="A4067" t="s">
        <v>746</v>
      </c>
      <c r="B4067">
        <v>32205</v>
      </c>
      <c r="C4067" s="593">
        <v>7.4999999999999997E-2</v>
      </c>
      <c r="D4067" t="s">
        <v>1327</v>
      </c>
      <c r="E4067">
        <v>0.06</v>
      </c>
      <c r="F4067">
        <v>1.4999999999999999E-2</v>
      </c>
      <c r="G4067">
        <v>0</v>
      </c>
      <c r="H4067">
        <v>0</v>
      </c>
      <c r="I4067">
        <v>0</v>
      </c>
    </row>
    <row r="4068" spans="1:9" x14ac:dyDescent="0.25">
      <c r="A4068" t="s">
        <v>746</v>
      </c>
      <c r="B4068">
        <v>32206</v>
      </c>
      <c r="C4068" s="593">
        <v>7.4999999999999997E-2</v>
      </c>
      <c r="D4068" t="s">
        <v>1327</v>
      </c>
      <c r="E4068">
        <v>0.06</v>
      </c>
      <c r="F4068">
        <v>1.4999999999999999E-2</v>
      </c>
      <c r="G4068">
        <v>0</v>
      </c>
      <c r="H4068">
        <v>0</v>
      </c>
      <c r="I4068">
        <v>0</v>
      </c>
    </row>
    <row r="4069" spans="1:9" x14ac:dyDescent="0.25">
      <c r="A4069" t="s">
        <v>746</v>
      </c>
      <c r="B4069">
        <v>32207</v>
      </c>
      <c r="C4069" s="593">
        <v>7.4999999999999997E-2</v>
      </c>
      <c r="D4069" t="s">
        <v>1327</v>
      </c>
      <c r="E4069">
        <v>0.06</v>
      </c>
      <c r="F4069">
        <v>1.4999999999999999E-2</v>
      </c>
      <c r="G4069">
        <v>0</v>
      </c>
      <c r="H4069">
        <v>0</v>
      </c>
      <c r="I4069">
        <v>0</v>
      </c>
    </row>
    <row r="4070" spans="1:9" x14ac:dyDescent="0.25">
      <c r="A4070" t="s">
        <v>746</v>
      </c>
      <c r="B4070">
        <v>32208</v>
      </c>
      <c r="C4070" s="593">
        <v>7.4999999999999997E-2</v>
      </c>
      <c r="D4070" t="s">
        <v>1327</v>
      </c>
      <c r="E4070">
        <v>0.06</v>
      </c>
      <c r="F4070">
        <v>1.4999999999999999E-2</v>
      </c>
      <c r="G4070">
        <v>0</v>
      </c>
      <c r="H4070">
        <v>0</v>
      </c>
      <c r="I4070">
        <v>0</v>
      </c>
    </row>
    <row r="4071" spans="1:9" x14ac:dyDescent="0.25">
      <c r="A4071" t="s">
        <v>746</v>
      </c>
      <c r="B4071">
        <v>32209</v>
      </c>
      <c r="C4071" s="593">
        <v>7.4999999999999997E-2</v>
      </c>
      <c r="D4071" t="s">
        <v>1327</v>
      </c>
      <c r="E4071">
        <v>0.06</v>
      </c>
      <c r="F4071">
        <v>1.4999999999999999E-2</v>
      </c>
      <c r="G4071">
        <v>0</v>
      </c>
      <c r="H4071">
        <v>0</v>
      </c>
      <c r="I4071">
        <v>0</v>
      </c>
    </row>
    <row r="4072" spans="1:9" x14ac:dyDescent="0.25">
      <c r="A4072" t="s">
        <v>746</v>
      </c>
      <c r="B4072">
        <v>32210</v>
      </c>
      <c r="C4072" s="593">
        <v>7.4999999999999997E-2</v>
      </c>
      <c r="D4072" t="s">
        <v>1327</v>
      </c>
      <c r="E4072">
        <v>0.06</v>
      </c>
      <c r="F4072">
        <v>1.4999999999999999E-2</v>
      </c>
      <c r="G4072">
        <v>0</v>
      </c>
      <c r="H4072">
        <v>0</v>
      </c>
      <c r="I4072">
        <v>0</v>
      </c>
    </row>
    <row r="4073" spans="1:9" x14ac:dyDescent="0.25">
      <c r="A4073" t="s">
        <v>746</v>
      </c>
      <c r="B4073">
        <v>32211</v>
      </c>
      <c r="C4073" s="593">
        <v>7.4999999999999997E-2</v>
      </c>
      <c r="D4073" t="s">
        <v>1327</v>
      </c>
      <c r="E4073">
        <v>0.06</v>
      </c>
      <c r="F4073">
        <v>1.4999999999999999E-2</v>
      </c>
      <c r="G4073">
        <v>0</v>
      </c>
      <c r="H4073">
        <v>0</v>
      </c>
      <c r="I4073">
        <v>0</v>
      </c>
    </row>
    <row r="4074" spans="1:9" x14ac:dyDescent="0.25">
      <c r="A4074" t="s">
        <v>746</v>
      </c>
      <c r="B4074">
        <v>32212</v>
      </c>
      <c r="C4074" s="593">
        <v>7.4999999999999997E-2</v>
      </c>
      <c r="D4074" t="s">
        <v>1327</v>
      </c>
      <c r="E4074">
        <v>0.06</v>
      </c>
      <c r="F4074">
        <v>1.4999999999999999E-2</v>
      </c>
      <c r="G4074">
        <v>0</v>
      </c>
      <c r="H4074">
        <v>0</v>
      </c>
      <c r="I4074">
        <v>0</v>
      </c>
    </row>
    <row r="4075" spans="1:9" x14ac:dyDescent="0.25">
      <c r="A4075" t="s">
        <v>746</v>
      </c>
      <c r="B4075">
        <v>32214</v>
      </c>
      <c r="C4075" s="593">
        <v>7.4999999999999997E-2</v>
      </c>
      <c r="D4075" t="s">
        <v>1327</v>
      </c>
      <c r="E4075">
        <v>0.06</v>
      </c>
      <c r="F4075">
        <v>1.4999999999999999E-2</v>
      </c>
      <c r="G4075">
        <v>0</v>
      </c>
      <c r="H4075">
        <v>0</v>
      </c>
      <c r="I4075">
        <v>0</v>
      </c>
    </row>
    <row r="4076" spans="1:9" x14ac:dyDescent="0.25">
      <c r="A4076" t="s">
        <v>746</v>
      </c>
      <c r="B4076">
        <v>32216</v>
      </c>
      <c r="C4076" s="593">
        <v>7.4999999999999997E-2</v>
      </c>
      <c r="D4076" t="s">
        <v>1327</v>
      </c>
      <c r="E4076">
        <v>0.06</v>
      </c>
      <c r="F4076">
        <v>1.4999999999999999E-2</v>
      </c>
      <c r="G4076">
        <v>0</v>
      </c>
      <c r="H4076">
        <v>0</v>
      </c>
      <c r="I4076">
        <v>0</v>
      </c>
    </row>
    <row r="4077" spans="1:9" x14ac:dyDescent="0.25">
      <c r="A4077" t="s">
        <v>746</v>
      </c>
      <c r="B4077">
        <v>32217</v>
      </c>
      <c r="C4077" s="593">
        <v>7.4999999999999997E-2</v>
      </c>
      <c r="D4077" t="s">
        <v>1327</v>
      </c>
      <c r="E4077">
        <v>0.06</v>
      </c>
      <c r="F4077">
        <v>1.4999999999999999E-2</v>
      </c>
      <c r="G4077">
        <v>0</v>
      </c>
      <c r="H4077">
        <v>0</v>
      </c>
      <c r="I4077">
        <v>0</v>
      </c>
    </row>
    <row r="4078" spans="1:9" x14ac:dyDescent="0.25">
      <c r="A4078" t="s">
        <v>746</v>
      </c>
      <c r="B4078">
        <v>32218</v>
      </c>
      <c r="C4078" s="593">
        <v>7.4999999999999997E-2</v>
      </c>
      <c r="D4078" t="s">
        <v>1327</v>
      </c>
      <c r="E4078">
        <v>0.06</v>
      </c>
      <c r="F4078">
        <v>1.4999999999999999E-2</v>
      </c>
      <c r="G4078">
        <v>0</v>
      </c>
      <c r="H4078">
        <v>0</v>
      </c>
      <c r="I4078">
        <v>0</v>
      </c>
    </row>
    <row r="4079" spans="1:9" x14ac:dyDescent="0.25">
      <c r="A4079" t="s">
        <v>746</v>
      </c>
      <c r="B4079">
        <v>32219</v>
      </c>
      <c r="C4079" s="593">
        <v>7.4999999999999997E-2</v>
      </c>
      <c r="D4079" t="s">
        <v>1327</v>
      </c>
      <c r="E4079">
        <v>0.06</v>
      </c>
      <c r="F4079">
        <v>1.4999999999999999E-2</v>
      </c>
      <c r="G4079">
        <v>0</v>
      </c>
      <c r="H4079">
        <v>0</v>
      </c>
      <c r="I4079">
        <v>0</v>
      </c>
    </row>
    <row r="4080" spans="1:9" x14ac:dyDescent="0.25">
      <c r="A4080" t="s">
        <v>746</v>
      </c>
      <c r="B4080">
        <v>32220</v>
      </c>
      <c r="C4080" s="593">
        <v>7.4999999999999997E-2</v>
      </c>
      <c r="D4080" t="s">
        <v>1327</v>
      </c>
      <c r="E4080">
        <v>0.06</v>
      </c>
      <c r="F4080">
        <v>1.4999999999999999E-2</v>
      </c>
      <c r="G4080">
        <v>0</v>
      </c>
      <c r="H4080">
        <v>0</v>
      </c>
      <c r="I4080">
        <v>0</v>
      </c>
    </row>
    <row r="4081" spans="1:9" x14ac:dyDescent="0.25">
      <c r="A4081" t="s">
        <v>746</v>
      </c>
      <c r="B4081">
        <v>32221</v>
      </c>
      <c r="C4081" s="593">
        <v>7.4999999999999997E-2</v>
      </c>
      <c r="D4081" t="s">
        <v>1327</v>
      </c>
      <c r="E4081">
        <v>0.06</v>
      </c>
      <c r="F4081">
        <v>1.4999999999999999E-2</v>
      </c>
      <c r="G4081">
        <v>0</v>
      </c>
      <c r="H4081">
        <v>0</v>
      </c>
      <c r="I4081">
        <v>0</v>
      </c>
    </row>
    <row r="4082" spans="1:9" x14ac:dyDescent="0.25">
      <c r="A4082" t="s">
        <v>746</v>
      </c>
      <c r="B4082">
        <v>32222</v>
      </c>
      <c r="C4082" s="593">
        <v>7.4999999999999997E-2</v>
      </c>
      <c r="D4082" t="s">
        <v>1327</v>
      </c>
      <c r="E4082">
        <v>0.06</v>
      </c>
      <c r="F4082">
        <v>1.4999999999999999E-2</v>
      </c>
      <c r="G4082">
        <v>0</v>
      </c>
      <c r="H4082">
        <v>0</v>
      </c>
      <c r="I4082">
        <v>0</v>
      </c>
    </row>
    <row r="4083" spans="1:9" x14ac:dyDescent="0.25">
      <c r="A4083" t="s">
        <v>746</v>
      </c>
      <c r="B4083">
        <v>32223</v>
      </c>
      <c r="C4083" s="593">
        <v>7.4999999999999997E-2</v>
      </c>
      <c r="D4083" t="s">
        <v>1327</v>
      </c>
      <c r="E4083">
        <v>0.06</v>
      </c>
      <c r="F4083">
        <v>1.4999999999999999E-2</v>
      </c>
      <c r="G4083">
        <v>0</v>
      </c>
      <c r="H4083">
        <v>0</v>
      </c>
      <c r="I4083">
        <v>0</v>
      </c>
    </row>
    <row r="4084" spans="1:9" x14ac:dyDescent="0.25">
      <c r="A4084" t="s">
        <v>746</v>
      </c>
      <c r="B4084">
        <v>32224</v>
      </c>
      <c r="C4084" s="593">
        <v>7.4999999999999997E-2</v>
      </c>
      <c r="D4084" t="s">
        <v>2330</v>
      </c>
      <c r="E4084">
        <v>0.06</v>
      </c>
      <c r="F4084">
        <v>1.4999999999999999E-2</v>
      </c>
      <c r="G4084">
        <v>0</v>
      </c>
      <c r="H4084">
        <v>0</v>
      </c>
      <c r="I4084">
        <v>0</v>
      </c>
    </row>
    <row r="4085" spans="1:9" x14ac:dyDescent="0.25">
      <c r="A4085" t="s">
        <v>746</v>
      </c>
      <c r="B4085">
        <v>32225</v>
      </c>
      <c r="C4085" s="593">
        <v>7.4999999999999997E-2</v>
      </c>
      <c r="D4085" t="s">
        <v>1327</v>
      </c>
      <c r="E4085">
        <v>0.06</v>
      </c>
      <c r="F4085">
        <v>1.4999999999999999E-2</v>
      </c>
      <c r="G4085">
        <v>0</v>
      </c>
      <c r="H4085">
        <v>0</v>
      </c>
      <c r="I4085">
        <v>0</v>
      </c>
    </row>
    <row r="4086" spans="1:9" x14ac:dyDescent="0.25">
      <c r="A4086" t="s">
        <v>746</v>
      </c>
      <c r="B4086">
        <v>32226</v>
      </c>
      <c r="C4086" s="593">
        <v>7.4999999999999997E-2</v>
      </c>
      <c r="D4086" t="s">
        <v>1327</v>
      </c>
      <c r="E4086">
        <v>0.06</v>
      </c>
      <c r="F4086">
        <v>1.4999999999999999E-2</v>
      </c>
      <c r="G4086">
        <v>0</v>
      </c>
      <c r="H4086">
        <v>0</v>
      </c>
      <c r="I4086">
        <v>0</v>
      </c>
    </row>
    <row r="4087" spans="1:9" x14ac:dyDescent="0.25">
      <c r="A4087" t="s">
        <v>746</v>
      </c>
      <c r="B4087">
        <v>32227</v>
      </c>
      <c r="C4087" s="593">
        <v>7.4999999999999997E-2</v>
      </c>
      <c r="D4087" t="s">
        <v>1327</v>
      </c>
      <c r="E4087">
        <v>0.06</v>
      </c>
      <c r="F4087">
        <v>1.4999999999999999E-2</v>
      </c>
      <c r="G4087">
        <v>0</v>
      </c>
      <c r="H4087">
        <v>0</v>
      </c>
      <c r="I4087">
        <v>0</v>
      </c>
    </row>
    <row r="4088" spans="1:9" x14ac:dyDescent="0.25">
      <c r="A4088" t="s">
        <v>746</v>
      </c>
      <c r="B4088">
        <v>32228</v>
      </c>
      <c r="C4088" s="593">
        <v>7.4999999999999997E-2</v>
      </c>
      <c r="D4088" t="s">
        <v>1327</v>
      </c>
      <c r="E4088">
        <v>0.06</v>
      </c>
      <c r="F4088">
        <v>1.4999999999999999E-2</v>
      </c>
      <c r="G4088">
        <v>0</v>
      </c>
      <c r="H4088">
        <v>0</v>
      </c>
      <c r="I4088">
        <v>0</v>
      </c>
    </row>
    <row r="4089" spans="1:9" x14ac:dyDescent="0.25">
      <c r="A4089" t="s">
        <v>746</v>
      </c>
      <c r="B4089">
        <v>32229</v>
      </c>
      <c r="C4089" s="593">
        <v>7.4999999999999997E-2</v>
      </c>
      <c r="D4089" t="s">
        <v>1327</v>
      </c>
      <c r="E4089">
        <v>0.06</v>
      </c>
      <c r="F4089">
        <v>1.4999999999999999E-2</v>
      </c>
      <c r="G4089">
        <v>0</v>
      </c>
      <c r="H4089">
        <v>0</v>
      </c>
      <c r="I4089">
        <v>0</v>
      </c>
    </row>
    <row r="4090" spans="1:9" x14ac:dyDescent="0.25">
      <c r="A4090" t="s">
        <v>746</v>
      </c>
      <c r="B4090">
        <v>32231</v>
      </c>
      <c r="C4090" s="593">
        <v>7.4999999999999997E-2</v>
      </c>
      <c r="D4090" t="s">
        <v>1327</v>
      </c>
      <c r="E4090">
        <v>0.06</v>
      </c>
      <c r="F4090">
        <v>1.4999999999999999E-2</v>
      </c>
      <c r="G4090">
        <v>0</v>
      </c>
      <c r="H4090">
        <v>0</v>
      </c>
      <c r="I4090">
        <v>0</v>
      </c>
    </row>
    <row r="4091" spans="1:9" x14ac:dyDescent="0.25">
      <c r="A4091" t="s">
        <v>746</v>
      </c>
      <c r="B4091">
        <v>32232</v>
      </c>
      <c r="C4091" s="593">
        <v>7.4999999999999997E-2</v>
      </c>
      <c r="D4091" t="s">
        <v>1327</v>
      </c>
      <c r="E4091">
        <v>0.06</v>
      </c>
      <c r="F4091">
        <v>1.4999999999999999E-2</v>
      </c>
      <c r="G4091">
        <v>0</v>
      </c>
      <c r="H4091">
        <v>0</v>
      </c>
      <c r="I4091">
        <v>0</v>
      </c>
    </row>
    <row r="4092" spans="1:9" x14ac:dyDescent="0.25">
      <c r="A4092" t="s">
        <v>746</v>
      </c>
      <c r="B4092">
        <v>32233</v>
      </c>
      <c r="C4092" s="593">
        <v>7.4999999999999997E-2</v>
      </c>
      <c r="D4092" t="s">
        <v>2330</v>
      </c>
      <c r="E4092">
        <v>0.06</v>
      </c>
      <c r="F4092">
        <v>1.4999999999999999E-2</v>
      </c>
      <c r="G4092">
        <v>0</v>
      </c>
      <c r="H4092">
        <v>0</v>
      </c>
      <c r="I4092">
        <v>0</v>
      </c>
    </row>
    <row r="4093" spans="1:9" x14ac:dyDescent="0.25">
      <c r="A4093" t="s">
        <v>746</v>
      </c>
      <c r="B4093">
        <v>32234</v>
      </c>
      <c r="C4093" s="593">
        <v>7.4999999999999997E-2</v>
      </c>
      <c r="D4093" t="s">
        <v>2331</v>
      </c>
      <c r="E4093">
        <v>0.06</v>
      </c>
      <c r="F4093">
        <v>1.4999999999999999E-2</v>
      </c>
      <c r="G4093">
        <v>0</v>
      </c>
      <c r="H4093">
        <v>0</v>
      </c>
      <c r="I4093">
        <v>0</v>
      </c>
    </row>
    <row r="4094" spans="1:9" x14ac:dyDescent="0.25">
      <c r="A4094" t="s">
        <v>746</v>
      </c>
      <c r="B4094">
        <v>32235</v>
      </c>
      <c r="C4094" s="593">
        <v>7.4999999999999997E-2</v>
      </c>
      <c r="D4094" t="s">
        <v>1327</v>
      </c>
      <c r="E4094">
        <v>0.06</v>
      </c>
      <c r="F4094">
        <v>1.4999999999999999E-2</v>
      </c>
      <c r="G4094">
        <v>0</v>
      </c>
      <c r="H4094">
        <v>0</v>
      </c>
      <c r="I4094">
        <v>0</v>
      </c>
    </row>
    <row r="4095" spans="1:9" x14ac:dyDescent="0.25">
      <c r="A4095" t="s">
        <v>746</v>
      </c>
      <c r="B4095">
        <v>32236</v>
      </c>
      <c r="C4095" s="593">
        <v>7.4999999999999997E-2</v>
      </c>
      <c r="D4095" t="s">
        <v>1327</v>
      </c>
      <c r="E4095">
        <v>0.06</v>
      </c>
      <c r="F4095">
        <v>1.4999999999999999E-2</v>
      </c>
      <c r="G4095">
        <v>0</v>
      </c>
      <c r="H4095">
        <v>0</v>
      </c>
      <c r="I4095">
        <v>0</v>
      </c>
    </row>
    <row r="4096" spans="1:9" x14ac:dyDescent="0.25">
      <c r="A4096" t="s">
        <v>746</v>
      </c>
      <c r="B4096">
        <v>32238</v>
      </c>
      <c r="C4096" s="593">
        <v>7.4999999999999997E-2</v>
      </c>
      <c r="D4096" t="s">
        <v>1327</v>
      </c>
      <c r="E4096">
        <v>0.06</v>
      </c>
      <c r="F4096">
        <v>1.4999999999999999E-2</v>
      </c>
      <c r="G4096">
        <v>0</v>
      </c>
      <c r="H4096">
        <v>0</v>
      </c>
      <c r="I4096">
        <v>0</v>
      </c>
    </row>
    <row r="4097" spans="1:9" x14ac:dyDescent="0.25">
      <c r="A4097" t="s">
        <v>746</v>
      </c>
      <c r="B4097">
        <v>32239</v>
      </c>
      <c r="C4097" s="593">
        <v>7.4999999999999997E-2</v>
      </c>
      <c r="D4097" t="s">
        <v>1327</v>
      </c>
      <c r="E4097">
        <v>0.06</v>
      </c>
      <c r="F4097">
        <v>1.4999999999999999E-2</v>
      </c>
      <c r="G4097">
        <v>0</v>
      </c>
      <c r="H4097">
        <v>0</v>
      </c>
      <c r="I4097">
        <v>0</v>
      </c>
    </row>
    <row r="4098" spans="1:9" x14ac:dyDescent="0.25">
      <c r="A4098" t="s">
        <v>746</v>
      </c>
      <c r="B4098">
        <v>32240</v>
      </c>
      <c r="C4098" s="593">
        <v>7.4999999999999997E-2</v>
      </c>
      <c r="D4098" t="s">
        <v>2310</v>
      </c>
      <c r="E4098">
        <v>0.06</v>
      </c>
      <c r="F4098">
        <v>1.4999999999999999E-2</v>
      </c>
      <c r="G4098">
        <v>0</v>
      </c>
      <c r="H4098">
        <v>0</v>
      </c>
      <c r="I4098">
        <v>0</v>
      </c>
    </row>
    <row r="4099" spans="1:9" x14ac:dyDescent="0.25">
      <c r="A4099" t="s">
        <v>746</v>
      </c>
      <c r="B4099">
        <v>32241</v>
      </c>
      <c r="C4099" s="593">
        <v>7.4999999999999997E-2</v>
      </c>
      <c r="D4099" t="s">
        <v>1327</v>
      </c>
      <c r="E4099">
        <v>0.06</v>
      </c>
      <c r="F4099">
        <v>1.4999999999999999E-2</v>
      </c>
      <c r="G4099">
        <v>0</v>
      </c>
      <c r="H4099">
        <v>0</v>
      </c>
      <c r="I4099">
        <v>0</v>
      </c>
    </row>
    <row r="4100" spans="1:9" x14ac:dyDescent="0.25">
      <c r="A4100" t="s">
        <v>746</v>
      </c>
      <c r="B4100">
        <v>32244</v>
      </c>
      <c r="C4100" s="593">
        <v>7.4999999999999997E-2</v>
      </c>
      <c r="D4100" t="s">
        <v>1327</v>
      </c>
      <c r="E4100">
        <v>0.06</v>
      </c>
      <c r="F4100">
        <v>1.4999999999999999E-2</v>
      </c>
      <c r="G4100">
        <v>0</v>
      </c>
      <c r="H4100">
        <v>0</v>
      </c>
      <c r="I4100">
        <v>0</v>
      </c>
    </row>
    <row r="4101" spans="1:9" x14ac:dyDescent="0.25">
      <c r="A4101" t="s">
        <v>746</v>
      </c>
      <c r="B4101">
        <v>32245</v>
      </c>
      <c r="C4101" s="593">
        <v>7.4999999999999997E-2</v>
      </c>
      <c r="D4101" t="s">
        <v>1327</v>
      </c>
      <c r="E4101">
        <v>0.06</v>
      </c>
      <c r="F4101">
        <v>1.4999999999999999E-2</v>
      </c>
      <c r="G4101">
        <v>0</v>
      </c>
      <c r="H4101">
        <v>0</v>
      </c>
      <c r="I4101">
        <v>0</v>
      </c>
    </row>
    <row r="4102" spans="1:9" x14ac:dyDescent="0.25">
      <c r="A4102" t="s">
        <v>746</v>
      </c>
      <c r="B4102">
        <v>32246</v>
      </c>
      <c r="C4102" s="593">
        <v>7.4999999999999997E-2</v>
      </c>
      <c r="D4102" t="s">
        <v>1327</v>
      </c>
      <c r="E4102">
        <v>0.06</v>
      </c>
      <c r="F4102">
        <v>1.4999999999999999E-2</v>
      </c>
      <c r="G4102">
        <v>0</v>
      </c>
      <c r="H4102">
        <v>0</v>
      </c>
      <c r="I4102">
        <v>0</v>
      </c>
    </row>
    <row r="4103" spans="1:9" x14ac:dyDescent="0.25">
      <c r="A4103" t="s">
        <v>746</v>
      </c>
      <c r="B4103">
        <v>32247</v>
      </c>
      <c r="C4103" s="593">
        <v>7.4999999999999997E-2</v>
      </c>
      <c r="D4103" t="s">
        <v>1327</v>
      </c>
      <c r="E4103">
        <v>0.06</v>
      </c>
      <c r="F4103">
        <v>1.4999999999999999E-2</v>
      </c>
      <c r="G4103">
        <v>0</v>
      </c>
      <c r="H4103">
        <v>0</v>
      </c>
      <c r="I4103">
        <v>0</v>
      </c>
    </row>
    <row r="4104" spans="1:9" x14ac:dyDescent="0.25">
      <c r="A4104" t="s">
        <v>746</v>
      </c>
      <c r="B4104">
        <v>32250</v>
      </c>
      <c r="C4104" s="593">
        <v>7.4999999999999997E-2</v>
      </c>
      <c r="D4104" t="s">
        <v>1327</v>
      </c>
      <c r="E4104">
        <v>0.06</v>
      </c>
      <c r="F4104">
        <v>1.4999999999999999E-2</v>
      </c>
      <c r="G4104">
        <v>0</v>
      </c>
      <c r="H4104">
        <v>0</v>
      </c>
      <c r="I4104">
        <v>0</v>
      </c>
    </row>
    <row r="4105" spans="1:9" x14ac:dyDescent="0.25">
      <c r="A4105" t="s">
        <v>746</v>
      </c>
      <c r="B4105">
        <v>32254</v>
      </c>
      <c r="C4105" s="593">
        <v>7.4999999999999997E-2</v>
      </c>
      <c r="D4105" t="s">
        <v>1327</v>
      </c>
      <c r="E4105">
        <v>0.06</v>
      </c>
      <c r="F4105">
        <v>1.4999999999999999E-2</v>
      </c>
      <c r="G4105">
        <v>0</v>
      </c>
      <c r="H4105">
        <v>0</v>
      </c>
      <c r="I4105">
        <v>0</v>
      </c>
    </row>
    <row r="4106" spans="1:9" x14ac:dyDescent="0.25">
      <c r="A4106" t="s">
        <v>746</v>
      </c>
      <c r="B4106">
        <v>32255</v>
      </c>
      <c r="C4106" s="593">
        <v>7.4999999999999997E-2</v>
      </c>
      <c r="D4106" t="s">
        <v>1327</v>
      </c>
      <c r="E4106">
        <v>0.06</v>
      </c>
      <c r="F4106">
        <v>1.4999999999999999E-2</v>
      </c>
      <c r="G4106">
        <v>0</v>
      </c>
      <c r="H4106">
        <v>0</v>
      </c>
      <c r="I4106">
        <v>0</v>
      </c>
    </row>
    <row r="4107" spans="1:9" x14ac:dyDescent="0.25">
      <c r="A4107" t="s">
        <v>746</v>
      </c>
      <c r="B4107">
        <v>32256</v>
      </c>
      <c r="C4107" s="593">
        <v>7.4999999999999997E-2</v>
      </c>
      <c r="D4107" t="s">
        <v>1327</v>
      </c>
      <c r="E4107">
        <v>0.06</v>
      </c>
      <c r="F4107">
        <v>1.4999999999999999E-2</v>
      </c>
      <c r="G4107">
        <v>0</v>
      </c>
      <c r="H4107">
        <v>0</v>
      </c>
      <c r="I4107">
        <v>0</v>
      </c>
    </row>
    <row r="4108" spans="1:9" x14ac:dyDescent="0.25">
      <c r="A4108" t="s">
        <v>746</v>
      </c>
      <c r="B4108">
        <v>32257</v>
      </c>
      <c r="C4108" s="593">
        <v>7.4999999999999997E-2</v>
      </c>
      <c r="D4108" t="s">
        <v>1327</v>
      </c>
      <c r="E4108">
        <v>0.06</v>
      </c>
      <c r="F4108">
        <v>1.4999999999999999E-2</v>
      </c>
      <c r="G4108">
        <v>0</v>
      </c>
      <c r="H4108">
        <v>0</v>
      </c>
      <c r="I4108">
        <v>0</v>
      </c>
    </row>
    <row r="4109" spans="1:9" x14ac:dyDescent="0.25">
      <c r="A4109" t="s">
        <v>746</v>
      </c>
      <c r="B4109">
        <v>32258</v>
      </c>
      <c r="C4109" s="593">
        <v>7.4999999999999997E-2</v>
      </c>
      <c r="D4109" t="s">
        <v>1327</v>
      </c>
      <c r="E4109">
        <v>0.06</v>
      </c>
      <c r="F4109">
        <v>1.4999999999999999E-2</v>
      </c>
      <c r="G4109">
        <v>0</v>
      </c>
      <c r="H4109">
        <v>0</v>
      </c>
      <c r="I4109">
        <v>0</v>
      </c>
    </row>
    <row r="4110" spans="1:9" x14ac:dyDescent="0.25">
      <c r="A4110" t="s">
        <v>746</v>
      </c>
      <c r="B4110">
        <v>32259</v>
      </c>
      <c r="C4110" s="593">
        <v>7.4999999999999997E-2</v>
      </c>
      <c r="D4110" t="s">
        <v>1327</v>
      </c>
      <c r="E4110">
        <v>0.06</v>
      </c>
      <c r="F4110">
        <v>1.4999999999999999E-2</v>
      </c>
      <c r="G4110">
        <v>0</v>
      </c>
      <c r="H4110">
        <v>0</v>
      </c>
      <c r="I4110">
        <v>0</v>
      </c>
    </row>
    <row r="4111" spans="1:9" x14ac:dyDescent="0.25">
      <c r="A4111" t="s">
        <v>746</v>
      </c>
      <c r="B4111">
        <v>32260</v>
      </c>
      <c r="C4111" s="593">
        <v>6.5000000000000002E-2</v>
      </c>
      <c r="D4111" t="s">
        <v>2291</v>
      </c>
      <c r="E4111">
        <v>0.06</v>
      </c>
      <c r="F4111">
        <v>5.0000000000000001E-3</v>
      </c>
      <c r="G4111">
        <v>0</v>
      </c>
      <c r="H4111">
        <v>0</v>
      </c>
      <c r="I4111">
        <v>0</v>
      </c>
    </row>
    <row r="4112" spans="1:9" x14ac:dyDescent="0.25">
      <c r="A4112" t="s">
        <v>746</v>
      </c>
      <c r="B4112">
        <v>32266</v>
      </c>
      <c r="C4112" s="593">
        <v>7.4999999999999997E-2</v>
      </c>
      <c r="D4112" t="s">
        <v>2330</v>
      </c>
      <c r="E4112">
        <v>0.06</v>
      </c>
      <c r="F4112">
        <v>1.4999999999999999E-2</v>
      </c>
      <c r="G4112">
        <v>0</v>
      </c>
      <c r="H4112">
        <v>0</v>
      </c>
      <c r="I4112">
        <v>0</v>
      </c>
    </row>
    <row r="4113" spans="1:9" x14ac:dyDescent="0.25">
      <c r="A4113" t="s">
        <v>746</v>
      </c>
      <c r="B4113">
        <v>32277</v>
      </c>
      <c r="C4113" s="593">
        <v>7.4999999999999997E-2</v>
      </c>
      <c r="D4113" t="s">
        <v>1327</v>
      </c>
      <c r="E4113">
        <v>0.06</v>
      </c>
      <c r="F4113">
        <v>1.4999999999999999E-2</v>
      </c>
      <c r="G4113">
        <v>0</v>
      </c>
      <c r="H4113">
        <v>0</v>
      </c>
      <c r="I4113">
        <v>0</v>
      </c>
    </row>
    <row r="4114" spans="1:9" x14ac:dyDescent="0.25">
      <c r="A4114" t="s">
        <v>746</v>
      </c>
      <c r="B4114">
        <v>32301</v>
      </c>
      <c r="C4114" s="593">
        <v>7.4999999999999997E-2</v>
      </c>
      <c r="D4114" t="s">
        <v>2332</v>
      </c>
      <c r="E4114">
        <v>0.06</v>
      </c>
      <c r="F4114">
        <v>1.4999999999999999E-2</v>
      </c>
      <c r="G4114">
        <v>0</v>
      </c>
      <c r="H4114">
        <v>0</v>
      </c>
      <c r="I4114">
        <v>0</v>
      </c>
    </row>
    <row r="4115" spans="1:9" x14ac:dyDescent="0.25">
      <c r="A4115" t="s">
        <v>746</v>
      </c>
      <c r="B4115">
        <v>32302</v>
      </c>
      <c r="C4115" s="593">
        <v>7.4999999999999997E-2</v>
      </c>
      <c r="D4115" t="s">
        <v>2332</v>
      </c>
      <c r="E4115">
        <v>0.06</v>
      </c>
      <c r="F4115">
        <v>1.4999999999999999E-2</v>
      </c>
      <c r="G4115">
        <v>0</v>
      </c>
      <c r="H4115">
        <v>0</v>
      </c>
      <c r="I4115">
        <v>0</v>
      </c>
    </row>
    <row r="4116" spans="1:9" x14ac:dyDescent="0.25">
      <c r="A4116" t="s">
        <v>746</v>
      </c>
      <c r="B4116">
        <v>32303</v>
      </c>
      <c r="C4116" s="593">
        <v>7.4999999999999997E-2</v>
      </c>
      <c r="D4116" t="s">
        <v>2332</v>
      </c>
      <c r="E4116">
        <v>0.06</v>
      </c>
      <c r="F4116">
        <v>1.4999999999999999E-2</v>
      </c>
      <c r="G4116">
        <v>0</v>
      </c>
      <c r="H4116">
        <v>0</v>
      </c>
      <c r="I4116">
        <v>0</v>
      </c>
    </row>
    <row r="4117" spans="1:9" x14ac:dyDescent="0.25">
      <c r="A4117" t="s">
        <v>746</v>
      </c>
      <c r="B4117">
        <v>32304</v>
      </c>
      <c r="C4117" s="593">
        <v>7.4999999999999997E-2</v>
      </c>
      <c r="D4117" t="s">
        <v>2332</v>
      </c>
      <c r="E4117">
        <v>0.06</v>
      </c>
      <c r="F4117">
        <v>1.4999999999999999E-2</v>
      </c>
      <c r="G4117">
        <v>0</v>
      </c>
      <c r="H4117">
        <v>0</v>
      </c>
      <c r="I4117">
        <v>0</v>
      </c>
    </row>
    <row r="4118" spans="1:9" x14ac:dyDescent="0.25">
      <c r="A4118" t="s">
        <v>746</v>
      </c>
      <c r="B4118">
        <v>32305</v>
      </c>
      <c r="C4118" s="593">
        <v>7.4999999999999997E-2</v>
      </c>
      <c r="D4118" t="s">
        <v>2332</v>
      </c>
      <c r="E4118">
        <v>0.06</v>
      </c>
      <c r="F4118">
        <v>1.4999999999999999E-2</v>
      </c>
      <c r="G4118">
        <v>0</v>
      </c>
      <c r="H4118">
        <v>0</v>
      </c>
      <c r="I4118">
        <v>0</v>
      </c>
    </row>
    <row r="4119" spans="1:9" x14ac:dyDescent="0.25">
      <c r="A4119" t="s">
        <v>746</v>
      </c>
      <c r="B4119">
        <v>32306</v>
      </c>
      <c r="C4119" s="593">
        <v>7.4999999999999997E-2</v>
      </c>
      <c r="D4119" t="s">
        <v>2332</v>
      </c>
      <c r="E4119">
        <v>0.06</v>
      </c>
      <c r="F4119">
        <v>1.4999999999999999E-2</v>
      </c>
      <c r="G4119">
        <v>0</v>
      </c>
      <c r="H4119">
        <v>0</v>
      </c>
      <c r="I4119">
        <v>0</v>
      </c>
    </row>
    <row r="4120" spans="1:9" x14ac:dyDescent="0.25">
      <c r="A4120" t="s">
        <v>746</v>
      </c>
      <c r="B4120">
        <v>32307</v>
      </c>
      <c r="C4120" s="593">
        <v>7.4999999999999997E-2</v>
      </c>
      <c r="D4120" t="s">
        <v>2332</v>
      </c>
      <c r="E4120">
        <v>0.06</v>
      </c>
      <c r="F4120">
        <v>1.4999999999999999E-2</v>
      </c>
      <c r="G4120">
        <v>0</v>
      </c>
      <c r="H4120">
        <v>0</v>
      </c>
      <c r="I4120">
        <v>0</v>
      </c>
    </row>
    <row r="4121" spans="1:9" x14ac:dyDescent="0.25">
      <c r="A4121" t="s">
        <v>746</v>
      </c>
      <c r="B4121">
        <v>32308</v>
      </c>
      <c r="C4121" s="593">
        <v>7.4999999999999997E-2</v>
      </c>
      <c r="D4121" t="s">
        <v>2332</v>
      </c>
      <c r="E4121">
        <v>0.06</v>
      </c>
      <c r="F4121">
        <v>1.4999999999999999E-2</v>
      </c>
      <c r="G4121">
        <v>0</v>
      </c>
      <c r="H4121">
        <v>0</v>
      </c>
      <c r="I4121">
        <v>0</v>
      </c>
    </row>
    <row r="4122" spans="1:9" x14ac:dyDescent="0.25">
      <c r="A4122" t="s">
        <v>746</v>
      </c>
      <c r="B4122">
        <v>32309</v>
      </c>
      <c r="C4122" s="593">
        <v>7.4999999999999997E-2</v>
      </c>
      <c r="D4122" t="s">
        <v>2332</v>
      </c>
      <c r="E4122">
        <v>0.06</v>
      </c>
      <c r="F4122">
        <v>1.4999999999999999E-2</v>
      </c>
      <c r="G4122">
        <v>0</v>
      </c>
      <c r="H4122">
        <v>0</v>
      </c>
      <c r="I4122">
        <v>0</v>
      </c>
    </row>
    <row r="4123" spans="1:9" x14ac:dyDescent="0.25">
      <c r="A4123" t="s">
        <v>746</v>
      </c>
      <c r="B4123">
        <v>32310</v>
      </c>
      <c r="C4123" s="593">
        <v>7.4999999999999997E-2</v>
      </c>
      <c r="D4123" t="s">
        <v>2332</v>
      </c>
      <c r="E4123">
        <v>0.06</v>
      </c>
      <c r="F4123">
        <v>1.4999999999999999E-2</v>
      </c>
      <c r="G4123">
        <v>0</v>
      </c>
      <c r="H4123">
        <v>0</v>
      </c>
      <c r="I4123">
        <v>0</v>
      </c>
    </row>
    <row r="4124" spans="1:9" x14ac:dyDescent="0.25">
      <c r="A4124" t="s">
        <v>746</v>
      </c>
      <c r="B4124">
        <v>32311</v>
      </c>
      <c r="C4124" s="593">
        <v>7.4999999999999997E-2</v>
      </c>
      <c r="D4124" t="s">
        <v>2332</v>
      </c>
      <c r="E4124">
        <v>0.06</v>
      </c>
      <c r="F4124">
        <v>1.4999999999999999E-2</v>
      </c>
      <c r="G4124">
        <v>0</v>
      </c>
      <c r="H4124">
        <v>0</v>
      </c>
      <c r="I4124">
        <v>0</v>
      </c>
    </row>
    <row r="4125" spans="1:9" x14ac:dyDescent="0.25">
      <c r="A4125" t="s">
        <v>746</v>
      </c>
      <c r="B4125">
        <v>32312</v>
      </c>
      <c r="C4125" s="593">
        <v>7.4999999999999997E-2</v>
      </c>
      <c r="D4125" t="s">
        <v>2332</v>
      </c>
      <c r="E4125">
        <v>0.06</v>
      </c>
      <c r="F4125">
        <v>1.4999999999999999E-2</v>
      </c>
      <c r="G4125">
        <v>0</v>
      </c>
      <c r="H4125">
        <v>0</v>
      </c>
      <c r="I4125">
        <v>0</v>
      </c>
    </row>
    <row r="4126" spans="1:9" x14ac:dyDescent="0.25">
      <c r="A4126" t="s">
        <v>746</v>
      </c>
      <c r="B4126">
        <v>32313</v>
      </c>
      <c r="C4126" s="593">
        <v>7.4999999999999997E-2</v>
      </c>
      <c r="D4126" t="s">
        <v>2332</v>
      </c>
      <c r="E4126">
        <v>0.06</v>
      </c>
      <c r="F4126">
        <v>1.4999999999999999E-2</v>
      </c>
      <c r="G4126">
        <v>0</v>
      </c>
      <c r="H4126">
        <v>0</v>
      </c>
      <c r="I4126">
        <v>0</v>
      </c>
    </row>
    <row r="4127" spans="1:9" x14ac:dyDescent="0.25">
      <c r="A4127" t="s">
        <v>746</v>
      </c>
      <c r="B4127">
        <v>32314</v>
      </c>
      <c r="C4127" s="593">
        <v>7.4999999999999997E-2</v>
      </c>
      <c r="D4127" t="s">
        <v>2332</v>
      </c>
      <c r="E4127">
        <v>0.06</v>
      </c>
      <c r="F4127">
        <v>1.4999999999999999E-2</v>
      </c>
      <c r="G4127">
        <v>0</v>
      </c>
      <c r="H4127">
        <v>0</v>
      </c>
      <c r="I4127">
        <v>0</v>
      </c>
    </row>
    <row r="4128" spans="1:9" x14ac:dyDescent="0.25">
      <c r="A4128" t="s">
        <v>746</v>
      </c>
      <c r="B4128">
        <v>32315</v>
      </c>
      <c r="C4128" s="593">
        <v>7.4999999999999997E-2</v>
      </c>
      <c r="D4128" t="s">
        <v>2332</v>
      </c>
      <c r="E4128">
        <v>0.06</v>
      </c>
      <c r="F4128">
        <v>1.4999999999999999E-2</v>
      </c>
      <c r="G4128">
        <v>0</v>
      </c>
      <c r="H4128">
        <v>0</v>
      </c>
      <c r="I4128">
        <v>0</v>
      </c>
    </row>
    <row r="4129" spans="1:9" x14ac:dyDescent="0.25">
      <c r="A4129" t="s">
        <v>746</v>
      </c>
      <c r="B4129">
        <v>32316</v>
      </c>
      <c r="C4129" s="593">
        <v>7.4999999999999997E-2</v>
      </c>
      <c r="D4129" t="s">
        <v>2332</v>
      </c>
      <c r="E4129">
        <v>0.06</v>
      </c>
      <c r="F4129">
        <v>1.4999999999999999E-2</v>
      </c>
      <c r="G4129">
        <v>0</v>
      </c>
      <c r="H4129">
        <v>0</v>
      </c>
      <c r="I4129">
        <v>0</v>
      </c>
    </row>
    <row r="4130" spans="1:9" x14ac:dyDescent="0.25">
      <c r="A4130" t="s">
        <v>746</v>
      </c>
      <c r="B4130">
        <v>32317</v>
      </c>
      <c r="C4130" s="593">
        <v>7.4999999999999997E-2</v>
      </c>
      <c r="D4130" t="s">
        <v>2332</v>
      </c>
      <c r="E4130">
        <v>0.06</v>
      </c>
      <c r="F4130">
        <v>1.4999999999999999E-2</v>
      </c>
      <c r="G4130">
        <v>0</v>
      </c>
      <c r="H4130">
        <v>0</v>
      </c>
      <c r="I4130">
        <v>0</v>
      </c>
    </row>
    <row r="4131" spans="1:9" x14ac:dyDescent="0.25">
      <c r="A4131" t="s">
        <v>746</v>
      </c>
      <c r="B4131">
        <v>32318</v>
      </c>
      <c r="C4131" s="593">
        <v>7.4999999999999997E-2</v>
      </c>
      <c r="D4131" t="s">
        <v>2333</v>
      </c>
      <c r="E4131">
        <v>0.06</v>
      </c>
      <c r="F4131">
        <v>1.4999999999999999E-2</v>
      </c>
      <c r="G4131">
        <v>0</v>
      </c>
      <c r="H4131">
        <v>0</v>
      </c>
      <c r="I4131">
        <v>0</v>
      </c>
    </row>
    <row r="4132" spans="1:9" x14ac:dyDescent="0.25">
      <c r="A4132" t="s">
        <v>746</v>
      </c>
      <c r="B4132">
        <v>32320</v>
      </c>
      <c r="C4132" s="593">
        <v>7.0000000000000007E-2</v>
      </c>
      <c r="D4132" t="s">
        <v>2334</v>
      </c>
      <c r="E4132">
        <v>0.06</v>
      </c>
      <c r="F4132">
        <v>0.01</v>
      </c>
      <c r="G4132">
        <v>0</v>
      </c>
      <c r="H4132">
        <v>0</v>
      </c>
      <c r="I4132">
        <v>0</v>
      </c>
    </row>
    <row r="4133" spans="1:9" x14ac:dyDescent="0.25">
      <c r="A4133" t="s">
        <v>746</v>
      </c>
      <c r="B4133">
        <v>32321</v>
      </c>
      <c r="C4133" s="593">
        <v>7.4999999999999997E-2</v>
      </c>
      <c r="D4133" t="s">
        <v>2335</v>
      </c>
      <c r="E4133">
        <v>0.06</v>
      </c>
      <c r="F4133">
        <v>1.4999999999999999E-2</v>
      </c>
      <c r="G4133">
        <v>0</v>
      </c>
      <c r="H4133">
        <v>0</v>
      </c>
      <c r="I4133">
        <v>0</v>
      </c>
    </row>
    <row r="4134" spans="1:9" x14ac:dyDescent="0.25">
      <c r="A4134" t="s">
        <v>746</v>
      </c>
      <c r="B4134">
        <v>32322</v>
      </c>
      <c r="C4134" s="593">
        <v>7.0000000000000007E-2</v>
      </c>
      <c r="D4134" t="s">
        <v>2336</v>
      </c>
      <c r="E4134">
        <v>0.06</v>
      </c>
      <c r="F4134">
        <v>0.01</v>
      </c>
      <c r="G4134">
        <v>0</v>
      </c>
      <c r="H4134">
        <v>0</v>
      </c>
      <c r="I4134">
        <v>0</v>
      </c>
    </row>
    <row r="4135" spans="1:9" x14ac:dyDescent="0.25">
      <c r="A4135" t="s">
        <v>746</v>
      </c>
      <c r="B4135">
        <v>32323</v>
      </c>
      <c r="C4135" s="593">
        <v>7.0000000000000007E-2</v>
      </c>
      <c r="D4135" t="s">
        <v>1466</v>
      </c>
      <c r="E4135">
        <v>0.06</v>
      </c>
      <c r="F4135">
        <v>0.01</v>
      </c>
      <c r="G4135">
        <v>0</v>
      </c>
      <c r="H4135">
        <v>0</v>
      </c>
      <c r="I4135">
        <v>0</v>
      </c>
    </row>
    <row r="4136" spans="1:9" x14ac:dyDescent="0.25">
      <c r="A4136" t="s">
        <v>746</v>
      </c>
      <c r="B4136">
        <v>32324</v>
      </c>
      <c r="C4136" s="593">
        <v>7.4999999999999997E-2</v>
      </c>
      <c r="D4136" t="s">
        <v>2337</v>
      </c>
      <c r="E4136">
        <v>0.06</v>
      </c>
      <c r="F4136">
        <v>1.4999999999999999E-2</v>
      </c>
      <c r="G4136">
        <v>0</v>
      </c>
      <c r="H4136">
        <v>0</v>
      </c>
      <c r="I4136">
        <v>0</v>
      </c>
    </row>
    <row r="4137" spans="1:9" x14ac:dyDescent="0.25">
      <c r="A4137" t="s">
        <v>746</v>
      </c>
      <c r="B4137">
        <v>32326</v>
      </c>
      <c r="C4137" s="593">
        <v>7.0000000000000007E-2</v>
      </c>
      <c r="D4137" t="s">
        <v>2338</v>
      </c>
      <c r="E4137">
        <v>0.06</v>
      </c>
      <c r="F4137">
        <v>0.01</v>
      </c>
      <c r="G4137">
        <v>0</v>
      </c>
      <c r="H4137">
        <v>0</v>
      </c>
      <c r="I4137">
        <v>0</v>
      </c>
    </row>
    <row r="4138" spans="1:9" x14ac:dyDescent="0.25">
      <c r="A4138" t="s">
        <v>746</v>
      </c>
      <c r="B4138">
        <v>32327</v>
      </c>
      <c r="C4138" s="593">
        <v>7.4999999999999997E-2</v>
      </c>
      <c r="D4138" t="s">
        <v>2333</v>
      </c>
      <c r="E4138">
        <v>0.06</v>
      </c>
      <c r="F4138">
        <v>1.4999999999999999E-2</v>
      </c>
      <c r="G4138">
        <v>0</v>
      </c>
      <c r="H4138">
        <v>0</v>
      </c>
      <c r="I4138">
        <v>0</v>
      </c>
    </row>
    <row r="4139" spans="1:9" x14ac:dyDescent="0.25">
      <c r="A4139" t="s">
        <v>746</v>
      </c>
      <c r="B4139">
        <v>32328</v>
      </c>
      <c r="C4139" s="593">
        <v>7.0000000000000007E-2</v>
      </c>
      <c r="D4139" t="s">
        <v>1466</v>
      </c>
      <c r="E4139">
        <v>0.06</v>
      </c>
      <c r="F4139">
        <v>0.01</v>
      </c>
      <c r="G4139">
        <v>0</v>
      </c>
      <c r="H4139">
        <v>0</v>
      </c>
      <c r="I4139">
        <v>0</v>
      </c>
    </row>
    <row r="4140" spans="1:9" x14ac:dyDescent="0.25">
      <c r="A4140" t="s">
        <v>746</v>
      </c>
      <c r="B4140">
        <v>32329</v>
      </c>
      <c r="C4140" s="593">
        <v>7.0000000000000007E-2</v>
      </c>
      <c r="D4140" t="s">
        <v>2334</v>
      </c>
      <c r="E4140">
        <v>0.06</v>
      </c>
      <c r="F4140">
        <v>0.01</v>
      </c>
      <c r="G4140">
        <v>0</v>
      </c>
      <c r="H4140">
        <v>0</v>
      </c>
      <c r="I4140">
        <v>0</v>
      </c>
    </row>
    <row r="4141" spans="1:9" x14ac:dyDescent="0.25">
      <c r="A4141" t="s">
        <v>746</v>
      </c>
      <c r="B4141">
        <v>32330</v>
      </c>
      <c r="C4141" s="593">
        <v>7.4999999999999997E-2</v>
      </c>
      <c r="D4141" t="s">
        <v>2339</v>
      </c>
      <c r="E4141">
        <v>0.06</v>
      </c>
      <c r="F4141">
        <v>1.4999999999999999E-2</v>
      </c>
      <c r="G4141">
        <v>0</v>
      </c>
      <c r="H4141">
        <v>0</v>
      </c>
      <c r="I4141">
        <v>0</v>
      </c>
    </row>
    <row r="4142" spans="1:9" x14ac:dyDescent="0.25">
      <c r="A4142" t="s">
        <v>746</v>
      </c>
      <c r="B4142">
        <v>32331</v>
      </c>
      <c r="C4142" s="593">
        <v>7.4999999999999997E-2</v>
      </c>
      <c r="D4142" t="s">
        <v>2340</v>
      </c>
      <c r="E4142">
        <v>0.06</v>
      </c>
      <c r="F4142">
        <v>1.4999999999999999E-2</v>
      </c>
      <c r="G4142">
        <v>0</v>
      </c>
      <c r="H4142">
        <v>0</v>
      </c>
      <c r="I4142">
        <v>0</v>
      </c>
    </row>
    <row r="4143" spans="1:9" x14ac:dyDescent="0.25">
      <c r="A4143" t="s">
        <v>746</v>
      </c>
      <c r="B4143">
        <v>32332</v>
      </c>
      <c r="C4143" s="593">
        <v>7.4999999999999997E-2</v>
      </c>
      <c r="D4143" t="s">
        <v>2341</v>
      </c>
      <c r="E4143">
        <v>0.06</v>
      </c>
      <c r="F4143">
        <v>1.4999999999999999E-2</v>
      </c>
      <c r="G4143">
        <v>0</v>
      </c>
      <c r="H4143">
        <v>0</v>
      </c>
      <c r="I4143">
        <v>0</v>
      </c>
    </row>
    <row r="4144" spans="1:9" x14ac:dyDescent="0.25">
      <c r="A4144" t="s">
        <v>746</v>
      </c>
      <c r="B4144">
        <v>32333</v>
      </c>
      <c r="C4144" s="593">
        <v>7.4999999999999997E-2</v>
      </c>
      <c r="D4144" t="s">
        <v>1542</v>
      </c>
      <c r="E4144">
        <v>0.06</v>
      </c>
      <c r="F4144">
        <v>1.4999999999999999E-2</v>
      </c>
      <c r="G4144">
        <v>0</v>
      </c>
      <c r="H4144">
        <v>0</v>
      </c>
      <c r="I4144">
        <v>0</v>
      </c>
    </row>
    <row r="4145" spans="1:9" x14ac:dyDescent="0.25">
      <c r="A4145" t="s">
        <v>746</v>
      </c>
      <c r="B4145">
        <v>32334</v>
      </c>
      <c r="C4145" s="593">
        <v>7.4999999999999997E-2</v>
      </c>
      <c r="D4145" t="s">
        <v>2342</v>
      </c>
      <c r="E4145">
        <v>0.06</v>
      </c>
      <c r="F4145">
        <v>1.4999999999999999E-2</v>
      </c>
      <c r="G4145">
        <v>0</v>
      </c>
      <c r="H4145">
        <v>0</v>
      </c>
      <c r="I4145">
        <v>0</v>
      </c>
    </row>
    <row r="4146" spans="1:9" x14ac:dyDescent="0.25">
      <c r="A4146" t="s">
        <v>746</v>
      </c>
      <c r="B4146">
        <v>32335</v>
      </c>
      <c r="C4146" s="593">
        <v>7.4999999999999997E-2</v>
      </c>
      <c r="D4146" t="s">
        <v>2342</v>
      </c>
      <c r="E4146">
        <v>0.06</v>
      </c>
      <c r="F4146">
        <v>1.4999999999999999E-2</v>
      </c>
      <c r="G4146">
        <v>0</v>
      </c>
      <c r="H4146">
        <v>0</v>
      </c>
      <c r="I4146">
        <v>0</v>
      </c>
    </row>
    <row r="4147" spans="1:9" x14ac:dyDescent="0.25">
      <c r="A4147" t="s">
        <v>746</v>
      </c>
      <c r="B4147">
        <v>32336</v>
      </c>
      <c r="C4147" s="593">
        <v>7.4999999999999997E-2</v>
      </c>
      <c r="D4147" t="s">
        <v>1395</v>
      </c>
      <c r="E4147">
        <v>0.06</v>
      </c>
      <c r="F4147">
        <v>1.4999999999999999E-2</v>
      </c>
      <c r="G4147">
        <v>0</v>
      </c>
      <c r="H4147">
        <v>0</v>
      </c>
      <c r="I4147">
        <v>0</v>
      </c>
    </row>
    <row r="4148" spans="1:9" x14ac:dyDescent="0.25">
      <c r="A4148" t="s">
        <v>746</v>
      </c>
      <c r="B4148">
        <v>32337</v>
      </c>
      <c r="C4148" s="593">
        <v>7.0000000000000007E-2</v>
      </c>
      <c r="D4148" t="s">
        <v>1168</v>
      </c>
      <c r="E4148">
        <v>0.06</v>
      </c>
      <c r="F4148">
        <v>0.01</v>
      </c>
      <c r="G4148">
        <v>0</v>
      </c>
      <c r="H4148">
        <v>0</v>
      </c>
      <c r="I4148">
        <v>0</v>
      </c>
    </row>
    <row r="4149" spans="1:9" x14ac:dyDescent="0.25">
      <c r="A4149" t="s">
        <v>746</v>
      </c>
      <c r="B4149">
        <v>32340</v>
      </c>
      <c r="C4149" s="593">
        <v>7.4999999999999997E-2</v>
      </c>
      <c r="D4149" t="s">
        <v>1374</v>
      </c>
      <c r="E4149">
        <v>0.06</v>
      </c>
      <c r="F4149">
        <v>1.4999999999999999E-2</v>
      </c>
      <c r="G4149">
        <v>0</v>
      </c>
      <c r="H4149">
        <v>0</v>
      </c>
      <c r="I4149">
        <v>0</v>
      </c>
    </row>
    <row r="4150" spans="1:9" x14ac:dyDescent="0.25">
      <c r="A4150" t="s">
        <v>746</v>
      </c>
      <c r="B4150">
        <v>32341</v>
      </c>
      <c r="C4150" s="593">
        <v>7.4999999999999997E-2</v>
      </c>
      <c r="D4150" t="s">
        <v>1395</v>
      </c>
      <c r="E4150">
        <v>0.06</v>
      </c>
      <c r="F4150">
        <v>1.4999999999999999E-2</v>
      </c>
      <c r="G4150">
        <v>0</v>
      </c>
      <c r="H4150">
        <v>0</v>
      </c>
      <c r="I4150">
        <v>0</v>
      </c>
    </row>
    <row r="4151" spans="1:9" x14ac:dyDescent="0.25">
      <c r="A4151" t="s">
        <v>746</v>
      </c>
      <c r="B4151">
        <v>32343</v>
      </c>
      <c r="C4151" s="593">
        <v>7.4999999999999997E-2</v>
      </c>
      <c r="D4151" t="s">
        <v>2343</v>
      </c>
      <c r="E4151">
        <v>0.06</v>
      </c>
      <c r="F4151">
        <v>1.4999999999999999E-2</v>
      </c>
      <c r="G4151">
        <v>0</v>
      </c>
      <c r="H4151">
        <v>0</v>
      </c>
      <c r="I4151">
        <v>0</v>
      </c>
    </row>
    <row r="4152" spans="1:9" x14ac:dyDescent="0.25">
      <c r="A4152" t="s">
        <v>746</v>
      </c>
      <c r="B4152">
        <v>32344</v>
      </c>
      <c r="C4152" s="593">
        <v>7.4999999999999997E-2</v>
      </c>
      <c r="D4152" t="s">
        <v>2333</v>
      </c>
      <c r="E4152">
        <v>0.06</v>
      </c>
      <c r="F4152">
        <v>1.4999999999999999E-2</v>
      </c>
      <c r="G4152">
        <v>0</v>
      </c>
      <c r="H4152">
        <v>0</v>
      </c>
      <c r="I4152">
        <v>0</v>
      </c>
    </row>
    <row r="4153" spans="1:9" x14ac:dyDescent="0.25">
      <c r="A4153" t="s">
        <v>746</v>
      </c>
      <c r="B4153">
        <v>32345</v>
      </c>
      <c r="C4153" s="593">
        <v>7.0000000000000007E-2</v>
      </c>
      <c r="D4153" t="s">
        <v>1184</v>
      </c>
      <c r="E4153">
        <v>0.06</v>
      </c>
      <c r="F4153">
        <v>0.01</v>
      </c>
      <c r="G4153">
        <v>0</v>
      </c>
      <c r="H4153">
        <v>0</v>
      </c>
      <c r="I4153">
        <v>0</v>
      </c>
    </row>
    <row r="4154" spans="1:9" x14ac:dyDescent="0.25">
      <c r="A4154" t="s">
        <v>746</v>
      </c>
      <c r="B4154">
        <v>32346</v>
      </c>
      <c r="C4154" s="593">
        <v>7.0000000000000007E-2</v>
      </c>
      <c r="D4154" t="s">
        <v>1466</v>
      </c>
      <c r="E4154">
        <v>0.06</v>
      </c>
      <c r="F4154">
        <v>0.01</v>
      </c>
      <c r="G4154">
        <v>0</v>
      </c>
      <c r="H4154">
        <v>0</v>
      </c>
      <c r="I4154">
        <v>0</v>
      </c>
    </row>
    <row r="4155" spans="1:9" x14ac:dyDescent="0.25">
      <c r="A4155" t="s">
        <v>746</v>
      </c>
      <c r="B4155">
        <v>32347</v>
      </c>
      <c r="C4155" s="593">
        <v>7.0000000000000007E-2</v>
      </c>
      <c r="D4155" t="s">
        <v>1345</v>
      </c>
      <c r="E4155">
        <v>0.06</v>
      </c>
      <c r="F4155">
        <v>0.01</v>
      </c>
      <c r="G4155">
        <v>0</v>
      </c>
      <c r="H4155">
        <v>0</v>
      </c>
      <c r="I4155">
        <v>0</v>
      </c>
    </row>
    <row r="4156" spans="1:9" x14ac:dyDescent="0.25">
      <c r="A4156" t="s">
        <v>746</v>
      </c>
      <c r="B4156">
        <v>32348</v>
      </c>
      <c r="C4156" s="593">
        <v>7.0000000000000007E-2</v>
      </c>
      <c r="D4156" t="s">
        <v>1345</v>
      </c>
      <c r="E4156">
        <v>0.06</v>
      </c>
      <c r="F4156">
        <v>0.01</v>
      </c>
      <c r="G4156">
        <v>0</v>
      </c>
      <c r="H4156">
        <v>0</v>
      </c>
      <c r="I4156">
        <v>0</v>
      </c>
    </row>
    <row r="4157" spans="1:9" x14ac:dyDescent="0.25">
      <c r="A4157" t="s">
        <v>746</v>
      </c>
      <c r="B4157">
        <v>32350</v>
      </c>
      <c r="C4157" s="593">
        <v>7.4999999999999997E-2</v>
      </c>
      <c r="D4157" t="s">
        <v>1395</v>
      </c>
      <c r="E4157">
        <v>0.06</v>
      </c>
      <c r="F4157">
        <v>1.4999999999999999E-2</v>
      </c>
      <c r="G4157">
        <v>0</v>
      </c>
      <c r="H4157">
        <v>0</v>
      </c>
      <c r="I4157">
        <v>0</v>
      </c>
    </row>
    <row r="4158" spans="1:9" x14ac:dyDescent="0.25">
      <c r="A4158" t="s">
        <v>746</v>
      </c>
      <c r="B4158">
        <v>32351</v>
      </c>
      <c r="C4158" s="593">
        <v>7.4999999999999997E-2</v>
      </c>
      <c r="D4158" t="s">
        <v>2339</v>
      </c>
      <c r="E4158">
        <v>0.06</v>
      </c>
      <c r="F4158">
        <v>1.4999999999999999E-2</v>
      </c>
      <c r="G4158">
        <v>0</v>
      </c>
      <c r="H4158">
        <v>0</v>
      </c>
      <c r="I4158">
        <v>0</v>
      </c>
    </row>
    <row r="4159" spans="1:9" x14ac:dyDescent="0.25">
      <c r="A4159" t="s">
        <v>746</v>
      </c>
      <c r="B4159">
        <v>32352</v>
      </c>
      <c r="C4159" s="593">
        <v>7.4999999999999997E-2</v>
      </c>
      <c r="D4159" t="s">
        <v>2344</v>
      </c>
      <c r="E4159">
        <v>0.06</v>
      </c>
      <c r="F4159">
        <v>1.4999999999999999E-2</v>
      </c>
      <c r="G4159">
        <v>0</v>
      </c>
      <c r="H4159">
        <v>0</v>
      </c>
      <c r="I4159">
        <v>0</v>
      </c>
    </row>
    <row r="4160" spans="1:9" x14ac:dyDescent="0.25">
      <c r="A4160" t="s">
        <v>746</v>
      </c>
      <c r="B4160">
        <v>32353</v>
      </c>
      <c r="C4160" s="593">
        <v>7.4999999999999997E-2</v>
      </c>
      <c r="D4160" t="s">
        <v>2344</v>
      </c>
      <c r="E4160">
        <v>0.06</v>
      </c>
      <c r="F4160">
        <v>1.4999999999999999E-2</v>
      </c>
      <c r="G4160">
        <v>0</v>
      </c>
      <c r="H4160">
        <v>0</v>
      </c>
      <c r="I4160">
        <v>0</v>
      </c>
    </row>
    <row r="4161" spans="1:9" x14ac:dyDescent="0.25">
      <c r="A4161" t="s">
        <v>746</v>
      </c>
      <c r="B4161">
        <v>32355</v>
      </c>
      <c r="C4161" s="593">
        <v>7.0000000000000007E-2</v>
      </c>
      <c r="D4161" t="s">
        <v>2345</v>
      </c>
      <c r="E4161">
        <v>0.06</v>
      </c>
      <c r="F4161">
        <v>0.01</v>
      </c>
      <c r="G4161">
        <v>0</v>
      </c>
      <c r="H4161">
        <v>0</v>
      </c>
      <c r="I4161">
        <v>0</v>
      </c>
    </row>
    <row r="4162" spans="1:9" x14ac:dyDescent="0.25">
      <c r="A4162" t="s">
        <v>746</v>
      </c>
      <c r="B4162">
        <v>32356</v>
      </c>
      <c r="C4162" s="593">
        <v>7.0000000000000007E-2</v>
      </c>
      <c r="D4162" t="s">
        <v>1250</v>
      </c>
      <c r="E4162">
        <v>0.06</v>
      </c>
      <c r="F4162">
        <v>0.01</v>
      </c>
      <c r="G4162">
        <v>0</v>
      </c>
      <c r="H4162">
        <v>0</v>
      </c>
      <c r="I4162">
        <v>0</v>
      </c>
    </row>
    <row r="4163" spans="1:9" x14ac:dyDescent="0.25">
      <c r="A4163" t="s">
        <v>746</v>
      </c>
      <c r="B4163">
        <v>32357</v>
      </c>
      <c r="C4163" s="593">
        <v>7.0000000000000007E-2</v>
      </c>
      <c r="D4163" t="s">
        <v>1250</v>
      </c>
      <c r="E4163">
        <v>0.06</v>
      </c>
      <c r="F4163">
        <v>0.01</v>
      </c>
      <c r="G4163">
        <v>0</v>
      </c>
      <c r="H4163">
        <v>0</v>
      </c>
      <c r="I4163">
        <v>0</v>
      </c>
    </row>
    <row r="4164" spans="1:9" x14ac:dyDescent="0.25">
      <c r="A4164" t="s">
        <v>746</v>
      </c>
      <c r="B4164">
        <v>32358</v>
      </c>
      <c r="C4164" s="593">
        <v>7.0000000000000007E-2</v>
      </c>
      <c r="D4164" t="s">
        <v>2346</v>
      </c>
      <c r="E4164">
        <v>0.06</v>
      </c>
      <c r="F4164">
        <v>0.01</v>
      </c>
      <c r="G4164">
        <v>0</v>
      </c>
      <c r="H4164">
        <v>0</v>
      </c>
      <c r="I4164">
        <v>0</v>
      </c>
    </row>
    <row r="4165" spans="1:9" x14ac:dyDescent="0.25">
      <c r="A4165" t="s">
        <v>746</v>
      </c>
      <c r="B4165">
        <v>32359</v>
      </c>
      <c r="C4165" s="593">
        <v>7.0000000000000007E-2</v>
      </c>
      <c r="D4165" t="s">
        <v>2347</v>
      </c>
      <c r="E4165">
        <v>0.06</v>
      </c>
      <c r="F4165">
        <v>0.01</v>
      </c>
      <c r="G4165">
        <v>0</v>
      </c>
      <c r="H4165">
        <v>0</v>
      </c>
      <c r="I4165">
        <v>0</v>
      </c>
    </row>
    <row r="4166" spans="1:9" x14ac:dyDescent="0.25">
      <c r="A4166" t="s">
        <v>746</v>
      </c>
      <c r="B4166">
        <v>32360</v>
      </c>
      <c r="C4166" s="593">
        <v>7.4999999999999997E-2</v>
      </c>
      <c r="D4166" t="s">
        <v>2342</v>
      </c>
      <c r="E4166">
        <v>0.06</v>
      </c>
      <c r="F4166">
        <v>1.4999999999999999E-2</v>
      </c>
      <c r="G4166">
        <v>0</v>
      </c>
      <c r="H4166">
        <v>0</v>
      </c>
      <c r="I4166">
        <v>0</v>
      </c>
    </row>
    <row r="4167" spans="1:9" x14ac:dyDescent="0.25">
      <c r="A4167" t="s">
        <v>746</v>
      </c>
      <c r="B4167">
        <v>32361</v>
      </c>
      <c r="C4167" s="593">
        <v>7.0000000000000007E-2</v>
      </c>
      <c r="D4167" t="s">
        <v>1168</v>
      </c>
      <c r="E4167">
        <v>0.06</v>
      </c>
      <c r="F4167">
        <v>0.01</v>
      </c>
      <c r="G4167">
        <v>0</v>
      </c>
      <c r="H4167">
        <v>0</v>
      </c>
      <c r="I4167">
        <v>0</v>
      </c>
    </row>
    <row r="4168" spans="1:9" x14ac:dyDescent="0.25">
      <c r="A4168" t="s">
        <v>746</v>
      </c>
      <c r="B4168">
        <v>32362</v>
      </c>
      <c r="C4168" s="593">
        <v>7.4999999999999997E-2</v>
      </c>
      <c r="D4168" t="s">
        <v>2333</v>
      </c>
      <c r="E4168">
        <v>0.06</v>
      </c>
      <c r="F4168">
        <v>1.4999999999999999E-2</v>
      </c>
      <c r="G4168">
        <v>0</v>
      </c>
      <c r="H4168">
        <v>0</v>
      </c>
      <c r="I4168">
        <v>0</v>
      </c>
    </row>
    <row r="4169" spans="1:9" x14ac:dyDescent="0.25">
      <c r="A4169" t="s">
        <v>746</v>
      </c>
      <c r="B4169">
        <v>32399</v>
      </c>
      <c r="C4169" s="593">
        <v>7.4999999999999997E-2</v>
      </c>
      <c r="D4169" t="s">
        <v>2332</v>
      </c>
      <c r="E4169">
        <v>0.06</v>
      </c>
      <c r="F4169">
        <v>1.4999999999999999E-2</v>
      </c>
      <c r="G4169">
        <v>0</v>
      </c>
      <c r="H4169">
        <v>0</v>
      </c>
      <c r="I4169">
        <v>0</v>
      </c>
    </row>
    <row r="4170" spans="1:9" x14ac:dyDescent="0.25">
      <c r="A4170" t="s">
        <v>746</v>
      </c>
      <c r="B4170">
        <v>32401</v>
      </c>
      <c r="C4170" s="593">
        <v>7.0000000000000007E-2</v>
      </c>
      <c r="D4170" t="s">
        <v>2348</v>
      </c>
      <c r="E4170">
        <v>0.06</v>
      </c>
      <c r="F4170">
        <v>0.01</v>
      </c>
      <c r="G4170">
        <v>0</v>
      </c>
      <c r="H4170">
        <v>0</v>
      </c>
      <c r="I4170">
        <v>0</v>
      </c>
    </row>
    <row r="4171" spans="1:9" x14ac:dyDescent="0.25">
      <c r="A4171" t="s">
        <v>746</v>
      </c>
      <c r="B4171">
        <v>32402</v>
      </c>
      <c r="C4171" s="593">
        <v>7.0000000000000007E-2</v>
      </c>
      <c r="D4171" t="s">
        <v>2348</v>
      </c>
      <c r="E4171">
        <v>0.06</v>
      </c>
      <c r="F4171">
        <v>0.01</v>
      </c>
      <c r="G4171">
        <v>0</v>
      </c>
      <c r="H4171">
        <v>0</v>
      </c>
      <c r="I4171">
        <v>0</v>
      </c>
    </row>
    <row r="4172" spans="1:9" x14ac:dyDescent="0.25">
      <c r="A4172" t="s">
        <v>746</v>
      </c>
      <c r="B4172">
        <v>32403</v>
      </c>
      <c r="C4172" s="593">
        <v>7.0000000000000007E-2</v>
      </c>
      <c r="D4172" t="s">
        <v>2349</v>
      </c>
      <c r="E4172">
        <v>0.06</v>
      </c>
      <c r="F4172">
        <v>0.01</v>
      </c>
      <c r="G4172">
        <v>0</v>
      </c>
      <c r="H4172">
        <v>0</v>
      </c>
      <c r="I4172">
        <v>0</v>
      </c>
    </row>
    <row r="4173" spans="1:9" x14ac:dyDescent="0.25">
      <c r="A4173" t="s">
        <v>746</v>
      </c>
      <c r="B4173">
        <v>32404</v>
      </c>
      <c r="C4173" s="593">
        <v>7.0000000000000007E-2</v>
      </c>
      <c r="D4173" t="s">
        <v>2348</v>
      </c>
      <c r="E4173">
        <v>0.06</v>
      </c>
      <c r="F4173">
        <v>0.01</v>
      </c>
      <c r="G4173">
        <v>0</v>
      </c>
      <c r="H4173">
        <v>0</v>
      </c>
      <c r="I4173">
        <v>0</v>
      </c>
    </row>
    <row r="4174" spans="1:9" x14ac:dyDescent="0.25">
      <c r="A4174" t="s">
        <v>746</v>
      </c>
      <c r="B4174">
        <v>32405</v>
      </c>
      <c r="C4174" s="593">
        <v>7.0000000000000007E-2</v>
      </c>
      <c r="D4174" t="s">
        <v>2348</v>
      </c>
      <c r="E4174">
        <v>0.06</v>
      </c>
      <c r="F4174">
        <v>0.01</v>
      </c>
      <c r="G4174">
        <v>0</v>
      </c>
      <c r="H4174">
        <v>0</v>
      </c>
      <c r="I4174">
        <v>0</v>
      </c>
    </row>
    <row r="4175" spans="1:9" x14ac:dyDescent="0.25">
      <c r="A4175" t="s">
        <v>746</v>
      </c>
      <c r="B4175">
        <v>32406</v>
      </c>
      <c r="C4175" s="593">
        <v>7.0000000000000007E-2</v>
      </c>
      <c r="D4175" t="s">
        <v>2348</v>
      </c>
      <c r="E4175">
        <v>0.06</v>
      </c>
      <c r="F4175">
        <v>0.01</v>
      </c>
      <c r="G4175">
        <v>0</v>
      </c>
      <c r="H4175">
        <v>0</v>
      </c>
      <c r="I4175">
        <v>0</v>
      </c>
    </row>
    <row r="4176" spans="1:9" x14ac:dyDescent="0.25">
      <c r="A4176" t="s">
        <v>746</v>
      </c>
      <c r="B4176">
        <v>32407</v>
      </c>
      <c r="C4176" s="593">
        <v>7.0000000000000007E-2</v>
      </c>
      <c r="D4176" t="s">
        <v>2350</v>
      </c>
      <c r="E4176">
        <v>0.06</v>
      </c>
      <c r="F4176">
        <v>0.01</v>
      </c>
      <c r="G4176">
        <v>0</v>
      </c>
      <c r="H4176">
        <v>0</v>
      </c>
      <c r="I4176">
        <v>0</v>
      </c>
    </row>
    <row r="4177" spans="1:9" x14ac:dyDescent="0.25">
      <c r="A4177" t="s">
        <v>746</v>
      </c>
      <c r="B4177">
        <v>32408</v>
      </c>
      <c r="C4177" s="593">
        <v>7.0000000000000007E-2</v>
      </c>
      <c r="D4177" t="s">
        <v>2350</v>
      </c>
      <c r="E4177">
        <v>0.06</v>
      </c>
      <c r="F4177">
        <v>0.01</v>
      </c>
      <c r="G4177">
        <v>0</v>
      </c>
      <c r="H4177">
        <v>0</v>
      </c>
      <c r="I4177">
        <v>0</v>
      </c>
    </row>
    <row r="4178" spans="1:9" x14ac:dyDescent="0.25">
      <c r="A4178" t="s">
        <v>746</v>
      </c>
      <c r="B4178">
        <v>32409</v>
      </c>
      <c r="C4178" s="593">
        <v>7.0000000000000007E-2</v>
      </c>
      <c r="D4178" t="s">
        <v>2349</v>
      </c>
      <c r="E4178">
        <v>0.06</v>
      </c>
      <c r="F4178">
        <v>0.01</v>
      </c>
      <c r="G4178">
        <v>0</v>
      </c>
      <c r="H4178">
        <v>0</v>
      </c>
      <c r="I4178">
        <v>0</v>
      </c>
    </row>
    <row r="4179" spans="1:9" x14ac:dyDescent="0.25">
      <c r="A4179" t="s">
        <v>746</v>
      </c>
      <c r="B4179">
        <v>32410</v>
      </c>
      <c r="C4179" s="593">
        <v>7.0000000000000007E-2</v>
      </c>
      <c r="D4179" t="s">
        <v>2351</v>
      </c>
      <c r="E4179">
        <v>0.06</v>
      </c>
      <c r="F4179">
        <v>0.01</v>
      </c>
      <c r="G4179">
        <v>0</v>
      </c>
      <c r="H4179">
        <v>0</v>
      </c>
      <c r="I4179">
        <v>0</v>
      </c>
    </row>
    <row r="4180" spans="1:9" x14ac:dyDescent="0.25">
      <c r="A4180" t="s">
        <v>746</v>
      </c>
      <c r="B4180">
        <v>32411</v>
      </c>
      <c r="C4180" s="593">
        <v>7.0000000000000007E-2</v>
      </c>
      <c r="D4180" t="s">
        <v>2352</v>
      </c>
      <c r="E4180">
        <v>0.06</v>
      </c>
      <c r="F4180">
        <v>0.01</v>
      </c>
      <c r="G4180">
        <v>0</v>
      </c>
      <c r="H4180">
        <v>0</v>
      </c>
      <c r="I4180">
        <v>0</v>
      </c>
    </row>
    <row r="4181" spans="1:9" x14ac:dyDescent="0.25">
      <c r="A4181" t="s">
        <v>746</v>
      </c>
      <c r="B4181">
        <v>32412</v>
      </c>
      <c r="C4181" s="593">
        <v>7.0000000000000007E-2</v>
      </c>
      <c r="D4181" t="s">
        <v>2348</v>
      </c>
      <c r="E4181">
        <v>0.06</v>
      </c>
      <c r="F4181">
        <v>0.01</v>
      </c>
      <c r="G4181">
        <v>0</v>
      </c>
      <c r="H4181">
        <v>0</v>
      </c>
      <c r="I4181">
        <v>0</v>
      </c>
    </row>
    <row r="4182" spans="1:9" x14ac:dyDescent="0.25">
      <c r="A4182" t="s">
        <v>746</v>
      </c>
      <c r="B4182">
        <v>32413</v>
      </c>
      <c r="C4182" s="593">
        <v>7.0000000000000007E-2</v>
      </c>
      <c r="D4182" t="s">
        <v>2353</v>
      </c>
      <c r="E4182">
        <v>0.06</v>
      </c>
      <c r="F4182">
        <v>0.01</v>
      </c>
      <c r="G4182">
        <v>0</v>
      </c>
      <c r="H4182">
        <v>0</v>
      </c>
      <c r="I4182">
        <v>0</v>
      </c>
    </row>
    <row r="4183" spans="1:9" x14ac:dyDescent="0.25">
      <c r="A4183" t="s">
        <v>746</v>
      </c>
      <c r="B4183">
        <v>32417</v>
      </c>
      <c r="C4183" s="593">
        <v>7.0000000000000007E-2</v>
      </c>
      <c r="D4183" t="s">
        <v>2350</v>
      </c>
      <c r="E4183">
        <v>0.06</v>
      </c>
      <c r="F4183">
        <v>0.01</v>
      </c>
      <c r="G4183">
        <v>0</v>
      </c>
      <c r="H4183">
        <v>0</v>
      </c>
      <c r="I4183">
        <v>0</v>
      </c>
    </row>
    <row r="4184" spans="1:9" x14ac:dyDescent="0.25">
      <c r="A4184" t="s">
        <v>746</v>
      </c>
      <c r="B4184">
        <v>32420</v>
      </c>
      <c r="C4184" s="593">
        <v>7.4999999999999997E-2</v>
      </c>
      <c r="D4184" t="s">
        <v>2354</v>
      </c>
      <c r="E4184">
        <v>0.06</v>
      </c>
      <c r="F4184">
        <v>1.4999999999999999E-2</v>
      </c>
      <c r="G4184">
        <v>0</v>
      </c>
      <c r="H4184">
        <v>0</v>
      </c>
      <c r="I4184">
        <v>0</v>
      </c>
    </row>
    <row r="4185" spans="1:9" x14ac:dyDescent="0.25">
      <c r="A4185" t="s">
        <v>746</v>
      </c>
      <c r="B4185">
        <v>32421</v>
      </c>
      <c r="C4185" s="593">
        <v>7.4999999999999997E-2</v>
      </c>
      <c r="D4185" t="s">
        <v>2355</v>
      </c>
      <c r="E4185">
        <v>0.06</v>
      </c>
      <c r="F4185">
        <v>1.4999999999999999E-2</v>
      </c>
      <c r="G4185">
        <v>0</v>
      </c>
      <c r="H4185">
        <v>0</v>
      </c>
      <c r="I4185">
        <v>0</v>
      </c>
    </row>
    <row r="4186" spans="1:9" x14ac:dyDescent="0.25">
      <c r="A4186" t="s">
        <v>746</v>
      </c>
      <c r="B4186">
        <v>32422</v>
      </c>
      <c r="C4186" s="593">
        <v>7.0000000000000007E-2</v>
      </c>
      <c r="D4186" t="s">
        <v>2356</v>
      </c>
      <c r="E4186">
        <v>0.06</v>
      </c>
      <c r="F4186">
        <v>0.01</v>
      </c>
      <c r="G4186">
        <v>0</v>
      </c>
      <c r="H4186">
        <v>0</v>
      </c>
      <c r="I4186">
        <v>0</v>
      </c>
    </row>
    <row r="4187" spans="1:9" x14ac:dyDescent="0.25">
      <c r="A4187" t="s">
        <v>746</v>
      </c>
      <c r="B4187">
        <v>32423</v>
      </c>
      <c r="C4187" s="593">
        <v>7.4999999999999997E-2</v>
      </c>
      <c r="D4187" t="s">
        <v>2357</v>
      </c>
      <c r="E4187">
        <v>0.06</v>
      </c>
      <c r="F4187">
        <v>1.4999999999999999E-2</v>
      </c>
      <c r="G4187">
        <v>0</v>
      </c>
      <c r="H4187">
        <v>0</v>
      </c>
      <c r="I4187">
        <v>0</v>
      </c>
    </row>
    <row r="4188" spans="1:9" x14ac:dyDescent="0.25">
      <c r="A4188" t="s">
        <v>746</v>
      </c>
      <c r="B4188">
        <v>32424</v>
      </c>
      <c r="C4188" s="593">
        <v>7.4999999999999997E-2</v>
      </c>
      <c r="D4188" t="s">
        <v>2358</v>
      </c>
      <c r="E4188">
        <v>0.06</v>
      </c>
      <c r="F4188">
        <v>1.4999999999999999E-2</v>
      </c>
      <c r="G4188">
        <v>0</v>
      </c>
      <c r="H4188">
        <v>0</v>
      </c>
      <c r="I4188">
        <v>0</v>
      </c>
    </row>
    <row r="4189" spans="1:9" x14ac:dyDescent="0.25">
      <c r="A4189" t="s">
        <v>746</v>
      </c>
      <c r="B4189">
        <v>32425</v>
      </c>
      <c r="C4189" s="593">
        <v>7.4999999999999997E-2</v>
      </c>
      <c r="D4189" t="s">
        <v>2359</v>
      </c>
      <c r="E4189">
        <v>0.06</v>
      </c>
      <c r="F4189">
        <v>1.4999999999999999E-2</v>
      </c>
      <c r="G4189">
        <v>0</v>
      </c>
      <c r="H4189">
        <v>0</v>
      </c>
      <c r="I4189">
        <v>0</v>
      </c>
    </row>
    <row r="4190" spans="1:9" x14ac:dyDescent="0.25">
      <c r="A4190" t="s">
        <v>746</v>
      </c>
      <c r="B4190">
        <v>32426</v>
      </c>
      <c r="C4190" s="593">
        <v>7.4999999999999997E-2</v>
      </c>
      <c r="D4190" t="s">
        <v>2360</v>
      </c>
      <c r="E4190">
        <v>0.06</v>
      </c>
      <c r="F4190">
        <v>1.4999999999999999E-2</v>
      </c>
      <c r="G4190">
        <v>0</v>
      </c>
      <c r="H4190">
        <v>0</v>
      </c>
      <c r="I4190">
        <v>0</v>
      </c>
    </row>
    <row r="4191" spans="1:9" x14ac:dyDescent="0.25">
      <c r="A4191" t="s">
        <v>746</v>
      </c>
      <c r="B4191">
        <v>32427</v>
      </c>
      <c r="C4191" s="593">
        <v>7.4999999999999997E-2</v>
      </c>
      <c r="D4191" t="s">
        <v>2361</v>
      </c>
      <c r="E4191">
        <v>0.06</v>
      </c>
      <c r="F4191">
        <v>1.4999999999999999E-2</v>
      </c>
      <c r="G4191">
        <v>0</v>
      </c>
      <c r="H4191">
        <v>0</v>
      </c>
      <c r="I4191">
        <v>0</v>
      </c>
    </row>
    <row r="4192" spans="1:9" x14ac:dyDescent="0.25">
      <c r="A4192" t="s">
        <v>746</v>
      </c>
      <c r="B4192">
        <v>32428</v>
      </c>
      <c r="C4192" s="593">
        <v>7.4999999999999997E-2</v>
      </c>
      <c r="D4192" t="s">
        <v>2362</v>
      </c>
      <c r="E4192">
        <v>0.06</v>
      </c>
      <c r="F4192">
        <v>1.4999999999999999E-2</v>
      </c>
      <c r="G4192">
        <v>0</v>
      </c>
      <c r="H4192">
        <v>0</v>
      </c>
      <c r="I4192">
        <v>0</v>
      </c>
    </row>
    <row r="4193" spans="1:9" x14ac:dyDescent="0.25">
      <c r="A4193" t="s">
        <v>746</v>
      </c>
      <c r="B4193">
        <v>32430</v>
      </c>
      <c r="C4193" s="593">
        <v>7.4999999999999997E-2</v>
      </c>
      <c r="D4193" t="s">
        <v>2363</v>
      </c>
      <c r="E4193">
        <v>0.06</v>
      </c>
      <c r="F4193">
        <v>1.4999999999999999E-2</v>
      </c>
      <c r="G4193">
        <v>0</v>
      </c>
      <c r="H4193">
        <v>0</v>
      </c>
      <c r="I4193">
        <v>0</v>
      </c>
    </row>
    <row r="4194" spans="1:9" x14ac:dyDescent="0.25">
      <c r="A4194" t="s">
        <v>746</v>
      </c>
      <c r="B4194">
        <v>32431</v>
      </c>
      <c r="C4194" s="593">
        <v>7.4999999999999997E-2</v>
      </c>
      <c r="D4194" t="s">
        <v>2364</v>
      </c>
      <c r="E4194">
        <v>0.06</v>
      </c>
      <c r="F4194">
        <v>1.4999999999999999E-2</v>
      </c>
      <c r="G4194">
        <v>0</v>
      </c>
      <c r="H4194">
        <v>0</v>
      </c>
      <c r="I4194">
        <v>0</v>
      </c>
    </row>
    <row r="4195" spans="1:9" x14ac:dyDescent="0.25">
      <c r="A4195" t="s">
        <v>746</v>
      </c>
      <c r="B4195">
        <v>32432</v>
      </c>
      <c r="C4195" s="593">
        <v>7.4999999999999997E-2</v>
      </c>
      <c r="D4195" t="s">
        <v>1415</v>
      </c>
      <c r="E4195">
        <v>0.06</v>
      </c>
      <c r="F4195">
        <v>1.4999999999999999E-2</v>
      </c>
      <c r="G4195">
        <v>0</v>
      </c>
      <c r="H4195">
        <v>0</v>
      </c>
      <c r="I4195">
        <v>0</v>
      </c>
    </row>
    <row r="4196" spans="1:9" x14ac:dyDescent="0.25">
      <c r="A4196" t="s">
        <v>746</v>
      </c>
      <c r="B4196">
        <v>32433</v>
      </c>
      <c r="C4196" s="593">
        <v>7.0000000000000007E-2</v>
      </c>
      <c r="D4196" t="s">
        <v>2356</v>
      </c>
      <c r="E4196">
        <v>0.06</v>
      </c>
      <c r="F4196">
        <v>0.01</v>
      </c>
      <c r="G4196">
        <v>0</v>
      </c>
      <c r="H4196">
        <v>0</v>
      </c>
      <c r="I4196">
        <v>0</v>
      </c>
    </row>
    <row r="4197" spans="1:9" x14ac:dyDescent="0.25">
      <c r="A4197" t="s">
        <v>746</v>
      </c>
      <c r="B4197">
        <v>32434</v>
      </c>
      <c r="C4197" s="593">
        <v>7.0000000000000007E-2</v>
      </c>
      <c r="D4197" t="s">
        <v>2356</v>
      </c>
      <c r="E4197">
        <v>0.06</v>
      </c>
      <c r="F4197">
        <v>0.01</v>
      </c>
      <c r="G4197">
        <v>0</v>
      </c>
      <c r="H4197">
        <v>0</v>
      </c>
      <c r="I4197">
        <v>0</v>
      </c>
    </row>
    <row r="4198" spans="1:9" x14ac:dyDescent="0.25">
      <c r="A4198" t="s">
        <v>746</v>
      </c>
      <c r="B4198">
        <v>32435</v>
      </c>
      <c r="C4198" s="593">
        <v>7.0000000000000007E-2</v>
      </c>
      <c r="D4198" t="s">
        <v>2356</v>
      </c>
      <c r="E4198">
        <v>0.06</v>
      </c>
      <c r="F4198">
        <v>0.01</v>
      </c>
      <c r="G4198">
        <v>0</v>
      </c>
      <c r="H4198">
        <v>0</v>
      </c>
      <c r="I4198">
        <v>0</v>
      </c>
    </row>
    <row r="4199" spans="1:9" x14ac:dyDescent="0.25">
      <c r="A4199" t="s">
        <v>746</v>
      </c>
      <c r="B4199">
        <v>32437</v>
      </c>
      <c r="C4199" s="593">
        <v>7.4999999999999997E-2</v>
      </c>
      <c r="D4199" t="s">
        <v>2365</v>
      </c>
      <c r="E4199">
        <v>0.06</v>
      </c>
      <c r="F4199">
        <v>1.4999999999999999E-2</v>
      </c>
      <c r="G4199">
        <v>0</v>
      </c>
      <c r="H4199">
        <v>0</v>
      </c>
      <c r="I4199">
        <v>0</v>
      </c>
    </row>
    <row r="4200" spans="1:9" x14ac:dyDescent="0.25">
      <c r="A4200" t="s">
        <v>746</v>
      </c>
      <c r="B4200">
        <v>32438</v>
      </c>
      <c r="C4200" s="593">
        <v>7.4999999999999997E-2</v>
      </c>
      <c r="D4200" t="s">
        <v>2363</v>
      </c>
      <c r="E4200">
        <v>0.06</v>
      </c>
      <c r="F4200">
        <v>1.4999999999999999E-2</v>
      </c>
      <c r="G4200">
        <v>0</v>
      </c>
      <c r="H4200">
        <v>0</v>
      </c>
      <c r="I4200">
        <v>0</v>
      </c>
    </row>
    <row r="4201" spans="1:9" x14ac:dyDescent="0.25">
      <c r="A4201" t="s">
        <v>746</v>
      </c>
      <c r="B4201">
        <v>32439</v>
      </c>
      <c r="C4201" s="593">
        <v>7.0000000000000007E-2</v>
      </c>
      <c r="D4201" t="s">
        <v>2356</v>
      </c>
      <c r="E4201">
        <v>0.06</v>
      </c>
      <c r="F4201">
        <v>0.01</v>
      </c>
      <c r="G4201">
        <v>0</v>
      </c>
      <c r="H4201">
        <v>0</v>
      </c>
      <c r="I4201">
        <v>0</v>
      </c>
    </row>
    <row r="4202" spans="1:9" x14ac:dyDescent="0.25">
      <c r="A4202" t="s">
        <v>746</v>
      </c>
      <c r="B4202">
        <v>32440</v>
      </c>
      <c r="C4202" s="593">
        <v>7.4999999999999997E-2</v>
      </c>
      <c r="D4202" t="s">
        <v>2360</v>
      </c>
      <c r="E4202">
        <v>0.06</v>
      </c>
      <c r="F4202">
        <v>1.4999999999999999E-2</v>
      </c>
      <c r="G4202">
        <v>0</v>
      </c>
      <c r="H4202">
        <v>0</v>
      </c>
      <c r="I4202">
        <v>0</v>
      </c>
    </row>
    <row r="4203" spans="1:9" x14ac:dyDescent="0.25">
      <c r="A4203" t="s">
        <v>746</v>
      </c>
      <c r="B4203">
        <v>32442</v>
      </c>
      <c r="C4203" s="593">
        <v>7.4999999999999997E-2</v>
      </c>
      <c r="D4203" t="s">
        <v>2366</v>
      </c>
      <c r="E4203">
        <v>0.06</v>
      </c>
      <c r="F4203">
        <v>1.4999999999999999E-2</v>
      </c>
      <c r="G4203">
        <v>0</v>
      </c>
      <c r="H4203">
        <v>0</v>
      </c>
      <c r="I4203">
        <v>0</v>
      </c>
    </row>
    <row r="4204" spans="1:9" x14ac:dyDescent="0.25">
      <c r="A4204" t="s">
        <v>746</v>
      </c>
      <c r="B4204">
        <v>32443</v>
      </c>
      <c r="C4204" s="593">
        <v>7.4999999999999997E-2</v>
      </c>
      <c r="D4204" t="s">
        <v>1561</v>
      </c>
      <c r="E4204">
        <v>0.06</v>
      </c>
      <c r="F4204">
        <v>1.4999999999999999E-2</v>
      </c>
      <c r="G4204">
        <v>0</v>
      </c>
      <c r="H4204">
        <v>0</v>
      </c>
      <c r="I4204">
        <v>0</v>
      </c>
    </row>
    <row r="4205" spans="1:9" x14ac:dyDescent="0.25">
      <c r="A4205" t="s">
        <v>746</v>
      </c>
      <c r="B4205">
        <v>32444</v>
      </c>
      <c r="C4205" s="593">
        <v>7.0000000000000007E-2</v>
      </c>
      <c r="D4205" t="s">
        <v>2348</v>
      </c>
      <c r="E4205">
        <v>0.06</v>
      </c>
      <c r="F4205">
        <v>0.01</v>
      </c>
      <c r="G4205">
        <v>0</v>
      </c>
      <c r="H4205">
        <v>0</v>
      </c>
      <c r="I4205">
        <v>0</v>
      </c>
    </row>
    <row r="4206" spans="1:9" x14ac:dyDescent="0.25">
      <c r="A4206" t="s">
        <v>746</v>
      </c>
      <c r="B4206">
        <v>32445</v>
      </c>
      <c r="C4206" s="593">
        <v>7.4999999999999997E-2</v>
      </c>
      <c r="D4206" t="s">
        <v>2367</v>
      </c>
      <c r="E4206">
        <v>0.06</v>
      </c>
      <c r="F4206">
        <v>1.4999999999999999E-2</v>
      </c>
      <c r="G4206">
        <v>0</v>
      </c>
      <c r="H4206">
        <v>0</v>
      </c>
      <c r="I4206">
        <v>0</v>
      </c>
    </row>
    <row r="4207" spans="1:9" x14ac:dyDescent="0.25">
      <c r="A4207" t="s">
        <v>746</v>
      </c>
      <c r="B4207">
        <v>32446</v>
      </c>
      <c r="C4207" s="593">
        <v>7.4999999999999997E-2</v>
      </c>
      <c r="D4207" t="s">
        <v>2364</v>
      </c>
      <c r="E4207">
        <v>0.06</v>
      </c>
      <c r="F4207">
        <v>1.4999999999999999E-2</v>
      </c>
      <c r="G4207">
        <v>0</v>
      </c>
      <c r="H4207">
        <v>0</v>
      </c>
      <c r="I4207">
        <v>0</v>
      </c>
    </row>
    <row r="4208" spans="1:9" x14ac:dyDescent="0.25">
      <c r="A4208" t="s">
        <v>746</v>
      </c>
      <c r="B4208">
        <v>32447</v>
      </c>
      <c r="C4208" s="593">
        <v>7.4999999999999997E-2</v>
      </c>
      <c r="D4208" t="s">
        <v>1396</v>
      </c>
      <c r="E4208">
        <v>0.06</v>
      </c>
      <c r="F4208">
        <v>1.4999999999999999E-2</v>
      </c>
      <c r="G4208">
        <v>0</v>
      </c>
      <c r="H4208">
        <v>0</v>
      </c>
      <c r="I4208">
        <v>0</v>
      </c>
    </row>
    <row r="4209" spans="1:9" x14ac:dyDescent="0.25">
      <c r="A4209" t="s">
        <v>746</v>
      </c>
      <c r="B4209">
        <v>32448</v>
      </c>
      <c r="C4209" s="593">
        <v>7.4999999999999997E-2</v>
      </c>
      <c r="D4209" t="s">
        <v>1396</v>
      </c>
      <c r="E4209">
        <v>0.06</v>
      </c>
      <c r="F4209">
        <v>1.4999999999999999E-2</v>
      </c>
      <c r="G4209">
        <v>0</v>
      </c>
      <c r="H4209">
        <v>0</v>
      </c>
      <c r="I4209">
        <v>0</v>
      </c>
    </row>
    <row r="4210" spans="1:9" x14ac:dyDescent="0.25">
      <c r="A4210" t="s">
        <v>746</v>
      </c>
      <c r="B4210">
        <v>32449</v>
      </c>
      <c r="C4210" s="593">
        <v>7.4999999999999997E-2</v>
      </c>
      <c r="D4210" t="s">
        <v>2363</v>
      </c>
      <c r="E4210">
        <v>0.06</v>
      </c>
      <c r="F4210">
        <v>1.4999999999999999E-2</v>
      </c>
      <c r="G4210">
        <v>0</v>
      </c>
      <c r="H4210">
        <v>0</v>
      </c>
      <c r="I4210">
        <v>0</v>
      </c>
    </row>
    <row r="4211" spans="1:9" x14ac:dyDescent="0.25">
      <c r="A4211" t="s">
        <v>746</v>
      </c>
      <c r="B4211">
        <v>32452</v>
      </c>
      <c r="C4211" s="593">
        <v>7.4999999999999997E-2</v>
      </c>
      <c r="D4211" t="s">
        <v>2368</v>
      </c>
      <c r="E4211">
        <v>0.06</v>
      </c>
      <c r="F4211">
        <v>1.4999999999999999E-2</v>
      </c>
      <c r="G4211">
        <v>0</v>
      </c>
      <c r="H4211">
        <v>0</v>
      </c>
      <c r="I4211">
        <v>0</v>
      </c>
    </row>
    <row r="4212" spans="1:9" x14ac:dyDescent="0.25">
      <c r="A4212" t="s">
        <v>746</v>
      </c>
      <c r="B4212">
        <v>32455</v>
      </c>
      <c r="C4212" s="593">
        <v>7.4999999999999997E-2</v>
      </c>
      <c r="D4212" t="s">
        <v>2369</v>
      </c>
      <c r="E4212">
        <v>0.06</v>
      </c>
      <c r="F4212">
        <v>1.4999999999999999E-2</v>
      </c>
      <c r="G4212">
        <v>0</v>
      </c>
      <c r="H4212">
        <v>0</v>
      </c>
      <c r="I4212">
        <v>0</v>
      </c>
    </row>
    <row r="4213" spans="1:9" x14ac:dyDescent="0.25">
      <c r="A4213" t="s">
        <v>746</v>
      </c>
      <c r="B4213">
        <v>32456</v>
      </c>
      <c r="C4213" s="593">
        <v>7.0000000000000007E-2</v>
      </c>
      <c r="D4213" t="s">
        <v>2370</v>
      </c>
      <c r="E4213">
        <v>0.06</v>
      </c>
      <c r="F4213">
        <v>0.01</v>
      </c>
      <c r="G4213">
        <v>0</v>
      </c>
      <c r="H4213">
        <v>0</v>
      </c>
      <c r="I4213">
        <v>0</v>
      </c>
    </row>
    <row r="4214" spans="1:9" x14ac:dyDescent="0.25">
      <c r="A4214" t="s">
        <v>746</v>
      </c>
      <c r="B4214">
        <v>32457</v>
      </c>
      <c r="C4214" s="593">
        <v>7.0000000000000007E-2</v>
      </c>
      <c r="D4214" t="s">
        <v>2370</v>
      </c>
      <c r="E4214">
        <v>0.06</v>
      </c>
      <c r="F4214">
        <v>0.01</v>
      </c>
      <c r="G4214">
        <v>0</v>
      </c>
      <c r="H4214">
        <v>0</v>
      </c>
      <c r="I4214">
        <v>0</v>
      </c>
    </row>
    <row r="4215" spans="1:9" x14ac:dyDescent="0.25">
      <c r="A4215" t="s">
        <v>746</v>
      </c>
      <c r="B4215">
        <v>32459</v>
      </c>
      <c r="C4215" s="593">
        <v>7.0000000000000007E-2</v>
      </c>
      <c r="D4215" t="s">
        <v>2353</v>
      </c>
      <c r="E4215">
        <v>0.06</v>
      </c>
      <c r="F4215">
        <v>0.01</v>
      </c>
      <c r="G4215">
        <v>0</v>
      </c>
      <c r="H4215">
        <v>0</v>
      </c>
      <c r="I4215">
        <v>0</v>
      </c>
    </row>
    <row r="4216" spans="1:9" x14ac:dyDescent="0.25">
      <c r="A4216" t="s">
        <v>746</v>
      </c>
      <c r="B4216">
        <v>32460</v>
      </c>
      <c r="C4216" s="593">
        <v>7.4999999999999997E-2</v>
      </c>
      <c r="D4216" t="s">
        <v>2371</v>
      </c>
      <c r="E4216">
        <v>0.06</v>
      </c>
      <c r="F4216">
        <v>1.4999999999999999E-2</v>
      </c>
      <c r="G4216">
        <v>0</v>
      </c>
      <c r="H4216">
        <v>0</v>
      </c>
      <c r="I4216">
        <v>0</v>
      </c>
    </row>
    <row r="4217" spans="1:9" x14ac:dyDescent="0.25">
      <c r="A4217" t="s">
        <v>746</v>
      </c>
      <c r="B4217">
        <v>32461</v>
      </c>
      <c r="C4217" s="593">
        <v>7.0000000000000007E-2</v>
      </c>
      <c r="D4217" t="s">
        <v>2353</v>
      </c>
      <c r="E4217">
        <v>0.06</v>
      </c>
      <c r="F4217">
        <v>0.01</v>
      </c>
      <c r="G4217">
        <v>0</v>
      </c>
      <c r="H4217">
        <v>0</v>
      </c>
      <c r="I4217">
        <v>0</v>
      </c>
    </row>
    <row r="4218" spans="1:9" x14ac:dyDescent="0.25">
      <c r="A4218" t="s">
        <v>746</v>
      </c>
      <c r="B4218">
        <v>32462</v>
      </c>
      <c r="C4218" s="593">
        <v>7.4999999999999997E-2</v>
      </c>
      <c r="D4218" t="s">
        <v>1579</v>
      </c>
      <c r="E4218">
        <v>0.06</v>
      </c>
      <c r="F4218">
        <v>1.4999999999999999E-2</v>
      </c>
      <c r="G4218">
        <v>0</v>
      </c>
      <c r="H4218">
        <v>0</v>
      </c>
      <c r="I4218">
        <v>0</v>
      </c>
    </row>
    <row r="4219" spans="1:9" x14ac:dyDescent="0.25">
      <c r="A4219" t="s">
        <v>746</v>
      </c>
      <c r="B4219">
        <v>32463</v>
      </c>
      <c r="C4219" s="593">
        <v>7.4999999999999997E-2</v>
      </c>
      <c r="D4219" t="s">
        <v>2372</v>
      </c>
      <c r="E4219">
        <v>0.06</v>
      </c>
      <c r="F4219">
        <v>1.4999999999999999E-2</v>
      </c>
      <c r="G4219">
        <v>0</v>
      </c>
      <c r="H4219">
        <v>0</v>
      </c>
      <c r="I4219">
        <v>0</v>
      </c>
    </row>
    <row r="4220" spans="1:9" x14ac:dyDescent="0.25">
      <c r="A4220" t="s">
        <v>746</v>
      </c>
      <c r="B4220">
        <v>32464</v>
      </c>
      <c r="C4220" s="593">
        <v>7.4999999999999997E-2</v>
      </c>
      <c r="D4220" t="s">
        <v>2373</v>
      </c>
      <c r="E4220">
        <v>0.06</v>
      </c>
      <c r="F4220">
        <v>1.4999999999999999E-2</v>
      </c>
      <c r="G4220">
        <v>0</v>
      </c>
      <c r="H4220">
        <v>0</v>
      </c>
      <c r="I4220">
        <v>0</v>
      </c>
    </row>
    <row r="4221" spans="1:9" x14ac:dyDescent="0.25">
      <c r="A4221" t="s">
        <v>746</v>
      </c>
      <c r="B4221">
        <v>32465</v>
      </c>
      <c r="C4221" s="593">
        <v>7.4999999999999997E-2</v>
      </c>
      <c r="D4221" t="s">
        <v>2363</v>
      </c>
      <c r="E4221">
        <v>0.06</v>
      </c>
      <c r="F4221">
        <v>1.4999999999999999E-2</v>
      </c>
      <c r="G4221">
        <v>0</v>
      </c>
      <c r="H4221">
        <v>0</v>
      </c>
      <c r="I4221">
        <v>0</v>
      </c>
    </row>
    <row r="4222" spans="1:9" x14ac:dyDescent="0.25">
      <c r="A4222" t="s">
        <v>746</v>
      </c>
      <c r="B4222">
        <v>32466</v>
      </c>
      <c r="C4222" s="593">
        <v>7.4999999999999997E-2</v>
      </c>
      <c r="D4222" t="s">
        <v>2363</v>
      </c>
      <c r="E4222">
        <v>0.06</v>
      </c>
      <c r="F4222">
        <v>1.4999999999999999E-2</v>
      </c>
      <c r="G4222">
        <v>0</v>
      </c>
      <c r="H4222">
        <v>0</v>
      </c>
      <c r="I4222">
        <v>0</v>
      </c>
    </row>
    <row r="4223" spans="1:9" x14ac:dyDescent="0.25">
      <c r="A4223" t="s">
        <v>746</v>
      </c>
      <c r="B4223">
        <v>32501</v>
      </c>
      <c r="C4223" s="593">
        <v>7.4999999999999997E-2</v>
      </c>
      <c r="D4223" t="s">
        <v>2374</v>
      </c>
      <c r="E4223">
        <v>0.06</v>
      </c>
      <c r="F4223">
        <v>1.4999999999999999E-2</v>
      </c>
      <c r="G4223">
        <v>0</v>
      </c>
      <c r="H4223">
        <v>0</v>
      </c>
      <c r="I4223">
        <v>0</v>
      </c>
    </row>
    <row r="4224" spans="1:9" x14ac:dyDescent="0.25">
      <c r="A4224" t="s">
        <v>746</v>
      </c>
      <c r="B4224">
        <v>32502</v>
      </c>
      <c r="C4224" s="593">
        <v>7.4999999999999997E-2</v>
      </c>
      <c r="D4224" t="s">
        <v>2374</v>
      </c>
      <c r="E4224">
        <v>0.06</v>
      </c>
      <c r="F4224">
        <v>1.4999999999999999E-2</v>
      </c>
      <c r="G4224">
        <v>0</v>
      </c>
      <c r="H4224">
        <v>0</v>
      </c>
      <c r="I4224">
        <v>0</v>
      </c>
    </row>
    <row r="4225" spans="1:9" x14ac:dyDescent="0.25">
      <c r="A4225" t="s">
        <v>746</v>
      </c>
      <c r="B4225">
        <v>32503</v>
      </c>
      <c r="C4225" s="593">
        <v>7.4999999999999997E-2</v>
      </c>
      <c r="D4225" t="s">
        <v>2374</v>
      </c>
      <c r="E4225">
        <v>0.06</v>
      </c>
      <c r="F4225">
        <v>1.4999999999999999E-2</v>
      </c>
      <c r="G4225">
        <v>0</v>
      </c>
      <c r="H4225">
        <v>0</v>
      </c>
      <c r="I4225">
        <v>0</v>
      </c>
    </row>
    <row r="4226" spans="1:9" x14ac:dyDescent="0.25">
      <c r="A4226" t="s">
        <v>746</v>
      </c>
      <c r="B4226">
        <v>32504</v>
      </c>
      <c r="C4226" s="593">
        <v>7.4999999999999997E-2</v>
      </c>
      <c r="D4226" t="s">
        <v>2374</v>
      </c>
      <c r="E4226">
        <v>0.06</v>
      </c>
      <c r="F4226">
        <v>1.4999999999999999E-2</v>
      </c>
      <c r="G4226">
        <v>0</v>
      </c>
      <c r="H4226">
        <v>0</v>
      </c>
      <c r="I4226">
        <v>0</v>
      </c>
    </row>
    <row r="4227" spans="1:9" x14ac:dyDescent="0.25">
      <c r="A4227" t="s">
        <v>746</v>
      </c>
      <c r="B4227">
        <v>32505</v>
      </c>
      <c r="C4227" s="593">
        <v>7.4999999999999997E-2</v>
      </c>
      <c r="D4227" t="s">
        <v>2374</v>
      </c>
      <c r="E4227">
        <v>0.06</v>
      </c>
      <c r="F4227">
        <v>1.4999999999999999E-2</v>
      </c>
      <c r="G4227">
        <v>0</v>
      </c>
      <c r="H4227">
        <v>0</v>
      </c>
      <c r="I4227">
        <v>0</v>
      </c>
    </row>
    <row r="4228" spans="1:9" x14ac:dyDescent="0.25">
      <c r="A4228" t="s">
        <v>746</v>
      </c>
      <c r="B4228">
        <v>32506</v>
      </c>
      <c r="C4228" s="593">
        <v>7.4999999999999997E-2</v>
      </c>
      <c r="D4228" t="s">
        <v>2375</v>
      </c>
      <c r="E4228">
        <v>0.06</v>
      </c>
      <c r="F4228">
        <v>1.4999999999999999E-2</v>
      </c>
      <c r="G4228">
        <v>0</v>
      </c>
      <c r="H4228">
        <v>0</v>
      </c>
      <c r="I4228">
        <v>0</v>
      </c>
    </row>
    <row r="4229" spans="1:9" x14ac:dyDescent="0.25">
      <c r="A4229" t="s">
        <v>746</v>
      </c>
      <c r="B4229">
        <v>32507</v>
      </c>
      <c r="C4229" s="593">
        <v>7.4999999999999997E-2</v>
      </c>
      <c r="D4229" t="s">
        <v>2375</v>
      </c>
      <c r="E4229">
        <v>0.06</v>
      </c>
      <c r="F4229">
        <v>1.4999999999999999E-2</v>
      </c>
      <c r="G4229">
        <v>0</v>
      </c>
      <c r="H4229">
        <v>0</v>
      </c>
      <c r="I4229">
        <v>0</v>
      </c>
    </row>
    <row r="4230" spans="1:9" x14ac:dyDescent="0.25">
      <c r="A4230" t="s">
        <v>746</v>
      </c>
      <c r="B4230">
        <v>32508</v>
      </c>
      <c r="C4230" s="593">
        <v>7.4999999999999997E-2</v>
      </c>
      <c r="D4230" t="s">
        <v>2375</v>
      </c>
      <c r="E4230">
        <v>0.06</v>
      </c>
      <c r="F4230">
        <v>1.4999999999999999E-2</v>
      </c>
      <c r="G4230">
        <v>0</v>
      </c>
      <c r="H4230">
        <v>0</v>
      </c>
      <c r="I4230">
        <v>0</v>
      </c>
    </row>
    <row r="4231" spans="1:9" x14ac:dyDescent="0.25">
      <c r="A4231" t="s">
        <v>746</v>
      </c>
      <c r="B4231">
        <v>32509</v>
      </c>
      <c r="C4231" s="593">
        <v>7.4999999999999997E-2</v>
      </c>
      <c r="D4231" t="s">
        <v>2375</v>
      </c>
      <c r="E4231">
        <v>0.06</v>
      </c>
      <c r="F4231">
        <v>1.4999999999999999E-2</v>
      </c>
      <c r="G4231">
        <v>0</v>
      </c>
      <c r="H4231">
        <v>0</v>
      </c>
      <c r="I4231">
        <v>0</v>
      </c>
    </row>
    <row r="4232" spans="1:9" x14ac:dyDescent="0.25">
      <c r="A4232" t="s">
        <v>746</v>
      </c>
      <c r="B4232">
        <v>32511</v>
      </c>
      <c r="C4232" s="593">
        <v>7.4999999999999997E-2</v>
      </c>
      <c r="D4232" t="s">
        <v>2374</v>
      </c>
      <c r="E4232">
        <v>0.06</v>
      </c>
      <c r="F4232">
        <v>1.4999999999999999E-2</v>
      </c>
      <c r="G4232">
        <v>0</v>
      </c>
      <c r="H4232">
        <v>0</v>
      </c>
      <c r="I4232">
        <v>0</v>
      </c>
    </row>
    <row r="4233" spans="1:9" x14ac:dyDescent="0.25">
      <c r="A4233" t="s">
        <v>746</v>
      </c>
      <c r="B4233">
        <v>32512</v>
      </c>
      <c r="C4233" s="593">
        <v>7.4999999999999997E-2</v>
      </c>
      <c r="D4233" t="s">
        <v>2375</v>
      </c>
      <c r="E4233">
        <v>0.06</v>
      </c>
      <c r="F4233">
        <v>1.4999999999999999E-2</v>
      </c>
      <c r="G4233">
        <v>0</v>
      </c>
      <c r="H4233">
        <v>0</v>
      </c>
      <c r="I4233">
        <v>0</v>
      </c>
    </row>
    <row r="4234" spans="1:9" x14ac:dyDescent="0.25">
      <c r="A4234" t="s">
        <v>746</v>
      </c>
      <c r="B4234">
        <v>32513</v>
      </c>
      <c r="C4234" s="593">
        <v>7.4999999999999997E-2</v>
      </c>
      <c r="D4234" t="s">
        <v>2375</v>
      </c>
      <c r="E4234">
        <v>0.06</v>
      </c>
      <c r="F4234">
        <v>1.4999999999999999E-2</v>
      </c>
      <c r="G4234">
        <v>0</v>
      </c>
      <c r="H4234">
        <v>0</v>
      </c>
      <c r="I4234">
        <v>0</v>
      </c>
    </row>
    <row r="4235" spans="1:9" x14ac:dyDescent="0.25">
      <c r="A4235" t="s">
        <v>746</v>
      </c>
      <c r="B4235">
        <v>32514</v>
      </c>
      <c r="C4235" s="593">
        <v>7.4999999999999997E-2</v>
      </c>
      <c r="D4235" t="s">
        <v>2374</v>
      </c>
      <c r="E4235">
        <v>0.06</v>
      </c>
      <c r="F4235">
        <v>1.4999999999999999E-2</v>
      </c>
      <c r="G4235">
        <v>0</v>
      </c>
      <c r="H4235">
        <v>0</v>
      </c>
      <c r="I4235">
        <v>0</v>
      </c>
    </row>
    <row r="4236" spans="1:9" x14ac:dyDescent="0.25">
      <c r="A4236" t="s">
        <v>746</v>
      </c>
      <c r="B4236">
        <v>32516</v>
      </c>
      <c r="C4236" s="593">
        <v>7.4999999999999997E-2</v>
      </c>
      <c r="D4236" t="s">
        <v>2375</v>
      </c>
      <c r="E4236">
        <v>0.06</v>
      </c>
      <c r="F4236">
        <v>1.4999999999999999E-2</v>
      </c>
      <c r="G4236">
        <v>0</v>
      </c>
      <c r="H4236">
        <v>0</v>
      </c>
      <c r="I4236">
        <v>0</v>
      </c>
    </row>
    <row r="4237" spans="1:9" x14ac:dyDescent="0.25">
      <c r="A4237" t="s">
        <v>746</v>
      </c>
      <c r="B4237">
        <v>32520</v>
      </c>
      <c r="C4237" s="593">
        <v>7.4999999999999997E-2</v>
      </c>
      <c r="D4237" t="s">
        <v>2374</v>
      </c>
      <c r="E4237">
        <v>0.06</v>
      </c>
      <c r="F4237">
        <v>1.4999999999999999E-2</v>
      </c>
      <c r="G4237">
        <v>0</v>
      </c>
      <c r="H4237">
        <v>0</v>
      </c>
      <c r="I4237">
        <v>0</v>
      </c>
    </row>
    <row r="4238" spans="1:9" x14ac:dyDescent="0.25">
      <c r="A4238" t="s">
        <v>746</v>
      </c>
      <c r="B4238">
        <v>32521</v>
      </c>
      <c r="C4238" s="593">
        <v>7.4999999999999997E-2</v>
      </c>
      <c r="D4238" t="s">
        <v>2374</v>
      </c>
      <c r="E4238">
        <v>0.06</v>
      </c>
      <c r="F4238">
        <v>1.4999999999999999E-2</v>
      </c>
      <c r="G4238">
        <v>0</v>
      </c>
      <c r="H4238">
        <v>0</v>
      </c>
      <c r="I4238">
        <v>0</v>
      </c>
    </row>
    <row r="4239" spans="1:9" x14ac:dyDescent="0.25">
      <c r="A4239" t="s">
        <v>746</v>
      </c>
      <c r="B4239">
        <v>32522</v>
      </c>
      <c r="C4239" s="593">
        <v>7.4999999999999997E-2</v>
      </c>
      <c r="D4239" t="s">
        <v>2375</v>
      </c>
      <c r="E4239">
        <v>0.06</v>
      </c>
      <c r="F4239">
        <v>1.4999999999999999E-2</v>
      </c>
      <c r="G4239">
        <v>0</v>
      </c>
      <c r="H4239">
        <v>0</v>
      </c>
      <c r="I4239">
        <v>0</v>
      </c>
    </row>
    <row r="4240" spans="1:9" x14ac:dyDescent="0.25">
      <c r="A4240" t="s">
        <v>746</v>
      </c>
      <c r="B4240">
        <v>32523</v>
      </c>
      <c r="C4240" s="593">
        <v>7.4999999999999997E-2</v>
      </c>
      <c r="D4240" t="s">
        <v>2375</v>
      </c>
      <c r="E4240">
        <v>0.06</v>
      </c>
      <c r="F4240">
        <v>1.4999999999999999E-2</v>
      </c>
      <c r="G4240">
        <v>0</v>
      </c>
      <c r="H4240">
        <v>0</v>
      </c>
      <c r="I4240">
        <v>0</v>
      </c>
    </row>
    <row r="4241" spans="1:9" x14ac:dyDescent="0.25">
      <c r="A4241" t="s">
        <v>746</v>
      </c>
      <c r="B4241">
        <v>32524</v>
      </c>
      <c r="C4241" s="593">
        <v>7.4999999999999997E-2</v>
      </c>
      <c r="D4241" t="s">
        <v>2374</v>
      </c>
      <c r="E4241">
        <v>0.06</v>
      </c>
      <c r="F4241">
        <v>1.4999999999999999E-2</v>
      </c>
      <c r="G4241">
        <v>0</v>
      </c>
      <c r="H4241">
        <v>0</v>
      </c>
      <c r="I4241">
        <v>0</v>
      </c>
    </row>
    <row r="4242" spans="1:9" x14ac:dyDescent="0.25">
      <c r="A4242" t="s">
        <v>746</v>
      </c>
      <c r="B4242">
        <v>32526</v>
      </c>
      <c r="C4242" s="593">
        <v>7.4999999999999997E-2</v>
      </c>
      <c r="D4242" t="s">
        <v>2375</v>
      </c>
      <c r="E4242">
        <v>0.06</v>
      </c>
      <c r="F4242">
        <v>1.4999999999999999E-2</v>
      </c>
      <c r="G4242">
        <v>0</v>
      </c>
      <c r="H4242">
        <v>0</v>
      </c>
      <c r="I4242">
        <v>0</v>
      </c>
    </row>
    <row r="4243" spans="1:9" x14ac:dyDescent="0.25">
      <c r="A4243" t="s">
        <v>746</v>
      </c>
      <c r="B4243">
        <v>32530</v>
      </c>
      <c r="C4243" s="593">
        <v>7.0000000000000007E-2</v>
      </c>
      <c r="D4243" t="s">
        <v>2376</v>
      </c>
      <c r="E4243">
        <v>0.06</v>
      </c>
      <c r="F4243">
        <v>0.01</v>
      </c>
      <c r="G4243">
        <v>0</v>
      </c>
      <c r="H4243">
        <v>0</v>
      </c>
      <c r="I4243">
        <v>0</v>
      </c>
    </row>
    <row r="4244" spans="1:9" x14ac:dyDescent="0.25">
      <c r="A4244" t="s">
        <v>746</v>
      </c>
      <c r="B4244">
        <v>32531</v>
      </c>
      <c r="C4244" s="593">
        <v>7.0000000000000007E-2</v>
      </c>
      <c r="D4244" t="s">
        <v>2377</v>
      </c>
      <c r="E4244">
        <v>0.06</v>
      </c>
      <c r="F4244">
        <v>0.01</v>
      </c>
      <c r="G4244">
        <v>0</v>
      </c>
      <c r="H4244">
        <v>0</v>
      </c>
      <c r="I4244">
        <v>0</v>
      </c>
    </row>
    <row r="4245" spans="1:9" x14ac:dyDescent="0.25">
      <c r="A4245" t="s">
        <v>746</v>
      </c>
      <c r="B4245">
        <v>32533</v>
      </c>
      <c r="C4245" s="593">
        <v>7.4999999999999997E-2</v>
      </c>
      <c r="D4245" t="s">
        <v>2375</v>
      </c>
      <c r="E4245">
        <v>0.06</v>
      </c>
      <c r="F4245">
        <v>1.4999999999999999E-2</v>
      </c>
      <c r="G4245">
        <v>0</v>
      </c>
      <c r="H4245">
        <v>0</v>
      </c>
      <c r="I4245">
        <v>0</v>
      </c>
    </row>
    <row r="4246" spans="1:9" x14ac:dyDescent="0.25">
      <c r="A4246" t="s">
        <v>746</v>
      </c>
      <c r="B4246">
        <v>32534</v>
      </c>
      <c r="C4246" s="593">
        <v>7.4999999999999997E-2</v>
      </c>
      <c r="D4246" t="s">
        <v>2375</v>
      </c>
      <c r="E4246">
        <v>0.06</v>
      </c>
      <c r="F4246">
        <v>1.4999999999999999E-2</v>
      </c>
      <c r="G4246">
        <v>0</v>
      </c>
      <c r="H4246">
        <v>0</v>
      </c>
      <c r="I4246">
        <v>0</v>
      </c>
    </row>
    <row r="4247" spans="1:9" x14ac:dyDescent="0.25">
      <c r="A4247" t="s">
        <v>746</v>
      </c>
      <c r="B4247">
        <v>32535</v>
      </c>
      <c r="C4247" s="593">
        <v>7.4999999999999997E-2</v>
      </c>
      <c r="D4247" t="s">
        <v>2378</v>
      </c>
      <c r="E4247">
        <v>0.06</v>
      </c>
      <c r="F4247">
        <v>1.4999999999999999E-2</v>
      </c>
      <c r="G4247">
        <v>0</v>
      </c>
      <c r="H4247">
        <v>0</v>
      </c>
      <c r="I4247">
        <v>0</v>
      </c>
    </row>
    <row r="4248" spans="1:9" x14ac:dyDescent="0.25">
      <c r="A4248" t="s">
        <v>746</v>
      </c>
      <c r="B4248">
        <v>32536</v>
      </c>
      <c r="C4248" s="593">
        <v>7.0000000000000007E-2</v>
      </c>
      <c r="D4248" t="s">
        <v>2377</v>
      </c>
      <c r="E4248">
        <v>0.06</v>
      </c>
      <c r="F4248">
        <v>0.01</v>
      </c>
      <c r="G4248">
        <v>0</v>
      </c>
      <c r="H4248">
        <v>0</v>
      </c>
      <c r="I4248">
        <v>0</v>
      </c>
    </row>
    <row r="4249" spans="1:9" x14ac:dyDescent="0.25">
      <c r="A4249" t="s">
        <v>746</v>
      </c>
      <c r="B4249">
        <v>32537</v>
      </c>
      <c r="C4249" s="593">
        <v>7.0000000000000007E-2</v>
      </c>
      <c r="D4249" t="s">
        <v>2377</v>
      </c>
      <c r="E4249">
        <v>0.06</v>
      </c>
      <c r="F4249">
        <v>0.01</v>
      </c>
      <c r="G4249">
        <v>0</v>
      </c>
      <c r="H4249">
        <v>0</v>
      </c>
      <c r="I4249">
        <v>0</v>
      </c>
    </row>
    <row r="4250" spans="1:9" x14ac:dyDescent="0.25">
      <c r="A4250" t="s">
        <v>746</v>
      </c>
      <c r="B4250">
        <v>32538</v>
      </c>
      <c r="C4250" s="593">
        <v>7.0000000000000007E-2</v>
      </c>
      <c r="D4250" t="s">
        <v>2379</v>
      </c>
      <c r="E4250">
        <v>0.06</v>
      </c>
      <c r="F4250">
        <v>0.01</v>
      </c>
      <c r="G4250">
        <v>0</v>
      </c>
      <c r="H4250">
        <v>0</v>
      </c>
      <c r="I4250">
        <v>0</v>
      </c>
    </row>
    <row r="4251" spans="1:9" x14ac:dyDescent="0.25">
      <c r="A4251" t="s">
        <v>746</v>
      </c>
      <c r="B4251">
        <v>32539</v>
      </c>
      <c r="C4251" s="593">
        <v>7.0000000000000007E-2</v>
      </c>
      <c r="D4251" t="s">
        <v>2377</v>
      </c>
      <c r="E4251">
        <v>0.06</v>
      </c>
      <c r="F4251">
        <v>0.01</v>
      </c>
      <c r="G4251">
        <v>0</v>
      </c>
      <c r="H4251">
        <v>0</v>
      </c>
      <c r="I4251">
        <v>0</v>
      </c>
    </row>
    <row r="4252" spans="1:9" x14ac:dyDescent="0.25">
      <c r="A4252" t="s">
        <v>746</v>
      </c>
      <c r="B4252">
        <v>32540</v>
      </c>
      <c r="C4252" s="593">
        <v>7.0000000000000007E-2</v>
      </c>
      <c r="D4252" t="s">
        <v>2380</v>
      </c>
      <c r="E4252">
        <v>0.06</v>
      </c>
      <c r="F4252">
        <v>0.01</v>
      </c>
      <c r="G4252">
        <v>0</v>
      </c>
      <c r="H4252">
        <v>0</v>
      </c>
      <c r="I4252">
        <v>0</v>
      </c>
    </row>
    <row r="4253" spans="1:9" x14ac:dyDescent="0.25">
      <c r="A4253" t="s">
        <v>746</v>
      </c>
      <c r="B4253">
        <v>32541</v>
      </c>
      <c r="C4253" s="593">
        <v>7.0000000000000007E-2</v>
      </c>
      <c r="D4253" t="s">
        <v>2380</v>
      </c>
      <c r="E4253">
        <v>0.06</v>
      </c>
      <c r="F4253">
        <v>0.01</v>
      </c>
      <c r="G4253">
        <v>0</v>
      </c>
      <c r="H4253">
        <v>0</v>
      </c>
      <c r="I4253">
        <v>0</v>
      </c>
    </row>
    <row r="4254" spans="1:9" x14ac:dyDescent="0.25">
      <c r="A4254" t="s">
        <v>746</v>
      </c>
      <c r="B4254">
        <v>32542</v>
      </c>
      <c r="C4254" s="593">
        <v>7.0000000000000007E-2</v>
      </c>
      <c r="D4254" t="s">
        <v>2377</v>
      </c>
      <c r="E4254">
        <v>0.06</v>
      </c>
      <c r="F4254">
        <v>0.01</v>
      </c>
      <c r="G4254">
        <v>0</v>
      </c>
      <c r="H4254">
        <v>0</v>
      </c>
      <c r="I4254">
        <v>0</v>
      </c>
    </row>
    <row r="4255" spans="1:9" x14ac:dyDescent="0.25">
      <c r="A4255" t="s">
        <v>746</v>
      </c>
      <c r="B4255">
        <v>32544</v>
      </c>
      <c r="C4255" s="593">
        <v>7.0000000000000007E-2</v>
      </c>
      <c r="D4255" t="s">
        <v>2377</v>
      </c>
      <c r="E4255">
        <v>0.06</v>
      </c>
      <c r="F4255">
        <v>0.01</v>
      </c>
      <c r="G4255">
        <v>0</v>
      </c>
      <c r="H4255">
        <v>0</v>
      </c>
      <c r="I4255">
        <v>0</v>
      </c>
    </row>
    <row r="4256" spans="1:9" x14ac:dyDescent="0.25">
      <c r="A4256" t="s">
        <v>746</v>
      </c>
      <c r="B4256">
        <v>32547</v>
      </c>
      <c r="C4256" s="593">
        <v>7.0000000000000007E-2</v>
      </c>
      <c r="D4256" t="s">
        <v>2377</v>
      </c>
      <c r="E4256">
        <v>0.06</v>
      </c>
      <c r="F4256">
        <v>0.01</v>
      </c>
      <c r="G4256">
        <v>0</v>
      </c>
      <c r="H4256">
        <v>0</v>
      </c>
      <c r="I4256">
        <v>0</v>
      </c>
    </row>
    <row r="4257" spans="1:9" x14ac:dyDescent="0.25">
      <c r="A4257" t="s">
        <v>746</v>
      </c>
      <c r="B4257">
        <v>32548</v>
      </c>
      <c r="C4257" s="593">
        <v>7.0000000000000007E-2</v>
      </c>
      <c r="D4257" t="s">
        <v>2377</v>
      </c>
      <c r="E4257">
        <v>0.06</v>
      </c>
      <c r="F4257">
        <v>0.01</v>
      </c>
      <c r="G4257">
        <v>0</v>
      </c>
      <c r="H4257">
        <v>0</v>
      </c>
      <c r="I4257">
        <v>0</v>
      </c>
    </row>
    <row r="4258" spans="1:9" x14ac:dyDescent="0.25">
      <c r="A4258" t="s">
        <v>746</v>
      </c>
      <c r="B4258">
        <v>32549</v>
      </c>
      <c r="C4258" s="593">
        <v>7.0000000000000007E-2</v>
      </c>
      <c r="D4258" t="s">
        <v>2381</v>
      </c>
      <c r="E4258">
        <v>0.06</v>
      </c>
      <c r="F4258">
        <v>0.01</v>
      </c>
      <c r="G4258">
        <v>0</v>
      </c>
      <c r="H4258">
        <v>0</v>
      </c>
      <c r="I4258">
        <v>0</v>
      </c>
    </row>
    <row r="4259" spans="1:9" x14ac:dyDescent="0.25">
      <c r="A4259" t="s">
        <v>746</v>
      </c>
      <c r="B4259">
        <v>32550</v>
      </c>
      <c r="C4259" s="593">
        <v>7.0000000000000007E-2</v>
      </c>
      <c r="D4259" t="s">
        <v>2382</v>
      </c>
      <c r="E4259">
        <v>0.06</v>
      </c>
      <c r="F4259">
        <v>0.01</v>
      </c>
      <c r="G4259">
        <v>0</v>
      </c>
      <c r="H4259">
        <v>0</v>
      </c>
      <c r="I4259">
        <v>0</v>
      </c>
    </row>
    <row r="4260" spans="1:9" x14ac:dyDescent="0.25">
      <c r="A4260" t="s">
        <v>746</v>
      </c>
      <c r="B4260">
        <v>32559</v>
      </c>
      <c r="C4260" s="593">
        <v>7.4999999999999997E-2</v>
      </c>
      <c r="D4260" t="s">
        <v>2374</v>
      </c>
      <c r="E4260">
        <v>0.06</v>
      </c>
      <c r="F4260">
        <v>1.4999999999999999E-2</v>
      </c>
      <c r="G4260">
        <v>0</v>
      </c>
      <c r="H4260">
        <v>0</v>
      </c>
      <c r="I4260">
        <v>0</v>
      </c>
    </row>
    <row r="4261" spans="1:9" x14ac:dyDescent="0.25">
      <c r="A4261" t="s">
        <v>746</v>
      </c>
      <c r="B4261">
        <v>32560</v>
      </c>
      <c r="C4261" s="593">
        <v>7.4999999999999997E-2</v>
      </c>
      <c r="D4261" t="s">
        <v>2375</v>
      </c>
      <c r="E4261">
        <v>0.06</v>
      </c>
      <c r="F4261">
        <v>1.4999999999999999E-2</v>
      </c>
      <c r="G4261">
        <v>0</v>
      </c>
      <c r="H4261">
        <v>0</v>
      </c>
      <c r="I4261">
        <v>0</v>
      </c>
    </row>
    <row r="4262" spans="1:9" x14ac:dyDescent="0.25">
      <c r="A4262" t="s">
        <v>746</v>
      </c>
      <c r="B4262">
        <v>32561</v>
      </c>
      <c r="C4262" s="593">
        <v>7.4999999999999997E-2</v>
      </c>
      <c r="D4262" t="s">
        <v>2375</v>
      </c>
      <c r="E4262">
        <v>0.06</v>
      </c>
      <c r="F4262">
        <v>1.4999999999999999E-2</v>
      </c>
      <c r="G4262">
        <v>0</v>
      </c>
      <c r="H4262">
        <v>0</v>
      </c>
      <c r="I4262">
        <v>0</v>
      </c>
    </row>
    <row r="4263" spans="1:9" x14ac:dyDescent="0.25">
      <c r="A4263" t="s">
        <v>746</v>
      </c>
      <c r="B4263">
        <v>32562</v>
      </c>
      <c r="C4263" s="593">
        <v>7.0000000000000007E-2</v>
      </c>
      <c r="D4263" t="s">
        <v>2383</v>
      </c>
      <c r="E4263">
        <v>0.06</v>
      </c>
      <c r="F4263">
        <v>0.01</v>
      </c>
      <c r="G4263">
        <v>0</v>
      </c>
      <c r="H4263">
        <v>0</v>
      </c>
      <c r="I4263">
        <v>0</v>
      </c>
    </row>
    <row r="4264" spans="1:9" x14ac:dyDescent="0.25">
      <c r="A4264" t="s">
        <v>746</v>
      </c>
      <c r="B4264">
        <v>32563</v>
      </c>
      <c r="C4264" s="593">
        <v>7.0000000000000007E-2</v>
      </c>
      <c r="D4264" t="s">
        <v>2383</v>
      </c>
      <c r="E4264">
        <v>0.06</v>
      </c>
      <c r="F4264">
        <v>0.01</v>
      </c>
      <c r="G4264">
        <v>0</v>
      </c>
      <c r="H4264">
        <v>0</v>
      </c>
      <c r="I4264">
        <v>0</v>
      </c>
    </row>
    <row r="4265" spans="1:9" x14ac:dyDescent="0.25">
      <c r="A4265" t="s">
        <v>746</v>
      </c>
      <c r="B4265">
        <v>32564</v>
      </c>
      <c r="C4265" s="593">
        <v>7.0000000000000007E-2</v>
      </c>
      <c r="D4265" t="s">
        <v>2377</v>
      </c>
      <c r="E4265">
        <v>0.06</v>
      </c>
      <c r="F4265">
        <v>0.01</v>
      </c>
      <c r="G4265">
        <v>0</v>
      </c>
      <c r="H4265">
        <v>0</v>
      </c>
      <c r="I4265">
        <v>0</v>
      </c>
    </row>
    <row r="4266" spans="1:9" x14ac:dyDescent="0.25">
      <c r="A4266" t="s">
        <v>746</v>
      </c>
      <c r="B4266">
        <v>32565</v>
      </c>
      <c r="C4266" s="593">
        <v>7.0000000000000007E-2</v>
      </c>
      <c r="D4266" t="s">
        <v>2384</v>
      </c>
      <c r="E4266">
        <v>0.06</v>
      </c>
      <c r="F4266">
        <v>0.01</v>
      </c>
      <c r="G4266">
        <v>0</v>
      </c>
      <c r="H4266">
        <v>0</v>
      </c>
      <c r="I4266">
        <v>0</v>
      </c>
    </row>
    <row r="4267" spans="1:9" x14ac:dyDescent="0.25">
      <c r="A4267" t="s">
        <v>746</v>
      </c>
      <c r="B4267">
        <v>32566</v>
      </c>
      <c r="C4267" s="593">
        <v>7.0000000000000007E-2</v>
      </c>
      <c r="D4267" t="s">
        <v>2376</v>
      </c>
      <c r="E4267">
        <v>0.06</v>
      </c>
      <c r="F4267">
        <v>0.01</v>
      </c>
      <c r="G4267">
        <v>0</v>
      </c>
      <c r="H4267">
        <v>0</v>
      </c>
      <c r="I4267">
        <v>0</v>
      </c>
    </row>
    <row r="4268" spans="1:9" x14ac:dyDescent="0.25">
      <c r="A4268" t="s">
        <v>746</v>
      </c>
      <c r="B4268">
        <v>32567</v>
      </c>
      <c r="C4268" s="593">
        <v>7.0000000000000007E-2</v>
      </c>
      <c r="D4268" t="s">
        <v>2377</v>
      </c>
      <c r="E4268">
        <v>0.06</v>
      </c>
      <c r="F4268">
        <v>0.01</v>
      </c>
      <c r="G4268">
        <v>0</v>
      </c>
      <c r="H4268">
        <v>0</v>
      </c>
      <c r="I4268">
        <v>0</v>
      </c>
    </row>
    <row r="4269" spans="1:9" x14ac:dyDescent="0.25">
      <c r="A4269" t="s">
        <v>746</v>
      </c>
      <c r="B4269">
        <v>32568</v>
      </c>
      <c r="C4269" s="593">
        <v>7.4999999999999997E-2</v>
      </c>
      <c r="D4269" t="s">
        <v>2375</v>
      </c>
      <c r="E4269">
        <v>0.06</v>
      </c>
      <c r="F4269">
        <v>1.4999999999999999E-2</v>
      </c>
      <c r="G4269">
        <v>0</v>
      </c>
      <c r="H4269">
        <v>0</v>
      </c>
      <c r="I4269">
        <v>0</v>
      </c>
    </row>
    <row r="4270" spans="1:9" x14ac:dyDescent="0.25">
      <c r="A4270" t="s">
        <v>746</v>
      </c>
      <c r="B4270">
        <v>32569</v>
      </c>
      <c r="C4270" s="593">
        <v>7.0000000000000007E-2</v>
      </c>
      <c r="D4270" t="s">
        <v>2377</v>
      </c>
      <c r="E4270">
        <v>0.06</v>
      </c>
      <c r="F4270">
        <v>0.01</v>
      </c>
      <c r="G4270">
        <v>0</v>
      </c>
      <c r="H4270">
        <v>0</v>
      </c>
      <c r="I4270">
        <v>0</v>
      </c>
    </row>
    <row r="4271" spans="1:9" x14ac:dyDescent="0.25">
      <c r="A4271" t="s">
        <v>746</v>
      </c>
      <c r="B4271">
        <v>32570</v>
      </c>
      <c r="C4271" s="593">
        <v>7.0000000000000007E-2</v>
      </c>
      <c r="D4271" t="s">
        <v>2385</v>
      </c>
      <c r="E4271">
        <v>0.06</v>
      </c>
      <c r="F4271">
        <v>0.01</v>
      </c>
      <c r="G4271">
        <v>0</v>
      </c>
      <c r="H4271">
        <v>0</v>
      </c>
      <c r="I4271">
        <v>0</v>
      </c>
    </row>
    <row r="4272" spans="1:9" x14ac:dyDescent="0.25">
      <c r="A4272" t="s">
        <v>746</v>
      </c>
      <c r="B4272">
        <v>32571</v>
      </c>
      <c r="C4272" s="593">
        <v>7.0000000000000007E-2</v>
      </c>
      <c r="D4272" t="s">
        <v>2376</v>
      </c>
      <c r="E4272">
        <v>0.06</v>
      </c>
      <c r="F4272">
        <v>0.01</v>
      </c>
      <c r="G4272">
        <v>0</v>
      </c>
      <c r="H4272">
        <v>0</v>
      </c>
      <c r="I4272">
        <v>0</v>
      </c>
    </row>
    <row r="4273" spans="1:9" x14ac:dyDescent="0.25">
      <c r="A4273" t="s">
        <v>746</v>
      </c>
      <c r="B4273">
        <v>32572</v>
      </c>
      <c r="C4273" s="593">
        <v>7.0000000000000007E-2</v>
      </c>
      <c r="D4273" t="s">
        <v>2385</v>
      </c>
      <c r="E4273">
        <v>0.06</v>
      </c>
      <c r="F4273">
        <v>0.01</v>
      </c>
      <c r="G4273">
        <v>0</v>
      </c>
      <c r="H4273">
        <v>0</v>
      </c>
      <c r="I4273">
        <v>0</v>
      </c>
    </row>
    <row r="4274" spans="1:9" x14ac:dyDescent="0.25">
      <c r="A4274" t="s">
        <v>746</v>
      </c>
      <c r="B4274">
        <v>32577</v>
      </c>
      <c r="C4274" s="593">
        <v>7.4999999999999997E-2</v>
      </c>
      <c r="D4274" t="s">
        <v>2375</v>
      </c>
      <c r="E4274">
        <v>0.06</v>
      </c>
      <c r="F4274">
        <v>1.4999999999999999E-2</v>
      </c>
      <c r="G4274">
        <v>0</v>
      </c>
      <c r="H4274">
        <v>0</v>
      </c>
      <c r="I4274">
        <v>0</v>
      </c>
    </row>
    <row r="4275" spans="1:9" x14ac:dyDescent="0.25">
      <c r="A4275" t="s">
        <v>746</v>
      </c>
      <c r="B4275">
        <v>32578</v>
      </c>
      <c r="C4275" s="593">
        <v>7.0000000000000007E-2</v>
      </c>
      <c r="D4275" t="s">
        <v>2386</v>
      </c>
      <c r="E4275">
        <v>0.06</v>
      </c>
      <c r="F4275">
        <v>0.01</v>
      </c>
      <c r="G4275">
        <v>0</v>
      </c>
      <c r="H4275">
        <v>0</v>
      </c>
      <c r="I4275">
        <v>0</v>
      </c>
    </row>
    <row r="4276" spans="1:9" x14ac:dyDescent="0.25">
      <c r="A4276" t="s">
        <v>746</v>
      </c>
      <c r="B4276">
        <v>32579</v>
      </c>
      <c r="C4276" s="593">
        <v>7.0000000000000007E-2</v>
      </c>
      <c r="D4276" t="s">
        <v>2377</v>
      </c>
      <c r="E4276">
        <v>0.06</v>
      </c>
      <c r="F4276">
        <v>0.01</v>
      </c>
      <c r="G4276">
        <v>0</v>
      </c>
      <c r="H4276">
        <v>0</v>
      </c>
      <c r="I4276">
        <v>0</v>
      </c>
    </row>
    <row r="4277" spans="1:9" x14ac:dyDescent="0.25">
      <c r="A4277" t="s">
        <v>746</v>
      </c>
      <c r="B4277">
        <v>32580</v>
      </c>
      <c r="C4277" s="593">
        <v>7.0000000000000007E-2</v>
      </c>
      <c r="D4277" t="s">
        <v>2386</v>
      </c>
      <c r="E4277">
        <v>0.06</v>
      </c>
      <c r="F4277">
        <v>0.01</v>
      </c>
      <c r="G4277">
        <v>0</v>
      </c>
      <c r="H4277">
        <v>0</v>
      </c>
      <c r="I4277">
        <v>0</v>
      </c>
    </row>
    <row r="4278" spans="1:9" x14ac:dyDescent="0.25">
      <c r="A4278" t="s">
        <v>746</v>
      </c>
      <c r="B4278">
        <v>32583</v>
      </c>
      <c r="C4278" s="593">
        <v>7.0000000000000007E-2</v>
      </c>
      <c r="D4278" t="s">
        <v>2385</v>
      </c>
      <c r="E4278">
        <v>0.06</v>
      </c>
      <c r="F4278">
        <v>0.01</v>
      </c>
      <c r="G4278">
        <v>0</v>
      </c>
      <c r="H4278">
        <v>0</v>
      </c>
      <c r="I4278">
        <v>0</v>
      </c>
    </row>
    <row r="4279" spans="1:9" x14ac:dyDescent="0.25">
      <c r="A4279" t="s">
        <v>746</v>
      </c>
      <c r="B4279">
        <v>32588</v>
      </c>
      <c r="C4279" s="593">
        <v>7.0000000000000007E-2</v>
      </c>
      <c r="D4279" t="s">
        <v>2386</v>
      </c>
      <c r="E4279">
        <v>0.06</v>
      </c>
      <c r="F4279">
        <v>0.01</v>
      </c>
      <c r="G4279">
        <v>0</v>
      </c>
      <c r="H4279">
        <v>0</v>
      </c>
      <c r="I4279">
        <v>0</v>
      </c>
    </row>
    <row r="4280" spans="1:9" x14ac:dyDescent="0.25">
      <c r="A4280" t="s">
        <v>746</v>
      </c>
      <c r="B4280">
        <v>32591</v>
      </c>
      <c r="C4280" s="593">
        <v>7.4999999999999997E-2</v>
      </c>
      <c r="D4280" t="s">
        <v>2374</v>
      </c>
      <c r="E4280">
        <v>0.06</v>
      </c>
      <c r="F4280">
        <v>1.4999999999999999E-2</v>
      </c>
      <c r="G4280">
        <v>0</v>
      </c>
      <c r="H4280">
        <v>0</v>
      </c>
      <c r="I4280">
        <v>0</v>
      </c>
    </row>
    <row r="4281" spans="1:9" x14ac:dyDescent="0.25">
      <c r="A4281" t="s">
        <v>746</v>
      </c>
      <c r="B4281">
        <v>32601</v>
      </c>
      <c r="C4281" s="593">
        <v>7.0000000000000007E-2</v>
      </c>
      <c r="D4281" t="s">
        <v>2387</v>
      </c>
      <c r="E4281">
        <v>0.06</v>
      </c>
      <c r="F4281">
        <v>0.01</v>
      </c>
      <c r="G4281">
        <v>0</v>
      </c>
      <c r="H4281">
        <v>0</v>
      </c>
      <c r="I4281">
        <v>0</v>
      </c>
    </row>
    <row r="4282" spans="1:9" x14ac:dyDescent="0.25">
      <c r="A4282" t="s">
        <v>746</v>
      </c>
      <c r="B4282">
        <v>32602</v>
      </c>
      <c r="C4282" s="593">
        <v>7.0000000000000007E-2</v>
      </c>
      <c r="D4282" t="s">
        <v>2387</v>
      </c>
      <c r="E4282">
        <v>0.06</v>
      </c>
      <c r="F4282">
        <v>0.01</v>
      </c>
      <c r="G4282">
        <v>0</v>
      </c>
      <c r="H4282">
        <v>0</v>
      </c>
      <c r="I4282">
        <v>0</v>
      </c>
    </row>
    <row r="4283" spans="1:9" x14ac:dyDescent="0.25">
      <c r="A4283" t="s">
        <v>746</v>
      </c>
      <c r="B4283">
        <v>32603</v>
      </c>
      <c r="C4283" s="593">
        <v>7.0000000000000007E-2</v>
      </c>
      <c r="D4283" t="s">
        <v>2387</v>
      </c>
      <c r="E4283">
        <v>0.06</v>
      </c>
      <c r="F4283">
        <v>0.01</v>
      </c>
      <c r="G4283">
        <v>0</v>
      </c>
      <c r="H4283">
        <v>0</v>
      </c>
      <c r="I4283">
        <v>0</v>
      </c>
    </row>
    <row r="4284" spans="1:9" x14ac:dyDescent="0.25">
      <c r="A4284" t="s">
        <v>746</v>
      </c>
      <c r="B4284">
        <v>32604</v>
      </c>
      <c r="C4284" s="593">
        <v>7.0000000000000007E-2</v>
      </c>
      <c r="D4284" t="s">
        <v>2387</v>
      </c>
      <c r="E4284">
        <v>0.06</v>
      </c>
      <c r="F4284">
        <v>0.01</v>
      </c>
      <c r="G4284">
        <v>0</v>
      </c>
      <c r="H4284">
        <v>0</v>
      </c>
      <c r="I4284">
        <v>0</v>
      </c>
    </row>
    <row r="4285" spans="1:9" x14ac:dyDescent="0.25">
      <c r="A4285" t="s">
        <v>746</v>
      </c>
      <c r="B4285">
        <v>32605</v>
      </c>
      <c r="C4285" s="593">
        <v>7.0000000000000007E-2</v>
      </c>
      <c r="D4285" t="s">
        <v>2387</v>
      </c>
      <c r="E4285">
        <v>0.06</v>
      </c>
      <c r="F4285">
        <v>0.01</v>
      </c>
      <c r="G4285">
        <v>0</v>
      </c>
      <c r="H4285">
        <v>0</v>
      </c>
      <c r="I4285">
        <v>0</v>
      </c>
    </row>
    <row r="4286" spans="1:9" x14ac:dyDescent="0.25">
      <c r="A4286" t="s">
        <v>746</v>
      </c>
      <c r="B4286">
        <v>32606</v>
      </c>
      <c r="C4286" s="593">
        <v>7.0000000000000007E-2</v>
      </c>
      <c r="D4286" t="s">
        <v>2387</v>
      </c>
      <c r="E4286">
        <v>0.06</v>
      </c>
      <c r="F4286">
        <v>0.01</v>
      </c>
      <c r="G4286">
        <v>0</v>
      </c>
      <c r="H4286">
        <v>0</v>
      </c>
      <c r="I4286">
        <v>0</v>
      </c>
    </row>
    <row r="4287" spans="1:9" x14ac:dyDescent="0.25">
      <c r="A4287" t="s">
        <v>746</v>
      </c>
      <c r="B4287">
        <v>32607</v>
      </c>
      <c r="C4287" s="593">
        <v>7.0000000000000007E-2</v>
      </c>
      <c r="D4287" t="s">
        <v>2387</v>
      </c>
      <c r="E4287">
        <v>0.06</v>
      </c>
      <c r="F4287">
        <v>0.01</v>
      </c>
      <c r="G4287">
        <v>0</v>
      </c>
      <c r="H4287">
        <v>0</v>
      </c>
      <c r="I4287">
        <v>0</v>
      </c>
    </row>
    <row r="4288" spans="1:9" x14ac:dyDescent="0.25">
      <c r="A4288" t="s">
        <v>746</v>
      </c>
      <c r="B4288">
        <v>32608</v>
      </c>
      <c r="C4288" s="593">
        <v>7.0000000000000007E-2</v>
      </c>
      <c r="D4288" t="s">
        <v>2387</v>
      </c>
      <c r="E4288">
        <v>0.06</v>
      </c>
      <c r="F4288">
        <v>0.01</v>
      </c>
      <c r="G4288">
        <v>0</v>
      </c>
      <c r="H4288">
        <v>0</v>
      </c>
      <c r="I4288">
        <v>0</v>
      </c>
    </row>
    <row r="4289" spans="1:9" x14ac:dyDescent="0.25">
      <c r="A4289" t="s">
        <v>746</v>
      </c>
      <c r="B4289">
        <v>32609</v>
      </c>
      <c r="C4289" s="593">
        <v>7.0000000000000007E-2</v>
      </c>
      <c r="D4289" t="s">
        <v>2387</v>
      </c>
      <c r="E4289">
        <v>0.06</v>
      </c>
      <c r="F4289">
        <v>0.01</v>
      </c>
      <c r="G4289">
        <v>0</v>
      </c>
      <c r="H4289">
        <v>0</v>
      </c>
      <c r="I4289">
        <v>0</v>
      </c>
    </row>
    <row r="4290" spans="1:9" x14ac:dyDescent="0.25">
      <c r="A4290" t="s">
        <v>746</v>
      </c>
      <c r="B4290">
        <v>32610</v>
      </c>
      <c r="C4290" s="593">
        <v>7.0000000000000007E-2</v>
      </c>
      <c r="D4290" t="s">
        <v>2387</v>
      </c>
      <c r="E4290">
        <v>0.06</v>
      </c>
      <c r="F4290">
        <v>0.01</v>
      </c>
      <c r="G4290">
        <v>0</v>
      </c>
      <c r="H4290">
        <v>0</v>
      </c>
      <c r="I4290">
        <v>0</v>
      </c>
    </row>
    <row r="4291" spans="1:9" x14ac:dyDescent="0.25">
      <c r="A4291" t="s">
        <v>746</v>
      </c>
      <c r="B4291">
        <v>32611</v>
      </c>
      <c r="C4291" s="593">
        <v>7.0000000000000007E-2</v>
      </c>
      <c r="D4291" t="s">
        <v>2387</v>
      </c>
      <c r="E4291">
        <v>0.06</v>
      </c>
      <c r="F4291">
        <v>0.01</v>
      </c>
      <c r="G4291">
        <v>0</v>
      </c>
      <c r="H4291">
        <v>0</v>
      </c>
      <c r="I4291">
        <v>0</v>
      </c>
    </row>
    <row r="4292" spans="1:9" x14ac:dyDescent="0.25">
      <c r="A4292" t="s">
        <v>746</v>
      </c>
      <c r="B4292">
        <v>32612</v>
      </c>
      <c r="C4292" s="593">
        <v>7.0000000000000007E-2</v>
      </c>
      <c r="D4292" t="s">
        <v>2387</v>
      </c>
      <c r="E4292">
        <v>0.06</v>
      </c>
      <c r="F4292">
        <v>0.01</v>
      </c>
      <c r="G4292">
        <v>0</v>
      </c>
      <c r="H4292">
        <v>0</v>
      </c>
      <c r="I4292">
        <v>0</v>
      </c>
    </row>
    <row r="4293" spans="1:9" x14ac:dyDescent="0.25">
      <c r="A4293" t="s">
        <v>746</v>
      </c>
      <c r="B4293">
        <v>32614</v>
      </c>
      <c r="C4293" s="593">
        <v>7.0000000000000007E-2</v>
      </c>
      <c r="D4293" t="s">
        <v>2387</v>
      </c>
      <c r="E4293">
        <v>0.06</v>
      </c>
      <c r="F4293">
        <v>0.01</v>
      </c>
      <c r="G4293">
        <v>0</v>
      </c>
      <c r="H4293">
        <v>0</v>
      </c>
      <c r="I4293">
        <v>0</v>
      </c>
    </row>
    <row r="4294" spans="1:9" x14ac:dyDescent="0.25">
      <c r="A4294" t="s">
        <v>746</v>
      </c>
      <c r="B4294">
        <v>32615</v>
      </c>
      <c r="C4294" s="593">
        <v>7.0000000000000007E-2</v>
      </c>
      <c r="D4294" t="s">
        <v>2318</v>
      </c>
      <c r="E4294">
        <v>0.06</v>
      </c>
      <c r="F4294">
        <v>0.01</v>
      </c>
      <c r="G4294">
        <v>0</v>
      </c>
      <c r="H4294">
        <v>0</v>
      </c>
      <c r="I4294">
        <v>0</v>
      </c>
    </row>
    <row r="4295" spans="1:9" x14ac:dyDescent="0.25">
      <c r="A4295" t="s">
        <v>746</v>
      </c>
      <c r="B4295">
        <v>32616</v>
      </c>
      <c r="C4295" s="593">
        <v>7.0000000000000007E-2</v>
      </c>
      <c r="D4295" t="s">
        <v>2318</v>
      </c>
      <c r="E4295">
        <v>0.06</v>
      </c>
      <c r="F4295">
        <v>0.01</v>
      </c>
      <c r="G4295">
        <v>0</v>
      </c>
      <c r="H4295">
        <v>0</v>
      </c>
      <c r="I4295">
        <v>0</v>
      </c>
    </row>
    <row r="4296" spans="1:9" x14ac:dyDescent="0.25">
      <c r="A4296" t="s">
        <v>746</v>
      </c>
      <c r="B4296">
        <v>32617</v>
      </c>
      <c r="C4296" s="593">
        <v>7.0000000000000007E-2</v>
      </c>
      <c r="D4296" t="s">
        <v>1166</v>
      </c>
      <c r="E4296">
        <v>0.06</v>
      </c>
      <c r="F4296">
        <v>0.01</v>
      </c>
      <c r="G4296">
        <v>0</v>
      </c>
      <c r="H4296">
        <v>0</v>
      </c>
      <c r="I4296">
        <v>0</v>
      </c>
    </row>
    <row r="4297" spans="1:9" x14ac:dyDescent="0.25">
      <c r="A4297" t="s">
        <v>746</v>
      </c>
      <c r="B4297">
        <v>32618</v>
      </c>
      <c r="C4297" s="593">
        <v>7.0000000000000007E-2</v>
      </c>
      <c r="D4297" t="s">
        <v>2388</v>
      </c>
      <c r="E4297">
        <v>0.06</v>
      </c>
      <c r="F4297">
        <v>0.01</v>
      </c>
      <c r="G4297">
        <v>0</v>
      </c>
      <c r="H4297">
        <v>0</v>
      </c>
      <c r="I4297">
        <v>0</v>
      </c>
    </row>
    <row r="4298" spans="1:9" x14ac:dyDescent="0.25">
      <c r="A4298" t="s">
        <v>746</v>
      </c>
      <c r="B4298">
        <v>32619</v>
      </c>
      <c r="C4298" s="593">
        <v>7.0000000000000007E-2</v>
      </c>
      <c r="D4298" t="s">
        <v>2389</v>
      </c>
      <c r="E4298">
        <v>0.06</v>
      </c>
      <c r="F4298">
        <v>0.01</v>
      </c>
      <c r="G4298">
        <v>0</v>
      </c>
      <c r="H4298">
        <v>0</v>
      </c>
      <c r="I4298">
        <v>0</v>
      </c>
    </row>
    <row r="4299" spans="1:9" x14ac:dyDescent="0.25">
      <c r="A4299" t="s">
        <v>746</v>
      </c>
      <c r="B4299">
        <v>32621</v>
      </c>
      <c r="C4299" s="593">
        <v>7.0000000000000007E-2</v>
      </c>
      <c r="D4299" t="s">
        <v>2390</v>
      </c>
      <c r="E4299">
        <v>0.06</v>
      </c>
      <c r="F4299">
        <v>0.01</v>
      </c>
      <c r="G4299">
        <v>0</v>
      </c>
      <c r="H4299">
        <v>0</v>
      </c>
      <c r="I4299">
        <v>0</v>
      </c>
    </row>
    <row r="4300" spans="1:9" x14ac:dyDescent="0.25">
      <c r="A4300" t="s">
        <v>746</v>
      </c>
      <c r="B4300">
        <v>32622</v>
      </c>
      <c r="C4300" s="593">
        <v>7.0000000000000007E-2</v>
      </c>
      <c r="D4300" t="s">
        <v>2391</v>
      </c>
      <c r="E4300">
        <v>0.06</v>
      </c>
      <c r="F4300">
        <v>0.01</v>
      </c>
      <c r="G4300">
        <v>0</v>
      </c>
      <c r="H4300">
        <v>0</v>
      </c>
      <c r="I4300">
        <v>0</v>
      </c>
    </row>
    <row r="4301" spans="1:9" x14ac:dyDescent="0.25">
      <c r="A4301" t="s">
        <v>746</v>
      </c>
      <c r="B4301">
        <v>32625</v>
      </c>
      <c r="C4301" s="593">
        <v>7.0000000000000007E-2</v>
      </c>
      <c r="D4301" t="s">
        <v>2392</v>
      </c>
      <c r="E4301">
        <v>0.06</v>
      </c>
      <c r="F4301">
        <v>0.01</v>
      </c>
      <c r="G4301">
        <v>0</v>
      </c>
      <c r="H4301">
        <v>0</v>
      </c>
      <c r="I4301">
        <v>0</v>
      </c>
    </row>
    <row r="4302" spans="1:9" x14ac:dyDescent="0.25">
      <c r="A4302" t="s">
        <v>746</v>
      </c>
      <c r="B4302">
        <v>32626</v>
      </c>
      <c r="C4302" s="593">
        <v>7.0000000000000007E-2</v>
      </c>
      <c r="D4302" t="s">
        <v>2393</v>
      </c>
      <c r="E4302">
        <v>0.06</v>
      </c>
      <c r="F4302">
        <v>0.01</v>
      </c>
      <c r="G4302">
        <v>0</v>
      </c>
      <c r="H4302">
        <v>0</v>
      </c>
      <c r="I4302">
        <v>0</v>
      </c>
    </row>
    <row r="4303" spans="1:9" x14ac:dyDescent="0.25">
      <c r="A4303" t="s">
        <v>746</v>
      </c>
      <c r="B4303">
        <v>32627</v>
      </c>
      <c r="C4303" s="593">
        <v>7.0000000000000007E-2</v>
      </c>
      <c r="D4303" t="s">
        <v>2387</v>
      </c>
      <c r="E4303">
        <v>0.06</v>
      </c>
      <c r="F4303">
        <v>0.01</v>
      </c>
      <c r="G4303">
        <v>0</v>
      </c>
      <c r="H4303">
        <v>0</v>
      </c>
      <c r="I4303">
        <v>0</v>
      </c>
    </row>
    <row r="4304" spans="1:9" x14ac:dyDescent="0.25">
      <c r="A4304" t="s">
        <v>746</v>
      </c>
      <c r="B4304">
        <v>32628</v>
      </c>
      <c r="C4304" s="593">
        <v>7.0000000000000007E-2</v>
      </c>
      <c r="D4304" t="s">
        <v>2394</v>
      </c>
      <c r="E4304">
        <v>0.06</v>
      </c>
      <c r="F4304">
        <v>0.01</v>
      </c>
      <c r="G4304">
        <v>0</v>
      </c>
      <c r="H4304">
        <v>0</v>
      </c>
      <c r="I4304">
        <v>0</v>
      </c>
    </row>
    <row r="4305" spans="1:9" x14ac:dyDescent="0.25">
      <c r="A4305" t="s">
        <v>746</v>
      </c>
      <c r="B4305">
        <v>32631</v>
      </c>
      <c r="C4305" s="593">
        <v>7.0000000000000007E-2</v>
      </c>
      <c r="D4305" t="s">
        <v>2318</v>
      </c>
      <c r="E4305">
        <v>0.06</v>
      </c>
      <c r="F4305">
        <v>0.01</v>
      </c>
      <c r="G4305">
        <v>0</v>
      </c>
      <c r="H4305">
        <v>0</v>
      </c>
      <c r="I4305">
        <v>0</v>
      </c>
    </row>
    <row r="4306" spans="1:9" x14ac:dyDescent="0.25">
      <c r="A4306" t="s">
        <v>746</v>
      </c>
      <c r="B4306">
        <v>32633</v>
      </c>
      <c r="C4306" s="593">
        <v>7.0000000000000007E-2</v>
      </c>
      <c r="D4306" t="s">
        <v>2318</v>
      </c>
      <c r="E4306">
        <v>0.06</v>
      </c>
      <c r="F4306">
        <v>0.01</v>
      </c>
      <c r="G4306">
        <v>0</v>
      </c>
      <c r="H4306">
        <v>0</v>
      </c>
      <c r="I4306">
        <v>0</v>
      </c>
    </row>
    <row r="4307" spans="1:9" x14ac:dyDescent="0.25">
      <c r="A4307" t="s">
        <v>746</v>
      </c>
      <c r="B4307">
        <v>32634</v>
      </c>
      <c r="C4307" s="593">
        <v>7.0000000000000007E-2</v>
      </c>
      <c r="D4307" t="s">
        <v>1166</v>
      </c>
      <c r="E4307">
        <v>0.06</v>
      </c>
      <c r="F4307">
        <v>0.01</v>
      </c>
      <c r="G4307">
        <v>0</v>
      </c>
      <c r="H4307">
        <v>0</v>
      </c>
      <c r="I4307">
        <v>0</v>
      </c>
    </row>
    <row r="4308" spans="1:9" x14ac:dyDescent="0.25">
      <c r="A4308" t="s">
        <v>746</v>
      </c>
      <c r="B4308">
        <v>32635</v>
      </c>
      <c r="C4308" s="593">
        <v>7.0000000000000007E-2</v>
      </c>
      <c r="D4308" t="s">
        <v>2387</v>
      </c>
      <c r="E4308">
        <v>0.06</v>
      </c>
      <c r="F4308">
        <v>0.01</v>
      </c>
      <c r="G4308">
        <v>0</v>
      </c>
      <c r="H4308">
        <v>0</v>
      </c>
      <c r="I4308">
        <v>0</v>
      </c>
    </row>
    <row r="4309" spans="1:9" x14ac:dyDescent="0.25">
      <c r="A4309" t="s">
        <v>746</v>
      </c>
      <c r="B4309">
        <v>32639</v>
      </c>
      <c r="C4309" s="593">
        <v>7.0000000000000007E-2</v>
      </c>
      <c r="D4309" t="s">
        <v>2395</v>
      </c>
      <c r="E4309">
        <v>0.06</v>
      </c>
      <c r="F4309">
        <v>0.01</v>
      </c>
      <c r="G4309">
        <v>0</v>
      </c>
      <c r="H4309">
        <v>0</v>
      </c>
      <c r="I4309">
        <v>0</v>
      </c>
    </row>
    <row r="4310" spans="1:9" x14ac:dyDescent="0.25">
      <c r="A4310" t="s">
        <v>746</v>
      </c>
      <c r="B4310">
        <v>32640</v>
      </c>
      <c r="C4310" s="593">
        <v>7.0000000000000007E-2</v>
      </c>
      <c r="D4310" t="s">
        <v>1586</v>
      </c>
      <c r="E4310">
        <v>0.06</v>
      </c>
      <c r="F4310">
        <v>0.01</v>
      </c>
      <c r="G4310">
        <v>0</v>
      </c>
      <c r="H4310">
        <v>0</v>
      </c>
      <c r="I4310">
        <v>0</v>
      </c>
    </row>
    <row r="4311" spans="1:9" x14ac:dyDescent="0.25">
      <c r="A4311" t="s">
        <v>746</v>
      </c>
      <c r="B4311">
        <v>32641</v>
      </c>
      <c r="C4311" s="593">
        <v>7.0000000000000007E-2</v>
      </c>
      <c r="D4311" t="s">
        <v>2387</v>
      </c>
      <c r="E4311">
        <v>0.06</v>
      </c>
      <c r="F4311">
        <v>0.01</v>
      </c>
      <c r="G4311">
        <v>0</v>
      </c>
      <c r="H4311">
        <v>0</v>
      </c>
      <c r="I4311">
        <v>0</v>
      </c>
    </row>
    <row r="4312" spans="1:9" x14ac:dyDescent="0.25">
      <c r="A4312" t="s">
        <v>746</v>
      </c>
      <c r="B4312">
        <v>32643</v>
      </c>
      <c r="C4312" s="593">
        <v>7.0000000000000007E-2</v>
      </c>
      <c r="D4312" t="s">
        <v>2318</v>
      </c>
      <c r="E4312">
        <v>0.06</v>
      </c>
      <c r="F4312">
        <v>0.01</v>
      </c>
      <c r="G4312">
        <v>0</v>
      </c>
      <c r="H4312">
        <v>0</v>
      </c>
      <c r="I4312">
        <v>0</v>
      </c>
    </row>
    <row r="4313" spans="1:9" x14ac:dyDescent="0.25">
      <c r="A4313" t="s">
        <v>746</v>
      </c>
      <c r="B4313">
        <v>32644</v>
      </c>
      <c r="C4313" s="593">
        <v>7.0000000000000007E-2</v>
      </c>
      <c r="D4313" t="s">
        <v>2393</v>
      </c>
      <c r="E4313">
        <v>0.06</v>
      </c>
      <c r="F4313">
        <v>0.01</v>
      </c>
      <c r="G4313">
        <v>0</v>
      </c>
      <c r="H4313">
        <v>0</v>
      </c>
      <c r="I4313">
        <v>0</v>
      </c>
    </row>
    <row r="4314" spans="1:9" x14ac:dyDescent="0.25">
      <c r="A4314" t="s">
        <v>746</v>
      </c>
      <c r="B4314">
        <v>32648</v>
      </c>
      <c r="C4314" s="593">
        <v>7.0000000000000007E-2</v>
      </c>
      <c r="D4314" t="s">
        <v>2396</v>
      </c>
      <c r="E4314">
        <v>0.06</v>
      </c>
      <c r="F4314">
        <v>0.01</v>
      </c>
      <c r="G4314">
        <v>0</v>
      </c>
      <c r="H4314">
        <v>0</v>
      </c>
      <c r="I4314">
        <v>0</v>
      </c>
    </row>
    <row r="4315" spans="1:9" x14ac:dyDescent="0.25">
      <c r="A4315" t="s">
        <v>746</v>
      </c>
      <c r="B4315">
        <v>32653</v>
      </c>
      <c r="C4315" s="593">
        <v>7.0000000000000007E-2</v>
      </c>
      <c r="D4315" t="s">
        <v>2387</v>
      </c>
      <c r="E4315">
        <v>0.06</v>
      </c>
      <c r="F4315">
        <v>0.01</v>
      </c>
      <c r="G4315">
        <v>0</v>
      </c>
      <c r="H4315">
        <v>0</v>
      </c>
      <c r="I4315">
        <v>0</v>
      </c>
    </row>
    <row r="4316" spans="1:9" x14ac:dyDescent="0.25">
      <c r="A4316" t="s">
        <v>746</v>
      </c>
      <c r="B4316">
        <v>32654</v>
      </c>
      <c r="C4316" s="593">
        <v>7.0000000000000007E-2</v>
      </c>
      <c r="D4316" t="s">
        <v>2318</v>
      </c>
      <c r="E4316">
        <v>0.06</v>
      </c>
      <c r="F4316">
        <v>0.01</v>
      </c>
      <c r="G4316">
        <v>0</v>
      </c>
      <c r="H4316">
        <v>0</v>
      </c>
      <c r="I4316">
        <v>0</v>
      </c>
    </row>
    <row r="4317" spans="1:9" x14ac:dyDescent="0.25">
      <c r="A4317" t="s">
        <v>746</v>
      </c>
      <c r="B4317">
        <v>32655</v>
      </c>
      <c r="C4317" s="593">
        <v>7.0000000000000007E-2</v>
      </c>
      <c r="D4317" t="s">
        <v>2397</v>
      </c>
      <c r="E4317">
        <v>0.06</v>
      </c>
      <c r="F4317">
        <v>0.01</v>
      </c>
      <c r="G4317">
        <v>0</v>
      </c>
      <c r="H4317">
        <v>0</v>
      </c>
      <c r="I4317">
        <v>0</v>
      </c>
    </row>
    <row r="4318" spans="1:9" x14ac:dyDescent="0.25">
      <c r="A4318" t="s">
        <v>746</v>
      </c>
      <c r="B4318">
        <v>32656</v>
      </c>
      <c r="C4318" s="593">
        <v>7.4999999999999997E-2</v>
      </c>
      <c r="D4318" t="s">
        <v>2398</v>
      </c>
      <c r="E4318">
        <v>0.06</v>
      </c>
      <c r="F4318">
        <v>1.4999999999999999E-2</v>
      </c>
      <c r="G4318">
        <v>0</v>
      </c>
      <c r="H4318">
        <v>0</v>
      </c>
      <c r="I4318">
        <v>0</v>
      </c>
    </row>
    <row r="4319" spans="1:9" x14ac:dyDescent="0.25">
      <c r="A4319" t="s">
        <v>746</v>
      </c>
      <c r="B4319">
        <v>32658</v>
      </c>
      <c r="C4319" s="593">
        <v>7.0000000000000007E-2</v>
      </c>
      <c r="D4319" t="s">
        <v>2391</v>
      </c>
      <c r="E4319">
        <v>0.06</v>
      </c>
      <c r="F4319">
        <v>0.01</v>
      </c>
      <c r="G4319">
        <v>0</v>
      </c>
      <c r="H4319">
        <v>0</v>
      </c>
      <c r="I4319">
        <v>0</v>
      </c>
    </row>
    <row r="4320" spans="1:9" x14ac:dyDescent="0.25">
      <c r="A4320" t="s">
        <v>746</v>
      </c>
      <c r="B4320">
        <v>32662</v>
      </c>
      <c r="C4320" s="593">
        <v>7.0000000000000007E-2</v>
      </c>
      <c r="D4320" t="s">
        <v>2318</v>
      </c>
      <c r="E4320">
        <v>0.06</v>
      </c>
      <c r="F4320">
        <v>0.01</v>
      </c>
      <c r="G4320">
        <v>0</v>
      </c>
      <c r="H4320">
        <v>0</v>
      </c>
      <c r="I4320">
        <v>0</v>
      </c>
    </row>
    <row r="4321" spans="1:9" x14ac:dyDescent="0.25">
      <c r="A4321" t="s">
        <v>746</v>
      </c>
      <c r="B4321">
        <v>32663</v>
      </c>
      <c r="C4321" s="593">
        <v>7.0000000000000007E-2</v>
      </c>
      <c r="D4321" t="s">
        <v>1166</v>
      </c>
      <c r="E4321">
        <v>0.06</v>
      </c>
      <c r="F4321">
        <v>0.01</v>
      </c>
      <c r="G4321">
        <v>0</v>
      </c>
      <c r="H4321">
        <v>0</v>
      </c>
      <c r="I4321">
        <v>0</v>
      </c>
    </row>
    <row r="4322" spans="1:9" x14ac:dyDescent="0.25">
      <c r="A4322" t="s">
        <v>746</v>
      </c>
      <c r="B4322">
        <v>32664</v>
      </c>
      <c r="C4322" s="593">
        <v>7.0000000000000007E-2</v>
      </c>
      <c r="D4322" t="s">
        <v>2399</v>
      </c>
      <c r="E4322">
        <v>0.06</v>
      </c>
      <c r="F4322">
        <v>0.01</v>
      </c>
      <c r="G4322">
        <v>0</v>
      </c>
      <c r="H4322">
        <v>0</v>
      </c>
      <c r="I4322">
        <v>0</v>
      </c>
    </row>
    <row r="4323" spans="1:9" x14ac:dyDescent="0.25">
      <c r="A4323" t="s">
        <v>746</v>
      </c>
      <c r="B4323">
        <v>32666</v>
      </c>
      <c r="C4323" s="593">
        <v>7.4999999999999997E-2</v>
      </c>
      <c r="D4323" t="s">
        <v>1412</v>
      </c>
      <c r="E4323">
        <v>0.06</v>
      </c>
      <c r="F4323">
        <v>1.4999999999999999E-2</v>
      </c>
      <c r="G4323">
        <v>0</v>
      </c>
      <c r="H4323">
        <v>0</v>
      </c>
      <c r="I4323">
        <v>0</v>
      </c>
    </row>
    <row r="4324" spans="1:9" x14ac:dyDescent="0.25">
      <c r="A4324" t="s">
        <v>746</v>
      </c>
      <c r="B4324">
        <v>32667</v>
      </c>
      <c r="C4324" s="593">
        <v>7.0000000000000007E-2</v>
      </c>
      <c r="D4324" t="s">
        <v>2400</v>
      </c>
      <c r="E4324">
        <v>0.06</v>
      </c>
      <c r="F4324">
        <v>0.01</v>
      </c>
      <c r="G4324">
        <v>0</v>
      </c>
      <c r="H4324">
        <v>0</v>
      </c>
      <c r="I4324">
        <v>0</v>
      </c>
    </row>
    <row r="4325" spans="1:9" x14ac:dyDescent="0.25">
      <c r="A4325" t="s">
        <v>746</v>
      </c>
      <c r="B4325">
        <v>32668</v>
      </c>
      <c r="C4325" s="593">
        <v>7.0000000000000007E-2</v>
      </c>
      <c r="D4325" t="s">
        <v>1166</v>
      </c>
      <c r="E4325">
        <v>0.06</v>
      </c>
      <c r="F4325">
        <v>0.01</v>
      </c>
      <c r="G4325">
        <v>0</v>
      </c>
      <c r="H4325">
        <v>0</v>
      </c>
      <c r="I4325">
        <v>0</v>
      </c>
    </row>
    <row r="4326" spans="1:9" x14ac:dyDescent="0.25">
      <c r="A4326" t="s">
        <v>746</v>
      </c>
      <c r="B4326">
        <v>32669</v>
      </c>
      <c r="C4326" s="593">
        <v>7.0000000000000007E-2</v>
      </c>
      <c r="D4326" t="s">
        <v>2401</v>
      </c>
      <c r="E4326">
        <v>0.06</v>
      </c>
      <c r="F4326">
        <v>0.01</v>
      </c>
      <c r="G4326">
        <v>0</v>
      </c>
      <c r="H4326">
        <v>0</v>
      </c>
      <c r="I4326">
        <v>0</v>
      </c>
    </row>
    <row r="4327" spans="1:9" x14ac:dyDescent="0.25">
      <c r="A4327" t="s">
        <v>746</v>
      </c>
      <c r="B4327">
        <v>32680</v>
      </c>
      <c r="C4327" s="593">
        <v>7.0000000000000007E-2</v>
      </c>
      <c r="D4327" t="s">
        <v>2347</v>
      </c>
      <c r="E4327">
        <v>0.06</v>
      </c>
      <c r="F4327">
        <v>0.01</v>
      </c>
      <c r="G4327">
        <v>0</v>
      </c>
      <c r="H4327">
        <v>0</v>
      </c>
      <c r="I4327">
        <v>0</v>
      </c>
    </row>
    <row r="4328" spans="1:9" x14ac:dyDescent="0.25">
      <c r="A4328" t="s">
        <v>746</v>
      </c>
      <c r="B4328">
        <v>32681</v>
      </c>
      <c r="C4328" s="593">
        <v>7.0000000000000007E-2</v>
      </c>
      <c r="D4328" t="s">
        <v>1166</v>
      </c>
      <c r="E4328">
        <v>0.06</v>
      </c>
      <c r="F4328">
        <v>0.01</v>
      </c>
      <c r="G4328">
        <v>0</v>
      </c>
      <c r="H4328">
        <v>0</v>
      </c>
      <c r="I4328">
        <v>0</v>
      </c>
    </row>
    <row r="4329" spans="1:9" x14ac:dyDescent="0.25">
      <c r="A4329" t="s">
        <v>746</v>
      </c>
      <c r="B4329">
        <v>32683</v>
      </c>
      <c r="C4329" s="593">
        <v>7.0000000000000007E-2</v>
      </c>
      <c r="D4329" t="s">
        <v>2402</v>
      </c>
      <c r="E4329">
        <v>0.06</v>
      </c>
      <c r="F4329">
        <v>0.01</v>
      </c>
      <c r="G4329">
        <v>0</v>
      </c>
      <c r="H4329">
        <v>0</v>
      </c>
      <c r="I4329">
        <v>0</v>
      </c>
    </row>
    <row r="4330" spans="1:9" x14ac:dyDescent="0.25">
      <c r="A4330" t="s">
        <v>746</v>
      </c>
      <c r="B4330">
        <v>32686</v>
      </c>
      <c r="C4330" s="593">
        <v>7.0000000000000007E-2</v>
      </c>
      <c r="D4330" t="s">
        <v>2403</v>
      </c>
      <c r="E4330">
        <v>0.06</v>
      </c>
      <c r="F4330">
        <v>0.01</v>
      </c>
      <c r="G4330">
        <v>0</v>
      </c>
      <c r="H4330">
        <v>0</v>
      </c>
      <c r="I4330">
        <v>0</v>
      </c>
    </row>
    <row r="4331" spans="1:9" x14ac:dyDescent="0.25">
      <c r="A4331" t="s">
        <v>746</v>
      </c>
      <c r="B4331">
        <v>32692</v>
      </c>
      <c r="C4331" s="593">
        <v>7.0000000000000007E-2</v>
      </c>
      <c r="D4331" t="s">
        <v>2347</v>
      </c>
      <c r="E4331">
        <v>0.06</v>
      </c>
      <c r="F4331">
        <v>0.01</v>
      </c>
      <c r="G4331">
        <v>0</v>
      </c>
      <c r="H4331">
        <v>0</v>
      </c>
      <c r="I4331">
        <v>0</v>
      </c>
    </row>
    <row r="4332" spans="1:9" x14ac:dyDescent="0.25">
      <c r="A4332" t="s">
        <v>746</v>
      </c>
      <c r="B4332">
        <v>32693</v>
      </c>
      <c r="C4332" s="593">
        <v>7.0000000000000007E-2</v>
      </c>
      <c r="D4332" t="s">
        <v>2404</v>
      </c>
      <c r="E4332">
        <v>0.06</v>
      </c>
      <c r="F4332">
        <v>0.01</v>
      </c>
      <c r="G4332">
        <v>0</v>
      </c>
      <c r="H4332">
        <v>0</v>
      </c>
      <c r="I4332">
        <v>0</v>
      </c>
    </row>
    <row r="4333" spans="1:9" x14ac:dyDescent="0.25">
      <c r="A4333" t="s">
        <v>746</v>
      </c>
      <c r="B4333">
        <v>32694</v>
      </c>
      <c r="C4333" s="593">
        <v>7.0000000000000007E-2</v>
      </c>
      <c r="D4333" t="s">
        <v>2405</v>
      </c>
      <c r="E4333">
        <v>0.06</v>
      </c>
      <c r="F4333">
        <v>0.01</v>
      </c>
      <c r="G4333">
        <v>0</v>
      </c>
      <c r="H4333">
        <v>0</v>
      </c>
      <c r="I4333">
        <v>0</v>
      </c>
    </row>
    <row r="4334" spans="1:9" x14ac:dyDescent="0.25">
      <c r="A4334" t="s">
        <v>746</v>
      </c>
      <c r="B4334">
        <v>32696</v>
      </c>
      <c r="C4334" s="593">
        <v>7.0000000000000007E-2</v>
      </c>
      <c r="D4334" t="s">
        <v>2406</v>
      </c>
      <c r="E4334">
        <v>0.06</v>
      </c>
      <c r="F4334">
        <v>0.01</v>
      </c>
      <c r="G4334">
        <v>0</v>
      </c>
      <c r="H4334">
        <v>0</v>
      </c>
      <c r="I4334">
        <v>0</v>
      </c>
    </row>
    <row r="4335" spans="1:9" x14ac:dyDescent="0.25">
      <c r="A4335" t="s">
        <v>746</v>
      </c>
      <c r="B4335">
        <v>32697</v>
      </c>
      <c r="C4335" s="593">
        <v>7.0000000000000007E-2</v>
      </c>
      <c r="D4335" t="s">
        <v>2407</v>
      </c>
      <c r="E4335">
        <v>0.06</v>
      </c>
      <c r="F4335">
        <v>0.01</v>
      </c>
      <c r="G4335">
        <v>0</v>
      </c>
      <c r="H4335">
        <v>0</v>
      </c>
      <c r="I4335">
        <v>0</v>
      </c>
    </row>
    <row r="4336" spans="1:9" x14ac:dyDescent="0.25">
      <c r="A4336" t="s">
        <v>746</v>
      </c>
      <c r="B4336">
        <v>32701</v>
      </c>
      <c r="C4336" s="593">
        <v>7.0000000000000007E-2</v>
      </c>
      <c r="D4336" t="s">
        <v>2408</v>
      </c>
      <c r="E4336">
        <v>0.06</v>
      </c>
      <c r="F4336">
        <v>0.01</v>
      </c>
      <c r="G4336">
        <v>0</v>
      </c>
      <c r="H4336">
        <v>0</v>
      </c>
      <c r="I4336">
        <v>0</v>
      </c>
    </row>
    <row r="4337" spans="1:9" x14ac:dyDescent="0.25">
      <c r="A4337" t="s">
        <v>746</v>
      </c>
      <c r="B4337">
        <v>32702</v>
      </c>
      <c r="C4337" s="593">
        <v>7.0000000000000007E-2</v>
      </c>
      <c r="D4337" t="s">
        <v>2409</v>
      </c>
      <c r="E4337">
        <v>0.06</v>
      </c>
      <c r="F4337">
        <v>0.01</v>
      </c>
      <c r="G4337">
        <v>0</v>
      </c>
      <c r="H4337">
        <v>0</v>
      </c>
      <c r="I4337">
        <v>0</v>
      </c>
    </row>
    <row r="4338" spans="1:9" x14ac:dyDescent="0.25">
      <c r="A4338" t="s">
        <v>746</v>
      </c>
      <c r="B4338">
        <v>32703</v>
      </c>
      <c r="C4338" s="593">
        <v>7.0000000000000007E-2</v>
      </c>
      <c r="D4338" t="s">
        <v>2410</v>
      </c>
      <c r="E4338">
        <v>0.06</v>
      </c>
      <c r="F4338">
        <v>0.01</v>
      </c>
      <c r="G4338">
        <v>0</v>
      </c>
      <c r="H4338">
        <v>0</v>
      </c>
      <c r="I4338">
        <v>0</v>
      </c>
    </row>
    <row r="4339" spans="1:9" x14ac:dyDescent="0.25">
      <c r="A4339" t="s">
        <v>746</v>
      </c>
      <c r="B4339">
        <v>32704</v>
      </c>
      <c r="C4339" s="593">
        <v>6.5000000000000002E-2</v>
      </c>
      <c r="D4339" t="s">
        <v>2411</v>
      </c>
      <c r="E4339">
        <v>0.06</v>
      </c>
      <c r="F4339">
        <v>5.0000000000000001E-3</v>
      </c>
      <c r="G4339">
        <v>0</v>
      </c>
      <c r="H4339">
        <v>0</v>
      </c>
      <c r="I4339">
        <v>0</v>
      </c>
    </row>
    <row r="4340" spans="1:9" x14ac:dyDescent="0.25">
      <c r="A4340" t="s">
        <v>746</v>
      </c>
      <c r="B4340">
        <v>32706</v>
      </c>
      <c r="C4340" s="593">
        <v>6.5000000000000002E-2</v>
      </c>
      <c r="D4340" t="s">
        <v>2316</v>
      </c>
      <c r="E4340">
        <v>0.06</v>
      </c>
      <c r="F4340">
        <v>5.0000000000000001E-3</v>
      </c>
      <c r="G4340">
        <v>0</v>
      </c>
      <c r="H4340">
        <v>0</v>
      </c>
      <c r="I4340">
        <v>0</v>
      </c>
    </row>
    <row r="4341" spans="1:9" x14ac:dyDescent="0.25">
      <c r="A4341" t="s">
        <v>746</v>
      </c>
      <c r="B4341">
        <v>32707</v>
      </c>
      <c r="C4341" s="593">
        <v>7.0000000000000007E-2</v>
      </c>
      <c r="D4341" t="s">
        <v>2412</v>
      </c>
      <c r="E4341">
        <v>0.06</v>
      </c>
      <c r="F4341">
        <v>0.01</v>
      </c>
      <c r="G4341">
        <v>0</v>
      </c>
      <c r="H4341">
        <v>0</v>
      </c>
      <c r="I4341">
        <v>0</v>
      </c>
    </row>
    <row r="4342" spans="1:9" x14ac:dyDescent="0.25">
      <c r="A4342" t="s">
        <v>746</v>
      </c>
      <c r="B4342">
        <v>32708</v>
      </c>
      <c r="C4342" s="593">
        <v>7.0000000000000007E-2</v>
      </c>
      <c r="D4342" t="s">
        <v>2412</v>
      </c>
      <c r="E4342">
        <v>0.06</v>
      </c>
      <c r="F4342">
        <v>0.01</v>
      </c>
      <c r="G4342">
        <v>0</v>
      </c>
      <c r="H4342">
        <v>0</v>
      </c>
      <c r="I4342">
        <v>0</v>
      </c>
    </row>
    <row r="4343" spans="1:9" x14ac:dyDescent="0.25">
      <c r="A4343" t="s">
        <v>746</v>
      </c>
      <c r="B4343">
        <v>32709</v>
      </c>
      <c r="C4343" s="593">
        <v>7.0000000000000007E-2</v>
      </c>
      <c r="D4343" t="s">
        <v>2413</v>
      </c>
      <c r="E4343">
        <v>0.06</v>
      </c>
      <c r="F4343">
        <v>0.01</v>
      </c>
      <c r="G4343">
        <v>0</v>
      </c>
      <c r="H4343">
        <v>0</v>
      </c>
      <c r="I4343">
        <v>0</v>
      </c>
    </row>
    <row r="4344" spans="1:9" x14ac:dyDescent="0.25">
      <c r="A4344" t="s">
        <v>746</v>
      </c>
      <c r="B4344">
        <v>32710</v>
      </c>
      <c r="C4344" s="593">
        <v>6.5000000000000002E-2</v>
      </c>
      <c r="D4344" t="s">
        <v>1745</v>
      </c>
      <c r="E4344">
        <v>0.06</v>
      </c>
      <c r="F4344">
        <v>5.0000000000000001E-3</v>
      </c>
      <c r="G4344">
        <v>0</v>
      </c>
      <c r="H4344">
        <v>0</v>
      </c>
      <c r="I4344">
        <v>0</v>
      </c>
    </row>
    <row r="4345" spans="1:9" x14ac:dyDescent="0.25">
      <c r="A4345" t="s">
        <v>746</v>
      </c>
      <c r="B4345">
        <v>32712</v>
      </c>
      <c r="C4345" s="593">
        <v>6.5000000000000002E-2</v>
      </c>
      <c r="D4345" t="s">
        <v>2411</v>
      </c>
      <c r="E4345">
        <v>0.06</v>
      </c>
      <c r="F4345">
        <v>5.0000000000000001E-3</v>
      </c>
      <c r="G4345">
        <v>0</v>
      </c>
      <c r="H4345">
        <v>0</v>
      </c>
      <c r="I4345">
        <v>0</v>
      </c>
    </row>
    <row r="4346" spans="1:9" x14ac:dyDescent="0.25">
      <c r="A4346" t="s">
        <v>746</v>
      </c>
      <c r="B4346">
        <v>32713</v>
      </c>
      <c r="C4346" s="593">
        <v>6.5000000000000002E-2</v>
      </c>
      <c r="D4346" t="s">
        <v>2316</v>
      </c>
      <c r="E4346">
        <v>0.06</v>
      </c>
      <c r="F4346">
        <v>5.0000000000000001E-3</v>
      </c>
      <c r="G4346">
        <v>0</v>
      </c>
      <c r="H4346">
        <v>0</v>
      </c>
      <c r="I4346">
        <v>0</v>
      </c>
    </row>
    <row r="4347" spans="1:9" x14ac:dyDescent="0.25">
      <c r="A4347" t="s">
        <v>746</v>
      </c>
      <c r="B4347">
        <v>32714</v>
      </c>
      <c r="C4347" s="593">
        <v>7.0000000000000007E-2</v>
      </c>
      <c r="D4347" t="s">
        <v>2408</v>
      </c>
      <c r="E4347">
        <v>0.06</v>
      </c>
      <c r="F4347">
        <v>0.01</v>
      </c>
      <c r="G4347">
        <v>0</v>
      </c>
      <c r="H4347">
        <v>0</v>
      </c>
      <c r="I4347">
        <v>0</v>
      </c>
    </row>
    <row r="4348" spans="1:9" x14ac:dyDescent="0.25">
      <c r="A4348" t="s">
        <v>746</v>
      </c>
      <c r="B4348">
        <v>32715</v>
      </c>
      <c r="C4348" s="593">
        <v>7.0000000000000007E-2</v>
      </c>
      <c r="D4348" t="s">
        <v>2408</v>
      </c>
      <c r="E4348">
        <v>0.06</v>
      </c>
      <c r="F4348">
        <v>0.01</v>
      </c>
      <c r="G4348">
        <v>0</v>
      </c>
      <c r="H4348">
        <v>0</v>
      </c>
      <c r="I4348">
        <v>0</v>
      </c>
    </row>
    <row r="4349" spans="1:9" x14ac:dyDescent="0.25">
      <c r="A4349" t="s">
        <v>746</v>
      </c>
      <c r="B4349">
        <v>32716</v>
      </c>
      <c r="C4349" s="593">
        <v>7.0000000000000007E-2</v>
      </c>
      <c r="D4349" t="s">
        <v>2408</v>
      </c>
      <c r="E4349">
        <v>0.06</v>
      </c>
      <c r="F4349">
        <v>0.01</v>
      </c>
      <c r="G4349">
        <v>0</v>
      </c>
      <c r="H4349">
        <v>0</v>
      </c>
      <c r="I4349">
        <v>0</v>
      </c>
    </row>
    <row r="4350" spans="1:9" x14ac:dyDescent="0.25">
      <c r="A4350" t="s">
        <v>746</v>
      </c>
      <c r="B4350">
        <v>32718</v>
      </c>
      <c r="C4350" s="593">
        <v>7.0000000000000007E-2</v>
      </c>
      <c r="D4350" t="s">
        <v>2412</v>
      </c>
      <c r="E4350">
        <v>0.06</v>
      </c>
      <c r="F4350">
        <v>0.01</v>
      </c>
      <c r="G4350">
        <v>0</v>
      </c>
      <c r="H4350">
        <v>0</v>
      </c>
      <c r="I4350">
        <v>0</v>
      </c>
    </row>
    <row r="4351" spans="1:9" x14ac:dyDescent="0.25">
      <c r="A4351" t="s">
        <v>746</v>
      </c>
      <c r="B4351">
        <v>32719</v>
      </c>
      <c r="C4351" s="593">
        <v>7.0000000000000007E-2</v>
      </c>
      <c r="D4351" t="s">
        <v>2414</v>
      </c>
      <c r="E4351">
        <v>0.06</v>
      </c>
      <c r="F4351">
        <v>0.01</v>
      </c>
      <c r="G4351">
        <v>0</v>
      </c>
      <c r="H4351">
        <v>0</v>
      </c>
      <c r="I4351">
        <v>0</v>
      </c>
    </row>
    <row r="4352" spans="1:9" x14ac:dyDescent="0.25">
      <c r="A4352" t="s">
        <v>746</v>
      </c>
      <c r="B4352">
        <v>32720</v>
      </c>
      <c r="C4352" s="593">
        <v>7.0000000000000007E-2</v>
      </c>
      <c r="D4352" t="s">
        <v>1944</v>
      </c>
      <c r="E4352">
        <v>0.06</v>
      </c>
      <c r="F4352">
        <v>0.01</v>
      </c>
      <c r="G4352">
        <v>0</v>
      </c>
      <c r="H4352">
        <v>0</v>
      </c>
      <c r="I4352">
        <v>0</v>
      </c>
    </row>
    <row r="4353" spans="1:9" x14ac:dyDescent="0.25">
      <c r="A4353" t="s">
        <v>746</v>
      </c>
      <c r="B4353">
        <v>32721</v>
      </c>
      <c r="C4353" s="593">
        <v>6.5000000000000002E-2</v>
      </c>
      <c r="D4353" t="s">
        <v>2415</v>
      </c>
      <c r="E4353">
        <v>0.06</v>
      </c>
      <c r="F4353">
        <v>5.0000000000000001E-3</v>
      </c>
      <c r="G4353">
        <v>0</v>
      </c>
      <c r="H4353">
        <v>0</v>
      </c>
      <c r="I4353">
        <v>0</v>
      </c>
    </row>
    <row r="4354" spans="1:9" x14ac:dyDescent="0.25">
      <c r="A4354" t="s">
        <v>746</v>
      </c>
      <c r="B4354">
        <v>32722</v>
      </c>
      <c r="C4354" s="593">
        <v>6.5000000000000002E-2</v>
      </c>
      <c r="D4354" t="s">
        <v>2316</v>
      </c>
      <c r="E4354">
        <v>0.06</v>
      </c>
      <c r="F4354">
        <v>5.0000000000000001E-3</v>
      </c>
      <c r="G4354">
        <v>0</v>
      </c>
      <c r="H4354">
        <v>0</v>
      </c>
      <c r="I4354">
        <v>0</v>
      </c>
    </row>
    <row r="4355" spans="1:9" x14ac:dyDescent="0.25">
      <c r="A4355" t="s">
        <v>746</v>
      </c>
      <c r="B4355">
        <v>32723</v>
      </c>
      <c r="C4355" s="593">
        <v>6.5000000000000002E-2</v>
      </c>
      <c r="D4355" t="s">
        <v>2415</v>
      </c>
      <c r="E4355">
        <v>0.06</v>
      </c>
      <c r="F4355">
        <v>5.0000000000000001E-3</v>
      </c>
      <c r="G4355">
        <v>0</v>
      </c>
      <c r="H4355">
        <v>0</v>
      </c>
      <c r="I4355">
        <v>0</v>
      </c>
    </row>
    <row r="4356" spans="1:9" x14ac:dyDescent="0.25">
      <c r="A4356" t="s">
        <v>746</v>
      </c>
      <c r="B4356">
        <v>32724</v>
      </c>
      <c r="C4356" s="593">
        <v>6.5000000000000002E-2</v>
      </c>
      <c r="D4356" t="s">
        <v>2316</v>
      </c>
      <c r="E4356">
        <v>0.06</v>
      </c>
      <c r="F4356">
        <v>5.0000000000000001E-3</v>
      </c>
      <c r="G4356">
        <v>0</v>
      </c>
      <c r="H4356">
        <v>0</v>
      </c>
      <c r="I4356">
        <v>0</v>
      </c>
    </row>
    <row r="4357" spans="1:9" x14ac:dyDescent="0.25">
      <c r="A4357" t="s">
        <v>746</v>
      </c>
      <c r="B4357">
        <v>32725</v>
      </c>
      <c r="C4357" s="593">
        <v>6.5000000000000002E-2</v>
      </c>
      <c r="D4357" t="s">
        <v>2316</v>
      </c>
      <c r="E4357">
        <v>0.06</v>
      </c>
      <c r="F4357">
        <v>5.0000000000000001E-3</v>
      </c>
      <c r="G4357">
        <v>0</v>
      </c>
      <c r="H4357">
        <v>0</v>
      </c>
      <c r="I4357">
        <v>0</v>
      </c>
    </row>
    <row r="4358" spans="1:9" x14ac:dyDescent="0.25">
      <c r="A4358" t="s">
        <v>746</v>
      </c>
      <c r="B4358">
        <v>32726</v>
      </c>
      <c r="C4358" s="593">
        <v>7.0000000000000007E-2</v>
      </c>
      <c r="D4358" t="s">
        <v>2416</v>
      </c>
      <c r="E4358">
        <v>0.06</v>
      </c>
      <c r="F4358">
        <v>0.01</v>
      </c>
      <c r="G4358">
        <v>0</v>
      </c>
      <c r="H4358">
        <v>0</v>
      </c>
      <c r="I4358">
        <v>0</v>
      </c>
    </row>
    <row r="4359" spans="1:9" x14ac:dyDescent="0.25">
      <c r="A4359" t="s">
        <v>746</v>
      </c>
      <c r="B4359">
        <v>32727</v>
      </c>
      <c r="C4359" s="593">
        <v>7.0000000000000007E-2</v>
      </c>
      <c r="D4359" t="s">
        <v>2416</v>
      </c>
      <c r="E4359">
        <v>0.06</v>
      </c>
      <c r="F4359">
        <v>0.01</v>
      </c>
      <c r="G4359">
        <v>0</v>
      </c>
      <c r="H4359">
        <v>0</v>
      </c>
      <c r="I4359">
        <v>0</v>
      </c>
    </row>
    <row r="4360" spans="1:9" x14ac:dyDescent="0.25">
      <c r="A4360" t="s">
        <v>746</v>
      </c>
      <c r="B4360">
        <v>32728</v>
      </c>
      <c r="C4360" s="593">
        <v>6.5000000000000002E-2</v>
      </c>
      <c r="D4360" t="s">
        <v>2417</v>
      </c>
      <c r="E4360">
        <v>0.06</v>
      </c>
      <c r="F4360">
        <v>5.0000000000000001E-3</v>
      </c>
      <c r="G4360">
        <v>0</v>
      </c>
      <c r="H4360">
        <v>0</v>
      </c>
      <c r="I4360">
        <v>0</v>
      </c>
    </row>
    <row r="4361" spans="1:9" x14ac:dyDescent="0.25">
      <c r="A4361" t="s">
        <v>746</v>
      </c>
      <c r="B4361">
        <v>32730</v>
      </c>
      <c r="C4361" s="593">
        <v>7.0000000000000007E-2</v>
      </c>
      <c r="D4361" t="s">
        <v>2408</v>
      </c>
      <c r="E4361">
        <v>0.06</v>
      </c>
      <c r="F4361">
        <v>0.01</v>
      </c>
      <c r="G4361">
        <v>0</v>
      </c>
      <c r="H4361">
        <v>0</v>
      </c>
      <c r="I4361">
        <v>0</v>
      </c>
    </row>
    <row r="4362" spans="1:9" x14ac:dyDescent="0.25">
      <c r="A4362" t="s">
        <v>746</v>
      </c>
      <c r="B4362">
        <v>32732</v>
      </c>
      <c r="C4362" s="593">
        <v>7.0000000000000007E-2</v>
      </c>
      <c r="D4362" t="s">
        <v>2410</v>
      </c>
      <c r="E4362">
        <v>0.06</v>
      </c>
      <c r="F4362">
        <v>0.01</v>
      </c>
      <c r="G4362">
        <v>0</v>
      </c>
      <c r="H4362">
        <v>0</v>
      </c>
      <c r="I4362">
        <v>0</v>
      </c>
    </row>
    <row r="4363" spans="1:9" x14ac:dyDescent="0.25">
      <c r="A4363" t="s">
        <v>746</v>
      </c>
      <c r="B4363">
        <v>32733</v>
      </c>
      <c r="C4363" s="593">
        <v>6.5000000000000002E-2</v>
      </c>
      <c r="D4363" t="s">
        <v>1745</v>
      </c>
      <c r="E4363">
        <v>0.06</v>
      </c>
      <c r="F4363">
        <v>5.0000000000000001E-3</v>
      </c>
      <c r="G4363">
        <v>0</v>
      </c>
      <c r="H4363">
        <v>0</v>
      </c>
      <c r="I4363">
        <v>0</v>
      </c>
    </row>
    <row r="4364" spans="1:9" x14ac:dyDescent="0.25">
      <c r="A4364" t="s">
        <v>746</v>
      </c>
      <c r="B4364">
        <v>32735</v>
      </c>
      <c r="C4364" s="593">
        <v>7.0000000000000007E-2</v>
      </c>
      <c r="D4364" t="s">
        <v>2416</v>
      </c>
      <c r="E4364">
        <v>0.06</v>
      </c>
      <c r="F4364">
        <v>0.01</v>
      </c>
      <c r="G4364">
        <v>0</v>
      </c>
      <c r="H4364">
        <v>0</v>
      </c>
      <c r="I4364">
        <v>0</v>
      </c>
    </row>
    <row r="4365" spans="1:9" x14ac:dyDescent="0.25">
      <c r="A4365" t="s">
        <v>746</v>
      </c>
      <c r="B4365">
        <v>32736</v>
      </c>
      <c r="C4365" s="593">
        <v>7.0000000000000007E-2</v>
      </c>
      <c r="D4365" t="s">
        <v>2416</v>
      </c>
      <c r="E4365">
        <v>0.06</v>
      </c>
      <c r="F4365">
        <v>0.01</v>
      </c>
      <c r="G4365">
        <v>0</v>
      </c>
      <c r="H4365">
        <v>0</v>
      </c>
      <c r="I4365">
        <v>0</v>
      </c>
    </row>
    <row r="4366" spans="1:9" x14ac:dyDescent="0.25">
      <c r="A4366" t="s">
        <v>746</v>
      </c>
      <c r="B4366">
        <v>32738</v>
      </c>
      <c r="C4366" s="593">
        <v>6.5000000000000002E-2</v>
      </c>
      <c r="D4366" t="s">
        <v>2316</v>
      </c>
      <c r="E4366">
        <v>0.06</v>
      </c>
      <c r="F4366">
        <v>5.0000000000000001E-3</v>
      </c>
      <c r="G4366">
        <v>0</v>
      </c>
      <c r="H4366">
        <v>0</v>
      </c>
      <c r="I4366">
        <v>0</v>
      </c>
    </row>
    <row r="4367" spans="1:9" x14ac:dyDescent="0.25">
      <c r="A4367" t="s">
        <v>746</v>
      </c>
      <c r="B4367">
        <v>32739</v>
      </c>
      <c r="C4367" s="593">
        <v>6.5000000000000002E-2</v>
      </c>
      <c r="D4367" t="s">
        <v>2417</v>
      </c>
      <c r="E4367">
        <v>0.06</v>
      </c>
      <c r="F4367">
        <v>5.0000000000000001E-3</v>
      </c>
      <c r="G4367">
        <v>0</v>
      </c>
      <c r="H4367">
        <v>0</v>
      </c>
      <c r="I4367">
        <v>0</v>
      </c>
    </row>
    <row r="4368" spans="1:9" x14ac:dyDescent="0.25">
      <c r="A4368" t="s">
        <v>746</v>
      </c>
      <c r="B4368">
        <v>32744</v>
      </c>
      <c r="C4368" s="593">
        <v>6.5000000000000002E-2</v>
      </c>
      <c r="D4368" t="s">
        <v>2316</v>
      </c>
      <c r="E4368">
        <v>0.06</v>
      </c>
      <c r="F4368">
        <v>5.0000000000000001E-3</v>
      </c>
      <c r="G4368">
        <v>0</v>
      </c>
      <c r="H4368">
        <v>0</v>
      </c>
      <c r="I4368">
        <v>0</v>
      </c>
    </row>
    <row r="4369" spans="1:9" x14ac:dyDescent="0.25">
      <c r="A4369" t="s">
        <v>746</v>
      </c>
      <c r="B4369">
        <v>32745</v>
      </c>
      <c r="C4369" s="593">
        <v>7.0000000000000007E-2</v>
      </c>
      <c r="D4369" t="s">
        <v>2410</v>
      </c>
      <c r="E4369">
        <v>0.06</v>
      </c>
      <c r="F4369">
        <v>0.01</v>
      </c>
      <c r="G4369">
        <v>0</v>
      </c>
      <c r="H4369">
        <v>0</v>
      </c>
      <c r="I4369">
        <v>0</v>
      </c>
    </row>
    <row r="4370" spans="1:9" x14ac:dyDescent="0.25">
      <c r="A4370" t="s">
        <v>746</v>
      </c>
      <c r="B4370">
        <v>32746</v>
      </c>
      <c r="C4370" s="593">
        <v>7.0000000000000007E-2</v>
      </c>
      <c r="D4370" t="s">
        <v>2418</v>
      </c>
      <c r="E4370">
        <v>0.06</v>
      </c>
      <c r="F4370">
        <v>0.01</v>
      </c>
      <c r="G4370">
        <v>0</v>
      </c>
      <c r="H4370">
        <v>0</v>
      </c>
      <c r="I4370">
        <v>0</v>
      </c>
    </row>
    <row r="4371" spans="1:9" x14ac:dyDescent="0.25">
      <c r="A4371" t="s">
        <v>746</v>
      </c>
      <c r="B4371">
        <v>32747</v>
      </c>
      <c r="C4371" s="593">
        <v>7.0000000000000007E-2</v>
      </c>
      <c r="D4371" t="s">
        <v>2216</v>
      </c>
      <c r="E4371">
        <v>0.06</v>
      </c>
      <c r="F4371">
        <v>0.01</v>
      </c>
      <c r="G4371">
        <v>0</v>
      </c>
      <c r="H4371">
        <v>0</v>
      </c>
      <c r="I4371">
        <v>0</v>
      </c>
    </row>
    <row r="4372" spans="1:9" x14ac:dyDescent="0.25">
      <c r="A4372" t="s">
        <v>746</v>
      </c>
      <c r="B4372">
        <v>32750</v>
      </c>
      <c r="C4372" s="593">
        <v>7.0000000000000007E-2</v>
      </c>
      <c r="D4372" t="s">
        <v>2419</v>
      </c>
      <c r="E4372">
        <v>0.06</v>
      </c>
      <c r="F4372">
        <v>0.01</v>
      </c>
      <c r="G4372">
        <v>0</v>
      </c>
      <c r="H4372">
        <v>0</v>
      </c>
      <c r="I4372">
        <v>0</v>
      </c>
    </row>
    <row r="4373" spans="1:9" x14ac:dyDescent="0.25">
      <c r="A4373" t="s">
        <v>746</v>
      </c>
      <c r="B4373">
        <v>32751</v>
      </c>
      <c r="C4373" s="593">
        <v>7.0000000000000007E-2</v>
      </c>
      <c r="D4373" t="s">
        <v>2408</v>
      </c>
      <c r="E4373">
        <v>0.06</v>
      </c>
      <c r="F4373">
        <v>0.01</v>
      </c>
      <c r="G4373">
        <v>0</v>
      </c>
      <c r="H4373">
        <v>0</v>
      </c>
      <c r="I4373">
        <v>0</v>
      </c>
    </row>
    <row r="4374" spans="1:9" x14ac:dyDescent="0.25">
      <c r="A4374" t="s">
        <v>746</v>
      </c>
      <c r="B4374">
        <v>32752</v>
      </c>
      <c r="C4374" s="593">
        <v>7.0000000000000007E-2</v>
      </c>
      <c r="D4374" t="s">
        <v>2419</v>
      </c>
      <c r="E4374">
        <v>0.06</v>
      </c>
      <c r="F4374">
        <v>0.01</v>
      </c>
      <c r="G4374">
        <v>0</v>
      </c>
      <c r="H4374">
        <v>0</v>
      </c>
      <c r="I4374">
        <v>0</v>
      </c>
    </row>
    <row r="4375" spans="1:9" x14ac:dyDescent="0.25">
      <c r="A4375" t="s">
        <v>746</v>
      </c>
      <c r="B4375">
        <v>32753</v>
      </c>
      <c r="C4375" s="593">
        <v>6.5000000000000002E-2</v>
      </c>
      <c r="D4375" t="s">
        <v>2420</v>
      </c>
      <c r="E4375">
        <v>0.06</v>
      </c>
      <c r="F4375">
        <v>5.0000000000000001E-3</v>
      </c>
      <c r="G4375">
        <v>0</v>
      </c>
      <c r="H4375">
        <v>0</v>
      </c>
      <c r="I4375">
        <v>0</v>
      </c>
    </row>
    <row r="4376" spans="1:9" x14ac:dyDescent="0.25">
      <c r="A4376" t="s">
        <v>746</v>
      </c>
      <c r="B4376">
        <v>32754</v>
      </c>
      <c r="C4376" s="593">
        <v>7.0000000000000007E-2</v>
      </c>
      <c r="D4376" t="s">
        <v>2413</v>
      </c>
      <c r="E4376">
        <v>0.06</v>
      </c>
      <c r="F4376">
        <v>0.01</v>
      </c>
      <c r="G4376">
        <v>0</v>
      </c>
      <c r="H4376">
        <v>0</v>
      </c>
      <c r="I4376">
        <v>0</v>
      </c>
    </row>
    <row r="4377" spans="1:9" x14ac:dyDescent="0.25">
      <c r="A4377" t="s">
        <v>746</v>
      </c>
      <c r="B4377">
        <v>32756</v>
      </c>
      <c r="C4377" s="593">
        <v>7.0000000000000007E-2</v>
      </c>
      <c r="D4377" t="s">
        <v>2421</v>
      </c>
      <c r="E4377">
        <v>0.06</v>
      </c>
      <c r="F4377">
        <v>0.01</v>
      </c>
      <c r="G4377">
        <v>0</v>
      </c>
      <c r="H4377">
        <v>0</v>
      </c>
      <c r="I4377">
        <v>0</v>
      </c>
    </row>
    <row r="4378" spans="1:9" x14ac:dyDescent="0.25">
      <c r="A4378" t="s">
        <v>746</v>
      </c>
      <c r="B4378">
        <v>32757</v>
      </c>
      <c r="C4378" s="593">
        <v>7.0000000000000007E-2</v>
      </c>
      <c r="D4378" t="s">
        <v>2416</v>
      </c>
      <c r="E4378">
        <v>0.06</v>
      </c>
      <c r="F4378">
        <v>0.01</v>
      </c>
      <c r="G4378">
        <v>0</v>
      </c>
      <c r="H4378">
        <v>0</v>
      </c>
      <c r="I4378">
        <v>0</v>
      </c>
    </row>
    <row r="4379" spans="1:9" x14ac:dyDescent="0.25">
      <c r="A4379" t="s">
        <v>746</v>
      </c>
      <c r="B4379">
        <v>32759</v>
      </c>
      <c r="C4379" s="593">
        <v>6.5000000000000002E-2</v>
      </c>
      <c r="D4379" t="s">
        <v>2316</v>
      </c>
      <c r="E4379">
        <v>0.06</v>
      </c>
      <c r="F4379">
        <v>5.0000000000000001E-3</v>
      </c>
      <c r="G4379">
        <v>0</v>
      </c>
      <c r="H4379">
        <v>0</v>
      </c>
      <c r="I4379">
        <v>0</v>
      </c>
    </row>
    <row r="4380" spans="1:9" x14ac:dyDescent="0.25">
      <c r="A4380" t="s">
        <v>746</v>
      </c>
      <c r="B4380">
        <v>32762</v>
      </c>
      <c r="C4380" s="593">
        <v>7.0000000000000007E-2</v>
      </c>
      <c r="D4380" t="s">
        <v>2422</v>
      </c>
      <c r="E4380">
        <v>0.06</v>
      </c>
      <c r="F4380">
        <v>0.01</v>
      </c>
      <c r="G4380">
        <v>0</v>
      </c>
      <c r="H4380">
        <v>0</v>
      </c>
      <c r="I4380">
        <v>0</v>
      </c>
    </row>
    <row r="4381" spans="1:9" x14ac:dyDescent="0.25">
      <c r="A4381" t="s">
        <v>746</v>
      </c>
      <c r="B4381">
        <v>32763</v>
      </c>
      <c r="C4381" s="593">
        <v>6.5000000000000002E-2</v>
      </c>
      <c r="D4381" t="s">
        <v>2316</v>
      </c>
      <c r="E4381">
        <v>0.06</v>
      </c>
      <c r="F4381">
        <v>5.0000000000000001E-3</v>
      </c>
      <c r="G4381">
        <v>0</v>
      </c>
      <c r="H4381">
        <v>0</v>
      </c>
      <c r="I4381">
        <v>0</v>
      </c>
    </row>
    <row r="4382" spans="1:9" x14ac:dyDescent="0.25">
      <c r="A4382" t="s">
        <v>746</v>
      </c>
      <c r="B4382">
        <v>32764</v>
      </c>
      <c r="C4382" s="593">
        <v>6.5000000000000002E-2</v>
      </c>
      <c r="D4382" t="s">
        <v>2316</v>
      </c>
      <c r="E4382">
        <v>0.06</v>
      </c>
      <c r="F4382">
        <v>5.0000000000000001E-3</v>
      </c>
      <c r="G4382">
        <v>0</v>
      </c>
      <c r="H4382">
        <v>0</v>
      </c>
      <c r="I4382">
        <v>0</v>
      </c>
    </row>
    <row r="4383" spans="1:9" x14ac:dyDescent="0.25">
      <c r="A4383" t="s">
        <v>746</v>
      </c>
      <c r="B4383">
        <v>32765</v>
      </c>
      <c r="C4383" s="593">
        <v>7.0000000000000007E-2</v>
      </c>
      <c r="D4383" t="s">
        <v>2422</v>
      </c>
      <c r="E4383">
        <v>0.06</v>
      </c>
      <c r="F4383">
        <v>0.01</v>
      </c>
      <c r="G4383">
        <v>0</v>
      </c>
      <c r="H4383">
        <v>0</v>
      </c>
      <c r="I4383">
        <v>0</v>
      </c>
    </row>
    <row r="4384" spans="1:9" x14ac:dyDescent="0.25">
      <c r="A4384" t="s">
        <v>746</v>
      </c>
      <c r="B4384">
        <v>32766</v>
      </c>
      <c r="C4384" s="593">
        <v>7.0000000000000007E-2</v>
      </c>
      <c r="D4384" t="s">
        <v>2422</v>
      </c>
      <c r="E4384">
        <v>0.06</v>
      </c>
      <c r="F4384">
        <v>0.01</v>
      </c>
      <c r="G4384">
        <v>0</v>
      </c>
      <c r="H4384">
        <v>0</v>
      </c>
      <c r="I4384">
        <v>0</v>
      </c>
    </row>
    <row r="4385" spans="1:9" x14ac:dyDescent="0.25">
      <c r="A4385" t="s">
        <v>746</v>
      </c>
      <c r="B4385">
        <v>32767</v>
      </c>
      <c r="C4385" s="593">
        <v>7.0000000000000007E-2</v>
      </c>
      <c r="D4385" t="s">
        <v>1944</v>
      </c>
      <c r="E4385">
        <v>0.06</v>
      </c>
      <c r="F4385">
        <v>0.01</v>
      </c>
      <c r="G4385">
        <v>0</v>
      </c>
      <c r="H4385">
        <v>0</v>
      </c>
      <c r="I4385">
        <v>0</v>
      </c>
    </row>
    <row r="4386" spans="1:9" x14ac:dyDescent="0.25">
      <c r="A4386" t="s">
        <v>746</v>
      </c>
      <c r="B4386">
        <v>32768</v>
      </c>
      <c r="C4386" s="593">
        <v>6.5000000000000002E-2</v>
      </c>
      <c r="D4386" t="s">
        <v>2411</v>
      </c>
      <c r="E4386">
        <v>0.06</v>
      </c>
      <c r="F4386">
        <v>5.0000000000000001E-3</v>
      </c>
      <c r="G4386">
        <v>0</v>
      </c>
      <c r="H4386">
        <v>0</v>
      </c>
      <c r="I4386">
        <v>0</v>
      </c>
    </row>
    <row r="4387" spans="1:9" x14ac:dyDescent="0.25">
      <c r="A4387" t="s">
        <v>746</v>
      </c>
      <c r="B4387">
        <v>32771</v>
      </c>
      <c r="C4387" s="593">
        <v>7.0000000000000007E-2</v>
      </c>
      <c r="D4387" t="s">
        <v>2418</v>
      </c>
      <c r="E4387">
        <v>0.06</v>
      </c>
      <c r="F4387">
        <v>0.01</v>
      </c>
      <c r="G4387">
        <v>0</v>
      </c>
      <c r="H4387">
        <v>0</v>
      </c>
      <c r="I4387">
        <v>0</v>
      </c>
    </row>
    <row r="4388" spans="1:9" x14ac:dyDescent="0.25">
      <c r="A4388" t="s">
        <v>746</v>
      </c>
      <c r="B4388">
        <v>32772</v>
      </c>
      <c r="C4388" s="593">
        <v>7.0000000000000007E-2</v>
      </c>
      <c r="D4388" t="s">
        <v>2216</v>
      </c>
      <c r="E4388">
        <v>0.06</v>
      </c>
      <c r="F4388">
        <v>0.01</v>
      </c>
      <c r="G4388">
        <v>0</v>
      </c>
      <c r="H4388">
        <v>0</v>
      </c>
      <c r="I4388">
        <v>0</v>
      </c>
    </row>
    <row r="4389" spans="1:9" x14ac:dyDescent="0.25">
      <c r="A4389" t="s">
        <v>746</v>
      </c>
      <c r="B4389">
        <v>32773</v>
      </c>
      <c r="C4389" s="593">
        <v>7.0000000000000007E-2</v>
      </c>
      <c r="D4389" t="s">
        <v>2216</v>
      </c>
      <c r="E4389">
        <v>0.06</v>
      </c>
      <c r="F4389">
        <v>0.01</v>
      </c>
      <c r="G4389">
        <v>0</v>
      </c>
      <c r="H4389">
        <v>0</v>
      </c>
      <c r="I4389">
        <v>0</v>
      </c>
    </row>
    <row r="4390" spans="1:9" x14ac:dyDescent="0.25">
      <c r="A4390" t="s">
        <v>746</v>
      </c>
      <c r="B4390">
        <v>32774</v>
      </c>
      <c r="C4390" s="593">
        <v>6.5000000000000002E-2</v>
      </c>
      <c r="D4390" t="s">
        <v>2423</v>
      </c>
      <c r="E4390">
        <v>0.06</v>
      </c>
      <c r="F4390">
        <v>5.0000000000000001E-3</v>
      </c>
      <c r="G4390">
        <v>0</v>
      </c>
      <c r="H4390">
        <v>0</v>
      </c>
      <c r="I4390">
        <v>0</v>
      </c>
    </row>
    <row r="4391" spans="1:9" x14ac:dyDescent="0.25">
      <c r="A4391" t="s">
        <v>746</v>
      </c>
      <c r="B4391">
        <v>32775</v>
      </c>
      <c r="C4391" s="593">
        <v>7.0000000000000007E-2</v>
      </c>
      <c r="D4391" t="s">
        <v>2413</v>
      </c>
      <c r="E4391">
        <v>0.06</v>
      </c>
      <c r="F4391">
        <v>0.01</v>
      </c>
      <c r="G4391">
        <v>0</v>
      </c>
      <c r="H4391">
        <v>0</v>
      </c>
      <c r="I4391">
        <v>0</v>
      </c>
    </row>
    <row r="4392" spans="1:9" x14ac:dyDescent="0.25">
      <c r="A4392" t="s">
        <v>746</v>
      </c>
      <c r="B4392">
        <v>32776</v>
      </c>
      <c r="C4392" s="593">
        <v>7.0000000000000007E-2</v>
      </c>
      <c r="D4392" t="s">
        <v>1944</v>
      </c>
      <c r="E4392">
        <v>0.06</v>
      </c>
      <c r="F4392">
        <v>0.01</v>
      </c>
      <c r="G4392">
        <v>0</v>
      </c>
      <c r="H4392">
        <v>0</v>
      </c>
      <c r="I4392">
        <v>0</v>
      </c>
    </row>
    <row r="4393" spans="1:9" x14ac:dyDescent="0.25">
      <c r="A4393" t="s">
        <v>746</v>
      </c>
      <c r="B4393">
        <v>32777</v>
      </c>
      <c r="C4393" s="593">
        <v>6.5000000000000002E-2</v>
      </c>
      <c r="D4393" t="s">
        <v>1745</v>
      </c>
      <c r="E4393">
        <v>0.06</v>
      </c>
      <c r="F4393">
        <v>5.0000000000000001E-3</v>
      </c>
      <c r="G4393">
        <v>0</v>
      </c>
      <c r="H4393">
        <v>0</v>
      </c>
      <c r="I4393">
        <v>0</v>
      </c>
    </row>
    <row r="4394" spans="1:9" x14ac:dyDescent="0.25">
      <c r="A4394" t="s">
        <v>746</v>
      </c>
      <c r="B4394">
        <v>32778</v>
      </c>
      <c r="C4394" s="593">
        <v>7.0000000000000007E-2</v>
      </c>
      <c r="D4394" t="s">
        <v>2424</v>
      </c>
      <c r="E4394">
        <v>0.06</v>
      </c>
      <c r="F4394">
        <v>0.01</v>
      </c>
      <c r="G4394">
        <v>0</v>
      </c>
      <c r="H4394">
        <v>0</v>
      </c>
      <c r="I4394">
        <v>0</v>
      </c>
    </row>
    <row r="4395" spans="1:9" x14ac:dyDescent="0.25">
      <c r="A4395" t="s">
        <v>746</v>
      </c>
      <c r="B4395">
        <v>32779</v>
      </c>
      <c r="C4395" s="593">
        <v>7.0000000000000007E-2</v>
      </c>
      <c r="D4395" t="s">
        <v>2408</v>
      </c>
      <c r="E4395">
        <v>0.06</v>
      </c>
      <c r="F4395">
        <v>0.01</v>
      </c>
      <c r="G4395">
        <v>0</v>
      </c>
      <c r="H4395">
        <v>0</v>
      </c>
      <c r="I4395">
        <v>0</v>
      </c>
    </row>
    <row r="4396" spans="1:9" x14ac:dyDescent="0.25">
      <c r="A4396" t="s">
        <v>746</v>
      </c>
      <c r="B4396">
        <v>32780</v>
      </c>
      <c r="C4396" s="593">
        <v>7.0000000000000007E-2</v>
      </c>
      <c r="D4396" t="s">
        <v>2425</v>
      </c>
      <c r="E4396">
        <v>0.06</v>
      </c>
      <c r="F4396">
        <v>0.01</v>
      </c>
      <c r="G4396">
        <v>0</v>
      </c>
      <c r="H4396">
        <v>0</v>
      </c>
      <c r="I4396">
        <v>0</v>
      </c>
    </row>
    <row r="4397" spans="1:9" x14ac:dyDescent="0.25">
      <c r="A4397" t="s">
        <v>746</v>
      </c>
      <c r="B4397">
        <v>32781</v>
      </c>
      <c r="C4397" s="593">
        <v>7.0000000000000007E-2</v>
      </c>
      <c r="D4397" t="s">
        <v>2425</v>
      </c>
      <c r="E4397">
        <v>0.06</v>
      </c>
      <c r="F4397">
        <v>0.01</v>
      </c>
      <c r="G4397">
        <v>0</v>
      </c>
      <c r="H4397">
        <v>0</v>
      </c>
      <c r="I4397">
        <v>0</v>
      </c>
    </row>
    <row r="4398" spans="1:9" x14ac:dyDescent="0.25">
      <c r="A4398" t="s">
        <v>746</v>
      </c>
      <c r="B4398">
        <v>32783</v>
      </c>
      <c r="C4398" s="593">
        <v>7.0000000000000007E-2</v>
      </c>
      <c r="D4398" t="s">
        <v>2425</v>
      </c>
      <c r="E4398">
        <v>0.06</v>
      </c>
      <c r="F4398">
        <v>0.01</v>
      </c>
      <c r="G4398">
        <v>0</v>
      </c>
      <c r="H4398">
        <v>0</v>
      </c>
      <c r="I4398">
        <v>0</v>
      </c>
    </row>
    <row r="4399" spans="1:9" x14ac:dyDescent="0.25">
      <c r="A4399" t="s">
        <v>746</v>
      </c>
      <c r="B4399">
        <v>32784</v>
      </c>
      <c r="C4399" s="593">
        <v>7.0000000000000007E-2</v>
      </c>
      <c r="D4399" t="s">
        <v>2416</v>
      </c>
      <c r="E4399">
        <v>0.06</v>
      </c>
      <c r="F4399">
        <v>0.01</v>
      </c>
      <c r="G4399">
        <v>0</v>
      </c>
      <c r="H4399">
        <v>0</v>
      </c>
      <c r="I4399">
        <v>0</v>
      </c>
    </row>
    <row r="4400" spans="1:9" x14ac:dyDescent="0.25">
      <c r="A4400" t="s">
        <v>746</v>
      </c>
      <c r="B4400">
        <v>32789</v>
      </c>
      <c r="C4400" s="593">
        <v>7.0000000000000007E-2</v>
      </c>
      <c r="D4400" t="s">
        <v>2410</v>
      </c>
      <c r="E4400">
        <v>0.06</v>
      </c>
      <c r="F4400">
        <v>0.01</v>
      </c>
      <c r="G4400">
        <v>0</v>
      </c>
      <c r="H4400">
        <v>0</v>
      </c>
      <c r="I4400">
        <v>0</v>
      </c>
    </row>
    <row r="4401" spans="1:9" x14ac:dyDescent="0.25">
      <c r="A4401" t="s">
        <v>746</v>
      </c>
      <c r="B4401">
        <v>32790</v>
      </c>
      <c r="C4401" s="593">
        <v>6.5000000000000002E-2</v>
      </c>
      <c r="D4401" t="s">
        <v>2073</v>
      </c>
      <c r="E4401">
        <v>0.06</v>
      </c>
      <c r="F4401">
        <v>5.0000000000000001E-3</v>
      </c>
      <c r="G4401">
        <v>0</v>
      </c>
      <c r="H4401">
        <v>0</v>
      </c>
      <c r="I4401">
        <v>0</v>
      </c>
    </row>
    <row r="4402" spans="1:9" x14ac:dyDescent="0.25">
      <c r="A4402" t="s">
        <v>746</v>
      </c>
      <c r="B4402">
        <v>32791</v>
      </c>
      <c r="C4402" s="593">
        <v>7.0000000000000007E-2</v>
      </c>
      <c r="D4402" t="s">
        <v>2410</v>
      </c>
      <c r="E4402">
        <v>0.06</v>
      </c>
      <c r="F4402">
        <v>0.01</v>
      </c>
      <c r="G4402">
        <v>0</v>
      </c>
      <c r="H4402">
        <v>0</v>
      </c>
      <c r="I4402">
        <v>0</v>
      </c>
    </row>
    <row r="4403" spans="1:9" x14ac:dyDescent="0.25">
      <c r="A4403" t="s">
        <v>746</v>
      </c>
      <c r="B4403">
        <v>32792</v>
      </c>
      <c r="C4403" s="593">
        <v>7.0000000000000007E-2</v>
      </c>
      <c r="D4403" t="s">
        <v>2412</v>
      </c>
      <c r="E4403">
        <v>0.06</v>
      </c>
      <c r="F4403">
        <v>0.01</v>
      </c>
      <c r="G4403">
        <v>0</v>
      </c>
      <c r="H4403">
        <v>0</v>
      </c>
      <c r="I4403">
        <v>0</v>
      </c>
    </row>
    <row r="4404" spans="1:9" x14ac:dyDescent="0.25">
      <c r="A4404" t="s">
        <v>746</v>
      </c>
      <c r="B4404">
        <v>32793</v>
      </c>
      <c r="C4404" s="593">
        <v>6.5000000000000002E-2</v>
      </c>
      <c r="D4404" t="s">
        <v>1745</v>
      </c>
      <c r="E4404">
        <v>0.06</v>
      </c>
      <c r="F4404">
        <v>5.0000000000000001E-3</v>
      </c>
      <c r="G4404">
        <v>0</v>
      </c>
      <c r="H4404">
        <v>0</v>
      </c>
      <c r="I4404">
        <v>0</v>
      </c>
    </row>
    <row r="4405" spans="1:9" x14ac:dyDescent="0.25">
      <c r="A4405" t="s">
        <v>746</v>
      </c>
      <c r="B4405">
        <v>32794</v>
      </c>
      <c r="C4405" s="593">
        <v>6.5000000000000002E-2</v>
      </c>
      <c r="D4405" t="s">
        <v>2426</v>
      </c>
      <c r="E4405">
        <v>0.06</v>
      </c>
      <c r="F4405">
        <v>5.0000000000000001E-3</v>
      </c>
      <c r="G4405">
        <v>0</v>
      </c>
      <c r="H4405">
        <v>0</v>
      </c>
      <c r="I4405">
        <v>0</v>
      </c>
    </row>
    <row r="4406" spans="1:9" x14ac:dyDescent="0.25">
      <c r="A4406" t="s">
        <v>746</v>
      </c>
      <c r="B4406">
        <v>32795</v>
      </c>
      <c r="C4406" s="593">
        <v>7.0000000000000007E-2</v>
      </c>
      <c r="D4406" t="s">
        <v>2418</v>
      </c>
      <c r="E4406">
        <v>0.06</v>
      </c>
      <c r="F4406">
        <v>0.01</v>
      </c>
      <c r="G4406">
        <v>0</v>
      </c>
      <c r="H4406">
        <v>0</v>
      </c>
      <c r="I4406">
        <v>0</v>
      </c>
    </row>
    <row r="4407" spans="1:9" x14ac:dyDescent="0.25">
      <c r="A4407" t="s">
        <v>746</v>
      </c>
      <c r="B4407">
        <v>32796</v>
      </c>
      <c r="C4407" s="593">
        <v>7.0000000000000007E-2</v>
      </c>
      <c r="D4407" t="s">
        <v>2425</v>
      </c>
      <c r="E4407">
        <v>0.06</v>
      </c>
      <c r="F4407">
        <v>0.01</v>
      </c>
      <c r="G4407">
        <v>0</v>
      </c>
      <c r="H4407">
        <v>0</v>
      </c>
      <c r="I4407">
        <v>0</v>
      </c>
    </row>
    <row r="4408" spans="1:9" x14ac:dyDescent="0.25">
      <c r="A4408" t="s">
        <v>746</v>
      </c>
      <c r="B4408">
        <v>32798</v>
      </c>
      <c r="C4408" s="593">
        <v>6.5000000000000002E-2</v>
      </c>
      <c r="D4408" t="s">
        <v>1745</v>
      </c>
      <c r="E4408">
        <v>0.06</v>
      </c>
      <c r="F4408">
        <v>5.0000000000000001E-3</v>
      </c>
      <c r="G4408">
        <v>0</v>
      </c>
      <c r="H4408">
        <v>0</v>
      </c>
      <c r="I4408">
        <v>0</v>
      </c>
    </row>
    <row r="4409" spans="1:9" x14ac:dyDescent="0.25">
      <c r="A4409" t="s">
        <v>746</v>
      </c>
      <c r="B4409">
        <v>32799</v>
      </c>
      <c r="C4409" s="593">
        <v>7.0000000000000007E-2</v>
      </c>
      <c r="D4409" t="s">
        <v>2418</v>
      </c>
      <c r="E4409">
        <v>0.06</v>
      </c>
      <c r="F4409">
        <v>0.01</v>
      </c>
      <c r="G4409">
        <v>0</v>
      </c>
      <c r="H4409">
        <v>0</v>
      </c>
      <c r="I4409">
        <v>0</v>
      </c>
    </row>
    <row r="4410" spans="1:9" x14ac:dyDescent="0.25">
      <c r="A4410" t="s">
        <v>746</v>
      </c>
      <c r="B4410">
        <v>32801</v>
      </c>
      <c r="C4410" s="593">
        <v>6.5000000000000002E-2</v>
      </c>
      <c r="D4410" t="s">
        <v>2427</v>
      </c>
      <c r="E4410">
        <v>0.06</v>
      </c>
      <c r="F4410">
        <v>5.0000000000000001E-3</v>
      </c>
      <c r="G4410">
        <v>0</v>
      </c>
      <c r="H4410">
        <v>0</v>
      </c>
      <c r="I4410">
        <v>0</v>
      </c>
    </row>
    <row r="4411" spans="1:9" x14ac:dyDescent="0.25">
      <c r="A4411" t="s">
        <v>746</v>
      </c>
      <c r="B4411">
        <v>32802</v>
      </c>
      <c r="C4411" s="593">
        <v>6.5000000000000002E-2</v>
      </c>
      <c r="D4411" t="s">
        <v>2427</v>
      </c>
      <c r="E4411">
        <v>0.06</v>
      </c>
      <c r="F4411">
        <v>5.0000000000000001E-3</v>
      </c>
      <c r="G4411">
        <v>0</v>
      </c>
      <c r="H4411">
        <v>0</v>
      </c>
      <c r="I4411">
        <v>0</v>
      </c>
    </row>
    <row r="4412" spans="1:9" x14ac:dyDescent="0.25">
      <c r="A4412" t="s">
        <v>746</v>
      </c>
      <c r="B4412">
        <v>32803</v>
      </c>
      <c r="C4412" s="593">
        <v>6.5000000000000002E-2</v>
      </c>
      <c r="D4412" t="s">
        <v>2427</v>
      </c>
      <c r="E4412">
        <v>0.06</v>
      </c>
      <c r="F4412">
        <v>5.0000000000000001E-3</v>
      </c>
      <c r="G4412">
        <v>0</v>
      </c>
      <c r="H4412">
        <v>0</v>
      </c>
      <c r="I4412">
        <v>0</v>
      </c>
    </row>
    <row r="4413" spans="1:9" x14ac:dyDescent="0.25">
      <c r="A4413" t="s">
        <v>746</v>
      </c>
      <c r="B4413">
        <v>32804</v>
      </c>
      <c r="C4413" s="593">
        <v>6.5000000000000002E-2</v>
      </c>
      <c r="D4413" t="s">
        <v>2427</v>
      </c>
      <c r="E4413">
        <v>0.06</v>
      </c>
      <c r="F4413">
        <v>5.0000000000000001E-3</v>
      </c>
      <c r="G4413">
        <v>0</v>
      </c>
      <c r="H4413">
        <v>0</v>
      </c>
      <c r="I4413">
        <v>0</v>
      </c>
    </row>
    <row r="4414" spans="1:9" x14ac:dyDescent="0.25">
      <c r="A4414" t="s">
        <v>746</v>
      </c>
      <c r="B4414">
        <v>32805</v>
      </c>
      <c r="C4414" s="593">
        <v>6.5000000000000002E-2</v>
      </c>
      <c r="D4414" t="s">
        <v>2427</v>
      </c>
      <c r="E4414">
        <v>0.06</v>
      </c>
      <c r="F4414">
        <v>5.0000000000000001E-3</v>
      </c>
      <c r="G4414">
        <v>0</v>
      </c>
      <c r="H4414">
        <v>0</v>
      </c>
      <c r="I4414">
        <v>0</v>
      </c>
    </row>
    <row r="4415" spans="1:9" x14ac:dyDescent="0.25">
      <c r="A4415" t="s">
        <v>746</v>
      </c>
      <c r="B4415">
        <v>32806</v>
      </c>
      <c r="C4415" s="593">
        <v>6.5000000000000002E-2</v>
      </c>
      <c r="D4415" t="s">
        <v>2428</v>
      </c>
      <c r="E4415">
        <v>0.06</v>
      </c>
      <c r="F4415">
        <v>5.0000000000000001E-3</v>
      </c>
      <c r="G4415">
        <v>0</v>
      </c>
      <c r="H4415">
        <v>0</v>
      </c>
      <c r="I4415">
        <v>0</v>
      </c>
    </row>
    <row r="4416" spans="1:9" x14ac:dyDescent="0.25">
      <c r="A4416" t="s">
        <v>746</v>
      </c>
      <c r="B4416">
        <v>32807</v>
      </c>
      <c r="C4416" s="593">
        <v>6.5000000000000002E-2</v>
      </c>
      <c r="D4416" t="s">
        <v>2427</v>
      </c>
      <c r="E4416">
        <v>0.06</v>
      </c>
      <c r="F4416">
        <v>5.0000000000000001E-3</v>
      </c>
      <c r="G4416">
        <v>0</v>
      </c>
      <c r="H4416">
        <v>0</v>
      </c>
      <c r="I4416">
        <v>0</v>
      </c>
    </row>
    <row r="4417" spans="1:9" x14ac:dyDescent="0.25">
      <c r="A4417" t="s">
        <v>746</v>
      </c>
      <c r="B4417">
        <v>32808</v>
      </c>
      <c r="C4417" s="593">
        <v>6.5000000000000002E-2</v>
      </c>
      <c r="D4417" t="s">
        <v>2427</v>
      </c>
      <c r="E4417">
        <v>0.06</v>
      </c>
      <c r="F4417">
        <v>5.0000000000000001E-3</v>
      </c>
      <c r="G4417">
        <v>0</v>
      </c>
      <c r="H4417">
        <v>0</v>
      </c>
      <c r="I4417">
        <v>0</v>
      </c>
    </row>
    <row r="4418" spans="1:9" x14ac:dyDescent="0.25">
      <c r="A4418" t="s">
        <v>746</v>
      </c>
      <c r="B4418">
        <v>32809</v>
      </c>
      <c r="C4418" s="593">
        <v>6.5000000000000002E-2</v>
      </c>
      <c r="D4418" t="s">
        <v>2429</v>
      </c>
      <c r="E4418">
        <v>0.06</v>
      </c>
      <c r="F4418">
        <v>5.0000000000000001E-3</v>
      </c>
      <c r="G4418">
        <v>0</v>
      </c>
      <c r="H4418">
        <v>0</v>
      </c>
      <c r="I4418">
        <v>0</v>
      </c>
    </row>
    <row r="4419" spans="1:9" x14ac:dyDescent="0.25">
      <c r="A4419" t="s">
        <v>746</v>
      </c>
      <c r="B4419">
        <v>32810</v>
      </c>
      <c r="C4419" s="593">
        <v>6.5000000000000002E-2</v>
      </c>
      <c r="D4419" t="s">
        <v>2430</v>
      </c>
      <c r="E4419">
        <v>0.06</v>
      </c>
      <c r="F4419">
        <v>5.0000000000000001E-3</v>
      </c>
      <c r="G4419">
        <v>0</v>
      </c>
      <c r="H4419">
        <v>0</v>
      </c>
      <c r="I4419">
        <v>0</v>
      </c>
    </row>
    <row r="4420" spans="1:9" x14ac:dyDescent="0.25">
      <c r="A4420" t="s">
        <v>746</v>
      </c>
      <c r="B4420">
        <v>32811</v>
      </c>
      <c r="C4420" s="593">
        <v>6.5000000000000002E-2</v>
      </c>
      <c r="D4420" t="s">
        <v>2427</v>
      </c>
      <c r="E4420">
        <v>0.06</v>
      </c>
      <c r="F4420">
        <v>5.0000000000000001E-3</v>
      </c>
      <c r="G4420">
        <v>0</v>
      </c>
      <c r="H4420">
        <v>0</v>
      </c>
      <c r="I4420">
        <v>0</v>
      </c>
    </row>
    <row r="4421" spans="1:9" x14ac:dyDescent="0.25">
      <c r="A4421" t="s">
        <v>746</v>
      </c>
      <c r="B4421">
        <v>32812</v>
      </c>
      <c r="C4421" s="593">
        <v>6.5000000000000002E-2</v>
      </c>
      <c r="D4421" t="s">
        <v>2429</v>
      </c>
      <c r="E4421">
        <v>0.06</v>
      </c>
      <c r="F4421">
        <v>5.0000000000000001E-3</v>
      </c>
      <c r="G4421">
        <v>0</v>
      </c>
      <c r="H4421">
        <v>0</v>
      </c>
      <c r="I4421">
        <v>0</v>
      </c>
    </row>
    <row r="4422" spans="1:9" x14ac:dyDescent="0.25">
      <c r="A4422" t="s">
        <v>746</v>
      </c>
      <c r="B4422">
        <v>32814</v>
      </c>
      <c r="C4422" s="593">
        <v>6.5000000000000002E-2</v>
      </c>
      <c r="D4422" t="s">
        <v>2427</v>
      </c>
      <c r="E4422">
        <v>0.06</v>
      </c>
      <c r="F4422">
        <v>5.0000000000000001E-3</v>
      </c>
      <c r="G4422">
        <v>0</v>
      </c>
      <c r="H4422">
        <v>0</v>
      </c>
      <c r="I4422">
        <v>0</v>
      </c>
    </row>
    <row r="4423" spans="1:9" x14ac:dyDescent="0.25">
      <c r="A4423" t="s">
        <v>746</v>
      </c>
      <c r="B4423">
        <v>32815</v>
      </c>
      <c r="C4423" s="593">
        <v>7.0000000000000007E-2</v>
      </c>
      <c r="D4423" t="s">
        <v>2413</v>
      </c>
      <c r="E4423">
        <v>0.06</v>
      </c>
      <c r="F4423">
        <v>0.01</v>
      </c>
      <c r="G4423">
        <v>0</v>
      </c>
      <c r="H4423">
        <v>0</v>
      </c>
      <c r="I4423">
        <v>0</v>
      </c>
    </row>
    <row r="4424" spans="1:9" x14ac:dyDescent="0.25">
      <c r="A4424" t="s">
        <v>746</v>
      </c>
      <c r="B4424">
        <v>32816</v>
      </c>
      <c r="C4424" s="593">
        <v>7.0000000000000007E-2</v>
      </c>
      <c r="D4424" t="s">
        <v>2410</v>
      </c>
      <c r="E4424">
        <v>0.06</v>
      </c>
      <c r="F4424">
        <v>0.01</v>
      </c>
      <c r="G4424">
        <v>0</v>
      </c>
      <c r="H4424">
        <v>0</v>
      </c>
      <c r="I4424">
        <v>0</v>
      </c>
    </row>
    <row r="4425" spans="1:9" x14ac:dyDescent="0.25">
      <c r="A4425" t="s">
        <v>746</v>
      </c>
      <c r="B4425">
        <v>32817</v>
      </c>
      <c r="C4425" s="593">
        <v>7.0000000000000007E-2</v>
      </c>
      <c r="D4425" t="s">
        <v>2410</v>
      </c>
      <c r="E4425">
        <v>0.06</v>
      </c>
      <c r="F4425">
        <v>0.01</v>
      </c>
      <c r="G4425">
        <v>0</v>
      </c>
      <c r="H4425">
        <v>0</v>
      </c>
      <c r="I4425">
        <v>0</v>
      </c>
    </row>
    <row r="4426" spans="1:9" x14ac:dyDescent="0.25">
      <c r="A4426" t="s">
        <v>746</v>
      </c>
      <c r="B4426">
        <v>32818</v>
      </c>
      <c r="C4426" s="593">
        <v>6.5000000000000002E-2</v>
      </c>
      <c r="D4426" t="s">
        <v>2431</v>
      </c>
      <c r="E4426">
        <v>0.06</v>
      </c>
      <c r="F4426">
        <v>5.0000000000000001E-3</v>
      </c>
      <c r="G4426">
        <v>0</v>
      </c>
      <c r="H4426">
        <v>0</v>
      </c>
      <c r="I4426">
        <v>0</v>
      </c>
    </row>
    <row r="4427" spans="1:9" x14ac:dyDescent="0.25">
      <c r="A4427" t="s">
        <v>746</v>
      </c>
      <c r="B4427">
        <v>32819</v>
      </c>
      <c r="C4427" s="593">
        <v>6.5000000000000002E-2</v>
      </c>
      <c r="D4427" t="s">
        <v>2427</v>
      </c>
      <c r="E4427">
        <v>0.06</v>
      </c>
      <c r="F4427">
        <v>5.0000000000000001E-3</v>
      </c>
      <c r="G4427">
        <v>0</v>
      </c>
      <c r="H4427">
        <v>0</v>
      </c>
      <c r="I4427">
        <v>0</v>
      </c>
    </row>
    <row r="4428" spans="1:9" x14ac:dyDescent="0.25">
      <c r="A4428" t="s">
        <v>746</v>
      </c>
      <c r="B4428">
        <v>32820</v>
      </c>
      <c r="C4428" s="593">
        <v>6.5000000000000002E-2</v>
      </c>
      <c r="D4428" t="s">
        <v>1745</v>
      </c>
      <c r="E4428">
        <v>0.06</v>
      </c>
      <c r="F4428">
        <v>5.0000000000000001E-3</v>
      </c>
      <c r="G4428">
        <v>0</v>
      </c>
      <c r="H4428">
        <v>0</v>
      </c>
      <c r="I4428">
        <v>0</v>
      </c>
    </row>
    <row r="4429" spans="1:9" x14ac:dyDescent="0.25">
      <c r="A4429" t="s">
        <v>746</v>
      </c>
      <c r="B4429">
        <v>32821</v>
      </c>
      <c r="C4429" s="593">
        <v>6.5000000000000002E-2</v>
      </c>
      <c r="D4429" t="s">
        <v>2429</v>
      </c>
      <c r="E4429">
        <v>0.06</v>
      </c>
      <c r="F4429">
        <v>5.0000000000000001E-3</v>
      </c>
      <c r="G4429">
        <v>0</v>
      </c>
      <c r="H4429">
        <v>0</v>
      </c>
      <c r="I4429">
        <v>0</v>
      </c>
    </row>
    <row r="4430" spans="1:9" x14ac:dyDescent="0.25">
      <c r="A4430" t="s">
        <v>746</v>
      </c>
      <c r="B4430">
        <v>32822</v>
      </c>
      <c r="C4430" s="593">
        <v>6.5000000000000002E-2</v>
      </c>
      <c r="D4430" t="s">
        <v>2427</v>
      </c>
      <c r="E4430">
        <v>0.06</v>
      </c>
      <c r="F4430">
        <v>5.0000000000000001E-3</v>
      </c>
      <c r="G4430">
        <v>0</v>
      </c>
      <c r="H4430">
        <v>0</v>
      </c>
      <c r="I4430">
        <v>0</v>
      </c>
    </row>
    <row r="4431" spans="1:9" x14ac:dyDescent="0.25">
      <c r="A4431" t="s">
        <v>746</v>
      </c>
      <c r="B4431">
        <v>32824</v>
      </c>
      <c r="C4431" s="593">
        <v>7.4999999999999997E-2</v>
      </c>
      <c r="D4431" t="s">
        <v>1401</v>
      </c>
      <c r="E4431">
        <v>0.06</v>
      </c>
      <c r="F4431">
        <v>1.4999999999999999E-2</v>
      </c>
      <c r="G4431">
        <v>0</v>
      </c>
      <c r="H4431">
        <v>0</v>
      </c>
      <c r="I4431">
        <v>0</v>
      </c>
    </row>
    <row r="4432" spans="1:9" x14ac:dyDescent="0.25">
      <c r="A4432" t="s">
        <v>746</v>
      </c>
      <c r="B4432">
        <v>32825</v>
      </c>
      <c r="C4432" s="593">
        <v>6.5000000000000002E-2</v>
      </c>
      <c r="D4432" t="s">
        <v>1745</v>
      </c>
      <c r="E4432">
        <v>0.06</v>
      </c>
      <c r="F4432">
        <v>5.0000000000000001E-3</v>
      </c>
      <c r="G4432">
        <v>0</v>
      </c>
      <c r="H4432">
        <v>0</v>
      </c>
      <c r="I4432">
        <v>0</v>
      </c>
    </row>
    <row r="4433" spans="1:9" x14ac:dyDescent="0.25">
      <c r="A4433" t="s">
        <v>746</v>
      </c>
      <c r="B4433">
        <v>32826</v>
      </c>
      <c r="C4433" s="593">
        <v>6.5000000000000002E-2</v>
      </c>
      <c r="D4433" t="s">
        <v>1745</v>
      </c>
      <c r="E4433">
        <v>0.06</v>
      </c>
      <c r="F4433">
        <v>5.0000000000000001E-3</v>
      </c>
      <c r="G4433">
        <v>0</v>
      </c>
      <c r="H4433">
        <v>0</v>
      </c>
      <c r="I4433">
        <v>0</v>
      </c>
    </row>
    <row r="4434" spans="1:9" x14ac:dyDescent="0.25">
      <c r="A4434" t="s">
        <v>746</v>
      </c>
      <c r="B4434">
        <v>32827</v>
      </c>
      <c r="C4434" s="593">
        <v>6.5000000000000002E-2</v>
      </c>
      <c r="D4434" t="s">
        <v>2427</v>
      </c>
      <c r="E4434">
        <v>0.06</v>
      </c>
      <c r="F4434">
        <v>5.0000000000000001E-3</v>
      </c>
      <c r="G4434">
        <v>0</v>
      </c>
      <c r="H4434">
        <v>0</v>
      </c>
      <c r="I4434">
        <v>0</v>
      </c>
    </row>
    <row r="4435" spans="1:9" x14ac:dyDescent="0.25">
      <c r="A4435" t="s">
        <v>746</v>
      </c>
      <c r="B4435">
        <v>32828</v>
      </c>
      <c r="C4435" s="593">
        <v>6.5000000000000002E-2</v>
      </c>
      <c r="D4435" t="s">
        <v>1745</v>
      </c>
      <c r="E4435">
        <v>0.06</v>
      </c>
      <c r="F4435">
        <v>5.0000000000000001E-3</v>
      </c>
      <c r="G4435">
        <v>0</v>
      </c>
      <c r="H4435">
        <v>0</v>
      </c>
      <c r="I4435">
        <v>0</v>
      </c>
    </row>
    <row r="4436" spans="1:9" x14ac:dyDescent="0.25">
      <c r="A4436" t="s">
        <v>746</v>
      </c>
      <c r="B4436">
        <v>32829</v>
      </c>
      <c r="C4436" s="593">
        <v>6.5000000000000002E-2</v>
      </c>
      <c r="D4436" t="s">
        <v>2427</v>
      </c>
      <c r="E4436">
        <v>0.06</v>
      </c>
      <c r="F4436">
        <v>5.0000000000000001E-3</v>
      </c>
      <c r="G4436">
        <v>0</v>
      </c>
      <c r="H4436">
        <v>0</v>
      </c>
      <c r="I4436">
        <v>0</v>
      </c>
    </row>
    <row r="4437" spans="1:9" x14ac:dyDescent="0.25">
      <c r="A4437" t="s">
        <v>746</v>
      </c>
      <c r="B4437">
        <v>32830</v>
      </c>
      <c r="C4437" s="593">
        <v>7.4999999999999997E-2</v>
      </c>
      <c r="D4437" t="s">
        <v>1401</v>
      </c>
      <c r="E4437">
        <v>0.06</v>
      </c>
      <c r="F4437">
        <v>1.4999999999999999E-2</v>
      </c>
      <c r="G4437">
        <v>0</v>
      </c>
      <c r="H4437">
        <v>0</v>
      </c>
      <c r="I4437">
        <v>0</v>
      </c>
    </row>
    <row r="4438" spans="1:9" x14ac:dyDescent="0.25">
      <c r="A4438" t="s">
        <v>746</v>
      </c>
      <c r="B4438">
        <v>32831</v>
      </c>
      <c r="C4438" s="593">
        <v>6.5000000000000002E-2</v>
      </c>
      <c r="D4438" t="s">
        <v>1745</v>
      </c>
      <c r="E4438">
        <v>0.06</v>
      </c>
      <c r="F4438">
        <v>5.0000000000000001E-3</v>
      </c>
      <c r="G4438">
        <v>0</v>
      </c>
      <c r="H4438">
        <v>0</v>
      </c>
      <c r="I4438">
        <v>0</v>
      </c>
    </row>
    <row r="4439" spans="1:9" x14ac:dyDescent="0.25">
      <c r="A4439" t="s">
        <v>746</v>
      </c>
      <c r="B4439">
        <v>32832</v>
      </c>
      <c r="C4439" s="593">
        <v>6.5000000000000002E-2</v>
      </c>
      <c r="D4439" t="s">
        <v>2427</v>
      </c>
      <c r="E4439">
        <v>0.06</v>
      </c>
      <c r="F4439">
        <v>5.0000000000000001E-3</v>
      </c>
      <c r="G4439">
        <v>0</v>
      </c>
      <c r="H4439">
        <v>0</v>
      </c>
      <c r="I4439">
        <v>0</v>
      </c>
    </row>
    <row r="4440" spans="1:9" x14ac:dyDescent="0.25">
      <c r="A4440" t="s">
        <v>746</v>
      </c>
      <c r="B4440">
        <v>32833</v>
      </c>
      <c r="C4440" s="593">
        <v>6.5000000000000002E-2</v>
      </c>
      <c r="D4440" t="s">
        <v>1745</v>
      </c>
      <c r="E4440">
        <v>0.06</v>
      </c>
      <c r="F4440">
        <v>5.0000000000000001E-3</v>
      </c>
      <c r="G4440">
        <v>0</v>
      </c>
      <c r="H4440">
        <v>0</v>
      </c>
      <c r="I4440">
        <v>0</v>
      </c>
    </row>
    <row r="4441" spans="1:9" x14ac:dyDescent="0.25">
      <c r="A4441" t="s">
        <v>746</v>
      </c>
      <c r="B4441">
        <v>32834</v>
      </c>
      <c r="C4441" s="593">
        <v>6.5000000000000002E-2</v>
      </c>
      <c r="D4441" t="s">
        <v>1745</v>
      </c>
      <c r="E4441">
        <v>0.06</v>
      </c>
      <c r="F4441">
        <v>5.0000000000000001E-3</v>
      </c>
      <c r="G4441">
        <v>0</v>
      </c>
      <c r="H4441">
        <v>0</v>
      </c>
      <c r="I4441">
        <v>0</v>
      </c>
    </row>
    <row r="4442" spans="1:9" x14ac:dyDescent="0.25">
      <c r="A4442" t="s">
        <v>746</v>
      </c>
      <c r="B4442">
        <v>32835</v>
      </c>
      <c r="C4442" s="593">
        <v>6.5000000000000002E-2</v>
      </c>
      <c r="D4442" t="s">
        <v>2427</v>
      </c>
      <c r="E4442">
        <v>0.06</v>
      </c>
      <c r="F4442">
        <v>5.0000000000000001E-3</v>
      </c>
      <c r="G4442">
        <v>0</v>
      </c>
      <c r="H4442">
        <v>0</v>
      </c>
      <c r="I4442">
        <v>0</v>
      </c>
    </row>
    <row r="4443" spans="1:9" x14ac:dyDescent="0.25">
      <c r="A4443" t="s">
        <v>746</v>
      </c>
      <c r="B4443">
        <v>32836</v>
      </c>
      <c r="C4443" s="593">
        <v>6.5000000000000002E-2</v>
      </c>
      <c r="D4443" t="s">
        <v>2432</v>
      </c>
      <c r="E4443">
        <v>0.06</v>
      </c>
      <c r="F4443">
        <v>5.0000000000000001E-3</v>
      </c>
      <c r="G4443">
        <v>0</v>
      </c>
      <c r="H4443">
        <v>0</v>
      </c>
      <c r="I4443">
        <v>0</v>
      </c>
    </row>
    <row r="4444" spans="1:9" x14ac:dyDescent="0.25">
      <c r="A4444" t="s">
        <v>746</v>
      </c>
      <c r="B4444">
        <v>32837</v>
      </c>
      <c r="C4444" s="593">
        <v>6.5000000000000002E-2</v>
      </c>
      <c r="D4444" t="s">
        <v>1745</v>
      </c>
      <c r="E4444">
        <v>0.06</v>
      </c>
      <c r="F4444">
        <v>5.0000000000000001E-3</v>
      </c>
      <c r="G4444">
        <v>0</v>
      </c>
      <c r="H4444">
        <v>0</v>
      </c>
      <c r="I4444">
        <v>0</v>
      </c>
    </row>
    <row r="4445" spans="1:9" x14ac:dyDescent="0.25">
      <c r="A4445" t="s">
        <v>746</v>
      </c>
      <c r="B4445">
        <v>32839</v>
      </c>
      <c r="C4445" s="593">
        <v>6.5000000000000002E-2</v>
      </c>
      <c r="D4445" t="s">
        <v>2428</v>
      </c>
      <c r="E4445">
        <v>0.06</v>
      </c>
      <c r="F4445">
        <v>5.0000000000000001E-3</v>
      </c>
      <c r="G4445">
        <v>0</v>
      </c>
      <c r="H4445">
        <v>0</v>
      </c>
      <c r="I4445">
        <v>0</v>
      </c>
    </row>
    <row r="4446" spans="1:9" x14ac:dyDescent="0.25">
      <c r="A4446" t="s">
        <v>746</v>
      </c>
      <c r="B4446">
        <v>32853</v>
      </c>
      <c r="C4446" s="593">
        <v>6.5000000000000002E-2</v>
      </c>
      <c r="D4446" t="s">
        <v>2427</v>
      </c>
      <c r="E4446">
        <v>0.06</v>
      </c>
      <c r="F4446">
        <v>5.0000000000000001E-3</v>
      </c>
      <c r="G4446">
        <v>0</v>
      </c>
      <c r="H4446">
        <v>0</v>
      </c>
      <c r="I4446">
        <v>0</v>
      </c>
    </row>
    <row r="4447" spans="1:9" x14ac:dyDescent="0.25">
      <c r="A4447" t="s">
        <v>746</v>
      </c>
      <c r="B4447">
        <v>32854</v>
      </c>
      <c r="C4447" s="593">
        <v>6.5000000000000002E-2</v>
      </c>
      <c r="D4447" t="s">
        <v>2427</v>
      </c>
      <c r="E4447">
        <v>0.06</v>
      </c>
      <c r="F4447">
        <v>5.0000000000000001E-3</v>
      </c>
      <c r="G4447">
        <v>0</v>
      </c>
      <c r="H4447">
        <v>0</v>
      </c>
      <c r="I4447">
        <v>0</v>
      </c>
    </row>
    <row r="4448" spans="1:9" x14ac:dyDescent="0.25">
      <c r="A4448" t="s">
        <v>746</v>
      </c>
      <c r="B4448">
        <v>32855</v>
      </c>
      <c r="C4448" s="593">
        <v>6.5000000000000002E-2</v>
      </c>
      <c r="D4448" t="s">
        <v>2427</v>
      </c>
      <c r="E4448">
        <v>0.06</v>
      </c>
      <c r="F4448">
        <v>5.0000000000000001E-3</v>
      </c>
      <c r="G4448">
        <v>0</v>
      </c>
      <c r="H4448">
        <v>0</v>
      </c>
      <c r="I4448">
        <v>0</v>
      </c>
    </row>
    <row r="4449" spans="1:9" x14ac:dyDescent="0.25">
      <c r="A4449" t="s">
        <v>746</v>
      </c>
      <c r="B4449">
        <v>32856</v>
      </c>
      <c r="C4449" s="593">
        <v>6.5000000000000002E-2</v>
      </c>
      <c r="D4449" t="s">
        <v>2427</v>
      </c>
      <c r="E4449">
        <v>0.06</v>
      </c>
      <c r="F4449">
        <v>5.0000000000000001E-3</v>
      </c>
      <c r="G4449">
        <v>0</v>
      </c>
      <c r="H4449">
        <v>0</v>
      </c>
      <c r="I4449">
        <v>0</v>
      </c>
    </row>
    <row r="4450" spans="1:9" x14ac:dyDescent="0.25">
      <c r="A4450" t="s">
        <v>746</v>
      </c>
      <c r="B4450">
        <v>32857</v>
      </c>
      <c r="C4450" s="593">
        <v>6.5000000000000002E-2</v>
      </c>
      <c r="D4450" t="s">
        <v>1745</v>
      </c>
      <c r="E4450">
        <v>0.06</v>
      </c>
      <c r="F4450">
        <v>5.0000000000000001E-3</v>
      </c>
      <c r="G4450">
        <v>0</v>
      </c>
      <c r="H4450">
        <v>0</v>
      </c>
      <c r="I4450">
        <v>0</v>
      </c>
    </row>
    <row r="4451" spans="1:9" x14ac:dyDescent="0.25">
      <c r="A4451" t="s">
        <v>746</v>
      </c>
      <c r="B4451">
        <v>32858</v>
      </c>
      <c r="C4451" s="593">
        <v>6.5000000000000002E-2</v>
      </c>
      <c r="D4451" t="s">
        <v>1745</v>
      </c>
      <c r="E4451">
        <v>0.06</v>
      </c>
      <c r="F4451">
        <v>5.0000000000000001E-3</v>
      </c>
      <c r="G4451">
        <v>0</v>
      </c>
      <c r="H4451">
        <v>0</v>
      </c>
      <c r="I4451">
        <v>0</v>
      </c>
    </row>
    <row r="4452" spans="1:9" x14ac:dyDescent="0.25">
      <c r="A4452" t="s">
        <v>746</v>
      </c>
      <c r="B4452">
        <v>32859</v>
      </c>
      <c r="C4452" s="593">
        <v>6.5000000000000002E-2</v>
      </c>
      <c r="D4452" t="s">
        <v>1745</v>
      </c>
      <c r="E4452">
        <v>0.06</v>
      </c>
      <c r="F4452">
        <v>5.0000000000000001E-3</v>
      </c>
      <c r="G4452">
        <v>0</v>
      </c>
      <c r="H4452">
        <v>0</v>
      </c>
      <c r="I4452">
        <v>0</v>
      </c>
    </row>
    <row r="4453" spans="1:9" x14ac:dyDescent="0.25">
      <c r="A4453" t="s">
        <v>746</v>
      </c>
      <c r="B4453">
        <v>32860</v>
      </c>
      <c r="C4453" s="593">
        <v>6.5000000000000002E-2</v>
      </c>
      <c r="D4453" t="s">
        <v>1745</v>
      </c>
      <c r="E4453">
        <v>0.06</v>
      </c>
      <c r="F4453">
        <v>5.0000000000000001E-3</v>
      </c>
      <c r="G4453">
        <v>0</v>
      </c>
      <c r="H4453">
        <v>0</v>
      </c>
      <c r="I4453">
        <v>0</v>
      </c>
    </row>
    <row r="4454" spans="1:9" x14ac:dyDescent="0.25">
      <c r="A4454" t="s">
        <v>746</v>
      </c>
      <c r="B4454">
        <v>32861</v>
      </c>
      <c r="C4454" s="593">
        <v>6.5000000000000002E-2</v>
      </c>
      <c r="D4454" t="s">
        <v>2427</v>
      </c>
      <c r="E4454">
        <v>0.06</v>
      </c>
      <c r="F4454">
        <v>5.0000000000000001E-3</v>
      </c>
      <c r="G4454">
        <v>0</v>
      </c>
      <c r="H4454">
        <v>0</v>
      </c>
      <c r="I4454">
        <v>0</v>
      </c>
    </row>
    <row r="4455" spans="1:9" x14ac:dyDescent="0.25">
      <c r="A4455" t="s">
        <v>746</v>
      </c>
      <c r="B4455">
        <v>32862</v>
      </c>
      <c r="C4455" s="593">
        <v>6.5000000000000002E-2</v>
      </c>
      <c r="D4455" t="s">
        <v>2427</v>
      </c>
      <c r="E4455">
        <v>0.06</v>
      </c>
      <c r="F4455">
        <v>5.0000000000000001E-3</v>
      </c>
      <c r="G4455">
        <v>0</v>
      </c>
      <c r="H4455">
        <v>0</v>
      </c>
      <c r="I4455">
        <v>0</v>
      </c>
    </row>
    <row r="4456" spans="1:9" x14ac:dyDescent="0.25">
      <c r="A4456" t="s">
        <v>746</v>
      </c>
      <c r="B4456">
        <v>32867</v>
      </c>
      <c r="C4456" s="593">
        <v>6.5000000000000002E-2</v>
      </c>
      <c r="D4456" t="s">
        <v>1745</v>
      </c>
      <c r="E4456">
        <v>0.06</v>
      </c>
      <c r="F4456">
        <v>5.0000000000000001E-3</v>
      </c>
      <c r="G4456">
        <v>0</v>
      </c>
      <c r="H4456">
        <v>0</v>
      </c>
      <c r="I4456">
        <v>0</v>
      </c>
    </row>
    <row r="4457" spans="1:9" x14ac:dyDescent="0.25">
      <c r="A4457" t="s">
        <v>746</v>
      </c>
      <c r="B4457">
        <v>32868</v>
      </c>
      <c r="C4457" s="593">
        <v>6.5000000000000002E-2</v>
      </c>
      <c r="D4457" t="s">
        <v>1745</v>
      </c>
      <c r="E4457">
        <v>0.06</v>
      </c>
      <c r="F4457">
        <v>5.0000000000000001E-3</v>
      </c>
      <c r="G4457">
        <v>0</v>
      </c>
      <c r="H4457">
        <v>0</v>
      </c>
      <c r="I4457">
        <v>0</v>
      </c>
    </row>
    <row r="4458" spans="1:9" x14ac:dyDescent="0.25">
      <c r="A4458" t="s">
        <v>746</v>
      </c>
      <c r="B4458">
        <v>32869</v>
      </c>
      <c r="C4458" s="593">
        <v>6.5000000000000002E-2</v>
      </c>
      <c r="D4458" t="s">
        <v>1745</v>
      </c>
      <c r="E4458">
        <v>0.06</v>
      </c>
      <c r="F4458">
        <v>5.0000000000000001E-3</v>
      </c>
      <c r="G4458">
        <v>0</v>
      </c>
      <c r="H4458">
        <v>0</v>
      </c>
      <c r="I4458">
        <v>0</v>
      </c>
    </row>
    <row r="4459" spans="1:9" x14ac:dyDescent="0.25">
      <c r="A4459" t="s">
        <v>746</v>
      </c>
      <c r="B4459">
        <v>32872</v>
      </c>
      <c r="C4459" s="593">
        <v>6.5000000000000002E-2</v>
      </c>
      <c r="D4459" t="s">
        <v>1745</v>
      </c>
      <c r="E4459">
        <v>0.06</v>
      </c>
      <c r="F4459">
        <v>5.0000000000000001E-3</v>
      </c>
      <c r="G4459">
        <v>0</v>
      </c>
      <c r="H4459">
        <v>0</v>
      </c>
      <c r="I4459">
        <v>0</v>
      </c>
    </row>
    <row r="4460" spans="1:9" x14ac:dyDescent="0.25">
      <c r="A4460" t="s">
        <v>746</v>
      </c>
      <c r="B4460">
        <v>32877</v>
      </c>
      <c r="C4460" s="593">
        <v>6.5000000000000002E-2</v>
      </c>
      <c r="D4460" t="s">
        <v>1745</v>
      </c>
      <c r="E4460">
        <v>0.06</v>
      </c>
      <c r="F4460">
        <v>5.0000000000000001E-3</v>
      </c>
      <c r="G4460">
        <v>0</v>
      </c>
      <c r="H4460">
        <v>0</v>
      </c>
      <c r="I4460">
        <v>0</v>
      </c>
    </row>
    <row r="4461" spans="1:9" x14ac:dyDescent="0.25">
      <c r="A4461" t="s">
        <v>746</v>
      </c>
      <c r="B4461">
        <v>32878</v>
      </c>
      <c r="C4461" s="593">
        <v>6.5000000000000002E-2</v>
      </c>
      <c r="D4461" t="s">
        <v>1745</v>
      </c>
      <c r="E4461">
        <v>0.06</v>
      </c>
      <c r="F4461">
        <v>5.0000000000000001E-3</v>
      </c>
      <c r="G4461">
        <v>0</v>
      </c>
      <c r="H4461">
        <v>0</v>
      </c>
      <c r="I4461">
        <v>0</v>
      </c>
    </row>
    <row r="4462" spans="1:9" x14ac:dyDescent="0.25">
      <c r="A4462" t="s">
        <v>746</v>
      </c>
      <c r="B4462">
        <v>32885</v>
      </c>
      <c r="C4462" s="593">
        <v>6.5000000000000002E-2</v>
      </c>
      <c r="D4462" t="s">
        <v>2427</v>
      </c>
      <c r="E4462">
        <v>0.06</v>
      </c>
      <c r="F4462">
        <v>5.0000000000000001E-3</v>
      </c>
      <c r="G4462">
        <v>0</v>
      </c>
      <c r="H4462">
        <v>0</v>
      </c>
      <c r="I4462">
        <v>0</v>
      </c>
    </row>
    <row r="4463" spans="1:9" x14ac:dyDescent="0.25">
      <c r="A4463" t="s">
        <v>746</v>
      </c>
      <c r="B4463">
        <v>32886</v>
      </c>
      <c r="C4463" s="593">
        <v>6.5000000000000002E-2</v>
      </c>
      <c r="D4463" t="s">
        <v>2427</v>
      </c>
      <c r="E4463">
        <v>0.06</v>
      </c>
      <c r="F4463">
        <v>5.0000000000000001E-3</v>
      </c>
      <c r="G4463">
        <v>0</v>
      </c>
      <c r="H4463">
        <v>0</v>
      </c>
      <c r="I4463">
        <v>0</v>
      </c>
    </row>
    <row r="4464" spans="1:9" x14ac:dyDescent="0.25">
      <c r="A4464" t="s">
        <v>746</v>
      </c>
      <c r="B4464">
        <v>32887</v>
      </c>
      <c r="C4464" s="593">
        <v>6.5000000000000002E-2</v>
      </c>
      <c r="D4464" t="s">
        <v>1745</v>
      </c>
      <c r="E4464">
        <v>0.06</v>
      </c>
      <c r="F4464">
        <v>5.0000000000000001E-3</v>
      </c>
      <c r="G4464">
        <v>0</v>
      </c>
      <c r="H4464">
        <v>0</v>
      </c>
      <c r="I4464">
        <v>0</v>
      </c>
    </row>
    <row r="4465" spans="1:9" x14ac:dyDescent="0.25">
      <c r="A4465" t="s">
        <v>746</v>
      </c>
      <c r="B4465">
        <v>32891</v>
      </c>
      <c r="C4465" s="593">
        <v>6.5000000000000002E-2</v>
      </c>
      <c r="D4465" t="s">
        <v>2427</v>
      </c>
      <c r="E4465">
        <v>0.06</v>
      </c>
      <c r="F4465">
        <v>5.0000000000000001E-3</v>
      </c>
      <c r="G4465">
        <v>0</v>
      </c>
      <c r="H4465">
        <v>0</v>
      </c>
      <c r="I4465">
        <v>0</v>
      </c>
    </row>
    <row r="4466" spans="1:9" x14ac:dyDescent="0.25">
      <c r="A4466" t="s">
        <v>746</v>
      </c>
      <c r="B4466">
        <v>32896</v>
      </c>
      <c r="C4466" s="593">
        <v>6.5000000000000002E-2</v>
      </c>
      <c r="D4466" t="s">
        <v>2427</v>
      </c>
      <c r="E4466">
        <v>0.06</v>
      </c>
      <c r="F4466">
        <v>5.0000000000000001E-3</v>
      </c>
      <c r="G4466">
        <v>0</v>
      </c>
      <c r="H4466">
        <v>0</v>
      </c>
      <c r="I4466">
        <v>0</v>
      </c>
    </row>
    <row r="4467" spans="1:9" x14ac:dyDescent="0.25">
      <c r="A4467" t="s">
        <v>746</v>
      </c>
      <c r="B4467">
        <v>32897</v>
      </c>
      <c r="C4467" s="593">
        <v>6.5000000000000002E-2</v>
      </c>
      <c r="D4467" t="s">
        <v>2427</v>
      </c>
      <c r="E4467">
        <v>0.06</v>
      </c>
      <c r="F4467">
        <v>5.0000000000000001E-3</v>
      </c>
      <c r="G4467">
        <v>0</v>
      </c>
      <c r="H4467">
        <v>0</v>
      </c>
      <c r="I4467">
        <v>0</v>
      </c>
    </row>
    <row r="4468" spans="1:9" x14ac:dyDescent="0.25">
      <c r="A4468" t="s">
        <v>746</v>
      </c>
      <c r="B4468">
        <v>32899</v>
      </c>
      <c r="C4468" s="593">
        <v>7.0000000000000007E-2</v>
      </c>
      <c r="D4468" t="s">
        <v>2413</v>
      </c>
      <c r="E4468">
        <v>0.06</v>
      </c>
      <c r="F4468">
        <v>0.01</v>
      </c>
      <c r="G4468">
        <v>0</v>
      </c>
      <c r="H4468">
        <v>0</v>
      </c>
      <c r="I4468">
        <v>0</v>
      </c>
    </row>
    <row r="4469" spans="1:9" x14ac:dyDescent="0.25">
      <c r="A4469" t="s">
        <v>746</v>
      </c>
      <c r="B4469">
        <v>32901</v>
      </c>
      <c r="C4469" s="593">
        <v>7.0000000000000007E-2</v>
      </c>
      <c r="D4469" t="s">
        <v>1472</v>
      </c>
      <c r="E4469">
        <v>0.06</v>
      </c>
      <c r="F4469">
        <v>0.01</v>
      </c>
      <c r="G4469">
        <v>0</v>
      </c>
      <c r="H4469">
        <v>0</v>
      </c>
      <c r="I4469">
        <v>0</v>
      </c>
    </row>
    <row r="4470" spans="1:9" x14ac:dyDescent="0.25">
      <c r="A4470" t="s">
        <v>746</v>
      </c>
      <c r="B4470">
        <v>32902</v>
      </c>
      <c r="C4470" s="593">
        <v>7.0000000000000007E-2</v>
      </c>
      <c r="D4470" t="s">
        <v>1472</v>
      </c>
      <c r="E4470">
        <v>0.06</v>
      </c>
      <c r="F4470">
        <v>0.01</v>
      </c>
      <c r="G4470">
        <v>0</v>
      </c>
      <c r="H4470">
        <v>0</v>
      </c>
      <c r="I4470">
        <v>0</v>
      </c>
    </row>
    <row r="4471" spans="1:9" x14ac:dyDescent="0.25">
      <c r="A4471" t="s">
        <v>746</v>
      </c>
      <c r="B4471">
        <v>32903</v>
      </c>
      <c r="C4471" s="593">
        <v>7.0000000000000007E-2</v>
      </c>
      <c r="D4471" t="s">
        <v>2433</v>
      </c>
      <c r="E4471">
        <v>0.06</v>
      </c>
      <c r="F4471">
        <v>0.01</v>
      </c>
      <c r="G4471">
        <v>0</v>
      </c>
      <c r="H4471">
        <v>0</v>
      </c>
      <c r="I4471">
        <v>0</v>
      </c>
    </row>
    <row r="4472" spans="1:9" x14ac:dyDescent="0.25">
      <c r="A4472" t="s">
        <v>746</v>
      </c>
      <c r="B4472">
        <v>32904</v>
      </c>
      <c r="C4472" s="593">
        <v>7.0000000000000007E-2</v>
      </c>
      <c r="D4472" t="s">
        <v>1472</v>
      </c>
      <c r="E4472">
        <v>0.06</v>
      </c>
      <c r="F4472">
        <v>0.01</v>
      </c>
      <c r="G4472">
        <v>0</v>
      </c>
      <c r="H4472">
        <v>0</v>
      </c>
      <c r="I4472">
        <v>0</v>
      </c>
    </row>
    <row r="4473" spans="1:9" x14ac:dyDescent="0.25">
      <c r="A4473" t="s">
        <v>746</v>
      </c>
      <c r="B4473">
        <v>32905</v>
      </c>
      <c r="C4473" s="593">
        <v>7.0000000000000007E-2</v>
      </c>
      <c r="D4473" t="s">
        <v>1472</v>
      </c>
      <c r="E4473">
        <v>0.06</v>
      </c>
      <c r="F4473">
        <v>0.01</v>
      </c>
      <c r="G4473">
        <v>0</v>
      </c>
      <c r="H4473">
        <v>0</v>
      </c>
      <c r="I4473">
        <v>0</v>
      </c>
    </row>
    <row r="4474" spans="1:9" x14ac:dyDescent="0.25">
      <c r="A4474" t="s">
        <v>746</v>
      </c>
      <c r="B4474">
        <v>32906</v>
      </c>
      <c r="C4474" s="593">
        <v>7.0000000000000007E-2</v>
      </c>
      <c r="D4474" t="s">
        <v>2434</v>
      </c>
      <c r="E4474">
        <v>0.06</v>
      </c>
      <c r="F4474">
        <v>0.01</v>
      </c>
      <c r="G4474">
        <v>0</v>
      </c>
      <c r="H4474">
        <v>0</v>
      </c>
      <c r="I4474">
        <v>0</v>
      </c>
    </row>
    <row r="4475" spans="1:9" x14ac:dyDescent="0.25">
      <c r="A4475" t="s">
        <v>746</v>
      </c>
      <c r="B4475">
        <v>32907</v>
      </c>
      <c r="C4475" s="593">
        <v>7.0000000000000007E-2</v>
      </c>
      <c r="D4475" t="s">
        <v>2434</v>
      </c>
      <c r="E4475">
        <v>0.06</v>
      </c>
      <c r="F4475">
        <v>0.01</v>
      </c>
      <c r="G4475">
        <v>0</v>
      </c>
      <c r="H4475">
        <v>0</v>
      </c>
      <c r="I4475">
        <v>0</v>
      </c>
    </row>
    <row r="4476" spans="1:9" x14ac:dyDescent="0.25">
      <c r="A4476" t="s">
        <v>746</v>
      </c>
      <c r="B4476">
        <v>32908</v>
      </c>
      <c r="C4476" s="593">
        <v>7.0000000000000007E-2</v>
      </c>
      <c r="D4476" t="s">
        <v>2434</v>
      </c>
      <c r="E4476">
        <v>0.06</v>
      </c>
      <c r="F4476">
        <v>0.01</v>
      </c>
      <c r="G4476">
        <v>0</v>
      </c>
      <c r="H4476">
        <v>0</v>
      </c>
      <c r="I4476">
        <v>0</v>
      </c>
    </row>
    <row r="4477" spans="1:9" x14ac:dyDescent="0.25">
      <c r="A4477" t="s">
        <v>746</v>
      </c>
      <c r="B4477">
        <v>32909</v>
      </c>
      <c r="C4477" s="593">
        <v>7.0000000000000007E-2</v>
      </c>
      <c r="D4477" t="s">
        <v>2435</v>
      </c>
      <c r="E4477">
        <v>0.06</v>
      </c>
      <c r="F4477">
        <v>0.01</v>
      </c>
      <c r="G4477">
        <v>0</v>
      </c>
      <c r="H4477">
        <v>0</v>
      </c>
      <c r="I4477">
        <v>0</v>
      </c>
    </row>
    <row r="4478" spans="1:9" x14ac:dyDescent="0.25">
      <c r="A4478" t="s">
        <v>746</v>
      </c>
      <c r="B4478">
        <v>32910</v>
      </c>
      <c r="C4478" s="593">
        <v>7.0000000000000007E-2</v>
      </c>
      <c r="D4478" t="s">
        <v>2434</v>
      </c>
      <c r="E4478">
        <v>0.06</v>
      </c>
      <c r="F4478">
        <v>0.01</v>
      </c>
      <c r="G4478">
        <v>0</v>
      </c>
      <c r="H4478">
        <v>0</v>
      </c>
      <c r="I4478">
        <v>0</v>
      </c>
    </row>
    <row r="4479" spans="1:9" x14ac:dyDescent="0.25">
      <c r="A4479" t="s">
        <v>746</v>
      </c>
      <c r="B4479">
        <v>32911</v>
      </c>
      <c r="C4479" s="593">
        <v>7.0000000000000007E-2</v>
      </c>
      <c r="D4479" t="s">
        <v>2434</v>
      </c>
      <c r="E4479">
        <v>0.06</v>
      </c>
      <c r="F4479">
        <v>0.01</v>
      </c>
      <c r="G4479">
        <v>0</v>
      </c>
      <c r="H4479">
        <v>0</v>
      </c>
      <c r="I4479">
        <v>0</v>
      </c>
    </row>
    <row r="4480" spans="1:9" x14ac:dyDescent="0.25">
      <c r="A4480" t="s">
        <v>746</v>
      </c>
      <c r="B4480">
        <v>32912</v>
      </c>
      <c r="C4480" s="593">
        <v>7.0000000000000007E-2</v>
      </c>
      <c r="D4480" t="s">
        <v>2436</v>
      </c>
      <c r="E4480">
        <v>0.06</v>
      </c>
      <c r="F4480">
        <v>0.01</v>
      </c>
      <c r="G4480">
        <v>0</v>
      </c>
      <c r="H4480">
        <v>0</v>
      </c>
      <c r="I4480">
        <v>0</v>
      </c>
    </row>
    <row r="4481" spans="1:9" x14ac:dyDescent="0.25">
      <c r="A4481" t="s">
        <v>746</v>
      </c>
      <c r="B4481">
        <v>32919</v>
      </c>
      <c r="C4481" s="593">
        <v>7.0000000000000007E-2</v>
      </c>
      <c r="D4481" t="s">
        <v>1472</v>
      </c>
      <c r="E4481">
        <v>0.06</v>
      </c>
      <c r="F4481">
        <v>0.01</v>
      </c>
      <c r="G4481">
        <v>0</v>
      </c>
      <c r="H4481">
        <v>0</v>
      </c>
      <c r="I4481">
        <v>0</v>
      </c>
    </row>
    <row r="4482" spans="1:9" x14ac:dyDescent="0.25">
      <c r="A4482" t="s">
        <v>746</v>
      </c>
      <c r="B4482">
        <v>32920</v>
      </c>
      <c r="C4482" s="593">
        <v>7.0000000000000007E-2</v>
      </c>
      <c r="D4482" t="s">
        <v>2437</v>
      </c>
      <c r="E4482">
        <v>0.06</v>
      </c>
      <c r="F4482">
        <v>0.01</v>
      </c>
      <c r="G4482">
        <v>0</v>
      </c>
      <c r="H4482">
        <v>0</v>
      </c>
      <c r="I4482">
        <v>0</v>
      </c>
    </row>
    <row r="4483" spans="1:9" x14ac:dyDescent="0.25">
      <c r="A4483" t="s">
        <v>746</v>
      </c>
      <c r="B4483">
        <v>32922</v>
      </c>
      <c r="C4483" s="593">
        <v>7.0000000000000007E-2</v>
      </c>
      <c r="D4483" t="s">
        <v>2438</v>
      </c>
      <c r="E4483">
        <v>0.06</v>
      </c>
      <c r="F4483">
        <v>0.01</v>
      </c>
      <c r="G4483">
        <v>0</v>
      </c>
      <c r="H4483">
        <v>0</v>
      </c>
      <c r="I4483">
        <v>0</v>
      </c>
    </row>
    <row r="4484" spans="1:9" x14ac:dyDescent="0.25">
      <c r="A4484" t="s">
        <v>746</v>
      </c>
      <c r="B4484">
        <v>32923</v>
      </c>
      <c r="C4484" s="593">
        <v>7.0000000000000007E-2</v>
      </c>
      <c r="D4484" t="s">
        <v>2438</v>
      </c>
      <c r="E4484">
        <v>0.06</v>
      </c>
      <c r="F4484">
        <v>0.01</v>
      </c>
      <c r="G4484">
        <v>0</v>
      </c>
      <c r="H4484">
        <v>0</v>
      </c>
      <c r="I4484">
        <v>0</v>
      </c>
    </row>
    <row r="4485" spans="1:9" x14ac:dyDescent="0.25">
      <c r="A4485" t="s">
        <v>746</v>
      </c>
      <c r="B4485">
        <v>32924</v>
      </c>
      <c r="C4485" s="593">
        <v>7.0000000000000007E-2</v>
      </c>
      <c r="D4485" t="s">
        <v>2438</v>
      </c>
      <c r="E4485">
        <v>0.06</v>
      </c>
      <c r="F4485">
        <v>0.01</v>
      </c>
      <c r="G4485">
        <v>0</v>
      </c>
      <c r="H4485">
        <v>0</v>
      </c>
      <c r="I4485">
        <v>0</v>
      </c>
    </row>
    <row r="4486" spans="1:9" x14ac:dyDescent="0.25">
      <c r="A4486" t="s">
        <v>746</v>
      </c>
      <c r="B4486">
        <v>32925</v>
      </c>
      <c r="C4486" s="593">
        <v>7.0000000000000007E-2</v>
      </c>
      <c r="D4486" t="s">
        <v>2413</v>
      </c>
      <c r="E4486">
        <v>0.06</v>
      </c>
      <c r="F4486">
        <v>0.01</v>
      </c>
      <c r="G4486">
        <v>0</v>
      </c>
      <c r="H4486">
        <v>0</v>
      </c>
      <c r="I4486">
        <v>0</v>
      </c>
    </row>
    <row r="4487" spans="1:9" x14ac:dyDescent="0.25">
      <c r="A4487" t="s">
        <v>746</v>
      </c>
      <c r="B4487">
        <v>32926</v>
      </c>
      <c r="C4487" s="593">
        <v>7.0000000000000007E-2</v>
      </c>
      <c r="D4487" t="s">
        <v>2438</v>
      </c>
      <c r="E4487">
        <v>0.06</v>
      </c>
      <c r="F4487">
        <v>0.01</v>
      </c>
      <c r="G4487">
        <v>0</v>
      </c>
      <c r="H4487">
        <v>0</v>
      </c>
      <c r="I4487">
        <v>0</v>
      </c>
    </row>
    <row r="4488" spans="1:9" x14ac:dyDescent="0.25">
      <c r="A4488" t="s">
        <v>746</v>
      </c>
      <c r="B4488">
        <v>32927</v>
      </c>
      <c r="C4488" s="593">
        <v>7.0000000000000007E-2</v>
      </c>
      <c r="D4488" t="s">
        <v>2413</v>
      </c>
      <c r="E4488">
        <v>0.06</v>
      </c>
      <c r="F4488">
        <v>0.01</v>
      </c>
      <c r="G4488">
        <v>0</v>
      </c>
      <c r="H4488">
        <v>0</v>
      </c>
      <c r="I4488">
        <v>0</v>
      </c>
    </row>
    <row r="4489" spans="1:9" x14ac:dyDescent="0.25">
      <c r="A4489" t="s">
        <v>746</v>
      </c>
      <c r="B4489">
        <v>32931</v>
      </c>
      <c r="C4489" s="593">
        <v>7.0000000000000007E-2</v>
      </c>
      <c r="D4489" t="s">
        <v>2437</v>
      </c>
      <c r="E4489">
        <v>0.06</v>
      </c>
      <c r="F4489">
        <v>0.01</v>
      </c>
      <c r="G4489">
        <v>0</v>
      </c>
      <c r="H4489">
        <v>0</v>
      </c>
      <c r="I4489">
        <v>0</v>
      </c>
    </row>
    <row r="4490" spans="1:9" x14ac:dyDescent="0.25">
      <c r="A4490" t="s">
        <v>746</v>
      </c>
      <c r="B4490">
        <v>32932</v>
      </c>
      <c r="C4490" s="593">
        <v>7.0000000000000007E-2</v>
      </c>
      <c r="D4490" t="s">
        <v>2439</v>
      </c>
      <c r="E4490">
        <v>0.06</v>
      </c>
      <c r="F4490">
        <v>0.01</v>
      </c>
      <c r="G4490">
        <v>0</v>
      </c>
      <c r="H4490">
        <v>0</v>
      </c>
      <c r="I4490">
        <v>0</v>
      </c>
    </row>
    <row r="4491" spans="1:9" x14ac:dyDescent="0.25">
      <c r="A4491" t="s">
        <v>746</v>
      </c>
      <c r="B4491">
        <v>32934</v>
      </c>
      <c r="C4491" s="593">
        <v>7.0000000000000007E-2</v>
      </c>
      <c r="D4491" t="s">
        <v>1472</v>
      </c>
      <c r="E4491">
        <v>0.06</v>
      </c>
      <c r="F4491">
        <v>0.01</v>
      </c>
      <c r="G4491">
        <v>0</v>
      </c>
      <c r="H4491">
        <v>0</v>
      </c>
      <c r="I4491">
        <v>0</v>
      </c>
    </row>
    <row r="4492" spans="1:9" x14ac:dyDescent="0.25">
      <c r="A4492" t="s">
        <v>746</v>
      </c>
      <c r="B4492">
        <v>32935</v>
      </c>
      <c r="C4492" s="593">
        <v>7.0000000000000007E-2</v>
      </c>
      <c r="D4492" t="s">
        <v>1472</v>
      </c>
      <c r="E4492">
        <v>0.06</v>
      </c>
      <c r="F4492">
        <v>0.01</v>
      </c>
      <c r="G4492">
        <v>0</v>
      </c>
      <c r="H4492">
        <v>0</v>
      </c>
      <c r="I4492">
        <v>0</v>
      </c>
    </row>
    <row r="4493" spans="1:9" x14ac:dyDescent="0.25">
      <c r="A4493" t="s">
        <v>746</v>
      </c>
      <c r="B4493">
        <v>32936</v>
      </c>
      <c r="C4493" s="593">
        <v>7.0000000000000007E-2</v>
      </c>
      <c r="D4493" t="s">
        <v>1472</v>
      </c>
      <c r="E4493">
        <v>0.06</v>
      </c>
      <c r="F4493">
        <v>0.01</v>
      </c>
      <c r="G4493">
        <v>0</v>
      </c>
      <c r="H4493">
        <v>0</v>
      </c>
      <c r="I4493">
        <v>0</v>
      </c>
    </row>
    <row r="4494" spans="1:9" x14ac:dyDescent="0.25">
      <c r="A4494" t="s">
        <v>746</v>
      </c>
      <c r="B4494">
        <v>32937</v>
      </c>
      <c r="C4494" s="593">
        <v>7.0000000000000007E-2</v>
      </c>
      <c r="D4494" t="s">
        <v>2440</v>
      </c>
      <c r="E4494">
        <v>0.06</v>
      </c>
      <c r="F4494">
        <v>0.01</v>
      </c>
      <c r="G4494">
        <v>0</v>
      </c>
      <c r="H4494">
        <v>0</v>
      </c>
      <c r="I4494">
        <v>0</v>
      </c>
    </row>
    <row r="4495" spans="1:9" x14ac:dyDescent="0.25">
      <c r="A4495" t="s">
        <v>746</v>
      </c>
      <c r="B4495">
        <v>32940</v>
      </c>
      <c r="C4495" s="593">
        <v>7.0000000000000007E-2</v>
      </c>
      <c r="D4495" t="s">
        <v>1472</v>
      </c>
      <c r="E4495">
        <v>0.06</v>
      </c>
      <c r="F4495">
        <v>0.01</v>
      </c>
      <c r="G4495">
        <v>0</v>
      </c>
      <c r="H4495">
        <v>0</v>
      </c>
      <c r="I4495">
        <v>0</v>
      </c>
    </row>
    <row r="4496" spans="1:9" x14ac:dyDescent="0.25">
      <c r="A4496" t="s">
        <v>746</v>
      </c>
      <c r="B4496">
        <v>32941</v>
      </c>
      <c r="C4496" s="593">
        <v>7.0000000000000007E-2</v>
      </c>
      <c r="D4496" t="s">
        <v>2413</v>
      </c>
      <c r="E4496">
        <v>0.06</v>
      </c>
      <c r="F4496">
        <v>0.01</v>
      </c>
      <c r="G4496">
        <v>0</v>
      </c>
      <c r="H4496">
        <v>0</v>
      </c>
      <c r="I4496">
        <v>0</v>
      </c>
    </row>
    <row r="4497" spans="1:9" x14ac:dyDescent="0.25">
      <c r="A4497" t="s">
        <v>746</v>
      </c>
      <c r="B4497">
        <v>32948</v>
      </c>
      <c r="C4497" s="593">
        <v>7.0000000000000007E-2</v>
      </c>
      <c r="D4497" t="s">
        <v>2434</v>
      </c>
      <c r="E4497">
        <v>0.06</v>
      </c>
      <c r="F4497">
        <v>0.01</v>
      </c>
      <c r="G4497">
        <v>0</v>
      </c>
      <c r="H4497">
        <v>0</v>
      </c>
      <c r="I4497">
        <v>0</v>
      </c>
    </row>
    <row r="4498" spans="1:9" x14ac:dyDescent="0.25">
      <c r="A4498" t="s">
        <v>746</v>
      </c>
      <c r="B4498">
        <v>32949</v>
      </c>
      <c r="C4498" s="593">
        <v>7.0000000000000007E-2</v>
      </c>
      <c r="D4498" t="s">
        <v>2435</v>
      </c>
      <c r="E4498">
        <v>0.06</v>
      </c>
      <c r="F4498">
        <v>0.01</v>
      </c>
      <c r="G4498">
        <v>0</v>
      </c>
      <c r="H4498">
        <v>0</v>
      </c>
      <c r="I4498">
        <v>0</v>
      </c>
    </row>
    <row r="4499" spans="1:9" x14ac:dyDescent="0.25">
      <c r="A4499" t="s">
        <v>746</v>
      </c>
      <c r="B4499">
        <v>32950</v>
      </c>
      <c r="C4499" s="593">
        <v>7.0000000000000007E-2</v>
      </c>
      <c r="D4499" t="s">
        <v>2435</v>
      </c>
      <c r="E4499">
        <v>0.06</v>
      </c>
      <c r="F4499">
        <v>0.01</v>
      </c>
      <c r="G4499">
        <v>0</v>
      </c>
      <c r="H4499">
        <v>0</v>
      </c>
      <c r="I4499">
        <v>0</v>
      </c>
    </row>
    <row r="4500" spans="1:9" x14ac:dyDescent="0.25">
      <c r="A4500" t="s">
        <v>746</v>
      </c>
      <c r="B4500">
        <v>32951</v>
      </c>
      <c r="C4500" s="593">
        <v>7.0000000000000007E-2</v>
      </c>
      <c r="D4500" t="s">
        <v>2441</v>
      </c>
      <c r="E4500">
        <v>0.06</v>
      </c>
      <c r="F4500">
        <v>0.01</v>
      </c>
      <c r="G4500">
        <v>0</v>
      </c>
      <c r="H4500">
        <v>0</v>
      </c>
      <c r="I4500">
        <v>0</v>
      </c>
    </row>
    <row r="4501" spans="1:9" x14ac:dyDescent="0.25">
      <c r="A4501" t="s">
        <v>746</v>
      </c>
      <c r="B4501">
        <v>32952</v>
      </c>
      <c r="C4501" s="593">
        <v>7.0000000000000007E-2</v>
      </c>
      <c r="D4501" t="s">
        <v>2413</v>
      </c>
      <c r="E4501">
        <v>0.06</v>
      </c>
      <c r="F4501">
        <v>0.01</v>
      </c>
      <c r="G4501">
        <v>0</v>
      </c>
      <c r="H4501">
        <v>0</v>
      </c>
      <c r="I4501">
        <v>0</v>
      </c>
    </row>
    <row r="4502" spans="1:9" x14ac:dyDescent="0.25">
      <c r="A4502" t="s">
        <v>746</v>
      </c>
      <c r="B4502">
        <v>32953</v>
      </c>
      <c r="C4502" s="593">
        <v>7.0000000000000007E-2</v>
      </c>
      <c r="D4502" t="s">
        <v>2413</v>
      </c>
      <c r="E4502">
        <v>0.06</v>
      </c>
      <c r="F4502">
        <v>0.01</v>
      </c>
      <c r="G4502">
        <v>0</v>
      </c>
      <c r="H4502">
        <v>0</v>
      </c>
      <c r="I4502">
        <v>0</v>
      </c>
    </row>
    <row r="4503" spans="1:9" x14ac:dyDescent="0.25">
      <c r="A4503" t="s">
        <v>746</v>
      </c>
      <c r="B4503">
        <v>32954</v>
      </c>
      <c r="C4503" s="593">
        <v>7.0000000000000007E-2</v>
      </c>
      <c r="D4503" t="s">
        <v>2413</v>
      </c>
      <c r="E4503">
        <v>0.06</v>
      </c>
      <c r="F4503">
        <v>0.01</v>
      </c>
      <c r="G4503">
        <v>0</v>
      </c>
      <c r="H4503">
        <v>0</v>
      </c>
      <c r="I4503">
        <v>0</v>
      </c>
    </row>
    <row r="4504" spans="1:9" x14ac:dyDescent="0.25">
      <c r="A4504" t="s">
        <v>746</v>
      </c>
      <c r="B4504">
        <v>32955</v>
      </c>
      <c r="C4504" s="593">
        <v>7.0000000000000007E-2</v>
      </c>
      <c r="D4504" t="s">
        <v>2442</v>
      </c>
      <c r="E4504">
        <v>0.06</v>
      </c>
      <c r="F4504">
        <v>0.01</v>
      </c>
      <c r="G4504">
        <v>0</v>
      </c>
      <c r="H4504">
        <v>0</v>
      </c>
      <c r="I4504">
        <v>0</v>
      </c>
    </row>
    <row r="4505" spans="1:9" x14ac:dyDescent="0.25">
      <c r="A4505" t="s">
        <v>746</v>
      </c>
      <c r="B4505">
        <v>32956</v>
      </c>
      <c r="C4505" s="593">
        <v>7.0000000000000007E-2</v>
      </c>
      <c r="D4505" t="s">
        <v>2442</v>
      </c>
      <c r="E4505">
        <v>0.06</v>
      </c>
      <c r="F4505">
        <v>0.01</v>
      </c>
      <c r="G4505">
        <v>0</v>
      </c>
      <c r="H4505">
        <v>0</v>
      </c>
      <c r="I4505">
        <v>0</v>
      </c>
    </row>
    <row r="4506" spans="1:9" x14ac:dyDescent="0.25">
      <c r="A4506" t="s">
        <v>746</v>
      </c>
      <c r="B4506">
        <v>32957</v>
      </c>
      <c r="C4506" s="593">
        <v>7.0000000000000007E-2</v>
      </c>
      <c r="D4506" t="s">
        <v>2443</v>
      </c>
      <c r="E4506">
        <v>0.06</v>
      </c>
      <c r="F4506">
        <v>0.01</v>
      </c>
      <c r="G4506">
        <v>0</v>
      </c>
      <c r="H4506">
        <v>0</v>
      </c>
      <c r="I4506">
        <v>0</v>
      </c>
    </row>
    <row r="4507" spans="1:9" x14ac:dyDescent="0.25">
      <c r="A4507" t="s">
        <v>746</v>
      </c>
      <c r="B4507">
        <v>32958</v>
      </c>
      <c r="C4507" s="593">
        <v>7.0000000000000007E-2</v>
      </c>
      <c r="D4507" t="s">
        <v>2444</v>
      </c>
      <c r="E4507">
        <v>0.06</v>
      </c>
      <c r="F4507">
        <v>0.01</v>
      </c>
      <c r="G4507">
        <v>0</v>
      </c>
      <c r="H4507">
        <v>0</v>
      </c>
      <c r="I4507">
        <v>0</v>
      </c>
    </row>
    <row r="4508" spans="1:9" x14ac:dyDescent="0.25">
      <c r="A4508" t="s">
        <v>746</v>
      </c>
      <c r="B4508">
        <v>32959</v>
      </c>
      <c r="C4508" s="593">
        <v>7.0000000000000007E-2</v>
      </c>
      <c r="D4508" t="s">
        <v>2413</v>
      </c>
      <c r="E4508">
        <v>0.06</v>
      </c>
      <c r="F4508">
        <v>0.01</v>
      </c>
      <c r="G4508">
        <v>0</v>
      </c>
      <c r="H4508">
        <v>0</v>
      </c>
      <c r="I4508">
        <v>0</v>
      </c>
    </row>
    <row r="4509" spans="1:9" x14ac:dyDescent="0.25">
      <c r="A4509" t="s">
        <v>746</v>
      </c>
      <c r="B4509">
        <v>32960</v>
      </c>
      <c r="C4509" s="593">
        <v>7.0000000000000007E-2</v>
      </c>
      <c r="D4509" t="s">
        <v>2445</v>
      </c>
      <c r="E4509">
        <v>0.06</v>
      </c>
      <c r="F4509">
        <v>0.01</v>
      </c>
      <c r="G4509">
        <v>0</v>
      </c>
      <c r="H4509">
        <v>0</v>
      </c>
      <c r="I4509">
        <v>0</v>
      </c>
    </row>
    <row r="4510" spans="1:9" x14ac:dyDescent="0.25">
      <c r="A4510" t="s">
        <v>746</v>
      </c>
      <c r="B4510">
        <v>32961</v>
      </c>
      <c r="C4510" s="593">
        <v>7.0000000000000007E-2</v>
      </c>
      <c r="D4510" t="s">
        <v>2445</v>
      </c>
      <c r="E4510">
        <v>0.06</v>
      </c>
      <c r="F4510">
        <v>0.01</v>
      </c>
      <c r="G4510">
        <v>0</v>
      </c>
      <c r="H4510">
        <v>0</v>
      </c>
      <c r="I4510">
        <v>0</v>
      </c>
    </row>
    <row r="4511" spans="1:9" x14ac:dyDescent="0.25">
      <c r="A4511" t="s">
        <v>746</v>
      </c>
      <c r="B4511">
        <v>32962</v>
      </c>
      <c r="C4511" s="593">
        <v>7.0000000000000007E-2</v>
      </c>
      <c r="D4511" t="s">
        <v>2443</v>
      </c>
      <c r="E4511">
        <v>0.06</v>
      </c>
      <c r="F4511">
        <v>0.01</v>
      </c>
      <c r="G4511">
        <v>0</v>
      </c>
      <c r="H4511">
        <v>0</v>
      </c>
      <c r="I4511">
        <v>0</v>
      </c>
    </row>
    <row r="4512" spans="1:9" x14ac:dyDescent="0.25">
      <c r="A4512" t="s">
        <v>746</v>
      </c>
      <c r="B4512">
        <v>32963</v>
      </c>
      <c r="C4512" s="593">
        <v>7.0000000000000007E-2</v>
      </c>
      <c r="D4512" t="s">
        <v>2446</v>
      </c>
      <c r="E4512">
        <v>0.06</v>
      </c>
      <c r="F4512">
        <v>0.01</v>
      </c>
      <c r="G4512">
        <v>0</v>
      </c>
      <c r="H4512">
        <v>0</v>
      </c>
      <c r="I4512">
        <v>0</v>
      </c>
    </row>
    <row r="4513" spans="1:9" x14ac:dyDescent="0.25">
      <c r="A4513" t="s">
        <v>746</v>
      </c>
      <c r="B4513">
        <v>32964</v>
      </c>
      <c r="C4513" s="593">
        <v>7.0000000000000007E-2</v>
      </c>
      <c r="D4513" t="s">
        <v>2445</v>
      </c>
      <c r="E4513">
        <v>0.06</v>
      </c>
      <c r="F4513">
        <v>0.01</v>
      </c>
      <c r="G4513">
        <v>0</v>
      </c>
      <c r="H4513">
        <v>0</v>
      </c>
      <c r="I4513">
        <v>0</v>
      </c>
    </row>
    <row r="4514" spans="1:9" x14ac:dyDescent="0.25">
      <c r="A4514" t="s">
        <v>746</v>
      </c>
      <c r="B4514">
        <v>32965</v>
      </c>
      <c r="C4514" s="593">
        <v>7.0000000000000007E-2</v>
      </c>
      <c r="D4514" t="s">
        <v>2443</v>
      </c>
      <c r="E4514">
        <v>0.06</v>
      </c>
      <c r="F4514">
        <v>0.01</v>
      </c>
      <c r="G4514">
        <v>0</v>
      </c>
      <c r="H4514">
        <v>0</v>
      </c>
      <c r="I4514">
        <v>0</v>
      </c>
    </row>
    <row r="4515" spans="1:9" x14ac:dyDescent="0.25">
      <c r="A4515" t="s">
        <v>746</v>
      </c>
      <c r="B4515">
        <v>32966</v>
      </c>
      <c r="C4515" s="593">
        <v>7.0000000000000007E-2</v>
      </c>
      <c r="D4515" t="s">
        <v>2447</v>
      </c>
      <c r="E4515">
        <v>0.06</v>
      </c>
      <c r="F4515">
        <v>0.01</v>
      </c>
      <c r="G4515">
        <v>0</v>
      </c>
      <c r="H4515">
        <v>0</v>
      </c>
      <c r="I4515">
        <v>0</v>
      </c>
    </row>
    <row r="4516" spans="1:9" x14ac:dyDescent="0.25">
      <c r="A4516" t="s">
        <v>746</v>
      </c>
      <c r="B4516">
        <v>32967</v>
      </c>
      <c r="C4516" s="593">
        <v>7.0000000000000007E-2</v>
      </c>
      <c r="D4516" t="s">
        <v>2447</v>
      </c>
      <c r="E4516">
        <v>0.06</v>
      </c>
      <c r="F4516">
        <v>0.01</v>
      </c>
      <c r="G4516">
        <v>0</v>
      </c>
      <c r="H4516">
        <v>0</v>
      </c>
      <c r="I4516">
        <v>0</v>
      </c>
    </row>
    <row r="4517" spans="1:9" x14ac:dyDescent="0.25">
      <c r="A4517" t="s">
        <v>746</v>
      </c>
      <c r="B4517">
        <v>32968</v>
      </c>
      <c r="C4517" s="593">
        <v>7.0000000000000007E-2</v>
      </c>
      <c r="D4517" t="s">
        <v>2443</v>
      </c>
      <c r="E4517">
        <v>0.06</v>
      </c>
      <c r="F4517">
        <v>0.01</v>
      </c>
      <c r="G4517">
        <v>0</v>
      </c>
      <c r="H4517">
        <v>0</v>
      </c>
      <c r="I4517">
        <v>0</v>
      </c>
    </row>
    <row r="4518" spans="1:9" x14ac:dyDescent="0.25">
      <c r="A4518" t="s">
        <v>746</v>
      </c>
      <c r="B4518">
        <v>32969</v>
      </c>
      <c r="C4518" s="593">
        <v>7.0000000000000007E-2</v>
      </c>
      <c r="D4518" t="s">
        <v>2443</v>
      </c>
      <c r="E4518">
        <v>0.06</v>
      </c>
      <c r="F4518">
        <v>0.01</v>
      </c>
      <c r="G4518">
        <v>0</v>
      </c>
      <c r="H4518">
        <v>0</v>
      </c>
      <c r="I4518">
        <v>0</v>
      </c>
    </row>
    <row r="4519" spans="1:9" x14ac:dyDescent="0.25">
      <c r="A4519" t="s">
        <v>746</v>
      </c>
      <c r="B4519">
        <v>32970</v>
      </c>
      <c r="C4519" s="593">
        <v>7.0000000000000007E-2</v>
      </c>
      <c r="D4519" t="s">
        <v>2443</v>
      </c>
      <c r="E4519">
        <v>0.06</v>
      </c>
      <c r="F4519">
        <v>0.01</v>
      </c>
      <c r="G4519">
        <v>0</v>
      </c>
      <c r="H4519">
        <v>0</v>
      </c>
      <c r="I4519">
        <v>0</v>
      </c>
    </row>
    <row r="4520" spans="1:9" x14ac:dyDescent="0.25">
      <c r="A4520" t="s">
        <v>746</v>
      </c>
      <c r="B4520">
        <v>32971</v>
      </c>
      <c r="C4520" s="593">
        <v>7.0000000000000007E-2</v>
      </c>
      <c r="D4520" t="s">
        <v>2443</v>
      </c>
      <c r="E4520">
        <v>0.06</v>
      </c>
      <c r="F4520">
        <v>0.01</v>
      </c>
      <c r="G4520">
        <v>0</v>
      </c>
      <c r="H4520">
        <v>0</v>
      </c>
      <c r="I4520">
        <v>0</v>
      </c>
    </row>
    <row r="4521" spans="1:9" x14ac:dyDescent="0.25">
      <c r="A4521" t="s">
        <v>746</v>
      </c>
      <c r="B4521">
        <v>32976</v>
      </c>
      <c r="C4521" s="593">
        <v>7.0000000000000007E-2</v>
      </c>
      <c r="D4521" t="s">
        <v>2434</v>
      </c>
      <c r="E4521">
        <v>0.06</v>
      </c>
      <c r="F4521">
        <v>0.01</v>
      </c>
      <c r="G4521">
        <v>0</v>
      </c>
      <c r="H4521">
        <v>0</v>
      </c>
      <c r="I4521">
        <v>0</v>
      </c>
    </row>
    <row r="4522" spans="1:9" x14ac:dyDescent="0.25">
      <c r="A4522" t="s">
        <v>746</v>
      </c>
      <c r="B4522">
        <v>32978</v>
      </c>
      <c r="C4522" s="593">
        <v>7.0000000000000007E-2</v>
      </c>
      <c r="D4522" t="s">
        <v>2444</v>
      </c>
      <c r="E4522">
        <v>0.06</v>
      </c>
      <c r="F4522">
        <v>0.01</v>
      </c>
      <c r="G4522">
        <v>0</v>
      </c>
      <c r="H4522">
        <v>0</v>
      </c>
      <c r="I4522">
        <v>0</v>
      </c>
    </row>
    <row r="4523" spans="1:9" x14ac:dyDescent="0.25">
      <c r="A4523" t="s">
        <v>746</v>
      </c>
      <c r="B4523">
        <v>33001</v>
      </c>
      <c r="C4523" s="593">
        <v>7.4999999999999997E-2</v>
      </c>
      <c r="D4523" t="s">
        <v>2448</v>
      </c>
      <c r="E4523">
        <v>0.06</v>
      </c>
      <c r="F4523">
        <v>1.4999999999999999E-2</v>
      </c>
      <c r="G4523">
        <v>0</v>
      </c>
      <c r="H4523">
        <v>0</v>
      </c>
      <c r="I4523">
        <v>0</v>
      </c>
    </row>
    <row r="4524" spans="1:9" x14ac:dyDescent="0.25">
      <c r="A4524" t="s">
        <v>746</v>
      </c>
      <c r="B4524">
        <v>33002</v>
      </c>
      <c r="C4524" s="593">
        <v>7.0000000000000007E-2</v>
      </c>
      <c r="D4524" t="s">
        <v>2449</v>
      </c>
      <c r="E4524">
        <v>0.06</v>
      </c>
      <c r="F4524">
        <v>0.01</v>
      </c>
      <c r="G4524">
        <v>0</v>
      </c>
      <c r="H4524">
        <v>0</v>
      </c>
      <c r="I4524">
        <v>0</v>
      </c>
    </row>
    <row r="4525" spans="1:9" x14ac:dyDescent="0.25">
      <c r="A4525" t="s">
        <v>746</v>
      </c>
      <c r="B4525">
        <v>33004</v>
      </c>
      <c r="C4525" s="593">
        <v>7.0000000000000007E-2</v>
      </c>
      <c r="D4525" t="s">
        <v>2450</v>
      </c>
      <c r="E4525">
        <v>0.06</v>
      </c>
      <c r="F4525">
        <v>0.01</v>
      </c>
      <c r="G4525">
        <v>0</v>
      </c>
      <c r="H4525">
        <v>0</v>
      </c>
      <c r="I4525">
        <v>0</v>
      </c>
    </row>
    <row r="4526" spans="1:9" x14ac:dyDescent="0.25">
      <c r="A4526" t="s">
        <v>746</v>
      </c>
      <c r="B4526">
        <v>33008</v>
      </c>
      <c r="C4526" s="593">
        <v>7.0000000000000007E-2</v>
      </c>
      <c r="D4526" t="s">
        <v>2451</v>
      </c>
      <c r="E4526">
        <v>0.06</v>
      </c>
      <c r="F4526">
        <v>0.01</v>
      </c>
      <c r="G4526">
        <v>0</v>
      </c>
      <c r="H4526">
        <v>0</v>
      </c>
      <c r="I4526">
        <v>0</v>
      </c>
    </row>
    <row r="4527" spans="1:9" x14ac:dyDescent="0.25">
      <c r="A4527" t="s">
        <v>746</v>
      </c>
      <c r="B4527">
        <v>33009</v>
      </c>
      <c r="C4527" s="593">
        <v>7.0000000000000007E-2</v>
      </c>
      <c r="D4527" t="s">
        <v>2451</v>
      </c>
      <c r="E4527">
        <v>0.06</v>
      </c>
      <c r="F4527">
        <v>0.01</v>
      </c>
      <c r="G4527">
        <v>0</v>
      </c>
      <c r="H4527">
        <v>0</v>
      </c>
      <c r="I4527">
        <v>0</v>
      </c>
    </row>
    <row r="4528" spans="1:9" x14ac:dyDescent="0.25">
      <c r="A4528" t="s">
        <v>746</v>
      </c>
      <c r="B4528">
        <v>33010</v>
      </c>
      <c r="C4528" s="593">
        <v>7.0000000000000007E-2</v>
      </c>
      <c r="D4528" t="s">
        <v>2449</v>
      </c>
      <c r="E4528">
        <v>0.06</v>
      </c>
      <c r="F4528">
        <v>0.01</v>
      </c>
      <c r="G4528">
        <v>0</v>
      </c>
      <c r="H4528">
        <v>0</v>
      </c>
      <c r="I4528">
        <v>0</v>
      </c>
    </row>
    <row r="4529" spans="1:9" x14ac:dyDescent="0.25">
      <c r="A4529" t="s">
        <v>746</v>
      </c>
      <c r="B4529">
        <v>33011</v>
      </c>
      <c r="C4529" s="593">
        <v>7.0000000000000007E-2</v>
      </c>
      <c r="D4529" t="s">
        <v>2449</v>
      </c>
      <c r="E4529">
        <v>0.06</v>
      </c>
      <c r="F4529">
        <v>0.01</v>
      </c>
      <c r="G4529">
        <v>0</v>
      </c>
      <c r="H4529">
        <v>0</v>
      </c>
      <c r="I4529">
        <v>0</v>
      </c>
    </row>
    <row r="4530" spans="1:9" x14ac:dyDescent="0.25">
      <c r="A4530" t="s">
        <v>746</v>
      </c>
      <c r="B4530">
        <v>33012</v>
      </c>
      <c r="C4530" s="593">
        <v>7.0000000000000007E-2</v>
      </c>
      <c r="D4530" t="s">
        <v>2449</v>
      </c>
      <c r="E4530">
        <v>0.06</v>
      </c>
      <c r="F4530">
        <v>0.01</v>
      </c>
      <c r="G4530">
        <v>0</v>
      </c>
      <c r="H4530">
        <v>0</v>
      </c>
      <c r="I4530">
        <v>0</v>
      </c>
    </row>
    <row r="4531" spans="1:9" x14ac:dyDescent="0.25">
      <c r="A4531" t="s">
        <v>746</v>
      </c>
      <c r="B4531">
        <v>33013</v>
      </c>
      <c r="C4531" s="593">
        <v>7.0000000000000007E-2</v>
      </c>
      <c r="D4531" t="s">
        <v>2449</v>
      </c>
      <c r="E4531">
        <v>0.06</v>
      </c>
      <c r="F4531">
        <v>0.01</v>
      </c>
      <c r="G4531">
        <v>0</v>
      </c>
      <c r="H4531">
        <v>0</v>
      </c>
      <c r="I4531">
        <v>0</v>
      </c>
    </row>
    <row r="4532" spans="1:9" x14ac:dyDescent="0.25">
      <c r="A4532" t="s">
        <v>746</v>
      </c>
      <c r="B4532">
        <v>33014</v>
      </c>
      <c r="C4532" s="593">
        <v>7.0000000000000007E-2</v>
      </c>
      <c r="D4532" t="s">
        <v>2449</v>
      </c>
      <c r="E4532">
        <v>0.06</v>
      </c>
      <c r="F4532">
        <v>0.01</v>
      </c>
      <c r="G4532">
        <v>0</v>
      </c>
      <c r="H4532">
        <v>0</v>
      </c>
      <c r="I4532">
        <v>0</v>
      </c>
    </row>
    <row r="4533" spans="1:9" x14ac:dyDescent="0.25">
      <c r="A4533" t="s">
        <v>746</v>
      </c>
      <c r="B4533">
        <v>33015</v>
      </c>
      <c r="C4533" s="593">
        <v>7.0000000000000007E-2</v>
      </c>
      <c r="D4533" t="s">
        <v>2452</v>
      </c>
      <c r="E4533">
        <v>0.06</v>
      </c>
      <c r="F4533">
        <v>0.01</v>
      </c>
      <c r="G4533">
        <v>0</v>
      </c>
      <c r="H4533">
        <v>0</v>
      </c>
      <c r="I4533">
        <v>0</v>
      </c>
    </row>
    <row r="4534" spans="1:9" x14ac:dyDescent="0.25">
      <c r="A4534" t="s">
        <v>746</v>
      </c>
      <c r="B4534">
        <v>33016</v>
      </c>
      <c r="C4534" s="593">
        <v>7.0000000000000007E-2</v>
      </c>
      <c r="D4534" t="s">
        <v>2453</v>
      </c>
      <c r="E4534">
        <v>0.06</v>
      </c>
      <c r="F4534">
        <v>0.01</v>
      </c>
      <c r="G4534">
        <v>0</v>
      </c>
      <c r="H4534">
        <v>0</v>
      </c>
      <c r="I4534">
        <v>0</v>
      </c>
    </row>
    <row r="4535" spans="1:9" x14ac:dyDescent="0.25">
      <c r="A4535" t="s">
        <v>746</v>
      </c>
      <c r="B4535">
        <v>33017</v>
      </c>
      <c r="C4535" s="593">
        <v>7.0000000000000007E-2</v>
      </c>
      <c r="D4535" t="s">
        <v>2454</v>
      </c>
      <c r="E4535">
        <v>0.06</v>
      </c>
      <c r="F4535">
        <v>0.01</v>
      </c>
      <c r="G4535">
        <v>0</v>
      </c>
      <c r="H4535">
        <v>0</v>
      </c>
      <c r="I4535">
        <v>0</v>
      </c>
    </row>
    <row r="4536" spans="1:9" x14ac:dyDescent="0.25">
      <c r="A4536" t="s">
        <v>746</v>
      </c>
      <c r="B4536">
        <v>33018</v>
      </c>
      <c r="C4536" s="593">
        <v>7.0000000000000007E-2</v>
      </c>
      <c r="D4536" t="s">
        <v>2453</v>
      </c>
      <c r="E4536">
        <v>0.06</v>
      </c>
      <c r="F4536">
        <v>0.01</v>
      </c>
      <c r="G4536">
        <v>0</v>
      </c>
      <c r="H4536">
        <v>0</v>
      </c>
      <c r="I4536">
        <v>0</v>
      </c>
    </row>
    <row r="4537" spans="1:9" x14ac:dyDescent="0.25">
      <c r="A4537" t="s">
        <v>746</v>
      </c>
      <c r="B4537">
        <v>33019</v>
      </c>
      <c r="C4537" s="593">
        <v>7.0000000000000007E-2</v>
      </c>
      <c r="D4537" t="s">
        <v>2451</v>
      </c>
      <c r="E4537">
        <v>0.06</v>
      </c>
      <c r="F4537">
        <v>0.01</v>
      </c>
      <c r="G4537">
        <v>0</v>
      </c>
      <c r="H4537">
        <v>0</v>
      </c>
      <c r="I4537">
        <v>0</v>
      </c>
    </row>
    <row r="4538" spans="1:9" x14ac:dyDescent="0.25">
      <c r="A4538" t="s">
        <v>746</v>
      </c>
      <c r="B4538">
        <v>33020</v>
      </c>
      <c r="C4538" s="593">
        <v>7.0000000000000007E-2</v>
      </c>
      <c r="D4538" t="s">
        <v>2455</v>
      </c>
      <c r="E4538">
        <v>0.06</v>
      </c>
      <c r="F4538">
        <v>0.01</v>
      </c>
      <c r="G4538">
        <v>0</v>
      </c>
      <c r="H4538">
        <v>0</v>
      </c>
      <c r="I4538">
        <v>0</v>
      </c>
    </row>
    <row r="4539" spans="1:9" x14ac:dyDescent="0.25">
      <c r="A4539" t="s">
        <v>746</v>
      </c>
      <c r="B4539">
        <v>33021</v>
      </c>
      <c r="C4539" s="593">
        <v>7.0000000000000007E-2</v>
      </c>
      <c r="D4539" t="s">
        <v>2456</v>
      </c>
      <c r="E4539">
        <v>0.06</v>
      </c>
      <c r="F4539">
        <v>0.01</v>
      </c>
      <c r="G4539">
        <v>0</v>
      </c>
      <c r="H4539">
        <v>0</v>
      </c>
      <c r="I4539">
        <v>0</v>
      </c>
    </row>
    <row r="4540" spans="1:9" x14ac:dyDescent="0.25">
      <c r="A4540" t="s">
        <v>746</v>
      </c>
      <c r="B4540">
        <v>33022</v>
      </c>
      <c r="C4540" s="593">
        <v>7.0000000000000007E-2</v>
      </c>
      <c r="D4540" t="s">
        <v>2456</v>
      </c>
      <c r="E4540">
        <v>0.06</v>
      </c>
      <c r="F4540">
        <v>0.01</v>
      </c>
      <c r="G4540">
        <v>0</v>
      </c>
      <c r="H4540">
        <v>0</v>
      </c>
      <c r="I4540">
        <v>0</v>
      </c>
    </row>
    <row r="4541" spans="1:9" x14ac:dyDescent="0.25">
      <c r="A4541" t="s">
        <v>746</v>
      </c>
      <c r="B4541">
        <v>33023</v>
      </c>
      <c r="C4541" s="593">
        <v>7.0000000000000007E-2</v>
      </c>
      <c r="D4541" t="s">
        <v>2456</v>
      </c>
      <c r="E4541">
        <v>0.06</v>
      </c>
      <c r="F4541">
        <v>0.01</v>
      </c>
      <c r="G4541">
        <v>0</v>
      </c>
      <c r="H4541">
        <v>0</v>
      </c>
      <c r="I4541">
        <v>0</v>
      </c>
    </row>
    <row r="4542" spans="1:9" x14ac:dyDescent="0.25">
      <c r="A4542" t="s">
        <v>746</v>
      </c>
      <c r="B4542">
        <v>33024</v>
      </c>
      <c r="C4542" s="593">
        <v>7.0000000000000007E-2</v>
      </c>
      <c r="D4542" t="s">
        <v>2457</v>
      </c>
      <c r="E4542">
        <v>0.06</v>
      </c>
      <c r="F4542">
        <v>0.01</v>
      </c>
      <c r="G4542">
        <v>0</v>
      </c>
      <c r="H4542">
        <v>0</v>
      </c>
      <c r="I4542">
        <v>0</v>
      </c>
    </row>
    <row r="4543" spans="1:9" x14ac:dyDescent="0.25">
      <c r="A4543" t="s">
        <v>746</v>
      </c>
      <c r="B4543">
        <v>33025</v>
      </c>
      <c r="C4543" s="593">
        <v>7.0000000000000007E-2</v>
      </c>
      <c r="D4543" t="s">
        <v>2457</v>
      </c>
      <c r="E4543">
        <v>0.06</v>
      </c>
      <c r="F4543">
        <v>0.01</v>
      </c>
      <c r="G4543">
        <v>0</v>
      </c>
      <c r="H4543">
        <v>0</v>
      </c>
      <c r="I4543">
        <v>0</v>
      </c>
    </row>
    <row r="4544" spans="1:9" x14ac:dyDescent="0.25">
      <c r="A4544" t="s">
        <v>746</v>
      </c>
      <c r="B4544">
        <v>33026</v>
      </c>
      <c r="C4544" s="593">
        <v>7.0000000000000007E-2</v>
      </c>
      <c r="D4544" t="s">
        <v>2457</v>
      </c>
      <c r="E4544">
        <v>0.06</v>
      </c>
      <c r="F4544">
        <v>0.01</v>
      </c>
      <c r="G4544">
        <v>0</v>
      </c>
      <c r="H4544">
        <v>0</v>
      </c>
      <c r="I4544">
        <v>0</v>
      </c>
    </row>
    <row r="4545" spans="1:9" x14ac:dyDescent="0.25">
      <c r="A4545" t="s">
        <v>746</v>
      </c>
      <c r="B4545">
        <v>33027</v>
      </c>
      <c r="C4545" s="593">
        <v>7.0000000000000007E-2</v>
      </c>
      <c r="D4545" t="s">
        <v>2458</v>
      </c>
      <c r="E4545">
        <v>0.06</v>
      </c>
      <c r="F4545">
        <v>0.01</v>
      </c>
      <c r="G4545">
        <v>0</v>
      </c>
      <c r="H4545">
        <v>0</v>
      </c>
      <c r="I4545">
        <v>0</v>
      </c>
    </row>
    <row r="4546" spans="1:9" x14ac:dyDescent="0.25">
      <c r="A4546" t="s">
        <v>746</v>
      </c>
      <c r="B4546">
        <v>33028</v>
      </c>
      <c r="C4546" s="593">
        <v>7.0000000000000007E-2</v>
      </c>
      <c r="D4546" t="s">
        <v>2459</v>
      </c>
      <c r="E4546">
        <v>0.06</v>
      </c>
      <c r="F4546">
        <v>0.01</v>
      </c>
      <c r="G4546">
        <v>0</v>
      </c>
      <c r="H4546">
        <v>0</v>
      </c>
      <c r="I4546">
        <v>0</v>
      </c>
    </row>
    <row r="4547" spans="1:9" x14ac:dyDescent="0.25">
      <c r="A4547" t="s">
        <v>746</v>
      </c>
      <c r="B4547">
        <v>33029</v>
      </c>
      <c r="C4547" s="593">
        <v>7.0000000000000007E-2</v>
      </c>
      <c r="D4547" t="s">
        <v>2458</v>
      </c>
      <c r="E4547">
        <v>0.06</v>
      </c>
      <c r="F4547">
        <v>0.01</v>
      </c>
      <c r="G4547">
        <v>0</v>
      </c>
      <c r="H4547">
        <v>0</v>
      </c>
      <c r="I4547">
        <v>0</v>
      </c>
    </row>
    <row r="4548" spans="1:9" x14ac:dyDescent="0.25">
      <c r="A4548" t="s">
        <v>746</v>
      </c>
      <c r="B4548">
        <v>33030</v>
      </c>
      <c r="C4548" s="593">
        <v>7.0000000000000007E-2</v>
      </c>
      <c r="D4548" t="s">
        <v>2460</v>
      </c>
      <c r="E4548">
        <v>0.06</v>
      </c>
      <c r="F4548">
        <v>0.01</v>
      </c>
      <c r="G4548">
        <v>0</v>
      </c>
      <c r="H4548">
        <v>0</v>
      </c>
      <c r="I4548">
        <v>0</v>
      </c>
    </row>
    <row r="4549" spans="1:9" x14ac:dyDescent="0.25">
      <c r="A4549" t="s">
        <v>746</v>
      </c>
      <c r="B4549">
        <v>33031</v>
      </c>
      <c r="C4549" s="593">
        <v>7.0000000000000007E-2</v>
      </c>
      <c r="D4549" t="s">
        <v>2454</v>
      </c>
      <c r="E4549">
        <v>0.06</v>
      </c>
      <c r="F4549">
        <v>0.01</v>
      </c>
      <c r="G4549">
        <v>0</v>
      </c>
      <c r="H4549">
        <v>0</v>
      </c>
      <c r="I4549">
        <v>0</v>
      </c>
    </row>
    <row r="4550" spans="1:9" x14ac:dyDescent="0.25">
      <c r="A4550" t="s">
        <v>746</v>
      </c>
      <c r="B4550">
        <v>33032</v>
      </c>
      <c r="C4550" s="593">
        <v>7.0000000000000007E-2</v>
      </c>
      <c r="D4550" t="s">
        <v>2454</v>
      </c>
      <c r="E4550">
        <v>0.06</v>
      </c>
      <c r="F4550">
        <v>0.01</v>
      </c>
      <c r="G4550">
        <v>0</v>
      </c>
      <c r="H4550">
        <v>0</v>
      </c>
      <c r="I4550">
        <v>0</v>
      </c>
    </row>
    <row r="4551" spans="1:9" x14ac:dyDescent="0.25">
      <c r="A4551" t="s">
        <v>746</v>
      </c>
      <c r="B4551">
        <v>33033</v>
      </c>
      <c r="C4551" s="593">
        <v>7.0000000000000007E-2</v>
      </c>
      <c r="D4551" t="s">
        <v>2460</v>
      </c>
      <c r="E4551">
        <v>0.06</v>
      </c>
      <c r="F4551">
        <v>0.01</v>
      </c>
      <c r="G4551">
        <v>0</v>
      </c>
      <c r="H4551">
        <v>0</v>
      </c>
      <c r="I4551">
        <v>0</v>
      </c>
    </row>
    <row r="4552" spans="1:9" x14ac:dyDescent="0.25">
      <c r="A4552" t="s">
        <v>746</v>
      </c>
      <c r="B4552">
        <v>33034</v>
      </c>
      <c r="C4552" s="593">
        <v>7.0000000000000007E-2</v>
      </c>
      <c r="D4552" t="s">
        <v>2460</v>
      </c>
      <c r="E4552">
        <v>0.06</v>
      </c>
      <c r="F4552">
        <v>0.01</v>
      </c>
      <c r="G4552">
        <v>0</v>
      </c>
      <c r="H4552">
        <v>0</v>
      </c>
      <c r="I4552">
        <v>0</v>
      </c>
    </row>
    <row r="4553" spans="1:9" x14ac:dyDescent="0.25">
      <c r="A4553" t="s">
        <v>746</v>
      </c>
      <c r="B4553">
        <v>33035</v>
      </c>
      <c r="C4553" s="593">
        <v>7.0000000000000007E-2</v>
      </c>
      <c r="D4553" t="s">
        <v>2460</v>
      </c>
      <c r="E4553">
        <v>0.06</v>
      </c>
      <c r="F4553">
        <v>0.01</v>
      </c>
      <c r="G4553">
        <v>0</v>
      </c>
      <c r="H4553">
        <v>0</v>
      </c>
      <c r="I4553">
        <v>0</v>
      </c>
    </row>
    <row r="4554" spans="1:9" x14ac:dyDescent="0.25">
      <c r="A4554" t="s">
        <v>746</v>
      </c>
      <c r="B4554">
        <v>33036</v>
      </c>
      <c r="C4554" s="593">
        <v>7.4999999999999997E-2</v>
      </c>
      <c r="D4554" t="s">
        <v>2461</v>
      </c>
      <c r="E4554">
        <v>0.06</v>
      </c>
      <c r="F4554">
        <v>1.4999999999999999E-2</v>
      </c>
      <c r="G4554">
        <v>0</v>
      </c>
      <c r="H4554">
        <v>0</v>
      </c>
      <c r="I4554">
        <v>0</v>
      </c>
    </row>
    <row r="4555" spans="1:9" x14ac:dyDescent="0.25">
      <c r="A4555" t="s">
        <v>746</v>
      </c>
      <c r="B4555">
        <v>33037</v>
      </c>
      <c r="C4555" s="593">
        <v>7.4999999999999997E-2</v>
      </c>
      <c r="D4555" t="s">
        <v>1339</v>
      </c>
      <c r="E4555">
        <v>0.06</v>
      </c>
      <c r="F4555">
        <v>1.4999999999999999E-2</v>
      </c>
      <c r="G4555">
        <v>0</v>
      </c>
      <c r="H4555">
        <v>0</v>
      </c>
      <c r="I4555">
        <v>0</v>
      </c>
    </row>
    <row r="4556" spans="1:9" x14ac:dyDescent="0.25">
      <c r="A4556" t="s">
        <v>746</v>
      </c>
      <c r="B4556">
        <v>33039</v>
      </c>
      <c r="C4556" s="593">
        <v>7.0000000000000007E-2</v>
      </c>
      <c r="D4556" t="s">
        <v>2454</v>
      </c>
      <c r="E4556">
        <v>0.06</v>
      </c>
      <c r="F4556">
        <v>0.01</v>
      </c>
      <c r="G4556">
        <v>0</v>
      </c>
      <c r="H4556">
        <v>0</v>
      </c>
      <c r="I4556">
        <v>0</v>
      </c>
    </row>
    <row r="4557" spans="1:9" x14ac:dyDescent="0.25">
      <c r="A4557" t="s">
        <v>746</v>
      </c>
      <c r="B4557">
        <v>33040</v>
      </c>
      <c r="C4557" s="593">
        <v>7.4999999999999997E-2</v>
      </c>
      <c r="D4557" t="s">
        <v>2462</v>
      </c>
      <c r="E4557">
        <v>0.06</v>
      </c>
      <c r="F4557">
        <v>1.4999999999999999E-2</v>
      </c>
      <c r="G4557">
        <v>0</v>
      </c>
      <c r="H4557">
        <v>0</v>
      </c>
      <c r="I4557">
        <v>0</v>
      </c>
    </row>
    <row r="4558" spans="1:9" x14ac:dyDescent="0.25">
      <c r="A4558" t="s">
        <v>746</v>
      </c>
      <c r="B4558">
        <v>33041</v>
      </c>
      <c r="C4558" s="593">
        <v>7.4999999999999997E-2</v>
      </c>
      <c r="D4558" t="s">
        <v>2462</v>
      </c>
      <c r="E4558">
        <v>0.06</v>
      </c>
      <c r="F4558">
        <v>1.4999999999999999E-2</v>
      </c>
      <c r="G4558">
        <v>0</v>
      </c>
      <c r="H4558">
        <v>0</v>
      </c>
      <c r="I4558">
        <v>0</v>
      </c>
    </row>
    <row r="4559" spans="1:9" x14ac:dyDescent="0.25">
      <c r="A4559" t="s">
        <v>746</v>
      </c>
      <c r="B4559">
        <v>33042</v>
      </c>
      <c r="C4559" s="593">
        <v>7.4999999999999997E-2</v>
      </c>
      <c r="D4559" t="s">
        <v>1339</v>
      </c>
      <c r="E4559">
        <v>0.06</v>
      </c>
      <c r="F4559">
        <v>1.4999999999999999E-2</v>
      </c>
      <c r="G4559">
        <v>0</v>
      </c>
      <c r="H4559">
        <v>0</v>
      </c>
      <c r="I4559">
        <v>0</v>
      </c>
    </row>
    <row r="4560" spans="1:9" x14ac:dyDescent="0.25">
      <c r="A4560" t="s">
        <v>746</v>
      </c>
      <c r="B4560">
        <v>33043</v>
      </c>
      <c r="C4560" s="593">
        <v>7.4999999999999997E-2</v>
      </c>
      <c r="D4560" t="s">
        <v>1339</v>
      </c>
      <c r="E4560">
        <v>0.06</v>
      </c>
      <c r="F4560">
        <v>1.4999999999999999E-2</v>
      </c>
      <c r="G4560">
        <v>0</v>
      </c>
      <c r="H4560">
        <v>0</v>
      </c>
      <c r="I4560">
        <v>0</v>
      </c>
    </row>
    <row r="4561" spans="1:9" x14ac:dyDescent="0.25">
      <c r="A4561" t="s">
        <v>746</v>
      </c>
      <c r="B4561">
        <v>33045</v>
      </c>
      <c r="C4561" s="593">
        <v>7.4999999999999997E-2</v>
      </c>
      <c r="D4561" t="s">
        <v>2462</v>
      </c>
      <c r="E4561">
        <v>0.06</v>
      </c>
      <c r="F4561">
        <v>1.4999999999999999E-2</v>
      </c>
      <c r="G4561">
        <v>0</v>
      </c>
      <c r="H4561">
        <v>0</v>
      </c>
      <c r="I4561">
        <v>0</v>
      </c>
    </row>
    <row r="4562" spans="1:9" x14ac:dyDescent="0.25">
      <c r="A4562" t="s">
        <v>746</v>
      </c>
      <c r="B4562">
        <v>33050</v>
      </c>
      <c r="C4562" s="593">
        <v>7.4999999999999997E-2</v>
      </c>
      <c r="D4562" t="s">
        <v>2463</v>
      </c>
      <c r="E4562">
        <v>0.06</v>
      </c>
      <c r="F4562">
        <v>1.4999999999999999E-2</v>
      </c>
      <c r="G4562">
        <v>0</v>
      </c>
      <c r="H4562">
        <v>0</v>
      </c>
      <c r="I4562">
        <v>0</v>
      </c>
    </row>
    <row r="4563" spans="1:9" x14ac:dyDescent="0.25">
      <c r="A4563" t="s">
        <v>746</v>
      </c>
      <c r="B4563">
        <v>33051</v>
      </c>
      <c r="C4563" s="593">
        <v>7.4999999999999997E-2</v>
      </c>
      <c r="D4563" t="s">
        <v>2464</v>
      </c>
      <c r="E4563">
        <v>0.06</v>
      </c>
      <c r="F4563">
        <v>1.4999999999999999E-2</v>
      </c>
      <c r="G4563">
        <v>0</v>
      </c>
      <c r="H4563">
        <v>0</v>
      </c>
      <c r="I4563">
        <v>0</v>
      </c>
    </row>
    <row r="4564" spans="1:9" x14ac:dyDescent="0.25">
      <c r="A4564" t="s">
        <v>746</v>
      </c>
      <c r="B4564">
        <v>33052</v>
      </c>
      <c r="C4564" s="593">
        <v>7.4999999999999997E-2</v>
      </c>
      <c r="D4564" t="s">
        <v>2463</v>
      </c>
      <c r="E4564">
        <v>0.06</v>
      </c>
      <c r="F4564">
        <v>1.4999999999999999E-2</v>
      </c>
      <c r="G4564">
        <v>0</v>
      </c>
      <c r="H4564">
        <v>0</v>
      </c>
      <c r="I4564">
        <v>0</v>
      </c>
    </row>
    <row r="4565" spans="1:9" x14ac:dyDescent="0.25">
      <c r="A4565" t="s">
        <v>746</v>
      </c>
      <c r="B4565">
        <v>33054</v>
      </c>
      <c r="C4565" s="593">
        <v>7.0000000000000007E-2</v>
      </c>
      <c r="D4565" t="s">
        <v>2465</v>
      </c>
      <c r="E4565">
        <v>0.06</v>
      </c>
      <c r="F4565">
        <v>0.01</v>
      </c>
      <c r="G4565">
        <v>0</v>
      </c>
      <c r="H4565">
        <v>0</v>
      </c>
      <c r="I4565">
        <v>0</v>
      </c>
    </row>
    <row r="4566" spans="1:9" x14ac:dyDescent="0.25">
      <c r="A4566" t="s">
        <v>746</v>
      </c>
      <c r="B4566">
        <v>33055</v>
      </c>
      <c r="C4566" s="593">
        <v>7.0000000000000007E-2</v>
      </c>
      <c r="D4566" t="s">
        <v>2465</v>
      </c>
      <c r="E4566">
        <v>0.06</v>
      </c>
      <c r="F4566">
        <v>0.01</v>
      </c>
      <c r="G4566">
        <v>0</v>
      </c>
      <c r="H4566">
        <v>0</v>
      </c>
      <c r="I4566">
        <v>0</v>
      </c>
    </row>
    <row r="4567" spans="1:9" x14ac:dyDescent="0.25">
      <c r="A4567" t="s">
        <v>746</v>
      </c>
      <c r="B4567">
        <v>33056</v>
      </c>
      <c r="C4567" s="593">
        <v>7.0000000000000007E-2</v>
      </c>
      <c r="D4567" t="s">
        <v>2465</v>
      </c>
      <c r="E4567">
        <v>0.06</v>
      </c>
      <c r="F4567">
        <v>0.01</v>
      </c>
      <c r="G4567">
        <v>0</v>
      </c>
      <c r="H4567">
        <v>0</v>
      </c>
      <c r="I4567">
        <v>0</v>
      </c>
    </row>
    <row r="4568" spans="1:9" x14ac:dyDescent="0.25">
      <c r="A4568" t="s">
        <v>746</v>
      </c>
      <c r="B4568">
        <v>33060</v>
      </c>
      <c r="C4568" s="593">
        <v>7.0000000000000007E-2</v>
      </c>
      <c r="D4568" t="s">
        <v>2466</v>
      </c>
      <c r="E4568">
        <v>0.06</v>
      </c>
      <c r="F4568">
        <v>0.01</v>
      </c>
      <c r="G4568">
        <v>0</v>
      </c>
      <c r="H4568">
        <v>0</v>
      </c>
      <c r="I4568">
        <v>0</v>
      </c>
    </row>
    <row r="4569" spans="1:9" x14ac:dyDescent="0.25">
      <c r="A4569" t="s">
        <v>746</v>
      </c>
      <c r="B4569">
        <v>33061</v>
      </c>
      <c r="C4569" s="593">
        <v>7.0000000000000007E-2</v>
      </c>
      <c r="D4569" t="s">
        <v>2466</v>
      </c>
      <c r="E4569">
        <v>0.06</v>
      </c>
      <c r="F4569">
        <v>0.01</v>
      </c>
      <c r="G4569">
        <v>0</v>
      </c>
      <c r="H4569">
        <v>0</v>
      </c>
      <c r="I4569">
        <v>0</v>
      </c>
    </row>
    <row r="4570" spans="1:9" x14ac:dyDescent="0.25">
      <c r="A4570" t="s">
        <v>746</v>
      </c>
      <c r="B4570">
        <v>33062</v>
      </c>
      <c r="C4570" s="593">
        <v>7.0000000000000007E-2</v>
      </c>
      <c r="D4570" t="s">
        <v>2467</v>
      </c>
      <c r="E4570">
        <v>0.06</v>
      </c>
      <c r="F4570">
        <v>0.01</v>
      </c>
      <c r="G4570">
        <v>0</v>
      </c>
      <c r="H4570">
        <v>0</v>
      </c>
      <c r="I4570">
        <v>0</v>
      </c>
    </row>
    <row r="4571" spans="1:9" x14ac:dyDescent="0.25">
      <c r="A4571" t="s">
        <v>746</v>
      </c>
      <c r="B4571">
        <v>33063</v>
      </c>
      <c r="C4571" s="593">
        <v>7.0000000000000007E-2</v>
      </c>
      <c r="D4571" t="s">
        <v>2468</v>
      </c>
      <c r="E4571">
        <v>0.06</v>
      </c>
      <c r="F4571">
        <v>0.01</v>
      </c>
      <c r="G4571">
        <v>0</v>
      </c>
      <c r="H4571">
        <v>0</v>
      </c>
      <c r="I4571">
        <v>0</v>
      </c>
    </row>
    <row r="4572" spans="1:9" x14ac:dyDescent="0.25">
      <c r="A4572" t="s">
        <v>746</v>
      </c>
      <c r="B4572">
        <v>33064</v>
      </c>
      <c r="C4572" s="593">
        <v>7.0000000000000007E-2</v>
      </c>
      <c r="D4572" t="s">
        <v>2469</v>
      </c>
      <c r="E4572">
        <v>0.06</v>
      </c>
      <c r="F4572">
        <v>0.01</v>
      </c>
      <c r="G4572">
        <v>0</v>
      </c>
      <c r="H4572">
        <v>0</v>
      </c>
      <c r="I4572">
        <v>0</v>
      </c>
    </row>
    <row r="4573" spans="1:9" x14ac:dyDescent="0.25">
      <c r="A4573" t="s">
        <v>746</v>
      </c>
      <c r="B4573">
        <v>33065</v>
      </c>
      <c r="C4573" s="593">
        <v>7.0000000000000007E-2</v>
      </c>
      <c r="D4573" t="s">
        <v>2470</v>
      </c>
      <c r="E4573">
        <v>0.06</v>
      </c>
      <c r="F4573">
        <v>0.01</v>
      </c>
      <c r="G4573">
        <v>0</v>
      </c>
      <c r="H4573">
        <v>0</v>
      </c>
      <c r="I4573">
        <v>0</v>
      </c>
    </row>
    <row r="4574" spans="1:9" x14ac:dyDescent="0.25">
      <c r="A4574" t="s">
        <v>746</v>
      </c>
      <c r="B4574">
        <v>33066</v>
      </c>
      <c r="C4574" s="593">
        <v>7.0000000000000007E-2</v>
      </c>
      <c r="D4574" t="s">
        <v>2468</v>
      </c>
      <c r="E4574">
        <v>0.06</v>
      </c>
      <c r="F4574">
        <v>0.01</v>
      </c>
      <c r="G4574">
        <v>0</v>
      </c>
      <c r="H4574">
        <v>0</v>
      </c>
      <c r="I4574">
        <v>0</v>
      </c>
    </row>
    <row r="4575" spans="1:9" x14ac:dyDescent="0.25">
      <c r="A4575" t="s">
        <v>746</v>
      </c>
      <c r="B4575">
        <v>33067</v>
      </c>
      <c r="C4575" s="593">
        <v>7.0000000000000007E-2</v>
      </c>
      <c r="D4575" t="s">
        <v>2468</v>
      </c>
      <c r="E4575">
        <v>0.06</v>
      </c>
      <c r="F4575">
        <v>0.01</v>
      </c>
      <c r="G4575">
        <v>0</v>
      </c>
      <c r="H4575">
        <v>0</v>
      </c>
      <c r="I4575">
        <v>0</v>
      </c>
    </row>
    <row r="4576" spans="1:9" x14ac:dyDescent="0.25">
      <c r="A4576" t="s">
        <v>746</v>
      </c>
      <c r="B4576">
        <v>33068</v>
      </c>
      <c r="C4576" s="593">
        <v>7.0000000000000007E-2</v>
      </c>
      <c r="D4576" t="s">
        <v>2470</v>
      </c>
      <c r="E4576">
        <v>0.06</v>
      </c>
      <c r="F4576">
        <v>0.01</v>
      </c>
      <c r="G4576">
        <v>0</v>
      </c>
      <c r="H4576">
        <v>0</v>
      </c>
      <c r="I4576">
        <v>0</v>
      </c>
    </row>
    <row r="4577" spans="1:9" x14ac:dyDescent="0.25">
      <c r="A4577" t="s">
        <v>746</v>
      </c>
      <c r="B4577">
        <v>33069</v>
      </c>
      <c r="C4577" s="593">
        <v>7.0000000000000007E-2</v>
      </c>
      <c r="D4577" t="s">
        <v>2471</v>
      </c>
      <c r="E4577">
        <v>0.06</v>
      </c>
      <c r="F4577">
        <v>0.01</v>
      </c>
      <c r="G4577">
        <v>0</v>
      </c>
      <c r="H4577">
        <v>0</v>
      </c>
      <c r="I4577">
        <v>0</v>
      </c>
    </row>
    <row r="4578" spans="1:9" x14ac:dyDescent="0.25">
      <c r="A4578" t="s">
        <v>746</v>
      </c>
      <c r="B4578">
        <v>33070</v>
      </c>
      <c r="C4578" s="593">
        <v>7.4999999999999997E-2</v>
      </c>
      <c r="D4578" t="s">
        <v>2461</v>
      </c>
      <c r="E4578">
        <v>0.06</v>
      </c>
      <c r="F4578">
        <v>1.4999999999999999E-2</v>
      </c>
      <c r="G4578">
        <v>0</v>
      </c>
      <c r="H4578">
        <v>0</v>
      </c>
      <c r="I4578">
        <v>0</v>
      </c>
    </row>
    <row r="4579" spans="1:9" x14ac:dyDescent="0.25">
      <c r="A4579" t="s">
        <v>746</v>
      </c>
      <c r="B4579">
        <v>33071</v>
      </c>
      <c r="C4579" s="593">
        <v>7.0000000000000007E-2</v>
      </c>
      <c r="D4579" t="s">
        <v>2470</v>
      </c>
      <c r="E4579">
        <v>0.06</v>
      </c>
      <c r="F4579">
        <v>0.01</v>
      </c>
      <c r="G4579">
        <v>0</v>
      </c>
      <c r="H4579">
        <v>0</v>
      </c>
      <c r="I4579">
        <v>0</v>
      </c>
    </row>
    <row r="4580" spans="1:9" x14ac:dyDescent="0.25">
      <c r="A4580" t="s">
        <v>746</v>
      </c>
      <c r="B4580">
        <v>33072</v>
      </c>
      <c r="C4580" s="593">
        <v>7.0000000000000007E-2</v>
      </c>
      <c r="D4580" t="s">
        <v>2466</v>
      </c>
      <c r="E4580">
        <v>0.06</v>
      </c>
      <c r="F4580">
        <v>0.01</v>
      </c>
      <c r="G4580">
        <v>0</v>
      </c>
      <c r="H4580">
        <v>0</v>
      </c>
      <c r="I4580">
        <v>0</v>
      </c>
    </row>
    <row r="4581" spans="1:9" x14ac:dyDescent="0.25">
      <c r="A4581" t="s">
        <v>746</v>
      </c>
      <c r="B4581">
        <v>33073</v>
      </c>
      <c r="C4581" s="593">
        <v>7.0000000000000007E-2</v>
      </c>
      <c r="D4581" t="s">
        <v>2468</v>
      </c>
      <c r="E4581">
        <v>0.06</v>
      </c>
      <c r="F4581">
        <v>0.01</v>
      </c>
      <c r="G4581">
        <v>0</v>
      </c>
      <c r="H4581">
        <v>0</v>
      </c>
      <c r="I4581">
        <v>0</v>
      </c>
    </row>
    <row r="4582" spans="1:9" x14ac:dyDescent="0.25">
      <c r="A4582" t="s">
        <v>746</v>
      </c>
      <c r="B4582">
        <v>33074</v>
      </c>
      <c r="C4582" s="593">
        <v>7.0000000000000007E-2</v>
      </c>
      <c r="D4582" t="s">
        <v>2471</v>
      </c>
      <c r="E4582">
        <v>0.06</v>
      </c>
      <c r="F4582">
        <v>0.01</v>
      </c>
      <c r="G4582">
        <v>0</v>
      </c>
      <c r="H4582">
        <v>0</v>
      </c>
      <c r="I4582">
        <v>0</v>
      </c>
    </row>
    <row r="4583" spans="1:9" x14ac:dyDescent="0.25">
      <c r="A4583" t="s">
        <v>746</v>
      </c>
      <c r="B4583">
        <v>33075</v>
      </c>
      <c r="C4583" s="593">
        <v>7.0000000000000007E-2</v>
      </c>
      <c r="D4583" t="s">
        <v>2470</v>
      </c>
      <c r="E4583">
        <v>0.06</v>
      </c>
      <c r="F4583">
        <v>0.01</v>
      </c>
      <c r="G4583">
        <v>0</v>
      </c>
      <c r="H4583">
        <v>0</v>
      </c>
      <c r="I4583">
        <v>0</v>
      </c>
    </row>
    <row r="4584" spans="1:9" x14ac:dyDescent="0.25">
      <c r="A4584" t="s">
        <v>746</v>
      </c>
      <c r="B4584">
        <v>33076</v>
      </c>
      <c r="C4584" s="593">
        <v>7.0000000000000007E-2</v>
      </c>
      <c r="D4584" t="s">
        <v>2470</v>
      </c>
      <c r="E4584">
        <v>0.06</v>
      </c>
      <c r="F4584">
        <v>0.01</v>
      </c>
      <c r="G4584">
        <v>0</v>
      </c>
      <c r="H4584">
        <v>0</v>
      </c>
      <c r="I4584">
        <v>0</v>
      </c>
    </row>
    <row r="4585" spans="1:9" x14ac:dyDescent="0.25">
      <c r="A4585" t="s">
        <v>746</v>
      </c>
      <c r="B4585">
        <v>33077</v>
      </c>
      <c r="C4585" s="593">
        <v>7.0000000000000007E-2</v>
      </c>
      <c r="D4585" t="s">
        <v>2470</v>
      </c>
      <c r="E4585">
        <v>0.06</v>
      </c>
      <c r="F4585">
        <v>0.01</v>
      </c>
      <c r="G4585">
        <v>0</v>
      </c>
      <c r="H4585">
        <v>0</v>
      </c>
      <c r="I4585">
        <v>0</v>
      </c>
    </row>
    <row r="4586" spans="1:9" x14ac:dyDescent="0.25">
      <c r="A4586" t="s">
        <v>746</v>
      </c>
      <c r="B4586">
        <v>33081</v>
      </c>
      <c r="C4586" s="593">
        <v>7.0000000000000007E-2</v>
      </c>
      <c r="D4586" t="s">
        <v>2456</v>
      </c>
      <c r="E4586">
        <v>0.06</v>
      </c>
      <c r="F4586">
        <v>0.01</v>
      </c>
      <c r="G4586">
        <v>0</v>
      </c>
      <c r="H4586">
        <v>0</v>
      </c>
      <c r="I4586">
        <v>0</v>
      </c>
    </row>
    <row r="4587" spans="1:9" x14ac:dyDescent="0.25">
      <c r="A4587" t="s">
        <v>746</v>
      </c>
      <c r="B4587">
        <v>33082</v>
      </c>
      <c r="C4587" s="593">
        <v>7.0000000000000007E-2</v>
      </c>
      <c r="D4587" t="s">
        <v>2459</v>
      </c>
      <c r="E4587">
        <v>0.06</v>
      </c>
      <c r="F4587">
        <v>0.01</v>
      </c>
      <c r="G4587">
        <v>0</v>
      </c>
      <c r="H4587">
        <v>0</v>
      </c>
      <c r="I4587">
        <v>0</v>
      </c>
    </row>
    <row r="4588" spans="1:9" x14ac:dyDescent="0.25">
      <c r="A4588" t="s">
        <v>746</v>
      </c>
      <c r="B4588">
        <v>33083</v>
      </c>
      <c r="C4588" s="593">
        <v>7.0000000000000007E-2</v>
      </c>
      <c r="D4588" t="s">
        <v>2456</v>
      </c>
      <c r="E4588">
        <v>0.06</v>
      </c>
      <c r="F4588">
        <v>0.01</v>
      </c>
      <c r="G4588">
        <v>0</v>
      </c>
      <c r="H4588">
        <v>0</v>
      </c>
      <c r="I4588">
        <v>0</v>
      </c>
    </row>
    <row r="4589" spans="1:9" x14ac:dyDescent="0.25">
      <c r="A4589" t="s">
        <v>746</v>
      </c>
      <c r="B4589">
        <v>33084</v>
      </c>
      <c r="C4589" s="593">
        <v>7.0000000000000007E-2</v>
      </c>
      <c r="D4589" t="s">
        <v>2459</v>
      </c>
      <c r="E4589">
        <v>0.06</v>
      </c>
      <c r="F4589">
        <v>0.01</v>
      </c>
      <c r="G4589">
        <v>0</v>
      </c>
      <c r="H4589">
        <v>0</v>
      </c>
      <c r="I4589">
        <v>0</v>
      </c>
    </row>
    <row r="4590" spans="1:9" x14ac:dyDescent="0.25">
      <c r="A4590" t="s">
        <v>746</v>
      </c>
      <c r="B4590">
        <v>33090</v>
      </c>
      <c r="C4590" s="593">
        <v>7.0000000000000007E-2</v>
      </c>
      <c r="D4590" t="s">
        <v>2460</v>
      </c>
      <c r="E4590">
        <v>0.06</v>
      </c>
      <c r="F4590">
        <v>0.01</v>
      </c>
      <c r="G4590">
        <v>0</v>
      </c>
      <c r="H4590">
        <v>0</v>
      </c>
      <c r="I4590">
        <v>0</v>
      </c>
    </row>
    <row r="4591" spans="1:9" x14ac:dyDescent="0.25">
      <c r="A4591" t="s">
        <v>746</v>
      </c>
      <c r="B4591">
        <v>33092</v>
      </c>
      <c r="C4591" s="593">
        <v>7.0000000000000007E-2</v>
      </c>
      <c r="D4591" t="s">
        <v>2454</v>
      </c>
      <c r="E4591">
        <v>0.06</v>
      </c>
      <c r="F4591">
        <v>0.01</v>
      </c>
      <c r="G4591">
        <v>0</v>
      </c>
      <c r="H4591">
        <v>0</v>
      </c>
      <c r="I4591">
        <v>0</v>
      </c>
    </row>
    <row r="4592" spans="1:9" x14ac:dyDescent="0.25">
      <c r="A4592" t="s">
        <v>746</v>
      </c>
      <c r="B4592">
        <v>33093</v>
      </c>
      <c r="C4592" s="593">
        <v>7.0000000000000007E-2</v>
      </c>
      <c r="D4592" t="s">
        <v>2468</v>
      </c>
      <c r="E4592">
        <v>0.06</v>
      </c>
      <c r="F4592">
        <v>0.01</v>
      </c>
      <c r="G4592">
        <v>0</v>
      </c>
      <c r="H4592">
        <v>0</v>
      </c>
      <c r="I4592">
        <v>0</v>
      </c>
    </row>
    <row r="4593" spans="1:9" x14ac:dyDescent="0.25">
      <c r="A4593" t="s">
        <v>746</v>
      </c>
      <c r="B4593">
        <v>33097</v>
      </c>
      <c r="C4593" s="593">
        <v>7.0000000000000007E-2</v>
      </c>
      <c r="D4593" t="s">
        <v>2468</v>
      </c>
      <c r="E4593">
        <v>0.06</v>
      </c>
      <c r="F4593">
        <v>0.01</v>
      </c>
      <c r="G4593">
        <v>0</v>
      </c>
      <c r="H4593">
        <v>0</v>
      </c>
      <c r="I4593">
        <v>0</v>
      </c>
    </row>
    <row r="4594" spans="1:9" x14ac:dyDescent="0.25">
      <c r="A4594" t="s">
        <v>746</v>
      </c>
      <c r="B4594">
        <v>33101</v>
      </c>
      <c r="C4594" s="593">
        <v>7.0000000000000007E-2</v>
      </c>
      <c r="D4594" t="s">
        <v>2472</v>
      </c>
      <c r="E4594">
        <v>0.06</v>
      </c>
      <c r="F4594">
        <v>0.01</v>
      </c>
      <c r="G4594">
        <v>0</v>
      </c>
      <c r="H4594">
        <v>0</v>
      </c>
      <c r="I4594">
        <v>0</v>
      </c>
    </row>
    <row r="4595" spans="1:9" x14ac:dyDescent="0.25">
      <c r="A4595" t="s">
        <v>746</v>
      </c>
      <c r="B4595">
        <v>33102</v>
      </c>
      <c r="C4595" s="593">
        <v>7.0000000000000007E-2</v>
      </c>
      <c r="D4595" t="s">
        <v>2472</v>
      </c>
      <c r="E4595">
        <v>0.06</v>
      </c>
      <c r="F4595">
        <v>0.01</v>
      </c>
      <c r="G4595">
        <v>0</v>
      </c>
      <c r="H4595">
        <v>0</v>
      </c>
      <c r="I4595">
        <v>0</v>
      </c>
    </row>
    <row r="4596" spans="1:9" x14ac:dyDescent="0.25">
      <c r="A4596" t="s">
        <v>746</v>
      </c>
      <c r="B4596">
        <v>33106</v>
      </c>
      <c r="C4596" s="593">
        <v>7.0000000000000007E-2</v>
      </c>
      <c r="D4596" t="s">
        <v>2473</v>
      </c>
      <c r="E4596">
        <v>0.06</v>
      </c>
      <c r="F4596">
        <v>0.01</v>
      </c>
      <c r="G4596">
        <v>0</v>
      </c>
      <c r="H4596">
        <v>0</v>
      </c>
      <c r="I4596">
        <v>0</v>
      </c>
    </row>
    <row r="4597" spans="1:9" x14ac:dyDescent="0.25">
      <c r="A4597" t="s">
        <v>746</v>
      </c>
      <c r="B4597">
        <v>33109</v>
      </c>
      <c r="C4597" s="593">
        <v>7.0000000000000007E-2</v>
      </c>
      <c r="D4597" t="s">
        <v>2454</v>
      </c>
      <c r="E4597">
        <v>0.06</v>
      </c>
      <c r="F4597">
        <v>0.01</v>
      </c>
      <c r="G4597">
        <v>0</v>
      </c>
      <c r="H4597">
        <v>0</v>
      </c>
      <c r="I4597">
        <v>0</v>
      </c>
    </row>
    <row r="4598" spans="1:9" x14ac:dyDescent="0.25">
      <c r="A4598" t="s">
        <v>746</v>
      </c>
      <c r="B4598">
        <v>33111</v>
      </c>
      <c r="C4598" s="593">
        <v>7.0000000000000007E-2</v>
      </c>
      <c r="D4598" t="s">
        <v>2472</v>
      </c>
      <c r="E4598">
        <v>0.06</v>
      </c>
      <c r="F4598">
        <v>0.01</v>
      </c>
      <c r="G4598">
        <v>0</v>
      </c>
      <c r="H4598">
        <v>0</v>
      </c>
      <c r="I4598">
        <v>0</v>
      </c>
    </row>
    <row r="4599" spans="1:9" x14ac:dyDescent="0.25">
      <c r="A4599" t="s">
        <v>746</v>
      </c>
      <c r="B4599">
        <v>33112</v>
      </c>
      <c r="C4599" s="593">
        <v>7.0000000000000007E-2</v>
      </c>
      <c r="D4599" t="s">
        <v>2474</v>
      </c>
      <c r="E4599">
        <v>0.06</v>
      </c>
      <c r="F4599">
        <v>0.01</v>
      </c>
      <c r="G4599">
        <v>0</v>
      </c>
      <c r="H4599">
        <v>0</v>
      </c>
      <c r="I4599">
        <v>0</v>
      </c>
    </row>
    <row r="4600" spans="1:9" x14ac:dyDescent="0.25">
      <c r="A4600" t="s">
        <v>746</v>
      </c>
      <c r="B4600">
        <v>33114</v>
      </c>
      <c r="C4600" s="593">
        <v>7.0000000000000007E-2</v>
      </c>
      <c r="D4600" t="s">
        <v>2475</v>
      </c>
      <c r="E4600">
        <v>0.06</v>
      </c>
      <c r="F4600">
        <v>0.01</v>
      </c>
      <c r="G4600">
        <v>0</v>
      </c>
      <c r="H4600">
        <v>0</v>
      </c>
      <c r="I4600">
        <v>0</v>
      </c>
    </row>
    <row r="4601" spans="1:9" x14ac:dyDescent="0.25">
      <c r="A4601" t="s">
        <v>746</v>
      </c>
      <c r="B4601">
        <v>33116</v>
      </c>
      <c r="C4601" s="593">
        <v>7.0000000000000007E-2</v>
      </c>
      <c r="D4601" t="s">
        <v>2454</v>
      </c>
      <c r="E4601">
        <v>0.06</v>
      </c>
      <c r="F4601">
        <v>0.01</v>
      </c>
      <c r="G4601">
        <v>0</v>
      </c>
      <c r="H4601">
        <v>0</v>
      </c>
      <c r="I4601">
        <v>0</v>
      </c>
    </row>
    <row r="4602" spans="1:9" x14ac:dyDescent="0.25">
      <c r="A4602" t="s">
        <v>746</v>
      </c>
      <c r="B4602">
        <v>33119</v>
      </c>
      <c r="C4602" s="593">
        <v>7.0000000000000007E-2</v>
      </c>
      <c r="D4602" t="s">
        <v>2476</v>
      </c>
      <c r="E4602">
        <v>0.06</v>
      </c>
      <c r="F4602">
        <v>0.01</v>
      </c>
      <c r="G4602">
        <v>0</v>
      </c>
      <c r="H4602">
        <v>0</v>
      </c>
      <c r="I4602">
        <v>0</v>
      </c>
    </row>
    <row r="4603" spans="1:9" x14ac:dyDescent="0.25">
      <c r="A4603" t="s">
        <v>746</v>
      </c>
      <c r="B4603">
        <v>33122</v>
      </c>
      <c r="C4603" s="593">
        <v>7.0000000000000007E-2</v>
      </c>
      <c r="D4603" t="s">
        <v>2454</v>
      </c>
      <c r="E4603">
        <v>0.06</v>
      </c>
      <c r="F4603">
        <v>0.01</v>
      </c>
      <c r="G4603">
        <v>0</v>
      </c>
      <c r="H4603">
        <v>0</v>
      </c>
      <c r="I4603">
        <v>0</v>
      </c>
    </row>
    <row r="4604" spans="1:9" x14ac:dyDescent="0.25">
      <c r="A4604" t="s">
        <v>746</v>
      </c>
      <c r="B4604">
        <v>33124</v>
      </c>
      <c r="C4604" s="593">
        <v>7.0000000000000007E-2</v>
      </c>
      <c r="D4604" t="s">
        <v>2472</v>
      </c>
      <c r="E4604">
        <v>0.06</v>
      </c>
      <c r="F4604">
        <v>0.01</v>
      </c>
      <c r="G4604">
        <v>0</v>
      </c>
      <c r="H4604">
        <v>0</v>
      </c>
      <c r="I4604">
        <v>0</v>
      </c>
    </row>
    <row r="4605" spans="1:9" x14ac:dyDescent="0.25">
      <c r="A4605" t="s">
        <v>746</v>
      </c>
      <c r="B4605">
        <v>33125</v>
      </c>
      <c r="C4605" s="593">
        <v>7.0000000000000007E-2</v>
      </c>
      <c r="D4605" t="s">
        <v>2472</v>
      </c>
      <c r="E4605">
        <v>0.06</v>
      </c>
      <c r="F4605">
        <v>0.01</v>
      </c>
      <c r="G4605">
        <v>0</v>
      </c>
      <c r="H4605">
        <v>0</v>
      </c>
      <c r="I4605">
        <v>0</v>
      </c>
    </row>
    <row r="4606" spans="1:9" x14ac:dyDescent="0.25">
      <c r="A4606" t="s">
        <v>746</v>
      </c>
      <c r="B4606">
        <v>33126</v>
      </c>
      <c r="C4606" s="593">
        <v>7.0000000000000007E-2</v>
      </c>
      <c r="D4606" t="s">
        <v>2454</v>
      </c>
      <c r="E4606">
        <v>0.06</v>
      </c>
      <c r="F4606">
        <v>0.01</v>
      </c>
      <c r="G4606">
        <v>0</v>
      </c>
      <c r="H4606">
        <v>0</v>
      </c>
      <c r="I4606">
        <v>0</v>
      </c>
    </row>
    <row r="4607" spans="1:9" x14ac:dyDescent="0.25">
      <c r="A4607" t="s">
        <v>746</v>
      </c>
      <c r="B4607">
        <v>33127</v>
      </c>
      <c r="C4607" s="593">
        <v>7.0000000000000007E-2</v>
      </c>
      <c r="D4607" t="s">
        <v>2472</v>
      </c>
      <c r="E4607">
        <v>0.06</v>
      </c>
      <c r="F4607">
        <v>0.01</v>
      </c>
      <c r="G4607">
        <v>0</v>
      </c>
      <c r="H4607">
        <v>0</v>
      </c>
      <c r="I4607">
        <v>0</v>
      </c>
    </row>
    <row r="4608" spans="1:9" x14ac:dyDescent="0.25">
      <c r="A4608" t="s">
        <v>746</v>
      </c>
      <c r="B4608">
        <v>33128</v>
      </c>
      <c r="C4608" s="593">
        <v>7.0000000000000007E-2</v>
      </c>
      <c r="D4608" t="s">
        <v>2472</v>
      </c>
      <c r="E4608">
        <v>0.06</v>
      </c>
      <c r="F4608">
        <v>0.01</v>
      </c>
      <c r="G4608">
        <v>0</v>
      </c>
      <c r="H4608">
        <v>0</v>
      </c>
      <c r="I4608">
        <v>0</v>
      </c>
    </row>
    <row r="4609" spans="1:9" x14ac:dyDescent="0.25">
      <c r="A4609" t="s">
        <v>746</v>
      </c>
      <c r="B4609">
        <v>33129</v>
      </c>
      <c r="C4609" s="593">
        <v>7.0000000000000007E-2</v>
      </c>
      <c r="D4609" t="s">
        <v>2472</v>
      </c>
      <c r="E4609">
        <v>0.06</v>
      </c>
      <c r="F4609">
        <v>0.01</v>
      </c>
      <c r="G4609">
        <v>0</v>
      </c>
      <c r="H4609">
        <v>0</v>
      </c>
      <c r="I4609">
        <v>0</v>
      </c>
    </row>
    <row r="4610" spans="1:9" x14ac:dyDescent="0.25">
      <c r="A4610" t="s">
        <v>746</v>
      </c>
      <c r="B4610">
        <v>33130</v>
      </c>
      <c r="C4610" s="593">
        <v>7.0000000000000007E-2</v>
      </c>
      <c r="D4610" t="s">
        <v>2472</v>
      </c>
      <c r="E4610">
        <v>0.06</v>
      </c>
      <c r="F4610">
        <v>0.01</v>
      </c>
      <c r="G4610">
        <v>0</v>
      </c>
      <c r="H4610">
        <v>0</v>
      </c>
      <c r="I4610">
        <v>0</v>
      </c>
    </row>
    <row r="4611" spans="1:9" x14ac:dyDescent="0.25">
      <c r="A4611" t="s">
        <v>746</v>
      </c>
      <c r="B4611">
        <v>33131</v>
      </c>
      <c r="C4611" s="593">
        <v>7.0000000000000007E-2</v>
      </c>
      <c r="D4611" t="s">
        <v>2472</v>
      </c>
      <c r="E4611">
        <v>0.06</v>
      </c>
      <c r="F4611">
        <v>0.01</v>
      </c>
      <c r="G4611">
        <v>0</v>
      </c>
      <c r="H4611">
        <v>0</v>
      </c>
      <c r="I4611">
        <v>0</v>
      </c>
    </row>
    <row r="4612" spans="1:9" x14ac:dyDescent="0.25">
      <c r="A4612" t="s">
        <v>746</v>
      </c>
      <c r="B4612">
        <v>33132</v>
      </c>
      <c r="C4612" s="593">
        <v>7.0000000000000007E-2</v>
      </c>
      <c r="D4612" t="s">
        <v>2472</v>
      </c>
      <c r="E4612">
        <v>0.06</v>
      </c>
      <c r="F4612">
        <v>0.01</v>
      </c>
      <c r="G4612">
        <v>0</v>
      </c>
      <c r="H4612">
        <v>0</v>
      </c>
      <c r="I4612">
        <v>0</v>
      </c>
    </row>
    <row r="4613" spans="1:9" x14ac:dyDescent="0.25">
      <c r="A4613" t="s">
        <v>746</v>
      </c>
      <c r="B4613">
        <v>33133</v>
      </c>
      <c r="C4613" s="593">
        <v>7.0000000000000007E-2</v>
      </c>
      <c r="D4613" t="s">
        <v>2472</v>
      </c>
      <c r="E4613">
        <v>0.06</v>
      </c>
      <c r="F4613">
        <v>0.01</v>
      </c>
      <c r="G4613">
        <v>0</v>
      </c>
      <c r="H4613">
        <v>0</v>
      </c>
      <c r="I4613">
        <v>0</v>
      </c>
    </row>
    <row r="4614" spans="1:9" x14ac:dyDescent="0.25">
      <c r="A4614" t="s">
        <v>746</v>
      </c>
      <c r="B4614">
        <v>33134</v>
      </c>
      <c r="C4614" s="593">
        <v>7.0000000000000007E-2</v>
      </c>
      <c r="D4614" t="s">
        <v>2472</v>
      </c>
      <c r="E4614">
        <v>0.06</v>
      </c>
      <c r="F4614">
        <v>0.01</v>
      </c>
      <c r="G4614">
        <v>0</v>
      </c>
      <c r="H4614">
        <v>0</v>
      </c>
      <c r="I4614">
        <v>0</v>
      </c>
    </row>
    <row r="4615" spans="1:9" x14ac:dyDescent="0.25">
      <c r="A4615" t="s">
        <v>746</v>
      </c>
      <c r="B4615">
        <v>33135</v>
      </c>
      <c r="C4615" s="593">
        <v>7.0000000000000007E-2</v>
      </c>
      <c r="D4615" t="s">
        <v>2472</v>
      </c>
      <c r="E4615">
        <v>0.06</v>
      </c>
      <c r="F4615">
        <v>0.01</v>
      </c>
      <c r="G4615">
        <v>0</v>
      </c>
      <c r="H4615">
        <v>0</v>
      </c>
      <c r="I4615">
        <v>0</v>
      </c>
    </row>
    <row r="4616" spans="1:9" x14ac:dyDescent="0.25">
      <c r="A4616" t="s">
        <v>746</v>
      </c>
      <c r="B4616">
        <v>33136</v>
      </c>
      <c r="C4616" s="593">
        <v>7.0000000000000007E-2</v>
      </c>
      <c r="D4616" t="s">
        <v>2472</v>
      </c>
      <c r="E4616">
        <v>0.06</v>
      </c>
      <c r="F4616">
        <v>0.01</v>
      </c>
      <c r="G4616">
        <v>0</v>
      </c>
      <c r="H4616">
        <v>0</v>
      </c>
      <c r="I4616">
        <v>0</v>
      </c>
    </row>
    <row r="4617" spans="1:9" x14ac:dyDescent="0.25">
      <c r="A4617" t="s">
        <v>746</v>
      </c>
      <c r="B4617">
        <v>33137</v>
      </c>
      <c r="C4617" s="593">
        <v>7.0000000000000007E-2</v>
      </c>
      <c r="D4617" t="s">
        <v>2472</v>
      </c>
      <c r="E4617">
        <v>0.06</v>
      </c>
      <c r="F4617">
        <v>0.01</v>
      </c>
      <c r="G4617">
        <v>0</v>
      </c>
      <c r="H4617">
        <v>0</v>
      </c>
      <c r="I4617">
        <v>0</v>
      </c>
    </row>
    <row r="4618" spans="1:9" x14ac:dyDescent="0.25">
      <c r="A4618" t="s">
        <v>746</v>
      </c>
      <c r="B4618">
        <v>33138</v>
      </c>
      <c r="C4618" s="593">
        <v>7.0000000000000007E-2</v>
      </c>
      <c r="D4618" t="s">
        <v>2472</v>
      </c>
      <c r="E4618">
        <v>0.06</v>
      </c>
      <c r="F4618">
        <v>0.01</v>
      </c>
      <c r="G4618">
        <v>0</v>
      </c>
      <c r="H4618">
        <v>0</v>
      </c>
      <c r="I4618">
        <v>0</v>
      </c>
    </row>
    <row r="4619" spans="1:9" x14ac:dyDescent="0.25">
      <c r="A4619" t="s">
        <v>746</v>
      </c>
      <c r="B4619">
        <v>33139</v>
      </c>
      <c r="C4619" s="593">
        <v>7.0000000000000007E-2</v>
      </c>
      <c r="D4619" t="s">
        <v>2472</v>
      </c>
      <c r="E4619">
        <v>0.06</v>
      </c>
      <c r="F4619">
        <v>0.01</v>
      </c>
      <c r="G4619">
        <v>0</v>
      </c>
      <c r="H4619">
        <v>0</v>
      </c>
      <c r="I4619">
        <v>0</v>
      </c>
    </row>
    <row r="4620" spans="1:9" x14ac:dyDescent="0.25">
      <c r="A4620" t="s">
        <v>746</v>
      </c>
      <c r="B4620">
        <v>33140</v>
      </c>
      <c r="C4620" s="593">
        <v>7.0000000000000007E-2</v>
      </c>
      <c r="D4620" t="s">
        <v>2454</v>
      </c>
      <c r="E4620">
        <v>0.06</v>
      </c>
      <c r="F4620">
        <v>0.01</v>
      </c>
      <c r="G4620">
        <v>0</v>
      </c>
      <c r="H4620">
        <v>0</v>
      </c>
      <c r="I4620">
        <v>0</v>
      </c>
    </row>
    <row r="4621" spans="1:9" x14ac:dyDescent="0.25">
      <c r="A4621" t="s">
        <v>746</v>
      </c>
      <c r="B4621">
        <v>33141</v>
      </c>
      <c r="C4621" s="593">
        <v>7.0000000000000007E-2</v>
      </c>
      <c r="D4621" t="s">
        <v>2477</v>
      </c>
      <c r="E4621">
        <v>0.06</v>
      </c>
      <c r="F4621">
        <v>0.01</v>
      </c>
      <c r="G4621">
        <v>0</v>
      </c>
      <c r="H4621">
        <v>0</v>
      </c>
      <c r="I4621">
        <v>0</v>
      </c>
    </row>
    <row r="4622" spans="1:9" x14ac:dyDescent="0.25">
      <c r="A4622" t="s">
        <v>746</v>
      </c>
      <c r="B4622">
        <v>33142</v>
      </c>
      <c r="C4622" s="593">
        <v>7.0000000000000007E-2</v>
      </c>
      <c r="D4622" t="s">
        <v>2449</v>
      </c>
      <c r="E4622">
        <v>0.06</v>
      </c>
      <c r="F4622">
        <v>0.01</v>
      </c>
      <c r="G4622">
        <v>0</v>
      </c>
      <c r="H4622">
        <v>0</v>
      </c>
      <c r="I4622">
        <v>0</v>
      </c>
    </row>
    <row r="4623" spans="1:9" x14ac:dyDescent="0.25">
      <c r="A4623" t="s">
        <v>746</v>
      </c>
      <c r="B4623">
        <v>33143</v>
      </c>
      <c r="C4623" s="593">
        <v>7.0000000000000007E-2</v>
      </c>
      <c r="D4623" t="s">
        <v>2478</v>
      </c>
      <c r="E4623">
        <v>0.06</v>
      </c>
      <c r="F4623">
        <v>0.01</v>
      </c>
      <c r="G4623">
        <v>0</v>
      </c>
      <c r="H4623">
        <v>0</v>
      </c>
      <c r="I4623">
        <v>0</v>
      </c>
    </row>
    <row r="4624" spans="1:9" x14ac:dyDescent="0.25">
      <c r="A4624" t="s">
        <v>746</v>
      </c>
      <c r="B4624">
        <v>33144</v>
      </c>
      <c r="C4624" s="593">
        <v>7.0000000000000007E-2</v>
      </c>
      <c r="D4624" t="s">
        <v>2472</v>
      </c>
      <c r="E4624">
        <v>0.06</v>
      </c>
      <c r="F4624">
        <v>0.01</v>
      </c>
      <c r="G4624">
        <v>0</v>
      </c>
      <c r="H4624">
        <v>0</v>
      </c>
      <c r="I4624">
        <v>0</v>
      </c>
    </row>
    <row r="4625" spans="1:9" x14ac:dyDescent="0.25">
      <c r="A4625" t="s">
        <v>746</v>
      </c>
      <c r="B4625">
        <v>33145</v>
      </c>
      <c r="C4625" s="593">
        <v>7.0000000000000007E-2</v>
      </c>
      <c r="D4625" t="s">
        <v>2472</v>
      </c>
      <c r="E4625">
        <v>0.06</v>
      </c>
      <c r="F4625">
        <v>0.01</v>
      </c>
      <c r="G4625">
        <v>0</v>
      </c>
      <c r="H4625">
        <v>0</v>
      </c>
      <c r="I4625">
        <v>0</v>
      </c>
    </row>
    <row r="4626" spans="1:9" x14ac:dyDescent="0.25">
      <c r="A4626" t="s">
        <v>746</v>
      </c>
      <c r="B4626">
        <v>33146</v>
      </c>
      <c r="C4626" s="593">
        <v>7.0000000000000007E-2</v>
      </c>
      <c r="D4626" t="s">
        <v>2472</v>
      </c>
      <c r="E4626">
        <v>0.06</v>
      </c>
      <c r="F4626">
        <v>0.01</v>
      </c>
      <c r="G4626">
        <v>0</v>
      </c>
      <c r="H4626">
        <v>0</v>
      </c>
      <c r="I4626">
        <v>0</v>
      </c>
    </row>
    <row r="4627" spans="1:9" x14ac:dyDescent="0.25">
      <c r="A4627" t="s">
        <v>746</v>
      </c>
      <c r="B4627">
        <v>33147</v>
      </c>
      <c r="C4627" s="593">
        <v>7.0000000000000007E-2</v>
      </c>
      <c r="D4627" t="s">
        <v>2449</v>
      </c>
      <c r="E4627">
        <v>0.06</v>
      </c>
      <c r="F4627">
        <v>0.01</v>
      </c>
      <c r="G4627">
        <v>0</v>
      </c>
      <c r="H4627">
        <v>0</v>
      </c>
      <c r="I4627">
        <v>0</v>
      </c>
    </row>
    <row r="4628" spans="1:9" x14ac:dyDescent="0.25">
      <c r="A4628" t="s">
        <v>746</v>
      </c>
      <c r="B4628">
        <v>33149</v>
      </c>
      <c r="C4628" s="593">
        <v>7.0000000000000007E-2</v>
      </c>
      <c r="D4628" t="s">
        <v>2479</v>
      </c>
      <c r="E4628">
        <v>0.06</v>
      </c>
      <c r="F4628">
        <v>0.01</v>
      </c>
      <c r="G4628">
        <v>0</v>
      </c>
      <c r="H4628">
        <v>0</v>
      </c>
      <c r="I4628">
        <v>0</v>
      </c>
    </row>
    <row r="4629" spans="1:9" x14ac:dyDescent="0.25">
      <c r="A4629" t="s">
        <v>746</v>
      </c>
      <c r="B4629">
        <v>33150</v>
      </c>
      <c r="C4629" s="593">
        <v>7.0000000000000007E-2</v>
      </c>
      <c r="D4629" t="s">
        <v>2472</v>
      </c>
      <c r="E4629">
        <v>0.06</v>
      </c>
      <c r="F4629">
        <v>0.01</v>
      </c>
      <c r="G4629">
        <v>0</v>
      </c>
      <c r="H4629">
        <v>0</v>
      </c>
      <c r="I4629">
        <v>0</v>
      </c>
    </row>
    <row r="4630" spans="1:9" x14ac:dyDescent="0.25">
      <c r="A4630" t="s">
        <v>746</v>
      </c>
      <c r="B4630">
        <v>33151</v>
      </c>
      <c r="C4630" s="593">
        <v>7.0000000000000007E-2</v>
      </c>
      <c r="D4630" t="s">
        <v>2472</v>
      </c>
      <c r="E4630">
        <v>0.06</v>
      </c>
      <c r="F4630">
        <v>0.01</v>
      </c>
      <c r="G4630">
        <v>0</v>
      </c>
      <c r="H4630">
        <v>0</v>
      </c>
      <c r="I4630">
        <v>0</v>
      </c>
    </row>
    <row r="4631" spans="1:9" x14ac:dyDescent="0.25">
      <c r="A4631" t="s">
        <v>746</v>
      </c>
      <c r="B4631">
        <v>33152</v>
      </c>
      <c r="C4631" s="593">
        <v>7.0000000000000007E-2</v>
      </c>
      <c r="D4631" t="s">
        <v>2454</v>
      </c>
      <c r="E4631">
        <v>0.06</v>
      </c>
      <c r="F4631">
        <v>0.01</v>
      </c>
      <c r="G4631">
        <v>0</v>
      </c>
      <c r="H4631">
        <v>0</v>
      </c>
      <c r="I4631">
        <v>0</v>
      </c>
    </row>
    <row r="4632" spans="1:9" x14ac:dyDescent="0.25">
      <c r="A4632" t="s">
        <v>746</v>
      </c>
      <c r="B4632">
        <v>33153</v>
      </c>
      <c r="C4632" s="593">
        <v>7.0000000000000007E-2</v>
      </c>
      <c r="D4632" t="s">
        <v>2480</v>
      </c>
      <c r="E4632">
        <v>0.06</v>
      </c>
      <c r="F4632">
        <v>0.01</v>
      </c>
      <c r="G4632">
        <v>0</v>
      </c>
      <c r="H4632">
        <v>0</v>
      </c>
      <c r="I4632">
        <v>0</v>
      </c>
    </row>
    <row r="4633" spans="1:9" x14ac:dyDescent="0.25">
      <c r="A4633" t="s">
        <v>746</v>
      </c>
      <c r="B4633">
        <v>33154</v>
      </c>
      <c r="C4633" s="593">
        <v>7.0000000000000007E-2</v>
      </c>
      <c r="D4633" t="s">
        <v>2481</v>
      </c>
      <c r="E4633">
        <v>0.06</v>
      </c>
      <c r="F4633">
        <v>0.01</v>
      </c>
      <c r="G4633">
        <v>0</v>
      </c>
      <c r="H4633">
        <v>0</v>
      </c>
      <c r="I4633">
        <v>0</v>
      </c>
    </row>
    <row r="4634" spans="1:9" x14ac:dyDescent="0.25">
      <c r="A4634" t="s">
        <v>746</v>
      </c>
      <c r="B4634">
        <v>33155</v>
      </c>
      <c r="C4634" s="593">
        <v>7.0000000000000007E-2</v>
      </c>
      <c r="D4634" t="s">
        <v>2478</v>
      </c>
      <c r="E4634">
        <v>0.06</v>
      </c>
      <c r="F4634">
        <v>0.01</v>
      </c>
      <c r="G4634">
        <v>0</v>
      </c>
      <c r="H4634">
        <v>0</v>
      </c>
      <c r="I4634">
        <v>0</v>
      </c>
    </row>
    <row r="4635" spans="1:9" x14ac:dyDescent="0.25">
      <c r="A4635" t="s">
        <v>746</v>
      </c>
      <c r="B4635">
        <v>33156</v>
      </c>
      <c r="C4635" s="593">
        <v>7.0000000000000007E-2</v>
      </c>
      <c r="D4635" t="s">
        <v>2482</v>
      </c>
      <c r="E4635">
        <v>0.06</v>
      </c>
      <c r="F4635">
        <v>0.01</v>
      </c>
      <c r="G4635">
        <v>0</v>
      </c>
      <c r="H4635">
        <v>0</v>
      </c>
      <c r="I4635">
        <v>0</v>
      </c>
    </row>
    <row r="4636" spans="1:9" x14ac:dyDescent="0.25">
      <c r="A4636" t="s">
        <v>746</v>
      </c>
      <c r="B4636">
        <v>33157</v>
      </c>
      <c r="C4636" s="593">
        <v>7.0000000000000007E-2</v>
      </c>
      <c r="D4636" t="s">
        <v>2482</v>
      </c>
      <c r="E4636">
        <v>0.06</v>
      </c>
      <c r="F4636">
        <v>0.01</v>
      </c>
      <c r="G4636">
        <v>0</v>
      </c>
      <c r="H4636">
        <v>0</v>
      </c>
      <c r="I4636">
        <v>0</v>
      </c>
    </row>
    <row r="4637" spans="1:9" x14ac:dyDescent="0.25">
      <c r="A4637" t="s">
        <v>746</v>
      </c>
      <c r="B4637">
        <v>33158</v>
      </c>
      <c r="C4637" s="593">
        <v>7.0000000000000007E-2</v>
      </c>
      <c r="D4637" t="s">
        <v>2482</v>
      </c>
      <c r="E4637">
        <v>0.06</v>
      </c>
      <c r="F4637">
        <v>0.01</v>
      </c>
      <c r="G4637">
        <v>0</v>
      </c>
      <c r="H4637">
        <v>0</v>
      </c>
      <c r="I4637">
        <v>0</v>
      </c>
    </row>
    <row r="4638" spans="1:9" x14ac:dyDescent="0.25">
      <c r="A4638" t="s">
        <v>746</v>
      </c>
      <c r="B4638">
        <v>33160</v>
      </c>
      <c r="C4638" s="593">
        <v>7.0000000000000007E-2</v>
      </c>
      <c r="D4638" t="s">
        <v>2483</v>
      </c>
      <c r="E4638">
        <v>0.06</v>
      </c>
      <c r="F4638">
        <v>0.01</v>
      </c>
      <c r="G4638">
        <v>0</v>
      </c>
      <c r="H4638">
        <v>0</v>
      </c>
      <c r="I4638">
        <v>0</v>
      </c>
    </row>
    <row r="4639" spans="1:9" x14ac:dyDescent="0.25">
      <c r="A4639" t="s">
        <v>746</v>
      </c>
      <c r="B4639">
        <v>33161</v>
      </c>
      <c r="C4639" s="593">
        <v>7.0000000000000007E-2</v>
      </c>
      <c r="D4639" t="s">
        <v>2472</v>
      </c>
      <c r="E4639">
        <v>0.06</v>
      </c>
      <c r="F4639">
        <v>0.01</v>
      </c>
      <c r="G4639">
        <v>0</v>
      </c>
      <c r="H4639">
        <v>0</v>
      </c>
      <c r="I4639">
        <v>0</v>
      </c>
    </row>
    <row r="4640" spans="1:9" x14ac:dyDescent="0.25">
      <c r="A4640" t="s">
        <v>746</v>
      </c>
      <c r="B4640">
        <v>33162</v>
      </c>
      <c r="C4640" s="593">
        <v>7.0000000000000007E-2</v>
      </c>
      <c r="D4640" t="s">
        <v>2483</v>
      </c>
      <c r="E4640">
        <v>0.06</v>
      </c>
      <c r="F4640">
        <v>0.01</v>
      </c>
      <c r="G4640">
        <v>0</v>
      </c>
      <c r="H4640">
        <v>0</v>
      </c>
      <c r="I4640">
        <v>0</v>
      </c>
    </row>
    <row r="4641" spans="1:9" x14ac:dyDescent="0.25">
      <c r="A4641" t="s">
        <v>746</v>
      </c>
      <c r="B4641">
        <v>33163</v>
      </c>
      <c r="C4641" s="593">
        <v>7.0000000000000007E-2</v>
      </c>
      <c r="D4641" t="s">
        <v>2454</v>
      </c>
      <c r="E4641">
        <v>0.06</v>
      </c>
      <c r="F4641">
        <v>0.01</v>
      </c>
      <c r="G4641">
        <v>0</v>
      </c>
      <c r="H4641">
        <v>0</v>
      </c>
      <c r="I4641">
        <v>0</v>
      </c>
    </row>
    <row r="4642" spans="1:9" x14ac:dyDescent="0.25">
      <c r="A4642" t="s">
        <v>746</v>
      </c>
      <c r="B4642">
        <v>33164</v>
      </c>
      <c r="C4642" s="593">
        <v>7.0000000000000007E-2</v>
      </c>
      <c r="D4642" t="s">
        <v>2484</v>
      </c>
      <c r="E4642">
        <v>0.06</v>
      </c>
      <c r="F4642">
        <v>0.01</v>
      </c>
      <c r="G4642">
        <v>0</v>
      </c>
      <c r="H4642">
        <v>0</v>
      </c>
      <c r="I4642">
        <v>0</v>
      </c>
    </row>
    <row r="4643" spans="1:9" x14ac:dyDescent="0.25">
      <c r="A4643" t="s">
        <v>746</v>
      </c>
      <c r="B4643">
        <v>33165</v>
      </c>
      <c r="C4643" s="593">
        <v>7.0000000000000007E-2</v>
      </c>
      <c r="D4643" t="s">
        <v>2454</v>
      </c>
      <c r="E4643">
        <v>0.06</v>
      </c>
      <c r="F4643">
        <v>0.01</v>
      </c>
      <c r="G4643">
        <v>0</v>
      </c>
      <c r="H4643">
        <v>0</v>
      </c>
      <c r="I4643">
        <v>0</v>
      </c>
    </row>
    <row r="4644" spans="1:9" x14ac:dyDescent="0.25">
      <c r="A4644" t="s">
        <v>746</v>
      </c>
      <c r="B4644">
        <v>33166</v>
      </c>
      <c r="C4644" s="593">
        <v>7.0000000000000007E-2</v>
      </c>
      <c r="D4644" t="s">
        <v>2454</v>
      </c>
      <c r="E4644">
        <v>0.06</v>
      </c>
      <c r="F4644">
        <v>0.01</v>
      </c>
      <c r="G4644">
        <v>0</v>
      </c>
      <c r="H4644">
        <v>0</v>
      </c>
      <c r="I4644">
        <v>0</v>
      </c>
    </row>
    <row r="4645" spans="1:9" x14ac:dyDescent="0.25">
      <c r="A4645" t="s">
        <v>746</v>
      </c>
      <c r="B4645">
        <v>33167</v>
      </c>
      <c r="C4645" s="593">
        <v>7.0000000000000007E-2</v>
      </c>
      <c r="D4645" t="s">
        <v>2483</v>
      </c>
      <c r="E4645">
        <v>0.06</v>
      </c>
      <c r="F4645">
        <v>0.01</v>
      </c>
      <c r="G4645">
        <v>0</v>
      </c>
      <c r="H4645">
        <v>0</v>
      </c>
      <c r="I4645">
        <v>0</v>
      </c>
    </row>
    <row r="4646" spans="1:9" x14ac:dyDescent="0.25">
      <c r="A4646" t="s">
        <v>746</v>
      </c>
      <c r="B4646">
        <v>33168</v>
      </c>
      <c r="C4646" s="593">
        <v>7.0000000000000007E-2</v>
      </c>
      <c r="D4646" t="s">
        <v>2480</v>
      </c>
      <c r="E4646">
        <v>0.06</v>
      </c>
      <c r="F4646">
        <v>0.01</v>
      </c>
      <c r="G4646">
        <v>0</v>
      </c>
      <c r="H4646">
        <v>0</v>
      </c>
      <c r="I4646">
        <v>0</v>
      </c>
    </row>
    <row r="4647" spans="1:9" x14ac:dyDescent="0.25">
      <c r="A4647" t="s">
        <v>746</v>
      </c>
      <c r="B4647">
        <v>33169</v>
      </c>
      <c r="C4647" s="593">
        <v>7.0000000000000007E-2</v>
      </c>
      <c r="D4647" t="s">
        <v>2465</v>
      </c>
      <c r="E4647">
        <v>0.06</v>
      </c>
      <c r="F4647">
        <v>0.01</v>
      </c>
      <c r="G4647">
        <v>0</v>
      </c>
      <c r="H4647">
        <v>0</v>
      </c>
      <c r="I4647">
        <v>0</v>
      </c>
    </row>
    <row r="4648" spans="1:9" x14ac:dyDescent="0.25">
      <c r="A4648" t="s">
        <v>746</v>
      </c>
      <c r="B4648">
        <v>33170</v>
      </c>
      <c r="C4648" s="593">
        <v>7.0000000000000007E-2</v>
      </c>
      <c r="D4648" t="s">
        <v>2454</v>
      </c>
      <c r="E4648">
        <v>0.06</v>
      </c>
      <c r="F4648">
        <v>0.01</v>
      </c>
      <c r="G4648">
        <v>0</v>
      </c>
      <c r="H4648">
        <v>0</v>
      </c>
      <c r="I4648">
        <v>0</v>
      </c>
    </row>
    <row r="4649" spans="1:9" x14ac:dyDescent="0.25">
      <c r="A4649" t="s">
        <v>746</v>
      </c>
      <c r="B4649">
        <v>33172</v>
      </c>
      <c r="C4649" s="593">
        <v>7.0000000000000007E-2</v>
      </c>
      <c r="D4649" t="s">
        <v>2474</v>
      </c>
      <c r="E4649">
        <v>0.06</v>
      </c>
      <c r="F4649">
        <v>0.01</v>
      </c>
      <c r="G4649">
        <v>0</v>
      </c>
      <c r="H4649">
        <v>0</v>
      </c>
      <c r="I4649">
        <v>0</v>
      </c>
    </row>
    <row r="4650" spans="1:9" x14ac:dyDescent="0.25">
      <c r="A4650" t="s">
        <v>746</v>
      </c>
      <c r="B4650">
        <v>33173</v>
      </c>
      <c r="C4650" s="593">
        <v>7.0000000000000007E-2</v>
      </c>
      <c r="D4650" t="s">
        <v>2485</v>
      </c>
      <c r="E4650">
        <v>0.06</v>
      </c>
      <c r="F4650">
        <v>0.01</v>
      </c>
      <c r="G4650">
        <v>0</v>
      </c>
      <c r="H4650">
        <v>0</v>
      </c>
      <c r="I4650">
        <v>0</v>
      </c>
    </row>
    <row r="4651" spans="1:9" x14ac:dyDescent="0.25">
      <c r="A4651" t="s">
        <v>746</v>
      </c>
      <c r="B4651">
        <v>33174</v>
      </c>
      <c r="C4651" s="593">
        <v>7.0000000000000007E-2</v>
      </c>
      <c r="D4651" t="s">
        <v>2474</v>
      </c>
      <c r="E4651">
        <v>0.06</v>
      </c>
      <c r="F4651">
        <v>0.01</v>
      </c>
      <c r="G4651">
        <v>0</v>
      </c>
      <c r="H4651">
        <v>0</v>
      </c>
      <c r="I4651">
        <v>0</v>
      </c>
    </row>
    <row r="4652" spans="1:9" x14ac:dyDescent="0.25">
      <c r="A4652" t="s">
        <v>746</v>
      </c>
      <c r="B4652">
        <v>33175</v>
      </c>
      <c r="C4652" s="593">
        <v>7.0000000000000007E-2</v>
      </c>
      <c r="D4652" t="s">
        <v>2472</v>
      </c>
      <c r="E4652">
        <v>0.06</v>
      </c>
      <c r="F4652">
        <v>0.01</v>
      </c>
      <c r="G4652">
        <v>0</v>
      </c>
      <c r="H4652">
        <v>0</v>
      </c>
      <c r="I4652">
        <v>0</v>
      </c>
    </row>
    <row r="4653" spans="1:9" x14ac:dyDescent="0.25">
      <c r="A4653" t="s">
        <v>746</v>
      </c>
      <c r="B4653">
        <v>33176</v>
      </c>
      <c r="C4653" s="593">
        <v>7.0000000000000007E-2</v>
      </c>
      <c r="D4653" t="s">
        <v>2482</v>
      </c>
      <c r="E4653">
        <v>0.06</v>
      </c>
      <c r="F4653">
        <v>0.01</v>
      </c>
      <c r="G4653">
        <v>0</v>
      </c>
      <c r="H4653">
        <v>0</v>
      </c>
      <c r="I4653">
        <v>0</v>
      </c>
    </row>
    <row r="4654" spans="1:9" x14ac:dyDescent="0.25">
      <c r="A4654" t="s">
        <v>746</v>
      </c>
      <c r="B4654">
        <v>33177</v>
      </c>
      <c r="C4654" s="593">
        <v>7.0000000000000007E-2</v>
      </c>
      <c r="D4654" t="s">
        <v>2454</v>
      </c>
      <c r="E4654">
        <v>0.06</v>
      </c>
      <c r="F4654">
        <v>0.01</v>
      </c>
      <c r="G4654">
        <v>0</v>
      </c>
      <c r="H4654">
        <v>0</v>
      </c>
      <c r="I4654">
        <v>0</v>
      </c>
    </row>
    <row r="4655" spans="1:9" x14ac:dyDescent="0.25">
      <c r="A4655" t="s">
        <v>746</v>
      </c>
      <c r="B4655">
        <v>33178</v>
      </c>
      <c r="C4655" s="593">
        <v>7.0000000000000007E-2</v>
      </c>
      <c r="D4655" t="s">
        <v>2486</v>
      </c>
      <c r="E4655">
        <v>0.06</v>
      </c>
      <c r="F4655">
        <v>0.01</v>
      </c>
      <c r="G4655">
        <v>0</v>
      </c>
      <c r="H4655">
        <v>0</v>
      </c>
      <c r="I4655">
        <v>0</v>
      </c>
    </row>
    <row r="4656" spans="1:9" x14ac:dyDescent="0.25">
      <c r="A4656" t="s">
        <v>746</v>
      </c>
      <c r="B4656">
        <v>33179</v>
      </c>
      <c r="C4656" s="593">
        <v>7.0000000000000007E-2</v>
      </c>
      <c r="D4656" t="s">
        <v>2465</v>
      </c>
      <c r="E4656">
        <v>0.06</v>
      </c>
      <c r="F4656">
        <v>0.01</v>
      </c>
      <c r="G4656">
        <v>0</v>
      </c>
      <c r="H4656">
        <v>0</v>
      </c>
      <c r="I4656">
        <v>0</v>
      </c>
    </row>
    <row r="4657" spans="1:9" x14ac:dyDescent="0.25">
      <c r="A4657" t="s">
        <v>746</v>
      </c>
      <c r="B4657">
        <v>33180</v>
      </c>
      <c r="C4657" s="593">
        <v>7.0000000000000007E-2</v>
      </c>
      <c r="D4657" t="s">
        <v>2484</v>
      </c>
      <c r="E4657">
        <v>0.06</v>
      </c>
      <c r="F4657">
        <v>0.01</v>
      </c>
      <c r="G4657">
        <v>0</v>
      </c>
      <c r="H4657">
        <v>0</v>
      </c>
      <c r="I4657">
        <v>0</v>
      </c>
    </row>
    <row r="4658" spans="1:9" x14ac:dyDescent="0.25">
      <c r="A4658" t="s">
        <v>746</v>
      </c>
      <c r="B4658">
        <v>33181</v>
      </c>
      <c r="C4658" s="593">
        <v>7.0000000000000007E-2</v>
      </c>
      <c r="D4658" t="s">
        <v>2483</v>
      </c>
      <c r="E4658">
        <v>0.06</v>
      </c>
      <c r="F4658">
        <v>0.01</v>
      </c>
      <c r="G4658">
        <v>0</v>
      </c>
      <c r="H4658">
        <v>0</v>
      </c>
      <c r="I4658">
        <v>0</v>
      </c>
    </row>
    <row r="4659" spans="1:9" x14ac:dyDescent="0.25">
      <c r="A4659" t="s">
        <v>746</v>
      </c>
      <c r="B4659">
        <v>33182</v>
      </c>
      <c r="C4659" s="593">
        <v>7.0000000000000007E-2</v>
      </c>
      <c r="D4659" t="s">
        <v>2474</v>
      </c>
      <c r="E4659">
        <v>0.06</v>
      </c>
      <c r="F4659">
        <v>0.01</v>
      </c>
      <c r="G4659">
        <v>0</v>
      </c>
      <c r="H4659">
        <v>0</v>
      </c>
      <c r="I4659">
        <v>0</v>
      </c>
    </row>
    <row r="4660" spans="1:9" x14ac:dyDescent="0.25">
      <c r="A4660" t="s">
        <v>746</v>
      </c>
      <c r="B4660">
        <v>33183</v>
      </c>
      <c r="C4660" s="593">
        <v>7.0000000000000007E-2</v>
      </c>
      <c r="D4660" t="s">
        <v>2482</v>
      </c>
      <c r="E4660">
        <v>0.06</v>
      </c>
      <c r="F4660">
        <v>0.01</v>
      </c>
      <c r="G4660">
        <v>0</v>
      </c>
      <c r="H4660">
        <v>0</v>
      </c>
      <c r="I4660">
        <v>0</v>
      </c>
    </row>
    <row r="4661" spans="1:9" x14ac:dyDescent="0.25">
      <c r="A4661" t="s">
        <v>746</v>
      </c>
      <c r="B4661">
        <v>33184</v>
      </c>
      <c r="C4661" s="593">
        <v>7.0000000000000007E-2</v>
      </c>
      <c r="D4661" t="s">
        <v>2454</v>
      </c>
      <c r="E4661">
        <v>0.06</v>
      </c>
      <c r="F4661">
        <v>0.01</v>
      </c>
      <c r="G4661">
        <v>0</v>
      </c>
      <c r="H4661">
        <v>0</v>
      </c>
      <c r="I4661">
        <v>0</v>
      </c>
    </row>
    <row r="4662" spans="1:9" x14ac:dyDescent="0.25">
      <c r="A4662" t="s">
        <v>746</v>
      </c>
      <c r="B4662">
        <v>33185</v>
      </c>
      <c r="C4662" s="593">
        <v>7.0000000000000007E-2</v>
      </c>
      <c r="D4662" t="s">
        <v>2454</v>
      </c>
      <c r="E4662">
        <v>0.06</v>
      </c>
      <c r="F4662">
        <v>0.01</v>
      </c>
      <c r="G4662">
        <v>0</v>
      </c>
      <c r="H4662">
        <v>0</v>
      </c>
      <c r="I4662">
        <v>0</v>
      </c>
    </row>
    <row r="4663" spans="1:9" x14ac:dyDescent="0.25">
      <c r="A4663" t="s">
        <v>746</v>
      </c>
      <c r="B4663">
        <v>33186</v>
      </c>
      <c r="C4663" s="593">
        <v>7.0000000000000007E-2</v>
      </c>
      <c r="D4663" t="s">
        <v>2454</v>
      </c>
      <c r="E4663">
        <v>0.06</v>
      </c>
      <c r="F4663">
        <v>0.01</v>
      </c>
      <c r="G4663">
        <v>0</v>
      </c>
      <c r="H4663">
        <v>0</v>
      </c>
      <c r="I4663">
        <v>0</v>
      </c>
    </row>
    <row r="4664" spans="1:9" x14ac:dyDescent="0.25">
      <c r="A4664" t="s">
        <v>746</v>
      </c>
      <c r="B4664">
        <v>33187</v>
      </c>
      <c r="C4664" s="593">
        <v>7.0000000000000007E-2</v>
      </c>
      <c r="D4664" t="s">
        <v>2454</v>
      </c>
      <c r="E4664">
        <v>0.06</v>
      </c>
      <c r="F4664">
        <v>0.01</v>
      </c>
      <c r="G4664">
        <v>0</v>
      </c>
      <c r="H4664">
        <v>0</v>
      </c>
      <c r="I4664">
        <v>0</v>
      </c>
    </row>
    <row r="4665" spans="1:9" x14ac:dyDescent="0.25">
      <c r="A4665" t="s">
        <v>746</v>
      </c>
      <c r="B4665">
        <v>33188</v>
      </c>
      <c r="C4665" s="593">
        <v>7.0000000000000007E-2</v>
      </c>
      <c r="D4665" t="s">
        <v>2472</v>
      </c>
      <c r="E4665">
        <v>0.06</v>
      </c>
      <c r="F4665">
        <v>0.01</v>
      </c>
      <c r="G4665">
        <v>0</v>
      </c>
      <c r="H4665">
        <v>0</v>
      </c>
      <c r="I4665">
        <v>0</v>
      </c>
    </row>
    <row r="4666" spans="1:9" x14ac:dyDescent="0.25">
      <c r="A4666" t="s">
        <v>746</v>
      </c>
      <c r="B4666">
        <v>33189</v>
      </c>
      <c r="C4666" s="593">
        <v>7.0000000000000007E-2</v>
      </c>
      <c r="D4666" t="s">
        <v>2487</v>
      </c>
      <c r="E4666">
        <v>0.06</v>
      </c>
      <c r="F4666">
        <v>0.01</v>
      </c>
      <c r="G4666">
        <v>0</v>
      </c>
      <c r="H4666">
        <v>0</v>
      </c>
      <c r="I4666">
        <v>0</v>
      </c>
    </row>
    <row r="4667" spans="1:9" x14ac:dyDescent="0.25">
      <c r="A4667" t="s">
        <v>746</v>
      </c>
      <c r="B4667">
        <v>33190</v>
      </c>
      <c r="C4667" s="593">
        <v>7.0000000000000007E-2</v>
      </c>
      <c r="D4667" t="s">
        <v>2487</v>
      </c>
      <c r="E4667">
        <v>0.06</v>
      </c>
      <c r="F4667">
        <v>0.01</v>
      </c>
      <c r="G4667">
        <v>0</v>
      </c>
      <c r="H4667">
        <v>0</v>
      </c>
      <c r="I4667">
        <v>0</v>
      </c>
    </row>
    <row r="4668" spans="1:9" x14ac:dyDescent="0.25">
      <c r="A4668" t="s">
        <v>746</v>
      </c>
      <c r="B4668">
        <v>33191</v>
      </c>
      <c r="C4668" s="593">
        <v>7.0000000000000007E-2</v>
      </c>
      <c r="D4668" t="s">
        <v>2473</v>
      </c>
      <c r="E4668">
        <v>0.06</v>
      </c>
      <c r="F4668">
        <v>0.01</v>
      </c>
      <c r="G4668">
        <v>0</v>
      </c>
      <c r="H4668">
        <v>0</v>
      </c>
      <c r="I4668">
        <v>0</v>
      </c>
    </row>
    <row r="4669" spans="1:9" x14ac:dyDescent="0.25">
      <c r="A4669" t="s">
        <v>746</v>
      </c>
      <c r="B4669">
        <v>33192</v>
      </c>
      <c r="C4669" s="593">
        <v>7.0000000000000007E-2</v>
      </c>
      <c r="D4669" t="s">
        <v>2474</v>
      </c>
      <c r="E4669">
        <v>0.06</v>
      </c>
      <c r="F4669">
        <v>0.01</v>
      </c>
      <c r="G4669">
        <v>0</v>
      </c>
      <c r="H4669">
        <v>0</v>
      </c>
      <c r="I4669">
        <v>0</v>
      </c>
    </row>
    <row r="4670" spans="1:9" x14ac:dyDescent="0.25">
      <c r="A4670" t="s">
        <v>746</v>
      </c>
      <c r="B4670">
        <v>33193</v>
      </c>
      <c r="C4670" s="593">
        <v>7.0000000000000007E-2</v>
      </c>
      <c r="D4670" t="s">
        <v>2454</v>
      </c>
      <c r="E4670">
        <v>0.06</v>
      </c>
      <c r="F4670">
        <v>0.01</v>
      </c>
      <c r="G4670">
        <v>0</v>
      </c>
      <c r="H4670">
        <v>0</v>
      </c>
      <c r="I4670">
        <v>0</v>
      </c>
    </row>
    <row r="4671" spans="1:9" x14ac:dyDescent="0.25">
      <c r="A4671" t="s">
        <v>746</v>
      </c>
      <c r="B4671">
        <v>33194</v>
      </c>
      <c r="C4671" s="593">
        <v>7.0000000000000007E-2</v>
      </c>
      <c r="D4671" t="s">
        <v>2454</v>
      </c>
      <c r="E4671">
        <v>0.06</v>
      </c>
      <c r="F4671">
        <v>0.01</v>
      </c>
      <c r="G4671">
        <v>0</v>
      </c>
      <c r="H4671">
        <v>0</v>
      </c>
      <c r="I4671">
        <v>0</v>
      </c>
    </row>
    <row r="4672" spans="1:9" x14ac:dyDescent="0.25">
      <c r="A4672" t="s">
        <v>746</v>
      </c>
      <c r="B4672">
        <v>33195</v>
      </c>
      <c r="C4672" s="593">
        <v>7.0000000000000007E-2</v>
      </c>
      <c r="D4672" t="s">
        <v>2486</v>
      </c>
      <c r="E4672">
        <v>0.06</v>
      </c>
      <c r="F4672">
        <v>0.01</v>
      </c>
      <c r="G4672">
        <v>0</v>
      </c>
      <c r="H4672">
        <v>0</v>
      </c>
      <c r="I4672">
        <v>0</v>
      </c>
    </row>
    <row r="4673" spans="1:9" x14ac:dyDescent="0.25">
      <c r="A4673" t="s">
        <v>746</v>
      </c>
      <c r="B4673">
        <v>33196</v>
      </c>
      <c r="C4673" s="593">
        <v>7.0000000000000007E-2</v>
      </c>
      <c r="D4673" t="s">
        <v>2482</v>
      </c>
      <c r="E4673">
        <v>0.06</v>
      </c>
      <c r="F4673">
        <v>0.01</v>
      </c>
      <c r="G4673">
        <v>0</v>
      </c>
      <c r="H4673">
        <v>0</v>
      </c>
      <c r="I4673">
        <v>0</v>
      </c>
    </row>
    <row r="4674" spans="1:9" x14ac:dyDescent="0.25">
      <c r="A4674" t="s">
        <v>746</v>
      </c>
      <c r="B4674">
        <v>33197</v>
      </c>
      <c r="C4674" s="593">
        <v>7.0000000000000007E-2</v>
      </c>
      <c r="D4674" t="s">
        <v>2454</v>
      </c>
      <c r="E4674">
        <v>0.06</v>
      </c>
      <c r="F4674">
        <v>0.01</v>
      </c>
      <c r="G4674">
        <v>0</v>
      </c>
      <c r="H4674">
        <v>0</v>
      </c>
      <c r="I4674">
        <v>0</v>
      </c>
    </row>
    <row r="4675" spans="1:9" x14ac:dyDescent="0.25">
      <c r="A4675" t="s">
        <v>746</v>
      </c>
      <c r="B4675">
        <v>33198</v>
      </c>
      <c r="C4675" s="593">
        <v>7.0000000000000007E-2</v>
      </c>
      <c r="D4675" t="s">
        <v>2473</v>
      </c>
      <c r="E4675">
        <v>0.06</v>
      </c>
      <c r="F4675">
        <v>0.01</v>
      </c>
      <c r="G4675">
        <v>0</v>
      </c>
      <c r="H4675">
        <v>0</v>
      </c>
      <c r="I4675">
        <v>0</v>
      </c>
    </row>
    <row r="4676" spans="1:9" x14ac:dyDescent="0.25">
      <c r="A4676" t="s">
        <v>746</v>
      </c>
      <c r="B4676">
        <v>33199</v>
      </c>
      <c r="C4676" s="593">
        <v>7.0000000000000007E-2</v>
      </c>
      <c r="D4676" t="s">
        <v>2454</v>
      </c>
      <c r="E4676">
        <v>0.06</v>
      </c>
      <c r="F4676">
        <v>0.01</v>
      </c>
      <c r="G4676">
        <v>0</v>
      </c>
      <c r="H4676">
        <v>0</v>
      </c>
      <c r="I4676">
        <v>0</v>
      </c>
    </row>
    <row r="4677" spans="1:9" x14ac:dyDescent="0.25">
      <c r="A4677" t="s">
        <v>746</v>
      </c>
      <c r="B4677">
        <v>33206</v>
      </c>
      <c r="C4677" s="593">
        <v>7.0000000000000007E-2</v>
      </c>
      <c r="D4677" t="s">
        <v>2472</v>
      </c>
      <c r="E4677">
        <v>0.06</v>
      </c>
      <c r="F4677">
        <v>0.01</v>
      </c>
      <c r="G4677">
        <v>0</v>
      </c>
      <c r="H4677">
        <v>0</v>
      </c>
      <c r="I4677">
        <v>0</v>
      </c>
    </row>
    <row r="4678" spans="1:9" x14ac:dyDescent="0.25">
      <c r="A4678" t="s">
        <v>746</v>
      </c>
      <c r="B4678">
        <v>33222</v>
      </c>
      <c r="C4678" s="593">
        <v>7.0000000000000007E-2</v>
      </c>
      <c r="D4678" t="s">
        <v>2473</v>
      </c>
      <c r="E4678">
        <v>0.06</v>
      </c>
      <c r="F4678">
        <v>0.01</v>
      </c>
      <c r="G4678">
        <v>0</v>
      </c>
      <c r="H4678">
        <v>0</v>
      </c>
      <c r="I4678">
        <v>0</v>
      </c>
    </row>
    <row r="4679" spans="1:9" x14ac:dyDescent="0.25">
      <c r="A4679" t="s">
        <v>746</v>
      </c>
      <c r="B4679">
        <v>33231</v>
      </c>
      <c r="C4679" s="593">
        <v>7.0000000000000007E-2</v>
      </c>
      <c r="D4679" t="s">
        <v>2472</v>
      </c>
      <c r="E4679">
        <v>0.06</v>
      </c>
      <c r="F4679">
        <v>0.01</v>
      </c>
      <c r="G4679">
        <v>0</v>
      </c>
      <c r="H4679">
        <v>0</v>
      </c>
      <c r="I4679">
        <v>0</v>
      </c>
    </row>
    <row r="4680" spans="1:9" x14ac:dyDescent="0.25">
      <c r="A4680" t="s">
        <v>746</v>
      </c>
      <c r="B4680">
        <v>33233</v>
      </c>
      <c r="C4680" s="593">
        <v>7.0000000000000007E-2</v>
      </c>
      <c r="D4680" t="s">
        <v>2472</v>
      </c>
      <c r="E4680">
        <v>0.06</v>
      </c>
      <c r="F4680">
        <v>0.01</v>
      </c>
      <c r="G4680">
        <v>0</v>
      </c>
      <c r="H4680">
        <v>0</v>
      </c>
      <c r="I4680">
        <v>0</v>
      </c>
    </row>
    <row r="4681" spans="1:9" x14ac:dyDescent="0.25">
      <c r="A4681" t="s">
        <v>746</v>
      </c>
      <c r="B4681">
        <v>33234</v>
      </c>
      <c r="C4681" s="593">
        <v>7.0000000000000007E-2</v>
      </c>
      <c r="D4681" t="s">
        <v>2475</v>
      </c>
      <c r="E4681">
        <v>0.06</v>
      </c>
      <c r="F4681">
        <v>0.01</v>
      </c>
      <c r="G4681">
        <v>0</v>
      </c>
      <c r="H4681">
        <v>0</v>
      </c>
      <c r="I4681">
        <v>0</v>
      </c>
    </row>
    <row r="4682" spans="1:9" x14ac:dyDescent="0.25">
      <c r="A4682" t="s">
        <v>746</v>
      </c>
      <c r="B4682">
        <v>33238</v>
      </c>
      <c r="C4682" s="593">
        <v>7.0000000000000007E-2</v>
      </c>
      <c r="D4682" t="s">
        <v>2472</v>
      </c>
      <c r="E4682">
        <v>0.06</v>
      </c>
      <c r="F4682">
        <v>0.01</v>
      </c>
      <c r="G4682">
        <v>0</v>
      </c>
      <c r="H4682">
        <v>0</v>
      </c>
      <c r="I4682">
        <v>0</v>
      </c>
    </row>
    <row r="4683" spans="1:9" x14ac:dyDescent="0.25">
      <c r="A4683" t="s">
        <v>746</v>
      </c>
      <c r="B4683">
        <v>33239</v>
      </c>
      <c r="C4683" s="593">
        <v>7.0000000000000007E-2</v>
      </c>
      <c r="D4683" t="s">
        <v>2476</v>
      </c>
      <c r="E4683">
        <v>0.06</v>
      </c>
      <c r="F4683">
        <v>0.01</v>
      </c>
      <c r="G4683">
        <v>0</v>
      </c>
      <c r="H4683">
        <v>0</v>
      </c>
      <c r="I4683">
        <v>0</v>
      </c>
    </row>
    <row r="4684" spans="1:9" x14ac:dyDescent="0.25">
      <c r="A4684" t="s">
        <v>746</v>
      </c>
      <c r="B4684">
        <v>33242</v>
      </c>
      <c r="C4684" s="593">
        <v>7.0000000000000007E-2</v>
      </c>
      <c r="D4684" t="s">
        <v>2472</v>
      </c>
      <c r="E4684">
        <v>0.06</v>
      </c>
      <c r="F4684">
        <v>0.01</v>
      </c>
      <c r="G4684">
        <v>0</v>
      </c>
      <c r="H4684">
        <v>0</v>
      </c>
      <c r="I4684">
        <v>0</v>
      </c>
    </row>
    <row r="4685" spans="1:9" x14ac:dyDescent="0.25">
      <c r="A4685" t="s">
        <v>746</v>
      </c>
      <c r="B4685">
        <v>33243</v>
      </c>
      <c r="C4685" s="593">
        <v>7.0000000000000007E-2</v>
      </c>
      <c r="D4685" t="s">
        <v>2478</v>
      </c>
      <c r="E4685">
        <v>0.06</v>
      </c>
      <c r="F4685">
        <v>0.01</v>
      </c>
      <c r="G4685">
        <v>0</v>
      </c>
      <c r="H4685">
        <v>0</v>
      </c>
      <c r="I4685">
        <v>0</v>
      </c>
    </row>
    <row r="4686" spans="1:9" x14ac:dyDescent="0.25">
      <c r="A4686" t="s">
        <v>746</v>
      </c>
      <c r="B4686">
        <v>33245</v>
      </c>
      <c r="C4686" s="593">
        <v>7.0000000000000007E-2</v>
      </c>
      <c r="D4686" t="s">
        <v>2472</v>
      </c>
      <c r="E4686">
        <v>0.06</v>
      </c>
      <c r="F4686">
        <v>0.01</v>
      </c>
      <c r="G4686">
        <v>0</v>
      </c>
      <c r="H4686">
        <v>0</v>
      </c>
      <c r="I4686">
        <v>0</v>
      </c>
    </row>
    <row r="4687" spans="1:9" x14ac:dyDescent="0.25">
      <c r="A4687" t="s">
        <v>746</v>
      </c>
      <c r="B4687">
        <v>33247</v>
      </c>
      <c r="C4687" s="593">
        <v>7.0000000000000007E-2</v>
      </c>
      <c r="D4687" t="s">
        <v>2454</v>
      </c>
      <c r="E4687">
        <v>0.06</v>
      </c>
      <c r="F4687">
        <v>0.01</v>
      </c>
      <c r="G4687">
        <v>0</v>
      </c>
      <c r="H4687">
        <v>0</v>
      </c>
      <c r="I4687">
        <v>0</v>
      </c>
    </row>
    <row r="4688" spans="1:9" x14ac:dyDescent="0.25">
      <c r="A4688" t="s">
        <v>746</v>
      </c>
      <c r="B4688">
        <v>33255</v>
      </c>
      <c r="C4688" s="593">
        <v>7.0000000000000007E-2</v>
      </c>
      <c r="D4688" t="s">
        <v>2454</v>
      </c>
      <c r="E4688">
        <v>0.06</v>
      </c>
      <c r="F4688">
        <v>0.01</v>
      </c>
      <c r="G4688">
        <v>0</v>
      </c>
      <c r="H4688">
        <v>0</v>
      </c>
      <c r="I4688">
        <v>0</v>
      </c>
    </row>
    <row r="4689" spans="1:9" x14ac:dyDescent="0.25">
      <c r="A4689" t="s">
        <v>746</v>
      </c>
      <c r="B4689">
        <v>33256</v>
      </c>
      <c r="C4689" s="593">
        <v>7.0000000000000007E-2</v>
      </c>
      <c r="D4689" t="s">
        <v>2485</v>
      </c>
      <c r="E4689">
        <v>0.06</v>
      </c>
      <c r="F4689">
        <v>0.01</v>
      </c>
      <c r="G4689">
        <v>0</v>
      </c>
      <c r="H4689">
        <v>0</v>
      </c>
      <c r="I4689">
        <v>0</v>
      </c>
    </row>
    <row r="4690" spans="1:9" x14ac:dyDescent="0.25">
      <c r="A4690" t="s">
        <v>746</v>
      </c>
      <c r="B4690">
        <v>33257</v>
      </c>
      <c r="C4690" s="593">
        <v>7.0000000000000007E-2</v>
      </c>
      <c r="D4690" t="s">
        <v>2482</v>
      </c>
      <c r="E4690">
        <v>0.06</v>
      </c>
      <c r="F4690">
        <v>0.01</v>
      </c>
      <c r="G4690">
        <v>0</v>
      </c>
      <c r="H4690">
        <v>0</v>
      </c>
      <c r="I4690">
        <v>0</v>
      </c>
    </row>
    <row r="4691" spans="1:9" x14ac:dyDescent="0.25">
      <c r="A4691" t="s">
        <v>746</v>
      </c>
      <c r="B4691">
        <v>33261</v>
      </c>
      <c r="C4691" s="593">
        <v>7.0000000000000007E-2</v>
      </c>
      <c r="D4691" t="s">
        <v>2483</v>
      </c>
      <c r="E4691">
        <v>0.06</v>
      </c>
      <c r="F4691">
        <v>0.01</v>
      </c>
      <c r="G4691">
        <v>0</v>
      </c>
      <c r="H4691">
        <v>0</v>
      </c>
      <c r="I4691">
        <v>0</v>
      </c>
    </row>
    <row r="4692" spans="1:9" x14ac:dyDescent="0.25">
      <c r="A4692" t="s">
        <v>746</v>
      </c>
      <c r="B4692">
        <v>33265</v>
      </c>
      <c r="C4692" s="593">
        <v>7.0000000000000007E-2</v>
      </c>
      <c r="D4692" t="s">
        <v>2454</v>
      </c>
      <c r="E4692">
        <v>0.06</v>
      </c>
      <c r="F4692">
        <v>0.01</v>
      </c>
      <c r="G4692">
        <v>0</v>
      </c>
      <c r="H4692">
        <v>0</v>
      </c>
      <c r="I4692">
        <v>0</v>
      </c>
    </row>
    <row r="4693" spans="1:9" x14ac:dyDescent="0.25">
      <c r="A4693" t="s">
        <v>746</v>
      </c>
      <c r="B4693">
        <v>33266</v>
      </c>
      <c r="C4693" s="593">
        <v>7.0000000000000007E-2</v>
      </c>
      <c r="D4693" t="s">
        <v>2488</v>
      </c>
      <c r="E4693">
        <v>0.06</v>
      </c>
      <c r="F4693">
        <v>0.01</v>
      </c>
      <c r="G4693">
        <v>0</v>
      </c>
      <c r="H4693">
        <v>0</v>
      </c>
      <c r="I4693">
        <v>0</v>
      </c>
    </row>
    <row r="4694" spans="1:9" x14ac:dyDescent="0.25">
      <c r="A4694" t="s">
        <v>746</v>
      </c>
      <c r="B4694">
        <v>33269</v>
      </c>
      <c r="C4694" s="593">
        <v>7.0000000000000007E-2</v>
      </c>
      <c r="D4694" t="s">
        <v>2465</v>
      </c>
      <c r="E4694">
        <v>0.06</v>
      </c>
      <c r="F4694">
        <v>0.01</v>
      </c>
      <c r="G4694">
        <v>0</v>
      </c>
      <c r="H4694">
        <v>0</v>
      </c>
      <c r="I4694">
        <v>0</v>
      </c>
    </row>
    <row r="4695" spans="1:9" x14ac:dyDescent="0.25">
      <c r="A4695" t="s">
        <v>746</v>
      </c>
      <c r="B4695">
        <v>33280</v>
      </c>
      <c r="C4695" s="593">
        <v>7.0000000000000007E-2</v>
      </c>
      <c r="D4695" t="s">
        <v>2489</v>
      </c>
      <c r="E4695">
        <v>0.06</v>
      </c>
      <c r="F4695">
        <v>0.01</v>
      </c>
      <c r="G4695">
        <v>0</v>
      </c>
      <c r="H4695">
        <v>0</v>
      </c>
      <c r="I4695">
        <v>0</v>
      </c>
    </row>
    <row r="4696" spans="1:9" x14ac:dyDescent="0.25">
      <c r="A4696" t="s">
        <v>746</v>
      </c>
      <c r="B4696">
        <v>33283</v>
      </c>
      <c r="C4696" s="593">
        <v>7.0000000000000007E-2</v>
      </c>
      <c r="D4696" t="s">
        <v>2454</v>
      </c>
      <c r="E4696">
        <v>0.06</v>
      </c>
      <c r="F4696">
        <v>0.01</v>
      </c>
      <c r="G4696">
        <v>0</v>
      </c>
      <c r="H4696">
        <v>0</v>
      </c>
      <c r="I4696">
        <v>0</v>
      </c>
    </row>
    <row r="4697" spans="1:9" x14ac:dyDescent="0.25">
      <c r="A4697" t="s">
        <v>746</v>
      </c>
      <c r="B4697">
        <v>33296</v>
      </c>
      <c r="C4697" s="593">
        <v>7.0000000000000007E-2</v>
      </c>
      <c r="D4697" t="s">
        <v>2454</v>
      </c>
      <c r="E4697">
        <v>0.06</v>
      </c>
      <c r="F4697">
        <v>0.01</v>
      </c>
      <c r="G4697">
        <v>0</v>
      </c>
      <c r="H4697">
        <v>0</v>
      </c>
      <c r="I4697">
        <v>0</v>
      </c>
    </row>
    <row r="4698" spans="1:9" x14ac:dyDescent="0.25">
      <c r="A4698" t="s">
        <v>746</v>
      </c>
      <c r="B4698">
        <v>33299</v>
      </c>
      <c r="C4698" s="593">
        <v>7.0000000000000007E-2</v>
      </c>
      <c r="D4698" t="s">
        <v>2472</v>
      </c>
      <c r="E4698">
        <v>0.06</v>
      </c>
      <c r="F4698">
        <v>0.01</v>
      </c>
      <c r="G4698">
        <v>0</v>
      </c>
      <c r="H4698">
        <v>0</v>
      </c>
      <c r="I4698">
        <v>0</v>
      </c>
    </row>
    <row r="4699" spans="1:9" x14ac:dyDescent="0.25">
      <c r="A4699" t="s">
        <v>746</v>
      </c>
      <c r="B4699">
        <v>33301</v>
      </c>
      <c r="C4699" s="593">
        <v>7.0000000000000007E-2</v>
      </c>
      <c r="D4699" t="s">
        <v>2467</v>
      </c>
      <c r="E4699">
        <v>0.06</v>
      </c>
      <c r="F4699">
        <v>0.01</v>
      </c>
      <c r="G4699">
        <v>0</v>
      </c>
      <c r="H4699">
        <v>0</v>
      </c>
      <c r="I4699">
        <v>0</v>
      </c>
    </row>
    <row r="4700" spans="1:9" x14ac:dyDescent="0.25">
      <c r="A4700" t="s">
        <v>746</v>
      </c>
      <c r="B4700">
        <v>33302</v>
      </c>
      <c r="C4700" s="593">
        <v>7.0000000000000007E-2</v>
      </c>
      <c r="D4700" t="s">
        <v>2467</v>
      </c>
      <c r="E4700">
        <v>0.06</v>
      </c>
      <c r="F4700">
        <v>0.01</v>
      </c>
      <c r="G4700">
        <v>0</v>
      </c>
      <c r="H4700">
        <v>0</v>
      </c>
      <c r="I4700">
        <v>0</v>
      </c>
    </row>
    <row r="4701" spans="1:9" x14ac:dyDescent="0.25">
      <c r="A4701" t="s">
        <v>746</v>
      </c>
      <c r="B4701">
        <v>33303</v>
      </c>
      <c r="C4701" s="593">
        <v>7.0000000000000007E-2</v>
      </c>
      <c r="D4701" t="s">
        <v>2467</v>
      </c>
      <c r="E4701">
        <v>0.06</v>
      </c>
      <c r="F4701">
        <v>0.01</v>
      </c>
      <c r="G4701">
        <v>0</v>
      </c>
      <c r="H4701">
        <v>0</v>
      </c>
      <c r="I4701">
        <v>0</v>
      </c>
    </row>
    <row r="4702" spans="1:9" x14ac:dyDescent="0.25">
      <c r="A4702" t="s">
        <v>746</v>
      </c>
      <c r="B4702">
        <v>33304</v>
      </c>
      <c r="C4702" s="593">
        <v>7.0000000000000007E-2</v>
      </c>
      <c r="D4702" t="s">
        <v>2467</v>
      </c>
      <c r="E4702">
        <v>0.06</v>
      </c>
      <c r="F4702">
        <v>0.01</v>
      </c>
      <c r="G4702">
        <v>0</v>
      </c>
      <c r="H4702">
        <v>0</v>
      </c>
      <c r="I4702">
        <v>0</v>
      </c>
    </row>
    <row r="4703" spans="1:9" x14ac:dyDescent="0.25">
      <c r="A4703" t="s">
        <v>746</v>
      </c>
      <c r="B4703">
        <v>33305</v>
      </c>
      <c r="C4703" s="593">
        <v>7.0000000000000007E-2</v>
      </c>
      <c r="D4703" t="s">
        <v>2467</v>
      </c>
      <c r="E4703">
        <v>0.06</v>
      </c>
      <c r="F4703">
        <v>0.01</v>
      </c>
      <c r="G4703">
        <v>0</v>
      </c>
      <c r="H4703">
        <v>0</v>
      </c>
      <c r="I4703">
        <v>0</v>
      </c>
    </row>
    <row r="4704" spans="1:9" x14ac:dyDescent="0.25">
      <c r="A4704" t="s">
        <v>746</v>
      </c>
      <c r="B4704">
        <v>33306</v>
      </c>
      <c r="C4704" s="593">
        <v>7.0000000000000007E-2</v>
      </c>
      <c r="D4704" t="s">
        <v>2467</v>
      </c>
      <c r="E4704">
        <v>0.06</v>
      </c>
      <c r="F4704">
        <v>0.01</v>
      </c>
      <c r="G4704">
        <v>0</v>
      </c>
      <c r="H4704">
        <v>0</v>
      </c>
      <c r="I4704">
        <v>0</v>
      </c>
    </row>
    <row r="4705" spans="1:9" x14ac:dyDescent="0.25">
      <c r="A4705" t="s">
        <v>746</v>
      </c>
      <c r="B4705">
        <v>33307</v>
      </c>
      <c r="C4705" s="593">
        <v>7.0000000000000007E-2</v>
      </c>
      <c r="D4705" t="s">
        <v>2490</v>
      </c>
      <c r="E4705">
        <v>0.06</v>
      </c>
      <c r="F4705">
        <v>0.01</v>
      </c>
      <c r="G4705">
        <v>0</v>
      </c>
      <c r="H4705">
        <v>0</v>
      </c>
      <c r="I4705">
        <v>0</v>
      </c>
    </row>
    <row r="4706" spans="1:9" x14ac:dyDescent="0.25">
      <c r="A4706" t="s">
        <v>746</v>
      </c>
      <c r="B4706">
        <v>33308</v>
      </c>
      <c r="C4706" s="593">
        <v>7.0000000000000007E-2</v>
      </c>
      <c r="D4706" t="s">
        <v>2467</v>
      </c>
      <c r="E4706">
        <v>0.06</v>
      </c>
      <c r="F4706">
        <v>0.01</v>
      </c>
      <c r="G4706">
        <v>0</v>
      </c>
      <c r="H4706">
        <v>0</v>
      </c>
      <c r="I4706">
        <v>0</v>
      </c>
    </row>
    <row r="4707" spans="1:9" x14ac:dyDescent="0.25">
      <c r="A4707" t="s">
        <v>746</v>
      </c>
      <c r="B4707">
        <v>33309</v>
      </c>
      <c r="C4707" s="593">
        <v>7.0000000000000007E-2</v>
      </c>
      <c r="D4707" t="s">
        <v>2467</v>
      </c>
      <c r="E4707">
        <v>0.06</v>
      </c>
      <c r="F4707">
        <v>0.01</v>
      </c>
      <c r="G4707">
        <v>0</v>
      </c>
      <c r="H4707">
        <v>0</v>
      </c>
      <c r="I4707">
        <v>0</v>
      </c>
    </row>
    <row r="4708" spans="1:9" x14ac:dyDescent="0.25">
      <c r="A4708" t="s">
        <v>746</v>
      </c>
      <c r="B4708">
        <v>33310</v>
      </c>
      <c r="C4708" s="593">
        <v>7.0000000000000007E-2</v>
      </c>
      <c r="D4708" t="s">
        <v>2490</v>
      </c>
      <c r="E4708">
        <v>0.06</v>
      </c>
      <c r="F4708">
        <v>0.01</v>
      </c>
      <c r="G4708">
        <v>0</v>
      </c>
      <c r="H4708">
        <v>0</v>
      </c>
      <c r="I4708">
        <v>0</v>
      </c>
    </row>
    <row r="4709" spans="1:9" x14ac:dyDescent="0.25">
      <c r="A4709" t="s">
        <v>746</v>
      </c>
      <c r="B4709">
        <v>33311</v>
      </c>
      <c r="C4709" s="593">
        <v>7.0000000000000007E-2</v>
      </c>
      <c r="D4709" t="s">
        <v>2467</v>
      </c>
      <c r="E4709">
        <v>0.06</v>
      </c>
      <c r="F4709">
        <v>0.01</v>
      </c>
      <c r="G4709">
        <v>0</v>
      </c>
      <c r="H4709">
        <v>0</v>
      </c>
      <c r="I4709">
        <v>0</v>
      </c>
    </row>
    <row r="4710" spans="1:9" x14ac:dyDescent="0.25">
      <c r="A4710" t="s">
        <v>746</v>
      </c>
      <c r="B4710">
        <v>33312</v>
      </c>
      <c r="C4710" s="593">
        <v>7.0000000000000007E-2</v>
      </c>
      <c r="D4710" t="s">
        <v>2455</v>
      </c>
      <c r="E4710">
        <v>0.06</v>
      </c>
      <c r="F4710">
        <v>0.01</v>
      </c>
      <c r="G4710">
        <v>0</v>
      </c>
      <c r="H4710">
        <v>0</v>
      </c>
      <c r="I4710">
        <v>0</v>
      </c>
    </row>
    <row r="4711" spans="1:9" x14ac:dyDescent="0.25">
      <c r="A4711" t="s">
        <v>746</v>
      </c>
      <c r="B4711">
        <v>33313</v>
      </c>
      <c r="C4711" s="593">
        <v>7.0000000000000007E-2</v>
      </c>
      <c r="D4711" t="s">
        <v>2491</v>
      </c>
      <c r="E4711">
        <v>0.06</v>
      </c>
      <c r="F4711">
        <v>0.01</v>
      </c>
      <c r="G4711">
        <v>0</v>
      </c>
      <c r="H4711">
        <v>0</v>
      </c>
      <c r="I4711">
        <v>0</v>
      </c>
    </row>
    <row r="4712" spans="1:9" x14ac:dyDescent="0.25">
      <c r="A4712" t="s">
        <v>746</v>
      </c>
      <c r="B4712">
        <v>33314</v>
      </c>
      <c r="C4712" s="593">
        <v>7.0000000000000007E-2</v>
      </c>
      <c r="D4712" t="s">
        <v>2455</v>
      </c>
      <c r="E4712">
        <v>0.06</v>
      </c>
      <c r="F4712">
        <v>0.01</v>
      </c>
      <c r="G4712">
        <v>0</v>
      </c>
      <c r="H4712">
        <v>0</v>
      </c>
      <c r="I4712">
        <v>0</v>
      </c>
    </row>
    <row r="4713" spans="1:9" x14ac:dyDescent="0.25">
      <c r="A4713" t="s">
        <v>746</v>
      </c>
      <c r="B4713">
        <v>33315</v>
      </c>
      <c r="C4713" s="593">
        <v>7.0000000000000007E-2</v>
      </c>
      <c r="D4713" t="s">
        <v>2467</v>
      </c>
      <c r="E4713">
        <v>0.06</v>
      </c>
      <c r="F4713">
        <v>0.01</v>
      </c>
      <c r="G4713">
        <v>0</v>
      </c>
      <c r="H4713">
        <v>0</v>
      </c>
      <c r="I4713">
        <v>0</v>
      </c>
    </row>
    <row r="4714" spans="1:9" x14ac:dyDescent="0.25">
      <c r="A4714" t="s">
        <v>746</v>
      </c>
      <c r="B4714">
        <v>33316</v>
      </c>
      <c r="C4714" s="593">
        <v>7.0000000000000007E-2</v>
      </c>
      <c r="D4714" t="s">
        <v>2455</v>
      </c>
      <c r="E4714">
        <v>0.06</v>
      </c>
      <c r="F4714">
        <v>0.01</v>
      </c>
      <c r="G4714">
        <v>0</v>
      </c>
      <c r="H4714">
        <v>0</v>
      </c>
      <c r="I4714">
        <v>0</v>
      </c>
    </row>
    <row r="4715" spans="1:9" x14ac:dyDescent="0.25">
      <c r="A4715" t="s">
        <v>746</v>
      </c>
      <c r="B4715">
        <v>33317</v>
      </c>
      <c r="C4715" s="593">
        <v>7.0000000000000007E-2</v>
      </c>
      <c r="D4715" t="s">
        <v>2492</v>
      </c>
      <c r="E4715">
        <v>0.06</v>
      </c>
      <c r="F4715">
        <v>0.01</v>
      </c>
      <c r="G4715">
        <v>0</v>
      </c>
      <c r="H4715">
        <v>0</v>
      </c>
      <c r="I4715">
        <v>0</v>
      </c>
    </row>
    <row r="4716" spans="1:9" x14ac:dyDescent="0.25">
      <c r="A4716" t="s">
        <v>746</v>
      </c>
      <c r="B4716">
        <v>33318</v>
      </c>
      <c r="C4716" s="593">
        <v>7.0000000000000007E-2</v>
      </c>
      <c r="D4716" t="s">
        <v>2493</v>
      </c>
      <c r="E4716">
        <v>0.06</v>
      </c>
      <c r="F4716">
        <v>0.01</v>
      </c>
      <c r="G4716">
        <v>0</v>
      </c>
      <c r="H4716">
        <v>0</v>
      </c>
      <c r="I4716">
        <v>0</v>
      </c>
    </row>
    <row r="4717" spans="1:9" x14ac:dyDescent="0.25">
      <c r="A4717" t="s">
        <v>746</v>
      </c>
      <c r="B4717">
        <v>33319</v>
      </c>
      <c r="C4717" s="593">
        <v>7.0000000000000007E-2</v>
      </c>
      <c r="D4717" t="s">
        <v>2491</v>
      </c>
      <c r="E4717">
        <v>0.06</v>
      </c>
      <c r="F4717">
        <v>0.01</v>
      </c>
      <c r="G4717">
        <v>0</v>
      </c>
      <c r="H4717">
        <v>0</v>
      </c>
      <c r="I4717">
        <v>0</v>
      </c>
    </row>
    <row r="4718" spans="1:9" x14ac:dyDescent="0.25">
      <c r="A4718" t="s">
        <v>746</v>
      </c>
      <c r="B4718">
        <v>33320</v>
      </c>
      <c r="C4718" s="593">
        <v>7.0000000000000007E-2</v>
      </c>
      <c r="D4718" t="s">
        <v>2494</v>
      </c>
      <c r="E4718">
        <v>0.06</v>
      </c>
      <c r="F4718">
        <v>0.01</v>
      </c>
      <c r="G4718">
        <v>0</v>
      </c>
      <c r="H4718">
        <v>0</v>
      </c>
      <c r="I4718">
        <v>0</v>
      </c>
    </row>
    <row r="4719" spans="1:9" x14ac:dyDescent="0.25">
      <c r="A4719" t="s">
        <v>746</v>
      </c>
      <c r="B4719">
        <v>33321</v>
      </c>
      <c r="C4719" s="593">
        <v>7.0000000000000007E-2</v>
      </c>
      <c r="D4719" t="s">
        <v>2495</v>
      </c>
      <c r="E4719">
        <v>0.06</v>
      </c>
      <c r="F4719">
        <v>0.01</v>
      </c>
      <c r="G4719">
        <v>0</v>
      </c>
      <c r="H4719">
        <v>0</v>
      </c>
      <c r="I4719">
        <v>0</v>
      </c>
    </row>
    <row r="4720" spans="1:9" x14ac:dyDescent="0.25">
      <c r="A4720" t="s">
        <v>746</v>
      </c>
      <c r="B4720">
        <v>33322</v>
      </c>
      <c r="C4720" s="593">
        <v>7.0000000000000007E-2</v>
      </c>
      <c r="D4720" t="s">
        <v>2493</v>
      </c>
      <c r="E4720">
        <v>0.06</v>
      </c>
      <c r="F4720">
        <v>0.01</v>
      </c>
      <c r="G4720">
        <v>0</v>
      </c>
      <c r="H4720">
        <v>0</v>
      </c>
      <c r="I4720">
        <v>0</v>
      </c>
    </row>
    <row r="4721" spans="1:9" x14ac:dyDescent="0.25">
      <c r="A4721" t="s">
        <v>746</v>
      </c>
      <c r="B4721">
        <v>33323</v>
      </c>
      <c r="C4721" s="593">
        <v>7.0000000000000007E-2</v>
      </c>
      <c r="D4721" t="s">
        <v>2493</v>
      </c>
      <c r="E4721">
        <v>0.06</v>
      </c>
      <c r="F4721">
        <v>0.01</v>
      </c>
      <c r="G4721">
        <v>0</v>
      </c>
      <c r="H4721">
        <v>0</v>
      </c>
      <c r="I4721">
        <v>0</v>
      </c>
    </row>
    <row r="4722" spans="1:9" x14ac:dyDescent="0.25">
      <c r="A4722" t="s">
        <v>746</v>
      </c>
      <c r="B4722">
        <v>33324</v>
      </c>
      <c r="C4722" s="593">
        <v>7.0000000000000007E-2</v>
      </c>
      <c r="D4722" t="s">
        <v>2492</v>
      </c>
      <c r="E4722">
        <v>0.06</v>
      </c>
      <c r="F4722">
        <v>0.01</v>
      </c>
      <c r="G4722">
        <v>0</v>
      </c>
      <c r="H4722">
        <v>0</v>
      </c>
      <c r="I4722">
        <v>0</v>
      </c>
    </row>
    <row r="4723" spans="1:9" x14ac:dyDescent="0.25">
      <c r="A4723" t="s">
        <v>746</v>
      </c>
      <c r="B4723">
        <v>33325</v>
      </c>
      <c r="C4723" s="593">
        <v>7.0000000000000007E-2</v>
      </c>
      <c r="D4723" t="s">
        <v>2492</v>
      </c>
      <c r="E4723">
        <v>0.06</v>
      </c>
      <c r="F4723">
        <v>0.01</v>
      </c>
      <c r="G4723">
        <v>0</v>
      </c>
      <c r="H4723">
        <v>0</v>
      </c>
      <c r="I4723">
        <v>0</v>
      </c>
    </row>
    <row r="4724" spans="1:9" x14ac:dyDescent="0.25">
      <c r="A4724" t="s">
        <v>746</v>
      </c>
      <c r="B4724">
        <v>33326</v>
      </c>
      <c r="C4724" s="593">
        <v>7.0000000000000007E-2</v>
      </c>
      <c r="D4724" t="s">
        <v>2492</v>
      </c>
      <c r="E4724">
        <v>0.06</v>
      </c>
      <c r="F4724">
        <v>0.01</v>
      </c>
      <c r="G4724">
        <v>0</v>
      </c>
      <c r="H4724">
        <v>0</v>
      </c>
      <c r="I4724">
        <v>0</v>
      </c>
    </row>
    <row r="4725" spans="1:9" x14ac:dyDescent="0.25">
      <c r="A4725" t="s">
        <v>746</v>
      </c>
      <c r="B4725">
        <v>33327</v>
      </c>
      <c r="C4725" s="593">
        <v>7.0000000000000007E-2</v>
      </c>
      <c r="D4725" t="s">
        <v>2496</v>
      </c>
      <c r="E4725">
        <v>0.06</v>
      </c>
      <c r="F4725">
        <v>0.01</v>
      </c>
      <c r="G4725">
        <v>0</v>
      </c>
      <c r="H4725">
        <v>0</v>
      </c>
      <c r="I4725">
        <v>0</v>
      </c>
    </row>
    <row r="4726" spans="1:9" x14ac:dyDescent="0.25">
      <c r="A4726" t="s">
        <v>746</v>
      </c>
      <c r="B4726">
        <v>33328</v>
      </c>
      <c r="C4726" s="593">
        <v>7.0000000000000007E-2</v>
      </c>
      <c r="D4726" t="s">
        <v>2457</v>
      </c>
      <c r="E4726">
        <v>0.06</v>
      </c>
      <c r="F4726">
        <v>0.01</v>
      </c>
      <c r="G4726">
        <v>0</v>
      </c>
      <c r="H4726">
        <v>0</v>
      </c>
      <c r="I4726">
        <v>0</v>
      </c>
    </row>
    <row r="4727" spans="1:9" x14ac:dyDescent="0.25">
      <c r="A4727" t="s">
        <v>746</v>
      </c>
      <c r="B4727">
        <v>33329</v>
      </c>
      <c r="C4727" s="593">
        <v>7.0000000000000007E-2</v>
      </c>
      <c r="D4727" t="s">
        <v>2492</v>
      </c>
      <c r="E4727">
        <v>0.06</v>
      </c>
      <c r="F4727">
        <v>0.01</v>
      </c>
      <c r="G4727">
        <v>0</v>
      </c>
      <c r="H4727">
        <v>0</v>
      </c>
      <c r="I4727">
        <v>0</v>
      </c>
    </row>
    <row r="4728" spans="1:9" x14ac:dyDescent="0.25">
      <c r="A4728" t="s">
        <v>746</v>
      </c>
      <c r="B4728">
        <v>33330</v>
      </c>
      <c r="C4728" s="593">
        <v>7.0000000000000007E-2</v>
      </c>
      <c r="D4728" t="s">
        <v>2457</v>
      </c>
      <c r="E4728">
        <v>0.06</v>
      </c>
      <c r="F4728">
        <v>0.01</v>
      </c>
      <c r="G4728">
        <v>0</v>
      </c>
      <c r="H4728">
        <v>0</v>
      </c>
      <c r="I4728">
        <v>0</v>
      </c>
    </row>
    <row r="4729" spans="1:9" x14ac:dyDescent="0.25">
      <c r="A4729" t="s">
        <v>746</v>
      </c>
      <c r="B4729">
        <v>33331</v>
      </c>
      <c r="C4729" s="593">
        <v>7.0000000000000007E-2</v>
      </c>
      <c r="D4729" t="s">
        <v>2492</v>
      </c>
      <c r="E4729">
        <v>0.06</v>
      </c>
      <c r="F4729">
        <v>0.01</v>
      </c>
      <c r="G4729">
        <v>0</v>
      </c>
      <c r="H4729">
        <v>0</v>
      </c>
      <c r="I4729">
        <v>0</v>
      </c>
    </row>
    <row r="4730" spans="1:9" x14ac:dyDescent="0.25">
      <c r="A4730" t="s">
        <v>746</v>
      </c>
      <c r="B4730">
        <v>33332</v>
      </c>
      <c r="C4730" s="593">
        <v>7.0000000000000007E-2</v>
      </c>
      <c r="D4730" t="s">
        <v>2459</v>
      </c>
      <c r="E4730">
        <v>0.06</v>
      </c>
      <c r="F4730">
        <v>0.01</v>
      </c>
      <c r="G4730">
        <v>0</v>
      </c>
      <c r="H4730">
        <v>0</v>
      </c>
      <c r="I4730">
        <v>0</v>
      </c>
    </row>
    <row r="4731" spans="1:9" x14ac:dyDescent="0.25">
      <c r="A4731" t="s">
        <v>746</v>
      </c>
      <c r="B4731">
        <v>33334</v>
      </c>
      <c r="C4731" s="593">
        <v>7.0000000000000007E-2</v>
      </c>
      <c r="D4731" t="s">
        <v>2467</v>
      </c>
      <c r="E4731">
        <v>0.06</v>
      </c>
      <c r="F4731">
        <v>0.01</v>
      </c>
      <c r="G4731">
        <v>0</v>
      </c>
      <c r="H4731">
        <v>0</v>
      </c>
      <c r="I4731">
        <v>0</v>
      </c>
    </row>
    <row r="4732" spans="1:9" x14ac:dyDescent="0.25">
      <c r="A4732" t="s">
        <v>746</v>
      </c>
      <c r="B4732">
        <v>33335</v>
      </c>
      <c r="C4732" s="593">
        <v>7.0000000000000007E-2</v>
      </c>
      <c r="D4732" t="s">
        <v>2467</v>
      </c>
      <c r="E4732">
        <v>0.06</v>
      </c>
      <c r="F4732">
        <v>0.01</v>
      </c>
      <c r="G4732">
        <v>0</v>
      </c>
      <c r="H4732">
        <v>0</v>
      </c>
      <c r="I4732">
        <v>0</v>
      </c>
    </row>
    <row r="4733" spans="1:9" x14ac:dyDescent="0.25">
      <c r="A4733" t="s">
        <v>746</v>
      </c>
      <c r="B4733">
        <v>33336</v>
      </c>
      <c r="C4733" s="593">
        <v>7.0000000000000007E-2</v>
      </c>
      <c r="D4733" t="s">
        <v>2467</v>
      </c>
      <c r="E4733">
        <v>0.06</v>
      </c>
      <c r="F4733">
        <v>0.01</v>
      </c>
      <c r="G4733">
        <v>0</v>
      </c>
      <c r="H4733">
        <v>0</v>
      </c>
      <c r="I4733">
        <v>0</v>
      </c>
    </row>
    <row r="4734" spans="1:9" x14ac:dyDescent="0.25">
      <c r="A4734" t="s">
        <v>746</v>
      </c>
      <c r="B4734">
        <v>33337</v>
      </c>
      <c r="C4734" s="593">
        <v>7.0000000000000007E-2</v>
      </c>
      <c r="D4734" t="s">
        <v>2467</v>
      </c>
      <c r="E4734">
        <v>0.06</v>
      </c>
      <c r="F4734">
        <v>0.01</v>
      </c>
      <c r="G4734">
        <v>0</v>
      </c>
      <c r="H4734">
        <v>0</v>
      </c>
      <c r="I4734">
        <v>0</v>
      </c>
    </row>
    <row r="4735" spans="1:9" x14ac:dyDescent="0.25">
      <c r="A4735" t="s">
        <v>746</v>
      </c>
      <c r="B4735">
        <v>33338</v>
      </c>
      <c r="C4735" s="593">
        <v>7.0000000000000007E-2</v>
      </c>
      <c r="D4735" t="s">
        <v>2467</v>
      </c>
      <c r="E4735">
        <v>0.06</v>
      </c>
      <c r="F4735">
        <v>0.01</v>
      </c>
      <c r="G4735">
        <v>0</v>
      </c>
      <c r="H4735">
        <v>0</v>
      </c>
      <c r="I4735">
        <v>0</v>
      </c>
    </row>
    <row r="4736" spans="1:9" x14ac:dyDescent="0.25">
      <c r="A4736" t="s">
        <v>746</v>
      </c>
      <c r="B4736">
        <v>33339</v>
      </c>
      <c r="C4736" s="593">
        <v>7.0000000000000007E-2</v>
      </c>
      <c r="D4736" t="s">
        <v>2467</v>
      </c>
      <c r="E4736">
        <v>0.06</v>
      </c>
      <c r="F4736">
        <v>0.01</v>
      </c>
      <c r="G4736">
        <v>0</v>
      </c>
      <c r="H4736">
        <v>0</v>
      </c>
      <c r="I4736">
        <v>0</v>
      </c>
    </row>
    <row r="4737" spans="1:9" x14ac:dyDescent="0.25">
      <c r="A4737" t="s">
        <v>746</v>
      </c>
      <c r="B4737">
        <v>33340</v>
      </c>
      <c r="C4737" s="593">
        <v>7.0000000000000007E-2</v>
      </c>
      <c r="D4737" t="s">
        <v>2467</v>
      </c>
      <c r="E4737">
        <v>0.06</v>
      </c>
      <c r="F4737">
        <v>0.01</v>
      </c>
      <c r="G4737">
        <v>0</v>
      </c>
      <c r="H4737">
        <v>0</v>
      </c>
      <c r="I4737">
        <v>0</v>
      </c>
    </row>
    <row r="4738" spans="1:9" x14ac:dyDescent="0.25">
      <c r="A4738" t="s">
        <v>746</v>
      </c>
      <c r="B4738">
        <v>33345</v>
      </c>
      <c r="C4738" s="593">
        <v>7.0000000000000007E-2</v>
      </c>
      <c r="D4738" t="s">
        <v>2497</v>
      </c>
      <c r="E4738">
        <v>0.06</v>
      </c>
      <c r="F4738">
        <v>0.01</v>
      </c>
      <c r="G4738">
        <v>0</v>
      </c>
      <c r="H4738">
        <v>0</v>
      </c>
      <c r="I4738">
        <v>0</v>
      </c>
    </row>
    <row r="4739" spans="1:9" x14ac:dyDescent="0.25">
      <c r="A4739" t="s">
        <v>746</v>
      </c>
      <c r="B4739">
        <v>33346</v>
      </c>
      <c r="C4739" s="593">
        <v>7.0000000000000007E-2</v>
      </c>
      <c r="D4739" t="s">
        <v>2467</v>
      </c>
      <c r="E4739">
        <v>0.06</v>
      </c>
      <c r="F4739">
        <v>0.01</v>
      </c>
      <c r="G4739">
        <v>0</v>
      </c>
      <c r="H4739">
        <v>0</v>
      </c>
      <c r="I4739">
        <v>0</v>
      </c>
    </row>
    <row r="4740" spans="1:9" x14ac:dyDescent="0.25">
      <c r="A4740" t="s">
        <v>746</v>
      </c>
      <c r="B4740">
        <v>33348</v>
      </c>
      <c r="C4740" s="593">
        <v>7.0000000000000007E-2</v>
      </c>
      <c r="D4740" t="s">
        <v>2467</v>
      </c>
      <c r="E4740">
        <v>0.06</v>
      </c>
      <c r="F4740">
        <v>0.01</v>
      </c>
      <c r="G4740">
        <v>0</v>
      </c>
      <c r="H4740">
        <v>0</v>
      </c>
      <c r="I4740">
        <v>0</v>
      </c>
    </row>
    <row r="4741" spans="1:9" x14ac:dyDescent="0.25">
      <c r="A4741" t="s">
        <v>746</v>
      </c>
      <c r="B4741">
        <v>33349</v>
      </c>
      <c r="C4741" s="593">
        <v>7.0000000000000007E-2</v>
      </c>
      <c r="D4741" t="s">
        <v>2467</v>
      </c>
      <c r="E4741">
        <v>0.06</v>
      </c>
      <c r="F4741">
        <v>0.01</v>
      </c>
      <c r="G4741">
        <v>0</v>
      </c>
      <c r="H4741">
        <v>0</v>
      </c>
      <c r="I4741">
        <v>0</v>
      </c>
    </row>
    <row r="4742" spans="1:9" x14ac:dyDescent="0.25">
      <c r="A4742" t="s">
        <v>746</v>
      </c>
      <c r="B4742">
        <v>33351</v>
      </c>
      <c r="C4742" s="593">
        <v>7.0000000000000007E-2</v>
      </c>
      <c r="D4742" t="s">
        <v>2498</v>
      </c>
      <c r="E4742">
        <v>0.06</v>
      </c>
      <c r="F4742">
        <v>0.01</v>
      </c>
      <c r="G4742">
        <v>0</v>
      </c>
      <c r="H4742">
        <v>0</v>
      </c>
      <c r="I4742">
        <v>0</v>
      </c>
    </row>
    <row r="4743" spans="1:9" x14ac:dyDescent="0.25">
      <c r="A4743" t="s">
        <v>746</v>
      </c>
      <c r="B4743">
        <v>33355</v>
      </c>
      <c r="C4743" s="593">
        <v>7.0000000000000007E-2</v>
      </c>
      <c r="D4743" t="s">
        <v>2492</v>
      </c>
      <c r="E4743">
        <v>0.06</v>
      </c>
      <c r="F4743">
        <v>0.01</v>
      </c>
      <c r="G4743">
        <v>0</v>
      </c>
      <c r="H4743">
        <v>0</v>
      </c>
      <c r="I4743">
        <v>0</v>
      </c>
    </row>
    <row r="4744" spans="1:9" x14ac:dyDescent="0.25">
      <c r="A4744" t="s">
        <v>746</v>
      </c>
      <c r="B4744">
        <v>33359</v>
      </c>
      <c r="C4744" s="593">
        <v>7.0000000000000007E-2</v>
      </c>
      <c r="D4744" t="s">
        <v>2495</v>
      </c>
      <c r="E4744">
        <v>0.06</v>
      </c>
      <c r="F4744">
        <v>0.01</v>
      </c>
      <c r="G4744">
        <v>0</v>
      </c>
      <c r="H4744">
        <v>0</v>
      </c>
      <c r="I4744">
        <v>0</v>
      </c>
    </row>
    <row r="4745" spans="1:9" x14ac:dyDescent="0.25">
      <c r="A4745" t="s">
        <v>746</v>
      </c>
      <c r="B4745">
        <v>33388</v>
      </c>
      <c r="C4745" s="593">
        <v>7.0000000000000007E-2</v>
      </c>
      <c r="D4745" t="s">
        <v>2493</v>
      </c>
      <c r="E4745">
        <v>0.06</v>
      </c>
      <c r="F4745">
        <v>0.01</v>
      </c>
      <c r="G4745">
        <v>0</v>
      </c>
      <c r="H4745">
        <v>0</v>
      </c>
      <c r="I4745">
        <v>0</v>
      </c>
    </row>
    <row r="4746" spans="1:9" x14ac:dyDescent="0.25">
      <c r="A4746" t="s">
        <v>746</v>
      </c>
      <c r="B4746">
        <v>33394</v>
      </c>
      <c r="C4746" s="593">
        <v>7.0000000000000007E-2</v>
      </c>
      <c r="D4746" t="s">
        <v>2467</v>
      </c>
      <c r="E4746">
        <v>0.06</v>
      </c>
      <c r="F4746">
        <v>0.01</v>
      </c>
      <c r="G4746">
        <v>0</v>
      </c>
      <c r="H4746">
        <v>0</v>
      </c>
      <c r="I4746">
        <v>0</v>
      </c>
    </row>
    <row r="4747" spans="1:9" x14ac:dyDescent="0.25">
      <c r="A4747" t="s">
        <v>746</v>
      </c>
      <c r="B4747">
        <v>33401</v>
      </c>
      <c r="C4747" s="593">
        <v>7.0000000000000007E-2</v>
      </c>
      <c r="D4747" t="s">
        <v>2499</v>
      </c>
      <c r="E4747">
        <v>0.06</v>
      </c>
      <c r="F4747">
        <v>0.01</v>
      </c>
      <c r="G4747">
        <v>0</v>
      </c>
      <c r="H4747">
        <v>0</v>
      </c>
      <c r="I4747">
        <v>0</v>
      </c>
    </row>
    <row r="4748" spans="1:9" x14ac:dyDescent="0.25">
      <c r="A4748" t="s">
        <v>746</v>
      </c>
      <c r="B4748">
        <v>33402</v>
      </c>
      <c r="C4748" s="593">
        <v>7.0000000000000007E-2</v>
      </c>
      <c r="D4748" t="s">
        <v>2499</v>
      </c>
      <c r="E4748">
        <v>0.06</v>
      </c>
      <c r="F4748">
        <v>0.01</v>
      </c>
      <c r="G4748">
        <v>0</v>
      </c>
      <c r="H4748">
        <v>0</v>
      </c>
      <c r="I4748">
        <v>0</v>
      </c>
    </row>
    <row r="4749" spans="1:9" x14ac:dyDescent="0.25">
      <c r="A4749" t="s">
        <v>746</v>
      </c>
      <c r="B4749">
        <v>33403</v>
      </c>
      <c r="C4749" s="593">
        <v>7.0000000000000007E-2</v>
      </c>
      <c r="D4749" t="s">
        <v>2500</v>
      </c>
      <c r="E4749">
        <v>0.06</v>
      </c>
      <c r="F4749">
        <v>0.01</v>
      </c>
      <c r="G4749">
        <v>0</v>
      </c>
      <c r="H4749">
        <v>0</v>
      </c>
      <c r="I4749">
        <v>0</v>
      </c>
    </row>
    <row r="4750" spans="1:9" x14ac:dyDescent="0.25">
      <c r="A4750" t="s">
        <v>746</v>
      </c>
      <c r="B4750">
        <v>33404</v>
      </c>
      <c r="C4750" s="593">
        <v>7.0000000000000007E-2</v>
      </c>
      <c r="D4750" t="s">
        <v>2500</v>
      </c>
      <c r="E4750">
        <v>0.06</v>
      </c>
      <c r="F4750">
        <v>0.01</v>
      </c>
      <c r="G4750">
        <v>0</v>
      </c>
      <c r="H4750">
        <v>0</v>
      </c>
      <c r="I4750">
        <v>0</v>
      </c>
    </row>
    <row r="4751" spans="1:9" x14ac:dyDescent="0.25">
      <c r="A4751" t="s">
        <v>746</v>
      </c>
      <c r="B4751">
        <v>33405</v>
      </c>
      <c r="C4751" s="593">
        <v>7.0000000000000007E-2</v>
      </c>
      <c r="D4751" t="s">
        <v>2499</v>
      </c>
      <c r="E4751">
        <v>0.06</v>
      </c>
      <c r="F4751">
        <v>0.01</v>
      </c>
      <c r="G4751">
        <v>0</v>
      </c>
      <c r="H4751">
        <v>0</v>
      </c>
      <c r="I4751">
        <v>0</v>
      </c>
    </row>
    <row r="4752" spans="1:9" x14ac:dyDescent="0.25">
      <c r="A4752" t="s">
        <v>746</v>
      </c>
      <c r="B4752">
        <v>33406</v>
      </c>
      <c r="C4752" s="593">
        <v>7.0000000000000007E-2</v>
      </c>
      <c r="D4752" t="s">
        <v>2501</v>
      </c>
      <c r="E4752">
        <v>0.06</v>
      </c>
      <c r="F4752">
        <v>0.01</v>
      </c>
      <c r="G4752">
        <v>0</v>
      </c>
      <c r="H4752">
        <v>0</v>
      </c>
      <c r="I4752">
        <v>0</v>
      </c>
    </row>
    <row r="4753" spans="1:9" x14ac:dyDescent="0.25">
      <c r="A4753" t="s">
        <v>746</v>
      </c>
      <c r="B4753">
        <v>33407</v>
      </c>
      <c r="C4753" s="593">
        <v>7.0000000000000007E-2</v>
      </c>
      <c r="D4753" t="s">
        <v>2502</v>
      </c>
      <c r="E4753">
        <v>0.06</v>
      </c>
      <c r="F4753">
        <v>0.01</v>
      </c>
      <c r="G4753">
        <v>0</v>
      </c>
      <c r="H4753">
        <v>0</v>
      </c>
      <c r="I4753">
        <v>0</v>
      </c>
    </row>
    <row r="4754" spans="1:9" x14ac:dyDescent="0.25">
      <c r="A4754" t="s">
        <v>746</v>
      </c>
      <c r="B4754">
        <v>33408</v>
      </c>
      <c r="C4754" s="593">
        <v>7.0000000000000007E-2</v>
      </c>
      <c r="D4754" t="s">
        <v>2503</v>
      </c>
      <c r="E4754">
        <v>0.06</v>
      </c>
      <c r="F4754">
        <v>0.01</v>
      </c>
      <c r="G4754">
        <v>0</v>
      </c>
      <c r="H4754">
        <v>0</v>
      </c>
      <c r="I4754">
        <v>0</v>
      </c>
    </row>
    <row r="4755" spans="1:9" x14ac:dyDescent="0.25">
      <c r="A4755" t="s">
        <v>746</v>
      </c>
      <c r="B4755">
        <v>33409</v>
      </c>
      <c r="C4755" s="593">
        <v>7.0000000000000007E-2</v>
      </c>
      <c r="D4755" t="s">
        <v>2504</v>
      </c>
      <c r="E4755">
        <v>0.06</v>
      </c>
      <c r="F4755">
        <v>0.01</v>
      </c>
      <c r="G4755">
        <v>0</v>
      </c>
      <c r="H4755">
        <v>0</v>
      </c>
      <c r="I4755">
        <v>0</v>
      </c>
    </row>
    <row r="4756" spans="1:9" x14ac:dyDescent="0.25">
      <c r="A4756" t="s">
        <v>746</v>
      </c>
      <c r="B4756">
        <v>33410</v>
      </c>
      <c r="C4756" s="593">
        <v>7.0000000000000007E-2</v>
      </c>
      <c r="D4756" t="s">
        <v>2505</v>
      </c>
      <c r="E4756">
        <v>0.06</v>
      </c>
      <c r="F4756">
        <v>0.01</v>
      </c>
      <c r="G4756">
        <v>0</v>
      </c>
      <c r="H4756">
        <v>0</v>
      </c>
      <c r="I4756">
        <v>0</v>
      </c>
    </row>
    <row r="4757" spans="1:9" x14ac:dyDescent="0.25">
      <c r="A4757" t="s">
        <v>746</v>
      </c>
      <c r="B4757">
        <v>33411</v>
      </c>
      <c r="C4757" s="593">
        <v>7.0000000000000007E-2</v>
      </c>
      <c r="D4757" t="s">
        <v>2506</v>
      </c>
      <c r="E4757">
        <v>0.06</v>
      </c>
      <c r="F4757">
        <v>0.01</v>
      </c>
      <c r="G4757">
        <v>0</v>
      </c>
      <c r="H4757">
        <v>0</v>
      </c>
      <c r="I4757">
        <v>0</v>
      </c>
    </row>
    <row r="4758" spans="1:9" x14ac:dyDescent="0.25">
      <c r="A4758" t="s">
        <v>746</v>
      </c>
      <c r="B4758">
        <v>33412</v>
      </c>
      <c r="C4758" s="593">
        <v>7.0000000000000007E-2</v>
      </c>
      <c r="D4758" t="s">
        <v>2507</v>
      </c>
      <c r="E4758">
        <v>0.06</v>
      </c>
      <c r="F4758">
        <v>0.01</v>
      </c>
      <c r="G4758">
        <v>0</v>
      </c>
      <c r="H4758">
        <v>0</v>
      </c>
      <c r="I4758">
        <v>0</v>
      </c>
    </row>
    <row r="4759" spans="1:9" x14ac:dyDescent="0.25">
      <c r="A4759" t="s">
        <v>746</v>
      </c>
      <c r="B4759">
        <v>33413</v>
      </c>
      <c r="C4759" s="593">
        <v>7.0000000000000007E-2</v>
      </c>
      <c r="D4759" t="s">
        <v>2508</v>
      </c>
      <c r="E4759">
        <v>0.06</v>
      </c>
      <c r="F4759">
        <v>0.01</v>
      </c>
      <c r="G4759">
        <v>0</v>
      </c>
      <c r="H4759">
        <v>0</v>
      </c>
      <c r="I4759">
        <v>0</v>
      </c>
    </row>
    <row r="4760" spans="1:9" x14ac:dyDescent="0.25">
      <c r="A4760" t="s">
        <v>746</v>
      </c>
      <c r="B4760">
        <v>33414</v>
      </c>
      <c r="C4760" s="593">
        <v>7.0000000000000007E-2</v>
      </c>
      <c r="D4760" t="s">
        <v>2506</v>
      </c>
      <c r="E4760">
        <v>0.06</v>
      </c>
      <c r="F4760">
        <v>0.01</v>
      </c>
      <c r="G4760">
        <v>0</v>
      </c>
      <c r="H4760">
        <v>0</v>
      </c>
      <c r="I4760">
        <v>0</v>
      </c>
    </row>
    <row r="4761" spans="1:9" x14ac:dyDescent="0.25">
      <c r="A4761" t="s">
        <v>746</v>
      </c>
      <c r="B4761">
        <v>33415</v>
      </c>
      <c r="C4761" s="593">
        <v>7.0000000000000007E-2</v>
      </c>
      <c r="D4761" t="s">
        <v>2501</v>
      </c>
      <c r="E4761">
        <v>0.06</v>
      </c>
      <c r="F4761">
        <v>0.01</v>
      </c>
      <c r="G4761">
        <v>0</v>
      </c>
      <c r="H4761">
        <v>0</v>
      </c>
      <c r="I4761">
        <v>0</v>
      </c>
    </row>
    <row r="4762" spans="1:9" x14ac:dyDescent="0.25">
      <c r="A4762" t="s">
        <v>746</v>
      </c>
      <c r="B4762">
        <v>33416</v>
      </c>
      <c r="C4762" s="593">
        <v>7.0000000000000007E-2</v>
      </c>
      <c r="D4762" t="s">
        <v>2501</v>
      </c>
      <c r="E4762">
        <v>0.06</v>
      </c>
      <c r="F4762">
        <v>0.01</v>
      </c>
      <c r="G4762">
        <v>0</v>
      </c>
      <c r="H4762">
        <v>0</v>
      </c>
      <c r="I4762">
        <v>0</v>
      </c>
    </row>
    <row r="4763" spans="1:9" x14ac:dyDescent="0.25">
      <c r="A4763" t="s">
        <v>746</v>
      </c>
      <c r="B4763">
        <v>33417</v>
      </c>
      <c r="C4763" s="593">
        <v>7.0000000000000007E-2</v>
      </c>
      <c r="D4763" t="s">
        <v>2504</v>
      </c>
      <c r="E4763">
        <v>0.06</v>
      </c>
      <c r="F4763">
        <v>0.01</v>
      </c>
      <c r="G4763">
        <v>0</v>
      </c>
      <c r="H4763">
        <v>0</v>
      </c>
      <c r="I4763">
        <v>0</v>
      </c>
    </row>
    <row r="4764" spans="1:9" x14ac:dyDescent="0.25">
      <c r="A4764" t="s">
        <v>746</v>
      </c>
      <c r="B4764">
        <v>33418</v>
      </c>
      <c r="C4764" s="593">
        <v>7.0000000000000007E-2</v>
      </c>
      <c r="D4764" t="s">
        <v>2509</v>
      </c>
      <c r="E4764">
        <v>0.06</v>
      </c>
      <c r="F4764">
        <v>0.01</v>
      </c>
      <c r="G4764">
        <v>0</v>
      </c>
      <c r="H4764">
        <v>0</v>
      </c>
      <c r="I4764">
        <v>0</v>
      </c>
    </row>
    <row r="4765" spans="1:9" x14ac:dyDescent="0.25">
      <c r="A4765" t="s">
        <v>746</v>
      </c>
      <c r="B4765">
        <v>33419</v>
      </c>
      <c r="C4765" s="593">
        <v>7.0000000000000007E-2</v>
      </c>
      <c r="D4765" t="s">
        <v>2510</v>
      </c>
      <c r="E4765">
        <v>0.06</v>
      </c>
      <c r="F4765">
        <v>0.01</v>
      </c>
      <c r="G4765">
        <v>0</v>
      </c>
      <c r="H4765">
        <v>0</v>
      </c>
      <c r="I4765">
        <v>0</v>
      </c>
    </row>
    <row r="4766" spans="1:9" x14ac:dyDescent="0.25">
      <c r="A4766" t="s">
        <v>746</v>
      </c>
      <c r="B4766">
        <v>33420</v>
      </c>
      <c r="C4766" s="593">
        <v>7.0000000000000007E-2</v>
      </c>
      <c r="D4766" t="s">
        <v>2507</v>
      </c>
      <c r="E4766">
        <v>0.06</v>
      </c>
      <c r="F4766">
        <v>0.01</v>
      </c>
      <c r="G4766">
        <v>0</v>
      </c>
      <c r="H4766">
        <v>0</v>
      </c>
      <c r="I4766">
        <v>0</v>
      </c>
    </row>
    <row r="4767" spans="1:9" x14ac:dyDescent="0.25">
      <c r="A4767" t="s">
        <v>746</v>
      </c>
      <c r="B4767">
        <v>33421</v>
      </c>
      <c r="C4767" s="593">
        <v>7.0000000000000007E-2</v>
      </c>
      <c r="D4767" t="s">
        <v>2506</v>
      </c>
      <c r="E4767">
        <v>0.06</v>
      </c>
      <c r="F4767">
        <v>0.01</v>
      </c>
      <c r="G4767">
        <v>0</v>
      </c>
      <c r="H4767">
        <v>0</v>
      </c>
      <c r="I4767">
        <v>0</v>
      </c>
    </row>
    <row r="4768" spans="1:9" x14ac:dyDescent="0.25">
      <c r="A4768" t="s">
        <v>746</v>
      </c>
      <c r="B4768">
        <v>33422</v>
      </c>
      <c r="C4768" s="593">
        <v>7.0000000000000007E-2</v>
      </c>
      <c r="D4768" t="s">
        <v>2501</v>
      </c>
      <c r="E4768">
        <v>0.06</v>
      </c>
      <c r="F4768">
        <v>0.01</v>
      </c>
      <c r="G4768">
        <v>0</v>
      </c>
      <c r="H4768">
        <v>0</v>
      </c>
      <c r="I4768">
        <v>0</v>
      </c>
    </row>
    <row r="4769" spans="1:9" x14ac:dyDescent="0.25">
      <c r="A4769" t="s">
        <v>746</v>
      </c>
      <c r="B4769">
        <v>33424</v>
      </c>
      <c r="C4769" s="593">
        <v>7.0000000000000007E-2</v>
      </c>
      <c r="D4769" t="s">
        <v>2511</v>
      </c>
      <c r="E4769">
        <v>0.06</v>
      </c>
      <c r="F4769">
        <v>0.01</v>
      </c>
      <c r="G4769">
        <v>0</v>
      </c>
      <c r="H4769">
        <v>0</v>
      </c>
      <c r="I4769">
        <v>0</v>
      </c>
    </row>
    <row r="4770" spans="1:9" x14ac:dyDescent="0.25">
      <c r="A4770" t="s">
        <v>746</v>
      </c>
      <c r="B4770">
        <v>33425</v>
      </c>
      <c r="C4770" s="593">
        <v>7.0000000000000007E-2</v>
      </c>
      <c r="D4770" t="s">
        <v>2511</v>
      </c>
      <c r="E4770">
        <v>0.06</v>
      </c>
      <c r="F4770">
        <v>0.01</v>
      </c>
      <c r="G4770">
        <v>0</v>
      </c>
      <c r="H4770">
        <v>0</v>
      </c>
      <c r="I4770">
        <v>0</v>
      </c>
    </row>
    <row r="4771" spans="1:9" x14ac:dyDescent="0.25">
      <c r="A4771" t="s">
        <v>746</v>
      </c>
      <c r="B4771">
        <v>33426</v>
      </c>
      <c r="C4771" s="593">
        <v>7.0000000000000007E-2</v>
      </c>
      <c r="D4771" t="s">
        <v>2511</v>
      </c>
      <c r="E4771">
        <v>0.06</v>
      </c>
      <c r="F4771">
        <v>0.01</v>
      </c>
      <c r="G4771">
        <v>0</v>
      </c>
      <c r="H4771">
        <v>0</v>
      </c>
      <c r="I4771">
        <v>0</v>
      </c>
    </row>
    <row r="4772" spans="1:9" x14ac:dyDescent="0.25">
      <c r="A4772" t="s">
        <v>746</v>
      </c>
      <c r="B4772">
        <v>33427</v>
      </c>
      <c r="C4772" s="593">
        <v>7.0000000000000007E-2</v>
      </c>
      <c r="D4772" t="s">
        <v>2512</v>
      </c>
      <c r="E4772">
        <v>0.06</v>
      </c>
      <c r="F4772">
        <v>0.01</v>
      </c>
      <c r="G4772">
        <v>0</v>
      </c>
      <c r="H4772">
        <v>0</v>
      </c>
      <c r="I4772">
        <v>0</v>
      </c>
    </row>
    <row r="4773" spans="1:9" x14ac:dyDescent="0.25">
      <c r="A4773" t="s">
        <v>746</v>
      </c>
      <c r="B4773">
        <v>33428</v>
      </c>
      <c r="C4773" s="593">
        <v>7.0000000000000007E-2</v>
      </c>
      <c r="D4773" t="s">
        <v>2501</v>
      </c>
      <c r="E4773">
        <v>0.06</v>
      </c>
      <c r="F4773">
        <v>0.01</v>
      </c>
      <c r="G4773">
        <v>0</v>
      </c>
      <c r="H4773">
        <v>0</v>
      </c>
      <c r="I4773">
        <v>0</v>
      </c>
    </row>
    <row r="4774" spans="1:9" x14ac:dyDescent="0.25">
      <c r="A4774" t="s">
        <v>746</v>
      </c>
      <c r="B4774">
        <v>33429</v>
      </c>
      <c r="C4774" s="593">
        <v>7.0000000000000007E-2</v>
      </c>
      <c r="D4774" t="s">
        <v>2512</v>
      </c>
      <c r="E4774">
        <v>0.06</v>
      </c>
      <c r="F4774">
        <v>0.01</v>
      </c>
      <c r="G4774">
        <v>0</v>
      </c>
      <c r="H4774">
        <v>0</v>
      </c>
      <c r="I4774">
        <v>0</v>
      </c>
    </row>
    <row r="4775" spans="1:9" x14ac:dyDescent="0.25">
      <c r="A4775" t="s">
        <v>746</v>
      </c>
      <c r="B4775">
        <v>33430</v>
      </c>
      <c r="C4775" s="593">
        <v>7.0000000000000007E-2</v>
      </c>
      <c r="D4775" t="s">
        <v>2513</v>
      </c>
      <c r="E4775">
        <v>0.06</v>
      </c>
      <c r="F4775">
        <v>0.01</v>
      </c>
      <c r="G4775">
        <v>0</v>
      </c>
      <c r="H4775">
        <v>0</v>
      </c>
      <c r="I4775">
        <v>0</v>
      </c>
    </row>
    <row r="4776" spans="1:9" x14ac:dyDescent="0.25">
      <c r="A4776" t="s">
        <v>746</v>
      </c>
      <c r="B4776">
        <v>33431</v>
      </c>
      <c r="C4776" s="593">
        <v>7.0000000000000007E-2</v>
      </c>
      <c r="D4776" t="s">
        <v>2512</v>
      </c>
      <c r="E4776">
        <v>0.06</v>
      </c>
      <c r="F4776">
        <v>0.01</v>
      </c>
      <c r="G4776">
        <v>0</v>
      </c>
      <c r="H4776">
        <v>0</v>
      </c>
      <c r="I4776">
        <v>0</v>
      </c>
    </row>
    <row r="4777" spans="1:9" x14ac:dyDescent="0.25">
      <c r="A4777" t="s">
        <v>746</v>
      </c>
      <c r="B4777">
        <v>33432</v>
      </c>
      <c r="C4777" s="593">
        <v>7.0000000000000007E-2</v>
      </c>
      <c r="D4777" t="s">
        <v>2512</v>
      </c>
      <c r="E4777">
        <v>0.06</v>
      </c>
      <c r="F4777">
        <v>0.01</v>
      </c>
      <c r="G4777">
        <v>0</v>
      </c>
      <c r="H4777">
        <v>0</v>
      </c>
      <c r="I4777">
        <v>0</v>
      </c>
    </row>
    <row r="4778" spans="1:9" x14ac:dyDescent="0.25">
      <c r="A4778" t="s">
        <v>746</v>
      </c>
      <c r="B4778">
        <v>33433</v>
      </c>
      <c r="C4778" s="593">
        <v>7.0000000000000007E-2</v>
      </c>
      <c r="D4778" t="s">
        <v>2512</v>
      </c>
      <c r="E4778">
        <v>0.06</v>
      </c>
      <c r="F4778">
        <v>0.01</v>
      </c>
      <c r="G4778">
        <v>0</v>
      </c>
      <c r="H4778">
        <v>0</v>
      </c>
      <c r="I4778">
        <v>0</v>
      </c>
    </row>
    <row r="4779" spans="1:9" x14ac:dyDescent="0.25">
      <c r="A4779" t="s">
        <v>746</v>
      </c>
      <c r="B4779">
        <v>33434</v>
      </c>
      <c r="C4779" s="593">
        <v>7.0000000000000007E-2</v>
      </c>
      <c r="D4779" t="s">
        <v>2512</v>
      </c>
      <c r="E4779">
        <v>0.06</v>
      </c>
      <c r="F4779">
        <v>0.01</v>
      </c>
      <c r="G4779">
        <v>0</v>
      </c>
      <c r="H4779">
        <v>0</v>
      </c>
      <c r="I4779">
        <v>0</v>
      </c>
    </row>
    <row r="4780" spans="1:9" x14ac:dyDescent="0.25">
      <c r="A4780" t="s">
        <v>746</v>
      </c>
      <c r="B4780">
        <v>33435</v>
      </c>
      <c r="C4780" s="593">
        <v>7.0000000000000007E-2</v>
      </c>
      <c r="D4780" t="s">
        <v>2511</v>
      </c>
      <c r="E4780">
        <v>0.06</v>
      </c>
      <c r="F4780">
        <v>0.01</v>
      </c>
      <c r="G4780">
        <v>0</v>
      </c>
      <c r="H4780">
        <v>0</v>
      </c>
      <c r="I4780">
        <v>0</v>
      </c>
    </row>
    <row r="4781" spans="1:9" x14ac:dyDescent="0.25">
      <c r="A4781" t="s">
        <v>746</v>
      </c>
      <c r="B4781">
        <v>33436</v>
      </c>
      <c r="C4781" s="593">
        <v>7.0000000000000007E-2</v>
      </c>
      <c r="D4781" t="s">
        <v>2511</v>
      </c>
      <c r="E4781">
        <v>0.06</v>
      </c>
      <c r="F4781">
        <v>0.01</v>
      </c>
      <c r="G4781">
        <v>0</v>
      </c>
      <c r="H4781">
        <v>0</v>
      </c>
      <c r="I4781">
        <v>0</v>
      </c>
    </row>
    <row r="4782" spans="1:9" x14ac:dyDescent="0.25">
      <c r="A4782" t="s">
        <v>746</v>
      </c>
      <c r="B4782">
        <v>33437</v>
      </c>
      <c r="C4782" s="593">
        <v>7.0000000000000007E-2</v>
      </c>
      <c r="D4782" t="s">
        <v>2501</v>
      </c>
      <c r="E4782">
        <v>0.06</v>
      </c>
      <c r="F4782">
        <v>0.01</v>
      </c>
      <c r="G4782">
        <v>0</v>
      </c>
      <c r="H4782">
        <v>0</v>
      </c>
      <c r="I4782">
        <v>0</v>
      </c>
    </row>
    <row r="4783" spans="1:9" x14ac:dyDescent="0.25">
      <c r="A4783" t="s">
        <v>746</v>
      </c>
      <c r="B4783">
        <v>33438</v>
      </c>
      <c r="C4783" s="593">
        <v>7.0000000000000007E-2</v>
      </c>
      <c r="D4783" t="s">
        <v>2514</v>
      </c>
      <c r="E4783">
        <v>0.06</v>
      </c>
      <c r="F4783">
        <v>0.01</v>
      </c>
      <c r="G4783">
        <v>0</v>
      </c>
      <c r="H4783">
        <v>0</v>
      </c>
      <c r="I4783">
        <v>0</v>
      </c>
    </row>
    <row r="4784" spans="1:9" x14ac:dyDescent="0.25">
      <c r="A4784" t="s">
        <v>746</v>
      </c>
      <c r="B4784">
        <v>33440</v>
      </c>
      <c r="C4784" s="593">
        <v>7.0000000000000007E-2</v>
      </c>
      <c r="D4784" t="s">
        <v>2515</v>
      </c>
      <c r="E4784">
        <v>0.06</v>
      </c>
      <c r="F4784">
        <v>0.01</v>
      </c>
      <c r="G4784">
        <v>0</v>
      </c>
      <c r="H4784">
        <v>0</v>
      </c>
      <c r="I4784">
        <v>0</v>
      </c>
    </row>
    <row r="4785" spans="1:9" x14ac:dyDescent="0.25">
      <c r="A4785" t="s">
        <v>746</v>
      </c>
      <c r="B4785">
        <v>33441</v>
      </c>
      <c r="C4785" s="593">
        <v>7.0000000000000007E-2</v>
      </c>
      <c r="D4785" t="s">
        <v>2469</v>
      </c>
      <c r="E4785">
        <v>0.06</v>
      </c>
      <c r="F4785">
        <v>0.01</v>
      </c>
      <c r="G4785">
        <v>0</v>
      </c>
      <c r="H4785">
        <v>0</v>
      </c>
      <c r="I4785">
        <v>0</v>
      </c>
    </row>
    <row r="4786" spans="1:9" x14ac:dyDescent="0.25">
      <c r="A4786" t="s">
        <v>746</v>
      </c>
      <c r="B4786">
        <v>33442</v>
      </c>
      <c r="C4786" s="593">
        <v>7.0000000000000007E-2</v>
      </c>
      <c r="D4786" t="s">
        <v>2469</v>
      </c>
      <c r="E4786">
        <v>0.06</v>
      </c>
      <c r="F4786">
        <v>0.01</v>
      </c>
      <c r="G4786">
        <v>0</v>
      </c>
      <c r="H4786">
        <v>0</v>
      </c>
      <c r="I4786">
        <v>0</v>
      </c>
    </row>
    <row r="4787" spans="1:9" x14ac:dyDescent="0.25">
      <c r="A4787" t="s">
        <v>746</v>
      </c>
      <c r="B4787">
        <v>33443</v>
      </c>
      <c r="C4787" s="593">
        <v>7.0000000000000007E-2</v>
      </c>
      <c r="D4787" t="s">
        <v>2469</v>
      </c>
      <c r="E4787">
        <v>0.06</v>
      </c>
      <c r="F4787">
        <v>0.01</v>
      </c>
      <c r="G4787">
        <v>0</v>
      </c>
      <c r="H4787">
        <v>0</v>
      </c>
      <c r="I4787">
        <v>0</v>
      </c>
    </row>
    <row r="4788" spans="1:9" x14ac:dyDescent="0.25">
      <c r="A4788" t="s">
        <v>746</v>
      </c>
      <c r="B4788">
        <v>33444</v>
      </c>
      <c r="C4788" s="593">
        <v>7.0000000000000007E-2</v>
      </c>
      <c r="D4788" t="s">
        <v>2511</v>
      </c>
      <c r="E4788">
        <v>0.06</v>
      </c>
      <c r="F4788">
        <v>0.01</v>
      </c>
      <c r="G4788">
        <v>0</v>
      </c>
      <c r="H4788">
        <v>0</v>
      </c>
      <c r="I4788">
        <v>0</v>
      </c>
    </row>
    <row r="4789" spans="1:9" x14ac:dyDescent="0.25">
      <c r="A4789" t="s">
        <v>746</v>
      </c>
      <c r="B4789">
        <v>33445</v>
      </c>
      <c r="C4789" s="593">
        <v>7.0000000000000007E-2</v>
      </c>
      <c r="D4789" t="s">
        <v>2516</v>
      </c>
      <c r="E4789">
        <v>0.06</v>
      </c>
      <c r="F4789">
        <v>0.01</v>
      </c>
      <c r="G4789">
        <v>0</v>
      </c>
      <c r="H4789">
        <v>0</v>
      </c>
      <c r="I4789">
        <v>0</v>
      </c>
    </row>
    <row r="4790" spans="1:9" x14ac:dyDescent="0.25">
      <c r="A4790" t="s">
        <v>746</v>
      </c>
      <c r="B4790">
        <v>33446</v>
      </c>
      <c r="C4790" s="593">
        <v>7.0000000000000007E-2</v>
      </c>
      <c r="D4790" t="s">
        <v>2501</v>
      </c>
      <c r="E4790">
        <v>0.06</v>
      </c>
      <c r="F4790">
        <v>0.01</v>
      </c>
      <c r="G4790">
        <v>0</v>
      </c>
      <c r="H4790">
        <v>0</v>
      </c>
      <c r="I4790">
        <v>0</v>
      </c>
    </row>
    <row r="4791" spans="1:9" x14ac:dyDescent="0.25">
      <c r="A4791" t="s">
        <v>746</v>
      </c>
      <c r="B4791">
        <v>33448</v>
      </c>
      <c r="C4791" s="593">
        <v>7.0000000000000007E-2</v>
      </c>
      <c r="D4791" t="s">
        <v>2501</v>
      </c>
      <c r="E4791">
        <v>0.06</v>
      </c>
      <c r="F4791">
        <v>0.01</v>
      </c>
      <c r="G4791">
        <v>0</v>
      </c>
      <c r="H4791">
        <v>0</v>
      </c>
      <c r="I4791">
        <v>0</v>
      </c>
    </row>
    <row r="4792" spans="1:9" x14ac:dyDescent="0.25">
      <c r="A4792" t="s">
        <v>746</v>
      </c>
      <c r="B4792">
        <v>33449</v>
      </c>
      <c r="C4792" s="593">
        <v>7.0000000000000007E-2</v>
      </c>
      <c r="D4792" t="s">
        <v>2113</v>
      </c>
      <c r="E4792">
        <v>0.06</v>
      </c>
      <c r="F4792">
        <v>0.01</v>
      </c>
      <c r="G4792">
        <v>0</v>
      </c>
      <c r="H4792">
        <v>0</v>
      </c>
      <c r="I4792">
        <v>0</v>
      </c>
    </row>
    <row r="4793" spans="1:9" x14ac:dyDescent="0.25">
      <c r="A4793" t="s">
        <v>746</v>
      </c>
      <c r="B4793">
        <v>33454</v>
      </c>
      <c r="C4793" s="593">
        <v>7.0000000000000007E-2</v>
      </c>
      <c r="D4793" t="s">
        <v>2508</v>
      </c>
      <c r="E4793">
        <v>0.06</v>
      </c>
      <c r="F4793">
        <v>0.01</v>
      </c>
      <c r="G4793">
        <v>0</v>
      </c>
      <c r="H4793">
        <v>0</v>
      </c>
      <c r="I4793">
        <v>0</v>
      </c>
    </row>
    <row r="4794" spans="1:9" x14ac:dyDescent="0.25">
      <c r="A4794" t="s">
        <v>746</v>
      </c>
      <c r="B4794">
        <v>33455</v>
      </c>
      <c r="C4794" s="593">
        <v>6.5000000000000002E-2</v>
      </c>
      <c r="D4794" t="s">
        <v>2517</v>
      </c>
      <c r="E4794">
        <v>0.06</v>
      </c>
      <c r="F4794">
        <v>5.0000000000000001E-3</v>
      </c>
      <c r="G4794">
        <v>0</v>
      </c>
      <c r="H4794">
        <v>0</v>
      </c>
      <c r="I4794">
        <v>0</v>
      </c>
    </row>
    <row r="4795" spans="1:9" x14ac:dyDescent="0.25">
      <c r="A4795" t="s">
        <v>746</v>
      </c>
      <c r="B4795">
        <v>33458</v>
      </c>
      <c r="C4795" s="593">
        <v>7.0000000000000007E-2</v>
      </c>
      <c r="D4795" t="s">
        <v>2509</v>
      </c>
      <c r="E4795">
        <v>0.06</v>
      </c>
      <c r="F4795">
        <v>0.01</v>
      </c>
      <c r="G4795">
        <v>0</v>
      </c>
      <c r="H4795">
        <v>0</v>
      </c>
      <c r="I4795">
        <v>0</v>
      </c>
    </row>
    <row r="4796" spans="1:9" x14ac:dyDescent="0.25">
      <c r="A4796" t="s">
        <v>746</v>
      </c>
      <c r="B4796">
        <v>33459</v>
      </c>
      <c r="C4796" s="593">
        <v>7.0000000000000007E-2</v>
      </c>
      <c r="D4796" t="s">
        <v>2501</v>
      </c>
      <c r="E4796">
        <v>0.06</v>
      </c>
      <c r="F4796">
        <v>0.01</v>
      </c>
      <c r="G4796">
        <v>0</v>
      </c>
      <c r="H4796">
        <v>0</v>
      </c>
      <c r="I4796">
        <v>0</v>
      </c>
    </row>
    <row r="4797" spans="1:9" x14ac:dyDescent="0.25">
      <c r="A4797" t="s">
        <v>746</v>
      </c>
      <c r="B4797">
        <v>33460</v>
      </c>
      <c r="C4797" s="593">
        <v>7.0000000000000007E-2</v>
      </c>
      <c r="D4797" t="s">
        <v>2518</v>
      </c>
      <c r="E4797">
        <v>0.06</v>
      </c>
      <c r="F4797">
        <v>0.01</v>
      </c>
      <c r="G4797">
        <v>0</v>
      </c>
      <c r="H4797">
        <v>0</v>
      </c>
      <c r="I4797">
        <v>0</v>
      </c>
    </row>
    <row r="4798" spans="1:9" x14ac:dyDescent="0.25">
      <c r="A4798" t="s">
        <v>746</v>
      </c>
      <c r="B4798">
        <v>33461</v>
      </c>
      <c r="C4798" s="593">
        <v>7.0000000000000007E-2</v>
      </c>
      <c r="D4798" t="s">
        <v>2519</v>
      </c>
      <c r="E4798">
        <v>0.06</v>
      </c>
      <c r="F4798">
        <v>0.01</v>
      </c>
      <c r="G4798">
        <v>0</v>
      </c>
      <c r="H4798">
        <v>0</v>
      </c>
      <c r="I4798">
        <v>0</v>
      </c>
    </row>
    <row r="4799" spans="1:9" x14ac:dyDescent="0.25">
      <c r="A4799" t="s">
        <v>746</v>
      </c>
      <c r="B4799">
        <v>33462</v>
      </c>
      <c r="C4799" s="593">
        <v>7.0000000000000007E-2</v>
      </c>
      <c r="D4799" t="s">
        <v>2519</v>
      </c>
      <c r="E4799">
        <v>0.06</v>
      </c>
      <c r="F4799">
        <v>0.01</v>
      </c>
      <c r="G4799">
        <v>0</v>
      </c>
      <c r="H4799">
        <v>0</v>
      </c>
      <c r="I4799">
        <v>0</v>
      </c>
    </row>
    <row r="4800" spans="1:9" x14ac:dyDescent="0.25">
      <c r="A4800" t="s">
        <v>746</v>
      </c>
      <c r="B4800">
        <v>33463</v>
      </c>
      <c r="C4800" s="593">
        <v>7.0000000000000007E-2</v>
      </c>
      <c r="D4800" t="s">
        <v>2519</v>
      </c>
      <c r="E4800">
        <v>0.06</v>
      </c>
      <c r="F4800">
        <v>0.01</v>
      </c>
      <c r="G4800">
        <v>0</v>
      </c>
      <c r="H4800">
        <v>0</v>
      </c>
      <c r="I4800">
        <v>0</v>
      </c>
    </row>
    <row r="4801" spans="1:9" x14ac:dyDescent="0.25">
      <c r="A4801" t="s">
        <v>746</v>
      </c>
      <c r="B4801">
        <v>33464</v>
      </c>
      <c r="C4801" s="593">
        <v>7.0000000000000007E-2</v>
      </c>
      <c r="D4801" t="s">
        <v>2520</v>
      </c>
      <c r="E4801">
        <v>0.06</v>
      </c>
      <c r="F4801">
        <v>0.01</v>
      </c>
      <c r="G4801">
        <v>0</v>
      </c>
      <c r="H4801">
        <v>0</v>
      </c>
      <c r="I4801">
        <v>0</v>
      </c>
    </row>
    <row r="4802" spans="1:9" x14ac:dyDescent="0.25">
      <c r="A4802" t="s">
        <v>746</v>
      </c>
      <c r="B4802">
        <v>33465</v>
      </c>
      <c r="C4802" s="593">
        <v>7.0000000000000007E-2</v>
      </c>
      <c r="D4802" t="s">
        <v>2520</v>
      </c>
      <c r="E4802">
        <v>0.06</v>
      </c>
      <c r="F4802">
        <v>0.01</v>
      </c>
      <c r="G4802">
        <v>0</v>
      </c>
      <c r="H4802">
        <v>0</v>
      </c>
      <c r="I4802">
        <v>0</v>
      </c>
    </row>
    <row r="4803" spans="1:9" x14ac:dyDescent="0.25">
      <c r="A4803" t="s">
        <v>746</v>
      </c>
      <c r="B4803">
        <v>33466</v>
      </c>
      <c r="C4803" s="593">
        <v>7.0000000000000007E-2</v>
      </c>
      <c r="D4803" t="s">
        <v>1685</v>
      </c>
      <c r="E4803">
        <v>0.06</v>
      </c>
      <c r="F4803">
        <v>0.01</v>
      </c>
      <c r="G4803">
        <v>0</v>
      </c>
      <c r="H4803">
        <v>0</v>
      </c>
      <c r="I4803">
        <v>0</v>
      </c>
    </row>
    <row r="4804" spans="1:9" x14ac:dyDescent="0.25">
      <c r="A4804" t="s">
        <v>746</v>
      </c>
      <c r="B4804">
        <v>33467</v>
      </c>
      <c r="C4804" s="593">
        <v>7.0000000000000007E-2</v>
      </c>
      <c r="D4804" t="s">
        <v>2508</v>
      </c>
      <c r="E4804">
        <v>0.06</v>
      </c>
      <c r="F4804">
        <v>0.01</v>
      </c>
      <c r="G4804">
        <v>0</v>
      </c>
      <c r="H4804">
        <v>0</v>
      </c>
      <c r="I4804">
        <v>0</v>
      </c>
    </row>
    <row r="4805" spans="1:9" x14ac:dyDescent="0.25">
      <c r="A4805" t="s">
        <v>746</v>
      </c>
      <c r="B4805">
        <v>33468</v>
      </c>
      <c r="C4805" s="593">
        <v>7.0000000000000007E-2</v>
      </c>
      <c r="D4805" t="s">
        <v>2509</v>
      </c>
      <c r="E4805">
        <v>0.06</v>
      </c>
      <c r="F4805">
        <v>0.01</v>
      </c>
      <c r="G4805">
        <v>0</v>
      </c>
      <c r="H4805">
        <v>0</v>
      </c>
      <c r="I4805">
        <v>0</v>
      </c>
    </row>
    <row r="4806" spans="1:9" x14ac:dyDescent="0.25">
      <c r="A4806" t="s">
        <v>746</v>
      </c>
      <c r="B4806">
        <v>33469</v>
      </c>
      <c r="C4806" s="593">
        <v>7.0000000000000007E-2</v>
      </c>
      <c r="D4806" t="s">
        <v>2509</v>
      </c>
      <c r="E4806">
        <v>0.06</v>
      </c>
      <c r="F4806">
        <v>0.01</v>
      </c>
      <c r="G4806">
        <v>0</v>
      </c>
      <c r="H4806">
        <v>0</v>
      </c>
      <c r="I4806">
        <v>0</v>
      </c>
    </row>
    <row r="4807" spans="1:9" x14ac:dyDescent="0.25">
      <c r="A4807" t="s">
        <v>746</v>
      </c>
      <c r="B4807">
        <v>33470</v>
      </c>
      <c r="C4807" s="593">
        <v>7.0000000000000007E-2</v>
      </c>
      <c r="D4807" t="s">
        <v>2521</v>
      </c>
      <c r="E4807">
        <v>0.06</v>
      </c>
      <c r="F4807">
        <v>0.01</v>
      </c>
      <c r="G4807">
        <v>0</v>
      </c>
      <c r="H4807">
        <v>0</v>
      </c>
      <c r="I4807">
        <v>0</v>
      </c>
    </row>
    <row r="4808" spans="1:9" x14ac:dyDescent="0.25">
      <c r="A4808" t="s">
        <v>746</v>
      </c>
      <c r="B4808">
        <v>33471</v>
      </c>
      <c r="C4808" s="593">
        <v>7.0000000000000007E-2</v>
      </c>
      <c r="D4808" t="s">
        <v>2522</v>
      </c>
      <c r="E4808">
        <v>0.06</v>
      </c>
      <c r="F4808">
        <v>0.01</v>
      </c>
      <c r="G4808">
        <v>0</v>
      </c>
      <c r="H4808">
        <v>0</v>
      </c>
      <c r="I4808">
        <v>0</v>
      </c>
    </row>
    <row r="4809" spans="1:9" x14ac:dyDescent="0.25">
      <c r="A4809" t="s">
        <v>746</v>
      </c>
      <c r="B4809">
        <v>33472</v>
      </c>
      <c r="C4809" s="593">
        <v>7.0000000000000007E-2</v>
      </c>
      <c r="D4809" t="s">
        <v>2501</v>
      </c>
      <c r="E4809">
        <v>0.06</v>
      </c>
      <c r="F4809">
        <v>0.01</v>
      </c>
      <c r="G4809">
        <v>0</v>
      </c>
      <c r="H4809">
        <v>0</v>
      </c>
      <c r="I4809">
        <v>0</v>
      </c>
    </row>
    <row r="4810" spans="1:9" x14ac:dyDescent="0.25">
      <c r="A4810" t="s">
        <v>746</v>
      </c>
      <c r="B4810">
        <v>33473</v>
      </c>
      <c r="C4810" s="593">
        <v>7.0000000000000007E-2</v>
      </c>
      <c r="D4810" t="s">
        <v>2501</v>
      </c>
      <c r="E4810">
        <v>0.06</v>
      </c>
      <c r="F4810">
        <v>0.01</v>
      </c>
      <c r="G4810">
        <v>0</v>
      </c>
      <c r="H4810">
        <v>0</v>
      </c>
      <c r="I4810">
        <v>0</v>
      </c>
    </row>
    <row r="4811" spans="1:9" x14ac:dyDescent="0.25">
      <c r="A4811" t="s">
        <v>746</v>
      </c>
      <c r="B4811">
        <v>33474</v>
      </c>
      <c r="C4811" s="593">
        <v>7.0000000000000007E-2</v>
      </c>
      <c r="D4811" t="s">
        <v>2501</v>
      </c>
      <c r="E4811">
        <v>0.06</v>
      </c>
      <c r="F4811">
        <v>0.01</v>
      </c>
      <c r="G4811">
        <v>0</v>
      </c>
      <c r="H4811">
        <v>0</v>
      </c>
      <c r="I4811">
        <v>0</v>
      </c>
    </row>
    <row r="4812" spans="1:9" x14ac:dyDescent="0.25">
      <c r="A4812" t="s">
        <v>746</v>
      </c>
      <c r="B4812">
        <v>33475</v>
      </c>
      <c r="C4812" s="593">
        <v>6.5000000000000002E-2</v>
      </c>
      <c r="D4812" t="s">
        <v>2523</v>
      </c>
      <c r="E4812">
        <v>0.06</v>
      </c>
      <c r="F4812">
        <v>5.0000000000000001E-3</v>
      </c>
      <c r="G4812">
        <v>0</v>
      </c>
      <c r="H4812">
        <v>0</v>
      </c>
      <c r="I4812">
        <v>0</v>
      </c>
    </row>
    <row r="4813" spans="1:9" x14ac:dyDescent="0.25">
      <c r="A4813" t="s">
        <v>746</v>
      </c>
      <c r="B4813">
        <v>33476</v>
      </c>
      <c r="C4813" s="593">
        <v>7.0000000000000007E-2</v>
      </c>
      <c r="D4813" t="s">
        <v>2514</v>
      </c>
      <c r="E4813">
        <v>0.06</v>
      </c>
      <c r="F4813">
        <v>0.01</v>
      </c>
      <c r="G4813">
        <v>0</v>
      </c>
      <c r="H4813">
        <v>0</v>
      </c>
      <c r="I4813">
        <v>0</v>
      </c>
    </row>
    <row r="4814" spans="1:9" x14ac:dyDescent="0.25">
      <c r="A4814" t="s">
        <v>746</v>
      </c>
      <c r="B4814">
        <v>33477</v>
      </c>
      <c r="C4814" s="593">
        <v>7.0000000000000007E-2</v>
      </c>
      <c r="D4814" t="s">
        <v>2503</v>
      </c>
      <c r="E4814">
        <v>0.06</v>
      </c>
      <c r="F4814">
        <v>0.01</v>
      </c>
      <c r="G4814">
        <v>0</v>
      </c>
      <c r="H4814">
        <v>0</v>
      </c>
      <c r="I4814">
        <v>0</v>
      </c>
    </row>
    <row r="4815" spans="1:9" x14ac:dyDescent="0.25">
      <c r="A4815" t="s">
        <v>746</v>
      </c>
      <c r="B4815">
        <v>33478</v>
      </c>
      <c r="C4815" s="593">
        <v>7.0000000000000007E-2</v>
      </c>
      <c r="D4815" t="s">
        <v>2509</v>
      </c>
      <c r="E4815">
        <v>0.06</v>
      </c>
      <c r="F4815">
        <v>0.01</v>
      </c>
      <c r="G4815">
        <v>0</v>
      </c>
      <c r="H4815">
        <v>0</v>
      </c>
      <c r="I4815">
        <v>0</v>
      </c>
    </row>
    <row r="4816" spans="1:9" x14ac:dyDescent="0.25">
      <c r="A4816" t="s">
        <v>746</v>
      </c>
      <c r="B4816">
        <v>33480</v>
      </c>
      <c r="C4816" s="593">
        <v>7.0000000000000007E-2</v>
      </c>
      <c r="D4816" t="s">
        <v>2518</v>
      </c>
      <c r="E4816">
        <v>0.06</v>
      </c>
      <c r="F4816">
        <v>0.01</v>
      </c>
      <c r="G4816">
        <v>0</v>
      </c>
      <c r="H4816">
        <v>0</v>
      </c>
      <c r="I4816">
        <v>0</v>
      </c>
    </row>
    <row r="4817" spans="1:9" x14ac:dyDescent="0.25">
      <c r="A4817" t="s">
        <v>746</v>
      </c>
      <c r="B4817">
        <v>33481</v>
      </c>
      <c r="C4817" s="593">
        <v>7.0000000000000007E-2</v>
      </c>
      <c r="D4817" t="s">
        <v>2512</v>
      </c>
      <c r="E4817">
        <v>0.06</v>
      </c>
      <c r="F4817">
        <v>0.01</v>
      </c>
      <c r="G4817">
        <v>0</v>
      </c>
      <c r="H4817">
        <v>0</v>
      </c>
      <c r="I4817">
        <v>0</v>
      </c>
    </row>
    <row r="4818" spans="1:9" x14ac:dyDescent="0.25">
      <c r="A4818" t="s">
        <v>746</v>
      </c>
      <c r="B4818">
        <v>33482</v>
      </c>
      <c r="C4818" s="593">
        <v>7.0000000000000007E-2</v>
      </c>
      <c r="D4818" t="s">
        <v>2516</v>
      </c>
      <c r="E4818">
        <v>0.06</v>
      </c>
      <c r="F4818">
        <v>0.01</v>
      </c>
      <c r="G4818">
        <v>0</v>
      </c>
      <c r="H4818">
        <v>0</v>
      </c>
      <c r="I4818">
        <v>0</v>
      </c>
    </row>
    <row r="4819" spans="1:9" x14ac:dyDescent="0.25">
      <c r="A4819" t="s">
        <v>746</v>
      </c>
      <c r="B4819">
        <v>33483</v>
      </c>
      <c r="C4819" s="593">
        <v>7.0000000000000007E-2</v>
      </c>
      <c r="D4819" t="s">
        <v>2511</v>
      </c>
      <c r="E4819">
        <v>0.06</v>
      </c>
      <c r="F4819">
        <v>0.01</v>
      </c>
      <c r="G4819">
        <v>0</v>
      </c>
      <c r="H4819">
        <v>0</v>
      </c>
      <c r="I4819">
        <v>0</v>
      </c>
    </row>
    <row r="4820" spans="1:9" x14ac:dyDescent="0.25">
      <c r="A4820" t="s">
        <v>746</v>
      </c>
      <c r="B4820">
        <v>33484</v>
      </c>
      <c r="C4820" s="593">
        <v>7.0000000000000007E-2</v>
      </c>
      <c r="D4820" t="s">
        <v>2516</v>
      </c>
      <c r="E4820">
        <v>0.06</v>
      </c>
      <c r="F4820">
        <v>0.01</v>
      </c>
      <c r="G4820">
        <v>0</v>
      </c>
      <c r="H4820">
        <v>0</v>
      </c>
      <c r="I4820">
        <v>0</v>
      </c>
    </row>
    <row r="4821" spans="1:9" x14ac:dyDescent="0.25">
      <c r="A4821" t="s">
        <v>746</v>
      </c>
      <c r="B4821">
        <v>33486</v>
      </c>
      <c r="C4821" s="593">
        <v>7.0000000000000007E-2</v>
      </c>
      <c r="D4821" t="s">
        <v>2512</v>
      </c>
      <c r="E4821">
        <v>0.06</v>
      </c>
      <c r="F4821">
        <v>0.01</v>
      </c>
      <c r="G4821">
        <v>0</v>
      </c>
      <c r="H4821">
        <v>0</v>
      </c>
      <c r="I4821">
        <v>0</v>
      </c>
    </row>
    <row r="4822" spans="1:9" x14ac:dyDescent="0.25">
      <c r="A4822" t="s">
        <v>746</v>
      </c>
      <c r="B4822">
        <v>33487</v>
      </c>
      <c r="C4822" s="593">
        <v>7.0000000000000007E-2</v>
      </c>
      <c r="D4822" t="s">
        <v>2512</v>
      </c>
      <c r="E4822">
        <v>0.06</v>
      </c>
      <c r="F4822">
        <v>0.01</v>
      </c>
      <c r="G4822">
        <v>0</v>
      </c>
      <c r="H4822">
        <v>0</v>
      </c>
      <c r="I4822">
        <v>0</v>
      </c>
    </row>
    <row r="4823" spans="1:9" x14ac:dyDescent="0.25">
      <c r="A4823" t="s">
        <v>746</v>
      </c>
      <c r="B4823">
        <v>33488</v>
      </c>
      <c r="C4823" s="593">
        <v>7.0000000000000007E-2</v>
      </c>
      <c r="D4823" t="s">
        <v>2501</v>
      </c>
      <c r="E4823">
        <v>0.06</v>
      </c>
      <c r="F4823">
        <v>0.01</v>
      </c>
      <c r="G4823">
        <v>0</v>
      </c>
      <c r="H4823">
        <v>0</v>
      </c>
      <c r="I4823">
        <v>0</v>
      </c>
    </row>
    <row r="4824" spans="1:9" x14ac:dyDescent="0.25">
      <c r="A4824" t="s">
        <v>746</v>
      </c>
      <c r="B4824">
        <v>33493</v>
      </c>
      <c r="C4824" s="593">
        <v>7.0000000000000007E-2</v>
      </c>
      <c r="D4824" t="s">
        <v>2524</v>
      </c>
      <c r="E4824">
        <v>0.06</v>
      </c>
      <c r="F4824">
        <v>0.01</v>
      </c>
      <c r="G4824">
        <v>0</v>
      </c>
      <c r="H4824">
        <v>0</v>
      </c>
      <c r="I4824">
        <v>0</v>
      </c>
    </row>
    <row r="4825" spans="1:9" x14ac:dyDescent="0.25">
      <c r="A4825" t="s">
        <v>746</v>
      </c>
      <c r="B4825">
        <v>33496</v>
      </c>
      <c r="C4825" s="593">
        <v>7.0000000000000007E-2</v>
      </c>
      <c r="D4825" t="s">
        <v>2512</v>
      </c>
      <c r="E4825">
        <v>0.06</v>
      </c>
      <c r="F4825">
        <v>0.01</v>
      </c>
      <c r="G4825">
        <v>0</v>
      </c>
      <c r="H4825">
        <v>0</v>
      </c>
      <c r="I4825">
        <v>0</v>
      </c>
    </row>
    <row r="4826" spans="1:9" x14ac:dyDescent="0.25">
      <c r="A4826" t="s">
        <v>746</v>
      </c>
      <c r="B4826">
        <v>33497</v>
      </c>
      <c r="C4826" s="593">
        <v>7.0000000000000007E-2</v>
      </c>
      <c r="D4826" t="s">
        <v>2501</v>
      </c>
      <c r="E4826">
        <v>0.06</v>
      </c>
      <c r="F4826">
        <v>0.01</v>
      </c>
      <c r="G4826">
        <v>0</v>
      </c>
      <c r="H4826">
        <v>0</v>
      </c>
      <c r="I4826">
        <v>0</v>
      </c>
    </row>
    <row r="4827" spans="1:9" x14ac:dyDescent="0.25">
      <c r="A4827" t="s">
        <v>746</v>
      </c>
      <c r="B4827">
        <v>33498</v>
      </c>
      <c r="C4827" s="593">
        <v>7.0000000000000007E-2</v>
      </c>
      <c r="D4827" t="s">
        <v>2501</v>
      </c>
      <c r="E4827">
        <v>0.06</v>
      </c>
      <c r="F4827">
        <v>0.01</v>
      </c>
      <c r="G4827">
        <v>0</v>
      </c>
      <c r="H4827">
        <v>0</v>
      </c>
      <c r="I4827">
        <v>0</v>
      </c>
    </row>
    <row r="4828" spans="1:9" x14ac:dyDescent="0.25">
      <c r="A4828" t="s">
        <v>746</v>
      </c>
      <c r="B4828">
        <v>33499</v>
      </c>
      <c r="C4828" s="593">
        <v>7.0000000000000007E-2</v>
      </c>
      <c r="D4828" t="s">
        <v>2512</v>
      </c>
      <c r="E4828">
        <v>0.06</v>
      </c>
      <c r="F4828">
        <v>0.01</v>
      </c>
      <c r="G4828">
        <v>0</v>
      </c>
      <c r="H4828">
        <v>0</v>
      </c>
      <c r="I4828">
        <v>0</v>
      </c>
    </row>
    <row r="4829" spans="1:9" x14ac:dyDescent="0.25">
      <c r="A4829" t="s">
        <v>746</v>
      </c>
      <c r="B4829">
        <v>33503</v>
      </c>
      <c r="C4829" s="593">
        <v>7.4999999999999997E-2</v>
      </c>
      <c r="D4829" t="s">
        <v>2525</v>
      </c>
      <c r="E4829">
        <v>0.06</v>
      </c>
      <c r="F4829">
        <v>1.4999999999999999E-2</v>
      </c>
      <c r="G4829">
        <v>0</v>
      </c>
      <c r="H4829">
        <v>0</v>
      </c>
      <c r="I4829">
        <v>0</v>
      </c>
    </row>
    <row r="4830" spans="1:9" x14ac:dyDescent="0.25">
      <c r="A4830" t="s">
        <v>746</v>
      </c>
      <c r="B4830">
        <v>33508</v>
      </c>
      <c r="C4830" s="593">
        <v>7.4999999999999997E-2</v>
      </c>
      <c r="D4830" t="s">
        <v>2525</v>
      </c>
      <c r="E4830">
        <v>0.06</v>
      </c>
      <c r="F4830">
        <v>1.4999999999999999E-2</v>
      </c>
      <c r="G4830">
        <v>0</v>
      </c>
      <c r="H4830">
        <v>0</v>
      </c>
      <c r="I4830">
        <v>0</v>
      </c>
    </row>
    <row r="4831" spans="1:9" x14ac:dyDescent="0.25">
      <c r="A4831" t="s">
        <v>746</v>
      </c>
      <c r="B4831">
        <v>33509</v>
      </c>
      <c r="C4831" s="593">
        <v>7.4999999999999997E-2</v>
      </c>
      <c r="D4831" t="s">
        <v>2525</v>
      </c>
      <c r="E4831">
        <v>0.06</v>
      </c>
      <c r="F4831">
        <v>1.4999999999999999E-2</v>
      </c>
      <c r="G4831">
        <v>0</v>
      </c>
      <c r="H4831">
        <v>0</v>
      </c>
      <c r="I4831">
        <v>0</v>
      </c>
    </row>
    <row r="4832" spans="1:9" x14ac:dyDescent="0.25">
      <c r="A4832" t="s">
        <v>746</v>
      </c>
      <c r="B4832">
        <v>33510</v>
      </c>
      <c r="C4832" s="593">
        <v>7.4999999999999997E-2</v>
      </c>
      <c r="D4832" t="s">
        <v>2525</v>
      </c>
      <c r="E4832">
        <v>0.06</v>
      </c>
      <c r="F4832">
        <v>1.4999999999999999E-2</v>
      </c>
      <c r="G4832">
        <v>0</v>
      </c>
      <c r="H4832">
        <v>0</v>
      </c>
      <c r="I4832">
        <v>0</v>
      </c>
    </row>
    <row r="4833" spans="1:9" x14ac:dyDescent="0.25">
      <c r="A4833" t="s">
        <v>746</v>
      </c>
      <c r="B4833">
        <v>33511</v>
      </c>
      <c r="C4833" s="593">
        <v>7.4999999999999997E-2</v>
      </c>
      <c r="D4833" t="s">
        <v>2525</v>
      </c>
      <c r="E4833">
        <v>0.06</v>
      </c>
      <c r="F4833">
        <v>1.4999999999999999E-2</v>
      </c>
      <c r="G4833">
        <v>0</v>
      </c>
      <c r="H4833">
        <v>0</v>
      </c>
      <c r="I4833">
        <v>0</v>
      </c>
    </row>
    <row r="4834" spans="1:9" x14ac:dyDescent="0.25">
      <c r="A4834" t="s">
        <v>746</v>
      </c>
      <c r="B4834">
        <v>33513</v>
      </c>
      <c r="C4834" s="593">
        <v>7.0000000000000007E-2</v>
      </c>
      <c r="D4834" t="s">
        <v>2526</v>
      </c>
      <c r="E4834">
        <v>0.06</v>
      </c>
      <c r="F4834">
        <v>0.01</v>
      </c>
      <c r="G4834">
        <v>0</v>
      </c>
      <c r="H4834">
        <v>0</v>
      </c>
      <c r="I4834">
        <v>0</v>
      </c>
    </row>
    <row r="4835" spans="1:9" x14ac:dyDescent="0.25">
      <c r="A4835" t="s">
        <v>746</v>
      </c>
      <c r="B4835">
        <v>33514</v>
      </c>
      <c r="C4835" s="593">
        <v>7.0000000000000007E-2</v>
      </c>
      <c r="D4835" t="s">
        <v>2527</v>
      </c>
      <c r="E4835">
        <v>0.06</v>
      </c>
      <c r="F4835">
        <v>0.01</v>
      </c>
      <c r="G4835">
        <v>0</v>
      </c>
      <c r="H4835">
        <v>0</v>
      </c>
      <c r="I4835">
        <v>0</v>
      </c>
    </row>
    <row r="4836" spans="1:9" x14ac:dyDescent="0.25">
      <c r="A4836" t="s">
        <v>746</v>
      </c>
      <c r="B4836">
        <v>33521</v>
      </c>
      <c r="C4836" s="593">
        <v>7.0000000000000007E-2</v>
      </c>
      <c r="D4836" t="s">
        <v>2528</v>
      </c>
      <c r="E4836">
        <v>0.06</v>
      </c>
      <c r="F4836">
        <v>0.01</v>
      </c>
      <c r="G4836">
        <v>0</v>
      </c>
      <c r="H4836">
        <v>0</v>
      </c>
      <c r="I4836">
        <v>0</v>
      </c>
    </row>
    <row r="4837" spans="1:9" x14ac:dyDescent="0.25">
      <c r="A4837" t="s">
        <v>746</v>
      </c>
      <c r="B4837">
        <v>33523</v>
      </c>
      <c r="C4837" s="593">
        <v>7.0000000000000007E-2</v>
      </c>
      <c r="D4837" t="s">
        <v>2529</v>
      </c>
      <c r="E4837">
        <v>0.06</v>
      </c>
      <c r="F4837">
        <v>0.01</v>
      </c>
      <c r="G4837">
        <v>0</v>
      </c>
      <c r="H4837">
        <v>0</v>
      </c>
      <c r="I4837">
        <v>0</v>
      </c>
    </row>
    <row r="4838" spans="1:9" x14ac:dyDescent="0.25">
      <c r="A4838" t="s">
        <v>746</v>
      </c>
      <c r="B4838">
        <v>33524</v>
      </c>
      <c r="C4838" s="593">
        <v>7.0000000000000007E-2</v>
      </c>
      <c r="D4838" t="s">
        <v>2530</v>
      </c>
      <c r="E4838">
        <v>0.06</v>
      </c>
      <c r="F4838">
        <v>0.01</v>
      </c>
      <c r="G4838">
        <v>0</v>
      </c>
      <c r="H4838">
        <v>0</v>
      </c>
      <c r="I4838">
        <v>0</v>
      </c>
    </row>
    <row r="4839" spans="1:9" x14ac:dyDescent="0.25">
      <c r="A4839" t="s">
        <v>746</v>
      </c>
      <c r="B4839">
        <v>33525</v>
      </c>
      <c r="C4839" s="593">
        <v>7.0000000000000007E-2</v>
      </c>
      <c r="D4839" t="s">
        <v>2529</v>
      </c>
      <c r="E4839">
        <v>0.06</v>
      </c>
      <c r="F4839">
        <v>0.01</v>
      </c>
      <c r="G4839">
        <v>0</v>
      </c>
      <c r="H4839">
        <v>0</v>
      </c>
      <c r="I4839">
        <v>0</v>
      </c>
    </row>
    <row r="4840" spans="1:9" x14ac:dyDescent="0.25">
      <c r="A4840" t="s">
        <v>746</v>
      </c>
      <c r="B4840">
        <v>33526</v>
      </c>
      <c r="C4840" s="593">
        <v>7.0000000000000007E-2</v>
      </c>
      <c r="D4840" t="s">
        <v>2529</v>
      </c>
      <c r="E4840">
        <v>0.06</v>
      </c>
      <c r="F4840">
        <v>0.01</v>
      </c>
      <c r="G4840">
        <v>0</v>
      </c>
      <c r="H4840">
        <v>0</v>
      </c>
      <c r="I4840">
        <v>0</v>
      </c>
    </row>
    <row r="4841" spans="1:9" x14ac:dyDescent="0.25">
      <c r="A4841" t="s">
        <v>746</v>
      </c>
      <c r="B4841">
        <v>33527</v>
      </c>
      <c r="C4841" s="593">
        <v>7.4999999999999997E-2</v>
      </c>
      <c r="D4841" t="s">
        <v>2525</v>
      </c>
      <c r="E4841">
        <v>0.06</v>
      </c>
      <c r="F4841">
        <v>1.4999999999999999E-2</v>
      </c>
      <c r="G4841">
        <v>0</v>
      </c>
      <c r="H4841">
        <v>0</v>
      </c>
      <c r="I4841">
        <v>0</v>
      </c>
    </row>
    <row r="4842" spans="1:9" x14ac:dyDescent="0.25">
      <c r="A4842" t="s">
        <v>746</v>
      </c>
      <c r="B4842">
        <v>33530</v>
      </c>
      <c r="C4842" s="593">
        <v>7.4999999999999997E-2</v>
      </c>
      <c r="D4842" t="s">
        <v>2525</v>
      </c>
      <c r="E4842">
        <v>0.06</v>
      </c>
      <c r="F4842">
        <v>1.4999999999999999E-2</v>
      </c>
      <c r="G4842">
        <v>0</v>
      </c>
      <c r="H4842">
        <v>0</v>
      </c>
      <c r="I4842">
        <v>0</v>
      </c>
    </row>
    <row r="4843" spans="1:9" x14ac:dyDescent="0.25">
      <c r="A4843" t="s">
        <v>746</v>
      </c>
      <c r="B4843">
        <v>33534</v>
      </c>
      <c r="C4843" s="593">
        <v>7.4999999999999997E-2</v>
      </c>
      <c r="D4843" t="s">
        <v>2525</v>
      </c>
      <c r="E4843">
        <v>0.06</v>
      </c>
      <c r="F4843">
        <v>1.4999999999999999E-2</v>
      </c>
      <c r="G4843">
        <v>0</v>
      </c>
      <c r="H4843">
        <v>0</v>
      </c>
      <c r="I4843">
        <v>0</v>
      </c>
    </row>
    <row r="4844" spans="1:9" x14ac:dyDescent="0.25">
      <c r="A4844" t="s">
        <v>746</v>
      </c>
      <c r="B4844">
        <v>33537</v>
      </c>
      <c r="C4844" s="593">
        <v>7.0000000000000007E-2</v>
      </c>
      <c r="D4844" t="s">
        <v>2530</v>
      </c>
      <c r="E4844">
        <v>0.06</v>
      </c>
      <c r="F4844">
        <v>0.01</v>
      </c>
      <c r="G4844">
        <v>0</v>
      </c>
      <c r="H4844">
        <v>0</v>
      </c>
      <c r="I4844">
        <v>0</v>
      </c>
    </row>
    <row r="4845" spans="1:9" x14ac:dyDescent="0.25">
      <c r="A4845" t="s">
        <v>746</v>
      </c>
      <c r="B4845">
        <v>33538</v>
      </c>
      <c r="C4845" s="593">
        <v>7.0000000000000007E-2</v>
      </c>
      <c r="D4845" t="s">
        <v>2526</v>
      </c>
      <c r="E4845">
        <v>0.06</v>
      </c>
      <c r="F4845">
        <v>0.01</v>
      </c>
      <c r="G4845">
        <v>0</v>
      </c>
      <c r="H4845">
        <v>0</v>
      </c>
      <c r="I4845">
        <v>0</v>
      </c>
    </row>
    <row r="4846" spans="1:9" x14ac:dyDescent="0.25">
      <c r="A4846" t="s">
        <v>746</v>
      </c>
      <c r="B4846">
        <v>33539</v>
      </c>
      <c r="C4846" s="593">
        <v>7.0000000000000007E-2</v>
      </c>
      <c r="D4846" t="s">
        <v>2531</v>
      </c>
      <c r="E4846">
        <v>0.06</v>
      </c>
      <c r="F4846">
        <v>0.01</v>
      </c>
      <c r="G4846">
        <v>0</v>
      </c>
      <c r="H4846">
        <v>0</v>
      </c>
      <c r="I4846">
        <v>0</v>
      </c>
    </row>
    <row r="4847" spans="1:9" x14ac:dyDescent="0.25">
      <c r="A4847" t="s">
        <v>746</v>
      </c>
      <c r="B4847">
        <v>33540</v>
      </c>
      <c r="C4847" s="593">
        <v>7.4999999999999997E-2</v>
      </c>
      <c r="D4847" t="s">
        <v>2525</v>
      </c>
      <c r="E4847">
        <v>0.06</v>
      </c>
      <c r="F4847">
        <v>1.4999999999999999E-2</v>
      </c>
      <c r="G4847">
        <v>0</v>
      </c>
      <c r="H4847">
        <v>0</v>
      </c>
      <c r="I4847">
        <v>0</v>
      </c>
    </row>
    <row r="4848" spans="1:9" x14ac:dyDescent="0.25">
      <c r="A4848" t="s">
        <v>746</v>
      </c>
      <c r="B4848">
        <v>33541</v>
      </c>
      <c r="C4848" s="593">
        <v>7.4999999999999997E-2</v>
      </c>
      <c r="D4848" t="s">
        <v>2525</v>
      </c>
      <c r="E4848">
        <v>0.06</v>
      </c>
      <c r="F4848">
        <v>1.4999999999999999E-2</v>
      </c>
      <c r="G4848">
        <v>0</v>
      </c>
      <c r="H4848">
        <v>0</v>
      </c>
      <c r="I4848">
        <v>0</v>
      </c>
    </row>
    <row r="4849" spans="1:9" x14ac:dyDescent="0.25">
      <c r="A4849" t="s">
        <v>746</v>
      </c>
      <c r="B4849">
        <v>33542</v>
      </c>
      <c r="C4849" s="593">
        <v>7.0000000000000007E-2</v>
      </c>
      <c r="D4849" t="s">
        <v>2531</v>
      </c>
      <c r="E4849">
        <v>0.06</v>
      </c>
      <c r="F4849">
        <v>0.01</v>
      </c>
      <c r="G4849">
        <v>0</v>
      </c>
      <c r="H4849">
        <v>0</v>
      </c>
      <c r="I4849">
        <v>0</v>
      </c>
    </row>
    <row r="4850" spans="1:9" x14ac:dyDescent="0.25">
      <c r="A4850" t="s">
        <v>746</v>
      </c>
      <c r="B4850">
        <v>33543</v>
      </c>
      <c r="C4850" s="593">
        <v>7.4999999999999997E-2</v>
      </c>
      <c r="D4850" t="s">
        <v>2532</v>
      </c>
      <c r="E4850">
        <v>0.06</v>
      </c>
      <c r="F4850">
        <v>1.4999999999999999E-2</v>
      </c>
      <c r="G4850">
        <v>0</v>
      </c>
      <c r="H4850">
        <v>0</v>
      </c>
      <c r="I4850">
        <v>0</v>
      </c>
    </row>
    <row r="4851" spans="1:9" x14ac:dyDescent="0.25">
      <c r="A4851" t="s">
        <v>746</v>
      </c>
      <c r="B4851">
        <v>33544</v>
      </c>
      <c r="C4851" s="593">
        <v>7.4999999999999997E-2</v>
      </c>
      <c r="D4851" t="s">
        <v>2525</v>
      </c>
      <c r="E4851">
        <v>0.06</v>
      </c>
      <c r="F4851">
        <v>1.4999999999999999E-2</v>
      </c>
      <c r="G4851">
        <v>0</v>
      </c>
      <c r="H4851">
        <v>0</v>
      </c>
      <c r="I4851">
        <v>0</v>
      </c>
    </row>
    <row r="4852" spans="1:9" x14ac:dyDescent="0.25">
      <c r="A4852" t="s">
        <v>746</v>
      </c>
      <c r="B4852">
        <v>33545</v>
      </c>
      <c r="C4852" s="593">
        <v>7.0000000000000007E-2</v>
      </c>
      <c r="D4852" t="s">
        <v>2530</v>
      </c>
      <c r="E4852">
        <v>0.06</v>
      </c>
      <c r="F4852">
        <v>0.01</v>
      </c>
      <c r="G4852">
        <v>0</v>
      </c>
      <c r="H4852">
        <v>0</v>
      </c>
      <c r="I4852">
        <v>0</v>
      </c>
    </row>
    <row r="4853" spans="1:9" x14ac:dyDescent="0.25">
      <c r="A4853" t="s">
        <v>746</v>
      </c>
      <c r="B4853">
        <v>33547</v>
      </c>
      <c r="C4853" s="593">
        <v>7.4999999999999997E-2</v>
      </c>
      <c r="D4853" t="s">
        <v>2525</v>
      </c>
      <c r="E4853">
        <v>0.06</v>
      </c>
      <c r="F4853">
        <v>1.4999999999999999E-2</v>
      </c>
      <c r="G4853">
        <v>0</v>
      </c>
      <c r="H4853">
        <v>0</v>
      </c>
      <c r="I4853">
        <v>0</v>
      </c>
    </row>
    <row r="4854" spans="1:9" x14ac:dyDescent="0.25">
      <c r="A4854" t="s">
        <v>746</v>
      </c>
      <c r="B4854">
        <v>33548</v>
      </c>
      <c r="C4854" s="593">
        <v>7.4999999999999997E-2</v>
      </c>
      <c r="D4854" t="s">
        <v>2525</v>
      </c>
      <c r="E4854">
        <v>0.06</v>
      </c>
      <c r="F4854">
        <v>1.4999999999999999E-2</v>
      </c>
      <c r="G4854">
        <v>0</v>
      </c>
      <c r="H4854">
        <v>0</v>
      </c>
      <c r="I4854">
        <v>0</v>
      </c>
    </row>
    <row r="4855" spans="1:9" x14ac:dyDescent="0.25">
      <c r="A4855" t="s">
        <v>746</v>
      </c>
      <c r="B4855">
        <v>33549</v>
      </c>
      <c r="C4855" s="593">
        <v>7.4999999999999997E-2</v>
      </c>
      <c r="D4855" t="s">
        <v>2525</v>
      </c>
      <c r="E4855">
        <v>0.06</v>
      </c>
      <c r="F4855">
        <v>1.4999999999999999E-2</v>
      </c>
      <c r="G4855">
        <v>0</v>
      </c>
      <c r="H4855">
        <v>0</v>
      </c>
      <c r="I4855">
        <v>0</v>
      </c>
    </row>
    <row r="4856" spans="1:9" x14ac:dyDescent="0.25">
      <c r="A4856" t="s">
        <v>746</v>
      </c>
      <c r="B4856">
        <v>33550</v>
      </c>
      <c r="C4856" s="593">
        <v>7.4999999999999997E-2</v>
      </c>
      <c r="D4856" t="s">
        <v>2525</v>
      </c>
      <c r="E4856">
        <v>0.06</v>
      </c>
      <c r="F4856">
        <v>1.4999999999999999E-2</v>
      </c>
      <c r="G4856">
        <v>0</v>
      </c>
      <c r="H4856">
        <v>0</v>
      </c>
      <c r="I4856">
        <v>0</v>
      </c>
    </row>
    <row r="4857" spans="1:9" x14ac:dyDescent="0.25">
      <c r="A4857" t="s">
        <v>746</v>
      </c>
      <c r="B4857">
        <v>33556</v>
      </c>
      <c r="C4857" s="593">
        <v>7.4999999999999997E-2</v>
      </c>
      <c r="D4857" t="s">
        <v>2525</v>
      </c>
      <c r="E4857">
        <v>0.06</v>
      </c>
      <c r="F4857">
        <v>1.4999999999999999E-2</v>
      </c>
      <c r="G4857">
        <v>0</v>
      </c>
      <c r="H4857">
        <v>0</v>
      </c>
      <c r="I4857">
        <v>0</v>
      </c>
    </row>
    <row r="4858" spans="1:9" x14ac:dyDescent="0.25">
      <c r="A4858" t="s">
        <v>746</v>
      </c>
      <c r="B4858">
        <v>33558</v>
      </c>
      <c r="C4858" s="593">
        <v>7.4999999999999997E-2</v>
      </c>
      <c r="D4858" t="s">
        <v>2525</v>
      </c>
      <c r="E4858">
        <v>0.06</v>
      </c>
      <c r="F4858">
        <v>1.4999999999999999E-2</v>
      </c>
      <c r="G4858">
        <v>0</v>
      </c>
      <c r="H4858">
        <v>0</v>
      </c>
      <c r="I4858">
        <v>0</v>
      </c>
    </row>
    <row r="4859" spans="1:9" x14ac:dyDescent="0.25">
      <c r="A4859" t="s">
        <v>746</v>
      </c>
      <c r="B4859">
        <v>33559</v>
      </c>
      <c r="C4859" s="593">
        <v>7.4999999999999997E-2</v>
      </c>
      <c r="D4859" t="s">
        <v>2525</v>
      </c>
      <c r="E4859">
        <v>0.06</v>
      </c>
      <c r="F4859">
        <v>1.4999999999999999E-2</v>
      </c>
      <c r="G4859">
        <v>0</v>
      </c>
      <c r="H4859">
        <v>0</v>
      </c>
      <c r="I4859">
        <v>0</v>
      </c>
    </row>
    <row r="4860" spans="1:9" x14ac:dyDescent="0.25">
      <c r="A4860" t="s">
        <v>746</v>
      </c>
      <c r="B4860">
        <v>33563</v>
      </c>
      <c r="C4860" s="593">
        <v>7.4999999999999997E-2</v>
      </c>
      <c r="D4860" t="s">
        <v>2533</v>
      </c>
      <c r="E4860">
        <v>0.06</v>
      </c>
      <c r="F4860">
        <v>1.4999999999999999E-2</v>
      </c>
      <c r="G4860">
        <v>0</v>
      </c>
      <c r="H4860">
        <v>0</v>
      </c>
      <c r="I4860">
        <v>0</v>
      </c>
    </row>
    <row r="4861" spans="1:9" x14ac:dyDescent="0.25">
      <c r="A4861" t="s">
        <v>746</v>
      </c>
      <c r="B4861">
        <v>33564</v>
      </c>
      <c r="C4861" s="593">
        <v>7.4999999999999997E-2</v>
      </c>
      <c r="D4861" t="s">
        <v>2533</v>
      </c>
      <c r="E4861">
        <v>0.06</v>
      </c>
      <c r="F4861">
        <v>1.4999999999999999E-2</v>
      </c>
      <c r="G4861">
        <v>0</v>
      </c>
      <c r="H4861">
        <v>0</v>
      </c>
      <c r="I4861">
        <v>0</v>
      </c>
    </row>
    <row r="4862" spans="1:9" x14ac:dyDescent="0.25">
      <c r="A4862" t="s">
        <v>746</v>
      </c>
      <c r="B4862">
        <v>33565</v>
      </c>
      <c r="C4862" s="593">
        <v>7.4999999999999997E-2</v>
      </c>
      <c r="D4862" t="s">
        <v>2533</v>
      </c>
      <c r="E4862">
        <v>0.06</v>
      </c>
      <c r="F4862">
        <v>1.4999999999999999E-2</v>
      </c>
      <c r="G4862">
        <v>0</v>
      </c>
      <c r="H4862">
        <v>0</v>
      </c>
      <c r="I4862">
        <v>0</v>
      </c>
    </row>
    <row r="4863" spans="1:9" x14ac:dyDescent="0.25">
      <c r="A4863" t="s">
        <v>746</v>
      </c>
      <c r="B4863">
        <v>33566</v>
      </c>
      <c r="C4863" s="593">
        <v>7.4999999999999997E-2</v>
      </c>
      <c r="D4863" t="s">
        <v>2533</v>
      </c>
      <c r="E4863">
        <v>0.06</v>
      </c>
      <c r="F4863">
        <v>1.4999999999999999E-2</v>
      </c>
      <c r="G4863">
        <v>0</v>
      </c>
      <c r="H4863">
        <v>0</v>
      </c>
      <c r="I4863">
        <v>0</v>
      </c>
    </row>
    <row r="4864" spans="1:9" x14ac:dyDescent="0.25">
      <c r="A4864" t="s">
        <v>746</v>
      </c>
      <c r="B4864">
        <v>33567</v>
      </c>
      <c r="C4864" s="593">
        <v>7.4999999999999997E-2</v>
      </c>
      <c r="D4864" t="s">
        <v>2533</v>
      </c>
      <c r="E4864">
        <v>0.06</v>
      </c>
      <c r="F4864">
        <v>1.4999999999999999E-2</v>
      </c>
      <c r="G4864">
        <v>0</v>
      </c>
      <c r="H4864">
        <v>0</v>
      </c>
      <c r="I4864">
        <v>0</v>
      </c>
    </row>
    <row r="4865" spans="1:9" x14ac:dyDescent="0.25">
      <c r="A4865" t="s">
        <v>746</v>
      </c>
      <c r="B4865">
        <v>33568</v>
      </c>
      <c r="C4865" s="593">
        <v>7.4999999999999997E-2</v>
      </c>
      <c r="D4865" t="s">
        <v>2525</v>
      </c>
      <c r="E4865">
        <v>0.06</v>
      </c>
      <c r="F4865">
        <v>1.4999999999999999E-2</v>
      </c>
      <c r="G4865">
        <v>0</v>
      </c>
      <c r="H4865">
        <v>0</v>
      </c>
      <c r="I4865">
        <v>0</v>
      </c>
    </row>
    <row r="4866" spans="1:9" x14ac:dyDescent="0.25">
      <c r="A4866" t="s">
        <v>746</v>
      </c>
      <c r="B4866">
        <v>33569</v>
      </c>
      <c r="C4866" s="593">
        <v>7.4999999999999997E-2</v>
      </c>
      <c r="D4866" t="s">
        <v>2525</v>
      </c>
      <c r="E4866">
        <v>0.06</v>
      </c>
      <c r="F4866">
        <v>1.4999999999999999E-2</v>
      </c>
      <c r="G4866">
        <v>0</v>
      </c>
      <c r="H4866">
        <v>0</v>
      </c>
      <c r="I4866">
        <v>0</v>
      </c>
    </row>
    <row r="4867" spans="1:9" x14ac:dyDescent="0.25">
      <c r="A4867" t="s">
        <v>746</v>
      </c>
      <c r="B4867">
        <v>33570</v>
      </c>
      <c r="C4867" s="593">
        <v>7.4999999999999997E-2</v>
      </c>
      <c r="D4867" t="s">
        <v>2525</v>
      </c>
      <c r="E4867">
        <v>0.06</v>
      </c>
      <c r="F4867">
        <v>1.4999999999999999E-2</v>
      </c>
      <c r="G4867">
        <v>0</v>
      </c>
      <c r="H4867">
        <v>0</v>
      </c>
      <c r="I4867">
        <v>0</v>
      </c>
    </row>
    <row r="4868" spans="1:9" x14ac:dyDescent="0.25">
      <c r="A4868" t="s">
        <v>746</v>
      </c>
      <c r="B4868">
        <v>33571</v>
      </c>
      <c r="C4868" s="593">
        <v>7.4999999999999997E-2</v>
      </c>
      <c r="D4868" t="s">
        <v>2525</v>
      </c>
      <c r="E4868">
        <v>0.06</v>
      </c>
      <c r="F4868">
        <v>1.4999999999999999E-2</v>
      </c>
      <c r="G4868">
        <v>0</v>
      </c>
      <c r="H4868">
        <v>0</v>
      </c>
      <c r="I4868">
        <v>0</v>
      </c>
    </row>
    <row r="4869" spans="1:9" x14ac:dyDescent="0.25">
      <c r="A4869" t="s">
        <v>746</v>
      </c>
      <c r="B4869">
        <v>33572</v>
      </c>
      <c r="C4869" s="593">
        <v>7.4999999999999997E-2</v>
      </c>
      <c r="D4869" t="s">
        <v>2525</v>
      </c>
      <c r="E4869">
        <v>0.06</v>
      </c>
      <c r="F4869">
        <v>1.4999999999999999E-2</v>
      </c>
      <c r="G4869">
        <v>0</v>
      </c>
      <c r="H4869">
        <v>0</v>
      </c>
      <c r="I4869">
        <v>0</v>
      </c>
    </row>
    <row r="4870" spans="1:9" x14ac:dyDescent="0.25">
      <c r="A4870" t="s">
        <v>746</v>
      </c>
      <c r="B4870">
        <v>33573</v>
      </c>
      <c r="C4870" s="593">
        <v>7.4999999999999997E-2</v>
      </c>
      <c r="D4870" t="s">
        <v>2525</v>
      </c>
      <c r="E4870">
        <v>0.06</v>
      </c>
      <c r="F4870">
        <v>1.4999999999999999E-2</v>
      </c>
      <c r="G4870">
        <v>0</v>
      </c>
      <c r="H4870">
        <v>0</v>
      </c>
      <c r="I4870">
        <v>0</v>
      </c>
    </row>
    <row r="4871" spans="1:9" x14ac:dyDescent="0.25">
      <c r="A4871" t="s">
        <v>746</v>
      </c>
      <c r="B4871">
        <v>33574</v>
      </c>
      <c r="C4871" s="593">
        <v>7.0000000000000007E-2</v>
      </c>
      <c r="D4871" t="s">
        <v>2534</v>
      </c>
      <c r="E4871">
        <v>0.06</v>
      </c>
      <c r="F4871">
        <v>0.01</v>
      </c>
      <c r="G4871">
        <v>0</v>
      </c>
      <c r="H4871">
        <v>0</v>
      </c>
      <c r="I4871">
        <v>0</v>
      </c>
    </row>
    <row r="4872" spans="1:9" x14ac:dyDescent="0.25">
      <c r="A4872" t="s">
        <v>746</v>
      </c>
      <c r="B4872">
        <v>33575</v>
      </c>
      <c r="C4872" s="593">
        <v>7.4999999999999997E-2</v>
      </c>
      <c r="D4872" t="s">
        <v>2525</v>
      </c>
      <c r="E4872">
        <v>0.06</v>
      </c>
      <c r="F4872">
        <v>1.4999999999999999E-2</v>
      </c>
      <c r="G4872">
        <v>0</v>
      </c>
      <c r="H4872">
        <v>0</v>
      </c>
      <c r="I4872">
        <v>0</v>
      </c>
    </row>
    <row r="4873" spans="1:9" x14ac:dyDescent="0.25">
      <c r="A4873" t="s">
        <v>746</v>
      </c>
      <c r="B4873">
        <v>33576</v>
      </c>
      <c r="C4873" s="593">
        <v>7.0000000000000007E-2</v>
      </c>
      <c r="D4873" t="s">
        <v>2535</v>
      </c>
      <c r="E4873">
        <v>0.06</v>
      </c>
      <c r="F4873">
        <v>0.01</v>
      </c>
      <c r="G4873">
        <v>0</v>
      </c>
      <c r="H4873">
        <v>0</v>
      </c>
      <c r="I4873">
        <v>0</v>
      </c>
    </row>
    <row r="4874" spans="1:9" x14ac:dyDescent="0.25">
      <c r="A4874" t="s">
        <v>746</v>
      </c>
      <c r="B4874">
        <v>33578</v>
      </c>
      <c r="C4874" s="593">
        <v>7.4999999999999997E-2</v>
      </c>
      <c r="D4874" t="s">
        <v>2525</v>
      </c>
      <c r="E4874">
        <v>0.06</v>
      </c>
      <c r="F4874">
        <v>1.4999999999999999E-2</v>
      </c>
      <c r="G4874">
        <v>0</v>
      </c>
      <c r="H4874">
        <v>0</v>
      </c>
      <c r="I4874">
        <v>0</v>
      </c>
    </row>
    <row r="4875" spans="1:9" x14ac:dyDescent="0.25">
      <c r="A4875" t="s">
        <v>746</v>
      </c>
      <c r="B4875">
        <v>33579</v>
      </c>
      <c r="C4875" s="593">
        <v>7.4999999999999997E-2</v>
      </c>
      <c r="D4875" t="s">
        <v>2525</v>
      </c>
      <c r="E4875">
        <v>0.06</v>
      </c>
      <c r="F4875">
        <v>1.4999999999999999E-2</v>
      </c>
      <c r="G4875">
        <v>0</v>
      </c>
      <c r="H4875">
        <v>0</v>
      </c>
      <c r="I4875">
        <v>0</v>
      </c>
    </row>
    <row r="4876" spans="1:9" x14ac:dyDescent="0.25">
      <c r="A4876" t="s">
        <v>746</v>
      </c>
      <c r="B4876">
        <v>33583</v>
      </c>
      <c r="C4876" s="593">
        <v>7.4999999999999997E-2</v>
      </c>
      <c r="D4876" t="s">
        <v>2525</v>
      </c>
      <c r="E4876">
        <v>0.06</v>
      </c>
      <c r="F4876">
        <v>1.4999999999999999E-2</v>
      </c>
      <c r="G4876">
        <v>0</v>
      </c>
      <c r="H4876">
        <v>0</v>
      </c>
      <c r="I4876">
        <v>0</v>
      </c>
    </row>
    <row r="4877" spans="1:9" x14ac:dyDescent="0.25">
      <c r="A4877" t="s">
        <v>746</v>
      </c>
      <c r="B4877">
        <v>33584</v>
      </c>
      <c r="C4877" s="593">
        <v>7.4999999999999997E-2</v>
      </c>
      <c r="D4877" t="s">
        <v>2525</v>
      </c>
      <c r="E4877">
        <v>0.06</v>
      </c>
      <c r="F4877">
        <v>1.4999999999999999E-2</v>
      </c>
      <c r="G4877">
        <v>0</v>
      </c>
      <c r="H4877">
        <v>0</v>
      </c>
      <c r="I4877">
        <v>0</v>
      </c>
    </row>
    <row r="4878" spans="1:9" x14ac:dyDescent="0.25">
      <c r="A4878" t="s">
        <v>746</v>
      </c>
      <c r="B4878">
        <v>33585</v>
      </c>
      <c r="C4878" s="593">
        <v>7.0000000000000007E-2</v>
      </c>
      <c r="D4878" t="s">
        <v>2526</v>
      </c>
      <c r="E4878">
        <v>0.06</v>
      </c>
      <c r="F4878">
        <v>0.01</v>
      </c>
      <c r="G4878">
        <v>0</v>
      </c>
      <c r="H4878">
        <v>0</v>
      </c>
      <c r="I4878">
        <v>0</v>
      </c>
    </row>
    <row r="4879" spans="1:9" x14ac:dyDescent="0.25">
      <c r="A4879" t="s">
        <v>746</v>
      </c>
      <c r="B4879">
        <v>33586</v>
      </c>
      <c r="C4879" s="593">
        <v>7.4999999999999997E-2</v>
      </c>
      <c r="D4879" t="s">
        <v>2525</v>
      </c>
      <c r="E4879">
        <v>0.06</v>
      </c>
      <c r="F4879">
        <v>1.4999999999999999E-2</v>
      </c>
      <c r="G4879">
        <v>0</v>
      </c>
      <c r="H4879">
        <v>0</v>
      </c>
      <c r="I4879">
        <v>0</v>
      </c>
    </row>
    <row r="4880" spans="1:9" x14ac:dyDescent="0.25">
      <c r="A4880" t="s">
        <v>746</v>
      </c>
      <c r="B4880">
        <v>33587</v>
      </c>
      <c r="C4880" s="593">
        <v>7.4999999999999997E-2</v>
      </c>
      <c r="D4880" t="s">
        <v>2525</v>
      </c>
      <c r="E4880">
        <v>0.06</v>
      </c>
      <c r="F4880">
        <v>1.4999999999999999E-2</v>
      </c>
      <c r="G4880">
        <v>0</v>
      </c>
      <c r="H4880">
        <v>0</v>
      </c>
      <c r="I4880">
        <v>0</v>
      </c>
    </row>
    <row r="4881" spans="1:9" x14ac:dyDescent="0.25">
      <c r="A4881" t="s">
        <v>746</v>
      </c>
      <c r="B4881">
        <v>33592</v>
      </c>
      <c r="C4881" s="593">
        <v>7.4999999999999997E-2</v>
      </c>
      <c r="D4881" t="s">
        <v>2532</v>
      </c>
      <c r="E4881">
        <v>0.06</v>
      </c>
      <c r="F4881">
        <v>1.4999999999999999E-2</v>
      </c>
      <c r="G4881">
        <v>0</v>
      </c>
      <c r="H4881">
        <v>0</v>
      </c>
      <c r="I4881">
        <v>0</v>
      </c>
    </row>
    <row r="4882" spans="1:9" x14ac:dyDescent="0.25">
      <c r="A4882" t="s">
        <v>746</v>
      </c>
      <c r="B4882">
        <v>33593</v>
      </c>
      <c r="C4882" s="593">
        <v>7.0000000000000007E-2</v>
      </c>
      <c r="D4882" t="s">
        <v>2530</v>
      </c>
      <c r="E4882">
        <v>0.06</v>
      </c>
      <c r="F4882">
        <v>0.01</v>
      </c>
      <c r="G4882">
        <v>0</v>
      </c>
      <c r="H4882">
        <v>0</v>
      </c>
      <c r="I4882">
        <v>0</v>
      </c>
    </row>
    <row r="4883" spans="1:9" x14ac:dyDescent="0.25">
      <c r="A4883" t="s">
        <v>746</v>
      </c>
      <c r="B4883">
        <v>33594</v>
      </c>
      <c r="C4883" s="593">
        <v>7.4999999999999997E-2</v>
      </c>
      <c r="D4883" t="s">
        <v>2525</v>
      </c>
      <c r="E4883">
        <v>0.06</v>
      </c>
      <c r="F4883">
        <v>1.4999999999999999E-2</v>
      </c>
      <c r="G4883">
        <v>0</v>
      </c>
      <c r="H4883">
        <v>0</v>
      </c>
      <c r="I4883">
        <v>0</v>
      </c>
    </row>
    <row r="4884" spans="1:9" x14ac:dyDescent="0.25">
      <c r="A4884" t="s">
        <v>746</v>
      </c>
      <c r="B4884">
        <v>33595</v>
      </c>
      <c r="C4884" s="593">
        <v>7.4999999999999997E-2</v>
      </c>
      <c r="D4884" t="s">
        <v>2525</v>
      </c>
      <c r="E4884">
        <v>0.06</v>
      </c>
      <c r="F4884">
        <v>1.4999999999999999E-2</v>
      </c>
      <c r="G4884">
        <v>0</v>
      </c>
      <c r="H4884">
        <v>0</v>
      </c>
      <c r="I4884">
        <v>0</v>
      </c>
    </row>
    <row r="4885" spans="1:9" x14ac:dyDescent="0.25">
      <c r="A4885" t="s">
        <v>746</v>
      </c>
      <c r="B4885">
        <v>33596</v>
      </c>
      <c r="C4885" s="593">
        <v>7.4999999999999997E-2</v>
      </c>
      <c r="D4885" t="s">
        <v>2525</v>
      </c>
      <c r="E4885">
        <v>0.06</v>
      </c>
      <c r="F4885">
        <v>1.4999999999999999E-2</v>
      </c>
      <c r="G4885">
        <v>0</v>
      </c>
      <c r="H4885">
        <v>0</v>
      </c>
      <c r="I4885">
        <v>0</v>
      </c>
    </row>
    <row r="4886" spans="1:9" x14ac:dyDescent="0.25">
      <c r="A4886" t="s">
        <v>746</v>
      </c>
      <c r="B4886">
        <v>33597</v>
      </c>
      <c r="C4886" s="593">
        <v>7.0000000000000007E-2</v>
      </c>
      <c r="D4886" t="s">
        <v>2526</v>
      </c>
      <c r="E4886">
        <v>0.06</v>
      </c>
      <c r="F4886">
        <v>0.01</v>
      </c>
      <c r="G4886">
        <v>0</v>
      </c>
      <c r="H4886">
        <v>0</v>
      </c>
      <c r="I4886">
        <v>0</v>
      </c>
    </row>
    <row r="4887" spans="1:9" x14ac:dyDescent="0.25">
      <c r="A4887" t="s">
        <v>746</v>
      </c>
      <c r="B4887">
        <v>33598</v>
      </c>
      <c r="C4887" s="593">
        <v>7.4999999999999997E-2</v>
      </c>
      <c r="D4887" t="s">
        <v>2525</v>
      </c>
      <c r="E4887">
        <v>0.06</v>
      </c>
      <c r="F4887">
        <v>1.4999999999999999E-2</v>
      </c>
      <c r="G4887">
        <v>0</v>
      </c>
      <c r="H4887">
        <v>0</v>
      </c>
      <c r="I4887">
        <v>0</v>
      </c>
    </row>
    <row r="4888" spans="1:9" x14ac:dyDescent="0.25">
      <c r="A4888" t="s">
        <v>746</v>
      </c>
      <c r="B4888">
        <v>33601</v>
      </c>
      <c r="C4888" s="593">
        <v>7.4999999999999997E-2</v>
      </c>
      <c r="D4888" t="s">
        <v>2532</v>
      </c>
      <c r="E4888">
        <v>0.06</v>
      </c>
      <c r="F4888">
        <v>1.4999999999999999E-2</v>
      </c>
      <c r="G4888">
        <v>0</v>
      </c>
      <c r="H4888">
        <v>0</v>
      </c>
      <c r="I4888">
        <v>0</v>
      </c>
    </row>
    <row r="4889" spans="1:9" x14ac:dyDescent="0.25">
      <c r="A4889" t="s">
        <v>746</v>
      </c>
      <c r="B4889">
        <v>33602</v>
      </c>
      <c r="C4889" s="593">
        <v>7.4999999999999997E-2</v>
      </c>
      <c r="D4889" t="s">
        <v>2532</v>
      </c>
      <c r="E4889">
        <v>0.06</v>
      </c>
      <c r="F4889">
        <v>1.4999999999999999E-2</v>
      </c>
      <c r="G4889">
        <v>0</v>
      </c>
      <c r="H4889">
        <v>0</v>
      </c>
      <c r="I4889">
        <v>0</v>
      </c>
    </row>
    <row r="4890" spans="1:9" x14ac:dyDescent="0.25">
      <c r="A4890" t="s">
        <v>746</v>
      </c>
      <c r="B4890">
        <v>33603</v>
      </c>
      <c r="C4890" s="593">
        <v>7.4999999999999997E-2</v>
      </c>
      <c r="D4890" t="s">
        <v>2532</v>
      </c>
      <c r="E4890">
        <v>0.06</v>
      </c>
      <c r="F4890">
        <v>1.4999999999999999E-2</v>
      </c>
      <c r="G4890">
        <v>0</v>
      </c>
      <c r="H4890">
        <v>0</v>
      </c>
      <c r="I4890">
        <v>0</v>
      </c>
    </row>
    <row r="4891" spans="1:9" x14ac:dyDescent="0.25">
      <c r="A4891" t="s">
        <v>746</v>
      </c>
      <c r="B4891">
        <v>33604</v>
      </c>
      <c r="C4891" s="593">
        <v>7.4999999999999997E-2</v>
      </c>
      <c r="D4891" t="s">
        <v>2532</v>
      </c>
      <c r="E4891">
        <v>0.06</v>
      </c>
      <c r="F4891">
        <v>1.4999999999999999E-2</v>
      </c>
      <c r="G4891">
        <v>0</v>
      </c>
      <c r="H4891">
        <v>0</v>
      </c>
      <c r="I4891">
        <v>0</v>
      </c>
    </row>
    <row r="4892" spans="1:9" x14ac:dyDescent="0.25">
      <c r="A4892" t="s">
        <v>746</v>
      </c>
      <c r="B4892">
        <v>33605</v>
      </c>
      <c r="C4892" s="593">
        <v>7.4999999999999997E-2</v>
      </c>
      <c r="D4892" t="s">
        <v>2532</v>
      </c>
      <c r="E4892">
        <v>0.06</v>
      </c>
      <c r="F4892">
        <v>1.4999999999999999E-2</v>
      </c>
      <c r="G4892">
        <v>0</v>
      </c>
      <c r="H4892">
        <v>0</v>
      </c>
      <c r="I4892">
        <v>0</v>
      </c>
    </row>
    <row r="4893" spans="1:9" x14ac:dyDescent="0.25">
      <c r="A4893" t="s">
        <v>746</v>
      </c>
      <c r="B4893">
        <v>33606</v>
      </c>
      <c r="C4893" s="593">
        <v>7.4999999999999997E-2</v>
      </c>
      <c r="D4893" t="s">
        <v>2532</v>
      </c>
      <c r="E4893">
        <v>0.06</v>
      </c>
      <c r="F4893">
        <v>1.4999999999999999E-2</v>
      </c>
      <c r="G4893">
        <v>0</v>
      </c>
      <c r="H4893">
        <v>0</v>
      </c>
      <c r="I4893">
        <v>0</v>
      </c>
    </row>
    <row r="4894" spans="1:9" x14ac:dyDescent="0.25">
      <c r="A4894" t="s">
        <v>746</v>
      </c>
      <c r="B4894">
        <v>33607</v>
      </c>
      <c r="C4894" s="593">
        <v>7.4999999999999997E-2</v>
      </c>
      <c r="D4894" t="s">
        <v>2532</v>
      </c>
      <c r="E4894">
        <v>0.06</v>
      </c>
      <c r="F4894">
        <v>1.4999999999999999E-2</v>
      </c>
      <c r="G4894">
        <v>0</v>
      </c>
      <c r="H4894">
        <v>0</v>
      </c>
      <c r="I4894">
        <v>0</v>
      </c>
    </row>
    <row r="4895" spans="1:9" x14ac:dyDescent="0.25">
      <c r="A4895" t="s">
        <v>746</v>
      </c>
      <c r="B4895">
        <v>33608</v>
      </c>
      <c r="C4895" s="593">
        <v>7.4999999999999997E-2</v>
      </c>
      <c r="D4895" t="s">
        <v>2532</v>
      </c>
      <c r="E4895">
        <v>0.06</v>
      </c>
      <c r="F4895">
        <v>1.4999999999999999E-2</v>
      </c>
      <c r="G4895">
        <v>0</v>
      </c>
      <c r="H4895">
        <v>0</v>
      </c>
      <c r="I4895">
        <v>0</v>
      </c>
    </row>
    <row r="4896" spans="1:9" x14ac:dyDescent="0.25">
      <c r="A4896" t="s">
        <v>746</v>
      </c>
      <c r="B4896">
        <v>33609</v>
      </c>
      <c r="C4896" s="593">
        <v>7.4999999999999997E-2</v>
      </c>
      <c r="D4896" t="s">
        <v>2532</v>
      </c>
      <c r="E4896">
        <v>0.06</v>
      </c>
      <c r="F4896">
        <v>1.4999999999999999E-2</v>
      </c>
      <c r="G4896">
        <v>0</v>
      </c>
      <c r="H4896">
        <v>0</v>
      </c>
      <c r="I4896">
        <v>0</v>
      </c>
    </row>
    <row r="4897" spans="1:9" x14ac:dyDescent="0.25">
      <c r="A4897" t="s">
        <v>746</v>
      </c>
      <c r="B4897">
        <v>33610</v>
      </c>
      <c r="C4897" s="593">
        <v>7.4999999999999997E-2</v>
      </c>
      <c r="D4897" t="s">
        <v>2532</v>
      </c>
      <c r="E4897">
        <v>0.06</v>
      </c>
      <c r="F4897">
        <v>1.4999999999999999E-2</v>
      </c>
      <c r="G4897">
        <v>0</v>
      </c>
      <c r="H4897">
        <v>0</v>
      </c>
      <c r="I4897">
        <v>0</v>
      </c>
    </row>
    <row r="4898" spans="1:9" x14ac:dyDescent="0.25">
      <c r="A4898" t="s">
        <v>746</v>
      </c>
      <c r="B4898">
        <v>33611</v>
      </c>
      <c r="C4898" s="593">
        <v>7.4999999999999997E-2</v>
      </c>
      <c r="D4898" t="s">
        <v>2532</v>
      </c>
      <c r="E4898">
        <v>0.06</v>
      </c>
      <c r="F4898">
        <v>1.4999999999999999E-2</v>
      </c>
      <c r="G4898">
        <v>0</v>
      </c>
      <c r="H4898">
        <v>0</v>
      </c>
      <c r="I4898">
        <v>0</v>
      </c>
    </row>
    <row r="4899" spans="1:9" x14ac:dyDescent="0.25">
      <c r="A4899" t="s">
        <v>746</v>
      </c>
      <c r="B4899">
        <v>33612</v>
      </c>
      <c r="C4899" s="593">
        <v>7.4999999999999997E-2</v>
      </c>
      <c r="D4899" t="s">
        <v>2532</v>
      </c>
      <c r="E4899">
        <v>0.06</v>
      </c>
      <c r="F4899">
        <v>1.4999999999999999E-2</v>
      </c>
      <c r="G4899">
        <v>0</v>
      </c>
      <c r="H4899">
        <v>0</v>
      </c>
      <c r="I4899">
        <v>0</v>
      </c>
    </row>
    <row r="4900" spans="1:9" x14ac:dyDescent="0.25">
      <c r="A4900" t="s">
        <v>746</v>
      </c>
      <c r="B4900">
        <v>33613</v>
      </c>
      <c r="C4900" s="593">
        <v>7.4999999999999997E-2</v>
      </c>
      <c r="D4900" t="s">
        <v>2532</v>
      </c>
      <c r="E4900">
        <v>0.06</v>
      </c>
      <c r="F4900">
        <v>1.4999999999999999E-2</v>
      </c>
      <c r="G4900">
        <v>0</v>
      </c>
      <c r="H4900">
        <v>0</v>
      </c>
      <c r="I4900">
        <v>0</v>
      </c>
    </row>
    <row r="4901" spans="1:9" x14ac:dyDescent="0.25">
      <c r="A4901" t="s">
        <v>746</v>
      </c>
      <c r="B4901">
        <v>33614</v>
      </c>
      <c r="C4901" s="593">
        <v>7.4999999999999997E-2</v>
      </c>
      <c r="D4901" t="s">
        <v>2532</v>
      </c>
      <c r="E4901">
        <v>0.06</v>
      </c>
      <c r="F4901">
        <v>1.4999999999999999E-2</v>
      </c>
      <c r="G4901">
        <v>0</v>
      </c>
      <c r="H4901">
        <v>0</v>
      </c>
      <c r="I4901">
        <v>0</v>
      </c>
    </row>
    <row r="4902" spans="1:9" x14ac:dyDescent="0.25">
      <c r="A4902" t="s">
        <v>746</v>
      </c>
      <c r="B4902">
        <v>33615</v>
      </c>
      <c r="C4902" s="593">
        <v>7.4999999999999997E-2</v>
      </c>
      <c r="D4902" t="s">
        <v>2525</v>
      </c>
      <c r="E4902">
        <v>0.06</v>
      </c>
      <c r="F4902">
        <v>1.4999999999999999E-2</v>
      </c>
      <c r="G4902">
        <v>0</v>
      </c>
      <c r="H4902">
        <v>0</v>
      </c>
      <c r="I4902">
        <v>0</v>
      </c>
    </row>
    <row r="4903" spans="1:9" x14ac:dyDescent="0.25">
      <c r="A4903" t="s">
        <v>746</v>
      </c>
      <c r="B4903">
        <v>33616</v>
      </c>
      <c r="C4903" s="593">
        <v>7.4999999999999997E-2</v>
      </c>
      <c r="D4903" t="s">
        <v>2532</v>
      </c>
      <c r="E4903">
        <v>0.06</v>
      </c>
      <c r="F4903">
        <v>1.4999999999999999E-2</v>
      </c>
      <c r="G4903">
        <v>0</v>
      </c>
      <c r="H4903">
        <v>0</v>
      </c>
      <c r="I4903">
        <v>0</v>
      </c>
    </row>
    <row r="4904" spans="1:9" x14ac:dyDescent="0.25">
      <c r="A4904" t="s">
        <v>746</v>
      </c>
      <c r="B4904">
        <v>33617</v>
      </c>
      <c r="C4904" s="593">
        <v>7.4999999999999997E-2</v>
      </c>
      <c r="D4904" t="s">
        <v>2532</v>
      </c>
      <c r="E4904">
        <v>0.06</v>
      </c>
      <c r="F4904">
        <v>1.4999999999999999E-2</v>
      </c>
      <c r="G4904">
        <v>0</v>
      </c>
      <c r="H4904">
        <v>0</v>
      </c>
      <c r="I4904">
        <v>0</v>
      </c>
    </row>
    <row r="4905" spans="1:9" x14ac:dyDescent="0.25">
      <c r="A4905" t="s">
        <v>746</v>
      </c>
      <c r="B4905">
        <v>33618</v>
      </c>
      <c r="C4905" s="593">
        <v>7.4999999999999997E-2</v>
      </c>
      <c r="D4905" t="s">
        <v>2532</v>
      </c>
      <c r="E4905">
        <v>0.06</v>
      </c>
      <c r="F4905">
        <v>1.4999999999999999E-2</v>
      </c>
      <c r="G4905">
        <v>0</v>
      </c>
      <c r="H4905">
        <v>0</v>
      </c>
      <c r="I4905">
        <v>0</v>
      </c>
    </row>
    <row r="4906" spans="1:9" x14ac:dyDescent="0.25">
      <c r="A4906" t="s">
        <v>746</v>
      </c>
      <c r="B4906">
        <v>33619</v>
      </c>
      <c r="C4906" s="593">
        <v>7.4999999999999997E-2</v>
      </c>
      <c r="D4906" t="s">
        <v>2532</v>
      </c>
      <c r="E4906">
        <v>0.06</v>
      </c>
      <c r="F4906">
        <v>1.4999999999999999E-2</v>
      </c>
      <c r="G4906">
        <v>0</v>
      </c>
      <c r="H4906">
        <v>0</v>
      </c>
      <c r="I4906">
        <v>0</v>
      </c>
    </row>
    <row r="4907" spans="1:9" x14ac:dyDescent="0.25">
      <c r="A4907" t="s">
        <v>746</v>
      </c>
      <c r="B4907">
        <v>33620</v>
      </c>
      <c r="C4907" s="593">
        <v>7.4999999999999997E-2</v>
      </c>
      <c r="D4907" t="s">
        <v>2532</v>
      </c>
      <c r="E4907">
        <v>0.06</v>
      </c>
      <c r="F4907">
        <v>1.4999999999999999E-2</v>
      </c>
      <c r="G4907">
        <v>0</v>
      </c>
      <c r="H4907">
        <v>0</v>
      </c>
      <c r="I4907">
        <v>0</v>
      </c>
    </row>
    <row r="4908" spans="1:9" x14ac:dyDescent="0.25">
      <c r="A4908" t="s">
        <v>746</v>
      </c>
      <c r="B4908">
        <v>33621</v>
      </c>
      <c r="C4908" s="593">
        <v>7.4999999999999997E-2</v>
      </c>
      <c r="D4908" t="s">
        <v>2532</v>
      </c>
      <c r="E4908">
        <v>0.06</v>
      </c>
      <c r="F4908">
        <v>1.4999999999999999E-2</v>
      </c>
      <c r="G4908">
        <v>0</v>
      </c>
      <c r="H4908">
        <v>0</v>
      </c>
      <c r="I4908">
        <v>0</v>
      </c>
    </row>
    <row r="4909" spans="1:9" x14ac:dyDescent="0.25">
      <c r="A4909" t="s">
        <v>746</v>
      </c>
      <c r="B4909">
        <v>33622</v>
      </c>
      <c r="C4909" s="593">
        <v>7.4999999999999997E-2</v>
      </c>
      <c r="D4909" t="s">
        <v>2532</v>
      </c>
      <c r="E4909">
        <v>0.06</v>
      </c>
      <c r="F4909">
        <v>1.4999999999999999E-2</v>
      </c>
      <c r="G4909">
        <v>0</v>
      </c>
      <c r="H4909">
        <v>0</v>
      </c>
      <c r="I4909">
        <v>0</v>
      </c>
    </row>
    <row r="4910" spans="1:9" x14ac:dyDescent="0.25">
      <c r="A4910" t="s">
        <v>746</v>
      </c>
      <c r="B4910">
        <v>33623</v>
      </c>
      <c r="C4910" s="593">
        <v>7.4999999999999997E-2</v>
      </c>
      <c r="D4910" t="s">
        <v>2532</v>
      </c>
      <c r="E4910">
        <v>0.06</v>
      </c>
      <c r="F4910">
        <v>1.4999999999999999E-2</v>
      </c>
      <c r="G4910">
        <v>0</v>
      </c>
      <c r="H4910">
        <v>0</v>
      </c>
      <c r="I4910">
        <v>0</v>
      </c>
    </row>
    <row r="4911" spans="1:9" x14ac:dyDescent="0.25">
      <c r="A4911" t="s">
        <v>746</v>
      </c>
      <c r="B4911">
        <v>33624</v>
      </c>
      <c r="C4911" s="593">
        <v>7.4999999999999997E-2</v>
      </c>
      <c r="D4911" t="s">
        <v>2525</v>
      </c>
      <c r="E4911">
        <v>0.06</v>
      </c>
      <c r="F4911">
        <v>1.4999999999999999E-2</v>
      </c>
      <c r="G4911">
        <v>0</v>
      </c>
      <c r="H4911">
        <v>0</v>
      </c>
      <c r="I4911">
        <v>0</v>
      </c>
    </row>
    <row r="4912" spans="1:9" x14ac:dyDescent="0.25">
      <c r="A4912" t="s">
        <v>746</v>
      </c>
      <c r="B4912">
        <v>33625</v>
      </c>
      <c r="C4912" s="593">
        <v>7.4999999999999997E-2</v>
      </c>
      <c r="D4912" t="s">
        <v>2525</v>
      </c>
      <c r="E4912">
        <v>0.06</v>
      </c>
      <c r="F4912">
        <v>1.4999999999999999E-2</v>
      </c>
      <c r="G4912">
        <v>0</v>
      </c>
      <c r="H4912">
        <v>0</v>
      </c>
      <c r="I4912">
        <v>0</v>
      </c>
    </row>
    <row r="4913" spans="1:9" x14ac:dyDescent="0.25">
      <c r="A4913" t="s">
        <v>746</v>
      </c>
      <c r="B4913">
        <v>33626</v>
      </c>
      <c r="C4913" s="593">
        <v>7.4999999999999997E-2</v>
      </c>
      <c r="D4913" t="s">
        <v>2525</v>
      </c>
      <c r="E4913">
        <v>0.06</v>
      </c>
      <c r="F4913">
        <v>1.4999999999999999E-2</v>
      </c>
      <c r="G4913">
        <v>0</v>
      </c>
      <c r="H4913">
        <v>0</v>
      </c>
      <c r="I4913">
        <v>0</v>
      </c>
    </row>
    <row r="4914" spans="1:9" x14ac:dyDescent="0.25">
      <c r="A4914" t="s">
        <v>746</v>
      </c>
      <c r="B4914">
        <v>33629</v>
      </c>
      <c r="C4914" s="593">
        <v>7.4999999999999997E-2</v>
      </c>
      <c r="D4914" t="s">
        <v>2532</v>
      </c>
      <c r="E4914">
        <v>0.06</v>
      </c>
      <c r="F4914">
        <v>1.4999999999999999E-2</v>
      </c>
      <c r="G4914">
        <v>0</v>
      </c>
      <c r="H4914">
        <v>0</v>
      </c>
      <c r="I4914">
        <v>0</v>
      </c>
    </row>
    <row r="4915" spans="1:9" x14ac:dyDescent="0.25">
      <c r="A4915" t="s">
        <v>746</v>
      </c>
      <c r="B4915">
        <v>33630</v>
      </c>
      <c r="C4915" s="593">
        <v>7.4999999999999997E-2</v>
      </c>
      <c r="D4915" t="s">
        <v>2532</v>
      </c>
      <c r="E4915">
        <v>0.06</v>
      </c>
      <c r="F4915">
        <v>1.4999999999999999E-2</v>
      </c>
      <c r="G4915">
        <v>0</v>
      </c>
      <c r="H4915">
        <v>0</v>
      </c>
      <c r="I4915">
        <v>0</v>
      </c>
    </row>
    <row r="4916" spans="1:9" x14ac:dyDescent="0.25">
      <c r="A4916" t="s">
        <v>746</v>
      </c>
      <c r="B4916">
        <v>33631</v>
      </c>
      <c r="C4916" s="593">
        <v>7.4999999999999997E-2</v>
      </c>
      <c r="D4916" t="s">
        <v>2532</v>
      </c>
      <c r="E4916">
        <v>0.06</v>
      </c>
      <c r="F4916">
        <v>1.4999999999999999E-2</v>
      </c>
      <c r="G4916">
        <v>0</v>
      </c>
      <c r="H4916">
        <v>0</v>
      </c>
      <c r="I4916">
        <v>0</v>
      </c>
    </row>
    <row r="4917" spans="1:9" x14ac:dyDescent="0.25">
      <c r="A4917" t="s">
        <v>746</v>
      </c>
      <c r="B4917">
        <v>33633</v>
      </c>
      <c r="C4917" s="593">
        <v>7.4999999999999997E-2</v>
      </c>
      <c r="D4917" t="s">
        <v>2532</v>
      </c>
      <c r="E4917">
        <v>0.06</v>
      </c>
      <c r="F4917">
        <v>1.4999999999999999E-2</v>
      </c>
      <c r="G4917">
        <v>0</v>
      </c>
      <c r="H4917">
        <v>0</v>
      </c>
      <c r="I4917">
        <v>0</v>
      </c>
    </row>
    <row r="4918" spans="1:9" x14ac:dyDescent="0.25">
      <c r="A4918" t="s">
        <v>746</v>
      </c>
      <c r="B4918">
        <v>33634</v>
      </c>
      <c r="C4918" s="593">
        <v>7.4999999999999997E-2</v>
      </c>
      <c r="D4918" t="s">
        <v>2532</v>
      </c>
      <c r="E4918">
        <v>0.06</v>
      </c>
      <c r="F4918">
        <v>1.4999999999999999E-2</v>
      </c>
      <c r="G4918">
        <v>0</v>
      </c>
      <c r="H4918">
        <v>0</v>
      </c>
      <c r="I4918">
        <v>0</v>
      </c>
    </row>
    <row r="4919" spans="1:9" x14ac:dyDescent="0.25">
      <c r="A4919" t="s">
        <v>746</v>
      </c>
      <c r="B4919">
        <v>33635</v>
      </c>
      <c r="C4919" s="593">
        <v>7.4999999999999997E-2</v>
      </c>
      <c r="D4919" t="s">
        <v>2525</v>
      </c>
      <c r="E4919">
        <v>0.06</v>
      </c>
      <c r="F4919">
        <v>1.4999999999999999E-2</v>
      </c>
      <c r="G4919">
        <v>0</v>
      </c>
      <c r="H4919">
        <v>0</v>
      </c>
      <c r="I4919">
        <v>0</v>
      </c>
    </row>
    <row r="4920" spans="1:9" x14ac:dyDescent="0.25">
      <c r="A4920" t="s">
        <v>746</v>
      </c>
      <c r="B4920">
        <v>33637</v>
      </c>
      <c r="C4920" s="593">
        <v>7.4999999999999997E-2</v>
      </c>
      <c r="D4920" t="s">
        <v>2532</v>
      </c>
      <c r="E4920">
        <v>0.06</v>
      </c>
      <c r="F4920">
        <v>1.4999999999999999E-2</v>
      </c>
      <c r="G4920">
        <v>0</v>
      </c>
      <c r="H4920">
        <v>0</v>
      </c>
      <c r="I4920">
        <v>0</v>
      </c>
    </row>
    <row r="4921" spans="1:9" x14ac:dyDescent="0.25">
      <c r="A4921" t="s">
        <v>746</v>
      </c>
      <c r="B4921">
        <v>33646</v>
      </c>
      <c r="C4921" s="593">
        <v>7.4999999999999997E-2</v>
      </c>
      <c r="D4921" t="s">
        <v>2532</v>
      </c>
      <c r="E4921">
        <v>0.06</v>
      </c>
      <c r="F4921">
        <v>1.4999999999999999E-2</v>
      </c>
      <c r="G4921">
        <v>0</v>
      </c>
      <c r="H4921">
        <v>0</v>
      </c>
      <c r="I4921">
        <v>0</v>
      </c>
    </row>
    <row r="4922" spans="1:9" x14ac:dyDescent="0.25">
      <c r="A4922" t="s">
        <v>746</v>
      </c>
      <c r="B4922">
        <v>33647</v>
      </c>
      <c r="C4922" s="593">
        <v>7.4999999999999997E-2</v>
      </c>
      <c r="D4922" t="s">
        <v>2532</v>
      </c>
      <c r="E4922">
        <v>0.06</v>
      </c>
      <c r="F4922">
        <v>1.4999999999999999E-2</v>
      </c>
      <c r="G4922">
        <v>0</v>
      </c>
      <c r="H4922">
        <v>0</v>
      </c>
      <c r="I4922">
        <v>0</v>
      </c>
    </row>
    <row r="4923" spans="1:9" x14ac:dyDescent="0.25">
      <c r="A4923" t="s">
        <v>746</v>
      </c>
      <c r="B4923">
        <v>33650</v>
      </c>
      <c r="C4923" s="593">
        <v>7.4999999999999997E-2</v>
      </c>
      <c r="D4923" t="s">
        <v>2532</v>
      </c>
      <c r="E4923">
        <v>0.06</v>
      </c>
      <c r="F4923">
        <v>1.4999999999999999E-2</v>
      </c>
      <c r="G4923">
        <v>0</v>
      </c>
      <c r="H4923">
        <v>0</v>
      </c>
      <c r="I4923">
        <v>0</v>
      </c>
    </row>
    <row r="4924" spans="1:9" x14ac:dyDescent="0.25">
      <c r="A4924" t="s">
        <v>746</v>
      </c>
      <c r="B4924">
        <v>33655</v>
      </c>
      <c r="C4924" s="593">
        <v>7.4999999999999997E-2</v>
      </c>
      <c r="D4924" t="s">
        <v>2532</v>
      </c>
      <c r="E4924">
        <v>0.06</v>
      </c>
      <c r="F4924">
        <v>1.4999999999999999E-2</v>
      </c>
      <c r="G4924">
        <v>0</v>
      </c>
      <c r="H4924">
        <v>0</v>
      </c>
      <c r="I4924">
        <v>0</v>
      </c>
    </row>
    <row r="4925" spans="1:9" x14ac:dyDescent="0.25">
      <c r="A4925" t="s">
        <v>746</v>
      </c>
      <c r="B4925">
        <v>33660</v>
      </c>
      <c r="C4925" s="593">
        <v>7.4999999999999997E-2</v>
      </c>
      <c r="D4925" t="s">
        <v>2532</v>
      </c>
      <c r="E4925">
        <v>0.06</v>
      </c>
      <c r="F4925">
        <v>1.4999999999999999E-2</v>
      </c>
      <c r="G4925">
        <v>0</v>
      </c>
      <c r="H4925">
        <v>0</v>
      </c>
      <c r="I4925">
        <v>0</v>
      </c>
    </row>
    <row r="4926" spans="1:9" x14ac:dyDescent="0.25">
      <c r="A4926" t="s">
        <v>746</v>
      </c>
      <c r="B4926">
        <v>33664</v>
      </c>
      <c r="C4926" s="593">
        <v>7.4999999999999997E-2</v>
      </c>
      <c r="D4926" t="s">
        <v>2532</v>
      </c>
      <c r="E4926">
        <v>0.06</v>
      </c>
      <c r="F4926">
        <v>1.4999999999999999E-2</v>
      </c>
      <c r="G4926">
        <v>0</v>
      </c>
      <c r="H4926">
        <v>0</v>
      </c>
      <c r="I4926">
        <v>0</v>
      </c>
    </row>
    <row r="4927" spans="1:9" x14ac:dyDescent="0.25">
      <c r="A4927" t="s">
        <v>746</v>
      </c>
      <c r="B4927">
        <v>33672</v>
      </c>
      <c r="C4927" s="593">
        <v>7.4999999999999997E-2</v>
      </c>
      <c r="D4927" t="s">
        <v>2532</v>
      </c>
      <c r="E4927">
        <v>0.06</v>
      </c>
      <c r="F4927">
        <v>1.4999999999999999E-2</v>
      </c>
      <c r="G4927">
        <v>0</v>
      </c>
      <c r="H4927">
        <v>0</v>
      </c>
      <c r="I4927">
        <v>0</v>
      </c>
    </row>
    <row r="4928" spans="1:9" x14ac:dyDescent="0.25">
      <c r="A4928" t="s">
        <v>746</v>
      </c>
      <c r="B4928">
        <v>33673</v>
      </c>
      <c r="C4928" s="593">
        <v>7.4999999999999997E-2</v>
      </c>
      <c r="D4928" t="s">
        <v>2532</v>
      </c>
      <c r="E4928">
        <v>0.06</v>
      </c>
      <c r="F4928">
        <v>1.4999999999999999E-2</v>
      </c>
      <c r="G4928">
        <v>0</v>
      </c>
      <c r="H4928">
        <v>0</v>
      </c>
      <c r="I4928">
        <v>0</v>
      </c>
    </row>
    <row r="4929" spans="1:9" x14ac:dyDescent="0.25">
      <c r="A4929" t="s">
        <v>746</v>
      </c>
      <c r="B4929">
        <v>33674</v>
      </c>
      <c r="C4929" s="593">
        <v>7.4999999999999997E-2</v>
      </c>
      <c r="D4929" t="s">
        <v>2532</v>
      </c>
      <c r="E4929">
        <v>0.06</v>
      </c>
      <c r="F4929">
        <v>1.4999999999999999E-2</v>
      </c>
      <c r="G4929">
        <v>0</v>
      </c>
      <c r="H4929">
        <v>0</v>
      </c>
      <c r="I4929">
        <v>0</v>
      </c>
    </row>
    <row r="4930" spans="1:9" x14ac:dyDescent="0.25">
      <c r="A4930" t="s">
        <v>746</v>
      </c>
      <c r="B4930">
        <v>33675</v>
      </c>
      <c r="C4930" s="593">
        <v>7.4999999999999997E-2</v>
      </c>
      <c r="D4930" t="s">
        <v>2532</v>
      </c>
      <c r="E4930">
        <v>0.06</v>
      </c>
      <c r="F4930">
        <v>1.4999999999999999E-2</v>
      </c>
      <c r="G4930">
        <v>0</v>
      </c>
      <c r="H4930">
        <v>0</v>
      </c>
      <c r="I4930">
        <v>0</v>
      </c>
    </row>
    <row r="4931" spans="1:9" x14ac:dyDescent="0.25">
      <c r="A4931" t="s">
        <v>746</v>
      </c>
      <c r="B4931">
        <v>33677</v>
      </c>
      <c r="C4931" s="593">
        <v>7.4999999999999997E-2</v>
      </c>
      <c r="D4931" t="s">
        <v>2532</v>
      </c>
      <c r="E4931">
        <v>0.06</v>
      </c>
      <c r="F4931">
        <v>1.4999999999999999E-2</v>
      </c>
      <c r="G4931">
        <v>0</v>
      </c>
      <c r="H4931">
        <v>0</v>
      </c>
      <c r="I4931">
        <v>0</v>
      </c>
    </row>
    <row r="4932" spans="1:9" x14ac:dyDescent="0.25">
      <c r="A4932" t="s">
        <v>746</v>
      </c>
      <c r="B4932">
        <v>33679</v>
      </c>
      <c r="C4932" s="593">
        <v>7.4999999999999997E-2</v>
      </c>
      <c r="D4932" t="s">
        <v>2532</v>
      </c>
      <c r="E4932">
        <v>0.06</v>
      </c>
      <c r="F4932">
        <v>1.4999999999999999E-2</v>
      </c>
      <c r="G4932">
        <v>0</v>
      </c>
      <c r="H4932">
        <v>0</v>
      </c>
      <c r="I4932">
        <v>0</v>
      </c>
    </row>
    <row r="4933" spans="1:9" x14ac:dyDescent="0.25">
      <c r="A4933" t="s">
        <v>746</v>
      </c>
      <c r="B4933">
        <v>33680</v>
      </c>
      <c r="C4933" s="593">
        <v>7.4999999999999997E-2</v>
      </c>
      <c r="D4933" t="s">
        <v>2532</v>
      </c>
      <c r="E4933">
        <v>0.06</v>
      </c>
      <c r="F4933">
        <v>1.4999999999999999E-2</v>
      </c>
      <c r="G4933">
        <v>0</v>
      </c>
      <c r="H4933">
        <v>0</v>
      </c>
      <c r="I4933">
        <v>0</v>
      </c>
    </row>
    <row r="4934" spans="1:9" x14ac:dyDescent="0.25">
      <c r="A4934" t="s">
        <v>746</v>
      </c>
      <c r="B4934">
        <v>33681</v>
      </c>
      <c r="C4934" s="593">
        <v>7.4999999999999997E-2</v>
      </c>
      <c r="D4934" t="s">
        <v>2532</v>
      </c>
      <c r="E4934">
        <v>0.06</v>
      </c>
      <c r="F4934">
        <v>1.4999999999999999E-2</v>
      </c>
      <c r="G4934">
        <v>0</v>
      </c>
      <c r="H4934">
        <v>0</v>
      </c>
      <c r="I4934">
        <v>0</v>
      </c>
    </row>
    <row r="4935" spans="1:9" x14ac:dyDescent="0.25">
      <c r="A4935" t="s">
        <v>746</v>
      </c>
      <c r="B4935">
        <v>33682</v>
      </c>
      <c r="C4935" s="593">
        <v>7.4999999999999997E-2</v>
      </c>
      <c r="D4935" t="s">
        <v>2525</v>
      </c>
      <c r="E4935">
        <v>0.06</v>
      </c>
      <c r="F4935">
        <v>1.4999999999999999E-2</v>
      </c>
      <c r="G4935">
        <v>0</v>
      </c>
      <c r="H4935">
        <v>0</v>
      </c>
      <c r="I4935">
        <v>0</v>
      </c>
    </row>
    <row r="4936" spans="1:9" x14ac:dyDescent="0.25">
      <c r="A4936" t="s">
        <v>746</v>
      </c>
      <c r="B4936">
        <v>33684</v>
      </c>
      <c r="C4936" s="593">
        <v>7.4999999999999997E-2</v>
      </c>
      <c r="D4936" t="s">
        <v>2532</v>
      </c>
      <c r="E4936">
        <v>0.06</v>
      </c>
      <c r="F4936">
        <v>1.4999999999999999E-2</v>
      </c>
      <c r="G4936">
        <v>0</v>
      </c>
      <c r="H4936">
        <v>0</v>
      </c>
      <c r="I4936">
        <v>0</v>
      </c>
    </row>
    <row r="4937" spans="1:9" x14ac:dyDescent="0.25">
      <c r="A4937" t="s">
        <v>746</v>
      </c>
      <c r="B4937">
        <v>33685</v>
      </c>
      <c r="C4937" s="593">
        <v>7.4999999999999997E-2</v>
      </c>
      <c r="D4937" t="s">
        <v>2525</v>
      </c>
      <c r="E4937">
        <v>0.06</v>
      </c>
      <c r="F4937">
        <v>1.4999999999999999E-2</v>
      </c>
      <c r="G4937">
        <v>0</v>
      </c>
      <c r="H4937">
        <v>0</v>
      </c>
      <c r="I4937">
        <v>0</v>
      </c>
    </row>
    <row r="4938" spans="1:9" x14ac:dyDescent="0.25">
      <c r="A4938" t="s">
        <v>746</v>
      </c>
      <c r="B4938">
        <v>33686</v>
      </c>
      <c r="C4938" s="593">
        <v>7.4999999999999997E-2</v>
      </c>
      <c r="D4938" t="s">
        <v>2532</v>
      </c>
      <c r="E4938">
        <v>0.06</v>
      </c>
      <c r="F4938">
        <v>1.4999999999999999E-2</v>
      </c>
      <c r="G4938">
        <v>0</v>
      </c>
      <c r="H4938">
        <v>0</v>
      </c>
      <c r="I4938">
        <v>0</v>
      </c>
    </row>
    <row r="4939" spans="1:9" x14ac:dyDescent="0.25">
      <c r="A4939" t="s">
        <v>746</v>
      </c>
      <c r="B4939">
        <v>33687</v>
      </c>
      <c r="C4939" s="593">
        <v>7.4999999999999997E-2</v>
      </c>
      <c r="D4939" t="s">
        <v>2536</v>
      </c>
      <c r="E4939">
        <v>0.06</v>
      </c>
      <c r="F4939">
        <v>1.4999999999999999E-2</v>
      </c>
      <c r="G4939">
        <v>0</v>
      </c>
      <c r="H4939">
        <v>0</v>
      </c>
      <c r="I4939">
        <v>0</v>
      </c>
    </row>
    <row r="4940" spans="1:9" x14ac:dyDescent="0.25">
      <c r="A4940" t="s">
        <v>746</v>
      </c>
      <c r="B4940">
        <v>33688</v>
      </c>
      <c r="C4940" s="593">
        <v>7.4999999999999997E-2</v>
      </c>
      <c r="D4940" t="s">
        <v>2525</v>
      </c>
      <c r="E4940">
        <v>0.06</v>
      </c>
      <c r="F4940">
        <v>1.4999999999999999E-2</v>
      </c>
      <c r="G4940">
        <v>0</v>
      </c>
      <c r="H4940">
        <v>0</v>
      </c>
      <c r="I4940">
        <v>0</v>
      </c>
    </row>
    <row r="4941" spans="1:9" x14ac:dyDescent="0.25">
      <c r="A4941" t="s">
        <v>746</v>
      </c>
      <c r="B4941">
        <v>33689</v>
      </c>
      <c r="C4941" s="593">
        <v>7.4999999999999997E-2</v>
      </c>
      <c r="D4941" t="s">
        <v>2525</v>
      </c>
      <c r="E4941">
        <v>0.06</v>
      </c>
      <c r="F4941">
        <v>1.4999999999999999E-2</v>
      </c>
      <c r="G4941">
        <v>0</v>
      </c>
      <c r="H4941">
        <v>0</v>
      </c>
      <c r="I4941">
        <v>0</v>
      </c>
    </row>
    <row r="4942" spans="1:9" x14ac:dyDescent="0.25">
      <c r="A4942" t="s">
        <v>746</v>
      </c>
      <c r="B4942">
        <v>33694</v>
      </c>
      <c r="C4942" s="593">
        <v>7.4999999999999997E-2</v>
      </c>
      <c r="D4942" t="s">
        <v>2525</v>
      </c>
      <c r="E4942">
        <v>0.06</v>
      </c>
      <c r="F4942">
        <v>1.4999999999999999E-2</v>
      </c>
      <c r="G4942">
        <v>0</v>
      </c>
      <c r="H4942">
        <v>0</v>
      </c>
      <c r="I4942">
        <v>0</v>
      </c>
    </row>
    <row r="4943" spans="1:9" x14ac:dyDescent="0.25">
      <c r="A4943" t="s">
        <v>746</v>
      </c>
      <c r="B4943">
        <v>33701</v>
      </c>
      <c r="C4943" s="593">
        <v>7.0000000000000007E-2</v>
      </c>
      <c r="D4943" t="s">
        <v>2537</v>
      </c>
      <c r="E4943">
        <v>0.06</v>
      </c>
      <c r="F4943">
        <v>0.01</v>
      </c>
      <c r="G4943">
        <v>0</v>
      </c>
      <c r="H4943">
        <v>0</v>
      </c>
      <c r="I4943">
        <v>0</v>
      </c>
    </row>
    <row r="4944" spans="1:9" x14ac:dyDescent="0.25">
      <c r="A4944" t="s">
        <v>746</v>
      </c>
      <c r="B4944">
        <v>33702</v>
      </c>
      <c r="C4944" s="593">
        <v>7.0000000000000007E-2</v>
      </c>
      <c r="D4944" t="s">
        <v>2538</v>
      </c>
      <c r="E4944">
        <v>0.06</v>
      </c>
      <c r="F4944">
        <v>0.01</v>
      </c>
      <c r="G4944">
        <v>0</v>
      </c>
      <c r="H4944">
        <v>0</v>
      </c>
      <c r="I4944">
        <v>0</v>
      </c>
    </row>
    <row r="4945" spans="1:9" x14ac:dyDescent="0.25">
      <c r="A4945" t="s">
        <v>746</v>
      </c>
      <c r="B4945">
        <v>33703</v>
      </c>
      <c r="C4945" s="593">
        <v>7.0000000000000007E-2</v>
      </c>
      <c r="D4945" t="s">
        <v>2537</v>
      </c>
      <c r="E4945">
        <v>0.06</v>
      </c>
      <c r="F4945">
        <v>0.01</v>
      </c>
      <c r="G4945">
        <v>0</v>
      </c>
      <c r="H4945">
        <v>0</v>
      </c>
      <c r="I4945">
        <v>0</v>
      </c>
    </row>
    <row r="4946" spans="1:9" x14ac:dyDescent="0.25">
      <c r="A4946" t="s">
        <v>746</v>
      </c>
      <c r="B4946">
        <v>33704</v>
      </c>
      <c r="C4946" s="593">
        <v>7.0000000000000007E-2</v>
      </c>
      <c r="D4946" t="s">
        <v>2537</v>
      </c>
      <c r="E4946">
        <v>0.06</v>
      </c>
      <c r="F4946">
        <v>0.01</v>
      </c>
      <c r="G4946">
        <v>0</v>
      </c>
      <c r="H4946">
        <v>0</v>
      </c>
      <c r="I4946">
        <v>0</v>
      </c>
    </row>
    <row r="4947" spans="1:9" x14ac:dyDescent="0.25">
      <c r="A4947" t="s">
        <v>746</v>
      </c>
      <c r="B4947">
        <v>33705</v>
      </c>
      <c r="C4947" s="593">
        <v>7.0000000000000007E-2</v>
      </c>
      <c r="D4947" t="s">
        <v>2537</v>
      </c>
      <c r="E4947">
        <v>0.06</v>
      </c>
      <c r="F4947">
        <v>0.01</v>
      </c>
      <c r="G4947">
        <v>0</v>
      </c>
      <c r="H4947">
        <v>0</v>
      </c>
      <c r="I4947">
        <v>0</v>
      </c>
    </row>
    <row r="4948" spans="1:9" x14ac:dyDescent="0.25">
      <c r="A4948" t="s">
        <v>746</v>
      </c>
      <c r="B4948">
        <v>33706</v>
      </c>
      <c r="C4948" s="593">
        <v>7.0000000000000007E-2</v>
      </c>
      <c r="D4948" t="s">
        <v>2539</v>
      </c>
      <c r="E4948">
        <v>0.06</v>
      </c>
      <c r="F4948">
        <v>0.01</v>
      </c>
      <c r="G4948">
        <v>0</v>
      </c>
      <c r="H4948">
        <v>0</v>
      </c>
      <c r="I4948">
        <v>0</v>
      </c>
    </row>
    <row r="4949" spans="1:9" x14ac:dyDescent="0.25">
      <c r="A4949" t="s">
        <v>746</v>
      </c>
      <c r="B4949">
        <v>33707</v>
      </c>
      <c r="C4949" s="593">
        <v>7.0000000000000007E-2</v>
      </c>
      <c r="D4949" t="s">
        <v>2540</v>
      </c>
      <c r="E4949">
        <v>0.06</v>
      </c>
      <c r="F4949">
        <v>0.01</v>
      </c>
      <c r="G4949">
        <v>0</v>
      </c>
      <c r="H4949">
        <v>0</v>
      </c>
      <c r="I4949">
        <v>0</v>
      </c>
    </row>
    <row r="4950" spans="1:9" x14ac:dyDescent="0.25">
      <c r="A4950" t="s">
        <v>746</v>
      </c>
      <c r="B4950">
        <v>33708</v>
      </c>
      <c r="C4950" s="593">
        <v>7.0000000000000007E-2</v>
      </c>
      <c r="D4950" t="s">
        <v>2541</v>
      </c>
      <c r="E4950">
        <v>0.06</v>
      </c>
      <c r="F4950">
        <v>0.01</v>
      </c>
      <c r="G4950">
        <v>0</v>
      </c>
      <c r="H4950">
        <v>0</v>
      </c>
      <c r="I4950">
        <v>0</v>
      </c>
    </row>
    <row r="4951" spans="1:9" x14ac:dyDescent="0.25">
      <c r="A4951" t="s">
        <v>746</v>
      </c>
      <c r="B4951">
        <v>33709</v>
      </c>
      <c r="C4951" s="593">
        <v>7.0000000000000007E-2</v>
      </c>
      <c r="D4951" t="s">
        <v>2542</v>
      </c>
      <c r="E4951">
        <v>0.06</v>
      </c>
      <c r="F4951">
        <v>0.01</v>
      </c>
      <c r="G4951">
        <v>0</v>
      </c>
      <c r="H4951">
        <v>0</v>
      </c>
      <c r="I4951">
        <v>0</v>
      </c>
    </row>
    <row r="4952" spans="1:9" x14ac:dyDescent="0.25">
      <c r="A4952" t="s">
        <v>746</v>
      </c>
      <c r="B4952">
        <v>33710</v>
      </c>
      <c r="C4952" s="593">
        <v>7.0000000000000007E-2</v>
      </c>
      <c r="D4952" t="s">
        <v>2537</v>
      </c>
      <c r="E4952">
        <v>0.06</v>
      </c>
      <c r="F4952">
        <v>0.01</v>
      </c>
      <c r="G4952">
        <v>0</v>
      </c>
      <c r="H4952">
        <v>0</v>
      </c>
      <c r="I4952">
        <v>0</v>
      </c>
    </row>
    <row r="4953" spans="1:9" x14ac:dyDescent="0.25">
      <c r="A4953" t="s">
        <v>746</v>
      </c>
      <c r="B4953">
        <v>33711</v>
      </c>
      <c r="C4953" s="593">
        <v>7.0000000000000007E-2</v>
      </c>
      <c r="D4953" t="s">
        <v>2540</v>
      </c>
      <c r="E4953">
        <v>0.06</v>
      </c>
      <c r="F4953">
        <v>0.01</v>
      </c>
      <c r="G4953">
        <v>0</v>
      </c>
      <c r="H4953">
        <v>0</v>
      </c>
      <c r="I4953">
        <v>0</v>
      </c>
    </row>
    <row r="4954" spans="1:9" x14ac:dyDescent="0.25">
      <c r="A4954" t="s">
        <v>746</v>
      </c>
      <c r="B4954">
        <v>33712</v>
      </c>
      <c r="C4954" s="593">
        <v>7.0000000000000007E-2</v>
      </c>
      <c r="D4954" t="s">
        <v>2540</v>
      </c>
      <c r="E4954">
        <v>0.06</v>
      </c>
      <c r="F4954">
        <v>0.01</v>
      </c>
      <c r="G4954">
        <v>0</v>
      </c>
      <c r="H4954">
        <v>0</v>
      </c>
      <c r="I4954">
        <v>0</v>
      </c>
    </row>
    <row r="4955" spans="1:9" x14ac:dyDescent="0.25">
      <c r="A4955" t="s">
        <v>746</v>
      </c>
      <c r="B4955">
        <v>33713</v>
      </c>
      <c r="C4955" s="593">
        <v>7.0000000000000007E-2</v>
      </c>
      <c r="D4955" t="s">
        <v>2537</v>
      </c>
      <c r="E4955">
        <v>0.06</v>
      </c>
      <c r="F4955">
        <v>0.01</v>
      </c>
      <c r="G4955">
        <v>0</v>
      </c>
      <c r="H4955">
        <v>0</v>
      </c>
      <c r="I4955">
        <v>0</v>
      </c>
    </row>
    <row r="4956" spans="1:9" x14ac:dyDescent="0.25">
      <c r="A4956" t="s">
        <v>746</v>
      </c>
      <c r="B4956">
        <v>33714</v>
      </c>
      <c r="C4956" s="593">
        <v>7.0000000000000007E-2</v>
      </c>
      <c r="D4956" t="s">
        <v>2538</v>
      </c>
      <c r="E4956">
        <v>0.06</v>
      </c>
      <c r="F4956">
        <v>0.01</v>
      </c>
      <c r="G4956">
        <v>0</v>
      </c>
      <c r="H4956">
        <v>0</v>
      </c>
      <c r="I4956">
        <v>0</v>
      </c>
    </row>
    <row r="4957" spans="1:9" x14ac:dyDescent="0.25">
      <c r="A4957" t="s">
        <v>746</v>
      </c>
      <c r="B4957">
        <v>33715</v>
      </c>
      <c r="C4957" s="593">
        <v>7.0000000000000007E-2</v>
      </c>
      <c r="D4957" t="s">
        <v>2537</v>
      </c>
      <c r="E4957">
        <v>0.06</v>
      </c>
      <c r="F4957">
        <v>0.01</v>
      </c>
      <c r="G4957">
        <v>0</v>
      </c>
      <c r="H4957">
        <v>0</v>
      </c>
      <c r="I4957">
        <v>0</v>
      </c>
    </row>
    <row r="4958" spans="1:9" x14ac:dyDescent="0.25">
      <c r="A4958" t="s">
        <v>746</v>
      </c>
      <c r="B4958">
        <v>33716</v>
      </c>
      <c r="C4958" s="593">
        <v>7.0000000000000007E-2</v>
      </c>
      <c r="D4958" t="s">
        <v>2538</v>
      </c>
      <c r="E4958">
        <v>0.06</v>
      </c>
      <c r="F4958">
        <v>0.01</v>
      </c>
      <c r="G4958">
        <v>0</v>
      </c>
      <c r="H4958">
        <v>0</v>
      </c>
      <c r="I4958">
        <v>0</v>
      </c>
    </row>
    <row r="4959" spans="1:9" x14ac:dyDescent="0.25">
      <c r="A4959" t="s">
        <v>746</v>
      </c>
      <c r="B4959">
        <v>33729</v>
      </c>
      <c r="C4959" s="593">
        <v>7.0000000000000007E-2</v>
      </c>
      <c r="D4959" t="s">
        <v>2537</v>
      </c>
      <c r="E4959">
        <v>0.06</v>
      </c>
      <c r="F4959">
        <v>0.01</v>
      </c>
      <c r="G4959">
        <v>0</v>
      </c>
      <c r="H4959">
        <v>0</v>
      </c>
      <c r="I4959">
        <v>0</v>
      </c>
    </row>
    <row r="4960" spans="1:9" x14ac:dyDescent="0.25">
      <c r="A4960" t="s">
        <v>746</v>
      </c>
      <c r="B4960">
        <v>33730</v>
      </c>
      <c r="C4960" s="593">
        <v>7.0000000000000007E-2</v>
      </c>
      <c r="D4960" t="s">
        <v>2537</v>
      </c>
      <c r="E4960">
        <v>0.06</v>
      </c>
      <c r="F4960">
        <v>0.01</v>
      </c>
      <c r="G4960">
        <v>0</v>
      </c>
      <c r="H4960">
        <v>0</v>
      </c>
      <c r="I4960">
        <v>0</v>
      </c>
    </row>
    <row r="4961" spans="1:9" x14ac:dyDescent="0.25">
      <c r="A4961" t="s">
        <v>746</v>
      </c>
      <c r="B4961">
        <v>33731</v>
      </c>
      <c r="C4961" s="593">
        <v>7.0000000000000007E-2</v>
      </c>
      <c r="D4961" t="s">
        <v>2537</v>
      </c>
      <c r="E4961">
        <v>0.06</v>
      </c>
      <c r="F4961">
        <v>0.01</v>
      </c>
      <c r="G4961">
        <v>0</v>
      </c>
      <c r="H4961">
        <v>0</v>
      </c>
      <c r="I4961">
        <v>0</v>
      </c>
    </row>
    <row r="4962" spans="1:9" x14ac:dyDescent="0.25">
      <c r="A4962" t="s">
        <v>746</v>
      </c>
      <c r="B4962">
        <v>33732</v>
      </c>
      <c r="C4962" s="593">
        <v>7.0000000000000007E-2</v>
      </c>
      <c r="D4962" t="s">
        <v>2537</v>
      </c>
      <c r="E4962">
        <v>0.06</v>
      </c>
      <c r="F4962">
        <v>0.01</v>
      </c>
      <c r="G4962">
        <v>0</v>
      </c>
      <c r="H4962">
        <v>0</v>
      </c>
      <c r="I4962">
        <v>0</v>
      </c>
    </row>
    <row r="4963" spans="1:9" x14ac:dyDescent="0.25">
      <c r="A4963" t="s">
        <v>746</v>
      </c>
      <c r="B4963">
        <v>33733</v>
      </c>
      <c r="C4963" s="593">
        <v>7.0000000000000007E-2</v>
      </c>
      <c r="D4963" t="s">
        <v>2537</v>
      </c>
      <c r="E4963">
        <v>0.06</v>
      </c>
      <c r="F4963">
        <v>0.01</v>
      </c>
      <c r="G4963">
        <v>0</v>
      </c>
      <c r="H4963">
        <v>0</v>
      </c>
      <c r="I4963">
        <v>0</v>
      </c>
    </row>
    <row r="4964" spans="1:9" x14ac:dyDescent="0.25">
      <c r="A4964" t="s">
        <v>746</v>
      </c>
      <c r="B4964">
        <v>33734</v>
      </c>
      <c r="C4964" s="593">
        <v>7.0000000000000007E-2</v>
      </c>
      <c r="D4964" t="s">
        <v>2537</v>
      </c>
      <c r="E4964">
        <v>0.06</v>
      </c>
      <c r="F4964">
        <v>0.01</v>
      </c>
      <c r="G4964">
        <v>0</v>
      </c>
      <c r="H4964">
        <v>0</v>
      </c>
      <c r="I4964">
        <v>0</v>
      </c>
    </row>
    <row r="4965" spans="1:9" x14ac:dyDescent="0.25">
      <c r="A4965" t="s">
        <v>746</v>
      </c>
      <c r="B4965">
        <v>33736</v>
      </c>
      <c r="C4965" s="593">
        <v>7.0000000000000007E-2</v>
      </c>
      <c r="D4965" t="s">
        <v>2539</v>
      </c>
      <c r="E4965">
        <v>0.06</v>
      </c>
      <c r="F4965">
        <v>0.01</v>
      </c>
      <c r="G4965">
        <v>0</v>
      </c>
      <c r="H4965">
        <v>0</v>
      </c>
      <c r="I4965">
        <v>0</v>
      </c>
    </row>
    <row r="4966" spans="1:9" x14ac:dyDescent="0.25">
      <c r="A4966" t="s">
        <v>746</v>
      </c>
      <c r="B4966">
        <v>33738</v>
      </c>
      <c r="C4966" s="593">
        <v>7.0000000000000007E-2</v>
      </c>
      <c r="D4966" t="s">
        <v>2541</v>
      </c>
      <c r="E4966">
        <v>0.06</v>
      </c>
      <c r="F4966">
        <v>0.01</v>
      </c>
      <c r="G4966">
        <v>0</v>
      </c>
      <c r="H4966">
        <v>0</v>
      </c>
      <c r="I4966">
        <v>0</v>
      </c>
    </row>
    <row r="4967" spans="1:9" x14ac:dyDescent="0.25">
      <c r="A4967" t="s">
        <v>746</v>
      </c>
      <c r="B4967">
        <v>33740</v>
      </c>
      <c r="C4967" s="593">
        <v>7.0000000000000007E-2</v>
      </c>
      <c r="D4967" t="s">
        <v>2543</v>
      </c>
      <c r="E4967">
        <v>0.06</v>
      </c>
      <c r="F4967">
        <v>0.01</v>
      </c>
      <c r="G4967">
        <v>0</v>
      </c>
      <c r="H4967">
        <v>0</v>
      </c>
      <c r="I4967">
        <v>0</v>
      </c>
    </row>
    <row r="4968" spans="1:9" x14ac:dyDescent="0.25">
      <c r="A4968" t="s">
        <v>746</v>
      </c>
      <c r="B4968">
        <v>33741</v>
      </c>
      <c r="C4968" s="593">
        <v>7.0000000000000007E-2</v>
      </c>
      <c r="D4968" t="s">
        <v>2539</v>
      </c>
      <c r="E4968">
        <v>0.06</v>
      </c>
      <c r="F4968">
        <v>0.01</v>
      </c>
      <c r="G4968">
        <v>0</v>
      </c>
      <c r="H4968">
        <v>0</v>
      </c>
      <c r="I4968">
        <v>0</v>
      </c>
    </row>
    <row r="4969" spans="1:9" x14ac:dyDescent="0.25">
      <c r="A4969" t="s">
        <v>746</v>
      </c>
      <c r="B4969">
        <v>33742</v>
      </c>
      <c r="C4969" s="593">
        <v>7.0000000000000007E-2</v>
      </c>
      <c r="D4969" t="s">
        <v>2537</v>
      </c>
      <c r="E4969">
        <v>0.06</v>
      </c>
      <c r="F4969">
        <v>0.01</v>
      </c>
      <c r="G4969">
        <v>0</v>
      </c>
      <c r="H4969">
        <v>0</v>
      </c>
      <c r="I4969">
        <v>0</v>
      </c>
    </row>
    <row r="4970" spans="1:9" x14ac:dyDescent="0.25">
      <c r="A4970" t="s">
        <v>746</v>
      </c>
      <c r="B4970">
        <v>33743</v>
      </c>
      <c r="C4970" s="593">
        <v>7.0000000000000007E-2</v>
      </c>
      <c r="D4970" t="s">
        <v>2537</v>
      </c>
      <c r="E4970">
        <v>0.06</v>
      </c>
      <c r="F4970">
        <v>0.01</v>
      </c>
      <c r="G4970">
        <v>0</v>
      </c>
      <c r="H4970">
        <v>0</v>
      </c>
      <c r="I4970">
        <v>0</v>
      </c>
    </row>
    <row r="4971" spans="1:9" x14ac:dyDescent="0.25">
      <c r="A4971" t="s">
        <v>746</v>
      </c>
      <c r="B4971">
        <v>33744</v>
      </c>
      <c r="C4971" s="593">
        <v>7.0000000000000007E-2</v>
      </c>
      <c r="D4971" t="s">
        <v>2410</v>
      </c>
      <c r="E4971">
        <v>0.06</v>
      </c>
      <c r="F4971">
        <v>0.01</v>
      </c>
      <c r="G4971">
        <v>0</v>
      </c>
      <c r="H4971">
        <v>0</v>
      </c>
      <c r="I4971">
        <v>0</v>
      </c>
    </row>
    <row r="4972" spans="1:9" x14ac:dyDescent="0.25">
      <c r="A4972" t="s">
        <v>746</v>
      </c>
      <c r="B4972">
        <v>33747</v>
      </c>
      <c r="C4972" s="593">
        <v>7.0000000000000007E-2</v>
      </c>
      <c r="D4972" t="s">
        <v>2537</v>
      </c>
      <c r="E4972">
        <v>0.06</v>
      </c>
      <c r="F4972">
        <v>0.01</v>
      </c>
      <c r="G4972">
        <v>0</v>
      </c>
      <c r="H4972">
        <v>0</v>
      </c>
      <c r="I4972">
        <v>0</v>
      </c>
    </row>
    <row r="4973" spans="1:9" x14ac:dyDescent="0.25">
      <c r="A4973" t="s">
        <v>746</v>
      </c>
      <c r="B4973">
        <v>33755</v>
      </c>
      <c r="C4973" s="593">
        <v>7.0000000000000007E-2</v>
      </c>
      <c r="D4973" t="s">
        <v>2544</v>
      </c>
      <c r="E4973">
        <v>0.06</v>
      </c>
      <c r="F4973">
        <v>0.01</v>
      </c>
      <c r="G4973">
        <v>0</v>
      </c>
      <c r="H4973">
        <v>0</v>
      </c>
      <c r="I4973">
        <v>0</v>
      </c>
    </row>
    <row r="4974" spans="1:9" x14ac:dyDescent="0.25">
      <c r="A4974" t="s">
        <v>746</v>
      </c>
      <c r="B4974">
        <v>33756</v>
      </c>
      <c r="C4974" s="593">
        <v>7.0000000000000007E-2</v>
      </c>
      <c r="D4974" t="s">
        <v>2545</v>
      </c>
      <c r="E4974">
        <v>0.06</v>
      </c>
      <c r="F4974">
        <v>0.01</v>
      </c>
      <c r="G4974">
        <v>0</v>
      </c>
      <c r="H4974">
        <v>0</v>
      </c>
      <c r="I4974">
        <v>0</v>
      </c>
    </row>
    <row r="4975" spans="1:9" x14ac:dyDescent="0.25">
      <c r="A4975" t="s">
        <v>746</v>
      </c>
      <c r="B4975">
        <v>33757</v>
      </c>
      <c r="C4975" s="593">
        <v>7.0000000000000007E-2</v>
      </c>
      <c r="D4975" t="s">
        <v>2544</v>
      </c>
      <c r="E4975">
        <v>0.06</v>
      </c>
      <c r="F4975">
        <v>0.01</v>
      </c>
      <c r="G4975">
        <v>0</v>
      </c>
      <c r="H4975">
        <v>0</v>
      </c>
      <c r="I4975">
        <v>0</v>
      </c>
    </row>
    <row r="4976" spans="1:9" x14ac:dyDescent="0.25">
      <c r="A4976" t="s">
        <v>746</v>
      </c>
      <c r="B4976">
        <v>33758</v>
      </c>
      <c r="C4976" s="593">
        <v>7.0000000000000007E-2</v>
      </c>
      <c r="D4976" t="s">
        <v>2544</v>
      </c>
      <c r="E4976">
        <v>0.06</v>
      </c>
      <c r="F4976">
        <v>0.01</v>
      </c>
      <c r="G4976">
        <v>0</v>
      </c>
      <c r="H4976">
        <v>0</v>
      </c>
      <c r="I4976">
        <v>0</v>
      </c>
    </row>
    <row r="4977" spans="1:9" x14ac:dyDescent="0.25">
      <c r="A4977" t="s">
        <v>746</v>
      </c>
      <c r="B4977">
        <v>33759</v>
      </c>
      <c r="C4977" s="593">
        <v>7.0000000000000007E-2</v>
      </c>
      <c r="D4977" t="s">
        <v>2544</v>
      </c>
      <c r="E4977">
        <v>0.06</v>
      </c>
      <c r="F4977">
        <v>0.01</v>
      </c>
      <c r="G4977">
        <v>0</v>
      </c>
      <c r="H4977">
        <v>0</v>
      </c>
      <c r="I4977">
        <v>0</v>
      </c>
    </row>
    <row r="4978" spans="1:9" x14ac:dyDescent="0.25">
      <c r="A4978" t="s">
        <v>746</v>
      </c>
      <c r="B4978">
        <v>33760</v>
      </c>
      <c r="C4978" s="593">
        <v>7.0000000000000007E-2</v>
      </c>
      <c r="D4978" t="s">
        <v>2546</v>
      </c>
      <c r="E4978">
        <v>0.06</v>
      </c>
      <c r="F4978">
        <v>0.01</v>
      </c>
      <c r="G4978">
        <v>0</v>
      </c>
      <c r="H4978">
        <v>0</v>
      </c>
      <c r="I4978">
        <v>0</v>
      </c>
    </row>
    <row r="4979" spans="1:9" x14ac:dyDescent="0.25">
      <c r="A4979" t="s">
        <v>746</v>
      </c>
      <c r="B4979">
        <v>33761</v>
      </c>
      <c r="C4979" s="593">
        <v>7.0000000000000007E-2</v>
      </c>
      <c r="D4979" t="s">
        <v>2544</v>
      </c>
      <c r="E4979">
        <v>0.06</v>
      </c>
      <c r="F4979">
        <v>0.01</v>
      </c>
      <c r="G4979">
        <v>0</v>
      </c>
      <c r="H4979">
        <v>0</v>
      </c>
      <c r="I4979">
        <v>0</v>
      </c>
    </row>
    <row r="4980" spans="1:9" x14ac:dyDescent="0.25">
      <c r="A4980" t="s">
        <v>746</v>
      </c>
      <c r="B4980">
        <v>33762</v>
      </c>
      <c r="C4980" s="593">
        <v>7.0000000000000007E-2</v>
      </c>
      <c r="D4980" t="s">
        <v>2547</v>
      </c>
      <c r="E4980">
        <v>0.06</v>
      </c>
      <c r="F4980">
        <v>0.01</v>
      </c>
      <c r="G4980">
        <v>0</v>
      </c>
      <c r="H4980">
        <v>0</v>
      </c>
      <c r="I4980">
        <v>0</v>
      </c>
    </row>
    <row r="4981" spans="1:9" x14ac:dyDescent="0.25">
      <c r="A4981" t="s">
        <v>746</v>
      </c>
      <c r="B4981">
        <v>33763</v>
      </c>
      <c r="C4981" s="593">
        <v>7.0000000000000007E-2</v>
      </c>
      <c r="D4981" t="s">
        <v>2544</v>
      </c>
      <c r="E4981">
        <v>0.06</v>
      </c>
      <c r="F4981">
        <v>0.01</v>
      </c>
      <c r="G4981">
        <v>0</v>
      </c>
      <c r="H4981">
        <v>0</v>
      </c>
      <c r="I4981">
        <v>0</v>
      </c>
    </row>
    <row r="4982" spans="1:9" x14ac:dyDescent="0.25">
      <c r="A4982" t="s">
        <v>746</v>
      </c>
      <c r="B4982">
        <v>33764</v>
      </c>
      <c r="C4982" s="593">
        <v>7.0000000000000007E-2</v>
      </c>
      <c r="D4982" t="s">
        <v>2544</v>
      </c>
      <c r="E4982">
        <v>0.06</v>
      </c>
      <c r="F4982">
        <v>0.01</v>
      </c>
      <c r="G4982">
        <v>0</v>
      </c>
      <c r="H4982">
        <v>0</v>
      </c>
      <c r="I4982">
        <v>0</v>
      </c>
    </row>
    <row r="4983" spans="1:9" x14ac:dyDescent="0.25">
      <c r="A4983" t="s">
        <v>746</v>
      </c>
      <c r="B4983">
        <v>33765</v>
      </c>
      <c r="C4983" s="593">
        <v>7.0000000000000007E-2</v>
      </c>
      <c r="D4983" t="s">
        <v>2544</v>
      </c>
      <c r="E4983">
        <v>0.06</v>
      </c>
      <c r="F4983">
        <v>0.01</v>
      </c>
      <c r="G4983">
        <v>0</v>
      </c>
      <c r="H4983">
        <v>0</v>
      </c>
      <c r="I4983">
        <v>0</v>
      </c>
    </row>
    <row r="4984" spans="1:9" x14ac:dyDescent="0.25">
      <c r="A4984" t="s">
        <v>746</v>
      </c>
      <c r="B4984">
        <v>33766</v>
      </c>
      <c r="C4984" s="593">
        <v>7.0000000000000007E-2</v>
      </c>
      <c r="D4984" t="s">
        <v>2544</v>
      </c>
      <c r="E4984">
        <v>0.06</v>
      </c>
      <c r="F4984">
        <v>0.01</v>
      </c>
      <c r="G4984">
        <v>0</v>
      </c>
      <c r="H4984">
        <v>0</v>
      </c>
      <c r="I4984">
        <v>0</v>
      </c>
    </row>
    <row r="4985" spans="1:9" x14ac:dyDescent="0.25">
      <c r="A4985" t="s">
        <v>746</v>
      </c>
      <c r="B4985">
        <v>33767</v>
      </c>
      <c r="C4985" s="593">
        <v>7.0000000000000007E-2</v>
      </c>
      <c r="D4985" t="s">
        <v>2544</v>
      </c>
      <c r="E4985">
        <v>0.06</v>
      </c>
      <c r="F4985">
        <v>0.01</v>
      </c>
      <c r="G4985">
        <v>0</v>
      </c>
      <c r="H4985">
        <v>0</v>
      </c>
      <c r="I4985">
        <v>0</v>
      </c>
    </row>
    <row r="4986" spans="1:9" x14ac:dyDescent="0.25">
      <c r="A4986" t="s">
        <v>746</v>
      </c>
      <c r="B4986">
        <v>33769</v>
      </c>
      <c r="C4986" s="593">
        <v>7.0000000000000007E-2</v>
      </c>
      <c r="D4986" t="s">
        <v>2544</v>
      </c>
      <c r="E4986">
        <v>0.06</v>
      </c>
      <c r="F4986">
        <v>0.01</v>
      </c>
      <c r="G4986">
        <v>0</v>
      </c>
      <c r="H4986">
        <v>0</v>
      </c>
      <c r="I4986">
        <v>0</v>
      </c>
    </row>
    <row r="4987" spans="1:9" x14ac:dyDescent="0.25">
      <c r="A4987" t="s">
        <v>746</v>
      </c>
      <c r="B4987">
        <v>33770</v>
      </c>
      <c r="C4987" s="593">
        <v>7.0000000000000007E-2</v>
      </c>
      <c r="D4987" t="s">
        <v>2545</v>
      </c>
      <c r="E4987">
        <v>0.06</v>
      </c>
      <c r="F4987">
        <v>0.01</v>
      </c>
      <c r="G4987">
        <v>0</v>
      </c>
      <c r="H4987">
        <v>0</v>
      </c>
      <c r="I4987">
        <v>0</v>
      </c>
    </row>
    <row r="4988" spans="1:9" x14ac:dyDescent="0.25">
      <c r="A4988" t="s">
        <v>746</v>
      </c>
      <c r="B4988">
        <v>33771</v>
      </c>
      <c r="C4988" s="593">
        <v>7.0000000000000007E-2</v>
      </c>
      <c r="D4988" t="s">
        <v>2546</v>
      </c>
      <c r="E4988">
        <v>0.06</v>
      </c>
      <c r="F4988">
        <v>0.01</v>
      </c>
      <c r="G4988">
        <v>0</v>
      </c>
      <c r="H4988">
        <v>0</v>
      </c>
      <c r="I4988">
        <v>0</v>
      </c>
    </row>
    <row r="4989" spans="1:9" x14ac:dyDescent="0.25">
      <c r="A4989" t="s">
        <v>746</v>
      </c>
      <c r="B4989">
        <v>33772</v>
      </c>
      <c r="C4989" s="593">
        <v>7.0000000000000007E-2</v>
      </c>
      <c r="D4989" t="s">
        <v>2410</v>
      </c>
      <c r="E4989">
        <v>0.06</v>
      </c>
      <c r="F4989">
        <v>0.01</v>
      </c>
      <c r="G4989">
        <v>0</v>
      </c>
      <c r="H4989">
        <v>0</v>
      </c>
      <c r="I4989">
        <v>0</v>
      </c>
    </row>
    <row r="4990" spans="1:9" x14ac:dyDescent="0.25">
      <c r="A4990" t="s">
        <v>746</v>
      </c>
      <c r="B4990">
        <v>33773</v>
      </c>
      <c r="C4990" s="593">
        <v>7.0000000000000007E-2</v>
      </c>
      <c r="D4990" t="s">
        <v>2546</v>
      </c>
      <c r="E4990">
        <v>0.06</v>
      </c>
      <c r="F4990">
        <v>0.01</v>
      </c>
      <c r="G4990">
        <v>0</v>
      </c>
      <c r="H4990">
        <v>0</v>
      </c>
      <c r="I4990">
        <v>0</v>
      </c>
    </row>
    <row r="4991" spans="1:9" x14ac:dyDescent="0.25">
      <c r="A4991" t="s">
        <v>746</v>
      </c>
      <c r="B4991">
        <v>33774</v>
      </c>
      <c r="C4991" s="593">
        <v>7.0000000000000007E-2</v>
      </c>
      <c r="D4991" t="s">
        <v>2546</v>
      </c>
      <c r="E4991">
        <v>0.06</v>
      </c>
      <c r="F4991">
        <v>0.01</v>
      </c>
      <c r="G4991">
        <v>0</v>
      </c>
      <c r="H4991">
        <v>0</v>
      </c>
      <c r="I4991">
        <v>0</v>
      </c>
    </row>
    <row r="4992" spans="1:9" x14ac:dyDescent="0.25">
      <c r="A4992" t="s">
        <v>746</v>
      </c>
      <c r="B4992">
        <v>33775</v>
      </c>
      <c r="C4992" s="593">
        <v>7.0000000000000007E-2</v>
      </c>
      <c r="D4992" t="s">
        <v>2547</v>
      </c>
      <c r="E4992">
        <v>0.06</v>
      </c>
      <c r="F4992">
        <v>0.01</v>
      </c>
      <c r="G4992">
        <v>0</v>
      </c>
      <c r="H4992">
        <v>0</v>
      </c>
      <c r="I4992">
        <v>0</v>
      </c>
    </row>
    <row r="4993" spans="1:9" x14ac:dyDescent="0.25">
      <c r="A4993" t="s">
        <v>746</v>
      </c>
      <c r="B4993">
        <v>33776</v>
      </c>
      <c r="C4993" s="593">
        <v>7.0000000000000007E-2</v>
      </c>
      <c r="D4993" t="s">
        <v>2410</v>
      </c>
      <c r="E4993">
        <v>0.06</v>
      </c>
      <c r="F4993">
        <v>0.01</v>
      </c>
      <c r="G4993">
        <v>0</v>
      </c>
      <c r="H4993">
        <v>0</v>
      </c>
      <c r="I4993">
        <v>0</v>
      </c>
    </row>
    <row r="4994" spans="1:9" x14ac:dyDescent="0.25">
      <c r="A4994" t="s">
        <v>746</v>
      </c>
      <c r="B4994">
        <v>33777</v>
      </c>
      <c r="C4994" s="593">
        <v>7.0000000000000007E-2</v>
      </c>
      <c r="D4994" t="s">
        <v>2538</v>
      </c>
      <c r="E4994">
        <v>0.06</v>
      </c>
      <c r="F4994">
        <v>0.01</v>
      </c>
      <c r="G4994">
        <v>0</v>
      </c>
      <c r="H4994">
        <v>0</v>
      </c>
      <c r="I4994">
        <v>0</v>
      </c>
    </row>
    <row r="4995" spans="1:9" x14ac:dyDescent="0.25">
      <c r="A4995" t="s">
        <v>746</v>
      </c>
      <c r="B4995">
        <v>33778</v>
      </c>
      <c r="C4995" s="593">
        <v>7.0000000000000007E-2</v>
      </c>
      <c r="D4995" t="s">
        <v>2546</v>
      </c>
      <c r="E4995">
        <v>0.06</v>
      </c>
      <c r="F4995">
        <v>0.01</v>
      </c>
      <c r="G4995">
        <v>0</v>
      </c>
      <c r="H4995">
        <v>0</v>
      </c>
      <c r="I4995">
        <v>0</v>
      </c>
    </row>
    <row r="4996" spans="1:9" x14ac:dyDescent="0.25">
      <c r="A4996" t="s">
        <v>746</v>
      </c>
      <c r="B4996">
        <v>33779</v>
      </c>
      <c r="C4996" s="593">
        <v>7.0000000000000007E-2</v>
      </c>
      <c r="D4996" t="s">
        <v>2546</v>
      </c>
      <c r="E4996">
        <v>0.06</v>
      </c>
      <c r="F4996">
        <v>0.01</v>
      </c>
      <c r="G4996">
        <v>0</v>
      </c>
      <c r="H4996">
        <v>0</v>
      </c>
      <c r="I4996">
        <v>0</v>
      </c>
    </row>
    <row r="4997" spans="1:9" x14ac:dyDescent="0.25">
      <c r="A4997" t="s">
        <v>746</v>
      </c>
      <c r="B4997">
        <v>33780</v>
      </c>
      <c r="C4997" s="593">
        <v>7.0000000000000007E-2</v>
      </c>
      <c r="D4997" t="s">
        <v>2538</v>
      </c>
      <c r="E4997">
        <v>0.06</v>
      </c>
      <c r="F4997">
        <v>0.01</v>
      </c>
      <c r="G4997">
        <v>0</v>
      </c>
      <c r="H4997">
        <v>0</v>
      </c>
      <c r="I4997">
        <v>0</v>
      </c>
    </row>
    <row r="4998" spans="1:9" x14ac:dyDescent="0.25">
      <c r="A4998" t="s">
        <v>746</v>
      </c>
      <c r="B4998">
        <v>33781</v>
      </c>
      <c r="C4998" s="593">
        <v>7.0000000000000007E-2</v>
      </c>
      <c r="D4998" t="s">
        <v>2538</v>
      </c>
      <c r="E4998">
        <v>0.06</v>
      </c>
      <c r="F4998">
        <v>0.01</v>
      </c>
      <c r="G4998">
        <v>0</v>
      </c>
      <c r="H4998">
        <v>0</v>
      </c>
      <c r="I4998">
        <v>0</v>
      </c>
    </row>
    <row r="4999" spans="1:9" x14ac:dyDescent="0.25">
      <c r="A4999" t="s">
        <v>746</v>
      </c>
      <c r="B4999">
        <v>33782</v>
      </c>
      <c r="C4999" s="593">
        <v>7.0000000000000007E-2</v>
      </c>
      <c r="D4999" t="s">
        <v>2538</v>
      </c>
      <c r="E4999">
        <v>0.06</v>
      </c>
      <c r="F4999">
        <v>0.01</v>
      </c>
      <c r="G4999">
        <v>0</v>
      </c>
      <c r="H4999">
        <v>0</v>
      </c>
      <c r="I4999">
        <v>0</v>
      </c>
    </row>
    <row r="5000" spans="1:9" x14ac:dyDescent="0.25">
      <c r="A5000" t="s">
        <v>746</v>
      </c>
      <c r="B5000">
        <v>33784</v>
      </c>
      <c r="C5000" s="593">
        <v>7.0000000000000007E-2</v>
      </c>
      <c r="D5000" t="s">
        <v>2537</v>
      </c>
      <c r="E5000">
        <v>0.06</v>
      </c>
      <c r="F5000">
        <v>0.01</v>
      </c>
      <c r="G5000">
        <v>0</v>
      </c>
      <c r="H5000">
        <v>0</v>
      </c>
      <c r="I5000">
        <v>0</v>
      </c>
    </row>
    <row r="5001" spans="1:9" x14ac:dyDescent="0.25">
      <c r="A5001" t="s">
        <v>746</v>
      </c>
      <c r="B5001">
        <v>33785</v>
      </c>
      <c r="C5001" s="593">
        <v>7.0000000000000007E-2</v>
      </c>
      <c r="D5001" t="s">
        <v>2548</v>
      </c>
      <c r="E5001">
        <v>0.06</v>
      </c>
      <c r="F5001">
        <v>0.01</v>
      </c>
      <c r="G5001">
        <v>0</v>
      </c>
      <c r="H5001">
        <v>0</v>
      </c>
      <c r="I5001">
        <v>0</v>
      </c>
    </row>
    <row r="5002" spans="1:9" x14ac:dyDescent="0.25">
      <c r="A5002" t="s">
        <v>746</v>
      </c>
      <c r="B5002">
        <v>33786</v>
      </c>
      <c r="C5002" s="593">
        <v>7.0000000000000007E-2</v>
      </c>
      <c r="D5002" t="s">
        <v>2549</v>
      </c>
      <c r="E5002">
        <v>0.06</v>
      </c>
      <c r="F5002">
        <v>0.01</v>
      </c>
      <c r="G5002">
        <v>0</v>
      </c>
      <c r="H5002">
        <v>0</v>
      </c>
      <c r="I5002">
        <v>0</v>
      </c>
    </row>
    <row r="5003" spans="1:9" x14ac:dyDescent="0.25">
      <c r="A5003" t="s">
        <v>746</v>
      </c>
      <c r="B5003">
        <v>33801</v>
      </c>
      <c r="C5003" s="593">
        <v>7.0000000000000007E-2</v>
      </c>
      <c r="D5003" t="s">
        <v>2550</v>
      </c>
      <c r="E5003">
        <v>0.06</v>
      </c>
      <c r="F5003">
        <v>0.01</v>
      </c>
      <c r="G5003">
        <v>0</v>
      </c>
      <c r="H5003">
        <v>0</v>
      </c>
      <c r="I5003">
        <v>0</v>
      </c>
    </row>
    <row r="5004" spans="1:9" x14ac:dyDescent="0.25">
      <c r="A5004" t="s">
        <v>746</v>
      </c>
      <c r="B5004">
        <v>33802</v>
      </c>
      <c r="C5004" s="593">
        <v>7.0000000000000007E-2</v>
      </c>
      <c r="D5004" t="s">
        <v>2550</v>
      </c>
      <c r="E5004">
        <v>0.06</v>
      </c>
      <c r="F5004">
        <v>0.01</v>
      </c>
      <c r="G5004">
        <v>0</v>
      </c>
      <c r="H5004">
        <v>0</v>
      </c>
      <c r="I5004">
        <v>0</v>
      </c>
    </row>
    <row r="5005" spans="1:9" x14ac:dyDescent="0.25">
      <c r="A5005" t="s">
        <v>746</v>
      </c>
      <c r="B5005">
        <v>33803</v>
      </c>
      <c r="C5005" s="593">
        <v>7.0000000000000007E-2</v>
      </c>
      <c r="D5005" t="s">
        <v>2550</v>
      </c>
      <c r="E5005">
        <v>0.06</v>
      </c>
      <c r="F5005">
        <v>0.01</v>
      </c>
      <c r="G5005">
        <v>0</v>
      </c>
      <c r="H5005">
        <v>0</v>
      </c>
      <c r="I5005">
        <v>0</v>
      </c>
    </row>
    <row r="5006" spans="1:9" x14ac:dyDescent="0.25">
      <c r="A5006" t="s">
        <v>746</v>
      </c>
      <c r="B5006">
        <v>33804</v>
      </c>
      <c r="C5006" s="593">
        <v>7.0000000000000007E-2</v>
      </c>
      <c r="D5006" t="s">
        <v>2550</v>
      </c>
      <c r="E5006">
        <v>0.06</v>
      </c>
      <c r="F5006">
        <v>0.01</v>
      </c>
      <c r="G5006">
        <v>0</v>
      </c>
      <c r="H5006">
        <v>0</v>
      </c>
      <c r="I5006">
        <v>0</v>
      </c>
    </row>
    <row r="5007" spans="1:9" x14ac:dyDescent="0.25">
      <c r="A5007" t="s">
        <v>746</v>
      </c>
      <c r="B5007">
        <v>33805</v>
      </c>
      <c r="C5007" s="593">
        <v>7.0000000000000007E-2</v>
      </c>
      <c r="D5007" t="s">
        <v>2550</v>
      </c>
      <c r="E5007">
        <v>0.06</v>
      </c>
      <c r="F5007">
        <v>0.01</v>
      </c>
      <c r="G5007">
        <v>0</v>
      </c>
      <c r="H5007">
        <v>0</v>
      </c>
      <c r="I5007">
        <v>0</v>
      </c>
    </row>
    <row r="5008" spans="1:9" x14ac:dyDescent="0.25">
      <c r="A5008" t="s">
        <v>746</v>
      </c>
      <c r="B5008">
        <v>33806</v>
      </c>
      <c r="C5008" s="593">
        <v>7.0000000000000007E-2</v>
      </c>
      <c r="D5008" t="s">
        <v>2550</v>
      </c>
      <c r="E5008">
        <v>0.06</v>
      </c>
      <c r="F5008">
        <v>0.01</v>
      </c>
      <c r="G5008">
        <v>0</v>
      </c>
      <c r="H5008">
        <v>0</v>
      </c>
      <c r="I5008">
        <v>0</v>
      </c>
    </row>
    <row r="5009" spans="1:9" x14ac:dyDescent="0.25">
      <c r="A5009" t="s">
        <v>746</v>
      </c>
      <c r="B5009">
        <v>33807</v>
      </c>
      <c r="C5009" s="593">
        <v>7.0000000000000007E-2</v>
      </c>
      <c r="D5009" t="s">
        <v>1258</v>
      </c>
      <c r="E5009">
        <v>0.06</v>
      </c>
      <c r="F5009">
        <v>0.01</v>
      </c>
      <c r="G5009">
        <v>0</v>
      </c>
      <c r="H5009">
        <v>0</v>
      </c>
      <c r="I5009">
        <v>0</v>
      </c>
    </row>
    <row r="5010" spans="1:9" x14ac:dyDescent="0.25">
      <c r="A5010" t="s">
        <v>746</v>
      </c>
      <c r="B5010">
        <v>33809</v>
      </c>
      <c r="C5010" s="593">
        <v>7.0000000000000007E-2</v>
      </c>
      <c r="D5010" t="s">
        <v>2550</v>
      </c>
      <c r="E5010">
        <v>0.06</v>
      </c>
      <c r="F5010">
        <v>0.01</v>
      </c>
      <c r="G5010">
        <v>0</v>
      </c>
      <c r="H5010">
        <v>0</v>
      </c>
      <c r="I5010">
        <v>0</v>
      </c>
    </row>
    <row r="5011" spans="1:9" x14ac:dyDescent="0.25">
      <c r="A5011" t="s">
        <v>746</v>
      </c>
      <c r="B5011">
        <v>33810</v>
      </c>
      <c r="C5011" s="593">
        <v>7.4999999999999997E-2</v>
      </c>
      <c r="D5011" t="s">
        <v>2525</v>
      </c>
      <c r="E5011">
        <v>0.06</v>
      </c>
      <c r="F5011">
        <v>1.4999999999999999E-2</v>
      </c>
      <c r="G5011">
        <v>0</v>
      </c>
      <c r="H5011">
        <v>0</v>
      </c>
      <c r="I5011">
        <v>0</v>
      </c>
    </row>
    <row r="5012" spans="1:9" x14ac:dyDescent="0.25">
      <c r="A5012" t="s">
        <v>746</v>
      </c>
      <c r="B5012">
        <v>33811</v>
      </c>
      <c r="C5012" s="593">
        <v>7.0000000000000007E-2</v>
      </c>
      <c r="D5012" t="s">
        <v>2550</v>
      </c>
      <c r="E5012">
        <v>0.06</v>
      </c>
      <c r="F5012">
        <v>0.01</v>
      </c>
      <c r="G5012">
        <v>0</v>
      </c>
      <c r="H5012">
        <v>0</v>
      </c>
      <c r="I5012">
        <v>0</v>
      </c>
    </row>
    <row r="5013" spans="1:9" x14ac:dyDescent="0.25">
      <c r="A5013" t="s">
        <v>746</v>
      </c>
      <c r="B5013">
        <v>33812</v>
      </c>
      <c r="C5013" s="593">
        <v>7.0000000000000007E-2</v>
      </c>
      <c r="D5013" t="s">
        <v>1258</v>
      </c>
      <c r="E5013">
        <v>0.06</v>
      </c>
      <c r="F5013">
        <v>0.01</v>
      </c>
      <c r="G5013">
        <v>0</v>
      </c>
      <c r="H5013">
        <v>0</v>
      </c>
      <c r="I5013">
        <v>0</v>
      </c>
    </row>
    <row r="5014" spans="1:9" x14ac:dyDescent="0.25">
      <c r="A5014" t="s">
        <v>746</v>
      </c>
      <c r="B5014">
        <v>33813</v>
      </c>
      <c r="C5014" s="593">
        <v>7.0000000000000007E-2</v>
      </c>
      <c r="D5014" t="s">
        <v>2550</v>
      </c>
      <c r="E5014">
        <v>0.06</v>
      </c>
      <c r="F5014">
        <v>0.01</v>
      </c>
      <c r="G5014">
        <v>0</v>
      </c>
      <c r="H5014">
        <v>0</v>
      </c>
      <c r="I5014">
        <v>0</v>
      </c>
    </row>
    <row r="5015" spans="1:9" x14ac:dyDescent="0.25">
      <c r="A5015" t="s">
        <v>746</v>
      </c>
      <c r="B5015">
        <v>33815</v>
      </c>
      <c r="C5015" s="593">
        <v>7.0000000000000007E-2</v>
      </c>
      <c r="D5015" t="s">
        <v>2550</v>
      </c>
      <c r="E5015">
        <v>0.06</v>
      </c>
      <c r="F5015">
        <v>0.01</v>
      </c>
      <c r="G5015">
        <v>0</v>
      </c>
      <c r="H5015">
        <v>0</v>
      </c>
      <c r="I5015">
        <v>0</v>
      </c>
    </row>
    <row r="5016" spans="1:9" x14ac:dyDescent="0.25">
      <c r="A5016" t="s">
        <v>746</v>
      </c>
      <c r="B5016">
        <v>33820</v>
      </c>
      <c r="C5016" s="593">
        <v>7.0000000000000007E-2</v>
      </c>
      <c r="D5016" t="s">
        <v>1258</v>
      </c>
      <c r="E5016">
        <v>0.06</v>
      </c>
      <c r="F5016">
        <v>0.01</v>
      </c>
      <c r="G5016">
        <v>0</v>
      </c>
      <c r="H5016">
        <v>0</v>
      </c>
      <c r="I5016">
        <v>0</v>
      </c>
    </row>
    <row r="5017" spans="1:9" x14ac:dyDescent="0.25">
      <c r="A5017" t="s">
        <v>746</v>
      </c>
      <c r="B5017">
        <v>33823</v>
      </c>
      <c r="C5017" s="593">
        <v>7.0000000000000007E-2</v>
      </c>
      <c r="D5017" t="s">
        <v>2551</v>
      </c>
      <c r="E5017">
        <v>0.06</v>
      </c>
      <c r="F5017">
        <v>0.01</v>
      </c>
      <c r="G5017">
        <v>0</v>
      </c>
      <c r="H5017">
        <v>0</v>
      </c>
      <c r="I5017">
        <v>0</v>
      </c>
    </row>
    <row r="5018" spans="1:9" x14ac:dyDescent="0.25">
      <c r="A5018" t="s">
        <v>746</v>
      </c>
      <c r="B5018">
        <v>33825</v>
      </c>
      <c r="C5018" s="593">
        <v>7.4999999999999997E-2</v>
      </c>
      <c r="D5018" t="s">
        <v>2552</v>
      </c>
      <c r="E5018">
        <v>0.06</v>
      </c>
      <c r="F5018">
        <v>1.4999999999999999E-2</v>
      </c>
      <c r="G5018">
        <v>0</v>
      </c>
      <c r="H5018">
        <v>0</v>
      </c>
      <c r="I5018">
        <v>0</v>
      </c>
    </row>
    <row r="5019" spans="1:9" x14ac:dyDescent="0.25">
      <c r="A5019" t="s">
        <v>746</v>
      </c>
      <c r="B5019">
        <v>33826</v>
      </c>
      <c r="C5019" s="593">
        <v>7.4999999999999997E-2</v>
      </c>
      <c r="D5019" t="s">
        <v>2552</v>
      </c>
      <c r="E5019">
        <v>0.06</v>
      </c>
      <c r="F5019">
        <v>1.4999999999999999E-2</v>
      </c>
      <c r="G5019">
        <v>0</v>
      </c>
      <c r="H5019">
        <v>0</v>
      </c>
      <c r="I5019">
        <v>0</v>
      </c>
    </row>
    <row r="5020" spans="1:9" x14ac:dyDescent="0.25">
      <c r="A5020" t="s">
        <v>746</v>
      </c>
      <c r="B5020">
        <v>33827</v>
      </c>
      <c r="C5020" s="593">
        <v>7.0000000000000007E-2</v>
      </c>
      <c r="D5020" t="s">
        <v>2553</v>
      </c>
      <c r="E5020">
        <v>0.06</v>
      </c>
      <c r="F5020">
        <v>0.01</v>
      </c>
      <c r="G5020">
        <v>0</v>
      </c>
      <c r="H5020">
        <v>0</v>
      </c>
      <c r="I5020">
        <v>0</v>
      </c>
    </row>
    <row r="5021" spans="1:9" x14ac:dyDescent="0.25">
      <c r="A5021" t="s">
        <v>746</v>
      </c>
      <c r="B5021">
        <v>33830</v>
      </c>
      <c r="C5021" s="593">
        <v>7.0000000000000007E-2</v>
      </c>
      <c r="D5021" t="s">
        <v>2554</v>
      </c>
      <c r="E5021">
        <v>0.06</v>
      </c>
      <c r="F5021">
        <v>0.01</v>
      </c>
      <c r="G5021">
        <v>0</v>
      </c>
      <c r="H5021">
        <v>0</v>
      </c>
      <c r="I5021">
        <v>0</v>
      </c>
    </row>
    <row r="5022" spans="1:9" x14ac:dyDescent="0.25">
      <c r="A5022" t="s">
        <v>746</v>
      </c>
      <c r="B5022">
        <v>33831</v>
      </c>
      <c r="C5022" s="593">
        <v>7.0000000000000007E-2</v>
      </c>
      <c r="D5022" t="s">
        <v>2554</v>
      </c>
      <c r="E5022">
        <v>0.06</v>
      </c>
      <c r="F5022">
        <v>0.01</v>
      </c>
      <c r="G5022">
        <v>0</v>
      </c>
      <c r="H5022">
        <v>0</v>
      </c>
      <c r="I5022">
        <v>0</v>
      </c>
    </row>
    <row r="5023" spans="1:9" x14ac:dyDescent="0.25">
      <c r="A5023" t="s">
        <v>746</v>
      </c>
      <c r="B5023">
        <v>33834</v>
      </c>
      <c r="C5023" s="593">
        <v>7.0000000000000007E-2</v>
      </c>
      <c r="D5023" t="s">
        <v>2555</v>
      </c>
      <c r="E5023">
        <v>0.06</v>
      </c>
      <c r="F5023">
        <v>0.01</v>
      </c>
      <c r="G5023">
        <v>0</v>
      </c>
      <c r="H5023">
        <v>0</v>
      </c>
      <c r="I5023">
        <v>0</v>
      </c>
    </row>
    <row r="5024" spans="1:9" x14ac:dyDescent="0.25">
      <c r="A5024" t="s">
        <v>746</v>
      </c>
      <c r="B5024">
        <v>33835</v>
      </c>
      <c r="C5024" s="593">
        <v>7.0000000000000007E-2</v>
      </c>
      <c r="D5024" t="s">
        <v>1258</v>
      </c>
      <c r="E5024">
        <v>0.06</v>
      </c>
      <c r="F5024">
        <v>0.01</v>
      </c>
      <c r="G5024">
        <v>0</v>
      </c>
      <c r="H5024">
        <v>0</v>
      </c>
      <c r="I5024">
        <v>0</v>
      </c>
    </row>
    <row r="5025" spans="1:9" x14ac:dyDescent="0.25">
      <c r="A5025" t="s">
        <v>746</v>
      </c>
      <c r="B5025">
        <v>33836</v>
      </c>
      <c r="C5025" s="593">
        <v>7.0000000000000007E-2</v>
      </c>
      <c r="D5025" t="s">
        <v>2556</v>
      </c>
      <c r="E5025">
        <v>0.06</v>
      </c>
      <c r="F5025">
        <v>0.01</v>
      </c>
      <c r="G5025">
        <v>0</v>
      </c>
      <c r="H5025">
        <v>0</v>
      </c>
      <c r="I5025">
        <v>0</v>
      </c>
    </row>
    <row r="5026" spans="1:9" x14ac:dyDescent="0.25">
      <c r="A5026" t="s">
        <v>746</v>
      </c>
      <c r="B5026">
        <v>33837</v>
      </c>
      <c r="C5026" s="593">
        <v>7.0000000000000007E-2</v>
      </c>
      <c r="D5026" t="s">
        <v>2556</v>
      </c>
      <c r="E5026">
        <v>0.06</v>
      </c>
      <c r="F5026">
        <v>0.01</v>
      </c>
      <c r="G5026">
        <v>0</v>
      </c>
      <c r="H5026">
        <v>0</v>
      </c>
      <c r="I5026">
        <v>0</v>
      </c>
    </row>
    <row r="5027" spans="1:9" x14ac:dyDescent="0.25">
      <c r="A5027" t="s">
        <v>746</v>
      </c>
      <c r="B5027">
        <v>33838</v>
      </c>
      <c r="C5027" s="593">
        <v>7.0000000000000007E-2</v>
      </c>
      <c r="D5027" t="s">
        <v>2557</v>
      </c>
      <c r="E5027">
        <v>0.06</v>
      </c>
      <c r="F5027">
        <v>0.01</v>
      </c>
      <c r="G5027">
        <v>0</v>
      </c>
      <c r="H5027">
        <v>0</v>
      </c>
      <c r="I5027">
        <v>0</v>
      </c>
    </row>
    <row r="5028" spans="1:9" x14ac:dyDescent="0.25">
      <c r="A5028" t="s">
        <v>746</v>
      </c>
      <c r="B5028">
        <v>33839</v>
      </c>
      <c r="C5028" s="593">
        <v>7.0000000000000007E-2</v>
      </c>
      <c r="D5028" t="s">
        <v>2558</v>
      </c>
      <c r="E5028">
        <v>0.06</v>
      </c>
      <c r="F5028">
        <v>0.01</v>
      </c>
      <c r="G5028">
        <v>0</v>
      </c>
      <c r="H5028">
        <v>0</v>
      </c>
      <c r="I5028">
        <v>0</v>
      </c>
    </row>
    <row r="5029" spans="1:9" x14ac:dyDescent="0.25">
      <c r="A5029" t="s">
        <v>746</v>
      </c>
      <c r="B5029">
        <v>33840</v>
      </c>
      <c r="C5029" s="593">
        <v>7.0000000000000007E-2</v>
      </c>
      <c r="D5029" t="s">
        <v>1258</v>
      </c>
      <c r="E5029">
        <v>0.06</v>
      </c>
      <c r="F5029">
        <v>0.01</v>
      </c>
      <c r="G5029">
        <v>0</v>
      </c>
      <c r="H5029">
        <v>0</v>
      </c>
      <c r="I5029">
        <v>0</v>
      </c>
    </row>
    <row r="5030" spans="1:9" x14ac:dyDescent="0.25">
      <c r="A5030" t="s">
        <v>746</v>
      </c>
      <c r="B5030">
        <v>33841</v>
      </c>
      <c r="C5030" s="593">
        <v>7.0000000000000007E-2</v>
      </c>
      <c r="D5030" t="s">
        <v>2559</v>
      </c>
      <c r="E5030">
        <v>0.06</v>
      </c>
      <c r="F5030">
        <v>0.01</v>
      </c>
      <c r="G5030">
        <v>0</v>
      </c>
      <c r="H5030">
        <v>0</v>
      </c>
      <c r="I5030">
        <v>0</v>
      </c>
    </row>
    <row r="5031" spans="1:9" x14ac:dyDescent="0.25">
      <c r="A5031" t="s">
        <v>746</v>
      </c>
      <c r="B5031">
        <v>33843</v>
      </c>
      <c r="C5031" s="593">
        <v>7.0000000000000007E-2</v>
      </c>
      <c r="D5031" t="s">
        <v>2553</v>
      </c>
      <c r="E5031">
        <v>0.06</v>
      </c>
      <c r="F5031">
        <v>0.01</v>
      </c>
      <c r="G5031">
        <v>0</v>
      </c>
      <c r="H5031">
        <v>0</v>
      </c>
      <c r="I5031">
        <v>0</v>
      </c>
    </row>
    <row r="5032" spans="1:9" x14ac:dyDescent="0.25">
      <c r="A5032" t="s">
        <v>746</v>
      </c>
      <c r="B5032">
        <v>33844</v>
      </c>
      <c r="C5032" s="593">
        <v>7.0000000000000007E-2</v>
      </c>
      <c r="D5032" t="s">
        <v>2556</v>
      </c>
      <c r="E5032">
        <v>0.06</v>
      </c>
      <c r="F5032">
        <v>0.01</v>
      </c>
      <c r="G5032">
        <v>0</v>
      </c>
      <c r="H5032">
        <v>0</v>
      </c>
      <c r="I5032">
        <v>0</v>
      </c>
    </row>
    <row r="5033" spans="1:9" x14ac:dyDescent="0.25">
      <c r="A5033" t="s">
        <v>746</v>
      </c>
      <c r="B5033">
        <v>33845</v>
      </c>
      <c r="C5033" s="593">
        <v>7.0000000000000007E-2</v>
      </c>
      <c r="D5033" t="s">
        <v>2560</v>
      </c>
      <c r="E5033">
        <v>0.06</v>
      </c>
      <c r="F5033">
        <v>0.01</v>
      </c>
      <c r="G5033">
        <v>0</v>
      </c>
      <c r="H5033">
        <v>0</v>
      </c>
      <c r="I5033">
        <v>0</v>
      </c>
    </row>
    <row r="5034" spans="1:9" x14ac:dyDescent="0.25">
      <c r="A5034" t="s">
        <v>746</v>
      </c>
      <c r="B5034">
        <v>33846</v>
      </c>
      <c r="C5034" s="593">
        <v>7.0000000000000007E-2</v>
      </c>
      <c r="D5034" t="s">
        <v>1258</v>
      </c>
      <c r="E5034">
        <v>0.06</v>
      </c>
      <c r="F5034">
        <v>0.01</v>
      </c>
      <c r="G5034">
        <v>0</v>
      </c>
      <c r="H5034">
        <v>0</v>
      </c>
      <c r="I5034">
        <v>0</v>
      </c>
    </row>
    <row r="5035" spans="1:9" x14ac:dyDescent="0.25">
      <c r="A5035" t="s">
        <v>746</v>
      </c>
      <c r="B5035">
        <v>33847</v>
      </c>
      <c r="C5035" s="593">
        <v>7.0000000000000007E-2</v>
      </c>
      <c r="D5035" t="s">
        <v>1258</v>
      </c>
      <c r="E5035">
        <v>0.06</v>
      </c>
      <c r="F5035">
        <v>0.01</v>
      </c>
      <c r="G5035">
        <v>0</v>
      </c>
      <c r="H5035">
        <v>0</v>
      </c>
      <c r="I5035">
        <v>0</v>
      </c>
    </row>
    <row r="5036" spans="1:9" x14ac:dyDescent="0.25">
      <c r="A5036" t="s">
        <v>746</v>
      </c>
      <c r="B5036">
        <v>33848</v>
      </c>
      <c r="C5036" s="593">
        <v>7.4999999999999997E-2</v>
      </c>
      <c r="D5036" t="s">
        <v>1401</v>
      </c>
      <c r="E5036">
        <v>0.06</v>
      </c>
      <c r="F5036">
        <v>1.4999999999999999E-2</v>
      </c>
      <c r="G5036">
        <v>0</v>
      </c>
      <c r="H5036">
        <v>0</v>
      </c>
      <c r="I5036">
        <v>0</v>
      </c>
    </row>
    <row r="5037" spans="1:9" x14ac:dyDescent="0.25">
      <c r="A5037" t="s">
        <v>746</v>
      </c>
      <c r="B5037">
        <v>33849</v>
      </c>
      <c r="C5037" s="593">
        <v>7.0000000000000007E-2</v>
      </c>
      <c r="D5037" t="s">
        <v>2530</v>
      </c>
      <c r="E5037">
        <v>0.06</v>
      </c>
      <c r="F5037">
        <v>0.01</v>
      </c>
      <c r="G5037">
        <v>0</v>
      </c>
      <c r="H5037">
        <v>0</v>
      </c>
      <c r="I5037">
        <v>0</v>
      </c>
    </row>
    <row r="5038" spans="1:9" x14ac:dyDescent="0.25">
      <c r="A5038" t="s">
        <v>746</v>
      </c>
      <c r="B5038">
        <v>33850</v>
      </c>
      <c r="C5038" s="593">
        <v>7.0000000000000007E-2</v>
      </c>
      <c r="D5038" t="s">
        <v>2561</v>
      </c>
      <c r="E5038">
        <v>0.06</v>
      </c>
      <c r="F5038">
        <v>0.01</v>
      </c>
      <c r="G5038">
        <v>0</v>
      </c>
      <c r="H5038">
        <v>0</v>
      </c>
      <c r="I5038">
        <v>0</v>
      </c>
    </row>
    <row r="5039" spans="1:9" x14ac:dyDescent="0.25">
      <c r="A5039" t="s">
        <v>746</v>
      </c>
      <c r="B5039">
        <v>33851</v>
      </c>
      <c r="C5039" s="593">
        <v>7.0000000000000007E-2</v>
      </c>
      <c r="D5039" t="s">
        <v>2562</v>
      </c>
      <c r="E5039">
        <v>0.06</v>
      </c>
      <c r="F5039">
        <v>0.01</v>
      </c>
      <c r="G5039">
        <v>0</v>
      </c>
      <c r="H5039">
        <v>0</v>
      </c>
      <c r="I5039">
        <v>0</v>
      </c>
    </row>
    <row r="5040" spans="1:9" x14ac:dyDescent="0.25">
      <c r="A5040" t="s">
        <v>746</v>
      </c>
      <c r="B5040">
        <v>33852</v>
      </c>
      <c r="C5040" s="593">
        <v>7.4999999999999997E-2</v>
      </c>
      <c r="D5040" t="s">
        <v>2563</v>
      </c>
      <c r="E5040">
        <v>0.06</v>
      </c>
      <c r="F5040">
        <v>1.4999999999999999E-2</v>
      </c>
      <c r="G5040">
        <v>0</v>
      </c>
      <c r="H5040">
        <v>0</v>
      </c>
      <c r="I5040">
        <v>0</v>
      </c>
    </row>
    <row r="5041" spans="1:9" x14ac:dyDescent="0.25">
      <c r="A5041" t="s">
        <v>746</v>
      </c>
      <c r="B5041">
        <v>33853</v>
      </c>
      <c r="C5041" s="593">
        <v>7.0000000000000007E-2</v>
      </c>
      <c r="D5041" t="s">
        <v>2564</v>
      </c>
      <c r="E5041">
        <v>0.06</v>
      </c>
      <c r="F5041">
        <v>0.01</v>
      </c>
      <c r="G5041">
        <v>0</v>
      </c>
      <c r="H5041">
        <v>0</v>
      </c>
      <c r="I5041">
        <v>0</v>
      </c>
    </row>
    <row r="5042" spans="1:9" x14ac:dyDescent="0.25">
      <c r="A5042" t="s">
        <v>746</v>
      </c>
      <c r="B5042">
        <v>33854</v>
      </c>
      <c r="C5042" s="593">
        <v>7.0000000000000007E-2</v>
      </c>
      <c r="D5042" t="s">
        <v>1258</v>
      </c>
      <c r="E5042">
        <v>0.06</v>
      </c>
      <c r="F5042">
        <v>0.01</v>
      </c>
      <c r="G5042">
        <v>0</v>
      </c>
      <c r="H5042">
        <v>0</v>
      </c>
      <c r="I5042">
        <v>0</v>
      </c>
    </row>
    <row r="5043" spans="1:9" x14ac:dyDescent="0.25">
      <c r="A5043" t="s">
        <v>746</v>
      </c>
      <c r="B5043">
        <v>33855</v>
      </c>
      <c r="C5043" s="593">
        <v>7.0000000000000007E-2</v>
      </c>
      <c r="D5043" t="s">
        <v>1258</v>
      </c>
      <c r="E5043">
        <v>0.06</v>
      </c>
      <c r="F5043">
        <v>0.01</v>
      </c>
      <c r="G5043">
        <v>0</v>
      </c>
      <c r="H5043">
        <v>0</v>
      </c>
      <c r="I5043">
        <v>0</v>
      </c>
    </row>
    <row r="5044" spans="1:9" x14ac:dyDescent="0.25">
      <c r="A5044" t="s">
        <v>746</v>
      </c>
      <c r="B5044">
        <v>33856</v>
      </c>
      <c r="C5044" s="593">
        <v>7.0000000000000007E-2</v>
      </c>
      <c r="D5044" t="s">
        <v>1258</v>
      </c>
      <c r="E5044">
        <v>0.06</v>
      </c>
      <c r="F5044">
        <v>0.01</v>
      </c>
      <c r="G5044">
        <v>0</v>
      </c>
      <c r="H5044">
        <v>0</v>
      </c>
      <c r="I5044">
        <v>0</v>
      </c>
    </row>
    <row r="5045" spans="1:9" x14ac:dyDescent="0.25">
      <c r="A5045" t="s">
        <v>746</v>
      </c>
      <c r="B5045">
        <v>33857</v>
      </c>
      <c r="C5045" s="593">
        <v>7.4999999999999997E-2</v>
      </c>
      <c r="D5045" t="s">
        <v>2565</v>
      </c>
      <c r="E5045">
        <v>0.06</v>
      </c>
      <c r="F5045">
        <v>1.4999999999999999E-2</v>
      </c>
      <c r="G5045">
        <v>0</v>
      </c>
      <c r="H5045">
        <v>0</v>
      </c>
      <c r="I5045">
        <v>0</v>
      </c>
    </row>
    <row r="5046" spans="1:9" x14ac:dyDescent="0.25">
      <c r="A5046" t="s">
        <v>746</v>
      </c>
      <c r="B5046">
        <v>33858</v>
      </c>
      <c r="C5046" s="593">
        <v>7.0000000000000007E-2</v>
      </c>
      <c r="D5046" t="s">
        <v>1258</v>
      </c>
      <c r="E5046">
        <v>0.06</v>
      </c>
      <c r="F5046">
        <v>0.01</v>
      </c>
      <c r="G5046">
        <v>0</v>
      </c>
      <c r="H5046">
        <v>0</v>
      </c>
      <c r="I5046">
        <v>0</v>
      </c>
    </row>
    <row r="5047" spans="1:9" x14ac:dyDescent="0.25">
      <c r="A5047" t="s">
        <v>746</v>
      </c>
      <c r="B5047">
        <v>33859</v>
      </c>
      <c r="C5047" s="593">
        <v>7.0000000000000007E-2</v>
      </c>
      <c r="D5047" t="s">
        <v>2564</v>
      </c>
      <c r="E5047">
        <v>0.06</v>
      </c>
      <c r="F5047">
        <v>0.01</v>
      </c>
      <c r="G5047">
        <v>0</v>
      </c>
      <c r="H5047">
        <v>0</v>
      </c>
      <c r="I5047">
        <v>0</v>
      </c>
    </row>
    <row r="5048" spans="1:9" x14ac:dyDescent="0.25">
      <c r="A5048" t="s">
        <v>746</v>
      </c>
      <c r="B5048">
        <v>33860</v>
      </c>
      <c r="C5048" s="593">
        <v>7.4999999999999997E-2</v>
      </c>
      <c r="D5048" t="s">
        <v>2525</v>
      </c>
      <c r="E5048">
        <v>0.06</v>
      </c>
      <c r="F5048">
        <v>1.4999999999999999E-2</v>
      </c>
      <c r="G5048">
        <v>0</v>
      </c>
      <c r="H5048">
        <v>0</v>
      </c>
      <c r="I5048">
        <v>0</v>
      </c>
    </row>
    <row r="5049" spans="1:9" x14ac:dyDescent="0.25">
      <c r="A5049" t="s">
        <v>746</v>
      </c>
      <c r="B5049">
        <v>33862</v>
      </c>
      <c r="C5049" s="593">
        <v>7.4999999999999997E-2</v>
      </c>
      <c r="D5049" t="s">
        <v>2563</v>
      </c>
      <c r="E5049">
        <v>0.06</v>
      </c>
      <c r="F5049">
        <v>1.4999999999999999E-2</v>
      </c>
      <c r="G5049">
        <v>0</v>
      </c>
      <c r="H5049">
        <v>0</v>
      </c>
      <c r="I5049">
        <v>0</v>
      </c>
    </row>
    <row r="5050" spans="1:9" x14ac:dyDescent="0.25">
      <c r="A5050" t="s">
        <v>746</v>
      </c>
      <c r="B5050">
        <v>33863</v>
      </c>
      <c r="C5050" s="593">
        <v>7.0000000000000007E-2</v>
      </c>
      <c r="D5050" t="s">
        <v>1258</v>
      </c>
      <c r="E5050">
        <v>0.06</v>
      </c>
      <c r="F5050">
        <v>0.01</v>
      </c>
      <c r="G5050">
        <v>0</v>
      </c>
      <c r="H5050">
        <v>0</v>
      </c>
      <c r="I5050">
        <v>0</v>
      </c>
    </row>
    <row r="5051" spans="1:9" x14ac:dyDescent="0.25">
      <c r="A5051" t="s">
        <v>746</v>
      </c>
      <c r="B5051">
        <v>33865</v>
      </c>
      <c r="C5051" s="593">
        <v>7.4999999999999997E-2</v>
      </c>
      <c r="D5051" t="s">
        <v>2566</v>
      </c>
      <c r="E5051">
        <v>0.06</v>
      </c>
      <c r="F5051">
        <v>1.4999999999999999E-2</v>
      </c>
      <c r="G5051">
        <v>0</v>
      </c>
      <c r="H5051">
        <v>0</v>
      </c>
      <c r="I5051">
        <v>0</v>
      </c>
    </row>
    <row r="5052" spans="1:9" x14ac:dyDescent="0.25">
      <c r="A5052" t="s">
        <v>746</v>
      </c>
      <c r="B5052">
        <v>33867</v>
      </c>
      <c r="C5052" s="593">
        <v>7.0000000000000007E-2</v>
      </c>
      <c r="D5052" t="s">
        <v>1258</v>
      </c>
      <c r="E5052">
        <v>0.06</v>
      </c>
      <c r="F5052">
        <v>0.01</v>
      </c>
      <c r="G5052">
        <v>0</v>
      </c>
      <c r="H5052">
        <v>0</v>
      </c>
      <c r="I5052">
        <v>0</v>
      </c>
    </row>
    <row r="5053" spans="1:9" x14ac:dyDescent="0.25">
      <c r="A5053" t="s">
        <v>746</v>
      </c>
      <c r="B5053">
        <v>33868</v>
      </c>
      <c r="C5053" s="593">
        <v>7.0000000000000007E-2</v>
      </c>
      <c r="D5053" t="s">
        <v>2551</v>
      </c>
      <c r="E5053">
        <v>0.06</v>
      </c>
      <c r="F5053">
        <v>0.01</v>
      </c>
      <c r="G5053">
        <v>0</v>
      </c>
      <c r="H5053">
        <v>0</v>
      </c>
      <c r="I5053">
        <v>0</v>
      </c>
    </row>
    <row r="5054" spans="1:9" x14ac:dyDescent="0.25">
      <c r="A5054" t="s">
        <v>746</v>
      </c>
      <c r="B5054">
        <v>33870</v>
      </c>
      <c r="C5054" s="593">
        <v>7.4999999999999997E-2</v>
      </c>
      <c r="D5054" t="s">
        <v>2567</v>
      </c>
      <c r="E5054">
        <v>0.06</v>
      </c>
      <c r="F5054">
        <v>1.4999999999999999E-2</v>
      </c>
      <c r="G5054">
        <v>0</v>
      </c>
      <c r="H5054">
        <v>0</v>
      </c>
      <c r="I5054">
        <v>0</v>
      </c>
    </row>
    <row r="5055" spans="1:9" x14ac:dyDescent="0.25">
      <c r="A5055" t="s">
        <v>746</v>
      </c>
      <c r="B5055">
        <v>33871</v>
      </c>
      <c r="C5055" s="593">
        <v>7.4999999999999997E-2</v>
      </c>
      <c r="D5055" t="s">
        <v>2567</v>
      </c>
      <c r="E5055">
        <v>0.06</v>
      </c>
      <c r="F5055">
        <v>1.4999999999999999E-2</v>
      </c>
      <c r="G5055">
        <v>0</v>
      </c>
      <c r="H5055">
        <v>0</v>
      </c>
      <c r="I5055">
        <v>0</v>
      </c>
    </row>
    <row r="5056" spans="1:9" x14ac:dyDescent="0.25">
      <c r="A5056" t="s">
        <v>746</v>
      </c>
      <c r="B5056">
        <v>33872</v>
      </c>
      <c r="C5056" s="593">
        <v>7.4999999999999997E-2</v>
      </c>
      <c r="D5056" t="s">
        <v>2567</v>
      </c>
      <c r="E5056">
        <v>0.06</v>
      </c>
      <c r="F5056">
        <v>1.4999999999999999E-2</v>
      </c>
      <c r="G5056">
        <v>0</v>
      </c>
      <c r="H5056">
        <v>0</v>
      </c>
      <c r="I5056">
        <v>0</v>
      </c>
    </row>
    <row r="5057" spans="1:9" x14ac:dyDescent="0.25">
      <c r="A5057" t="s">
        <v>746</v>
      </c>
      <c r="B5057">
        <v>33873</v>
      </c>
      <c r="C5057" s="593">
        <v>7.0000000000000007E-2</v>
      </c>
      <c r="D5057" t="s">
        <v>2568</v>
      </c>
      <c r="E5057">
        <v>0.06</v>
      </c>
      <c r="F5057">
        <v>0.01</v>
      </c>
      <c r="G5057">
        <v>0</v>
      </c>
      <c r="H5057">
        <v>0</v>
      </c>
      <c r="I5057">
        <v>0</v>
      </c>
    </row>
    <row r="5058" spans="1:9" x14ac:dyDescent="0.25">
      <c r="A5058" t="s">
        <v>746</v>
      </c>
      <c r="B5058">
        <v>33875</v>
      </c>
      <c r="C5058" s="593">
        <v>7.4999999999999997E-2</v>
      </c>
      <c r="D5058" t="s">
        <v>2567</v>
      </c>
      <c r="E5058">
        <v>0.06</v>
      </c>
      <c r="F5058">
        <v>1.4999999999999999E-2</v>
      </c>
      <c r="G5058">
        <v>0</v>
      </c>
      <c r="H5058">
        <v>0</v>
      </c>
      <c r="I5058">
        <v>0</v>
      </c>
    </row>
    <row r="5059" spans="1:9" x14ac:dyDescent="0.25">
      <c r="A5059" t="s">
        <v>746</v>
      </c>
      <c r="B5059">
        <v>33876</v>
      </c>
      <c r="C5059" s="593">
        <v>7.4999999999999997E-2</v>
      </c>
      <c r="D5059" t="s">
        <v>2567</v>
      </c>
      <c r="E5059">
        <v>0.06</v>
      </c>
      <c r="F5059">
        <v>1.4999999999999999E-2</v>
      </c>
      <c r="G5059">
        <v>0</v>
      </c>
      <c r="H5059">
        <v>0</v>
      </c>
      <c r="I5059">
        <v>0</v>
      </c>
    </row>
    <row r="5060" spans="1:9" x14ac:dyDescent="0.25">
      <c r="A5060" t="s">
        <v>746</v>
      </c>
      <c r="B5060">
        <v>33877</v>
      </c>
      <c r="C5060" s="593">
        <v>7.0000000000000007E-2</v>
      </c>
      <c r="D5060" t="s">
        <v>2564</v>
      </c>
      <c r="E5060">
        <v>0.06</v>
      </c>
      <c r="F5060">
        <v>0.01</v>
      </c>
      <c r="G5060">
        <v>0</v>
      </c>
      <c r="H5060">
        <v>0</v>
      </c>
      <c r="I5060">
        <v>0</v>
      </c>
    </row>
    <row r="5061" spans="1:9" x14ac:dyDescent="0.25">
      <c r="A5061" t="s">
        <v>746</v>
      </c>
      <c r="B5061">
        <v>33880</v>
      </c>
      <c r="C5061" s="593">
        <v>7.0000000000000007E-2</v>
      </c>
      <c r="D5061" t="s">
        <v>2554</v>
      </c>
      <c r="E5061">
        <v>0.06</v>
      </c>
      <c r="F5061">
        <v>0.01</v>
      </c>
      <c r="G5061">
        <v>0</v>
      </c>
      <c r="H5061">
        <v>0</v>
      </c>
      <c r="I5061">
        <v>0</v>
      </c>
    </row>
    <row r="5062" spans="1:9" x14ac:dyDescent="0.25">
      <c r="A5062" t="s">
        <v>746</v>
      </c>
      <c r="B5062">
        <v>33881</v>
      </c>
      <c r="C5062" s="593">
        <v>7.0000000000000007E-2</v>
      </c>
      <c r="D5062" t="s">
        <v>2551</v>
      </c>
      <c r="E5062">
        <v>0.06</v>
      </c>
      <c r="F5062">
        <v>0.01</v>
      </c>
      <c r="G5062">
        <v>0</v>
      </c>
      <c r="H5062">
        <v>0</v>
      </c>
      <c r="I5062">
        <v>0</v>
      </c>
    </row>
    <row r="5063" spans="1:9" x14ac:dyDescent="0.25">
      <c r="A5063" t="s">
        <v>746</v>
      </c>
      <c r="B5063">
        <v>33882</v>
      </c>
      <c r="C5063" s="593">
        <v>7.0000000000000007E-2</v>
      </c>
      <c r="D5063" t="s">
        <v>2569</v>
      </c>
      <c r="E5063">
        <v>0.06</v>
      </c>
      <c r="F5063">
        <v>0.01</v>
      </c>
      <c r="G5063">
        <v>0</v>
      </c>
      <c r="H5063">
        <v>0</v>
      </c>
      <c r="I5063">
        <v>0</v>
      </c>
    </row>
    <row r="5064" spans="1:9" x14ac:dyDescent="0.25">
      <c r="A5064" t="s">
        <v>746</v>
      </c>
      <c r="B5064">
        <v>33883</v>
      </c>
      <c r="C5064" s="593">
        <v>7.0000000000000007E-2</v>
      </c>
      <c r="D5064" t="s">
        <v>2569</v>
      </c>
      <c r="E5064">
        <v>0.06</v>
      </c>
      <c r="F5064">
        <v>0.01</v>
      </c>
      <c r="G5064">
        <v>0</v>
      </c>
      <c r="H5064">
        <v>0</v>
      </c>
      <c r="I5064">
        <v>0</v>
      </c>
    </row>
    <row r="5065" spans="1:9" x14ac:dyDescent="0.25">
      <c r="A5065" t="s">
        <v>746</v>
      </c>
      <c r="B5065">
        <v>33884</v>
      </c>
      <c r="C5065" s="593">
        <v>7.0000000000000007E-2</v>
      </c>
      <c r="D5065" t="s">
        <v>2557</v>
      </c>
      <c r="E5065">
        <v>0.06</v>
      </c>
      <c r="F5065">
        <v>0.01</v>
      </c>
      <c r="G5065">
        <v>0</v>
      </c>
      <c r="H5065">
        <v>0</v>
      </c>
      <c r="I5065">
        <v>0</v>
      </c>
    </row>
    <row r="5066" spans="1:9" x14ac:dyDescent="0.25">
      <c r="A5066" t="s">
        <v>746</v>
      </c>
      <c r="B5066">
        <v>33885</v>
      </c>
      <c r="C5066" s="593">
        <v>7.0000000000000007E-2</v>
      </c>
      <c r="D5066" t="s">
        <v>2569</v>
      </c>
      <c r="E5066">
        <v>0.06</v>
      </c>
      <c r="F5066">
        <v>0.01</v>
      </c>
      <c r="G5066">
        <v>0</v>
      </c>
      <c r="H5066">
        <v>0</v>
      </c>
      <c r="I5066">
        <v>0</v>
      </c>
    </row>
    <row r="5067" spans="1:9" x14ac:dyDescent="0.25">
      <c r="A5067" t="s">
        <v>746</v>
      </c>
      <c r="B5067">
        <v>33888</v>
      </c>
      <c r="C5067" s="593">
        <v>7.0000000000000007E-2</v>
      </c>
      <c r="D5067" t="s">
        <v>1258</v>
      </c>
      <c r="E5067">
        <v>0.06</v>
      </c>
      <c r="F5067">
        <v>0.01</v>
      </c>
      <c r="G5067">
        <v>0</v>
      </c>
      <c r="H5067">
        <v>0</v>
      </c>
      <c r="I5067">
        <v>0</v>
      </c>
    </row>
    <row r="5068" spans="1:9" x14ac:dyDescent="0.25">
      <c r="A5068" t="s">
        <v>746</v>
      </c>
      <c r="B5068">
        <v>33890</v>
      </c>
      <c r="C5068" s="593">
        <v>7.4999999999999997E-2</v>
      </c>
      <c r="D5068" t="s">
        <v>2566</v>
      </c>
      <c r="E5068">
        <v>0.06</v>
      </c>
      <c r="F5068">
        <v>1.4999999999999999E-2</v>
      </c>
      <c r="G5068">
        <v>0</v>
      </c>
      <c r="H5068">
        <v>0</v>
      </c>
      <c r="I5068">
        <v>0</v>
      </c>
    </row>
    <row r="5069" spans="1:9" x14ac:dyDescent="0.25">
      <c r="A5069" t="s">
        <v>746</v>
      </c>
      <c r="B5069">
        <v>33896</v>
      </c>
      <c r="C5069" s="593">
        <v>7.4999999999999997E-2</v>
      </c>
      <c r="D5069" t="s">
        <v>1401</v>
      </c>
      <c r="E5069">
        <v>0.06</v>
      </c>
      <c r="F5069">
        <v>1.4999999999999999E-2</v>
      </c>
      <c r="G5069">
        <v>0</v>
      </c>
      <c r="H5069">
        <v>0</v>
      </c>
      <c r="I5069">
        <v>0</v>
      </c>
    </row>
    <row r="5070" spans="1:9" x14ac:dyDescent="0.25">
      <c r="A5070" t="s">
        <v>746</v>
      </c>
      <c r="B5070">
        <v>33897</v>
      </c>
      <c r="C5070" s="593">
        <v>7.4999999999999997E-2</v>
      </c>
      <c r="D5070" t="s">
        <v>1401</v>
      </c>
      <c r="E5070">
        <v>0.06</v>
      </c>
      <c r="F5070">
        <v>1.4999999999999999E-2</v>
      </c>
      <c r="G5070">
        <v>0</v>
      </c>
      <c r="H5070">
        <v>0</v>
      </c>
      <c r="I5070">
        <v>0</v>
      </c>
    </row>
    <row r="5071" spans="1:9" x14ac:dyDescent="0.25">
      <c r="A5071" t="s">
        <v>746</v>
      </c>
      <c r="B5071">
        <v>33898</v>
      </c>
      <c r="C5071" s="593">
        <v>7.0000000000000007E-2</v>
      </c>
      <c r="D5071" t="s">
        <v>2557</v>
      </c>
      <c r="E5071">
        <v>0.06</v>
      </c>
      <c r="F5071">
        <v>0.01</v>
      </c>
      <c r="G5071">
        <v>0</v>
      </c>
      <c r="H5071">
        <v>0</v>
      </c>
      <c r="I5071">
        <v>0</v>
      </c>
    </row>
    <row r="5072" spans="1:9" x14ac:dyDescent="0.25">
      <c r="A5072" t="s">
        <v>746</v>
      </c>
      <c r="B5072">
        <v>33901</v>
      </c>
      <c r="C5072" s="593">
        <v>6.5000000000000002E-2</v>
      </c>
      <c r="D5072" t="s">
        <v>2570</v>
      </c>
      <c r="E5072">
        <v>0.06</v>
      </c>
      <c r="F5072">
        <v>5.0000000000000001E-3</v>
      </c>
      <c r="G5072">
        <v>0</v>
      </c>
      <c r="H5072">
        <v>0</v>
      </c>
      <c r="I5072">
        <v>0</v>
      </c>
    </row>
    <row r="5073" spans="1:9" x14ac:dyDescent="0.25">
      <c r="A5073" t="s">
        <v>746</v>
      </c>
      <c r="B5073">
        <v>33902</v>
      </c>
      <c r="C5073" s="593">
        <v>6.5000000000000002E-2</v>
      </c>
      <c r="D5073" t="s">
        <v>2570</v>
      </c>
      <c r="E5073">
        <v>0.06</v>
      </c>
      <c r="F5073">
        <v>5.0000000000000001E-3</v>
      </c>
      <c r="G5073">
        <v>0</v>
      </c>
      <c r="H5073">
        <v>0</v>
      </c>
      <c r="I5073">
        <v>0</v>
      </c>
    </row>
    <row r="5074" spans="1:9" x14ac:dyDescent="0.25">
      <c r="A5074" t="s">
        <v>746</v>
      </c>
      <c r="B5074">
        <v>33903</v>
      </c>
      <c r="C5074" s="593">
        <v>6.5000000000000002E-2</v>
      </c>
      <c r="D5074" t="s">
        <v>2571</v>
      </c>
      <c r="E5074">
        <v>0.06</v>
      </c>
      <c r="F5074">
        <v>5.0000000000000001E-3</v>
      </c>
      <c r="G5074">
        <v>0</v>
      </c>
      <c r="H5074">
        <v>0</v>
      </c>
      <c r="I5074">
        <v>0</v>
      </c>
    </row>
    <row r="5075" spans="1:9" x14ac:dyDescent="0.25">
      <c r="A5075" t="s">
        <v>746</v>
      </c>
      <c r="B5075">
        <v>33904</v>
      </c>
      <c r="C5075" s="593">
        <v>6.5000000000000002E-2</v>
      </c>
      <c r="D5075" t="s">
        <v>2571</v>
      </c>
      <c r="E5075">
        <v>0.06</v>
      </c>
      <c r="F5075">
        <v>5.0000000000000001E-3</v>
      </c>
      <c r="G5075">
        <v>0</v>
      </c>
      <c r="H5075">
        <v>0</v>
      </c>
      <c r="I5075">
        <v>0</v>
      </c>
    </row>
    <row r="5076" spans="1:9" x14ac:dyDescent="0.25">
      <c r="A5076" t="s">
        <v>746</v>
      </c>
      <c r="B5076">
        <v>33905</v>
      </c>
      <c r="C5076" s="593">
        <v>6.5000000000000002E-2</v>
      </c>
      <c r="D5076" t="s">
        <v>2570</v>
      </c>
      <c r="E5076">
        <v>0.06</v>
      </c>
      <c r="F5076">
        <v>5.0000000000000001E-3</v>
      </c>
      <c r="G5076">
        <v>0</v>
      </c>
      <c r="H5076">
        <v>0</v>
      </c>
      <c r="I5076">
        <v>0</v>
      </c>
    </row>
    <row r="5077" spans="1:9" x14ac:dyDescent="0.25">
      <c r="A5077" t="s">
        <v>746</v>
      </c>
      <c r="B5077">
        <v>33906</v>
      </c>
      <c r="C5077" s="593">
        <v>6.5000000000000002E-2</v>
      </c>
      <c r="D5077" t="s">
        <v>1374</v>
      </c>
      <c r="E5077">
        <v>0.06</v>
      </c>
      <c r="F5077">
        <v>5.0000000000000001E-3</v>
      </c>
      <c r="G5077">
        <v>0</v>
      </c>
      <c r="H5077">
        <v>0</v>
      </c>
      <c r="I5077">
        <v>0</v>
      </c>
    </row>
    <row r="5078" spans="1:9" x14ac:dyDescent="0.25">
      <c r="A5078" t="s">
        <v>746</v>
      </c>
      <c r="B5078">
        <v>33907</v>
      </c>
      <c r="C5078" s="593">
        <v>6.5000000000000002E-2</v>
      </c>
      <c r="D5078" t="s">
        <v>2570</v>
      </c>
      <c r="E5078">
        <v>0.06</v>
      </c>
      <c r="F5078">
        <v>5.0000000000000001E-3</v>
      </c>
      <c r="G5078">
        <v>0</v>
      </c>
      <c r="H5078">
        <v>0</v>
      </c>
      <c r="I5078">
        <v>0</v>
      </c>
    </row>
    <row r="5079" spans="1:9" x14ac:dyDescent="0.25">
      <c r="A5079" t="s">
        <v>746</v>
      </c>
      <c r="B5079">
        <v>33908</v>
      </c>
      <c r="C5079" s="593">
        <v>6.5000000000000002E-2</v>
      </c>
      <c r="D5079" t="s">
        <v>1374</v>
      </c>
      <c r="E5079">
        <v>0.06</v>
      </c>
      <c r="F5079">
        <v>5.0000000000000001E-3</v>
      </c>
      <c r="G5079">
        <v>0</v>
      </c>
      <c r="H5079">
        <v>0</v>
      </c>
      <c r="I5079">
        <v>0</v>
      </c>
    </row>
    <row r="5080" spans="1:9" x14ac:dyDescent="0.25">
      <c r="A5080" t="s">
        <v>746</v>
      </c>
      <c r="B5080">
        <v>33909</v>
      </c>
      <c r="C5080" s="593">
        <v>6.5000000000000002E-2</v>
      </c>
      <c r="D5080" t="s">
        <v>2571</v>
      </c>
      <c r="E5080">
        <v>0.06</v>
      </c>
      <c r="F5080">
        <v>5.0000000000000001E-3</v>
      </c>
      <c r="G5080">
        <v>0</v>
      </c>
      <c r="H5080">
        <v>0</v>
      </c>
      <c r="I5080">
        <v>0</v>
      </c>
    </row>
    <row r="5081" spans="1:9" x14ac:dyDescent="0.25">
      <c r="A5081" t="s">
        <v>746</v>
      </c>
      <c r="B5081">
        <v>33910</v>
      </c>
      <c r="C5081" s="593">
        <v>6.5000000000000002E-2</v>
      </c>
      <c r="D5081" t="s">
        <v>2571</v>
      </c>
      <c r="E5081">
        <v>0.06</v>
      </c>
      <c r="F5081">
        <v>5.0000000000000001E-3</v>
      </c>
      <c r="G5081">
        <v>0</v>
      </c>
      <c r="H5081">
        <v>0</v>
      </c>
      <c r="I5081">
        <v>0</v>
      </c>
    </row>
    <row r="5082" spans="1:9" x14ac:dyDescent="0.25">
      <c r="A5082" t="s">
        <v>746</v>
      </c>
      <c r="B5082">
        <v>33911</v>
      </c>
      <c r="C5082" s="593">
        <v>6.5000000000000002E-2</v>
      </c>
      <c r="D5082" t="s">
        <v>1374</v>
      </c>
      <c r="E5082">
        <v>0.06</v>
      </c>
      <c r="F5082">
        <v>5.0000000000000001E-3</v>
      </c>
      <c r="G5082">
        <v>0</v>
      </c>
      <c r="H5082">
        <v>0</v>
      </c>
      <c r="I5082">
        <v>0</v>
      </c>
    </row>
    <row r="5083" spans="1:9" x14ac:dyDescent="0.25">
      <c r="A5083" t="s">
        <v>746</v>
      </c>
      <c r="B5083">
        <v>33912</v>
      </c>
      <c r="C5083" s="593">
        <v>6.5000000000000002E-2</v>
      </c>
      <c r="D5083" t="s">
        <v>2570</v>
      </c>
      <c r="E5083">
        <v>0.06</v>
      </c>
      <c r="F5083">
        <v>5.0000000000000001E-3</v>
      </c>
      <c r="G5083">
        <v>0</v>
      </c>
      <c r="H5083">
        <v>0</v>
      </c>
      <c r="I5083">
        <v>0</v>
      </c>
    </row>
    <row r="5084" spans="1:9" x14ac:dyDescent="0.25">
      <c r="A5084" t="s">
        <v>746</v>
      </c>
      <c r="B5084">
        <v>33913</v>
      </c>
      <c r="C5084" s="593">
        <v>6.5000000000000002E-2</v>
      </c>
      <c r="D5084" t="s">
        <v>2570</v>
      </c>
      <c r="E5084">
        <v>0.06</v>
      </c>
      <c r="F5084">
        <v>5.0000000000000001E-3</v>
      </c>
      <c r="G5084">
        <v>0</v>
      </c>
      <c r="H5084">
        <v>0</v>
      </c>
      <c r="I5084">
        <v>0</v>
      </c>
    </row>
    <row r="5085" spans="1:9" x14ac:dyDescent="0.25">
      <c r="A5085" t="s">
        <v>746</v>
      </c>
      <c r="B5085">
        <v>33914</v>
      </c>
      <c r="C5085" s="593">
        <v>6.5000000000000002E-2</v>
      </c>
      <c r="D5085" t="s">
        <v>2571</v>
      </c>
      <c r="E5085">
        <v>0.06</v>
      </c>
      <c r="F5085">
        <v>5.0000000000000001E-3</v>
      </c>
      <c r="G5085">
        <v>0</v>
      </c>
      <c r="H5085">
        <v>0</v>
      </c>
      <c r="I5085">
        <v>0</v>
      </c>
    </row>
    <row r="5086" spans="1:9" x14ac:dyDescent="0.25">
      <c r="A5086" t="s">
        <v>746</v>
      </c>
      <c r="B5086">
        <v>33915</v>
      </c>
      <c r="C5086" s="593">
        <v>6.5000000000000002E-2</v>
      </c>
      <c r="D5086" t="s">
        <v>2571</v>
      </c>
      <c r="E5086">
        <v>0.06</v>
      </c>
      <c r="F5086">
        <v>5.0000000000000001E-3</v>
      </c>
      <c r="G5086">
        <v>0</v>
      </c>
      <c r="H5086">
        <v>0</v>
      </c>
      <c r="I5086">
        <v>0</v>
      </c>
    </row>
    <row r="5087" spans="1:9" x14ac:dyDescent="0.25">
      <c r="A5087" t="s">
        <v>746</v>
      </c>
      <c r="B5087">
        <v>33916</v>
      </c>
      <c r="C5087" s="593">
        <v>6.5000000000000002E-2</v>
      </c>
      <c r="D5087" t="s">
        <v>2570</v>
      </c>
      <c r="E5087">
        <v>0.06</v>
      </c>
      <c r="F5087">
        <v>5.0000000000000001E-3</v>
      </c>
      <c r="G5087">
        <v>0</v>
      </c>
      <c r="H5087">
        <v>0</v>
      </c>
      <c r="I5087">
        <v>0</v>
      </c>
    </row>
    <row r="5088" spans="1:9" x14ac:dyDescent="0.25">
      <c r="A5088" t="s">
        <v>746</v>
      </c>
      <c r="B5088">
        <v>33917</v>
      </c>
      <c r="C5088" s="593">
        <v>7.0000000000000007E-2</v>
      </c>
      <c r="D5088" t="s">
        <v>2572</v>
      </c>
      <c r="E5088">
        <v>0.06</v>
      </c>
      <c r="F5088">
        <v>0.01</v>
      </c>
      <c r="G5088">
        <v>0</v>
      </c>
      <c r="H5088">
        <v>0</v>
      </c>
      <c r="I5088">
        <v>0</v>
      </c>
    </row>
    <row r="5089" spans="1:9" x14ac:dyDescent="0.25">
      <c r="A5089" t="s">
        <v>746</v>
      </c>
      <c r="B5089">
        <v>33918</v>
      </c>
      <c r="C5089" s="593">
        <v>6.5000000000000002E-2</v>
      </c>
      <c r="D5089" t="s">
        <v>1374</v>
      </c>
      <c r="E5089">
        <v>0.06</v>
      </c>
      <c r="F5089">
        <v>5.0000000000000001E-3</v>
      </c>
      <c r="G5089">
        <v>0</v>
      </c>
      <c r="H5089">
        <v>0</v>
      </c>
      <c r="I5089">
        <v>0</v>
      </c>
    </row>
    <row r="5090" spans="1:9" x14ac:dyDescent="0.25">
      <c r="A5090" t="s">
        <v>746</v>
      </c>
      <c r="B5090">
        <v>33919</v>
      </c>
      <c r="C5090" s="593">
        <v>6.5000000000000002E-2</v>
      </c>
      <c r="D5090" t="s">
        <v>2570</v>
      </c>
      <c r="E5090">
        <v>0.06</v>
      </c>
      <c r="F5090">
        <v>5.0000000000000001E-3</v>
      </c>
      <c r="G5090">
        <v>0</v>
      </c>
      <c r="H5090">
        <v>0</v>
      </c>
      <c r="I5090">
        <v>0</v>
      </c>
    </row>
    <row r="5091" spans="1:9" x14ac:dyDescent="0.25">
      <c r="A5091" t="s">
        <v>746</v>
      </c>
      <c r="B5091">
        <v>33920</v>
      </c>
      <c r="C5091" s="593">
        <v>7.0000000000000007E-2</v>
      </c>
      <c r="D5091" t="s">
        <v>2573</v>
      </c>
      <c r="E5091">
        <v>0.06</v>
      </c>
      <c r="F5091">
        <v>0.01</v>
      </c>
      <c r="G5091">
        <v>0</v>
      </c>
      <c r="H5091">
        <v>0</v>
      </c>
      <c r="I5091">
        <v>0</v>
      </c>
    </row>
    <row r="5092" spans="1:9" x14ac:dyDescent="0.25">
      <c r="A5092" t="s">
        <v>746</v>
      </c>
      <c r="B5092">
        <v>33921</v>
      </c>
      <c r="C5092" s="593">
        <v>7.0000000000000007E-2</v>
      </c>
      <c r="D5092" t="s">
        <v>2572</v>
      </c>
      <c r="E5092">
        <v>0.06</v>
      </c>
      <c r="F5092">
        <v>0.01</v>
      </c>
      <c r="G5092">
        <v>0</v>
      </c>
      <c r="H5092">
        <v>0</v>
      </c>
      <c r="I5092">
        <v>0</v>
      </c>
    </row>
    <row r="5093" spans="1:9" x14ac:dyDescent="0.25">
      <c r="A5093" t="s">
        <v>746</v>
      </c>
      <c r="B5093">
        <v>33922</v>
      </c>
      <c r="C5093" s="593">
        <v>6.5000000000000002E-2</v>
      </c>
      <c r="D5093" t="s">
        <v>1374</v>
      </c>
      <c r="E5093">
        <v>0.06</v>
      </c>
      <c r="F5093">
        <v>5.0000000000000001E-3</v>
      </c>
      <c r="G5093">
        <v>0</v>
      </c>
      <c r="H5093">
        <v>0</v>
      </c>
      <c r="I5093">
        <v>0</v>
      </c>
    </row>
    <row r="5094" spans="1:9" x14ac:dyDescent="0.25">
      <c r="A5094" t="s">
        <v>746</v>
      </c>
      <c r="B5094">
        <v>33924</v>
      </c>
      <c r="C5094" s="593">
        <v>6.5000000000000002E-2</v>
      </c>
      <c r="D5094" t="s">
        <v>1374</v>
      </c>
      <c r="E5094">
        <v>0.06</v>
      </c>
      <c r="F5094">
        <v>5.0000000000000001E-3</v>
      </c>
      <c r="G5094">
        <v>0</v>
      </c>
      <c r="H5094">
        <v>0</v>
      </c>
      <c r="I5094">
        <v>0</v>
      </c>
    </row>
    <row r="5095" spans="1:9" x14ac:dyDescent="0.25">
      <c r="A5095" t="s">
        <v>746</v>
      </c>
      <c r="B5095">
        <v>33927</v>
      </c>
      <c r="C5095" s="593">
        <v>7.0000000000000007E-2</v>
      </c>
      <c r="D5095" t="s">
        <v>2572</v>
      </c>
      <c r="E5095">
        <v>0.06</v>
      </c>
      <c r="F5095">
        <v>0.01</v>
      </c>
      <c r="G5095">
        <v>0</v>
      </c>
      <c r="H5095">
        <v>0</v>
      </c>
      <c r="I5095">
        <v>0</v>
      </c>
    </row>
    <row r="5096" spans="1:9" x14ac:dyDescent="0.25">
      <c r="A5096" t="s">
        <v>746</v>
      </c>
      <c r="B5096">
        <v>33928</v>
      </c>
      <c r="C5096" s="593">
        <v>7.0000000000000007E-2</v>
      </c>
      <c r="D5096" t="s">
        <v>2574</v>
      </c>
      <c r="E5096">
        <v>0.06</v>
      </c>
      <c r="F5096">
        <v>0.01</v>
      </c>
      <c r="G5096">
        <v>0</v>
      </c>
      <c r="H5096">
        <v>0</v>
      </c>
      <c r="I5096">
        <v>0</v>
      </c>
    </row>
    <row r="5097" spans="1:9" x14ac:dyDescent="0.25">
      <c r="A5097" t="s">
        <v>746</v>
      </c>
      <c r="B5097">
        <v>33929</v>
      </c>
      <c r="C5097" s="593">
        <v>6.5000000000000002E-2</v>
      </c>
      <c r="D5097" t="s">
        <v>2575</v>
      </c>
      <c r="E5097">
        <v>0.06</v>
      </c>
      <c r="F5097">
        <v>5.0000000000000001E-3</v>
      </c>
      <c r="G5097">
        <v>0</v>
      </c>
      <c r="H5097">
        <v>0</v>
      </c>
      <c r="I5097">
        <v>0</v>
      </c>
    </row>
    <row r="5098" spans="1:9" x14ac:dyDescent="0.25">
      <c r="A5098" t="s">
        <v>746</v>
      </c>
      <c r="B5098">
        <v>33930</v>
      </c>
      <c r="C5098" s="593">
        <v>7.0000000000000007E-2</v>
      </c>
      <c r="D5098" t="s">
        <v>2573</v>
      </c>
      <c r="E5098">
        <v>0.06</v>
      </c>
      <c r="F5098">
        <v>0.01</v>
      </c>
      <c r="G5098">
        <v>0</v>
      </c>
      <c r="H5098">
        <v>0</v>
      </c>
      <c r="I5098">
        <v>0</v>
      </c>
    </row>
    <row r="5099" spans="1:9" x14ac:dyDescent="0.25">
      <c r="A5099" t="s">
        <v>746</v>
      </c>
      <c r="B5099">
        <v>33931</v>
      </c>
      <c r="C5099" s="593">
        <v>6.5000000000000002E-2</v>
      </c>
      <c r="D5099" t="s">
        <v>2576</v>
      </c>
      <c r="E5099">
        <v>0.06</v>
      </c>
      <c r="F5099">
        <v>5.0000000000000001E-3</v>
      </c>
      <c r="G5099">
        <v>0</v>
      </c>
      <c r="H5099">
        <v>0</v>
      </c>
      <c r="I5099">
        <v>0</v>
      </c>
    </row>
    <row r="5100" spans="1:9" x14ac:dyDescent="0.25">
      <c r="A5100" t="s">
        <v>746</v>
      </c>
      <c r="B5100">
        <v>33932</v>
      </c>
      <c r="C5100" s="593">
        <v>6.5000000000000002E-2</v>
      </c>
      <c r="D5100" t="s">
        <v>2577</v>
      </c>
      <c r="E5100">
        <v>0.06</v>
      </c>
      <c r="F5100">
        <v>5.0000000000000001E-3</v>
      </c>
      <c r="G5100">
        <v>0</v>
      </c>
      <c r="H5100">
        <v>0</v>
      </c>
      <c r="I5100">
        <v>0</v>
      </c>
    </row>
    <row r="5101" spans="1:9" x14ac:dyDescent="0.25">
      <c r="A5101" t="s">
        <v>746</v>
      </c>
      <c r="B5101">
        <v>33935</v>
      </c>
      <c r="C5101" s="593">
        <v>7.0000000000000007E-2</v>
      </c>
      <c r="D5101" t="s">
        <v>2578</v>
      </c>
      <c r="E5101">
        <v>0.06</v>
      </c>
      <c r="F5101">
        <v>0.01</v>
      </c>
      <c r="G5101">
        <v>0</v>
      </c>
      <c r="H5101">
        <v>0</v>
      </c>
      <c r="I5101">
        <v>0</v>
      </c>
    </row>
    <row r="5102" spans="1:9" x14ac:dyDescent="0.25">
      <c r="A5102" t="s">
        <v>746</v>
      </c>
      <c r="B5102">
        <v>33936</v>
      </c>
      <c r="C5102" s="593">
        <v>7.0000000000000007E-2</v>
      </c>
      <c r="D5102" t="s">
        <v>2573</v>
      </c>
      <c r="E5102">
        <v>0.06</v>
      </c>
      <c r="F5102">
        <v>0.01</v>
      </c>
      <c r="G5102">
        <v>0</v>
      </c>
      <c r="H5102">
        <v>0</v>
      </c>
      <c r="I5102">
        <v>0</v>
      </c>
    </row>
    <row r="5103" spans="1:9" x14ac:dyDescent="0.25">
      <c r="A5103" t="s">
        <v>746</v>
      </c>
      <c r="B5103">
        <v>33938</v>
      </c>
      <c r="C5103" s="593">
        <v>7.0000000000000007E-2</v>
      </c>
      <c r="D5103" t="s">
        <v>2572</v>
      </c>
      <c r="E5103">
        <v>0.06</v>
      </c>
      <c r="F5103">
        <v>0.01</v>
      </c>
      <c r="G5103">
        <v>0</v>
      </c>
      <c r="H5103">
        <v>0</v>
      </c>
      <c r="I5103">
        <v>0</v>
      </c>
    </row>
    <row r="5104" spans="1:9" x14ac:dyDescent="0.25">
      <c r="A5104" t="s">
        <v>746</v>
      </c>
      <c r="B5104">
        <v>33944</v>
      </c>
      <c r="C5104" s="593">
        <v>7.0000000000000007E-2</v>
      </c>
      <c r="D5104" t="s">
        <v>2579</v>
      </c>
      <c r="E5104">
        <v>0.06</v>
      </c>
      <c r="F5104">
        <v>0.01</v>
      </c>
      <c r="G5104">
        <v>0</v>
      </c>
      <c r="H5104">
        <v>0</v>
      </c>
      <c r="I5104">
        <v>0</v>
      </c>
    </row>
    <row r="5105" spans="1:9" x14ac:dyDescent="0.25">
      <c r="A5105" t="s">
        <v>746</v>
      </c>
      <c r="B5105">
        <v>33945</v>
      </c>
      <c r="C5105" s="593">
        <v>6.5000000000000002E-2</v>
      </c>
      <c r="D5105" t="s">
        <v>1374</v>
      </c>
      <c r="E5105">
        <v>0.06</v>
      </c>
      <c r="F5105">
        <v>5.0000000000000001E-3</v>
      </c>
      <c r="G5105">
        <v>0</v>
      </c>
      <c r="H5105">
        <v>0</v>
      </c>
      <c r="I5105">
        <v>0</v>
      </c>
    </row>
    <row r="5106" spans="1:9" x14ac:dyDescent="0.25">
      <c r="A5106" t="s">
        <v>746</v>
      </c>
      <c r="B5106">
        <v>33946</v>
      </c>
      <c r="C5106" s="593">
        <v>7.0000000000000007E-2</v>
      </c>
      <c r="D5106" t="s">
        <v>2572</v>
      </c>
      <c r="E5106">
        <v>0.06</v>
      </c>
      <c r="F5106">
        <v>0.01</v>
      </c>
      <c r="G5106">
        <v>0</v>
      </c>
      <c r="H5106">
        <v>0</v>
      </c>
      <c r="I5106">
        <v>0</v>
      </c>
    </row>
    <row r="5107" spans="1:9" x14ac:dyDescent="0.25">
      <c r="A5107" t="s">
        <v>746</v>
      </c>
      <c r="B5107">
        <v>33947</v>
      </c>
      <c r="C5107" s="593">
        <v>7.0000000000000007E-2</v>
      </c>
      <c r="D5107" t="s">
        <v>2572</v>
      </c>
      <c r="E5107">
        <v>0.06</v>
      </c>
      <c r="F5107">
        <v>0.01</v>
      </c>
      <c r="G5107">
        <v>0</v>
      </c>
      <c r="H5107">
        <v>0</v>
      </c>
      <c r="I5107">
        <v>0</v>
      </c>
    </row>
    <row r="5108" spans="1:9" x14ac:dyDescent="0.25">
      <c r="A5108" t="s">
        <v>746</v>
      </c>
      <c r="B5108">
        <v>33948</v>
      </c>
      <c r="C5108" s="593">
        <v>7.0000000000000007E-2</v>
      </c>
      <c r="D5108" t="s">
        <v>2572</v>
      </c>
      <c r="E5108">
        <v>0.06</v>
      </c>
      <c r="F5108">
        <v>0.01</v>
      </c>
      <c r="G5108">
        <v>0</v>
      </c>
      <c r="H5108">
        <v>0</v>
      </c>
      <c r="I5108">
        <v>0</v>
      </c>
    </row>
    <row r="5109" spans="1:9" x14ac:dyDescent="0.25">
      <c r="A5109" t="s">
        <v>746</v>
      </c>
      <c r="B5109">
        <v>33949</v>
      </c>
      <c r="C5109" s="593">
        <v>7.0000000000000007E-2</v>
      </c>
      <c r="D5109" t="s">
        <v>2572</v>
      </c>
      <c r="E5109">
        <v>0.06</v>
      </c>
      <c r="F5109">
        <v>0.01</v>
      </c>
      <c r="G5109">
        <v>0</v>
      </c>
      <c r="H5109">
        <v>0</v>
      </c>
      <c r="I5109">
        <v>0</v>
      </c>
    </row>
    <row r="5110" spans="1:9" x14ac:dyDescent="0.25">
      <c r="A5110" t="s">
        <v>746</v>
      </c>
      <c r="B5110">
        <v>33950</v>
      </c>
      <c r="C5110" s="593">
        <v>7.0000000000000007E-2</v>
      </c>
      <c r="D5110" t="s">
        <v>2580</v>
      </c>
      <c r="E5110">
        <v>0.06</v>
      </c>
      <c r="F5110">
        <v>0.01</v>
      </c>
      <c r="G5110">
        <v>0</v>
      </c>
      <c r="H5110">
        <v>0</v>
      </c>
      <c r="I5110">
        <v>0</v>
      </c>
    </row>
    <row r="5111" spans="1:9" x14ac:dyDescent="0.25">
      <c r="A5111" t="s">
        <v>746</v>
      </c>
      <c r="B5111">
        <v>33951</v>
      </c>
      <c r="C5111" s="593">
        <v>7.0000000000000007E-2</v>
      </c>
      <c r="D5111" t="s">
        <v>2580</v>
      </c>
      <c r="E5111">
        <v>0.06</v>
      </c>
      <c r="F5111">
        <v>0.01</v>
      </c>
      <c r="G5111">
        <v>0</v>
      </c>
      <c r="H5111">
        <v>0</v>
      </c>
      <c r="I5111">
        <v>0</v>
      </c>
    </row>
    <row r="5112" spans="1:9" x14ac:dyDescent="0.25">
      <c r="A5112" t="s">
        <v>746</v>
      </c>
      <c r="B5112">
        <v>33952</v>
      </c>
      <c r="C5112" s="593">
        <v>7.0000000000000007E-2</v>
      </c>
      <c r="D5112" t="s">
        <v>2572</v>
      </c>
      <c r="E5112">
        <v>0.06</v>
      </c>
      <c r="F5112">
        <v>0.01</v>
      </c>
      <c r="G5112">
        <v>0</v>
      </c>
      <c r="H5112">
        <v>0</v>
      </c>
      <c r="I5112">
        <v>0</v>
      </c>
    </row>
    <row r="5113" spans="1:9" x14ac:dyDescent="0.25">
      <c r="A5113" t="s">
        <v>746</v>
      </c>
      <c r="B5113">
        <v>33953</v>
      </c>
      <c r="C5113" s="593">
        <v>7.0000000000000007E-2</v>
      </c>
      <c r="D5113" t="s">
        <v>2581</v>
      </c>
      <c r="E5113">
        <v>0.06</v>
      </c>
      <c r="F5113">
        <v>0.01</v>
      </c>
      <c r="G5113">
        <v>0</v>
      </c>
      <c r="H5113">
        <v>0</v>
      </c>
      <c r="I5113">
        <v>0</v>
      </c>
    </row>
    <row r="5114" spans="1:9" x14ac:dyDescent="0.25">
      <c r="A5114" t="s">
        <v>746</v>
      </c>
      <c r="B5114">
        <v>33954</v>
      </c>
      <c r="C5114" s="593">
        <v>7.0000000000000007E-2</v>
      </c>
      <c r="D5114" t="s">
        <v>2572</v>
      </c>
      <c r="E5114">
        <v>0.06</v>
      </c>
      <c r="F5114">
        <v>0.01</v>
      </c>
      <c r="G5114">
        <v>0</v>
      </c>
      <c r="H5114">
        <v>0</v>
      </c>
      <c r="I5114">
        <v>0</v>
      </c>
    </row>
    <row r="5115" spans="1:9" x14ac:dyDescent="0.25">
      <c r="A5115" t="s">
        <v>746</v>
      </c>
      <c r="B5115">
        <v>33955</v>
      </c>
      <c r="C5115" s="593">
        <v>7.0000000000000007E-2</v>
      </c>
      <c r="D5115" t="s">
        <v>2580</v>
      </c>
      <c r="E5115">
        <v>0.06</v>
      </c>
      <c r="F5115">
        <v>0.01</v>
      </c>
      <c r="G5115">
        <v>0</v>
      </c>
      <c r="H5115">
        <v>0</v>
      </c>
      <c r="I5115">
        <v>0</v>
      </c>
    </row>
    <row r="5116" spans="1:9" x14ac:dyDescent="0.25">
      <c r="A5116" t="s">
        <v>746</v>
      </c>
      <c r="B5116">
        <v>33956</v>
      </c>
      <c r="C5116" s="593">
        <v>6.5000000000000002E-2</v>
      </c>
      <c r="D5116" t="s">
        <v>1374</v>
      </c>
      <c r="E5116">
        <v>0.06</v>
      </c>
      <c r="F5116">
        <v>5.0000000000000001E-3</v>
      </c>
      <c r="G5116">
        <v>0</v>
      </c>
      <c r="H5116">
        <v>0</v>
      </c>
      <c r="I5116">
        <v>0</v>
      </c>
    </row>
    <row r="5117" spans="1:9" x14ac:dyDescent="0.25">
      <c r="A5117" t="s">
        <v>746</v>
      </c>
      <c r="B5117">
        <v>33957</v>
      </c>
      <c r="C5117" s="593">
        <v>6.5000000000000002E-2</v>
      </c>
      <c r="D5117" t="s">
        <v>2582</v>
      </c>
      <c r="E5117">
        <v>0.06</v>
      </c>
      <c r="F5117">
        <v>5.0000000000000001E-3</v>
      </c>
      <c r="G5117">
        <v>0</v>
      </c>
      <c r="H5117">
        <v>0</v>
      </c>
      <c r="I5117">
        <v>0</v>
      </c>
    </row>
    <row r="5118" spans="1:9" x14ac:dyDescent="0.25">
      <c r="A5118" t="s">
        <v>746</v>
      </c>
      <c r="B5118">
        <v>33960</v>
      </c>
      <c r="C5118" s="593">
        <v>7.4999999999999997E-2</v>
      </c>
      <c r="D5118" t="s">
        <v>2565</v>
      </c>
      <c r="E5118">
        <v>0.06</v>
      </c>
      <c r="F5118">
        <v>1.4999999999999999E-2</v>
      </c>
      <c r="G5118">
        <v>0</v>
      </c>
      <c r="H5118">
        <v>0</v>
      </c>
      <c r="I5118">
        <v>0</v>
      </c>
    </row>
    <row r="5119" spans="1:9" x14ac:dyDescent="0.25">
      <c r="A5119" t="s">
        <v>746</v>
      </c>
      <c r="B5119">
        <v>33965</v>
      </c>
      <c r="C5119" s="593">
        <v>6.5000000000000002E-2</v>
      </c>
      <c r="D5119" t="s">
        <v>1374</v>
      </c>
      <c r="E5119">
        <v>0.06</v>
      </c>
      <c r="F5119">
        <v>5.0000000000000001E-3</v>
      </c>
      <c r="G5119">
        <v>0</v>
      </c>
      <c r="H5119">
        <v>0</v>
      </c>
      <c r="I5119">
        <v>0</v>
      </c>
    </row>
    <row r="5120" spans="1:9" x14ac:dyDescent="0.25">
      <c r="A5120" t="s">
        <v>746</v>
      </c>
      <c r="B5120">
        <v>33966</v>
      </c>
      <c r="C5120" s="593">
        <v>6.5000000000000002E-2</v>
      </c>
      <c r="D5120" t="s">
        <v>2570</v>
      </c>
      <c r="E5120">
        <v>0.06</v>
      </c>
      <c r="F5120">
        <v>5.0000000000000001E-3</v>
      </c>
      <c r="G5120">
        <v>0</v>
      </c>
      <c r="H5120">
        <v>0</v>
      </c>
      <c r="I5120">
        <v>0</v>
      </c>
    </row>
    <row r="5121" spans="1:9" x14ac:dyDescent="0.25">
      <c r="A5121" t="s">
        <v>746</v>
      </c>
      <c r="B5121">
        <v>33967</v>
      </c>
      <c r="C5121" s="593">
        <v>6.5000000000000002E-2</v>
      </c>
      <c r="D5121" t="s">
        <v>2575</v>
      </c>
      <c r="E5121">
        <v>0.06</v>
      </c>
      <c r="F5121">
        <v>5.0000000000000001E-3</v>
      </c>
      <c r="G5121">
        <v>0</v>
      </c>
      <c r="H5121">
        <v>0</v>
      </c>
      <c r="I5121">
        <v>0</v>
      </c>
    </row>
    <row r="5122" spans="1:9" x14ac:dyDescent="0.25">
      <c r="A5122" t="s">
        <v>746</v>
      </c>
      <c r="B5122">
        <v>33970</v>
      </c>
      <c r="C5122" s="593">
        <v>6.5000000000000002E-2</v>
      </c>
      <c r="D5122" t="s">
        <v>1374</v>
      </c>
      <c r="E5122">
        <v>0.06</v>
      </c>
      <c r="F5122">
        <v>5.0000000000000001E-3</v>
      </c>
      <c r="G5122">
        <v>0</v>
      </c>
      <c r="H5122">
        <v>0</v>
      </c>
      <c r="I5122">
        <v>0</v>
      </c>
    </row>
    <row r="5123" spans="1:9" x14ac:dyDescent="0.25">
      <c r="A5123" t="s">
        <v>746</v>
      </c>
      <c r="B5123">
        <v>33971</v>
      </c>
      <c r="C5123" s="593">
        <v>6.5000000000000002E-2</v>
      </c>
      <c r="D5123" t="s">
        <v>2570</v>
      </c>
      <c r="E5123">
        <v>0.06</v>
      </c>
      <c r="F5123">
        <v>5.0000000000000001E-3</v>
      </c>
      <c r="G5123">
        <v>0</v>
      </c>
      <c r="H5123">
        <v>0</v>
      </c>
      <c r="I5123">
        <v>0</v>
      </c>
    </row>
    <row r="5124" spans="1:9" x14ac:dyDescent="0.25">
      <c r="A5124" t="s">
        <v>746</v>
      </c>
      <c r="B5124">
        <v>33972</v>
      </c>
      <c r="C5124" s="593">
        <v>7.0000000000000007E-2</v>
      </c>
      <c r="D5124" t="s">
        <v>2573</v>
      </c>
      <c r="E5124">
        <v>0.06</v>
      </c>
      <c r="F5124">
        <v>0.01</v>
      </c>
      <c r="G5124">
        <v>0</v>
      </c>
      <c r="H5124">
        <v>0</v>
      </c>
      <c r="I5124">
        <v>0</v>
      </c>
    </row>
    <row r="5125" spans="1:9" x14ac:dyDescent="0.25">
      <c r="A5125" t="s">
        <v>746</v>
      </c>
      <c r="B5125">
        <v>33973</v>
      </c>
      <c r="C5125" s="593">
        <v>6.5000000000000002E-2</v>
      </c>
      <c r="D5125" t="s">
        <v>1374</v>
      </c>
      <c r="E5125">
        <v>0.06</v>
      </c>
      <c r="F5125">
        <v>5.0000000000000001E-3</v>
      </c>
      <c r="G5125">
        <v>0</v>
      </c>
      <c r="H5125">
        <v>0</v>
      </c>
      <c r="I5125">
        <v>0</v>
      </c>
    </row>
    <row r="5126" spans="1:9" x14ac:dyDescent="0.25">
      <c r="A5126" t="s">
        <v>746</v>
      </c>
      <c r="B5126">
        <v>33974</v>
      </c>
      <c r="C5126" s="593">
        <v>6.5000000000000002E-2</v>
      </c>
      <c r="D5126" t="s">
        <v>1374</v>
      </c>
      <c r="E5126">
        <v>0.06</v>
      </c>
      <c r="F5126">
        <v>5.0000000000000001E-3</v>
      </c>
      <c r="G5126">
        <v>0</v>
      </c>
      <c r="H5126">
        <v>0</v>
      </c>
      <c r="I5126">
        <v>0</v>
      </c>
    </row>
    <row r="5127" spans="1:9" x14ac:dyDescent="0.25">
      <c r="A5127" t="s">
        <v>746</v>
      </c>
      <c r="B5127">
        <v>33975</v>
      </c>
      <c r="C5127" s="593">
        <v>7.0000000000000007E-2</v>
      </c>
      <c r="D5127" t="s">
        <v>2578</v>
      </c>
      <c r="E5127">
        <v>0.06</v>
      </c>
      <c r="F5127">
        <v>0.01</v>
      </c>
      <c r="G5127">
        <v>0</v>
      </c>
      <c r="H5127">
        <v>0</v>
      </c>
      <c r="I5127">
        <v>0</v>
      </c>
    </row>
    <row r="5128" spans="1:9" x14ac:dyDescent="0.25">
      <c r="A5128" t="s">
        <v>746</v>
      </c>
      <c r="B5128">
        <v>33976</v>
      </c>
      <c r="C5128" s="593">
        <v>6.5000000000000002E-2</v>
      </c>
      <c r="D5128" t="s">
        <v>1374</v>
      </c>
      <c r="E5128">
        <v>0.06</v>
      </c>
      <c r="F5128">
        <v>5.0000000000000001E-3</v>
      </c>
      <c r="G5128">
        <v>0</v>
      </c>
      <c r="H5128">
        <v>0</v>
      </c>
      <c r="I5128">
        <v>0</v>
      </c>
    </row>
    <row r="5129" spans="1:9" x14ac:dyDescent="0.25">
      <c r="A5129" t="s">
        <v>746</v>
      </c>
      <c r="B5129">
        <v>33980</v>
      </c>
      <c r="C5129" s="593">
        <v>7.0000000000000007E-2</v>
      </c>
      <c r="D5129" t="s">
        <v>2572</v>
      </c>
      <c r="E5129">
        <v>0.06</v>
      </c>
      <c r="F5129">
        <v>0.01</v>
      </c>
      <c r="G5129">
        <v>0</v>
      </c>
      <c r="H5129">
        <v>0</v>
      </c>
      <c r="I5129">
        <v>0</v>
      </c>
    </row>
    <row r="5130" spans="1:9" x14ac:dyDescent="0.25">
      <c r="A5130" t="s">
        <v>746</v>
      </c>
      <c r="B5130">
        <v>33981</v>
      </c>
      <c r="C5130" s="593">
        <v>7.0000000000000007E-2</v>
      </c>
      <c r="D5130" t="s">
        <v>2572</v>
      </c>
      <c r="E5130">
        <v>0.06</v>
      </c>
      <c r="F5130">
        <v>0.01</v>
      </c>
      <c r="G5130">
        <v>0</v>
      </c>
      <c r="H5130">
        <v>0</v>
      </c>
      <c r="I5130">
        <v>0</v>
      </c>
    </row>
    <row r="5131" spans="1:9" x14ac:dyDescent="0.25">
      <c r="A5131" t="s">
        <v>746</v>
      </c>
      <c r="B5131">
        <v>33982</v>
      </c>
      <c r="C5131" s="593">
        <v>7.0000000000000007E-2</v>
      </c>
      <c r="D5131" t="s">
        <v>2572</v>
      </c>
      <c r="E5131">
        <v>0.06</v>
      </c>
      <c r="F5131">
        <v>0.01</v>
      </c>
      <c r="G5131">
        <v>0</v>
      </c>
      <c r="H5131">
        <v>0</v>
      </c>
      <c r="I5131">
        <v>0</v>
      </c>
    </row>
    <row r="5132" spans="1:9" x14ac:dyDescent="0.25">
      <c r="A5132" t="s">
        <v>746</v>
      </c>
      <c r="B5132">
        <v>33983</v>
      </c>
      <c r="C5132" s="593">
        <v>7.0000000000000007E-2</v>
      </c>
      <c r="D5132" t="s">
        <v>2572</v>
      </c>
      <c r="E5132">
        <v>0.06</v>
      </c>
      <c r="F5132">
        <v>0.01</v>
      </c>
      <c r="G5132">
        <v>0</v>
      </c>
      <c r="H5132">
        <v>0</v>
      </c>
      <c r="I5132">
        <v>0</v>
      </c>
    </row>
    <row r="5133" spans="1:9" x14ac:dyDescent="0.25">
      <c r="A5133" t="s">
        <v>746</v>
      </c>
      <c r="B5133">
        <v>33990</v>
      </c>
      <c r="C5133" s="593">
        <v>6.5000000000000002E-2</v>
      </c>
      <c r="D5133" t="s">
        <v>2571</v>
      </c>
      <c r="E5133">
        <v>0.06</v>
      </c>
      <c r="F5133">
        <v>5.0000000000000001E-3</v>
      </c>
      <c r="G5133">
        <v>0</v>
      </c>
      <c r="H5133">
        <v>0</v>
      </c>
      <c r="I5133">
        <v>0</v>
      </c>
    </row>
    <row r="5134" spans="1:9" x14ac:dyDescent="0.25">
      <c r="A5134" t="s">
        <v>746</v>
      </c>
      <c r="B5134">
        <v>33991</v>
      </c>
      <c r="C5134" s="593">
        <v>6.5000000000000002E-2</v>
      </c>
      <c r="D5134" t="s">
        <v>2571</v>
      </c>
      <c r="E5134">
        <v>0.06</v>
      </c>
      <c r="F5134">
        <v>5.0000000000000001E-3</v>
      </c>
      <c r="G5134">
        <v>0</v>
      </c>
      <c r="H5134">
        <v>0</v>
      </c>
      <c r="I5134">
        <v>0</v>
      </c>
    </row>
    <row r="5135" spans="1:9" x14ac:dyDescent="0.25">
      <c r="A5135" t="s">
        <v>746</v>
      </c>
      <c r="B5135">
        <v>33993</v>
      </c>
      <c r="C5135" s="593">
        <v>6.5000000000000002E-2</v>
      </c>
      <c r="D5135" t="s">
        <v>2571</v>
      </c>
      <c r="E5135">
        <v>0.06</v>
      </c>
      <c r="F5135">
        <v>5.0000000000000001E-3</v>
      </c>
      <c r="G5135">
        <v>0</v>
      </c>
      <c r="H5135">
        <v>0</v>
      </c>
      <c r="I5135">
        <v>0</v>
      </c>
    </row>
    <row r="5136" spans="1:9" x14ac:dyDescent="0.25">
      <c r="A5136" t="s">
        <v>746</v>
      </c>
      <c r="B5136">
        <v>33994</v>
      </c>
      <c r="C5136" s="593">
        <v>6.5000000000000002E-2</v>
      </c>
      <c r="D5136" t="s">
        <v>1374</v>
      </c>
      <c r="E5136">
        <v>0.06</v>
      </c>
      <c r="F5136">
        <v>5.0000000000000001E-3</v>
      </c>
      <c r="G5136">
        <v>0</v>
      </c>
      <c r="H5136">
        <v>0</v>
      </c>
      <c r="I5136">
        <v>0</v>
      </c>
    </row>
    <row r="5137" spans="1:9" x14ac:dyDescent="0.25">
      <c r="A5137" t="s">
        <v>746</v>
      </c>
      <c r="B5137">
        <v>34101</v>
      </c>
      <c r="C5137" s="593">
        <v>7.0000000000000007E-2</v>
      </c>
      <c r="D5137" t="s">
        <v>2583</v>
      </c>
      <c r="E5137">
        <v>0.06</v>
      </c>
      <c r="F5137">
        <v>0.01</v>
      </c>
      <c r="G5137">
        <v>0</v>
      </c>
      <c r="H5137">
        <v>0</v>
      </c>
      <c r="I5137">
        <v>0</v>
      </c>
    </row>
    <row r="5138" spans="1:9" x14ac:dyDescent="0.25">
      <c r="A5138" t="s">
        <v>746</v>
      </c>
      <c r="B5138">
        <v>34102</v>
      </c>
      <c r="C5138" s="593">
        <v>7.0000000000000007E-2</v>
      </c>
      <c r="D5138" t="s">
        <v>2583</v>
      </c>
      <c r="E5138">
        <v>0.06</v>
      </c>
      <c r="F5138">
        <v>0.01</v>
      </c>
      <c r="G5138">
        <v>0</v>
      </c>
      <c r="H5138">
        <v>0</v>
      </c>
      <c r="I5138">
        <v>0</v>
      </c>
    </row>
    <row r="5139" spans="1:9" x14ac:dyDescent="0.25">
      <c r="A5139" t="s">
        <v>746</v>
      </c>
      <c r="B5139">
        <v>34103</v>
      </c>
      <c r="C5139" s="593">
        <v>7.0000000000000007E-2</v>
      </c>
      <c r="D5139" t="s">
        <v>2583</v>
      </c>
      <c r="E5139">
        <v>0.06</v>
      </c>
      <c r="F5139">
        <v>0.01</v>
      </c>
      <c r="G5139">
        <v>0</v>
      </c>
      <c r="H5139">
        <v>0</v>
      </c>
      <c r="I5139">
        <v>0</v>
      </c>
    </row>
    <row r="5140" spans="1:9" x14ac:dyDescent="0.25">
      <c r="A5140" t="s">
        <v>746</v>
      </c>
      <c r="B5140">
        <v>34104</v>
      </c>
      <c r="C5140" s="593">
        <v>7.0000000000000007E-2</v>
      </c>
      <c r="D5140" t="s">
        <v>2583</v>
      </c>
      <c r="E5140">
        <v>0.06</v>
      </c>
      <c r="F5140">
        <v>0.01</v>
      </c>
      <c r="G5140">
        <v>0</v>
      </c>
      <c r="H5140">
        <v>0</v>
      </c>
      <c r="I5140">
        <v>0</v>
      </c>
    </row>
    <row r="5141" spans="1:9" x14ac:dyDescent="0.25">
      <c r="A5141" t="s">
        <v>746</v>
      </c>
      <c r="B5141">
        <v>34105</v>
      </c>
      <c r="C5141" s="593">
        <v>7.0000000000000007E-2</v>
      </c>
      <c r="D5141" t="s">
        <v>2583</v>
      </c>
      <c r="E5141">
        <v>0.06</v>
      </c>
      <c r="F5141">
        <v>0.01</v>
      </c>
      <c r="G5141">
        <v>0</v>
      </c>
      <c r="H5141">
        <v>0</v>
      </c>
      <c r="I5141">
        <v>0</v>
      </c>
    </row>
    <row r="5142" spans="1:9" x14ac:dyDescent="0.25">
      <c r="A5142" t="s">
        <v>746</v>
      </c>
      <c r="B5142">
        <v>34106</v>
      </c>
      <c r="C5142" s="593">
        <v>7.0000000000000007E-2</v>
      </c>
      <c r="D5142" t="s">
        <v>2574</v>
      </c>
      <c r="E5142">
        <v>0.06</v>
      </c>
      <c r="F5142">
        <v>0.01</v>
      </c>
      <c r="G5142">
        <v>0</v>
      </c>
      <c r="H5142">
        <v>0</v>
      </c>
      <c r="I5142">
        <v>0</v>
      </c>
    </row>
    <row r="5143" spans="1:9" x14ac:dyDescent="0.25">
      <c r="A5143" t="s">
        <v>746</v>
      </c>
      <c r="B5143">
        <v>34107</v>
      </c>
      <c r="C5143" s="593">
        <v>7.0000000000000007E-2</v>
      </c>
      <c r="D5143" t="s">
        <v>2574</v>
      </c>
      <c r="E5143">
        <v>0.06</v>
      </c>
      <c r="F5143">
        <v>0.01</v>
      </c>
      <c r="G5143">
        <v>0</v>
      </c>
      <c r="H5143">
        <v>0</v>
      </c>
      <c r="I5143">
        <v>0</v>
      </c>
    </row>
    <row r="5144" spans="1:9" x14ac:dyDescent="0.25">
      <c r="A5144" t="s">
        <v>746</v>
      </c>
      <c r="B5144">
        <v>34108</v>
      </c>
      <c r="C5144" s="593">
        <v>7.0000000000000007E-2</v>
      </c>
      <c r="D5144" t="s">
        <v>2583</v>
      </c>
      <c r="E5144">
        <v>0.06</v>
      </c>
      <c r="F5144">
        <v>0.01</v>
      </c>
      <c r="G5144">
        <v>0</v>
      </c>
      <c r="H5144">
        <v>0</v>
      </c>
      <c r="I5144">
        <v>0</v>
      </c>
    </row>
    <row r="5145" spans="1:9" x14ac:dyDescent="0.25">
      <c r="A5145" t="s">
        <v>746</v>
      </c>
      <c r="B5145">
        <v>34109</v>
      </c>
      <c r="C5145" s="593">
        <v>7.0000000000000007E-2</v>
      </c>
      <c r="D5145" t="s">
        <v>2574</v>
      </c>
      <c r="E5145">
        <v>0.06</v>
      </c>
      <c r="F5145">
        <v>0.01</v>
      </c>
      <c r="G5145">
        <v>0</v>
      </c>
      <c r="H5145">
        <v>0</v>
      </c>
      <c r="I5145">
        <v>0</v>
      </c>
    </row>
    <row r="5146" spans="1:9" x14ac:dyDescent="0.25">
      <c r="A5146" t="s">
        <v>746</v>
      </c>
      <c r="B5146">
        <v>34110</v>
      </c>
      <c r="C5146" s="593">
        <v>7.0000000000000007E-2</v>
      </c>
      <c r="D5146" t="s">
        <v>2574</v>
      </c>
      <c r="E5146">
        <v>0.06</v>
      </c>
      <c r="F5146">
        <v>0.01</v>
      </c>
      <c r="G5146">
        <v>0</v>
      </c>
      <c r="H5146">
        <v>0</v>
      </c>
      <c r="I5146">
        <v>0</v>
      </c>
    </row>
    <row r="5147" spans="1:9" x14ac:dyDescent="0.25">
      <c r="A5147" t="s">
        <v>746</v>
      </c>
      <c r="B5147">
        <v>34112</v>
      </c>
      <c r="C5147" s="593">
        <v>7.0000000000000007E-2</v>
      </c>
      <c r="D5147" t="s">
        <v>2583</v>
      </c>
      <c r="E5147">
        <v>0.06</v>
      </c>
      <c r="F5147">
        <v>0.01</v>
      </c>
      <c r="G5147">
        <v>0</v>
      </c>
      <c r="H5147">
        <v>0</v>
      </c>
      <c r="I5147">
        <v>0</v>
      </c>
    </row>
    <row r="5148" spans="1:9" x14ac:dyDescent="0.25">
      <c r="A5148" t="s">
        <v>746</v>
      </c>
      <c r="B5148">
        <v>34113</v>
      </c>
      <c r="C5148" s="593">
        <v>7.0000000000000007E-2</v>
      </c>
      <c r="D5148" t="s">
        <v>2574</v>
      </c>
      <c r="E5148">
        <v>0.06</v>
      </c>
      <c r="F5148">
        <v>0.01</v>
      </c>
      <c r="G5148">
        <v>0</v>
      </c>
      <c r="H5148">
        <v>0</v>
      </c>
      <c r="I5148">
        <v>0</v>
      </c>
    </row>
    <row r="5149" spans="1:9" x14ac:dyDescent="0.25">
      <c r="A5149" t="s">
        <v>746</v>
      </c>
      <c r="B5149">
        <v>34114</v>
      </c>
      <c r="C5149" s="593">
        <v>7.0000000000000007E-2</v>
      </c>
      <c r="D5149" t="s">
        <v>2574</v>
      </c>
      <c r="E5149">
        <v>0.06</v>
      </c>
      <c r="F5149">
        <v>0.01</v>
      </c>
      <c r="G5149">
        <v>0</v>
      </c>
      <c r="H5149">
        <v>0</v>
      </c>
      <c r="I5149">
        <v>0</v>
      </c>
    </row>
    <row r="5150" spans="1:9" x14ac:dyDescent="0.25">
      <c r="A5150" t="s">
        <v>746</v>
      </c>
      <c r="B5150">
        <v>34116</v>
      </c>
      <c r="C5150" s="593">
        <v>7.0000000000000007E-2</v>
      </c>
      <c r="D5150" t="s">
        <v>2574</v>
      </c>
      <c r="E5150">
        <v>0.06</v>
      </c>
      <c r="F5150">
        <v>0.01</v>
      </c>
      <c r="G5150">
        <v>0</v>
      </c>
      <c r="H5150">
        <v>0</v>
      </c>
      <c r="I5150">
        <v>0</v>
      </c>
    </row>
    <row r="5151" spans="1:9" x14ac:dyDescent="0.25">
      <c r="A5151" t="s">
        <v>746</v>
      </c>
      <c r="B5151">
        <v>34117</v>
      </c>
      <c r="C5151" s="593">
        <v>7.0000000000000007E-2</v>
      </c>
      <c r="D5151" t="s">
        <v>2574</v>
      </c>
      <c r="E5151">
        <v>0.06</v>
      </c>
      <c r="F5151">
        <v>0.01</v>
      </c>
      <c r="G5151">
        <v>0</v>
      </c>
      <c r="H5151">
        <v>0</v>
      </c>
      <c r="I5151">
        <v>0</v>
      </c>
    </row>
    <row r="5152" spans="1:9" x14ac:dyDescent="0.25">
      <c r="A5152" t="s">
        <v>746</v>
      </c>
      <c r="B5152">
        <v>34119</v>
      </c>
      <c r="C5152" s="593">
        <v>7.0000000000000007E-2</v>
      </c>
      <c r="D5152" t="s">
        <v>2574</v>
      </c>
      <c r="E5152">
        <v>0.06</v>
      </c>
      <c r="F5152">
        <v>0.01</v>
      </c>
      <c r="G5152">
        <v>0</v>
      </c>
      <c r="H5152">
        <v>0</v>
      </c>
      <c r="I5152">
        <v>0</v>
      </c>
    </row>
    <row r="5153" spans="1:9" x14ac:dyDescent="0.25">
      <c r="A5153" t="s">
        <v>746</v>
      </c>
      <c r="B5153">
        <v>34120</v>
      </c>
      <c r="C5153" s="593">
        <v>7.0000000000000007E-2</v>
      </c>
      <c r="D5153" t="s">
        <v>2583</v>
      </c>
      <c r="E5153">
        <v>0.06</v>
      </c>
      <c r="F5153">
        <v>0.01</v>
      </c>
      <c r="G5153">
        <v>0</v>
      </c>
      <c r="H5153">
        <v>0</v>
      </c>
      <c r="I5153">
        <v>0</v>
      </c>
    </row>
    <row r="5154" spans="1:9" x14ac:dyDescent="0.25">
      <c r="A5154" t="s">
        <v>746</v>
      </c>
      <c r="B5154">
        <v>34133</v>
      </c>
      <c r="C5154" s="593">
        <v>6.5000000000000002E-2</v>
      </c>
      <c r="D5154" t="s">
        <v>2576</v>
      </c>
      <c r="E5154">
        <v>0.06</v>
      </c>
      <c r="F5154">
        <v>5.0000000000000001E-3</v>
      </c>
      <c r="G5154">
        <v>0</v>
      </c>
      <c r="H5154">
        <v>0</v>
      </c>
      <c r="I5154">
        <v>0</v>
      </c>
    </row>
    <row r="5155" spans="1:9" x14ac:dyDescent="0.25">
      <c r="A5155" t="s">
        <v>746</v>
      </c>
      <c r="B5155">
        <v>34134</v>
      </c>
      <c r="C5155" s="593">
        <v>7.0000000000000007E-2</v>
      </c>
      <c r="D5155" t="s">
        <v>2574</v>
      </c>
      <c r="E5155">
        <v>0.06</v>
      </c>
      <c r="F5155">
        <v>0.01</v>
      </c>
      <c r="G5155">
        <v>0</v>
      </c>
      <c r="H5155">
        <v>0</v>
      </c>
      <c r="I5155">
        <v>0</v>
      </c>
    </row>
    <row r="5156" spans="1:9" x14ac:dyDescent="0.25">
      <c r="A5156" t="s">
        <v>746</v>
      </c>
      <c r="B5156">
        <v>34135</v>
      </c>
      <c r="C5156" s="593">
        <v>7.0000000000000007E-2</v>
      </c>
      <c r="D5156" t="s">
        <v>2574</v>
      </c>
      <c r="E5156">
        <v>0.06</v>
      </c>
      <c r="F5156">
        <v>0.01</v>
      </c>
      <c r="G5156">
        <v>0</v>
      </c>
      <c r="H5156">
        <v>0</v>
      </c>
      <c r="I5156">
        <v>0</v>
      </c>
    </row>
    <row r="5157" spans="1:9" x14ac:dyDescent="0.25">
      <c r="A5157" t="s">
        <v>746</v>
      </c>
      <c r="B5157">
        <v>34136</v>
      </c>
      <c r="C5157" s="593">
        <v>6.5000000000000002E-2</v>
      </c>
      <c r="D5157" t="s">
        <v>2576</v>
      </c>
      <c r="E5157">
        <v>0.06</v>
      </c>
      <c r="F5157">
        <v>5.0000000000000001E-3</v>
      </c>
      <c r="G5157">
        <v>0</v>
      </c>
      <c r="H5157">
        <v>0</v>
      </c>
      <c r="I5157">
        <v>0</v>
      </c>
    </row>
    <row r="5158" spans="1:9" x14ac:dyDescent="0.25">
      <c r="A5158" t="s">
        <v>746</v>
      </c>
      <c r="B5158">
        <v>34137</v>
      </c>
      <c r="C5158" s="593">
        <v>7.0000000000000007E-2</v>
      </c>
      <c r="D5158" t="s">
        <v>2574</v>
      </c>
      <c r="E5158">
        <v>0.06</v>
      </c>
      <c r="F5158">
        <v>0.01</v>
      </c>
      <c r="G5158">
        <v>0</v>
      </c>
      <c r="H5158">
        <v>0</v>
      </c>
      <c r="I5158">
        <v>0</v>
      </c>
    </row>
    <row r="5159" spans="1:9" x14ac:dyDescent="0.25">
      <c r="A5159" t="s">
        <v>746</v>
      </c>
      <c r="B5159">
        <v>34138</v>
      </c>
      <c r="C5159" s="593">
        <v>7.0000000000000007E-2</v>
      </c>
      <c r="D5159" t="s">
        <v>2574</v>
      </c>
      <c r="E5159">
        <v>0.06</v>
      </c>
      <c r="F5159">
        <v>0.01</v>
      </c>
      <c r="G5159">
        <v>0</v>
      </c>
      <c r="H5159">
        <v>0</v>
      </c>
      <c r="I5159">
        <v>0</v>
      </c>
    </row>
    <row r="5160" spans="1:9" x14ac:dyDescent="0.25">
      <c r="A5160" t="s">
        <v>746</v>
      </c>
      <c r="B5160">
        <v>34139</v>
      </c>
      <c r="C5160" s="593">
        <v>7.0000000000000007E-2</v>
      </c>
      <c r="D5160" t="s">
        <v>2584</v>
      </c>
      <c r="E5160">
        <v>0.06</v>
      </c>
      <c r="F5160">
        <v>0.01</v>
      </c>
      <c r="G5160">
        <v>0</v>
      </c>
      <c r="H5160">
        <v>0</v>
      </c>
      <c r="I5160">
        <v>0</v>
      </c>
    </row>
    <row r="5161" spans="1:9" x14ac:dyDescent="0.25">
      <c r="A5161" t="s">
        <v>746</v>
      </c>
      <c r="B5161">
        <v>34140</v>
      </c>
      <c r="C5161" s="593">
        <v>7.0000000000000007E-2</v>
      </c>
      <c r="D5161" t="s">
        <v>2574</v>
      </c>
      <c r="E5161">
        <v>0.06</v>
      </c>
      <c r="F5161">
        <v>0.01</v>
      </c>
      <c r="G5161">
        <v>0</v>
      </c>
      <c r="H5161">
        <v>0</v>
      </c>
      <c r="I5161">
        <v>0</v>
      </c>
    </row>
    <row r="5162" spans="1:9" x14ac:dyDescent="0.25">
      <c r="A5162" t="s">
        <v>746</v>
      </c>
      <c r="B5162">
        <v>34141</v>
      </c>
      <c r="C5162" s="593">
        <v>7.0000000000000007E-2</v>
      </c>
      <c r="D5162" t="s">
        <v>2574</v>
      </c>
      <c r="E5162">
        <v>0.06</v>
      </c>
      <c r="F5162">
        <v>0.01</v>
      </c>
      <c r="G5162">
        <v>0</v>
      </c>
      <c r="H5162">
        <v>0</v>
      </c>
      <c r="I5162">
        <v>0</v>
      </c>
    </row>
    <row r="5163" spans="1:9" x14ac:dyDescent="0.25">
      <c r="A5163" t="s">
        <v>746</v>
      </c>
      <c r="B5163">
        <v>34142</v>
      </c>
      <c r="C5163" s="593">
        <v>7.0000000000000007E-2</v>
      </c>
      <c r="D5163" t="s">
        <v>2574</v>
      </c>
      <c r="E5163">
        <v>0.06</v>
      </c>
      <c r="F5163">
        <v>0.01</v>
      </c>
      <c r="G5163">
        <v>0</v>
      </c>
      <c r="H5163">
        <v>0</v>
      </c>
      <c r="I5163">
        <v>0</v>
      </c>
    </row>
    <row r="5164" spans="1:9" x14ac:dyDescent="0.25">
      <c r="A5164" t="s">
        <v>746</v>
      </c>
      <c r="B5164">
        <v>34143</v>
      </c>
      <c r="C5164" s="593">
        <v>7.0000000000000007E-2</v>
      </c>
      <c r="D5164" t="s">
        <v>2574</v>
      </c>
      <c r="E5164">
        <v>0.06</v>
      </c>
      <c r="F5164">
        <v>0.01</v>
      </c>
      <c r="G5164">
        <v>0</v>
      </c>
      <c r="H5164">
        <v>0</v>
      </c>
      <c r="I5164">
        <v>0</v>
      </c>
    </row>
    <row r="5165" spans="1:9" x14ac:dyDescent="0.25">
      <c r="A5165" t="s">
        <v>746</v>
      </c>
      <c r="B5165">
        <v>34145</v>
      </c>
      <c r="C5165" s="593">
        <v>7.0000000000000007E-2</v>
      </c>
      <c r="D5165" t="s">
        <v>2585</v>
      </c>
      <c r="E5165">
        <v>0.06</v>
      </c>
      <c r="F5165">
        <v>0.01</v>
      </c>
      <c r="G5165">
        <v>0</v>
      </c>
      <c r="H5165">
        <v>0</v>
      </c>
      <c r="I5165">
        <v>0</v>
      </c>
    </row>
    <row r="5166" spans="1:9" x14ac:dyDescent="0.25">
      <c r="A5166" t="s">
        <v>746</v>
      </c>
      <c r="B5166">
        <v>34146</v>
      </c>
      <c r="C5166" s="593">
        <v>7.0000000000000007E-2</v>
      </c>
      <c r="D5166" t="s">
        <v>2585</v>
      </c>
      <c r="E5166">
        <v>0.06</v>
      </c>
      <c r="F5166">
        <v>0.01</v>
      </c>
      <c r="G5166">
        <v>0</v>
      </c>
      <c r="H5166">
        <v>0</v>
      </c>
      <c r="I5166">
        <v>0</v>
      </c>
    </row>
    <row r="5167" spans="1:9" x14ac:dyDescent="0.25">
      <c r="A5167" t="s">
        <v>746</v>
      </c>
      <c r="B5167">
        <v>34201</v>
      </c>
      <c r="C5167" s="593">
        <v>7.0000000000000007E-2</v>
      </c>
      <c r="D5167" t="s">
        <v>2586</v>
      </c>
      <c r="E5167">
        <v>0.06</v>
      </c>
      <c r="F5167">
        <v>0.01</v>
      </c>
      <c r="G5167">
        <v>0</v>
      </c>
      <c r="H5167">
        <v>0</v>
      </c>
      <c r="I5167">
        <v>0</v>
      </c>
    </row>
    <row r="5168" spans="1:9" x14ac:dyDescent="0.25">
      <c r="A5168" t="s">
        <v>746</v>
      </c>
      <c r="B5168">
        <v>34202</v>
      </c>
      <c r="C5168" s="593">
        <v>7.0000000000000007E-2</v>
      </c>
      <c r="D5168" t="s">
        <v>2586</v>
      </c>
      <c r="E5168">
        <v>0.06</v>
      </c>
      <c r="F5168">
        <v>0.01</v>
      </c>
      <c r="G5168">
        <v>0</v>
      </c>
      <c r="H5168">
        <v>0</v>
      </c>
      <c r="I5168">
        <v>0</v>
      </c>
    </row>
    <row r="5169" spans="1:9" x14ac:dyDescent="0.25">
      <c r="A5169" t="s">
        <v>746</v>
      </c>
      <c r="B5169">
        <v>34203</v>
      </c>
      <c r="C5169" s="593">
        <v>7.0000000000000007E-2</v>
      </c>
      <c r="D5169" t="s">
        <v>2586</v>
      </c>
      <c r="E5169">
        <v>0.06</v>
      </c>
      <c r="F5169">
        <v>0.01</v>
      </c>
      <c r="G5169">
        <v>0</v>
      </c>
      <c r="H5169">
        <v>0</v>
      </c>
      <c r="I5169">
        <v>0</v>
      </c>
    </row>
    <row r="5170" spans="1:9" x14ac:dyDescent="0.25">
      <c r="A5170" t="s">
        <v>746</v>
      </c>
      <c r="B5170">
        <v>34204</v>
      </c>
      <c r="C5170" s="593">
        <v>7.0000000000000007E-2</v>
      </c>
      <c r="D5170" t="s">
        <v>2586</v>
      </c>
      <c r="E5170">
        <v>0.06</v>
      </c>
      <c r="F5170">
        <v>0.01</v>
      </c>
      <c r="G5170">
        <v>0</v>
      </c>
      <c r="H5170">
        <v>0</v>
      </c>
      <c r="I5170">
        <v>0</v>
      </c>
    </row>
    <row r="5171" spans="1:9" x14ac:dyDescent="0.25">
      <c r="A5171" t="s">
        <v>746</v>
      </c>
      <c r="B5171">
        <v>34205</v>
      </c>
      <c r="C5171" s="593">
        <v>7.0000000000000007E-2</v>
      </c>
      <c r="D5171" t="s">
        <v>2587</v>
      </c>
      <c r="E5171">
        <v>0.06</v>
      </c>
      <c r="F5171">
        <v>0.01</v>
      </c>
      <c r="G5171">
        <v>0</v>
      </c>
      <c r="H5171">
        <v>0</v>
      </c>
      <c r="I5171">
        <v>0</v>
      </c>
    </row>
    <row r="5172" spans="1:9" x14ac:dyDescent="0.25">
      <c r="A5172" t="s">
        <v>746</v>
      </c>
      <c r="B5172">
        <v>34206</v>
      </c>
      <c r="C5172" s="593">
        <v>7.0000000000000007E-2</v>
      </c>
      <c r="D5172" t="s">
        <v>2586</v>
      </c>
      <c r="E5172">
        <v>0.06</v>
      </c>
      <c r="F5172">
        <v>0.01</v>
      </c>
      <c r="G5172">
        <v>0</v>
      </c>
      <c r="H5172">
        <v>0</v>
      </c>
      <c r="I5172">
        <v>0</v>
      </c>
    </row>
    <row r="5173" spans="1:9" x14ac:dyDescent="0.25">
      <c r="A5173" t="s">
        <v>746</v>
      </c>
      <c r="B5173">
        <v>34207</v>
      </c>
      <c r="C5173" s="593">
        <v>7.0000000000000007E-2</v>
      </c>
      <c r="D5173" t="s">
        <v>2586</v>
      </c>
      <c r="E5173">
        <v>0.06</v>
      </c>
      <c r="F5173">
        <v>0.01</v>
      </c>
      <c r="G5173">
        <v>0</v>
      </c>
      <c r="H5173">
        <v>0</v>
      </c>
      <c r="I5173">
        <v>0</v>
      </c>
    </row>
    <row r="5174" spans="1:9" x14ac:dyDescent="0.25">
      <c r="A5174" t="s">
        <v>746</v>
      </c>
      <c r="B5174">
        <v>34208</v>
      </c>
      <c r="C5174" s="593">
        <v>7.0000000000000007E-2</v>
      </c>
      <c r="D5174" t="s">
        <v>2587</v>
      </c>
      <c r="E5174">
        <v>0.06</v>
      </c>
      <c r="F5174">
        <v>0.01</v>
      </c>
      <c r="G5174">
        <v>0</v>
      </c>
      <c r="H5174">
        <v>0</v>
      </c>
      <c r="I5174">
        <v>0</v>
      </c>
    </row>
    <row r="5175" spans="1:9" x14ac:dyDescent="0.25">
      <c r="A5175" t="s">
        <v>746</v>
      </c>
      <c r="B5175">
        <v>34209</v>
      </c>
      <c r="C5175" s="593">
        <v>7.0000000000000007E-2</v>
      </c>
      <c r="D5175" t="s">
        <v>2587</v>
      </c>
      <c r="E5175">
        <v>0.06</v>
      </c>
      <c r="F5175">
        <v>0.01</v>
      </c>
      <c r="G5175">
        <v>0</v>
      </c>
      <c r="H5175">
        <v>0</v>
      </c>
      <c r="I5175">
        <v>0</v>
      </c>
    </row>
    <row r="5176" spans="1:9" x14ac:dyDescent="0.25">
      <c r="A5176" t="s">
        <v>746</v>
      </c>
      <c r="B5176">
        <v>34210</v>
      </c>
      <c r="C5176" s="593">
        <v>7.0000000000000007E-2</v>
      </c>
      <c r="D5176" t="s">
        <v>2587</v>
      </c>
      <c r="E5176">
        <v>0.06</v>
      </c>
      <c r="F5176">
        <v>0.01</v>
      </c>
      <c r="G5176">
        <v>0</v>
      </c>
      <c r="H5176">
        <v>0</v>
      </c>
      <c r="I5176">
        <v>0</v>
      </c>
    </row>
    <row r="5177" spans="1:9" x14ac:dyDescent="0.25">
      <c r="A5177" t="s">
        <v>746</v>
      </c>
      <c r="B5177">
        <v>34211</v>
      </c>
      <c r="C5177" s="593">
        <v>7.0000000000000007E-2</v>
      </c>
      <c r="D5177" t="s">
        <v>2586</v>
      </c>
      <c r="E5177">
        <v>0.06</v>
      </c>
      <c r="F5177">
        <v>0.01</v>
      </c>
      <c r="G5177">
        <v>0</v>
      </c>
      <c r="H5177">
        <v>0</v>
      </c>
      <c r="I5177">
        <v>0</v>
      </c>
    </row>
    <row r="5178" spans="1:9" x14ac:dyDescent="0.25">
      <c r="A5178" t="s">
        <v>746</v>
      </c>
      <c r="B5178">
        <v>34212</v>
      </c>
      <c r="C5178" s="593">
        <v>7.0000000000000007E-2</v>
      </c>
      <c r="D5178" t="s">
        <v>2586</v>
      </c>
      <c r="E5178">
        <v>0.06</v>
      </c>
      <c r="F5178">
        <v>0.01</v>
      </c>
      <c r="G5178">
        <v>0</v>
      </c>
      <c r="H5178">
        <v>0</v>
      </c>
      <c r="I5178">
        <v>0</v>
      </c>
    </row>
    <row r="5179" spans="1:9" x14ac:dyDescent="0.25">
      <c r="A5179" t="s">
        <v>746</v>
      </c>
      <c r="B5179">
        <v>34215</v>
      </c>
      <c r="C5179" s="593">
        <v>7.0000000000000007E-2</v>
      </c>
      <c r="D5179" t="s">
        <v>2586</v>
      </c>
      <c r="E5179">
        <v>0.06</v>
      </c>
      <c r="F5179">
        <v>0.01</v>
      </c>
      <c r="G5179">
        <v>0</v>
      </c>
      <c r="H5179">
        <v>0</v>
      </c>
      <c r="I5179">
        <v>0</v>
      </c>
    </row>
    <row r="5180" spans="1:9" x14ac:dyDescent="0.25">
      <c r="A5180" t="s">
        <v>746</v>
      </c>
      <c r="B5180">
        <v>34216</v>
      </c>
      <c r="C5180" s="593">
        <v>7.0000000000000007E-2</v>
      </c>
      <c r="D5180" t="s">
        <v>2588</v>
      </c>
      <c r="E5180">
        <v>0.06</v>
      </c>
      <c r="F5180">
        <v>0.01</v>
      </c>
      <c r="G5180">
        <v>0</v>
      </c>
      <c r="H5180">
        <v>0</v>
      </c>
      <c r="I5180">
        <v>0</v>
      </c>
    </row>
    <row r="5181" spans="1:9" x14ac:dyDescent="0.25">
      <c r="A5181" t="s">
        <v>746</v>
      </c>
      <c r="B5181">
        <v>34217</v>
      </c>
      <c r="C5181" s="593">
        <v>7.0000000000000007E-2</v>
      </c>
      <c r="D5181" t="s">
        <v>2588</v>
      </c>
      <c r="E5181">
        <v>0.06</v>
      </c>
      <c r="F5181">
        <v>0.01</v>
      </c>
      <c r="G5181">
        <v>0</v>
      </c>
      <c r="H5181">
        <v>0</v>
      </c>
      <c r="I5181">
        <v>0</v>
      </c>
    </row>
    <row r="5182" spans="1:9" x14ac:dyDescent="0.25">
      <c r="A5182" t="s">
        <v>746</v>
      </c>
      <c r="B5182">
        <v>34218</v>
      </c>
      <c r="C5182" s="593">
        <v>7.0000000000000007E-2</v>
      </c>
      <c r="D5182" t="s">
        <v>2589</v>
      </c>
      <c r="E5182">
        <v>0.06</v>
      </c>
      <c r="F5182">
        <v>0.01</v>
      </c>
      <c r="G5182">
        <v>0</v>
      </c>
      <c r="H5182">
        <v>0</v>
      </c>
      <c r="I5182">
        <v>0</v>
      </c>
    </row>
    <row r="5183" spans="1:9" x14ac:dyDescent="0.25">
      <c r="A5183" t="s">
        <v>746</v>
      </c>
      <c r="B5183">
        <v>34219</v>
      </c>
      <c r="C5183" s="593">
        <v>7.0000000000000007E-2</v>
      </c>
      <c r="D5183" t="s">
        <v>2586</v>
      </c>
      <c r="E5183">
        <v>0.06</v>
      </c>
      <c r="F5183">
        <v>0.01</v>
      </c>
      <c r="G5183">
        <v>0</v>
      </c>
      <c r="H5183">
        <v>0</v>
      </c>
      <c r="I5183">
        <v>0</v>
      </c>
    </row>
    <row r="5184" spans="1:9" x14ac:dyDescent="0.25">
      <c r="A5184" t="s">
        <v>746</v>
      </c>
      <c r="B5184">
        <v>34220</v>
      </c>
      <c r="C5184" s="593">
        <v>7.0000000000000007E-2</v>
      </c>
      <c r="D5184" t="s">
        <v>2590</v>
      </c>
      <c r="E5184">
        <v>0.06</v>
      </c>
      <c r="F5184">
        <v>0.01</v>
      </c>
      <c r="G5184">
        <v>0</v>
      </c>
      <c r="H5184">
        <v>0</v>
      </c>
      <c r="I5184">
        <v>0</v>
      </c>
    </row>
    <row r="5185" spans="1:9" x14ac:dyDescent="0.25">
      <c r="A5185" t="s">
        <v>746</v>
      </c>
      <c r="B5185">
        <v>34221</v>
      </c>
      <c r="C5185" s="593">
        <v>7.0000000000000007E-2</v>
      </c>
      <c r="D5185" t="s">
        <v>2590</v>
      </c>
      <c r="E5185">
        <v>0.06</v>
      </c>
      <c r="F5185">
        <v>0.01</v>
      </c>
      <c r="G5185">
        <v>0</v>
      </c>
      <c r="H5185">
        <v>0</v>
      </c>
      <c r="I5185">
        <v>0</v>
      </c>
    </row>
    <row r="5186" spans="1:9" x14ac:dyDescent="0.25">
      <c r="A5186" t="s">
        <v>746</v>
      </c>
      <c r="B5186">
        <v>34222</v>
      </c>
      <c r="C5186" s="593">
        <v>7.0000000000000007E-2</v>
      </c>
      <c r="D5186" t="s">
        <v>2586</v>
      </c>
      <c r="E5186">
        <v>0.06</v>
      </c>
      <c r="F5186">
        <v>0.01</v>
      </c>
      <c r="G5186">
        <v>0</v>
      </c>
      <c r="H5186">
        <v>0</v>
      </c>
      <c r="I5186">
        <v>0</v>
      </c>
    </row>
    <row r="5187" spans="1:9" x14ac:dyDescent="0.25">
      <c r="A5187" t="s">
        <v>746</v>
      </c>
      <c r="B5187">
        <v>34223</v>
      </c>
      <c r="C5187" s="593">
        <v>7.0000000000000007E-2</v>
      </c>
      <c r="D5187" t="s">
        <v>2572</v>
      </c>
      <c r="E5187">
        <v>0.06</v>
      </c>
      <c r="F5187">
        <v>0.01</v>
      </c>
      <c r="G5187">
        <v>0</v>
      </c>
      <c r="H5187">
        <v>0</v>
      </c>
      <c r="I5187">
        <v>0</v>
      </c>
    </row>
    <row r="5188" spans="1:9" x14ac:dyDescent="0.25">
      <c r="A5188" t="s">
        <v>746</v>
      </c>
      <c r="B5188">
        <v>34224</v>
      </c>
      <c r="C5188" s="593">
        <v>7.0000000000000007E-2</v>
      </c>
      <c r="D5188" t="s">
        <v>2572</v>
      </c>
      <c r="E5188">
        <v>0.06</v>
      </c>
      <c r="F5188">
        <v>0.01</v>
      </c>
      <c r="G5188">
        <v>0</v>
      </c>
      <c r="H5188">
        <v>0</v>
      </c>
      <c r="I5188">
        <v>0</v>
      </c>
    </row>
    <row r="5189" spans="1:9" x14ac:dyDescent="0.25">
      <c r="A5189" t="s">
        <v>746</v>
      </c>
      <c r="B5189">
        <v>34228</v>
      </c>
      <c r="C5189" s="593">
        <v>7.0000000000000007E-2</v>
      </c>
      <c r="D5189" t="s">
        <v>2591</v>
      </c>
      <c r="E5189">
        <v>0.06</v>
      </c>
      <c r="F5189">
        <v>0.01</v>
      </c>
      <c r="G5189">
        <v>0</v>
      </c>
      <c r="H5189">
        <v>0</v>
      </c>
      <c r="I5189">
        <v>0</v>
      </c>
    </row>
    <row r="5190" spans="1:9" x14ac:dyDescent="0.25">
      <c r="A5190" t="s">
        <v>746</v>
      </c>
      <c r="B5190">
        <v>34229</v>
      </c>
      <c r="C5190" s="593">
        <v>7.0000000000000007E-2</v>
      </c>
      <c r="D5190" t="s">
        <v>2592</v>
      </c>
      <c r="E5190">
        <v>0.06</v>
      </c>
      <c r="F5190">
        <v>0.01</v>
      </c>
      <c r="G5190">
        <v>0</v>
      </c>
      <c r="H5190">
        <v>0</v>
      </c>
      <c r="I5190">
        <v>0</v>
      </c>
    </row>
    <row r="5191" spans="1:9" x14ac:dyDescent="0.25">
      <c r="A5191" t="s">
        <v>746</v>
      </c>
      <c r="B5191">
        <v>34230</v>
      </c>
      <c r="C5191" s="593">
        <v>7.0000000000000007E-2</v>
      </c>
      <c r="D5191" t="s">
        <v>2592</v>
      </c>
      <c r="E5191">
        <v>0.06</v>
      </c>
      <c r="F5191">
        <v>0.01</v>
      </c>
      <c r="G5191">
        <v>0</v>
      </c>
      <c r="H5191">
        <v>0</v>
      </c>
      <c r="I5191">
        <v>0</v>
      </c>
    </row>
    <row r="5192" spans="1:9" x14ac:dyDescent="0.25">
      <c r="A5192" t="s">
        <v>746</v>
      </c>
      <c r="B5192">
        <v>34231</v>
      </c>
      <c r="C5192" s="593">
        <v>7.0000000000000007E-2</v>
      </c>
      <c r="D5192" t="s">
        <v>2592</v>
      </c>
      <c r="E5192">
        <v>0.06</v>
      </c>
      <c r="F5192">
        <v>0.01</v>
      </c>
      <c r="G5192">
        <v>0</v>
      </c>
      <c r="H5192">
        <v>0</v>
      </c>
      <c r="I5192">
        <v>0</v>
      </c>
    </row>
    <row r="5193" spans="1:9" x14ac:dyDescent="0.25">
      <c r="A5193" t="s">
        <v>746</v>
      </c>
      <c r="B5193">
        <v>34232</v>
      </c>
      <c r="C5193" s="593">
        <v>7.0000000000000007E-2</v>
      </c>
      <c r="D5193" t="s">
        <v>2592</v>
      </c>
      <c r="E5193">
        <v>0.06</v>
      </c>
      <c r="F5193">
        <v>0.01</v>
      </c>
      <c r="G5193">
        <v>0</v>
      </c>
      <c r="H5193">
        <v>0</v>
      </c>
      <c r="I5193">
        <v>0</v>
      </c>
    </row>
    <row r="5194" spans="1:9" x14ac:dyDescent="0.25">
      <c r="A5194" t="s">
        <v>746</v>
      </c>
      <c r="B5194">
        <v>34233</v>
      </c>
      <c r="C5194" s="593">
        <v>7.0000000000000007E-2</v>
      </c>
      <c r="D5194" t="s">
        <v>2592</v>
      </c>
      <c r="E5194">
        <v>0.06</v>
      </c>
      <c r="F5194">
        <v>0.01</v>
      </c>
      <c r="G5194">
        <v>0</v>
      </c>
      <c r="H5194">
        <v>0</v>
      </c>
      <c r="I5194">
        <v>0</v>
      </c>
    </row>
    <row r="5195" spans="1:9" x14ac:dyDescent="0.25">
      <c r="A5195" t="s">
        <v>746</v>
      </c>
      <c r="B5195">
        <v>34234</v>
      </c>
      <c r="C5195" s="593">
        <v>7.0000000000000007E-2</v>
      </c>
      <c r="D5195" t="s">
        <v>2592</v>
      </c>
      <c r="E5195">
        <v>0.06</v>
      </c>
      <c r="F5195">
        <v>0.01</v>
      </c>
      <c r="G5195">
        <v>0</v>
      </c>
      <c r="H5195">
        <v>0</v>
      </c>
      <c r="I5195">
        <v>0</v>
      </c>
    </row>
    <row r="5196" spans="1:9" x14ac:dyDescent="0.25">
      <c r="A5196" t="s">
        <v>746</v>
      </c>
      <c r="B5196">
        <v>34235</v>
      </c>
      <c r="C5196" s="593">
        <v>7.0000000000000007E-2</v>
      </c>
      <c r="D5196" t="s">
        <v>2592</v>
      </c>
      <c r="E5196">
        <v>0.06</v>
      </c>
      <c r="F5196">
        <v>0.01</v>
      </c>
      <c r="G5196">
        <v>0</v>
      </c>
      <c r="H5196">
        <v>0</v>
      </c>
      <c r="I5196">
        <v>0</v>
      </c>
    </row>
    <row r="5197" spans="1:9" x14ac:dyDescent="0.25">
      <c r="A5197" t="s">
        <v>746</v>
      </c>
      <c r="B5197">
        <v>34236</v>
      </c>
      <c r="C5197" s="593">
        <v>7.0000000000000007E-2</v>
      </c>
      <c r="D5197" t="s">
        <v>2592</v>
      </c>
      <c r="E5197">
        <v>0.06</v>
      </c>
      <c r="F5197">
        <v>0.01</v>
      </c>
      <c r="G5197">
        <v>0</v>
      </c>
      <c r="H5197">
        <v>0</v>
      </c>
      <c r="I5197">
        <v>0</v>
      </c>
    </row>
    <row r="5198" spans="1:9" x14ac:dyDescent="0.25">
      <c r="A5198" t="s">
        <v>746</v>
      </c>
      <c r="B5198">
        <v>34237</v>
      </c>
      <c r="C5198" s="593">
        <v>7.0000000000000007E-2</v>
      </c>
      <c r="D5198" t="s">
        <v>2592</v>
      </c>
      <c r="E5198">
        <v>0.06</v>
      </c>
      <c r="F5198">
        <v>0.01</v>
      </c>
      <c r="G5198">
        <v>0</v>
      </c>
      <c r="H5198">
        <v>0</v>
      </c>
      <c r="I5198">
        <v>0</v>
      </c>
    </row>
    <row r="5199" spans="1:9" x14ac:dyDescent="0.25">
      <c r="A5199" t="s">
        <v>746</v>
      </c>
      <c r="B5199">
        <v>34238</v>
      </c>
      <c r="C5199" s="593">
        <v>7.0000000000000007E-2</v>
      </c>
      <c r="D5199" t="s">
        <v>2592</v>
      </c>
      <c r="E5199">
        <v>0.06</v>
      </c>
      <c r="F5199">
        <v>0.01</v>
      </c>
      <c r="G5199">
        <v>0</v>
      </c>
      <c r="H5199">
        <v>0</v>
      </c>
      <c r="I5199">
        <v>0</v>
      </c>
    </row>
    <row r="5200" spans="1:9" x14ac:dyDescent="0.25">
      <c r="A5200" t="s">
        <v>746</v>
      </c>
      <c r="B5200">
        <v>34239</v>
      </c>
      <c r="C5200" s="593">
        <v>7.0000000000000007E-2</v>
      </c>
      <c r="D5200" t="s">
        <v>2592</v>
      </c>
      <c r="E5200">
        <v>0.06</v>
      </c>
      <c r="F5200">
        <v>0.01</v>
      </c>
      <c r="G5200">
        <v>0</v>
      </c>
      <c r="H5200">
        <v>0</v>
      </c>
      <c r="I5200">
        <v>0</v>
      </c>
    </row>
    <row r="5201" spans="1:9" x14ac:dyDescent="0.25">
      <c r="A5201" t="s">
        <v>746</v>
      </c>
      <c r="B5201">
        <v>34240</v>
      </c>
      <c r="C5201" s="593">
        <v>7.0000000000000007E-2</v>
      </c>
      <c r="D5201" t="s">
        <v>2586</v>
      </c>
      <c r="E5201">
        <v>0.06</v>
      </c>
      <c r="F5201">
        <v>0.01</v>
      </c>
      <c r="G5201">
        <v>0</v>
      </c>
      <c r="H5201">
        <v>0</v>
      </c>
      <c r="I5201">
        <v>0</v>
      </c>
    </row>
    <row r="5202" spans="1:9" x14ac:dyDescent="0.25">
      <c r="A5202" t="s">
        <v>746</v>
      </c>
      <c r="B5202">
        <v>34241</v>
      </c>
      <c r="C5202" s="593">
        <v>7.0000000000000007E-2</v>
      </c>
      <c r="D5202" t="s">
        <v>2592</v>
      </c>
      <c r="E5202">
        <v>0.06</v>
      </c>
      <c r="F5202">
        <v>0.01</v>
      </c>
      <c r="G5202">
        <v>0</v>
      </c>
      <c r="H5202">
        <v>0</v>
      </c>
      <c r="I5202">
        <v>0</v>
      </c>
    </row>
    <row r="5203" spans="1:9" x14ac:dyDescent="0.25">
      <c r="A5203" t="s">
        <v>746</v>
      </c>
      <c r="B5203">
        <v>34242</v>
      </c>
      <c r="C5203" s="593">
        <v>7.0000000000000007E-2</v>
      </c>
      <c r="D5203" t="s">
        <v>2592</v>
      </c>
      <c r="E5203">
        <v>0.06</v>
      </c>
      <c r="F5203">
        <v>0.01</v>
      </c>
      <c r="G5203">
        <v>0</v>
      </c>
      <c r="H5203">
        <v>0</v>
      </c>
      <c r="I5203">
        <v>0</v>
      </c>
    </row>
    <row r="5204" spans="1:9" x14ac:dyDescent="0.25">
      <c r="A5204" t="s">
        <v>746</v>
      </c>
      <c r="B5204">
        <v>34243</v>
      </c>
      <c r="C5204" s="593">
        <v>7.0000000000000007E-2</v>
      </c>
      <c r="D5204" t="s">
        <v>2586</v>
      </c>
      <c r="E5204">
        <v>0.06</v>
      </c>
      <c r="F5204">
        <v>0.01</v>
      </c>
      <c r="G5204">
        <v>0</v>
      </c>
      <c r="H5204">
        <v>0</v>
      </c>
      <c r="I5204">
        <v>0</v>
      </c>
    </row>
    <row r="5205" spans="1:9" x14ac:dyDescent="0.25">
      <c r="A5205" t="s">
        <v>746</v>
      </c>
      <c r="B5205">
        <v>34249</v>
      </c>
      <c r="C5205" s="593">
        <v>7.0000000000000007E-2</v>
      </c>
      <c r="D5205" t="s">
        <v>2592</v>
      </c>
      <c r="E5205">
        <v>0.06</v>
      </c>
      <c r="F5205">
        <v>0.01</v>
      </c>
      <c r="G5205">
        <v>0</v>
      </c>
      <c r="H5205">
        <v>0</v>
      </c>
      <c r="I5205">
        <v>0</v>
      </c>
    </row>
    <row r="5206" spans="1:9" x14ac:dyDescent="0.25">
      <c r="A5206" t="s">
        <v>746</v>
      </c>
      <c r="B5206">
        <v>34250</v>
      </c>
      <c r="C5206" s="593">
        <v>7.0000000000000007E-2</v>
      </c>
      <c r="D5206" t="s">
        <v>2586</v>
      </c>
      <c r="E5206">
        <v>0.06</v>
      </c>
      <c r="F5206">
        <v>0.01</v>
      </c>
      <c r="G5206">
        <v>0</v>
      </c>
      <c r="H5206">
        <v>0</v>
      </c>
      <c r="I5206">
        <v>0</v>
      </c>
    </row>
    <row r="5207" spans="1:9" x14ac:dyDescent="0.25">
      <c r="A5207" t="s">
        <v>746</v>
      </c>
      <c r="B5207">
        <v>34251</v>
      </c>
      <c r="C5207" s="593">
        <v>7.0000000000000007E-2</v>
      </c>
      <c r="D5207" t="s">
        <v>2593</v>
      </c>
      <c r="E5207">
        <v>0.06</v>
      </c>
      <c r="F5207">
        <v>0.01</v>
      </c>
      <c r="G5207">
        <v>0</v>
      </c>
      <c r="H5207">
        <v>0</v>
      </c>
      <c r="I5207">
        <v>0</v>
      </c>
    </row>
    <row r="5208" spans="1:9" x14ac:dyDescent="0.25">
      <c r="A5208" t="s">
        <v>746</v>
      </c>
      <c r="B5208">
        <v>34260</v>
      </c>
      <c r="C5208" s="593">
        <v>7.0000000000000007E-2</v>
      </c>
      <c r="D5208" t="s">
        <v>2586</v>
      </c>
      <c r="E5208">
        <v>0.06</v>
      </c>
      <c r="F5208">
        <v>0.01</v>
      </c>
      <c r="G5208">
        <v>0</v>
      </c>
      <c r="H5208">
        <v>0</v>
      </c>
      <c r="I5208">
        <v>0</v>
      </c>
    </row>
    <row r="5209" spans="1:9" x14ac:dyDescent="0.25">
      <c r="A5209" t="s">
        <v>746</v>
      </c>
      <c r="B5209">
        <v>34264</v>
      </c>
      <c r="C5209" s="593">
        <v>7.0000000000000007E-2</v>
      </c>
      <c r="D5209" t="s">
        <v>2586</v>
      </c>
      <c r="E5209">
        <v>0.06</v>
      </c>
      <c r="F5209">
        <v>0.01</v>
      </c>
      <c r="G5209">
        <v>0</v>
      </c>
      <c r="H5209">
        <v>0</v>
      </c>
      <c r="I5209">
        <v>0</v>
      </c>
    </row>
    <row r="5210" spans="1:9" x14ac:dyDescent="0.25">
      <c r="A5210" t="s">
        <v>746</v>
      </c>
      <c r="B5210">
        <v>34265</v>
      </c>
      <c r="C5210" s="593">
        <v>7.4999999999999997E-2</v>
      </c>
      <c r="D5210" t="s">
        <v>1625</v>
      </c>
      <c r="E5210">
        <v>0.06</v>
      </c>
      <c r="F5210">
        <v>1.4999999999999999E-2</v>
      </c>
      <c r="G5210">
        <v>0</v>
      </c>
      <c r="H5210">
        <v>0</v>
      </c>
      <c r="I5210">
        <v>0</v>
      </c>
    </row>
    <row r="5211" spans="1:9" x14ac:dyDescent="0.25">
      <c r="A5211" t="s">
        <v>746</v>
      </c>
      <c r="B5211">
        <v>34266</v>
      </c>
      <c r="C5211" s="593">
        <v>7.4999999999999997E-2</v>
      </c>
      <c r="D5211" t="s">
        <v>1625</v>
      </c>
      <c r="E5211">
        <v>0.06</v>
      </c>
      <c r="F5211">
        <v>1.4999999999999999E-2</v>
      </c>
      <c r="G5211">
        <v>0</v>
      </c>
      <c r="H5211">
        <v>0</v>
      </c>
      <c r="I5211">
        <v>0</v>
      </c>
    </row>
    <row r="5212" spans="1:9" x14ac:dyDescent="0.25">
      <c r="A5212" t="s">
        <v>746</v>
      </c>
      <c r="B5212">
        <v>34267</v>
      </c>
      <c r="C5212" s="593">
        <v>7.4999999999999997E-2</v>
      </c>
      <c r="D5212" t="s">
        <v>2566</v>
      </c>
      <c r="E5212">
        <v>0.06</v>
      </c>
      <c r="F5212">
        <v>1.4999999999999999E-2</v>
      </c>
      <c r="G5212">
        <v>0</v>
      </c>
      <c r="H5212">
        <v>0</v>
      </c>
      <c r="I5212">
        <v>0</v>
      </c>
    </row>
    <row r="5213" spans="1:9" x14ac:dyDescent="0.25">
      <c r="A5213" t="s">
        <v>746</v>
      </c>
      <c r="B5213">
        <v>34268</v>
      </c>
      <c r="C5213" s="593">
        <v>7.4999999999999997E-2</v>
      </c>
      <c r="D5213" t="s">
        <v>2566</v>
      </c>
      <c r="E5213">
        <v>0.06</v>
      </c>
      <c r="F5213">
        <v>1.4999999999999999E-2</v>
      </c>
      <c r="G5213">
        <v>0</v>
      </c>
      <c r="H5213">
        <v>0</v>
      </c>
      <c r="I5213">
        <v>0</v>
      </c>
    </row>
    <row r="5214" spans="1:9" x14ac:dyDescent="0.25">
      <c r="A5214" t="s">
        <v>746</v>
      </c>
      <c r="B5214">
        <v>34269</v>
      </c>
      <c r="C5214" s="593">
        <v>7.4999999999999997E-2</v>
      </c>
      <c r="D5214" t="s">
        <v>2566</v>
      </c>
      <c r="E5214">
        <v>0.06</v>
      </c>
      <c r="F5214">
        <v>1.4999999999999999E-2</v>
      </c>
      <c r="G5214">
        <v>0</v>
      </c>
      <c r="H5214">
        <v>0</v>
      </c>
      <c r="I5214">
        <v>0</v>
      </c>
    </row>
    <row r="5215" spans="1:9" x14ac:dyDescent="0.25">
      <c r="A5215" t="s">
        <v>746</v>
      </c>
      <c r="B5215">
        <v>34270</v>
      </c>
      <c r="C5215" s="593">
        <v>7.0000000000000007E-2</v>
      </c>
      <c r="D5215" t="s">
        <v>2586</v>
      </c>
      <c r="E5215">
        <v>0.06</v>
      </c>
      <c r="F5215">
        <v>0.01</v>
      </c>
      <c r="G5215">
        <v>0</v>
      </c>
      <c r="H5215">
        <v>0</v>
      </c>
      <c r="I5215">
        <v>0</v>
      </c>
    </row>
    <row r="5216" spans="1:9" x14ac:dyDescent="0.25">
      <c r="A5216" t="s">
        <v>746</v>
      </c>
      <c r="B5216">
        <v>34272</v>
      </c>
      <c r="C5216" s="593">
        <v>7.0000000000000007E-2</v>
      </c>
      <c r="D5216" t="s">
        <v>2592</v>
      </c>
      <c r="E5216">
        <v>0.06</v>
      </c>
      <c r="F5216">
        <v>0.01</v>
      </c>
      <c r="G5216">
        <v>0</v>
      </c>
      <c r="H5216">
        <v>0</v>
      </c>
      <c r="I5216">
        <v>0</v>
      </c>
    </row>
    <row r="5217" spans="1:9" x14ac:dyDescent="0.25">
      <c r="A5217" t="s">
        <v>746</v>
      </c>
      <c r="B5217">
        <v>34274</v>
      </c>
      <c r="C5217" s="593">
        <v>7.0000000000000007E-2</v>
      </c>
      <c r="D5217" t="s">
        <v>2592</v>
      </c>
      <c r="E5217">
        <v>0.06</v>
      </c>
      <c r="F5217">
        <v>0.01</v>
      </c>
      <c r="G5217">
        <v>0</v>
      </c>
      <c r="H5217">
        <v>0</v>
      </c>
      <c r="I5217">
        <v>0</v>
      </c>
    </row>
    <row r="5218" spans="1:9" x14ac:dyDescent="0.25">
      <c r="A5218" t="s">
        <v>746</v>
      </c>
      <c r="B5218">
        <v>34275</v>
      </c>
      <c r="C5218" s="593">
        <v>7.0000000000000007E-2</v>
      </c>
      <c r="D5218" t="s">
        <v>2594</v>
      </c>
      <c r="E5218">
        <v>0.06</v>
      </c>
      <c r="F5218">
        <v>0.01</v>
      </c>
      <c r="G5218">
        <v>0</v>
      </c>
      <c r="H5218">
        <v>0</v>
      </c>
      <c r="I5218">
        <v>0</v>
      </c>
    </row>
    <row r="5219" spans="1:9" x14ac:dyDescent="0.25">
      <c r="A5219" t="s">
        <v>746</v>
      </c>
      <c r="B5219">
        <v>34276</v>
      </c>
      <c r="C5219" s="593">
        <v>7.0000000000000007E-2</v>
      </c>
      <c r="D5219" t="s">
        <v>2592</v>
      </c>
      <c r="E5219">
        <v>0.06</v>
      </c>
      <c r="F5219">
        <v>0.01</v>
      </c>
      <c r="G5219">
        <v>0</v>
      </c>
      <c r="H5219">
        <v>0</v>
      </c>
      <c r="I5219">
        <v>0</v>
      </c>
    </row>
    <row r="5220" spans="1:9" x14ac:dyDescent="0.25">
      <c r="A5220" t="s">
        <v>746</v>
      </c>
      <c r="B5220">
        <v>34277</v>
      </c>
      <c r="C5220" s="593">
        <v>7.0000000000000007E-2</v>
      </c>
      <c r="D5220" t="s">
        <v>2592</v>
      </c>
      <c r="E5220">
        <v>0.06</v>
      </c>
      <c r="F5220">
        <v>0.01</v>
      </c>
      <c r="G5220">
        <v>0</v>
      </c>
      <c r="H5220">
        <v>0</v>
      </c>
      <c r="I5220">
        <v>0</v>
      </c>
    </row>
    <row r="5221" spans="1:9" x14ac:dyDescent="0.25">
      <c r="A5221" t="s">
        <v>746</v>
      </c>
      <c r="B5221">
        <v>34280</v>
      </c>
      <c r="C5221" s="593">
        <v>7.0000000000000007E-2</v>
      </c>
      <c r="D5221" t="s">
        <v>2586</v>
      </c>
      <c r="E5221">
        <v>0.06</v>
      </c>
      <c r="F5221">
        <v>0.01</v>
      </c>
      <c r="G5221">
        <v>0</v>
      </c>
      <c r="H5221">
        <v>0</v>
      </c>
      <c r="I5221">
        <v>0</v>
      </c>
    </row>
    <row r="5222" spans="1:9" x14ac:dyDescent="0.25">
      <c r="A5222" t="s">
        <v>746</v>
      </c>
      <c r="B5222">
        <v>34281</v>
      </c>
      <c r="C5222" s="593">
        <v>7.0000000000000007E-2</v>
      </c>
      <c r="D5222" t="s">
        <v>2586</v>
      </c>
      <c r="E5222">
        <v>0.06</v>
      </c>
      <c r="F5222">
        <v>0.01</v>
      </c>
      <c r="G5222">
        <v>0</v>
      </c>
      <c r="H5222">
        <v>0</v>
      </c>
      <c r="I5222">
        <v>0</v>
      </c>
    </row>
    <row r="5223" spans="1:9" x14ac:dyDescent="0.25">
      <c r="A5223" t="s">
        <v>746</v>
      </c>
      <c r="B5223">
        <v>34282</v>
      </c>
      <c r="C5223" s="593">
        <v>7.0000000000000007E-2</v>
      </c>
      <c r="D5223" t="s">
        <v>2586</v>
      </c>
      <c r="E5223">
        <v>0.06</v>
      </c>
      <c r="F5223">
        <v>0.01</v>
      </c>
      <c r="G5223">
        <v>0</v>
      </c>
      <c r="H5223">
        <v>0</v>
      </c>
      <c r="I5223">
        <v>0</v>
      </c>
    </row>
    <row r="5224" spans="1:9" x14ac:dyDescent="0.25">
      <c r="A5224" t="s">
        <v>746</v>
      </c>
      <c r="B5224">
        <v>34284</v>
      </c>
      <c r="C5224" s="593">
        <v>7.0000000000000007E-2</v>
      </c>
      <c r="D5224" t="s">
        <v>2594</v>
      </c>
      <c r="E5224">
        <v>0.06</v>
      </c>
      <c r="F5224">
        <v>0.01</v>
      </c>
      <c r="G5224">
        <v>0</v>
      </c>
      <c r="H5224">
        <v>0</v>
      </c>
      <c r="I5224">
        <v>0</v>
      </c>
    </row>
    <row r="5225" spans="1:9" x14ac:dyDescent="0.25">
      <c r="A5225" t="s">
        <v>746</v>
      </c>
      <c r="B5225">
        <v>34285</v>
      </c>
      <c r="C5225" s="593">
        <v>7.0000000000000007E-2</v>
      </c>
      <c r="D5225" t="s">
        <v>2594</v>
      </c>
      <c r="E5225">
        <v>0.06</v>
      </c>
      <c r="F5225">
        <v>0.01</v>
      </c>
      <c r="G5225">
        <v>0</v>
      </c>
      <c r="H5225">
        <v>0</v>
      </c>
      <c r="I5225">
        <v>0</v>
      </c>
    </row>
    <row r="5226" spans="1:9" x14ac:dyDescent="0.25">
      <c r="A5226" t="s">
        <v>746</v>
      </c>
      <c r="B5226">
        <v>34286</v>
      </c>
      <c r="C5226" s="593">
        <v>7.0000000000000007E-2</v>
      </c>
      <c r="D5226" t="s">
        <v>2581</v>
      </c>
      <c r="E5226">
        <v>0.06</v>
      </c>
      <c r="F5226">
        <v>0.01</v>
      </c>
      <c r="G5226">
        <v>0</v>
      </c>
      <c r="H5226">
        <v>0</v>
      </c>
      <c r="I5226">
        <v>0</v>
      </c>
    </row>
    <row r="5227" spans="1:9" x14ac:dyDescent="0.25">
      <c r="A5227" t="s">
        <v>746</v>
      </c>
      <c r="B5227">
        <v>34287</v>
      </c>
      <c r="C5227" s="593">
        <v>7.0000000000000007E-2</v>
      </c>
      <c r="D5227" t="s">
        <v>2581</v>
      </c>
      <c r="E5227">
        <v>0.06</v>
      </c>
      <c r="F5227">
        <v>0.01</v>
      </c>
      <c r="G5227">
        <v>0</v>
      </c>
      <c r="H5227">
        <v>0</v>
      </c>
      <c r="I5227">
        <v>0</v>
      </c>
    </row>
    <row r="5228" spans="1:9" x14ac:dyDescent="0.25">
      <c r="A5228" t="s">
        <v>746</v>
      </c>
      <c r="B5228">
        <v>34288</v>
      </c>
      <c r="C5228" s="593">
        <v>7.0000000000000007E-2</v>
      </c>
      <c r="D5228" t="s">
        <v>2581</v>
      </c>
      <c r="E5228">
        <v>0.06</v>
      </c>
      <c r="F5228">
        <v>0.01</v>
      </c>
      <c r="G5228">
        <v>0</v>
      </c>
      <c r="H5228">
        <v>0</v>
      </c>
      <c r="I5228">
        <v>0</v>
      </c>
    </row>
    <row r="5229" spans="1:9" x14ac:dyDescent="0.25">
      <c r="A5229" t="s">
        <v>746</v>
      </c>
      <c r="B5229">
        <v>34289</v>
      </c>
      <c r="C5229" s="593">
        <v>7.0000000000000007E-2</v>
      </c>
      <c r="D5229" t="s">
        <v>2581</v>
      </c>
      <c r="E5229">
        <v>0.06</v>
      </c>
      <c r="F5229">
        <v>0.01</v>
      </c>
      <c r="G5229">
        <v>0</v>
      </c>
      <c r="H5229">
        <v>0</v>
      </c>
      <c r="I5229">
        <v>0</v>
      </c>
    </row>
    <row r="5230" spans="1:9" x14ac:dyDescent="0.25">
      <c r="A5230" t="s">
        <v>746</v>
      </c>
      <c r="B5230">
        <v>34290</v>
      </c>
      <c r="C5230" s="593">
        <v>7.0000000000000007E-2</v>
      </c>
      <c r="D5230" t="s">
        <v>2581</v>
      </c>
      <c r="E5230">
        <v>0.06</v>
      </c>
      <c r="F5230">
        <v>0.01</v>
      </c>
      <c r="G5230">
        <v>0</v>
      </c>
      <c r="H5230">
        <v>0</v>
      </c>
      <c r="I5230">
        <v>0</v>
      </c>
    </row>
    <row r="5231" spans="1:9" x14ac:dyDescent="0.25">
      <c r="A5231" t="s">
        <v>746</v>
      </c>
      <c r="B5231">
        <v>34291</v>
      </c>
      <c r="C5231" s="593">
        <v>7.0000000000000007E-2</v>
      </c>
      <c r="D5231" t="s">
        <v>2581</v>
      </c>
      <c r="E5231">
        <v>0.06</v>
      </c>
      <c r="F5231">
        <v>0.01</v>
      </c>
      <c r="G5231">
        <v>0</v>
      </c>
      <c r="H5231">
        <v>0</v>
      </c>
      <c r="I5231">
        <v>0</v>
      </c>
    </row>
    <row r="5232" spans="1:9" x14ac:dyDescent="0.25">
      <c r="A5232" t="s">
        <v>746</v>
      </c>
      <c r="B5232">
        <v>34292</v>
      </c>
      <c r="C5232" s="593">
        <v>7.0000000000000007E-2</v>
      </c>
      <c r="D5232" t="s">
        <v>2594</v>
      </c>
      <c r="E5232">
        <v>0.06</v>
      </c>
      <c r="F5232">
        <v>0.01</v>
      </c>
      <c r="G5232">
        <v>0</v>
      </c>
      <c r="H5232">
        <v>0</v>
      </c>
      <c r="I5232">
        <v>0</v>
      </c>
    </row>
    <row r="5233" spans="1:9" x14ac:dyDescent="0.25">
      <c r="A5233" t="s">
        <v>746</v>
      </c>
      <c r="B5233">
        <v>34293</v>
      </c>
      <c r="C5233" s="593">
        <v>7.0000000000000007E-2</v>
      </c>
      <c r="D5233" t="s">
        <v>2581</v>
      </c>
      <c r="E5233">
        <v>0.06</v>
      </c>
      <c r="F5233">
        <v>0.01</v>
      </c>
      <c r="G5233">
        <v>0</v>
      </c>
      <c r="H5233">
        <v>0</v>
      </c>
      <c r="I5233">
        <v>0</v>
      </c>
    </row>
    <row r="5234" spans="1:9" x14ac:dyDescent="0.25">
      <c r="A5234" t="s">
        <v>746</v>
      </c>
      <c r="B5234">
        <v>34295</v>
      </c>
      <c r="C5234" s="593">
        <v>7.0000000000000007E-2</v>
      </c>
      <c r="D5234" t="s">
        <v>2592</v>
      </c>
      <c r="E5234">
        <v>0.06</v>
      </c>
      <c r="F5234">
        <v>0.01</v>
      </c>
      <c r="G5234">
        <v>0</v>
      </c>
      <c r="H5234">
        <v>0</v>
      </c>
      <c r="I5234">
        <v>0</v>
      </c>
    </row>
    <row r="5235" spans="1:9" x14ac:dyDescent="0.25">
      <c r="A5235" t="s">
        <v>746</v>
      </c>
      <c r="B5235">
        <v>34420</v>
      </c>
      <c r="C5235" s="593">
        <v>7.0000000000000007E-2</v>
      </c>
      <c r="D5235" t="s">
        <v>2595</v>
      </c>
      <c r="E5235">
        <v>0.06</v>
      </c>
      <c r="F5235">
        <v>0.01</v>
      </c>
      <c r="G5235">
        <v>0</v>
      </c>
      <c r="H5235">
        <v>0</v>
      </c>
      <c r="I5235">
        <v>0</v>
      </c>
    </row>
    <row r="5236" spans="1:9" x14ac:dyDescent="0.25">
      <c r="A5236" t="s">
        <v>746</v>
      </c>
      <c r="B5236">
        <v>34421</v>
      </c>
      <c r="C5236" s="593">
        <v>7.0000000000000007E-2</v>
      </c>
      <c r="D5236" t="s">
        <v>1166</v>
      </c>
      <c r="E5236">
        <v>0.06</v>
      </c>
      <c r="F5236">
        <v>0.01</v>
      </c>
      <c r="G5236">
        <v>0</v>
      </c>
      <c r="H5236">
        <v>0</v>
      </c>
      <c r="I5236">
        <v>0</v>
      </c>
    </row>
    <row r="5237" spans="1:9" x14ac:dyDescent="0.25">
      <c r="A5237" t="s">
        <v>746</v>
      </c>
      <c r="B5237">
        <v>34423</v>
      </c>
      <c r="C5237" s="593">
        <v>0.06</v>
      </c>
      <c r="D5237" t="s">
        <v>2596</v>
      </c>
      <c r="E5237">
        <v>0.06</v>
      </c>
      <c r="F5237">
        <v>0</v>
      </c>
      <c r="G5237">
        <v>0</v>
      </c>
      <c r="H5237">
        <v>0</v>
      </c>
      <c r="I5237">
        <v>0</v>
      </c>
    </row>
    <row r="5238" spans="1:9" x14ac:dyDescent="0.25">
      <c r="A5238" t="s">
        <v>746</v>
      </c>
      <c r="B5238">
        <v>34428</v>
      </c>
      <c r="C5238" s="593">
        <v>0.06</v>
      </c>
      <c r="D5238" t="s">
        <v>2596</v>
      </c>
      <c r="E5238">
        <v>0.06</v>
      </c>
      <c r="F5238">
        <v>0</v>
      </c>
      <c r="G5238">
        <v>0</v>
      </c>
      <c r="H5238">
        <v>0</v>
      </c>
      <c r="I5238">
        <v>0</v>
      </c>
    </row>
    <row r="5239" spans="1:9" x14ac:dyDescent="0.25">
      <c r="A5239" t="s">
        <v>746</v>
      </c>
      <c r="B5239">
        <v>34429</v>
      </c>
      <c r="C5239" s="593">
        <v>0.06</v>
      </c>
      <c r="D5239" t="s">
        <v>2596</v>
      </c>
      <c r="E5239">
        <v>0.06</v>
      </c>
      <c r="F5239">
        <v>0</v>
      </c>
      <c r="G5239">
        <v>0</v>
      </c>
      <c r="H5239">
        <v>0</v>
      </c>
      <c r="I5239">
        <v>0</v>
      </c>
    </row>
    <row r="5240" spans="1:9" x14ac:dyDescent="0.25">
      <c r="A5240" t="s">
        <v>746</v>
      </c>
      <c r="B5240">
        <v>34430</v>
      </c>
      <c r="C5240" s="593">
        <v>7.0000000000000007E-2</v>
      </c>
      <c r="D5240" t="s">
        <v>2597</v>
      </c>
      <c r="E5240">
        <v>0.06</v>
      </c>
      <c r="F5240">
        <v>0.01</v>
      </c>
      <c r="G5240">
        <v>0</v>
      </c>
      <c r="H5240">
        <v>0</v>
      </c>
      <c r="I5240">
        <v>0</v>
      </c>
    </row>
    <row r="5241" spans="1:9" x14ac:dyDescent="0.25">
      <c r="A5241" t="s">
        <v>746</v>
      </c>
      <c r="B5241">
        <v>34431</v>
      </c>
      <c r="C5241" s="593">
        <v>7.0000000000000007E-2</v>
      </c>
      <c r="D5241" t="s">
        <v>2597</v>
      </c>
      <c r="E5241">
        <v>0.06</v>
      </c>
      <c r="F5241">
        <v>0.01</v>
      </c>
      <c r="G5241">
        <v>0</v>
      </c>
      <c r="H5241">
        <v>0</v>
      </c>
      <c r="I5241">
        <v>0</v>
      </c>
    </row>
    <row r="5242" spans="1:9" x14ac:dyDescent="0.25">
      <c r="A5242" t="s">
        <v>746</v>
      </c>
      <c r="B5242">
        <v>34432</v>
      </c>
      <c r="C5242" s="593">
        <v>7.0000000000000007E-2</v>
      </c>
      <c r="D5242" t="s">
        <v>2597</v>
      </c>
      <c r="E5242">
        <v>0.06</v>
      </c>
      <c r="F5242">
        <v>0.01</v>
      </c>
      <c r="G5242">
        <v>0</v>
      </c>
      <c r="H5242">
        <v>0</v>
      </c>
      <c r="I5242">
        <v>0</v>
      </c>
    </row>
    <row r="5243" spans="1:9" x14ac:dyDescent="0.25">
      <c r="A5243" t="s">
        <v>746</v>
      </c>
      <c r="B5243">
        <v>34433</v>
      </c>
      <c r="C5243" s="593">
        <v>0.06</v>
      </c>
      <c r="D5243" t="s">
        <v>2598</v>
      </c>
      <c r="E5243">
        <v>0.06</v>
      </c>
      <c r="F5243">
        <v>0</v>
      </c>
      <c r="G5243">
        <v>0</v>
      </c>
      <c r="H5243">
        <v>0</v>
      </c>
      <c r="I5243">
        <v>0</v>
      </c>
    </row>
    <row r="5244" spans="1:9" x14ac:dyDescent="0.25">
      <c r="A5244" t="s">
        <v>746</v>
      </c>
      <c r="B5244">
        <v>34434</v>
      </c>
      <c r="C5244" s="593">
        <v>0.06</v>
      </c>
      <c r="D5244" t="s">
        <v>2598</v>
      </c>
      <c r="E5244">
        <v>0.06</v>
      </c>
      <c r="F5244">
        <v>0</v>
      </c>
      <c r="G5244">
        <v>0</v>
      </c>
      <c r="H5244">
        <v>0</v>
      </c>
      <c r="I5244">
        <v>0</v>
      </c>
    </row>
    <row r="5245" spans="1:9" x14ac:dyDescent="0.25">
      <c r="A5245" t="s">
        <v>746</v>
      </c>
      <c r="B5245">
        <v>34436</v>
      </c>
      <c r="C5245" s="593">
        <v>6.5000000000000002E-2</v>
      </c>
      <c r="D5245" t="s">
        <v>2599</v>
      </c>
      <c r="E5245">
        <v>0.06</v>
      </c>
      <c r="F5245">
        <v>5.0000000000000001E-3</v>
      </c>
      <c r="G5245">
        <v>0</v>
      </c>
      <c r="H5245">
        <v>0</v>
      </c>
      <c r="I5245">
        <v>0</v>
      </c>
    </row>
    <row r="5246" spans="1:9" x14ac:dyDescent="0.25">
      <c r="A5246" t="s">
        <v>746</v>
      </c>
      <c r="B5246">
        <v>34441</v>
      </c>
      <c r="C5246" s="593">
        <v>0.06</v>
      </c>
      <c r="D5246" t="s">
        <v>2598</v>
      </c>
      <c r="E5246">
        <v>0.06</v>
      </c>
      <c r="F5246">
        <v>0</v>
      </c>
      <c r="G5246">
        <v>0</v>
      </c>
      <c r="H5246">
        <v>0</v>
      </c>
      <c r="I5246">
        <v>0</v>
      </c>
    </row>
    <row r="5247" spans="1:9" x14ac:dyDescent="0.25">
      <c r="A5247" t="s">
        <v>746</v>
      </c>
      <c r="B5247">
        <v>34442</v>
      </c>
      <c r="C5247" s="593">
        <v>0.06</v>
      </c>
      <c r="D5247" t="s">
        <v>2598</v>
      </c>
      <c r="E5247">
        <v>0.06</v>
      </c>
      <c r="F5247">
        <v>0</v>
      </c>
      <c r="G5247">
        <v>0</v>
      </c>
      <c r="H5247">
        <v>0</v>
      </c>
      <c r="I5247">
        <v>0</v>
      </c>
    </row>
    <row r="5248" spans="1:9" x14ac:dyDescent="0.25">
      <c r="A5248" t="s">
        <v>746</v>
      </c>
      <c r="B5248">
        <v>34445</v>
      </c>
      <c r="C5248" s="593">
        <v>0.06</v>
      </c>
      <c r="D5248" t="s">
        <v>2598</v>
      </c>
      <c r="E5248">
        <v>0.06</v>
      </c>
      <c r="F5248">
        <v>0</v>
      </c>
      <c r="G5248">
        <v>0</v>
      </c>
      <c r="H5248">
        <v>0</v>
      </c>
      <c r="I5248">
        <v>0</v>
      </c>
    </row>
    <row r="5249" spans="1:9" x14ac:dyDescent="0.25">
      <c r="A5249" t="s">
        <v>746</v>
      </c>
      <c r="B5249">
        <v>34446</v>
      </c>
      <c r="C5249" s="593">
        <v>6.5000000000000002E-2</v>
      </c>
      <c r="D5249" t="s">
        <v>2599</v>
      </c>
      <c r="E5249">
        <v>0.06</v>
      </c>
      <c r="F5249">
        <v>5.0000000000000001E-3</v>
      </c>
      <c r="G5249">
        <v>0</v>
      </c>
      <c r="H5249">
        <v>0</v>
      </c>
      <c r="I5249">
        <v>0</v>
      </c>
    </row>
    <row r="5250" spans="1:9" x14ac:dyDescent="0.25">
      <c r="A5250" t="s">
        <v>746</v>
      </c>
      <c r="B5250">
        <v>34447</v>
      </c>
      <c r="C5250" s="593">
        <v>0.06</v>
      </c>
      <c r="D5250" t="s">
        <v>2598</v>
      </c>
      <c r="E5250">
        <v>0.06</v>
      </c>
      <c r="F5250">
        <v>0</v>
      </c>
      <c r="G5250">
        <v>0</v>
      </c>
      <c r="H5250">
        <v>0</v>
      </c>
      <c r="I5250">
        <v>0</v>
      </c>
    </row>
    <row r="5251" spans="1:9" x14ac:dyDescent="0.25">
      <c r="A5251" t="s">
        <v>746</v>
      </c>
      <c r="B5251">
        <v>34448</v>
      </c>
      <c r="C5251" s="593">
        <v>0.06</v>
      </c>
      <c r="D5251" t="s">
        <v>2598</v>
      </c>
      <c r="E5251">
        <v>0.06</v>
      </c>
      <c r="F5251">
        <v>0</v>
      </c>
      <c r="G5251">
        <v>0</v>
      </c>
      <c r="H5251">
        <v>0</v>
      </c>
      <c r="I5251">
        <v>0</v>
      </c>
    </row>
    <row r="5252" spans="1:9" x14ac:dyDescent="0.25">
      <c r="A5252" t="s">
        <v>746</v>
      </c>
      <c r="B5252">
        <v>34449</v>
      </c>
      <c r="C5252" s="593">
        <v>7.0000000000000007E-2</v>
      </c>
      <c r="D5252" t="s">
        <v>2600</v>
      </c>
      <c r="E5252">
        <v>0.06</v>
      </c>
      <c r="F5252">
        <v>0.01</v>
      </c>
      <c r="G5252">
        <v>0</v>
      </c>
      <c r="H5252">
        <v>0</v>
      </c>
      <c r="I5252">
        <v>0</v>
      </c>
    </row>
    <row r="5253" spans="1:9" x14ac:dyDescent="0.25">
      <c r="A5253" t="s">
        <v>746</v>
      </c>
      <c r="B5253">
        <v>34450</v>
      </c>
      <c r="C5253" s="593">
        <v>0.06</v>
      </c>
      <c r="D5253" t="s">
        <v>2601</v>
      </c>
      <c r="E5253">
        <v>0.06</v>
      </c>
      <c r="F5253">
        <v>0</v>
      </c>
      <c r="G5253">
        <v>0</v>
      </c>
      <c r="H5253">
        <v>0</v>
      </c>
      <c r="I5253">
        <v>0</v>
      </c>
    </row>
    <row r="5254" spans="1:9" x14ac:dyDescent="0.25">
      <c r="A5254" t="s">
        <v>746</v>
      </c>
      <c r="B5254">
        <v>34451</v>
      </c>
      <c r="C5254" s="593">
        <v>0.06</v>
      </c>
      <c r="D5254" t="s">
        <v>2601</v>
      </c>
      <c r="E5254">
        <v>0.06</v>
      </c>
      <c r="F5254">
        <v>0</v>
      </c>
      <c r="G5254">
        <v>0</v>
      </c>
      <c r="H5254">
        <v>0</v>
      </c>
      <c r="I5254">
        <v>0</v>
      </c>
    </row>
    <row r="5255" spans="1:9" x14ac:dyDescent="0.25">
      <c r="A5255" t="s">
        <v>746</v>
      </c>
      <c r="B5255">
        <v>34452</v>
      </c>
      <c r="C5255" s="593">
        <v>0.06</v>
      </c>
      <c r="D5255" t="s">
        <v>2601</v>
      </c>
      <c r="E5255">
        <v>0.06</v>
      </c>
      <c r="F5255">
        <v>0</v>
      </c>
      <c r="G5255">
        <v>0</v>
      </c>
      <c r="H5255">
        <v>0</v>
      </c>
      <c r="I5255">
        <v>0</v>
      </c>
    </row>
    <row r="5256" spans="1:9" x14ac:dyDescent="0.25">
      <c r="A5256" t="s">
        <v>746</v>
      </c>
      <c r="B5256">
        <v>34453</v>
      </c>
      <c r="C5256" s="593">
        <v>0.06</v>
      </c>
      <c r="D5256" t="s">
        <v>2601</v>
      </c>
      <c r="E5256">
        <v>0.06</v>
      </c>
      <c r="F5256">
        <v>0</v>
      </c>
      <c r="G5256">
        <v>0</v>
      </c>
      <c r="H5256">
        <v>0</v>
      </c>
      <c r="I5256">
        <v>0</v>
      </c>
    </row>
    <row r="5257" spans="1:9" x14ac:dyDescent="0.25">
      <c r="A5257" t="s">
        <v>746</v>
      </c>
      <c r="B5257">
        <v>34460</v>
      </c>
      <c r="C5257" s="593">
        <v>0.06</v>
      </c>
      <c r="D5257" t="s">
        <v>2598</v>
      </c>
      <c r="E5257">
        <v>0.06</v>
      </c>
      <c r="F5257">
        <v>0</v>
      </c>
      <c r="G5257">
        <v>0</v>
      </c>
      <c r="H5257">
        <v>0</v>
      </c>
      <c r="I5257">
        <v>0</v>
      </c>
    </row>
    <row r="5258" spans="1:9" x14ac:dyDescent="0.25">
      <c r="A5258" t="s">
        <v>746</v>
      </c>
      <c r="B5258">
        <v>34461</v>
      </c>
      <c r="C5258" s="593">
        <v>6.5000000000000002E-2</v>
      </c>
      <c r="D5258" t="s">
        <v>2599</v>
      </c>
      <c r="E5258">
        <v>0.06</v>
      </c>
      <c r="F5258">
        <v>5.0000000000000001E-3</v>
      </c>
      <c r="G5258">
        <v>0</v>
      </c>
      <c r="H5258">
        <v>0</v>
      </c>
      <c r="I5258">
        <v>0</v>
      </c>
    </row>
    <row r="5259" spans="1:9" x14ac:dyDescent="0.25">
      <c r="A5259" t="s">
        <v>746</v>
      </c>
      <c r="B5259">
        <v>34464</v>
      </c>
      <c r="C5259" s="593">
        <v>0.06</v>
      </c>
      <c r="D5259" t="s">
        <v>2598</v>
      </c>
      <c r="E5259">
        <v>0.06</v>
      </c>
      <c r="F5259">
        <v>0</v>
      </c>
      <c r="G5259">
        <v>0</v>
      </c>
      <c r="H5259">
        <v>0</v>
      </c>
      <c r="I5259">
        <v>0</v>
      </c>
    </row>
    <row r="5260" spans="1:9" x14ac:dyDescent="0.25">
      <c r="A5260" t="s">
        <v>746</v>
      </c>
      <c r="B5260">
        <v>34465</v>
      </c>
      <c r="C5260" s="593">
        <v>0.06</v>
      </c>
      <c r="D5260" t="s">
        <v>2598</v>
      </c>
      <c r="E5260">
        <v>0.06</v>
      </c>
      <c r="F5260">
        <v>0</v>
      </c>
      <c r="G5260">
        <v>0</v>
      </c>
      <c r="H5260">
        <v>0</v>
      </c>
      <c r="I5260">
        <v>0</v>
      </c>
    </row>
    <row r="5261" spans="1:9" x14ac:dyDescent="0.25">
      <c r="A5261" t="s">
        <v>746</v>
      </c>
      <c r="B5261">
        <v>34470</v>
      </c>
      <c r="C5261" s="593">
        <v>7.0000000000000007E-2</v>
      </c>
      <c r="D5261" t="s">
        <v>2602</v>
      </c>
      <c r="E5261">
        <v>0.06</v>
      </c>
      <c r="F5261">
        <v>0.01</v>
      </c>
      <c r="G5261">
        <v>0</v>
      </c>
      <c r="H5261">
        <v>0</v>
      </c>
      <c r="I5261">
        <v>0</v>
      </c>
    </row>
    <row r="5262" spans="1:9" x14ac:dyDescent="0.25">
      <c r="A5262" t="s">
        <v>746</v>
      </c>
      <c r="B5262">
        <v>34471</v>
      </c>
      <c r="C5262" s="593">
        <v>7.0000000000000007E-2</v>
      </c>
      <c r="D5262" t="s">
        <v>2602</v>
      </c>
      <c r="E5262">
        <v>0.06</v>
      </c>
      <c r="F5262">
        <v>0.01</v>
      </c>
      <c r="G5262">
        <v>0</v>
      </c>
      <c r="H5262">
        <v>0</v>
      </c>
      <c r="I5262">
        <v>0</v>
      </c>
    </row>
    <row r="5263" spans="1:9" x14ac:dyDescent="0.25">
      <c r="A5263" t="s">
        <v>746</v>
      </c>
      <c r="B5263">
        <v>34472</v>
      </c>
      <c r="C5263" s="593">
        <v>7.0000000000000007E-2</v>
      </c>
      <c r="D5263" t="s">
        <v>1166</v>
      </c>
      <c r="E5263">
        <v>0.06</v>
      </c>
      <c r="F5263">
        <v>0.01</v>
      </c>
      <c r="G5263">
        <v>0</v>
      </c>
      <c r="H5263">
        <v>0</v>
      </c>
      <c r="I5263">
        <v>0</v>
      </c>
    </row>
    <row r="5264" spans="1:9" x14ac:dyDescent="0.25">
      <c r="A5264" t="s">
        <v>746</v>
      </c>
      <c r="B5264">
        <v>34473</v>
      </c>
      <c r="C5264" s="593">
        <v>7.0000000000000007E-2</v>
      </c>
      <c r="D5264" t="s">
        <v>1166</v>
      </c>
      <c r="E5264">
        <v>0.06</v>
      </c>
      <c r="F5264">
        <v>0.01</v>
      </c>
      <c r="G5264">
        <v>0</v>
      </c>
      <c r="H5264">
        <v>0</v>
      </c>
      <c r="I5264">
        <v>0</v>
      </c>
    </row>
    <row r="5265" spans="1:9" x14ac:dyDescent="0.25">
      <c r="A5265" t="s">
        <v>746</v>
      </c>
      <c r="B5265">
        <v>34474</v>
      </c>
      <c r="C5265" s="593">
        <v>7.0000000000000007E-2</v>
      </c>
      <c r="D5265" t="s">
        <v>2602</v>
      </c>
      <c r="E5265">
        <v>0.06</v>
      </c>
      <c r="F5265">
        <v>0.01</v>
      </c>
      <c r="G5265">
        <v>0</v>
      </c>
      <c r="H5265">
        <v>0</v>
      </c>
      <c r="I5265">
        <v>0</v>
      </c>
    </row>
    <row r="5266" spans="1:9" x14ac:dyDescent="0.25">
      <c r="A5266" t="s">
        <v>746</v>
      </c>
      <c r="B5266">
        <v>34475</v>
      </c>
      <c r="C5266" s="593">
        <v>7.0000000000000007E-2</v>
      </c>
      <c r="D5266" t="s">
        <v>2602</v>
      </c>
      <c r="E5266">
        <v>0.06</v>
      </c>
      <c r="F5266">
        <v>0.01</v>
      </c>
      <c r="G5266">
        <v>0</v>
      </c>
      <c r="H5266">
        <v>0</v>
      </c>
      <c r="I5266">
        <v>0</v>
      </c>
    </row>
    <row r="5267" spans="1:9" x14ac:dyDescent="0.25">
      <c r="A5267" t="s">
        <v>746</v>
      </c>
      <c r="B5267">
        <v>34476</v>
      </c>
      <c r="C5267" s="593">
        <v>7.0000000000000007E-2</v>
      </c>
      <c r="D5267" t="s">
        <v>2602</v>
      </c>
      <c r="E5267">
        <v>0.06</v>
      </c>
      <c r="F5267">
        <v>0.01</v>
      </c>
      <c r="G5267">
        <v>0</v>
      </c>
      <c r="H5267">
        <v>0</v>
      </c>
      <c r="I5267">
        <v>0</v>
      </c>
    </row>
    <row r="5268" spans="1:9" x14ac:dyDescent="0.25">
      <c r="A5268" t="s">
        <v>746</v>
      </c>
      <c r="B5268">
        <v>34477</v>
      </c>
      <c r="C5268" s="593">
        <v>7.0000000000000007E-2</v>
      </c>
      <c r="D5268" t="s">
        <v>2602</v>
      </c>
      <c r="E5268">
        <v>0.06</v>
      </c>
      <c r="F5268">
        <v>0.01</v>
      </c>
      <c r="G5268">
        <v>0</v>
      </c>
      <c r="H5268">
        <v>0</v>
      </c>
      <c r="I5268">
        <v>0</v>
      </c>
    </row>
    <row r="5269" spans="1:9" x14ac:dyDescent="0.25">
      <c r="A5269" t="s">
        <v>746</v>
      </c>
      <c r="B5269">
        <v>34478</v>
      </c>
      <c r="C5269" s="593">
        <v>7.0000000000000007E-2</v>
      </c>
      <c r="D5269" t="s">
        <v>2602</v>
      </c>
      <c r="E5269">
        <v>0.06</v>
      </c>
      <c r="F5269">
        <v>0.01</v>
      </c>
      <c r="G5269">
        <v>0</v>
      </c>
      <c r="H5269">
        <v>0</v>
      </c>
      <c r="I5269">
        <v>0</v>
      </c>
    </row>
    <row r="5270" spans="1:9" x14ac:dyDescent="0.25">
      <c r="A5270" t="s">
        <v>746</v>
      </c>
      <c r="B5270">
        <v>34479</v>
      </c>
      <c r="C5270" s="593">
        <v>7.0000000000000007E-2</v>
      </c>
      <c r="D5270" t="s">
        <v>2602</v>
      </c>
      <c r="E5270">
        <v>0.06</v>
      </c>
      <c r="F5270">
        <v>0.01</v>
      </c>
      <c r="G5270">
        <v>0</v>
      </c>
      <c r="H5270">
        <v>0</v>
      </c>
      <c r="I5270">
        <v>0</v>
      </c>
    </row>
    <row r="5271" spans="1:9" x14ac:dyDescent="0.25">
      <c r="A5271" t="s">
        <v>746</v>
      </c>
      <c r="B5271">
        <v>34480</v>
      </c>
      <c r="C5271" s="593">
        <v>7.0000000000000007E-2</v>
      </c>
      <c r="D5271" t="s">
        <v>2602</v>
      </c>
      <c r="E5271">
        <v>0.06</v>
      </c>
      <c r="F5271">
        <v>0.01</v>
      </c>
      <c r="G5271">
        <v>0</v>
      </c>
      <c r="H5271">
        <v>0</v>
      </c>
      <c r="I5271">
        <v>0</v>
      </c>
    </row>
    <row r="5272" spans="1:9" x14ac:dyDescent="0.25">
      <c r="A5272" t="s">
        <v>746</v>
      </c>
      <c r="B5272">
        <v>34481</v>
      </c>
      <c r="C5272" s="593">
        <v>7.0000000000000007E-2</v>
      </c>
      <c r="D5272" t="s">
        <v>2602</v>
      </c>
      <c r="E5272">
        <v>0.06</v>
      </c>
      <c r="F5272">
        <v>0.01</v>
      </c>
      <c r="G5272">
        <v>0</v>
      </c>
      <c r="H5272">
        <v>0</v>
      </c>
      <c r="I5272">
        <v>0</v>
      </c>
    </row>
    <row r="5273" spans="1:9" x14ac:dyDescent="0.25">
      <c r="A5273" t="s">
        <v>746</v>
      </c>
      <c r="B5273">
        <v>34482</v>
      </c>
      <c r="C5273" s="593">
        <v>7.0000000000000007E-2</v>
      </c>
      <c r="D5273" t="s">
        <v>2602</v>
      </c>
      <c r="E5273">
        <v>0.06</v>
      </c>
      <c r="F5273">
        <v>0.01</v>
      </c>
      <c r="G5273">
        <v>0</v>
      </c>
      <c r="H5273">
        <v>0</v>
      </c>
      <c r="I5273">
        <v>0</v>
      </c>
    </row>
    <row r="5274" spans="1:9" x14ac:dyDescent="0.25">
      <c r="A5274" t="s">
        <v>746</v>
      </c>
      <c r="B5274">
        <v>34483</v>
      </c>
      <c r="C5274" s="593">
        <v>7.0000000000000007E-2</v>
      </c>
      <c r="D5274" t="s">
        <v>1166</v>
      </c>
      <c r="E5274">
        <v>0.06</v>
      </c>
      <c r="F5274">
        <v>0.01</v>
      </c>
      <c r="G5274">
        <v>0</v>
      </c>
      <c r="H5274">
        <v>0</v>
      </c>
      <c r="I5274">
        <v>0</v>
      </c>
    </row>
    <row r="5275" spans="1:9" x14ac:dyDescent="0.25">
      <c r="A5275" t="s">
        <v>746</v>
      </c>
      <c r="B5275">
        <v>34484</v>
      </c>
      <c r="C5275" s="593">
        <v>7.0000000000000007E-2</v>
      </c>
      <c r="D5275" t="s">
        <v>2325</v>
      </c>
      <c r="E5275">
        <v>0.06</v>
      </c>
      <c r="F5275">
        <v>0.01</v>
      </c>
      <c r="G5275">
        <v>0</v>
      </c>
      <c r="H5275">
        <v>0</v>
      </c>
      <c r="I5275">
        <v>0</v>
      </c>
    </row>
    <row r="5276" spans="1:9" x14ac:dyDescent="0.25">
      <c r="A5276" t="s">
        <v>746</v>
      </c>
      <c r="B5276">
        <v>34487</v>
      </c>
      <c r="C5276" s="593">
        <v>0.06</v>
      </c>
      <c r="D5276" t="s">
        <v>2598</v>
      </c>
      <c r="E5276">
        <v>0.06</v>
      </c>
      <c r="F5276">
        <v>0</v>
      </c>
      <c r="G5276">
        <v>0</v>
      </c>
      <c r="H5276">
        <v>0</v>
      </c>
      <c r="I5276">
        <v>0</v>
      </c>
    </row>
    <row r="5277" spans="1:9" x14ac:dyDescent="0.25">
      <c r="A5277" t="s">
        <v>746</v>
      </c>
      <c r="B5277">
        <v>34488</v>
      </c>
      <c r="C5277" s="593">
        <v>7.0000000000000007E-2</v>
      </c>
      <c r="D5277" t="s">
        <v>2602</v>
      </c>
      <c r="E5277">
        <v>0.06</v>
      </c>
      <c r="F5277">
        <v>0.01</v>
      </c>
      <c r="G5277">
        <v>0</v>
      </c>
      <c r="H5277">
        <v>0</v>
      </c>
      <c r="I5277">
        <v>0</v>
      </c>
    </row>
    <row r="5278" spans="1:9" x14ac:dyDescent="0.25">
      <c r="A5278" t="s">
        <v>746</v>
      </c>
      <c r="B5278">
        <v>34489</v>
      </c>
      <c r="C5278" s="593">
        <v>7.0000000000000007E-2</v>
      </c>
      <c r="D5278" t="s">
        <v>1166</v>
      </c>
      <c r="E5278">
        <v>0.06</v>
      </c>
      <c r="F5278">
        <v>0.01</v>
      </c>
      <c r="G5278">
        <v>0</v>
      </c>
      <c r="H5278">
        <v>0</v>
      </c>
      <c r="I5278">
        <v>0</v>
      </c>
    </row>
    <row r="5279" spans="1:9" x14ac:dyDescent="0.25">
      <c r="A5279" t="s">
        <v>746</v>
      </c>
      <c r="B5279">
        <v>34491</v>
      </c>
      <c r="C5279" s="593">
        <v>7.0000000000000007E-2</v>
      </c>
      <c r="D5279" t="s">
        <v>2595</v>
      </c>
      <c r="E5279">
        <v>0.06</v>
      </c>
      <c r="F5279">
        <v>0.01</v>
      </c>
      <c r="G5279">
        <v>0</v>
      </c>
      <c r="H5279">
        <v>0</v>
      </c>
      <c r="I5279">
        <v>0</v>
      </c>
    </row>
    <row r="5280" spans="1:9" x14ac:dyDescent="0.25">
      <c r="A5280" t="s">
        <v>746</v>
      </c>
      <c r="B5280">
        <v>34492</v>
      </c>
      <c r="C5280" s="593">
        <v>7.0000000000000007E-2</v>
      </c>
      <c r="D5280" t="s">
        <v>1166</v>
      </c>
      <c r="E5280">
        <v>0.06</v>
      </c>
      <c r="F5280">
        <v>0.01</v>
      </c>
      <c r="G5280">
        <v>0</v>
      </c>
      <c r="H5280">
        <v>0</v>
      </c>
      <c r="I5280">
        <v>0</v>
      </c>
    </row>
    <row r="5281" spans="1:9" x14ac:dyDescent="0.25">
      <c r="A5281" t="s">
        <v>746</v>
      </c>
      <c r="B5281">
        <v>34498</v>
      </c>
      <c r="C5281" s="593">
        <v>7.0000000000000007E-2</v>
      </c>
      <c r="D5281" t="s">
        <v>2603</v>
      </c>
      <c r="E5281">
        <v>0.06</v>
      </c>
      <c r="F5281">
        <v>0.01</v>
      </c>
      <c r="G5281">
        <v>0</v>
      </c>
      <c r="H5281">
        <v>0</v>
      </c>
      <c r="I5281">
        <v>0</v>
      </c>
    </row>
    <row r="5282" spans="1:9" x14ac:dyDescent="0.25">
      <c r="A5282" t="s">
        <v>746</v>
      </c>
      <c r="B5282">
        <v>34601</v>
      </c>
      <c r="C5282" s="593">
        <v>6.5000000000000002E-2</v>
      </c>
      <c r="D5282" t="s">
        <v>2604</v>
      </c>
      <c r="E5282">
        <v>0.06</v>
      </c>
      <c r="F5282">
        <v>5.0000000000000001E-3</v>
      </c>
      <c r="G5282">
        <v>0</v>
      </c>
      <c r="H5282">
        <v>0</v>
      </c>
      <c r="I5282">
        <v>0</v>
      </c>
    </row>
    <row r="5283" spans="1:9" x14ac:dyDescent="0.25">
      <c r="A5283" t="s">
        <v>746</v>
      </c>
      <c r="B5283">
        <v>34602</v>
      </c>
      <c r="C5283" s="593">
        <v>7.0000000000000007E-2</v>
      </c>
      <c r="D5283" t="s">
        <v>2530</v>
      </c>
      <c r="E5283">
        <v>0.06</v>
      </c>
      <c r="F5283">
        <v>0.01</v>
      </c>
      <c r="G5283">
        <v>0</v>
      </c>
      <c r="H5283">
        <v>0</v>
      </c>
      <c r="I5283">
        <v>0</v>
      </c>
    </row>
    <row r="5284" spans="1:9" x14ac:dyDescent="0.25">
      <c r="A5284" t="s">
        <v>746</v>
      </c>
      <c r="B5284">
        <v>34603</v>
      </c>
      <c r="C5284" s="593">
        <v>6.5000000000000002E-2</v>
      </c>
      <c r="D5284" t="s">
        <v>2604</v>
      </c>
      <c r="E5284">
        <v>0.06</v>
      </c>
      <c r="F5284">
        <v>5.0000000000000001E-3</v>
      </c>
      <c r="G5284">
        <v>0</v>
      </c>
      <c r="H5284">
        <v>0</v>
      </c>
      <c r="I5284">
        <v>0</v>
      </c>
    </row>
    <row r="5285" spans="1:9" x14ac:dyDescent="0.25">
      <c r="A5285" t="s">
        <v>746</v>
      </c>
      <c r="B5285">
        <v>34604</v>
      </c>
      <c r="C5285" s="593">
        <v>7.0000000000000007E-2</v>
      </c>
      <c r="D5285" t="s">
        <v>2530</v>
      </c>
      <c r="E5285">
        <v>0.06</v>
      </c>
      <c r="F5285">
        <v>0.01</v>
      </c>
      <c r="G5285">
        <v>0</v>
      </c>
      <c r="H5285">
        <v>0</v>
      </c>
      <c r="I5285">
        <v>0</v>
      </c>
    </row>
    <row r="5286" spans="1:9" x14ac:dyDescent="0.25">
      <c r="A5286" t="s">
        <v>746</v>
      </c>
      <c r="B5286">
        <v>34605</v>
      </c>
      <c r="C5286" s="593">
        <v>6.5000000000000002E-2</v>
      </c>
      <c r="D5286" t="s">
        <v>2604</v>
      </c>
      <c r="E5286">
        <v>0.06</v>
      </c>
      <c r="F5286">
        <v>5.0000000000000001E-3</v>
      </c>
      <c r="G5286">
        <v>0</v>
      </c>
      <c r="H5286">
        <v>0</v>
      </c>
      <c r="I5286">
        <v>0</v>
      </c>
    </row>
    <row r="5287" spans="1:9" x14ac:dyDescent="0.25">
      <c r="A5287" t="s">
        <v>746</v>
      </c>
      <c r="B5287">
        <v>34606</v>
      </c>
      <c r="C5287" s="593">
        <v>7.0000000000000007E-2</v>
      </c>
      <c r="D5287" t="s">
        <v>2530</v>
      </c>
      <c r="E5287">
        <v>0.06</v>
      </c>
      <c r="F5287">
        <v>0.01</v>
      </c>
      <c r="G5287">
        <v>0</v>
      </c>
      <c r="H5287">
        <v>0</v>
      </c>
      <c r="I5287">
        <v>0</v>
      </c>
    </row>
    <row r="5288" spans="1:9" x14ac:dyDescent="0.25">
      <c r="A5288" t="s">
        <v>746</v>
      </c>
      <c r="B5288">
        <v>34607</v>
      </c>
      <c r="C5288" s="593">
        <v>6.5000000000000002E-2</v>
      </c>
      <c r="D5288" t="s">
        <v>2599</v>
      </c>
      <c r="E5288">
        <v>0.06</v>
      </c>
      <c r="F5288">
        <v>5.0000000000000001E-3</v>
      </c>
      <c r="G5288">
        <v>0</v>
      </c>
      <c r="H5288">
        <v>0</v>
      </c>
      <c r="I5288">
        <v>0</v>
      </c>
    </row>
    <row r="5289" spans="1:9" x14ac:dyDescent="0.25">
      <c r="A5289" t="s">
        <v>746</v>
      </c>
      <c r="B5289">
        <v>34608</v>
      </c>
      <c r="C5289" s="593">
        <v>6.5000000000000002E-2</v>
      </c>
      <c r="D5289" t="s">
        <v>2599</v>
      </c>
      <c r="E5289">
        <v>0.06</v>
      </c>
      <c r="F5289">
        <v>5.0000000000000001E-3</v>
      </c>
      <c r="G5289">
        <v>0</v>
      </c>
      <c r="H5289">
        <v>0</v>
      </c>
      <c r="I5289">
        <v>0</v>
      </c>
    </row>
    <row r="5290" spans="1:9" x14ac:dyDescent="0.25">
      <c r="A5290" t="s">
        <v>746</v>
      </c>
      <c r="B5290">
        <v>34609</v>
      </c>
      <c r="C5290" s="593">
        <v>6.5000000000000002E-2</v>
      </c>
      <c r="D5290" t="s">
        <v>2599</v>
      </c>
      <c r="E5290">
        <v>0.06</v>
      </c>
      <c r="F5290">
        <v>5.0000000000000001E-3</v>
      </c>
      <c r="G5290">
        <v>0</v>
      </c>
      <c r="H5290">
        <v>0</v>
      </c>
      <c r="I5290">
        <v>0</v>
      </c>
    </row>
    <row r="5291" spans="1:9" x14ac:dyDescent="0.25">
      <c r="A5291" t="s">
        <v>746</v>
      </c>
      <c r="B5291">
        <v>34610</v>
      </c>
      <c r="C5291" s="593">
        <v>7.0000000000000007E-2</v>
      </c>
      <c r="D5291" t="s">
        <v>2530</v>
      </c>
      <c r="E5291">
        <v>0.06</v>
      </c>
      <c r="F5291">
        <v>0.01</v>
      </c>
      <c r="G5291">
        <v>0</v>
      </c>
      <c r="H5291">
        <v>0</v>
      </c>
      <c r="I5291">
        <v>0</v>
      </c>
    </row>
    <row r="5292" spans="1:9" x14ac:dyDescent="0.25">
      <c r="A5292" t="s">
        <v>746</v>
      </c>
      <c r="B5292">
        <v>34611</v>
      </c>
      <c r="C5292" s="593">
        <v>6.5000000000000002E-2</v>
      </c>
      <c r="D5292" t="s">
        <v>2599</v>
      </c>
      <c r="E5292">
        <v>0.06</v>
      </c>
      <c r="F5292">
        <v>5.0000000000000001E-3</v>
      </c>
      <c r="G5292">
        <v>0</v>
      </c>
      <c r="H5292">
        <v>0</v>
      </c>
      <c r="I5292">
        <v>0</v>
      </c>
    </row>
    <row r="5293" spans="1:9" x14ac:dyDescent="0.25">
      <c r="A5293" t="s">
        <v>746</v>
      </c>
      <c r="B5293">
        <v>34613</v>
      </c>
      <c r="C5293" s="593">
        <v>6.5000000000000002E-2</v>
      </c>
      <c r="D5293" t="s">
        <v>2599</v>
      </c>
      <c r="E5293">
        <v>0.06</v>
      </c>
      <c r="F5293">
        <v>5.0000000000000001E-3</v>
      </c>
      <c r="G5293">
        <v>0</v>
      </c>
      <c r="H5293">
        <v>0</v>
      </c>
      <c r="I5293">
        <v>0</v>
      </c>
    </row>
    <row r="5294" spans="1:9" x14ac:dyDescent="0.25">
      <c r="A5294" t="s">
        <v>746</v>
      </c>
      <c r="B5294">
        <v>34614</v>
      </c>
      <c r="C5294" s="593">
        <v>6.5000000000000002E-2</v>
      </c>
      <c r="D5294" t="s">
        <v>2599</v>
      </c>
      <c r="E5294">
        <v>0.06</v>
      </c>
      <c r="F5294">
        <v>5.0000000000000001E-3</v>
      </c>
      <c r="G5294">
        <v>0</v>
      </c>
      <c r="H5294">
        <v>0</v>
      </c>
      <c r="I5294">
        <v>0</v>
      </c>
    </row>
    <row r="5295" spans="1:9" x14ac:dyDescent="0.25">
      <c r="A5295" t="s">
        <v>746</v>
      </c>
      <c r="B5295">
        <v>34636</v>
      </c>
      <c r="C5295" s="593">
        <v>6.5000000000000002E-2</v>
      </c>
      <c r="D5295" t="s">
        <v>2599</v>
      </c>
      <c r="E5295">
        <v>0.06</v>
      </c>
      <c r="F5295">
        <v>5.0000000000000001E-3</v>
      </c>
      <c r="G5295">
        <v>0</v>
      </c>
      <c r="H5295">
        <v>0</v>
      </c>
      <c r="I5295">
        <v>0</v>
      </c>
    </row>
    <row r="5296" spans="1:9" x14ac:dyDescent="0.25">
      <c r="A5296" t="s">
        <v>746</v>
      </c>
      <c r="B5296">
        <v>34637</v>
      </c>
      <c r="C5296" s="593">
        <v>7.0000000000000007E-2</v>
      </c>
      <c r="D5296" t="s">
        <v>2530</v>
      </c>
      <c r="E5296">
        <v>0.06</v>
      </c>
      <c r="F5296">
        <v>0.01</v>
      </c>
      <c r="G5296">
        <v>0</v>
      </c>
      <c r="H5296">
        <v>0</v>
      </c>
      <c r="I5296">
        <v>0</v>
      </c>
    </row>
    <row r="5297" spans="1:9" x14ac:dyDescent="0.25">
      <c r="A5297" t="s">
        <v>746</v>
      </c>
      <c r="B5297">
        <v>34638</v>
      </c>
      <c r="C5297" s="593">
        <v>7.0000000000000007E-2</v>
      </c>
      <c r="D5297" t="s">
        <v>2530</v>
      </c>
      <c r="E5297">
        <v>0.06</v>
      </c>
      <c r="F5297">
        <v>0.01</v>
      </c>
      <c r="G5297">
        <v>0</v>
      </c>
      <c r="H5297">
        <v>0</v>
      </c>
      <c r="I5297">
        <v>0</v>
      </c>
    </row>
    <row r="5298" spans="1:9" x14ac:dyDescent="0.25">
      <c r="A5298" t="s">
        <v>746</v>
      </c>
      <c r="B5298">
        <v>34639</v>
      </c>
      <c r="C5298" s="593">
        <v>7.0000000000000007E-2</v>
      </c>
      <c r="D5298" t="s">
        <v>2530</v>
      </c>
      <c r="E5298">
        <v>0.06</v>
      </c>
      <c r="F5298">
        <v>0.01</v>
      </c>
      <c r="G5298">
        <v>0</v>
      </c>
      <c r="H5298">
        <v>0</v>
      </c>
      <c r="I5298">
        <v>0</v>
      </c>
    </row>
    <row r="5299" spans="1:9" x14ac:dyDescent="0.25">
      <c r="A5299" t="s">
        <v>746</v>
      </c>
      <c r="B5299">
        <v>34652</v>
      </c>
      <c r="C5299" s="593">
        <v>7.0000000000000007E-2</v>
      </c>
      <c r="D5299" t="s">
        <v>2605</v>
      </c>
      <c r="E5299">
        <v>0.06</v>
      </c>
      <c r="F5299">
        <v>0.01</v>
      </c>
      <c r="G5299">
        <v>0</v>
      </c>
      <c r="H5299">
        <v>0</v>
      </c>
      <c r="I5299">
        <v>0</v>
      </c>
    </row>
    <row r="5300" spans="1:9" x14ac:dyDescent="0.25">
      <c r="A5300" t="s">
        <v>746</v>
      </c>
      <c r="B5300">
        <v>34653</v>
      </c>
      <c r="C5300" s="593">
        <v>7.0000000000000007E-2</v>
      </c>
      <c r="D5300" t="s">
        <v>2605</v>
      </c>
      <c r="E5300">
        <v>0.06</v>
      </c>
      <c r="F5300">
        <v>0.01</v>
      </c>
      <c r="G5300">
        <v>0</v>
      </c>
      <c r="H5300">
        <v>0</v>
      </c>
      <c r="I5300">
        <v>0</v>
      </c>
    </row>
    <row r="5301" spans="1:9" x14ac:dyDescent="0.25">
      <c r="A5301" t="s">
        <v>746</v>
      </c>
      <c r="B5301">
        <v>34654</v>
      </c>
      <c r="C5301" s="593">
        <v>7.0000000000000007E-2</v>
      </c>
      <c r="D5301" t="s">
        <v>2530</v>
      </c>
      <c r="E5301">
        <v>0.06</v>
      </c>
      <c r="F5301">
        <v>0.01</v>
      </c>
      <c r="G5301">
        <v>0</v>
      </c>
      <c r="H5301">
        <v>0</v>
      </c>
      <c r="I5301">
        <v>0</v>
      </c>
    </row>
    <row r="5302" spans="1:9" x14ac:dyDescent="0.25">
      <c r="A5302" t="s">
        <v>746</v>
      </c>
      <c r="B5302">
        <v>34655</v>
      </c>
      <c r="C5302" s="593">
        <v>7.0000000000000007E-2</v>
      </c>
      <c r="D5302" t="s">
        <v>2530</v>
      </c>
      <c r="E5302">
        <v>0.06</v>
      </c>
      <c r="F5302">
        <v>0.01</v>
      </c>
      <c r="G5302">
        <v>0</v>
      </c>
      <c r="H5302">
        <v>0</v>
      </c>
      <c r="I5302">
        <v>0</v>
      </c>
    </row>
    <row r="5303" spans="1:9" x14ac:dyDescent="0.25">
      <c r="A5303" t="s">
        <v>746</v>
      </c>
      <c r="B5303">
        <v>34656</v>
      </c>
      <c r="C5303" s="593">
        <v>7.0000000000000007E-2</v>
      </c>
      <c r="D5303" t="s">
        <v>2605</v>
      </c>
      <c r="E5303">
        <v>0.06</v>
      </c>
      <c r="F5303">
        <v>0.01</v>
      </c>
      <c r="G5303">
        <v>0</v>
      </c>
      <c r="H5303">
        <v>0</v>
      </c>
      <c r="I5303">
        <v>0</v>
      </c>
    </row>
    <row r="5304" spans="1:9" x14ac:dyDescent="0.25">
      <c r="A5304" t="s">
        <v>746</v>
      </c>
      <c r="B5304">
        <v>34660</v>
      </c>
      <c r="C5304" s="593">
        <v>7.0000000000000007E-2</v>
      </c>
      <c r="D5304" t="s">
        <v>2547</v>
      </c>
      <c r="E5304">
        <v>0.06</v>
      </c>
      <c r="F5304">
        <v>0.01</v>
      </c>
      <c r="G5304">
        <v>0</v>
      </c>
      <c r="H5304">
        <v>0</v>
      </c>
      <c r="I5304">
        <v>0</v>
      </c>
    </row>
    <row r="5305" spans="1:9" x14ac:dyDescent="0.25">
      <c r="A5305" t="s">
        <v>746</v>
      </c>
      <c r="B5305">
        <v>34661</v>
      </c>
      <c r="C5305" s="593">
        <v>6.5000000000000002E-2</v>
      </c>
      <c r="D5305" t="s">
        <v>2599</v>
      </c>
      <c r="E5305">
        <v>0.06</v>
      </c>
      <c r="F5305">
        <v>5.0000000000000001E-3</v>
      </c>
      <c r="G5305">
        <v>0</v>
      </c>
      <c r="H5305">
        <v>0</v>
      </c>
      <c r="I5305">
        <v>0</v>
      </c>
    </row>
    <row r="5306" spans="1:9" x14ac:dyDescent="0.25">
      <c r="A5306" t="s">
        <v>746</v>
      </c>
      <c r="B5306">
        <v>34667</v>
      </c>
      <c r="C5306" s="593">
        <v>7.0000000000000007E-2</v>
      </c>
      <c r="D5306" t="s">
        <v>2530</v>
      </c>
      <c r="E5306">
        <v>0.06</v>
      </c>
      <c r="F5306">
        <v>0.01</v>
      </c>
      <c r="G5306">
        <v>0</v>
      </c>
      <c r="H5306">
        <v>0</v>
      </c>
      <c r="I5306">
        <v>0</v>
      </c>
    </row>
    <row r="5307" spans="1:9" x14ac:dyDescent="0.25">
      <c r="A5307" t="s">
        <v>746</v>
      </c>
      <c r="B5307">
        <v>34668</v>
      </c>
      <c r="C5307" s="593">
        <v>7.0000000000000007E-2</v>
      </c>
      <c r="D5307" t="s">
        <v>2605</v>
      </c>
      <c r="E5307">
        <v>0.06</v>
      </c>
      <c r="F5307">
        <v>0.01</v>
      </c>
      <c r="G5307">
        <v>0</v>
      </c>
      <c r="H5307">
        <v>0</v>
      </c>
      <c r="I5307">
        <v>0</v>
      </c>
    </row>
    <row r="5308" spans="1:9" x14ac:dyDescent="0.25">
      <c r="A5308" t="s">
        <v>746</v>
      </c>
      <c r="B5308">
        <v>34669</v>
      </c>
      <c r="C5308" s="593">
        <v>7.0000000000000007E-2</v>
      </c>
      <c r="D5308" t="s">
        <v>2530</v>
      </c>
      <c r="E5308">
        <v>0.06</v>
      </c>
      <c r="F5308">
        <v>0.01</v>
      </c>
      <c r="G5308">
        <v>0</v>
      </c>
      <c r="H5308">
        <v>0</v>
      </c>
      <c r="I5308">
        <v>0</v>
      </c>
    </row>
    <row r="5309" spans="1:9" x14ac:dyDescent="0.25">
      <c r="A5309" t="s">
        <v>746</v>
      </c>
      <c r="B5309">
        <v>34673</v>
      </c>
      <c r="C5309" s="593">
        <v>7.0000000000000007E-2</v>
      </c>
      <c r="D5309" t="s">
        <v>2530</v>
      </c>
      <c r="E5309">
        <v>0.06</v>
      </c>
      <c r="F5309">
        <v>0.01</v>
      </c>
      <c r="G5309">
        <v>0</v>
      </c>
      <c r="H5309">
        <v>0</v>
      </c>
      <c r="I5309">
        <v>0</v>
      </c>
    </row>
    <row r="5310" spans="1:9" x14ac:dyDescent="0.25">
      <c r="A5310" t="s">
        <v>746</v>
      </c>
      <c r="B5310">
        <v>34674</v>
      </c>
      <c r="C5310" s="593">
        <v>7.0000000000000007E-2</v>
      </c>
      <c r="D5310" t="s">
        <v>2530</v>
      </c>
      <c r="E5310">
        <v>0.06</v>
      </c>
      <c r="F5310">
        <v>0.01</v>
      </c>
      <c r="G5310">
        <v>0</v>
      </c>
      <c r="H5310">
        <v>0</v>
      </c>
      <c r="I5310">
        <v>0</v>
      </c>
    </row>
    <row r="5311" spans="1:9" x14ac:dyDescent="0.25">
      <c r="A5311" t="s">
        <v>746</v>
      </c>
      <c r="B5311">
        <v>34677</v>
      </c>
      <c r="C5311" s="593">
        <v>7.4999999999999997E-2</v>
      </c>
      <c r="D5311" t="s">
        <v>2525</v>
      </c>
      <c r="E5311">
        <v>0.06</v>
      </c>
      <c r="F5311">
        <v>1.4999999999999999E-2</v>
      </c>
      <c r="G5311">
        <v>0</v>
      </c>
      <c r="H5311">
        <v>0</v>
      </c>
      <c r="I5311">
        <v>0</v>
      </c>
    </row>
    <row r="5312" spans="1:9" x14ac:dyDescent="0.25">
      <c r="A5312" t="s">
        <v>746</v>
      </c>
      <c r="B5312">
        <v>34679</v>
      </c>
      <c r="C5312" s="593">
        <v>7.0000000000000007E-2</v>
      </c>
      <c r="D5312" t="s">
        <v>2530</v>
      </c>
      <c r="E5312">
        <v>0.06</v>
      </c>
      <c r="F5312">
        <v>0.01</v>
      </c>
      <c r="G5312">
        <v>0</v>
      </c>
      <c r="H5312">
        <v>0</v>
      </c>
      <c r="I5312">
        <v>0</v>
      </c>
    </row>
    <row r="5313" spans="1:9" x14ac:dyDescent="0.25">
      <c r="A5313" t="s">
        <v>746</v>
      </c>
      <c r="B5313">
        <v>34680</v>
      </c>
      <c r="C5313" s="593">
        <v>7.0000000000000007E-2</v>
      </c>
      <c r="D5313" t="s">
        <v>2530</v>
      </c>
      <c r="E5313">
        <v>0.06</v>
      </c>
      <c r="F5313">
        <v>0.01</v>
      </c>
      <c r="G5313">
        <v>0</v>
      </c>
      <c r="H5313">
        <v>0</v>
      </c>
      <c r="I5313">
        <v>0</v>
      </c>
    </row>
    <row r="5314" spans="1:9" x14ac:dyDescent="0.25">
      <c r="A5314" t="s">
        <v>746</v>
      </c>
      <c r="B5314">
        <v>34681</v>
      </c>
      <c r="C5314" s="593">
        <v>7.0000000000000007E-2</v>
      </c>
      <c r="D5314" t="s">
        <v>2547</v>
      </c>
      <c r="E5314">
        <v>0.06</v>
      </c>
      <c r="F5314">
        <v>0.01</v>
      </c>
      <c r="G5314">
        <v>0</v>
      </c>
      <c r="H5314">
        <v>0</v>
      </c>
      <c r="I5314">
        <v>0</v>
      </c>
    </row>
    <row r="5315" spans="1:9" x14ac:dyDescent="0.25">
      <c r="A5315" t="s">
        <v>746</v>
      </c>
      <c r="B5315">
        <v>34682</v>
      </c>
      <c r="C5315" s="593">
        <v>7.0000000000000007E-2</v>
      </c>
      <c r="D5315" t="s">
        <v>2547</v>
      </c>
      <c r="E5315">
        <v>0.06</v>
      </c>
      <c r="F5315">
        <v>0.01</v>
      </c>
      <c r="G5315">
        <v>0</v>
      </c>
      <c r="H5315">
        <v>0</v>
      </c>
      <c r="I5315">
        <v>0</v>
      </c>
    </row>
    <row r="5316" spans="1:9" x14ac:dyDescent="0.25">
      <c r="A5316" t="s">
        <v>746</v>
      </c>
      <c r="B5316">
        <v>34683</v>
      </c>
      <c r="C5316" s="593">
        <v>7.0000000000000007E-2</v>
      </c>
      <c r="D5316" t="s">
        <v>2606</v>
      </c>
      <c r="E5316">
        <v>0.06</v>
      </c>
      <c r="F5316">
        <v>0.01</v>
      </c>
      <c r="G5316">
        <v>0</v>
      </c>
      <c r="H5316">
        <v>0</v>
      </c>
      <c r="I5316">
        <v>0</v>
      </c>
    </row>
    <row r="5317" spans="1:9" x14ac:dyDescent="0.25">
      <c r="A5317" t="s">
        <v>746</v>
      </c>
      <c r="B5317">
        <v>34684</v>
      </c>
      <c r="C5317" s="593">
        <v>7.0000000000000007E-2</v>
      </c>
      <c r="D5317" t="s">
        <v>2547</v>
      </c>
      <c r="E5317">
        <v>0.06</v>
      </c>
      <c r="F5317">
        <v>0.01</v>
      </c>
      <c r="G5317">
        <v>0</v>
      </c>
      <c r="H5317">
        <v>0</v>
      </c>
      <c r="I5317">
        <v>0</v>
      </c>
    </row>
    <row r="5318" spans="1:9" x14ac:dyDescent="0.25">
      <c r="A5318" t="s">
        <v>746</v>
      </c>
      <c r="B5318">
        <v>34685</v>
      </c>
      <c r="C5318" s="593">
        <v>7.0000000000000007E-2</v>
      </c>
      <c r="D5318" t="s">
        <v>2547</v>
      </c>
      <c r="E5318">
        <v>0.06</v>
      </c>
      <c r="F5318">
        <v>0.01</v>
      </c>
      <c r="G5318">
        <v>0</v>
      </c>
      <c r="H5318">
        <v>0</v>
      </c>
      <c r="I5318">
        <v>0</v>
      </c>
    </row>
    <row r="5319" spans="1:9" x14ac:dyDescent="0.25">
      <c r="A5319" t="s">
        <v>746</v>
      </c>
      <c r="B5319">
        <v>34688</v>
      </c>
      <c r="C5319" s="593">
        <v>7.4999999999999997E-2</v>
      </c>
      <c r="D5319" t="s">
        <v>2525</v>
      </c>
      <c r="E5319">
        <v>0.06</v>
      </c>
      <c r="F5319">
        <v>1.4999999999999999E-2</v>
      </c>
      <c r="G5319">
        <v>0</v>
      </c>
      <c r="H5319">
        <v>0</v>
      </c>
      <c r="I5319">
        <v>0</v>
      </c>
    </row>
    <row r="5320" spans="1:9" x14ac:dyDescent="0.25">
      <c r="A5320" t="s">
        <v>746</v>
      </c>
      <c r="B5320">
        <v>34689</v>
      </c>
      <c r="C5320" s="593">
        <v>7.0000000000000007E-2</v>
      </c>
      <c r="D5320" t="s">
        <v>2607</v>
      </c>
      <c r="E5320">
        <v>0.06</v>
      </c>
      <c r="F5320">
        <v>0.01</v>
      </c>
      <c r="G5320">
        <v>0</v>
      </c>
      <c r="H5320">
        <v>0</v>
      </c>
      <c r="I5320">
        <v>0</v>
      </c>
    </row>
    <row r="5321" spans="1:9" x14ac:dyDescent="0.25">
      <c r="A5321" t="s">
        <v>746</v>
      </c>
      <c r="B5321">
        <v>34690</v>
      </c>
      <c r="C5321" s="593">
        <v>7.0000000000000007E-2</v>
      </c>
      <c r="D5321" t="s">
        <v>2530</v>
      </c>
      <c r="E5321">
        <v>0.06</v>
      </c>
      <c r="F5321">
        <v>0.01</v>
      </c>
      <c r="G5321">
        <v>0</v>
      </c>
      <c r="H5321">
        <v>0</v>
      </c>
      <c r="I5321">
        <v>0</v>
      </c>
    </row>
    <row r="5322" spans="1:9" x14ac:dyDescent="0.25">
      <c r="A5322" t="s">
        <v>746</v>
      </c>
      <c r="B5322">
        <v>34691</v>
      </c>
      <c r="C5322" s="593">
        <v>7.0000000000000007E-2</v>
      </c>
      <c r="D5322" t="s">
        <v>2530</v>
      </c>
      <c r="E5322">
        <v>0.06</v>
      </c>
      <c r="F5322">
        <v>0.01</v>
      </c>
      <c r="G5322">
        <v>0</v>
      </c>
      <c r="H5322">
        <v>0</v>
      </c>
      <c r="I5322">
        <v>0</v>
      </c>
    </row>
    <row r="5323" spans="1:9" x14ac:dyDescent="0.25">
      <c r="A5323" t="s">
        <v>746</v>
      </c>
      <c r="B5323">
        <v>34692</v>
      </c>
      <c r="C5323" s="593">
        <v>7.0000000000000007E-2</v>
      </c>
      <c r="D5323" t="s">
        <v>2530</v>
      </c>
      <c r="E5323">
        <v>0.06</v>
      </c>
      <c r="F5323">
        <v>0.01</v>
      </c>
      <c r="G5323">
        <v>0</v>
      </c>
      <c r="H5323">
        <v>0</v>
      </c>
      <c r="I5323">
        <v>0</v>
      </c>
    </row>
    <row r="5324" spans="1:9" x14ac:dyDescent="0.25">
      <c r="A5324" t="s">
        <v>746</v>
      </c>
      <c r="B5324">
        <v>34695</v>
      </c>
      <c r="C5324" s="593">
        <v>7.0000000000000007E-2</v>
      </c>
      <c r="D5324" t="s">
        <v>2544</v>
      </c>
      <c r="E5324">
        <v>0.06</v>
      </c>
      <c r="F5324">
        <v>0.01</v>
      </c>
      <c r="G5324">
        <v>0</v>
      </c>
      <c r="H5324">
        <v>0</v>
      </c>
      <c r="I5324">
        <v>0</v>
      </c>
    </row>
    <row r="5325" spans="1:9" x14ac:dyDescent="0.25">
      <c r="A5325" t="s">
        <v>746</v>
      </c>
      <c r="B5325">
        <v>34697</v>
      </c>
      <c r="C5325" s="593">
        <v>7.0000000000000007E-2</v>
      </c>
      <c r="D5325" t="s">
        <v>2606</v>
      </c>
      <c r="E5325">
        <v>0.06</v>
      </c>
      <c r="F5325">
        <v>0.01</v>
      </c>
      <c r="G5325">
        <v>0</v>
      </c>
      <c r="H5325">
        <v>0</v>
      </c>
      <c r="I5325">
        <v>0</v>
      </c>
    </row>
    <row r="5326" spans="1:9" x14ac:dyDescent="0.25">
      <c r="A5326" t="s">
        <v>746</v>
      </c>
      <c r="B5326">
        <v>34698</v>
      </c>
      <c r="C5326" s="593">
        <v>7.0000000000000007E-2</v>
      </c>
      <c r="D5326" t="s">
        <v>2544</v>
      </c>
      <c r="E5326">
        <v>0.06</v>
      </c>
      <c r="F5326">
        <v>0.01</v>
      </c>
      <c r="G5326">
        <v>0</v>
      </c>
      <c r="H5326">
        <v>0</v>
      </c>
      <c r="I5326">
        <v>0</v>
      </c>
    </row>
    <row r="5327" spans="1:9" x14ac:dyDescent="0.25">
      <c r="A5327" t="s">
        <v>746</v>
      </c>
      <c r="B5327">
        <v>34705</v>
      </c>
      <c r="C5327" s="593">
        <v>7.0000000000000007E-2</v>
      </c>
      <c r="D5327" t="s">
        <v>2608</v>
      </c>
      <c r="E5327">
        <v>0.06</v>
      </c>
      <c r="F5327">
        <v>0.01</v>
      </c>
      <c r="G5327">
        <v>0</v>
      </c>
      <c r="H5327">
        <v>0</v>
      </c>
      <c r="I5327">
        <v>0</v>
      </c>
    </row>
    <row r="5328" spans="1:9" x14ac:dyDescent="0.25">
      <c r="A5328" t="s">
        <v>746</v>
      </c>
      <c r="B5328">
        <v>34711</v>
      </c>
      <c r="C5328" s="593">
        <v>7.0000000000000007E-2</v>
      </c>
      <c r="D5328" t="s">
        <v>2609</v>
      </c>
      <c r="E5328">
        <v>0.06</v>
      </c>
      <c r="F5328">
        <v>0.01</v>
      </c>
      <c r="G5328">
        <v>0</v>
      </c>
      <c r="H5328">
        <v>0</v>
      </c>
      <c r="I5328">
        <v>0</v>
      </c>
    </row>
    <row r="5329" spans="1:9" x14ac:dyDescent="0.25">
      <c r="A5329" t="s">
        <v>746</v>
      </c>
      <c r="B5329">
        <v>34712</v>
      </c>
      <c r="C5329" s="593">
        <v>7.0000000000000007E-2</v>
      </c>
      <c r="D5329" t="s">
        <v>2609</v>
      </c>
      <c r="E5329">
        <v>0.06</v>
      </c>
      <c r="F5329">
        <v>0.01</v>
      </c>
      <c r="G5329">
        <v>0</v>
      </c>
      <c r="H5329">
        <v>0</v>
      </c>
      <c r="I5329">
        <v>0</v>
      </c>
    </row>
    <row r="5330" spans="1:9" x14ac:dyDescent="0.25">
      <c r="A5330" t="s">
        <v>746</v>
      </c>
      <c r="B5330">
        <v>34713</v>
      </c>
      <c r="C5330" s="593">
        <v>7.0000000000000007E-2</v>
      </c>
      <c r="D5330" t="s">
        <v>1944</v>
      </c>
      <c r="E5330">
        <v>0.06</v>
      </c>
      <c r="F5330">
        <v>0.01</v>
      </c>
      <c r="G5330">
        <v>0</v>
      </c>
      <c r="H5330">
        <v>0</v>
      </c>
      <c r="I5330">
        <v>0</v>
      </c>
    </row>
    <row r="5331" spans="1:9" x14ac:dyDescent="0.25">
      <c r="A5331" t="s">
        <v>746</v>
      </c>
      <c r="B5331">
        <v>34714</v>
      </c>
      <c r="C5331" s="593">
        <v>7.0000000000000007E-2</v>
      </c>
      <c r="D5331" t="s">
        <v>2609</v>
      </c>
      <c r="E5331">
        <v>0.06</v>
      </c>
      <c r="F5331">
        <v>0.01</v>
      </c>
      <c r="G5331">
        <v>0</v>
      </c>
      <c r="H5331">
        <v>0</v>
      </c>
      <c r="I5331">
        <v>0</v>
      </c>
    </row>
    <row r="5332" spans="1:9" x14ac:dyDescent="0.25">
      <c r="A5332" t="s">
        <v>746</v>
      </c>
      <c r="B5332">
        <v>34715</v>
      </c>
      <c r="C5332" s="593">
        <v>7.0000000000000007E-2</v>
      </c>
      <c r="D5332" t="s">
        <v>2609</v>
      </c>
      <c r="E5332">
        <v>0.06</v>
      </c>
      <c r="F5332">
        <v>0.01</v>
      </c>
      <c r="G5332">
        <v>0</v>
      </c>
      <c r="H5332">
        <v>0</v>
      </c>
      <c r="I5332">
        <v>0</v>
      </c>
    </row>
    <row r="5333" spans="1:9" x14ac:dyDescent="0.25">
      <c r="A5333" t="s">
        <v>746</v>
      </c>
      <c r="B5333">
        <v>34729</v>
      </c>
      <c r="C5333" s="593">
        <v>7.0000000000000007E-2</v>
      </c>
      <c r="D5333" t="s">
        <v>1944</v>
      </c>
      <c r="E5333">
        <v>0.06</v>
      </c>
      <c r="F5333">
        <v>0.01</v>
      </c>
      <c r="G5333">
        <v>0</v>
      </c>
      <c r="H5333">
        <v>0</v>
      </c>
      <c r="I5333">
        <v>0</v>
      </c>
    </row>
    <row r="5334" spans="1:9" x14ac:dyDescent="0.25">
      <c r="A5334" t="s">
        <v>746</v>
      </c>
      <c r="B5334">
        <v>34731</v>
      </c>
      <c r="C5334" s="593">
        <v>7.0000000000000007E-2</v>
      </c>
      <c r="D5334" t="s">
        <v>2324</v>
      </c>
      <c r="E5334">
        <v>0.06</v>
      </c>
      <c r="F5334">
        <v>0.01</v>
      </c>
      <c r="G5334">
        <v>0</v>
      </c>
      <c r="H5334">
        <v>0</v>
      </c>
      <c r="I5334">
        <v>0</v>
      </c>
    </row>
    <row r="5335" spans="1:9" x14ac:dyDescent="0.25">
      <c r="A5335" t="s">
        <v>746</v>
      </c>
      <c r="B5335">
        <v>34734</v>
      </c>
      <c r="C5335" s="593">
        <v>6.5000000000000002E-2</v>
      </c>
      <c r="D5335" t="s">
        <v>2431</v>
      </c>
      <c r="E5335">
        <v>0.06</v>
      </c>
      <c r="F5335">
        <v>5.0000000000000001E-3</v>
      </c>
      <c r="G5335">
        <v>0</v>
      </c>
      <c r="H5335">
        <v>0</v>
      </c>
      <c r="I5335">
        <v>0</v>
      </c>
    </row>
    <row r="5336" spans="1:9" x14ac:dyDescent="0.25">
      <c r="A5336" t="s">
        <v>746</v>
      </c>
      <c r="B5336">
        <v>34736</v>
      </c>
      <c r="C5336" s="593">
        <v>7.0000000000000007E-2</v>
      </c>
      <c r="D5336" t="s">
        <v>2610</v>
      </c>
      <c r="E5336">
        <v>0.06</v>
      </c>
      <c r="F5336">
        <v>0.01</v>
      </c>
      <c r="G5336">
        <v>0</v>
      </c>
      <c r="H5336">
        <v>0</v>
      </c>
      <c r="I5336">
        <v>0</v>
      </c>
    </row>
    <row r="5337" spans="1:9" x14ac:dyDescent="0.25">
      <c r="A5337" t="s">
        <v>746</v>
      </c>
      <c r="B5337">
        <v>34737</v>
      </c>
      <c r="C5337" s="593">
        <v>7.0000000000000007E-2</v>
      </c>
      <c r="D5337" t="s">
        <v>2611</v>
      </c>
      <c r="E5337">
        <v>0.06</v>
      </c>
      <c r="F5337">
        <v>0.01</v>
      </c>
      <c r="G5337">
        <v>0</v>
      </c>
      <c r="H5337">
        <v>0</v>
      </c>
      <c r="I5337">
        <v>0</v>
      </c>
    </row>
    <row r="5338" spans="1:9" x14ac:dyDescent="0.25">
      <c r="A5338" t="s">
        <v>746</v>
      </c>
      <c r="B5338">
        <v>34739</v>
      </c>
      <c r="C5338" s="593">
        <v>7.4999999999999997E-2</v>
      </c>
      <c r="D5338" t="s">
        <v>1401</v>
      </c>
      <c r="E5338">
        <v>0.06</v>
      </c>
      <c r="F5338">
        <v>1.4999999999999999E-2</v>
      </c>
      <c r="G5338">
        <v>0</v>
      </c>
      <c r="H5338">
        <v>0</v>
      </c>
      <c r="I5338">
        <v>0</v>
      </c>
    </row>
    <row r="5339" spans="1:9" x14ac:dyDescent="0.25">
      <c r="A5339" t="s">
        <v>746</v>
      </c>
      <c r="B5339">
        <v>34740</v>
      </c>
      <c r="C5339" s="593">
        <v>6.5000000000000002E-2</v>
      </c>
      <c r="D5339" t="s">
        <v>1874</v>
      </c>
      <c r="E5339">
        <v>0.06</v>
      </c>
      <c r="F5339">
        <v>5.0000000000000001E-3</v>
      </c>
      <c r="G5339">
        <v>0</v>
      </c>
      <c r="H5339">
        <v>0</v>
      </c>
      <c r="I5339">
        <v>0</v>
      </c>
    </row>
    <row r="5340" spans="1:9" x14ac:dyDescent="0.25">
      <c r="A5340" t="s">
        <v>746</v>
      </c>
      <c r="B5340">
        <v>34741</v>
      </c>
      <c r="C5340" s="593">
        <v>7.4999999999999997E-2</v>
      </c>
      <c r="D5340" t="s">
        <v>2612</v>
      </c>
      <c r="E5340">
        <v>0.06</v>
      </c>
      <c r="F5340">
        <v>1.4999999999999999E-2</v>
      </c>
      <c r="G5340">
        <v>0</v>
      </c>
      <c r="H5340">
        <v>0</v>
      </c>
      <c r="I5340">
        <v>0</v>
      </c>
    </row>
    <row r="5341" spans="1:9" x14ac:dyDescent="0.25">
      <c r="A5341" t="s">
        <v>746</v>
      </c>
      <c r="B5341">
        <v>34742</v>
      </c>
      <c r="C5341" s="593">
        <v>7.4999999999999997E-2</v>
      </c>
      <c r="D5341" t="s">
        <v>2612</v>
      </c>
      <c r="E5341">
        <v>0.06</v>
      </c>
      <c r="F5341">
        <v>1.4999999999999999E-2</v>
      </c>
      <c r="G5341">
        <v>0</v>
      </c>
      <c r="H5341">
        <v>0</v>
      </c>
      <c r="I5341">
        <v>0</v>
      </c>
    </row>
    <row r="5342" spans="1:9" x14ac:dyDescent="0.25">
      <c r="A5342" t="s">
        <v>746</v>
      </c>
      <c r="B5342">
        <v>34743</v>
      </c>
      <c r="C5342" s="593">
        <v>7.4999999999999997E-2</v>
      </c>
      <c r="D5342" t="s">
        <v>2612</v>
      </c>
      <c r="E5342">
        <v>0.06</v>
      </c>
      <c r="F5342">
        <v>1.4999999999999999E-2</v>
      </c>
      <c r="G5342">
        <v>0</v>
      </c>
      <c r="H5342">
        <v>0</v>
      </c>
      <c r="I5342">
        <v>0</v>
      </c>
    </row>
    <row r="5343" spans="1:9" x14ac:dyDescent="0.25">
      <c r="A5343" t="s">
        <v>746</v>
      </c>
      <c r="B5343">
        <v>34744</v>
      </c>
      <c r="C5343" s="593">
        <v>7.4999999999999997E-2</v>
      </c>
      <c r="D5343" t="s">
        <v>2612</v>
      </c>
      <c r="E5343">
        <v>0.06</v>
      </c>
      <c r="F5343">
        <v>1.4999999999999999E-2</v>
      </c>
      <c r="G5343">
        <v>0</v>
      </c>
      <c r="H5343">
        <v>0</v>
      </c>
      <c r="I5343">
        <v>0</v>
      </c>
    </row>
    <row r="5344" spans="1:9" x14ac:dyDescent="0.25">
      <c r="A5344" t="s">
        <v>746</v>
      </c>
      <c r="B5344">
        <v>34745</v>
      </c>
      <c r="C5344" s="593">
        <v>7.4999999999999997E-2</v>
      </c>
      <c r="D5344" t="s">
        <v>1401</v>
      </c>
      <c r="E5344">
        <v>0.06</v>
      </c>
      <c r="F5344">
        <v>1.4999999999999999E-2</v>
      </c>
      <c r="G5344">
        <v>0</v>
      </c>
      <c r="H5344">
        <v>0</v>
      </c>
      <c r="I5344">
        <v>0</v>
      </c>
    </row>
    <row r="5345" spans="1:9" x14ac:dyDescent="0.25">
      <c r="A5345" t="s">
        <v>746</v>
      </c>
      <c r="B5345">
        <v>34746</v>
      </c>
      <c r="C5345" s="593">
        <v>7.4999999999999997E-2</v>
      </c>
      <c r="D5345" t="s">
        <v>2612</v>
      </c>
      <c r="E5345">
        <v>0.06</v>
      </c>
      <c r="F5345">
        <v>1.4999999999999999E-2</v>
      </c>
      <c r="G5345">
        <v>0</v>
      </c>
      <c r="H5345">
        <v>0</v>
      </c>
      <c r="I5345">
        <v>0</v>
      </c>
    </row>
    <row r="5346" spans="1:9" x14ac:dyDescent="0.25">
      <c r="A5346" t="s">
        <v>746</v>
      </c>
      <c r="B5346">
        <v>34747</v>
      </c>
      <c r="C5346" s="593">
        <v>7.4999999999999997E-2</v>
      </c>
      <c r="D5346" t="s">
        <v>1401</v>
      </c>
      <c r="E5346">
        <v>0.06</v>
      </c>
      <c r="F5346">
        <v>1.4999999999999999E-2</v>
      </c>
      <c r="G5346">
        <v>0</v>
      </c>
      <c r="H5346">
        <v>0</v>
      </c>
      <c r="I5346">
        <v>0</v>
      </c>
    </row>
    <row r="5347" spans="1:9" x14ac:dyDescent="0.25">
      <c r="A5347" t="s">
        <v>746</v>
      </c>
      <c r="B5347">
        <v>34748</v>
      </c>
      <c r="C5347" s="593">
        <v>7.0000000000000007E-2</v>
      </c>
      <c r="D5347" t="s">
        <v>2424</v>
      </c>
      <c r="E5347">
        <v>0.06</v>
      </c>
      <c r="F5347">
        <v>0.01</v>
      </c>
      <c r="G5347">
        <v>0</v>
      </c>
      <c r="H5347">
        <v>0</v>
      </c>
      <c r="I5347">
        <v>0</v>
      </c>
    </row>
    <row r="5348" spans="1:9" x14ac:dyDescent="0.25">
      <c r="A5348" t="s">
        <v>746</v>
      </c>
      <c r="B5348">
        <v>34749</v>
      </c>
      <c r="C5348" s="593">
        <v>7.0000000000000007E-2</v>
      </c>
      <c r="D5348" t="s">
        <v>2424</v>
      </c>
      <c r="E5348">
        <v>0.06</v>
      </c>
      <c r="F5348">
        <v>0.01</v>
      </c>
      <c r="G5348">
        <v>0</v>
      </c>
      <c r="H5348">
        <v>0</v>
      </c>
      <c r="I5348">
        <v>0</v>
      </c>
    </row>
    <row r="5349" spans="1:9" x14ac:dyDescent="0.25">
      <c r="A5349" t="s">
        <v>746</v>
      </c>
      <c r="B5349">
        <v>34753</v>
      </c>
      <c r="C5349" s="593">
        <v>7.0000000000000007E-2</v>
      </c>
      <c r="D5349" t="s">
        <v>2613</v>
      </c>
      <c r="E5349">
        <v>0.06</v>
      </c>
      <c r="F5349">
        <v>0.01</v>
      </c>
      <c r="G5349">
        <v>0</v>
      </c>
      <c r="H5349">
        <v>0</v>
      </c>
      <c r="I5349">
        <v>0</v>
      </c>
    </row>
    <row r="5350" spans="1:9" x14ac:dyDescent="0.25">
      <c r="A5350" t="s">
        <v>746</v>
      </c>
      <c r="B5350">
        <v>34755</v>
      </c>
      <c r="C5350" s="593">
        <v>7.0000000000000007E-2</v>
      </c>
      <c r="D5350" t="s">
        <v>2614</v>
      </c>
      <c r="E5350">
        <v>0.06</v>
      </c>
      <c r="F5350">
        <v>0.01</v>
      </c>
      <c r="G5350">
        <v>0</v>
      </c>
      <c r="H5350">
        <v>0</v>
      </c>
      <c r="I5350">
        <v>0</v>
      </c>
    </row>
    <row r="5351" spans="1:9" x14ac:dyDescent="0.25">
      <c r="A5351" t="s">
        <v>746</v>
      </c>
      <c r="B5351">
        <v>34756</v>
      </c>
      <c r="C5351" s="593">
        <v>7.0000000000000007E-2</v>
      </c>
      <c r="D5351" t="s">
        <v>2614</v>
      </c>
      <c r="E5351">
        <v>0.06</v>
      </c>
      <c r="F5351">
        <v>0.01</v>
      </c>
      <c r="G5351">
        <v>0</v>
      </c>
      <c r="H5351">
        <v>0</v>
      </c>
      <c r="I5351">
        <v>0</v>
      </c>
    </row>
    <row r="5352" spans="1:9" x14ac:dyDescent="0.25">
      <c r="A5352" t="s">
        <v>746</v>
      </c>
      <c r="B5352">
        <v>34758</v>
      </c>
      <c r="C5352" s="593">
        <v>7.4999999999999997E-2</v>
      </c>
      <c r="D5352" t="s">
        <v>1401</v>
      </c>
      <c r="E5352">
        <v>0.06</v>
      </c>
      <c r="F5352">
        <v>1.4999999999999999E-2</v>
      </c>
      <c r="G5352">
        <v>0</v>
      </c>
      <c r="H5352">
        <v>0</v>
      </c>
      <c r="I5352">
        <v>0</v>
      </c>
    </row>
    <row r="5353" spans="1:9" x14ac:dyDescent="0.25">
      <c r="A5353" t="s">
        <v>746</v>
      </c>
      <c r="B5353">
        <v>34759</v>
      </c>
      <c r="C5353" s="593">
        <v>7.4999999999999997E-2</v>
      </c>
      <c r="D5353" t="s">
        <v>1401</v>
      </c>
      <c r="E5353">
        <v>0.06</v>
      </c>
      <c r="F5353">
        <v>1.4999999999999999E-2</v>
      </c>
      <c r="G5353">
        <v>0</v>
      </c>
      <c r="H5353">
        <v>0</v>
      </c>
      <c r="I5353">
        <v>0</v>
      </c>
    </row>
    <row r="5354" spans="1:9" x14ac:dyDescent="0.25">
      <c r="A5354" t="s">
        <v>746</v>
      </c>
      <c r="B5354">
        <v>34760</v>
      </c>
      <c r="C5354" s="593">
        <v>6.5000000000000002E-2</v>
      </c>
      <c r="D5354" t="s">
        <v>1874</v>
      </c>
      <c r="E5354">
        <v>0.06</v>
      </c>
      <c r="F5354">
        <v>5.0000000000000001E-3</v>
      </c>
      <c r="G5354">
        <v>0</v>
      </c>
      <c r="H5354">
        <v>0</v>
      </c>
      <c r="I5354">
        <v>0</v>
      </c>
    </row>
    <row r="5355" spans="1:9" x14ac:dyDescent="0.25">
      <c r="A5355" t="s">
        <v>746</v>
      </c>
      <c r="B5355">
        <v>34761</v>
      </c>
      <c r="C5355" s="593">
        <v>6.5000000000000002E-2</v>
      </c>
      <c r="D5355" t="s">
        <v>2431</v>
      </c>
      <c r="E5355">
        <v>0.06</v>
      </c>
      <c r="F5355">
        <v>5.0000000000000001E-3</v>
      </c>
      <c r="G5355">
        <v>0</v>
      </c>
      <c r="H5355">
        <v>0</v>
      </c>
      <c r="I5355">
        <v>0</v>
      </c>
    </row>
    <row r="5356" spans="1:9" x14ac:dyDescent="0.25">
      <c r="A5356" t="s">
        <v>746</v>
      </c>
      <c r="B5356">
        <v>34762</v>
      </c>
      <c r="C5356" s="593">
        <v>7.0000000000000007E-2</v>
      </c>
      <c r="D5356" t="s">
        <v>2424</v>
      </c>
      <c r="E5356">
        <v>0.06</v>
      </c>
      <c r="F5356">
        <v>0.01</v>
      </c>
      <c r="G5356">
        <v>0</v>
      </c>
      <c r="H5356">
        <v>0</v>
      </c>
      <c r="I5356">
        <v>0</v>
      </c>
    </row>
    <row r="5357" spans="1:9" x14ac:dyDescent="0.25">
      <c r="A5357" t="s">
        <v>746</v>
      </c>
      <c r="B5357">
        <v>34769</v>
      </c>
      <c r="C5357" s="593">
        <v>7.4999999999999997E-2</v>
      </c>
      <c r="D5357" t="s">
        <v>2615</v>
      </c>
      <c r="E5357">
        <v>0.06</v>
      </c>
      <c r="F5357">
        <v>1.4999999999999999E-2</v>
      </c>
      <c r="G5357">
        <v>0</v>
      </c>
      <c r="H5357">
        <v>0</v>
      </c>
      <c r="I5357">
        <v>0</v>
      </c>
    </row>
    <row r="5358" spans="1:9" x14ac:dyDescent="0.25">
      <c r="A5358" t="s">
        <v>746</v>
      </c>
      <c r="B5358">
        <v>34770</v>
      </c>
      <c r="C5358" s="593">
        <v>7.4999999999999997E-2</v>
      </c>
      <c r="D5358" t="s">
        <v>2615</v>
      </c>
      <c r="E5358">
        <v>0.06</v>
      </c>
      <c r="F5358">
        <v>1.4999999999999999E-2</v>
      </c>
      <c r="G5358">
        <v>0</v>
      </c>
      <c r="H5358">
        <v>0</v>
      </c>
      <c r="I5358">
        <v>0</v>
      </c>
    </row>
    <row r="5359" spans="1:9" x14ac:dyDescent="0.25">
      <c r="A5359" t="s">
        <v>746</v>
      </c>
      <c r="B5359">
        <v>34771</v>
      </c>
      <c r="C5359" s="593">
        <v>7.4999999999999997E-2</v>
      </c>
      <c r="D5359" t="s">
        <v>2615</v>
      </c>
      <c r="E5359">
        <v>0.06</v>
      </c>
      <c r="F5359">
        <v>1.4999999999999999E-2</v>
      </c>
      <c r="G5359">
        <v>0</v>
      </c>
      <c r="H5359">
        <v>0</v>
      </c>
      <c r="I5359">
        <v>0</v>
      </c>
    </row>
    <row r="5360" spans="1:9" x14ac:dyDescent="0.25">
      <c r="A5360" t="s">
        <v>746</v>
      </c>
      <c r="B5360">
        <v>34772</v>
      </c>
      <c r="C5360" s="593">
        <v>7.4999999999999997E-2</v>
      </c>
      <c r="D5360" t="s">
        <v>2615</v>
      </c>
      <c r="E5360">
        <v>0.06</v>
      </c>
      <c r="F5360">
        <v>1.4999999999999999E-2</v>
      </c>
      <c r="G5360">
        <v>0</v>
      </c>
      <c r="H5360">
        <v>0</v>
      </c>
      <c r="I5360">
        <v>0</v>
      </c>
    </row>
    <row r="5361" spans="1:9" x14ac:dyDescent="0.25">
      <c r="A5361" t="s">
        <v>746</v>
      </c>
      <c r="B5361">
        <v>34773</v>
      </c>
      <c r="C5361" s="593">
        <v>7.4999999999999997E-2</v>
      </c>
      <c r="D5361" t="s">
        <v>1401</v>
      </c>
      <c r="E5361">
        <v>0.06</v>
      </c>
      <c r="F5361">
        <v>1.4999999999999999E-2</v>
      </c>
      <c r="G5361">
        <v>0</v>
      </c>
      <c r="H5361">
        <v>0</v>
      </c>
      <c r="I5361">
        <v>0</v>
      </c>
    </row>
    <row r="5362" spans="1:9" x14ac:dyDescent="0.25">
      <c r="A5362" t="s">
        <v>746</v>
      </c>
      <c r="B5362">
        <v>34777</v>
      </c>
      <c r="C5362" s="593">
        <v>6.5000000000000002E-2</v>
      </c>
      <c r="D5362" t="s">
        <v>2616</v>
      </c>
      <c r="E5362">
        <v>0.06</v>
      </c>
      <c r="F5362">
        <v>5.0000000000000001E-3</v>
      </c>
      <c r="G5362">
        <v>0</v>
      </c>
      <c r="H5362">
        <v>0</v>
      </c>
      <c r="I5362">
        <v>0</v>
      </c>
    </row>
    <row r="5363" spans="1:9" x14ac:dyDescent="0.25">
      <c r="A5363" t="s">
        <v>746</v>
      </c>
      <c r="B5363">
        <v>34778</v>
      </c>
      <c r="C5363" s="593">
        <v>6.5000000000000002E-2</v>
      </c>
      <c r="D5363" t="s">
        <v>2616</v>
      </c>
      <c r="E5363">
        <v>0.06</v>
      </c>
      <c r="F5363">
        <v>5.0000000000000001E-3</v>
      </c>
      <c r="G5363">
        <v>0</v>
      </c>
      <c r="H5363">
        <v>0</v>
      </c>
      <c r="I5363">
        <v>0</v>
      </c>
    </row>
    <row r="5364" spans="1:9" x14ac:dyDescent="0.25">
      <c r="A5364" t="s">
        <v>746</v>
      </c>
      <c r="B5364">
        <v>34785</v>
      </c>
      <c r="C5364" s="593">
        <v>7.0000000000000007E-2</v>
      </c>
      <c r="D5364" t="s">
        <v>2528</v>
      </c>
      <c r="E5364">
        <v>0.06</v>
      </c>
      <c r="F5364">
        <v>0.01</v>
      </c>
      <c r="G5364">
        <v>0</v>
      </c>
      <c r="H5364">
        <v>0</v>
      </c>
      <c r="I5364">
        <v>0</v>
      </c>
    </row>
    <row r="5365" spans="1:9" x14ac:dyDescent="0.25">
      <c r="A5365" t="s">
        <v>746</v>
      </c>
      <c r="B5365">
        <v>34786</v>
      </c>
      <c r="C5365" s="593">
        <v>6.5000000000000002E-2</v>
      </c>
      <c r="D5365" t="s">
        <v>2431</v>
      </c>
      <c r="E5365">
        <v>0.06</v>
      </c>
      <c r="F5365">
        <v>5.0000000000000001E-3</v>
      </c>
      <c r="G5365">
        <v>0</v>
      </c>
      <c r="H5365">
        <v>0</v>
      </c>
      <c r="I5365">
        <v>0</v>
      </c>
    </row>
    <row r="5366" spans="1:9" x14ac:dyDescent="0.25">
      <c r="A5366" t="s">
        <v>746</v>
      </c>
      <c r="B5366">
        <v>34787</v>
      </c>
      <c r="C5366" s="593">
        <v>7.0000000000000007E-2</v>
      </c>
      <c r="D5366" t="s">
        <v>2609</v>
      </c>
      <c r="E5366">
        <v>0.06</v>
      </c>
      <c r="F5366">
        <v>0.01</v>
      </c>
      <c r="G5366">
        <v>0</v>
      </c>
      <c r="H5366">
        <v>0</v>
      </c>
      <c r="I5366">
        <v>0</v>
      </c>
    </row>
    <row r="5367" spans="1:9" x14ac:dyDescent="0.25">
      <c r="A5367" t="s">
        <v>746</v>
      </c>
      <c r="B5367">
        <v>34788</v>
      </c>
      <c r="C5367" s="593">
        <v>7.0000000000000007E-2</v>
      </c>
      <c r="D5367" t="s">
        <v>2424</v>
      </c>
      <c r="E5367">
        <v>0.06</v>
      </c>
      <c r="F5367">
        <v>0.01</v>
      </c>
      <c r="G5367">
        <v>0</v>
      </c>
      <c r="H5367">
        <v>0</v>
      </c>
      <c r="I5367">
        <v>0</v>
      </c>
    </row>
    <row r="5368" spans="1:9" x14ac:dyDescent="0.25">
      <c r="A5368" t="s">
        <v>746</v>
      </c>
      <c r="B5368">
        <v>34789</v>
      </c>
      <c r="C5368" s="593">
        <v>7.0000000000000007E-2</v>
      </c>
      <c r="D5368" t="s">
        <v>2424</v>
      </c>
      <c r="E5368">
        <v>0.06</v>
      </c>
      <c r="F5368">
        <v>0.01</v>
      </c>
      <c r="G5368">
        <v>0</v>
      </c>
      <c r="H5368">
        <v>0</v>
      </c>
      <c r="I5368">
        <v>0</v>
      </c>
    </row>
    <row r="5369" spans="1:9" x14ac:dyDescent="0.25">
      <c r="A5369" t="s">
        <v>746</v>
      </c>
      <c r="B5369">
        <v>34797</v>
      </c>
      <c r="C5369" s="593">
        <v>7.0000000000000007E-2</v>
      </c>
      <c r="D5369" t="s">
        <v>1944</v>
      </c>
      <c r="E5369">
        <v>0.06</v>
      </c>
      <c r="F5369">
        <v>0.01</v>
      </c>
      <c r="G5369">
        <v>0</v>
      </c>
      <c r="H5369">
        <v>0</v>
      </c>
      <c r="I5369">
        <v>0</v>
      </c>
    </row>
    <row r="5370" spans="1:9" x14ac:dyDescent="0.25">
      <c r="A5370" t="s">
        <v>746</v>
      </c>
      <c r="B5370">
        <v>34945</v>
      </c>
      <c r="C5370" s="593">
        <v>7.0000000000000007E-2</v>
      </c>
      <c r="D5370" t="s">
        <v>2617</v>
      </c>
      <c r="E5370">
        <v>0.06</v>
      </c>
      <c r="F5370">
        <v>0.01</v>
      </c>
      <c r="G5370">
        <v>0</v>
      </c>
      <c r="H5370">
        <v>0</v>
      </c>
      <c r="I5370">
        <v>0</v>
      </c>
    </row>
    <row r="5371" spans="1:9" x14ac:dyDescent="0.25">
      <c r="A5371" t="s">
        <v>746</v>
      </c>
      <c r="B5371">
        <v>34946</v>
      </c>
      <c r="C5371" s="593">
        <v>7.0000000000000007E-2</v>
      </c>
      <c r="D5371" t="s">
        <v>2617</v>
      </c>
      <c r="E5371">
        <v>0.06</v>
      </c>
      <c r="F5371">
        <v>0.01</v>
      </c>
      <c r="G5371">
        <v>0</v>
      </c>
      <c r="H5371">
        <v>0</v>
      </c>
      <c r="I5371">
        <v>0</v>
      </c>
    </row>
    <row r="5372" spans="1:9" x14ac:dyDescent="0.25">
      <c r="A5372" t="s">
        <v>746</v>
      </c>
      <c r="B5372">
        <v>34947</v>
      </c>
      <c r="C5372" s="593">
        <v>7.0000000000000007E-2</v>
      </c>
      <c r="D5372" t="s">
        <v>2617</v>
      </c>
      <c r="E5372">
        <v>0.06</v>
      </c>
      <c r="F5372">
        <v>0.01</v>
      </c>
      <c r="G5372">
        <v>0</v>
      </c>
      <c r="H5372">
        <v>0</v>
      </c>
      <c r="I5372">
        <v>0</v>
      </c>
    </row>
    <row r="5373" spans="1:9" x14ac:dyDescent="0.25">
      <c r="A5373" t="s">
        <v>746</v>
      </c>
      <c r="B5373">
        <v>34948</v>
      </c>
      <c r="C5373" s="593">
        <v>7.0000000000000007E-2</v>
      </c>
      <c r="D5373" t="s">
        <v>2617</v>
      </c>
      <c r="E5373">
        <v>0.06</v>
      </c>
      <c r="F5373">
        <v>0.01</v>
      </c>
      <c r="G5373">
        <v>0</v>
      </c>
      <c r="H5373">
        <v>0</v>
      </c>
      <c r="I5373">
        <v>0</v>
      </c>
    </row>
    <row r="5374" spans="1:9" x14ac:dyDescent="0.25">
      <c r="A5374" t="s">
        <v>746</v>
      </c>
      <c r="B5374">
        <v>34949</v>
      </c>
      <c r="C5374" s="593">
        <v>7.0000000000000007E-2</v>
      </c>
      <c r="D5374" t="s">
        <v>2617</v>
      </c>
      <c r="E5374">
        <v>0.06</v>
      </c>
      <c r="F5374">
        <v>0.01</v>
      </c>
      <c r="G5374">
        <v>0</v>
      </c>
      <c r="H5374">
        <v>0</v>
      </c>
      <c r="I5374">
        <v>0</v>
      </c>
    </row>
    <row r="5375" spans="1:9" x14ac:dyDescent="0.25">
      <c r="A5375" t="s">
        <v>746</v>
      </c>
      <c r="B5375">
        <v>34950</v>
      </c>
      <c r="C5375" s="593">
        <v>7.0000000000000007E-2</v>
      </c>
      <c r="D5375" t="s">
        <v>2617</v>
      </c>
      <c r="E5375">
        <v>0.06</v>
      </c>
      <c r="F5375">
        <v>0.01</v>
      </c>
      <c r="G5375">
        <v>0</v>
      </c>
      <c r="H5375">
        <v>0</v>
      </c>
      <c r="I5375">
        <v>0</v>
      </c>
    </row>
    <row r="5376" spans="1:9" x14ac:dyDescent="0.25">
      <c r="A5376" t="s">
        <v>746</v>
      </c>
      <c r="B5376">
        <v>34951</v>
      </c>
      <c r="C5376" s="593">
        <v>7.0000000000000007E-2</v>
      </c>
      <c r="D5376" t="s">
        <v>2443</v>
      </c>
      <c r="E5376">
        <v>0.06</v>
      </c>
      <c r="F5376">
        <v>0.01</v>
      </c>
      <c r="G5376">
        <v>0</v>
      </c>
      <c r="H5376">
        <v>0</v>
      </c>
      <c r="I5376">
        <v>0</v>
      </c>
    </row>
    <row r="5377" spans="1:9" x14ac:dyDescent="0.25">
      <c r="A5377" t="s">
        <v>746</v>
      </c>
      <c r="B5377">
        <v>34952</v>
      </c>
      <c r="C5377" s="593">
        <v>7.0000000000000007E-2</v>
      </c>
      <c r="D5377" t="s">
        <v>2618</v>
      </c>
      <c r="E5377">
        <v>0.06</v>
      </c>
      <c r="F5377">
        <v>0.01</v>
      </c>
      <c r="G5377">
        <v>0</v>
      </c>
      <c r="H5377">
        <v>0</v>
      </c>
      <c r="I5377">
        <v>0</v>
      </c>
    </row>
    <row r="5378" spans="1:9" x14ac:dyDescent="0.25">
      <c r="A5378" t="s">
        <v>746</v>
      </c>
      <c r="B5378">
        <v>34953</v>
      </c>
      <c r="C5378" s="593">
        <v>7.0000000000000007E-2</v>
      </c>
      <c r="D5378" t="s">
        <v>2618</v>
      </c>
      <c r="E5378">
        <v>0.06</v>
      </c>
      <c r="F5378">
        <v>0.01</v>
      </c>
      <c r="G5378">
        <v>0</v>
      </c>
      <c r="H5378">
        <v>0</v>
      </c>
      <c r="I5378">
        <v>0</v>
      </c>
    </row>
    <row r="5379" spans="1:9" x14ac:dyDescent="0.25">
      <c r="A5379" t="s">
        <v>746</v>
      </c>
      <c r="B5379">
        <v>34954</v>
      </c>
      <c r="C5379" s="593">
        <v>7.0000000000000007E-2</v>
      </c>
      <c r="D5379" t="s">
        <v>2617</v>
      </c>
      <c r="E5379">
        <v>0.06</v>
      </c>
      <c r="F5379">
        <v>0.01</v>
      </c>
      <c r="G5379">
        <v>0</v>
      </c>
      <c r="H5379">
        <v>0</v>
      </c>
      <c r="I5379">
        <v>0</v>
      </c>
    </row>
    <row r="5380" spans="1:9" x14ac:dyDescent="0.25">
      <c r="A5380" t="s">
        <v>746</v>
      </c>
      <c r="B5380">
        <v>34956</v>
      </c>
      <c r="C5380" s="593">
        <v>7.0000000000000007E-2</v>
      </c>
      <c r="D5380" t="s">
        <v>2619</v>
      </c>
      <c r="E5380">
        <v>0.06</v>
      </c>
      <c r="F5380">
        <v>0.01</v>
      </c>
      <c r="G5380">
        <v>0</v>
      </c>
      <c r="H5380">
        <v>0</v>
      </c>
      <c r="I5380">
        <v>0</v>
      </c>
    </row>
    <row r="5381" spans="1:9" x14ac:dyDescent="0.25">
      <c r="A5381" t="s">
        <v>746</v>
      </c>
      <c r="B5381">
        <v>34957</v>
      </c>
      <c r="C5381" s="593">
        <v>7.0000000000000007E-2</v>
      </c>
      <c r="D5381" t="s">
        <v>2618</v>
      </c>
      <c r="E5381">
        <v>0.06</v>
      </c>
      <c r="F5381">
        <v>0.01</v>
      </c>
      <c r="G5381">
        <v>0</v>
      </c>
      <c r="H5381">
        <v>0</v>
      </c>
      <c r="I5381">
        <v>0</v>
      </c>
    </row>
    <row r="5382" spans="1:9" x14ac:dyDescent="0.25">
      <c r="A5382" t="s">
        <v>746</v>
      </c>
      <c r="B5382">
        <v>34958</v>
      </c>
      <c r="C5382" s="593">
        <v>6.5000000000000002E-2</v>
      </c>
      <c r="D5382" t="s">
        <v>2523</v>
      </c>
      <c r="E5382">
        <v>0.06</v>
      </c>
      <c r="F5382">
        <v>5.0000000000000001E-3</v>
      </c>
      <c r="G5382">
        <v>0</v>
      </c>
      <c r="H5382">
        <v>0</v>
      </c>
      <c r="I5382">
        <v>0</v>
      </c>
    </row>
    <row r="5383" spans="1:9" x14ac:dyDescent="0.25">
      <c r="A5383" t="s">
        <v>746</v>
      </c>
      <c r="B5383">
        <v>34972</v>
      </c>
      <c r="C5383" s="593">
        <v>7.4999999999999997E-2</v>
      </c>
      <c r="D5383" t="s">
        <v>2565</v>
      </c>
      <c r="E5383">
        <v>0.06</v>
      </c>
      <c r="F5383">
        <v>1.4999999999999999E-2</v>
      </c>
      <c r="G5383">
        <v>0</v>
      </c>
      <c r="H5383">
        <v>0</v>
      </c>
      <c r="I5383">
        <v>0</v>
      </c>
    </row>
    <row r="5384" spans="1:9" x14ac:dyDescent="0.25">
      <c r="A5384" t="s">
        <v>746</v>
      </c>
      <c r="B5384">
        <v>34973</v>
      </c>
      <c r="C5384" s="593">
        <v>7.0000000000000007E-2</v>
      </c>
      <c r="D5384" t="s">
        <v>2620</v>
      </c>
      <c r="E5384">
        <v>0.06</v>
      </c>
      <c r="F5384">
        <v>0.01</v>
      </c>
      <c r="G5384">
        <v>0</v>
      </c>
      <c r="H5384">
        <v>0</v>
      </c>
      <c r="I5384">
        <v>0</v>
      </c>
    </row>
    <row r="5385" spans="1:9" x14ac:dyDescent="0.25">
      <c r="A5385" t="s">
        <v>746</v>
      </c>
      <c r="B5385">
        <v>34974</v>
      </c>
      <c r="C5385" s="593">
        <v>7.4999999999999997E-2</v>
      </c>
      <c r="D5385" t="s">
        <v>2565</v>
      </c>
      <c r="E5385">
        <v>0.06</v>
      </c>
      <c r="F5385">
        <v>1.4999999999999999E-2</v>
      </c>
      <c r="G5385">
        <v>0</v>
      </c>
      <c r="H5385">
        <v>0</v>
      </c>
      <c r="I5385">
        <v>0</v>
      </c>
    </row>
    <row r="5386" spans="1:9" x14ac:dyDescent="0.25">
      <c r="A5386" t="s">
        <v>746</v>
      </c>
      <c r="B5386">
        <v>34979</v>
      </c>
      <c r="C5386" s="593">
        <v>7.0000000000000007E-2</v>
      </c>
      <c r="D5386" t="s">
        <v>2619</v>
      </c>
      <c r="E5386">
        <v>0.06</v>
      </c>
      <c r="F5386">
        <v>0.01</v>
      </c>
      <c r="G5386">
        <v>0</v>
      </c>
      <c r="H5386">
        <v>0</v>
      </c>
      <c r="I5386">
        <v>0</v>
      </c>
    </row>
    <row r="5387" spans="1:9" x14ac:dyDescent="0.25">
      <c r="A5387" t="s">
        <v>746</v>
      </c>
      <c r="B5387">
        <v>34981</v>
      </c>
      <c r="C5387" s="593">
        <v>7.0000000000000007E-2</v>
      </c>
      <c r="D5387" t="s">
        <v>2617</v>
      </c>
      <c r="E5387">
        <v>0.06</v>
      </c>
      <c r="F5387">
        <v>0.01</v>
      </c>
      <c r="G5387">
        <v>0</v>
      </c>
      <c r="H5387">
        <v>0</v>
      </c>
      <c r="I5387">
        <v>0</v>
      </c>
    </row>
    <row r="5388" spans="1:9" x14ac:dyDescent="0.25">
      <c r="A5388" t="s">
        <v>746</v>
      </c>
      <c r="B5388">
        <v>34982</v>
      </c>
      <c r="C5388" s="593">
        <v>7.0000000000000007E-2</v>
      </c>
      <c r="D5388" t="s">
        <v>2617</v>
      </c>
      <c r="E5388">
        <v>0.06</v>
      </c>
      <c r="F5388">
        <v>0.01</v>
      </c>
      <c r="G5388">
        <v>0</v>
      </c>
      <c r="H5388">
        <v>0</v>
      </c>
      <c r="I5388">
        <v>0</v>
      </c>
    </row>
    <row r="5389" spans="1:9" x14ac:dyDescent="0.25">
      <c r="A5389" t="s">
        <v>746</v>
      </c>
      <c r="B5389">
        <v>34983</v>
      </c>
      <c r="C5389" s="593">
        <v>7.0000000000000007E-2</v>
      </c>
      <c r="D5389" t="s">
        <v>2618</v>
      </c>
      <c r="E5389">
        <v>0.06</v>
      </c>
      <c r="F5389">
        <v>0.01</v>
      </c>
      <c r="G5389">
        <v>0</v>
      </c>
      <c r="H5389">
        <v>0</v>
      </c>
      <c r="I5389">
        <v>0</v>
      </c>
    </row>
    <row r="5390" spans="1:9" x14ac:dyDescent="0.25">
      <c r="A5390" t="s">
        <v>746</v>
      </c>
      <c r="B5390">
        <v>34984</v>
      </c>
      <c r="C5390" s="593">
        <v>7.0000000000000007E-2</v>
      </c>
      <c r="D5390" t="s">
        <v>2618</v>
      </c>
      <c r="E5390">
        <v>0.06</v>
      </c>
      <c r="F5390">
        <v>0.01</v>
      </c>
      <c r="G5390">
        <v>0</v>
      </c>
      <c r="H5390">
        <v>0</v>
      </c>
      <c r="I5390">
        <v>0</v>
      </c>
    </row>
    <row r="5391" spans="1:9" x14ac:dyDescent="0.25">
      <c r="A5391" t="s">
        <v>746</v>
      </c>
      <c r="B5391">
        <v>34985</v>
      </c>
      <c r="C5391" s="593">
        <v>7.0000000000000007E-2</v>
      </c>
      <c r="D5391" t="s">
        <v>2618</v>
      </c>
      <c r="E5391">
        <v>0.06</v>
      </c>
      <c r="F5391">
        <v>0.01</v>
      </c>
      <c r="G5391">
        <v>0</v>
      </c>
      <c r="H5391">
        <v>0</v>
      </c>
      <c r="I5391">
        <v>0</v>
      </c>
    </row>
    <row r="5392" spans="1:9" x14ac:dyDescent="0.25">
      <c r="A5392" t="s">
        <v>746</v>
      </c>
      <c r="B5392">
        <v>34986</v>
      </c>
      <c r="C5392" s="593">
        <v>7.0000000000000007E-2</v>
      </c>
      <c r="D5392" t="s">
        <v>2618</v>
      </c>
      <c r="E5392">
        <v>0.06</v>
      </c>
      <c r="F5392">
        <v>0.01</v>
      </c>
      <c r="G5392">
        <v>0</v>
      </c>
      <c r="H5392">
        <v>0</v>
      </c>
      <c r="I5392">
        <v>0</v>
      </c>
    </row>
    <row r="5393" spans="1:9" x14ac:dyDescent="0.25">
      <c r="A5393" t="s">
        <v>746</v>
      </c>
      <c r="B5393">
        <v>34987</v>
      </c>
      <c r="C5393" s="593">
        <v>7.0000000000000007E-2</v>
      </c>
      <c r="D5393" t="s">
        <v>2618</v>
      </c>
      <c r="E5393">
        <v>0.06</v>
      </c>
      <c r="F5393">
        <v>0.01</v>
      </c>
      <c r="G5393">
        <v>0</v>
      </c>
      <c r="H5393">
        <v>0</v>
      </c>
      <c r="I5393">
        <v>0</v>
      </c>
    </row>
    <row r="5394" spans="1:9" x14ac:dyDescent="0.25">
      <c r="A5394" t="s">
        <v>746</v>
      </c>
      <c r="B5394">
        <v>34988</v>
      </c>
      <c r="C5394" s="593">
        <v>7.0000000000000007E-2</v>
      </c>
      <c r="D5394" t="s">
        <v>2618</v>
      </c>
      <c r="E5394">
        <v>0.06</v>
      </c>
      <c r="F5394">
        <v>0.01</v>
      </c>
      <c r="G5394">
        <v>0</v>
      </c>
      <c r="H5394">
        <v>0</v>
      </c>
      <c r="I5394">
        <v>0</v>
      </c>
    </row>
    <row r="5395" spans="1:9" x14ac:dyDescent="0.25">
      <c r="A5395" t="s">
        <v>746</v>
      </c>
      <c r="B5395">
        <v>34990</v>
      </c>
      <c r="C5395" s="593">
        <v>7.0000000000000007E-2</v>
      </c>
      <c r="D5395" t="s">
        <v>2618</v>
      </c>
      <c r="E5395">
        <v>0.06</v>
      </c>
      <c r="F5395">
        <v>0.01</v>
      </c>
      <c r="G5395">
        <v>0</v>
      </c>
      <c r="H5395">
        <v>0</v>
      </c>
      <c r="I5395">
        <v>0</v>
      </c>
    </row>
    <row r="5396" spans="1:9" x14ac:dyDescent="0.25">
      <c r="A5396" t="s">
        <v>746</v>
      </c>
      <c r="B5396">
        <v>34991</v>
      </c>
      <c r="C5396" s="593">
        <v>6.5000000000000002E-2</v>
      </c>
      <c r="D5396" t="s">
        <v>2523</v>
      </c>
      <c r="E5396">
        <v>0.06</v>
      </c>
      <c r="F5396">
        <v>5.0000000000000001E-3</v>
      </c>
      <c r="G5396">
        <v>0</v>
      </c>
      <c r="H5396">
        <v>0</v>
      </c>
      <c r="I5396">
        <v>0</v>
      </c>
    </row>
    <row r="5397" spans="1:9" x14ac:dyDescent="0.25">
      <c r="A5397" t="s">
        <v>746</v>
      </c>
      <c r="B5397">
        <v>34992</v>
      </c>
      <c r="C5397" s="593">
        <v>6.5000000000000002E-2</v>
      </c>
      <c r="D5397" t="s">
        <v>2523</v>
      </c>
      <c r="E5397">
        <v>0.06</v>
      </c>
      <c r="F5397">
        <v>5.0000000000000001E-3</v>
      </c>
      <c r="G5397">
        <v>0</v>
      </c>
      <c r="H5397">
        <v>0</v>
      </c>
      <c r="I5397">
        <v>0</v>
      </c>
    </row>
    <row r="5398" spans="1:9" x14ac:dyDescent="0.25">
      <c r="A5398" t="s">
        <v>746</v>
      </c>
      <c r="B5398">
        <v>34994</v>
      </c>
      <c r="C5398" s="593">
        <v>7.0000000000000007E-2</v>
      </c>
      <c r="D5398" t="s">
        <v>2619</v>
      </c>
      <c r="E5398">
        <v>0.06</v>
      </c>
      <c r="F5398">
        <v>0.01</v>
      </c>
      <c r="G5398">
        <v>0</v>
      </c>
      <c r="H5398">
        <v>0</v>
      </c>
      <c r="I5398">
        <v>0</v>
      </c>
    </row>
    <row r="5399" spans="1:9" x14ac:dyDescent="0.25">
      <c r="A5399" t="s">
        <v>746</v>
      </c>
      <c r="B5399">
        <v>34995</v>
      </c>
      <c r="C5399" s="593">
        <v>6.5000000000000002E-2</v>
      </c>
      <c r="D5399" t="s">
        <v>2621</v>
      </c>
      <c r="E5399">
        <v>0.06</v>
      </c>
      <c r="F5399">
        <v>5.0000000000000001E-3</v>
      </c>
      <c r="G5399">
        <v>0</v>
      </c>
      <c r="H5399">
        <v>0</v>
      </c>
      <c r="I5399">
        <v>0</v>
      </c>
    </row>
    <row r="5400" spans="1:9" x14ac:dyDescent="0.25">
      <c r="A5400" t="s">
        <v>746</v>
      </c>
      <c r="B5400">
        <v>34996</v>
      </c>
      <c r="C5400" s="593">
        <v>6.5000000000000002E-2</v>
      </c>
      <c r="D5400" t="s">
        <v>2622</v>
      </c>
      <c r="E5400">
        <v>0.06</v>
      </c>
      <c r="F5400">
        <v>5.0000000000000001E-3</v>
      </c>
      <c r="G5400">
        <v>0</v>
      </c>
      <c r="H5400">
        <v>0</v>
      </c>
      <c r="I5400">
        <v>0</v>
      </c>
    </row>
    <row r="5401" spans="1:9" x14ac:dyDescent="0.25">
      <c r="A5401" t="s">
        <v>746</v>
      </c>
      <c r="B5401">
        <v>34997</v>
      </c>
      <c r="C5401" s="593">
        <v>6.5000000000000002E-2</v>
      </c>
      <c r="D5401" t="s">
        <v>2621</v>
      </c>
      <c r="E5401">
        <v>0.06</v>
      </c>
      <c r="F5401">
        <v>5.0000000000000001E-3</v>
      </c>
      <c r="G5401">
        <v>0</v>
      </c>
      <c r="H5401">
        <v>0</v>
      </c>
      <c r="I5401">
        <v>0</v>
      </c>
    </row>
    <row r="5402" spans="1:9" x14ac:dyDescent="0.25">
      <c r="A5402" t="s">
        <v>718</v>
      </c>
      <c r="B5402">
        <v>30002</v>
      </c>
      <c r="C5402" s="593">
        <v>0.08</v>
      </c>
      <c r="D5402" t="s">
        <v>2623</v>
      </c>
      <c r="E5402">
        <v>0.04</v>
      </c>
      <c r="F5402">
        <v>0.03</v>
      </c>
      <c r="G5402">
        <v>0</v>
      </c>
      <c r="H5402">
        <v>0.01</v>
      </c>
      <c r="I5402">
        <v>0</v>
      </c>
    </row>
    <row r="5403" spans="1:9" x14ac:dyDescent="0.25">
      <c r="A5403" t="s">
        <v>718</v>
      </c>
      <c r="B5403">
        <v>30003</v>
      </c>
      <c r="C5403" s="593">
        <v>0.06</v>
      </c>
      <c r="D5403" t="s">
        <v>2624</v>
      </c>
      <c r="E5403">
        <v>0.04</v>
      </c>
      <c r="F5403">
        <v>0.02</v>
      </c>
      <c r="G5403">
        <v>0</v>
      </c>
      <c r="H5403">
        <v>0</v>
      </c>
      <c r="I5403">
        <v>0</v>
      </c>
    </row>
    <row r="5404" spans="1:9" x14ac:dyDescent="0.25">
      <c r="A5404" t="s">
        <v>718</v>
      </c>
      <c r="B5404">
        <v>30004</v>
      </c>
      <c r="C5404" s="593">
        <v>7.7499999999999999E-2</v>
      </c>
      <c r="D5404" t="s">
        <v>2625</v>
      </c>
      <c r="E5404">
        <v>0.04</v>
      </c>
      <c r="F5404">
        <v>0.03</v>
      </c>
      <c r="G5404">
        <v>0</v>
      </c>
      <c r="H5404">
        <v>7.4999999999999997E-3</v>
      </c>
      <c r="I5404">
        <v>0</v>
      </c>
    </row>
    <row r="5405" spans="1:9" x14ac:dyDescent="0.25">
      <c r="A5405" t="s">
        <v>718</v>
      </c>
      <c r="B5405">
        <v>30005</v>
      </c>
      <c r="C5405" s="593">
        <v>7.7499999999999999E-2</v>
      </c>
      <c r="D5405" t="s">
        <v>2626</v>
      </c>
      <c r="E5405">
        <v>0.04</v>
      </c>
      <c r="F5405">
        <v>0.03</v>
      </c>
      <c r="G5405">
        <v>0</v>
      </c>
      <c r="H5405">
        <v>7.4999999999999997E-3</v>
      </c>
      <c r="I5405">
        <v>0</v>
      </c>
    </row>
    <row r="5406" spans="1:9" x14ac:dyDescent="0.25">
      <c r="A5406" t="s">
        <v>718</v>
      </c>
      <c r="B5406">
        <v>30006</v>
      </c>
      <c r="C5406" s="593">
        <v>0.06</v>
      </c>
      <c r="D5406" t="s">
        <v>2627</v>
      </c>
      <c r="E5406">
        <v>0.04</v>
      </c>
      <c r="F5406">
        <v>0.02</v>
      </c>
      <c r="G5406">
        <v>0</v>
      </c>
      <c r="H5406">
        <v>0</v>
      </c>
      <c r="I5406">
        <v>0</v>
      </c>
    </row>
    <row r="5407" spans="1:9" x14ac:dyDescent="0.25">
      <c r="A5407" t="s">
        <v>718</v>
      </c>
      <c r="B5407">
        <v>30007</v>
      </c>
      <c r="C5407" s="593">
        <v>0.06</v>
      </c>
      <c r="D5407" t="s">
        <v>2627</v>
      </c>
      <c r="E5407">
        <v>0.04</v>
      </c>
      <c r="F5407">
        <v>0.02</v>
      </c>
      <c r="G5407">
        <v>0</v>
      </c>
      <c r="H5407">
        <v>0</v>
      </c>
      <c r="I5407">
        <v>0</v>
      </c>
    </row>
    <row r="5408" spans="1:9" x14ac:dyDescent="0.25">
      <c r="A5408" t="s">
        <v>718</v>
      </c>
      <c r="B5408">
        <v>30008</v>
      </c>
      <c r="C5408" s="593">
        <v>0.06</v>
      </c>
      <c r="D5408" t="s">
        <v>2628</v>
      </c>
      <c r="E5408">
        <v>0.04</v>
      </c>
      <c r="F5408">
        <v>0.02</v>
      </c>
      <c r="G5408">
        <v>0</v>
      </c>
      <c r="H5408">
        <v>0</v>
      </c>
      <c r="I5408">
        <v>0</v>
      </c>
    </row>
    <row r="5409" spans="1:9" x14ac:dyDescent="0.25">
      <c r="A5409" t="s">
        <v>718</v>
      </c>
      <c r="B5409">
        <v>30009</v>
      </c>
      <c r="C5409" s="593">
        <v>7.7499999999999999E-2</v>
      </c>
      <c r="D5409" t="s">
        <v>2626</v>
      </c>
      <c r="E5409">
        <v>0.04</v>
      </c>
      <c r="F5409">
        <v>0.03</v>
      </c>
      <c r="G5409">
        <v>0</v>
      </c>
      <c r="H5409">
        <v>7.4999999999999997E-3</v>
      </c>
      <c r="I5409">
        <v>0</v>
      </c>
    </row>
    <row r="5410" spans="1:9" x14ac:dyDescent="0.25">
      <c r="A5410" t="s">
        <v>718</v>
      </c>
      <c r="B5410">
        <v>30010</v>
      </c>
      <c r="C5410" s="593">
        <v>0.06</v>
      </c>
      <c r="D5410" t="s">
        <v>2629</v>
      </c>
      <c r="E5410">
        <v>0.04</v>
      </c>
      <c r="F5410">
        <v>0.02</v>
      </c>
      <c r="G5410">
        <v>0</v>
      </c>
      <c r="H5410">
        <v>0</v>
      </c>
      <c r="I5410">
        <v>0</v>
      </c>
    </row>
    <row r="5411" spans="1:9" x14ac:dyDescent="0.25">
      <c r="A5411" t="s">
        <v>718</v>
      </c>
      <c r="B5411">
        <v>30011</v>
      </c>
      <c r="C5411" s="593">
        <v>7.0000000000000007E-2</v>
      </c>
      <c r="D5411" t="s">
        <v>1967</v>
      </c>
      <c r="E5411">
        <v>0.04</v>
      </c>
      <c r="F5411">
        <v>0.03</v>
      </c>
      <c r="G5411">
        <v>0</v>
      </c>
      <c r="H5411">
        <v>0</v>
      </c>
      <c r="I5411">
        <v>0</v>
      </c>
    </row>
    <row r="5412" spans="1:9" x14ac:dyDescent="0.25">
      <c r="A5412" t="s">
        <v>718</v>
      </c>
      <c r="B5412">
        <v>30012</v>
      </c>
      <c r="C5412" s="593">
        <v>0.08</v>
      </c>
      <c r="D5412" t="s">
        <v>2630</v>
      </c>
      <c r="E5412">
        <v>0.04</v>
      </c>
      <c r="F5412">
        <v>0.03</v>
      </c>
      <c r="G5412">
        <v>0</v>
      </c>
      <c r="H5412">
        <v>0.01</v>
      </c>
      <c r="I5412">
        <v>0</v>
      </c>
    </row>
    <row r="5413" spans="1:9" x14ac:dyDescent="0.25">
      <c r="A5413" t="s">
        <v>718</v>
      </c>
      <c r="B5413">
        <v>30013</v>
      </c>
      <c r="C5413" s="593">
        <v>7.0000000000000007E-2</v>
      </c>
      <c r="D5413" t="s">
        <v>2631</v>
      </c>
      <c r="E5413">
        <v>0.04</v>
      </c>
      <c r="F5413">
        <v>0.03</v>
      </c>
      <c r="G5413">
        <v>0</v>
      </c>
      <c r="H5413">
        <v>0</v>
      </c>
      <c r="I5413">
        <v>0</v>
      </c>
    </row>
    <row r="5414" spans="1:9" x14ac:dyDescent="0.25">
      <c r="A5414" t="s">
        <v>718</v>
      </c>
      <c r="B5414">
        <v>30014</v>
      </c>
      <c r="C5414" s="593">
        <v>7.0000000000000007E-2</v>
      </c>
      <c r="D5414" t="s">
        <v>2632</v>
      </c>
      <c r="E5414">
        <v>0.04</v>
      </c>
      <c r="F5414">
        <v>0.03</v>
      </c>
      <c r="G5414">
        <v>0</v>
      </c>
      <c r="H5414">
        <v>0</v>
      </c>
      <c r="I5414">
        <v>0</v>
      </c>
    </row>
    <row r="5415" spans="1:9" x14ac:dyDescent="0.25">
      <c r="A5415" t="s">
        <v>718</v>
      </c>
      <c r="B5415">
        <v>30015</v>
      </c>
      <c r="C5415" s="593">
        <v>7.0000000000000007E-2</v>
      </c>
      <c r="D5415" t="s">
        <v>2632</v>
      </c>
      <c r="E5415">
        <v>0.04</v>
      </c>
      <c r="F5415">
        <v>0.03</v>
      </c>
      <c r="G5415">
        <v>0</v>
      </c>
      <c r="H5415">
        <v>0</v>
      </c>
      <c r="I5415">
        <v>0</v>
      </c>
    </row>
    <row r="5416" spans="1:9" x14ac:dyDescent="0.25">
      <c r="A5416" t="s">
        <v>718</v>
      </c>
      <c r="B5416">
        <v>30016</v>
      </c>
      <c r="C5416" s="593">
        <v>7.0000000000000007E-2</v>
      </c>
      <c r="D5416" t="s">
        <v>2633</v>
      </c>
      <c r="E5416">
        <v>0.04</v>
      </c>
      <c r="F5416">
        <v>0.03</v>
      </c>
      <c r="G5416">
        <v>0</v>
      </c>
      <c r="H5416">
        <v>0</v>
      </c>
      <c r="I5416">
        <v>0</v>
      </c>
    </row>
    <row r="5417" spans="1:9" x14ac:dyDescent="0.25">
      <c r="A5417" t="s">
        <v>718</v>
      </c>
      <c r="B5417">
        <v>30017</v>
      </c>
      <c r="C5417" s="593">
        <v>0.06</v>
      </c>
      <c r="D5417" t="s">
        <v>2634</v>
      </c>
      <c r="E5417">
        <v>0.04</v>
      </c>
      <c r="F5417">
        <v>0.02</v>
      </c>
      <c r="G5417">
        <v>0</v>
      </c>
      <c r="H5417">
        <v>0</v>
      </c>
      <c r="I5417">
        <v>0</v>
      </c>
    </row>
    <row r="5418" spans="1:9" x14ac:dyDescent="0.25">
      <c r="A5418" t="s">
        <v>718</v>
      </c>
      <c r="B5418">
        <v>30018</v>
      </c>
      <c r="C5418" s="593">
        <v>7.0000000000000007E-2</v>
      </c>
      <c r="D5418" t="s">
        <v>2635</v>
      </c>
      <c r="E5418">
        <v>0.04</v>
      </c>
      <c r="F5418">
        <v>0.03</v>
      </c>
      <c r="G5418">
        <v>0</v>
      </c>
      <c r="H5418">
        <v>0</v>
      </c>
      <c r="I5418">
        <v>0</v>
      </c>
    </row>
    <row r="5419" spans="1:9" x14ac:dyDescent="0.25">
      <c r="A5419" t="s">
        <v>718</v>
      </c>
      <c r="B5419">
        <v>30019</v>
      </c>
      <c r="C5419" s="593">
        <v>7.0000000000000007E-2</v>
      </c>
      <c r="D5419" t="s">
        <v>2356</v>
      </c>
      <c r="E5419">
        <v>0.04</v>
      </c>
      <c r="F5419">
        <v>0.03</v>
      </c>
      <c r="G5419">
        <v>0</v>
      </c>
      <c r="H5419">
        <v>0</v>
      </c>
      <c r="I5419">
        <v>0</v>
      </c>
    </row>
    <row r="5420" spans="1:9" x14ac:dyDescent="0.25">
      <c r="A5420" t="s">
        <v>718</v>
      </c>
      <c r="B5420">
        <v>30021</v>
      </c>
      <c r="C5420" s="593">
        <v>0.08</v>
      </c>
      <c r="D5420" t="s">
        <v>2636</v>
      </c>
      <c r="E5420">
        <v>0.04</v>
      </c>
      <c r="F5420">
        <v>0.03</v>
      </c>
      <c r="G5420">
        <v>0</v>
      </c>
      <c r="H5420">
        <v>0.01</v>
      </c>
      <c r="I5420">
        <v>0</v>
      </c>
    </row>
    <row r="5421" spans="1:9" x14ac:dyDescent="0.25">
      <c r="A5421" t="s">
        <v>718</v>
      </c>
      <c r="B5421">
        <v>30022</v>
      </c>
      <c r="C5421" s="593">
        <v>7.7499999999999999E-2</v>
      </c>
      <c r="D5421" t="s">
        <v>2626</v>
      </c>
      <c r="E5421">
        <v>0.04</v>
      </c>
      <c r="F5421">
        <v>0.03</v>
      </c>
      <c r="G5421">
        <v>0</v>
      </c>
      <c r="H5421">
        <v>7.4999999999999997E-3</v>
      </c>
      <c r="I5421">
        <v>0</v>
      </c>
    </row>
    <row r="5422" spans="1:9" x14ac:dyDescent="0.25">
      <c r="A5422" t="s">
        <v>718</v>
      </c>
      <c r="B5422">
        <v>30023</v>
      </c>
      <c r="C5422" s="593">
        <v>7.7499999999999999E-2</v>
      </c>
      <c r="D5422" t="s">
        <v>2626</v>
      </c>
      <c r="E5422">
        <v>0.04</v>
      </c>
      <c r="F5422">
        <v>0.03</v>
      </c>
      <c r="G5422">
        <v>0</v>
      </c>
      <c r="H5422">
        <v>7.4999999999999997E-3</v>
      </c>
      <c r="I5422">
        <v>0</v>
      </c>
    </row>
    <row r="5423" spans="1:9" x14ac:dyDescent="0.25">
      <c r="A5423" t="s">
        <v>718</v>
      </c>
      <c r="B5423">
        <v>30024</v>
      </c>
      <c r="C5423" s="593">
        <v>7.7499999999999999E-2</v>
      </c>
      <c r="D5423" t="s">
        <v>2637</v>
      </c>
      <c r="E5423">
        <v>0.04</v>
      </c>
      <c r="F5423">
        <v>0.03</v>
      </c>
      <c r="G5423">
        <v>0</v>
      </c>
      <c r="H5423">
        <v>7.4999999999999997E-3</v>
      </c>
      <c r="I5423">
        <v>0</v>
      </c>
    </row>
    <row r="5424" spans="1:9" x14ac:dyDescent="0.25">
      <c r="A5424" t="s">
        <v>718</v>
      </c>
      <c r="B5424">
        <v>30025</v>
      </c>
      <c r="C5424" s="593">
        <v>0.08</v>
      </c>
      <c r="D5424" t="s">
        <v>2638</v>
      </c>
      <c r="E5424">
        <v>0.04</v>
      </c>
      <c r="F5424">
        <v>0.04</v>
      </c>
      <c r="G5424">
        <v>0</v>
      </c>
      <c r="H5424">
        <v>0</v>
      </c>
      <c r="I5424">
        <v>0</v>
      </c>
    </row>
    <row r="5425" spans="1:9" x14ac:dyDescent="0.25">
      <c r="A5425" t="s">
        <v>718</v>
      </c>
      <c r="B5425">
        <v>30026</v>
      </c>
      <c r="C5425" s="593">
        <v>0.06</v>
      </c>
      <c r="D5425" t="s">
        <v>2624</v>
      </c>
      <c r="E5425">
        <v>0.04</v>
      </c>
      <c r="F5425">
        <v>0.02</v>
      </c>
      <c r="G5425">
        <v>0</v>
      </c>
      <c r="H5425">
        <v>0</v>
      </c>
      <c r="I5425">
        <v>0</v>
      </c>
    </row>
    <row r="5426" spans="1:9" x14ac:dyDescent="0.25">
      <c r="A5426" t="s">
        <v>718</v>
      </c>
      <c r="B5426">
        <v>30028</v>
      </c>
      <c r="C5426" s="593">
        <v>7.0000000000000007E-2</v>
      </c>
      <c r="D5426" t="s">
        <v>2639</v>
      </c>
      <c r="E5426">
        <v>0.04</v>
      </c>
      <c r="F5426">
        <v>0.03</v>
      </c>
      <c r="G5426">
        <v>0</v>
      </c>
      <c r="H5426">
        <v>0</v>
      </c>
      <c r="I5426">
        <v>0</v>
      </c>
    </row>
    <row r="5427" spans="1:9" x14ac:dyDescent="0.25">
      <c r="A5427" t="s">
        <v>718</v>
      </c>
      <c r="B5427">
        <v>30029</v>
      </c>
      <c r="C5427" s="593">
        <v>0.06</v>
      </c>
      <c r="D5427" t="s">
        <v>2624</v>
      </c>
      <c r="E5427">
        <v>0.04</v>
      </c>
      <c r="F5427">
        <v>0.02</v>
      </c>
      <c r="G5427">
        <v>0</v>
      </c>
      <c r="H5427">
        <v>0</v>
      </c>
      <c r="I5427">
        <v>0</v>
      </c>
    </row>
    <row r="5428" spans="1:9" x14ac:dyDescent="0.25">
      <c r="A5428" t="s">
        <v>718</v>
      </c>
      <c r="B5428">
        <v>30030</v>
      </c>
      <c r="C5428" s="593">
        <v>8.5000000000000006E-2</v>
      </c>
      <c r="D5428" t="s">
        <v>2640</v>
      </c>
      <c r="E5428">
        <v>0.04</v>
      </c>
      <c r="F5428">
        <v>2.5999999999999999E-2</v>
      </c>
      <c r="G5428">
        <v>1.4999999999999999E-2</v>
      </c>
      <c r="H5428">
        <v>4.0000000000000001E-3</v>
      </c>
      <c r="I5428">
        <v>0</v>
      </c>
    </row>
    <row r="5429" spans="1:9" x14ac:dyDescent="0.25">
      <c r="A5429" t="s">
        <v>718</v>
      </c>
      <c r="B5429">
        <v>30031</v>
      </c>
      <c r="C5429" s="593">
        <v>0.08</v>
      </c>
      <c r="D5429" t="s">
        <v>2641</v>
      </c>
      <c r="E5429">
        <v>0.04</v>
      </c>
      <c r="F5429">
        <v>0.03</v>
      </c>
      <c r="G5429">
        <v>0</v>
      </c>
      <c r="H5429">
        <v>0.01</v>
      </c>
      <c r="I5429">
        <v>0</v>
      </c>
    </row>
    <row r="5430" spans="1:9" x14ac:dyDescent="0.25">
      <c r="A5430" t="s">
        <v>718</v>
      </c>
      <c r="B5430">
        <v>30032</v>
      </c>
      <c r="C5430" s="593">
        <v>8.5000000000000006E-2</v>
      </c>
      <c r="D5430" t="s">
        <v>2640</v>
      </c>
      <c r="E5430">
        <v>0.04</v>
      </c>
      <c r="F5430">
        <v>2.5999999999999999E-2</v>
      </c>
      <c r="G5430">
        <v>1.4999999999999999E-2</v>
      </c>
      <c r="H5430">
        <v>4.0000000000000001E-3</v>
      </c>
      <c r="I5430">
        <v>0</v>
      </c>
    </row>
    <row r="5431" spans="1:9" x14ac:dyDescent="0.25">
      <c r="A5431" t="s">
        <v>718</v>
      </c>
      <c r="B5431">
        <v>30033</v>
      </c>
      <c r="C5431" s="593">
        <v>8.5000000000000006E-2</v>
      </c>
      <c r="D5431" t="s">
        <v>2640</v>
      </c>
      <c r="E5431">
        <v>0.04</v>
      </c>
      <c r="F5431">
        <v>2.5999999999999999E-2</v>
      </c>
      <c r="G5431">
        <v>1.4999999999999999E-2</v>
      </c>
      <c r="H5431">
        <v>4.0000000000000001E-3</v>
      </c>
      <c r="I5431">
        <v>0</v>
      </c>
    </row>
    <row r="5432" spans="1:9" x14ac:dyDescent="0.25">
      <c r="A5432" t="s">
        <v>718</v>
      </c>
      <c r="B5432">
        <v>30034</v>
      </c>
      <c r="C5432" s="593">
        <v>0.08</v>
      </c>
      <c r="D5432" t="s">
        <v>2630</v>
      </c>
      <c r="E5432">
        <v>0.04</v>
      </c>
      <c r="F5432">
        <v>0.03</v>
      </c>
      <c r="G5432">
        <v>0</v>
      </c>
      <c r="H5432">
        <v>0.01</v>
      </c>
      <c r="I5432">
        <v>0</v>
      </c>
    </row>
    <row r="5433" spans="1:9" x14ac:dyDescent="0.25">
      <c r="A5433" t="s">
        <v>718</v>
      </c>
      <c r="B5433">
        <v>30035</v>
      </c>
      <c r="C5433" s="593">
        <v>0.08</v>
      </c>
      <c r="D5433" t="s">
        <v>2642</v>
      </c>
      <c r="E5433">
        <v>0.04</v>
      </c>
      <c r="F5433">
        <v>0.03</v>
      </c>
      <c r="G5433">
        <v>0</v>
      </c>
      <c r="H5433">
        <v>0.01</v>
      </c>
      <c r="I5433">
        <v>0</v>
      </c>
    </row>
    <row r="5434" spans="1:9" x14ac:dyDescent="0.25">
      <c r="A5434" t="s">
        <v>718</v>
      </c>
      <c r="B5434">
        <v>30036</v>
      </c>
      <c r="C5434" s="593">
        <v>0.08</v>
      </c>
      <c r="D5434" t="s">
        <v>2630</v>
      </c>
      <c r="E5434">
        <v>0.04</v>
      </c>
      <c r="F5434">
        <v>0.03</v>
      </c>
      <c r="G5434">
        <v>0</v>
      </c>
      <c r="H5434">
        <v>0.01</v>
      </c>
      <c r="I5434">
        <v>0</v>
      </c>
    </row>
    <row r="5435" spans="1:9" x14ac:dyDescent="0.25">
      <c r="A5435" t="s">
        <v>718</v>
      </c>
      <c r="B5435">
        <v>30037</v>
      </c>
      <c r="C5435" s="593">
        <v>0.08</v>
      </c>
      <c r="D5435" t="s">
        <v>2630</v>
      </c>
      <c r="E5435">
        <v>0.04</v>
      </c>
      <c r="F5435">
        <v>0.03</v>
      </c>
      <c r="G5435">
        <v>0</v>
      </c>
      <c r="H5435">
        <v>0.01</v>
      </c>
      <c r="I5435">
        <v>0</v>
      </c>
    </row>
    <row r="5436" spans="1:9" x14ac:dyDescent="0.25">
      <c r="A5436" t="s">
        <v>718</v>
      </c>
      <c r="B5436">
        <v>30038</v>
      </c>
      <c r="C5436" s="593">
        <v>0.08</v>
      </c>
      <c r="D5436" t="s">
        <v>2642</v>
      </c>
      <c r="E5436">
        <v>0.04</v>
      </c>
      <c r="F5436">
        <v>0.03</v>
      </c>
      <c r="G5436">
        <v>0</v>
      </c>
      <c r="H5436">
        <v>0.01</v>
      </c>
      <c r="I5436">
        <v>0</v>
      </c>
    </row>
    <row r="5437" spans="1:9" x14ac:dyDescent="0.25">
      <c r="A5437" t="s">
        <v>718</v>
      </c>
      <c r="B5437">
        <v>30039</v>
      </c>
      <c r="C5437" s="593">
        <v>0.08</v>
      </c>
      <c r="D5437" t="s">
        <v>2630</v>
      </c>
      <c r="E5437">
        <v>0.04</v>
      </c>
      <c r="F5437">
        <v>0.03</v>
      </c>
      <c r="G5437">
        <v>0</v>
      </c>
      <c r="H5437">
        <v>0.01</v>
      </c>
      <c r="I5437">
        <v>0</v>
      </c>
    </row>
    <row r="5438" spans="1:9" x14ac:dyDescent="0.25">
      <c r="A5438" t="s">
        <v>718</v>
      </c>
      <c r="B5438">
        <v>30040</v>
      </c>
      <c r="C5438" s="593">
        <v>7.0000000000000007E-2</v>
      </c>
      <c r="D5438" t="s">
        <v>2639</v>
      </c>
      <c r="E5438">
        <v>0.04</v>
      </c>
      <c r="F5438">
        <v>0.03</v>
      </c>
      <c r="G5438">
        <v>0</v>
      </c>
      <c r="H5438">
        <v>0</v>
      </c>
      <c r="I5438">
        <v>0</v>
      </c>
    </row>
    <row r="5439" spans="1:9" x14ac:dyDescent="0.25">
      <c r="A5439" t="s">
        <v>718</v>
      </c>
      <c r="B5439">
        <v>30041</v>
      </c>
      <c r="C5439" s="593">
        <v>7.0000000000000007E-2</v>
      </c>
      <c r="D5439" t="s">
        <v>2639</v>
      </c>
      <c r="E5439">
        <v>0.04</v>
      </c>
      <c r="F5439">
        <v>0.03</v>
      </c>
      <c r="G5439">
        <v>0</v>
      </c>
      <c r="H5439">
        <v>0</v>
      </c>
      <c r="I5439">
        <v>0</v>
      </c>
    </row>
    <row r="5440" spans="1:9" x14ac:dyDescent="0.25">
      <c r="A5440" t="s">
        <v>718</v>
      </c>
      <c r="B5440">
        <v>30042</v>
      </c>
      <c r="C5440" s="593">
        <v>0.06</v>
      </c>
      <c r="D5440" t="s">
        <v>2624</v>
      </c>
      <c r="E5440">
        <v>0.04</v>
      </c>
      <c r="F5440">
        <v>0.02</v>
      </c>
      <c r="G5440">
        <v>0</v>
      </c>
      <c r="H5440">
        <v>0</v>
      </c>
      <c r="I5440">
        <v>0</v>
      </c>
    </row>
    <row r="5441" spans="1:9" x14ac:dyDescent="0.25">
      <c r="A5441" t="s">
        <v>718</v>
      </c>
      <c r="B5441">
        <v>30043</v>
      </c>
      <c r="C5441" s="593">
        <v>0.06</v>
      </c>
      <c r="D5441" t="s">
        <v>2643</v>
      </c>
      <c r="E5441">
        <v>0.04</v>
      </c>
      <c r="F5441">
        <v>0.02</v>
      </c>
      <c r="G5441">
        <v>0</v>
      </c>
      <c r="H5441">
        <v>0</v>
      </c>
      <c r="I5441">
        <v>0</v>
      </c>
    </row>
    <row r="5442" spans="1:9" x14ac:dyDescent="0.25">
      <c r="A5442" t="s">
        <v>718</v>
      </c>
      <c r="B5442">
        <v>30044</v>
      </c>
      <c r="C5442" s="593">
        <v>0.06</v>
      </c>
      <c r="D5442" t="s">
        <v>2643</v>
      </c>
      <c r="E5442">
        <v>0.04</v>
      </c>
      <c r="F5442">
        <v>0.02</v>
      </c>
      <c r="G5442">
        <v>0</v>
      </c>
      <c r="H5442">
        <v>0</v>
      </c>
      <c r="I5442">
        <v>0</v>
      </c>
    </row>
    <row r="5443" spans="1:9" x14ac:dyDescent="0.25">
      <c r="A5443" t="s">
        <v>718</v>
      </c>
      <c r="B5443">
        <v>30045</v>
      </c>
      <c r="C5443" s="593">
        <v>0.06</v>
      </c>
      <c r="D5443" t="s">
        <v>2643</v>
      </c>
      <c r="E5443">
        <v>0.04</v>
      </c>
      <c r="F5443">
        <v>0.02</v>
      </c>
      <c r="G5443">
        <v>0</v>
      </c>
      <c r="H5443">
        <v>0</v>
      </c>
      <c r="I5443">
        <v>0</v>
      </c>
    </row>
    <row r="5444" spans="1:9" x14ac:dyDescent="0.25">
      <c r="A5444" t="s">
        <v>718</v>
      </c>
      <c r="B5444">
        <v>30046</v>
      </c>
      <c r="C5444" s="593">
        <v>0.06</v>
      </c>
      <c r="D5444" t="s">
        <v>2643</v>
      </c>
      <c r="E5444">
        <v>0.04</v>
      </c>
      <c r="F5444">
        <v>0.02</v>
      </c>
      <c r="G5444">
        <v>0</v>
      </c>
      <c r="H5444">
        <v>0</v>
      </c>
      <c r="I5444">
        <v>0</v>
      </c>
    </row>
    <row r="5445" spans="1:9" x14ac:dyDescent="0.25">
      <c r="A5445" t="s">
        <v>718</v>
      </c>
      <c r="B5445">
        <v>30047</v>
      </c>
      <c r="C5445" s="593">
        <v>0.06</v>
      </c>
      <c r="D5445" t="s">
        <v>2644</v>
      </c>
      <c r="E5445">
        <v>0.04</v>
      </c>
      <c r="F5445">
        <v>0.02</v>
      </c>
      <c r="G5445">
        <v>0</v>
      </c>
      <c r="H5445">
        <v>0</v>
      </c>
      <c r="I5445">
        <v>0</v>
      </c>
    </row>
    <row r="5446" spans="1:9" x14ac:dyDescent="0.25">
      <c r="A5446" t="s">
        <v>718</v>
      </c>
      <c r="B5446">
        <v>30048</v>
      </c>
      <c r="C5446" s="593">
        <v>0.06</v>
      </c>
      <c r="D5446" t="s">
        <v>2644</v>
      </c>
      <c r="E5446">
        <v>0.04</v>
      </c>
      <c r="F5446">
        <v>0.02</v>
      </c>
      <c r="G5446">
        <v>0</v>
      </c>
      <c r="H5446">
        <v>0</v>
      </c>
      <c r="I5446">
        <v>0</v>
      </c>
    </row>
    <row r="5447" spans="1:9" x14ac:dyDescent="0.25">
      <c r="A5447" t="s">
        <v>718</v>
      </c>
      <c r="B5447">
        <v>30049</v>
      </c>
      <c r="C5447" s="593">
        <v>0.06</v>
      </c>
      <c r="D5447" t="s">
        <v>2624</v>
      </c>
      <c r="E5447">
        <v>0.04</v>
      </c>
      <c r="F5447">
        <v>0.02</v>
      </c>
      <c r="G5447">
        <v>0</v>
      </c>
      <c r="H5447">
        <v>0</v>
      </c>
      <c r="I5447">
        <v>0</v>
      </c>
    </row>
    <row r="5448" spans="1:9" x14ac:dyDescent="0.25">
      <c r="A5448" t="s">
        <v>718</v>
      </c>
      <c r="B5448">
        <v>30052</v>
      </c>
      <c r="C5448" s="593">
        <v>7.0000000000000007E-2</v>
      </c>
      <c r="D5448" t="s">
        <v>2356</v>
      </c>
      <c r="E5448">
        <v>0.04</v>
      </c>
      <c r="F5448">
        <v>0.03</v>
      </c>
      <c r="G5448">
        <v>0</v>
      </c>
      <c r="H5448">
        <v>0</v>
      </c>
      <c r="I5448">
        <v>0</v>
      </c>
    </row>
    <row r="5449" spans="1:9" x14ac:dyDescent="0.25">
      <c r="A5449" t="s">
        <v>718</v>
      </c>
      <c r="B5449">
        <v>30054</v>
      </c>
      <c r="C5449" s="593">
        <v>7.0000000000000007E-2</v>
      </c>
      <c r="D5449" t="s">
        <v>2632</v>
      </c>
      <c r="E5449">
        <v>0.04</v>
      </c>
      <c r="F5449">
        <v>0.03</v>
      </c>
      <c r="G5449">
        <v>0</v>
      </c>
      <c r="H5449">
        <v>0</v>
      </c>
      <c r="I5449">
        <v>0</v>
      </c>
    </row>
    <row r="5450" spans="1:9" x14ac:dyDescent="0.25">
      <c r="A5450" t="s">
        <v>718</v>
      </c>
      <c r="B5450">
        <v>30055</v>
      </c>
      <c r="C5450" s="593">
        <v>0.08</v>
      </c>
      <c r="D5450" t="s">
        <v>2638</v>
      </c>
      <c r="E5450">
        <v>0.04</v>
      </c>
      <c r="F5450">
        <v>0.04</v>
      </c>
      <c r="G5450">
        <v>0</v>
      </c>
      <c r="H5450">
        <v>0</v>
      </c>
      <c r="I5450">
        <v>0</v>
      </c>
    </row>
    <row r="5451" spans="1:9" x14ac:dyDescent="0.25">
      <c r="A5451" t="s">
        <v>718</v>
      </c>
      <c r="B5451">
        <v>30056</v>
      </c>
      <c r="C5451" s="593">
        <v>0.08</v>
      </c>
      <c r="D5451" t="s">
        <v>2638</v>
      </c>
      <c r="E5451">
        <v>0.04</v>
      </c>
      <c r="F5451">
        <v>0.04</v>
      </c>
      <c r="G5451">
        <v>0</v>
      </c>
      <c r="H5451">
        <v>0</v>
      </c>
      <c r="I5451">
        <v>0</v>
      </c>
    </row>
    <row r="5452" spans="1:9" x14ac:dyDescent="0.25">
      <c r="A5452" t="s">
        <v>718</v>
      </c>
      <c r="B5452">
        <v>30058</v>
      </c>
      <c r="C5452" s="593">
        <v>0.08</v>
      </c>
      <c r="D5452" t="s">
        <v>2645</v>
      </c>
      <c r="E5452">
        <v>0.04</v>
      </c>
      <c r="F5452">
        <v>0.03</v>
      </c>
      <c r="G5452">
        <v>0</v>
      </c>
      <c r="H5452">
        <v>0.01</v>
      </c>
      <c r="I5452">
        <v>0</v>
      </c>
    </row>
    <row r="5453" spans="1:9" x14ac:dyDescent="0.25">
      <c r="A5453" t="s">
        <v>718</v>
      </c>
      <c r="B5453">
        <v>30060</v>
      </c>
      <c r="C5453" s="593">
        <v>0.06</v>
      </c>
      <c r="D5453" t="s">
        <v>2627</v>
      </c>
      <c r="E5453">
        <v>0.04</v>
      </c>
      <c r="F5453">
        <v>0.02</v>
      </c>
      <c r="G5453">
        <v>0</v>
      </c>
      <c r="H5453">
        <v>0</v>
      </c>
      <c r="I5453">
        <v>0</v>
      </c>
    </row>
    <row r="5454" spans="1:9" x14ac:dyDescent="0.25">
      <c r="A5454" t="s">
        <v>718</v>
      </c>
      <c r="B5454">
        <v>30061</v>
      </c>
      <c r="C5454" s="593">
        <v>0.06</v>
      </c>
      <c r="D5454" t="s">
        <v>2628</v>
      </c>
      <c r="E5454">
        <v>0.04</v>
      </c>
      <c r="F5454">
        <v>0.02</v>
      </c>
      <c r="G5454">
        <v>0</v>
      </c>
      <c r="H5454">
        <v>0</v>
      </c>
      <c r="I5454">
        <v>0</v>
      </c>
    </row>
    <row r="5455" spans="1:9" x14ac:dyDescent="0.25">
      <c r="A5455" t="s">
        <v>718</v>
      </c>
      <c r="B5455">
        <v>30062</v>
      </c>
      <c r="C5455" s="593">
        <v>0.06</v>
      </c>
      <c r="D5455" t="s">
        <v>2628</v>
      </c>
      <c r="E5455">
        <v>0.04</v>
      </c>
      <c r="F5455">
        <v>0.02</v>
      </c>
      <c r="G5455">
        <v>0</v>
      </c>
      <c r="H5455">
        <v>0</v>
      </c>
      <c r="I5455">
        <v>0</v>
      </c>
    </row>
    <row r="5456" spans="1:9" x14ac:dyDescent="0.25">
      <c r="A5456" t="s">
        <v>718</v>
      </c>
      <c r="B5456">
        <v>30063</v>
      </c>
      <c r="C5456" s="593">
        <v>0.06</v>
      </c>
      <c r="D5456" t="s">
        <v>2627</v>
      </c>
      <c r="E5456">
        <v>0.04</v>
      </c>
      <c r="F5456">
        <v>0.02</v>
      </c>
      <c r="G5456">
        <v>0</v>
      </c>
      <c r="H5456">
        <v>0</v>
      </c>
      <c r="I5456">
        <v>0</v>
      </c>
    </row>
    <row r="5457" spans="1:9" x14ac:dyDescent="0.25">
      <c r="A5457" t="s">
        <v>718</v>
      </c>
      <c r="B5457">
        <v>30064</v>
      </c>
      <c r="C5457" s="593">
        <v>0.06</v>
      </c>
      <c r="D5457" t="s">
        <v>2628</v>
      </c>
      <c r="E5457">
        <v>0.04</v>
      </c>
      <c r="F5457">
        <v>0.02</v>
      </c>
      <c r="G5457">
        <v>0</v>
      </c>
      <c r="H5457">
        <v>0</v>
      </c>
      <c r="I5457">
        <v>0</v>
      </c>
    </row>
    <row r="5458" spans="1:9" x14ac:dyDescent="0.25">
      <c r="A5458" t="s">
        <v>718</v>
      </c>
      <c r="B5458">
        <v>30065</v>
      </c>
      <c r="C5458" s="593">
        <v>0.06</v>
      </c>
      <c r="D5458" t="s">
        <v>2628</v>
      </c>
      <c r="E5458">
        <v>0.04</v>
      </c>
      <c r="F5458">
        <v>0.02</v>
      </c>
      <c r="G5458">
        <v>0</v>
      </c>
      <c r="H5458">
        <v>0</v>
      </c>
      <c r="I5458">
        <v>0</v>
      </c>
    </row>
    <row r="5459" spans="1:9" x14ac:dyDescent="0.25">
      <c r="A5459" t="s">
        <v>718</v>
      </c>
      <c r="B5459">
        <v>30066</v>
      </c>
      <c r="C5459" s="593">
        <v>0.06</v>
      </c>
      <c r="D5459" t="s">
        <v>2628</v>
      </c>
      <c r="E5459">
        <v>0.04</v>
      </c>
      <c r="F5459">
        <v>0.02</v>
      </c>
      <c r="G5459">
        <v>0</v>
      </c>
      <c r="H5459">
        <v>0</v>
      </c>
      <c r="I5459">
        <v>0</v>
      </c>
    </row>
    <row r="5460" spans="1:9" x14ac:dyDescent="0.25">
      <c r="A5460" t="s">
        <v>718</v>
      </c>
      <c r="B5460">
        <v>30067</v>
      </c>
      <c r="C5460" s="593">
        <v>0.06</v>
      </c>
      <c r="D5460" t="s">
        <v>2627</v>
      </c>
      <c r="E5460">
        <v>0.04</v>
      </c>
      <c r="F5460">
        <v>0.02</v>
      </c>
      <c r="G5460">
        <v>0</v>
      </c>
      <c r="H5460">
        <v>0</v>
      </c>
      <c r="I5460">
        <v>0</v>
      </c>
    </row>
    <row r="5461" spans="1:9" x14ac:dyDescent="0.25">
      <c r="A5461" t="s">
        <v>718</v>
      </c>
      <c r="B5461">
        <v>30068</v>
      </c>
      <c r="C5461" s="593">
        <v>0.06</v>
      </c>
      <c r="D5461" t="s">
        <v>2628</v>
      </c>
      <c r="E5461">
        <v>0.04</v>
      </c>
      <c r="F5461">
        <v>0.02</v>
      </c>
      <c r="G5461">
        <v>0</v>
      </c>
      <c r="H5461">
        <v>0</v>
      </c>
      <c r="I5461">
        <v>0</v>
      </c>
    </row>
    <row r="5462" spans="1:9" x14ac:dyDescent="0.25">
      <c r="A5462" t="s">
        <v>718</v>
      </c>
      <c r="B5462">
        <v>30069</v>
      </c>
      <c r="C5462" s="593">
        <v>0.06</v>
      </c>
      <c r="D5462" t="s">
        <v>2628</v>
      </c>
      <c r="E5462">
        <v>0.04</v>
      </c>
      <c r="F5462">
        <v>0.02</v>
      </c>
      <c r="G5462">
        <v>0</v>
      </c>
      <c r="H5462">
        <v>0</v>
      </c>
      <c r="I5462">
        <v>0</v>
      </c>
    </row>
    <row r="5463" spans="1:9" x14ac:dyDescent="0.25">
      <c r="A5463" t="s">
        <v>718</v>
      </c>
      <c r="B5463">
        <v>30070</v>
      </c>
      <c r="C5463" s="593">
        <v>7.0000000000000007E-2</v>
      </c>
      <c r="D5463" t="s">
        <v>2633</v>
      </c>
      <c r="E5463">
        <v>0.04</v>
      </c>
      <c r="F5463">
        <v>0.03</v>
      </c>
      <c r="G5463">
        <v>0</v>
      </c>
      <c r="H5463">
        <v>0</v>
      </c>
      <c r="I5463">
        <v>0</v>
      </c>
    </row>
    <row r="5464" spans="1:9" x14ac:dyDescent="0.25">
      <c r="A5464" t="s">
        <v>718</v>
      </c>
      <c r="B5464">
        <v>30071</v>
      </c>
      <c r="C5464" s="593">
        <v>0.06</v>
      </c>
      <c r="D5464" t="s">
        <v>2646</v>
      </c>
      <c r="E5464">
        <v>0.04</v>
      </c>
      <c r="F5464">
        <v>0.02</v>
      </c>
      <c r="G5464">
        <v>0</v>
      </c>
      <c r="H5464">
        <v>0</v>
      </c>
      <c r="I5464">
        <v>0</v>
      </c>
    </row>
    <row r="5465" spans="1:9" x14ac:dyDescent="0.25">
      <c r="A5465" t="s">
        <v>718</v>
      </c>
      <c r="B5465">
        <v>30072</v>
      </c>
      <c r="C5465" s="593">
        <v>0.08</v>
      </c>
      <c r="D5465" t="s">
        <v>2647</v>
      </c>
      <c r="E5465">
        <v>0.04</v>
      </c>
      <c r="F5465">
        <v>0.03</v>
      </c>
      <c r="G5465">
        <v>0</v>
      </c>
      <c r="H5465">
        <v>0.01</v>
      </c>
      <c r="I5465">
        <v>0</v>
      </c>
    </row>
    <row r="5466" spans="1:9" x14ac:dyDescent="0.25">
      <c r="A5466" t="s">
        <v>718</v>
      </c>
      <c r="B5466">
        <v>30074</v>
      </c>
      <c r="C5466" s="593">
        <v>0.08</v>
      </c>
      <c r="D5466" t="s">
        <v>2630</v>
      </c>
      <c r="E5466">
        <v>0.04</v>
      </c>
      <c r="F5466">
        <v>0.03</v>
      </c>
      <c r="G5466">
        <v>0</v>
      </c>
      <c r="H5466">
        <v>0.01</v>
      </c>
      <c r="I5466">
        <v>0</v>
      </c>
    </row>
    <row r="5467" spans="1:9" x14ac:dyDescent="0.25">
      <c r="A5467" t="s">
        <v>718</v>
      </c>
      <c r="B5467">
        <v>30075</v>
      </c>
      <c r="C5467" s="593">
        <v>7.7499999999999999E-2</v>
      </c>
      <c r="D5467" t="s">
        <v>2385</v>
      </c>
      <c r="E5467">
        <v>0.04</v>
      </c>
      <c r="F5467">
        <v>0.03</v>
      </c>
      <c r="G5467">
        <v>0</v>
      </c>
      <c r="H5467">
        <v>7.4999999999999997E-3</v>
      </c>
      <c r="I5467">
        <v>0</v>
      </c>
    </row>
    <row r="5468" spans="1:9" x14ac:dyDescent="0.25">
      <c r="A5468" t="s">
        <v>718</v>
      </c>
      <c r="B5468">
        <v>30076</v>
      </c>
      <c r="C5468" s="593">
        <v>7.7499999999999999E-2</v>
      </c>
      <c r="D5468" t="s">
        <v>2648</v>
      </c>
      <c r="E5468">
        <v>0.04</v>
      </c>
      <c r="F5468">
        <v>0.03</v>
      </c>
      <c r="G5468">
        <v>0</v>
      </c>
      <c r="H5468">
        <v>7.4999999999999997E-3</v>
      </c>
      <c r="I5468">
        <v>0</v>
      </c>
    </row>
    <row r="5469" spans="1:9" x14ac:dyDescent="0.25">
      <c r="A5469" t="s">
        <v>718</v>
      </c>
      <c r="B5469">
        <v>30077</v>
      </c>
      <c r="C5469" s="593">
        <v>7.7499999999999999E-2</v>
      </c>
      <c r="D5469" t="s">
        <v>2648</v>
      </c>
      <c r="E5469">
        <v>0.04</v>
      </c>
      <c r="F5469">
        <v>0.03</v>
      </c>
      <c r="G5469">
        <v>0</v>
      </c>
      <c r="H5469">
        <v>7.4999999999999997E-3</v>
      </c>
      <c r="I5469">
        <v>0</v>
      </c>
    </row>
    <row r="5470" spans="1:9" x14ac:dyDescent="0.25">
      <c r="A5470" t="s">
        <v>718</v>
      </c>
      <c r="B5470">
        <v>30078</v>
      </c>
      <c r="C5470" s="593">
        <v>0.06</v>
      </c>
      <c r="D5470" t="s">
        <v>2649</v>
      </c>
      <c r="E5470">
        <v>0.04</v>
      </c>
      <c r="F5470">
        <v>0.02</v>
      </c>
      <c r="G5470">
        <v>0</v>
      </c>
      <c r="H5470">
        <v>0</v>
      </c>
      <c r="I5470">
        <v>0</v>
      </c>
    </row>
    <row r="5471" spans="1:9" x14ac:dyDescent="0.25">
      <c r="A5471" t="s">
        <v>718</v>
      </c>
      <c r="B5471">
        <v>30079</v>
      </c>
      <c r="C5471" s="593">
        <v>0.08</v>
      </c>
      <c r="D5471" t="s">
        <v>2636</v>
      </c>
      <c r="E5471">
        <v>0.04</v>
      </c>
      <c r="F5471">
        <v>0.03</v>
      </c>
      <c r="G5471">
        <v>0</v>
      </c>
      <c r="H5471">
        <v>0.01</v>
      </c>
      <c r="I5471">
        <v>0</v>
      </c>
    </row>
    <row r="5472" spans="1:9" x14ac:dyDescent="0.25">
      <c r="A5472" t="s">
        <v>718</v>
      </c>
      <c r="B5472">
        <v>30080</v>
      </c>
      <c r="C5472" s="593">
        <v>0.06</v>
      </c>
      <c r="D5472" t="s">
        <v>2627</v>
      </c>
      <c r="E5472">
        <v>0.04</v>
      </c>
      <c r="F5472">
        <v>0.02</v>
      </c>
      <c r="G5472">
        <v>0</v>
      </c>
      <c r="H5472">
        <v>0</v>
      </c>
      <c r="I5472">
        <v>0</v>
      </c>
    </row>
    <row r="5473" spans="1:9" x14ac:dyDescent="0.25">
      <c r="A5473" t="s">
        <v>718</v>
      </c>
      <c r="B5473">
        <v>30081</v>
      </c>
      <c r="C5473" s="593">
        <v>0.06</v>
      </c>
      <c r="D5473" t="s">
        <v>2650</v>
      </c>
      <c r="E5473">
        <v>0.04</v>
      </c>
      <c r="F5473">
        <v>0.02</v>
      </c>
      <c r="G5473">
        <v>0</v>
      </c>
      <c r="H5473">
        <v>0</v>
      </c>
      <c r="I5473">
        <v>0</v>
      </c>
    </row>
    <row r="5474" spans="1:9" x14ac:dyDescent="0.25">
      <c r="A5474" t="s">
        <v>718</v>
      </c>
      <c r="B5474">
        <v>30082</v>
      </c>
      <c r="C5474" s="593">
        <v>0.06</v>
      </c>
      <c r="D5474" t="s">
        <v>2650</v>
      </c>
      <c r="E5474">
        <v>0.04</v>
      </c>
      <c r="F5474">
        <v>0.02</v>
      </c>
      <c r="G5474">
        <v>0</v>
      </c>
      <c r="H5474">
        <v>0</v>
      </c>
      <c r="I5474">
        <v>0</v>
      </c>
    </row>
    <row r="5475" spans="1:9" x14ac:dyDescent="0.25">
      <c r="A5475" t="s">
        <v>718</v>
      </c>
      <c r="B5475">
        <v>30083</v>
      </c>
      <c r="C5475" s="593">
        <v>0.08</v>
      </c>
      <c r="D5475" t="s">
        <v>2641</v>
      </c>
      <c r="E5475">
        <v>0.04</v>
      </c>
      <c r="F5475">
        <v>0.03</v>
      </c>
      <c r="G5475">
        <v>0</v>
      </c>
      <c r="H5475">
        <v>0.01</v>
      </c>
      <c r="I5475">
        <v>0</v>
      </c>
    </row>
    <row r="5476" spans="1:9" x14ac:dyDescent="0.25">
      <c r="A5476" t="s">
        <v>718</v>
      </c>
      <c r="B5476">
        <v>30084</v>
      </c>
      <c r="C5476" s="593">
        <v>0.08</v>
      </c>
      <c r="D5476" t="s">
        <v>2641</v>
      </c>
      <c r="E5476">
        <v>0.04</v>
      </c>
      <c r="F5476">
        <v>0.03</v>
      </c>
      <c r="G5476">
        <v>0</v>
      </c>
      <c r="H5476">
        <v>0.01</v>
      </c>
      <c r="I5476">
        <v>0</v>
      </c>
    </row>
    <row r="5477" spans="1:9" x14ac:dyDescent="0.25">
      <c r="A5477" t="s">
        <v>718</v>
      </c>
      <c r="B5477">
        <v>30085</v>
      </c>
      <c r="C5477" s="593">
        <v>0.08</v>
      </c>
      <c r="D5477" t="s">
        <v>2651</v>
      </c>
      <c r="E5477">
        <v>0.04</v>
      </c>
      <c r="F5477">
        <v>0.03</v>
      </c>
      <c r="G5477">
        <v>0</v>
      </c>
      <c r="H5477">
        <v>0.01</v>
      </c>
      <c r="I5477">
        <v>0</v>
      </c>
    </row>
    <row r="5478" spans="1:9" x14ac:dyDescent="0.25">
      <c r="A5478" t="s">
        <v>718</v>
      </c>
      <c r="B5478">
        <v>30086</v>
      </c>
      <c r="C5478" s="593">
        <v>0.08</v>
      </c>
      <c r="D5478" t="s">
        <v>2652</v>
      </c>
      <c r="E5478">
        <v>0.04</v>
      </c>
      <c r="F5478">
        <v>0.03</v>
      </c>
      <c r="G5478">
        <v>0</v>
      </c>
      <c r="H5478">
        <v>0.01</v>
      </c>
      <c r="I5478">
        <v>0</v>
      </c>
    </row>
    <row r="5479" spans="1:9" x14ac:dyDescent="0.25">
      <c r="A5479" t="s">
        <v>718</v>
      </c>
      <c r="B5479">
        <v>30087</v>
      </c>
      <c r="C5479" s="593">
        <v>0.08</v>
      </c>
      <c r="D5479" t="s">
        <v>2651</v>
      </c>
      <c r="E5479">
        <v>0.04</v>
      </c>
      <c r="F5479">
        <v>0.03</v>
      </c>
      <c r="G5479">
        <v>0</v>
      </c>
      <c r="H5479">
        <v>0.01</v>
      </c>
      <c r="I5479">
        <v>0</v>
      </c>
    </row>
    <row r="5480" spans="1:9" x14ac:dyDescent="0.25">
      <c r="A5480" t="s">
        <v>718</v>
      </c>
      <c r="B5480">
        <v>30088</v>
      </c>
      <c r="C5480" s="593">
        <v>0.08</v>
      </c>
      <c r="D5480" t="s">
        <v>2652</v>
      </c>
      <c r="E5480">
        <v>0.04</v>
      </c>
      <c r="F5480">
        <v>0.03</v>
      </c>
      <c r="G5480">
        <v>0</v>
      </c>
      <c r="H5480">
        <v>0.01</v>
      </c>
      <c r="I5480">
        <v>0</v>
      </c>
    </row>
    <row r="5481" spans="1:9" x14ac:dyDescent="0.25">
      <c r="A5481" t="s">
        <v>718</v>
      </c>
      <c r="B5481">
        <v>30090</v>
      </c>
      <c r="C5481" s="593">
        <v>0.06</v>
      </c>
      <c r="D5481" t="s">
        <v>2628</v>
      </c>
      <c r="E5481">
        <v>0.04</v>
      </c>
      <c r="F5481">
        <v>0.02</v>
      </c>
      <c r="G5481">
        <v>0</v>
      </c>
      <c r="H5481">
        <v>0</v>
      </c>
      <c r="I5481">
        <v>0</v>
      </c>
    </row>
    <row r="5482" spans="1:9" x14ac:dyDescent="0.25">
      <c r="A5482" t="s">
        <v>718</v>
      </c>
      <c r="B5482">
        <v>30091</v>
      </c>
      <c r="C5482" s="593">
        <v>0.06</v>
      </c>
      <c r="D5482" t="s">
        <v>2653</v>
      </c>
      <c r="E5482">
        <v>0.04</v>
      </c>
      <c r="F5482">
        <v>0.02</v>
      </c>
      <c r="G5482">
        <v>0</v>
      </c>
      <c r="H5482">
        <v>0</v>
      </c>
      <c r="I5482">
        <v>0</v>
      </c>
    </row>
    <row r="5483" spans="1:9" x14ac:dyDescent="0.25">
      <c r="A5483" t="s">
        <v>718</v>
      </c>
      <c r="B5483">
        <v>30092</v>
      </c>
      <c r="C5483" s="593">
        <v>7.7499999999999999E-2</v>
      </c>
      <c r="D5483" t="s">
        <v>2654</v>
      </c>
      <c r="E5483">
        <v>0.04</v>
      </c>
      <c r="F5483">
        <v>0.03</v>
      </c>
      <c r="G5483">
        <v>0</v>
      </c>
      <c r="H5483">
        <v>7.4999999999999997E-3</v>
      </c>
      <c r="I5483">
        <v>0</v>
      </c>
    </row>
    <row r="5484" spans="1:9" x14ac:dyDescent="0.25">
      <c r="A5484" t="s">
        <v>718</v>
      </c>
      <c r="B5484">
        <v>30093</v>
      </c>
      <c r="C5484" s="593">
        <v>0.08</v>
      </c>
      <c r="D5484" t="s">
        <v>2630</v>
      </c>
      <c r="E5484">
        <v>0.04</v>
      </c>
      <c r="F5484">
        <v>0.03</v>
      </c>
      <c r="G5484">
        <v>0</v>
      </c>
      <c r="H5484">
        <v>0.01</v>
      </c>
      <c r="I5484">
        <v>0</v>
      </c>
    </row>
    <row r="5485" spans="1:9" x14ac:dyDescent="0.25">
      <c r="A5485" t="s">
        <v>718</v>
      </c>
      <c r="B5485">
        <v>30094</v>
      </c>
      <c r="C5485" s="593">
        <v>0.08</v>
      </c>
      <c r="D5485" t="s">
        <v>2642</v>
      </c>
      <c r="E5485">
        <v>0.04</v>
      </c>
      <c r="F5485">
        <v>0.03</v>
      </c>
      <c r="G5485">
        <v>0</v>
      </c>
      <c r="H5485">
        <v>0.01</v>
      </c>
      <c r="I5485">
        <v>0</v>
      </c>
    </row>
    <row r="5486" spans="1:9" x14ac:dyDescent="0.25">
      <c r="A5486" t="s">
        <v>718</v>
      </c>
      <c r="B5486">
        <v>30095</v>
      </c>
      <c r="C5486" s="593">
        <v>0.06</v>
      </c>
      <c r="D5486" t="s">
        <v>2624</v>
      </c>
      <c r="E5486">
        <v>0.04</v>
      </c>
      <c r="F5486">
        <v>0.02</v>
      </c>
      <c r="G5486">
        <v>0</v>
      </c>
      <c r="H5486">
        <v>0</v>
      </c>
      <c r="I5486">
        <v>0</v>
      </c>
    </row>
    <row r="5487" spans="1:9" x14ac:dyDescent="0.25">
      <c r="A5487" t="s">
        <v>718</v>
      </c>
      <c r="B5487">
        <v>30096</v>
      </c>
      <c r="C5487" s="593">
        <v>0.06</v>
      </c>
      <c r="D5487" t="s">
        <v>2646</v>
      </c>
      <c r="E5487">
        <v>0.04</v>
      </c>
      <c r="F5487">
        <v>0.02</v>
      </c>
      <c r="G5487">
        <v>0</v>
      </c>
      <c r="H5487">
        <v>0</v>
      </c>
      <c r="I5487">
        <v>0</v>
      </c>
    </row>
    <row r="5488" spans="1:9" x14ac:dyDescent="0.25">
      <c r="A5488" t="s">
        <v>718</v>
      </c>
      <c r="B5488">
        <v>30097</v>
      </c>
      <c r="C5488" s="593">
        <v>7.7499999999999999E-2</v>
      </c>
      <c r="D5488" t="s">
        <v>2637</v>
      </c>
      <c r="E5488">
        <v>0.04</v>
      </c>
      <c r="F5488">
        <v>0.03</v>
      </c>
      <c r="G5488">
        <v>0</v>
      </c>
      <c r="H5488">
        <v>7.4999999999999997E-3</v>
      </c>
      <c r="I5488">
        <v>0</v>
      </c>
    </row>
    <row r="5489" spans="1:9" x14ac:dyDescent="0.25">
      <c r="A5489" t="s">
        <v>718</v>
      </c>
      <c r="B5489">
        <v>30098</v>
      </c>
      <c r="C5489" s="593">
        <v>7.7499999999999999E-2</v>
      </c>
      <c r="D5489" t="s">
        <v>2655</v>
      </c>
      <c r="E5489">
        <v>0.04</v>
      </c>
      <c r="F5489">
        <v>0.03</v>
      </c>
      <c r="G5489">
        <v>0</v>
      </c>
      <c r="H5489">
        <v>7.4999999999999997E-3</v>
      </c>
      <c r="I5489">
        <v>0</v>
      </c>
    </row>
    <row r="5490" spans="1:9" x14ac:dyDescent="0.25">
      <c r="A5490" t="s">
        <v>718</v>
      </c>
      <c r="B5490">
        <v>30099</v>
      </c>
      <c r="C5490" s="593">
        <v>0.06</v>
      </c>
      <c r="D5490" t="s">
        <v>2624</v>
      </c>
      <c r="E5490">
        <v>0.04</v>
      </c>
      <c r="F5490">
        <v>0.02</v>
      </c>
      <c r="G5490">
        <v>0</v>
      </c>
      <c r="H5490">
        <v>0</v>
      </c>
      <c r="I5490">
        <v>0</v>
      </c>
    </row>
    <row r="5491" spans="1:9" x14ac:dyDescent="0.25">
      <c r="A5491" t="s">
        <v>718</v>
      </c>
      <c r="B5491">
        <v>30101</v>
      </c>
      <c r="C5491" s="593">
        <v>7.0000000000000007E-2</v>
      </c>
      <c r="D5491" t="s">
        <v>2554</v>
      </c>
      <c r="E5491">
        <v>0.04</v>
      </c>
      <c r="F5491">
        <v>0.03</v>
      </c>
      <c r="G5491">
        <v>0</v>
      </c>
      <c r="H5491">
        <v>0</v>
      </c>
      <c r="I5491">
        <v>0</v>
      </c>
    </row>
    <row r="5492" spans="1:9" x14ac:dyDescent="0.25">
      <c r="A5492" t="s">
        <v>718</v>
      </c>
      <c r="B5492">
        <v>30102</v>
      </c>
      <c r="C5492" s="593">
        <v>7.0000000000000007E-2</v>
      </c>
      <c r="D5492" t="s">
        <v>2554</v>
      </c>
      <c r="E5492">
        <v>0.04</v>
      </c>
      <c r="F5492">
        <v>0.03</v>
      </c>
      <c r="G5492">
        <v>0</v>
      </c>
      <c r="H5492">
        <v>0</v>
      </c>
      <c r="I5492">
        <v>0</v>
      </c>
    </row>
    <row r="5493" spans="1:9" x14ac:dyDescent="0.25">
      <c r="A5493" t="s">
        <v>718</v>
      </c>
      <c r="B5493">
        <v>30103</v>
      </c>
      <c r="C5493" s="593">
        <v>7.0000000000000007E-2</v>
      </c>
      <c r="D5493" t="s">
        <v>2656</v>
      </c>
      <c r="E5493">
        <v>0.04</v>
      </c>
      <c r="F5493">
        <v>0.03</v>
      </c>
      <c r="G5493">
        <v>0</v>
      </c>
      <c r="H5493">
        <v>0</v>
      </c>
      <c r="I5493">
        <v>0</v>
      </c>
    </row>
    <row r="5494" spans="1:9" x14ac:dyDescent="0.25">
      <c r="A5494" t="s">
        <v>718</v>
      </c>
      <c r="B5494">
        <v>30104</v>
      </c>
      <c r="C5494" s="593">
        <v>7.0000000000000007E-2</v>
      </c>
      <c r="D5494" t="s">
        <v>2657</v>
      </c>
      <c r="E5494">
        <v>0.04</v>
      </c>
      <c r="F5494">
        <v>0.03</v>
      </c>
      <c r="G5494">
        <v>0</v>
      </c>
      <c r="H5494">
        <v>0</v>
      </c>
      <c r="I5494">
        <v>0</v>
      </c>
    </row>
    <row r="5495" spans="1:9" x14ac:dyDescent="0.25">
      <c r="A5495" t="s">
        <v>718</v>
      </c>
      <c r="B5495">
        <v>30105</v>
      </c>
      <c r="C5495" s="593">
        <v>7.0000000000000007E-2</v>
      </c>
      <c r="D5495" t="s">
        <v>2658</v>
      </c>
      <c r="E5495">
        <v>0.04</v>
      </c>
      <c r="F5495">
        <v>0.03</v>
      </c>
      <c r="G5495">
        <v>0</v>
      </c>
      <c r="H5495">
        <v>0</v>
      </c>
      <c r="I5495">
        <v>0</v>
      </c>
    </row>
    <row r="5496" spans="1:9" x14ac:dyDescent="0.25">
      <c r="A5496" t="s">
        <v>718</v>
      </c>
      <c r="B5496">
        <v>30106</v>
      </c>
      <c r="C5496" s="593">
        <v>7.0000000000000007E-2</v>
      </c>
      <c r="D5496" t="s">
        <v>2055</v>
      </c>
      <c r="E5496">
        <v>0.04</v>
      </c>
      <c r="F5496">
        <v>0.03</v>
      </c>
      <c r="G5496">
        <v>0</v>
      </c>
      <c r="H5496">
        <v>0</v>
      </c>
      <c r="I5496">
        <v>0</v>
      </c>
    </row>
    <row r="5497" spans="1:9" x14ac:dyDescent="0.25">
      <c r="A5497" t="s">
        <v>718</v>
      </c>
      <c r="B5497">
        <v>30107</v>
      </c>
      <c r="C5497" s="593">
        <v>7.0000000000000007E-2</v>
      </c>
      <c r="D5497" t="s">
        <v>2659</v>
      </c>
      <c r="E5497">
        <v>0.04</v>
      </c>
      <c r="F5497">
        <v>0.03</v>
      </c>
      <c r="G5497">
        <v>0</v>
      </c>
      <c r="H5497">
        <v>0</v>
      </c>
      <c r="I5497">
        <v>0</v>
      </c>
    </row>
    <row r="5498" spans="1:9" x14ac:dyDescent="0.25">
      <c r="A5498" t="s">
        <v>718</v>
      </c>
      <c r="B5498">
        <v>30108</v>
      </c>
      <c r="C5498" s="593">
        <v>0.08</v>
      </c>
      <c r="D5498" t="s">
        <v>2660</v>
      </c>
      <c r="E5498">
        <v>0.04</v>
      </c>
      <c r="F5498">
        <v>0.03</v>
      </c>
      <c r="G5498">
        <v>0</v>
      </c>
      <c r="H5498">
        <v>0.01</v>
      </c>
      <c r="I5498">
        <v>0</v>
      </c>
    </row>
    <row r="5499" spans="1:9" x14ac:dyDescent="0.25">
      <c r="A5499" t="s">
        <v>718</v>
      </c>
      <c r="B5499">
        <v>30109</v>
      </c>
      <c r="C5499" s="593">
        <v>7.0000000000000007E-2</v>
      </c>
      <c r="D5499" t="s">
        <v>2661</v>
      </c>
      <c r="E5499">
        <v>0.04</v>
      </c>
      <c r="F5499">
        <v>0.03</v>
      </c>
      <c r="G5499">
        <v>0</v>
      </c>
      <c r="H5499">
        <v>0</v>
      </c>
      <c r="I5499">
        <v>0</v>
      </c>
    </row>
    <row r="5500" spans="1:9" x14ac:dyDescent="0.25">
      <c r="A5500" t="s">
        <v>718</v>
      </c>
      <c r="B5500">
        <v>30110</v>
      </c>
      <c r="C5500" s="593">
        <v>0.08</v>
      </c>
      <c r="D5500" t="s">
        <v>2662</v>
      </c>
      <c r="E5500">
        <v>0.04</v>
      </c>
      <c r="F5500">
        <v>0.03</v>
      </c>
      <c r="G5500">
        <v>0</v>
      </c>
      <c r="H5500">
        <v>0.01</v>
      </c>
      <c r="I5500">
        <v>0</v>
      </c>
    </row>
    <row r="5501" spans="1:9" x14ac:dyDescent="0.25">
      <c r="A5501" t="s">
        <v>718</v>
      </c>
      <c r="B5501">
        <v>30111</v>
      </c>
      <c r="C5501" s="593">
        <v>0.06</v>
      </c>
      <c r="D5501" t="s">
        <v>2627</v>
      </c>
      <c r="E5501">
        <v>0.04</v>
      </c>
      <c r="F5501">
        <v>0.02</v>
      </c>
      <c r="G5501">
        <v>0</v>
      </c>
      <c r="H5501">
        <v>0</v>
      </c>
      <c r="I5501">
        <v>0</v>
      </c>
    </row>
    <row r="5502" spans="1:9" x14ac:dyDescent="0.25">
      <c r="A5502" t="s">
        <v>718</v>
      </c>
      <c r="B5502">
        <v>30112</v>
      </c>
      <c r="C5502" s="593">
        <v>7.0000000000000007E-2</v>
      </c>
      <c r="D5502" t="s">
        <v>2663</v>
      </c>
      <c r="E5502">
        <v>0.04</v>
      </c>
      <c r="F5502">
        <v>0.03</v>
      </c>
      <c r="G5502">
        <v>0</v>
      </c>
      <c r="H5502">
        <v>0</v>
      </c>
      <c r="I5502">
        <v>0</v>
      </c>
    </row>
    <row r="5503" spans="1:9" x14ac:dyDescent="0.25">
      <c r="A5503" t="s">
        <v>718</v>
      </c>
      <c r="B5503">
        <v>30113</v>
      </c>
      <c r="C5503" s="593">
        <v>0.08</v>
      </c>
      <c r="D5503" t="s">
        <v>2664</v>
      </c>
      <c r="E5503">
        <v>0.04</v>
      </c>
      <c r="F5503">
        <v>0.03</v>
      </c>
      <c r="G5503">
        <v>0</v>
      </c>
      <c r="H5503">
        <v>0.01</v>
      </c>
      <c r="I5503">
        <v>0</v>
      </c>
    </row>
    <row r="5504" spans="1:9" x14ac:dyDescent="0.25">
      <c r="A5504" t="s">
        <v>718</v>
      </c>
      <c r="B5504">
        <v>30114</v>
      </c>
      <c r="C5504" s="593">
        <v>0.06</v>
      </c>
      <c r="D5504" t="s">
        <v>2665</v>
      </c>
      <c r="E5504">
        <v>0.04</v>
      </c>
      <c r="F5504">
        <v>0.02</v>
      </c>
      <c r="G5504">
        <v>0</v>
      </c>
      <c r="H5504">
        <v>0</v>
      </c>
      <c r="I5504">
        <v>0</v>
      </c>
    </row>
    <row r="5505" spans="1:9" x14ac:dyDescent="0.25">
      <c r="A5505" t="s">
        <v>718</v>
      </c>
      <c r="B5505">
        <v>30115</v>
      </c>
      <c r="C5505" s="593">
        <v>0.06</v>
      </c>
      <c r="D5505" t="s">
        <v>2665</v>
      </c>
      <c r="E5505">
        <v>0.04</v>
      </c>
      <c r="F5505">
        <v>0.02</v>
      </c>
      <c r="G5505">
        <v>0</v>
      </c>
      <c r="H5505">
        <v>0</v>
      </c>
      <c r="I5505">
        <v>0</v>
      </c>
    </row>
    <row r="5506" spans="1:9" x14ac:dyDescent="0.25">
      <c r="A5506" t="s">
        <v>718</v>
      </c>
      <c r="B5506">
        <v>30116</v>
      </c>
      <c r="C5506" s="593">
        <v>7.0000000000000007E-2</v>
      </c>
      <c r="D5506" t="s">
        <v>2663</v>
      </c>
      <c r="E5506">
        <v>0.04</v>
      </c>
      <c r="F5506">
        <v>0.03</v>
      </c>
      <c r="G5506">
        <v>0</v>
      </c>
      <c r="H5506">
        <v>0</v>
      </c>
      <c r="I5506">
        <v>0</v>
      </c>
    </row>
    <row r="5507" spans="1:9" x14ac:dyDescent="0.25">
      <c r="A5507" t="s">
        <v>718</v>
      </c>
      <c r="B5507">
        <v>30117</v>
      </c>
      <c r="C5507" s="593">
        <v>7.0000000000000007E-2</v>
      </c>
      <c r="D5507" t="s">
        <v>2662</v>
      </c>
      <c r="E5507">
        <v>0.04</v>
      </c>
      <c r="F5507">
        <v>0.03</v>
      </c>
      <c r="G5507">
        <v>0</v>
      </c>
      <c r="H5507">
        <v>0</v>
      </c>
      <c r="I5507">
        <v>0</v>
      </c>
    </row>
    <row r="5508" spans="1:9" x14ac:dyDescent="0.25">
      <c r="A5508" t="s">
        <v>718</v>
      </c>
      <c r="B5508">
        <v>30118</v>
      </c>
      <c r="C5508" s="593">
        <v>7.0000000000000007E-2</v>
      </c>
      <c r="D5508" t="s">
        <v>2663</v>
      </c>
      <c r="E5508">
        <v>0.04</v>
      </c>
      <c r="F5508">
        <v>0.03</v>
      </c>
      <c r="G5508">
        <v>0</v>
      </c>
      <c r="H5508">
        <v>0</v>
      </c>
      <c r="I5508">
        <v>0</v>
      </c>
    </row>
    <row r="5509" spans="1:9" x14ac:dyDescent="0.25">
      <c r="A5509" t="s">
        <v>718</v>
      </c>
      <c r="B5509">
        <v>30119</v>
      </c>
      <c r="C5509" s="593">
        <v>7.0000000000000007E-2</v>
      </c>
      <c r="D5509" t="s">
        <v>2663</v>
      </c>
      <c r="E5509">
        <v>0.04</v>
      </c>
      <c r="F5509">
        <v>0.03</v>
      </c>
      <c r="G5509">
        <v>0</v>
      </c>
      <c r="H5509">
        <v>0</v>
      </c>
      <c r="I5509">
        <v>0</v>
      </c>
    </row>
    <row r="5510" spans="1:9" x14ac:dyDescent="0.25">
      <c r="A5510" t="s">
        <v>718</v>
      </c>
      <c r="B5510">
        <v>30120</v>
      </c>
      <c r="C5510" s="593">
        <v>7.0000000000000007E-2</v>
      </c>
      <c r="D5510" t="s">
        <v>2666</v>
      </c>
      <c r="E5510">
        <v>0.04</v>
      </c>
      <c r="F5510">
        <v>0.03</v>
      </c>
      <c r="G5510">
        <v>0</v>
      </c>
      <c r="H5510">
        <v>0</v>
      </c>
      <c r="I5510">
        <v>0</v>
      </c>
    </row>
    <row r="5511" spans="1:9" x14ac:dyDescent="0.25">
      <c r="A5511" t="s">
        <v>718</v>
      </c>
      <c r="B5511">
        <v>30121</v>
      </c>
      <c r="C5511" s="593">
        <v>7.0000000000000007E-2</v>
      </c>
      <c r="D5511" t="s">
        <v>2666</v>
      </c>
      <c r="E5511">
        <v>0.04</v>
      </c>
      <c r="F5511">
        <v>0.03</v>
      </c>
      <c r="G5511">
        <v>0</v>
      </c>
      <c r="H5511">
        <v>0</v>
      </c>
      <c r="I5511">
        <v>0</v>
      </c>
    </row>
    <row r="5512" spans="1:9" x14ac:dyDescent="0.25">
      <c r="A5512" t="s">
        <v>718</v>
      </c>
      <c r="B5512">
        <v>30122</v>
      </c>
      <c r="C5512" s="593">
        <v>7.0000000000000007E-2</v>
      </c>
      <c r="D5512" t="s">
        <v>2055</v>
      </c>
      <c r="E5512">
        <v>0.04</v>
      </c>
      <c r="F5512">
        <v>0.03</v>
      </c>
      <c r="G5512">
        <v>0</v>
      </c>
      <c r="H5512">
        <v>0</v>
      </c>
      <c r="I5512">
        <v>0</v>
      </c>
    </row>
    <row r="5513" spans="1:9" x14ac:dyDescent="0.25">
      <c r="A5513" t="s">
        <v>718</v>
      </c>
      <c r="B5513">
        <v>30123</v>
      </c>
      <c r="C5513" s="593">
        <v>7.0000000000000007E-2</v>
      </c>
      <c r="D5513" t="s">
        <v>2554</v>
      </c>
      <c r="E5513">
        <v>0.04</v>
      </c>
      <c r="F5513">
        <v>0.03</v>
      </c>
      <c r="G5513">
        <v>0</v>
      </c>
      <c r="H5513">
        <v>0</v>
      </c>
      <c r="I5513">
        <v>0</v>
      </c>
    </row>
    <row r="5514" spans="1:9" x14ac:dyDescent="0.25">
      <c r="A5514" t="s">
        <v>718</v>
      </c>
      <c r="B5514">
        <v>30124</v>
      </c>
      <c r="C5514" s="593">
        <v>7.0000000000000007E-2</v>
      </c>
      <c r="D5514" t="s">
        <v>2667</v>
      </c>
      <c r="E5514">
        <v>0.04</v>
      </c>
      <c r="F5514">
        <v>0.03</v>
      </c>
      <c r="G5514">
        <v>0</v>
      </c>
      <c r="H5514">
        <v>0</v>
      </c>
      <c r="I5514">
        <v>0</v>
      </c>
    </row>
    <row r="5515" spans="1:9" x14ac:dyDescent="0.25">
      <c r="A5515" t="s">
        <v>718</v>
      </c>
      <c r="B5515">
        <v>30125</v>
      </c>
      <c r="C5515" s="593">
        <v>0.08</v>
      </c>
      <c r="D5515" t="s">
        <v>2660</v>
      </c>
      <c r="E5515">
        <v>0.04</v>
      </c>
      <c r="F5515">
        <v>0.03</v>
      </c>
      <c r="G5515">
        <v>0</v>
      </c>
      <c r="H5515">
        <v>0.01</v>
      </c>
      <c r="I5515">
        <v>0</v>
      </c>
    </row>
    <row r="5516" spans="1:9" x14ac:dyDescent="0.25">
      <c r="A5516" t="s">
        <v>718</v>
      </c>
      <c r="B5516">
        <v>30126</v>
      </c>
      <c r="C5516" s="593">
        <v>0.06</v>
      </c>
      <c r="D5516" t="s">
        <v>2650</v>
      </c>
      <c r="E5516">
        <v>0.04</v>
      </c>
      <c r="F5516">
        <v>0.02</v>
      </c>
      <c r="G5516">
        <v>0</v>
      </c>
      <c r="H5516">
        <v>0</v>
      </c>
      <c r="I5516">
        <v>0</v>
      </c>
    </row>
    <row r="5517" spans="1:9" x14ac:dyDescent="0.25">
      <c r="A5517" t="s">
        <v>718</v>
      </c>
      <c r="B5517">
        <v>30127</v>
      </c>
      <c r="C5517" s="593">
        <v>7.0000000000000007E-2</v>
      </c>
      <c r="D5517" t="s">
        <v>2055</v>
      </c>
      <c r="E5517">
        <v>0.04</v>
      </c>
      <c r="F5517">
        <v>0.03</v>
      </c>
      <c r="G5517">
        <v>0</v>
      </c>
      <c r="H5517">
        <v>0</v>
      </c>
      <c r="I5517">
        <v>0</v>
      </c>
    </row>
    <row r="5518" spans="1:9" x14ac:dyDescent="0.25">
      <c r="A5518" t="s">
        <v>718</v>
      </c>
      <c r="B5518">
        <v>30129</v>
      </c>
      <c r="C5518" s="593">
        <v>7.0000000000000007E-2</v>
      </c>
      <c r="D5518" t="s">
        <v>2668</v>
      </c>
      <c r="E5518">
        <v>0.04</v>
      </c>
      <c r="F5518">
        <v>0.03</v>
      </c>
      <c r="G5518">
        <v>0</v>
      </c>
      <c r="H5518">
        <v>0</v>
      </c>
      <c r="I5518">
        <v>0</v>
      </c>
    </row>
    <row r="5519" spans="1:9" x14ac:dyDescent="0.25">
      <c r="A5519" t="s">
        <v>718</v>
      </c>
      <c r="B5519">
        <v>30132</v>
      </c>
      <c r="C5519" s="593">
        <v>7.0000000000000007E-2</v>
      </c>
      <c r="D5519" t="s">
        <v>1210</v>
      </c>
      <c r="E5519">
        <v>0.04</v>
      </c>
      <c r="F5519">
        <v>0.03</v>
      </c>
      <c r="G5519">
        <v>0</v>
      </c>
      <c r="H5519">
        <v>0</v>
      </c>
      <c r="I5519">
        <v>0</v>
      </c>
    </row>
    <row r="5520" spans="1:9" x14ac:dyDescent="0.25">
      <c r="A5520" t="s">
        <v>718</v>
      </c>
      <c r="B5520">
        <v>30133</v>
      </c>
      <c r="C5520" s="593">
        <v>7.0000000000000007E-2</v>
      </c>
      <c r="D5520" t="s">
        <v>2669</v>
      </c>
      <c r="E5520">
        <v>0.04</v>
      </c>
      <c r="F5520">
        <v>0.03</v>
      </c>
      <c r="G5520">
        <v>0</v>
      </c>
      <c r="H5520">
        <v>0</v>
      </c>
      <c r="I5520">
        <v>0</v>
      </c>
    </row>
    <row r="5521" spans="1:9" x14ac:dyDescent="0.25">
      <c r="A5521" t="s">
        <v>718</v>
      </c>
      <c r="B5521">
        <v>30134</v>
      </c>
      <c r="C5521" s="593">
        <v>7.0000000000000007E-2</v>
      </c>
      <c r="D5521" t="s">
        <v>2669</v>
      </c>
      <c r="E5521">
        <v>0.04</v>
      </c>
      <c r="F5521">
        <v>0.03</v>
      </c>
      <c r="G5521">
        <v>0</v>
      </c>
      <c r="H5521">
        <v>0</v>
      </c>
      <c r="I5521">
        <v>0</v>
      </c>
    </row>
    <row r="5522" spans="1:9" x14ac:dyDescent="0.25">
      <c r="A5522" t="s">
        <v>718</v>
      </c>
      <c r="B5522">
        <v>30135</v>
      </c>
      <c r="C5522" s="593">
        <v>7.0000000000000007E-2</v>
      </c>
      <c r="D5522" t="s">
        <v>2669</v>
      </c>
      <c r="E5522">
        <v>0.04</v>
      </c>
      <c r="F5522">
        <v>0.03</v>
      </c>
      <c r="G5522">
        <v>0</v>
      </c>
      <c r="H5522">
        <v>0</v>
      </c>
      <c r="I5522">
        <v>0</v>
      </c>
    </row>
    <row r="5523" spans="1:9" x14ac:dyDescent="0.25">
      <c r="A5523" t="s">
        <v>718</v>
      </c>
      <c r="B5523">
        <v>30137</v>
      </c>
      <c r="C5523" s="593">
        <v>7.0000000000000007E-2</v>
      </c>
      <c r="D5523" t="s">
        <v>1204</v>
      </c>
      <c r="E5523">
        <v>0.04</v>
      </c>
      <c r="F5523">
        <v>0.03</v>
      </c>
      <c r="G5523">
        <v>0</v>
      </c>
      <c r="H5523">
        <v>0</v>
      </c>
      <c r="I5523">
        <v>0</v>
      </c>
    </row>
    <row r="5524" spans="1:9" x14ac:dyDescent="0.25">
      <c r="A5524" t="s">
        <v>718</v>
      </c>
      <c r="B5524">
        <v>30138</v>
      </c>
      <c r="C5524" s="593">
        <v>7.0000000000000007E-2</v>
      </c>
      <c r="D5524" t="s">
        <v>1258</v>
      </c>
      <c r="E5524">
        <v>0.04</v>
      </c>
      <c r="F5524">
        <v>0.03</v>
      </c>
      <c r="G5524">
        <v>0</v>
      </c>
      <c r="H5524">
        <v>0</v>
      </c>
      <c r="I5524">
        <v>0</v>
      </c>
    </row>
    <row r="5525" spans="1:9" x14ac:dyDescent="0.25">
      <c r="A5525" t="s">
        <v>718</v>
      </c>
      <c r="B5525">
        <v>30139</v>
      </c>
      <c r="C5525" s="593">
        <v>7.0000000000000007E-2</v>
      </c>
      <c r="D5525" t="s">
        <v>2670</v>
      </c>
      <c r="E5525">
        <v>0.04</v>
      </c>
      <c r="F5525">
        <v>0.03</v>
      </c>
      <c r="G5525">
        <v>0</v>
      </c>
      <c r="H5525">
        <v>0</v>
      </c>
      <c r="I5525">
        <v>0</v>
      </c>
    </row>
    <row r="5526" spans="1:9" x14ac:dyDescent="0.25">
      <c r="A5526" t="s">
        <v>718</v>
      </c>
      <c r="B5526">
        <v>30140</v>
      </c>
      <c r="C5526" s="593">
        <v>0.08</v>
      </c>
      <c r="D5526" t="s">
        <v>2660</v>
      </c>
      <c r="E5526">
        <v>0.04</v>
      </c>
      <c r="F5526">
        <v>0.03</v>
      </c>
      <c r="G5526">
        <v>0</v>
      </c>
      <c r="H5526">
        <v>0.01</v>
      </c>
      <c r="I5526">
        <v>0</v>
      </c>
    </row>
    <row r="5527" spans="1:9" x14ac:dyDescent="0.25">
      <c r="A5527" t="s">
        <v>718</v>
      </c>
      <c r="B5527">
        <v>30141</v>
      </c>
      <c r="C5527" s="593">
        <v>7.0000000000000007E-2</v>
      </c>
      <c r="D5527" t="s">
        <v>2671</v>
      </c>
      <c r="E5527">
        <v>0.04</v>
      </c>
      <c r="F5527">
        <v>0.03</v>
      </c>
      <c r="G5527">
        <v>0</v>
      </c>
      <c r="H5527">
        <v>0</v>
      </c>
      <c r="I5527">
        <v>0</v>
      </c>
    </row>
    <row r="5528" spans="1:9" x14ac:dyDescent="0.25">
      <c r="A5528" t="s">
        <v>718</v>
      </c>
      <c r="B5528">
        <v>30142</v>
      </c>
      <c r="C5528" s="593">
        <v>0.06</v>
      </c>
      <c r="D5528" t="s">
        <v>2672</v>
      </c>
      <c r="E5528">
        <v>0.04</v>
      </c>
      <c r="F5528">
        <v>0.02</v>
      </c>
      <c r="G5528">
        <v>0</v>
      </c>
      <c r="H5528">
        <v>0</v>
      </c>
      <c r="I5528">
        <v>0</v>
      </c>
    </row>
    <row r="5529" spans="1:9" x14ac:dyDescent="0.25">
      <c r="A5529" t="s">
        <v>718</v>
      </c>
      <c r="B5529">
        <v>30143</v>
      </c>
      <c r="C5529" s="593">
        <v>7.0000000000000007E-2</v>
      </c>
      <c r="D5529" t="s">
        <v>2659</v>
      </c>
      <c r="E5529">
        <v>0.04</v>
      </c>
      <c r="F5529">
        <v>0.03</v>
      </c>
      <c r="G5529">
        <v>0</v>
      </c>
      <c r="H5529">
        <v>0</v>
      </c>
      <c r="I5529">
        <v>0</v>
      </c>
    </row>
    <row r="5530" spans="1:9" x14ac:dyDescent="0.25">
      <c r="A5530" t="s">
        <v>718</v>
      </c>
      <c r="B5530">
        <v>30144</v>
      </c>
      <c r="C5530" s="593">
        <v>0.06</v>
      </c>
      <c r="D5530" t="s">
        <v>2673</v>
      </c>
      <c r="E5530">
        <v>0.04</v>
      </c>
      <c r="F5530">
        <v>0.02</v>
      </c>
      <c r="G5530">
        <v>0</v>
      </c>
      <c r="H5530">
        <v>0</v>
      </c>
      <c r="I5530">
        <v>0</v>
      </c>
    </row>
    <row r="5531" spans="1:9" x14ac:dyDescent="0.25">
      <c r="A5531" t="s">
        <v>718</v>
      </c>
      <c r="B5531">
        <v>30145</v>
      </c>
      <c r="C5531" s="593">
        <v>7.0000000000000007E-2</v>
      </c>
      <c r="D5531" t="s">
        <v>2674</v>
      </c>
      <c r="E5531">
        <v>0.04</v>
      </c>
      <c r="F5531">
        <v>0.03</v>
      </c>
      <c r="G5531">
        <v>0</v>
      </c>
      <c r="H5531">
        <v>0</v>
      </c>
      <c r="I5531">
        <v>0</v>
      </c>
    </row>
    <row r="5532" spans="1:9" x14ac:dyDescent="0.25">
      <c r="A5532" t="s">
        <v>718</v>
      </c>
      <c r="B5532">
        <v>30146</v>
      </c>
      <c r="C5532" s="593">
        <v>0.06</v>
      </c>
      <c r="D5532" t="s">
        <v>2675</v>
      </c>
      <c r="E5532">
        <v>0.04</v>
      </c>
      <c r="F5532">
        <v>0.02</v>
      </c>
      <c r="G5532">
        <v>0</v>
      </c>
      <c r="H5532">
        <v>0</v>
      </c>
      <c r="I5532">
        <v>0</v>
      </c>
    </row>
    <row r="5533" spans="1:9" x14ac:dyDescent="0.25">
      <c r="A5533" t="s">
        <v>718</v>
      </c>
      <c r="B5533">
        <v>30147</v>
      </c>
      <c r="C5533" s="593">
        <v>7.0000000000000007E-2</v>
      </c>
      <c r="D5533" t="s">
        <v>2676</v>
      </c>
      <c r="E5533">
        <v>0.04</v>
      </c>
      <c r="F5533">
        <v>0.03</v>
      </c>
      <c r="G5533">
        <v>0</v>
      </c>
      <c r="H5533">
        <v>0</v>
      </c>
      <c r="I5533">
        <v>0</v>
      </c>
    </row>
    <row r="5534" spans="1:9" x14ac:dyDescent="0.25">
      <c r="A5534" t="s">
        <v>718</v>
      </c>
      <c r="B5534">
        <v>30148</v>
      </c>
      <c r="C5534" s="593">
        <v>7.0000000000000007E-2</v>
      </c>
      <c r="D5534" t="s">
        <v>2677</v>
      </c>
      <c r="E5534">
        <v>0.04</v>
      </c>
      <c r="F5534">
        <v>0.03</v>
      </c>
      <c r="G5534">
        <v>0</v>
      </c>
      <c r="H5534">
        <v>0</v>
      </c>
      <c r="I5534">
        <v>0</v>
      </c>
    </row>
    <row r="5535" spans="1:9" x14ac:dyDescent="0.25">
      <c r="A5535" t="s">
        <v>718</v>
      </c>
      <c r="B5535">
        <v>30149</v>
      </c>
      <c r="C5535" s="593">
        <v>7.0000000000000007E-2</v>
      </c>
      <c r="D5535" t="s">
        <v>2668</v>
      </c>
      <c r="E5535">
        <v>0.04</v>
      </c>
      <c r="F5535">
        <v>0.03</v>
      </c>
      <c r="G5535">
        <v>0</v>
      </c>
      <c r="H5535">
        <v>0</v>
      </c>
      <c r="I5535">
        <v>0</v>
      </c>
    </row>
    <row r="5536" spans="1:9" x14ac:dyDescent="0.25">
      <c r="A5536" t="s">
        <v>718</v>
      </c>
      <c r="B5536">
        <v>30150</v>
      </c>
      <c r="C5536" s="593">
        <v>7.0000000000000007E-2</v>
      </c>
      <c r="D5536" t="s">
        <v>2678</v>
      </c>
      <c r="E5536">
        <v>0.04</v>
      </c>
      <c r="F5536">
        <v>0.03</v>
      </c>
      <c r="G5536">
        <v>0</v>
      </c>
      <c r="H5536">
        <v>0</v>
      </c>
      <c r="I5536">
        <v>0</v>
      </c>
    </row>
    <row r="5537" spans="1:9" x14ac:dyDescent="0.25">
      <c r="A5537" t="s">
        <v>718</v>
      </c>
      <c r="B5537">
        <v>30151</v>
      </c>
      <c r="C5537" s="593">
        <v>0.06</v>
      </c>
      <c r="D5537" t="s">
        <v>2659</v>
      </c>
      <c r="E5537">
        <v>0.04</v>
      </c>
      <c r="F5537">
        <v>0.02</v>
      </c>
      <c r="G5537">
        <v>0</v>
      </c>
      <c r="H5537">
        <v>0</v>
      </c>
      <c r="I5537">
        <v>0</v>
      </c>
    </row>
    <row r="5538" spans="1:9" x14ac:dyDescent="0.25">
      <c r="A5538" t="s">
        <v>718</v>
      </c>
      <c r="B5538">
        <v>30152</v>
      </c>
      <c r="C5538" s="593">
        <v>0.06</v>
      </c>
      <c r="D5538" t="s">
        <v>2628</v>
      </c>
      <c r="E5538">
        <v>0.04</v>
      </c>
      <c r="F5538">
        <v>0.02</v>
      </c>
      <c r="G5538">
        <v>0</v>
      </c>
      <c r="H5538">
        <v>0</v>
      </c>
      <c r="I5538">
        <v>0</v>
      </c>
    </row>
    <row r="5539" spans="1:9" x14ac:dyDescent="0.25">
      <c r="A5539" t="s">
        <v>718</v>
      </c>
      <c r="B5539">
        <v>30153</v>
      </c>
      <c r="C5539" s="593">
        <v>0.08</v>
      </c>
      <c r="D5539" t="s">
        <v>2660</v>
      </c>
      <c r="E5539">
        <v>0.04</v>
      </c>
      <c r="F5539">
        <v>0.03</v>
      </c>
      <c r="G5539">
        <v>0</v>
      </c>
      <c r="H5539">
        <v>0.01</v>
      </c>
      <c r="I5539">
        <v>0</v>
      </c>
    </row>
    <row r="5540" spans="1:9" x14ac:dyDescent="0.25">
      <c r="A5540" t="s">
        <v>718</v>
      </c>
      <c r="B5540">
        <v>30154</v>
      </c>
      <c r="C5540" s="593">
        <v>7.0000000000000007E-2</v>
      </c>
      <c r="D5540" t="s">
        <v>2669</v>
      </c>
      <c r="E5540">
        <v>0.04</v>
      </c>
      <c r="F5540">
        <v>0.03</v>
      </c>
      <c r="G5540">
        <v>0</v>
      </c>
      <c r="H5540">
        <v>0</v>
      </c>
      <c r="I5540">
        <v>0</v>
      </c>
    </row>
    <row r="5541" spans="1:9" x14ac:dyDescent="0.25">
      <c r="A5541" t="s">
        <v>718</v>
      </c>
      <c r="B5541">
        <v>30156</v>
      </c>
      <c r="C5541" s="593">
        <v>0.06</v>
      </c>
      <c r="D5541" t="s">
        <v>2679</v>
      </c>
      <c r="E5541">
        <v>0.04</v>
      </c>
      <c r="F5541">
        <v>0.02</v>
      </c>
      <c r="G5541">
        <v>0</v>
      </c>
      <c r="H5541">
        <v>0</v>
      </c>
      <c r="I5541">
        <v>0</v>
      </c>
    </row>
    <row r="5542" spans="1:9" x14ac:dyDescent="0.25">
      <c r="A5542" t="s">
        <v>718</v>
      </c>
      <c r="B5542">
        <v>30157</v>
      </c>
      <c r="C5542" s="593">
        <v>7.0000000000000007E-2</v>
      </c>
      <c r="D5542" t="s">
        <v>1210</v>
      </c>
      <c r="E5542">
        <v>0.04</v>
      </c>
      <c r="F5542">
        <v>0.03</v>
      </c>
      <c r="G5542">
        <v>0</v>
      </c>
      <c r="H5542">
        <v>0</v>
      </c>
      <c r="I5542">
        <v>0</v>
      </c>
    </row>
    <row r="5543" spans="1:9" x14ac:dyDescent="0.25">
      <c r="A5543" t="s">
        <v>718</v>
      </c>
      <c r="B5543">
        <v>30160</v>
      </c>
      <c r="C5543" s="593">
        <v>0.06</v>
      </c>
      <c r="D5543" t="s">
        <v>2627</v>
      </c>
      <c r="E5543">
        <v>0.04</v>
      </c>
      <c r="F5543">
        <v>0.02</v>
      </c>
      <c r="G5543">
        <v>0</v>
      </c>
      <c r="H5543">
        <v>0</v>
      </c>
      <c r="I5543">
        <v>0</v>
      </c>
    </row>
    <row r="5544" spans="1:9" x14ac:dyDescent="0.25">
      <c r="A5544" t="s">
        <v>718</v>
      </c>
      <c r="B5544">
        <v>30161</v>
      </c>
      <c r="C5544" s="593">
        <v>7.0000000000000007E-2</v>
      </c>
      <c r="D5544" t="s">
        <v>2676</v>
      </c>
      <c r="E5544">
        <v>0.04</v>
      </c>
      <c r="F5544">
        <v>0.03</v>
      </c>
      <c r="G5544">
        <v>0</v>
      </c>
      <c r="H5544">
        <v>0</v>
      </c>
      <c r="I5544">
        <v>0</v>
      </c>
    </row>
    <row r="5545" spans="1:9" x14ac:dyDescent="0.25">
      <c r="A5545" t="s">
        <v>718</v>
      </c>
      <c r="B5545">
        <v>30162</v>
      </c>
      <c r="C5545" s="593">
        <v>7.0000000000000007E-2</v>
      </c>
      <c r="D5545" t="s">
        <v>2676</v>
      </c>
      <c r="E5545">
        <v>0.04</v>
      </c>
      <c r="F5545">
        <v>0.03</v>
      </c>
      <c r="G5545">
        <v>0</v>
      </c>
      <c r="H5545">
        <v>0</v>
      </c>
      <c r="I5545">
        <v>0</v>
      </c>
    </row>
    <row r="5546" spans="1:9" x14ac:dyDescent="0.25">
      <c r="A5546" t="s">
        <v>718</v>
      </c>
      <c r="B5546">
        <v>30164</v>
      </c>
      <c r="C5546" s="593">
        <v>7.0000000000000007E-2</v>
      </c>
      <c r="D5546" t="s">
        <v>2676</v>
      </c>
      <c r="E5546">
        <v>0.04</v>
      </c>
      <c r="F5546">
        <v>0.03</v>
      </c>
      <c r="G5546">
        <v>0</v>
      </c>
      <c r="H5546">
        <v>0</v>
      </c>
      <c r="I5546">
        <v>0</v>
      </c>
    </row>
    <row r="5547" spans="1:9" x14ac:dyDescent="0.25">
      <c r="A5547" t="s">
        <v>718</v>
      </c>
      <c r="B5547">
        <v>30165</v>
      </c>
      <c r="C5547" s="593">
        <v>7.0000000000000007E-2</v>
      </c>
      <c r="D5547" t="s">
        <v>2676</v>
      </c>
      <c r="E5547">
        <v>0.04</v>
      </c>
      <c r="F5547">
        <v>0.03</v>
      </c>
      <c r="G5547">
        <v>0</v>
      </c>
      <c r="H5547">
        <v>0</v>
      </c>
      <c r="I5547">
        <v>0</v>
      </c>
    </row>
    <row r="5548" spans="1:9" x14ac:dyDescent="0.25">
      <c r="A5548" t="s">
        <v>718</v>
      </c>
      <c r="B5548">
        <v>30168</v>
      </c>
      <c r="C5548" s="593">
        <v>7.0000000000000007E-2</v>
      </c>
      <c r="D5548" t="s">
        <v>2669</v>
      </c>
      <c r="E5548">
        <v>0.04</v>
      </c>
      <c r="F5548">
        <v>0.03</v>
      </c>
      <c r="G5548">
        <v>0</v>
      </c>
      <c r="H5548">
        <v>0</v>
      </c>
      <c r="I5548">
        <v>0</v>
      </c>
    </row>
    <row r="5549" spans="1:9" x14ac:dyDescent="0.25">
      <c r="A5549" t="s">
        <v>718</v>
      </c>
      <c r="B5549">
        <v>30169</v>
      </c>
      <c r="C5549" s="593">
        <v>0.06</v>
      </c>
      <c r="D5549" t="s">
        <v>2665</v>
      </c>
      <c r="E5549">
        <v>0.04</v>
      </c>
      <c r="F5549">
        <v>0.02</v>
      </c>
      <c r="G5549">
        <v>0</v>
      </c>
      <c r="H5549">
        <v>0</v>
      </c>
      <c r="I5549">
        <v>0</v>
      </c>
    </row>
    <row r="5550" spans="1:9" x14ac:dyDescent="0.25">
      <c r="A5550" t="s">
        <v>718</v>
      </c>
      <c r="B5550">
        <v>30170</v>
      </c>
      <c r="C5550" s="593">
        <v>7.0000000000000007E-2</v>
      </c>
      <c r="D5550" t="s">
        <v>2661</v>
      </c>
      <c r="E5550">
        <v>0.04</v>
      </c>
      <c r="F5550">
        <v>0.03</v>
      </c>
      <c r="G5550">
        <v>0</v>
      </c>
      <c r="H5550">
        <v>0</v>
      </c>
      <c r="I5550">
        <v>0</v>
      </c>
    </row>
    <row r="5551" spans="1:9" x14ac:dyDescent="0.25">
      <c r="A5551" t="s">
        <v>718</v>
      </c>
      <c r="B5551">
        <v>30171</v>
      </c>
      <c r="C5551" s="593">
        <v>7.0000000000000007E-2</v>
      </c>
      <c r="D5551" t="s">
        <v>2554</v>
      </c>
      <c r="E5551">
        <v>0.04</v>
      </c>
      <c r="F5551">
        <v>0.03</v>
      </c>
      <c r="G5551">
        <v>0</v>
      </c>
      <c r="H5551">
        <v>0</v>
      </c>
      <c r="I5551">
        <v>0</v>
      </c>
    </row>
    <row r="5552" spans="1:9" x14ac:dyDescent="0.25">
      <c r="A5552" t="s">
        <v>718</v>
      </c>
      <c r="B5552">
        <v>30172</v>
      </c>
      <c r="C5552" s="593">
        <v>7.0000000000000007E-2</v>
      </c>
      <c r="D5552" t="s">
        <v>2668</v>
      </c>
      <c r="E5552">
        <v>0.04</v>
      </c>
      <c r="F5552">
        <v>0.03</v>
      </c>
      <c r="G5552">
        <v>0</v>
      </c>
      <c r="H5552">
        <v>0</v>
      </c>
      <c r="I5552">
        <v>0</v>
      </c>
    </row>
    <row r="5553" spans="1:9" x14ac:dyDescent="0.25">
      <c r="A5553" t="s">
        <v>718</v>
      </c>
      <c r="B5553">
        <v>30173</v>
      </c>
      <c r="C5553" s="593">
        <v>7.0000000000000007E-2</v>
      </c>
      <c r="D5553" t="s">
        <v>2676</v>
      </c>
      <c r="E5553">
        <v>0.04</v>
      </c>
      <c r="F5553">
        <v>0.03</v>
      </c>
      <c r="G5553">
        <v>0</v>
      </c>
      <c r="H5553">
        <v>0</v>
      </c>
      <c r="I5553">
        <v>0</v>
      </c>
    </row>
    <row r="5554" spans="1:9" x14ac:dyDescent="0.25">
      <c r="A5554" t="s">
        <v>718</v>
      </c>
      <c r="B5554">
        <v>30175</v>
      </c>
      <c r="C5554" s="593">
        <v>7.0000000000000007E-2</v>
      </c>
      <c r="D5554" t="s">
        <v>2680</v>
      </c>
      <c r="E5554">
        <v>0.04</v>
      </c>
      <c r="F5554">
        <v>0.03</v>
      </c>
      <c r="G5554">
        <v>0</v>
      </c>
      <c r="H5554">
        <v>0</v>
      </c>
      <c r="I5554">
        <v>0</v>
      </c>
    </row>
    <row r="5555" spans="1:9" x14ac:dyDescent="0.25">
      <c r="A5555" t="s">
        <v>718</v>
      </c>
      <c r="B5555">
        <v>30176</v>
      </c>
      <c r="C5555" s="593">
        <v>0.08</v>
      </c>
      <c r="D5555" t="s">
        <v>2664</v>
      </c>
      <c r="E5555">
        <v>0.04</v>
      </c>
      <c r="F5555">
        <v>0.03</v>
      </c>
      <c r="G5555">
        <v>0</v>
      </c>
      <c r="H5555">
        <v>0.01</v>
      </c>
      <c r="I5555">
        <v>0</v>
      </c>
    </row>
    <row r="5556" spans="1:9" x14ac:dyDescent="0.25">
      <c r="A5556" t="s">
        <v>718</v>
      </c>
      <c r="B5556">
        <v>30177</v>
      </c>
      <c r="C5556" s="593">
        <v>7.0000000000000007E-2</v>
      </c>
      <c r="D5556" t="s">
        <v>2681</v>
      </c>
      <c r="E5556">
        <v>0.04</v>
      </c>
      <c r="F5556">
        <v>0.03</v>
      </c>
      <c r="G5556">
        <v>0</v>
      </c>
      <c r="H5556">
        <v>0</v>
      </c>
      <c r="I5556">
        <v>0</v>
      </c>
    </row>
    <row r="5557" spans="1:9" x14ac:dyDescent="0.25">
      <c r="A5557" t="s">
        <v>718</v>
      </c>
      <c r="B5557">
        <v>30178</v>
      </c>
      <c r="C5557" s="593">
        <v>7.0000000000000007E-2</v>
      </c>
      <c r="D5557" t="s">
        <v>2674</v>
      </c>
      <c r="E5557">
        <v>0.04</v>
      </c>
      <c r="F5557">
        <v>0.03</v>
      </c>
      <c r="G5557">
        <v>0</v>
      </c>
      <c r="H5557">
        <v>0</v>
      </c>
      <c r="I5557">
        <v>0</v>
      </c>
    </row>
    <row r="5558" spans="1:9" x14ac:dyDescent="0.25">
      <c r="A5558" t="s">
        <v>718</v>
      </c>
      <c r="B5558">
        <v>30179</v>
      </c>
      <c r="C5558" s="593">
        <v>0.08</v>
      </c>
      <c r="D5558" t="s">
        <v>2660</v>
      </c>
      <c r="E5558">
        <v>0.04</v>
      </c>
      <c r="F5558">
        <v>0.03</v>
      </c>
      <c r="G5558">
        <v>0</v>
      </c>
      <c r="H5558">
        <v>0.01</v>
      </c>
      <c r="I5558">
        <v>0</v>
      </c>
    </row>
    <row r="5559" spans="1:9" x14ac:dyDescent="0.25">
      <c r="A5559" t="s">
        <v>718</v>
      </c>
      <c r="B5559">
        <v>30180</v>
      </c>
      <c r="C5559" s="593">
        <v>7.0000000000000007E-2</v>
      </c>
      <c r="D5559" t="s">
        <v>2682</v>
      </c>
      <c r="E5559">
        <v>0.04</v>
      </c>
      <c r="F5559">
        <v>0.03</v>
      </c>
      <c r="G5559">
        <v>0</v>
      </c>
      <c r="H5559">
        <v>0</v>
      </c>
      <c r="I5559">
        <v>0</v>
      </c>
    </row>
    <row r="5560" spans="1:9" x14ac:dyDescent="0.25">
      <c r="A5560" t="s">
        <v>718</v>
      </c>
      <c r="B5560">
        <v>30182</v>
      </c>
      <c r="C5560" s="593">
        <v>0.08</v>
      </c>
      <c r="D5560" t="s">
        <v>2662</v>
      </c>
      <c r="E5560">
        <v>0.04</v>
      </c>
      <c r="F5560">
        <v>0.03</v>
      </c>
      <c r="G5560">
        <v>0</v>
      </c>
      <c r="H5560">
        <v>0.01</v>
      </c>
      <c r="I5560">
        <v>0</v>
      </c>
    </row>
    <row r="5561" spans="1:9" x14ac:dyDescent="0.25">
      <c r="A5561" t="s">
        <v>718</v>
      </c>
      <c r="B5561">
        <v>30183</v>
      </c>
      <c r="C5561" s="593">
        <v>7.0000000000000007E-2</v>
      </c>
      <c r="D5561" t="s">
        <v>2554</v>
      </c>
      <c r="E5561">
        <v>0.04</v>
      </c>
      <c r="F5561">
        <v>0.03</v>
      </c>
      <c r="G5561">
        <v>0</v>
      </c>
      <c r="H5561">
        <v>0</v>
      </c>
      <c r="I5561">
        <v>0</v>
      </c>
    </row>
    <row r="5562" spans="1:9" x14ac:dyDescent="0.25">
      <c r="A5562" t="s">
        <v>718</v>
      </c>
      <c r="B5562">
        <v>30184</v>
      </c>
      <c r="C5562" s="593">
        <v>7.0000000000000007E-2</v>
      </c>
      <c r="D5562" t="s">
        <v>2666</v>
      </c>
      <c r="E5562">
        <v>0.04</v>
      </c>
      <c r="F5562">
        <v>0.03</v>
      </c>
      <c r="G5562">
        <v>0</v>
      </c>
      <c r="H5562">
        <v>0</v>
      </c>
      <c r="I5562">
        <v>0</v>
      </c>
    </row>
    <row r="5563" spans="1:9" x14ac:dyDescent="0.25">
      <c r="A5563" t="s">
        <v>718</v>
      </c>
      <c r="B5563">
        <v>30185</v>
      </c>
      <c r="C5563" s="593">
        <v>7.0000000000000007E-2</v>
      </c>
      <c r="D5563" t="s">
        <v>2683</v>
      </c>
      <c r="E5563">
        <v>0.04</v>
      </c>
      <c r="F5563">
        <v>0.03</v>
      </c>
      <c r="G5563">
        <v>0</v>
      </c>
      <c r="H5563">
        <v>0</v>
      </c>
      <c r="I5563">
        <v>0</v>
      </c>
    </row>
    <row r="5564" spans="1:9" x14ac:dyDescent="0.25">
      <c r="A5564" t="s">
        <v>718</v>
      </c>
      <c r="B5564">
        <v>30187</v>
      </c>
      <c r="C5564" s="593">
        <v>7.0000000000000007E-2</v>
      </c>
      <c r="D5564" t="s">
        <v>2669</v>
      </c>
      <c r="E5564">
        <v>0.04</v>
      </c>
      <c r="F5564">
        <v>0.03</v>
      </c>
      <c r="G5564">
        <v>0</v>
      </c>
      <c r="H5564">
        <v>0</v>
      </c>
      <c r="I5564">
        <v>0</v>
      </c>
    </row>
    <row r="5565" spans="1:9" x14ac:dyDescent="0.25">
      <c r="A5565" t="s">
        <v>718</v>
      </c>
      <c r="B5565">
        <v>30188</v>
      </c>
      <c r="C5565" s="593">
        <v>0.06</v>
      </c>
      <c r="D5565" t="s">
        <v>2672</v>
      </c>
      <c r="E5565">
        <v>0.04</v>
      </c>
      <c r="F5565">
        <v>0.02</v>
      </c>
      <c r="G5565">
        <v>0</v>
      </c>
      <c r="H5565">
        <v>0</v>
      </c>
      <c r="I5565">
        <v>0</v>
      </c>
    </row>
    <row r="5566" spans="1:9" x14ac:dyDescent="0.25">
      <c r="A5566" t="s">
        <v>718</v>
      </c>
      <c r="B5566">
        <v>30189</v>
      </c>
      <c r="C5566" s="593">
        <v>0.06</v>
      </c>
      <c r="D5566" t="s">
        <v>2684</v>
      </c>
      <c r="E5566">
        <v>0.04</v>
      </c>
      <c r="F5566">
        <v>0.02</v>
      </c>
      <c r="G5566">
        <v>0</v>
      </c>
      <c r="H5566">
        <v>0</v>
      </c>
      <c r="I5566">
        <v>0</v>
      </c>
    </row>
    <row r="5567" spans="1:9" x14ac:dyDescent="0.25">
      <c r="A5567" t="s">
        <v>718</v>
      </c>
      <c r="B5567">
        <v>30204</v>
      </c>
      <c r="C5567" s="593">
        <v>0.08</v>
      </c>
      <c r="D5567" t="s">
        <v>2685</v>
      </c>
      <c r="E5567">
        <v>0.04</v>
      </c>
      <c r="F5567">
        <v>0.04</v>
      </c>
      <c r="G5567">
        <v>0</v>
      </c>
      <c r="H5567">
        <v>0</v>
      </c>
      <c r="I5567">
        <v>0</v>
      </c>
    </row>
    <row r="5568" spans="1:9" x14ac:dyDescent="0.25">
      <c r="A5568" t="s">
        <v>718</v>
      </c>
      <c r="B5568">
        <v>30205</v>
      </c>
      <c r="C5568" s="593">
        <v>7.0000000000000007E-2</v>
      </c>
      <c r="D5568" t="s">
        <v>2686</v>
      </c>
      <c r="E5568">
        <v>0.04</v>
      </c>
      <c r="F5568">
        <v>0.03</v>
      </c>
      <c r="G5568">
        <v>0</v>
      </c>
      <c r="H5568">
        <v>0</v>
      </c>
      <c r="I5568">
        <v>0</v>
      </c>
    </row>
    <row r="5569" spans="1:9" x14ac:dyDescent="0.25">
      <c r="A5569" t="s">
        <v>718</v>
      </c>
      <c r="B5569">
        <v>30206</v>
      </c>
      <c r="C5569" s="593">
        <v>0.06</v>
      </c>
      <c r="D5569" t="s">
        <v>1268</v>
      </c>
      <c r="E5569">
        <v>0.04</v>
      </c>
      <c r="F5569">
        <v>0.02</v>
      </c>
      <c r="G5569">
        <v>0</v>
      </c>
      <c r="H5569">
        <v>0</v>
      </c>
      <c r="I5569">
        <v>0</v>
      </c>
    </row>
    <row r="5570" spans="1:9" x14ac:dyDescent="0.25">
      <c r="A5570" t="s">
        <v>718</v>
      </c>
      <c r="B5570">
        <v>30212</v>
      </c>
      <c r="C5570" s="593">
        <v>7.0000000000000007E-2</v>
      </c>
      <c r="D5570" t="s">
        <v>2687</v>
      </c>
      <c r="E5570">
        <v>0.04</v>
      </c>
      <c r="F5570">
        <v>0.03</v>
      </c>
      <c r="G5570">
        <v>0</v>
      </c>
      <c r="H5570">
        <v>0</v>
      </c>
      <c r="I5570">
        <v>0</v>
      </c>
    </row>
    <row r="5571" spans="1:9" x14ac:dyDescent="0.25">
      <c r="A5571" t="s">
        <v>718</v>
      </c>
      <c r="B5571">
        <v>30213</v>
      </c>
      <c r="C5571" s="593">
        <v>7.7499999999999999E-2</v>
      </c>
      <c r="D5571" t="s">
        <v>2637</v>
      </c>
      <c r="E5571">
        <v>0.04</v>
      </c>
      <c r="F5571">
        <v>0.03</v>
      </c>
      <c r="G5571">
        <v>0</v>
      </c>
      <c r="H5571">
        <v>7.4999999999999997E-3</v>
      </c>
      <c r="I5571">
        <v>0</v>
      </c>
    </row>
    <row r="5572" spans="1:9" x14ac:dyDescent="0.25">
      <c r="A5572" t="s">
        <v>718</v>
      </c>
      <c r="B5572">
        <v>30214</v>
      </c>
      <c r="C5572" s="593">
        <v>7.0000000000000007E-2</v>
      </c>
      <c r="D5572" t="s">
        <v>2688</v>
      </c>
      <c r="E5572">
        <v>0.04</v>
      </c>
      <c r="F5572">
        <v>0.03</v>
      </c>
      <c r="G5572">
        <v>0</v>
      </c>
      <c r="H5572">
        <v>0</v>
      </c>
      <c r="I5572">
        <v>0</v>
      </c>
    </row>
    <row r="5573" spans="1:9" x14ac:dyDescent="0.25">
      <c r="A5573" t="s">
        <v>718</v>
      </c>
      <c r="B5573">
        <v>30215</v>
      </c>
      <c r="C5573" s="593">
        <v>0.08</v>
      </c>
      <c r="D5573" t="s">
        <v>2689</v>
      </c>
      <c r="E5573">
        <v>0.04</v>
      </c>
      <c r="F5573">
        <v>0.04</v>
      </c>
      <c r="G5573">
        <v>0</v>
      </c>
      <c r="H5573">
        <v>0</v>
      </c>
      <c r="I5573">
        <v>0</v>
      </c>
    </row>
    <row r="5574" spans="1:9" x14ac:dyDescent="0.25">
      <c r="A5574" t="s">
        <v>718</v>
      </c>
      <c r="B5574">
        <v>30216</v>
      </c>
      <c r="C5574" s="593">
        <v>7.0000000000000007E-2</v>
      </c>
      <c r="D5574" t="s">
        <v>2690</v>
      </c>
      <c r="E5574">
        <v>0.04</v>
      </c>
      <c r="F5574">
        <v>0.03</v>
      </c>
      <c r="G5574">
        <v>0</v>
      </c>
      <c r="H5574">
        <v>0</v>
      </c>
      <c r="I5574">
        <v>0</v>
      </c>
    </row>
    <row r="5575" spans="1:9" x14ac:dyDescent="0.25">
      <c r="A5575" t="s">
        <v>718</v>
      </c>
      <c r="B5575">
        <v>30217</v>
      </c>
      <c r="C5575" s="593">
        <v>7.0000000000000007E-2</v>
      </c>
      <c r="D5575" t="s">
        <v>2691</v>
      </c>
      <c r="E5575">
        <v>0.04</v>
      </c>
      <c r="F5575">
        <v>0.03</v>
      </c>
      <c r="G5575">
        <v>0</v>
      </c>
      <c r="H5575">
        <v>0</v>
      </c>
      <c r="I5575">
        <v>0</v>
      </c>
    </row>
    <row r="5576" spans="1:9" x14ac:dyDescent="0.25">
      <c r="A5576" t="s">
        <v>718</v>
      </c>
      <c r="B5576">
        <v>30218</v>
      </c>
      <c r="C5576" s="593">
        <v>0.08</v>
      </c>
      <c r="D5576" t="s">
        <v>2692</v>
      </c>
      <c r="E5576">
        <v>0.04</v>
      </c>
      <c r="F5576">
        <v>0.04</v>
      </c>
      <c r="G5576">
        <v>0</v>
      </c>
      <c r="H5576">
        <v>0</v>
      </c>
      <c r="I5576">
        <v>0</v>
      </c>
    </row>
    <row r="5577" spans="1:9" x14ac:dyDescent="0.25">
      <c r="A5577" t="s">
        <v>718</v>
      </c>
      <c r="B5577">
        <v>30220</v>
      </c>
      <c r="C5577" s="593">
        <v>0.08</v>
      </c>
      <c r="D5577" t="s">
        <v>2693</v>
      </c>
      <c r="E5577">
        <v>0.04</v>
      </c>
      <c r="F5577">
        <v>0.04</v>
      </c>
      <c r="G5577">
        <v>0</v>
      </c>
      <c r="H5577">
        <v>0</v>
      </c>
      <c r="I5577">
        <v>0</v>
      </c>
    </row>
    <row r="5578" spans="1:9" x14ac:dyDescent="0.25">
      <c r="A5578" t="s">
        <v>718</v>
      </c>
      <c r="B5578">
        <v>30222</v>
      </c>
      <c r="C5578" s="593">
        <v>0.08</v>
      </c>
      <c r="D5578" t="s">
        <v>2340</v>
      </c>
      <c r="E5578">
        <v>0.04</v>
      </c>
      <c r="F5578">
        <v>0.04</v>
      </c>
      <c r="G5578">
        <v>0</v>
      </c>
      <c r="H5578">
        <v>0</v>
      </c>
      <c r="I5578">
        <v>0</v>
      </c>
    </row>
    <row r="5579" spans="1:9" x14ac:dyDescent="0.25">
      <c r="A5579" t="s">
        <v>718</v>
      </c>
      <c r="B5579">
        <v>30223</v>
      </c>
      <c r="C5579" s="593">
        <v>0.08</v>
      </c>
      <c r="D5579" t="s">
        <v>2694</v>
      </c>
      <c r="E5579">
        <v>0.04</v>
      </c>
      <c r="F5579">
        <v>0.04</v>
      </c>
      <c r="G5579">
        <v>0</v>
      </c>
      <c r="H5579">
        <v>0</v>
      </c>
      <c r="I5579">
        <v>0</v>
      </c>
    </row>
    <row r="5580" spans="1:9" x14ac:dyDescent="0.25">
      <c r="A5580" t="s">
        <v>718</v>
      </c>
      <c r="B5580">
        <v>30224</v>
      </c>
      <c r="C5580" s="593">
        <v>0.08</v>
      </c>
      <c r="D5580" t="s">
        <v>1545</v>
      </c>
      <c r="E5580">
        <v>0.04</v>
      </c>
      <c r="F5580">
        <v>0.04</v>
      </c>
      <c r="G5580">
        <v>0</v>
      </c>
      <c r="H5580">
        <v>0</v>
      </c>
      <c r="I5580">
        <v>0</v>
      </c>
    </row>
    <row r="5581" spans="1:9" x14ac:dyDescent="0.25">
      <c r="A5581" t="s">
        <v>718</v>
      </c>
      <c r="B5581">
        <v>30228</v>
      </c>
      <c r="C5581" s="593">
        <v>0.08</v>
      </c>
      <c r="D5581" t="s">
        <v>1207</v>
      </c>
      <c r="E5581">
        <v>0.04</v>
      </c>
      <c r="F5581">
        <v>0.04</v>
      </c>
      <c r="G5581">
        <v>0</v>
      </c>
      <c r="H5581">
        <v>0</v>
      </c>
      <c r="I5581">
        <v>0</v>
      </c>
    </row>
    <row r="5582" spans="1:9" x14ac:dyDescent="0.25">
      <c r="A5582" t="s">
        <v>718</v>
      </c>
      <c r="B5582">
        <v>30229</v>
      </c>
      <c r="C5582" s="593">
        <v>7.0000000000000007E-2</v>
      </c>
      <c r="D5582" t="s">
        <v>2695</v>
      </c>
      <c r="E5582">
        <v>0.04</v>
      </c>
      <c r="F5582">
        <v>0.03</v>
      </c>
      <c r="G5582">
        <v>0</v>
      </c>
      <c r="H5582">
        <v>0</v>
      </c>
      <c r="I5582">
        <v>0</v>
      </c>
    </row>
    <row r="5583" spans="1:9" x14ac:dyDescent="0.25">
      <c r="A5583" t="s">
        <v>718</v>
      </c>
      <c r="B5583">
        <v>30230</v>
      </c>
      <c r="C5583" s="593">
        <v>0.08</v>
      </c>
      <c r="D5583" t="s">
        <v>2693</v>
      </c>
      <c r="E5583">
        <v>0.04</v>
      </c>
      <c r="F5583">
        <v>0.04</v>
      </c>
      <c r="G5583">
        <v>0</v>
      </c>
      <c r="H5583">
        <v>0</v>
      </c>
      <c r="I5583">
        <v>0</v>
      </c>
    </row>
    <row r="5584" spans="1:9" x14ac:dyDescent="0.25">
      <c r="A5584" t="s">
        <v>718</v>
      </c>
      <c r="B5584">
        <v>30233</v>
      </c>
      <c r="C5584" s="593">
        <v>0.08</v>
      </c>
      <c r="D5584" t="s">
        <v>2694</v>
      </c>
      <c r="E5584">
        <v>0.04</v>
      </c>
      <c r="F5584">
        <v>0.04</v>
      </c>
      <c r="G5584">
        <v>0</v>
      </c>
      <c r="H5584">
        <v>0</v>
      </c>
      <c r="I5584">
        <v>0</v>
      </c>
    </row>
    <row r="5585" spans="1:9" x14ac:dyDescent="0.25">
      <c r="A5585" t="s">
        <v>718</v>
      </c>
      <c r="B5585">
        <v>30234</v>
      </c>
      <c r="C5585" s="593">
        <v>0.08</v>
      </c>
      <c r="D5585" t="s">
        <v>2696</v>
      </c>
      <c r="E5585">
        <v>0.04</v>
      </c>
      <c r="F5585">
        <v>0.04</v>
      </c>
      <c r="G5585">
        <v>0</v>
      </c>
      <c r="H5585">
        <v>0</v>
      </c>
      <c r="I5585">
        <v>0</v>
      </c>
    </row>
    <row r="5586" spans="1:9" x14ac:dyDescent="0.25">
      <c r="A5586" t="s">
        <v>718</v>
      </c>
      <c r="B5586">
        <v>30236</v>
      </c>
      <c r="C5586" s="593">
        <v>0.08</v>
      </c>
      <c r="D5586" t="s">
        <v>1409</v>
      </c>
      <c r="E5586">
        <v>0.04</v>
      </c>
      <c r="F5586">
        <v>0.04</v>
      </c>
      <c r="G5586">
        <v>0</v>
      </c>
      <c r="H5586">
        <v>0</v>
      </c>
      <c r="I5586">
        <v>0</v>
      </c>
    </row>
    <row r="5587" spans="1:9" x14ac:dyDescent="0.25">
      <c r="A5587" t="s">
        <v>718</v>
      </c>
      <c r="B5587">
        <v>30237</v>
      </c>
      <c r="C5587" s="593">
        <v>0.08</v>
      </c>
      <c r="D5587" t="s">
        <v>1409</v>
      </c>
      <c r="E5587">
        <v>0.04</v>
      </c>
      <c r="F5587">
        <v>0.04</v>
      </c>
      <c r="G5587">
        <v>0</v>
      </c>
      <c r="H5587">
        <v>0</v>
      </c>
      <c r="I5587">
        <v>0</v>
      </c>
    </row>
    <row r="5588" spans="1:9" x14ac:dyDescent="0.25">
      <c r="A5588" t="s">
        <v>718</v>
      </c>
      <c r="B5588">
        <v>30238</v>
      </c>
      <c r="C5588" s="593">
        <v>0.08</v>
      </c>
      <c r="D5588" t="s">
        <v>1409</v>
      </c>
      <c r="E5588">
        <v>0.04</v>
      </c>
      <c r="F5588">
        <v>0.04</v>
      </c>
      <c r="G5588">
        <v>0</v>
      </c>
      <c r="H5588">
        <v>0</v>
      </c>
      <c r="I5588">
        <v>0</v>
      </c>
    </row>
    <row r="5589" spans="1:9" x14ac:dyDescent="0.25">
      <c r="A5589" t="s">
        <v>718</v>
      </c>
      <c r="B5589">
        <v>30240</v>
      </c>
      <c r="C5589" s="593">
        <v>7.0000000000000007E-2</v>
      </c>
      <c r="D5589" t="s">
        <v>1363</v>
      </c>
      <c r="E5589">
        <v>0.04</v>
      </c>
      <c r="F5589">
        <v>0.03</v>
      </c>
      <c r="G5589">
        <v>0</v>
      </c>
      <c r="H5589">
        <v>0</v>
      </c>
      <c r="I5589">
        <v>0</v>
      </c>
    </row>
    <row r="5590" spans="1:9" x14ac:dyDescent="0.25">
      <c r="A5590" t="s">
        <v>718</v>
      </c>
      <c r="B5590">
        <v>30241</v>
      </c>
      <c r="C5590" s="593">
        <v>0.08</v>
      </c>
      <c r="D5590" t="s">
        <v>2697</v>
      </c>
      <c r="E5590">
        <v>0.04</v>
      </c>
      <c r="F5590">
        <v>0.04</v>
      </c>
      <c r="G5590">
        <v>0</v>
      </c>
      <c r="H5590">
        <v>0</v>
      </c>
      <c r="I5590">
        <v>0</v>
      </c>
    </row>
    <row r="5591" spans="1:9" x14ac:dyDescent="0.25">
      <c r="A5591" t="s">
        <v>718</v>
      </c>
      <c r="B5591">
        <v>30248</v>
      </c>
      <c r="C5591" s="593">
        <v>0.08</v>
      </c>
      <c r="D5591" t="s">
        <v>2696</v>
      </c>
      <c r="E5591">
        <v>0.04</v>
      </c>
      <c r="F5591">
        <v>0.04</v>
      </c>
      <c r="G5591">
        <v>0</v>
      </c>
      <c r="H5591">
        <v>0</v>
      </c>
      <c r="I5591">
        <v>0</v>
      </c>
    </row>
    <row r="5592" spans="1:9" x14ac:dyDescent="0.25">
      <c r="A5592" t="s">
        <v>718</v>
      </c>
      <c r="B5592">
        <v>30250</v>
      </c>
      <c r="C5592" s="593">
        <v>0.08</v>
      </c>
      <c r="D5592" t="s">
        <v>2698</v>
      </c>
      <c r="E5592">
        <v>0.04</v>
      </c>
      <c r="F5592">
        <v>0.04</v>
      </c>
      <c r="G5592">
        <v>0</v>
      </c>
      <c r="H5592">
        <v>0</v>
      </c>
      <c r="I5592">
        <v>0</v>
      </c>
    </row>
    <row r="5593" spans="1:9" x14ac:dyDescent="0.25">
      <c r="A5593" t="s">
        <v>718</v>
      </c>
      <c r="B5593">
        <v>30251</v>
      </c>
      <c r="C5593" s="593">
        <v>0.08</v>
      </c>
      <c r="D5593" t="s">
        <v>2699</v>
      </c>
      <c r="E5593">
        <v>0.04</v>
      </c>
      <c r="F5593">
        <v>0.04</v>
      </c>
      <c r="G5593">
        <v>0</v>
      </c>
      <c r="H5593">
        <v>0</v>
      </c>
      <c r="I5593">
        <v>0</v>
      </c>
    </row>
    <row r="5594" spans="1:9" x14ac:dyDescent="0.25">
      <c r="A5594" t="s">
        <v>718</v>
      </c>
      <c r="B5594">
        <v>30252</v>
      </c>
      <c r="C5594" s="593">
        <v>0.08</v>
      </c>
      <c r="D5594" t="s">
        <v>2696</v>
      </c>
      <c r="E5594">
        <v>0.04</v>
      </c>
      <c r="F5594">
        <v>0.04</v>
      </c>
      <c r="G5594">
        <v>0</v>
      </c>
      <c r="H5594">
        <v>0</v>
      </c>
      <c r="I5594">
        <v>0</v>
      </c>
    </row>
    <row r="5595" spans="1:9" x14ac:dyDescent="0.25">
      <c r="A5595" t="s">
        <v>718</v>
      </c>
      <c r="B5595">
        <v>30253</v>
      </c>
      <c r="C5595" s="593">
        <v>0.08</v>
      </c>
      <c r="D5595" t="s">
        <v>2700</v>
      </c>
      <c r="E5595">
        <v>0.04</v>
      </c>
      <c r="F5595">
        <v>0.04</v>
      </c>
      <c r="G5595">
        <v>0</v>
      </c>
      <c r="H5595">
        <v>0</v>
      </c>
      <c r="I5595">
        <v>0</v>
      </c>
    </row>
    <row r="5596" spans="1:9" x14ac:dyDescent="0.25">
      <c r="A5596" t="s">
        <v>718</v>
      </c>
      <c r="B5596">
        <v>30256</v>
      </c>
      <c r="C5596" s="593">
        <v>0.08</v>
      </c>
      <c r="D5596" t="s">
        <v>1545</v>
      </c>
      <c r="E5596">
        <v>0.04</v>
      </c>
      <c r="F5596">
        <v>0.04</v>
      </c>
      <c r="G5596">
        <v>0</v>
      </c>
      <c r="H5596">
        <v>0</v>
      </c>
      <c r="I5596">
        <v>0</v>
      </c>
    </row>
    <row r="5597" spans="1:9" x14ac:dyDescent="0.25">
      <c r="A5597" t="s">
        <v>718</v>
      </c>
      <c r="B5597">
        <v>30257</v>
      </c>
      <c r="C5597" s="593">
        <v>0.08</v>
      </c>
      <c r="D5597" t="s">
        <v>2701</v>
      </c>
      <c r="E5597">
        <v>0.04</v>
      </c>
      <c r="F5597">
        <v>0.04</v>
      </c>
      <c r="G5597">
        <v>0</v>
      </c>
      <c r="H5597">
        <v>0</v>
      </c>
      <c r="I5597">
        <v>0</v>
      </c>
    </row>
    <row r="5598" spans="1:9" x14ac:dyDescent="0.25">
      <c r="A5598" t="s">
        <v>718</v>
      </c>
      <c r="B5598">
        <v>30258</v>
      </c>
      <c r="C5598" s="593">
        <v>0.08</v>
      </c>
      <c r="D5598" t="s">
        <v>2702</v>
      </c>
      <c r="E5598">
        <v>0.04</v>
      </c>
      <c r="F5598">
        <v>0.04</v>
      </c>
      <c r="G5598">
        <v>0</v>
      </c>
      <c r="H5598">
        <v>0</v>
      </c>
      <c r="I5598">
        <v>0</v>
      </c>
    </row>
    <row r="5599" spans="1:9" x14ac:dyDescent="0.25">
      <c r="A5599" t="s">
        <v>718</v>
      </c>
      <c r="B5599">
        <v>30259</v>
      </c>
      <c r="C5599" s="593">
        <v>7.0000000000000007E-2</v>
      </c>
      <c r="D5599" t="s">
        <v>2703</v>
      </c>
      <c r="E5599">
        <v>0.04</v>
      </c>
      <c r="F5599">
        <v>0.03</v>
      </c>
      <c r="G5599">
        <v>0</v>
      </c>
      <c r="H5599">
        <v>0</v>
      </c>
      <c r="I5599">
        <v>0</v>
      </c>
    </row>
    <row r="5600" spans="1:9" x14ac:dyDescent="0.25">
      <c r="A5600" t="s">
        <v>718</v>
      </c>
      <c r="B5600">
        <v>30260</v>
      </c>
      <c r="C5600" s="593">
        <v>0.08</v>
      </c>
      <c r="D5600" t="s">
        <v>2704</v>
      </c>
      <c r="E5600">
        <v>0.04</v>
      </c>
      <c r="F5600">
        <v>0.04</v>
      </c>
      <c r="G5600">
        <v>0</v>
      </c>
      <c r="H5600">
        <v>0</v>
      </c>
      <c r="I5600">
        <v>0</v>
      </c>
    </row>
    <row r="5601" spans="1:9" x14ac:dyDescent="0.25">
      <c r="A5601" t="s">
        <v>718</v>
      </c>
      <c r="B5601">
        <v>30261</v>
      </c>
      <c r="C5601" s="593">
        <v>7.0000000000000007E-2</v>
      </c>
      <c r="D5601" t="s">
        <v>2705</v>
      </c>
      <c r="E5601">
        <v>0.04</v>
      </c>
      <c r="F5601">
        <v>0.03</v>
      </c>
      <c r="G5601">
        <v>0</v>
      </c>
      <c r="H5601">
        <v>0</v>
      </c>
      <c r="I5601">
        <v>0</v>
      </c>
    </row>
    <row r="5602" spans="1:9" x14ac:dyDescent="0.25">
      <c r="A5602" t="s">
        <v>718</v>
      </c>
      <c r="B5602">
        <v>30263</v>
      </c>
      <c r="C5602" s="593">
        <v>7.0000000000000007E-2</v>
      </c>
      <c r="D5602" t="s">
        <v>2706</v>
      </c>
      <c r="E5602">
        <v>0.04</v>
      </c>
      <c r="F5602">
        <v>0.03</v>
      </c>
      <c r="G5602">
        <v>0</v>
      </c>
      <c r="H5602">
        <v>0</v>
      </c>
      <c r="I5602">
        <v>0</v>
      </c>
    </row>
    <row r="5603" spans="1:9" x14ac:dyDescent="0.25">
      <c r="A5603" t="s">
        <v>718</v>
      </c>
      <c r="B5603">
        <v>30264</v>
      </c>
      <c r="C5603" s="593">
        <v>7.0000000000000007E-2</v>
      </c>
      <c r="D5603" t="s">
        <v>2706</v>
      </c>
      <c r="E5603">
        <v>0.04</v>
      </c>
      <c r="F5603">
        <v>0.03</v>
      </c>
      <c r="G5603">
        <v>0</v>
      </c>
      <c r="H5603">
        <v>0</v>
      </c>
      <c r="I5603">
        <v>0</v>
      </c>
    </row>
    <row r="5604" spans="1:9" x14ac:dyDescent="0.25">
      <c r="A5604" t="s">
        <v>718</v>
      </c>
      <c r="B5604">
        <v>30265</v>
      </c>
      <c r="C5604" s="593">
        <v>7.0000000000000007E-2</v>
      </c>
      <c r="D5604" t="s">
        <v>2706</v>
      </c>
      <c r="E5604">
        <v>0.04</v>
      </c>
      <c r="F5604">
        <v>0.03</v>
      </c>
      <c r="G5604">
        <v>0</v>
      </c>
      <c r="H5604">
        <v>0</v>
      </c>
      <c r="I5604">
        <v>0</v>
      </c>
    </row>
    <row r="5605" spans="1:9" x14ac:dyDescent="0.25">
      <c r="A5605" t="s">
        <v>718</v>
      </c>
      <c r="B5605">
        <v>30266</v>
      </c>
      <c r="C5605" s="593">
        <v>7.0000000000000007E-2</v>
      </c>
      <c r="D5605" t="s">
        <v>2707</v>
      </c>
      <c r="E5605">
        <v>0.04</v>
      </c>
      <c r="F5605">
        <v>0.03</v>
      </c>
      <c r="G5605">
        <v>0</v>
      </c>
      <c r="H5605">
        <v>0</v>
      </c>
      <c r="I5605">
        <v>0</v>
      </c>
    </row>
    <row r="5606" spans="1:9" x14ac:dyDescent="0.25">
      <c r="A5606" t="s">
        <v>718</v>
      </c>
      <c r="B5606">
        <v>30268</v>
      </c>
      <c r="C5606" s="593">
        <v>7.7499999999999999E-2</v>
      </c>
      <c r="D5606" t="s">
        <v>2625</v>
      </c>
      <c r="E5606">
        <v>0.04</v>
      </c>
      <c r="F5606">
        <v>0.03</v>
      </c>
      <c r="G5606">
        <v>0</v>
      </c>
      <c r="H5606">
        <v>7.4999999999999997E-3</v>
      </c>
      <c r="I5606">
        <v>0</v>
      </c>
    </row>
    <row r="5607" spans="1:9" x14ac:dyDescent="0.25">
      <c r="A5607" t="s">
        <v>718</v>
      </c>
      <c r="B5607">
        <v>30269</v>
      </c>
      <c r="C5607" s="593">
        <v>7.0000000000000007E-2</v>
      </c>
      <c r="D5607" t="s">
        <v>2708</v>
      </c>
      <c r="E5607">
        <v>0.04</v>
      </c>
      <c r="F5607">
        <v>0.03</v>
      </c>
      <c r="G5607">
        <v>0</v>
      </c>
      <c r="H5607">
        <v>0</v>
      </c>
      <c r="I5607">
        <v>0</v>
      </c>
    </row>
    <row r="5608" spans="1:9" x14ac:dyDescent="0.25">
      <c r="A5608" t="s">
        <v>718</v>
      </c>
      <c r="B5608">
        <v>30270</v>
      </c>
      <c r="C5608" s="593">
        <v>7.0000000000000007E-2</v>
      </c>
      <c r="D5608" t="s">
        <v>2709</v>
      </c>
      <c r="E5608">
        <v>0.04</v>
      </c>
      <c r="F5608">
        <v>0.03</v>
      </c>
      <c r="G5608">
        <v>0</v>
      </c>
      <c r="H5608">
        <v>0</v>
      </c>
      <c r="I5608">
        <v>0</v>
      </c>
    </row>
    <row r="5609" spans="1:9" x14ac:dyDescent="0.25">
      <c r="A5609" t="s">
        <v>718</v>
      </c>
      <c r="B5609">
        <v>30271</v>
      </c>
      <c r="C5609" s="593">
        <v>7.0000000000000007E-2</v>
      </c>
      <c r="D5609" t="s">
        <v>2706</v>
      </c>
      <c r="E5609">
        <v>0.04</v>
      </c>
      <c r="F5609">
        <v>0.03</v>
      </c>
      <c r="G5609">
        <v>0</v>
      </c>
      <c r="H5609">
        <v>0</v>
      </c>
      <c r="I5609">
        <v>0</v>
      </c>
    </row>
    <row r="5610" spans="1:9" x14ac:dyDescent="0.25">
      <c r="A5610" t="s">
        <v>718</v>
      </c>
      <c r="B5610">
        <v>30272</v>
      </c>
      <c r="C5610" s="593">
        <v>7.7499999999999999E-2</v>
      </c>
      <c r="D5610" t="s">
        <v>2637</v>
      </c>
      <c r="E5610">
        <v>0.04</v>
      </c>
      <c r="F5610">
        <v>0.03</v>
      </c>
      <c r="G5610">
        <v>0</v>
      </c>
      <c r="H5610">
        <v>7.4999999999999997E-3</v>
      </c>
      <c r="I5610">
        <v>0</v>
      </c>
    </row>
    <row r="5611" spans="1:9" x14ac:dyDescent="0.25">
      <c r="A5611" t="s">
        <v>718</v>
      </c>
      <c r="B5611">
        <v>30273</v>
      </c>
      <c r="C5611" s="593">
        <v>0.08</v>
      </c>
      <c r="D5611" t="s">
        <v>2689</v>
      </c>
      <c r="E5611">
        <v>0.04</v>
      </c>
      <c r="F5611">
        <v>0.04</v>
      </c>
      <c r="G5611">
        <v>0</v>
      </c>
      <c r="H5611">
        <v>0</v>
      </c>
      <c r="I5611">
        <v>0</v>
      </c>
    </row>
    <row r="5612" spans="1:9" x14ac:dyDescent="0.25">
      <c r="A5612" t="s">
        <v>718</v>
      </c>
      <c r="B5612">
        <v>30274</v>
      </c>
      <c r="C5612" s="593">
        <v>0.08</v>
      </c>
      <c r="D5612" t="s">
        <v>2710</v>
      </c>
      <c r="E5612">
        <v>0.04</v>
      </c>
      <c r="F5612">
        <v>0.04</v>
      </c>
      <c r="G5612">
        <v>0</v>
      </c>
      <c r="H5612">
        <v>0</v>
      </c>
      <c r="I5612">
        <v>0</v>
      </c>
    </row>
    <row r="5613" spans="1:9" x14ac:dyDescent="0.25">
      <c r="A5613" t="s">
        <v>718</v>
      </c>
      <c r="B5613">
        <v>30275</v>
      </c>
      <c r="C5613" s="593">
        <v>7.0000000000000007E-2</v>
      </c>
      <c r="D5613" t="s">
        <v>2711</v>
      </c>
      <c r="E5613">
        <v>0.04</v>
      </c>
      <c r="F5613">
        <v>0.03</v>
      </c>
      <c r="G5613">
        <v>0</v>
      </c>
      <c r="H5613">
        <v>0</v>
      </c>
      <c r="I5613">
        <v>0</v>
      </c>
    </row>
    <row r="5614" spans="1:9" x14ac:dyDescent="0.25">
      <c r="A5614" t="s">
        <v>718</v>
      </c>
      <c r="B5614">
        <v>30276</v>
      </c>
      <c r="C5614" s="593">
        <v>0.08</v>
      </c>
      <c r="D5614" t="s">
        <v>2697</v>
      </c>
      <c r="E5614">
        <v>0.04</v>
      </c>
      <c r="F5614">
        <v>0.04</v>
      </c>
      <c r="G5614">
        <v>0</v>
      </c>
      <c r="H5614">
        <v>0</v>
      </c>
      <c r="I5614">
        <v>0</v>
      </c>
    </row>
    <row r="5615" spans="1:9" x14ac:dyDescent="0.25">
      <c r="A5615" t="s">
        <v>718</v>
      </c>
      <c r="B5615">
        <v>30277</v>
      </c>
      <c r="C5615" s="593">
        <v>7.0000000000000007E-2</v>
      </c>
      <c r="D5615" t="s">
        <v>2712</v>
      </c>
      <c r="E5615">
        <v>0.04</v>
      </c>
      <c r="F5615">
        <v>0.03</v>
      </c>
      <c r="G5615">
        <v>0</v>
      </c>
      <c r="H5615">
        <v>0</v>
      </c>
      <c r="I5615">
        <v>0</v>
      </c>
    </row>
    <row r="5616" spans="1:9" x14ac:dyDescent="0.25">
      <c r="A5616" t="s">
        <v>718</v>
      </c>
      <c r="B5616">
        <v>30281</v>
      </c>
      <c r="C5616" s="593">
        <v>0.08</v>
      </c>
      <c r="D5616" t="s">
        <v>2713</v>
      </c>
      <c r="E5616">
        <v>0.04</v>
      </c>
      <c r="F5616">
        <v>0.04</v>
      </c>
      <c r="G5616">
        <v>0</v>
      </c>
      <c r="H5616">
        <v>0</v>
      </c>
      <c r="I5616">
        <v>0</v>
      </c>
    </row>
    <row r="5617" spans="1:9" x14ac:dyDescent="0.25">
      <c r="A5617" t="s">
        <v>718</v>
      </c>
      <c r="B5617">
        <v>30284</v>
      </c>
      <c r="C5617" s="593">
        <v>7.0000000000000007E-2</v>
      </c>
      <c r="D5617" t="s">
        <v>2714</v>
      </c>
      <c r="E5617">
        <v>0.04</v>
      </c>
      <c r="F5617">
        <v>0.03</v>
      </c>
      <c r="G5617">
        <v>0</v>
      </c>
      <c r="H5617">
        <v>0</v>
      </c>
      <c r="I5617">
        <v>0</v>
      </c>
    </row>
    <row r="5618" spans="1:9" x14ac:dyDescent="0.25">
      <c r="A5618" t="s">
        <v>718</v>
      </c>
      <c r="B5618">
        <v>30285</v>
      </c>
      <c r="C5618" s="593">
        <v>0.08</v>
      </c>
      <c r="D5618" t="s">
        <v>1545</v>
      </c>
      <c r="E5618">
        <v>0.04</v>
      </c>
      <c r="F5618">
        <v>0.04</v>
      </c>
      <c r="G5618">
        <v>0</v>
      </c>
      <c r="H5618">
        <v>0</v>
      </c>
      <c r="I5618">
        <v>0</v>
      </c>
    </row>
    <row r="5619" spans="1:9" x14ac:dyDescent="0.25">
      <c r="A5619" t="s">
        <v>718</v>
      </c>
      <c r="B5619">
        <v>30286</v>
      </c>
      <c r="C5619" s="593">
        <v>0.08</v>
      </c>
      <c r="D5619" t="s">
        <v>2715</v>
      </c>
      <c r="E5619">
        <v>0.04</v>
      </c>
      <c r="F5619">
        <v>0.04</v>
      </c>
      <c r="G5619">
        <v>0</v>
      </c>
      <c r="H5619">
        <v>0</v>
      </c>
      <c r="I5619">
        <v>0</v>
      </c>
    </row>
    <row r="5620" spans="1:9" x14ac:dyDescent="0.25">
      <c r="A5620" t="s">
        <v>718</v>
      </c>
      <c r="B5620">
        <v>30287</v>
      </c>
      <c r="C5620" s="593">
        <v>0.08</v>
      </c>
      <c r="D5620" t="s">
        <v>2716</v>
      </c>
      <c r="E5620">
        <v>0.04</v>
      </c>
      <c r="F5620">
        <v>0.04</v>
      </c>
      <c r="G5620">
        <v>0</v>
      </c>
      <c r="H5620">
        <v>0</v>
      </c>
      <c r="I5620">
        <v>0</v>
      </c>
    </row>
    <row r="5621" spans="1:9" x14ac:dyDescent="0.25">
      <c r="A5621" t="s">
        <v>718</v>
      </c>
      <c r="B5621">
        <v>30288</v>
      </c>
      <c r="C5621" s="593">
        <v>0.08</v>
      </c>
      <c r="D5621" t="s">
        <v>2704</v>
      </c>
      <c r="E5621">
        <v>0.04</v>
      </c>
      <c r="F5621">
        <v>0.04</v>
      </c>
      <c r="G5621">
        <v>0</v>
      </c>
      <c r="H5621">
        <v>0</v>
      </c>
      <c r="I5621">
        <v>0</v>
      </c>
    </row>
    <row r="5622" spans="1:9" x14ac:dyDescent="0.25">
      <c r="A5622" t="s">
        <v>718</v>
      </c>
      <c r="B5622">
        <v>30289</v>
      </c>
      <c r="C5622" s="593">
        <v>7.0000000000000007E-2</v>
      </c>
      <c r="D5622" t="s">
        <v>2712</v>
      </c>
      <c r="E5622">
        <v>0.04</v>
      </c>
      <c r="F5622">
        <v>0.03</v>
      </c>
      <c r="G5622">
        <v>0</v>
      </c>
      <c r="H5622">
        <v>0</v>
      </c>
      <c r="I5622">
        <v>0</v>
      </c>
    </row>
    <row r="5623" spans="1:9" x14ac:dyDescent="0.25">
      <c r="A5623" t="s">
        <v>718</v>
      </c>
      <c r="B5623">
        <v>30290</v>
      </c>
      <c r="C5623" s="593">
        <v>7.7499999999999999E-2</v>
      </c>
      <c r="D5623" t="s">
        <v>2717</v>
      </c>
      <c r="E5623">
        <v>0.04</v>
      </c>
      <c r="F5623">
        <v>0.03</v>
      </c>
      <c r="G5623">
        <v>0</v>
      </c>
      <c r="H5623">
        <v>7.4999999999999997E-3</v>
      </c>
      <c r="I5623">
        <v>0</v>
      </c>
    </row>
    <row r="5624" spans="1:9" x14ac:dyDescent="0.25">
      <c r="A5624" t="s">
        <v>718</v>
      </c>
      <c r="B5624">
        <v>30291</v>
      </c>
      <c r="C5624" s="593">
        <v>7.7499999999999999E-2</v>
      </c>
      <c r="D5624" t="s">
        <v>1864</v>
      </c>
      <c r="E5624">
        <v>0.04</v>
      </c>
      <c r="F5624">
        <v>0.03</v>
      </c>
      <c r="G5624">
        <v>0</v>
      </c>
      <c r="H5624">
        <v>7.4999999999999997E-3</v>
      </c>
      <c r="I5624">
        <v>0</v>
      </c>
    </row>
    <row r="5625" spans="1:9" x14ac:dyDescent="0.25">
      <c r="A5625" t="s">
        <v>718</v>
      </c>
      <c r="B5625">
        <v>30292</v>
      </c>
      <c r="C5625" s="593">
        <v>7.0000000000000007E-2</v>
      </c>
      <c r="D5625" t="s">
        <v>2714</v>
      </c>
      <c r="E5625">
        <v>0.04</v>
      </c>
      <c r="F5625">
        <v>0.03</v>
      </c>
      <c r="G5625">
        <v>0</v>
      </c>
      <c r="H5625">
        <v>0</v>
      </c>
      <c r="I5625">
        <v>0</v>
      </c>
    </row>
    <row r="5626" spans="1:9" x14ac:dyDescent="0.25">
      <c r="A5626" t="s">
        <v>718</v>
      </c>
      <c r="B5626">
        <v>30293</v>
      </c>
      <c r="C5626" s="593">
        <v>0.08</v>
      </c>
      <c r="D5626" t="s">
        <v>2718</v>
      </c>
      <c r="E5626">
        <v>0.04</v>
      </c>
      <c r="F5626">
        <v>0.04</v>
      </c>
      <c r="G5626">
        <v>0</v>
      </c>
      <c r="H5626">
        <v>0</v>
      </c>
      <c r="I5626">
        <v>0</v>
      </c>
    </row>
    <row r="5627" spans="1:9" x14ac:dyDescent="0.25">
      <c r="A5627" t="s">
        <v>718</v>
      </c>
      <c r="B5627">
        <v>30294</v>
      </c>
      <c r="C5627" s="593">
        <v>0.08</v>
      </c>
      <c r="D5627" t="s">
        <v>2704</v>
      </c>
      <c r="E5627">
        <v>0.04</v>
      </c>
      <c r="F5627">
        <v>0.04</v>
      </c>
      <c r="G5627">
        <v>0</v>
      </c>
      <c r="H5627">
        <v>0</v>
      </c>
      <c r="I5627">
        <v>0</v>
      </c>
    </row>
    <row r="5628" spans="1:9" x14ac:dyDescent="0.25">
      <c r="A5628" t="s">
        <v>718</v>
      </c>
      <c r="B5628">
        <v>30295</v>
      </c>
      <c r="C5628" s="593">
        <v>0.08</v>
      </c>
      <c r="D5628" t="s">
        <v>1545</v>
      </c>
      <c r="E5628">
        <v>0.04</v>
      </c>
      <c r="F5628">
        <v>0.04</v>
      </c>
      <c r="G5628">
        <v>0</v>
      </c>
      <c r="H5628">
        <v>0</v>
      </c>
      <c r="I5628">
        <v>0</v>
      </c>
    </row>
    <row r="5629" spans="1:9" x14ac:dyDescent="0.25">
      <c r="A5629" t="s">
        <v>718</v>
      </c>
      <c r="B5629">
        <v>30296</v>
      </c>
      <c r="C5629" s="593">
        <v>0.08</v>
      </c>
      <c r="D5629" t="s">
        <v>2689</v>
      </c>
      <c r="E5629">
        <v>0.04</v>
      </c>
      <c r="F5629">
        <v>0.04</v>
      </c>
      <c r="G5629">
        <v>0</v>
      </c>
      <c r="H5629">
        <v>0</v>
      </c>
      <c r="I5629">
        <v>0</v>
      </c>
    </row>
    <row r="5630" spans="1:9" x14ac:dyDescent="0.25">
      <c r="A5630" t="s">
        <v>718</v>
      </c>
      <c r="B5630">
        <v>30297</v>
      </c>
      <c r="C5630" s="593">
        <v>0.08</v>
      </c>
      <c r="D5630" t="s">
        <v>2689</v>
      </c>
      <c r="E5630">
        <v>0.04</v>
      </c>
      <c r="F5630">
        <v>0.04</v>
      </c>
      <c r="G5630">
        <v>0</v>
      </c>
      <c r="H5630">
        <v>0</v>
      </c>
      <c r="I5630">
        <v>0</v>
      </c>
    </row>
    <row r="5631" spans="1:9" x14ac:dyDescent="0.25">
      <c r="A5631" t="s">
        <v>718</v>
      </c>
      <c r="B5631">
        <v>30298</v>
      </c>
      <c r="C5631" s="593">
        <v>0.08</v>
      </c>
      <c r="D5631" t="s">
        <v>2704</v>
      </c>
      <c r="E5631">
        <v>0.04</v>
      </c>
      <c r="F5631">
        <v>0.04</v>
      </c>
      <c r="G5631">
        <v>0</v>
      </c>
      <c r="H5631">
        <v>0</v>
      </c>
      <c r="I5631">
        <v>0</v>
      </c>
    </row>
    <row r="5632" spans="1:9" x14ac:dyDescent="0.25">
      <c r="A5632" t="s">
        <v>718</v>
      </c>
      <c r="B5632">
        <v>30301</v>
      </c>
      <c r="C5632" s="593">
        <v>8.5000000000000006E-2</v>
      </c>
      <c r="D5632" t="s">
        <v>2640</v>
      </c>
      <c r="E5632">
        <v>0.04</v>
      </c>
      <c r="F5632">
        <v>2.5999999999999999E-2</v>
      </c>
      <c r="G5632">
        <v>1.4999999999999999E-2</v>
      </c>
      <c r="H5632">
        <v>4.0000000000000001E-3</v>
      </c>
      <c r="I5632">
        <v>0</v>
      </c>
    </row>
    <row r="5633" spans="1:9" x14ac:dyDescent="0.25">
      <c r="A5633" t="s">
        <v>718</v>
      </c>
      <c r="B5633">
        <v>30302</v>
      </c>
      <c r="C5633" s="593">
        <v>8.5000000000000006E-2</v>
      </c>
      <c r="D5633" t="s">
        <v>2640</v>
      </c>
      <c r="E5633">
        <v>0.04</v>
      </c>
      <c r="F5633">
        <v>2.5999999999999999E-2</v>
      </c>
      <c r="G5633">
        <v>1.4999999999999999E-2</v>
      </c>
      <c r="H5633">
        <v>4.0000000000000001E-3</v>
      </c>
      <c r="I5633">
        <v>0</v>
      </c>
    </row>
    <row r="5634" spans="1:9" x14ac:dyDescent="0.25">
      <c r="A5634" t="s">
        <v>718</v>
      </c>
      <c r="B5634">
        <v>30303</v>
      </c>
      <c r="C5634" s="593">
        <v>8.5000000000000006E-2</v>
      </c>
      <c r="D5634" t="s">
        <v>2640</v>
      </c>
      <c r="E5634">
        <v>0.04</v>
      </c>
      <c r="F5634">
        <v>2.5999999999999999E-2</v>
      </c>
      <c r="G5634">
        <v>1.4999999999999999E-2</v>
      </c>
      <c r="H5634">
        <v>4.0000000000000001E-3</v>
      </c>
      <c r="I5634">
        <v>0</v>
      </c>
    </row>
    <row r="5635" spans="1:9" x14ac:dyDescent="0.25">
      <c r="A5635" t="s">
        <v>718</v>
      </c>
      <c r="B5635">
        <v>30304</v>
      </c>
      <c r="C5635" s="593">
        <v>7.7499999999999999E-2</v>
      </c>
      <c r="D5635" t="s">
        <v>2719</v>
      </c>
      <c r="E5635">
        <v>0.04</v>
      </c>
      <c r="F5635">
        <v>0.03</v>
      </c>
      <c r="G5635">
        <v>0</v>
      </c>
      <c r="H5635">
        <v>7.4999999999999997E-3</v>
      </c>
      <c r="I5635">
        <v>0</v>
      </c>
    </row>
    <row r="5636" spans="1:9" x14ac:dyDescent="0.25">
      <c r="A5636" t="s">
        <v>718</v>
      </c>
      <c r="B5636">
        <v>30305</v>
      </c>
      <c r="C5636" s="593">
        <v>8.5000000000000006E-2</v>
      </c>
      <c r="D5636" t="s">
        <v>2640</v>
      </c>
      <c r="E5636">
        <v>0.04</v>
      </c>
      <c r="F5636">
        <v>2.5999999999999999E-2</v>
      </c>
      <c r="G5636">
        <v>1.4999999999999999E-2</v>
      </c>
      <c r="H5636">
        <v>4.0000000000000001E-3</v>
      </c>
      <c r="I5636">
        <v>0</v>
      </c>
    </row>
    <row r="5637" spans="1:9" x14ac:dyDescent="0.25">
      <c r="A5637" t="s">
        <v>718</v>
      </c>
      <c r="B5637">
        <v>30306</v>
      </c>
      <c r="C5637" s="593">
        <v>8.5000000000000006E-2</v>
      </c>
      <c r="D5637" t="s">
        <v>2640</v>
      </c>
      <c r="E5637">
        <v>0.04</v>
      </c>
      <c r="F5637">
        <v>2.5999999999999999E-2</v>
      </c>
      <c r="G5637">
        <v>1.4999999999999999E-2</v>
      </c>
      <c r="H5637">
        <v>4.0000000000000001E-3</v>
      </c>
      <c r="I5637">
        <v>0</v>
      </c>
    </row>
    <row r="5638" spans="1:9" x14ac:dyDescent="0.25">
      <c r="A5638" t="s">
        <v>718</v>
      </c>
      <c r="B5638">
        <v>30307</v>
      </c>
      <c r="C5638" s="593">
        <v>8.5000000000000006E-2</v>
      </c>
      <c r="D5638" t="s">
        <v>2640</v>
      </c>
      <c r="E5638">
        <v>0.04</v>
      </c>
      <c r="F5638">
        <v>2.5999999999999999E-2</v>
      </c>
      <c r="G5638">
        <v>1.4999999999999999E-2</v>
      </c>
      <c r="H5638">
        <v>4.0000000000000001E-3</v>
      </c>
      <c r="I5638">
        <v>0</v>
      </c>
    </row>
    <row r="5639" spans="1:9" x14ac:dyDescent="0.25">
      <c r="A5639" t="s">
        <v>718</v>
      </c>
      <c r="B5639">
        <v>30308</v>
      </c>
      <c r="C5639" s="593">
        <v>8.5000000000000006E-2</v>
      </c>
      <c r="D5639" t="s">
        <v>2640</v>
      </c>
      <c r="E5639">
        <v>0.04</v>
      </c>
      <c r="F5639">
        <v>2.5999999999999999E-2</v>
      </c>
      <c r="G5639">
        <v>1.4999999999999999E-2</v>
      </c>
      <c r="H5639">
        <v>4.0000000000000001E-3</v>
      </c>
      <c r="I5639">
        <v>0</v>
      </c>
    </row>
    <row r="5640" spans="1:9" x14ac:dyDescent="0.25">
      <c r="A5640" t="s">
        <v>718</v>
      </c>
      <c r="B5640">
        <v>30309</v>
      </c>
      <c r="C5640" s="593">
        <v>8.5000000000000006E-2</v>
      </c>
      <c r="D5640" t="s">
        <v>2640</v>
      </c>
      <c r="E5640">
        <v>0.04</v>
      </c>
      <c r="F5640">
        <v>2.5999999999999999E-2</v>
      </c>
      <c r="G5640">
        <v>1.4999999999999999E-2</v>
      </c>
      <c r="H5640">
        <v>4.0000000000000001E-3</v>
      </c>
      <c r="I5640">
        <v>0</v>
      </c>
    </row>
    <row r="5641" spans="1:9" x14ac:dyDescent="0.25">
      <c r="A5641" t="s">
        <v>718</v>
      </c>
      <c r="B5641">
        <v>30310</v>
      </c>
      <c r="C5641" s="593">
        <v>8.5000000000000006E-2</v>
      </c>
      <c r="D5641" t="s">
        <v>2640</v>
      </c>
      <c r="E5641">
        <v>0.04</v>
      </c>
      <c r="F5641">
        <v>2.5999999999999999E-2</v>
      </c>
      <c r="G5641">
        <v>1.4999999999999999E-2</v>
      </c>
      <c r="H5641">
        <v>4.0000000000000001E-3</v>
      </c>
      <c r="I5641">
        <v>0</v>
      </c>
    </row>
    <row r="5642" spans="1:9" x14ac:dyDescent="0.25">
      <c r="A5642" t="s">
        <v>718</v>
      </c>
      <c r="B5642">
        <v>30311</v>
      </c>
      <c r="C5642" s="593">
        <v>8.5000000000000006E-2</v>
      </c>
      <c r="D5642" t="s">
        <v>2640</v>
      </c>
      <c r="E5642">
        <v>0.04</v>
      </c>
      <c r="F5642">
        <v>2.5999999999999999E-2</v>
      </c>
      <c r="G5642">
        <v>1.4999999999999999E-2</v>
      </c>
      <c r="H5642">
        <v>4.0000000000000001E-3</v>
      </c>
      <c r="I5642">
        <v>0</v>
      </c>
    </row>
    <row r="5643" spans="1:9" x14ac:dyDescent="0.25">
      <c r="A5643" t="s">
        <v>718</v>
      </c>
      <c r="B5643">
        <v>30312</v>
      </c>
      <c r="C5643" s="593">
        <v>8.5000000000000006E-2</v>
      </c>
      <c r="D5643" t="s">
        <v>2640</v>
      </c>
      <c r="E5643">
        <v>0.04</v>
      </c>
      <c r="F5643">
        <v>2.5999999999999999E-2</v>
      </c>
      <c r="G5643">
        <v>1.4999999999999999E-2</v>
      </c>
      <c r="H5643">
        <v>4.0000000000000001E-3</v>
      </c>
      <c r="I5643">
        <v>0</v>
      </c>
    </row>
    <row r="5644" spans="1:9" x14ac:dyDescent="0.25">
      <c r="A5644" t="s">
        <v>718</v>
      </c>
      <c r="B5644">
        <v>30313</v>
      </c>
      <c r="C5644" s="593">
        <v>8.5000000000000006E-2</v>
      </c>
      <c r="D5644" t="s">
        <v>2640</v>
      </c>
      <c r="E5644">
        <v>0.04</v>
      </c>
      <c r="F5644">
        <v>2.5999999999999999E-2</v>
      </c>
      <c r="G5644">
        <v>1.4999999999999999E-2</v>
      </c>
      <c r="H5644">
        <v>4.0000000000000001E-3</v>
      </c>
      <c r="I5644">
        <v>0</v>
      </c>
    </row>
    <row r="5645" spans="1:9" x14ac:dyDescent="0.25">
      <c r="A5645" t="s">
        <v>718</v>
      </c>
      <c r="B5645">
        <v>30314</v>
      </c>
      <c r="C5645" s="593">
        <v>8.5000000000000006E-2</v>
      </c>
      <c r="D5645" t="s">
        <v>2640</v>
      </c>
      <c r="E5645">
        <v>0.04</v>
      </c>
      <c r="F5645">
        <v>2.5999999999999999E-2</v>
      </c>
      <c r="G5645">
        <v>1.4999999999999999E-2</v>
      </c>
      <c r="H5645">
        <v>4.0000000000000001E-3</v>
      </c>
      <c r="I5645">
        <v>0</v>
      </c>
    </row>
    <row r="5646" spans="1:9" x14ac:dyDescent="0.25">
      <c r="A5646" t="s">
        <v>718</v>
      </c>
      <c r="B5646">
        <v>30315</v>
      </c>
      <c r="C5646" s="593">
        <v>8.5000000000000006E-2</v>
      </c>
      <c r="D5646" t="s">
        <v>2640</v>
      </c>
      <c r="E5646">
        <v>0.04</v>
      </c>
      <c r="F5646">
        <v>2.5999999999999999E-2</v>
      </c>
      <c r="G5646">
        <v>1.4999999999999999E-2</v>
      </c>
      <c r="H5646">
        <v>4.0000000000000001E-3</v>
      </c>
      <c r="I5646">
        <v>0</v>
      </c>
    </row>
    <row r="5647" spans="1:9" x14ac:dyDescent="0.25">
      <c r="A5647" t="s">
        <v>718</v>
      </c>
      <c r="B5647">
        <v>30316</v>
      </c>
      <c r="C5647" s="593">
        <v>8.5000000000000006E-2</v>
      </c>
      <c r="D5647" t="s">
        <v>2640</v>
      </c>
      <c r="E5647">
        <v>0.04</v>
      </c>
      <c r="F5647">
        <v>2.5999999999999999E-2</v>
      </c>
      <c r="G5647">
        <v>1.4999999999999999E-2</v>
      </c>
      <c r="H5647">
        <v>4.0000000000000001E-3</v>
      </c>
      <c r="I5647">
        <v>0</v>
      </c>
    </row>
    <row r="5648" spans="1:9" x14ac:dyDescent="0.25">
      <c r="A5648" t="s">
        <v>718</v>
      </c>
      <c r="B5648">
        <v>30317</v>
      </c>
      <c r="C5648" s="593">
        <v>8.5000000000000006E-2</v>
      </c>
      <c r="D5648" t="s">
        <v>2640</v>
      </c>
      <c r="E5648">
        <v>0.04</v>
      </c>
      <c r="F5648">
        <v>2.5999999999999999E-2</v>
      </c>
      <c r="G5648">
        <v>1.4999999999999999E-2</v>
      </c>
      <c r="H5648">
        <v>4.0000000000000001E-3</v>
      </c>
      <c r="I5648">
        <v>0</v>
      </c>
    </row>
    <row r="5649" spans="1:9" x14ac:dyDescent="0.25">
      <c r="A5649" t="s">
        <v>718</v>
      </c>
      <c r="B5649">
        <v>30318</v>
      </c>
      <c r="C5649" s="593">
        <v>8.5000000000000006E-2</v>
      </c>
      <c r="D5649" t="s">
        <v>2640</v>
      </c>
      <c r="E5649">
        <v>0.04</v>
      </c>
      <c r="F5649">
        <v>2.5999999999999999E-2</v>
      </c>
      <c r="G5649">
        <v>1.4999999999999999E-2</v>
      </c>
      <c r="H5649">
        <v>4.0000000000000001E-3</v>
      </c>
      <c r="I5649">
        <v>0</v>
      </c>
    </row>
    <row r="5650" spans="1:9" x14ac:dyDescent="0.25">
      <c r="A5650" t="s">
        <v>718</v>
      </c>
      <c r="B5650">
        <v>30319</v>
      </c>
      <c r="C5650" s="593">
        <v>8.5000000000000006E-2</v>
      </c>
      <c r="D5650" t="s">
        <v>2640</v>
      </c>
      <c r="E5650">
        <v>0.04</v>
      </c>
      <c r="F5650">
        <v>2.5999999999999999E-2</v>
      </c>
      <c r="G5650">
        <v>1.4999999999999999E-2</v>
      </c>
      <c r="H5650">
        <v>4.0000000000000001E-3</v>
      </c>
      <c r="I5650">
        <v>0</v>
      </c>
    </row>
    <row r="5651" spans="1:9" x14ac:dyDescent="0.25">
      <c r="A5651" t="s">
        <v>718</v>
      </c>
      <c r="B5651">
        <v>30320</v>
      </c>
      <c r="C5651" s="593">
        <v>7.7499999999999999E-2</v>
      </c>
      <c r="D5651" t="s">
        <v>2720</v>
      </c>
      <c r="E5651">
        <v>0.04</v>
      </c>
      <c r="F5651">
        <v>0.03</v>
      </c>
      <c r="G5651">
        <v>0</v>
      </c>
      <c r="H5651">
        <v>7.4999999999999997E-3</v>
      </c>
      <c r="I5651">
        <v>0</v>
      </c>
    </row>
    <row r="5652" spans="1:9" x14ac:dyDescent="0.25">
      <c r="A5652" t="s">
        <v>718</v>
      </c>
      <c r="B5652">
        <v>30321</v>
      </c>
      <c r="C5652" s="593">
        <v>8.5000000000000006E-2</v>
      </c>
      <c r="D5652" t="s">
        <v>2640</v>
      </c>
      <c r="E5652">
        <v>0.04</v>
      </c>
      <c r="F5652">
        <v>2.5999999999999999E-2</v>
      </c>
      <c r="G5652">
        <v>1.4999999999999999E-2</v>
      </c>
      <c r="H5652">
        <v>4.0000000000000001E-3</v>
      </c>
      <c r="I5652">
        <v>0</v>
      </c>
    </row>
    <row r="5653" spans="1:9" x14ac:dyDescent="0.25">
      <c r="A5653" t="s">
        <v>718</v>
      </c>
      <c r="B5653">
        <v>30322</v>
      </c>
      <c r="C5653" s="593">
        <v>8.5000000000000006E-2</v>
      </c>
      <c r="D5653" t="s">
        <v>2640</v>
      </c>
      <c r="E5653">
        <v>0.04</v>
      </c>
      <c r="F5653">
        <v>2.5999999999999999E-2</v>
      </c>
      <c r="G5653">
        <v>1.4999999999999999E-2</v>
      </c>
      <c r="H5653">
        <v>4.0000000000000001E-3</v>
      </c>
      <c r="I5653">
        <v>0</v>
      </c>
    </row>
    <row r="5654" spans="1:9" x14ac:dyDescent="0.25">
      <c r="A5654" t="s">
        <v>718</v>
      </c>
      <c r="B5654">
        <v>30324</v>
      </c>
      <c r="C5654" s="593">
        <v>8.5000000000000006E-2</v>
      </c>
      <c r="D5654" t="s">
        <v>2640</v>
      </c>
      <c r="E5654">
        <v>0.04</v>
      </c>
      <c r="F5654">
        <v>2.5999999999999999E-2</v>
      </c>
      <c r="G5654">
        <v>1.4999999999999999E-2</v>
      </c>
      <c r="H5654">
        <v>4.0000000000000001E-3</v>
      </c>
      <c r="I5654">
        <v>0</v>
      </c>
    </row>
    <row r="5655" spans="1:9" x14ac:dyDescent="0.25">
      <c r="A5655" t="s">
        <v>718</v>
      </c>
      <c r="B5655">
        <v>30325</v>
      </c>
      <c r="C5655" s="593">
        <v>8.5000000000000006E-2</v>
      </c>
      <c r="D5655" t="s">
        <v>2640</v>
      </c>
      <c r="E5655">
        <v>0.04</v>
      </c>
      <c r="F5655">
        <v>2.5999999999999999E-2</v>
      </c>
      <c r="G5655">
        <v>1.4999999999999999E-2</v>
      </c>
      <c r="H5655">
        <v>4.0000000000000001E-3</v>
      </c>
      <c r="I5655">
        <v>0</v>
      </c>
    </row>
    <row r="5656" spans="1:9" x14ac:dyDescent="0.25">
      <c r="A5656" t="s">
        <v>718</v>
      </c>
      <c r="B5656">
        <v>30326</v>
      </c>
      <c r="C5656" s="593">
        <v>8.5000000000000006E-2</v>
      </c>
      <c r="D5656" t="s">
        <v>2640</v>
      </c>
      <c r="E5656">
        <v>0.04</v>
      </c>
      <c r="F5656">
        <v>2.5999999999999999E-2</v>
      </c>
      <c r="G5656">
        <v>1.4999999999999999E-2</v>
      </c>
      <c r="H5656">
        <v>4.0000000000000001E-3</v>
      </c>
      <c r="I5656">
        <v>0</v>
      </c>
    </row>
    <row r="5657" spans="1:9" x14ac:dyDescent="0.25">
      <c r="A5657" t="s">
        <v>718</v>
      </c>
      <c r="B5657">
        <v>30327</v>
      </c>
      <c r="C5657" s="593">
        <v>8.5000000000000006E-2</v>
      </c>
      <c r="D5657" t="s">
        <v>2640</v>
      </c>
      <c r="E5657">
        <v>0.04</v>
      </c>
      <c r="F5657">
        <v>2.5999999999999999E-2</v>
      </c>
      <c r="G5657">
        <v>1.4999999999999999E-2</v>
      </c>
      <c r="H5657">
        <v>4.0000000000000001E-3</v>
      </c>
      <c r="I5657">
        <v>0</v>
      </c>
    </row>
    <row r="5658" spans="1:9" x14ac:dyDescent="0.25">
      <c r="A5658" t="s">
        <v>718</v>
      </c>
      <c r="B5658">
        <v>30328</v>
      </c>
      <c r="C5658" s="593">
        <v>7.7499999999999999E-2</v>
      </c>
      <c r="D5658" t="s">
        <v>2654</v>
      </c>
      <c r="E5658">
        <v>0.04</v>
      </c>
      <c r="F5658">
        <v>0.03</v>
      </c>
      <c r="G5658">
        <v>0</v>
      </c>
      <c r="H5658">
        <v>7.4999999999999997E-3</v>
      </c>
      <c r="I5658">
        <v>0</v>
      </c>
    </row>
    <row r="5659" spans="1:9" x14ac:dyDescent="0.25">
      <c r="A5659" t="s">
        <v>718</v>
      </c>
      <c r="B5659">
        <v>30329</v>
      </c>
      <c r="C5659" s="593">
        <v>8.5000000000000006E-2</v>
      </c>
      <c r="D5659" t="s">
        <v>2640</v>
      </c>
      <c r="E5659">
        <v>0.04</v>
      </c>
      <c r="F5659">
        <v>2.5999999999999999E-2</v>
      </c>
      <c r="G5659">
        <v>1.4999999999999999E-2</v>
      </c>
      <c r="H5659">
        <v>4.0000000000000001E-3</v>
      </c>
      <c r="I5659">
        <v>0</v>
      </c>
    </row>
    <row r="5660" spans="1:9" x14ac:dyDescent="0.25">
      <c r="A5660" t="s">
        <v>718</v>
      </c>
      <c r="B5660">
        <v>30331</v>
      </c>
      <c r="C5660" s="593">
        <v>8.5000000000000006E-2</v>
      </c>
      <c r="D5660" t="s">
        <v>2640</v>
      </c>
      <c r="E5660">
        <v>0.04</v>
      </c>
      <c r="F5660">
        <v>2.5999999999999999E-2</v>
      </c>
      <c r="G5660">
        <v>1.4999999999999999E-2</v>
      </c>
      <c r="H5660">
        <v>4.0000000000000001E-3</v>
      </c>
      <c r="I5660">
        <v>0</v>
      </c>
    </row>
    <row r="5661" spans="1:9" x14ac:dyDescent="0.25">
      <c r="A5661" t="s">
        <v>718</v>
      </c>
      <c r="B5661">
        <v>30332</v>
      </c>
      <c r="C5661" s="593">
        <v>8.5000000000000006E-2</v>
      </c>
      <c r="D5661" t="s">
        <v>2640</v>
      </c>
      <c r="E5661">
        <v>0.04</v>
      </c>
      <c r="F5661">
        <v>2.5999999999999999E-2</v>
      </c>
      <c r="G5661">
        <v>1.4999999999999999E-2</v>
      </c>
      <c r="H5661">
        <v>4.0000000000000001E-3</v>
      </c>
      <c r="I5661">
        <v>0</v>
      </c>
    </row>
    <row r="5662" spans="1:9" x14ac:dyDescent="0.25">
      <c r="A5662" t="s">
        <v>718</v>
      </c>
      <c r="B5662">
        <v>30333</v>
      </c>
      <c r="C5662" s="593">
        <v>0.08</v>
      </c>
      <c r="D5662" t="s">
        <v>2630</v>
      </c>
      <c r="E5662">
        <v>0.04</v>
      </c>
      <c r="F5662">
        <v>0.03</v>
      </c>
      <c r="G5662">
        <v>0</v>
      </c>
      <c r="H5662">
        <v>0.01</v>
      </c>
      <c r="I5662">
        <v>0</v>
      </c>
    </row>
    <row r="5663" spans="1:9" x14ac:dyDescent="0.25">
      <c r="A5663" t="s">
        <v>718</v>
      </c>
      <c r="B5663">
        <v>30334</v>
      </c>
      <c r="C5663" s="593">
        <v>8.5000000000000006E-2</v>
      </c>
      <c r="D5663" t="s">
        <v>2640</v>
      </c>
      <c r="E5663">
        <v>0.04</v>
      </c>
      <c r="F5663">
        <v>2.5999999999999999E-2</v>
      </c>
      <c r="G5663">
        <v>1.4999999999999999E-2</v>
      </c>
      <c r="H5663">
        <v>4.0000000000000001E-3</v>
      </c>
      <c r="I5663">
        <v>0</v>
      </c>
    </row>
    <row r="5664" spans="1:9" x14ac:dyDescent="0.25">
      <c r="A5664" t="s">
        <v>718</v>
      </c>
      <c r="B5664">
        <v>30336</v>
      </c>
      <c r="C5664" s="593">
        <v>8.5000000000000006E-2</v>
      </c>
      <c r="D5664" t="s">
        <v>2640</v>
      </c>
      <c r="E5664">
        <v>0.04</v>
      </c>
      <c r="F5664">
        <v>2.5999999999999999E-2</v>
      </c>
      <c r="G5664">
        <v>1.4999999999999999E-2</v>
      </c>
      <c r="H5664">
        <v>4.0000000000000001E-3</v>
      </c>
      <c r="I5664">
        <v>0</v>
      </c>
    </row>
    <row r="5665" spans="1:9" x14ac:dyDescent="0.25">
      <c r="A5665" t="s">
        <v>718</v>
      </c>
      <c r="B5665">
        <v>30337</v>
      </c>
      <c r="C5665" s="593">
        <v>0.08</v>
      </c>
      <c r="D5665" t="s">
        <v>2689</v>
      </c>
      <c r="E5665">
        <v>0.04</v>
      </c>
      <c r="F5665">
        <v>0.04</v>
      </c>
      <c r="G5665">
        <v>0</v>
      </c>
      <c r="H5665">
        <v>0</v>
      </c>
      <c r="I5665">
        <v>0</v>
      </c>
    </row>
    <row r="5666" spans="1:9" x14ac:dyDescent="0.25">
      <c r="A5666" t="s">
        <v>718</v>
      </c>
      <c r="B5666">
        <v>30338</v>
      </c>
      <c r="C5666" s="593">
        <v>0.08</v>
      </c>
      <c r="D5666" t="s">
        <v>2641</v>
      </c>
      <c r="E5666">
        <v>0.04</v>
      </c>
      <c r="F5666">
        <v>0.03</v>
      </c>
      <c r="G5666">
        <v>0</v>
      </c>
      <c r="H5666">
        <v>0.01</v>
      </c>
      <c r="I5666">
        <v>0</v>
      </c>
    </row>
    <row r="5667" spans="1:9" x14ac:dyDescent="0.25">
      <c r="A5667" t="s">
        <v>718</v>
      </c>
      <c r="B5667">
        <v>30339</v>
      </c>
      <c r="C5667" s="593">
        <v>8.5000000000000006E-2</v>
      </c>
      <c r="D5667" t="s">
        <v>2640</v>
      </c>
      <c r="E5667">
        <v>0.04</v>
      </c>
      <c r="F5667">
        <v>2.5999999999999999E-2</v>
      </c>
      <c r="G5667">
        <v>1.4999999999999999E-2</v>
      </c>
      <c r="H5667">
        <v>4.0000000000000001E-3</v>
      </c>
      <c r="I5667">
        <v>0</v>
      </c>
    </row>
    <row r="5668" spans="1:9" x14ac:dyDescent="0.25">
      <c r="A5668" t="s">
        <v>718</v>
      </c>
      <c r="B5668">
        <v>30340</v>
      </c>
      <c r="C5668" s="593">
        <v>0.08</v>
      </c>
      <c r="D5668" t="s">
        <v>2721</v>
      </c>
      <c r="E5668">
        <v>0.04</v>
      </c>
      <c r="F5668">
        <v>0.03</v>
      </c>
      <c r="G5668">
        <v>0</v>
      </c>
      <c r="H5668">
        <v>0.01</v>
      </c>
      <c r="I5668">
        <v>0</v>
      </c>
    </row>
    <row r="5669" spans="1:9" x14ac:dyDescent="0.25">
      <c r="A5669" t="s">
        <v>718</v>
      </c>
      <c r="B5669">
        <v>30341</v>
      </c>
      <c r="C5669" s="593">
        <v>0.08</v>
      </c>
      <c r="D5669" t="s">
        <v>2722</v>
      </c>
      <c r="E5669">
        <v>0.04</v>
      </c>
      <c r="F5669">
        <v>0.03</v>
      </c>
      <c r="G5669">
        <v>0</v>
      </c>
      <c r="H5669">
        <v>0.01</v>
      </c>
      <c r="I5669">
        <v>0</v>
      </c>
    </row>
    <row r="5670" spans="1:9" x14ac:dyDescent="0.25">
      <c r="A5670" t="s">
        <v>718</v>
      </c>
      <c r="B5670">
        <v>30342</v>
      </c>
      <c r="C5670" s="593">
        <v>8.5000000000000006E-2</v>
      </c>
      <c r="D5670" t="s">
        <v>2640</v>
      </c>
      <c r="E5670">
        <v>0.04</v>
      </c>
      <c r="F5670">
        <v>2.5999999999999999E-2</v>
      </c>
      <c r="G5670">
        <v>1.4999999999999999E-2</v>
      </c>
      <c r="H5670">
        <v>4.0000000000000001E-3</v>
      </c>
      <c r="I5670">
        <v>0</v>
      </c>
    </row>
    <row r="5671" spans="1:9" x14ac:dyDescent="0.25">
      <c r="A5671" t="s">
        <v>718</v>
      </c>
      <c r="B5671">
        <v>30343</v>
      </c>
      <c r="C5671" s="593">
        <v>8.5000000000000006E-2</v>
      </c>
      <c r="D5671" t="s">
        <v>2640</v>
      </c>
      <c r="E5671">
        <v>0.04</v>
      </c>
      <c r="F5671">
        <v>2.5999999999999999E-2</v>
      </c>
      <c r="G5671">
        <v>1.4999999999999999E-2</v>
      </c>
      <c r="H5671">
        <v>4.0000000000000001E-3</v>
      </c>
      <c r="I5671">
        <v>0</v>
      </c>
    </row>
    <row r="5672" spans="1:9" x14ac:dyDescent="0.25">
      <c r="A5672" t="s">
        <v>718</v>
      </c>
      <c r="B5672">
        <v>30344</v>
      </c>
      <c r="C5672" s="593">
        <v>8.5000000000000006E-2</v>
      </c>
      <c r="D5672" t="s">
        <v>2640</v>
      </c>
      <c r="E5672">
        <v>0.04</v>
      </c>
      <c r="F5672">
        <v>2.5999999999999999E-2</v>
      </c>
      <c r="G5672">
        <v>1.4999999999999999E-2</v>
      </c>
      <c r="H5672">
        <v>4.0000000000000001E-3</v>
      </c>
      <c r="I5672">
        <v>0</v>
      </c>
    </row>
    <row r="5673" spans="1:9" x14ac:dyDescent="0.25">
      <c r="A5673" t="s">
        <v>718</v>
      </c>
      <c r="B5673">
        <v>30345</v>
      </c>
      <c r="C5673" s="593">
        <v>0.08</v>
      </c>
      <c r="D5673" t="s">
        <v>2722</v>
      </c>
      <c r="E5673">
        <v>0.04</v>
      </c>
      <c r="F5673">
        <v>0.03</v>
      </c>
      <c r="G5673">
        <v>0</v>
      </c>
      <c r="H5673">
        <v>0.01</v>
      </c>
      <c r="I5673">
        <v>0</v>
      </c>
    </row>
    <row r="5674" spans="1:9" x14ac:dyDescent="0.25">
      <c r="A5674" t="s">
        <v>718</v>
      </c>
      <c r="B5674">
        <v>30346</v>
      </c>
      <c r="C5674" s="593">
        <v>0.08</v>
      </c>
      <c r="D5674" t="s">
        <v>2721</v>
      </c>
      <c r="E5674">
        <v>0.04</v>
      </c>
      <c r="F5674">
        <v>0.03</v>
      </c>
      <c r="G5674">
        <v>0</v>
      </c>
      <c r="H5674">
        <v>0.01</v>
      </c>
      <c r="I5674">
        <v>0</v>
      </c>
    </row>
    <row r="5675" spans="1:9" x14ac:dyDescent="0.25">
      <c r="A5675" t="s">
        <v>718</v>
      </c>
      <c r="B5675">
        <v>30348</v>
      </c>
      <c r="C5675" s="593">
        <v>8.5000000000000006E-2</v>
      </c>
      <c r="D5675" t="s">
        <v>2640</v>
      </c>
      <c r="E5675">
        <v>0.04</v>
      </c>
      <c r="F5675">
        <v>2.5999999999999999E-2</v>
      </c>
      <c r="G5675">
        <v>1.4999999999999999E-2</v>
      </c>
      <c r="H5675">
        <v>4.0000000000000001E-3</v>
      </c>
      <c r="I5675">
        <v>0</v>
      </c>
    </row>
    <row r="5676" spans="1:9" x14ac:dyDescent="0.25">
      <c r="A5676" t="s">
        <v>718</v>
      </c>
      <c r="B5676">
        <v>30349</v>
      </c>
      <c r="C5676" s="593">
        <v>0.08</v>
      </c>
      <c r="D5676" t="s">
        <v>2689</v>
      </c>
      <c r="E5676">
        <v>0.04</v>
      </c>
      <c r="F5676">
        <v>0.04</v>
      </c>
      <c r="G5676">
        <v>0</v>
      </c>
      <c r="H5676">
        <v>0</v>
      </c>
      <c r="I5676">
        <v>0</v>
      </c>
    </row>
    <row r="5677" spans="1:9" x14ac:dyDescent="0.25">
      <c r="A5677" t="s">
        <v>718</v>
      </c>
      <c r="B5677">
        <v>30350</v>
      </c>
      <c r="C5677" s="593">
        <v>7.7499999999999999E-2</v>
      </c>
      <c r="D5677" t="s">
        <v>2637</v>
      </c>
      <c r="E5677">
        <v>0.04</v>
      </c>
      <c r="F5677">
        <v>0.03</v>
      </c>
      <c r="G5677">
        <v>0</v>
      </c>
      <c r="H5677">
        <v>7.4999999999999997E-3</v>
      </c>
      <c r="I5677">
        <v>0</v>
      </c>
    </row>
    <row r="5678" spans="1:9" x14ac:dyDescent="0.25">
      <c r="A5678" t="s">
        <v>718</v>
      </c>
      <c r="B5678">
        <v>30353</v>
      </c>
      <c r="C5678" s="593">
        <v>8.5000000000000006E-2</v>
      </c>
      <c r="D5678" t="s">
        <v>2640</v>
      </c>
      <c r="E5678">
        <v>0.04</v>
      </c>
      <c r="F5678">
        <v>2.5999999999999999E-2</v>
      </c>
      <c r="G5678">
        <v>1.4999999999999999E-2</v>
      </c>
      <c r="H5678">
        <v>4.0000000000000001E-3</v>
      </c>
      <c r="I5678">
        <v>0</v>
      </c>
    </row>
    <row r="5679" spans="1:9" x14ac:dyDescent="0.25">
      <c r="A5679" t="s">
        <v>718</v>
      </c>
      <c r="B5679">
        <v>30354</v>
      </c>
      <c r="C5679" s="593">
        <v>8.5000000000000006E-2</v>
      </c>
      <c r="D5679" t="s">
        <v>2640</v>
      </c>
      <c r="E5679">
        <v>0.04</v>
      </c>
      <c r="F5679">
        <v>2.5999999999999999E-2</v>
      </c>
      <c r="G5679">
        <v>1.4999999999999999E-2</v>
      </c>
      <c r="H5679">
        <v>4.0000000000000001E-3</v>
      </c>
      <c r="I5679">
        <v>0</v>
      </c>
    </row>
    <row r="5680" spans="1:9" x14ac:dyDescent="0.25">
      <c r="A5680" t="s">
        <v>718</v>
      </c>
      <c r="B5680">
        <v>30355</v>
      </c>
      <c r="C5680" s="593">
        <v>8.5000000000000006E-2</v>
      </c>
      <c r="D5680" t="s">
        <v>2640</v>
      </c>
      <c r="E5680">
        <v>0.04</v>
      </c>
      <c r="F5680">
        <v>2.5999999999999999E-2</v>
      </c>
      <c r="G5680">
        <v>1.4999999999999999E-2</v>
      </c>
      <c r="H5680">
        <v>4.0000000000000001E-3</v>
      </c>
      <c r="I5680">
        <v>0</v>
      </c>
    </row>
    <row r="5681" spans="1:9" x14ac:dyDescent="0.25">
      <c r="A5681" t="s">
        <v>718</v>
      </c>
      <c r="B5681">
        <v>30356</v>
      </c>
      <c r="C5681" s="593">
        <v>0.08</v>
      </c>
      <c r="D5681" t="s">
        <v>2723</v>
      </c>
      <c r="E5681">
        <v>0.04</v>
      </c>
      <c r="F5681">
        <v>0.03</v>
      </c>
      <c r="G5681">
        <v>0</v>
      </c>
      <c r="H5681">
        <v>0.01</v>
      </c>
      <c r="I5681">
        <v>0</v>
      </c>
    </row>
    <row r="5682" spans="1:9" x14ac:dyDescent="0.25">
      <c r="A5682" t="s">
        <v>718</v>
      </c>
      <c r="B5682">
        <v>30357</v>
      </c>
      <c r="C5682" s="593">
        <v>8.5000000000000006E-2</v>
      </c>
      <c r="D5682" t="s">
        <v>2640</v>
      </c>
      <c r="E5682">
        <v>0.04</v>
      </c>
      <c r="F5682">
        <v>2.5999999999999999E-2</v>
      </c>
      <c r="G5682">
        <v>1.4999999999999999E-2</v>
      </c>
      <c r="H5682">
        <v>4.0000000000000001E-3</v>
      </c>
      <c r="I5682">
        <v>0</v>
      </c>
    </row>
    <row r="5683" spans="1:9" x14ac:dyDescent="0.25">
      <c r="A5683" t="s">
        <v>718</v>
      </c>
      <c r="B5683">
        <v>30358</v>
      </c>
      <c r="C5683" s="593">
        <v>0.08</v>
      </c>
      <c r="D5683" t="s">
        <v>2723</v>
      </c>
      <c r="E5683">
        <v>0.04</v>
      </c>
      <c r="F5683">
        <v>0.03</v>
      </c>
      <c r="G5683">
        <v>0</v>
      </c>
      <c r="H5683">
        <v>0.01</v>
      </c>
      <c r="I5683">
        <v>0</v>
      </c>
    </row>
    <row r="5684" spans="1:9" x14ac:dyDescent="0.25">
      <c r="A5684" t="s">
        <v>718</v>
      </c>
      <c r="B5684">
        <v>30359</v>
      </c>
      <c r="C5684" s="593">
        <v>0.08</v>
      </c>
      <c r="D5684" t="s">
        <v>2630</v>
      </c>
      <c r="E5684">
        <v>0.04</v>
      </c>
      <c r="F5684">
        <v>0.03</v>
      </c>
      <c r="G5684">
        <v>0</v>
      </c>
      <c r="H5684">
        <v>0.01</v>
      </c>
      <c r="I5684">
        <v>0</v>
      </c>
    </row>
    <row r="5685" spans="1:9" x14ac:dyDescent="0.25">
      <c r="A5685" t="s">
        <v>718</v>
      </c>
      <c r="B5685">
        <v>30360</v>
      </c>
      <c r="C5685" s="593">
        <v>0.08</v>
      </c>
      <c r="D5685" t="s">
        <v>2641</v>
      </c>
      <c r="E5685">
        <v>0.04</v>
      </c>
      <c r="F5685">
        <v>0.03</v>
      </c>
      <c r="G5685">
        <v>0</v>
      </c>
      <c r="H5685">
        <v>0.01</v>
      </c>
      <c r="I5685">
        <v>0</v>
      </c>
    </row>
    <row r="5686" spans="1:9" x14ac:dyDescent="0.25">
      <c r="A5686" t="s">
        <v>718</v>
      </c>
      <c r="B5686">
        <v>30361</v>
      </c>
      <c r="C5686" s="593">
        <v>8.5000000000000006E-2</v>
      </c>
      <c r="D5686" t="s">
        <v>2640</v>
      </c>
      <c r="E5686">
        <v>0.04</v>
      </c>
      <c r="F5686">
        <v>2.5999999999999999E-2</v>
      </c>
      <c r="G5686">
        <v>1.4999999999999999E-2</v>
      </c>
      <c r="H5686">
        <v>4.0000000000000001E-3</v>
      </c>
      <c r="I5686">
        <v>0</v>
      </c>
    </row>
    <row r="5687" spans="1:9" x14ac:dyDescent="0.25">
      <c r="A5687" t="s">
        <v>718</v>
      </c>
      <c r="B5687">
        <v>30362</v>
      </c>
      <c r="C5687" s="593">
        <v>0.08</v>
      </c>
      <c r="D5687" t="s">
        <v>2724</v>
      </c>
      <c r="E5687">
        <v>0.04</v>
      </c>
      <c r="F5687">
        <v>0.03</v>
      </c>
      <c r="G5687">
        <v>0</v>
      </c>
      <c r="H5687">
        <v>0.01</v>
      </c>
      <c r="I5687">
        <v>0</v>
      </c>
    </row>
    <row r="5688" spans="1:9" x14ac:dyDescent="0.25">
      <c r="A5688" t="s">
        <v>718</v>
      </c>
      <c r="B5688">
        <v>30363</v>
      </c>
      <c r="C5688" s="593">
        <v>8.5000000000000006E-2</v>
      </c>
      <c r="D5688" t="s">
        <v>2640</v>
      </c>
      <c r="E5688">
        <v>0.04</v>
      </c>
      <c r="F5688">
        <v>2.5999999999999999E-2</v>
      </c>
      <c r="G5688">
        <v>1.4999999999999999E-2</v>
      </c>
      <c r="H5688">
        <v>4.0000000000000001E-3</v>
      </c>
      <c r="I5688">
        <v>0</v>
      </c>
    </row>
    <row r="5689" spans="1:9" x14ac:dyDescent="0.25">
      <c r="A5689" t="s">
        <v>718</v>
      </c>
      <c r="B5689">
        <v>30364</v>
      </c>
      <c r="C5689" s="593">
        <v>7.7499999999999999E-2</v>
      </c>
      <c r="D5689" t="s">
        <v>2725</v>
      </c>
      <c r="E5689">
        <v>0.04</v>
      </c>
      <c r="F5689">
        <v>0.03</v>
      </c>
      <c r="G5689">
        <v>0</v>
      </c>
      <c r="H5689">
        <v>7.4999999999999997E-3</v>
      </c>
      <c r="I5689">
        <v>0</v>
      </c>
    </row>
    <row r="5690" spans="1:9" x14ac:dyDescent="0.25">
      <c r="A5690" t="s">
        <v>718</v>
      </c>
      <c r="B5690">
        <v>30366</v>
      </c>
      <c r="C5690" s="593">
        <v>0.08</v>
      </c>
      <c r="D5690" t="s">
        <v>2721</v>
      </c>
      <c r="E5690">
        <v>0.04</v>
      </c>
      <c r="F5690">
        <v>0.03</v>
      </c>
      <c r="G5690">
        <v>0</v>
      </c>
      <c r="H5690">
        <v>0.01</v>
      </c>
      <c r="I5690">
        <v>0</v>
      </c>
    </row>
    <row r="5691" spans="1:9" x14ac:dyDescent="0.25">
      <c r="A5691" t="s">
        <v>718</v>
      </c>
      <c r="B5691">
        <v>30368</v>
      </c>
      <c r="C5691" s="593">
        <v>8.5000000000000006E-2</v>
      </c>
      <c r="D5691" t="s">
        <v>2640</v>
      </c>
      <c r="E5691">
        <v>0.04</v>
      </c>
      <c r="F5691">
        <v>2.5999999999999999E-2</v>
      </c>
      <c r="G5691">
        <v>1.4999999999999999E-2</v>
      </c>
      <c r="H5691">
        <v>4.0000000000000001E-3</v>
      </c>
      <c r="I5691">
        <v>0</v>
      </c>
    </row>
    <row r="5692" spans="1:9" x14ac:dyDescent="0.25">
      <c r="A5692" t="s">
        <v>718</v>
      </c>
      <c r="B5692">
        <v>30369</v>
      </c>
      <c r="C5692" s="593">
        <v>8.5000000000000006E-2</v>
      </c>
      <c r="D5692" t="s">
        <v>2640</v>
      </c>
      <c r="E5692">
        <v>0.04</v>
      </c>
      <c r="F5692">
        <v>2.5999999999999999E-2</v>
      </c>
      <c r="G5692">
        <v>1.4999999999999999E-2</v>
      </c>
      <c r="H5692">
        <v>4.0000000000000001E-3</v>
      </c>
      <c r="I5692">
        <v>0</v>
      </c>
    </row>
    <row r="5693" spans="1:9" x14ac:dyDescent="0.25">
      <c r="A5693" t="s">
        <v>718</v>
      </c>
      <c r="B5693">
        <v>30370</v>
      </c>
      <c r="C5693" s="593">
        <v>8.5000000000000006E-2</v>
      </c>
      <c r="D5693" t="s">
        <v>2640</v>
      </c>
      <c r="E5693">
        <v>0.04</v>
      </c>
      <c r="F5693">
        <v>2.5999999999999999E-2</v>
      </c>
      <c r="G5693">
        <v>1.4999999999999999E-2</v>
      </c>
      <c r="H5693">
        <v>4.0000000000000001E-3</v>
      </c>
      <c r="I5693">
        <v>0</v>
      </c>
    </row>
    <row r="5694" spans="1:9" x14ac:dyDescent="0.25">
      <c r="A5694" t="s">
        <v>718</v>
      </c>
      <c r="B5694">
        <v>30371</v>
      </c>
      <c r="C5694" s="593">
        <v>8.5000000000000006E-2</v>
      </c>
      <c r="D5694" t="s">
        <v>2640</v>
      </c>
      <c r="E5694">
        <v>0.04</v>
      </c>
      <c r="F5694">
        <v>2.5999999999999999E-2</v>
      </c>
      <c r="G5694">
        <v>1.4999999999999999E-2</v>
      </c>
      <c r="H5694">
        <v>4.0000000000000001E-3</v>
      </c>
      <c r="I5694">
        <v>0</v>
      </c>
    </row>
    <row r="5695" spans="1:9" x14ac:dyDescent="0.25">
      <c r="A5695" t="s">
        <v>718</v>
      </c>
      <c r="B5695">
        <v>30374</v>
      </c>
      <c r="C5695" s="593">
        <v>8.5000000000000006E-2</v>
      </c>
      <c r="D5695" t="s">
        <v>2640</v>
      </c>
      <c r="E5695">
        <v>0.04</v>
      </c>
      <c r="F5695">
        <v>2.5999999999999999E-2</v>
      </c>
      <c r="G5695">
        <v>1.4999999999999999E-2</v>
      </c>
      <c r="H5695">
        <v>4.0000000000000001E-3</v>
      </c>
      <c r="I5695">
        <v>0</v>
      </c>
    </row>
    <row r="5696" spans="1:9" x14ac:dyDescent="0.25">
      <c r="A5696" t="s">
        <v>718</v>
      </c>
      <c r="B5696">
        <v>30375</v>
      </c>
      <c r="C5696" s="593">
        <v>8.5000000000000006E-2</v>
      </c>
      <c r="D5696" t="s">
        <v>2640</v>
      </c>
      <c r="E5696">
        <v>0.04</v>
      </c>
      <c r="F5696">
        <v>2.5999999999999999E-2</v>
      </c>
      <c r="G5696">
        <v>1.4999999999999999E-2</v>
      </c>
      <c r="H5696">
        <v>4.0000000000000001E-3</v>
      </c>
      <c r="I5696">
        <v>0</v>
      </c>
    </row>
    <row r="5697" spans="1:9" x14ac:dyDescent="0.25">
      <c r="A5697" t="s">
        <v>718</v>
      </c>
      <c r="B5697">
        <v>30377</v>
      </c>
      <c r="C5697" s="593">
        <v>8.5000000000000006E-2</v>
      </c>
      <c r="D5697" t="s">
        <v>2640</v>
      </c>
      <c r="E5697">
        <v>0.04</v>
      </c>
      <c r="F5697">
        <v>2.5999999999999999E-2</v>
      </c>
      <c r="G5697">
        <v>1.4999999999999999E-2</v>
      </c>
      <c r="H5697">
        <v>4.0000000000000001E-3</v>
      </c>
      <c r="I5697">
        <v>0</v>
      </c>
    </row>
    <row r="5698" spans="1:9" x14ac:dyDescent="0.25">
      <c r="A5698" t="s">
        <v>718</v>
      </c>
      <c r="B5698">
        <v>30378</v>
      </c>
      <c r="C5698" s="593">
        <v>7.7499999999999999E-2</v>
      </c>
      <c r="D5698" t="s">
        <v>2719</v>
      </c>
      <c r="E5698">
        <v>0.04</v>
      </c>
      <c r="F5698">
        <v>0.03</v>
      </c>
      <c r="G5698">
        <v>0</v>
      </c>
      <c r="H5698">
        <v>7.4999999999999997E-3</v>
      </c>
      <c r="I5698">
        <v>0</v>
      </c>
    </row>
    <row r="5699" spans="1:9" x14ac:dyDescent="0.25">
      <c r="A5699" t="s">
        <v>718</v>
      </c>
      <c r="B5699">
        <v>30380</v>
      </c>
      <c r="C5699" s="593">
        <v>7.7499999999999999E-2</v>
      </c>
      <c r="D5699" t="s">
        <v>2637</v>
      </c>
      <c r="E5699">
        <v>0.04</v>
      </c>
      <c r="F5699">
        <v>0.03</v>
      </c>
      <c r="G5699">
        <v>0</v>
      </c>
      <c r="H5699">
        <v>7.4999999999999997E-3</v>
      </c>
      <c r="I5699">
        <v>0</v>
      </c>
    </row>
    <row r="5700" spans="1:9" x14ac:dyDescent="0.25">
      <c r="A5700" t="s">
        <v>718</v>
      </c>
      <c r="B5700">
        <v>30384</v>
      </c>
      <c r="C5700" s="593">
        <v>8.5000000000000006E-2</v>
      </c>
      <c r="D5700" t="s">
        <v>2640</v>
      </c>
      <c r="E5700">
        <v>0.04</v>
      </c>
      <c r="F5700">
        <v>2.5999999999999999E-2</v>
      </c>
      <c r="G5700">
        <v>1.4999999999999999E-2</v>
      </c>
      <c r="H5700">
        <v>4.0000000000000001E-3</v>
      </c>
      <c r="I5700">
        <v>0</v>
      </c>
    </row>
    <row r="5701" spans="1:9" x14ac:dyDescent="0.25">
      <c r="A5701" t="s">
        <v>718</v>
      </c>
      <c r="B5701">
        <v>30385</v>
      </c>
      <c r="C5701" s="593">
        <v>8.5000000000000006E-2</v>
      </c>
      <c r="D5701" t="s">
        <v>2640</v>
      </c>
      <c r="E5701">
        <v>0.04</v>
      </c>
      <c r="F5701">
        <v>2.5999999999999999E-2</v>
      </c>
      <c r="G5701">
        <v>1.4999999999999999E-2</v>
      </c>
      <c r="H5701">
        <v>4.0000000000000001E-3</v>
      </c>
      <c r="I5701">
        <v>0</v>
      </c>
    </row>
    <row r="5702" spans="1:9" x14ac:dyDescent="0.25">
      <c r="A5702" t="s">
        <v>718</v>
      </c>
      <c r="B5702">
        <v>30388</v>
      </c>
      <c r="C5702" s="593">
        <v>7.7499999999999999E-2</v>
      </c>
      <c r="D5702" t="s">
        <v>2637</v>
      </c>
      <c r="E5702">
        <v>0.04</v>
      </c>
      <c r="F5702">
        <v>0.03</v>
      </c>
      <c r="G5702">
        <v>0</v>
      </c>
      <c r="H5702">
        <v>7.4999999999999997E-3</v>
      </c>
      <c r="I5702">
        <v>0</v>
      </c>
    </row>
    <row r="5703" spans="1:9" x14ac:dyDescent="0.25">
      <c r="A5703" t="s">
        <v>718</v>
      </c>
      <c r="B5703">
        <v>30392</v>
      </c>
      <c r="C5703" s="593">
        <v>8.5000000000000006E-2</v>
      </c>
      <c r="D5703" t="s">
        <v>2640</v>
      </c>
      <c r="E5703">
        <v>0.04</v>
      </c>
      <c r="F5703">
        <v>2.5999999999999999E-2</v>
      </c>
      <c r="G5703">
        <v>1.4999999999999999E-2</v>
      </c>
      <c r="H5703">
        <v>4.0000000000000001E-3</v>
      </c>
      <c r="I5703">
        <v>0</v>
      </c>
    </row>
    <row r="5704" spans="1:9" x14ac:dyDescent="0.25">
      <c r="A5704" t="s">
        <v>718</v>
      </c>
      <c r="B5704">
        <v>30394</v>
      </c>
      <c r="C5704" s="593">
        <v>8.5000000000000006E-2</v>
      </c>
      <c r="D5704" t="s">
        <v>2640</v>
      </c>
      <c r="E5704">
        <v>0.04</v>
      </c>
      <c r="F5704">
        <v>2.5999999999999999E-2</v>
      </c>
      <c r="G5704">
        <v>1.4999999999999999E-2</v>
      </c>
      <c r="H5704">
        <v>4.0000000000000001E-3</v>
      </c>
      <c r="I5704">
        <v>0</v>
      </c>
    </row>
    <row r="5705" spans="1:9" x14ac:dyDescent="0.25">
      <c r="A5705" t="s">
        <v>718</v>
      </c>
      <c r="B5705">
        <v>30396</v>
      </c>
      <c r="C5705" s="593">
        <v>7.7499999999999999E-2</v>
      </c>
      <c r="D5705" t="s">
        <v>2637</v>
      </c>
      <c r="E5705">
        <v>0.04</v>
      </c>
      <c r="F5705">
        <v>0.03</v>
      </c>
      <c r="G5705">
        <v>0</v>
      </c>
      <c r="H5705">
        <v>7.4999999999999997E-3</v>
      </c>
      <c r="I5705">
        <v>0</v>
      </c>
    </row>
    <row r="5706" spans="1:9" x14ac:dyDescent="0.25">
      <c r="A5706" t="s">
        <v>718</v>
      </c>
      <c r="B5706">
        <v>30398</v>
      </c>
      <c r="C5706" s="593">
        <v>7.7499999999999999E-2</v>
      </c>
      <c r="D5706" t="s">
        <v>2637</v>
      </c>
      <c r="E5706">
        <v>0.04</v>
      </c>
      <c r="F5706">
        <v>0.03</v>
      </c>
      <c r="G5706">
        <v>0</v>
      </c>
      <c r="H5706">
        <v>7.4999999999999997E-3</v>
      </c>
      <c r="I5706">
        <v>0</v>
      </c>
    </row>
    <row r="5707" spans="1:9" x14ac:dyDescent="0.25">
      <c r="A5707" t="s">
        <v>718</v>
      </c>
      <c r="B5707">
        <v>30401</v>
      </c>
      <c r="C5707" s="593">
        <v>0.08</v>
      </c>
      <c r="D5707" t="s">
        <v>2726</v>
      </c>
      <c r="E5707">
        <v>0.04</v>
      </c>
      <c r="F5707">
        <v>0.03</v>
      </c>
      <c r="G5707">
        <v>0</v>
      </c>
      <c r="H5707">
        <v>0.01</v>
      </c>
      <c r="I5707">
        <v>0</v>
      </c>
    </row>
    <row r="5708" spans="1:9" x14ac:dyDescent="0.25">
      <c r="A5708" t="s">
        <v>718</v>
      </c>
      <c r="B5708">
        <v>30410</v>
      </c>
      <c r="C5708" s="593">
        <v>0.08</v>
      </c>
      <c r="D5708" t="s">
        <v>2727</v>
      </c>
      <c r="E5708">
        <v>0.04</v>
      </c>
      <c r="F5708">
        <v>0.03</v>
      </c>
      <c r="G5708">
        <v>0</v>
      </c>
      <c r="H5708">
        <v>0.01</v>
      </c>
      <c r="I5708">
        <v>0</v>
      </c>
    </row>
    <row r="5709" spans="1:9" x14ac:dyDescent="0.25">
      <c r="A5709" t="s">
        <v>718</v>
      </c>
      <c r="B5709">
        <v>30411</v>
      </c>
      <c r="C5709" s="593">
        <v>0.08</v>
      </c>
      <c r="D5709" t="s">
        <v>1264</v>
      </c>
      <c r="E5709">
        <v>0.04</v>
      </c>
      <c r="F5709">
        <v>0.03</v>
      </c>
      <c r="G5709">
        <v>0</v>
      </c>
      <c r="H5709">
        <v>0.01</v>
      </c>
      <c r="I5709">
        <v>0</v>
      </c>
    </row>
    <row r="5710" spans="1:9" x14ac:dyDescent="0.25">
      <c r="A5710" t="s">
        <v>718</v>
      </c>
      <c r="B5710">
        <v>30412</v>
      </c>
      <c r="C5710" s="593">
        <v>0.08</v>
      </c>
      <c r="D5710" t="s">
        <v>2728</v>
      </c>
      <c r="E5710">
        <v>0.04</v>
      </c>
      <c r="F5710">
        <v>0.03</v>
      </c>
      <c r="G5710">
        <v>0</v>
      </c>
      <c r="H5710">
        <v>0.01</v>
      </c>
      <c r="I5710">
        <v>0</v>
      </c>
    </row>
    <row r="5711" spans="1:9" x14ac:dyDescent="0.25">
      <c r="A5711" t="s">
        <v>718</v>
      </c>
      <c r="B5711">
        <v>30413</v>
      </c>
      <c r="C5711" s="593">
        <v>0.08</v>
      </c>
      <c r="D5711" t="s">
        <v>1509</v>
      </c>
      <c r="E5711">
        <v>0.04</v>
      </c>
      <c r="F5711">
        <v>0.04</v>
      </c>
      <c r="G5711">
        <v>0</v>
      </c>
      <c r="H5711">
        <v>0</v>
      </c>
      <c r="I5711">
        <v>0</v>
      </c>
    </row>
    <row r="5712" spans="1:9" x14ac:dyDescent="0.25">
      <c r="A5712" t="s">
        <v>718</v>
      </c>
      <c r="B5712">
        <v>30414</v>
      </c>
      <c r="C5712" s="593">
        <v>0.08</v>
      </c>
      <c r="D5712" t="s">
        <v>2729</v>
      </c>
      <c r="E5712">
        <v>0.04</v>
      </c>
      <c r="F5712">
        <v>0.03</v>
      </c>
      <c r="G5712">
        <v>0</v>
      </c>
      <c r="H5712">
        <v>0.01</v>
      </c>
      <c r="I5712">
        <v>0</v>
      </c>
    </row>
    <row r="5713" spans="1:9" x14ac:dyDescent="0.25">
      <c r="A5713" t="s">
        <v>718</v>
      </c>
      <c r="B5713">
        <v>30415</v>
      </c>
      <c r="C5713" s="593">
        <v>0.08</v>
      </c>
      <c r="D5713" t="s">
        <v>2730</v>
      </c>
      <c r="E5713">
        <v>0.04</v>
      </c>
      <c r="F5713">
        <v>0.04</v>
      </c>
      <c r="G5713">
        <v>0</v>
      </c>
      <c r="H5713">
        <v>0</v>
      </c>
      <c r="I5713">
        <v>0</v>
      </c>
    </row>
    <row r="5714" spans="1:9" x14ac:dyDescent="0.25">
      <c r="A5714" t="s">
        <v>718</v>
      </c>
      <c r="B5714">
        <v>30417</v>
      </c>
      <c r="C5714" s="593">
        <v>0.08</v>
      </c>
      <c r="D5714" t="s">
        <v>2729</v>
      </c>
      <c r="E5714">
        <v>0.04</v>
      </c>
      <c r="F5714">
        <v>0.03</v>
      </c>
      <c r="G5714">
        <v>0</v>
      </c>
      <c r="H5714">
        <v>0.01</v>
      </c>
      <c r="I5714">
        <v>0</v>
      </c>
    </row>
    <row r="5715" spans="1:9" x14ac:dyDescent="0.25">
      <c r="A5715" t="s">
        <v>718</v>
      </c>
      <c r="B5715">
        <v>30420</v>
      </c>
      <c r="C5715" s="593">
        <v>0.08</v>
      </c>
      <c r="D5715" t="s">
        <v>2731</v>
      </c>
      <c r="E5715">
        <v>0.04</v>
      </c>
      <c r="F5715">
        <v>0.03</v>
      </c>
      <c r="G5715">
        <v>0</v>
      </c>
      <c r="H5715">
        <v>0.01</v>
      </c>
      <c r="I5715">
        <v>0</v>
      </c>
    </row>
    <row r="5716" spans="1:9" x14ac:dyDescent="0.25">
      <c r="A5716" t="s">
        <v>718</v>
      </c>
      <c r="B5716">
        <v>30421</v>
      </c>
      <c r="C5716" s="593">
        <v>0.08</v>
      </c>
      <c r="D5716" t="s">
        <v>2732</v>
      </c>
      <c r="E5716">
        <v>0.04</v>
      </c>
      <c r="F5716">
        <v>0.03</v>
      </c>
      <c r="G5716">
        <v>0</v>
      </c>
      <c r="H5716">
        <v>0.01</v>
      </c>
      <c r="I5716">
        <v>0</v>
      </c>
    </row>
    <row r="5717" spans="1:9" x14ac:dyDescent="0.25">
      <c r="A5717" t="s">
        <v>718</v>
      </c>
      <c r="B5717">
        <v>30423</v>
      </c>
      <c r="C5717" s="593">
        <v>0.08</v>
      </c>
      <c r="D5717" t="s">
        <v>2729</v>
      </c>
      <c r="E5717">
        <v>0.04</v>
      </c>
      <c r="F5717">
        <v>0.03</v>
      </c>
      <c r="G5717">
        <v>0</v>
      </c>
      <c r="H5717">
        <v>0.01</v>
      </c>
      <c r="I5717">
        <v>0</v>
      </c>
    </row>
    <row r="5718" spans="1:9" x14ac:dyDescent="0.25">
      <c r="A5718" t="s">
        <v>718</v>
      </c>
      <c r="B5718">
        <v>30424</v>
      </c>
      <c r="C5718" s="593">
        <v>7.0000000000000007E-2</v>
      </c>
      <c r="D5718" t="s">
        <v>2733</v>
      </c>
      <c r="E5718">
        <v>0.04</v>
      </c>
      <c r="F5718">
        <v>0.03</v>
      </c>
      <c r="G5718">
        <v>0</v>
      </c>
      <c r="H5718">
        <v>0</v>
      </c>
      <c r="I5718">
        <v>0</v>
      </c>
    </row>
    <row r="5719" spans="1:9" x14ac:dyDescent="0.25">
      <c r="A5719" t="s">
        <v>718</v>
      </c>
      <c r="B5719">
        <v>30425</v>
      </c>
      <c r="C5719" s="593">
        <v>0.08</v>
      </c>
      <c r="D5719" t="s">
        <v>1520</v>
      </c>
      <c r="E5719">
        <v>0.04</v>
      </c>
      <c r="F5719">
        <v>0.03</v>
      </c>
      <c r="G5719">
        <v>0</v>
      </c>
      <c r="H5719">
        <v>0.01</v>
      </c>
      <c r="I5719">
        <v>0</v>
      </c>
    </row>
    <row r="5720" spans="1:9" x14ac:dyDescent="0.25">
      <c r="A5720" t="s">
        <v>718</v>
      </c>
      <c r="B5720">
        <v>30426</v>
      </c>
      <c r="C5720" s="593">
        <v>7.0000000000000007E-2</v>
      </c>
      <c r="D5720" t="s">
        <v>2734</v>
      </c>
      <c r="E5720">
        <v>0.04</v>
      </c>
      <c r="F5720">
        <v>0.02</v>
      </c>
      <c r="G5720">
        <v>0</v>
      </c>
      <c r="H5720">
        <v>0.01</v>
      </c>
      <c r="I5720">
        <v>0</v>
      </c>
    </row>
    <row r="5721" spans="1:9" x14ac:dyDescent="0.25">
      <c r="A5721" t="s">
        <v>718</v>
      </c>
      <c r="B5721">
        <v>30427</v>
      </c>
      <c r="C5721" s="593">
        <v>0.08</v>
      </c>
      <c r="D5721" t="s">
        <v>2735</v>
      </c>
      <c r="E5721">
        <v>0.04</v>
      </c>
      <c r="F5721">
        <v>0.03</v>
      </c>
      <c r="G5721">
        <v>0</v>
      </c>
      <c r="H5721">
        <v>0.01</v>
      </c>
      <c r="I5721">
        <v>0</v>
      </c>
    </row>
    <row r="5722" spans="1:9" x14ac:dyDescent="0.25">
      <c r="A5722" t="s">
        <v>718</v>
      </c>
      <c r="B5722">
        <v>30428</v>
      </c>
      <c r="C5722" s="593">
        <v>0.08</v>
      </c>
      <c r="D5722" t="s">
        <v>1264</v>
      </c>
      <c r="E5722">
        <v>0.04</v>
      </c>
      <c r="F5722">
        <v>0.03</v>
      </c>
      <c r="G5722">
        <v>0</v>
      </c>
      <c r="H5722">
        <v>0.01</v>
      </c>
      <c r="I5722">
        <v>0</v>
      </c>
    </row>
    <row r="5723" spans="1:9" x14ac:dyDescent="0.25">
      <c r="A5723" t="s">
        <v>718</v>
      </c>
      <c r="B5723">
        <v>30429</v>
      </c>
      <c r="C5723" s="593">
        <v>0.08</v>
      </c>
      <c r="D5723" t="s">
        <v>2736</v>
      </c>
      <c r="E5723">
        <v>0.04</v>
      </c>
      <c r="F5723">
        <v>0.03</v>
      </c>
      <c r="G5723">
        <v>0</v>
      </c>
      <c r="H5723">
        <v>0.01</v>
      </c>
      <c r="I5723">
        <v>0</v>
      </c>
    </row>
    <row r="5724" spans="1:9" x14ac:dyDescent="0.25">
      <c r="A5724" t="s">
        <v>718</v>
      </c>
      <c r="B5724">
        <v>30434</v>
      </c>
      <c r="C5724" s="593">
        <v>0.08</v>
      </c>
      <c r="D5724" t="s">
        <v>2035</v>
      </c>
      <c r="E5724">
        <v>0.04</v>
      </c>
      <c r="F5724">
        <v>0.03</v>
      </c>
      <c r="G5724">
        <v>0</v>
      </c>
      <c r="H5724">
        <v>0.01</v>
      </c>
      <c r="I5724">
        <v>0</v>
      </c>
    </row>
    <row r="5725" spans="1:9" x14ac:dyDescent="0.25">
      <c r="A5725" t="s">
        <v>718</v>
      </c>
      <c r="B5725">
        <v>30436</v>
      </c>
      <c r="C5725" s="593">
        <v>0.08</v>
      </c>
      <c r="D5725" t="s">
        <v>2737</v>
      </c>
      <c r="E5725">
        <v>0.04</v>
      </c>
      <c r="F5725">
        <v>0.03</v>
      </c>
      <c r="G5725">
        <v>0</v>
      </c>
      <c r="H5725">
        <v>0.01</v>
      </c>
      <c r="I5725">
        <v>0</v>
      </c>
    </row>
    <row r="5726" spans="1:9" x14ac:dyDescent="0.25">
      <c r="A5726" t="s">
        <v>718</v>
      </c>
      <c r="B5726">
        <v>30438</v>
      </c>
      <c r="C5726" s="593">
        <v>0.08</v>
      </c>
      <c r="D5726" t="s">
        <v>2738</v>
      </c>
      <c r="E5726">
        <v>0.04</v>
      </c>
      <c r="F5726">
        <v>0.03</v>
      </c>
      <c r="G5726">
        <v>0</v>
      </c>
      <c r="H5726">
        <v>0.01</v>
      </c>
      <c r="I5726">
        <v>0</v>
      </c>
    </row>
    <row r="5727" spans="1:9" x14ac:dyDescent="0.25">
      <c r="A5727" t="s">
        <v>718</v>
      </c>
      <c r="B5727">
        <v>30439</v>
      </c>
      <c r="C5727" s="593">
        <v>0.08</v>
      </c>
      <c r="D5727" t="s">
        <v>1310</v>
      </c>
      <c r="E5727">
        <v>0.04</v>
      </c>
      <c r="F5727">
        <v>0.03</v>
      </c>
      <c r="G5727">
        <v>0</v>
      </c>
      <c r="H5727">
        <v>0.01</v>
      </c>
      <c r="I5727">
        <v>0</v>
      </c>
    </row>
    <row r="5728" spans="1:9" x14ac:dyDescent="0.25">
      <c r="A5728" t="s">
        <v>718</v>
      </c>
      <c r="B5728">
        <v>30441</v>
      </c>
      <c r="C5728" s="593">
        <v>0.08</v>
      </c>
      <c r="D5728" t="s">
        <v>2726</v>
      </c>
      <c r="E5728">
        <v>0.04</v>
      </c>
      <c r="F5728">
        <v>0.03</v>
      </c>
      <c r="G5728">
        <v>0</v>
      </c>
      <c r="H5728">
        <v>0.01</v>
      </c>
      <c r="I5728">
        <v>0</v>
      </c>
    </row>
    <row r="5729" spans="1:9" x14ac:dyDescent="0.25">
      <c r="A5729" t="s">
        <v>718</v>
      </c>
      <c r="B5729">
        <v>30442</v>
      </c>
      <c r="C5729" s="593">
        <v>0.08</v>
      </c>
      <c r="D5729" t="s">
        <v>2739</v>
      </c>
      <c r="E5729">
        <v>0.04</v>
      </c>
      <c r="F5729">
        <v>0.03</v>
      </c>
      <c r="G5729">
        <v>0</v>
      </c>
      <c r="H5729">
        <v>0.01</v>
      </c>
      <c r="I5729">
        <v>0</v>
      </c>
    </row>
    <row r="5730" spans="1:9" x14ac:dyDescent="0.25">
      <c r="A5730" t="s">
        <v>718</v>
      </c>
      <c r="B5730">
        <v>30445</v>
      </c>
      <c r="C5730" s="593">
        <v>0.08</v>
      </c>
      <c r="D5730" t="s">
        <v>2727</v>
      </c>
      <c r="E5730">
        <v>0.04</v>
      </c>
      <c r="F5730">
        <v>0.03</v>
      </c>
      <c r="G5730">
        <v>0</v>
      </c>
      <c r="H5730">
        <v>0.01</v>
      </c>
      <c r="I5730">
        <v>0</v>
      </c>
    </row>
    <row r="5731" spans="1:9" x14ac:dyDescent="0.25">
      <c r="A5731" t="s">
        <v>718</v>
      </c>
      <c r="B5731">
        <v>30446</v>
      </c>
      <c r="C5731" s="593">
        <v>0.08</v>
      </c>
      <c r="D5731" t="s">
        <v>2740</v>
      </c>
      <c r="E5731">
        <v>0.04</v>
      </c>
      <c r="F5731">
        <v>0.04</v>
      </c>
      <c r="G5731">
        <v>0</v>
      </c>
      <c r="H5731">
        <v>0</v>
      </c>
      <c r="I5731">
        <v>0</v>
      </c>
    </row>
    <row r="5732" spans="1:9" x14ac:dyDescent="0.25">
      <c r="A5732" t="s">
        <v>718</v>
      </c>
      <c r="B5732">
        <v>30447</v>
      </c>
      <c r="C5732" s="593">
        <v>0.08</v>
      </c>
      <c r="D5732" t="s">
        <v>2726</v>
      </c>
      <c r="E5732">
        <v>0.04</v>
      </c>
      <c r="F5732">
        <v>0.03</v>
      </c>
      <c r="G5732">
        <v>0</v>
      </c>
      <c r="H5732">
        <v>0.01</v>
      </c>
      <c r="I5732">
        <v>0</v>
      </c>
    </row>
    <row r="5733" spans="1:9" x14ac:dyDescent="0.25">
      <c r="A5733" t="s">
        <v>718</v>
      </c>
      <c r="B5733">
        <v>30448</v>
      </c>
      <c r="C5733" s="593">
        <v>0.08</v>
      </c>
      <c r="D5733" t="s">
        <v>2726</v>
      </c>
      <c r="E5733">
        <v>0.04</v>
      </c>
      <c r="F5733">
        <v>0.03</v>
      </c>
      <c r="G5733">
        <v>0</v>
      </c>
      <c r="H5733">
        <v>0.01</v>
      </c>
      <c r="I5733">
        <v>0</v>
      </c>
    </row>
    <row r="5734" spans="1:9" x14ac:dyDescent="0.25">
      <c r="A5734" t="s">
        <v>718</v>
      </c>
      <c r="B5734">
        <v>30449</v>
      </c>
      <c r="C5734" s="593">
        <v>7.0000000000000007E-2</v>
      </c>
      <c r="D5734" t="s">
        <v>2741</v>
      </c>
      <c r="E5734">
        <v>0.04</v>
      </c>
      <c r="F5734">
        <v>0.03</v>
      </c>
      <c r="G5734">
        <v>0</v>
      </c>
      <c r="H5734">
        <v>0</v>
      </c>
      <c r="I5734">
        <v>0</v>
      </c>
    </row>
    <row r="5735" spans="1:9" x14ac:dyDescent="0.25">
      <c r="A5735" t="s">
        <v>718</v>
      </c>
      <c r="B5735">
        <v>30450</v>
      </c>
      <c r="C5735" s="593">
        <v>0.08</v>
      </c>
      <c r="D5735" t="s">
        <v>2742</v>
      </c>
      <c r="E5735">
        <v>0.04</v>
      </c>
      <c r="F5735">
        <v>0.04</v>
      </c>
      <c r="G5735">
        <v>0</v>
      </c>
      <c r="H5735">
        <v>0</v>
      </c>
      <c r="I5735">
        <v>0</v>
      </c>
    </row>
    <row r="5736" spans="1:9" x14ac:dyDescent="0.25">
      <c r="A5736" t="s">
        <v>718</v>
      </c>
      <c r="B5736">
        <v>30451</v>
      </c>
      <c r="C5736" s="593">
        <v>0.08</v>
      </c>
      <c r="D5736" t="s">
        <v>1310</v>
      </c>
      <c r="E5736">
        <v>0.04</v>
      </c>
      <c r="F5736">
        <v>0.03</v>
      </c>
      <c r="G5736">
        <v>0</v>
      </c>
      <c r="H5736">
        <v>0.01</v>
      </c>
      <c r="I5736">
        <v>0</v>
      </c>
    </row>
    <row r="5737" spans="1:9" x14ac:dyDescent="0.25">
      <c r="A5737" t="s">
        <v>718</v>
      </c>
      <c r="B5737">
        <v>30452</v>
      </c>
      <c r="C5737" s="593">
        <v>0.08</v>
      </c>
      <c r="D5737" t="s">
        <v>2743</v>
      </c>
      <c r="E5737">
        <v>0.04</v>
      </c>
      <c r="F5737">
        <v>0.04</v>
      </c>
      <c r="G5737">
        <v>0</v>
      </c>
      <c r="H5737">
        <v>0</v>
      </c>
      <c r="I5737">
        <v>0</v>
      </c>
    </row>
    <row r="5738" spans="1:9" x14ac:dyDescent="0.25">
      <c r="A5738" t="s">
        <v>718</v>
      </c>
      <c r="B5738">
        <v>30453</v>
      </c>
      <c r="C5738" s="593">
        <v>0.08</v>
      </c>
      <c r="D5738" t="s">
        <v>2744</v>
      </c>
      <c r="E5738">
        <v>0.04</v>
      </c>
      <c r="F5738">
        <v>0.03</v>
      </c>
      <c r="G5738">
        <v>0</v>
      </c>
      <c r="H5738">
        <v>0.01</v>
      </c>
      <c r="I5738">
        <v>0</v>
      </c>
    </row>
    <row r="5739" spans="1:9" x14ac:dyDescent="0.25">
      <c r="A5739" t="s">
        <v>718</v>
      </c>
      <c r="B5739">
        <v>30454</v>
      </c>
      <c r="C5739" s="593">
        <v>0.08</v>
      </c>
      <c r="D5739" t="s">
        <v>2745</v>
      </c>
      <c r="E5739">
        <v>0.04</v>
      </c>
      <c r="F5739">
        <v>0.03</v>
      </c>
      <c r="G5739">
        <v>0</v>
      </c>
      <c r="H5739">
        <v>0.01</v>
      </c>
      <c r="I5739">
        <v>0</v>
      </c>
    </row>
    <row r="5740" spans="1:9" x14ac:dyDescent="0.25">
      <c r="A5740" t="s">
        <v>718</v>
      </c>
      <c r="B5740">
        <v>30455</v>
      </c>
      <c r="C5740" s="593">
        <v>0.08</v>
      </c>
      <c r="D5740" t="s">
        <v>2746</v>
      </c>
      <c r="E5740">
        <v>0.04</v>
      </c>
      <c r="F5740">
        <v>0.03</v>
      </c>
      <c r="G5740">
        <v>0</v>
      </c>
      <c r="H5740">
        <v>0.01</v>
      </c>
      <c r="I5740">
        <v>0</v>
      </c>
    </row>
    <row r="5741" spans="1:9" x14ac:dyDescent="0.25">
      <c r="A5741" t="s">
        <v>718</v>
      </c>
      <c r="B5741">
        <v>30456</v>
      </c>
      <c r="C5741" s="593">
        <v>0.08</v>
      </c>
      <c r="D5741" t="s">
        <v>2746</v>
      </c>
      <c r="E5741">
        <v>0.04</v>
      </c>
      <c r="F5741">
        <v>0.03</v>
      </c>
      <c r="G5741">
        <v>0</v>
      </c>
      <c r="H5741">
        <v>0.01</v>
      </c>
      <c r="I5741">
        <v>0</v>
      </c>
    </row>
    <row r="5742" spans="1:9" x14ac:dyDescent="0.25">
      <c r="A5742" t="s">
        <v>718</v>
      </c>
      <c r="B5742">
        <v>30457</v>
      </c>
      <c r="C5742" s="593">
        <v>0.08</v>
      </c>
      <c r="D5742" t="s">
        <v>2747</v>
      </c>
      <c r="E5742">
        <v>0.04</v>
      </c>
      <c r="F5742">
        <v>0.03</v>
      </c>
      <c r="G5742">
        <v>0</v>
      </c>
      <c r="H5742">
        <v>0.01</v>
      </c>
      <c r="I5742">
        <v>0</v>
      </c>
    </row>
    <row r="5743" spans="1:9" x14ac:dyDescent="0.25">
      <c r="A5743" t="s">
        <v>718</v>
      </c>
      <c r="B5743">
        <v>30458</v>
      </c>
      <c r="C5743" s="593">
        <v>0.08</v>
      </c>
      <c r="D5743" t="s">
        <v>2748</v>
      </c>
      <c r="E5743">
        <v>0.04</v>
      </c>
      <c r="F5743">
        <v>0.04</v>
      </c>
      <c r="G5743">
        <v>0</v>
      </c>
      <c r="H5743">
        <v>0</v>
      </c>
      <c r="I5743">
        <v>0</v>
      </c>
    </row>
    <row r="5744" spans="1:9" x14ac:dyDescent="0.25">
      <c r="A5744" t="s">
        <v>718</v>
      </c>
      <c r="B5744">
        <v>30459</v>
      </c>
      <c r="C5744" s="593">
        <v>0.08</v>
      </c>
      <c r="D5744" t="s">
        <v>2748</v>
      </c>
      <c r="E5744">
        <v>0.04</v>
      </c>
      <c r="F5744">
        <v>0.04</v>
      </c>
      <c r="G5744">
        <v>0</v>
      </c>
      <c r="H5744">
        <v>0</v>
      </c>
      <c r="I5744">
        <v>0</v>
      </c>
    </row>
    <row r="5745" spans="1:9" x14ac:dyDescent="0.25">
      <c r="A5745" t="s">
        <v>718</v>
      </c>
      <c r="B5745">
        <v>30460</v>
      </c>
      <c r="C5745" s="593">
        <v>0.08</v>
      </c>
      <c r="D5745" t="s">
        <v>2748</v>
      </c>
      <c r="E5745">
        <v>0.04</v>
      </c>
      <c r="F5745">
        <v>0.04</v>
      </c>
      <c r="G5745">
        <v>0</v>
      </c>
      <c r="H5745">
        <v>0</v>
      </c>
      <c r="I5745">
        <v>0</v>
      </c>
    </row>
    <row r="5746" spans="1:9" x14ac:dyDescent="0.25">
      <c r="A5746" t="s">
        <v>718</v>
      </c>
      <c r="B5746">
        <v>30461</v>
      </c>
      <c r="C5746" s="593">
        <v>0.08</v>
      </c>
      <c r="D5746" t="s">
        <v>2748</v>
      </c>
      <c r="E5746">
        <v>0.04</v>
      </c>
      <c r="F5746">
        <v>0.04</v>
      </c>
      <c r="G5746">
        <v>0</v>
      </c>
      <c r="H5746">
        <v>0</v>
      </c>
      <c r="I5746">
        <v>0</v>
      </c>
    </row>
    <row r="5747" spans="1:9" x14ac:dyDescent="0.25">
      <c r="A5747" t="s">
        <v>718</v>
      </c>
      <c r="B5747">
        <v>30464</v>
      </c>
      <c r="C5747" s="593">
        <v>0.08</v>
      </c>
      <c r="D5747" t="s">
        <v>2749</v>
      </c>
      <c r="E5747">
        <v>0.04</v>
      </c>
      <c r="F5747">
        <v>0.03</v>
      </c>
      <c r="G5747">
        <v>0</v>
      </c>
      <c r="H5747">
        <v>0.01</v>
      </c>
      <c r="I5747">
        <v>0</v>
      </c>
    </row>
    <row r="5748" spans="1:9" x14ac:dyDescent="0.25">
      <c r="A5748" t="s">
        <v>718</v>
      </c>
      <c r="B5748">
        <v>30467</v>
      </c>
      <c r="C5748" s="593">
        <v>7.0000000000000007E-2</v>
      </c>
      <c r="D5748" t="s">
        <v>2750</v>
      </c>
      <c r="E5748">
        <v>0.04</v>
      </c>
      <c r="F5748">
        <v>0.03</v>
      </c>
      <c r="G5748">
        <v>0</v>
      </c>
      <c r="H5748">
        <v>0</v>
      </c>
      <c r="I5748">
        <v>0</v>
      </c>
    </row>
    <row r="5749" spans="1:9" x14ac:dyDescent="0.25">
      <c r="A5749" t="s">
        <v>718</v>
      </c>
      <c r="B5749">
        <v>30470</v>
      </c>
      <c r="C5749" s="593">
        <v>0.08</v>
      </c>
      <c r="D5749" t="s">
        <v>2751</v>
      </c>
      <c r="E5749">
        <v>0.04</v>
      </c>
      <c r="F5749">
        <v>0.03</v>
      </c>
      <c r="G5749">
        <v>0</v>
      </c>
      <c r="H5749">
        <v>0.01</v>
      </c>
      <c r="I5749">
        <v>0</v>
      </c>
    </row>
    <row r="5750" spans="1:9" x14ac:dyDescent="0.25">
      <c r="A5750" t="s">
        <v>718</v>
      </c>
      <c r="B5750">
        <v>30471</v>
      </c>
      <c r="C5750" s="593">
        <v>0.08</v>
      </c>
      <c r="D5750" t="s">
        <v>2752</v>
      </c>
      <c r="E5750">
        <v>0.04</v>
      </c>
      <c r="F5750">
        <v>0.03</v>
      </c>
      <c r="G5750">
        <v>0</v>
      </c>
      <c r="H5750">
        <v>0.01</v>
      </c>
      <c r="I5750">
        <v>0</v>
      </c>
    </row>
    <row r="5751" spans="1:9" x14ac:dyDescent="0.25">
      <c r="A5751" t="s">
        <v>718</v>
      </c>
      <c r="B5751">
        <v>30473</v>
      </c>
      <c r="C5751" s="593">
        <v>0.08</v>
      </c>
      <c r="D5751" t="s">
        <v>2753</v>
      </c>
      <c r="E5751">
        <v>0.04</v>
      </c>
      <c r="F5751">
        <v>0.03</v>
      </c>
      <c r="G5751">
        <v>0</v>
      </c>
      <c r="H5751">
        <v>0.01</v>
      </c>
      <c r="I5751">
        <v>0</v>
      </c>
    </row>
    <row r="5752" spans="1:9" x14ac:dyDescent="0.25">
      <c r="A5752" t="s">
        <v>718</v>
      </c>
      <c r="B5752">
        <v>30474</v>
      </c>
      <c r="C5752" s="593">
        <v>0.08</v>
      </c>
      <c r="D5752" t="s">
        <v>2728</v>
      </c>
      <c r="E5752">
        <v>0.04</v>
      </c>
      <c r="F5752">
        <v>0.03</v>
      </c>
      <c r="G5752">
        <v>0</v>
      </c>
      <c r="H5752">
        <v>0.01</v>
      </c>
      <c r="I5752">
        <v>0</v>
      </c>
    </row>
    <row r="5753" spans="1:9" x14ac:dyDescent="0.25">
      <c r="A5753" t="s">
        <v>718</v>
      </c>
      <c r="B5753">
        <v>30475</v>
      </c>
      <c r="C5753" s="593">
        <v>0.08</v>
      </c>
      <c r="D5753" t="s">
        <v>2737</v>
      </c>
      <c r="E5753">
        <v>0.04</v>
      </c>
      <c r="F5753">
        <v>0.03</v>
      </c>
      <c r="G5753">
        <v>0</v>
      </c>
      <c r="H5753">
        <v>0.01</v>
      </c>
      <c r="I5753">
        <v>0</v>
      </c>
    </row>
    <row r="5754" spans="1:9" x14ac:dyDescent="0.25">
      <c r="A5754" t="s">
        <v>718</v>
      </c>
      <c r="B5754">
        <v>30477</v>
      </c>
      <c r="C5754" s="593">
        <v>0.08</v>
      </c>
      <c r="D5754" t="s">
        <v>1509</v>
      </c>
      <c r="E5754">
        <v>0.04</v>
      </c>
      <c r="F5754">
        <v>0.04</v>
      </c>
      <c r="G5754">
        <v>0</v>
      </c>
      <c r="H5754">
        <v>0</v>
      </c>
      <c r="I5754">
        <v>0</v>
      </c>
    </row>
    <row r="5755" spans="1:9" x14ac:dyDescent="0.25">
      <c r="A5755" t="s">
        <v>718</v>
      </c>
      <c r="B5755">
        <v>30499</v>
      </c>
      <c r="C5755" s="593">
        <v>0.08</v>
      </c>
      <c r="D5755" t="s">
        <v>2744</v>
      </c>
      <c r="E5755">
        <v>0.04</v>
      </c>
      <c r="F5755">
        <v>0.03</v>
      </c>
      <c r="G5755">
        <v>0</v>
      </c>
      <c r="H5755">
        <v>0.01</v>
      </c>
      <c r="I5755">
        <v>0</v>
      </c>
    </row>
    <row r="5756" spans="1:9" x14ac:dyDescent="0.25">
      <c r="A5756" t="s">
        <v>718</v>
      </c>
      <c r="B5756">
        <v>30501</v>
      </c>
      <c r="C5756" s="593">
        <v>7.0000000000000007E-2</v>
      </c>
      <c r="D5756" t="s">
        <v>2387</v>
      </c>
      <c r="E5756">
        <v>0.04</v>
      </c>
      <c r="F5756">
        <v>0.03</v>
      </c>
      <c r="G5756">
        <v>0</v>
      </c>
      <c r="H5756">
        <v>0</v>
      </c>
      <c r="I5756">
        <v>0</v>
      </c>
    </row>
    <row r="5757" spans="1:9" x14ac:dyDescent="0.25">
      <c r="A5757" t="s">
        <v>718</v>
      </c>
      <c r="B5757">
        <v>30502</v>
      </c>
      <c r="C5757" s="593">
        <v>7.0000000000000007E-2</v>
      </c>
      <c r="D5757" t="s">
        <v>2754</v>
      </c>
      <c r="E5757">
        <v>0.04</v>
      </c>
      <c r="F5757">
        <v>0.03</v>
      </c>
      <c r="G5757">
        <v>0</v>
      </c>
      <c r="H5757">
        <v>0</v>
      </c>
      <c r="I5757">
        <v>0</v>
      </c>
    </row>
    <row r="5758" spans="1:9" x14ac:dyDescent="0.25">
      <c r="A5758" t="s">
        <v>718</v>
      </c>
      <c r="B5758">
        <v>30503</v>
      </c>
      <c r="C5758" s="593">
        <v>7.0000000000000007E-2</v>
      </c>
      <c r="D5758" t="s">
        <v>2387</v>
      </c>
      <c r="E5758">
        <v>0.04</v>
      </c>
      <c r="F5758">
        <v>0.03</v>
      </c>
      <c r="G5758">
        <v>0</v>
      </c>
      <c r="H5758">
        <v>0</v>
      </c>
      <c r="I5758">
        <v>0</v>
      </c>
    </row>
    <row r="5759" spans="1:9" x14ac:dyDescent="0.25">
      <c r="A5759" t="s">
        <v>718</v>
      </c>
      <c r="B5759">
        <v>30504</v>
      </c>
      <c r="C5759" s="593">
        <v>7.0000000000000007E-2</v>
      </c>
      <c r="D5759" t="s">
        <v>2387</v>
      </c>
      <c r="E5759">
        <v>0.04</v>
      </c>
      <c r="F5759">
        <v>0.03</v>
      </c>
      <c r="G5759">
        <v>0</v>
      </c>
      <c r="H5759">
        <v>0</v>
      </c>
      <c r="I5759">
        <v>0</v>
      </c>
    </row>
    <row r="5760" spans="1:9" x14ac:dyDescent="0.25">
      <c r="A5760" t="s">
        <v>718</v>
      </c>
      <c r="B5760">
        <v>30506</v>
      </c>
      <c r="C5760" s="593">
        <v>7.0000000000000007E-2</v>
      </c>
      <c r="D5760" t="s">
        <v>2387</v>
      </c>
      <c r="E5760">
        <v>0.04</v>
      </c>
      <c r="F5760">
        <v>0.03</v>
      </c>
      <c r="G5760">
        <v>0</v>
      </c>
      <c r="H5760">
        <v>0</v>
      </c>
      <c r="I5760">
        <v>0</v>
      </c>
    </row>
    <row r="5761" spans="1:9" x14ac:dyDescent="0.25">
      <c r="A5761" t="s">
        <v>718</v>
      </c>
      <c r="B5761">
        <v>30507</v>
      </c>
      <c r="C5761" s="593">
        <v>7.0000000000000007E-2</v>
      </c>
      <c r="D5761" t="s">
        <v>2387</v>
      </c>
      <c r="E5761">
        <v>0.04</v>
      </c>
      <c r="F5761">
        <v>0.03</v>
      </c>
      <c r="G5761">
        <v>0</v>
      </c>
      <c r="H5761">
        <v>0</v>
      </c>
      <c r="I5761">
        <v>0</v>
      </c>
    </row>
    <row r="5762" spans="1:9" x14ac:dyDescent="0.25">
      <c r="A5762" t="s">
        <v>718</v>
      </c>
      <c r="B5762">
        <v>30510</v>
      </c>
      <c r="C5762" s="593">
        <v>0.08</v>
      </c>
      <c r="D5762" t="s">
        <v>2755</v>
      </c>
      <c r="E5762">
        <v>0.04</v>
      </c>
      <c r="F5762">
        <v>0.04</v>
      </c>
      <c r="G5762">
        <v>0</v>
      </c>
      <c r="H5762">
        <v>0</v>
      </c>
      <c r="I5762">
        <v>0</v>
      </c>
    </row>
    <row r="5763" spans="1:9" x14ac:dyDescent="0.25">
      <c r="A5763" t="s">
        <v>718</v>
      </c>
      <c r="B5763">
        <v>30511</v>
      </c>
      <c r="C5763" s="593">
        <v>0.08</v>
      </c>
      <c r="D5763" t="s">
        <v>2331</v>
      </c>
      <c r="E5763">
        <v>0.04</v>
      </c>
      <c r="F5763">
        <v>0.04</v>
      </c>
      <c r="G5763">
        <v>0</v>
      </c>
      <c r="H5763">
        <v>0</v>
      </c>
      <c r="I5763">
        <v>0</v>
      </c>
    </row>
    <row r="5764" spans="1:9" x14ac:dyDescent="0.25">
      <c r="A5764" t="s">
        <v>718</v>
      </c>
      <c r="B5764">
        <v>30512</v>
      </c>
      <c r="C5764" s="593">
        <v>7.0000000000000007E-2</v>
      </c>
      <c r="D5764" t="s">
        <v>2756</v>
      </c>
      <c r="E5764">
        <v>0.04</v>
      </c>
      <c r="F5764">
        <v>0.03</v>
      </c>
      <c r="G5764">
        <v>0</v>
      </c>
      <c r="H5764">
        <v>0</v>
      </c>
      <c r="I5764">
        <v>0</v>
      </c>
    </row>
    <row r="5765" spans="1:9" x14ac:dyDescent="0.25">
      <c r="A5765" t="s">
        <v>718</v>
      </c>
      <c r="B5765">
        <v>30513</v>
      </c>
      <c r="C5765" s="593">
        <v>7.0000000000000007E-2</v>
      </c>
      <c r="D5765" t="s">
        <v>2757</v>
      </c>
      <c r="E5765">
        <v>0.04</v>
      </c>
      <c r="F5765">
        <v>0.03</v>
      </c>
      <c r="G5765">
        <v>0</v>
      </c>
      <c r="H5765">
        <v>0</v>
      </c>
      <c r="I5765">
        <v>0</v>
      </c>
    </row>
    <row r="5766" spans="1:9" x14ac:dyDescent="0.25">
      <c r="A5766" t="s">
        <v>718</v>
      </c>
      <c r="B5766">
        <v>30514</v>
      </c>
      <c r="C5766" s="593">
        <v>7.0000000000000007E-2</v>
      </c>
      <c r="D5766" t="s">
        <v>2756</v>
      </c>
      <c r="E5766">
        <v>0.04</v>
      </c>
      <c r="F5766">
        <v>0.03</v>
      </c>
      <c r="G5766">
        <v>0</v>
      </c>
      <c r="H5766">
        <v>0</v>
      </c>
      <c r="I5766">
        <v>0</v>
      </c>
    </row>
    <row r="5767" spans="1:9" x14ac:dyDescent="0.25">
      <c r="A5767" t="s">
        <v>718</v>
      </c>
      <c r="B5767">
        <v>30515</v>
      </c>
      <c r="C5767" s="593">
        <v>0.06</v>
      </c>
      <c r="D5767" t="s">
        <v>2758</v>
      </c>
      <c r="E5767">
        <v>0.04</v>
      </c>
      <c r="F5767">
        <v>0.02</v>
      </c>
      <c r="G5767">
        <v>0</v>
      </c>
      <c r="H5767">
        <v>0</v>
      </c>
      <c r="I5767">
        <v>0</v>
      </c>
    </row>
    <row r="5768" spans="1:9" x14ac:dyDescent="0.25">
      <c r="A5768" t="s">
        <v>718</v>
      </c>
      <c r="B5768">
        <v>30516</v>
      </c>
      <c r="C5768" s="593">
        <v>7.0000000000000007E-2</v>
      </c>
      <c r="D5768" t="s">
        <v>2759</v>
      </c>
      <c r="E5768">
        <v>0.04</v>
      </c>
      <c r="F5768">
        <v>0.03</v>
      </c>
      <c r="G5768">
        <v>0</v>
      </c>
      <c r="H5768">
        <v>0</v>
      </c>
      <c r="I5768">
        <v>0</v>
      </c>
    </row>
    <row r="5769" spans="1:9" x14ac:dyDescent="0.25">
      <c r="A5769" t="s">
        <v>718</v>
      </c>
      <c r="B5769">
        <v>30517</v>
      </c>
      <c r="C5769" s="593">
        <v>7.0000000000000007E-2</v>
      </c>
      <c r="D5769" t="s">
        <v>2760</v>
      </c>
      <c r="E5769">
        <v>0.04</v>
      </c>
      <c r="F5769">
        <v>0.03</v>
      </c>
      <c r="G5769">
        <v>0</v>
      </c>
      <c r="H5769">
        <v>0</v>
      </c>
      <c r="I5769">
        <v>0</v>
      </c>
    </row>
    <row r="5770" spans="1:9" x14ac:dyDescent="0.25">
      <c r="A5770" t="s">
        <v>718</v>
      </c>
      <c r="B5770">
        <v>30518</v>
      </c>
      <c r="C5770" s="593">
        <v>7.0000000000000007E-2</v>
      </c>
      <c r="D5770" t="s">
        <v>2754</v>
      </c>
      <c r="E5770">
        <v>0.04</v>
      </c>
      <c r="F5770">
        <v>0.03</v>
      </c>
      <c r="G5770">
        <v>0</v>
      </c>
      <c r="H5770">
        <v>0</v>
      </c>
      <c r="I5770">
        <v>0</v>
      </c>
    </row>
    <row r="5771" spans="1:9" x14ac:dyDescent="0.25">
      <c r="A5771" t="s">
        <v>718</v>
      </c>
      <c r="B5771">
        <v>30519</v>
      </c>
      <c r="C5771" s="593">
        <v>7.0000000000000007E-2</v>
      </c>
      <c r="D5771" t="s">
        <v>2760</v>
      </c>
      <c r="E5771">
        <v>0.04</v>
      </c>
      <c r="F5771">
        <v>0.03</v>
      </c>
      <c r="G5771">
        <v>0</v>
      </c>
      <c r="H5771">
        <v>0</v>
      </c>
      <c r="I5771">
        <v>0</v>
      </c>
    </row>
    <row r="5772" spans="1:9" x14ac:dyDescent="0.25">
      <c r="A5772" t="s">
        <v>718</v>
      </c>
      <c r="B5772">
        <v>30520</v>
      </c>
      <c r="C5772" s="593">
        <v>7.0000000000000007E-2</v>
      </c>
      <c r="D5772" t="s">
        <v>2761</v>
      </c>
      <c r="E5772">
        <v>0.04</v>
      </c>
      <c r="F5772">
        <v>0.03</v>
      </c>
      <c r="G5772">
        <v>0</v>
      </c>
      <c r="H5772">
        <v>0</v>
      </c>
      <c r="I5772">
        <v>0</v>
      </c>
    </row>
    <row r="5773" spans="1:9" x14ac:dyDescent="0.25">
      <c r="A5773" t="s">
        <v>718</v>
      </c>
      <c r="B5773">
        <v>30521</v>
      </c>
      <c r="C5773" s="593">
        <v>0.08</v>
      </c>
      <c r="D5773" t="s">
        <v>1170</v>
      </c>
      <c r="E5773">
        <v>0.04</v>
      </c>
      <c r="F5773">
        <v>0.04</v>
      </c>
      <c r="G5773">
        <v>0</v>
      </c>
      <c r="H5773">
        <v>0</v>
      </c>
      <c r="I5773">
        <v>0</v>
      </c>
    </row>
    <row r="5774" spans="1:9" x14ac:dyDescent="0.25">
      <c r="A5774" t="s">
        <v>718</v>
      </c>
      <c r="B5774">
        <v>30522</v>
      </c>
      <c r="C5774" s="593">
        <v>7.0000000000000007E-2</v>
      </c>
      <c r="D5774" t="s">
        <v>2762</v>
      </c>
      <c r="E5774">
        <v>0.04</v>
      </c>
      <c r="F5774">
        <v>0.03</v>
      </c>
      <c r="G5774">
        <v>0</v>
      </c>
      <c r="H5774">
        <v>0</v>
      </c>
      <c r="I5774">
        <v>0</v>
      </c>
    </row>
    <row r="5775" spans="1:9" x14ac:dyDescent="0.25">
      <c r="A5775" t="s">
        <v>718</v>
      </c>
      <c r="B5775">
        <v>30523</v>
      </c>
      <c r="C5775" s="593">
        <v>0.08</v>
      </c>
      <c r="D5775" t="s">
        <v>2763</v>
      </c>
      <c r="E5775">
        <v>0.04</v>
      </c>
      <c r="F5775">
        <v>0.04</v>
      </c>
      <c r="G5775">
        <v>0</v>
      </c>
      <c r="H5775">
        <v>0</v>
      </c>
      <c r="I5775">
        <v>0</v>
      </c>
    </row>
    <row r="5776" spans="1:9" x14ac:dyDescent="0.25">
      <c r="A5776" t="s">
        <v>718</v>
      </c>
      <c r="B5776">
        <v>30525</v>
      </c>
      <c r="C5776" s="593">
        <v>0.08</v>
      </c>
      <c r="D5776" t="s">
        <v>2689</v>
      </c>
      <c r="E5776">
        <v>0.04</v>
      </c>
      <c r="F5776">
        <v>0.04</v>
      </c>
      <c r="G5776">
        <v>0</v>
      </c>
      <c r="H5776">
        <v>0</v>
      </c>
      <c r="I5776">
        <v>0</v>
      </c>
    </row>
    <row r="5777" spans="1:9" x14ac:dyDescent="0.25">
      <c r="A5777" t="s">
        <v>718</v>
      </c>
      <c r="B5777">
        <v>30527</v>
      </c>
      <c r="C5777" s="593">
        <v>7.0000000000000007E-2</v>
      </c>
      <c r="D5777" t="s">
        <v>2609</v>
      </c>
      <c r="E5777">
        <v>0.04</v>
      </c>
      <c r="F5777">
        <v>0.03</v>
      </c>
      <c r="G5777">
        <v>0</v>
      </c>
      <c r="H5777">
        <v>0</v>
      </c>
      <c r="I5777">
        <v>0</v>
      </c>
    </row>
    <row r="5778" spans="1:9" x14ac:dyDescent="0.25">
      <c r="A5778" t="s">
        <v>718</v>
      </c>
      <c r="B5778">
        <v>30528</v>
      </c>
      <c r="C5778" s="593">
        <v>0.08</v>
      </c>
      <c r="D5778" t="s">
        <v>2764</v>
      </c>
      <c r="E5778">
        <v>0.04</v>
      </c>
      <c r="F5778">
        <v>0.04</v>
      </c>
      <c r="G5778">
        <v>0</v>
      </c>
      <c r="H5778">
        <v>0</v>
      </c>
      <c r="I5778">
        <v>0</v>
      </c>
    </row>
    <row r="5779" spans="1:9" x14ac:dyDescent="0.25">
      <c r="A5779" t="s">
        <v>718</v>
      </c>
      <c r="B5779">
        <v>30529</v>
      </c>
      <c r="C5779" s="593">
        <v>0.08</v>
      </c>
      <c r="D5779" t="s">
        <v>1170</v>
      </c>
      <c r="E5779">
        <v>0.04</v>
      </c>
      <c r="F5779">
        <v>0.04</v>
      </c>
      <c r="G5779">
        <v>0</v>
      </c>
      <c r="H5779">
        <v>0</v>
      </c>
      <c r="I5779">
        <v>0</v>
      </c>
    </row>
    <row r="5780" spans="1:9" x14ac:dyDescent="0.25">
      <c r="A5780" t="s">
        <v>718</v>
      </c>
      <c r="B5780">
        <v>30530</v>
      </c>
      <c r="C5780" s="593">
        <v>0.08</v>
      </c>
      <c r="D5780" t="s">
        <v>2765</v>
      </c>
      <c r="E5780">
        <v>0.04</v>
      </c>
      <c r="F5780">
        <v>0.04</v>
      </c>
      <c r="G5780">
        <v>0</v>
      </c>
      <c r="H5780">
        <v>0</v>
      </c>
      <c r="I5780">
        <v>0</v>
      </c>
    </row>
    <row r="5781" spans="1:9" x14ac:dyDescent="0.25">
      <c r="A5781" t="s">
        <v>718</v>
      </c>
      <c r="B5781">
        <v>30531</v>
      </c>
      <c r="C5781" s="593">
        <v>7.0000000000000007E-2</v>
      </c>
      <c r="D5781" t="s">
        <v>2766</v>
      </c>
      <c r="E5781">
        <v>0.04</v>
      </c>
      <c r="F5781">
        <v>0.03</v>
      </c>
      <c r="G5781">
        <v>0</v>
      </c>
      <c r="H5781">
        <v>0</v>
      </c>
      <c r="I5781">
        <v>0</v>
      </c>
    </row>
    <row r="5782" spans="1:9" x14ac:dyDescent="0.25">
      <c r="A5782" t="s">
        <v>718</v>
      </c>
      <c r="B5782">
        <v>30533</v>
      </c>
      <c r="C5782" s="593">
        <v>0.08</v>
      </c>
      <c r="D5782" t="s">
        <v>2767</v>
      </c>
      <c r="E5782">
        <v>0.04</v>
      </c>
      <c r="F5782">
        <v>0.04</v>
      </c>
      <c r="G5782">
        <v>0</v>
      </c>
      <c r="H5782">
        <v>0</v>
      </c>
      <c r="I5782">
        <v>0</v>
      </c>
    </row>
    <row r="5783" spans="1:9" x14ac:dyDescent="0.25">
      <c r="A5783" t="s">
        <v>718</v>
      </c>
      <c r="B5783">
        <v>30534</v>
      </c>
      <c r="C5783" s="593">
        <v>0.08</v>
      </c>
      <c r="D5783" t="s">
        <v>2764</v>
      </c>
      <c r="E5783">
        <v>0.04</v>
      </c>
      <c r="F5783">
        <v>0.04</v>
      </c>
      <c r="G5783">
        <v>0</v>
      </c>
      <c r="H5783">
        <v>0</v>
      </c>
      <c r="I5783">
        <v>0</v>
      </c>
    </row>
    <row r="5784" spans="1:9" x14ac:dyDescent="0.25">
      <c r="A5784" t="s">
        <v>718</v>
      </c>
      <c r="B5784">
        <v>30535</v>
      </c>
      <c r="C5784" s="593">
        <v>7.0000000000000007E-2</v>
      </c>
      <c r="D5784" t="s">
        <v>2768</v>
      </c>
      <c r="E5784">
        <v>0.04</v>
      </c>
      <c r="F5784">
        <v>0.03</v>
      </c>
      <c r="G5784">
        <v>0</v>
      </c>
      <c r="H5784">
        <v>0</v>
      </c>
      <c r="I5784">
        <v>0</v>
      </c>
    </row>
    <row r="5785" spans="1:9" x14ac:dyDescent="0.25">
      <c r="A5785" t="s">
        <v>718</v>
      </c>
      <c r="B5785">
        <v>30536</v>
      </c>
      <c r="C5785" s="593">
        <v>7.0000000000000007E-2</v>
      </c>
      <c r="D5785" t="s">
        <v>2769</v>
      </c>
      <c r="E5785">
        <v>0.04</v>
      </c>
      <c r="F5785">
        <v>0.03</v>
      </c>
      <c r="G5785">
        <v>0</v>
      </c>
      <c r="H5785">
        <v>0</v>
      </c>
      <c r="I5785">
        <v>0</v>
      </c>
    </row>
    <row r="5786" spans="1:9" x14ac:dyDescent="0.25">
      <c r="A5786" t="s">
        <v>718</v>
      </c>
      <c r="B5786">
        <v>30537</v>
      </c>
      <c r="C5786" s="593">
        <v>0.08</v>
      </c>
      <c r="D5786" t="s">
        <v>2770</v>
      </c>
      <c r="E5786">
        <v>0.04</v>
      </c>
      <c r="F5786">
        <v>0.04</v>
      </c>
      <c r="G5786">
        <v>0</v>
      </c>
      <c r="H5786">
        <v>0</v>
      </c>
      <c r="I5786">
        <v>0</v>
      </c>
    </row>
    <row r="5787" spans="1:9" x14ac:dyDescent="0.25">
      <c r="A5787" t="s">
        <v>718</v>
      </c>
      <c r="B5787">
        <v>30538</v>
      </c>
      <c r="C5787" s="593">
        <v>7.0000000000000007E-2</v>
      </c>
      <c r="D5787" t="s">
        <v>2771</v>
      </c>
      <c r="E5787">
        <v>0.04</v>
      </c>
      <c r="F5787">
        <v>0.03</v>
      </c>
      <c r="G5787">
        <v>0</v>
      </c>
      <c r="H5787">
        <v>0</v>
      </c>
      <c r="I5787">
        <v>0</v>
      </c>
    </row>
    <row r="5788" spans="1:9" x14ac:dyDescent="0.25">
      <c r="A5788" t="s">
        <v>718</v>
      </c>
      <c r="B5788">
        <v>30539</v>
      </c>
      <c r="C5788" s="593">
        <v>7.0000000000000007E-2</v>
      </c>
      <c r="D5788" t="s">
        <v>2769</v>
      </c>
      <c r="E5788">
        <v>0.04</v>
      </c>
      <c r="F5788">
        <v>0.03</v>
      </c>
      <c r="G5788">
        <v>0</v>
      </c>
      <c r="H5788">
        <v>0</v>
      </c>
      <c r="I5788">
        <v>0</v>
      </c>
    </row>
    <row r="5789" spans="1:9" x14ac:dyDescent="0.25">
      <c r="A5789" t="s">
        <v>718</v>
      </c>
      <c r="B5789">
        <v>30540</v>
      </c>
      <c r="C5789" s="593">
        <v>0.08</v>
      </c>
      <c r="D5789" t="s">
        <v>2772</v>
      </c>
      <c r="E5789">
        <v>0.04</v>
      </c>
      <c r="F5789">
        <v>0.04</v>
      </c>
      <c r="G5789">
        <v>0</v>
      </c>
      <c r="H5789">
        <v>0</v>
      </c>
      <c r="I5789">
        <v>0</v>
      </c>
    </row>
    <row r="5790" spans="1:9" x14ac:dyDescent="0.25">
      <c r="A5790" t="s">
        <v>718</v>
      </c>
      <c r="B5790">
        <v>30541</v>
      </c>
      <c r="C5790" s="593">
        <v>7.0000000000000007E-2</v>
      </c>
      <c r="D5790" t="s">
        <v>2762</v>
      </c>
      <c r="E5790">
        <v>0.04</v>
      </c>
      <c r="F5790">
        <v>0.03</v>
      </c>
      <c r="G5790">
        <v>0</v>
      </c>
      <c r="H5790">
        <v>0</v>
      </c>
      <c r="I5790">
        <v>0</v>
      </c>
    </row>
    <row r="5791" spans="1:9" x14ac:dyDescent="0.25">
      <c r="A5791" t="s">
        <v>718</v>
      </c>
      <c r="B5791">
        <v>30542</v>
      </c>
      <c r="C5791" s="593">
        <v>7.0000000000000007E-2</v>
      </c>
      <c r="D5791" t="s">
        <v>2760</v>
      </c>
      <c r="E5791">
        <v>0.04</v>
      </c>
      <c r="F5791">
        <v>0.03</v>
      </c>
      <c r="G5791">
        <v>0</v>
      </c>
      <c r="H5791">
        <v>0</v>
      </c>
      <c r="I5791">
        <v>0</v>
      </c>
    </row>
    <row r="5792" spans="1:9" x14ac:dyDescent="0.25">
      <c r="A5792" t="s">
        <v>718</v>
      </c>
      <c r="B5792">
        <v>30543</v>
      </c>
      <c r="C5792" s="593">
        <v>0.08</v>
      </c>
      <c r="D5792" t="s">
        <v>2773</v>
      </c>
      <c r="E5792">
        <v>0.04</v>
      </c>
      <c r="F5792">
        <v>0.04</v>
      </c>
      <c r="G5792">
        <v>0</v>
      </c>
      <c r="H5792">
        <v>0</v>
      </c>
      <c r="I5792">
        <v>0</v>
      </c>
    </row>
    <row r="5793" spans="1:9" x14ac:dyDescent="0.25">
      <c r="A5793" t="s">
        <v>718</v>
      </c>
      <c r="B5793">
        <v>30545</v>
      </c>
      <c r="C5793" s="593">
        <v>7.0000000000000007E-2</v>
      </c>
      <c r="D5793" t="s">
        <v>2774</v>
      </c>
      <c r="E5793">
        <v>0.04</v>
      </c>
      <c r="F5793">
        <v>0.03</v>
      </c>
      <c r="G5793">
        <v>0</v>
      </c>
      <c r="H5793">
        <v>0</v>
      </c>
      <c r="I5793">
        <v>0</v>
      </c>
    </row>
    <row r="5794" spans="1:9" x14ac:dyDescent="0.25">
      <c r="A5794" t="s">
        <v>718</v>
      </c>
      <c r="B5794">
        <v>30546</v>
      </c>
      <c r="C5794" s="593">
        <v>7.0000000000000007E-2</v>
      </c>
      <c r="D5794" t="s">
        <v>2775</v>
      </c>
      <c r="E5794">
        <v>0.04</v>
      </c>
      <c r="F5794">
        <v>0.03</v>
      </c>
      <c r="G5794">
        <v>0</v>
      </c>
      <c r="H5794">
        <v>0</v>
      </c>
      <c r="I5794">
        <v>0</v>
      </c>
    </row>
    <row r="5795" spans="1:9" x14ac:dyDescent="0.25">
      <c r="A5795" t="s">
        <v>718</v>
      </c>
      <c r="B5795">
        <v>30547</v>
      </c>
      <c r="C5795" s="593">
        <v>0.08</v>
      </c>
      <c r="D5795" t="s">
        <v>2776</v>
      </c>
      <c r="E5795">
        <v>0.04</v>
      </c>
      <c r="F5795">
        <v>0.04</v>
      </c>
      <c r="G5795">
        <v>0</v>
      </c>
      <c r="H5795">
        <v>0</v>
      </c>
      <c r="I5795">
        <v>0</v>
      </c>
    </row>
    <row r="5796" spans="1:9" x14ac:dyDescent="0.25">
      <c r="A5796" t="s">
        <v>718</v>
      </c>
      <c r="B5796">
        <v>30548</v>
      </c>
      <c r="C5796" s="593">
        <v>7.0000000000000007E-2</v>
      </c>
      <c r="D5796" t="s">
        <v>2760</v>
      </c>
      <c r="E5796">
        <v>0.04</v>
      </c>
      <c r="F5796">
        <v>0.03</v>
      </c>
      <c r="G5796">
        <v>0</v>
      </c>
      <c r="H5796">
        <v>0</v>
      </c>
      <c r="I5796">
        <v>0</v>
      </c>
    </row>
    <row r="5797" spans="1:9" x14ac:dyDescent="0.25">
      <c r="A5797" t="s">
        <v>718</v>
      </c>
      <c r="B5797">
        <v>30549</v>
      </c>
      <c r="C5797" s="593">
        <v>7.0000000000000007E-2</v>
      </c>
      <c r="D5797" t="s">
        <v>2777</v>
      </c>
      <c r="E5797">
        <v>0.04</v>
      </c>
      <c r="F5797">
        <v>0.03</v>
      </c>
      <c r="G5797">
        <v>0</v>
      </c>
      <c r="H5797">
        <v>0</v>
      </c>
      <c r="I5797">
        <v>0</v>
      </c>
    </row>
    <row r="5798" spans="1:9" x14ac:dyDescent="0.25">
      <c r="A5798" t="s">
        <v>718</v>
      </c>
      <c r="B5798">
        <v>30552</v>
      </c>
      <c r="C5798" s="593">
        <v>0.08</v>
      </c>
      <c r="D5798" t="s">
        <v>2778</v>
      </c>
      <c r="E5798">
        <v>0.04</v>
      </c>
      <c r="F5798">
        <v>0.04</v>
      </c>
      <c r="G5798">
        <v>0</v>
      </c>
      <c r="H5798">
        <v>0</v>
      </c>
      <c r="I5798">
        <v>0</v>
      </c>
    </row>
    <row r="5799" spans="1:9" x14ac:dyDescent="0.25">
      <c r="A5799" t="s">
        <v>718</v>
      </c>
      <c r="B5799">
        <v>30553</v>
      </c>
      <c r="C5799" s="593">
        <v>7.0000000000000007E-2</v>
      </c>
      <c r="D5799" t="s">
        <v>2779</v>
      </c>
      <c r="E5799">
        <v>0.04</v>
      </c>
      <c r="F5799">
        <v>0.03</v>
      </c>
      <c r="G5799">
        <v>0</v>
      </c>
      <c r="H5799">
        <v>0</v>
      </c>
      <c r="I5799">
        <v>0</v>
      </c>
    </row>
    <row r="5800" spans="1:9" x14ac:dyDescent="0.25">
      <c r="A5800" t="s">
        <v>718</v>
      </c>
      <c r="B5800">
        <v>30554</v>
      </c>
      <c r="C5800" s="593">
        <v>0.08</v>
      </c>
      <c r="D5800" t="s">
        <v>1170</v>
      </c>
      <c r="E5800">
        <v>0.04</v>
      </c>
      <c r="F5800">
        <v>0.04</v>
      </c>
      <c r="G5800">
        <v>0</v>
      </c>
      <c r="H5800">
        <v>0</v>
      </c>
      <c r="I5800">
        <v>0</v>
      </c>
    </row>
    <row r="5801" spans="1:9" x14ac:dyDescent="0.25">
      <c r="A5801" t="s">
        <v>718</v>
      </c>
      <c r="B5801">
        <v>30555</v>
      </c>
      <c r="C5801" s="593">
        <v>7.0000000000000007E-2</v>
      </c>
      <c r="D5801" t="s">
        <v>2780</v>
      </c>
      <c r="E5801">
        <v>0.04</v>
      </c>
      <c r="F5801">
        <v>0.03</v>
      </c>
      <c r="G5801">
        <v>0</v>
      </c>
      <c r="H5801">
        <v>0</v>
      </c>
      <c r="I5801">
        <v>0</v>
      </c>
    </row>
    <row r="5802" spans="1:9" x14ac:dyDescent="0.25">
      <c r="A5802" t="s">
        <v>718</v>
      </c>
      <c r="B5802">
        <v>30557</v>
      </c>
      <c r="C5802" s="593">
        <v>7.0000000000000007E-2</v>
      </c>
      <c r="D5802" t="s">
        <v>1218</v>
      </c>
      <c r="E5802">
        <v>0.04</v>
      </c>
      <c r="F5802">
        <v>0.03</v>
      </c>
      <c r="G5802">
        <v>0</v>
      </c>
      <c r="H5802">
        <v>0</v>
      </c>
      <c r="I5802">
        <v>0</v>
      </c>
    </row>
    <row r="5803" spans="1:9" x14ac:dyDescent="0.25">
      <c r="A5803" t="s">
        <v>718</v>
      </c>
      <c r="B5803">
        <v>30558</v>
      </c>
      <c r="C5803" s="593">
        <v>0.08</v>
      </c>
      <c r="D5803" t="s">
        <v>2776</v>
      </c>
      <c r="E5803">
        <v>0.04</v>
      </c>
      <c r="F5803">
        <v>0.04</v>
      </c>
      <c r="G5803">
        <v>0</v>
      </c>
      <c r="H5803">
        <v>0</v>
      </c>
      <c r="I5803">
        <v>0</v>
      </c>
    </row>
    <row r="5804" spans="1:9" x14ac:dyDescent="0.25">
      <c r="A5804" t="s">
        <v>718</v>
      </c>
      <c r="B5804">
        <v>30559</v>
      </c>
      <c r="C5804" s="593">
        <v>7.0000000000000007E-2</v>
      </c>
      <c r="D5804" t="s">
        <v>2780</v>
      </c>
      <c r="E5804">
        <v>0.04</v>
      </c>
      <c r="F5804">
        <v>0.03</v>
      </c>
      <c r="G5804">
        <v>0</v>
      </c>
      <c r="H5804">
        <v>0</v>
      </c>
      <c r="I5804">
        <v>0</v>
      </c>
    </row>
    <row r="5805" spans="1:9" x14ac:dyDescent="0.25">
      <c r="A5805" t="s">
        <v>718</v>
      </c>
      <c r="B5805">
        <v>30560</v>
      </c>
      <c r="C5805" s="593">
        <v>7.0000000000000007E-2</v>
      </c>
      <c r="D5805" t="s">
        <v>2757</v>
      </c>
      <c r="E5805">
        <v>0.04</v>
      </c>
      <c r="F5805">
        <v>0.03</v>
      </c>
      <c r="G5805">
        <v>0</v>
      </c>
      <c r="H5805">
        <v>0</v>
      </c>
      <c r="I5805">
        <v>0</v>
      </c>
    </row>
    <row r="5806" spans="1:9" x14ac:dyDescent="0.25">
      <c r="A5806" t="s">
        <v>718</v>
      </c>
      <c r="B5806">
        <v>30562</v>
      </c>
      <c r="C5806" s="593">
        <v>0.08</v>
      </c>
      <c r="D5806" t="s">
        <v>2781</v>
      </c>
      <c r="E5806">
        <v>0.04</v>
      </c>
      <c r="F5806">
        <v>0.04</v>
      </c>
      <c r="G5806">
        <v>0</v>
      </c>
      <c r="H5806">
        <v>0</v>
      </c>
      <c r="I5806">
        <v>0</v>
      </c>
    </row>
    <row r="5807" spans="1:9" x14ac:dyDescent="0.25">
      <c r="A5807" t="s">
        <v>718</v>
      </c>
      <c r="B5807">
        <v>30563</v>
      </c>
      <c r="C5807" s="593">
        <v>7.0000000000000007E-2</v>
      </c>
      <c r="D5807" t="s">
        <v>2782</v>
      </c>
      <c r="E5807">
        <v>0.04</v>
      </c>
      <c r="F5807">
        <v>0.03</v>
      </c>
      <c r="G5807">
        <v>0</v>
      </c>
      <c r="H5807">
        <v>0</v>
      </c>
      <c r="I5807">
        <v>0</v>
      </c>
    </row>
    <row r="5808" spans="1:9" x14ac:dyDescent="0.25">
      <c r="A5808" t="s">
        <v>718</v>
      </c>
      <c r="B5808">
        <v>30564</v>
      </c>
      <c r="C5808" s="593">
        <v>0.08</v>
      </c>
      <c r="D5808" t="s">
        <v>2764</v>
      </c>
      <c r="E5808">
        <v>0.04</v>
      </c>
      <c r="F5808">
        <v>0.04</v>
      </c>
      <c r="G5808">
        <v>0</v>
      </c>
      <c r="H5808">
        <v>0</v>
      </c>
      <c r="I5808">
        <v>0</v>
      </c>
    </row>
    <row r="5809" spans="1:9" x14ac:dyDescent="0.25">
      <c r="A5809" t="s">
        <v>718</v>
      </c>
      <c r="B5809">
        <v>30565</v>
      </c>
      <c r="C5809" s="593">
        <v>0.08</v>
      </c>
      <c r="D5809" t="s">
        <v>1395</v>
      </c>
      <c r="E5809">
        <v>0.04</v>
      </c>
      <c r="F5809">
        <v>0.04</v>
      </c>
      <c r="G5809">
        <v>0</v>
      </c>
      <c r="H5809">
        <v>0</v>
      </c>
      <c r="I5809">
        <v>0</v>
      </c>
    </row>
    <row r="5810" spans="1:9" x14ac:dyDescent="0.25">
      <c r="A5810" t="s">
        <v>718</v>
      </c>
      <c r="B5810">
        <v>30566</v>
      </c>
      <c r="C5810" s="593">
        <v>7.0000000000000007E-2</v>
      </c>
      <c r="D5810" t="s">
        <v>2387</v>
      </c>
      <c r="E5810">
        <v>0.04</v>
      </c>
      <c r="F5810">
        <v>0.03</v>
      </c>
      <c r="G5810">
        <v>0</v>
      </c>
      <c r="H5810">
        <v>0</v>
      </c>
      <c r="I5810">
        <v>0</v>
      </c>
    </row>
    <row r="5811" spans="1:9" x14ac:dyDescent="0.25">
      <c r="A5811" t="s">
        <v>718</v>
      </c>
      <c r="B5811">
        <v>30567</v>
      </c>
      <c r="C5811" s="593">
        <v>7.0000000000000007E-2</v>
      </c>
      <c r="D5811" t="s">
        <v>2783</v>
      </c>
      <c r="E5811">
        <v>0.04</v>
      </c>
      <c r="F5811">
        <v>0.03</v>
      </c>
      <c r="G5811">
        <v>0</v>
      </c>
      <c r="H5811">
        <v>0</v>
      </c>
      <c r="I5811">
        <v>0</v>
      </c>
    </row>
    <row r="5812" spans="1:9" x14ac:dyDescent="0.25">
      <c r="A5812" t="s">
        <v>718</v>
      </c>
      <c r="B5812">
        <v>30568</v>
      </c>
      <c r="C5812" s="593">
        <v>0.08</v>
      </c>
      <c r="D5812" t="s">
        <v>2770</v>
      </c>
      <c r="E5812">
        <v>0.04</v>
      </c>
      <c r="F5812">
        <v>0.04</v>
      </c>
      <c r="G5812">
        <v>0</v>
      </c>
      <c r="H5812">
        <v>0</v>
      </c>
      <c r="I5812">
        <v>0</v>
      </c>
    </row>
    <row r="5813" spans="1:9" x14ac:dyDescent="0.25">
      <c r="A5813" t="s">
        <v>718</v>
      </c>
      <c r="B5813">
        <v>30571</v>
      </c>
      <c r="C5813" s="593">
        <v>7.0000000000000007E-2</v>
      </c>
      <c r="D5813" t="s">
        <v>2774</v>
      </c>
      <c r="E5813">
        <v>0.04</v>
      </c>
      <c r="F5813">
        <v>0.03</v>
      </c>
      <c r="G5813">
        <v>0</v>
      </c>
      <c r="H5813">
        <v>0</v>
      </c>
      <c r="I5813">
        <v>0</v>
      </c>
    </row>
    <row r="5814" spans="1:9" x14ac:dyDescent="0.25">
      <c r="A5814" t="s">
        <v>718</v>
      </c>
      <c r="B5814">
        <v>30572</v>
      </c>
      <c r="C5814" s="593">
        <v>0.08</v>
      </c>
      <c r="D5814" t="s">
        <v>2764</v>
      </c>
      <c r="E5814">
        <v>0.04</v>
      </c>
      <c r="F5814">
        <v>0.04</v>
      </c>
      <c r="G5814">
        <v>0</v>
      </c>
      <c r="H5814">
        <v>0</v>
      </c>
      <c r="I5814">
        <v>0</v>
      </c>
    </row>
    <row r="5815" spans="1:9" x14ac:dyDescent="0.25">
      <c r="A5815" t="s">
        <v>718</v>
      </c>
      <c r="B5815">
        <v>30573</v>
      </c>
      <c r="C5815" s="593">
        <v>0.08</v>
      </c>
      <c r="D5815" t="s">
        <v>2778</v>
      </c>
      <c r="E5815">
        <v>0.04</v>
      </c>
      <c r="F5815">
        <v>0.04</v>
      </c>
      <c r="G5815">
        <v>0</v>
      </c>
      <c r="H5815">
        <v>0</v>
      </c>
      <c r="I5815">
        <v>0</v>
      </c>
    </row>
    <row r="5816" spans="1:9" x14ac:dyDescent="0.25">
      <c r="A5816" t="s">
        <v>718</v>
      </c>
      <c r="B5816">
        <v>30575</v>
      </c>
      <c r="C5816" s="593">
        <v>7.0000000000000007E-2</v>
      </c>
      <c r="D5816" t="s">
        <v>2783</v>
      </c>
      <c r="E5816">
        <v>0.04</v>
      </c>
      <c r="F5816">
        <v>0.03</v>
      </c>
      <c r="G5816">
        <v>0</v>
      </c>
      <c r="H5816">
        <v>0</v>
      </c>
      <c r="I5816">
        <v>0</v>
      </c>
    </row>
    <row r="5817" spans="1:9" x14ac:dyDescent="0.25">
      <c r="A5817" t="s">
        <v>718</v>
      </c>
      <c r="B5817">
        <v>30576</v>
      </c>
      <c r="C5817" s="593">
        <v>0.08</v>
      </c>
      <c r="D5817" t="s">
        <v>2763</v>
      </c>
      <c r="E5817">
        <v>0.04</v>
      </c>
      <c r="F5817">
        <v>0.04</v>
      </c>
      <c r="G5817">
        <v>0</v>
      </c>
      <c r="H5817">
        <v>0</v>
      </c>
      <c r="I5817">
        <v>0</v>
      </c>
    </row>
    <row r="5818" spans="1:9" x14ac:dyDescent="0.25">
      <c r="A5818" t="s">
        <v>718</v>
      </c>
      <c r="B5818">
        <v>30577</v>
      </c>
      <c r="C5818" s="593">
        <v>0.08</v>
      </c>
      <c r="D5818" t="s">
        <v>1170</v>
      </c>
      <c r="E5818">
        <v>0.04</v>
      </c>
      <c r="F5818">
        <v>0.04</v>
      </c>
      <c r="G5818">
        <v>0</v>
      </c>
      <c r="H5818">
        <v>0</v>
      </c>
      <c r="I5818">
        <v>0</v>
      </c>
    </row>
    <row r="5819" spans="1:9" x14ac:dyDescent="0.25">
      <c r="A5819" t="s">
        <v>718</v>
      </c>
      <c r="B5819">
        <v>30580</v>
      </c>
      <c r="C5819" s="593">
        <v>7.0000000000000007E-2</v>
      </c>
      <c r="D5819" t="s">
        <v>2784</v>
      </c>
      <c r="E5819">
        <v>0.04</v>
      </c>
      <c r="F5819">
        <v>0.03</v>
      </c>
      <c r="G5819">
        <v>0</v>
      </c>
      <c r="H5819">
        <v>0</v>
      </c>
      <c r="I5819">
        <v>0</v>
      </c>
    </row>
    <row r="5820" spans="1:9" x14ac:dyDescent="0.25">
      <c r="A5820" t="s">
        <v>718</v>
      </c>
      <c r="B5820">
        <v>30581</v>
      </c>
      <c r="C5820" s="593">
        <v>0.08</v>
      </c>
      <c r="D5820" t="s">
        <v>2763</v>
      </c>
      <c r="E5820">
        <v>0.04</v>
      </c>
      <c r="F5820">
        <v>0.04</v>
      </c>
      <c r="G5820">
        <v>0</v>
      </c>
      <c r="H5820">
        <v>0</v>
      </c>
      <c r="I5820">
        <v>0</v>
      </c>
    </row>
    <row r="5821" spans="1:9" x14ac:dyDescent="0.25">
      <c r="A5821" t="s">
        <v>718</v>
      </c>
      <c r="B5821">
        <v>30582</v>
      </c>
      <c r="C5821" s="593">
        <v>7.0000000000000007E-2</v>
      </c>
      <c r="D5821" t="s">
        <v>2785</v>
      </c>
      <c r="E5821">
        <v>0.04</v>
      </c>
      <c r="F5821">
        <v>0.03</v>
      </c>
      <c r="G5821">
        <v>0</v>
      </c>
      <c r="H5821">
        <v>0</v>
      </c>
      <c r="I5821">
        <v>0</v>
      </c>
    </row>
    <row r="5822" spans="1:9" x14ac:dyDescent="0.25">
      <c r="A5822" t="s">
        <v>718</v>
      </c>
      <c r="B5822">
        <v>30597</v>
      </c>
      <c r="C5822" s="593">
        <v>0.08</v>
      </c>
      <c r="D5822" t="s">
        <v>2767</v>
      </c>
      <c r="E5822">
        <v>0.04</v>
      </c>
      <c r="F5822">
        <v>0.04</v>
      </c>
      <c r="G5822">
        <v>0</v>
      </c>
      <c r="H5822">
        <v>0</v>
      </c>
      <c r="I5822">
        <v>0</v>
      </c>
    </row>
    <row r="5823" spans="1:9" x14ac:dyDescent="0.25">
      <c r="A5823" t="s">
        <v>718</v>
      </c>
      <c r="B5823">
        <v>30598</v>
      </c>
      <c r="C5823" s="593">
        <v>7.0000000000000007E-2</v>
      </c>
      <c r="D5823" t="s">
        <v>1218</v>
      </c>
      <c r="E5823">
        <v>0.04</v>
      </c>
      <c r="F5823">
        <v>0.03</v>
      </c>
      <c r="G5823">
        <v>0</v>
      </c>
      <c r="H5823">
        <v>0</v>
      </c>
      <c r="I5823">
        <v>0</v>
      </c>
    </row>
    <row r="5824" spans="1:9" x14ac:dyDescent="0.25">
      <c r="A5824" t="s">
        <v>718</v>
      </c>
      <c r="B5824">
        <v>30599</v>
      </c>
      <c r="C5824" s="593">
        <v>7.0000000000000007E-2</v>
      </c>
      <c r="D5824" t="s">
        <v>1590</v>
      </c>
      <c r="E5824">
        <v>0.04</v>
      </c>
      <c r="F5824">
        <v>0.03</v>
      </c>
      <c r="G5824">
        <v>0</v>
      </c>
      <c r="H5824">
        <v>0</v>
      </c>
      <c r="I5824">
        <v>0</v>
      </c>
    </row>
    <row r="5825" spans="1:9" x14ac:dyDescent="0.25">
      <c r="A5825" t="s">
        <v>718</v>
      </c>
      <c r="B5825">
        <v>30601</v>
      </c>
      <c r="C5825" s="593">
        <v>0.08</v>
      </c>
      <c r="D5825" t="s">
        <v>2786</v>
      </c>
      <c r="E5825">
        <v>0.04</v>
      </c>
      <c r="F5825">
        <v>0.04</v>
      </c>
      <c r="G5825">
        <v>0</v>
      </c>
      <c r="H5825">
        <v>0</v>
      </c>
      <c r="I5825">
        <v>0</v>
      </c>
    </row>
    <row r="5826" spans="1:9" x14ac:dyDescent="0.25">
      <c r="A5826" t="s">
        <v>718</v>
      </c>
      <c r="B5826">
        <v>30602</v>
      </c>
      <c r="C5826" s="593">
        <v>0.08</v>
      </c>
      <c r="D5826" t="s">
        <v>2787</v>
      </c>
      <c r="E5826">
        <v>0.04</v>
      </c>
      <c r="F5826">
        <v>0.03</v>
      </c>
      <c r="G5826">
        <v>0</v>
      </c>
      <c r="H5826">
        <v>0.01</v>
      </c>
      <c r="I5826">
        <v>0</v>
      </c>
    </row>
    <row r="5827" spans="1:9" x14ac:dyDescent="0.25">
      <c r="A5827" t="s">
        <v>718</v>
      </c>
      <c r="B5827">
        <v>30603</v>
      </c>
      <c r="C5827" s="593">
        <v>0.08</v>
      </c>
      <c r="D5827" t="s">
        <v>2787</v>
      </c>
      <c r="E5827">
        <v>0.04</v>
      </c>
      <c r="F5827">
        <v>0.03</v>
      </c>
      <c r="G5827">
        <v>0</v>
      </c>
      <c r="H5827">
        <v>0.01</v>
      </c>
      <c r="I5827">
        <v>0</v>
      </c>
    </row>
    <row r="5828" spans="1:9" x14ac:dyDescent="0.25">
      <c r="A5828" t="s">
        <v>718</v>
      </c>
      <c r="B5828">
        <v>30604</v>
      </c>
      <c r="C5828" s="593">
        <v>0.08</v>
      </c>
      <c r="D5828" t="s">
        <v>2787</v>
      </c>
      <c r="E5828">
        <v>0.04</v>
      </c>
      <c r="F5828">
        <v>0.03</v>
      </c>
      <c r="G5828">
        <v>0</v>
      </c>
      <c r="H5828">
        <v>0.01</v>
      </c>
      <c r="I5828">
        <v>0</v>
      </c>
    </row>
    <row r="5829" spans="1:9" x14ac:dyDescent="0.25">
      <c r="A5829" t="s">
        <v>718</v>
      </c>
      <c r="B5829">
        <v>30605</v>
      </c>
      <c r="C5829" s="593">
        <v>0.08</v>
      </c>
      <c r="D5829" t="s">
        <v>2787</v>
      </c>
      <c r="E5829">
        <v>0.04</v>
      </c>
      <c r="F5829">
        <v>0.03</v>
      </c>
      <c r="G5829">
        <v>0</v>
      </c>
      <c r="H5829">
        <v>0.01</v>
      </c>
      <c r="I5829">
        <v>0</v>
      </c>
    </row>
    <row r="5830" spans="1:9" x14ac:dyDescent="0.25">
      <c r="A5830" t="s">
        <v>718</v>
      </c>
      <c r="B5830">
        <v>30606</v>
      </c>
      <c r="C5830" s="593">
        <v>0.08</v>
      </c>
      <c r="D5830" t="s">
        <v>2787</v>
      </c>
      <c r="E5830">
        <v>0.04</v>
      </c>
      <c r="F5830">
        <v>0.03</v>
      </c>
      <c r="G5830">
        <v>0</v>
      </c>
      <c r="H5830">
        <v>0.01</v>
      </c>
      <c r="I5830">
        <v>0</v>
      </c>
    </row>
    <row r="5831" spans="1:9" x14ac:dyDescent="0.25">
      <c r="A5831" t="s">
        <v>718</v>
      </c>
      <c r="B5831">
        <v>30607</v>
      </c>
      <c r="C5831" s="593">
        <v>0.08</v>
      </c>
      <c r="D5831" t="s">
        <v>2787</v>
      </c>
      <c r="E5831">
        <v>0.04</v>
      </c>
      <c r="F5831">
        <v>0.03</v>
      </c>
      <c r="G5831">
        <v>0</v>
      </c>
      <c r="H5831">
        <v>0.01</v>
      </c>
      <c r="I5831">
        <v>0</v>
      </c>
    </row>
    <row r="5832" spans="1:9" x14ac:dyDescent="0.25">
      <c r="A5832" t="s">
        <v>718</v>
      </c>
      <c r="B5832">
        <v>30608</v>
      </c>
      <c r="C5832" s="593">
        <v>0.08</v>
      </c>
      <c r="D5832" t="s">
        <v>2787</v>
      </c>
      <c r="E5832">
        <v>0.04</v>
      </c>
      <c r="F5832">
        <v>0.03</v>
      </c>
      <c r="G5832">
        <v>0</v>
      </c>
      <c r="H5832">
        <v>0.01</v>
      </c>
      <c r="I5832">
        <v>0</v>
      </c>
    </row>
    <row r="5833" spans="1:9" x14ac:dyDescent="0.25">
      <c r="A5833" t="s">
        <v>718</v>
      </c>
      <c r="B5833">
        <v>30609</v>
      </c>
      <c r="C5833" s="593">
        <v>0.08</v>
      </c>
      <c r="D5833" t="s">
        <v>2787</v>
      </c>
      <c r="E5833">
        <v>0.04</v>
      </c>
      <c r="F5833">
        <v>0.03</v>
      </c>
      <c r="G5833">
        <v>0</v>
      </c>
      <c r="H5833">
        <v>0.01</v>
      </c>
      <c r="I5833">
        <v>0</v>
      </c>
    </row>
    <row r="5834" spans="1:9" x14ac:dyDescent="0.25">
      <c r="A5834" t="s">
        <v>718</v>
      </c>
      <c r="B5834">
        <v>30612</v>
      </c>
      <c r="C5834" s="593">
        <v>0.08</v>
      </c>
      <c r="D5834" t="s">
        <v>2787</v>
      </c>
      <c r="E5834">
        <v>0.04</v>
      </c>
      <c r="F5834">
        <v>0.03</v>
      </c>
      <c r="G5834">
        <v>0</v>
      </c>
      <c r="H5834">
        <v>0.01</v>
      </c>
      <c r="I5834">
        <v>0</v>
      </c>
    </row>
    <row r="5835" spans="1:9" x14ac:dyDescent="0.25">
      <c r="A5835" t="s">
        <v>718</v>
      </c>
      <c r="B5835">
        <v>30619</v>
      </c>
      <c r="C5835" s="593">
        <v>0.08</v>
      </c>
      <c r="D5835" t="s">
        <v>2788</v>
      </c>
      <c r="E5835">
        <v>0.04</v>
      </c>
      <c r="F5835">
        <v>0.04</v>
      </c>
      <c r="G5835">
        <v>0</v>
      </c>
      <c r="H5835">
        <v>0</v>
      </c>
      <c r="I5835">
        <v>0</v>
      </c>
    </row>
    <row r="5836" spans="1:9" x14ac:dyDescent="0.25">
      <c r="A5836" t="s">
        <v>718</v>
      </c>
      <c r="B5836">
        <v>30620</v>
      </c>
      <c r="C5836" s="593">
        <v>7.0000000000000007E-2</v>
      </c>
      <c r="D5836" t="s">
        <v>2789</v>
      </c>
      <c r="E5836">
        <v>0.04</v>
      </c>
      <c r="F5836">
        <v>0.03</v>
      </c>
      <c r="G5836">
        <v>0</v>
      </c>
      <c r="H5836">
        <v>0</v>
      </c>
      <c r="I5836">
        <v>0</v>
      </c>
    </row>
    <row r="5837" spans="1:9" x14ac:dyDescent="0.25">
      <c r="A5837" t="s">
        <v>718</v>
      </c>
      <c r="B5837">
        <v>30621</v>
      </c>
      <c r="C5837" s="593">
        <v>0.08</v>
      </c>
      <c r="D5837" t="s">
        <v>2790</v>
      </c>
      <c r="E5837">
        <v>0.04</v>
      </c>
      <c r="F5837">
        <v>0.04</v>
      </c>
      <c r="G5837">
        <v>0</v>
      </c>
      <c r="H5837">
        <v>0</v>
      </c>
      <c r="I5837">
        <v>0</v>
      </c>
    </row>
    <row r="5838" spans="1:9" x14ac:dyDescent="0.25">
      <c r="A5838" t="s">
        <v>718</v>
      </c>
      <c r="B5838">
        <v>30622</v>
      </c>
      <c r="C5838" s="593">
        <v>0.08</v>
      </c>
      <c r="D5838" t="s">
        <v>2787</v>
      </c>
      <c r="E5838">
        <v>0.04</v>
      </c>
      <c r="F5838">
        <v>0.03</v>
      </c>
      <c r="G5838">
        <v>0</v>
      </c>
      <c r="H5838">
        <v>0.01</v>
      </c>
      <c r="I5838">
        <v>0</v>
      </c>
    </row>
    <row r="5839" spans="1:9" x14ac:dyDescent="0.25">
      <c r="A5839" t="s">
        <v>718</v>
      </c>
      <c r="B5839">
        <v>30623</v>
      </c>
      <c r="C5839" s="593">
        <v>0.08</v>
      </c>
      <c r="D5839" t="s">
        <v>2790</v>
      </c>
      <c r="E5839">
        <v>0.04</v>
      </c>
      <c r="F5839">
        <v>0.04</v>
      </c>
      <c r="G5839">
        <v>0</v>
      </c>
      <c r="H5839">
        <v>0</v>
      </c>
      <c r="I5839">
        <v>0</v>
      </c>
    </row>
    <row r="5840" spans="1:9" x14ac:dyDescent="0.25">
      <c r="A5840" t="s">
        <v>718</v>
      </c>
      <c r="B5840">
        <v>30624</v>
      </c>
      <c r="C5840" s="593">
        <v>0.08</v>
      </c>
      <c r="D5840" t="s">
        <v>2791</v>
      </c>
      <c r="E5840">
        <v>0.04</v>
      </c>
      <c r="F5840">
        <v>0.04</v>
      </c>
      <c r="G5840">
        <v>0</v>
      </c>
      <c r="H5840">
        <v>0</v>
      </c>
      <c r="I5840">
        <v>0</v>
      </c>
    </row>
    <row r="5841" spans="1:9" x14ac:dyDescent="0.25">
      <c r="A5841" t="s">
        <v>718</v>
      </c>
      <c r="B5841">
        <v>30625</v>
      </c>
      <c r="C5841" s="593">
        <v>0.08</v>
      </c>
      <c r="D5841" t="s">
        <v>2792</v>
      </c>
      <c r="E5841">
        <v>0.04</v>
      </c>
      <c r="F5841">
        <v>0.04</v>
      </c>
      <c r="G5841">
        <v>0</v>
      </c>
      <c r="H5841">
        <v>0</v>
      </c>
      <c r="I5841">
        <v>0</v>
      </c>
    </row>
    <row r="5842" spans="1:9" x14ac:dyDescent="0.25">
      <c r="A5842" t="s">
        <v>718</v>
      </c>
      <c r="B5842">
        <v>30627</v>
      </c>
      <c r="C5842" s="593">
        <v>0.08</v>
      </c>
      <c r="D5842" t="s">
        <v>2793</v>
      </c>
      <c r="E5842">
        <v>0.04</v>
      </c>
      <c r="F5842">
        <v>0.04</v>
      </c>
      <c r="G5842">
        <v>0</v>
      </c>
      <c r="H5842">
        <v>0</v>
      </c>
      <c r="I5842">
        <v>0</v>
      </c>
    </row>
    <row r="5843" spans="1:9" x14ac:dyDescent="0.25">
      <c r="A5843" t="s">
        <v>718</v>
      </c>
      <c r="B5843">
        <v>30628</v>
      </c>
      <c r="C5843" s="593">
        <v>0.08</v>
      </c>
      <c r="D5843" t="s">
        <v>2794</v>
      </c>
      <c r="E5843">
        <v>0.04</v>
      </c>
      <c r="F5843">
        <v>0.04</v>
      </c>
      <c r="G5843">
        <v>0</v>
      </c>
      <c r="H5843">
        <v>0</v>
      </c>
      <c r="I5843">
        <v>0</v>
      </c>
    </row>
    <row r="5844" spans="1:9" x14ac:dyDescent="0.25">
      <c r="A5844" t="s">
        <v>718</v>
      </c>
      <c r="B5844">
        <v>30629</v>
      </c>
      <c r="C5844" s="593">
        <v>0.08</v>
      </c>
      <c r="D5844" t="s">
        <v>2795</v>
      </c>
      <c r="E5844">
        <v>0.04</v>
      </c>
      <c r="F5844">
        <v>0.04</v>
      </c>
      <c r="G5844">
        <v>0</v>
      </c>
      <c r="H5844">
        <v>0</v>
      </c>
      <c r="I5844">
        <v>0</v>
      </c>
    </row>
    <row r="5845" spans="1:9" x14ac:dyDescent="0.25">
      <c r="A5845" t="s">
        <v>718</v>
      </c>
      <c r="B5845">
        <v>30630</v>
      </c>
      <c r="C5845" s="593">
        <v>0.08</v>
      </c>
      <c r="D5845" t="s">
        <v>1514</v>
      </c>
      <c r="E5845">
        <v>0.04</v>
      </c>
      <c r="F5845">
        <v>0.04</v>
      </c>
      <c r="G5845">
        <v>0</v>
      </c>
      <c r="H5845">
        <v>0</v>
      </c>
      <c r="I5845">
        <v>0</v>
      </c>
    </row>
    <row r="5846" spans="1:9" x14ac:dyDescent="0.25">
      <c r="A5846" t="s">
        <v>718</v>
      </c>
      <c r="B5846">
        <v>30631</v>
      </c>
      <c r="C5846" s="593">
        <v>0.08</v>
      </c>
      <c r="D5846" t="s">
        <v>2796</v>
      </c>
      <c r="E5846">
        <v>0.04</v>
      </c>
      <c r="F5846">
        <v>0.03</v>
      </c>
      <c r="G5846">
        <v>0</v>
      </c>
      <c r="H5846">
        <v>0.01</v>
      </c>
      <c r="I5846">
        <v>0</v>
      </c>
    </row>
    <row r="5847" spans="1:9" x14ac:dyDescent="0.25">
      <c r="A5847" t="s">
        <v>718</v>
      </c>
      <c r="B5847">
        <v>30633</v>
      </c>
      <c r="C5847" s="593">
        <v>0.08</v>
      </c>
      <c r="D5847" t="s">
        <v>2797</v>
      </c>
      <c r="E5847">
        <v>0.04</v>
      </c>
      <c r="F5847">
        <v>0.04</v>
      </c>
      <c r="G5847">
        <v>0</v>
      </c>
      <c r="H5847">
        <v>0</v>
      </c>
      <c r="I5847">
        <v>0</v>
      </c>
    </row>
    <row r="5848" spans="1:9" x14ac:dyDescent="0.25">
      <c r="A5848" t="s">
        <v>718</v>
      </c>
      <c r="B5848">
        <v>30634</v>
      </c>
      <c r="C5848" s="593">
        <v>0.08</v>
      </c>
      <c r="D5848" t="s">
        <v>2045</v>
      </c>
      <c r="E5848">
        <v>0.04</v>
      </c>
      <c r="F5848">
        <v>0.04</v>
      </c>
      <c r="G5848">
        <v>0</v>
      </c>
      <c r="H5848">
        <v>0</v>
      </c>
      <c r="I5848">
        <v>0</v>
      </c>
    </row>
    <row r="5849" spans="1:9" x14ac:dyDescent="0.25">
      <c r="A5849" t="s">
        <v>718</v>
      </c>
      <c r="B5849">
        <v>30635</v>
      </c>
      <c r="C5849" s="593">
        <v>0.08</v>
      </c>
      <c r="D5849" t="s">
        <v>2798</v>
      </c>
      <c r="E5849">
        <v>0.04</v>
      </c>
      <c r="F5849">
        <v>0.04</v>
      </c>
      <c r="G5849">
        <v>0</v>
      </c>
      <c r="H5849">
        <v>0</v>
      </c>
      <c r="I5849">
        <v>0</v>
      </c>
    </row>
    <row r="5850" spans="1:9" x14ac:dyDescent="0.25">
      <c r="A5850" t="s">
        <v>718</v>
      </c>
      <c r="B5850">
        <v>30638</v>
      </c>
      <c r="C5850" s="593">
        <v>7.0000000000000007E-2</v>
      </c>
      <c r="D5850" t="s">
        <v>2799</v>
      </c>
      <c r="E5850">
        <v>0.04</v>
      </c>
      <c r="F5850">
        <v>0.03</v>
      </c>
      <c r="G5850">
        <v>0</v>
      </c>
      <c r="H5850">
        <v>0</v>
      </c>
      <c r="I5850">
        <v>0</v>
      </c>
    </row>
    <row r="5851" spans="1:9" x14ac:dyDescent="0.25">
      <c r="A5851" t="s">
        <v>718</v>
      </c>
      <c r="B5851">
        <v>30639</v>
      </c>
      <c r="C5851" s="593">
        <v>7.0000000000000007E-2</v>
      </c>
      <c r="D5851" t="s">
        <v>2800</v>
      </c>
      <c r="E5851">
        <v>0.04</v>
      </c>
      <c r="F5851">
        <v>0.03</v>
      </c>
      <c r="G5851">
        <v>0</v>
      </c>
      <c r="H5851">
        <v>0</v>
      </c>
      <c r="I5851">
        <v>0</v>
      </c>
    </row>
    <row r="5852" spans="1:9" x14ac:dyDescent="0.25">
      <c r="A5852" t="s">
        <v>718</v>
      </c>
      <c r="B5852">
        <v>30641</v>
      </c>
      <c r="C5852" s="593">
        <v>0.08</v>
      </c>
      <c r="D5852" t="s">
        <v>2638</v>
      </c>
      <c r="E5852">
        <v>0.04</v>
      </c>
      <c r="F5852">
        <v>0.04</v>
      </c>
      <c r="G5852">
        <v>0</v>
      </c>
      <c r="H5852">
        <v>0</v>
      </c>
      <c r="I5852">
        <v>0</v>
      </c>
    </row>
    <row r="5853" spans="1:9" x14ac:dyDescent="0.25">
      <c r="A5853" t="s">
        <v>718</v>
      </c>
      <c r="B5853">
        <v>30642</v>
      </c>
      <c r="C5853" s="593">
        <v>7.0000000000000007E-2</v>
      </c>
      <c r="D5853" t="s">
        <v>2801</v>
      </c>
      <c r="E5853">
        <v>0.04</v>
      </c>
      <c r="F5853">
        <v>0.03</v>
      </c>
      <c r="G5853">
        <v>0</v>
      </c>
      <c r="H5853">
        <v>0</v>
      </c>
      <c r="I5853">
        <v>0</v>
      </c>
    </row>
    <row r="5854" spans="1:9" x14ac:dyDescent="0.25">
      <c r="A5854" t="s">
        <v>718</v>
      </c>
      <c r="B5854">
        <v>30643</v>
      </c>
      <c r="C5854" s="593">
        <v>7.0000000000000007E-2</v>
      </c>
      <c r="D5854" t="s">
        <v>2802</v>
      </c>
      <c r="E5854">
        <v>0.04</v>
      </c>
      <c r="F5854">
        <v>0.03</v>
      </c>
      <c r="G5854">
        <v>0</v>
      </c>
      <c r="H5854">
        <v>0</v>
      </c>
      <c r="I5854">
        <v>0</v>
      </c>
    </row>
    <row r="5855" spans="1:9" x14ac:dyDescent="0.25">
      <c r="A5855" t="s">
        <v>718</v>
      </c>
      <c r="B5855">
        <v>30645</v>
      </c>
      <c r="C5855" s="593">
        <v>7.0000000000000007E-2</v>
      </c>
      <c r="D5855" t="s">
        <v>2803</v>
      </c>
      <c r="E5855">
        <v>0.04</v>
      </c>
      <c r="F5855">
        <v>0.03</v>
      </c>
      <c r="G5855">
        <v>0</v>
      </c>
      <c r="H5855">
        <v>0</v>
      </c>
      <c r="I5855">
        <v>0</v>
      </c>
    </row>
    <row r="5856" spans="1:9" x14ac:dyDescent="0.25">
      <c r="A5856" t="s">
        <v>718</v>
      </c>
      <c r="B5856">
        <v>30646</v>
      </c>
      <c r="C5856" s="593">
        <v>0.08</v>
      </c>
      <c r="D5856" t="s">
        <v>2786</v>
      </c>
      <c r="E5856">
        <v>0.04</v>
      </c>
      <c r="F5856">
        <v>0.04</v>
      </c>
      <c r="G5856">
        <v>0</v>
      </c>
      <c r="H5856">
        <v>0</v>
      </c>
      <c r="I5856">
        <v>0</v>
      </c>
    </row>
    <row r="5857" spans="1:9" x14ac:dyDescent="0.25">
      <c r="A5857" t="s">
        <v>718</v>
      </c>
      <c r="B5857">
        <v>30647</v>
      </c>
      <c r="C5857" s="593">
        <v>0.08</v>
      </c>
      <c r="D5857" t="s">
        <v>2765</v>
      </c>
      <c r="E5857">
        <v>0.04</v>
      </c>
      <c r="F5857">
        <v>0.04</v>
      </c>
      <c r="G5857">
        <v>0</v>
      </c>
      <c r="H5857">
        <v>0</v>
      </c>
      <c r="I5857">
        <v>0</v>
      </c>
    </row>
    <row r="5858" spans="1:9" x14ac:dyDescent="0.25">
      <c r="A5858" t="s">
        <v>718</v>
      </c>
      <c r="B5858">
        <v>30648</v>
      </c>
      <c r="C5858" s="593">
        <v>0.08</v>
      </c>
      <c r="D5858" t="s">
        <v>2804</v>
      </c>
      <c r="E5858">
        <v>0.04</v>
      </c>
      <c r="F5858">
        <v>0.04</v>
      </c>
      <c r="G5858">
        <v>0</v>
      </c>
      <c r="H5858">
        <v>0</v>
      </c>
      <c r="I5858">
        <v>0</v>
      </c>
    </row>
    <row r="5859" spans="1:9" x14ac:dyDescent="0.25">
      <c r="A5859" t="s">
        <v>718</v>
      </c>
      <c r="B5859">
        <v>30650</v>
      </c>
      <c r="C5859" s="593">
        <v>0.08</v>
      </c>
      <c r="D5859" t="s">
        <v>2790</v>
      </c>
      <c r="E5859">
        <v>0.04</v>
      </c>
      <c r="F5859">
        <v>0.04</v>
      </c>
      <c r="G5859">
        <v>0</v>
      </c>
      <c r="H5859">
        <v>0</v>
      </c>
      <c r="I5859">
        <v>0</v>
      </c>
    </row>
    <row r="5860" spans="1:9" x14ac:dyDescent="0.25">
      <c r="A5860" t="s">
        <v>718</v>
      </c>
      <c r="B5860">
        <v>30655</v>
      </c>
      <c r="C5860" s="593">
        <v>7.0000000000000007E-2</v>
      </c>
      <c r="D5860" t="s">
        <v>2356</v>
      </c>
      <c r="E5860">
        <v>0.04</v>
      </c>
      <c r="F5860">
        <v>0.03</v>
      </c>
      <c r="G5860">
        <v>0</v>
      </c>
      <c r="H5860">
        <v>0</v>
      </c>
      <c r="I5860">
        <v>0</v>
      </c>
    </row>
    <row r="5861" spans="1:9" x14ac:dyDescent="0.25">
      <c r="A5861" t="s">
        <v>718</v>
      </c>
      <c r="B5861">
        <v>30656</v>
      </c>
      <c r="C5861" s="593">
        <v>7.0000000000000007E-2</v>
      </c>
      <c r="D5861" t="s">
        <v>2356</v>
      </c>
      <c r="E5861">
        <v>0.04</v>
      </c>
      <c r="F5861">
        <v>0.03</v>
      </c>
      <c r="G5861">
        <v>0</v>
      </c>
      <c r="H5861">
        <v>0</v>
      </c>
      <c r="I5861">
        <v>0</v>
      </c>
    </row>
    <row r="5862" spans="1:9" x14ac:dyDescent="0.25">
      <c r="A5862" t="s">
        <v>718</v>
      </c>
      <c r="B5862">
        <v>30660</v>
      </c>
      <c r="C5862" s="593">
        <v>0.08</v>
      </c>
      <c r="D5862" t="s">
        <v>2805</v>
      </c>
      <c r="E5862">
        <v>0.04</v>
      </c>
      <c r="F5862">
        <v>0.03</v>
      </c>
      <c r="G5862">
        <v>0</v>
      </c>
      <c r="H5862">
        <v>0.01</v>
      </c>
      <c r="I5862">
        <v>0</v>
      </c>
    </row>
    <row r="5863" spans="1:9" x14ac:dyDescent="0.25">
      <c r="A5863" t="s">
        <v>718</v>
      </c>
      <c r="B5863">
        <v>30662</v>
      </c>
      <c r="C5863" s="593">
        <v>0.08</v>
      </c>
      <c r="D5863" t="s">
        <v>2791</v>
      </c>
      <c r="E5863">
        <v>0.04</v>
      </c>
      <c r="F5863">
        <v>0.04</v>
      </c>
      <c r="G5863">
        <v>0</v>
      </c>
      <c r="H5863">
        <v>0</v>
      </c>
      <c r="I5863">
        <v>0</v>
      </c>
    </row>
    <row r="5864" spans="1:9" x14ac:dyDescent="0.25">
      <c r="A5864" t="s">
        <v>718</v>
      </c>
      <c r="B5864">
        <v>30663</v>
      </c>
      <c r="C5864" s="593">
        <v>0.08</v>
      </c>
      <c r="D5864" t="s">
        <v>2806</v>
      </c>
      <c r="E5864">
        <v>0.04</v>
      </c>
      <c r="F5864">
        <v>0.04</v>
      </c>
      <c r="G5864">
        <v>0</v>
      </c>
      <c r="H5864">
        <v>0</v>
      </c>
      <c r="I5864">
        <v>0</v>
      </c>
    </row>
    <row r="5865" spans="1:9" x14ac:dyDescent="0.25">
      <c r="A5865" t="s">
        <v>718</v>
      </c>
      <c r="B5865">
        <v>30664</v>
      </c>
      <c r="C5865" s="593">
        <v>0.08</v>
      </c>
      <c r="D5865" t="s">
        <v>2807</v>
      </c>
      <c r="E5865">
        <v>0.04</v>
      </c>
      <c r="F5865">
        <v>0.03</v>
      </c>
      <c r="G5865">
        <v>0</v>
      </c>
      <c r="H5865">
        <v>0.01</v>
      </c>
      <c r="I5865">
        <v>0</v>
      </c>
    </row>
    <row r="5866" spans="1:9" x14ac:dyDescent="0.25">
      <c r="A5866" t="s">
        <v>718</v>
      </c>
      <c r="B5866">
        <v>30665</v>
      </c>
      <c r="C5866" s="593">
        <v>7.0000000000000007E-2</v>
      </c>
      <c r="D5866" t="s">
        <v>2808</v>
      </c>
      <c r="E5866">
        <v>0.04</v>
      </c>
      <c r="F5866">
        <v>0.03</v>
      </c>
      <c r="G5866">
        <v>0</v>
      </c>
      <c r="H5866">
        <v>0</v>
      </c>
      <c r="I5866">
        <v>0</v>
      </c>
    </row>
    <row r="5867" spans="1:9" x14ac:dyDescent="0.25">
      <c r="A5867" t="s">
        <v>718</v>
      </c>
      <c r="B5867">
        <v>30666</v>
      </c>
      <c r="C5867" s="593">
        <v>7.0000000000000007E-2</v>
      </c>
      <c r="D5867" t="s">
        <v>2809</v>
      </c>
      <c r="E5867">
        <v>0.04</v>
      </c>
      <c r="F5867">
        <v>0.03</v>
      </c>
      <c r="G5867">
        <v>0</v>
      </c>
      <c r="H5867">
        <v>0</v>
      </c>
      <c r="I5867">
        <v>0</v>
      </c>
    </row>
    <row r="5868" spans="1:9" x14ac:dyDescent="0.25">
      <c r="A5868" t="s">
        <v>718</v>
      </c>
      <c r="B5868">
        <v>30667</v>
      </c>
      <c r="C5868" s="593">
        <v>0.08</v>
      </c>
      <c r="D5868" t="s">
        <v>2810</v>
      </c>
      <c r="E5868">
        <v>0.04</v>
      </c>
      <c r="F5868">
        <v>0.04</v>
      </c>
      <c r="G5868">
        <v>0</v>
      </c>
      <c r="H5868">
        <v>0</v>
      </c>
      <c r="I5868">
        <v>0</v>
      </c>
    </row>
    <row r="5869" spans="1:9" x14ac:dyDescent="0.25">
      <c r="A5869" t="s">
        <v>718</v>
      </c>
      <c r="B5869">
        <v>30668</v>
      </c>
      <c r="C5869" s="593">
        <v>0.08</v>
      </c>
      <c r="D5869" t="s">
        <v>2811</v>
      </c>
      <c r="E5869">
        <v>0.04</v>
      </c>
      <c r="F5869">
        <v>0.03</v>
      </c>
      <c r="G5869">
        <v>0</v>
      </c>
      <c r="H5869">
        <v>0.01</v>
      </c>
      <c r="I5869">
        <v>0</v>
      </c>
    </row>
    <row r="5870" spans="1:9" x14ac:dyDescent="0.25">
      <c r="A5870" t="s">
        <v>718</v>
      </c>
      <c r="B5870">
        <v>30669</v>
      </c>
      <c r="C5870" s="593">
        <v>0.08</v>
      </c>
      <c r="D5870" t="s">
        <v>2810</v>
      </c>
      <c r="E5870">
        <v>0.04</v>
      </c>
      <c r="F5870">
        <v>0.04</v>
      </c>
      <c r="G5870">
        <v>0</v>
      </c>
      <c r="H5870">
        <v>0</v>
      </c>
      <c r="I5870">
        <v>0</v>
      </c>
    </row>
    <row r="5871" spans="1:9" x14ac:dyDescent="0.25">
      <c r="A5871" t="s">
        <v>718</v>
      </c>
      <c r="B5871">
        <v>30671</v>
      </c>
      <c r="C5871" s="593">
        <v>0.08</v>
      </c>
      <c r="D5871" t="s">
        <v>2810</v>
      </c>
      <c r="E5871">
        <v>0.04</v>
      </c>
      <c r="F5871">
        <v>0.04</v>
      </c>
      <c r="G5871">
        <v>0</v>
      </c>
      <c r="H5871">
        <v>0</v>
      </c>
      <c r="I5871">
        <v>0</v>
      </c>
    </row>
    <row r="5872" spans="1:9" x14ac:dyDescent="0.25">
      <c r="A5872" t="s">
        <v>718</v>
      </c>
      <c r="B5872">
        <v>30673</v>
      </c>
      <c r="C5872" s="593">
        <v>0.08</v>
      </c>
      <c r="D5872" t="s">
        <v>1251</v>
      </c>
      <c r="E5872">
        <v>0.04</v>
      </c>
      <c r="F5872">
        <v>0.03</v>
      </c>
      <c r="G5872">
        <v>0</v>
      </c>
      <c r="H5872">
        <v>0.01</v>
      </c>
      <c r="I5872">
        <v>0</v>
      </c>
    </row>
    <row r="5873" spans="1:9" x14ac:dyDescent="0.25">
      <c r="A5873" t="s">
        <v>718</v>
      </c>
      <c r="B5873">
        <v>30677</v>
      </c>
      <c r="C5873" s="593">
        <v>0.08</v>
      </c>
      <c r="D5873" t="s">
        <v>2787</v>
      </c>
      <c r="E5873">
        <v>0.04</v>
      </c>
      <c r="F5873">
        <v>0.03</v>
      </c>
      <c r="G5873">
        <v>0</v>
      </c>
      <c r="H5873">
        <v>0.01</v>
      </c>
      <c r="I5873">
        <v>0</v>
      </c>
    </row>
    <row r="5874" spans="1:9" x14ac:dyDescent="0.25">
      <c r="A5874" t="s">
        <v>718</v>
      </c>
      <c r="B5874">
        <v>30678</v>
      </c>
      <c r="C5874" s="593">
        <v>0.08</v>
      </c>
      <c r="D5874" t="s">
        <v>2812</v>
      </c>
      <c r="E5874">
        <v>0.04</v>
      </c>
      <c r="F5874">
        <v>0.03</v>
      </c>
      <c r="G5874">
        <v>0</v>
      </c>
      <c r="H5874">
        <v>0.01</v>
      </c>
      <c r="I5874">
        <v>0</v>
      </c>
    </row>
    <row r="5875" spans="1:9" x14ac:dyDescent="0.25">
      <c r="A5875" t="s">
        <v>718</v>
      </c>
      <c r="B5875">
        <v>30680</v>
      </c>
      <c r="C5875" s="593">
        <v>7.0000000000000007E-2</v>
      </c>
      <c r="D5875" t="s">
        <v>1967</v>
      </c>
      <c r="E5875">
        <v>0.04</v>
      </c>
      <c r="F5875">
        <v>0.03</v>
      </c>
      <c r="G5875">
        <v>0</v>
      </c>
      <c r="H5875">
        <v>0</v>
      </c>
      <c r="I5875">
        <v>0</v>
      </c>
    </row>
    <row r="5876" spans="1:9" x14ac:dyDescent="0.25">
      <c r="A5876" t="s">
        <v>718</v>
      </c>
      <c r="B5876">
        <v>30683</v>
      </c>
      <c r="C5876" s="593">
        <v>0.08</v>
      </c>
      <c r="D5876" t="s">
        <v>2788</v>
      </c>
      <c r="E5876">
        <v>0.04</v>
      </c>
      <c r="F5876">
        <v>0.04</v>
      </c>
      <c r="G5876">
        <v>0</v>
      </c>
      <c r="H5876">
        <v>0</v>
      </c>
      <c r="I5876">
        <v>0</v>
      </c>
    </row>
    <row r="5877" spans="1:9" x14ac:dyDescent="0.25">
      <c r="A5877" t="s">
        <v>718</v>
      </c>
      <c r="B5877">
        <v>30701</v>
      </c>
      <c r="C5877" s="593">
        <v>7.0000000000000007E-2</v>
      </c>
      <c r="D5877" t="s">
        <v>2363</v>
      </c>
      <c r="E5877">
        <v>0.04</v>
      </c>
      <c r="F5877">
        <v>0.03</v>
      </c>
      <c r="G5877">
        <v>0</v>
      </c>
      <c r="H5877">
        <v>0</v>
      </c>
      <c r="I5877">
        <v>0</v>
      </c>
    </row>
    <row r="5878" spans="1:9" x14ac:dyDescent="0.25">
      <c r="A5878" t="s">
        <v>718</v>
      </c>
      <c r="B5878">
        <v>30703</v>
      </c>
      <c r="C5878" s="593">
        <v>7.0000000000000007E-2</v>
      </c>
      <c r="D5878" t="s">
        <v>2363</v>
      </c>
      <c r="E5878">
        <v>0.04</v>
      </c>
      <c r="F5878">
        <v>0.03</v>
      </c>
      <c r="G5878">
        <v>0</v>
      </c>
      <c r="H5878">
        <v>0</v>
      </c>
      <c r="I5878">
        <v>0</v>
      </c>
    </row>
    <row r="5879" spans="1:9" x14ac:dyDescent="0.25">
      <c r="A5879" t="s">
        <v>718</v>
      </c>
      <c r="B5879">
        <v>30705</v>
      </c>
      <c r="C5879" s="593">
        <v>0.08</v>
      </c>
      <c r="D5879" t="s">
        <v>2772</v>
      </c>
      <c r="E5879">
        <v>0.04</v>
      </c>
      <c r="F5879">
        <v>0.04</v>
      </c>
      <c r="G5879">
        <v>0</v>
      </c>
      <c r="H5879">
        <v>0</v>
      </c>
      <c r="I5879">
        <v>0</v>
      </c>
    </row>
    <row r="5880" spans="1:9" x14ac:dyDescent="0.25">
      <c r="A5880" t="s">
        <v>718</v>
      </c>
      <c r="B5880">
        <v>30707</v>
      </c>
      <c r="C5880" s="593">
        <v>0.08</v>
      </c>
      <c r="D5880" t="s">
        <v>2813</v>
      </c>
      <c r="E5880">
        <v>0.04</v>
      </c>
      <c r="F5880">
        <v>0.03</v>
      </c>
      <c r="G5880">
        <v>0</v>
      </c>
      <c r="H5880">
        <v>0.01</v>
      </c>
      <c r="I5880">
        <v>0</v>
      </c>
    </row>
    <row r="5881" spans="1:9" x14ac:dyDescent="0.25">
      <c r="A5881" t="s">
        <v>718</v>
      </c>
      <c r="B5881">
        <v>30708</v>
      </c>
      <c r="C5881" s="593">
        <v>0.08</v>
      </c>
      <c r="D5881" t="s">
        <v>2772</v>
      </c>
      <c r="E5881">
        <v>0.04</v>
      </c>
      <c r="F5881">
        <v>0.04</v>
      </c>
      <c r="G5881">
        <v>0</v>
      </c>
      <c r="H5881">
        <v>0</v>
      </c>
      <c r="I5881">
        <v>0</v>
      </c>
    </row>
    <row r="5882" spans="1:9" x14ac:dyDescent="0.25">
      <c r="A5882" t="s">
        <v>718</v>
      </c>
      <c r="B5882">
        <v>30710</v>
      </c>
      <c r="C5882" s="593">
        <v>7.0000000000000007E-2</v>
      </c>
      <c r="D5882" t="s">
        <v>2814</v>
      </c>
      <c r="E5882">
        <v>0.04</v>
      </c>
      <c r="F5882">
        <v>0.03</v>
      </c>
      <c r="G5882">
        <v>0</v>
      </c>
      <c r="H5882">
        <v>0</v>
      </c>
      <c r="I5882">
        <v>0</v>
      </c>
    </row>
    <row r="5883" spans="1:9" x14ac:dyDescent="0.25">
      <c r="A5883" t="s">
        <v>718</v>
      </c>
      <c r="B5883">
        <v>30711</v>
      </c>
      <c r="C5883" s="593">
        <v>0.08</v>
      </c>
      <c r="D5883" t="s">
        <v>2772</v>
      </c>
      <c r="E5883">
        <v>0.04</v>
      </c>
      <c r="F5883">
        <v>0.04</v>
      </c>
      <c r="G5883">
        <v>0</v>
      </c>
      <c r="H5883">
        <v>0</v>
      </c>
      <c r="I5883">
        <v>0</v>
      </c>
    </row>
    <row r="5884" spans="1:9" x14ac:dyDescent="0.25">
      <c r="A5884" t="s">
        <v>718</v>
      </c>
      <c r="B5884">
        <v>30719</v>
      </c>
      <c r="C5884" s="593">
        <v>7.0000000000000007E-2</v>
      </c>
      <c r="D5884" t="s">
        <v>2815</v>
      </c>
      <c r="E5884">
        <v>0.04</v>
      </c>
      <c r="F5884">
        <v>0.03</v>
      </c>
      <c r="G5884">
        <v>0</v>
      </c>
      <c r="H5884">
        <v>0</v>
      </c>
      <c r="I5884">
        <v>0</v>
      </c>
    </row>
    <row r="5885" spans="1:9" x14ac:dyDescent="0.25">
      <c r="A5885" t="s">
        <v>718</v>
      </c>
      <c r="B5885">
        <v>30720</v>
      </c>
      <c r="C5885" s="593">
        <v>7.0000000000000007E-2</v>
      </c>
      <c r="D5885" t="s">
        <v>2815</v>
      </c>
      <c r="E5885">
        <v>0.04</v>
      </c>
      <c r="F5885">
        <v>0.03</v>
      </c>
      <c r="G5885">
        <v>0</v>
      </c>
      <c r="H5885">
        <v>0</v>
      </c>
      <c r="I5885">
        <v>0</v>
      </c>
    </row>
    <row r="5886" spans="1:9" x14ac:dyDescent="0.25">
      <c r="A5886" t="s">
        <v>718</v>
      </c>
      <c r="B5886">
        <v>30721</v>
      </c>
      <c r="C5886" s="593">
        <v>0.08</v>
      </c>
      <c r="D5886" t="s">
        <v>2772</v>
      </c>
      <c r="E5886">
        <v>0.04</v>
      </c>
      <c r="F5886">
        <v>0.04</v>
      </c>
      <c r="G5886">
        <v>0</v>
      </c>
      <c r="H5886">
        <v>0</v>
      </c>
      <c r="I5886">
        <v>0</v>
      </c>
    </row>
    <row r="5887" spans="1:9" x14ac:dyDescent="0.25">
      <c r="A5887" t="s">
        <v>718</v>
      </c>
      <c r="B5887">
        <v>30722</v>
      </c>
      <c r="C5887" s="593">
        <v>7.0000000000000007E-2</v>
      </c>
      <c r="D5887" t="s">
        <v>2815</v>
      </c>
      <c r="E5887">
        <v>0.04</v>
      </c>
      <c r="F5887">
        <v>0.03</v>
      </c>
      <c r="G5887">
        <v>0</v>
      </c>
      <c r="H5887">
        <v>0</v>
      </c>
      <c r="I5887">
        <v>0</v>
      </c>
    </row>
    <row r="5888" spans="1:9" x14ac:dyDescent="0.25">
      <c r="A5888" t="s">
        <v>718</v>
      </c>
      <c r="B5888">
        <v>30724</v>
      </c>
      <c r="C5888" s="593">
        <v>0.08</v>
      </c>
      <c r="D5888" t="s">
        <v>2816</v>
      </c>
      <c r="E5888">
        <v>0.04</v>
      </c>
      <c r="F5888">
        <v>0.04</v>
      </c>
      <c r="G5888">
        <v>0</v>
      </c>
      <c r="H5888">
        <v>0</v>
      </c>
      <c r="I5888">
        <v>0</v>
      </c>
    </row>
    <row r="5889" spans="1:9" x14ac:dyDescent="0.25">
      <c r="A5889" t="s">
        <v>718</v>
      </c>
      <c r="B5889">
        <v>30725</v>
      </c>
      <c r="C5889" s="593">
        <v>0.08</v>
      </c>
      <c r="D5889" t="s">
        <v>2817</v>
      </c>
      <c r="E5889">
        <v>0.04</v>
      </c>
      <c r="F5889">
        <v>0.03</v>
      </c>
      <c r="G5889">
        <v>0</v>
      </c>
      <c r="H5889">
        <v>0.01</v>
      </c>
      <c r="I5889">
        <v>0</v>
      </c>
    </row>
    <row r="5890" spans="1:9" x14ac:dyDescent="0.25">
      <c r="A5890" t="s">
        <v>718</v>
      </c>
      <c r="B5890">
        <v>30726</v>
      </c>
      <c r="C5890" s="593">
        <v>7.0000000000000007E-2</v>
      </c>
      <c r="D5890" t="s">
        <v>2818</v>
      </c>
      <c r="E5890">
        <v>0.04</v>
      </c>
      <c r="F5890">
        <v>0.03</v>
      </c>
      <c r="G5890">
        <v>0</v>
      </c>
      <c r="H5890">
        <v>0</v>
      </c>
      <c r="I5890">
        <v>0</v>
      </c>
    </row>
    <row r="5891" spans="1:9" x14ac:dyDescent="0.25">
      <c r="A5891" t="s">
        <v>718</v>
      </c>
      <c r="B5891">
        <v>30728</v>
      </c>
      <c r="C5891" s="593">
        <v>0.08</v>
      </c>
      <c r="D5891" t="s">
        <v>2040</v>
      </c>
      <c r="E5891">
        <v>0.04</v>
      </c>
      <c r="F5891">
        <v>0.03</v>
      </c>
      <c r="G5891">
        <v>0</v>
      </c>
      <c r="H5891">
        <v>0.01</v>
      </c>
      <c r="I5891">
        <v>0</v>
      </c>
    </row>
    <row r="5892" spans="1:9" x14ac:dyDescent="0.25">
      <c r="A5892" t="s">
        <v>718</v>
      </c>
      <c r="B5892">
        <v>30730</v>
      </c>
      <c r="C5892" s="593">
        <v>7.0000000000000007E-2</v>
      </c>
      <c r="D5892" t="s">
        <v>2819</v>
      </c>
      <c r="E5892">
        <v>0.04</v>
      </c>
      <c r="F5892">
        <v>0.03</v>
      </c>
      <c r="G5892">
        <v>0</v>
      </c>
      <c r="H5892">
        <v>0</v>
      </c>
      <c r="I5892">
        <v>0</v>
      </c>
    </row>
    <row r="5893" spans="1:9" x14ac:dyDescent="0.25">
      <c r="A5893" t="s">
        <v>718</v>
      </c>
      <c r="B5893">
        <v>30731</v>
      </c>
      <c r="C5893" s="593">
        <v>0.08</v>
      </c>
      <c r="D5893" t="s">
        <v>2817</v>
      </c>
      <c r="E5893">
        <v>0.04</v>
      </c>
      <c r="F5893">
        <v>0.03</v>
      </c>
      <c r="G5893">
        <v>0</v>
      </c>
      <c r="H5893">
        <v>0.01</v>
      </c>
      <c r="I5893">
        <v>0</v>
      </c>
    </row>
    <row r="5894" spans="1:9" x14ac:dyDescent="0.25">
      <c r="A5894" t="s">
        <v>718</v>
      </c>
      <c r="B5894">
        <v>30732</v>
      </c>
      <c r="C5894" s="593">
        <v>7.0000000000000007E-2</v>
      </c>
      <c r="D5894" t="s">
        <v>2820</v>
      </c>
      <c r="E5894">
        <v>0.04</v>
      </c>
      <c r="F5894">
        <v>0.03</v>
      </c>
      <c r="G5894">
        <v>0</v>
      </c>
      <c r="H5894">
        <v>0</v>
      </c>
      <c r="I5894">
        <v>0</v>
      </c>
    </row>
    <row r="5895" spans="1:9" x14ac:dyDescent="0.25">
      <c r="A5895" t="s">
        <v>718</v>
      </c>
      <c r="B5895">
        <v>30733</v>
      </c>
      <c r="C5895" s="593">
        <v>7.0000000000000007E-2</v>
      </c>
      <c r="D5895" t="s">
        <v>2821</v>
      </c>
      <c r="E5895">
        <v>0.04</v>
      </c>
      <c r="F5895">
        <v>0.03</v>
      </c>
      <c r="G5895">
        <v>0</v>
      </c>
      <c r="H5895">
        <v>0</v>
      </c>
      <c r="I5895">
        <v>0</v>
      </c>
    </row>
    <row r="5896" spans="1:9" x14ac:dyDescent="0.25">
      <c r="A5896" t="s">
        <v>718</v>
      </c>
      <c r="B5896">
        <v>30734</v>
      </c>
      <c r="C5896" s="593">
        <v>7.0000000000000007E-2</v>
      </c>
      <c r="D5896" t="s">
        <v>2822</v>
      </c>
      <c r="E5896">
        <v>0.04</v>
      </c>
      <c r="F5896">
        <v>0.03</v>
      </c>
      <c r="G5896">
        <v>0</v>
      </c>
      <c r="H5896">
        <v>0</v>
      </c>
      <c r="I5896">
        <v>0</v>
      </c>
    </row>
    <row r="5897" spans="1:9" x14ac:dyDescent="0.25">
      <c r="A5897" t="s">
        <v>718</v>
      </c>
      <c r="B5897">
        <v>30735</v>
      </c>
      <c r="C5897" s="593">
        <v>0.08</v>
      </c>
      <c r="D5897" t="s">
        <v>2772</v>
      </c>
      <c r="E5897">
        <v>0.04</v>
      </c>
      <c r="F5897">
        <v>0.04</v>
      </c>
      <c r="G5897">
        <v>0</v>
      </c>
      <c r="H5897">
        <v>0</v>
      </c>
      <c r="I5897">
        <v>0</v>
      </c>
    </row>
    <row r="5898" spans="1:9" x14ac:dyDescent="0.25">
      <c r="A5898" t="s">
        <v>718</v>
      </c>
      <c r="B5898">
        <v>30736</v>
      </c>
      <c r="C5898" s="593">
        <v>0.08</v>
      </c>
      <c r="D5898" t="s">
        <v>2817</v>
      </c>
      <c r="E5898">
        <v>0.04</v>
      </c>
      <c r="F5898">
        <v>0.03</v>
      </c>
      <c r="G5898">
        <v>0</v>
      </c>
      <c r="H5898">
        <v>0.01</v>
      </c>
      <c r="I5898">
        <v>0</v>
      </c>
    </row>
    <row r="5899" spans="1:9" x14ac:dyDescent="0.25">
      <c r="A5899" t="s">
        <v>718</v>
      </c>
      <c r="B5899">
        <v>30738</v>
      </c>
      <c r="C5899" s="593">
        <v>0.08</v>
      </c>
      <c r="D5899" t="s">
        <v>2817</v>
      </c>
      <c r="E5899">
        <v>0.04</v>
      </c>
      <c r="F5899">
        <v>0.03</v>
      </c>
      <c r="G5899">
        <v>0</v>
      </c>
      <c r="H5899">
        <v>0.01</v>
      </c>
      <c r="I5899">
        <v>0</v>
      </c>
    </row>
    <row r="5900" spans="1:9" x14ac:dyDescent="0.25">
      <c r="A5900" t="s">
        <v>718</v>
      </c>
      <c r="B5900">
        <v>30739</v>
      </c>
      <c r="C5900" s="593">
        <v>0.08</v>
      </c>
      <c r="D5900" t="s">
        <v>2817</v>
      </c>
      <c r="E5900">
        <v>0.04</v>
      </c>
      <c r="F5900">
        <v>0.03</v>
      </c>
      <c r="G5900">
        <v>0</v>
      </c>
      <c r="H5900">
        <v>0.01</v>
      </c>
      <c r="I5900">
        <v>0</v>
      </c>
    </row>
    <row r="5901" spans="1:9" x14ac:dyDescent="0.25">
      <c r="A5901" t="s">
        <v>718</v>
      </c>
      <c r="B5901">
        <v>30740</v>
      </c>
      <c r="C5901" s="593">
        <v>0.08</v>
      </c>
      <c r="D5901" t="s">
        <v>2817</v>
      </c>
      <c r="E5901">
        <v>0.04</v>
      </c>
      <c r="F5901">
        <v>0.03</v>
      </c>
      <c r="G5901">
        <v>0</v>
      </c>
      <c r="H5901">
        <v>0.01</v>
      </c>
      <c r="I5901">
        <v>0</v>
      </c>
    </row>
    <row r="5902" spans="1:9" x14ac:dyDescent="0.25">
      <c r="A5902" t="s">
        <v>718</v>
      </c>
      <c r="B5902">
        <v>30741</v>
      </c>
      <c r="C5902" s="593">
        <v>0.08</v>
      </c>
      <c r="D5902" t="s">
        <v>2823</v>
      </c>
      <c r="E5902">
        <v>0.04</v>
      </c>
      <c r="F5902">
        <v>0.03</v>
      </c>
      <c r="G5902">
        <v>0</v>
      </c>
      <c r="H5902">
        <v>0.01</v>
      </c>
      <c r="I5902">
        <v>0</v>
      </c>
    </row>
    <row r="5903" spans="1:9" x14ac:dyDescent="0.25">
      <c r="A5903" t="s">
        <v>718</v>
      </c>
      <c r="B5903">
        <v>30742</v>
      </c>
      <c r="C5903" s="593">
        <v>7.0000000000000007E-2</v>
      </c>
      <c r="D5903" t="s">
        <v>2823</v>
      </c>
      <c r="E5903">
        <v>0.04</v>
      </c>
      <c r="F5903">
        <v>0.03</v>
      </c>
      <c r="G5903">
        <v>0</v>
      </c>
      <c r="H5903">
        <v>0</v>
      </c>
      <c r="I5903">
        <v>0</v>
      </c>
    </row>
    <row r="5904" spans="1:9" x14ac:dyDescent="0.25">
      <c r="A5904" t="s">
        <v>718</v>
      </c>
      <c r="B5904">
        <v>30746</v>
      </c>
      <c r="C5904" s="593">
        <v>0.08</v>
      </c>
      <c r="D5904" t="s">
        <v>2817</v>
      </c>
      <c r="E5904">
        <v>0.04</v>
      </c>
      <c r="F5904">
        <v>0.03</v>
      </c>
      <c r="G5904">
        <v>0</v>
      </c>
      <c r="H5904">
        <v>0.01</v>
      </c>
      <c r="I5904">
        <v>0</v>
      </c>
    </row>
    <row r="5905" spans="1:9" x14ac:dyDescent="0.25">
      <c r="A5905" t="s">
        <v>718</v>
      </c>
      <c r="B5905">
        <v>30747</v>
      </c>
      <c r="C5905" s="593">
        <v>0.08</v>
      </c>
      <c r="D5905" t="s">
        <v>2817</v>
      </c>
      <c r="E5905">
        <v>0.04</v>
      </c>
      <c r="F5905">
        <v>0.03</v>
      </c>
      <c r="G5905">
        <v>0</v>
      </c>
      <c r="H5905">
        <v>0.01</v>
      </c>
      <c r="I5905">
        <v>0</v>
      </c>
    </row>
    <row r="5906" spans="1:9" x14ac:dyDescent="0.25">
      <c r="A5906" t="s">
        <v>718</v>
      </c>
      <c r="B5906">
        <v>30750</v>
      </c>
      <c r="C5906" s="593">
        <v>0.08</v>
      </c>
      <c r="D5906" t="s">
        <v>2824</v>
      </c>
      <c r="E5906">
        <v>0.04</v>
      </c>
      <c r="F5906">
        <v>0.03</v>
      </c>
      <c r="G5906">
        <v>0</v>
      </c>
      <c r="H5906">
        <v>0.01</v>
      </c>
      <c r="I5906">
        <v>0</v>
      </c>
    </row>
    <row r="5907" spans="1:9" x14ac:dyDescent="0.25">
      <c r="A5907" t="s">
        <v>718</v>
      </c>
      <c r="B5907">
        <v>30751</v>
      </c>
      <c r="C5907" s="593">
        <v>0.08</v>
      </c>
      <c r="D5907" t="s">
        <v>2772</v>
      </c>
      <c r="E5907">
        <v>0.04</v>
      </c>
      <c r="F5907">
        <v>0.04</v>
      </c>
      <c r="G5907">
        <v>0</v>
      </c>
      <c r="H5907">
        <v>0</v>
      </c>
      <c r="I5907">
        <v>0</v>
      </c>
    </row>
    <row r="5908" spans="1:9" x14ac:dyDescent="0.25">
      <c r="A5908" t="s">
        <v>718</v>
      </c>
      <c r="B5908">
        <v>30752</v>
      </c>
      <c r="C5908" s="593">
        <v>7.0000000000000007E-2</v>
      </c>
      <c r="D5908" t="s">
        <v>2825</v>
      </c>
      <c r="E5908">
        <v>0.04</v>
      </c>
      <c r="F5908">
        <v>0.03</v>
      </c>
      <c r="G5908">
        <v>0</v>
      </c>
      <c r="H5908">
        <v>0</v>
      </c>
      <c r="I5908">
        <v>0</v>
      </c>
    </row>
    <row r="5909" spans="1:9" x14ac:dyDescent="0.25">
      <c r="A5909" t="s">
        <v>718</v>
      </c>
      <c r="B5909">
        <v>30753</v>
      </c>
      <c r="C5909" s="593">
        <v>0.08</v>
      </c>
      <c r="D5909" t="s">
        <v>2817</v>
      </c>
      <c r="E5909">
        <v>0.04</v>
      </c>
      <c r="F5909">
        <v>0.03</v>
      </c>
      <c r="G5909">
        <v>0</v>
      </c>
      <c r="H5909">
        <v>0.01</v>
      </c>
      <c r="I5909">
        <v>0</v>
      </c>
    </row>
    <row r="5910" spans="1:9" x14ac:dyDescent="0.25">
      <c r="A5910" t="s">
        <v>718</v>
      </c>
      <c r="B5910">
        <v>30755</v>
      </c>
      <c r="C5910" s="593">
        <v>7.0000000000000007E-2</v>
      </c>
      <c r="D5910" t="s">
        <v>2826</v>
      </c>
      <c r="E5910">
        <v>0.04</v>
      </c>
      <c r="F5910">
        <v>0.03</v>
      </c>
      <c r="G5910">
        <v>0</v>
      </c>
      <c r="H5910">
        <v>0</v>
      </c>
      <c r="I5910">
        <v>0</v>
      </c>
    </row>
    <row r="5911" spans="1:9" x14ac:dyDescent="0.25">
      <c r="A5911" t="s">
        <v>718</v>
      </c>
      <c r="B5911">
        <v>30756</v>
      </c>
      <c r="C5911" s="593">
        <v>7.0000000000000007E-2</v>
      </c>
      <c r="D5911" t="s">
        <v>2827</v>
      </c>
      <c r="E5911">
        <v>0.04</v>
      </c>
      <c r="F5911">
        <v>0.03</v>
      </c>
      <c r="G5911">
        <v>0</v>
      </c>
      <c r="H5911">
        <v>0</v>
      </c>
      <c r="I5911">
        <v>0</v>
      </c>
    </row>
    <row r="5912" spans="1:9" x14ac:dyDescent="0.25">
      <c r="A5912" t="s">
        <v>718</v>
      </c>
      <c r="B5912">
        <v>30757</v>
      </c>
      <c r="C5912" s="593">
        <v>7.0000000000000007E-2</v>
      </c>
      <c r="D5912" t="s">
        <v>2828</v>
      </c>
      <c r="E5912">
        <v>0.04</v>
      </c>
      <c r="F5912">
        <v>0.03</v>
      </c>
      <c r="G5912">
        <v>0</v>
      </c>
      <c r="H5912">
        <v>0</v>
      </c>
      <c r="I5912">
        <v>0</v>
      </c>
    </row>
    <row r="5913" spans="1:9" x14ac:dyDescent="0.25">
      <c r="A5913" t="s">
        <v>718</v>
      </c>
      <c r="B5913">
        <v>30802</v>
      </c>
      <c r="C5913" s="593">
        <v>0.08</v>
      </c>
      <c r="D5913" t="s">
        <v>2829</v>
      </c>
      <c r="E5913">
        <v>0.04</v>
      </c>
      <c r="F5913">
        <v>0.03</v>
      </c>
      <c r="G5913">
        <v>0</v>
      </c>
      <c r="H5913">
        <v>0.01</v>
      </c>
      <c r="I5913">
        <v>0</v>
      </c>
    </row>
    <row r="5914" spans="1:9" x14ac:dyDescent="0.25">
      <c r="A5914" t="s">
        <v>718</v>
      </c>
      <c r="B5914">
        <v>30803</v>
      </c>
      <c r="C5914" s="593">
        <v>0.08</v>
      </c>
      <c r="D5914" t="s">
        <v>2830</v>
      </c>
      <c r="E5914">
        <v>0.04</v>
      </c>
      <c r="F5914">
        <v>0.03</v>
      </c>
      <c r="G5914">
        <v>0</v>
      </c>
      <c r="H5914">
        <v>0.01</v>
      </c>
      <c r="I5914">
        <v>0</v>
      </c>
    </row>
    <row r="5915" spans="1:9" x14ac:dyDescent="0.25">
      <c r="A5915" t="s">
        <v>718</v>
      </c>
      <c r="B5915">
        <v>30805</v>
      </c>
      <c r="C5915" s="593">
        <v>0.08</v>
      </c>
      <c r="D5915" t="s">
        <v>1681</v>
      </c>
      <c r="E5915">
        <v>0.04</v>
      </c>
      <c r="F5915">
        <v>0.03</v>
      </c>
      <c r="G5915">
        <v>0</v>
      </c>
      <c r="H5915">
        <v>0.01</v>
      </c>
      <c r="I5915">
        <v>0</v>
      </c>
    </row>
    <row r="5916" spans="1:9" x14ac:dyDescent="0.25">
      <c r="A5916" t="s">
        <v>718</v>
      </c>
      <c r="B5916">
        <v>30806</v>
      </c>
      <c r="C5916" s="593">
        <v>0.08</v>
      </c>
      <c r="D5916" t="s">
        <v>2831</v>
      </c>
      <c r="E5916">
        <v>0.04</v>
      </c>
      <c r="F5916">
        <v>0.03</v>
      </c>
      <c r="G5916">
        <v>0</v>
      </c>
      <c r="H5916">
        <v>0.01</v>
      </c>
      <c r="I5916">
        <v>0</v>
      </c>
    </row>
    <row r="5917" spans="1:9" x14ac:dyDescent="0.25">
      <c r="A5917" t="s">
        <v>718</v>
      </c>
      <c r="B5917">
        <v>30807</v>
      </c>
      <c r="C5917" s="593">
        <v>0.08</v>
      </c>
      <c r="D5917" t="s">
        <v>2832</v>
      </c>
      <c r="E5917">
        <v>0.04</v>
      </c>
      <c r="F5917">
        <v>0.03</v>
      </c>
      <c r="G5917">
        <v>0</v>
      </c>
      <c r="H5917">
        <v>0.01</v>
      </c>
      <c r="I5917">
        <v>0</v>
      </c>
    </row>
    <row r="5918" spans="1:9" x14ac:dyDescent="0.25">
      <c r="A5918" t="s">
        <v>718</v>
      </c>
      <c r="B5918">
        <v>30808</v>
      </c>
      <c r="C5918" s="593">
        <v>0.08</v>
      </c>
      <c r="D5918" t="s">
        <v>2833</v>
      </c>
      <c r="E5918">
        <v>0.04</v>
      </c>
      <c r="F5918">
        <v>0.03</v>
      </c>
      <c r="G5918">
        <v>0</v>
      </c>
      <c r="H5918">
        <v>0.01</v>
      </c>
      <c r="I5918">
        <v>0</v>
      </c>
    </row>
    <row r="5919" spans="1:9" x14ac:dyDescent="0.25">
      <c r="A5919" t="s">
        <v>718</v>
      </c>
      <c r="B5919">
        <v>30809</v>
      </c>
      <c r="C5919" s="593">
        <v>0.08</v>
      </c>
      <c r="D5919" t="s">
        <v>2829</v>
      </c>
      <c r="E5919">
        <v>0.04</v>
      </c>
      <c r="F5919">
        <v>0.03</v>
      </c>
      <c r="G5919">
        <v>0</v>
      </c>
      <c r="H5919">
        <v>0.01</v>
      </c>
      <c r="I5919">
        <v>0</v>
      </c>
    </row>
    <row r="5920" spans="1:9" x14ac:dyDescent="0.25">
      <c r="A5920" t="s">
        <v>718</v>
      </c>
      <c r="B5920">
        <v>30810</v>
      </c>
      <c r="C5920" s="593">
        <v>0.08</v>
      </c>
      <c r="D5920" t="s">
        <v>2834</v>
      </c>
      <c r="E5920">
        <v>0.04</v>
      </c>
      <c r="F5920">
        <v>0.03</v>
      </c>
      <c r="G5920">
        <v>0</v>
      </c>
      <c r="H5920">
        <v>0.01</v>
      </c>
      <c r="I5920">
        <v>0</v>
      </c>
    </row>
    <row r="5921" spans="1:9" x14ac:dyDescent="0.25">
      <c r="A5921" t="s">
        <v>718</v>
      </c>
      <c r="B5921">
        <v>30811</v>
      </c>
      <c r="C5921" s="593">
        <v>7.0000000000000007E-2</v>
      </c>
      <c r="D5921" t="s">
        <v>2835</v>
      </c>
      <c r="E5921">
        <v>0.04</v>
      </c>
      <c r="F5921">
        <v>0.02</v>
      </c>
      <c r="G5921">
        <v>0</v>
      </c>
      <c r="H5921">
        <v>0.01</v>
      </c>
      <c r="I5921">
        <v>0</v>
      </c>
    </row>
    <row r="5922" spans="1:9" x14ac:dyDescent="0.25">
      <c r="A5922" t="s">
        <v>718</v>
      </c>
      <c r="B5922">
        <v>30812</v>
      </c>
      <c r="C5922" s="593">
        <v>0.08</v>
      </c>
      <c r="D5922" t="s">
        <v>1281</v>
      </c>
      <c r="E5922">
        <v>0.04</v>
      </c>
      <c r="F5922">
        <v>0.03</v>
      </c>
      <c r="G5922">
        <v>0</v>
      </c>
      <c r="H5922">
        <v>0.01</v>
      </c>
      <c r="I5922">
        <v>0</v>
      </c>
    </row>
    <row r="5923" spans="1:9" x14ac:dyDescent="0.25">
      <c r="A5923" t="s">
        <v>718</v>
      </c>
      <c r="B5923">
        <v>30813</v>
      </c>
      <c r="C5923" s="593">
        <v>0.08</v>
      </c>
      <c r="D5923" t="s">
        <v>2836</v>
      </c>
      <c r="E5923">
        <v>0.04</v>
      </c>
      <c r="F5923">
        <v>0.03</v>
      </c>
      <c r="G5923">
        <v>0</v>
      </c>
      <c r="H5923">
        <v>0.01</v>
      </c>
      <c r="I5923">
        <v>0</v>
      </c>
    </row>
    <row r="5924" spans="1:9" x14ac:dyDescent="0.25">
      <c r="A5924" t="s">
        <v>718</v>
      </c>
      <c r="B5924">
        <v>30814</v>
      </c>
      <c r="C5924" s="593">
        <v>0.08</v>
      </c>
      <c r="D5924" t="s">
        <v>2837</v>
      </c>
      <c r="E5924">
        <v>0.04</v>
      </c>
      <c r="F5924">
        <v>0.03</v>
      </c>
      <c r="G5924">
        <v>0</v>
      </c>
      <c r="H5924">
        <v>0.01</v>
      </c>
      <c r="I5924">
        <v>0</v>
      </c>
    </row>
    <row r="5925" spans="1:9" x14ac:dyDescent="0.25">
      <c r="A5925" t="s">
        <v>718</v>
      </c>
      <c r="B5925">
        <v>30815</v>
      </c>
      <c r="C5925" s="593">
        <v>0.08</v>
      </c>
      <c r="D5925" t="s">
        <v>2838</v>
      </c>
      <c r="E5925">
        <v>0.04</v>
      </c>
      <c r="F5925">
        <v>0.03</v>
      </c>
      <c r="G5925">
        <v>0</v>
      </c>
      <c r="H5925">
        <v>0.01</v>
      </c>
      <c r="I5925">
        <v>0</v>
      </c>
    </row>
    <row r="5926" spans="1:9" x14ac:dyDescent="0.25">
      <c r="A5926" t="s">
        <v>718</v>
      </c>
      <c r="B5926">
        <v>30816</v>
      </c>
      <c r="C5926" s="593">
        <v>0.08</v>
      </c>
      <c r="D5926" t="s">
        <v>2839</v>
      </c>
      <c r="E5926">
        <v>0.04</v>
      </c>
      <c r="F5926">
        <v>0.03</v>
      </c>
      <c r="G5926">
        <v>0</v>
      </c>
      <c r="H5926">
        <v>0.01</v>
      </c>
      <c r="I5926">
        <v>0</v>
      </c>
    </row>
    <row r="5927" spans="1:9" x14ac:dyDescent="0.25">
      <c r="A5927" t="s">
        <v>718</v>
      </c>
      <c r="B5927">
        <v>30817</v>
      </c>
      <c r="C5927" s="593">
        <v>0.08</v>
      </c>
      <c r="D5927" t="s">
        <v>2840</v>
      </c>
      <c r="E5927">
        <v>0.04</v>
      </c>
      <c r="F5927">
        <v>0.03</v>
      </c>
      <c r="G5927">
        <v>0</v>
      </c>
      <c r="H5927">
        <v>0.01</v>
      </c>
      <c r="I5927">
        <v>0</v>
      </c>
    </row>
    <row r="5928" spans="1:9" x14ac:dyDescent="0.25">
      <c r="A5928" t="s">
        <v>718</v>
      </c>
      <c r="B5928">
        <v>30818</v>
      </c>
      <c r="C5928" s="593">
        <v>0.08</v>
      </c>
      <c r="D5928" t="s">
        <v>2839</v>
      </c>
      <c r="E5928">
        <v>0.04</v>
      </c>
      <c r="F5928">
        <v>0.03</v>
      </c>
      <c r="G5928">
        <v>0</v>
      </c>
      <c r="H5928">
        <v>0.01</v>
      </c>
      <c r="I5928">
        <v>0</v>
      </c>
    </row>
    <row r="5929" spans="1:9" x14ac:dyDescent="0.25">
      <c r="A5929" t="s">
        <v>718</v>
      </c>
      <c r="B5929">
        <v>30819</v>
      </c>
      <c r="C5929" s="593">
        <v>0.08</v>
      </c>
      <c r="D5929" t="s">
        <v>2841</v>
      </c>
      <c r="E5929">
        <v>0.04</v>
      </c>
      <c r="F5929">
        <v>0.03</v>
      </c>
      <c r="G5929">
        <v>0</v>
      </c>
      <c r="H5929">
        <v>0.01</v>
      </c>
      <c r="I5929">
        <v>0</v>
      </c>
    </row>
    <row r="5930" spans="1:9" x14ac:dyDescent="0.25">
      <c r="A5930" t="s">
        <v>718</v>
      </c>
      <c r="B5930">
        <v>30820</v>
      </c>
      <c r="C5930" s="593">
        <v>0.08</v>
      </c>
      <c r="D5930" t="s">
        <v>2834</v>
      </c>
      <c r="E5930">
        <v>0.04</v>
      </c>
      <c r="F5930">
        <v>0.03</v>
      </c>
      <c r="G5930">
        <v>0</v>
      </c>
      <c r="H5930">
        <v>0.01</v>
      </c>
      <c r="I5930">
        <v>0</v>
      </c>
    </row>
    <row r="5931" spans="1:9" x14ac:dyDescent="0.25">
      <c r="A5931" t="s">
        <v>718</v>
      </c>
      <c r="B5931">
        <v>30821</v>
      </c>
      <c r="C5931" s="593">
        <v>0.08</v>
      </c>
      <c r="D5931" t="s">
        <v>2251</v>
      </c>
      <c r="E5931">
        <v>0.04</v>
      </c>
      <c r="F5931">
        <v>0.03</v>
      </c>
      <c r="G5931">
        <v>0</v>
      </c>
      <c r="H5931">
        <v>0.01</v>
      </c>
      <c r="I5931">
        <v>0</v>
      </c>
    </row>
    <row r="5932" spans="1:9" x14ac:dyDescent="0.25">
      <c r="A5932" t="s">
        <v>718</v>
      </c>
      <c r="B5932">
        <v>30822</v>
      </c>
      <c r="C5932" s="593">
        <v>0.08</v>
      </c>
      <c r="D5932" t="s">
        <v>2746</v>
      </c>
      <c r="E5932">
        <v>0.04</v>
      </c>
      <c r="F5932">
        <v>0.03</v>
      </c>
      <c r="G5932">
        <v>0</v>
      </c>
      <c r="H5932">
        <v>0.01</v>
      </c>
      <c r="I5932">
        <v>0</v>
      </c>
    </row>
    <row r="5933" spans="1:9" x14ac:dyDescent="0.25">
      <c r="A5933" t="s">
        <v>718</v>
      </c>
      <c r="B5933">
        <v>30823</v>
      </c>
      <c r="C5933" s="593">
        <v>0.08</v>
      </c>
      <c r="D5933" t="s">
        <v>2842</v>
      </c>
      <c r="E5933">
        <v>0.04</v>
      </c>
      <c r="F5933">
        <v>0.03</v>
      </c>
      <c r="G5933">
        <v>0</v>
      </c>
      <c r="H5933">
        <v>0.01</v>
      </c>
      <c r="I5933">
        <v>0</v>
      </c>
    </row>
    <row r="5934" spans="1:9" x14ac:dyDescent="0.25">
      <c r="A5934" t="s">
        <v>718</v>
      </c>
      <c r="B5934">
        <v>30824</v>
      </c>
      <c r="C5934" s="593">
        <v>0.08</v>
      </c>
      <c r="D5934" t="s">
        <v>2843</v>
      </c>
      <c r="E5934">
        <v>0.04</v>
      </c>
      <c r="F5934">
        <v>0.03</v>
      </c>
      <c r="G5934">
        <v>0</v>
      </c>
      <c r="H5934">
        <v>0.01</v>
      </c>
      <c r="I5934">
        <v>0</v>
      </c>
    </row>
    <row r="5935" spans="1:9" x14ac:dyDescent="0.25">
      <c r="A5935" t="s">
        <v>718</v>
      </c>
      <c r="B5935">
        <v>30828</v>
      </c>
      <c r="C5935" s="593">
        <v>0.08</v>
      </c>
      <c r="D5935" t="s">
        <v>2844</v>
      </c>
      <c r="E5935">
        <v>0.04</v>
      </c>
      <c r="F5935">
        <v>0.03</v>
      </c>
      <c r="G5935">
        <v>0</v>
      </c>
      <c r="H5935">
        <v>0.01</v>
      </c>
      <c r="I5935">
        <v>0</v>
      </c>
    </row>
    <row r="5936" spans="1:9" x14ac:dyDescent="0.25">
      <c r="A5936" t="s">
        <v>718</v>
      </c>
      <c r="B5936">
        <v>30830</v>
      </c>
      <c r="C5936" s="593">
        <v>0.08</v>
      </c>
      <c r="D5936" t="s">
        <v>2746</v>
      </c>
      <c r="E5936">
        <v>0.04</v>
      </c>
      <c r="F5936">
        <v>0.03</v>
      </c>
      <c r="G5936">
        <v>0</v>
      </c>
      <c r="H5936">
        <v>0.01</v>
      </c>
      <c r="I5936">
        <v>0</v>
      </c>
    </row>
    <row r="5937" spans="1:9" x14ac:dyDescent="0.25">
      <c r="A5937" t="s">
        <v>718</v>
      </c>
      <c r="B5937">
        <v>30833</v>
      </c>
      <c r="C5937" s="593">
        <v>0.08</v>
      </c>
      <c r="D5937" t="s">
        <v>2845</v>
      </c>
      <c r="E5937">
        <v>0.04</v>
      </c>
      <c r="F5937">
        <v>0.03</v>
      </c>
      <c r="G5937">
        <v>0</v>
      </c>
      <c r="H5937">
        <v>0.01</v>
      </c>
      <c r="I5937">
        <v>0</v>
      </c>
    </row>
    <row r="5938" spans="1:9" x14ac:dyDescent="0.25">
      <c r="A5938" t="s">
        <v>718</v>
      </c>
      <c r="B5938">
        <v>30901</v>
      </c>
      <c r="C5938" s="593">
        <v>0.08</v>
      </c>
      <c r="D5938" t="s">
        <v>1281</v>
      </c>
      <c r="E5938">
        <v>0.04</v>
      </c>
      <c r="F5938">
        <v>0.03</v>
      </c>
      <c r="G5938">
        <v>0</v>
      </c>
      <c r="H5938">
        <v>0.01</v>
      </c>
      <c r="I5938">
        <v>0</v>
      </c>
    </row>
    <row r="5939" spans="1:9" x14ac:dyDescent="0.25">
      <c r="A5939" t="s">
        <v>718</v>
      </c>
      <c r="B5939">
        <v>30903</v>
      </c>
      <c r="C5939" s="593">
        <v>0.08</v>
      </c>
      <c r="D5939" t="s">
        <v>1281</v>
      </c>
      <c r="E5939">
        <v>0.04</v>
      </c>
      <c r="F5939">
        <v>0.03</v>
      </c>
      <c r="G5939">
        <v>0</v>
      </c>
      <c r="H5939">
        <v>0.01</v>
      </c>
      <c r="I5939">
        <v>0</v>
      </c>
    </row>
    <row r="5940" spans="1:9" x14ac:dyDescent="0.25">
      <c r="A5940" t="s">
        <v>718</v>
      </c>
      <c r="B5940">
        <v>30904</v>
      </c>
      <c r="C5940" s="593">
        <v>0.08</v>
      </c>
      <c r="D5940" t="s">
        <v>1281</v>
      </c>
      <c r="E5940">
        <v>0.04</v>
      </c>
      <c r="F5940">
        <v>0.03</v>
      </c>
      <c r="G5940">
        <v>0</v>
      </c>
      <c r="H5940">
        <v>0.01</v>
      </c>
      <c r="I5940">
        <v>0</v>
      </c>
    </row>
    <row r="5941" spans="1:9" x14ac:dyDescent="0.25">
      <c r="A5941" t="s">
        <v>718</v>
      </c>
      <c r="B5941">
        <v>30905</v>
      </c>
      <c r="C5941" s="593">
        <v>0.08</v>
      </c>
      <c r="D5941" t="s">
        <v>1281</v>
      </c>
      <c r="E5941">
        <v>0.04</v>
      </c>
      <c r="F5941">
        <v>0.03</v>
      </c>
      <c r="G5941">
        <v>0</v>
      </c>
      <c r="H5941">
        <v>0.01</v>
      </c>
      <c r="I5941">
        <v>0</v>
      </c>
    </row>
    <row r="5942" spans="1:9" x14ac:dyDescent="0.25">
      <c r="A5942" t="s">
        <v>718</v>
      </c>
      <c r="B5942">
        <v>30906</v>
      </c>
      <c r="C5942" s="593">
        <v>0.08</v>
      </c>
      <c r="D5942" t="s">
        <v>1281</v>
      </c>
      <c r="E5942">
        <v>0.04</v>
      </c>
      <c r="F5942">
        <v>0.03</v>
      </c>
      <c r="G5942">
        <v>0</v>
      </c>
      <c r="H5942">
        <v>0.01</v>
      </c>
      <c r="I5942">
        <v>0</v>
      </c>
    </row>
    <row r="5943" spans="1:9" x14ac:dyDescent="0.25">
      <c r="A5943" t="s">
        <v>718</v>
      </c>
      <c r="B5943">
        <v>30907</v>
      </c>
      <c r="C5943" s="593">
        <v>0.08</v>
      </c>
      <c r="D5943" t="s">
        <v>1281</v>
      </c>
      <c r="E5943">
        <v>0.04</v>
      </c>
      <c r="F5943">
        <v>0.03</v>
      </c>
      <c r="G5943">
        <v>0</v>
      </c>
      <c r="H5943">
        <v>0.01</v>
      </c>
      <c r="I5943">
        <v>0</v>
      </c>
    </row>
    <row r="5944" spans="1:9" x14ac:dyDescent="0.25">
      <c r="A5944" t="s">
        <v>718</v>
      </c>
      <c r="B5944">
        <v>30909</v>
      </c>
      <c r="C5944" s="593">
        <v>0.08</v>
      </c>
      <c r="D5944" t="s">
        <v>1281</v>
      </c>
      <c r="E5944">
        <v>0.04</v>
      </c>
      <c r="F5944">
        <v>0.03</v>
      </c>
      <c r="G5944">
        <v>0</v>
      </c>
      <c r="H5944">
        <v>0.01</v>
      </c>
      <c r="I5944">
        <v>0</v>
      </c>
    </row>
    <row r="5945" spans="1:9" x14ac:dyDescent="0.25">
      <c r="A5945" t="s">
        <v>718</v>
      </c>
      <c r="B5945">
        <v>30912</v>
      </c>
      <c r="C5945" s="593">
        <v>0.08</v>
      </c>
      <c r="D5945" t="s">
        <v>1281</v>
      </c>
      <c r="E5945">
        <v>0.04</v>
      </c>
      <c r="F5945">
        <v>0.03</v>
      </c>
      <c r="G5945">
        <v>0</v>
      </c>
      <c r="H5945">
        <v>0.01</v>
      </c>
      <c r="I5945">
        <v>0</v>
      </c>
    </row>
    <row r="5946" spans="1:9" x14ac:dyDescent="0.25">
      <c r="A5946" t="s">
        <v>718</v>
      </c>
      <c r="B5946">
        <v>30914</v>
      </c>
      <c r="C5946" s="593">
        <v>0.08</v>
      </c>
      <c r="D5946" t="s">
        <v>1281</v>
      </c>
      <c r="E5946">
        <v>0.04</v>
      </c>
      <c r="F5946">
        <v>0.03</v>
      </c>
      <c r="G5946">
        <v>0</v>
      </c>
      <c r="H5946">
        <v>0.01</v>
      </c>
      <c r="I5946">
        <v>0</v>
      </c>
    </row>
    <row r="5947" spans="1:9" x14ac:dyDescent="0.25">
      <c r="A5947" t="s">
        <v>718</v>
      </c>
      <c r="B5947">
        <v>30916</v>
      </c>
      <c r="C5947" s="593">
        <v>0.08</v>
      </c>
      <c r="D5947" t="s">
        <v>1281</v>
      </c>
      <c r="E5947">
        <v>0.04</v>
      </c>
      <c r="F5947">
        <v>0.03</v>
      </c>
      <c r="G5947">
        <v>0</v>
      </c>
      <c r="H5947">
        <v>0.01</v>
      </c>
      <c r="I5947">
        <v>0</v>
      </c>
    </row>
    <row r="5948" spans="1:9" x14ac:dyDescent="0.25">
      <c r="A5948" t="s">
        <v>718</v>
      </c>
      <c r="B5948">
        <v>30917</v>
      </c>
      <c r="C5948" s="593">
        <v>0.08</v>
      </c>
      <c r="D5948" t="s">
        <v>2829</v>
      </c>
      <c r="E5948">
        <v>0.04</v>
      </c>
      <c r="F5948">
        <v>0.03</v>
      </c>
      <c r="G5948">
        <v>0</v>
      </c>
      <c r="H5948">
        <v>0.01</v>
      </c>
      <c r="I5948">
        <v>0</v>
      </c>
    </row>
    <row r="5949" spans="1:9" x14ac:dyDescent="0.25">
      <c r="A5949" t="s">
        <v>718</v>
      </c>
      <c r="B5949">
        <v>30919</v>
      </c>
      <c r="C5949" s="593">
        <v>0.08</v>
      </c>
      <c r="D5949" t="s">
        <v>1281</v>
      </c>
      <c r="E5949">
        <v>0.04</v>
      </c>
      <c r="F5949">
        <v>0.03</v>
      </c>
      <c r="G5949">
        <v>0</v>
      </c>
      <c r="H5949">
        <v>0.01</v>
      </c>
      <c r="I5949">
        <v>0</v>
      </c>
    </row>
    <row r="5950" spans="1:9" x14ac:dyDescent="0.25">
      <c r="A5950" t="s">
        <v>718</v>
      </c>
      <c r="B5950">
        <v>30999</v>
      </c>
      <c r="C5950" s="593">
        <v>0.08</v>
      </c>
      <c r="D5950" t="s">
        <v>1281</v>
      </c>
      <c r="E5950">
        <v>0.04</v>
      </c>
      <c r="F5950">
        <v>0.03</v>
      </c>
      <c r="G5950">
        <v>0</v>
      </c>
      <c r="H5950">
        <v>0.01</v>
      </c>
      <c r="I5950">
        <v>0</v>
      </c>
    </row>
    <row r="5951" spans="1:9" x14ac:dyDescent="0.25">
      <c r="A5951" t="s">
        <v>718</v>
      </c>
      <c r="B5951">
        <v>31001</v>
      </c>
      <c r="C5951" s="593">
        <v>0.08</v>
      </c>
      <c r="D5951" t="s">
        <v>2846</v>
      </c>
      <c r="E5951">
        <v>0.04</v>
      </c>
      <c r="F5951">
        <v>0.03</v>
      </c>
      <c r="G5951">
        <v>0</v>
      </c>
      <c r="H5951">
        <v>0.01</v>
      </c>
      <c r="I5951">
        <v>0</v>
      </c>
    </row>
    <row r="5952" spans="1:9" x14ac:dyDescent="0.25">
      <c r="A5952" t="s">
        <v>718</v>
      </c>
      <c r="B5952">
        <v>31002</v>
      </c>
      <c r="C5952" s="593">
        <v>0.08</v>
      </c>
      <c r="D5952" t="s">
        <v>1509</v>
      </c>
      <c r="E5952">
        <v>0.04</v>
      </c>
      <c r="F5952">
        <v>0.04</v>
      </c>
      <c r="G5952">
        <v>0</v>
      </c>
      <c r="H5952">
        <v>0</v>
      </c>
      <c r="I5952">
        <v>0</v>
      </c>
    </row>
    <row r="5953" spans="1:9" x14ac:dyDescent="0.25">
      <c r="A5953" t="s">
        <v>718</v>
      </c>
      <c r="B5953">
        <v>31003</v>
      </c>
      <c r="C5953" s="593">
        <v>7.0000000000000007E-2</v>
      </c>
      <c r="D5953" t="s">
        <v>2847</v>
      </c>
      <c r="E5953">
        <v>0.04</v>
      </c>
      <c r="F5953">
        <v>0.03</v>
      </c>
      <c r="G5953">
        <v>0</v>
      </c>
      <c r="H5953">
        <v>0</v>
      </c>
      <c r="I5953">
        <v>0</v>
      </c>
    </row>
    <row r="5954" spans="1:9" x14ac:dyDescent="0.25">
      <c r="A5954" t="s">
        <v>718</v>
      </c>
      <c r="B5954">
        <v>31004</v>
      </c>
      <c r="C5954" s="593">
        <v>0.08</v>
      </c>
      <c r="D5954" t="s">
        <v>1339</v>
      </c>
      <c r="E5954">
        <v>0.04</v>
      </c>
      <c r="F5954">
        <v>0.04</v>
      </c>
      <c r="G5954">
        <v>0</v>
      </c>
      <c r="H5954">
        <v>0</v>
      </c>
      <c r="I5954">
        <v>0</v>
      </c>
    </row>
    <row r="5955" spans="1:9" x14ac:dyDescent="0.25">
      <c r="A5955" t="s">
        <v>718</v>
      </c>
      <c r="B5955">
        <v>31005</v>
      </c>
      <c r="C5955" s="593">
        <v>7.0000000000000007E-2</v>
      </c>
      <c r="D5955" t="s">
        <v>2848</v>
      </c>
      <c r="E5955">
        <v>0.04</v>
      </c>
      <c r="F5955">
        <v>0.03</v>
      </c>
      <c r="G5955">
        <v>0</v>
      </c>
      <c r="H5955">
        <v>0</v>
      </c>
      <c r="I5955">
        <v>0</v>
      </c>
    </row>
    <row r="5956" spans="1:9" x14ac:dyDescent="0.25">
      <c r="A5956" t="s">
        <v>718</v>
      </c>
      <c r="B5956">
        <v>31006</v>
      </c>
      <c r="C5956" s="593">
        <v>0.08</v>
      </c>
      <c r="D5956" t="s">
        <v>2849</v>
      </c>
      <c r="E5956">
        <v>0.04</v>
      </c>
      <c r="F5956">
        <v>0.03</v>
      </c>
      <c r="G5956">
        <v>0</v>
      </c>
      <c r="H5956">
        <v>0.01</v>
      </c>
      <c r="I5956">
        <v>0</v>
      </c>
    </row>
    <row r="5957" spans="1:9" x14ac:dyDescent="0.25">
      <c r="A5957" t="s">
        <v>718</v>
      </c>
      <c r="B5957">
        <v>31007</v>
      </c>
      <c r="C5957" s="593">
        <v>0.08</v>
      </c>
      <c r="D5957" t="s">
        <v>2850</v>
      </c>
      <c r="E5957">
        <v>0.04</v>
      </c>
      <c r="F5957">
        <v>0.03</v>
      </c>
      <c r="G5957">
        <v>0</v>
      </c>
      <c r="H5957">
        <v>0.01</v>
      </c>
      <c r="I5957">
        <v>0</v>
      </c>
    </row>
    <row r="5958" spans="1:9" x14ac:dyDescent="0.25">
      <c r="A5958" t="s">
        <v>718</v>
      </c>
      <c r="B5958">
        <v>31008</v>
      </c>
      <c r="C5958" s="593">
        <v>0.08</v>
      </c>
      <c r="D5958" t="s">
        <v>2851</v>
      </c>
      <c r="E5958">
        <v>0.04</v>
      </c>
      <c r="F5958">
        <v>0.04</v>
      </c>
      <c r="G5958">
        <v>0</v>
      </c>
      <c r="H5958">
        <v>0</v>
      </c>
      <c r="I5958">
        <v>0</v>
      </c>
    </row>
    <row r="5959" spans="1:9" x14ac:dyDescent="0.25">
      <c r="A5959" t="s">
        <v>718</v>
      </c>
      <c r="B5959">
        <v>31009</v>
      </c>
      <c r="C5959" s="593">
        <v>0.08</v>
      </c>
      <c r="D5959" t="s">
        <v>2852</v>
      </c>
      <c r="E5959">
        <v>0.04</v>
      </c>
      <c r="F5959">
        <v>0.03</v>
      </c>
      <c r="G5959">
        <v>0</v>
      </c>
      <c r="H5959">
        <v>0.01</v>
      </c>
      <c r="I5959">
        <v>0</v>
      </c>
    </row>
    <row r="5960" spans="1:9" x14ac:dyDescent="0.25">
      <c r="A5960" t="s">
        <v>718</v>
      </c>
      <c r="B5960">
        <v>31010</v>
      </c>
      <c r="C5960" s="593">
        <v>0.08</v>
      </c>
      <c r="D5960" t="s">
        <v>2853</v>
      </c>
      <c r="E5960">
        <v>0.04</v>
      </c>
      <c r="F5960">
        <v>0.03</v>
      </c>
      <c r="G5960">
        <v>0</v>
      </c>
      <c r="H5960">
        <v>0.01</v>
      </c>
      <c r="I5960">
        <v>0</v>
      </c>
    </row>
    <row r="5961" spans="1:9" x14ac:dyDescent="0.25">
      <c r="A5961" t="s">
        <v>718</v>
      </c>
      <c r="B5961">
        <v>31011</v>
      </c>
      <c r="C5961" s="593">
        <v>0.08</v>
      </c>
      <c r="D5961" t="s">
        <v>2854</v>
      </c>
      <c r="E5961">
        <v>0.04</v>
      </c>
      <c r="F5961">
        <v>0.03</v>
      </c>
      <c r="G5961">
        <v>0</v>
      </c>
      <c r="H5961">
        <v>0.01</v>
      </c>
      <c r="I5961">
        <v>0</v>
      </c>
    </row>
    <row r="5962" spans="1:9" x14ac:dyDescent="0.25">
      <c r="A5962" t="s">
        <v>718</v>
      </c>
      <c r="B5962">
        <v>31012</v>
      </c>
      <c r="C5962" s="593">
        <v>0.08</v>
      </c>
      <c r="D5962" t="s">
        <v>1559</v>
      </c>
      <c r="E5962">
        <v>0.04</v>
      </c>
      <c r="F5962">
        <v>0.03</v>
      </c>
      <c r="G5962">
        <v>0</v>
      </c>
      <c r="H5962">
        <v>0.01</v>
      </c>
      <c r="I5962">
        <v>0</v>
      </c>
    </row>
    <row r="5963" spans="1:9" x14ac:dyDescent="0.25">
      <c r="A5963" t="s">
        <v>718</v>
      </c>
      <c r="B5963">
        <v>31013</v>
      </c>
      <c r="C5963" s="593">
        <v>7.0000000000000007E-2</v>
      </c>
      <c r="D5963" t="s">
        <v>1322</v>
      </c>
      <c r="E5963">
        <v>0.04</v>
      </c>
      <c r="F5963">
        <v>0.03</v>
      </c>
      <c r="G5963">
        <v>0</v>
      </c>
      <c r="H5963">
        <v>0</v>
      </c>
      <c r="I5963">
        <v>0</v>
      </c>
    </row>
    <row r="5964" spans="1:9" x14ac:dyDescent="0.25">
      <c r="A5964" t="s">
        <v>718</v>
      </c>
      <c r="B5964">
        <v>31014</v>
      </c>
      <c r="C5964" s="593">
        <v>0.08</v>
      </c>
      <c r="D5964" t="s">
        <v>2855</v>
      </c>
      <c r="E5964">
        <v>0.04</v>
      </c>
      <c r="F5964">
        <v>0.03</v>
      </c>
      <c r="G5964">
        <v>0</v>
      </c>
      <c r="H5964">
        <v>0.01</v>
      </c>
      <c r="I5964">
        <v>0</v>
      </c>
    </row>
    <row r="5965" spans="1:9" x14ac:dyDescent="0.25">
      <c r="A5965" t="s">
        <v>718</v>
      </c>
      <c r="B5965">
        <v>31015</v>
      </c>
      <c r="C5965" s="593">
        <v>0.08</v>
      </c>
      <c r="D5965" t="s">
        <v>2853</v>
      </c>
      <c r="E5965">
        <v>0.04</v>
      </c>
      <c r="F5965">
        <v>0.03</v>
      </c>
      <c r="G5965">
        <v>0</v>
      </c>
      <c r="H5965">
        <v>0.01</v>
      </c>
      <c r="I5965">
        <v>0</v>
      </c>
    </row>
    <row r="5966" spans="1:9" x14ac:dyDescent="0.25">
      <c r="A5966" t="s">
        <v>718</v>
      </c>
      <c r="B5966">
        <v>31016</v>
      </c>
      <c r="C5966" s="593">
        <v>0.08</v>
      </c>
      <c r="D5966" t="s">
        <v>2856</v>
      </c>
      <c r="E5966">
        <v>0.04</v>
      </c>
      <c r="F5966">
        <v>0.04</v>
      </c>
      <c r="G5966">
        <v>0</v>
      </c>
      <c r="H5966">
        <v>0</v>
      </c>
      <c r="I5966">
        <v>0</v>
      </c>
    </row>
    <row r="5967" spans="1:9" x14ac:dyDescent="0.25">
      <c r="A5967" t="s">
        <v>718</v>
      </c>
      <c r="B5967">
        <v>31017</v>
      </c>
      <c r="C5967" s="593">
        <v>0.08</v>
      </c>
      <c r="D5967" t="s">
        <v>2857</v>
      </c>
      <c r="E5967">
        <v>0.04</v>
      </c>
      <c r="F5967">
        <v>0.03</v>
      </c>
      <c r="G5967">
        <v>0</v>
      </c>
      <c r="H5967">
        <v>0.01</v>
      </c>
      <c r="I5967">
        <v>0</v>
      </c>
    </row>
    <row r="5968" spans="1:9" x14ac:dyDescent="0.25">
      <c r="A5968" t="s">
        <v>718</v>
      </c>
      <c r="B5968">
        <v>31018</v>
      </c>
      <c r="C5968" s="593">
        <v>0.08</v>
      </c>
      <c r="D5968" t="s">
        <v>2858</v>
      </c>
      <c r="E5968">
        <v>0.04</v>
      </c>
      <c r="F5968">
        <v>0.03</v>
      </c>
      <c r="G5968">
        <v>0</v>
      </c>
      <c r="H5968">
        <v>0.01</v>
      </c>
      <c r="I5968">
        <v>0</v>
      </c>
    </row>
    <row r="5969" spans="1:9" x14ac:dyDescent="0.25">
      <c r="A5969" t="s">
        <v>718</v>
      </c>
      <c r="B5969">
        <v>31019</v>
      </c>
      <c r="C5969" s="593">
        <v>0.08</v>
      </c>
      <c r="D5969" t="s">
        <v>2859</v>
      </c>
      <c r="E5969">
        <v>0.04</v>
      </c>
      <c r="F5969">
        <v>0.03</v>
      </c>
      <c r="G5969">
        <v>0</v>
      </c>
      <c r="H5969">
        <v>0.01</v>
      </c>
      <c r="I5969">
        <v>0</v>
      </c>
    </row>
    <row r="5970" spans="1:9" x14ac:dyDescent="0.25">
      <c r="A5970" t="s">
        <v>718</v>
      </c>
      <c r="B5970">
        <v>31020</v>
      </c>
      <c r="C5970" s="593">
        <v>0.08</v>
      </c>
      <c r="D5970" t="s">
        <v>2860</v>
      </c>
      <c r="E5970">
        <v>0.04</v>
      </c>
      <c r="F5970">
        <v>0.04</v>
      </c>
      <c r="G5970">
        <v>0</v>
      </c>
      <c r="H5970">
        <v>0</v>
      </c>
      <c r="I5970">
        <v>0</v>
      </c>
    </row>
    <row r="5971" spans="1:9" x14ac:dyDescent="0.25">
      <c r="A5971" t="s">
        <v>718</v>
      </c>
      <c r="B5971">
        <v>31021</v>
      </c>
      <c r="C5971" s="593">
        <v>0.08</v>
      </c>
      <c r="D5971" t="s">
        <v>1871</v>
      </c>
      <c r="E5971">
        <v>0.04</v>
      </c>
      <c r="F5971">
        <v>0.03</v>
      </c>
      <c r="G5971">
        <v>0</v>
      </c>
      <c r="H5971">
        <v>0.01</v>
      </c>
      <c r="I5971">
        <v>0</v>
      </c>
    </row>
    <row r="5972" spans="1:9" x14ac:dyDescent="0.25">
      <c r="A5972" t="s">
        <v>718</v>
      </c>
      <c r="B5972">
        <v>31022</v>
      </c>
      <c r="C5972" s="593">
        <v>0.08</v>
      </c>
      <c r="D5972" t="s">
        <v>2861</v>
      </c>
      <c r="E5972">
        <v>0.04</v>
      </c>
      <c r="F5972">
        <v>0.03</v>
      </c>
      <c r="G5972">
        <v>0</v>
      </c>
      <c r="H5972">
        <v>0.01</v>
      </c>
      <c r="I5972">
        <v>0</v>
      </c>
    </row>
    <row r="5973" spans="1:9" x14ac:dyDescent="0.25">
      <c r="A5973" t="s">
        <v>718</v>
      </c>
      <c r="B5973">
        <v>31023</v>
      </c>
      <c r="C5973" s="593">
        <v>0.08</v>
      </c>
      <c r="D5973" t="s">
        <v>2862</v>
      </c>
      <c r="E5973">
        <v>0.04</v>
      </c>
      <c r="F5973">
        <v>0.03</v>
      </c>
      <c r="G5973">
        <v>0</v>
      </c>
      <c r="H5973">
        <v>0.01</v>
      </c>
      <c r="I5973">
        <v>0</v>
      </c>
    </row>
    <row r="5974" spans="1:9" x14ac:dyDescent="0.25">
      <c r="A5974" t="s">
        <v>718</v>
      </c>
      <c r="B5974">
        <v>31024</v>
      </c>
      <c r="C5974" s="593">
        <v>0.08</v>
      </c>
      <c r="D5974" t="s">
        <v>2863</v>
      </c>
      <c r="E5974">
        <v>0.04</v>
      </c>
      <c r="F5974">
        <v>0.03</v>
      </c>
      <c r="G5974">
        <v>0</v>
      </c>
      <c r="H5974">
        <v>0.01</v>
      </c>
      <c r="I5974">
        <v>0</v>
      </c>
    </row>
    <row r="5975" spans="1:9" x14ac:dyDescent="0.25">
      <c r="A5975" t="s">
        <v>718</v>
      </c>
      <c r="B5975">
        <v>31025</v>
      </c>
      <c r="C5975" s="593">
        <v>7.0000000000000007E-2</v>
      </c>
      <c r="D5975" t="s">
        <v>1322</v>
      </c>
      <c r="E5975">
        <v>0.04</v>
      </c>
      <c r="F5975">
        <v>0.03</v>
      </c>
      <c r="G5975">
        <v>0</v>
      </c>
      <c r="H5975">
        <v>0</v>
      </c>
      <c r="I5975">
        <v>0</v>
      </c>
    </row>
    <row r="5976" spans="1:9" x14ac:dyDescent="0.25">
      <c r="A5976" t="s">
        <v>718</v>
      </c>
      <c r="B5976">
        <v>31026</v>
      </c>
      <c r="C5976" s="593">
        <v>0.08</v>
      </c>
      <c r="D5976" t="s">
        <v>2863</v>
      </c>
      <c r="E5976">
        <v>0.04</v>
      </c>
      <c r="F5976">
        <v>0.03</v>
      </c>
      <c r="G5976">
        <v>0</v>
      </c>
      <c r="H5976">
        <v>0.01</v>
      </c>
      <c r="I5976">
        <v>0</v>
      </c>
    </row>
    <row r="5977" spans="1:9" x14ac:dyDescent="0.25">
      <c r="A5977" t="s">
        <v>718</v>
      </c>
      <c r="B5977">
        <v>31027</v>
      </c>
      <c r="C5977" s="593">
        <v>0.08</v>
      </c>
      <c r="D5977" t="s">
        <v>1871</v>
      </c>
      <c r="E5977">
        <v>0.04</v>
      </c>
      <c r="F5977">
        <v>0.03</v>
      </c>
      <c r="G5977">
        <v>0</v>
      </c>
      <c r="H5977">
        <v>0.01</v>
      </c>
      <c r="I5977">
        <v>0</v>
      </c>
    </row>
    <row r="5978" spans="1:9" x14ac:dyDescent="0.25">
      <c r="A5978" t="s">
        <v>718</v>
      </c>
      <c r="B5978">
        <v>31028</v>
      </c>
      <c r="C5978" s="593">
        <v>7.0000000000000007E-2</v>
      </c>
      <c r="D5978" t="s">
        <v>2864</v>
      </c>
      <c r="E5978">
        <v>0.04</v>
      </c>
      <c r="F5978">
        <v>0.03</v>
      </c>
      <c r="G5978">
        <v>0</v>
      </c>
      <c r="H5978">
        <v>0</v>
      </c>
      <c r="I5978">
        <v>0</v>
      </c>
    </row>
    <row r="5979" spans="1:9" x14ac:dyDescent="0.25">
      <c r="A5979" t="s">
        <v>718</v>
      </c>
      <c r="B5979">
        <v>31029</v>
      </c>
      <c r="C5979" s="593">
        <v>0.08</v>
      </c>
      <c r="D5979" t="s">
        <v>2865</v>
      </c>
      <c r="E5979">
        <v>0.04</v>
      </c>
      <c r="F5979">
        <v>0.04</v>
      </c>
      <c r="G5979">
        <v>0</v>
      </c>
      <c r="H5979">
        <v>0</v>
      </c>
      <c r="I5979">
        <v>0</v>
      </c>
    </row>
    <row r="5980" spans="1:9" x14ac:dyDescent="0.25">
      <c r="A5980" t="s">
        <v>718</v>
      </c>
      <c r="B5980">
        <v>31030</v>
      </c>
      <c r="C5980" s="593">
        <v>0.08</v>
      </c>
      <c r="D5980" t="s">
        <v>2851</v>
      </c>
      <c r="E5980">
        <v>0.04</v>
      </c>
      <c r="F5980">
        <v>0.04</v>
      </c>
      <c r="G5980">
        <v>0</v>
      </c>
      <c r="H5980">
        <v>0</v>
      </c>
      <c r="I5980">
        <v>0</v>
      </c>
    </row>
    <row r="5981" spans="1:9" x14ac:dyDescent="0.25">
      <c r="A5981" t="s">
        <v>718</v>
      </c>
      <c r="B5981">
        <v>31031</v>
      </c>
      <c r="C5981" s="593">
        <v>7.0000000000000007E-2</v>
      </c>
      <c r="D5981" t="s">
        <v>2820</v>
      </c>
      <c r="E5981">
        <v>0.04</v>
      </c>
      <c r="F5981">
        <v>0.03</v>
      </c>
      <c r="G5981">
        <v>0</v>
      </c>
      <c r="H5981">
        <v>0</v>
      </c>
      <c r="I5981">
        <v>0</v>
      </c>
    </row>
    <row r="5982" spans="1:9" x14ac:dyDescent="0.25">
      <c r="A5982" t="s">
        <v>718</v>
      </c>
      <c r="B5982">
        <v>31032</v>
      </c>
      <c r="C5982" s="593">
        <v>7.0000000000000007E-2</v>
      </c>
      <c r="D5982" t="s">
        <v>2866</v>
      </c>
      <c r="E5982">
        <v>0.04</v>
      </c>
      <c r="F5982">
        <v>0.03</v>
      </c>
      <c r="G5982">
        <v>0</v>
      </c>
      <c r="H5982">
        <v>0</v>
      </c>
      <c r="I5982">
        <v>0</v>
      </c>
    </row>
    <row r="5983" spans="1:9" x14ac:dyDescent="0.25">
      <c r="A5983" t="s">
        <v>718</v>
      </c>
      <c r="B5983">
        <v>31033</v>
      </c>
      <c r="C5983" s="593">
        <v>7.0000000000000007E-2</v>
      </c>
      <c r="D5983" t="s">
        <v>2331</v>
      </c>
      <c r="E5983">
        <v>0.04</v>
      </c>
      <c r="F5983">
        <v>0.03</v>
      </c>
      <c r="G5983">
        <v>0</v>
      </c>
      <c r="H5983">
        <v>0</v>
      </c>
      <c r="I5983">
        <v>0</v>
      </c>
    </row>
    <row r="5984" spans="1:9" x14ac:dyDescent="0.25">
      <c r="A5984" t="s">
        <v>718</v>
      </c>
      <c r="B5984">
        <v>31034</v>
      </c>
      <c r="C5984" s="593">
        <v>7.0000000000000007E-2</v>
      </c>
      <c r="D5984" t="s">
        <v>2331</v>
      </c>
      <c r="E5984">
        <v>0.04</v>
      </c>
      <c r="F5984">
        <v>0.03</v>
      </c>
      <c r="G5984">
        <v>0</v>
      </c>
      <c r="H5984">
        <v>0</v>
      </c>
      <c r="I5984">
        <v>0</v>
      </c>
    </row>
    <row r="5985" spans="1:9" x14ac:dyDescent="0.25">
      <c r="A5985" t="s">
        <v>718</v>
      </c>
      <c r="B5985">
        <v>31035</v>
      </c>
      <c r="C5985" s="593">
        <v>0.08</v>
      </c>
      <c r="D5985" t="s">
        <v>1509</v>
      </c>
      <c r="E5985">
        <v>0.04</v>
      </c>
      <c r="F5985">
        <v>0.04</v>
      </c>
      <c r="G5985">
        <v>0</v>
      </c>
      <c r="H5985">
        <v>0</v>
      </c>
      <c r="I5985">
        <v>0</v>
      </c>
    </row>
    <row r="5986" spans="1:9" x14ac:dyDescent="0.25">
      <c r="A5986" t="s">
        <v>718</v>
      </c>
      <c r="B5986">
        <v>31036</v>
      </c>
      <c r="C5986" s="593">
        <v>0.08</v>
      </c>
      <c r="D5986" t="s">
        <v>2857</v>
      </c>
      <c r="E5986">
        <v>0.04</v>
      </c>
      <c r="F5986">
        <v>0.03</v>
      </c>
      <c r="G5986">
        <v>0</v>
      </c>
      <c r="H5986">
        <v>0.01</v>
      </c>
      <c r="I5986">
        <v>0</v>
      </c>
    </row>
    <row r="5987" spans="1:9" x14ac:dyDescent="0.25">
      <c r="A5987" t="s">
        <v>718</v>
      </c>
      <c r="B5987">
        <v>31037</v>
      </c>
      <c r="C5987" s="593">
        <v>0.08</v>
      </c>
      <c r="D5987" t="s">
        <v>2867</v>
      </c>
      <c r="E5987">
        <v>0.04</v>
      </c>
      <c r="F5987">
        <v>0.03</v>
      </c>
      <c r="G5987">
        <v>0</v>
      </c>
      <c r="H5987">
        <v>0.01</v>
      </c>
      <c r="I5987">
        <v>0</v>
      </c>
    </row>
    <row r="5988" spans="1:9" x14ac:dyDescent="0.25">
      <c r="A5988" t="s">
        <v>718</v>
      </c>
      <c r="B5988">
        <v>31038</v>
      </c>
      <c r="C5988" s="593">
        <v>0.08</v>
      </c>
      <c r="D5988" t="s">
        <v>2868</v>
      </c>
      <c r="E5988">
        <v>0.04</v>
      </c>
      <c r="F5988">
        <v>0.03</v>
      </c>
      <c r="G5988">
        <v>0</v>
      </c>
      <c r="H5988">
        <v>0.01</v>
      </c>
      <c r="I5988">
        <v>0</v>
      </c>
    </row>
    <row r="5989" spans="1:9" x14ac:dyDescent="0.25">
      <c r="A5989" t="s">
        <v>718</v>
      </c>
      <c r="B5989">
        <v>31039</v>
      </c>
      <c r="C5989" s="593">
        <v>0.08</v>
      </c>
      <c r="D5989" t="s">
        <v>2869</v>
      </c>
      <c r="E5989">
        <v>0.04</v>
      </c>
      <c r="F5989">
        <v>0.03</v>
      </c>
      <c r="G5989">
        <v>0</v>
      </c>
      <c r="H5989">
        <v>0.01</v>
      </c>
      <c r="I5989">
        <v>0</v>
      </c>
    </row>
    <row r="5990" spans="1:9" x14ac:dyDescent="0.25">
      <c r="A5990" t="s">
        <v>718</v>
      </c>
      <c r="B5990">
        <v>31040</v>
      </c>
      <c r="C5990" s="593">
        <v>0.08</v>
      </c>
      <c r="D5990" t="s">
        <v>1871</v>
      </c>
      <c r="E5990">
        <v>0.04</v>
      </c>
      <c r="F5990">
        <v>0.03</v>
      </c>
      <c r="G5990">
        <v>0</v>
      </c>
      <c r="H5990">
        <v>0.01</v>
      </c>
      <c r="I5990">
        <v>0</v>
      </c>
    </row>
    <row r="5991" spans="1:9" x14ac:dyDescent="0.25">
      <c r="A5991" t="s">
        <v>718</v>
      </c>
      <c r="B5991">
        <v>31041</v>
      </c>
      <c r="C5991" s="593">
        <v>0.08</v>
      </c>
      <c r="D5991" t="s">
        <v>2870</v>
      </c>
      <c r="E5991">
        <v>0.04</v>
      </c>
      <c r="F5991">
        <v>0.03</v>
      </c>
      <c r="G5991">
        <v>0</v>
      </c>
      <c r="H5991">
        <v>0.01</v>
      </c>
      <c r="I5991">
        <v>0</v>
      </c>
    </row>
    <row r="5992" spans="1:9" x14ac:dyDescent="0.25">
      <c r="A5992" t="s">
        <v>718</v>
      </c>
      <c r="B5992">
        <v>31042</v>
      </c>
      <c r="C5992" s="593">
        <v>7.0000000000000007E-2</v>
      </c>
      <c r="D5992" t="s">
        <v>2871</v>
      </c>
      <c r="E5992">
        <v>0.04</v>
      </c>
      <c r="F5992">
        <v>0.03</v>
      </c>
      <c r="G5992">
        <v>0</v>
      </c>
      <c r="H5992">
        <v>0</v>
      </c>
      <c r="I5992">
        <v>0</v>
      </c>
    </row>
    <row r="5993" spans="1:9" x14ac:dyDescent="0.25">
      <c r="A5993" t="s">
        <v>718</v>
      </c>
      <c r="B5993">
        <v>31044</v>
      </c>
      <c r="C5993" s="593">
        <v>7.0000000000000007E-2</v>
      </c>
      <c r="D5993" t="s">
        <v>2872</v>
      </c>
      <c r="E5993">
        <v>0.04</v>
      </c>
      <c r="F5993">
        <v>0.03</v>
      </c>
      <c r="G5993">
        <v>0</v>
      </c>
      <c r="H5993">
        <v>0</v>
      </c>
      <c r="I5993">
        <v>0</v>
      </c>
    </row>
    <row r="5994" spans="1:9" x14ac:dyDescent="0.25">
      <c r="A5994" t="s">
        <v>718</v>
      </c>
      <c r="B5994">
        <v>31045</v>
      </c>
      <c r="C5994" s="593">
        <v>0.08</v>
      </c>
      <c r="D5994" t="s">
        <v>2812</v>
      </c>
      <c r="E5994">
        <v>0.04</v>
      </c>
      <c r="F5994">
        <v>0.03</v>
      </c>
      <c r="G5994">
        <v>0</v>
      </c>
      <c r="H5994">
        <v>0.01</v>
      </c>
      <c r="I5994">
        <v>0</v>
      </c>
    </row>
    <row r="5995" spans="1:9" x14ac:dyDescent="0.25">
      <c r="A5995" t="s">
        <v>718</v>
      </c>
      <c r="B5995">
        <v>31046</v>
      </c>
      <c r="C5995" s="593">
        <v>0.08</v>
      </c>
      <c r="D5995" t="s">
        <v>1339</v>
      </c>
      <c r="E5995">
        <v>0.04</v>
      </c>
      <c r="F5995">
        <v>0.04</v>
      </c>
      <c r="G5995">
        <v>0</v>
      </c>
      <c r="H5995">
        <v>0</v>
      </c>
      <c r="I5995">
        <v>0</v>
      </c>
    </row>
    <row r="5996" spans="1:9" x14ac:dyDescent="0.25">
      <c r="A5996" t="s">
        <v>718</v>
      </c>
      <c r="B5996">
        <v>31047</v>
      </c>
      <c r="C5996" s="593">
        <v>7.0000000000000007E-2</v>
      </c>
      <c r="D5996" t="s">
        <v>2848</v>
      </c>
      <c r="E5996">
        <v>0.04</v>
      </c>
      <c r="F5996">
        <v>0.03</v>
      </c>
      <c r="G5996">
        <v>0</v>
      </c>
      <c r="H5996">
        <v>0</v>
      </c>
      <c r="I5996">
        <v>0</v>
      </c>
    </row>
    <row r="5997" spans="1:9" x14ac:dyDescent="0.25">
      <c r="A5997" t="s">
        <v>718</v>
      </c>
      <c r="B5997">
        <v>31049</v>
      </c>
      <c r="C5997" s="593">
        <v>0.08</v>
      </c>
      <c r="D5997" t="s">
        <v>1509</v>
      </c>
      <c r="E5997">
        <v>0.04</v>
      </c>
      <c r="F5997">
        <v>0.04</v>
      </c>
      <c r="G5997">
        <v>0</v>
      </c>
      <c r="H5997">
        <v>0</v>
      </c>
      <c r="I5997">
        <v>0</v>
      </c>
    </row>
    <row r="5998" spans="1:9" x14ac:dyDescent="0.25">
      <c r="A5998" t="s">
        <v>718</v>
      </c>
      <c r="B5998">
        <v>31050</v>
      </c>
      <c r="C5998" s="593">
        <v>0.08</v>
      </c>
      <c r="D5998" t="s">
        <v>1514</v>
      </c>
      <c r="E5998">
        <v>0.04</v>
      </c>
      <c r="F5998">
        <v>0.04</v>
      </c>
      <c r="G5998">
        <v>0</v>
      </c>
      <c r="H5998">
        <v>0</v>
      </c>
      <c r="I5998">
        <v>0</v>
      </c>
    </row>
    <row r="5999" spans="1:9" x14ac:dyDescent="0.25">
      <c r="A5999" t="s">
        <v>718</v>
      </c>
      <c r="B5999">
        <v>31051</v>
      </c>
      <c r="C5999" s="593">
        <v>0.08</v>
      </c>
      <c r="D5999" t="s">
        <v>2873</v>
      </c>
      <c r="E5999">
        <v>0.04</v>
      </c>
      <c r="F5999">
        <v>0.03</v>
      </c>
      <c r="G5999">
        <v>0</v>
      </c>
      <c r="H5999">
        <v>0.01</v>
      </c>
      <c r="I5999">
        <v>0</v>
      </c>
    </row>
    <row r="6000" spans="1:9" x14ac:dyDescent="0.25">
      <c r="A6000" t="s">
        <v>718</v>
      </c>
      <c r="B6000">
        <v>31052</v>
      </c>
      <c r="C6000" s="593">
        <v>0.08</v>
      </c>
      <c r="D6000" t="s">
        <v>2860</v>
      </c>
      <c r="E6000">
        <v>0.04</v>
      </c>
      <c r="F6000">
        <v>0.04</v>
      </c>
      <c r="G6000">
        <v>0</v>
      </c>
      <c r="H6000">
        <v>0</v>
      </c>
      <c r="I6000">
        <v>0</v>
      </c>
    </row>
    <row r="6001" spans="1:9" x14ac:dyDescent="0.25">
      <c r="A6001" t="s">
        <v>718</v>
      </c>
      <c r="B6001">
        <v>31054</v>
      </c>
      <c r="C6001" s="593">
        <v>7.0000000000000007E-2</v>
      </c>
      <c r="D6001" t="s">
        <v>2874</v>
      </c>
      <c r="E6001">
        <v>0.04</v>
      </c>
      <c r="F6001">
        <v>0.03</v>
      </c>
      <c r="G6001">
        <v>0</v>
      </c>
      <c r="H6001">
        <v>0</v>
      </c>
      <c r="I6001">
        <v>0</v>
      </c>
    </row>
    <row r="6002" spans="1:9" x14ac:dyDescent="0.25">
      <c r="A6002" t="s">
        <v>718</v>
      </c>
      <c r="B6002">
        <v>31055</v>
      </c>
      <c r="C6002" s="593">
        <v>0.08</v>
      </c>
      <c r="D6002" t="s">
        <v>2875</v>
      </c>
      <c r="E6002">
        <v>0.04</v>
      </c>
      <c r="F6002">
        <v>0.03</v>
      </c>
      <c r="G6002">
        <v>0</v>
      </c>
      <c r="H6002">
        <v>0.01</v>
      </c>
      <c r="I6002">
        <v>0</v>
      </c>
    </row>
    <row r="6003" spans="1:9" x14ac:dyDescent="0.25">
      <c r="A6003" t="s">
        <v>718</v>
      </c>
      <c r="B6003">
        <v>31057</v>
      </c>
      <c r="C6003" s="593">
        <v>0.08</v>
      </c>
      <c r="D6003" t="s">
        <v>2876</v>
      </c>
      <c r="E6003">
        <v>0.04</v>
      </c>
      <c r="F6003">
        <v>0.03</v>
      </c>
      <c r="G6003">
        <v>0</v>
      </c>
      <c r="H6003">
        <v>0.01</v>
      </c>
      <c r="I6003">
        <v>0</v>
      </c>
    </row>
    <row r="6004" spans="1:9" x14ac:dyDescent="0.25">
      <c r="A6004" t="s">
        <v>718</v>
      </c>
      <c r="B6004">
        <v>31058</v>
      </c>
      <c r="C6004" s="593">
        <v>0.08</v>
      </c>
      <c r="D6004" t="s">
        <v>2877</v>
      </c>
      <c r="E6004">
        <v>0.04</v>
      </c>
      <c r="F6004">
        <v>0.03</v>
      </c>
      <c r="G6004">
        <v>0</v>
      </c>
      <c r="H6004">
        <v>0.01</v>
      </c>
      <c r="I6004">
        <v>0</v>
      </c>
    </row>
    <row r="6005" spans="1:9" x14ac:dyDescent="0.25">
      <c r="A6005" t="s">
        <v>718</v>
      </c>
      <c r="B6005">
        <v>31059</v>
      </c>
      <c r="C6005" s="593">
        <v>7.0000000000000007E-2</v>
      </c>
      <c r="D6005" t="s">
        <v>2878</v>
      </c>
      <c r="E6005">
        <v>0.04</v>
      </c>
      <c r="F6005">
        <v>0.03</v>
      </c>
      <c r="G6005">
        <v>0</v>
      </c>
      <c r="H6005">
        <v>0</v>
      </c>
      <c r="I6005">
        <v>0</v>
      </c>
    </row>
    <row r="6006" spans="1:9" x14ac:dyDescent="0.25">
      <c r="A6006" t="s">
        <v>718</v>
      </c>
      <c r="B6006">
        <v>31060</v>
      </c>
      <c r="C6006" s="593">
        <v>0.08</v>
      </c>
      <c r="D6006" t="s">
        <v>2879</v>
      </c>
      <c r="E6006">
        <v>0.04</v>
      </c>
      <c r="F6006">
        <v>0.03</v>
      </c>
      <c r="G6006">
        <v>0</v>
      </c>
      <c r="H6006">
        <v>0.01</v>
      </c>
      <c r="I6006">
        <v>0</v>
      </c>
    </row>
    <row r="6007" spans="1:9" x14ac:dyDescent="0.25">
      <c r="A6007" t="s">
        <v>718</v>
      </c>
      <c r="B6007">
        <v>31061</v>
      </c>
      <c r="C6007" s="593">
        <v>0.08</v>
      </c>
      <c r="D6007" t="s">
        <v>2868</v>
      </c>
      <c r="E6007">
        <v>0.04</v>
      </c>
      <c r="F6007">
        <v>0.03</v>
      </c>
      <c r="G6007">
        <v>0</v>
      </c>
      <c r="H6007">
        <v>0.01</v>
      </c>
      <c r="I6007">
        <v>0</v>
      </c>
    </row>
    <row r="6008" spans="1:9" x14ac:dyDescent="0.25">
      <c r="A6008" t="s">
        <v>718</v>
      </c>
      <c r="B6008">
        <v>31062</v>
      </c>
      <c r="C6008" s="593">
        <v>7.0000000000000007E-2</v>
      </c>
      <c r="D6008" t="s">
        <v>2878</v>
      </c>
      <c r="E6008">
        <v>0.04</v>
      </c>
      <c r="F6008">
        <v>0.03</v>
      </c>
      <c r="G6008">
        <v>0</v>
      </c>
      <c r="H6008">
        <v>0</v>
      </c>
      <c r="I6008">
        <v>0</v>
      </c>
    </row>
    <row r="6009" spans="1:9" x14ac:dyDescent="0.25">
      <c r="A6009" t="s">
        <v>718</v>
      </c>
      <c r="B6009">
        <v>31063</v>
      </c>
      <c r="C6009" s="593">
        <v>0.08</v>
      </c>
      <c r="D6009" t="s">
        <v>2850</v>
      </c>
      <c r="E6009">
        <v>0.04</v>
      </c>
      <c r="F6009">
        <v>0.03</v>
      </c>
      <c r="G6009">
        <v>0</v>
      </c>
      <c r="H6009">
        <v>0.01</v>
      </c>
      <c r="I6009">
        <v>0</v>
      </c>
    </row>
    <row r="6010" spans="1:9" x14ac:dyDescent="0.25">
      <c r="A6010" t="s">
        <v>718</v>
      </c>
      <c r="B6010">
        <v>31064</v>
      </c>
      <c r="C6010" s="593">
        <v>0.08</v>
      </c>
      <c r="D6010" t="s">
        <v>1339</v>
      </c>
      <c r="E6010">
        <v>0.04</v>
      </c>
      <c r="F6010">
        <v>0.04</v>
      </c>
      <c r="G6010">
        <v>0</v>
      </c>
      <c r="H6010">
        <v>0</v>
      </c>
      <c r="I6010">
        <v>0</v>
      </c>
    </row>
    <row r="6011" spans="1:9" x14ac:dyDescent="0.25">
      <c r="A6011" t="s">
        <v>718</v>
      </c>
      <c r="B6011">
        <v>31065</v>
      </c>
      <c r="C6011" s="593">
        <v>0.08</v>
      </c>
      <c r="D6011" t="s">
        <v>2245</v>
      </c>
      <c r="E6011">
        <v>0.04</v>
      </c>
      <c r="F6011">
        <v>0.03</v>
      </c>
      <c r="G6011">
        <v>0</v>
      </c>
      <c r="H6011">
        <v>0.01</v>
      </c>
      <c r="I6011">
        <v>0</v>
      </c>
    </row>
    <row r="6012" spans="1:9" x14ac:dyDescent="0.25">
      <c r="A6012" t="s">
        <v>718</v>
      </c>
      <c r="B6012">
        <v>31066</v>
      </c>
      <c r="C6012" s="593">
        <v>0.08</v>
      </c>
      <c r="D6012" t="s">
        <v>2860</v>
      </c>
      <c r="E6012">
        <v>0.04</v>
      </c>
      <c r="F6012">
        <v>0.04</v>
      </c>
      <c r="G6012">
        <v>0</v>
      </c>
      <c r="H6012">
        <v>0</v>
      </c>
      <c r="I6012">
        <v>0</v>
      </c>
    </row>
    <row r="6013" spans="1:9" x14ac:dyDescent="0.25">
      <c r="A6013" t="s">
        <v>718</v>
      </c>
      <c r="B6013">
        <v>31067</v>
      </c>
      <c r="C6013" s="593">
        <v>0.08</v>
      </c>
      <c r="D6013" t="s">
        <v>2799</v>
      </c>
      <c r="E6013">
        <v>0.04</v>
      </c>
      <c r="F6013">
        <v>0.03</v>
      </c>
      <c r="G6013">
        <v>0</v>
      </c>
      <c r="H6013">
        <v>0.01</v>
      </c>
      <c r="I6013">
        <v>0</v>
      </c>
    </row>
    <row r="6014" spans="1:9" x14ac:dyDescent="0.25">
      <c r="A6014" t="s">
        <v>718</v>
      </c>
      <c r="B6014">
        <v>31068</v>
      </c>
      <c r="C6014" s="593">
        <v>0.08</v>
      </c>
      <c r="D6014" t="s">
        <v>2870</v>
      </c>
      <c r="E6014">
        <v>0.04</v>
      </c>
      <c r="F6014">
        <v>0.03</v>
      </c>
      <c r="G6014">
        <v>0</v>
      </c>
      <c r="H6014">
        <v>0.01</v>
      </c>
      <c r="I6014">
        <v>0</v>
      </c>
    </row>
    <row r="6015" spans="1:9" x14ac:dyDescent="0.25">
      <c r="A6015" t="s">
        <v>718</v>
      </c>
      <c r="B6015">
        <v>31069</v>
      </c>
      <c r="C6015" s="593">
        <v>0.08</v>
      </c>
      <c r="D6015" t="s">
        <v>1345</v>
      </c>
      <c r="E6015">
        <v>0.04</v>
      </c>
      <c r="F6015">
        <v>0.04</v>
      </c>
      <c r="G6015">
        <v>0</v>
      </c>
      <c r="H6015">
        <v>0</v>
      </c>
      <c r="I6015">
        <v>0</v>
      </c>
    </row>
    <row r="6016" spans="1:9" x14ac:dyDescent="0.25">
      <c r="A6016" t="s">
        <v>718</v>
      </c>
      <c r="B6016">
        <v>31070</v>
      </c>
      <c r="C6016" s="593">
        <v>0.08</v>
      </c>
      <c r="D6016" t="s">
        <v>2880</v>
      </c>
      <c r="E6016">
        <v>0.04</v>
      </c>
      <c r="F6016">
        <v>0.03</v>
      </c>
      <c r="G6016">
        <v>0</v>
      </c>
      <c r="H6016">
        <v>0.01</v>
      </c>
      <c r="I6016">
        <v>0</v>
      </c>
    </row>
    <row r="6017" spans="1:9" x14ac:dyDescent="0.25">
      <c r="A6017" t="s">
        <v>718</v>
      </c>
      <c r="B6017">
        <v>31071</v>
      </c>
      <c r="C6017" s="593">
        <v>0.08</v>
      </c>
      <c r="D6017" t="s">
        <v>2881</v>
      </c>
      <c r="E6017">
        <v>0.04</v>
      </c>
      <c r="F6017">
        <v>0.03</v>
      </c>
      <c r="G6017">
        <v>0</v>
      </c>
      <c r="H6017">
        <v>0.01</v>
      </c>
      <c r="I6017">
        <v>0</v>
      </c>
    </row>
    <row r="6018" spans="1:9" x14ac:dyDescent="0.25">
      <c r="A6018" t="s">
        <v>718</v>
      </c>
      <c r="B6018">
        <v>31072</v>
      </c>
      <c r="C6018" s="593">
        <v>0.08</v>
      </c>
      <c r="D6018" t="s">
        <v>2882</v>
      </c>
      <c r="E6018">
        <v>0.04</v>
      </c>
      <c r="F6018">
        <v>0.03</v>
      </c>
      <c r="G6018">
        <v>0</v>
      </c>
      <c r="H6018">
        <v>0.01</v>
      </c>
      <c r="I6018">
        <v>0</v>
      </c>
    </row>
    <row r="6019" spans="1:9" x14ac:dyDescent="0.25">
      <c r="A6019" t="s">
        <v>718</v>
      </c>
      <c r="B6019">
        <v>31075</v>
      </c>
      <c r="C6019" s="593">
        <v>0.08</v>
      </c>
      <c r="D6019" t="s">
        <v>2883</v>
      </c>
      <c r="E6019">
        <v>0.04</v>
      </c>
      <c r="F6019">
        <v>0.03</v>
      </c>
      <c r="G6019">
        <v>0</v>
      </c>
      <c r="H6019">
        <v>0.01</v>
      </c>
      <c r="I6019">
        <v>0</v>
      </c>
    </row>
    <row r="6020" spans="1:9" x14ac:dyDescent="0.25">
      <c r="A6020" t="s">
        <v>718</v>
      </c>
      <c r="B6020">
        <v>31076</v>
      </c>
      <c r="C6020" s="593">
        <v>0.08</v>
      </c>
      <c r="D6020" t="s">
        <v>2884</v>
      </c>
      <c r="E6020">
        <v>0.04</v>
      </c>
      <c r="F6020">
        <v>0.03</v>
      </c>
      <c r="G6020">
        <v>0</v>
      </c>
      <c r="H6020">
        <v>0.01</v>
      </c>
      <c r="I6020">
        <v>0</v>
      </c>
    </row>
    <row r="6021" spans="1:9" x14ac:dyDescent="0.25">
      <c r="A6021" t="s">
        <v>718</v>
      </c>
      <c r="B6021">
        <v>31077</v>
      </c>
      <c r="C6021" s="593">
        <v>0.08</v>
      </c>
      <c r="D6021" t="s">
        <v>2885</v>
      </c>
      <c r="E6021">
        <v>0.04</v>
      </c>
      <c r="F6021">
        <v>0.03</v>
      </c>
      <c r="G6021">
        <v>0</v>
      </c>
      <c r="H6021">
        <v>0.01</v>
      </c>
      <c r="I6021">
        <v>0</v>
      </c>
    </row>
    <row r="6022" spans="1:9" x14ac:dyDescent="0.25">
      <c r="A6022" t="s">
        <v>718</v>
      </c>
      <c r="B6022">
        <v>31078</v>
      </c>
      <c r="C6022" s="593">
        <v>0.08</v>
      </c>
      <c r="D6022" t="s">
        <v>2886</v>
      </c>
      <c r="E6022">
        <v>0.04</v>
      </c>
      <c r="F6022">
        <v>0.04</v>
      </c>
      <c r="G6022">
        <v>0</v>
      </c>
      <c r="H6022">
        <v>0</v>
      </c>
      <c r="I6022">
        <v>0</v>
      </c>
    </row>
    <row r="6023" spans="1:9" x14ac:dyDescent="0.25">
      <c r="A6023" t="s">
        <v>718</v>
      </c>
      <c r="B6023">
        <v>31079</v>
      </c>
      <c r="C6023" s="593">
        <v>0.08</v>
      </c>
      <c r="D6023" t="s">
        <v>2887</v>
      </c>
      <c r="E6023">
        <v>0.04</v>
      </c>
      <c r="F6023">
        <v>0.03</v>
      </c>
      <c r="G6023">
        <v>0</v>
      </c>
      <c r="H6023">
        <v>0.01</v>
      </c>
      <c r="I6023">
        <v>0</v>
      </c>
    </row>
    <row r="6024" spans="1:9" x14ac:dyDescent="0.25">
      <c r="A6024" t="s">
        <v>718</v>
      </c>
      <c r="B6024">
        <v>31081</v>
      </c>
      <c r="C6024" s="593">
        <v>0.08</v>
      </c>
      <c r="D6024" t="s">
        <v>2888</v>
      </c>
      <c r="E6024">
        <v>0.04</v>
      </c>
      <c r="F6024">
        <v>0.03</v>
      </c>
      <c r="G6024">
        <v>0</v>
      </c>
      <c r="H6024">
        <v>0.01</v>
      </c>
      <c r="I6024">
        <v>0</v>
      </c>
    </row>
    <row r="6025" spans="1:9" x14ac:dyDescent="0.25">
      <c r="A6025" t="s">
        <v>718</v>
      </c>
      <c r="B6025">
        <v>31082</v>
      </c>
      <c r="C6025" s="593">
        <v>0.08</v>
      </c>
      <c r="D6025" t="s">
        <v>2889</v>
      </c>
      <c r="E6025">
        <v>0.04</v>
      </c>
      <c r="F6025">
        <v>0.03</v>
      </c>
      <c r="G6025">
        <v>0</v>
      </c>
      <c r="H6025">
        <v>0.01</v>
      </c>
      <c r="I6025">
        <v>0</v>
      </c>
    </row>
    <row r="6026" spans="1:9" x14ac:dyDescent="0.25">
      <c r="A6026" t="s">
        <v>718</v>
      </c>
      <c r="B6026">
        <v>31083</v>
      </c>
      <c r="C6026" s="593">
        <v>0.08</v>
      </c>
      <c r="D6026" t="s">
        <v>2890</v>
      </c>
      <c r="E6026">
        <v>0.04</v>
      </c>
      <c r="F6026">
        <v>0.03</v>
      </c>
      <c r="G6026">
        <v>0</v>
      </c>
      <c r="H6026">
        <v>0.01</v>
      </c>
      <c r="I6026">
        <v>0</v>
      </c>
    </row>
    <row r="6027" spans="1:9" x14ac:dyDescent="0.25">
      <c r="A6027" t="s">
        <v>718</v>
      </c>
      <c r="B6027">
        <v>31084</v>
      </c>
      <c r="C6027" s="593">
        <v>0.08</v>
      </c>
      <c r="D6027" t="s">
        <v>2891</v>
      </c>
      <c r="E6027">
        <v>0.04</v>
      </c>
      <c r="F6027">
        <v>0.03</v>
      </c>
      <c r="G6027">
        <v>0</v>
      </c>
      <c r="H6027">
        <v>0.01</v>
      </c>
      <c r="I6027">
        <v>0</v>
      </c>
    </row>
    <row r="6028" spans="1:9" x14ac:dyDescent="0.25">
      <c r="A6028" t="s">
        <v>718</v>
      </c>
      <c r="B6028">
        <v>31085</v>
      </c>
      <c r="C6028" s="593">
        <v>7.0000000000000007E-2</v>
      </c>
      <c r="D6028" t="s">
        <v>1184</v>
      </c>
      <c r="E6028">
        <v>0.04</v>
      </c>
      <c r="F6028">
        <v>0.03</v>
      </c>
      <c r="G6028">
        <v>0</v>
      </c>
      <c r="H6028">
        <v>0</v>
      </c>
      <c r="I6028">
        <v>0</v>
      </c>
    </row>
    <row r="6029" spans="1:9" x14ac:dyDescent="0.25">
      <c r="A6029" t="s">
        <v>718</v>
      </c>
      <c r="B6029">
        <v>31086</v>
      </c>
      <c r="C6029" s="593">
        <v>0.08</v>
      </c>
      <c r="D6029" t="s">
        <v>1339</v>
      </c>
      <c r="E6029">
        <v>0.04</v>
      </c>
      <c r="F6029">
        <v>0.04</v>
      </c>
      <c r="G6029">
        <v>0</v>
      </c>
      <c r="H6029">
        <v>0</v>
      </c>
      <c r="I6029">
        <v>0</v>
      </c>
    </row>
    <row r="6030" spans="1:9" x14ac:dyDescent="0.25">
      <c r="A6030" t="s">
        <v>718</v>
      </c>
      <c r="B6030">
        <v>31087</v>
      </c>
      <c r="C6030" s="593">
        <v>0.08</v>
      </c>
      <c r="D6030" t="s">
        <v>2892</v>
      </c>
      <c r="E6030">
        <v>0.04</v>
      </c>
      <c r="F6030">
        <v>0.03</v>
      </c>
      <c r="G6030">
        <v>0</v>
      </c>
      <c r="H6030">
        <v>0.01</v>
      </c>
      <c r="I6030">
        <v>0</v>
      </c>
    </row>
    <row r="6031" spans="1:9" x14ac:dyDescent="0.25">
      <c r="A6031" t="s">
        <v>718</v>
      </c>
      <c r="B6031">
        <v>31088</v>
      </c>
      <c r="C6031" s="593">
        <v>7.0000000000000007E-2</v>
      </c>
      <c r="D6031" t="s">
        <v>2848</v>
      </c>
      <c r="E6031">
        <v>0.04</v>
      </c>
      <c r="F6031">
        <v>0.03</v>
      </c>
      <c r="G6031">
        <v>0</v>
      </c>
      <c r="H6031">
        <v>0</v>
      </c>
      <c r="I6031">
        <v>0</v>
      </c>
    </row>
    <row r="6032" spans="1:9" x14ac:dyDescent="0.25">
      <c r="A6032" t="s">
        <v>718</v>
      </c>
      <c r="B6032">
        <v>31089</v>
      </c>
      <c r="C6032" s="593">
        <v>0.08</v>
      </c>
      <c r="D6032" t="s">
        <v>1509</v>
      </c>
      <c r="E6032">
        <v>0.04</v>
      </c>
      <c r="F6032">
        <v>0.04</v>
      </c>
      <c r="G6032">
        <v>0</v>
      </c>
      <c r="H6032">
        <v>0</v>
      </c>
      <c r="I6032">
        <v>0</v>
      </c>
    </row>
    <row r="6033" spans="1:9" x14ac:dyDescent="0.25">
      <c r="A6033" t="s">
        <v>718</v>
      </c>
      <c r="B6033">
        <v>31090</v>
      </c>
      <c r="C6033" s="593">
        <v>7.0000000000000007E-2</v>
      </c>
      <c r="D6033" t="s">
        <v>2893</v>
      </c>
      <c r="E6033">
        <v>0.04</v>
      </c>
      <c r="F6033">
        <v>0.03</v>
      </c>
      <c r="G6033">
        <v>0</v>
      </c>
      <c r="H6033">
        <v>0</v>
      </c>
      <c r="I6033">
        <v>0</v>
      </c>
    </row>
    <row r="6034" spans="1:9" x14ac:dyDescent="0.25">
      <c r="A6034" t="s">
        <v>718</v>
      </c>
      <c r="B6034">
        <v>31091</v>
      </c>
      <c r="C6034" s="593">
        <v>0.08</v>
      </c>
      <c r="D6034" t="s">
        <v>2894</v>
      </c>
      <c r="E6034">
        <v>0.04</v>
      </c>
      <c r="F6034">
        <v>0.03</v>
      </c>
      <c r="G6034">
        <v>0</v>
      </c>
      <c r="H6034">
        <v>0.01</v>
      </c>
      <c r="I6034">
        <v>0</v>
      </c>
    </row>
    <row r="6035" spans="1:9" x14ac:dyDescent="0.25">
      <c r="A6035" t="s">
        <v>718</v>
      </c>
      <c r="B6035">
        <v>31092</v>
      </c>
      <c r="C6035" s="593">
        <v>0.08</v>
      </c>
      <c r="D6035" t="s">
        <v>2895</v>
      </c>
      <c r="E6035">
        <v>0.04</v>
      </c>
      <c r="F6035">
        <v>0.03</v>
      </c>
      <c r="G6035">
        <v>0</v>
      </c>
      <c r="H6035">
        <v>0.01</v>
      </c>
      <c r="I6035">
        <v>0</v>
      </c>
    </row>
    <row r="6036" spans="1:9" x14ac:dyDescent="0.25">
      <c r="A6036" t="s">
        <v>718</v>
      </c>
      <c r="B6036">
        <v>31093</v>
      </c>
      <c r="C6036" s="593">
        <v>7.0000000000000007E-2</v>
      </c>
      <c r="D6036" t="s">
        <v>2864</v>
      </c>
      <c r="E6036">
        <v>0.04</v>
      </c>
      <c r="F6036">
        <v>0.03</v>
      </c>
      <c r="G6036">
        <v>0</v>
      </c>
      <c r="H6036">
        <v>0</v>
      </c>
      <c r="I6036">
        <v>0</v>
      </c>
    </row>
    <row r="6037" spans="1:9" x14ac:dyDescent="0.25">
      <c r="A6037" t="s">
        <v>718</v>
      </c>
      <c r="B6037">
        <v>31094</v>
      </c>
      <c r="C6037" s="593">
        <v>0.08</v>
      </c>
      <c r="D6037" t="s">
        <v>2896</v>
      </c>
      <c r="E6037">
        <v>0.04</v>
      </c>
      <c r="F6037">
        <v>0.03</v>
      </c>
      <c r="G6037">
        <v>0</v>
      </c>
      <c r="H6037">
        <v>0.01</v>
      </c>
      <c r="I6037">
        <v>0</v>
      </c>
    </row>
    <row r="6038" spans="1:9" x14ac:dyDescent="0.25">
      <c r="A6038" t="s">
        <v>718</v>
      </c>
      <c r="B6038">
        <v>31095</v>
      </c>
      <c r="C6038" s="593">
        <v>7.0000000000000007E-2</v>
      </c>
      <c r="D6038" t="s">
        <v>2848</v>
      </c>
      <c r="E6038">
        <v>0.04</v>
      </c>
      <c r="F6038">
        <v>0.03</v>
      </c>
      <c r="G6038">
        <v>0</v>
      </c>
      <c r="H6038">
        <v>0</v>
      </c>
      <c r="I6038">
        <v>0</v>
      </c>
    </row>
    <row r="6039" spans="1:9" x14ac:dyDescent="0.25">
      <c r="A6039" t="s">
        <v>718</v>
      </c>
      <c r="B6039">
        <v>31096</v>
      </c>
      <c r="C6039" s="593">
        <v>0.08</v>
      </c>
      <c r="D6039" t="s">
        <v>1509</v>
      </c>
      <c r="E6039">
        <v>0.04</v>
      </c>
      <c r="F6039">
        <v>0.04</v>
      </c>
      <c r="G6039">
        <v>0</v>
      </c>
      <c r="H6039">
        <v>0</v>
      </c>
      <c r="I6039">
        <v>0</v>
      </c>
    </row>
    <row r="6040" spans="1:9" x14ac:dyDescent="0.25">
      <c r="A6040" t="s">
        <v>718</v>
      </c>
      <c r="B6040">
        <v>31097</v>
      </c>
      <c r="C6040" s="593">
        <v>0.08</v>
      </c>
      <c r="D6040" t="s">
        <v>2897</v>
      </c>
      <c r="E6040">
        <v>0.04</v>
      </c>
      <c r="F6040">
        <v>0.04</v>
      </c>
      <c r="G6040">
        <v>0</v>
      </c>
      <c r="H6040">
        <v>0</v>
      </c>
      <c r="I6040">
        <v>0</v>
      </c>
    </row>
    <row r="6041" spans="1:9" x14ac:dyDescent="0.25">
      <c r="A6041" t="s">
        <v>718</v>
      </c>
      <c r="B6041">
        <v>31098</v>
      </c>
      <c r="C6041" s="593">
        <v>7.0000000000000007E-2</v>
      </c>
      <c r="D6041" t="s">
        <v>2864</v>
      </c>
      <c r="E6041">
        <v>0.04</v>
      </c>
      <c r="F6041">
        <v>0.03</v>
      </c>
      <c r="G6041">
        <v>0</v>
      </c>
      <c r="H6041">
        <v>0</v>
      </c>
      <c r="I6041">
        <v>0</v>
      </c>
    </row>
    <row r="6042" spans="1:9" x14ac:dyDescent="0.25">
      <c r="A6042" t="s">
        <v>718</v>
      </c>
      <c r="B6042">
        <v>31099</v>
      </c>
      <c r="C6042" s="593">
        <v>7.0000000000000007E-2</v>
      </c>
      <c r="D6042" t="s">
        <v>2848</v>
      </c>
      <c r="E6042">
        <v>0.04</v>
      </c>
      <c r="F6042">
        <v>0.03</v>
      </c>
      <c r="G6042">
        <v>0</v>
      </c>
      <c r="H6042">
        <v>0</v>
      </c>
      <c r="I6042">
        <v>0</v>
      </c>
    </row>
    <row r="6043" spans="1:9" x14ac:dyDescent="0.25">
      <c r="A6043" t="s">
        <v>718</v>
      </c>
      <c r="B6043">
        <v>31106</v>
      </c>
      <c r="C6043" s="593">
        <v>8.5000000000000006E-2</v>
      </c>
      <c r="D6043" t="s">
        <v>2640</v>
      </c>
      <c r="E6043">
        <v>0.04</v>
      </c>
      <c r="F6043">
        <v>2.5999999999999999E-2</v>
      </c>
      <c r="G6043">
        <v>1.4999999999999999E-2</v>
      </c>
      <c r="H6043">
        <v>4.0000000000000001E-3</v>
      </c>
      <c r="I6043">
        <v>0</v>
      </c>
    </row>
    <row r="6044" spans="1:9" x14ac:dyDescent="0.25">
      <c r="A6044" t="s">
        <v>718</v>
      </c>
      <c r="B6044">
        <v>31107</v>
      </c>
      <c r="C6044" s="593">
        <v>8.5000000000000006E-2</v>
      </c>
      <c r="D6044" t="s">
        <v>2640</v>
      </c>
      <c r="E6044">
        <v>0.04</v>
      </c>
      <c r="F6044">
        <v>2.5999999999999999E-2</v>
      </c>
      <c r="G6044">
        <v>1.4999999999999999E-2</v>
      </c>
      <c r="H6044">
        <v>4.0000000000000001E-3</v>
      </c>
      <c r="I6044">
        <v>0</v>
      </c>
    </row>
    <row r="6045" spans="1:9" x14ac:dyDescent="0.25">
      <c r="A6045" t="s">
        <v>718</v>
      </c>
      <c r="B6045">
        <v>31119</v>
      </c>
      <c r="C6045" s="593">
        <v>0.08</v>
      </c>
      <c r="D6045" t="s">
        <v>2722</v>
      </c>
      <c r="E6045">
        <v>0.04</v>
      </c>
      <c r="F6045">
        <v>0.03</v>
      </c>
      <c r="G6045">
        <v>0</v>
      </c>
      <c r="H6045">
        <v>0.01</v>
      </c>
      <c r="I6045">
        <v>0</v>
      </c>
    </row>
    <row r="6046" spans="1:9" x14ac:dyDescent="0.25">
      <c r="A6046" t="s">
        <v>718</v>
      </c>
      <c r="B6046">
        <v>31126</v>
      </c>
      <c r="C6046" s="593">
        <v>8.5000000000000006E-2</v>
      </c>
      <c r="D6046" t="s">
        <v>2640</v>
      </c>
      <c r="E6046">
        <v>0.04</v>
      </c>
      <c r="F6046">
        <v>2.5999999999999999E-2</v>
      </c>
      <c r="G6046">
        <v>1.4999999999999999E-2</v>
      </c>
      <c r="H6046">
        <v>4.0000000000000001E-3</v>
      </c>
      <c r="I6046">
        <v>0</v>
      </c>
    </row>
    <row r="6047" spans="1:9" x14ac:dyDescent="0.25">
      <c r="A6047" t="s">
        <v>718</v>
      </c>
      <c r="B6047">
        <v>31131</v>
      </c>
      <c r="C6047" s="593">
        <v>8.5000000000000006E-2</v>
      </c>
      <c r="D6047" t="s">
        <v>2640</v>
      </c>
      <c r="E6047">
        <v>0.04</v>
      </c>
      <c r="F6047">
        <v>2.5999999999999999E-2</v>
      </c>
      <c r="G6047">
        <v>1.4999999999999999E-2</v>
      </c>
      <c r="H6047">
        <v>4.0000000000000001E-3</v>
      </c>
      <c r="I6047">
        <v>0</v>
      </c>
    </row>
    <row r="6048" spans="1:9" x14ac:dyDescent="0.25">
      <c r="A6048" t="s">
        <v>718</v>
      </c>
      <c r="B6048">
        <v>31136</v>
      </c>
      <c r="C6048" s="593">
        <v>8.5000000000000006E-2</v>
      </c>
      <c r="D6048" t="s">
        <v>2640</v>
      </c>
      <c r="E6048">
        <v>0.04</v>
      </c>
      <c r="F6048">
        <v>2.5999999999999999E-2</v>
      </c>
      <c r="G6048">
        <v>1.4999999999999999E-2</v>
      </c>
      <c r="H6048">
        <v>4.0000000000000001E-3</v>
      </c>
      <c r="I6048">
        <v>0</v>
      </c>
    </row>
    <row r="6049" spans="1:9" x14ac:dyDescent="0.25">
      <c r="A6049" t="s">
        <v>718</v>
      </c>
      <c r="B6049">
        <v>31139</v>
      </c>
      <c r="C6049" s="593">
        <v>7.7499999999999999E-2</v>
      </c>
      <c r="D6049" t="s">
        <v>2637</v>
      </c>
      <c r="E6049">
        <v>0.04</v>
      </c>
      <c r="F6049">
        <v>0.03</v>
      </c>
      <c r="G6049">
        <v>0</v>
      </c>
      <c r="H6049">
        <v>7.4999999999999997E-3</v>
      </c>
      <c r="I6049">
        <v>0</v>
      </c>
    </row>
    <row r="6050" spans="1:9" x14ac:dyDescent="0.25">
      <c r="A6050" t="s">
        <v>718</v>
      </c>
      <c r="B6050">
        <v>31141</v>
      </c>
      <c r="C6050" s="593">
        <v>0.08</v>
      </c>
      <c r="D6050" t="s">
        <v>2630</v>
      </c>
      <c r="E6050">
        <v>0.04</v>
      </c>
      <c r="F6050">
        <v>0.03</v>
      </c>
      <c r="G6050">
        <v>0</v>
      </c>
      <c r="H6050">
        <v>0.01</v>
      </c>
      <c r="I6050">
        <v>0</v>
      </c>
    </row>
    <row r="6051" spans="1:9" x14ac:dyDescent="0.25">
      <c r="A6051" t="s">
        <v>718</v>
      </c>
      <c r="B6051">
        <v>31145</v>
      </c>
      <c r="C6051" s="593">
        <v>0.08</v>
      </c>
      <c r="D6051" t="s">
        <v>2630</v>
      </c>
      <c r="E6051">
        <v>0.04</v>
      </c>
      <c r="F6051">
        <v>0.03</v>
      </c>
      <c r="G6051">
        <v>0</v>
      </c>
      <c r="H6051">
        <v>0.01</v>
      </c>
      <c r="I6051">
        <v>0</v>
      </c>
    </row>
    <row r="6052" spans="1:9" x14ac:dyDescent="0.25">
      <c r="A6052" t="s">
        <v>718</v>
      </c>
      <c r="B6052">
        <v>31146</v>
      </c>
      <c r="C6052" s="593">
        <v>0.08</v>
      </c>
      <c r="D6052" t="s">
        <v>2723</v>
      </c>
      <c r="E6052">
        <v>0.04</v>
      </c>
      <c r="F6052">
        <v>0.03</v>
      </c>
      <c r="G6052">
        <v>0</v>
      </c>
      <c r="H6052">
        <v>0.01</v>
      </c>
      <c r="I6052">
        <v>0</v>
      </c>
    </row>
    <row r="6053" spans="1:9" x14ac:dyDescent="0.25">
      <c r="A6053" t="s">
        <v>718</v>
      </c>
      <c r="B6053">
        <v>31150</v>
      </c>
      <c r="C6053" s="593">
        <v>7.7499999999999999E-2</v>
      </c>
      <c r="D6053" t="s">
        <v>2654</v>
      </c>
      <c r="E6053">
        <v>0.04</v>
      </c>
      <c r="F6053">
        <v>0.03</v>
      </c>
      <c r="G6053">
        <v>0</v>
      </c>
      <c r="H6053">
        <v>7.4999999999999997E-3</v>
      </c>
      <c r="I6053">
        <v>0</v>
      </c>
    </row>
    <row r="6054" spans="1:9" x14ac:dyDescent="0.25">
      <c r="A6054" t="s">
        <v>718</v>
      </c>
      <c r="B6054">
        <v>31156</v>
      </c>
      <c r="C6054" s="593">
        <v>7.7499999999999999E-2</v>
      </c>
      <c r="D6054" t="s">
        <v>2654</v>
      </c>
      <c r="E6054">
        <v>0.04</v>
      </c>
      <c r="F6054">
        <v>0.03</v>
      </c>
      <c r="G6054">
        <v>0</v>
      </c>
      <c r="H6054">
        <v>7.4999999999999997E-3</v>
      </c>
      <c r="I6054">
        <v>0</v>
      </c>
    </row>
    <row r="6055" spans="1:9" x14ac:dyDescent="0.25">
      <c r="A6055" t="s">
        <v>718</v>
      </c>
      <c r="B6055">
        <v>31169</v>
      </c>
      <c r="C6055" s="593">
        <v>7.0000000000000007E-2</v>
      </c>
      <c r="D6055" t="s">
        <v>2709</v>
      </c>
      <c r="E6055">
        <v>0.04</v>
      </c>
      <c r="F6055">
        <v>0.03</v>
      </c>
      <c r="G6055">
        <v>0</v>
      </c>
      <c r="H6055">
        <v>0</v>
      </c>
      <c r="I6055">
        <v>0</v>
      </c>
    </row>
    <row r="6056" spans="1:9" x14ac:dyDescent="0.25">
      <c r="A6056" t="s">
        <v>718</v>
      </c>
      <c r="B6056">
        <v>31192</v>
      </c>
      <c r="C6056" s="593">
        <v>8.5000000000000006E-2</v>
      </c>
      <c r="D6056" t="s">
        <v>2640</v>
      </c>
      <c r="E6056">
        <v>0.04</v>
      </c>
      <c r="F6056">
        <v>2.5999999999999999E-2</v>
      </c>
      <c r="G6056">
        <v>1.4999999999999999E-2</v>
      </c>
      <c r="H6056">
        <v>4.0000000000000001E-3</v>
      </c>
      <c r="I6056">
        <v>0</v>
      </c>
    </row>
    <row r="6057" spans="1:9" x14ac:dyDescent="0.25">
      <c r="A6057" t="s">
        <v>718</v>
      </c>
      <c r="B6057">
        <v>31193</v>
      </c>
      <c r="C6057" s="593">
        <v>8.5000000000000006E-2</v>
      </c>
      <c r="D6057" t="s">
        <v>2640</v>
      </c>
      <c r="E6057">
        <v>0.04</v>
      </c>
      <c r="F6057">
        <v>2.5999999999999999E-2</v>
      </c>
      <c r="G6057">
        <v>1.4999999999999999E-2</v>
      </c>
      <c r="H6057">
        <v>4.0000000000000001E-3</v>
      </c>
      <c r="I6057">
        <v>0</v>
      </c>
    </row>
    <row r="6058" spans="1:9" x14ac:dyDescent="0.25">
      <c r="A6058" t="s">
        <v>718</v>
      </c>
      <c r="B6058">
        <v>31195</v>
      </c>
      <c r="C6058" s="593">
        <v>7.7499999999999999E-2</v>
      </c>
      <c r="D6058" t="s">
        <v>2637</v>
      </c>
      <c r="E6058">
        <v>0.04</v>
      </c>
      <c r="F6058">
        <v>0.03</v>
      </c>
      <c r="G6058">
        <v>0</v>
      </c>
      <c r="H6058">
        <v>7.4999999999999997E-3</v>
      </c>
      <c r="I6058">
        <v>0</v>
      </c>
    </row>
    <row r="6059" spans="1:9" x14ac:dyDescent="0.25">
      <c r="A6059" t="s">
        <v>718</v>
      </c>
      <c r="B6059">
        <v>31196</v>
      </c>
      <c r="C6059" s="593">
        <v>7.7499999999999999E-2</v>
      </c>
      <c r="D6059" t="s">
        <v>2637</v>
      </c>
      <c r="E6059">
        <v>0.04</v>
      </c>
      <c r="F6059">
        <v>0.03</v>
      </c>
      <c r="G6059">
        <v>0</v>
      </c>
      <c r="H6059">
        <v>7.4999999999999997E-3</v>
      </c>
      <c r="I6059">
        <v>0</v>
      </c>
    </row>
    <row r="6060" spans="1:9" x14ac:dyDescent="0.25">
      <c r="A6060" t="s">
        <v>718</v>
      </c>
      <c r="B6060">
        <v>31201</v>
      </c>
      <c r="C6060" s="593">
        <v>0.08</v>
      </c>
      <c r="D6060" t="s">
        <v>2898</v>
      </c>
      <c r="E6060">
        <v>0.04</v>
      </c>
      <c r="F6060">
        <v>0.04</v>
      </c>
      <c r="G6060">
        <v>0</v>
      </c>
      <c r="H6060">
        <v>0</v>
      </c>
      <c r="I6060">
        <v>0</v>
      </c>
    </row>
    <row r="6061" spans="1:9" x14ac:dyDescent="0.25">
      <c r="A6061" t="s">
        <v>718</v>
      </c>
      <c r="B6061">
        <v>31202</v>
      </c>
      <c r="C6061" s="593">
        <v>0.08</v>
      </c>
      <c r="D6061" t="s">
        <v>2898</v>
      </c>
      <c r="E6061">
        <v>0.04</v>
      </c>
      <c r="F6061">
        <v>0.04</v>
      </c>
      <c r="G6061">
        <v>0</v>
      </c>
      <c r="H6061">
        <v>0</v>
      </c>
      <c r="I6061">
        <v>0</v>
      </c>
    </row>
    <row r="6062" spans="1:9" x14ac:dyDescent="0.25">
      <c r="A6062" t="s">
        <v>718</v>
      </c>
      <c r="B6062">
        <v>31203</v>
      </c>
      <c r="C6062" s="593">
        <v>0.08</v>
      </c>
      <c r="D6062" t="s">
        <v>2898</v>
      </c>
      <c r="E6062">
        <v>0.04</v>
      </c>
      <c r="F6062">
        <v>0.04</v>
      </c>
      <c r="G6062">
        <v>0</v>
      </c>
      <c r="H6062">
        <v>0</v>
      </c>
      <c r="I6062">
        <v>0</v>
      </c>
    </row>
    <row r="6063" spans="1:9" x14ac:dyDescent="0.25">
      <c r="A6063" t="s">
        <v>718</v>
      </c>
      <c r="B6063">
        <v>31204</v>
      </c>
      <c r="C6063" s="593">
        <v>0.08</v>
      </c>
      <c r="D6063" t="s">
        <v>2898</v>
      </c>
      <c r="E6063">
        <v>0.04</v>
      </c>
      <c r="F6063">
        <v>0.04</v>
      </c>
      <c r="G6063">
        <v>0</v>
      </c>
      <c r="H6063">
        <v>0</v>
      </c>
      <c r="I6063">
        <v>0</v>
      </c>
    </row>
    <row r="6064" spans="1:9" x14ac:dyDescent="0.25">
      <c r="A6064" t="s">
        <v>718</v>
      </c>
      <c r="B6064">
        <v>31205</v>
      </c>
      <c r="C6064" s="593">
        <v>0.08</v>
      </c>
      <c r="D6064" t="s">
        <v>2898</v>
      </c>
      <c r="E6064">
        <v>0.04</v>
      </c>
      <c r="F6064">
        <v>0.04</v>
      </c>
      <c r="G6064">
        <v>0</v>
      </c>
      <c r="H6064">
        <v>0</v>
      </c>
      <c r="I6064">
        <v>0</v>
      </c>
    </row>
    <row r="6065" spans="1:9" x14ac:dyDescent="0.25">
      <c r="A6065" t="s">
        <v>718</v>
      </c>
      <c r="B6065">
        <v>31206</v>
      </c>
      <c r="C6065" s="593">
        <v>0.08</v>
      </c>
      <c r="D6065" t="s">
        <v>2898</v>
      </c>
      <c r="E6065">
        <v>0.04</v>
      </c>
      <c r="F6065">
        <v>0.04</v>
      </c>
      <c r="G6065">
        <v>0</v>
      </c>
      <c r="H6065">
        <v>0</v>
      </c>
      <c r="I6065">
        <v>0</v>
      </c>
    </row>
    <row r="6066" spans="1:9" x14ac:dyDescent="0.25">
      <c r="A6066" t="s">
        <v>718</v>
      </c>
      <c r="B6066">
        <v>31207</v>
      </c>
      <c r="C6066" s="593">
        <v>0.08</v>
      </c>
      <c r="D6066" t="s">
        <v>2898</v>
      </c>
      <c r="E6066">
        <v>0.04</v>
      </c>
      <c r="F6066">
        <v>0.04</v>
      </c>
      <c r="G6066">
        <v>0</v>
      </c>
      <c r="H6066">
        <v>0</v>
      </c>
      <c r="I6066">
        <v>0</v>
      </c>
    </row>
    <row r="6067" spans="1:9" x14ac:dyDescent="0.25">
      <c r="A6067" t="s">
        <v>718</v>
      </c>
      <c r="B6067">
        <v>31208</v>
      </c>
      <c r="C6067" s="593">
        <v>0.08</v>
      </c>
      <c r="D6067" t="s">
        <v>2860</v>
      </c>
      <c r="E6067">
        <v>0.04</v>
      </c>
      <c r="F6067">
        <v>0.04</v>
      </c>
      <c r="G6067">
        <v>0</v>
      </c>
      <c r="H6067">
        <v>0</v>
      </c>
      <c r="I6067">
        <v>0</v>
      </c>
    </row>
    <row r="6068" spans="1:9" x14ac:dyDescent="0.25">
      <c r="A6068" t="s">
        <v>718</v>
      </c>
      <c r="B6068">
        <v>31209</v>
      </c>
      <c r="C6068" s="593">
        <v>0.08</v>
      </c>
      <c r="D6068" t="s">
        <v>2898</v>
      </c>
      <c r="E6068">
        <v>0.04</v>
      </c>
      <c r="F6068">
        <v>0.04</v>
      </c>
      <c r="G6068">
        <v>0</v>
      </c>
      <c r="H6068">
        <v>0</v>
      </c>
      <c r="I6068">
        <v>0</v>
      </c>
    </row>
    <row r="6069" spans="1:9" x14ac:dyDescent="0.25">
      <c r="A6069" t="s">
        <v>718</v>
      </c>
      <c r="B6069">
        <v>31210</v>
      </c>
      <c r="C6069" s="593">
        <v>0.08</v>
      </c>
      <c r="D6069" t="s">
        <v>2898</v>
      </c>
      <c r="E6069">
        <v>0.04</v>
      </c>
      <c r="F6069">
        <v>0.04</v>
      </c>
      <c r="G6069">
        <v>0</v>
      </c>
      <c r="H6069">
        <v>0</v>
      </c>
      <c r="I6069">
        <v>0</v>
      </c>
    </row>
    <row r="6070" spans="1:9" x14ac:dyDescent="0.25">
      <c r="A6070" t="s">
        <v>718</v>
      </c>
      <c r="B6070">
        <v>31211</v>
      </c>
      <c r="C6070" s="593">
        <v>0.08</v>
      </c>
      <c r="D6070" t="s">
        <v>2898</v>
      </c>
      <c r="E6070">
        <v>0.04</v>
      </c>
      <c r="F6070">
        <v>0.04</v>
      </c>
      <c r="G6070">
        <v>0</v>
      </c>
      <c r="H6070">
        <v>0</v>
      </c>
      <c r="I6070">
        <v>0</v>
      </c>
    </row>
    <row r="6071" spans="1:9" x14ac:dyDescent="0.25">
      <c r="A6071" t="s">
        <v>718</v>
      </c>
      <c r="B6071">
        <v>31213</v>
      </c>
      <c r="C6071" s="593">
        <v>0.08</v>
      </c>
      <c r="D6071" t="s">
        <v>2898</v>
      </c>
      <c r="E6071">
        <v>0.04</v>
      </c>
      <c r="F6071">
        <v>0.04</v>
      </c>
      <c r="G6071">
        <v>0</v>
      </c>
      <c r="H6071">
        <v>0</v>
      </c>
      <c r="I6071">
        <v>0</v>
      </c>
    </row>
    <row r="6072" spans="1:9" x14ac:dyDescent="0.25">
      <c r="A6072" t="s">
        <v>718</v>
      </c>
      <c r="B6072">
        <v>31216</v>
      </c>
      <c r="C6072" s="593">
        <v>0.08</v>
      </c>
      <c r="D6072" t="s">
        <v>2898</v>
      </c>
      <c r="E6072">
        <v>0.04</v>
      </c>
      <c r="F6072">
        <v>0.04</v>
      </c>
      <c r="G6072">
        <v>0</v>
      </c>
      <c r="H6072">
        <v>0</v>
      </c>
      <c r="I6072">
        <v>0</v>
      </c>
    </row>
    <row r="6073" spans="1:9" x14ac:dyDescent="0.25">
      <c r="A6073" t="s">
        <v>718</v>
      </c>
      <c r="B6073">
        <v>31217</v>
      </c>
      <c r="C6073" s="593">
        <v>0.08</v>
      </c>
      <c r="D6073" t="s">
        <v>2898</v>
      </c>
      <c r="E6073">
        <v>0.04</v>
      </c>
      <c r="F6073">
        <v>0.04</v>
      </c>
      <c r="G6073">
        <v>0</v>
      </c>
      <c r="H6073">
        <v>0</v>
      </c>
      <c r="I6073">
        <v>0</v>
      </c>
    </row>
    <row r="6074" spans="1:9" x14ac:dyDescent="0.25">
      <c r="A6074" t="s">
        <v>718</v>
      </c>
      <c r="B6074">
        <v>31220</v>
      </c>
      <c r="C6074" s="593">
        <v>0.08</v>
      </c>
      <c r="D6074" t="s">
        <v>2898</v>
      </c>
      <c r="E6074">
        <v>0.04</v>
      </c>
      <c r="F6074">
        <v>0.04</v>
      </c>
      <c r="G6074">
        <v>0</v>
      </c>
      <c r="H6074">
        <v>0</v>
      </c>
      <c r="I6074">
        <v>0</v>
      </c>
    </row>
    <row r="6075" spans="1:9" x14ac:dyDescent="0.25">
      <c r="A6075" t="s">
        <v>718</v>
      </c>
      <c r="B6075">
        <v>31221</v>
      </c>
      <c r="C6075" s="593">
        <v>0.08</v>
      </c>
      <c r="D6075" t="s">
        <v>2860</v>
      </c>
      <c r="E6075">
        <v>0.04</v>
      </c>
      <c r="F6075">
        <v>0.04</v>
      </c>
      <c r="G6075">
        <v>0</v>
      </c>
      <c r="H6075">
        <v>0</v>
      </c>
      <c r="I6075">
        <v>0</v>
      </c>
    </row>
    <row r="6076" spans="1:9" x14ac:dyDescent="0.25">
      <c r="A6076" t="s">
        <v>718</v>
      </c>
      <c r="B6076">
        <v>31294</v>
      </c>
      <c r="C6076" s="593">
        <v>0.08</v>
      </c>
      <c r="D6076" t="s">
        <v>2898</v>
      </c>
      <c r="E6076">
        <v>0.04</v>
      </c>
      <c r="F6076">
        <v>0.04</v>
      </c>
      <c r="G6076">
        <v>0</v>
      </c>
      <c r="H6076">
        <v>0</v>
      </c>
      <c r="I6076">
        <v>0</v>
      </c>
    </row>
    <row r="6077" spans="1:9" x14ac:dyDescent="0.25">
      <c r="A6077" t="s">
        <v>718</v>
      </c>
      <c r="B6077">
        <v>31295</v>
      </c>
      <c r="C6077" s="593">
        <v>0.08</v>
      </c>
      <c r="D6077" t="s">
        <v>2860</v>
      </c>
      <c r="E6077">
        <v>0.04</v>
      </c>
      <c r="F6077">
        <v>0.04</v>
      </c>
      <c r="G6077">
        <v>0</v>
      </c>
      <c r="H6077">
        <v>0</v>
      </c>
      <c r="I6077">
        <v>0</v>
      </c>
    </row>
    <row r="6078" spans="1:9" x14ac:dyDescent="0.25">
      <c r="A6078" t="s">
        <v>718</v>
      </c>
      <c r="B6078">
        <v>31296</v>
      </c>
      <c r="C6078" s="593">
        <v>0.08</v>
      </c>
      <c r="D6078" t="s">
        <v>2860</v>
      </c>
      <c r="E6078">
        <v>0.04</v>
      </c>
      <c r="F6078">
        <v>0.04</v>
      </c>
      <c r="G6078">
        <v>0</v>
      </c>
      <c r="H6078">
        <v>0</v>
      </c>
      <c r="I6078">
        <v>0</v>
      </c>
    </row>
    <row r="6079" spans="1:9" x14ac:dyDescent="0.25">
      <c r="A6079" t="s">
        <v>718</v>
      </c>
      <c r="B6079">
        <v>31297</v>
      </c>
      <c r="C6079" s="593">
        <v>0.08</v>
      </c>
      <c r="D6079" t="s">
        <v>2898</v>
      </c>
      <c r="E6079">
        <v>0.04</v>
      </c>
      <c r="F6079">
        <v>0.04</v>
      </c>
      <c r="G6079">
        <v>0</v>
      </c>
      <c r="H6079">
        <v>0</v>
      </c>
      <c r="I6079">
        <v>0</v>
      </c>
    </row>
    <row r="6080" spans="1:9" x14ac:dyDescent="0.25">
      <c r="A6080" t="s">
        <v>718</v>
      </c>
      <c r="B6080">
        <v>31301</v>
      </c>
      <c r="C6080" s="593">
        <v>0.08</v>
      </c>
      <c r="D6080" t="s">
        <v>2899</v>
      </c>
      <c r="E6080">
        <v>0.04</v>
      </c>
      <c r="F6080">
        <v>0.04</v>
      </c>
      <c r="G6080">
        <v>0</v>
      </c>
      <c r="H6080">
        <v>0</v>
      </c>
      <c r="I6080">
        <v>0</v>
      </c>
    </row>
    <row r="6081" spans="1:9" x14ac:dyDescent="0.25">
      <c r="A6081" t="s">
        <v>718</v>
      </c>
      <c r="B6081">
        <v>31302</v>
      </c>
      <c r="C6081" s="593">
        <v>0.08</v>
      </c>
      <c r="D6081" t="s">
        <v>2740</v>
      </c>
      <c r="E6081">
        <v>0.04</v>
      </c>
      <c r="F6081">
        <v>0.04</v>
      </c>
      <c r="G6081">
        <v>0</v>
      </c>
      <c r="H6081">
        <v>0</v>
      </c>
      <c r="I6081">
        <v>0</v>
      </c>
    </row>
    <row r="6082" spans="1:9" x14ac:dyDescent="0.25">
      <c r="A6082" t="s">
        <v>718</v>
      </c>
      <c r="B6082">
        <v>31303</v>
      </c>
      <c r="C6082" s="593">
        <v>0.08</v>
      </c>
      <c r="D6082" t="s">
        <v>2740</v>
      </c>
      <c r="E6082">
        <v>0.04</v>
      </c>
      <c r="F6082">
        <v>0.04</v>
      </c>
      <c r="G6082">
        <v>0</v>
      </c>
      <c r="H6082">
        <v>0</v>
      </c>
      <c r="I6082">
        <v>0</v>
      </c>
    </row>
    <row r="6083" spans="1:9" x14ac:dyDescent="0.25">
      <c r="A6083" t="s">
        <v>718</v>
      </c>
      <c r="B6083">
        <v>31304</v>
      </c>
      <c r="C6083" s="593">
        <v>0.08</v>
      </c>
      <c r="D6083" t="s">
        <v>2399</v>
      </c>
      <c r="E6083">
        <v>0.04</v>
      </c>
      <c r="F6083">
        <v>0.04</v>
      </c>
      <c r="G6083">
        <v>0</v>
      </c>
      <c r="H6083">
        <v>0</v>
      </c>
      <c r="I6083">
        <v>0</v>
      </c>
    </row>
    <row r="6084" spans="1:9" x14ac:dyDescent="0.25">
      <c r="A6084" t="s">
        <v>718</v>
      </c>
      <c r="B6084">
        <v>31305</v>
      </c>
      <c r="C6084" s="593">
        <v>0.08</v>
      </c>
      <c r="D6084" t="s">
        <v>2900</v>
      </c>
      <c r="E6084">
        <v>0.04</v>
      </c>
      <c r="F6084">
        <v>0.04</v>
      </c>
      <c r="G6084">
        <v>0</v>
      </c>
      <c r="H6084">
        <v>0</v>
      </c>
      <c r="I6084">
        <v>0</v>
      </c>
    </row>
    <row r="6085" spans="1:9" x14ac:dyDescent="0.25">
      <c r="A6085" t="s">
        <v>718</v>
      </c>
      <c r="B6085">
        <v>31307</v>
      </c>
      <c r="C6085" s="593">
        <v>0.08</v>
      </c>
      <c r="D6085" t="s">
        <v>2740</v>
      </c>
      <c r="E6085">
        <v>0.04</v>
      </c>
      <c r="F6085">
        <v>0.04</v>
      </c>
      <c r="G6085">
        <v>0</v>
      </c>
      <c r="H6085">
        <v>0</v>
      </c>
      <c r="I6085">
        <v>0</v>
      </c>
    </row>
    <row r="6086" spans="1:9" x14ac:dyDescent="0.25">
      <c r="A6086" t="s">
        <v>718</v>
      </c>
      <c r="B6086">
        <v>31308</v>
      </c>
      <c r="C6086" s="593">
        <v>0.08</v>
      </c>
      <c r="D6086" t="s">
        <v>2901</v>
      </c>
      <c r="E6086">
        <v>0.04</v>
      </c>
      <c r="F6086">
        <v>0.04</v>
      </c>
      <c r="G6086">
        <v>0</v>
      </c>
      <c r="H6086">
        <v>0</v>
      </c>
      <c r="I6086">
        <v>0</v>
      </c>
    </row>
    <row r="6087" spans="1:9" x14ac:dyDescent="0.25">
      <c r="A6087" t="s">
        <v>718</v>
      </c>
      <c r="B6087">
        <v>31309</v>
      </c>
      <c r="C6087" s="593">
        <v>0.08</v>
      </c>
      <c r="D6087" t="s">
        <v>2342</v>
      </c>
      <c r="E6087">
        <v>0.04</v>
      </c>
      <c r="F6087">
        <v>0.04</v>
      </c>
      <c r="G6087">
        <v>0</v>
      </c>
      <c r="H6087">
        <v>0</v>
      </c>
      <c r="I6087">
        <v>0</v>
      </c>
    </row>
    <row r="6088" spans="1:9" x14ac:dyDescent="0.25">
      <c r="A6088" t="s">
        <v>718</v>
      </c>
      <c r="B6088">
        <v>31310</v>
      </c>
      <c r="C6088" s="593">
        <v>0.08</v>
      </c>
      <c r="D6088" t="s">
        <v>2902</v>
      </c>
      <c r="E6088">
        <v>0.04</v>
      </c>
      <c r="F6088">
        <v>0.04</v>
      </c>
      <c r="G6088">
        <v>0</v>
      </c>
      <c r="H6088">
        <v>0</v>
      </c>
      <c r="I6088">
        <v>0</v>
      </c>
    </row>
    <row r="6089" spans="1:9" x14ac:dyDescent="0.25">
      <c r="A6089" t="s">
        <v>718</v>
      </c>
      <c r="B6089">
        <v>31312</v>
      </c>
      <c r="C6089" s="593">
        <v>0.08</v>
      </c>
      <c r="D6089" t="s">
        <v>2903</v>
      </c>
      <c r="E6089">
        <v>0.04</v>
      </c>
      <c r="F6089">
        <v>0.04</v>
      </c>
      <c r="G6089">
        <v>0</v>
      </c>
      <c r="H6089">
        <v>0</v>
      </c>
      <c r="I6089">
        <v>0</v>
      </c>
    </row>
    <row r="6090" spans="1:9" x14ac:dyDescent="0.25">
      <c r="A6090" t="s">
        <v>718</v>
      </c>
      <c r="B6090">
        <v>31313</v>
      </c>
      <c r="C6090" s="593">
        <v>0.08</v>
      </c>
      <c r="D6090" t="s">
        <v>2904</v>
      </c>
      <c r="E6090">
        <v>0.04</v>
      </c>
      <c r="F6090">
        <v>0.04</v>
      </c>
      <c r="G6090">
        <v>0</v>
      </c>
      <c r="H6090">
        <v>0</v>
      </c>
      <c r="I6090">
        <v>0</v>
      </c>
    </row>
    <row r="6091" spans="1:9" x14ac:dyDescent="0.25">
      <c r="A6091" t="s">
        <v>718</v>
      </c>
      <c r="B6091">
        <v>31314</v>
      </c>
      <c r="C6091" s="593">
        <v>0.08</v>
      </c>
      <c r="D6091" t="s">
        <v>2902</v>
      </c>
      <c r="E6091">
        <v>0.04</v>
      </c>
      <c r="F6091">
        <v>0.04</v>
      </c>
      <c r="G6091">
        <v>0</v>
      </c>
      <c r="H6091">
        <v>0</v>
      </c>
      <c r="I6091">
        <v>0</v>
      </c>
    </row>
    <row r="6092" spans="1:9" x14ac:dyDescent="0.25">
      <c r="A6092" t="s">
        <v>718</v>
      </c>
      <c r="B6092">
        <v>31315</v>
      </c>
      <c r="C6092" s="593">
        <v>0.08</v>
      </c>
      <c r="D6092" t="s">
        <v>2342</v>
      </c>
      <c r="E6092">
        <v>0.04</v>
      </c>
      <c r="F6092">
        <v>0.04</v>
      </c>
      <c r="G6092">
        <v>0</v>
      </c>
      <c r="H6092">
        <v>0</v>
      </c>
      <c r="I6092">
        <v>0</v>
      </c>
    </row>
    <row r="6093" spans="1:9" x14ac:dyDescent="0.25">
      <c r="A6093" t="s">
        <v>718</v>
      </c>
      <c r="B6093">
        <v>31316</v>
      </c>
      <c r="C6093" s="593">
        <v>0.08</v>
      </c>
      <c r="D6093" t="s">
        <v>2905</v>
      </c>
      <c r="E6093">
        <v>0.04</v>
      </c>
      <c r="F6093">
        <v>0.04</v>
      </c>
      <c r="G6093">
        <v>0</v>
      </c>
      <c r="H6093">
        <v>0</v>
      </c>
      <c r="I6093">
        <v>0</v>
      </c>
    </row>
    <row r="6094" spans="1:9" x14ac:dyDescent="0.25">
      <c r="A6094" t="s">
        <v>718</v>
      </c>
      <c r="B6094">
        <v>31318</v>
      </c>
      <c r="C6094" s="593">
        <v>0.08</v>
      </c>
      <c r="D6094" t="s">
        <v>2740</v>
      </c>
      <c r="E6094">
        <v>0.04</v>
      </c>
      <c r="F6094">
        <v>0.04</v>
      </c>
      <c r="G6094">
        <v>0</v>
      </c>
      <c r="H6094">
        <v>0</v>
      </c>
      <c r="I6094">
        <v>0</v>
      </c>
    </row>
    <row r="6095" spans="1:9" x14ac:dyDescent="0.25">
      <c r="A6095" t="s">
        <v>718</v>
      </c>
      <c r="B6095">
        <v>31319</v>
      </c>
      <c r="C6095" s="593">
        <v>0.08</v>
      </c>
      <c r="D6095" t="s">
        <v>2399</v>
      </c>
      <c r="E6095">
        <v>0.04</v>
      </c>
      <c r="F6095">
        <v>0.04</v>
      </c>
      <c r="G6095">
        <v>0</v>
      </c>
      <c r="H6095">
        <v>0</v>
      </c>
      <c r="I6095">
        <v>0</v>
      </c>
    </row>
    <row r="6096" spans="1:9" x14ac:dyDescent="0.25">
      <c r="A6096" t="s">
        <v>718</v>
      </c>
      <c r="B6096">
        <v>31320</v>
      </c>
      <c r="C6096" s="593">
        <v>0.08</v>
      </c>
      <c r="D6096" t="s">
        <v>2343</v>
      </c>
      <c r="E6096">
        <v>0.04</v>
      </c>
      <c r="F6096">
        <v>0.04</v>
      </c>
      <c r="G6096">
        <v>0</v>
      </c>
      <c r="H6096">
        <v>0</v>
      </c>
      <c r="I6096">
        <v>0</v>
      </c>
    </row>
    <row r="6097" spans="1:9" x14ac:dyDescent="0.25">
      <c r="A6097" t="s">
        <v>718</v>
      </c>
      <c r="B6097">
        <v>31321</v>
      </c>
      <c r="C6097" s="593">
        <v>0.08</v>
      </c>
      <c r="D6097" t="s">
        <v>2906</v>
      </c>
      <c r="E6097">
        <v>0.04</v>
      </c>
      <c r="F6097">
        <v>0.04</v>
      </c>
      <c r="G6097">
        <v>0</v>
      </c>
      <c r="H6097">
        <v>0</v>
      </c>
      <c r="I6097">
        <v>0</v>
      </c>
    </row>
    <row r="6098" spans="1:9" x14ac:dyDescent="0.25">
      <c r="A6098" t="s">
        <v>718</v>
      </c>
      <c r="B6098">
        <v>31322</v>
      </c>
      <c r="C6098" s="593">
        <v>7.0000000000000007E-2</v>
      </c>
      <c r="D6098" t="s">
        <v>2907</v>
      </c>
      <c r="E6098">
        <v>0.04</v>
      </c>
      <c r="F6098">
        <v>0.03</v>
      </c>
      <c r="G6098">
        <v>0</v>
      </c>
      <c r="H6098">
        <v>0</v>
      </c>
      <c r="I6098">
        <v>0</v>
      </c>
    </row>
    <row r="6099" spans="1:9" x14ac:dyDescent="0.25">
      <c r="A6099" t="s">
        <v>718</v>
      </c>
      <c r="B6099">
        <v>31323</v>
      </c>
      <c r="C6099" s="593">
        <v>0.08</v>
      </c>
      <c r="D6099" t="s">
        <v>2908</v>
      </c>
      <c r="E6099">
        <v>0.04</v>
      </c>
      <c r="F6099">
        <v>0.04</v>
      </c>
      <c r="G6099">
        <v>0</v>
      </c>
      <c r="H6099">
        <v>0</v>
      </c>
      <c r="I6099">
        <v>0</v>
      </c>
    </row>
    <row r="6100" spans="1:9" x14ac:dyDescent="0.25">
      <c r="A6100" t="s">
        <v>718</v>
      </c>
      <c r="B6100">
        <v>31324</v>
      </c>
      <c r="C6100" s="593">
        <v>0.08</v>
      </c>
      <c r="D6100" t="s">
        <v>2909</v>
      </c>
      <c r="E6100">
        <v>0.04</v>
      </c>
      <c r="F6100">
        <v>0.04</v>
      </c>
      <c r="G6100">
        <v>0</v>
      </c>
      <c r="H6100">
        <v>0</v>
      </c>
      <c r="I6100">
        <v>0</v>
      </c>
    </row>
    <row r="6101" spans="1:9" x14ac:dyDescent="0.25">
      <c r="A6101" t="s">
        <v>718</v>
      </c>
      <c r="B6101">
        <v>31326</v>
      </c>
      <c r="C6101" s="593">
        <v>0.08</v>
      </c>
      <c r="D6101" t="s">
        <v>2910</v>
      </c>
      <c r="E6101">
        <v>0.04</v>
      </c>
      <c r="F6101">
        <v>0.04</v>
      </c>
      <c r="G6101">
        <v>0</v>
      </c>
      <c r="H6101">
        <v>0</v>
      </c>
      <c r="I6101">
        <v>0</v>
      </c>
    </row>
    <row r="6102" spans="1:9" x14ac:dyDescent="0.25">
      <c r="A6102" t="s">
        <v>718</v>
      </c>
      <c r="B6102">
        <v>31327</v>
      </c>
      <c r="C6102" s="593">
        <v>0.08</v>
      </c>
      <c r="D6102" t="s">
        <v>2399</v>
      </c>
      <c r="E6102">
        <v>0.04</v>
      </c>
      <c r="F6102">
        <v>0.04</v>
      </c>
      <c r="G6102">
        <v>0</v>
      </c>
      <c r="H6102">
        <v>0</v>
      </c>
      <c r="I6102">
        <v>0</v>
      </c>
    </row>
    <row r="6103" spans="1:9" x14ac:dyDescent="0.25">
      <c r="A6103" t="s">
        <v>718</v>
      </c>
      <c r="B6103">
        <v>31328</v>
      </c>
      <c r="C6103" s="593">
        <v>7.0000000000000007E-2</v>
      </c>
      <c r="D6103" t="s">
        <v>2911</v>
      </c>
      <c r="E6103">
        <v>0.04</v>
      </c>
      <c r="F6103">
        <v>0.03</v>
      </c>
      <c r="G6103">
        <v>0</v>
      </c>
      <c r="H6103">
        <v>0</v>
      </c>
      <c r="I6103">
        <v>0</v>
      </c>
    </row>
    <row r="6104" spans="1:9" x14ac:dyDescent="0.25">
      <c r="A6104" t="s">
        <v>718</v>
      </c>
      <c r="B6104">
        <v>31329</v>
      </c>
      <c r="C6104" s="593">
        <v>0.08</v>
      </c>
      <c r="D6104" t="s">
        <v>2188</v>
      </c>
      <c r="E6104">
        <v>0.04</v>
      </c>
      <c r="F6104">
        <v>0.04</v>
      </c>
      <c r="G6104">
        <v>0</v>
      </c>
      <c r="H6104">
        <v>0</v>
      </c>
      <c r="I6104">
        <v>0</v>
      </c>
    </row>
    <row r="6105" spans="1:9" x14ac:dyDescent="0.25">
      <c r="A6105" t="s">
        <v>718</v>
      </c>
      <c r="B6105">
        <v>31331</v>
      </c>
      <c r="C6105" s="593">
        <v>0.08</v>
      </c>
      <c r="D6105" t="s">
        <v>2399</v>
      </c>
      <c r="E6105">
        <v>0.04</v>
      </c>
      <c r="F6105">
        <v>0.04</v>
      </c>
      <c r="G6105">
        <v>0</v>
      </c>
      <c r="H6105">
        <v>0</v>
      </c>
      <c r="I6105">
        <v>0</v>
      </c>
    </row>
    <row r="6106" spans="1:9" x14ac:dyDescent="0.25">
      <c r="A6106" t="s">
        <v>718</v>
      </c>
      <c r="B6106">
        <v>31333</v>
      </c>
      <c r="C6106" s="593">
        <v>0.08</v>
      </c>
      <c r="D6106" t="s">
        <v>2912</v>
      </c>
      <c r="E6106">
        <v>0.04</v>
      </c>
      <c r="F6106">
        <v>0.04</v>
      </c>
      <c r="G6106">
        <v>0</v>
      </c>
      <c r="H6106">
        <v>0</v>
      </c>
      <c r="I6106">
        <v>0</v>
      </c>
    </row>
    <row r="6107" spans="1:9" x14ac:dyDescent="0.25">
      <c r="A6107" t="s">
        <v>718</v>
      </c>
      <c r="B6107">
        <v>31401</v>
      </c>
      <c r="C6107" s="593">
        <v>7.0000000000000007E-2</v>
      </c>
      <c r="D6107" t="s">
        <v>2907</v>
      </c>
      <c r="E6107">
        <v>0.04</v>
      </c>
      <c r="F6107">
        <v>0.03</v>
      </c>
      <c r="G6107">
        <v>0</v>
      </c>
      <c r="H6107">
        <v>0</v>
      </c>
      <c r="I6107">
        <v>0</v>
      </c>
    </row>
    <row r="6108" spans="1:9" x14ac:dyDescent="0.25">
      <c r="A6108" t="s">
        <v>718</v>
      </c>
      <c r="B6108">
        <v>31402</v>
      </c>
      <c r="C6108" s="593">
        <v>7.0000000000000007E-2</v>
      </c>
      <c r="D6108" t="s">
        <v>2913</v>
      </c>
      <c r="E6108">
        <v>0.04</v>
      </c>
      <c r="F6108">
        <v>0.03</v>
      </c>
      <c r="G6108">
        <v>0</v>
      </c>
      <c r="H6108">
        <v>0</v>
      </c>
      <c r="I6108">
        <v>0</v>
      </c>
    </row>
    <row r="6109" spans="1:9" x14ac:dyDescent="0.25">
      <c r="A6109" t="s">
        <v>718</v>
      </c>
      <c r="B6109">
        <v>31403</v>
      </c>
      <c r="C6109" s="593">
        <v>7.0000000000000007E-2</v>
      </c>
      <c r="D6109" t="s">
        <v>2913</v>
      </c>
      <c r="E6109">
        <v>0.04</v>
      </c>
      <c r="F6109">
        <v>0.03</v>
      </c>
      <c r="G6109">
        <v>0</v>
      </c>
      <c r="H6109">
        <v>0</v>
      </c>
      <c r="I6109">
        <v>0</v>
      </c>
    </row>
    <row r="6110" spans="1:9" x14ac:dyDescent="0.25">
      <c r="A6110" t="s">
        <v>718</v>
      </c>
      <c r="B6110">
        <v>31404</v>
      </c>
      <c r="C6110" s="593">
        <v>7.0000000000000007E-2</v>
      </c>
      <c r="D6110" t="s">
        <v>2913</v>
      </c>
      <c r="E6110">
        <v>0.04</v>
      </c>
      <c r="F6110">
        <v>0.03</v>
      </c>
      <c r="G6110">
        <v>0</v>
      </c>
      <c r="H6110">
        <v>0</v>
      </c>
      <c r="I6110">
        <v>0</v>
      </c>
    </row>
    <row r="6111" spans="1:9" x14ac:dyDescent="0.25">
      <c r="A6111" t="s">
        <v>718</v>
      </c>
      <c r="B6111">
        <v>31405</v>
      </c>
      <c r="C6111" s="593">
        <v>7.0000000000000007E-2</v>
      </c>
      <c r="D6111" t="s">
        <v>2907</v>
      </c>
      <c r="E6111">
        <v>0.04</v>
      </c>
      <c r="F6111">
        <v>0.03</v>
      </c>
      <c r="G6111">
        <v>0</v>
      </c>
      <c r="H6111">
        <v>0</v>
      </c>
      <c r="I6111">
        <v>0</v>
      </c>
    </row>
    <row r="6112" spans="1:9" x14ac:dyDescent="0.25">
      <c r="A6112" t="s">
        <v>718</v>
      </c>
      <c r="B6112">
        <v>31406</v>
      </c>
      <c r="C6112" s="593">
        <v>7.0000000000000007E-2</v>
      </c>
      <c r="D6112" t="s">
        <v>2913</v>
      </c>
      <c r="E6112">
        <v>0.04</v>
      </c>
      <c r="F6112">
        <v>0.03</v>
      </c>
      <c r="G6112">
        <v>0</v>
      </c>
      <c r="H6112">
        <v>0</v>
      </c>
      <c r="I6112">
        <v>0</v>
      </c>
    </row>
    <row r="6113" spans="1:9" x14ac:dyDescent="0.25">
      <c r="A6113" t="s">
        <v>718</v>
      </c>
      <c r="B6113">
        <v>31407</v>
      </c>
      <c r="C6113" s="593">
        <v>0.08</v>
      </c>
      <c r="D6113" t="s">
        <v>2740</v>
      </c>
      <c r="E6113">
        <v>0.04</v>
      </c>
      <c r="F6113">
        <v>0.04</v>
      </c>
      <c r="G6113">
        <v>0</v>
      </c>
      <c r="H6113">
        <v>0</v>
      </c>
      <c r="I6113">
        <v>0</v>
      </c>
    </row>
    <row r="6114" spans="1:9" x14ac:dyDescent="0.25">
      <c r="A6114" t="s">
        <v>718</v>
      </c>
      <c r="B6114">
        <v>31408</v>
      </c>
      <c r="C6114" s="593">
        <v>7.0000000000000007E-2</v>
      </c>
      <c r="D6114" t="s">
        <v>2913</v>
      </c>
      <c r="E6114">
        <v>0.04</v>
      </c>
      <c r="F6114">
        <v>0.03</v>
      </c>
      <c r="G6114">
        <v>0</v>
      </c>
      <c r="H6114">
        <v>0</v>
      </c>
      <c r="I6114">
        <v>0</v>
      </c>
    </row>
    <row r="6115" spans="1:9" x14ac:dyDescent="0.25">
      <c r="A6115" t="s">
        <v>718</v>
      </c>
      <c r="B6115">
        <v>31409</v>
      </c>
      <c r="C6115" s="593">
        <v>7.0000000000000007E-2</v>
      </c>
      <c r="D6115" t="s">
        <v>2913</v>
      </c>
      <c r="E6115">
        <v>0.04</v>
      </c>
      <c r="F6115">
        <v>0.03</v>
      </c>
      <c r="G6115">
        <v>0</v>
      </c>
      <c r="H6115">
        <v>0</v>
      </c>
      <c r="I6115">
        <v>0</v>
      </c>
    </row>
    <row r="6116" spans="1:9" x14ac:dyDescent="0.25">
      <c r="A6116" t="s">
        <v>718</v>
      </c>
      <c r="B6116">
        <v>31410</v>
      </c>
      <c r="C6116" s="593">
        <v>7.0000000000000007E-2</v>
      </c>
      <c r="D6116" t="s">
        <v>2911</v>
      </c>
      <c r="E6116">
        <v>0.04</v>
      </c>
      <c r="F6116">
        <v>0.03</v>
      </c>
      <c r="G6116">
        <v>0</v>
      </c>
      <c r="H6116">
        <v>0</v>
      </c>
      <c r="I6116">
        <v>0</v>
      </c>
    </row>
    <row r="6117" spans="1:9" x14ac:dyDescent="0.25">
      <c r="A6117" t="s">
        <v>718</v>
      </c>
      <c r="B6117">
        <v>31411</v>
      </c>
      <c r="C6117" s="593">
        <v>7.0000000000000007E-2</v>
      </c>
      <c r="D6117" t="s">
        <v>2914</v>
      </c>
      <c r="E6117">
        <v>0.04</v>
      </c>
      <c r="F6117">
        <v>0.03</v>
      </c>
      <c r="G6117">
        <v>0</v>
      </c>
      <c r="H6117">
        <v>0</v>
      </c>
      <c r="I6117">
        <v>0</v>
      </c>
    </row>
    <row r="6118" spans="1:9" x14ac:dyDescent="0.25">
      <c r="A6118" t="s">
        <v>718</v>
      </c>
      <c r="B6118">
        <v>31412</v>
      </c>
      <c r="C6118" s="593">
        <v>7.0000000000000007E-2</v>
      </c>
      <c r="D6118" t="s">
        <v>2913</v>
      </c>
      <c r="E6118">
        <v>0.04</v>
      </c>
      <c r="F6118">
        <v>0.03</v>
      </c>
      <c r="G6118">
        <v>0</v>
      </c>
      <c r="H6118">
        <v>0</v>
      </c>
      <c r="I6118">
        <v>0</v>
      </c>
    </row>
    <row r="6119" spans="1:9" x14ac:dyDescent="0.25">
      <c r="A6119" t="s">
        <v>718</v>
      </c>
      <c r="B6119">
        <v>31414</v>
      </c>
      <c r="C6119" s="593">
        <v>7.0000000000000007E-2</v>
      </c>
      <c r="D6119" t="s">
        <v>2913</v>
      </c>
      <c r="E6119">
        <v>0.04</v>
      </c>
      <c r="F6119">
        <v>0.03</v>
      </c>
      <c r="G6119">
        <v>0</v>
      </c>
      <c r="H6119">
        <v>0</v>
      </c>
      <c r="I6119">
        <v>0</v>
      </c>
    </row>
    <row r="6120" spans="1:9" x14ac:dyDescent="0.25">
      <c r="A6120" t="s">
        <v>718</v>
      </c>
      <c r="B6120">
        <v>31415</v>
      </c>
      <c r="C6120" s="593">
        <v>7.0000000000000007E-2</v>
      </c>
      <c r="D6120" t="s">
        <v>2907</v>
      </c>
      <c r="E6120">
        <v>0.04</v>
      </c>
      <c r="F6120">
        <v>0.03</v>
      </c>
      <c r="G6120">
        <v>0</v>
      </c>
      <c r="H6120">
        <v>0</v>
      </c>
      <c r="I6120">
        <v>0</v>
      </c>
    </row>
    <row r="6121" spans="1:9" x14ac:dyDescent="0.25">
      <c r="A6121" t="s">
        <v>718</v>
      </c>
      <c r="B6121">
        <v>31416</v>
      </c>
      <c r="C6121" s="593">
        <v>7.0000000000000007E-2</v>
      </c>
      <c r="D6121" t="s">
        <v>2913</v>
      </c>
      <c r="E6121">
        <v>0.04</v>
      </c>
      <c r="F6121">
        <v>0.03</v>
      </c>
      <c r="G6121">
        <v>0</v>
      </c>
      <c r="H6121">
        <v>0</v>
      </c>
      <c r="I6121">
        <v>0</v>
      </c>
    </row>
    <row r="6122" spans="1:9" x14ac:dyDescent="0.25">
      <c r="A6122" t="s">
        <v>718</v>
      </c>
      <c r="B6122">
        <v>31418</v>
      </c>
      <c r="C6122" s="593">
        <v>7.0000000000000007E-2</v>
      </c>
      <c r="D6122" t="s">
        <v>2907</v>
      </c>
      <c r="E6122">
        <v>0.04</v>
      </c>
      <c r="F6122">
        <v>0.03</v>
      </c>
      <c r="G6122">
        <v>0</v>
      </c>
      <c r="H6122">
        <v>0</v>
      </c>
      <c r="I6122">
        <v>0</v>
      </c>
    </row>
    <row r="6123" spans="1:9" x14ac:dyDescent="0.25">
      <c r="A6123" t="s">
        <v>718</v>
      </c>
      <c r="B6123">
        <v>31419</v>
      </c>
      <c r="C6123" s="593">
        <v>7.0000000000000007E-2</v>
      </c>
      <c r="D6123" t="s">
        <v>2915</v>
      </c>
      <c r="E6123">
        <v>0.04</v>
      </c>
      <c r="F6123">
        <v>0.03</v>
      </c>
      <c r="G6123">
        <v>0</v>
      </c>
      <c r="H6123">
        <v>0</v>
      </c>
      <c r="I6123">
        <v>0</v>
      </c>
    </row>
    <row r="6124" spans="1:9" x14ac:dyDescent="0.25">
      <c r="A6124" t="s">
        <v>718</v>
      </c>
      <c r="B6124">
        <v>31420</v>
      </c>
      <c r="C6124" s="593">
        <v>7.0000000000000007E-2</v>
      </c>
      <c r="D6124" t="s">
        <v>2913</v>
      </c>
      <c r="E6124">
        <v>0.04</v>
      </c>
      <c r="F6124">
        <v>0.03</v>
      </c>
      <c r="G6124">
        <v>0</v>
      </c>
      <c r="H6124">
        <v>0</v>
      </c>
      <c r="I6124">
        <v>0</v>
      </c>
    </row>
    <row r="6125" spans="1:9" x14ac:dyDescent="0.25">
      <c r="A6125" t="s">
        <v>718</v>
      </c>
      <c r="B6125">
        <v>31421</v>
      </c>
      <c r="C6125" s="593">
        <v>7.0000000000000007E-2</v>
      </c>
      <c r="D6125" t="s">
        <v>2916</v>
      </c>
      <c r="E6125">
        <v>0.04</v>
      </c>
      <c r="F6125">
        <v>0.03</v>
      </c>
      <c r="G6125">
        <v>0</v>
      </c>
      <c r="H6125">
        <v>0</v>
      </c>
      <c r="I6125">
        <v>0</v>
      </c>
    </row>
    <row r="6126" spans="1:9" x14ac:dyDescent="0.25">
      <c r="A6126" t="s">
        <v>718</v>
      </c>
      <c r="B6126">
        <v>31501</v>
      </c>
      <c r="C6126" s="593">
        <v>0.08</v>
      </c>
      <c r="D6126" t="s">
        <v>2917</v>
      </c>
      <c r="E6126">
        <v>0.04</v>
      </c>
      <c r="F6126">
        <v>0.03</v>
      </c>
      <c r="G6126">
        <v>0</v>
      </c>
      <c r="H6126">
        <v>0.01</v>
      </c>
      <c r="I6126">
        <v>0</v>
      </c>
    </row>
    <row r="6127" spans="1:9" x14ac:dyDescent="0.25">
      <c r="A6127" t="s">
        <v>718</v>
      </c>
      <c r="B6127">
        <v>31502</v>
      </c>
      <c r="C6127" s="593">
        <v>0.08</v>
      </c>
      <c r="D6127" t="s">
        <v>2917</v>
      </c>
      <c r="E6127">
        <v>0.04</v>
      </c>
      <c r="F6127">
        <v>0.03</v>
      </c>
      <c r="G6127">
        <v>0</v>
      </c>
      <c r="H6127">
        <v>0.01</v>
      </c>
      <c r="I6127">
        <v>0</v>
      </c>
    </row>
    <row r="6128" spans="1:9" x14ac:dyDescent="0.25">
      <c r="A6128" t="s">
        <v>718</v>
      </c>
      <c r="B6128">
        <v>31503</v>
      </c>
      <c r="C6128" s="593">
        <v>0.08</v>
      </c>
      <c r="D6128" t="s">
        <v>2917</v>
      </c>
      <c r="E6128">
        <v>0.04</v>
      </c>
      <c r="F6128">
        <v>0.03</v>
      </c>
      <c r="G6128">
        <v>0</v>
      </c>
      <c r="H6128">
        <v>0.01</v>
      </c>
      <c r="I6128">
        <v>0</v>
      </c>
    </row>
    <row r="6129" spans="1:9" x14ac:dyDescent="0.25">
      <c r="A6129" t="s">
        <v>718</v>
      </c>
      <c r="B6129">
        <v>31510</v>
      </c>
      <c r="C6129" s="593">
        <v>0.08</v>
      </c>
      <c r="D6129" t="s">
        <v>1554</v>
      </c>
      <c r="E6129">
        <v>0.04</v>
      </c>
      <c r="F6129">
        <v>0.04</v>
      </c>
      <c r="G6129">
        <v>0</v>
      </c>
      <c r="H6129">
        <v>0</v>
      </c>
      <c r="I6129">
        <v>0</v>
      </c>
    </row>
    <row r="6130" spans="1:9" x14ac:dyDescent="0.25">
      <c r="A6130" t="s">
        <v>718</v>
      </c>
      <c r="B6130">
        <v>31512</v>
      </c>
      <c r="C6130" s="593">
        <v>0.08</v>
      </c>
      <c r="D6130" t="s">
        <v>2918</v>
      </c>
      <c r="E6130">
        <v>0.04</v>
      </c>
      <c r="F6130">
        <v>0.04</v>
      </c>
      <c r="G6130">
        <v>0</v>
      </c>
      <c r="H6130">
        <v>0</v>
      </c>
      <c r="I6130">
        <v>0</v>
      </c>
    </row>
    <row r="6131" spans="1:9" x14ac:dyDescent="0.25">
      <c r="A6131" t="s">
        <v>718</v>
      </c>
      <c r="B6131">
        <v>31513</v>
      </c>
      <c r="C6131" s="593">
        <v>0.08</v>
      </c>
      <c r="D6131" t="s">
        <v>2919</v>
      </c>
      <c r="E6131">
        <v>0.04</v>
      </c>
      <c r="F6131">
        <v>0.04</v>
      </c>
      <c r="G6131">
        <v>0</v>
      </c>
      <c r="H6131">
        <v>0</v>
      </c>
      <c r="I6131">
        <v>0</v>
      </c>
    </row>
    <row r="6132" spans="1:9" x14ac:dyDescent="0.25">
      <c r="A6132" t="s">
        <v>718</v>
      </c>
      <c r="B6132">
        <v>31515</v>
      </c>
      <c r="C6132" s="593">
        <v>7.0000000000000007E-2</v>
      </c>
      <c r="D6132" t="s">
        <v>2920</v>
      </c>
      <c r="E6132">
        <v>0.04</v>
      </c>
      <c r="F6132">
        <v>0.02</v>
      </c>
      <c r="G6132">
        <v>0</v>
      </c>
      <c r="H6132">
        <v>0.01</v>
      </c>
      <c r="I6132">
        <v>0</v>
      </c>
    </row>
    <row r="6133" spans="1:9" x14ac:dyDescent="0.25">
      <c r="A6133" t="s">
        <v>718</v>
      </c>
      <c r="B6133">
        <v>31516</v>
      </c>
      <c r="C6133" s="593">
        <v>0.08</v>
      </c>
      <c r="D6133" t="s">
        <v>2921</v>
      </c>
      <c r="E6133">
        <v>0.04</v>
      </c>
      <c r="F6133">
        <v>0.04</v>
      </c>
      <c r="G6133">
        <v>0</v>
      </c>
      <c r="H6133">
        <v>0</v>
      </c>
      <c r="I6133">
        <v>0</v>
      </c>
    </row>
    <row r="6134" spans="1:9" x14ac:dyDescent="0.25">
      <c r="A6134" t="s">
        <v>718</v>
      </c>
      <c r="B6134">
        <v>31518</v>
      </c>
      <c r="C6134" s="593">
        <v>0.08</v>
      </c>
      <c r="D6134" t="s">
        <v>2919</v>
      </c>
      <c r="E6134">
        <v>0.04</v>
      </c>
      <c r="F6134">
        <v>0.04</v>
      </c>
      <c r="G6134">
        <v>0</v>
      </c>
      <c r="H6134">
        <v>0</v>
      </c>
      <c r="I6134">
        <v>0</v>
      </c>
    </row>
    <row r="6135" spans="1:9" x14ac:dyDescent="0.25">
      <c r="A6135" t="s">
        <v>718</v>
      </c>
      <c r="B6135">
        <v>31519</v>
      </c>
      <c r="C6135" s="593">
        <v>0.08</v>
      </c>
      <c r="D6135" t="s">
        <v>2922</v>
      </c>
      <c r="E6135">
        <v>0.04</v>
      </c>
      <c r="F6135">
        <v>0.04</v>
      </c>
      <c r="G6135">
        <v>0</v>
      </c>
      <c r="H6135">
        <v>0</v>
      </c>
      <c r="I6135">
        <v>0</v>
      </c>
    </row>
    <row r="6136" spans="1:9" x14ac:dyDescent="0.25">
      <c r="A6136" t="s">
        <v>718</v>
      </c>
      <c r="B6136">
        <v>31520</v>
      </c>
      <c r="C6136" s="593">
        <v>0.06</v>
      </c>
      <c r="D6136" t="s">
        <v>2923</v>
      </c>
      <c r="E6136">
        <v>0.04</v>
      </c>
      <c r="F6136">
        <v>0.02</v>
      </c>
      <c r="G6136">
        <v>0</v>
      </c>
      <c r="H6136">
        <v>0</v>
      </c>
      <c r="I6136">
        <v>0</v>
      </c>
    </row>
    <row r="6137" spans="1:9" x14ac:dyDescent="0.25">
      <c r="A6137" t="s">
        <v>718</v>
      </c>
      <c r="B6137">
        <v>31521</v>
      </c>
      <c r="C6137" s="593">
        <v>0.06</v>
      </c>
      <c r="D6137" t="s">
        <v>2923</v>
      </c>
      <c r="E6137">
        <v>0.04</v>
      </c>
      <c r="F6137">
        <v>0.02</v>
      </c>
      <c r="G6137">
        <v>0</v>
      </c>
      <c r="H6137">
        <v>0</v>
      </c>
      <c r="I6137">
        <v>0</v>
      </c>
    </row>
    <row r="6138" spans="1:9" x14ac:dyDescent="0.25">
      <c r="A6138" t="s">
        <v>718</v>
      </c>
      <c r="B6138">
        <v>31522</v>
      </c>
      <c r="C6138" s="593">
        <v>0.06</v>
      </c>
      <c r="D6138" t="s">
        <v>2923</v>
      </c>
      <c r="E6138">
        <v>0.04</v>
      </c>
      <c r="F6138">
        <v>0.02</v>
      </c>
      <c r="G6138">
        <v>0</v>
      </c>
      <c r="H6138">
        <v>0</v>
      </c>
      <c r="I6138">
        <v>0</v>
      </c>
    </row>
    <row r="6139" spans="1:9" x14ac:dyDescent="0.25">
      <c r="A6139" t="s">
        <v>718</v>
      </c>
      <c r="B6139">
        <v>31523</v>
      </c>
      <c r="C6139" s="593">
        <v>0.06</v>
      </c>
      <c r="D6139" t="s">
        <v>2924</v>
      </c>
      <c r="E6139">
        <v>0.04</v>
      </c>
      <c r="F6139">
        <v>0.02</v>
      </c>
      <c r="G6139">
        <v>0</v>
      </c>
      <c r="H6139">
        <v>0</v>
      </c>
      <c r="I6139">
        <v>0</v>
      </c>
    </row>
    <row r="6140" spans="1:9" x14ac:dyDescent="0.25">
      <c r="A6140" t="s">
        <v>718</v>
      </c>
      <c r="B6140">
        <v>31524</v>
      </c>
      <c r="C6140" s="593">
        <v>0.06</v>
      </c>
      <c r="D6140" t="s">
        <v>2924</v>
      </c>
      <c r="E6140">
        <v>0.04</v>
      </c>
      <c r="F6140">
        <v>0.02</v>
      </c>
      <c r="G6140">
        <v>0</v>
      </c>
      <c r="H6140">
        <v>0</v>
      </c>
      <c r="I6140">
        <v>0</v>
      </c>
    </row>
    <row r="6141" spans="1:9" x14ac:dyDescent="0.25">
      <c r="A6141" t="s">
        <v>718</v>
      </c>
      <c r="B6141">
        <v>31525</v>
      </c>
      <c r="C6141" s="593">
        <v>0.06</v>
      </c>
      <c r="D6141" t="s">
        <v>2923</v>
      </c>
      <c r="E6141">
        <v>0.04</v>
      </c>
      <c r="F6141">
        <v>0.02</v>
      </c>
      <c r="G6141">
        <v>0</v>
      </c>
      <c r="H6141">
        <v>0</v>
      </c>
      <c r="I6141">
        <v>0</v>
      </c>
    </row>
    <row r="6142" spans="1:9" x14ac:dyDescent="0.25">
      <c r="A6142" t="s">
        <v>718</v>
      </c>
      <c r="B6142">
        <v>31527</v>
      </c>
      <c r="C6142" s="593">
        <v>0.06</v>
      </c>
      <c r="D6142" t="s">
        <v>2924</v>
      </c>
      <c r="E6142">
        <v>0.04</v>
      </c>
      <c r="F6142">
        <v>0.02</v>
      </c>
      <c r="G6142">
        <v>0</v>
      </c>
      <c r="H6142">
        <v>0</v>
      </c>
      <c r="I6142">
        <v>0</v>
      </c>
    </row>
    <row r="6143" spans="1:9" x14ac:dyDescent="0.25">
      <c r="A6143" t="s">
        <v>718</v>
      </c>
      <c r="B6143">
        <v>31532</v>
      </c>
      <c r="C6143" s="593">
        <v>0.08</v>
      </c>
      <c r="D6143" t="s">
        <v>2925</v>
      </c>
      <c r="E6143">
        <v>0.04</v>
      </c>
      <c r="F6143">
        <v>0.03</v>
      </c>
      <c r="G6143">
        <v>0</v>
      </c>
      <c r="H6143">
        <v>0.01</v>
      </c>
      <c r="I6143">
        <v>0</v>
      </c>
    </row>
    <row r="6144" spans="1:9" x14ac:dyDescent="0.25">
      <c r="A6144" t="s">
        <v>718</v>
      </c>
      <c r="B6144">
        <v>31533</v>
      </c>
      <c r="C6144" s="593">
        <v>0.08</v>
      </c>
      <c r="D6144" t="s">
        <v>2055</v>
      </c>
      <c r="E6144">
        <v>0.04</v>
      </c>
      <c r="F6144">
        <v>0.04</v>
      </c>
      <c r="G6144">
        <v>0</v>
      </c>
      <c r="H6144">
        <v>0</v>
      </c>
      <c r="I6144">
        <v>0</v>
      </c>
    </row>
    <row r="6145" spans="1:9" x14ac:dyDescent="0.25">
      <c r="A6145" t="s">
        <v>718</v>
      </c>
      <c r="B6145">
        <v>31534</v>
      </c>
      <c r="C6145" s="593">
        <v>0.08</v>
      </c>
      <c r="D6145" t="s">
        <v>2055</v>
      </c>
      <c r="E6145">
        <v>0.04</v>
      </c>
      <c r="F6145">
        <v>0.04</v>
      </c>
      <c r="G6145">
        <v>0</v>
      </c>
      <c r="H6145">
        <v>0</v>
      </c>
      <c r="I6145">
        <v>0</v>
      </c>
    </row>
    <row r="6146" spans="1:9" x14ac:dyDescent="0.25">
      <c r="A6146" t="s">
        <v>718</v>
      </c>
      <c r="B6146">
        <v>31535</v>
      </c>
      <c r="C6146" s="593">
        <v>0.08</v>
      </c>
      <c r="D6146" t="s">
        <v>2055</v>
      </c>
      <c r="E6146">
        <v>0.04</v>
      </c>
      <c r="F6146">
        <v>0.04</v>
      </c>
      <c r="G6146">
        <v>0</v>
      </c>
      <c r="H6146">
        <v>0</v>
      </c>
      <c r="I6146">
        <v>0</v>
      </c>
    </row>
    <row r="6147" spans="1:9" x14ac:dyDescent="0.25">
      <c r="A6147" t="s">
        <v>718</v>
      </c>
      <c r="B6147">
        <v>31537</v>
      </c>
      <c r="C6147" s="593">
        <v>0.08</v>
      </c>
      <c r="D6147" t="s">
        <v>2926</v>
      </c>
      <c r="E6147">
        <v>0.04</v>
      </c>
      <c r="F6147">
        <v>0.04</v>
      </c>
      <c r="G6147">
        <v>0</v>
      </c>
      <c r="H6147">
        <v>0</v>
      </c>
      <c r="I6147">
        <v>0</v>
      </c>
    </row>
    <row r="6148" spans="1:9" x14ac:dyDescent="0.25">
      <c r="A6148" t="s">
        <v>718</v>
      </c>
      <c r="B6148">
        <v>31539</v>
      </c>
      <c r="C6148" s="593">
        <v>0.08</v>
      </c>
      <c r="D6148" t="s">
        <v>2925</v>
      </c>
      <c r="E6148">
        <v>0.04</v>
      </c>
      <c r="F6148">
        <v>0.03</v>
      </c>
      <c r="G6148">
        <v>0</v>
      </c>
      <c r="H6148">
        <v>0.01</v>
      </c>
      <c r="I6148">
        <v>0</v>
      </c>
    </row>
    <row r="6149" spans="1:9" x14ac:dyDescent="0.25">
      <c r="A6149" t="s">
        <v>718</v>
      </c>
      <c r="B6149">
        <v>31542</v>
      </c>
      <c r="C6149" s="593">
        <v>0.08</v>
      </c>
      <c r="D6149" t="s">
        <v>2927</v>
      </c>
      <c r="E6149">
        <v>0.04</v>
      </c>
      <c r="F6149">
        <v>0.04</v>
      </c>
      <c r="G6149">
        <v>0</v>
      </c>
      <c r="H6149">
        <v>0</v>
      </c>
      <c r="I6149">
        <v>0</v>
      </c>
    </row>
    <row r="6150" spans="1:9" x14ac:dyDescent="0.25">
      <c r="A6150" t="s">
        <v>718</v>
      </c>
      <c r="B6150">
        <v>31543</v>
      </c>
      <c r="C6150" s="593">
        <v>0.08</v>
      </c>
      <c r="D6150" t="s">
        <v>2928</v>
      </c>
      <c r="E6150">
        <v>0.04</v>
      </c>
      <c r="F6150">
        <v>0.04</v>
      </c>
      <c r="G6150">
        <v>0</v>
      </c>
      <c r="H6150">
        <v>0</v>
      </c>
      <c r="I6150">
        <v>0</v>
      </c>
    </row>
    <row r="6151" spans="1:9" x14ac:dyDescent="0.25">
      <c r="A6151" t="s">
        <v>718</v>
      </c>
      <c r="B6151">
        <v>31544</v>
      </c>
      <c r="C6151" s="593">
        <v>0.08</v>
      </c>
      <c r="D6151" t="s">
        <v>1327</v>
      </c>
      <c r="E6151">
        <v>0.04</v>
      </c>
      <c r="F6151">
        <v>0.03</v>
      </c>
      <c r="G6151">
        <v>0</v>
      </c>
      <c r="H6151">
        <v>0.01</v>
      </c>
      <c r="I6151">
        <v>0</v>
      </c>
    </row>
    <row r="6152" spans="1:9" x14ac:dyDescent="0.25">
      <c r="A6152" t="s">
        <v>718</v>
      </c>
      <c r="B6152">
        <v>31545</v>
      </c>
      <c r="C6152" s="593">
        <v>0.08</v>
      </c>
      <c r="D6152" t="s">
        <v>2929</v>
      </c>
      <c r="E6152">
        <v>0.04</v>
      </c>
      <c r="F6152">
        <v>0.03</v>
      </c>
      <c r="G6152">
        <v>0</v>
      </c>
      <c r="H6152">
        <v>0.01</v>
      </c>
      <c r="I6152">
        <v>0</v>
      </c>
    </row>
    <row r="6153" spans="1:9" x14ac:dyDescent="0.25">
      <c r="A6153" t="s">
        <v>718</v>
      </c>
      <c r="B6153">
        <v>31546</v>
      </c>
      <c r="C6153" s="593">
        <v>0.08</v>
      </c>
      <c r="D6153" t="s">
        <v>2929</v>
      </c>
      <c r="E6153">
        <v>0.04</v>
      </c>
      <c r="F6153">
        <v>0.03</v>
      </c>
      <c r="G6153">
        <v>0</v>
      </c>
      <c r="H6153">
        <v>0.01</v>
      </c>
      <c r="I6153">
        <v>0</v>
      </c>
    </row>
    <row r="6154" spans="1:9" x14ac:dyDescent="0.25">
      <c r="A6154" t="s">
        <v>718</v>
      </c>
      <c r="B6154">
        <v>31547</v>
      </c>
      <c r="C6154" s="593">
        <v>7.0000000000000007E-2</v>
      </c>
      <c r="D6154" t="s">
        <v>2930</v>
      </c>
      <c r="E6154">
        <v>0.04</v>
      </c>
      <c r="F6154">
        <v>0.03</v>
      </c>
      <c r="G6154">
        <v>0</v>
      </c>
      <c r="H6154">
        <v>0</v>
      </c>
      <c r="I6154">
        <v>0</v>
      </c>
    </row>
    <row r="6155" spans="1:9" x14ac:dyDescent="0.25">
      <c r="A6155" t="s">
        <v>718</v>
      </c>
      <c r="B6155">
        <v>31548</v>
      </c>
      <c r="C6155" s="593">
        <v>7.0000000000000007E-2</v>
      </c>
      <c r="D6155" t="s">
        <v>1181</v>
      </c>
      <c r="E6155">
        <v>0.04</v>
      </c>
      <c r="F6155">
        <v>0.03</v>
      </c>
      <c r="G6155">
        <v>0</v>
      </c>
      <c r="H6155">
        <v>0</v>
      </c>
      <c r="I6155">
        <v>0</v>
      </c>
    </row>
    <row r="6156" spans="1:9" x14ac:dyDescent="0.25">
      <c r="A6156" t="s">
        <v>718</v>
      </c>
      <c r="B6156">
        <v>31549</v>
      </c>
      <c r="C6156" s="593">
        <v>0.08</v>
      </c>
      <c r="D6156" t="s">
        <v>2875</v>
      </c>
      <c r="E6156">
        <v>0.04</v>
      </c>
      <c r="F6156">
        <v>0.03</v>
      </c>
      <c r="G6156">
        <v>0</v>
      </c>
      <c r="H6156">
        <v>0.01</v>
      </c>
      <c r="I6156">
        <v>0</v>
      </c>
    </row>
    <row r="6157" spans="1:9" x14ac:dyDescent="0.25">
      <c r="A6157" t="s">
        <v>718</v>
      </c>
      <c r="B6157">
        <v>31550</v>
      </c>
      <c r="C6157" s="593">
        <v>0.08</v>
      </c>
      <c r="D6157" t="s">
        <v>2917</v>
      </c>
      <c r="E6157">
        <v>0.04</v>
      </c>
      <c r="F6157">
        <v>0.03</v>
      </c>
      <c r="G6157">
        <v>0</v>
      </c>
      <c r="H6157">
        <v>0.01</v>
      </c>
      <c r="I6157">
        <v>0</v>
      </c>
    </row>
    <row r="6158" spans="1:9" x14ac:dyDescent="0.25">
      <c r="A6158" t="s">
        <v>718</v>
      </c>
      <c r="B6158">
        <v>31551</v>
      </c>
      <c r="C6158" s="593">
        <v>0.08</v>
      </c>
      <c r="D6158" t="s">
        <v>2919</v>
      </c>
      <c r="E6158">
        <v>0.04</v>
      </c>
      <c r="F6158">
        <v>0.04</v>
      </c>
      <c r="G6158">
        <v>0</v>
      </c>
      <c r="H6158">
        <v>0</v>
      </c>
      <c r="I6158">
        <v>0</v>
      </c>
    </row>
    <row r="6159" spans="1:9" x14ac:dyDescent="0.25">
      <c r="A6159" t="s">
        <v>718</v>
      </c>
      <c r="B6159">
        <v>31552</v>
      </c>
      <c r="C6159" s="593">
        <v>0.08</v>
      </c>
      <c r="D6159" t="s">
        <v>2931</v>
      </c>
      <c r="E6159">
        <v>0.04</v>
      </c>
      <c r="F6159">
        <v>0.04</v>
      </c>
      <c r="G6159">
        <v>0</v>
      </c>
      <c r="H6159">
        <v>0</v>
      </c>
      <c r="I6159">
        <v>0</v>
      </c>
    </row>
    <row r="6160" spans="1:9" x14ac:dyDescent="0.25">
      <c r="A6160" t="s">
        <v>718</v>
      </c>
      <c r="B6160">
        <v>31553</v>
      </c>
      <c r="C6160" s="593">
        <v>0.08</v>
      </c>
      <c r="D6160" t="s">
        <v>2932</v>
      </c>
      <c r="E6160">
        <v>0.04</v>
      </c>
      <c r="F6160">
        <v>0.04</v>
      </c>
      <c r="G6160">
        <v>0</v>
      </c>
      <c r="H6160">
        <v>0</v>
      </c>
      <c r="I6160">
        <v>0</v>
      </c>
    </row>
    <row r="6161" spans="1:9" x14ac:dyDescent="0.25">
      <c r="A6161" t="s">
        <v>718</v>
      </c>
      <c r="B6161">
        <v>31554</v>
      </c>
      <c r="C6161" s="593">
        <v>0.08</v>
      </c>
      <c r="D6161" t="s">
        <v>2931</v>
      </c>
      <c r="E6161">
        <v>0.04</v>
      </c>
      <c r="F6161">
        <v>0.04</v>
      </c>
      <c r="G6161">
        <v>0</v>
      </c>
      <c r="H6161">
        <v>0</v>
      </c>
      <c r="I6161">
        <v>0</v>
      </c>
    </row>
    <row r="6162" spans="1:9" x14ac:dyDescent="0.25">
      <c r="A6162" t="s">
        <v>718</v>
      </c>
      <c r="B6162">
        <v>31555</v>
      </c>
      <c r="C6162" s="593">
        <v>0.08</v>
      </c>
      <c r="D6162" t="s">
        <v>2933</v>
      </c>
      <c r="E6162">
        <v>0.04</v>
      </c>
      <c r="F6162">
        <v>0.03</v>
      </c>
      <c r="G6162">
        <v>0</v>
      </c>
      <c r="H6162">
        <v>0.01</v>
      </c>
      <c r="I6162">
        <v>0</v>
      </c>
    </row>
    <row r="6163" spans="1:9" x14ac:dyDescent="0.25">
      <c r="A6163" t="s">
        <v>718</v>
      </c>
      <c r="B6163">
        <v>31556</v>
      </c>
      <c r="C6163" s="593">
        <v>0.08</v>
      </c>
      <c r="D6163" t="s">
        <v>2934</v>
      </c>
      <c r="E6163">
        <v>0.04</v>
      </c>
      <c r="F6163">
        <v>0.04</v>
      </c>
      <c r="G6163">
        <v>0</v>
      </c>
      <c r="H6163">
        <v>0</v>
      </c>
      <c r="I6163">
        <v>0</v>
      </c>
    </row>
    <row r="6164" spans="1:9" x14ac:dyDescent="0.25">
      <c r="A6164" t="s">
        <v>718</v>
      </c>
      <c r="B6164">
        <v>31557</v>
      </c>
      <c r="C6164" s="593">
        <v>0.08</v>
      </c>
      <c r="D6164" t="s">
        <v>2934</v>
      </c>
      <c r="E6164">
        <v>0.04</v>
      </c>
      <c r="F6164">
        <v>0.04</v>
      </c>
      <c r="G6164">
        <v>0</v>
      </c>
      <c r="H6164">
        <v>0</v>
      </c>
      <c r="I6164">
        <v>0</v>
      </c>
    </row>
    <row r="6165" spans="1:9" x14ac:dyDescent="0.25">
      <c r="A6165" t="s">
        <v>718</v>
      </c>
      <c r="B6165">
        <v>31558</v>
      </c>
      <c r="C6165" s="593">
        <v>7.0000000000000007E-2</v>
      </c>
      <c r="D6165" t="s">
        <v>2930</v>
      </c>
      <c r="E6165">
        <v>0.04</v>
      </c>
      <c r="F6165">
        <v>0.03</v>
      </c>
      <c r="G6165">
        <v>0</v>
      </c>
      <c r="H6165">
        <v>0</v>
      </c>
      <c r="I6165">
        <v>0</v>
      </c>
    </row>
    <row r="6166" spans="1:9" x14ac:dyDescent="0.25">
      <c r="A6166" t="s">
        <v>718</v>
      </c>
      <c r="B6166">
        <v>31560</v>
      </c>
      <c r="C6166" s="593">
        <v>0.08</v>
      </c>
      <c r="D6166" t="s">
        <v>2733</v>
      </c>
      <c r="E6166">
        <v>0.04</v>
      </c>
      <c r="F6166">
        <v>0.03</v>
      </c>
      <c r="G6166">
        <v>0</v>
      </c>
      <c r="H6166">
        <v>0.01</v>
      </c>
      <c r="I6166">
        <v>0</v>
      </c>
    </row>
    <row r="6167" spans="1:9" x14ac:dyDescent="0.25">
      <c r="A6167" t="s">
        <v>718</v>
      </c>
      <c r="B6167">
        <v>31561</v>
      </c>
      <c r="C6167" s="593">
        <v>0.06</v>
      </c>
      <c r="D6167" t="s">
        <v>2924</v>
      </c>
      <c r="E6167">
        <v>0.04</v>
      </c>
      <c r="F6167">
        <v>0.02</v>
      </c>
      <c r="G6167">
        <v>0</v>
      </c>
      <c r="H6167">
        <v>0</v>
      </c>
      <c r="I6167">
        <v>0</v>
      </c>
    </row>
    <row r="6168" spans="1:9" x14ac:dyDescent="0.25">
      <c r="A6168" t="s">
        <v>718</v>
      </c>
      <c r="B6168">
        <v>31562</v>
      </c>
      <c r="C6168" s="593">
        <v>0.08</v>
      </c>
      <c r="D6168" t="s">
        <v>2935</v>
      </c>
      <c r="E6168">
        <v>0.04</v>
      </c>
      <c r="F6168">
        <v>0.04</v>
      </c>
      <c r="G6168">
        <v>0</v>
      </c>
      <c r="H6168">
        <v>0</v>
      </c>
      <c r="I6168">
        <v>0</v>
      </c>
    </row>
    <row r="6169" spans="1:9" x14ac:dyDescent="0.25">
      <c r="A6169" t="s">
        <v>718</v>
      </c>
      <c r="B6169">
        <v>31563</v>
      </c>
      <c r="C6169" s="593">
        <v>7.0000000000000007E-2</v>
      </c>
      <c r="D6169" t="s">
        <v>2936</v>
      </c>
      <c r="E6169">
        <v>0.04</v>
      </c>
      <c r="F6169">
        <v>0.02</v>
      </c>
      <c r="G6169">
        <v>0</v>
      </c>
      <c r="H6169">
        <v>0.01</v>
      </c>
      <c r="I6169">
        <v>0</v>
      </c>
    </row>
    <row r="6170" spans="1:9" x14ac:dyDescent="0.25">
      <c r="A6170" t="s">
        <v>718</v>
      </c>
      <c r="B6170">
        <v>31564</v>
      </c>
      <c r="C6170" s="593">
        <v>0.08</v>
      </c>
      <c r="D6170" t="s">
        <v>2937</v>
      </c>
      <c r="E6170">
        <v>0.04</v>
      </c>
      <c r="F6170">
        <v>0.03</v>
      </c>
      <c r="G6170">
        <v>0</v>
      </c>
      <c r="H6170">
        <v>0.01</v>
      </c>
      <c r="I6170">
        <v>0</v>
      </c>
    </row>
    <row r="6171" spans="1:9" x14ac:dyDescent="0.25">
      <c r="A6171" t="s">
        <v>718</v>
      </c>
      <c r="B6171">
        <v>31565</v>
      </c>
      <c r="C6171" s="593">
        <v>7.0000000000000007E-2</v>
      </c>
      <c r="D6171" t="s">
        <v>1197</v>
      </c>
      <c r="E6171">
        <v>0.04</v>
      </c>
      <c r="F6171">
        <v>0.03</v>
      </c>
      <c r="G6171">
        <v>0</v>
      </c>
      <c r="H6171">
        <v>0</v>
      </c>
      <c r="I6171">
        <v>0</v>
      </c>
    </row>
    <row r="6172" spans="1:9" x14ac:dyDescent="0.25">
      <c r="A6172" t="s">
        <v>718</v>
      </c>
      <c r="B6172">
        <v>31566</v>
      </c>
      <c r="C6172" s="593">
        <v>0.08</v>
      </c>
      <c r="D6172" t="s">
        <v>2928</v>
      </c>
      <c r="E6172">
        <v>0.04</v>
      </c>
      <c r="F6172">
        <v>0.04</v>
      </c>
      <c r="G6172">
        <v>0</v>
      </c>
      <c r="H6172">
        <v>0</v>
      </c>
      <c r="I6172">
        <v>0</v>
      </c>
    </row>
    <row r="6173" spans="1:9" x14ac:dyDescent="0.25">
      <c r="A6173" t="s">
        <v>718</v>
      </c>
      <c r="B6173">
        <v>31567</v>
      </c>
      <c r="C6173" s="593">
        <v>0.08</v>
      </c>
      <c r="D6173" t="s">
        <v>2938</v>
      </c>
      <c r="E6173">
        <v>0.04</v>
      </c>
      <c r="F6173">
        <v>0.04</v>
      </c>
      <c r="G6173">
        <v>0</v>
      </c>
      <c r="H6173">
        <v>0</v>
      </c>
      <c r="I6173">
        <v>0</v>
      </c>
    </row>
    <row r="6174" spans="1:9" x14ac:dyDescent="0.25">
      <c r="A6174" t="s">
        <v>718</v>
      </c>
      <c r="B6174">
        <v>31568</v>
      </c>
      <c r="C6174" s="593">
        <v>7.0000000000000007E-2</v>
      </c>
      <c r="D6174" t="s">
        <v>1197</v>
      </c>
      <c r="E6174">
        <v>0.04</v>
      </c>
      <c r="F6174">
        <v>0.03</v>
      </c>
      <c r="G6174">
        <v>0</v>
      </c>
      <c r="H6174">
        <v>0</v>
      </c>
      <c r="I6174">
        <v>0</v>
      </c>
    </row>
    <row r="6175" spans="1:9" x14ac:dyDescent="0.25">
      <c r="A6175" t="s">
        <v>718</v>
      </c>
      <c r="B6175">
        <v>31569</v>
      </c>
      <c r="C6175" s="593">
        <v>7.0000000000000007E-2</v>
      </c>
      <c r="D6175" t="s">
        <v>2939</v>
      </c>
      <c r="E6175">
        <v>0.04</v>
      </c>
      <c r="F6175">
        <v>0.03</v>
      </c>
      <c r="G6175">
        <v>0</v>
      </c>
      <c r="H6175">
        <v>0</v>
      </c>
      <c r="I6175">
        <v>0</v>
      </c>
    </row>
    <row r="6176" spans="1:9" x14ac:dyDescent="0.25">
      <c r="A6176" t="s">
        <v>718</v>
      </c>
      <c r="B6176">
        <v>31598</v>
      </c>
      <c r="C6176" s="593">
        <v>0.08</v>
      </c>
      <c r="D6176" t="s">
        <v>2929</v>
      </c>
      <c r="E6176">
        <v>0.04</v>
      </c>
      <c r="F6176">
        <v>0.03</v>
      </c>
      <c r="G6176">
        <v>0</v>
      </c>
      <c r="H6176">
        <v>0.01</v>
      </c>
      <c r="I6176">
        <v>0</v>
      </c>
    </row>
    <row r="6177" spans="1:9" x14ac:dyDescent="0.25">
      <c r="A6177" t="s">
        <v>718</v>
      </c>
      <c r="B6177">
        <v>31599</v>
      </c>
      <c r="C6177" s="593">
        <v>0.08</v>
      </c>
      <c r="D6177" t="s">
        <v>2929</v>
      </c>
      <c r="E6177">
        <v>0.04</v>
      </c>
      <c r="F6177">
        <v>0.03</v>
      </c>
      <c r="G6177">
        <v>0</v>
      </c>
      <c r="H6177">
        <v>0.01</v>
      </c>
      <c r="I6177">
        <v>0</v>
      </c>
    </row>
    <row r="6178" spans="1:9" x14ac:dyDescent="0.25">
      <c r="A6178" t="s">
        <v>718</v>
      </c>
      <c r="B6178">
        <v>31601</v>
      </c>
      <c r="C6178" s="593">
        <v>0.08</v>
      </c>
      <c r="D6178" t="s">
        <v>2940</v>
      </c>
      <c r="E6178">
        <v>0.04</v>
      </c>
      <c r="F6178">
        <v>0.04</v>
      </c>
      <c r="G6178">
        <v>0</v>
      </c>
      <c r="H6178">
        <v>0</v>
      </c>
      <c r="I6178">
        <v>0</v>
      </c>
    </row>
    <row r="6179" spans="1:9" x14ac:dyDescent="0.25">
      <c r="A6179" t="s">
        <v>718</v>
      </c>
      <c r="B6179">
        <v>31602</v>
      </c>
      <c r="C6179" s="593">
        <v>0.08</v>
      </c>
      <c r="D6179" t="s">
        <v>2941</v>
      </c>
      <c r="E6179">
        <v>0.04</v>
      </c>
      <c r="F6179">
        <v>0.04</v>
      </c>
      <c r="G6179">
        <v>0</v>
      </c>
      <c r="H6179">
        <v>0</v>
      </c>
      <c r="I6179">
        <v>0</v>
      </c>
    </row>
    <row r="6180" spans="1:9" x14ac:dyDescent="0.25">
      <c r="A6180" t="s">
        <v>718</v>
      </c>
      <c r="B6180">
        <v>31603</v>
      </c>
      <c r="C6180" s="593">
        <v>0.08</v>
      </c>
      <c r="D6180" t="s">
        <v>2941</v>
      </c>
      <c r="E6180">
        <v>0.04</v>
      </c>
      <c r="F6180">
        <v>0.04</v>
      </c>
      <c r="G6180">
        <v>0</v>
      </c>
      <c r="H6180">
        <v>0</v>
      </c>
      <c r="I6180">
        <v>0</v>
      </c>
    </row>
    <row r="6181" spans="1:9" x14ac:dyDescent="0.25">
      <c r="A6181" t="s">
        <v>718</v>
      </c>
      <c r="B6181">
        <v>31604</v>
      </c>
      <c r="C6181" s="593">
        <v>0.08</v>
      </c>
      <c r="D6181" t="s">
        <v>2941</v>
      </c>
      <c r="E6181">
        <v>0.04</v>
      </c>
      <c r="F6181">
        <v>0.04</v>
      </c>
      <c r="G6181">
        <v>0</v>
      </c>
      <c r="H6181">
        <v>0</v>
      </c>
      <c r="I6181">
        <v>0</v>
      </c>
    </row>
    <row r="6182" spans="1:9" x14ac:dyDescent="0.25">
      <c r="A6182" t="s">
        <v>718</v>
      </c>
      <c r="B6182">
        <v>31605</v>
      </c>
      <c r="C6182" s="593">
        <v>0.08</v>
      </c>
      <c r="D6182" t="s">
        <v>2941</v>
      </c>
      <c r="E6182">
        <v>0.04</v>
      </c>
      <c r="F6182">
        <v>0.04</v>
      </c>
      <c r="G6182">
        <v>0</v>
      </c>
      <c r="H6182">
        <v>0</v>
      </c>
      <c r="I6182">
        <v>0</v>
      </c>
    </row>
    <row r="6183" spans="1:9" x14ac:dyDescent="0.25">
      <c r="A6183" t="s">
        <v>718</v>
      </c>
      <c r="B6183">
        <v>31606</v>
      </c>
      <c r="C6183" s="593">
        <v>0.08</v>
      </c>
      <c r="D6183" t="s">
        <v>2940</v>
      </c>
      <c r="E6183">
        <v>0.04</v>
      </c>
      <c r="F6183">
        <v>0.04</v>
      </c>
      <c r="G6183">
        <v>0</v>
      </c>
      <c r="H6183">
        <v>0</v>
      </c>
      <c r="I6183">
        <v>0</v>
      </c>
    </row>
    <row r="6184" spans="1:9" x14ac:dyDescent="0.25">
      <c r="A6184" t="s">
        <v>718</v>
      </c>
      <c r="B6184">
        <v>31620</v>
      </c>
      <c r="C6184" s="593">
        <v>0.08</v>
      </c>
      <c r="D6184" t="s">
        <v>2942</v>
      </c>
      <c r="E6184">
        <v>0.04</v>
      </c>
      <c r="F6184">
        <v>0.04</v>
      </c>
      <c r="G6184">
        <v>0</v>
      </c>
      <c r="H6184">
        <v>0</v>
      </c>
      <c r="I6184">
        <v>0</v>
      </c>
    </row>
    <row r="6185" spans="1:9" x14ac:dyDescent="0.25">
      <c r="A6185" t="s">
        <v>718</v>
      </c>
      <c r="B6185">
        <v>31622</v>
      </c>
      <c r="C6185" s="593">
        <v>0.08</v>
      </c>
      <c r="D6185" t="s">
        <v>2943</v>
      </c>
      <c r="E6185">
        <v>0.04</v>
      </c>
      <c r="F6185">
        <v>0.04</v>
      </c>
      <c r="G6185">
        <v>0</v>
      </c>
      <c r="H6185">
        <v>0</v>
      </c>
      <c r="I6185">
        <v>0</v>
      </c>
    </row>
    <row r="6186" spans="1:9" x14ac:dyDescent="0.25">
      <c r="A6186" t="s">
        <v>718</v>
      </c>
      <c r="B6186">
        <v>31623</v>
      </c>
      <c r="C6186" s="593">
        <v>0.08</v>
      </c>
      <c r="D6186" t="s">
        <v>2944</v>
      </c>
      <c r="E6186">
        <v>0.04</v>
      </c>
      <c r="F6186">
        <v>0.04</v>
      </c>
      <c r="G6186">
        <v>0</v>
      </c>
      <c r="H6186">
        <v>0</v>
      </c>
      <c r="I6186">
        <v>0</v>
      </c>
    </row>
    <row r="6187" spans="1:9" x14ac:dyDescent="0.25">
      <c r="A6187" t="s">
        <v>718</v>
      </c>
      <c r="B6187">
        <v>31624</v>
      </c>
      <c r="C6187" s="593">
        <v>0.08</v>
      </c>
      <c r="D6187" t="s">
        <v>2937</v>
      </c>
      <c r="E6187">
        <v>0.04</v>
      </c>
      <c r="F6187">
        <v>0.03</v>
      </c>
      <c r="G6187">
        <v>0</v>
      </c>
      <c r="H6187">
        <v>0.01</v>
      </c>
      <c r="I6187">
        <v>0</v>
      </c>
    </row>
    <row r="6188" spans="1:9" x14ac:dyDescent="0.25">
      <c r="A6188" t="s">
        <v>718</v>
      </c>
      <c r="B6188">
        <v>31625</v>
      </c>
      <c r="C6188" s="593">
        <v>0.08</v>
      </c>
      <c r="D6188" t="s">
        <v>2945</v>
      </c>
      <c r="E6188">
        <v>0.04</v>
      </c>
      <c r="F6188">
        <v>0.04</v>
      </c>
      <c r="G6188">
        <v>0</v>
      </c>
      <c r="H6188">
        <v>0</v>
      </c>
      <c r="I6188">
        <v>0</v>
      </c>
    </row>
    <row r="6189" spans="1:9" x14ac:dyDescent="0.25">
      <c r="A6189" t="s">
        <v>718</v>
      </c>
      <c r="B6189">
        <v>31626</v>
      </c>
      <c r="C6189" s="593">
        <v>0.08</v>
      </c>
      <c r="D6189" t="s">
        <v>2686</v>
      </c>
      <c r="E6189">
        <v>0.04</v>
      </c>
      <c r="F6189">
        <v>0.04</v>
      </c>
      <c r="G6189">
        <v>0</v>
      </c>
      <c r="H6189">
        <v>0</v>
      </c>
      <c r="I6189">
        <v>0</v>
      </c>
    </row>
    <row r="6190" spans="1:9" x14ac:dyDescent="0.25">
      <c r="A6190" t="s">
        <v>718</v>
      </c>
      <c r="B6190">
        <v>31627</v>
      </c>
      <c r="C6190" s="593">
        <v>0.08</v>
      </c>
      <c r="D6190" t="s">
        <v>2946</v>
      </c>
      <c r="E6190">
        <v>0.04</v>
      </c>
      <c r="F6190">
        <v>0.04</v>
      </c>
      <c r="G6190">
        <v>0</v>
      </c>
      <c r="H6190">
        <v>0</v>
      </c>
      <c r="I6190">
        <v>0</v>
      </c>
    </row>
    <row r="6191" spans="1:9" x14ac:dyDescent="0.25">
      <c r="A6191" t="s">
        <v>718</v>
      </c>
      <c r="B6191">
        <v>31629</v>
      </c>
      <c r="C6191" s="593">
        <v>0.08</v>
      </c>
      <c r="D6191" t="s">
        <v>2686</v>
      </c>
      <c r="E6191">
        <v>0.04</v>
      </c>
      <c r="F6191">
        <v>0.04</v>
      </c>
      <c r="G6191">
        <v>0</v>
      </c>
      <c r="H6191">
        <v>0</v>
      </c>
      <c r="I6191">
        <v>0</v>
      </c>
    </row>
    <row r="6192" spans="1:9" x14ac:dyDescent="0.25">
      <c r="A6192" t="s">
        <v>718</v>
      </c>
      <c r="B6192">
        <v>31630</v>
      </c>
      <c r="C6192" s="593">
        <v>0.08</v>
      </c>
      <c r="D6192" t="s">
        <v>2947</v>
      </c>
      <c r="E6192">
        <v>0.04</v>
      </c>
      <c r="F6192">
        <v>0.04</v>
      </c>
      <c r="G6192">
        <v>0</v>
      </c>
      <c r="H6192">
        <v>0</v>
      </c>
      <c r="I6192">
        <v>0</v>
      </c>
    </row>
    <row r="6193" spans="1:9" x14ac:dyDescent="0.25">
      <c r="A6193" t="s">
        <v>718</v>
      </c>
      <c r="B6193">
        <v>31631</v>
      </c>
      <c r="C6193" s="593">
        <v>0.08</v>
      </c>
      <c r="D6193" t="s">
        <v>2948</v>
      </c>
      <c r="E6193">
        <v>0.04</v>
      </c>
      <c r="F6193">
        <v>0.04</v>
      </c>
      <c r="G6193">
        <v>0</v>
      </c>
      <c r="H6193">
        <v>0</v>
      </c>
      <c r="I6193">
        <v>0</v>
      </c>
    </row>
    <row r="6194" spans="1:9" x14ac:dyDescent="0.25">
      <c r="A6194" t="s">
        <v>718</v>
      </c>
      <c r="B6194">
        <v>31632</v>
      </c>
      <c r="C6194" s="593">
        <v>0.08</v>
      </c>
      <c r="D6194" t="s">
        <v>2946</v>
      </c>
      <c r="E6194">
        <v>0.04</v>
      </c>
      <c r="F6194">
        <v>0.04</v>
      </c>
      <c r="G6194">
        <v>0</v>
      </c>
      <c r="H6194">
        <v>0</v>
      </c>
      <c r="I6194">
        <v>0</v>
      </c>
    </row>
    <row r="6195" spans="1:9" x14ac:dyDescent="0.25">
      <c r="A6195" t="s">
        <v>718</v>
      </c>
      <c r="B6195">
        <v>31634</v>
      </c>
      <c r="C6195" s="593">
        <v>0.08</v>
      </c>
      <c r="D6195" t="s">
        <v>2944</v>
      </c>
      <c r="E6195">
        <v>0.04</v>
      </c>
      <c r="F6195">
        <v>0.04</v>
      </c>
      <c r="G6195">
        <v>0</v>
      </c>
      <c r="H6195">
        <v>0</v>
      </c>
      <c r="I6195">
        <v>0</v>
      </c>
    </row>
    <row r="6196" spans="1:9" x14ac:dyDescent="0.25">
      <c r="A6196" t="s">
        <v>718</v>
      </c>
      <c r="B6196">
        <v>31635</v>
      </c>
      <c r="C6196" s="593">
        <v>0.08</v>
      </c>
      <c r="D6196" t="s">
        <v>2550</v>
      </c>
      <c r="E6196">
        <v>0.04</v>
      </c>
      <c r="F6196">
        <v>0.04</v>
      </c>
      <c r="G6196">
        <v>0</v>
      </c>
      <c r="H6196">
        <v>0</v>
      </c>
      <c r="I6196">
        <v>0</v>
      </c>
    </row>
    <row r="6197" spans="1:9" x14ac:dyDescent="0.25">
      <c r="A6197" t="s">
        <v>718</v>
      </c>
      <c r="B6197">
        <v>31636</v>
      </c>
      <c r="C6197" s="593">
        <v>0.08</v>
      </c>
      <c r="D6197" t="s">
        <v>2940</v>
      </c>
      <c r="E6197">
        <v>0.04</v>
      </c>
      <c r="F6197">
        <v>0.04</v>
      </c>
      <c r="G6197">
        <v>0</v>
      </c>
      <c r="H6197">
        <v>0</v>
      </c>
      <c r="I6197">
        <v>0</v>
      </c>
    </row>
    <row r="6198" spans="1:9" x14ac:dyDescent="0.25">
      <c r="A6198" t="s">
        <v>718</v>
      </c>
      <c r="B6198">
        <v>31637</v>
      </c>
      <c r="C6198" s="593">
        <v>0.08</v>
      </c>
      <c r="D6198" t="s">
        <v>2949</v>
      </c>
      <c r="E6198">
        <v>0.04</v>
      </c>
      <c r="F6198">
        <v>0.04</v>
      </c>
      <c r="G6198">
        <v>0</v>
      </c>
      <c r="H6198">
        <v>0</v>
      </c>
      <c r="I6198">
        <v>0</v>
      </c>
    </row>
    <row r="6199" spans="1:9" x14ac:dyDescent="0.25">
      <c r="A6199" t="s">
        <v>718</v>
      </c>
      <c r="B6199">
        <v>31638</v>
      </c>
      <c r="C6199" s="593">
        <v>0.08</v>
      </c>
      <c r="D6199" t="s">
        <v>2945</v>
      </c>
      <c r="E6199">
        <v>0.04</v>
      </c>
      <c r="F6199">
        <v>0.04</v>
      </c>
      <c r="G6199">
        <v>0</v>
      </c>
      <c r="H6199">
        <v>0</v>
      </c>
      <c r="I6199">
        <v>0</v>
      </c>
    </row>
    <row r="6200" spans="1:9" x14ac:dyDescent="0.25">
      <c r="A6200" t="s">
        <v>718</v>
      </c>
      <c r="B6200">
        <v>31639</v>
      </c>
      <c r="C6200" s="593">
        <v>0.08</v>
      </c>
      <c r="D6200" t="s">
        <v>1243</v>
      </c>
      <c r="E6200">
        <v>0.04</v>
      </c>
      <c r="F6200">
        <v>0.04</v>
      </c>
      <c r="G6200">
        <v>0</v>
      </c>
      <c r="H6200">
        <v>0</v>
      </c>
      <c r="I6200">
        <v>0</v>
      </c>
    </row>
    <row r="6201" spans="1:9" x14ac:dyDescent="0.25">
      <c r="A6201" t="s">
        <v>718</v>
      </c>
      <c r="B6201">
        <v>31641</v>
      </c>
      <c r="C6201" s="593">
        <v>0.08</v>
      </c>
      <c r="D6201" t="s">
        <v>2950</v>
      </c>
      <c r="E6201">
        <v>0.04</v>
      </c>
      <c r="F6201">
        <v>0.04</v>
      </c>
      <c r="G6201">
        <v>0</v>
      </c>
      <c r="H6201">
        <v>0</v>
      </c>
      <c r="I6201">
        <v>0</v>
      </c>
    </row>
    <row r="6202" spans="1:9" x14ac:dyDescent="0.25">
      <c r="A6202" t="s">
        <v>718</v>
      </c>
      <c r="B6202">
        <v>31642</v>
      </c>
      <c r="C6202" s="593">
        <v>0.08</v>
      </c>
      <c r="D6202" t="s">
        <v>2951</v>
      </c>
      <c r="E6202">
        <v>0.04</v>
      </c>
      <c r="F6202">
        <v>0.04</v>
      </c>
      <c r="G6202">
        <v>0</v>
      </c>
      <c r="H6202">
        <v>0</v>
      </c>
      <c r="I6202">
        <v>0</v>
      </c>
    </row>
    <row r="6203" spans="1:9" x14ac:dyDescent="0.25">
      <c r="A6203" t="s">
        <v>718</v>
      </c>
      <c r="B6203">
        <v>31643</v>
      </c>
      <c r="C6203" s="593">
        <v>0.08</v>
      </c>
      <c r="D6203" t="s">
        <v>1349</v>
      </c>
      <c r="E6203">
        <v>0.04</v>
      </c>
      <c r="F6203">
        <v>0.04</v>
      </c>
      <c r="G6203">
        <v>0</v>
      </c>
      <c r="H6203">
        <v>0</v>
      </c>
      <c r="I6203">
        <v>0</v>
      </c>
    </row>
    <row r="6204" spans="1:9" x14ac:dyDescent="0.25">
      <c r="A6204" t="s">
        <v>718</v>
      </c>
      <c r="B6204">
        <v>31645</v>
      </c>
      <c r="C6204" s="593">
        <v>0.08</v>
      </c>
      <c r="D6204" t="s">
        <v>2952</v>
      </c>
      <c r="E6204">
        <v>0.04</v>
      </c>
      <c r="F6204">
        <v>0.04</v>
      </c>
      <c r="G6204">
        <v>0</v>
      </c>
      <c r="H6204">
        <v>0</v>
      </c>
      <c r="I6204">
        <v>0</v>
      </c>
    </row>
    <row r="6205" spans="1:9" x14ac:dyDescent="0.25">
      <c r="A6205" t="s">
        <v>718</v>
      </c>
      <c r="B6205">
        <v>31647</v>
      </c>
      <c r="C6205" s="593">
        <v>0.08</v>
      </c>
      <c r="D6205" t="s">
        <v>2953</v>
      </c>
      <c r="E6205">
        <v>0.04</v>
      </c>
      <c r="F6205">
        <v>0.04</v>
      </c>
      <c r="G6205">
        <v>0</v>
      </c>
      <c r="H6205">
        <v>0</v>
      </c>
      <c r="I6205">
        <v>0</v>
      </c>
    </row>
    <row r="6206" spans="1:9" x14ac:dyDescent="0.25">
      <c r="A6206" t="s">
        <v>718</v>
      </c>
      <c r="B6206">
        <v>31648</v>
      </c>
      <c r="C6206" s="593">
        <v>0.08</v>
      </c>
      <c r="D6206" t="s">
        <v>2954</v>
      </c>
      <c r="E6206">
        <v>0.04</v>
      </c>
      <c r="F6206">
        <v>0.04</v>
      </c>
      <c r="G6206">
        <v>0</v>
      </c>
      <c r="H6206">
        <v>0</v>
      </c>
      <c r="I6206">
        <v>0</v>
      </c>
    </row>
    <row r="6207" spans="1:9" x14ac:dyDescent="0.25">
      <c r="A6207" t="s">
        <v>718</v>
      </c>
      <c r="B6207">
        <v>31649</v>
      </c>
      <c r="C6207" s="593">
        <v>0.08</v>
      </c>
      <c r="D6207" t="s">
        <v>2955</v>
      </c>
      <c r="E6207">
        <v>0.04</v>
      </c>
      <c r="F6207">
        <v>0.04</v>
      </c>
      <c r="G6207">
        <v>0</v>
      </c>
      <c r="H6207">
        <v>0</v>
      </c>
      <c r="I6207">
        <v>0</v>
      </c>
    </row>
    <row r="6208" spans="1:9" x14ac:dyDescent="0.25">
      <c r="A6208" t="s">
        <v>718</v>
      </c>
      <c r="B6208">
        <v>31650</v>
      </c>
      <c r="C6208" s="593">
        <v>0.08</v>
      </c>
      <c r="D6208" t="s">
        <v>2956</v>
      </c>
      <c r="E6208">
        <v>0.04</v>
      </c>
      <c r="F6208">
        <v>0.04</v>
      </c>
      <c r="G6208">
        <v>0</v>
      </c>
      <c r="H6208">
        <v>0</v>
      </c>
      <c r="I6208">
        <v>0</v>
      </c>
    </row>
    <row r="6209" spans="1:9" x14ac:dyDescent="0.25">
      <c r="A6209" t="s">
        <v>718</v>
      </c>
      <c r="B6209">
        <v>31698</v>
      </c>
      <c r="C6209" s="593">
        <v>0.08</v>
      </c>
      <c r="D6209" t="s">
        <v>2941</v>
      </c>
      <c r="E6209">
        <v>0.04</v>
      </c>
      <c r="F6209">
        <v>0.04</v>
      </c>
      <c r="G6209">
        <v>0</v>
      </c>
      <c r="H6209">
        <v>0</v>
      </c>
      <c r="I6209">
        <v>0</v>
      </c>
    </row>
    <row r="6210" spans="1:9" x14ac:dyDescent="0.25">
      <c r="A6210" t="s">
        <v>718</v>
      </c>
      <c r="B6210">
        <v>31699</v>
      </c>
      <c r="C6210" s="593">
        <v>0.08</v>
      </c>
      <c r="D6210" t="s">
        <v>2957</v>
      </c>
      <c r="E6210">
        <v>0.04</v>
      </c>
      <c r="F6210">
        <v>0.04</v>
      </c>
      <c r="G6210">
        <v>0</v>
      </c>
      <c r="H6210">
        <v>0</v>
      </c>
      <c r="I6210">
        <v>0</v>
      </c>
    </row>
    <row r="6211" spans="1:9" x14ac:dyDescent="0.25">
      <c r="A6211" t="s">
        <v>718</v>
      </c>
      <c r="B6211">
        <v>31701</v>
      </c>
      <c r="C6211" s="593">
        <v>0.08</v>
      </c>
      <c r="D6211" t="s">
        <v>1863</v>
      </c>
      <c r="E6211">
        <v>0.04</v>
      </c>
      <c r="F6211">
        <v>0.04</v>
      </c>
      <c r="G6211">
        <v>0</v>
      </c>
      <c r="H6211">
        <v>0</v>
      </c>
      <c r="I6211">
        <v>0</v>
      </c>
    </row>
    <row r="6212" spans="1:9" x14ac:dyDescent="0.25">
      <c r="A6212" t="s">
        <v>718</v>
      </c>
      <c r="B6212">
        <v>31702</v>
      </c>
      <c r="C6212" s="593">
        <v>0.08</v>
      </c>
      <c r="D6212" t="s">
        <v>1863</v>
      </c>
      <c r="E6212">
        <v>0.04</v>
      </c>
      <c r="F6212">
        <v>0.04</v>
      </c>
      <c r="G6212">
        <v>0</v>
      </c>
      <c r="H6212">
        <v>0</v>
      </c>
      <c r="I6212">
        <v>0</v>
      </c>
    </row>
    <row r="6213" spans="1:9" x14ac:dyDescent="0.25">
      <c r="A6213" t="s">
        <v>718</v>
      </c>
      <c r="B6213">
        <v>31703</v>
      </c>
      <c r="C6213" s="593">
        <v>0.08</v>
      </c>
      <c r="D6213" t="s">
        <v>1863</v>
      </c>
      <c r="E6213">
        <v>0.04</v>
      </c>
      <c r="F6213">
        <v>0.04</v>
      </c>
      <c r="G6213">
        <v>0</v>
      </c>
      <c r="H6213">
        <v>0</v>
      </c>
      <c r="I6213">
        <v>0</v>
      </c>
    </row>
    <row r="6214" spans="1:9" x14ac:dyDescent="0.25">
      <c r="A6214" t="s">
        <v>718</v>
      </c>
      <c r="B6214">
        <v>31704</v>
      </c>
      <c r="C6214" s="593">
        <v>0.08</v>
      </c>
      <c r="D6214" t="s">
        <v>2958</v>
      </c>
      <c r="E6214">
        <v>0.04</v>
      </c>
      <c r="F6214">
        <v>0.04</v>
      </c>
      <c r="G6214">
        <v>0</v>
      </c>
      <c r="H6214">
        <v>0</v>
      </c>
      <c r="I6214">
        <v>0</v>
      </c>
    </row>
    <row r="6215" spans="1:9" x14ac:dyDescent="0.25">
      <c r="A6215" t="s">
        <v>718</v>
      </c>
      <c r="B6215">
        <v>31705</v>
      </c>
      <c r="C6215" s="593">
        <v>0.08</v>
      </c>
      <c r="D6215" t="s">
        <v>1863</v>
      </c>
      <c r="E6215">
        <v>0.04</v>
      </c>
      <c r="F6215">
        <v>0.04</v>
      </c>
      <c r="G6215">
        <v>0</v>
      </c>
      <c r="H6215">
        <v>0</v>
      </c>
      <c r="I6215">
        <v>0</v>
      </c>
    </row>
    <row r="6216" spans="1:9" x14ac:dyDescent="0.25">
      <c r="A6216" t="s">
        <v>718</v>
      </c>
      <c r="B6216">
        <v>31706</v>
      </c>
      <c r="C6216" s="593">
        <v>0.08</v>
      </c>
      <c r="D6216" t="s">
        <v>1863</v>
      </c>
      <c r="E6216">
        <v>0.04</v>
      </c>
      <c r="F6216">
        <v>0.04</v>
      </c>
      <c r="G6216">
        <v>0</v>
      </c>
      <c r="H6216">
        <v>0</v>
      </c>
      <c r="I6216">
        <v>0</v>
      </c>
    </row>
    <row r="6217" spans="1:9" x14ac:dyDescent="0.25">
      <c r="A6217" t="s">
        <v>718</v>
      </c>
      <c r="B6217">
        <v>31707</v>
      </c>
      <c r="C6217" s="593">
        <v>0.08</v>
      </c>
      <c r="D6217" t="s">
        <v>1863</v>
      </c>
      <c r="E6217">
        <v>0.04</v>
      </c>
      <c r="F6217">
        <v>0.04</v>
      </c>
      <c r="G6217">
        <v>0</v>
      </c>
      <c r="H6217">
        <v>0</v>
      </c>
      <c r="I6217">
        <v>0</v>
      </c>
    </row>
    <row r="6218" spans="1:9" x14ac:dyDescent="0.25">
      <c r="A6218" t="s">
        <v>718</v>
      </c>
      <c r="B6218">
        <v>31708</v>
      </c>
      <c r="C6218" s="593">
        <v>0.08</v>
      </c>
      <c r="D6218" t="s">
        <v>1863</v>
      </c>
      <c r="E6218">
        <v>0.04</v>
      </c>
      <c r="F6218">
        <v>0.04</v>
      </c>
      <c r="G6218">
        <v>0</v>
      </c>
      <c r="H6218">
        <v>0</v>
      </c>
      <c r="I6218">
        <v>0</v>
      </c>
    </row>
    <row r="6219" spans="1:9" x14ac:dyDescent="0.25">
      <c r="A6219" t="s">
        <v>718</v>
      </c>
      <c r="B6219">
        <v>31709</v>
      </c>
      <c r="C6219" s="593">
        <v>0.08</v>
      </c>
      <c r="D6219" t="s">
        <v>2959</v>
      </c>
      <c r="E6219">
        <v>0.04</v>
      </c>
      <c r="F6219">
        <v>0.03</v>
      </c>
      <c r="G6219">
        <v>0</v>
      </c>
      <c r="H6219">
        <v>0.01</v>
      </c>
      <c r="I6219">
        <v>0</v>
      </c>
    </row>
    <row r="6220" spans="1:9" x14ac:dyDescent="0.25">
      <c r="A6220" t="s">
        <v>718</v>
      </c>
      <c r="B6220">
        <v>31711</v>
      </c>
      <c r="C6220" s="593">
        <v>0.08</v>
      </c>
      <c r="D6220" t="s">
        <v>2960</v>
      </c>
      <c r="E6220">
        <v>0.04</v>
      </c>
      <c r="F6220">
        <v>0.03</v>
      </c>
      <c r="G6220">
        <v>0</v>
      </c>
      <c r="H6220">
        <v>0.01</v>
      </c>
      <c r="I6220">
        <v>0</v>
      </c>
    </row>
    <row r="6221" spans="1:9" x14ac:dyDescent="0.25">
      <c r="A6221" t="s">
        <v>718</v>
      </c>
      <c r="B6221">
        <v>31712</v>
      </c>
      <c r="C6221" s="593">
        <v>0.08</v>
      </c>
      <c r="D6221" t="s">
        <v>2961</v>
      </c>
      <c r="E6221">
        <v>0.04</v>
      </c>
      <c r="F6221">
        <v>0.03</v>
      </c>
      <c r="G6221">
        <v>0</v>
      </c>
      <c r="H6221">
        <v>0.01</v>
      </c>
      <c r="I6221">
        <v>0</v>
      </c>
    </row>
    <row r="6222" spans="1:9" x14ac:dyDescent="0.25">
      <c r="A6222" t="s">
        <v>718</v>
      </c>
      <c r="B6222">
        <v>31714</v>
      </c>
      <c r="C6222" s="593">
        <v>0.08</v>
      </c>
      <c r="D6222" t="s">
        <v>2962</v>
      </c>
      <c r="E6222">
        <v>0.04</v>
      </c>
      <c r="F6222">
        <v>0.04</v>
      </c>
      <c r="G6222">
        <v>0</v>
      </c>
      <c r="H6222">
        <v>0</v>
      </c>
      <c r="I6222">
        <v>0</v>
      </c>
    </row>
    <row r="6223" spans="1:9" x14ac:dyDescent="0.25">
      <c r="A6223" t="s">
        <v>718</v>
      </c>
      <c r="B6223">
        <v>31716</v>
      </c>
      <c r="C6223" s="593">
        <v>0.08</v>
      </c>
      <c r="D6223" t="s">
        <v>2963</v>
      </c>
      <c r="E6223">
        <v>0.04</v>
      </c>
      <c r="F6223">
        <v>0.04</v>
      </c>
      <c r="G6223">
        <v>0</v>
      </c>
      <c r="H6223">
        <v>0</v>
      </c>
      <c r="I6223">
        <v>0</v>
      </c>
    </row>
    <row r="6224" spans="1:9" x14ac:dyDescent="0.25">
      <c r="A6224" t="s">
        <v>718</v>
      </c>
      <c r="B6224">
        <v>31719</v>
      </c>
      <c r="C6224" s="593">
        <v>0.08</v>
      </c>
      <c r="D6224" t="s">
        <v>2959</v>
      </c>
      <c r="E6224">
        <v>0.04</v>
      </c>
      <c r="F6224">
        <v>0.03</v>
      </c>
      <c r="G6224">
        <v>0</v>
      </c>
      <c r="H6224">
        <v>0.01</v>
      </c>
      <c r="I6224">
        <v>0</v>
      </c>
    </row>
    <row r="6225" spans="1:9" x14ac:dyDescent="0.25">
      <c r="A6225" t="s">
        <v>718</v>
      </c>
      <c r="B6225">
        <v>31720</v>
      </c>
      <c r="C6225" s="593">
        <v>0.08</v>
      </c>
      <c r="D6225" t="s">
        <v>2686</v>
      </c>
      <c r="E6225">
        <v>0.04</v>
      </c>
      <c r="F6225">
        <v>0.04</v>
      </c>
      <c r="G6225">
        <v>0</v>
      </c>
      <c r="H6225">
        <v>0</v>
      </c>
      <c r="I6225">
        <v>0</v>
      </c>
    </row>
    <row r="6226" spans="1:9" x14ac:dyDescent="0.25">
      <c r="A6226" t="s">
        <v>718</v>
      </c>
      <c r="B6226">
        <v>31721</v>
      </c>
      <c r="C6226" s="593">
        <v>0.08</v>
      </c>
      <c r="D6226" t="s">
        <v>1863</v>
      </c>
      <c r="E6226">
        <v>0.04</v>
      </c>
      <c r="F6226">
        <v>0.04</v>
      </c>
      <c r="G6226">
        <v>0</v>
      </c>
      <c r="H6226">
        <v>0</v>
      </c>
      <c r="I6226">
        <v>0</v>
      </c>
    </row>
    <row r="6227" spans="1:9" x14ac:dyDescent="0.25">
      <c r="A6227" t="s">
        <v>718</v>
      </c>
      <c r="B6227">
        <v>31722</v>
      </c>
      <c r="C6227" s="593">
        <v>0.08</v>
      </c>
      <c r="D6227" t="s">
        <v>2964</v>
      </c>
      <c r="E6227">
        <v>0.04</v>
      </c>
      <c r="F6227">
        <v>0.03</v>
      </c>
      <c r="G6227">
        <v>0</v>
      </c>
      <c r="H6227">
        <v>0.01</v>
      </c>
      <c r="I6227">
        <v>0</v>
      </c>
    </row>
    <row r="6228" spans="1:9" x14ac:dyDescent="0.25">
      <c r="A6228" t="s">
        <v>718</v>
      </c>
      <c r="B6228">
        <v>31727</v>
      </c>
      <c r="C6228" s="593">
        <v>0.08</v>
      </c>
      <c r="D6228" t="s">
        <v>2965</v>
      </c>
      <c r="E6228">
        <v>0.04</v>
      </c>
      <c r="F6228">
        <v>0.04</v>
      </c>
      <c r="G6228">
        <v>0</v>
      </c>
      <c r="H6228">
        <v>0</v>
      </c>
      <c r="I6228">
        <v>0</v>
      </c>
    </row>
    <row r="6229" spans="1:9" x14ac:dyDescent="0.25">
      <c r="A6229" t="s">
        <v>718</v>
      </c>
      <c r="B6229">
        <v>31730</v>
      </c>
      <c r="C6229" s="593">
        <v>0.08</v>
      </c>
      <c r="D6229" t="s">
        <v>2966</v>
      </c>
      <c r="E6229">
        <v>0.04</v>
      </c>
      <c r="F6229">
        <v>0.04</v>
      </c>
      <c r="G6229">
        <v>0</v>
      </c>
      <c r="H6229">
        <v>0</v>
      </c>
      <c r="I6229">
        <v>0</v>
      </c>
    </row>
    <row r="6230" spans="1:9" x14ac:dyDescent="0.25">
      <c r="A6230" t="s">
        <v>718</v>
      </c>
      <c r="B6230">
        <v>31733</v>
      </c>
      <c r="C6230" s="593">
        <v>0.08</v>
      </c>
      <c r="D6230" t="s">
        <v>2967</v>
      </c>
      <c r="E6230">
        <v>0.04</v>
      </c>
      <c r="F6230">
        <v>0.04</v>
      </c>
      <c r="G6230">
        <v>0</v>
      </c>
      <c r="H6230">
        <v>0</v>
      </c>
      <c r="I6230">
        <v>0</v>
      </c>
    </row>
    <row r="6231" spans="1:9" x14ac:dyDescent="0.25">
      <c r="A6231" t="s">
        <v>718</v>
      </c>
      <c r="B6231">
        <v>31735</v>
      </c>
      <c r="C6231" s="593">
        <v>0.08</v>
      </c>
      <c r="D6231" t="s">
        <v>2968</v>
      </c>
      <c r="E6231">
        <v>0.04</v>
      </c>
      <c r="F6231">
        <v>0.03</v>
      </c>
      <c r="G6231">
        <v>0</v>
      </c>
      <c r="H6231">
        <v>0.01</v>
      </c>
      <c r="I6231">
        <v>0</v>
      </c>
    </row>
    <row r="6232" spans="1:9" x14ac:dyDescent="0.25">
      <c r="A6232" t="s">
        <v>718</v>
      </c>
      <c r="B6232">
        <v>31738</v>
      </c>
      <c r="C6232" s="593">
        <v>0.08</v>
      </c>
      <c r="D6232" t="s">
        <v>2969</v>
      </c>
      <c r="E6232">
        <v>0.04</v>
      </c>
      <c r="F6232">
        <v>0.03</v>
      </c>
      <c r="G6232">
        <v>0</v>
      </c>
      <c r="H6232">
        <v>0.01</v>
      </c>
      <c r="I6232">
        <v>0</v>
      </c>
    </row>
    <row r="6233" spans="1:9" x14ac:dyDescent="0.25">
      <c r="A6233" t="s">
        <v>718</v>
      </c>
      <c r="B6233">
        <v>31739</v>
      </c>
      <c r="C6233" s="593">
        <v>0.08</v>
      </c>
      <c r="D6233" t="s">
        <v>2970</v>
      </c>
      <c r="E6233">
        <v>0.04</v>
      </c>
      <c r="F6233">
        <v>0.04</v>
      </c>
      <c r="G6233">
        <v>0</v>
      </c>
      <c r="H6233">
        <v>0</v>
      </c>
      <c r="I6233">
        <v>0</v>
      </c>
    </row>
    <row r="6234" spans="1:9" x14ac:dyDescent="0.25">
      <c r="A6234" t="s">
        <v>718</v>
      </c>
      <c r="B6234">
        <v>31743</v>
      </c>
      <c r="C6234" s="593">
        <v>0.08</v>
      </c>
      <c r="D6234" t="s">
        <v>2566</v>
      </c>
      <c r="E6234">
        <v>0.04</v>
      </c>
      <c r="F6234">
        <v>0.03</v>
      </c>
      <c r="G6234">
        <v>0</v>
      </c>
      <c r="H6234">
        <v>0.01</v>
      </c>
      <c r="I6234">
        <v>0</v>
      </c>
    </row>
    <row r="6235" spans="1:9" x14ac:dyDescent="0.25">
      <c r="A6235" t="s">
        <v>718</v>
      </c>
      <c r="B6235">
        <v>31744</v>
      </c>
      <c r="C6235" s="593">
        <v>0.08</v>
      </c>
      <c r="D6235" t="s">
        <v>2971</v>
      </c>
      <c r="E6235">
        <v>0.04</v>
      </c>
      <c r="F6235">
        <v>0.03</v>
      </c>
      <c r="G6235">
        <v>0</v>
      </c>
      <c r="H6235">
        <v>0.01</v>
      </c>
      <c r="I6235">
        <v>0</v>
      </c>
    </row>
    <row r="6236" spans="1:9" x14ac:dyDescent="0.25">
      <c r="A6236" t="s">
        <v>718</v>
      </c>
      <c r="B6236">
        <v>31747</v>
      </c>
      <c r="C6236" s="593">
        <v>0.08</v>
      </c>
      <c r="D6236" t="s">
        <v>2972</v>
      </c>
      <c r="E6236">
        <v>0.04</v>
      </c>
      <c r="F6236">
        <v>0.03</v>
      </c>
      <c r="G6236">
        <v>0</v>
      </c>
      <c r="H6236">
        <v>0.01</v>
      </c>
      <c r="I6236">
        <v>0</v>
      </c>
    </row>
    <row r="6237" spans="1:9" x14ac:dyDescent="0.25">
      <c r="A6237" t="s">
        <v>718</v>
      </c>
      <c r="B6237">
        <v>31749</v>
      </c>
      <c r="C6237" s="593">
        <v>0.08</v>
      </c>
      <c r="D6237" t="s">
        <v>2973</v>
      </c>
      <c r="E6237">
        <v>0.04</v>
      </c>
      <c r="F6237">
        <v>0.04</v>
      </c>
      <c r="G6237">
        <v>0</v>
      </c>
      <c r="H6237">
        <v>0</v>
      </c>
      <c r="I6237">
        <v>0</v>
      </c>
    </row>
    <row r="6238" spans="1:9" x14ac:dyDescent="0.25">
      <c r="A6238" t="s">
        <v>718</v>
      </c>
      <c r="B6238">
        <v>31750</v>
      </c>
      <c r="C6238" s="593">
        <v>0.08</v>
      </c>
      <c r="D6238" t="s">
        <v>2974</v>
      </c>
      <c r="E6238">
        <v>0.04</v>
      </c>
      <c r="F6238">
        <v>0.04</v>
      </c>
      <c r="G6238">
        <v>0</v>
      </c>
      <c r="H6238">
        <v>0</v>
      </c>
      <c r="I6238">
        <v>0</v>
      </c>
    </row>
    <row r="6239" spans="1:9" x14ac:dyDescent="0.25">
      <c r="A6239" t="s">
        <v>718</v>
      </c>
      <c r="B6239">
        <v>31753</v>
      </c>
      <c r="C6239" s="593">
        <v>0.08</v>
      </c>
      <c r="D6239" t="s">
        <v>2975</v>
      </c>
      <c r="E6239">
        <v>0.04</v>
      </c>
      <c r="F6239">
        <v>0.03</v>
      </c>
      <c r="G6239">
        <v>0</v>
      </c>
      <c r="H6239">
        <v>0.01</v>
      </c>
      <c r="I6239">
        <v>0</v>
      </c>
    </row>
    <row r="6240" spans="1:9" x14ac:dyDescent="0.25">
      <c r="A6240" t="s">
        <v>718</v>
      </c>
      <c r="B6240">
        <v>31756</v>
      </c>
      <c r="C6240" s="593">
        <v>0.08</v>
      </c>
      <c r="D6240" t="s">
        <v>2969</v>
      </c>
      <c r="E6240">
        <v>0.04</v>
      </c>
      <c r="F6240">
        <v>0.03</v>
      </c>
      <c r="G6240">
        <v>0</v>
      </c>
      <c r="H6240">
        <v>0.01</v>
      </c>
      <c r="I6240">
        <v>0</v>
      </c>
    </row>
    <row r="6241" spans="1:9" x14ac:dyDescent="0.25">
      <c r="A6241" t="s">
        <v>718</v>
      </c>
      <c r="B6241">
        <v>31757</v>
      </c>
      <c r="C6241" s="593">
        <v>7.0000000000000007E-2</v>
      </c>
      <c r="D6241" t="s">
        <v>2976</v>
      </c>
      <c r="E6241">
        <v>0.04</v>
      </c>
      <c r="F6241">
        <v>0.03</v>
      </c>
      <c r="G6241">
        <v>0</v>
      </c>
      <c r="H6241">
        <v>0</v>
      </c>
      <c r="I6241">
        <v>0</v>
      </c>
    </row>
    <row r="6242" spans="1:9" x14ac:dyDescent="0.25">
      <c r="A6242" t="s">
        <v>718</v>
      </c>
      <c r="B6242">
        <v>31758</v>
      </c>
      <c r="C6242" s="593">
        <v>7.0000000000000007E-2</v>
      </c>
      <c r="D6242" t="s">
        <v>2977</v>
      </c>
      <c r="E6242">
        <v>0.04</v>
      </c>
      <c r="F6242">
        <v>0.03</v>
      </c>
      <c r="G6242">
        <v>0</v>
      </c>
      <c r="H6242">
        <v>0</v>
      </c>
      <c r="I6242">
        <v>0</v>
      </c>
    </row>
    <row r="6243" spans="1:9" x14ac:dyDescent="0.25">
      <c r="A6243" t="s">
        <v>718</v>
      </c>
      <c r="B6243">
        <v>31760</v>
      </c>
      <c r="C6243" s="593">
        <v>0.08</v>
      </c>
      <c r="D6243" t="s">
        <v>2967</v>
      </c>
      <c r="E6243">
        <v>0.04</v>
      </c>
      <c r="F6243">
        <v>0.04</v>
      </c>
      <c r="G6243">
        <v>0</v>
      </c>
      <c r="H6243">
        <v>0</v>
      </c>
      <c r="I6243">
        <v>0</v>
      </c>
    </row>
    <row r="6244" spans="1:9" x14ac:dyDescent="0.25">
      <c r="A6244" t="s">
        <v>718</v>
      </c>
      <c r="B6244">
        <v>31763</v>
      </c>
      <c r="C6244" s="593">
        <v>0.08</v>
      </c>
      <c r="D6244" t="s">
        <v>1863</v>
      </c>
      <c r="E6244">
        <v>0.04</v>
      </c>
      <c r="F6244">
        <v>0.04</v>
      </c>
      <c r="G6244">
        <v>0</v>
      </c>
      <c r="H6244">
        <v>0</v>
      </c>
      <c r="I6244">
        <v>0</v>
      </c>
    </row>
    <row r="6245" spans="1:9" x14ac:dyDescent="0.25">
      <c r="A6245" t="s">
        <v>718</v>
      </c>
      <c r="B6245">
        <v>31764</v>
      </c>
      <c r="C6245" s="593">
        <v>0.08</v>
      </c>
      <c r="D6245" t="s">
        <v>2566</v>
      </c>
      <c r="E6245">
        <v>0.04</v>
      </c>
      <c r="F6245">
        <v>0.03</v>
      </c>
      <c r="G6245">
        <v>0</v>
      </c>
      <c r="H6245">
        <v>0.01</v>
      </c>
      <c r="I6245">
        <v>0</v>
      </c>
    </row>
    <row r="6246" spans="1:9" x14ac:dyDescent="0.25">
      <c r="A6246" t="s">
        <v>718</v>
      </c>
      <c r="B6246">
        <v>31765</v>
      </c>
      <c r="C6246" s="593">
        <v>0.08</v>
      </c>
      <c r="D6246" t="s">
        <v>2978</v>
      </c>
      <c r="E6246">
        <v>0.04</v>
      </c>
      <c r="F6246">
        <v>0.04</v>
      </c>
      <c r="G6246">
        <v>0</v>
      </c>
      <c r="H6246">
        <v>0</v>
      </c>
      <c r="I6246">
        <v>0</v>
      </c>
    </row>
    <row r="6247" spans="1:9" x14ac:dyDescent="0.25">
      <c r="A6247" t="s">
        <v>718</v>
      </c>
      <c r="B6247">
        <v>31768</v>
      </c>
      <c r="C6247" s="593">
        <v>0.08</v>
      </c>
      <c r="D6247" t="s">
        <v>2975</v>
      </c>
      <c r="E6247">
        <v>0.04</v>
      </c>
      <c r="F6247">
        <v>0.03</v>
      </c>
      <c r="G6247">
        <v>0</v>
      </c>
      <c r="H6247">
        <v>0.01</v>
      </c>
      <c r="I6247">
        <v>0</v>
      </c>
    </row>
    <row r="6248" spans="1:9" x14ac:dyDescent="0.25">
      <c r="A6248" t="s">
        <v>718</v>
      </c>
      <c r="B6248">
        <v>31769</v>
      </c>
      <c r="C6248" s="593">
        <v>0.08</v>
      </c>
      <c r="D6248" t="s">
        <v>2967</v>
      </c>
      <c r="E6248">
        <v>0.04</v>
      </c>
      <c r="F6248">
        <v>0.04</v>
      </c>
      <c r="G6248">
        <v>0</v>
      </c>
      <c r="H6248">
        <v>0</v>
      </c>
      <c r="I6248">
        <v>0</v>
      </c>
    </row>
    <row r="6249" spans="1:9" x14ac:dyDescent="0.25">
      <c r="A6249" t="s">
        <v>718</v>
      </c>
      <c r="B6249">
        <v>31771</v>
      </c>
      <c r="C6249" s="593">
        <v>0.08</v>
      </c>
      <c r="D6249" t="s">
        <v>2972</v>
      </c>
      <c r="E6249">
        <v>0.04</v>
      </c>
      <c r="F6249">
        <v>0.03</v>
      </c>
      <c r="G6249">
        <v>0</v>
      </c>
      <c r="H6249">
        <v>0.01</v>
      </c>
      <c r="I6249">
        <v>0</v>
      </c>
    </row>
    <row r="6250" spans="1:9" x14ac:dyDescent="0.25">
      <c r="A6250" t="s">
        <v>718</v>
      </c>
      <c r="B6250">
        <v>31772</v>
      </c>
      <c r="C6250" s="593">
        <v>0.08</v>
      </c>
      <c r="D6250" t="s">
        <v>2958</v>
      </c>
      <c r="E6250">
        <v>0.04</v>
      </c>
      <c r="F6250">
        <v>0.04</v>
      </c>
      <c r="G6250">
        <v>0</v>
      </c>
      <c r="H6250">
        <v>0</v>
      </c>
      <c r="I6250">
        <v>0</v>
      </c>
    </row>
    <row r="6251" spans="1:9" x14ac:dyDescent="0.25">
      <c r="A6251" t="s">
        <v>718</v>
      </c>
      <c r="B6251">
        <v>31773</v>
      </c>
      <c r="C6251" s="593">
        <v>0.08</v>
      </c>
      <c r="D6251" t="s">
        <v>2969</v>
      </c>
      <c r="E6251">
        <v>0.04</v>
      </c>
      <c r="F6251">
        <v>0.03</v>
      </c>
      <c r="G6251">
        <v>0</v>
      </c>
      <c r="H6251">
        <v>0.01</v>
      </c>
      <c r="I6251">
        <v>0</v>
      </c>
    </row>
    <row r="6252" spans="1:9" x14ac:dyDescent="0.25">
      <c r="A6252" t="s">
        <v>718</v>
      </c>
      <c r="B6252">
        <v>31774</v>
      </c>
      <c r="C6252" s="593">
        <v>0.08</v>
      </c>
      <c r="D6252" t="s">
        <v>2979</v>
      </c>
      <c r="E6252">
        <v>0.04</v>
      </c>
      <c r="F6252">
        <v>0.04</v>
      </c>
      <c r="G6252">
        <v>0</v>
      </c>
      <c r="H6252">
        <v>0</v>
      </c>
      <c r="I6252">
        <v>0</v>
      </c>
    </row>
    <row r="6253" spans="1:9" x14ac:dyDescent="0.25">
      <c r="A6253" t="s">
        <v>718</v>
      </c>
      <c r="B6253">
        <v>31775</v>
      </c>
      <c r="C6253" s="593">
        <v>0.08</v>
      </c>
      <c r="D6253" t="s">
        <v>2980</v>
      </c>
      <c r="E6253">
        <v>0.04</v>
      </c>
      <c r="F6253">
        <v>0.04</v>
      </c>
      <c r="G6253">
        <v>0</v>
      </c>
      <c r="H6253">
        <v>0</v>
      </c>
      <c r="I6253">
        <v>0</v>
      </c>
    </row>
    <row r="6254" spans="1:9" x14ac:dyDescent="0.25">
      <c r="A6254" t="s">
        <v>718</v>
      </c>
      <c r="B6254">
        <v>31776</v>
      </c>
      <c r="C6254" s="593">
        <v>0.08</v>
      </c>
      <c r="D6254" t="s">
        <v>2981</v>
      </c>
      <c r="E6254">
        <v>0.04</v>
      </c>
      <c r="F6254">
        <v>0.03</v>
      </c>
      <c r="G6254">
        <v>0</v>
      </c>
      <c r="H6254">
        <v>0.01</v>
      </c>
      <c r="I6254">
        <v>0</v>
      </c>
    </row>
    <row r="6255" spans="1:9" x14ac:dyDescent="0.25">
      <c r="A6255" t="s">
        <v>718</v>
      </c>
      <c r="B6255">
        <v>31778</v>
      </c>
      <c r="C6255" s="593">
        <v>0.08</v>
      </c>
      <c r="D6255" t="s">
        <v>2982</v>
      </c>
      <c r="E6255">
        <v>0.04</v>
      </c>
      <c r="F6255">
        <v>0.04</v>
      </c>
      <c r="G6255">
        <v>0</v>
      </c>
      <c r="H6255">
        <v>0</v>
      </c>
      <c r="I6255">
        <v>0</v>
      </c>
    </row>
    <row r="6256" spans="1:9" x14ac:dyDescent="0.25">
      <c r="A6256" t="s">
        <v>718</v>
      </c>
      <c r="B6256">
        <v>31779</v>
      </c>
      <c r="C6256" s="593">
        <v>0.08</v>
      </c>
      <c r="D6256" t="s">
        <v>2978</v>
      </c>
      <c r="E6256">
        <v>0.04</v>
      </c>
      <c r="F6256">
        <v>0.04</v>
      </c>
      <c r="G6256">
        <v>0</v>
      </c>
      <c r="H6256">
        <v>0</v>
      </c>
      <c r="I6256">
        <v>0</v>
      </c>
    </row>
    <row r="6257" spans="1:9" x14ac:dyDescent="0.25">
      <c r="A6257" t="s">
        <v>718</v>
      </c>
      <c r="B6257">
        <v>31780</v>
      </c>
      <c r="C6257" s="593">
        <v>0.08</v>
      </c>
      <c r="D6257" t="s">
        <v>2983</v>
      </c>
      <c r="E6257">
        <v>0.04</v>
      </c>
      <c r="F6257">
        <v>0.03</v>
      </c>
      <c r="G6257">
        <v>0</v>
      </c>
      <c r="H6257">
        <v>0.01</v>
      </c>
      <c r="I6257">
        <v>0</v>
      </c>
    </row>
    <row r="6258" spans="1:9" x14ac:dyDescent="0.25">
      <c r="A6258" t="s">
        <v>718</v>
      </c>
      <c r="B6258">
        <v>31781</v>
      </c>
      <c r="C6258" s="593">
        <v>0.08</v>
      </c>
      <c r="D6258" t="s">
        <v>2984</v>
      </c>
      <c r="E6258">
        <v>0.04</v>
      </c>
      <c r="F6258">
        <v>0.04</v>
      </c>
      <c r="G6258">
        <v>0</v>
      </c>
      <c r="H6258">
        <v>0</v>
      </c>
      <c r="I6258">
        <v>0</v>
      </c>
    </row>
    <row r="6259" spans="1:9" x14ac:dyDescent="0.25">
      <c r="A6259" t="s">
        <v>718</v>
      </c>
      <c r="B6259">
        <v>31782</v>
      </c>
      <c r="C6259" s="593">
        <v>0.08</v>
      </c>
      <c r="D6259" t="s">
        <v>2958</v>
      </c>
      <c r="E6259">
        <v>0.04</v>
      </c>
      <c r="F6259">
        <v>0.04</v>
      </c>
      <c r="G6259">
        <v>0</v>
      </c>
      <c r="H6259">
        <v>0</v>
      </c>
      <c r="I6259">
        <v>0</v>
      </c>
    </row>
    <row r="6260" spans="1:9" x14ac:dyDescent="0.25">
      <c r="A6260" t="s">
        <v>718</v>
      </c>
      <c r="B6260">
        <v>31783</v>
      </c>
      <c r="C6260" s="593">
        <v>0.08</v>
      </c>
      <c r="D6260" t="s">
        <v>2985</v>
      </c>
      <c r="E6260">
        <v>0.04</v>
      </c>
      <c r="F6260">
        <v>0.04</v>
      </c>
      <c r="G6260">
        <v>0</v>
      </c>
      <c r="H6260">
        <v>0</v>
      </c>
      <c r="I6260">
        <v>0</v>
      </c>
    </row>
    <row r="6261" spans="1:9" x14ac:dyDescent="0.25">
      <c r="A6261" t="s">
        <v>718</v>
      </c>
      <c r="B6261">
        <v>31784</v>
      </c>
      <c r="C6261" s="593">
        <v>0.08</v>
      </c>
      <c r="D6261" t="s">
        <v>2986</v>
      </c>
      <c r="E6261">
        <v>0.04</v>
      </c>
      <c r="F6261">
        <v>0.04</v>
      </c>
      <c r="G6261">
        <v>0</v>
      </c>
      <c r="H6261">
        <v>0</v>
      </c>
      <c r="I6261">
        <v>0</v>
      </c>
    </row>
    <row r="6262" spans="1:9" x14ac:dyDescent="0.25">
      <c r="A6262" t="s">
        <v>718</v>
      </c>
      <c r="B6262">
        <v>31787</v>
      </c>
      <c r="C6262" s="593">
        <v>0.08</v>
      </c>
      <c r="D6262" t="s">
        <v>1446</v>
      </c>
      <c r="E6262">
        <v>0.04</v>
      </c>
      <c r="F6262">
        <v>0.04</v>
      </c>
      <c r="G6262">
        <v>0</v>
      </c>
      <c r="H6262">
        <v>0</v>
      </c>
      <c r="I6262">
        <v>0</v>
      </c>
    </row>
    <row r="6263" spans="1:9" x14ac:dyDescent="0.25">
      <c r="A6263" t="s">
        <v>718</v>
      </c>
      <c r="B6263">
        <v>31788</v>
      </c>
      <c r="C6263" s="593">
        <v>0.08</v>
      </c>
      <c r="D6263" t="s">
        <v>2964</v>
      </c>
      <c r="E6263">
        <v>0.04</v>
      </c>
      <c r="F6263">
        <v>0.03</v>
      </c>
      <c r="G6263">
        <v>0</v>
      </c>
      <c r="H6263">
        <v>0.01</v>
      </c>
      <c r="I6263">
        <v>0</v>
      </c>
    </row>
    <row r="6264" spans="1:9" x14ac:dyDescent="0.25">
      <c r="A6264" t="s">
        <v>718</v>
      </c>
      <c r="B6264">
        <v>31789</v>
      </c>
      <c r="C6264" s="593">
        <v>0.08</v>
      </c>
      <c r="D6264" t="s">
        <v>2987</v>
      </c>
      <c r="E6264">
        <v>0.04</v>
      </c>
      <c r="F6264">
        <v>0.04</v>
      </c>
      <c r="G6264">
        <v>0</v>
      </c>
      <c r="H6264">
        <v>0</v>
      </c>
      <c r="I6264">
        <v>0</v>
      </c>
    </row>
    <row r="6265" spans="1:9" x14ac:dyDescent="0.25">
      <c r="A6265" t="s">
        <v>718</v>
      </c>
      <c r="B6265">
        <v>31790</v>
      </c>
      <c r="C6265" s="593">
        <v>0.08</v>
      </c>
      <c r="D6265" t="s">
        <v>2988</v>
      </c>
      <c r="E6265">
        <v>0.04</v>
      </c>
      <c r="F6265">
        <v>0.04</v>
      </c>
      <c r="G6265">
        <v>0</v>
      </c>
      <c r="H6265">
        <v>0</v>
      </c>
      <c r="I6265">
        <v>0</v>
      </c>
    </row>
    <row r="6266" spans="1:9" x14ac:dyDescent="0.25">
      <c r="A6266" t="s">
        <v>718</v>
      </c>
      <c r="B6266">
        <v>31791</v>
      </c>
      <c r="C6266" s="593">
        <v>0.08</v>
      </c>
      <c r="D6266" t="s">
        <v>2989</v>
      </c>
      <c r="E6266">
        <v>0.04</v>
      </c>
      <c r="F6266">
        <v>0.04</v>
      </c>
      <c r="G6266">
        <v>0</v>
      </c>
      <c r="H6266">
        <v>0</v>
      </c>
      <c r="I6266">
        <v>0</v>
      </c>
    </row>
    <row r="6267" spans="1:9" x14ac:dyDescent="0.25">
      <c r="A6267" t="s">
        <v>718</v>
      </c>
      <c r="B6267">
        <v>31792</v>
      </c>
      <c r="C6267" s="593">
        <v>0.08</v>
      </c>
      <c r="D6267" t="s">
        <v>1177</v>
      </c>
      <c r="E6267">
        <v>0.04</v>
      </c>
      <c r="F6267">
        <v>0.04</v>
      </c>
      <c r="G6267">
        <v>0</v>
      </c>
      <c r="H6267">
        <v>0</v>
      </c>
      <c r="I6267">
        <v>0</v>
      </c>
    </row>
    <row r="6268" spans="1:9" x14ac:dyDescent="0.25">
      <c r="A6268" t="s">
        <v>718</v>
      </c>
      <c r="B6268">
        <v>31793</v>
      </c>
      <c r="C6268" s="593">
        <v>0.08</v>
      </c>
      <c r="D6268" t="s">
        <v>2990</v>
      </c>
      <c r="E6268">
        <v>0.04</v>
      </c>
      <c r="F6268">
        <v>0.04</v>
      </c>
      <c r="G6268">
        <v>0</v>
      </c>
      <c r="H6268">
        <v>0</v>
      </c>
      <c r="I6268">
        <v>0</v>
      </c>
    </row>
    <row r="6269" spans="1:9" x14ac:dyDescent="0.25">
      <c r="A6269" t="s">
        <v>718</v>
      </c>
      <c r="B6269">
        <v>31794</v>
      </c>
      <c r="C6269" s="593">
        <v>0.08</v>
      </c>
      <c r="D6269" t="s">
        <v>2990</v>
      </c>
      <c r="E6269">
        <v>0.04</v>
      </c>
      <c r="F6269">
        <v>0.04</v>
      </c>
      <c r="G6269">
        <v>0</v>
      </c>
      <c r="H6269">
        <v>0</v>
      </c>
      <c r="I6269">
        <v>0</v>
      </c>
    </row>
    <row r="6270" spans="1:9" x14ac:dyDescent="0.25">
      <c r="A6270" t="s">
        <v>718</v>
      </c>
      <c r="B6270">
        <v>31795</v>
      </c>
      <c r="C6270" s="593">
        <v>0.08</v>
      </c>
      <c r="D6270" t="s">
        <v>2991</v>
      </c>
      <c r="E6270">
        <v>0.04</v>
      </c>
      <c r="F6270">
        <v>0.04</v>
      </c>
      <c r="G6270">
        <v>0</v>
      </c>
      <c r="H6270">
        <v>0</v>
      </c>
      <c r="I6270">
        <v>0</v>
      </c>
    </row>
    <row r="6271" spans="1:9" x14ac:dyDescent="0.25">
      <c r="A6271" t="s">
        <v>718</v>
      </c>
      <c r="B6271">
        <v>31796</v>
      </c>
      <c r="C6271" s="593">
        <v>0.08</v>
      </c>
      <c r="D6271" t="s">
        <v>2992</v>
      </c>
      <c r="E6271">
        <v>0.04</v>
      </c>
      <c r="F6271">
        <v>0.04</v>
      </c>
      <c r="G6271">
        <v>0</v>
      </c>
      <c r="H6271">
        <v>0</v>
      </c>
      <c r="I6271">
        <v>0</v>
      </c>
    </row>
    <row r="6272" spans="1:9" x14ac:dyDescent="0.25">
      <c r="A6272" t="s">
        <v>718</v>
      </c>
      <c r="B6272">
        <v>31798</v>
      </c>
      <c r="C6272" s="593">
        <v>0.08</v>
      </c>
      <c r="D6272" t="s">
        <v>2993</v>
      </c>
      <c r="E6272">
        <v>0.04</v>
      </c>
      <c r="F6272">
        <v>0.04</v>
      </c>
      <c r="G6272">
        <v>0</v>
      </c>
      <c r="H6272">
        <v>0</v>
      </c>
      <c r="I6272">
        <v>0</v>
      </c>
    </row>
    <row r="6273" spans="1:9" x14ac:dyDescent="0.25">
      <c r="A6273" t="s">
        <v>718</v>
      </c>
      <c r="B6273">
        <v>31799</v>
      </c>
      <c r="C6273" s="593">
        <v>7.0000000000000007E-2</v>
      </c>
      <c r="D6273" t="s">
        <v>2976</v>
      </c>
      <c r="E6273">
        <v>0.04</v>
      </c>
      <c r="F6273">
        <v>0.03</v>
      </c>
      <c r="G6273">
        <v>0</v>
      </c>
      <c r="H6273">
        <v>0</v>
      </c>
      <c r="I6273">
        <v>0</v>
      </c>
    </row>
    <row r="6274" spans="1:9" x14ac:dyDescent="0.25">
      <c r="A6274" t="s">
        <v>718</v>
      </c>
      <c r="B6274">
        <v>31801</v>
      </c>
      <c r="C6274" s="593">
        <v>0.09</v>
      </c>
      <c r="D6274" t="s">
        <v>2994</v>
      </c>
      <c r="E6274">
        <v>0.04</v>
      </c>
      <c r="F6274">
        <v>0.04</v>
      </c>
      <c r="G6274">
        <v>0</v>
      </c>
      <c r="H6274">
        <v>0.01</v>
      </c>
      <c r="I6274">
        <v>0</v>
      </c>
    </row>
    <row r="6275" spans="1:9" x14ac:dyDescent="0.25">
      <c r="A6275" t="s">
        <v>718</v>
      </c>
      <c r="B6275">
        <v>31803</v>
      </c>
      <c r="C6275" s="593">
        <v>0.08</v>
      </c>
      <c r="D6275" t="s">
        <v>2223</v>
      </c>
      <c r="E6275">
        <v>0.04</v>
      </c>
      <c r="F6275">
        <v>0.03</v>
      </c>
      <c r="G6275">
        <v>0</v>
      </c>
      <c r="H6275">
        <v>0.01</v>
      </c>
      <c r="I6275">
        <v>0</v>
      </c>
    </row>
    <row r="6276" spans="1:9" x14ac:dyDescent="0.25">
      <c r="A6276" t="s">
        <v>718</v>
      </c>
      <c r="B6276">
        <v>31804</v>
      </c>
      <c r="C6276" s="593">
        <v>0.09</v>
      </c>
      <c r="D6276" t="s">
        <v>2994</v>
      </c>
      <c r="E6276">
        <v>0.04</v>
      </c>
      <c r="F6276">
        <v>0.04</v>
      </c>
      <c r="G6276">
        <v>0</v>
      </c>
      <c r="H6276">
        <v>0.01</v>
      </c>
      <c r="I6276">
        <v>0</v>
      </c>
    </row>
    <row r="6277" spans="1:9" x14ac:dyDescent="0.25">
      <c r="A6277" t="s">
        <v>718</v>
      </c>
      <c r="B6277">
        <v>31805</v>
      </c>
      <c r="C6277" s="593">
        <v>0.08</v>
      </c>
      <c r="D6277" t="s">
        <v>2995</v>
      </c>
      <c r="E6277">
        <v>0.04</v>
      </c>
      <c r="F6277">
        <v>0.03</v>
      </c>
      <c r="G6277">
        <v>0</v>
      </c>
      <c r="H6277">
        <v>0.01</v>
      </c>
      <c r="I6277">
        <v>0</v>
      </c>
    </row>
    <row r="6278" spans="1:9" x14ac:dyDescent="0.25">
      <c r="A6278" t="s">
        <v>718</v>
      </c>
      <c r="B6278">
        <v>31806</v>
      </c>
      <c r="C6278" s="593">
        <v>0.08</v>
      </c>
      <c r="D6278" t="s">
        <v>2996</v>
      </c>
      <c r="E6278">
        <v>0.04</v>
      </c>
      <c r="F6278">
        <v>0.03</v>
      </c>
      <c r="G6278">
        <v>0</v>
      </c>
      <c r="H6278">
        <v>0.01</v>
      </c>
      <c r="I6278">
        <v>0</v>
      </c>
    </row>
    <row r="6279" spans="1:9" x14ac:dyDescent="0.25">
      <c r="A6279" t="s">
        <v>718</v>
      </c>
      <c r="B6279">
        <v>31807</v>
      </c>
      <c r="C6279" s="593">
        <v>0.08</v>
      </c>
      <c r="D6279" t="s">
        <v>2997</v>
      </c>
      <c r="E6279">
        <v>0.04</v>
      </c>
      <c r="F6279">
        <v>0.03</v>
      </c>
      <c r="G6279">
        <v>0</v>
      </c>
      <c r="H6279">
        <v>0.01</v>
      </c>
      <c r="I6279">
        <v>0</v>
      </c>
    </row>
    <row r="6280" spans="1:9" x14ac:dyDescent="0.25">
      <c r="A6280" t="s">
        <v>718</v>
      </c>
      <c r="B6280">
        <v>31808</v>
      </c>
      <c r="C6280" s="593">
        <v>0.09</v>
      </c>
      <c r="D6280" t="s">
        <v>2994</v>
      </c>
      <c r="E6280">
        <v>0.04</v>
      </c>
      <c r="F6280">
        <v>0.04</v>
      </c>
      <c r="G6280">
        <v>0</v>
      </c>
      <c r="H6280">
        <v>0.01</v>
      </c>
      <c r="I6280">
        <v>0</v>
      </c>
    </row>
    <row r="6281" spans="1:9" x14ac:dyDescent="0.25">
      <c r="A6281" t="s">
        <v>718</v>
      </c>
      <c r="B6281">
        <v>31810</v>
      </c>
      <c r="C6281" s="593">
        <v>0.08</v>
      </c>
      <c r="D6281" t="s">
        <v>2998</v>
      </c>
      <c r="E6281">
        <v>0.04</v>
      </c>
      <c r="F6281">
        <v>0.03</v>
      </c>
      <c r="G6281">
        <v>0</v>
      </c>
      <c r="H6281">
        <v>0.01</v>
      </c>
      <c r="I6281">
        <v>0</v>
      </c>
    </row>
    <row r="6282" spans="1:9" x14ac:dyDescent="0.25">
      <c r="A6282" t="s">
        <v>718</v>
      </c>
      <c r="B6282">
        <v>31811</v>
      </c>
      <c r="C6282" s="593">
        <v>0.08</v>
      </c>
      <c r="D6282" t="s">
        <v>2999</v>
      </c>
      <c r="E6282">
        <v>0.04</v>
      </c>
      <c r="F6282">
        <v>0.03</v>
      </c>
      <c r="G6282">
        <v>0</v>
      </c>
      <c r="H6282">
        <v>0.01</v>
      </c>
      <c r="I6282">
        <v>0</v>
      </c>
    </row>
    <row r="6283" spans="1:9" x14ac:dyDescent="0.25">
      <c r="A6283" t="s">
        <v>718</v>
      </c>
      <c r="B6283">
        <v>31812</v>
      </c>
      <c r="C6283" s="593">
        <v>0.08</v>
      </c>
      <c r="D6283" t="s">
        <v>3000</v>
      </c>
      <c r="E6283">
        <v>0.04</v>
      </c>
      <c r="F6283">
        <v>0.03</v>
      </c>
      <c r="G6283">
        <v>0</v>
      </c>
      <c r="H6283">
        <v>0.01</v>
      </c>
      <c r="I6283">
        <v>0</v>
      </c>
    </row>
    <row r="6284" spans="1:9" x14ac:dyDescent="0.25">
      <c r="A6284" t="s">
        <v>718</v>
      </c>
      <c r="B6284">
        <v>31814</v>
      </c>
      <c r="C6284" s="593">
        <v>0.08</v>
      </c>
      <c r="D6284" t="s">
        <v>3001</v>
      </c>
      <c r="E6284">
        <v>0.04</v>
      </c>
      <c r="F6284">
        <v>0.03</v>
      </c>
      <c r="G6284">
        <v>0</v>
      </c>
      <c r="H6284">
        <v>0.01</v>
      </c>
      <c r="I6284">
        <v>0</v>
      </c>
    </row>
    <row r="6285" spans="1:9" x14ac:dyDescent="0.25">
      <c r="A6285" t="s">
        <v>718</v>
      </c>
      <c r="B6285">
        <v>31815</v>
      </c>
      <c r="C6285" s="593">
        <v>0.08</v>
      </c>
      <c r="D6285" t="s">
        <v>3002</v>
      </c>
      <c r="E6285">
        <v>0.04</v>
      </c>
      <c r="F6285">
        <v>0.03</v>
      </c>
      <c r="G6285">
        <v>0</v>
      </c>
      <c r="H6285">
        <v>0.01</v>
      </c>
      <c r="I6285">
        <v>0</v>
      </c>
    </row>
    <row r="6286" spans="1:9" x14ac:dyDescent="0.25">
      <c r="A6286" t="s">
        <v>718</v>
      </c>
      <c r="B6286">
        <v>31816</v>
      </c>
      <c r="C6286" s="593">
        <v>0.08</v>
      </c>
      <c r="D6286" t="s">
        <v>3003</v>
      </c>
      <c r="E6286">
        <v>0.04</v>
      </c>
      <c r="F6286">
        <v>0.04</v>
      </c>
      <c r="G6286">
        <v>0</v>
      </c>
      <c r="H6286">
        <v>0</v>
      </c>
      <c r="I6286">
        <v>0</v>
      </c>
    </row>
    <row r="6287" spans="1:9" x14ac:dyDescent="0.25">
      <c r="A6287" t="s">
        <v>718</v>
      </c>
      <c r="B6287">
        <v>31820</v>
      </c>
      <c r="C6287" s="593">
        <v>0.09</v>
      </c>
      <c r="D6287" t="s">
        <v>2994</v>
      </c>
      <c r="E6287">
        <v>0.04</v>
      </c>
      <c r="F6287">
        <v>0.04</v>
      </c>
      <c r="G6287">
        <v>0</v>
      </c>
      <c r="H6287">
        <v>0.01</v>
      </c>
      <c r="I6287">
        <v>0</v>
      </c>
    </row>
    <row r="6288" spans="1:9" x14ac:dyDescent="0.25">
      <c r="A6288" t="s">
        <v>718</v>
      </c>
      <c r="B6288">
        <v>31821</v>
      </c>
      <c r="C6288" s="593">
        <v>0.08</v>
      </c>
      <c r="D6288" t="s">
        <v>3001</v>
      </c>
      <c r="E6288">
        <v>0.04</v>
      </c>
      <c r="F6288">
        <v>0.03</v>
      </c>
      <c r="G6288">
        <v>0</v>
      </c>
      <c r="H6288">
        <v>0.01</v>
      </c>
      <c r="I6288">
        <v>0</v>
      </c>
    </row>
    <row r="6289" spans="1:9" x14ac:dyDescent="0.25">
      <c r="A6289" t="s">
        <v>718</v>
      </c>
      <c r="B6289">
        <v>31822</v>
      </c>
      <c r="C6289" s="593">
        <v>0.08</v>
      </c>
      <c r="D6289" t="s">
        <v>3004</v>
      </c>
      <c r="E6289">
        <v>0.04</v>
      </c>
      <c r="F6289">
        <v>0.03</v>
      </c>
      <c r="G6289">
        <v>0</v>
      </c>
      <c r="H6289">
        <v>0.01</v>
      </c>
      <c r="I6289">
        <v>0</v>
      </c>
    </row>
    <row r="6290" spans="1:9" x14ac:dyDescent="0.25">
      <c r="A6290" t="s">
        <v>718</v>
      </c>
      <c r="B6290">
        <v>31823</v>
      </c>
      <c r="C6290" s="593">
        <v>0.08</v>
      </c>
      <c r="D6290" t="s">
        <v>2997</v>
      </c>
      <c r="E6290">
        <v>0.04</v>
      </c>
      <c r="F6290">
        <v>0.03</v>
      </c>
      <c r="G6290">
        <v>0</v>
      </c>
      <c r="H6290">
        <v>0.01</v>
      </c>
      <c r="I6290">
        <v>0</v>
      </c>
    </row>
    <row r="6291" spans="1:9" x14ac:dyDescent="0.25">
      <c r="A6291" t="s">
        <v>718</v>
      </c>
      <c r="B6291">
        <v>31824</v>
      </c>
      <c r="C6291" s="593">
        <v>0.08</v>
      </c>
      <c r="D6291" t="s">
        <v>2877</v>
      </c>
      <c r="E6291">
        <v>0.04</v>
      </c>
      <c r="F6291">
        <v>0.03</v>
      </c>
      <c r="G6291">
        <v>0</v>
      </c>
      <c r="H6291">
        <v>0.01</v>
      </c>
      <c r="I6291">
        <v>0</v>
      </c>
    </row>
    <row r="6292" spans="1:9" x14ac:dyDescent="0.25">
      <c r="A6292" t="s">
        <v>718</v>
      </c>
      <c r="B6292">
        <v>31825</v>
      </c>
      <c r="C6292" s="593">
        <v>0.08</v>
      </c>
      <c r="D6292" t="s">
        <v>2995</v>
      </c>
      <c r="E6292">
        <v>0.04</v>
      </c>
      <c r="F6292">
        <v>0.03</v>
      </c>
      <c r="G6292">
        <v>0</v>
      </c>
      <c r="H6292">
        <v>0.01</v>
      </c>
      <c r="I6292">
        <v>0</v>
      </c>
    </row>
    <row r="6293" spans="1:9" x14ac:dyDescent="0.25">
      <c r="A6293" t="s">
        <v>718</v>
      </c>
      <c r="B6293">
        <v>31826</v>
      </c>
      <c r="C6293" s="593">
        <v>0.08</v>
      </c>
      <c r="D6293" t="s">
        <v>3005</v>
      </c>
      <c r="E6293">
        <v>0.04</v>
      </c>
      <c r="F6293">
        <v>0.03</v>
      </c>
      <c r="G6293">
        <v>0</v>
      </c>
      <c r="H6293">
        <v>0.01</v>
      </c>
      <c r="I6293">
        <v>0</v>
      </c>
    </row>
    <row r="6294" spans="1:9" x14ac:dyDescent="0.25">
      <c r="A6294" t="s">
        <v>718</v>
      </c>
      <c r="B6294">
        <v>31827</v>
      </c>
      <c r="C6294" s="593">
        <v>0.08</v>
      </c>
      <c r="D6294" t="s">
        <v>3006</v>
      </c>
      <c r="E6294">
        <v>0.04</v>
      </c>
      <c r="F6294">
        <v>0.03</v>
      </c>
      <c r="G6294">
        <v>0</v>
      </c>
      <c r="H6294">
        <v>0.01</v>
      </c>
      <c r="I6294">
        <v>0</v>
      </c>
    </row>
    <row r="6295" spans="1:9" x14ac:dyDescent="0.25">
      <c r="A6295" t="s">
        <v>718</v>
      </c>
      <c r="B6295">
        <v>31829</v>
      </c>
      <c r="C6295" s="593">
        <v>0.09</v>
      </c>
      <c r="D6295" t="s">
        <v>2994</v>
      </c>
      <c r="E6295">
        <v>0.04</v>
      </c>
      <c r="F6295">
        <v>0.04</v>
      </c>
      <c r="G6295">
        <v>0</v>
      </c>
      <c r="H6295">
        <v>0.01</v>
      </c>
      <c r="I6295">
        <v>0</v>
      </c>
    </row>
    <row r="6296" spans="1:9" x14ac:dyDescent="0.25">
      <c r="A6296" t="s">
        <v>718</v>
      </c>
      <c r="B6296">
        <v>31830</v>
      </c>
      <c r="C6296" s="593">
        <v>0.08</v>
      </c>
      <c r="D6296" t="s">
        <v>3007</v>
      </c>
      <c r="E6296">
        <v>0.04</v>
      </c>
      <c r="F6296">
        <v>0.04</v>
      </c>
      <c r="G6296">
        <v>0</v>
      </c>
      <c r="H6296">
        <v>0</v>
      </c>
      <c r="I6296">
        <v>0</v>
      </c>
    </row>
    <row r="6297" spans="1:9" x14ac:dyDescent="0.25">
      <c r="A6297" t="s">
        <v>718</v>
      </c>
      <c r="B6297">
        <v>31831</v>
      </c>
      <c r="C6297" s="593">
        <v>0.08</v>
      </c>
      <c r="D6297" t="s">
        <v>3008</v>
      </c>
      <c r="E6297">
        <v>0.04</v>
      </c>
      <c r="F6297">
        <v>0.03</v>
      </c>
      <c r="G6297">
        <v>0</v>
      </c>
      <c r="H6297">
        <v>0.01</v>
      </c>
      <c r="I6297">
        <v>0</v>
      </c>
    </row>
    <row r="6298" spans="1:9" x14ac:dyDescent="0.25">
      <c r="A6298" t="s">
        <v>718</v>
      </c>
      <c r="B6298">
        <v>31832</v>
      </c>
      <c r="C6298" s="593">
        <v>7.0000000000000007E-2</v>
      </c>
      <c r="D6298" t="s">
        <v>3009</v>
      </c>
      <c r="E6298">
        <v>0.04</v>
      </c>
      <c r="F6298">
        <v>0.02</v>
      </c>
      <c r="G6298">
        <v>0</v>
      </c>
      <c r="H6298">
        <v>0.01</v>
      </c>
      <c r="I6298">
        <v>0</v>
      </c>
    </row>
    <row r="6299" spans="1:9" x14ac:dyDescent="0.25">
      <c r="A6299" t="s">
        <v>718</v>
      </c>
      <c r="B6299">
        <v>31833</v>
      </c>
      <c r="C6299" s="593">
        <v>0.08</v>
      </c>
      <c r="D6299" t="s">
        <v>1363</v>
      </c>
      <c r="E6299">
        <v>0.04</v>
      </c>
      <c r="F6299">
        <v>0.03</v>
      </c>
      <c r="G6299">
        <v>0</v>
      </c>
      <c r="H6299">
        <v>0.01</v>
      </c>
      <c r="I6299">
        <v>0</v>
      </c>
    </row>
    <row r="6300" spans="1:9" x14ac:dyDescent="0.25">
      <c r="A6300" t="s">
        <v>718</v>
      </c>
      <c r="B6300">
        <v>31836</v>
      </c>
      <c r="C6300" s="593">
        <v>0.08</v>
      </c>
      <c r="D6300" t="s">
        <v>1991</v>
      </c>
      <c r="E6300">
        <v>0.04</v>
      </c>
      <c r="F6300">
        <v>0.03</v>
      </c>
      <c r="G6300">
        <v>0</v>
      </c>
      <c r="H6300">
        <v>0.01</v>
      </c>
      <c r="I6300">
        <v>0</v>
      </c>
    </row>
    <row r="6301" spans="1:9" x14ac:dyDescent="0.25">
      <c r="A6301" t="s">
        <v>718</v>
      </c>
      <c r="B6301">
        <v>31901</v>
      </c>
      <c r="C6301" s="593">
        <v>0.09</v>
      </c>
      <c r="D6301" t="s">
        <v>2994</v>
      </c>
      <c r="E6301">
        <v>0.04</v>
      </c>
      <c r="F6301">
        <v>0.04</v>
      </c>
      <c r="G6301">
        <v>0</v>
      </c>
      <c r="H6301">
        <v>0.01</v>
      </c>
      <c r="I6301">
        <v>0</v>
      </c>
    </row>
    <row r="6302" spans="1:9" x14ac:dyDescent="0.25">
      <c r="A6302" t="s">
        <v>718</v>
      </c>
      <c r="B6302">
        <v>31902</v>
      </c>
      <c r="C6302" s="593">
        <v>0.09</v>
      </c>
      <c r="D6302" t="s">
        <v>2994</v>
      </c>
      <c r="E6302">
        <v>0.04</v>
      </c>
      <c r="F6302">
        <v>0.04</v>
      </c>
      <c r="G6302">
        <v>0</v>
      </c>
      <c r="H6302">
        <v>0.01</v>
      </c>
      <c r="I6302">
        <v>0</v>
      </c>
    </row>
    <row r="6303" spans="1:9" x14ac:dyDescent="0.25">
      <c r="A6303" t="s">
        <v>718</v>
      </c>
      <c r="B6303">
        <v>31903</v>
      </c>
      <c r="C6303" s="593">
        <v>0.09</v>
      </c>
      <c r="D6303" t="s">
        <v>2994</v>
      </c>
      <c r="E6303">
        <v>0.04</v>
      </c>
      <c r="F6303">
        <v>0.04</v>
      </c>
      <c r="G6303">
        <v>0</v>
      </c>
      <c r="H6303">
        <v>0.01</v>
      </c>
      <c r="I6303">
        <v>0</v>
      </c>
    </row>
    <row r="6304" spans="1:9" x14ac:dyDescent="0.25">
      <c r="A6304" t="s">
        <v>718</v>
      </c>
      <c r="B6304">
        <v>31904</v>
      </c>
      <c r="C6304" s="593">
        <v>0.09</v>
      </c>
      <c r="D6304" t="s">
        <v>2994</v>
      </c>
      <c r="E6304">
        <v>0.04</v>
      </c>
      <c r="F6304">
        <v>0.04</v>
      </c>
      <c r="G6304">
        <v>0</v>
      </c>
      <c r="H6304">
        <v>0.01</v>
      </c>
      <c r="I6304">
        <v>0</v>
      </c>
    </row>
    <row r="6305" spans="1:9" x14ac:dyDescent="0.25">
      <c r="A6305" t="s">
        <v>718</v>
      </c>
      <c r="B6305">
        <v>31905</v>
      </c>
      <c r="C6305" s="593">
        <v>0.09</v>
      </c>
      <c r="D6305" t="s">
        <v>2994</v>
      </c>
      <c r="E6305">
        <v>0.04</v>
      </c>
      <c r="F6305">
        <v>0.04</v>
      </c>
      <c r="G6305">
        <v>0</v>
      </c>
      <c r="H6305">
        <v>0.01</v>
      </c>
      <c r="I6305">
        <v>0</v>
      </c>
    </row>
    <row r="6306" spans="1:9" x14ac:dyDescent="0.25">
      <c r="A6306" t="s">
        <v>718</v>
      </c>
      <c r="B6306">
        <v>31906</v>
      </c>
      <c r="C6306" s="593">
        <v>0.09</v>
      </c>
      <c r="D6306" t="s">
        <v>2994</v>
      </c>
      <c r="E6306">
        <v>0.04</v>
      </c>
      <c r="F6306">
        <v>0.04</v>
      </c>
      <c r="G6306">
        <v>0</v>
      </c>
      <c r="H6306">
        <v>0.01</v>
      </c>
      <c r="I6306">
        <v>0</v>
      </c>
    </row>
    <row r="6307" spans="1:9" x14ac:dyDescent="0.25">
      <c r="A6307" t="s">
        <v>718</v>
      </c>
      <c r="B6307">
        <v>31907</v>
      </c>
      <c r="C6307" s="593">
        <v>0.09</v>
      </c>
      <c r="D6307" t="s">
        <v>2994</v>
      </c>
      <c r="E6307">
        <v>0.04</v>
      </c>
      <c r="F6307">
        <v>0.04</v>
      </c>
      <c r="G6307">
        <v>0</v>
      </c>
      <c r="H6307">
        <v>0.01</v>
      </c>
      <c r="I6307">
        <v>0</v>
      </c>
    </row>
    <row r="6308" spans="1:9" x14ac:dyDescent="0.25">
      <c r="A6308" t="s">
        <v>718</v>
      </c>
      <c r="B6308">
        <v>31908</v>
      </c>
      <c r="C6308" s="593">
        <v>0.09</v>
      </c>
      <c r="D6308" t="s">
        <v>2994</v>
      </c>
      <c r="E6308">
        <v>0.04</v>
      </c>
      <c r="F6308">
        <v>0.04</v>
      </c>
      <c r="G6308">
        <v>0</v>
      </c>
      <c r="H6308">
        <v>0.01</v>
      </c>
      <c r="I6308">
        <v>0</v>
      </c>
    </row>
    <row r="6309" spans="1:9" x14ac:dyDescent="0.25">
      <c r="A6309" t="s">
        <v>718</v>
      </c>
      <c r="B6309">
        <v>31909</v>
      </c>
      <c r="C6309" s="593">
        <v>0.09</v>
      </c>
      <c r="D6309" t="s">
        <v>2994</v>
      </c>
      <c r="E6309">
        <v>0.04</v>
      </c>
      <c r="F6309">
        <v>0.04</v>
      </c>
      <c r="G6309">
        <v>0</v>
      </c>
      <c r="H6309">
        <v>0.01</v>
      </c>
      <c r="I6309">
        <v>0</v>
      </c>
    </row>
    <row r="6310" spans="1:9" x14ac:dyDescent="0.25">
      <c r="A6310" t="s">
        <v>718</v>
      </c>
      <c r="B6310">
        <v>31914</v>
      </c>
      <c r="C6310" s="593">
        <v>0.09</v>
      </c>
      <c r="D6310" t="s">
        <v>2994</v>
      </c>
      <c r="E6310">
        <v>0.04</v>
      </c>
      <c r="F6310">
        <v>0.04</v>
      </c>
      <c r="G6310">
        <v>0</v>
      </c>
      <c r="H6310">
        <v>0.01</v>
      </c>
      <c r="I6310">
        <v>0</v>
      </c>
    </row>
    <row r="6311" spans="1:9" x14ac:dyDescent="0.25">
      <c r="A6311" t="s">
        <v>718</v>
      </c>
      <c r="B6311">
        <v>31917</v>
      </c>
      <c r="C6311" s="593">
        <v>0.09</v>
      </c>
      <c r="D6311" t="s">
        <v>2994</v>
      </c>
      <c r="E6311">
        <v>0.04</v>
      </c>
      <c r="F6311">
        <v>0.04</v>
      </c>
      <c r="G6311">
        <v>0</v>
      </c>
      <c r="H6311">
        <v>0.01</v>
      </c>
      <c r="I6311">
        <v>0</v>
      </c>
    </row>
    <row r="6312" spans="1:9" x14ac:dyDescent="0.25">
      <c r="A6312" t="s">
        <v>718</v>
      </c>
      <c r="B6312">
        <v>31993</v>
      </c>
      <c r="C6312" s="593">
        <v>0.09</v>
      </c>
      <c r="D6312" t="s">
        <v>2994</v>
      </c>
      <c r="E6312">
        <v>0.04</v>
      </c>
      <c r="F6312">
        <v>0.04</v>
      </c>
      <c r="G6312">
        <v>0</v>
      </c>
      <c r="H6312">
        <v>0.01</v>
      </c>
      <c r="I6312">
        <v>0</v>
      </c>
    </row>
    <row r="6313" spans="1:9" x14ac:dyDescent="0.25">
      <c r="A6313" t="s">
        <v>718</v>
      </c>
      <c r="B6313">
        <v>31995</v>
      </c>
      <c r="C6313" s="593">
        <v>0.09</v>
      </c>
      <c r="D6313" t="s">
        <v>2994</v>
      </c>
      <c r="E6313">
        <v>0.04</v>
      </c>
      <c r="F6313">
        <v>0.04</v>
      </c>
      <c r="G6313">
        <v>0</v>
      </c>
      <c r="H6313">
        <v>0.01</v>
      </c>
      <c r="I6313">
        <v>0</v>
      </c>
    </row>
    <row r="6314" spans="1:9" x14ac:dyDescent="0.25">
      <c r="A6314" t="s">
        <v>718</v>
      </c>
      <c r="B6314">
        <v>31997</v>
      </c>
      <c r="C6314" s="593">
        <v>0.09</v>
      </c>
      <c r="D6314" t="s">
        <v>2994</v>
      </c>
      <c r="E6314">
        <v>0.04</v>
      </c>
      <c r="F6314">
        <v>0.04</v>
      </c>
      <c r="G6314">
        <v>0</v>
      </c>
      <c r="H6314">
        <v>0.01</v>
      </c>
      <c r="I6314">
        <v>0</v>
      </c>
    </row>
    <row r="6315" spans="1:9" x14ac:dyDescent="0.25">
      <c r="A6315" t="s">
        <v>718</v>
      </c>
      <c r="B6315">
        <v>31998</v>
      </c>
      <c r="C6315" s="593">
        <v>0.09</v>
      </c>
      <c r="D6315" t="s">
        <v>2994</v>
      </c>
      <c r="E6315">
        <v>0.04</v>
      </c>
      <c r="F6315">
        <v>0.04</v>
      </c>
      <c r="G6315">
        <v>0</v>
      </c>
      <c r="H6315">
        <v>0.01</v>
      </c>
      <c r="I6315">
        <v>0</v>
      </c>
    </row>
    <row r="6316" spans="1:9" x14ac:dyDescent="0.25">
      <c r="A6316" t="s">
        <v>718</v>
      </c>
      <c r="B6316">
        <v>31999</v>
      </c>
      <c r="C6316" s="593">
        <v>0.09</v>
      </c>
      <c r="D6316" t="s">
        <v>2994</v>
      </c>
      <c r="E6316">
        <v>0.04</v>
      </c>
      <c r="F6316">
        <v>0.04</v>
      </c>
      <c r="G6316">
        <v>0</v>
      </c>
      <c r="H6316">
        <v>0.01</v>
      </c>
      <c r="I6316">
        <v>0</v>
      </c>
    </row>
    <row r="6317" spans="1:9" x14ac:dyDescent="0.25">
      <c r="A6317" t="s">
        <v>718</v>
      </c>
      <c r="B6317">
        <v>36855</v>
      </c>
      <c r="C6317" s="593">
        <v>7.0000000000000007E-2</v>
      </c>
      <c r="D6317" t="s">
        <v>3010</v>
      </c>
      <c r="E6317">
        <v>0.04</v>
      </c>
      <c r="F6317">
        <v>0.03</v>
      </c>
      <c r="G6317">
        <v>0</v>
      </c>
      <c r="H6317">
        <v>0</v>
      </c>
      <c r="I6317">
        <v>0</v>
      </c>
    </row>
    <row r="6318" spans="1:9" x14ac:dyDescent="0.25">
      <c r="A6318" t="s">
        <v>718</v>
      </c>
      <c r="B6318">
        <v>39813</v>
      </c>
      <c r="C6318" s="593">
        <v>0.08</v>
      </c>
      <c r="D6318" t="s">
        <v>3011</v>
      </c>
      <c r="E6318">
        <v>0.04</v>
      </c>
      <c r="F6318">
        <v>0.04</v>
      </c>
      <c r="G6318">
        <v>0</v>
      </c>
      <c r="H6318">
        <v>0</v>
      </c>
      <c r="I6318">
        <v>0</v>
      </c>
    </row>
    <row r="6319" spans="1:9" x14ac:dyDescent="0.25">
      <c r="A6319" t="s">
        <v>718</v>
      </c>
      <c r="B6319">
        <v>39815</v>
      </c>
      <c r="C6319" s="593">
        <v>0.08</v>
      </c>
      <c r="D6319" t="s">
        <v>3012</v>
      </c>
      <c r="E6319">
        <v>0.04</v>
      </c>
      <c r="F6319">
        <v>0.03</v>
      </c>
      <c r="G6319">
        <v>0</v>
      </c>
      <c r="H6319">
        <v>0.01</v>
      </c>
      <c r="I6319">
        <v>0</v>
      </c>
    </row>
    <row r="6320" spans="1:9" x14ac:dyDescent="0.25">
      <c r="A6320" t="s">
        <v>718</v>
      </c>
      <c r="B6320">
        <v>39817</v>
      </c>
      <c r="C6320" s="593">
        <v>0.08</v>
      </c>
      <c r="D6320" t="s">
        <v>3013</v>
      </c>
      <c r="E6320">
        <v>0.04</v>
      </c>
      <c r="F6320">
        <v>0.03</v>
      </c>
      <c r="G6320">
        <v>0</v>
      </c>
      <c r="H6320">
        <v>0.01</v>
      </c>
      <c r="I6320">
        <v>0</v>
      </c>
    </row>
    <row r="6321" spans="1:9" x14ac:dyDescent="0.25">
      <c r="A6321" t="s">
        <v>718</v>
      </c>
      <c r="B6321">
        <v>39818</v>
      </c>
      <c r="C6321" s="593">
        <v>0.08</v>
      </c>
      <c r="D6321" t="s">
        <v>3013</v>
      </c>
      <c r="E6321">
        <v>0.04</v>
      </c>
      <c r="F6321">
        <v>0.03</v>
      </c>
      <c r="G6321">
        <v>0</v>
      </c>
      <c r="H6321">
        <v>0.01</v>
      </c>
      <c r="I6321">
        <v>0</v>
      </c>
    </row>
    <row r="6322" spans="1:9" x14ac:dyDescent="0.25">
      <c r="A6322" t="s">
        <v>718</v>
      </c>
      <c r="B6322">
        <v>39819</v>
      </c>
      <c r="C6322" s="593">
        <v>0.08</v>
      </c>
      <c r="D6322" t="s">
        <v>3013</v>
      </c>
      <c r="E6322">
        <v>0.04</v>
      </c>
      <c r="F6322">
        <v>0.03</v>
      </c>
      <c r="G6322">
        <v>0</v>
      </c>
      <c r="H6322">
        <v>0.01</v>
      </c>
      <c r="I6322">
        <v>0</v>
      </c>
    </row>
    <row r="6323" spans="1:9" x14ac:dyDescent="0.25">
      <c r="A6323" t="s">
        <v>718</v>
      </c>
      <c r="B6323">
        <v>39823</v>
      </c>
      <c r="C6323" s="593">
        <v>0.08</v>
      </c>
      <c r="D6323" t="s">
        <v>3014</v>
      </c>
      <c r="E6323">
        <v>0.04</v>
      </c>
      <c r="F6323">
        <v>0.04</v>
      </c>
      <c r="G6323">
        <v>0</v>
      </c>
      <c r="H6323">
        <v>0</v>
      </c>
      <c r="I6323">
        <v>0</v>
      </c>
    </row>
    <row r="6324" spans="1:9" x14ac:dyDescent="0.25">
      <c r="A6324" t="s">
        <v>718</v>
      </c>
      <c r="B6324">
        <v>39824</v>
      </c>
      <c r="C6324" s="593">
        <v>0.08</v>
      </c>
      <c r="D6324" t="s">
        <v>3015</v>
      </c>
      <c r="E6324">
        <v>0.04</v>
      </c>
      <c r="F6324">
        <v>0.03</v>
      </c>
      <c r="G6324">
        <v>0</v>
      </c>
      <c r="H6324">
        <v>0.01</v>
      </c>
      <c r="I6324">
        <v>0</v>
      </c>
    </row>
    <row r="6325" spans="1:9" x14ac:dyDescent="0.25">
      <c r="A6325" t="s">
        <v>718</v>
      </c>
      <c r="B6325">
        <v>39825</v>
      </c>
      <c r="C6325" s="593">
        <v>0.08</v>
      </c>
      <c r="D6325" t="s">
        <v>3016</v>
      </c>
      <c r="E6325">
        <v>0.04</v>
      </c>
      <c r="F6325">
        <v>0.03</v>
      </c>
      <c r="G6325">
        <v>0</v>
      </c>
      <c r="H6325">
        <v>0.01</v>
      </c>
      <c r="I6325">
        <v>0</v>
      </c>
    </row>
    <row r="6326" spans="1:9" x14ac:dyDescent="0.25">
      <c r="A6326" t="s">
        <v>718</v>
      </c>
      <c r="B6326">
        <v>39826</v>
      </c>
      <c r="C6326" s="593">
        <v>0.08</v>
      </c>
      <c r="D6326" t="s">
        <v>3017</v>
      </c>
      <c r="E6326">
        <v>0.04</v>
      </c>
      <c r="F6326">
        <v>0.04</v>
      </c>
      <c r="G6326">
        <v>0</v>
      </c>
      <c r="H6326">
        <v>0</v>
      </c>
      <c r="I6326">
        <v>0</v>
      </c>
    </row>
    <row r="6327" spans="1:9" x14ac:dyDescent="0.25">
      <c r="A6327" t="s">
        <v>718</v>
      </c>
      <c r="B6327">
        <v>39827</v>
      </c>
      <c r="C6327" s="593">
        <v>0.08</v>
      </c>
      <c r="D6327" t="s">
        <v>3018</v>
      </c>
      <c r="E6327">
        <v>0.04</v>
      </c>
      <c r="F6327">
        <v>0.04</v>
      </c>
      <c r="G6327">
        <v>0</v>
      </c>
      <c r="H6327">
        <v>0</v>
      </c>
      <c r="I6327">
        <v>0</v>
      </c>
    </row>
    <row r="6328" spans="1:9" x14ac:dyDescent="0.25">
      <c r="A6328" t="s">
        <v>718</v>
      </c>
      <c r="B6328">
        <v>39828</v>
      </c>
      <c r="C6328" s="593">
        <v>0.08</v>
      </c>
      <c r="D6328" t="s">
        <v>3018</v>
      </c>
      <c r="E6328">
        <v>0.04</v>
      </c>
      <c r="F6328">
        <v>0.04</v>
      </c>
      <c r="G6328">
        <v>0</v>
      </c>
      <c r="H6328">
        <v>0</v>
      </c>
      <c r="I6328">
        <v>0</v>
      </c>
    </row>
    <row r="6329" spans="1:9" x14ac:dyDescent="0.25">
      <c r="A6329" t="s">
        <v>718</v>
      </c>
      <c r="B6329">
        <v>39829</v>
      </c>
      <c r="C6329" s="593">
        <v>0.08</v>
      </c>
      <c r="D6329" t="s">
        <v>1177</v>
      </c>
      <c r="E6329">
        <v>0.04</v>
      </c>
      <c r="F6329">
        <v>0.04</v>
      </c>
      <c r="G6329">
        <v>0</v>
      </c>
      <c r="H6329">
        <v>0</v>
      </c>
      <c r="I6329">
        <v>0</v>
      </c>
    </row>
    <row r="6330" spans="1:9" x14ac:dyDescent="0.25">
      <c r="A6330" t="s">
        <v>718</v>
      </c>
      <c r="B6330">
        <v>39832</v>
      </c>
      <c r="C6330" s="593">
        <v>0.08</v>
      </c>
      <c r="D6330" t="s">
        <v>3011</v>
      </c>
      <c r="E6330">
        <v>0.04</v>
      </c>
      <c r="F6330">
        <v>0.04</v>
      </c>
      <c r="G6330">
        <v>0</v>
      </c>
      <c r="H6330">
        <v>0</v>
      </c>
      <c r="I6330">
        <v>0</v>
      </c>
    </row>
    <row r="6331" spans="1:9" x14ac:dyDescent="0.25">
      <c r="A6331" t="s">
        <v>718</v>
      </c>
      <c r="B6331">
        <v>39834</v>
      </c>
      <c r="C6331" s="593">
        <v>0.08</v>
      </c>
      <c r="D6331" t="s">
        <v>3019</v>
      </c>
      <c r="E6331">
        <v>0.04</v>
      </c>
      <c r="F6331">
        <v>0.03</v>
      </c>
      <c r="G6331">
        <v>0</v>
      </c>
      <c r="H6331">
        <v>0.01</v>
      </c>
      <c r="I6331">
        <v>0</v>
      </c>
    </row>
    <row r="6332" spans="1:9" x14ac:dyDescent="0.25">
      <c r="A6332" t="s">
        <v>718</v>
      </c>
      <c r="B6332">
        <v>39836</v>
      </c>
      <c r="C6332" s="593">
        <v>0.08</v>
      </c>
      <c r="D6332" t="s">
        <v>3020</v>
      </c>
      <c r="E6332">
        <v>0.04</v>
      </c>
      <c r="F6332">
        <v>0.03</v>
      </c>
      <c r="G6332">
        <v>0</v>
      </c>
      <c r="H6332">
        <v>0.01</v>
      </c>
      <c r="I6332">
        <v>0</v>
      </c>
    </row>
    <row r="6333" spans="1:9" x14ac:dyDescent="0.25">
      <c r="A6333" t="s">
        <v>718</v>
      </c>
      <c r="B6333">
        <v>39837</v>
      </c>
      <c r="C6333" s="593">
        <v>0.08</v>
      </c>
      <c r="D6333" t="s">
        <v>3021</v>
      </c>
      <c r="E6333">
        <v>0.04</v>
      </c>
      <c r="F6333">
        <v>0.04</v>
      </c>
      <c r="G6333">
        <v>0</v>
      </c>
      <c r="H6333">
        <v>0</v>
      </c>
      <c r="I6333">
        <v>0</v>
      </c>
    </row>
    <row r="6334" spans="1:9" x14ac:dyDescent="0.25">
      <c r="A6334" t="s">
        <v>718</v>
      </c>
      <c r="B6334">
        <v>39840</v>
      </c>
      <c r="C6334" s="593">
        <v>0.08</v>
      </c>
      <c r="D6334" t="s">
        <v>3022</v>
      </c>
      <c r="E6334">
        <v>0.04</v>
      </c>
      <c r="F6334">
        <v>0.03</v>
      </c>
      <c r="G6334">
        <v>0</v>
      </c>
      <c r="H6334">
        <v>0.01</v>
      </c>
      <c r="I6334">
        <v>0</v>
      </c>
    </row>
    <row r="6335" spans="1:9" x14ac:dyDescent="0.25">
      <c r="A6335" t="s">
        <v>718</v>
      </c>
      <c r="B6335">
        <v>39841</v>
      </c>
      <c r="C6335" s="593">
        <v>0.08</v>
      </c>
      <c r="D6335" t="s">
        <v>3023</v>
      </c>
      <c r="E6335">
        <v>0.04</v>
      </c>
      <c r="F6335">
        <v>0.04</v>
      </c>
      <c r="G6335">
        <v>0</v>
      </c>
      <c r="H6335">
        <v>0</v>
      </c>
      <c r="I6335">
        <v>0</v>
      </c>
    </row>
    <row r="6336" spans="1:9" x14ac:dyDescent="0.25">
      <c r="A6336" t="s">
        <v>718</v>
      </c>
      <c r="B6336">
        <v>39842</v>
      </c>
      <c r="C6336" s="593">
        <v>0.08</v>
      </c>
      <c r="D6336" t="s">
        <v>2677</v>
      </c>
      <c r="E6336">
        <v>0.04</v>
      </c>
      <c r="F6336">
        <v>0.04</v>
      </c>
      <c r="G6336">
        <v>0</v>
      </c>
      <c r="H6336">
        <v>0</v>
      </c>
      <c r="I6336">
        <v>0</v>
      </c>
    </row>
    <row r="6337" spans="1:9" x14ac:dyDescent="0.25">
      <c r="A6337" t="s">
        <v>718</v>
      </c>
      <c r="B6337">
        <v>39845</v>
      </c>
      <c r="C6337" s="593">
        <v>0.08</v>
      </c>
      <c r="D6337" t="s">
        <v>3024</v>
      </c>
      <c r="E6337">
        <v>0.04</v>
      </c>
      <c r="F6337">
        <v>0.04</v>
      </c>
      <c r="G6337">
        <v>0</v>
      </c>
      <c r="H6337">
        <v>0</v>
      </c>
      <c r="I6337">
        <v>0</v>
      </c>
    </row>
    <row r="6338" spans="1:9" x14ac:dyDescent="0.25">
      <c r="A6338" t="s">
        <v>718</v>
      </c>
      <c r="B6338">
        <v>39846</v>
      </c>
      <c r="C6338" s="593">
        <v>0.08</v>
      </c>
      <c r="D6338" t="s">
        <v>3020</v>
      </c>
      <c r="E6338">
        <v>0.04</v>
      </c>
      <c r="F6338">
        <v>0.03</v>
      </c>
      <c r="G6338">
        <v>0</v>
      </c>
      <c r="H6338">
        <v>0.01</v>
      </c>
      <c r="I6338">
        <v>0</v>
      </c>
    </row>
    <row r="6339" spans="1:9" x14ac:dyDescent="0.25">
      <c r="A6339" t="s">
        <v>718</v>
      </c>
      <c r="B6339">
        <v>39851</v>
      </c>
      <c r="C6339" s="593">
        <v>0.08</v>
      </c>
      <c r="D6339" t="s">
        <v>3025</v>
      </c>
      <c r="E6339">
        <v>0.04</v>
      </c>
      <c r="F6339">
        <v>0.03</v>
      </c>
      <c r="G6339">
        <v>0</v>
      </c>
      <c r="H6339">
        <v>0.01</v>
      </c>
      <c r="I6339">
        <v>0</v>
      </c>
    </row>
    <row r="6340" spans="1:9" x14ac:dyDescent="0.25">
      <c r="A6340" t="s">
        <v>718</v>
      </c>
      <c r="B6340">
        <v>39852</v>
      </c>
      <c r="C6340" s="593">
        <v>0.08</v>
      </c>
      <c r="D6340" t="s">
        <v>3026</v>
      </c>
      <c r="E6340">
        <v>0.04</v>
      </c>
      <c r="F6340">
        <v>0.03</v>
      </c>
      <c r="G6340">
        <v>0</v>
      </c>
      <c r="H6340">
        <v>0.01</v>
      </c>
      <c r="I6340">
        <v>0</v>
      </c>
    </row>
    <row r="6341" spans="1:9" x14ac:dyDescent="0.25">
      <c r="A6341" t="s">
        <v>718</v>
      </c>
      <c r="B6341">
        <v>39854</v>
      </c>
      <c r="C6341" s="593">
        <v>0.08</v>
      </c>
      <c r="D6341" t="s">
        <v>3002</v>
      </c>
      <c r="E6341">
        <v>0.04</v>
      </c>
      <c r="F6341">
        <v>0.03</v>
      </c>
      <c r="G6341">
        <v>0</v>
      </c>
      <c r="H6341">
        <v>0.01</v>
      </c>
      <c r="I6341">
        <v>0</v>
      </c>
    </row>
    <row r="6342" spans="1:9" x14ac:dyDescent="0.25">
      <c r="A6342" t="s">
        <v>718</v>
      </c>
      <c r="B6342">
        <v>39859</v>
      </c>
      <c r="C6342" s="593">
        <v>0.08</v>
      </c>
      <c r="D6342" t="s">
        <v>3027</v>
      </c>
      <c r="E6342">
        <v>0.04</v>
      </c>
      <c r="F6342">
        <v>0.04</v>
      </c>
      <c r="G6342">
        <v>0</v>
      </c>
      <c r="H6342">
        <v>0</v>
      </c>
      <c r="I6342">
        <v>0</v>
      </c>
    </row>
    <row r="6343" spans="1:9" x14ac:dyDescent="0.25">
      <c r="A6343" t="s">
        <v>718</v>
      </c>
      <c r="B6343">
        <v>39861</v>
      </c>
      <c r="C6343" s="593">
        <v>0.08</v>
      </c>
      <c r="D6343" t="s">
        <v>3028</v>
      </c>
      <c r="E6343">
        <v>0.04</v>
      </c>
      <c r="F6343">
        <v>0.04</v>
      </c>
      <c r="G6343">
        <v>0</v>
      </c>
      <c r="H6343">
        <v>0</v>
      </c>
      <c r="I6343">
        <v>0</v>
      </c>
    </row>
    <row r="6344" spans="1:9" x14ac:dyDescent="0.25">
      <c r="A6344" t="s">
        <v>718</v>
      </c>
      <c r="B6344">
        <v>39862</v>
      </c>
      <c r="C6344" s="593">
        <v>0.08</v>
      </c>
      <c r="D6344" t="s">
        <v>2958</v>
      </c>
      <c r="E6344">
        <v>0.04</v>
      </c>
      <c r="F6344">
        <v>0.04</v>
      </c>
      <c r="G6344">
        <v>0</v>
      </c>
      <c r="H6344">
        <v>0</v>
      </c>
      <c r="I6344">
        <v>0</v>
      </c>
    </row>
    <row r="6345" spans="1:9" x14ac:dyDescent="0.25">
      <c r="A6345" t="s">
        <v>718</v>
      </c>
      <c r="B6345">
        <v>39866</v>
      </c>
      <c r="C6345" s="593">
        <v>0.08</v>
      </c>
      <c r="D6345" t="s">
        <v>3029</v>
      </c>
      <c r="E6345">
        <v>0.04</v>
      </c>
      <c r="F6345">
        <v>0.03</v>
      </c>
      <c r="G6345">
        <v>0</v>
      </c>
      <c r="H6345">
        <v>0.01</v>
      </c>
      <c r="I6345">
        <v>0</v>
      </c>
    </row>
    <row r="6346" spans="1:9" x14ac:dyDescent="0.25">
      <c r="A6346" t="s">
        <v>718</v>
      </c>
      <c r="B6346">
        <v>39867</v>
      </c>
      <c r="C6346" s="593">
        <v>0.08</v>
      </c>
      <c r="D6346" t="s">
        <v>3002</v>
      </c>
      <c r="E6346">
        <v>0.04</v>
      </c>
      <c r="F6346">
        <v>0.03</v>
      </c>
      <c r="G6346">
        <v>0</v>
      </c>
      <c r="H6346">
        <v>0.01</v>
      </c>
      <c r="I6346">
        <v>0</v>
      </c>
    </row>
    <row r="6347" spans="1:9" x14ac:dyDescent="0.25">
      <c r="A6347" t="s">
        <v>718</v>
      </c>
      <c r="B6347">
        <v>39870</v>
      </c>
      <c r="C6347" s="593">
        <v>7.0000000000000007E-2</v>
      </c>
      <c r="D6347" t="s">
        <v>1486</v>
      </c>
      <c r="E6347">
        <v>0.04</v>
      </c>
      <c r="F6347">
        <v>0.03</v>
      </c>
      <c r="G6347">
        <v>0</v>
      </c>
      <c r="H6347">
        <v>0</v>
      </c>
      <c r="I6347">
        <v>0</v>
      </c>
    </row>
    <row r="6348" spans="1:9" x14ac:dyDescent="0.25">
      <c r="A6348" t="s">
        <v>718</v>
      </c>
      <c r="B6348">
        <v>39877</v>
      </c>
      <c r="C6348" s="593">
        <v>0.08</v>
      </c>
      <c r="D6348" t="s">
        <v>3030</v>
      </c>
      <c r="E6348">
        <v>0.04</v>
      </c>
      <c r="F6348">
        <v>0.04</v>
      </c>
      <c r="G6348">
        <v>0</v>
      </c>
      <c r="H6348">
        <v>0</v>
      </c>
      <c r="I6348">
        <v>0</v>
      </c>
    </row>
    <row r="6349" spans="1:9" x14ac:dyDescent="0.25">
      <c r="A6349" t="s">
        <v>718</v>
      </c>
      <c r="B6349">
        <v>39885</v>
      </c>
      <c r="C6349" s="593">
        <v>0.08</v>
      </c>
      <c r="D6349" t="s">
        <v>3031</v>
      </c>
      <c r="E6349">
        <v>0.04</v>
      </c>
      <c r="F6349">
        <v>0.04</v>
      </c>
      <c r="G6349">
        <v>0</v>
      </c>
      <c r="H6349">
        <v>0</v>
      </c>
      <c r="I6349">
        <v>0</v>
      </c>
    </row>
    <row r="6350" spans="1:9" x14ac:dyDescent="0.25">
      <c r="A6350" t="s">
        <v>718</v>
      </c>
      <c r="B6350">
        <v>39886</v>
      </c>
      <c r="C6350" s="593">
        <v>0.08</v>
      </c>
      <c r="D6350" t="s">
        <v>3032</v>
      </c>
      <c r="E6350">
        <v>0.04</v>
      </c>
      <c r="F6350">
        <v>0.03</v>
      </c>
      <c r="G6350">
        <v>0</v>
      </c>
      <c r="H6350">
        <v>0.01</v>
      </c>
      <c r="I6350">
        <v>0</v>
      </c>
    </row>
    <row r="6351" spans="1:9" x14ac:dyDescent="0.25">
      <c r="A6351" t="s">
        <v>718</v>
      </c>
      <c r="B6351">
        <v>39897</v>
      </c>
      <c r="C6351" s="593">
        <v>0.08</v>
      </c>
      <c r="D6351" t="s">
        <v>3033</v>
      </c>
      <c r="E6351">
        <v>0.04</v>
      </c>
      <c r="F6351">
        <v>0.04</v>
      </c>
      <c r="G6351">
        <v>0</v>
      </c>
      <c r="H6351">
        <v>0</v>
      </c>
      <c r="I6351">
        <v>0</v>
      </c>
    </row>
    <row r="6352" spans="1:9" x14ac:dyDescent="0.25">
      <c r="A6352" t="s">
        <v>718</v>
      </c>
      <c r="B6352">
        <v>39901</v>
      </c>
      <c r="C6352" s="593">
        <v>0.08</v>
      </c>
      <c r="D6352" t="s">
        <v>2721</v>
      </c>
      <c r="E6352">
        <v>0.04</v>
      </c>
      <c r="F6352">
        <v>0.03</v>
      </c>
      <c r="G6352">
        <v>0</v>
      </c>
      <c r="H6352">
        <v>0.01</v>
      </c>
      <c r="I6352">
        <v>0</v>
      </c>
    </row>
    <row r="6353" spans="1:9" x14ac:dyDescent="0.25">
      <c r="A6353" t="s">
        <v>719</v>
      </c>
      <c r="B6353">
        <v>60002</v>
      </c>
      <c r="C6353" s="593">
        <v>0.08</v>
      </c>
      <c r="D6353" t="s">
        <v>1858</v>
      </c>
      <c r="E6353">
        <v>6.25E-2</v>
      </c>
      <c r="F6353">
        <v>0</v>
      </c>
      <c r="G6353">
        <v>0</v>
      </c>
      <c r="H6353">
        <v>1.7500000000000002E-2</v>
      </c>
      <c r="I6353">
        <v>0</v>
      </c>
    </row>
    <row r="6354" spans="1:9" x14ac:dyDescent="0.25">
      <c r="A6354" t="s">
        <v>719</v>
      </c>
      <c r="B6354">
        <v>60004</v>
      </c>
      <c r="C6354" s="593">
        <v>0.1</v>
      </c>
      <c r="D6354" t="s">
        <v>3034</v>
      </c>
      <c r="E6354">
        <v>6.25E-2</v>
      </c>
      <c r="F6354">
        <v>1.7500000000000002E-2</v>
      </c>
      <c r="G6354">
        <v>0.01</v>
      </c>
      <c r="H6354">
        <v>0.01</v>
      </c>
      <c r="I6354">
        <v>0</v>
      </c>
    </row>
    <row r="6355" spans="1:9" x14ac:dyDescent="0.25">
      <c r="A6355" t="s">
        <v>719</v>
      </c>
      <c r="B6355">
        <v>60005</v>
      </c>
      <c r="C6355" s="593">
        <v>0.1</v>
      </c>
      <c r="D6355" t="s">
        <v>3034</v>
      </c>
      <c r="E6355">
        <v>6.25E-2</v>
      </c>
      <c r="F6355">
        <v>1.7500000000000002E-2</v>
      </c>
      <c r="G6355">
        <v>0.01</v>
      </c>
      <c r="H6355">
        <v>0.01</v>
      </c>
      <c r="I6355">
        <v>0</v>
      </c>
    </row>
    <row r="6356" spans="1:9" x14ac:dyDescent="0.25">
      <c r="A6356" t="s">
        <v>719</v>
      </c>
      <c r="B6356">
        <v>60006</v>
      </c>
      <c r="C6356" s="593">
        <v>0.1</v>
      </c>
      <c r="D6356" t="s">
        <v>3034</v>
      </c>
      <c r="E6356">
        <v>6.25E-2</v>
      </c>
      <c r="F6356">
        <v>1.7500000000000002E-2</v>
      </c>
      <c r="G6356">
        <v>0.01</v>
      </c>
      <c r="H6356">
        <v>0.01</v>
      </c>
      <c r="I6356">
        <v>0</v>
      </c>
    </row>
    <row r="6357" spans="1:9" x14ac:dyDescent="0.25">
      <c r="A6357" t="s">
        <v>719</v>
      </c>
      <c r="B6357">
        <v>60007</v>
      </c>
      <c r="C6357" s="593">
        <v>0.10249999999999999</v>
      </c>
      <c r="D6357" t="s">
        <v>3035</v>
      </c>
      <c r="E6357">
        <v>6.25E-2</v>
      </c>
      <c r="F6357">
        <v>1.7500000000000002E-2</v>
      </c>
      <c r="G6357">
        <v>1.2500000000000001E-2</v>
      </c>
      <c r="H6357">
        <v>0.01</v>
      </c>
      <c r="I6357">
        <v>0</v>
      </c>
    </row>
    <row r="6358" spans="1:9" x14ac:dyDescent="0.25">
      <c r="A6358" t="s">
        <v>719</v>
      </c>
      <c r="B6358">
        <v>60008</v>
      </c>
      <c r="C6358" s="593">
        <v>0.1</v>
      </c>
      <c r="D6358" t="s">
        <v>3034</v>
      </c>
      <c r="E6358">
        <v>6.25E-2</v>
      </c>
      <c r="F6358">
        <v>1.7500000000000002E-2</v>
      </c>
      <c r="G6358">
        <v>0.01</v>
      </c>
      <c r="H6358">
        <v>0.01</v>
      </c>
      <c r="I6358">
        <v>0</v>
      </c>
    </row>
    <row r="6359" spans="1:9" x14ac:dyDescent="0.25">
      <c r="A6359" t="s">
        <v>719</v>
      </c>
      <c r="B6359">
        <v>60009</v>
      </c>
      <c r="C6359" s="593">
        <v>0.1</v>
      </c>
      <c r="D6359" t="s">
        <v>3036</v>
      </c>
      <c r="E6359">
        <v>6.25E-2</v>
      </c>
      <c r="F6359">
        <v>1.7500000000000002E-2</v>
      </c>
      <c r="G6359">
        <v>0.01</v>
      </c>
      <c r="H6359">
        <v>0.01</v>
      </c>
      <c r="I6359">
        <v>0</v>
      </c>
    </row>
    <row r="6360" spans="1:9" x14ac:dyDescent="0.25">
      <c r="A6360" t="s">
        <v>719</v>
      </c>
      <c r="B6360">
        <v>60010</v>
      </c>
      <c r="C6360" s="593">
        <v>0.1</v>
      </c>
      <c r="D6360" t="s">
        <v>3037</v>
      </c>
      <c r="E6360">
        <v>6.25E-2</v>
      </c>
      <c r="F6360">
        <v>1.7500000000000002E-2</v>
      </c>
      <c r="G6360">
        <v>0.01</v>
      </c>
      <c r="H6360">
        <v>0.01</v>
      </c>
      <c r="I6360">
        <v>0</v>
      </c>
    </row>
    <row r="6361" spans="1:9" x14ac:dyDescent="0.25">
      <c r="A6361" t="s">
        <v>719</v>
      </c>
      <c r="B6361">
        <v>60011</v>
      </c>
      <c r="C6361" s="593">
        <v>0.09</v>
      </c>
      <c r="D6361" t="s">
        <v>3038</v>
      </c>
      <c r="E6361">
        <v>6.25E-2</v>
      </c>
      <c r="F6361">
        <v>1.7500000000000002E-2</v>
      </c>
      <c r="G6361">
        <v>0</v>
      </c>
      <c r="H6361">
        <v>0.01</v>
      </c>
      <c r="I6361">
        <v>0</v>
      </c>
    </row>
    <row r="6362" spans="1:9" x14ac:dyDescent="0.25">
      <c r="A6362" t="s">
        <v>719</v>
      </c>
      <c r="B6362">
        <v>60012</v>
      </c>
      <c r="C6362" s="593">
        <v>7.7499999999999999E-2</v>
      </c>
      <c r="D6362" t="s">
        <v>3039</v>
      </c>
      <c r="E6362">
        <v>6.25E-2</v>
      </c>
      <c r="F6362">
        <v>0</v>
      </c>
      <c r="G6362">
        <v>7.4999999999999997E-3</v>
      </c>
      <c r="H6362">
        <v>7.4999999999999997E-3</v>
      </c>
      <c r="I6362">
        <v>0</v>
      </c>
    </row>
    <row r="6363" spans="1:9" x14ac:dyDescent="0.25">
      <c r="A6363" t="s">
        <v>719</v>
      </c>
      <c r="B6363">
        <v>60013</v>
      </c>
      <c r="C6363" s="593">
        <v>0.08</v>
      </c>
      <c r="D6363" t="s">
        <v>3040</v>
      </c>
      <c r="E6363">
        <v>6.25E-2</v>
      </c>
      <c r="F6363">
        <v>0</v>
      </c>
      <c r="G6363">
        <v>0.01</v>
      </c>
      <c r="H6363">
        <v>7.4999999999999997E-3</v>
      </c>
      <c r="I6363">
        <v>0</v>
      </c>
    </row>
    <row r="6364" spans="1:9" x14ac:dyDescent="0.25">
      <c r="A6364" t="s">
        <v>719</v>
      </c>
      <c r="B6364">
        <v>60014</v>
      </c>
      <c r="C6364" s="593">
        <v>0.08</v>
      </c>
      <c r="D6364" t="s">
        <v>1618</v>
      </c>
      <c r="E6364">
        <v>6.25E-2</v>
      </c>
      <c r="F6364">
        <v>0</v>
      </c>
      <c r="G6364">
        <v>0.01</v>
      </c>
      <c r="H6364">
        <v>7.4999999999999997E-3</v>
      </c>
      <c r="I6364">
        <v>0</v>
      </c>
    </row>
    <row r="6365" spans="1:9" x14ac:dyDescent="0.25">
      <c r="A6365" t="s">
        <v>719</v>
      </c>
      <c r="B6365">
        <v>60015</v>
      </c>
      <c r="C6365" s="593">
        <v>0.1</v>
      </c>
      <c r="D6365" t="s">
        <v>3041</v>
      </c>
      <c r="E6365">
        <v>6.25E-2</v>
      </c>
      <c r="F6365">
        <v>1.7500000000000002E-2</v>
      </c>
      <c r="G6365">
        <v>0.01</v>
      </c>
      <c r="H6365">
        <v>0.01</v>
      </c>
      <c r="I6365">
        <v>0</v>
      </c>
    </row>
    <row r="6366" spans="1:9" x14ac:dyDescent="0.25">
      <c r="A6366" t="s">
        <v>719</v>
      </c>
      <c r="B6366">
        <v>60016</v>
      </c>
      <c r="C6366" s="593">
        <v>0.10249999999999999</v>
      </c>
      <c r="D6366" t="s">
        <v>3042</v>
      </c>
      <c r="E6366">
        <v>6.25E-2</v>
      </c>
      <c r="F6366">
        <v>1.7500000000000002E-2</v>
      </c>
      <c r="G6366">
        <v>1.2500000000000001E-2</v>
      </c>
      <c r="H6366">
        <v>0.01</v>
      </c>
      <c r="I6366">
        <v>0</v>
      </c>
    </row>
    <row r="6367" spans="1:9" x14ac:dyDescent="0.25">
      <c r="A6367" t="s">
        <v>719</v>
      </c>
      <c r="B6367">
        <v>60017</v>
      </c>
      <c r="C6367" s="593">
        <v>0.1</v>
      </c>
      <c r="D6367" t="s">
        <v>3043</v>
      </c>
      <c r="E6367">
        <v>6.25E-2</v>
      </c>
      <c r="F6367">
        <v>1.7500000000000002E-2</v>
      </c>
      <c r="G6367">
        <v>0.01</v>
      </c>
      <c r="H6367">
        <v>0.01</v>
      </c>
      <c r="I6367">
        <v>0</v>
      </c>
    </row>
    <row r="6368" spans="1:9" x14ac:dyDescent="0.25">
      <c r="A6368" t="s">
        <v>719</v>
      </c>
      <c r="B6368">
        <v>60018</v>
      </c>
      <c r="C6368" s="593">
        <v>0.10249999999999999</v>
      </c>
      <c r="D6368" t="s">
        <v>3035</v>
      </c>
      <c r="E6368">
        <v>6.25E-2</v>
      </c>
      <c r="F6368">
        <v>1.7500000000000002E-2</v>
      </c>
      <c r="G6368">
        <v>1.2500000000000001E-2</v>
      </c>
      <c r="H6368">
        <v>0.01</v>
      </c>
      <c r="I6368">
        <v>0</v>
      </c>
    </row>
    <row r="6369" spans="1:9" x14ac:dyDescent="0.25">
      <c r="A6369" t="s">
        <v>719</v>
      </c>
      <c r="B6369">
        <v>60019</v>
      </c>
      <c r="C6369" s="593">
        <v>0.1</v>
      </c>
      <c r="D6369" t="s">
        <v>3043</v>
      </c>
      <c r="E6369">
        <v>6.25E-2</v>
      </c>
      <c r="F6369">
        <v>1.7500000000000002E-2</v>
      </c>
      <c r="G6369">
        <v>0.01</v>
      </c>
      <c r="H6369">
        <v>0.01</v>
      </c>
      <c r="I6369">
        <v>0</v>
      </c>
    </row>
    <row r="6370" spans="1:9" x14ac:dyDescent="0.25">
      <c r="A6370" t="s">
        <v>719</v>
      </c>
      <c r="B6370">
        <v>60020</v>
      </c>
      <c r="C6370" s="593">
        <v>0.08</v>
      </c>
      <c r="D6370" t="s">
        <v>3044</v>
      </c>
      <c r="E6370">
        <v>6.25E-2</v>
      </c>
      <c r="F6370">
        <v>0</v>
      </c>
      <c r="G6370">
        <v>0</v>
      </c>
      <c r="H6370">
        <v>1.7500000000000002E-2</v>
      </c>
      <c r="I6370">
        <v>0</v>
      </c>
    </row>
    <row r="6371" spans="1:9" x14ac:dyDescent="0.25">
      <c r="A6371" t="s">
        <v>719</v>
      </c>
      <c r="B6371">
        <v>60021</v>
      </c>
      <c r="C6371" s="593">
        <v>0.08</v>
      </c>
      <c r="D6371" t="s">
        <v>3045</v>
      </c>
      <c r="E6371">
        <v>6.25E-2</v>
      </c>
      <c r="F6371">
        <v>0</v>
      </c>
      <c r="G6371">
        <v>0</v>
      </c>
      <c r="H6371">
        <v>1.7500000000000002E-2</v>
      </c>
      <c r="I6371">
        <v>0</v>
      </c>
    </row>
    <row r="6372" spans="1:9" x14ac:dyDescent="0.25">
      <c r="A6372" t="s">
        <v>719</v>
      </c>
      <c r="B6372">
        <v>60022</v>
      </c>
      <c r="C6372" s="593">
        <v>0.09</v>
      </c>
      <c r="D6372" t="s">
        <v>3046</v>
      </c>
      <c r="E6372">
        <v>6.25E-2</v>
      </c>
      <c r="F6372">
        <v>1.7500000000000002E-2</v>
      </c>
      <c r="G6372">
        <v>0</v>
      </c>
      <c r="H6372">
        <v>0.01</v>
      </c>
      <c r="I6372">
        <v>0</v>
      </c>
    </row>
    <row r="6373" spans="1:9" x14ac:dyDescent="0.25">
      <c r="A6373" t="s">
        <v>719</v>
      </c>
      <c r="B6373">
        <v>60025</v>
      </c>
      <c r="C6373" s="593">
        <v>0.1075</v>
      </c>
      <c r="D6373" t="s">
        <v>3047</v>
      </c>
      <c r="E6373">
        <v>6.25E-2</v>
      </c>
      <c r="F6373">
        <v>1.7500000000000002E-2</v>
      </c>
      <c r="G6373">
        <v>7.4999999999999997E-3</v>
      </c>
      <c r="H6373">
        <v>0.02</v>
      </c>
      <c r="I6373">
        <v>0</v>
      </c>
    </row>
    <row r="6374" spans="1:9" x14ac:dyDescent="0.25">
      <c r="A6374" t="s">
        <v>719</v>
      </c>
      <c r="B6374">
        <v>60026</v>
      </c>
      <c r="C6374" s="593">
        <v>0.1</v>
      </c>
      <c r="D6374" t="s">
        <v>3048</v>
      </c>
      <c r="E6374">
        <v>6.25E-2</v>
      </c>
      <c r="F6374">
        <v>1.7500000000000002E-2</v>
      </c>
      <c r="G6374">
        <v>0.01</v>
      </c>
      <c r="H6374">
        <v>0.01</v>
      </c>
      <c r="I6374">
        <v>0</v>
      </c>
    </row>
    <row r="6375" spans="1:9" x14ac:dyDescent="0.25">
      <c r="A6375" t="s">
        <v>719</v>
      </c>
      <c r="B6375">
        <v>60029</v>
      </c>
      <c r="C6375" s="593">
        <v>0.10249999999999999</v>
      </c>
      <c r="D6375" t="s">
        <v>3049</v>
      </c>
      <c r="E6375">
        <v>6.25E-2</v>
      </c>
      <c r="F6375">
        <v>1.7500000000000002E-2</v>
      </c>
      <c r="G6375">
        <v>1.2500000000000001E-2</v>
      </c>
      <c r="H6375">
        <v>0.01</v>
      </c>
      <c r="I6375">
        <v>0</v>
      </c>
    </row>
    <row r="6376" spans="1:9" x14ac:dyDescent="0.25">
      <c r="A6376" t="s">
        <v>719</v>
      </c>
      <c r="B6376">
        <v>60030</v>
      </c>
      <c r="C6376" s="593">
        <v>0.08</v>
      </c>
      <c r="D6376" t="s">
        <v>3050</v>
      </c>
      <c r="E6376">
        <v>6.25E-2</v>
      </c>
      <c r="F6376">
        <v>0</v>
      </c>
      <c r="G6376">
        <v>0.01</v>
      </c>
      <c r="H6376">
        <v>7.4999999999999997E-3</v>
      </c>
      <c r="I6376">
        <v>0</v>
      </c>
    </row>
    <row r="6377" spans="1:9" x14ac:dyDescent="0.25">
      <c r="A6377" t="s">
        <v>719</v>
      </c>
      <c r="B6377">
        <v>60031</v>
      </c>
      <c r="C6377" s="593">
        <v>8.5000000000000006E-2</v>
      </c>
      <c r="D6377" t="s">
        <v>3051</v>
      </c>
      <c r="E6377">
        <v>6.25E-2</v>
      </c>
      <c r="F6377">
        <v>0</v>
      </c>
      <c r="G6377">
        <v>1.4999999999999999E-2</v>
      </c>
      <c r="H6377">
        <v>7.4999999999999997E-3</v>
      </c>
      <c r="I6377">
        <v>0</v>
      </c>
    </row>
    <row r="6378" spans="1:9" x14ac:dyDescent="0.25">
      <c r="A6378" t="s">
        <v>719</v>
      </c>
      <c r="B6378">
        <v>60033</v>
      </c>
      <c r="C6378" s="593">
        <v>7.7499999999999999E-2</v>
      </c>
      <c r="D6378" t="s">
        <v>2171</v>
      </c>
      <c r="E6378">
        <v>6.25E-2</v>
      </c>
      <c r="F6378">
        <v>1.4999999999999999E-2</v>
      </c>
      <c r="G6378">
        <v>0</v>
      </c>
      <c r="H6378">
        <v>0</v>
      </c>
      <c r="I6378">
        <v>0</v>
      </c>
    </row>
    <row r="6379" spans="1:9" x14ac:dyDescent="0.25">
      <c r="A6379" t="s">
        <v>719</v>
      </c>
      <c r="B6379">
        <v>60034</v>
      </c>
      <c r="C6379" s="593">
        <v>7.0000000000000007E-2</v>
      </c>
      <c r="D6379" t="s">
        <v>3046</v>
      </c>
      <c r="E6379">
        <v>6.25E-2</v>
      </c>
      <c r="F6379">
        <v>0</v>
      </c>
      <c r="G6379">
        <v>0</v>
      </c>
      <c r="H6379">
        <v>7.4999999999999997E-3</v>
      </c>
      <c r="I6379">
        <v>0</v>
      </c>
    </row>
    <row r="6380" spans="1:9" x14ac:dyDescent="0.25">
      <c r="A6380" t="s">
        <v>719</v>
      </c>
      <c r="B6380">
        <v>60035</v>
      </c>
      <c r="C6380" s="593">
        <v>0.09</v>
      </c>
      <c r="D6380" t="s">
        <v>3046</v>
      </c>
      <c r="E6380">
        <v>6.25E-2</v>
      </c>
      <c r="F6380">
        <v>1.7500000000000002E-2</v>
      </c>
      <c r="G6380">
        <v>0</v>
      </c>
      <c r="H6380">
        <v>0.01</v>
      </c>
      <c r="I6380">
        <v>0</v>
      </c>
    </row>
    <row r="6381" spans="1:9" x14ac:dyDescent="0.25">
      <c r="A6381" t="s">
        <v>719</v>
      </c>
      <c r="B6381">
        <v>60037</v>
      </c>
      <c r="C6381" s="593">
        <v>0.08</v>
      </c>
      <c r="D6381" t="s">
        <v>1722</v>
      </c>
      <c r="E6381">
        <v>6.25E-2</v>
      </c>
      <c r="F6381">
        <v>0</v>
      </c>
      <c r="G6381">
        <v>0.01</v>
      </c>
      <c r="H6381">
        <v>7.4999999999999997E-3</v>
      </c>
      <c r="I6381">
        <v>0</v>
      </c>
    </row>
    <row r="6382" spans="1:9" x14ac:dyDescent="0.25">
      <c r="A6382" t="s">
        <v>719</v>
      </c>
      <c r="B6382">
        <v>60038</v>
      </c>
      <c r="C6382" s="593">
        <v>0.1</v>
      </c>
      <c r="D6382" t="s">
        <v>3052</v>
      </c>
      <c r="E6382">
        <v>6.25E-2</v>
      </c>
      <c r="F6382">
        <v>1.7500000000000002E-2</v>
      </c>
      <c r="G6382">
        <v>0.01</v>
      </c>
      <c r="H6382">
        <v>0.01</v>
      </c>
      <c r="I6382">
        <v>0</v>
      </c>
    </row>
    <row r="6383" spans="1:9" x14ac:dyDescent="0.25">
      <c r="A6383" t="s">
        <v>719</v>
      </c>
      <c r="B6383">
        <v>60039</v>
      </c>
      <c r="C6383" s="593">
        <v>7.7499999999999999E-2</v>
      </c>
      <c r="D6383" t="s">
        <v>3039</v>
      </c>
      <c r="E6383">
        <v>6.25E-2</v>
      </c>
      <c r="F6383">
        <v>0</v>
      </c>
      <c r="G6383">
        <v>7.4999999999999997E-3</v>
      </c>
      <c r="H6383">
        <v>7.4999999999999997E-3</v>
      </c>
      <c r="I6383">
        <v>0</v>
      </c>
    </row>
    <row r="6384" spans="1:9" x14ac:dyDescent="0.25">
      <c r="A6384" t="s">
        <v>719</v>
      </c>
      <c r="B6384">
        <v>60040</v>
      </c>
      <c r="C6384" s="593">
        <v>8.7499999999999994E-2</v>
      </c>
      <c r="D6384" t="s">
        <v>3053</v>
      </c>
      <c r="E6384">
        <v>6.25E-2</v>
      </c>
      <c r="F6384">
        <v>0</v>
      </c>
      <c r="G6384">
        <v>1.7500000000000002E-2</v>
      </c>
      <c r="H6384">
        <v>7.4999999999999997E-3</v>
      </c>
      <c r="I6384">
        <v>0</v>
      </c>
    </row>
    <row r="6385" spans="1:9" x14ac:dyDescent="0.25">
      <c r="A6385" t="s">
        <v>719</v>
      </c>
      <c r="B6385">
        <v>60041</v>
      </c>
      <c r="C6385" s="593">
        <v>0.08</v>
      </c>
      <c r="D6385" t="s">
        <v>3054</v>
      </c>
      <c r="E6385">
        <v>6.25E-2</v>
      </c>
      <c r="F6385">
        <v>0</v>
      </c>
      <c r="G6385">
        <v>0</v>
      </c>
      <c r="H6385">
        <v>1.7500000000000002E-2</v>
      </c>
      <c r="I6385">
        <v>0</v>
      </c>
    </row>
    <row r="6386" spans="1:9" x14ac:dyDescent="0.25">
      <c r="A6386" t="s">
        <v>719</v>
      </c>
      <c r="B6386">
        <v>60042</v>
      </c>
      <c r="C6386" s="593">
        <v>7.0000000000000007E-2</v>
      </c>
      <c r="D6386" t="s">
        <v>3046</v>
      </c>
      <c r="E6386">
        <v>6.25E-2</v>
      </c>
      <c r="F6386">
        <v>0</v>
      </c>
      <c r="G6386">
        <v>0</v>
      </c>
      <c r="H6386">
        <v>7.4999999999999997E-3</v>
      </c>
      <c r="I6386">
        <v>0</v>
      </c>
    </row>
    <row r="6387" spans="1:9" x14ac:dyDescent="0.25">
      <c r="A6387" t="s">
        <v>719</v>
      </c>
      <c r="B6387">
        <v>60043</v>
      </c>
      <c r="C6387" s="593">
        <v>0.1</v>
      </c>
      <c r="D6387" t="s">
        <v>3055</v>
      </c>
      <c r="E6387">
        <v>6.25E-2</v>
      </c>
      <c r="F6387">
        <v>1.7500000000000002E-2</v>
      </c>
      <c r="G6387">
        <v>0.01</v>
      </c>
      <c r="H6387">
        <v>0.01</v>
      </c>
      <c r="I6387">
        <v>0</v>
      </c>
    </row>
    <row r="6388" spans="1:9" x14ac:dyDescent="0.25">
      <c r="A6388" t="s">
        <v>719</v>
      </c>
      <c r="B6388">
        <v>60044</v>
      </c>
      <c r="C6388" s="593">
        <v>0.08</v>
      </c>
      <c r="D6388" t="s">
        <v>3056</v>
      </c>
      <c r="E6388">
        <v>6.25E-2</v>
      </c>
      <c r="F6388">
        <v>0</v>
      </c>
      <c r="G6388">
        <v>0.01</v>
      </c>
      <c r="H6388">
        <v>7.4999999999999997E-3</v>
      </c>
      <c r="I6388">
        <v>0</v>
      </c>
    </row>
    <row r="6389" spans="1:9" x14ac:dyDescent="0.25">
      <c r="A6389" t="s">
        <v>719</v>
      </c>
      <c r="B6389">
        <v>60045</v>
      </c>
      <c r="C6389" s="593">
        <v>0.08</v>
      </c>
      <c r="D6389" t="s">
        <v>3057</v>
      </c>
      <c r="E6389">
        <v>6.25E-2</v>
      </c>
      <c r="F6389">
        <v>0</v>
      </c>
      <c r="G6389">
        <v>0.01</v>
      </c>
      <c r="H6389">
        <v>7.4999999999999997E-3</v>
      </c>
      <c r="I6389">
        <v>0</v>
      </c>
    </row>
    <row r="6390" spans="1:9" x14ac:dyDescent="0.25">
      <c r="A6390" t="s">
        <v>719</v>
      </c>
      <c r="B6390">
        <v>60046</v>
      </c>
      <c r="C6390" s="593">
        <v>0.08</v>
      </c>
      <c r="D6390" t="s">
        <v>3058</v>
      </c>
      <c r="E6390">
        <v>6.25E-2</v>
      </c>
      <c r="F6390">
        <v>0</v>
      </c>
      <c r="G6390">
        <v>0</v>
      </c>
      <c r="H6390">
        <v>1.7500000000000002E-2</v>
      </c>
      <c r="I6390">
        <v>0</v>
      </c>
    </row>
    <row r="6391" spans="1:9" x14ac:dyDescent="0.25">
      <c r="A6391" t="s">
        <v>719</v>
      </c>
      <c r="B6391">
        <v>60047</v>
      </c>
      <c r="C6391" s="593">
        <v>0.09</v>
      </c>
      <c r="D6391" t="s">
        <v>3059</v>
      </c>
      <c r="E6391">
        <v>6.25E-2</v>
      </c>
      <c r="F6391">
        <v>0</v>
      </c>
      <c r="G6391">
        <v>0.01</v>
      </c>
      <c r="H6391">
        <v>1.7500000000000002E-2</v>
      </c>
      <c r="I6391">
        <v>0</v>
      </c>
    </row>
    <row r="6392" spans="1:9" x14ac:dyDescent="0.25">
      <c r="A6392" t="s">
        <v>719</v>
      </c>
      <c r="B6392">
        <v>60048</v>
      </c>
      <c r="C6392" s="593">
        <v>8.5000000000000006E-2</v>
      </c>
      <c r="D6392" t="s">
        <v>3051</v>
      </c>
      <c r="E6392">
        <v>6.25E-2</v>
      </c>
      <c r="F6392">
        <v>0</v>
      </c>
      <c r="G6392">
        <v>1.4999999999999999E-2</v>
      </c>
      <c r="H6392">
        <v>7.4999999999999997E-3</v>
      </c>
      <c r="I6392">
        <v>0</v>
      </c>
    </row>
    <row r="6393" spans="1:9" x14ac:dyDescent="0.25">
      <c r="A6393" t="s">
        <v>719</v>
      </c>
      <c r="B6393">
        <v>60050</v>
      </c>
      <c r="C6393" s="593">
        <v>7.7499999999999999E-2</v>
      </c>
      <c r="D6393" t="s">
        <v>3060</v>
      </c>
      <c r="E6393">
        <v>6.25E-2</v>
      </c>
      <c r="F6393">
        <v>0</v>
      </c>
      <c r="G6393">
        <v>7.4999999999999997E-3</v>
      </c>
      <c r="H6393">
        <v>7.4999999999999997E-3</v>
      </c>
      <c r="I6393">
        <v>0</v>
      </c>
    </row>
    <row r="6394" spans="1:9" x14ac:dyDescent="0.25">
      <c r="A6394" t="s">
        <v>719</v>
      </c>
      <c r="B6394">
        <v>60051</v>
      </c>
      <c r="C6394" s="593">
        <v>0.08</v>
      </c>
      <c r="D6394" t="s">
        <v>3050</v>
      </c>
      <c r="E6394">
        <v>6.25E-2</v>
      </c>
      <c r="F6394">
        <v>0</v>
      </c>
      <c r="G6394">
        <v>0.01</v>
      </c>
      <c r="H6394">
        <v>7.4999999999999997E-3</v>
      </c>
      <c r="I6394">
        <v>0</v>
      </c>
    </row>
    <row r="6395" spans="1:9" x14ac:dyDescent="0.25">
      <c r="A6395" t="s">
        <v>719</v>
      </c>
      <c r="B6395">
        <v>60053</v>
      </c>
      <c r="C6395" s="593">
        <v>0.105</v>
      </c>
      <c r="D6395" t="s">
        <v>3061</v>
      </c>
      <c r="E6395">
        <v>6.25E-2</v>
      </c>
      <c r="F6395">
        <v>1.7500000000000002E-2</v>
      </c>
      <c r="G6395">
        <v>1.2500000000000001E-2</v>
      </c>
      <c r="H6395">
        <v>1.2500000000000001E-2</v>
      </c>
      <c r="I6395">
        <v>0</v>
      </c>
    </row>
    <row r="6396" spans="1:9" x14ac:dyDescent="0.25">
      <c r="A6396" t="s">
        <v>719</v>
      </c>
      <c r="B6396">
        <v>60055</v>
      </c>
      <c r="C6396" s="593">
        <v>0.1</v>
      </c>
      <c r="D6396" t="s">
        <v>3052</v>
      </c>
      <c r="E6396">
        <v>6.25E-2</v>
      </c>
      <c r="F6396">
        <v>1.7500000000000002E-2</v>
      </c>
      <c r="G6396">
        <v>0.01</v>
      </c>
      <c r="H6396">
        <v>0.01</v>
      </c>
      <c r="I6396">
        <v>0</v>
      </c>
    </row>
    <row r="6397" spans="1:9" x14ac:dyDescent="0.25">
      <c r="A6397" t="s">
        <v>719</v>
      </c>
      <c r="B6397">
        <v>60056</v>
      </c>
      <c r="C6397" s="593">
        <v>0.10249999999999999</v>
      </c>
      <c r="D6397" t="s">
        <v>3062</v>
      </c>
      <c r="E6397">
        <v>6.25E-2</v>
      </c>
      <c r="F6397">
        <v>1.7500000000000002E-2</v>
      </c>
      <c r="G6397">
        <v>0.01</v>
      </c>
      <c r="H6397">
        <v>1.2500000000000001E-2</v>
      </c>
      <c r="I6397">
        <v>0</v>
      </c>
    </row>
    <row r="6398" spans="1:9" x14ac:dyDescent="0.25">
      <c r="A6398" t="s">
        <v>719</v>
      </c>
      <c r="B6398">
        <v>60060</v>
      </c>
      <c r="C6398" s="593">
        <v>0.08</v>
      </c>
      <c r="D6398" t="s">
        <v>3063</v>
      </c>
      <c r="E6398">
        <v>6.25E-2</v>
      </c>
      <c r="F6398">
        <v>0</v>
      </c>
      <c r="G6398">
        <v>0.01</v>
      </c>
      <c r="H6398">
        <v>7.4999999999999997E-3</v>
      </c>
      <c r="I6398">
        <v>0</v>
      </c>
    </row>
    <row r="6399" spans="1:9" x14ac:dyDescent="0.25">
      <c r="A6399" t="s">
        <v>719</v>
      </c>
      <c r="B6399">
        <v>60061</v>
      </c>
      <c r="C6399" s="593">
        <v>0.08</v>
      </c>
      <c r="D6399" t="s">
        <v>3064</v>
      </c>
      <c r="E6399">
        <v>6.25E-2</v>
      </c>
      <c r="F6399">
        <v>0</v>
      </c>
      <c r="G6399">
        <v>0.01</v>
      </c>
      <c r="H6399">
        <v>7.4999999999999997E-3</v>
      </c>
      <c r="I6399">
        <v>0</v>
      </c>
    </row>
    <row r="6400" spans="1:9" x14ac:dyDescent="0.25">
      <c r="A6400" t="s">
        <v>719</v>
      </c>
      <c r="B6400">
        <v>60062</v>
      </c>
      <c r="C6400" s="593">
        <v>0.1</v>
      </c>
      <c r="D6400" t="s">
        <v>3065</v>
      </c>
      <c r="E6400">
        <v>6.25E-2</v>
      </c>
      <c r="F6400">
        <v>1.7500000000000002E-2</v>
      </c>
      <c r="G6400">
        <v>0.01</v>
      </c>
      <c r="H6400">
        <v>0.01</v>
      </c>
      <c r="I6400">
        <v>0</v>
      </c>
    </row>
    <row r="6401" spans="1:9" x14ac:dyDescent="0.25">
      <c r="A6401" t="s">
        <v>719</v>
      </c>
      <c r="B6401">
        <v>60064</v>
      </c>
      <c r="C6401" s="593">
        <v>7.0000000000000007E-2</v>
      </c>
      <c r="D6401" t="s">
        <v>3046</v>
      </c>
      <c r="E6401">
        <v>6.25E-2</v>
      </c>
      <c r="F6401">
        <v>0</v>
      </c>
      <c r="G6401">
        <v>0</v>
      </c>
      <c r="H6401">
        <v>7.4999999999999997E-3</v>
      </c>
      <c r="I6401">
        <v>0</v>
      </c>
    </row>
    <row r="6402" spans="1:9" x14ac:dyDescent="0.25">
      <c r="A6402" t="s">
        <v>719</v>
      </c>
      <c r="B6402">
        <v>60065</v>
      </c>
      <c r="C6402" s="593">
        <v>0.1</v>
      </c>
      <c r="D6402" t="s">
        <v>3048</v>
      </c>
      <c r="E6402">
        <v>6.25E-2</v>
      </c>
      <c r="F6402">
        <v>1.7500000000000002E-2</v>
      </c>
      <c r="G6402">
        <v>0.01</v>
      </c>
      <c r="H6402">
        <v>0.01</v>
      </c>
      <c r="I6402">
        <v>0</v>
      </c>
    </row>
    <row r="6403" spans="1:9" x14ac:dyDescent="0.25">
      <c r="A6403" t="s">
        <v>719</v>
      </c>
      <c r="B6403">
        <v>60067</v>
      </c>
      <c r="C6403" s="593">
        <v>0.1</v>
      </c>
      <c r="D6403" t="s">
        <v>3066</v>
      </c>
      <c r="E6403">
        <v>6.25E-2</v>
      </c>
      <c r="F6403">
        <v>1.7500000000000002E-2</v>
      </c>
      <c r="G6403">
        <v>0.01</v>
      </c>
      <c r="H6403">
        <v>0.01</v>
      </c>
      <c r="I6403">
        <v>0</v>
      </c>
    </row>
    <row r="6404" spans="1:9" x14ac:dyDescent="0.25">
      <c r="A6404" t="s">
        <v>719</v>
      </c>
      <c r="B6404">
        <v>60068</v>
      </c>
      <c r="C6404" s="593">
        <v>0.10249999999999999</v>
      </c>
      <c r="D6404" t="s">
        <v>3067</v>
      </c>
      <c r="E6404">
        <v>6.25E-2</v>
      </c>
      <c r="F6404">
        <v>1.7500000000000002E-2</v>
      </c>
      <c r="G6404">
        <v>1.2500000000000001E-2</v>
      </c>
      <c r="H6404">
        <v>0.01</v>
      </c>
      <c r="I6404">
        <v>0</v>
      </c>
    </row>
    <row r="6405" spans="1:9" x14ac:dyDescent="0.25">
      <c r="A6405" t="s">
        <v>719</v>
      </c>
      <c r="B6405">
        <v>60069</v>
      </c>
      <c r="C6405" s="593">
        <v>0.08</v>
      </c>
      <c r="D6405" t="s">
        <v>3068</v>
      </c>
      <c r="E6405">
        <v>6.25E-2</v>
      </c>
      <c r="F6405">
        <v>0</v>
      </c>
      <c r="G6405">
        <v>0.01</v>
      </c>
      <c r="H6405">
        <v>7.4999999999999997E-3</v>
      </c>
      <c r="I6405">
        <v>0</v>
      </c>
    </row>
    <row r="6406" spans="1:9" x14ac:dyDescent="0.25">
      <c r="A6406" t="s">
        <v>719</v>
      </c>
      <c r="B6406">
        <v>60070</v>
      </c>
      <c r="C6406" s="593">
        <v>0.1</v>
      </c>
      <c r="D6406" t="s">
        <v>3034</v>
      </c>
      <c r="E6406">
        <v>6.25E-2</v>
      </c>
      <c r="F6406">
        <v>1.7500000000000002E-2</v>
      </c>
      <c r="G6406">
        <v>0.01</v>
      </c>
      <c r="H6406">
        <v>0.01</v>
      </c>
      <c r="I6406">
        <v>0</v>
      </c>
    </row>
    <row r="6407" spans="1:9" x14ac:dyDescent="0.25">
      <c r="A6407" t="s">
        <v>719</v>
      </c>
      <c r="B6407">
        <v>60071</v>
      </c>
      <c r="C6407" s="593">
        <v>7.7499999999999999E-2</v>
      </c>
      <c r="D6407" t="s">
        <v>3069</v>
      </c>
      <c r="E6407">
        <v>6.25E-2</v>
      </c>
      <c r="F6407">
        <v>0</v>
      </c>
      <c r="G6407">
        <v>7.4999999999999997E-3</v>
      </c>
      <c r="H6407">
        <v>7.4999999999999997E-3</v>
      </c>
      <c r="I6407">
        <v>0</v>
      </c>
    </row>
    <row r="6408" spans="1:9" x14ac:dyDescent="0.25">
      <c r="A6408" t="s">
        <v>719</v>
      </c>
      <c r="B6408">
        <v>60072</v>
      </c>
      <c r="C6408" s="593">
        <v>7.7499999999999999E-2</v>
      </c>
      <c r="D6408" t="s">
        <v>3069</v>
      </c>
      <c r="E6408">
        <v>6.25E-2</v>
      </c>
      <c r="F6408">
        <v>0</v>
      </c>
      <c r="G6408">
        <v>7.4999999999999997E-3</v>
      </c>
      <c r="H6408">
        <v>7.4999999999999997E-3</v>
      </c>
      <c r="I6408">
        <v>0</v>
      </c>
    </row>
    <row r="6409" spans="1:9" x14ac:dyDescent="0.25">
      <c r="A6409" t="s">
        <v>719</v>
      </c>
      <c r="B6409">
        <v>60073</v>
      </c>
      <c r="C6409" s="593">
        <v>0.08</v>
      </c>
      <c r="D6409" t="s">
        <v>3050</v>
      </c>
      <c r="E6409">
        <v>6.25E-2</v>
      </c>
      <c r="F6409">
        <v>0</v>
      </c>
      <c r="G6409">
        <v>0.01</v>
      </c>
      <c r="H6409">
        <v>7.4999999999999997E-3</v>
      </c>
      <c r="I6409">
        <v>0</v>
      </c>
    </row>
    <row r="6410" spans="1:9" x14ac:dyDescent="0.25">
      <c r="A6410" t="s">
        <v>719</v>
      </c>
      <c r="B6410">
        <v>60074</v>
      </c>
      <c r="C6410" s="593">
        <v>0.1</v>
      </c>
      <c r="D6410" t="s">
        <v>3037</v>
      </c>
      <c r="E6410">
        <v>6.25E-2</v>
      </c>
      <c r="F6410">
        <v>1.7500000000000002E-2</v>
      </c>
      <c r="G6410">
        <v>0.01</v>
      </c>
      <c r="H6410">
        <v>0.01</v>
      </c>
      <c r="I6410">
        <v>0</v>
      </c>
    </row>
    <row r="6411" spans="1:9" x14ac:dyDescent="0.25">
      <c r="A6411" t="s">
        <v>719</v>
      </c>
      <c r="B6411">
        <v>60075</v>
      </c>
      <c r="C6411" s="593">
        <v>7.0000000000000007E-2</v>
      </c>
      <c r="D6411" t="s">
        <v>3046</v>
      </c>
      <c r="E6411">
        <v>6.25E-2</v>
      </c>
      <c r="F6411">
        <v>0</v>
      </c>
      <c r="G6411">
        <v>0</v>
      </c>
      <c r="H6411">
        <v>7.4999999999999997E-3</v>
      </c>
      <c r="I6411">
        <v>0</v>
      </c>
    </row>
    <row r="6412" spans="1:9" x14ac:dyDescent="0.25">
      <c r="A6412" t="s">
        <v>719</v>
      </c>
      <c r="B6412">
        <v>60076</v>
      </c>
      <c r="C6412" s="593">
        <v>0.10249999999999999</v>
      </c>
      <c r="D6412" t="s">
        <v>3067</v>
      </c>
      <c r="E6412">
        <v>6.25E-2</v>
      </c>
      <c r="F6412">
        <v>1.7500000000000002E-2</v>
      </c>
      <c r="G6412">
        <v>1.2500000000000001E-2</v>
      </c>
      <c r="H6412">
        <v>0.01</v>
      </c>
      <c r="I6412">
        <v>0</v>
      </c>
    </row>
    <row r="6413" spans="1:9" x14ac:dyDescent="0.25">
      <c r="A6413" t="s">
        <v>719</v>
      </c>
      <c r="B6413">
        <v>60077</v>
      </c>
      <c r="C6413" s="593">
        <v>0.1125</v>
      </c>
      <c r="D6413" t="s">
        <v>3070</v>
      </c>
      <c r="E6413">
        <v>6.25E-2</v>
      </c>
      <c r="F6413">
        <v>1.7500000000000002E-2</v>
      </c>
      <c r="G6413">
        <v>1.2500000000000001E-2</v>
      </c>
      <c r="H6413">
        <v>0.02</v>
      </c>
      <c r="I6413">
        <v>0</v>
      </c>
    </row>
    <row r="6414" spans="1:9" x14ac:dyDescent="0.25">
      <c r="A6414" t="s">
        <v>719</v>
      </c>
      <c r="B6414">
        <v>60078</v>
      </c>
      <c r="C6414" s="593">
        <v>0.1</v>
      </c>
      <c r="D6414" t="s">
        <v>3052</v>
      </c>
      <c r="E6414">
        <v>6.25E-2</v>
      </c>
      <c r="F6414">
        <v>1.7500000000000002E-2</v>
      </c>
      <c r="G6414">
        <v>0.01</v>
      </c>
      <c r="H6414">
        <v>0.01</v>
      </c>
      <c r="I6414">
        <v>0</v>
      </c>
    </row>
    <row r="6415" spans="1:9" x14ac:dyDescent="0.25">
      <c r="A6415" t="s">
        <v>719</v>
      </c>
      <c r="B6415">
        <v>60079</v>
      </c>
      <c r="C6415" s="593">
        <v>8.5000000000000006E-2</v>
      </c>
      <c r="D6415" t="s">
        <v>3051</v>
      </c>
      <c r="E6415">
        <v>6.25E-2</v>
      </c>
      <c r="F6415">
        <v>0</v>
      </c>
      <c r="G6415">
        <v>1.4999999999999999E-2</v>
      </c>
      <c r="H6415">
        <v>7.4999999999999997E-3</v>
      </c>
      <c r="I6415">
        <v>0</v>
      </c>
    </row>
    <row r="6416" spans="1:9" x14ac:dyDescent="0.25">
      <c r="A6416" t="s">
        <v>719</v>
      </c>
      <c r="B6416">
        <v>60081</v>
      </c>
      <c r="C6416" s="593">
        <v>0.08</v>
      </c>
      <c r="D6416" t="s">
        <v>3044</v>
      </c>
      <c r="E6416">
        <v>6.25E-2</v>
      </c>
      <c r="F6416">
        <v>0</v>
      </c>
      <c r="G6416">
        <v>0</v>
      </c>
      <c r="H6416">
        <v>1.7500000000000002E-2</v>
      </c>
      <c r="I6416">
        <v>0</v>
      </c>
    </row>
    <row r="6417" spans="1:9" x14ac:dyDescent="0.25">
      <c r="A6417" t="s">
        <v>719</v>
      </c>
      <c r="B6417">
        <v>60082</v>
      </c>
      <c r="C6417" s="593">
        <v>0.1</v>
      </c>
      <c r="D6417" t="s">
        <v>3048</v>
      </c>
      <c r="E6417">
        <v>6.25E-2</v>
      </c>
      <c r="F6417">
        <v>1.7500000000000002E-2</v>
      </c>
      <c r="G6417">
        <v>0.01</v>
      </c>
      <c r="H6417">
        <v>0.01</v>
      </c>
      <c r="I6417">
        <v>0</v>
      </c>
    </row>
    <row r="6418" spans="1:9" x14ac:dyDescent="0.25">
      <c r="A6418" t="s">
        <v>719</v>
      </c>
      <c r="B6418">
        <v>60083</v>
      </c>
      <c r="C6418" s="593">
        <v>8.5000000000000006E-2</v>
      </c>
      <c r="D6418" t="s">
        <v>3051</v>
      </c>
      <c r="E6418">
        <v>6.25E-2</v>
      </c>
      <c r="F6418">
        <v>0</v>
      </c>
      <c r="G6418">
        <v>1.4999999999999999E-2</v>
      </c>
      <c r="H6418">
        <v>7.4999999999999997E-3</v>
      </c>
      <c r="I6418">
        <v>0</v>
      </c>
    </row>
    <row r="6419" spans="1:9" x14ac:dyDescent="0.25">
      <c r="A6419" t="s">
        <v>719</v>
      </c>
      <c r="B6419">
        <v>60084</v>
      </c>
      <c r="C6419" s="593">
        <v>0.08</v>
      </c>
      <c r="D6419" t="s">
        <v>3050</v>
      </c>
      <c r="E6419">
        <v>6.25E-2</v>
      </c>
      <c r="F6419">
        <v>0</v>
      </c>
      <c r="G6419">
        <v>0.01</v>
      </c>
      <c r="H6419">
        <v>7.4999999999999997E-3</v>
      </c>
      <c r="I6419">
        <v>0</v>
      </c>
    </row>
    <row r="6420" spans="1:9" x14ac:dyDescent="0.25">
      <c r="A6420" t="s">
        <v>719</v>
      </c>
      <c r="B6420">
        <v>60085</v>
      </c>
      <c r="C6420" s="593">
        <v>8.5000000000000006E-2</v>
      </c>
      <c r="D6420" t="s">
        <v>3051</v>
      </c>
      <c r="E6420">
        <v>6.25E-2</v>
      </c>
      <c r="F6420">
        <v>0</v>
      </c>
      <c r="G6420">
        <v>1.4999999999999999E-2</v>
      </c>
      <c r="H6420">
        <v>7.4999999999999997E-3</v>
      </c>
      <c r="I6420">
        <v>0</v>
      </c>
    </row>
    <row r="6421" spans="1:9" x14ac:dyDescent="0.25">
      <c r="A6421" t="s">
        <v>719</v>
      </c>
      <c r="B6421">
        <v>60086</v>
      </c>
      <c r="C6421" s="593">
        <v>7.0000000000000007E-2</v>
      </c>
      <c r="D6421" t="s">
        <v>3071</v>
      </c>
      <c r="E6421">
        <v>6.25E-2</v>
      </c>
      <c r="F6421">
        <v>0</v>
      </c>
      <c r="G6421">
        <v>0</v>
      </c>
      <c r="H6421">
        <v>7.4999999999999997E-3</v>
      </c>
      <c r="I6421">
        <v>0</v>
      </c>
    </row>
    <row r="6422" spans="1:9" x14ac:dyDescent="0.25">
      <c r="A6422" t="s">
        <v>719</v>
      </c>
      <c r="B6422">
        <v>60087</v>
      </c>
      <c r="C6422" s="593">
        <v>8.5000000000000006E-2</v>
      </c>
      <c r="D6422" t="s">
        <v>3051</v>
      </c>
      <c r="E6422">
        <v>6.25E-2</v>
      </c>
      <c r="F6422">
        <v>0</v>
      </c>
      <c r="G6422">
        <v>1.4999999999999999E-2</v>
      </c>
      <c r="H6422">
        <v>7.4999999999999997E-3</v>
      </c>
      <c r="I6422">
        <v>0</v>
      </c>
    </row>
    <row r="6423" spans="1:9" x14ac:dyDescent="0.25">
      <c r="A6423" t="s">
        <v>719</v>
      </c>
      <c r="B6423">
        <v>60088</v>
      </c>
      <c r="C6423" s="593">
        <v>0.08</v>
      </c>
      <c r="D6423" t="s">
        <v>3056</v>
      </c>
      <c r="E6423">
        <v>6.25E-2</v>
      </c>
      <c r="F6423">
        <v>0</v>
      </c>
      <c r="G6423">
        <v>0.01</v>
      </c>
      <c r="H6423">
        <v>7.4999999999999997E-3</v>
      </c>
      <c r="I6423">
        <v>0</v>
      </c>
    </row>
    <row r="6424" spans="1:9" x14ac:dyDescent="0.25">
      <c r="A6424" t="s">
        <v>719</v>
      </c>
      <c r="B6424">
        <v>60089</v>
      </c>
      <c r="C6424" s="593">
        <v>0.1</v>
      </c>
      <c r="D6424" t="s">
        <v>3034</v>
      </c>
      <c r="E6424">
        <v>6.25E-2</v>
      </c>
      <c r="F6424">
        <v>1.7500000000000002E-2</v>
      </c>
      <c r="G6424">
        <v>0.01</v>
      </c>
      <c r="H6424">
        <v>0.01</v>
      </c>
      <c r="I6424">
        <v>0</v>
      </c>
    </row>
    <row r="6425" spans="1:9" x14ac:dyDescent="0.25">
      <c r="A6425" t="s">
        <v>719</v>
      </c>
      <c r="B6425">
        <v>60090</v>
      </c>
      <c r="C6425" s="593">
        <v>0.1</v>
      </c>
      <c r="D6425" t="s">
        <v>3034</v>
      </c>
      <c r="E6425">
        <v>6.25E-2</v>
      </c>
      <c r="F6425">
        <v>1.7500000000000002E-2</v>
      </c>
      <c r="G6425">
        <v>0.01</v>
      </c>
      <c r="H6425">
        <v>0.01</v>
      </c>
      <c r="I6425">
        <v>0</v>
      </c>
    </row>
    <row r="6426" spans="1:9" x14ac:dyDescent="0.25">
      <c r="A6426" t="s">
        <v>719</v>
      </c>
      <c r="B6426">
        <v>60091</v>
      </c>
      <c r="C6426" s="593">
        <v>0.10249999999999999</v>
      </c>
      <c r="D6426" t="s">
        <v>3070</v>
      </c>
      <c r="E6426">
        <v>6.25E-2</v>
      </c>
      <c r="F6426">
        <v>1.7500000000000002E-2</v>
      </c>
      <c r="G6426">
        <v>1.2500000000000001E-2</v>
      </c>
      <c r="H6426">
        <v>0.01</v>
      </c>
      <c r="I6426">
        <v>0</v>
      </c>
    </row>
    <row r="6427" spans="1:9" x14ac:dyDescent="0.25">
      <c r="A6427" t="s">
        <v>719</v>
      </c>
      <c r="B6427">
        <v>60093</v>
      </c>
      <c r="C6427" s="593">
        <v>0.1</v>
      </c>
      <c r="D6427" t="s">
        <v>3065</v>
      </c>
      <c r="E6427">
        <v>6.25E-2</v>
      </c>
      <c r="F6427">
        <v>1.7500000000000002E-2</v>
      </c>
      <c r="G6427">
        <v>0.01</v>
      </c>
      <c r="H6427">
        <v>0.01</v>
      </c>
      <c r="I6427">
        <v>0</v>
      </c>
    </row>
    <row r="6428" spans="1:9" x14ac:dyDescent="0.25">
      <c r="A6428" t="s">
        <v>719</v>
      </c>
      <c r="B6428">
        <v>60094</v>
      </c>
      <c r="C6428" s="593">
        <v>0.1</v>
      </c>
      <c r="D6428" t="s">
        <v>3052</v>
      </c>
      <c r="E6428">
        <v>6.25E-2</v>
      </c>
      <c r="F6428">
        <v>1.7500000000000002E-2</v>
      </c>
      <c r="G6428">
        <v>0.01</v>
      </c>
      <c r="H6428">
        <v>0.01</v>
      </c>
      <c r="I6428">
        <v>0</v>
      </c>
    </row>
    <row r="6429" spans="1:9" x14ac:dyDescent="0.25">
      <c r="A6429" t="s">
        <v>719</v>
      </c>
      <c r="B6429">
        <v>60095</v>
      </c>
      <c r="C6429" s="593">
        <v>0.1</v>
      </c>
      <c r="D6429" t="s">
        <v>3052</v>
      </c>
      <c r="E6429">
        <v>6.25E-2</v>
      </c>
      <c r="F6429">
        <v>1.7500000000000002E-2</v>
      </c>
      <c r="G6429">
        <v>0.01</v>
      </c>
      <c r="H6429">
        <v>0.01</v>
      </c>
      <c r="I6429">
        <v>0</v>
      </c>
    </row>
    <row r="6430" spans="1:9" x14ac:dyDescent="0.25">
      <c r="A6430" t="s">
        <v>719</v>
      </c>
      <c r="B6430">
        <v>60096</v>
      </c>
      <c r="C6430" s="593">
        <v>7.0000000000000007E-2</v>
      </c>
      <c r="D6430" t="s">
        <v>3046</v>
      </c>
      <c r="E6430">
        <v>6.25E-2</v>
      </c>
      <c r="F6430">
        <v>0</v>
      </c>
      <c r="G6430">
        <v>0</v>
      </c>
      <c r="H6430">
        <v>7.4999999999999997E-3</v>
      </c>
      <c r="I6430">
        <v>0</v>
      </c>
    </row>
    <row r="6431" spans="1:9" x14ac:dyDescent="0.25">
      <c r="A6431" t="s">
        <v>719</v>
      </c>
      <c r="B6431">
        <v>60097</v>
      </c>
      <c r="C6431" s="593">
        <v>7.0000000000000007E-2</v>
      </c>
      <c r="D6431" t="s">
        <v>3046</v>
      </c>
      <c r="E6431">
        <v>6.25E-2</v>
      </c>
      <c r="F6431">
        <v>0</v>
      </c>
      <c r="G6431">
        <v>0</v>
      </c>
      <c r="H6431">
        <v>7.4999999999999997E-3</v>
      </c>
      <c r="I6431">
        <v>0</v>
      </c>
    </row>
    <row r="6432" spans="1:9" x14ac:dyDescent="0.25">
      <c r="A6432" t="s">
        <v>719</v>
      </c>
      <c r="B6432">
        <v>60098</v>
      </c>
      <c r="C6432" s="593">
        <v>0.08</v>
      </c>
      <c r="D6432" t="s">
        <v>1618</v>
      </c>
      <c r="E6432">
        <v>6.25E-2</v>
      </c>
      <c r="F6432">
        <v>0</v>
      </c>
      <c r="G6432">
        <v>0.01</v>
      </c>
      <c r="H6432">
        <v>7.4999999999999997E-3</v>
      </c>
      <c r="I6432">
        <v>0</v>
      </c>
    </row>
    <row r="6433" spans="1:9" x14ac:dyDescent="0.25">
      <c r="A6433" t="s">
        <v>719</v>
      </c>
      <c r="B6433">
        <v>60099</v>
      </c>
      <c r="C6433" s="593">
        <v>8.5000000000000006E-2</v>
      </c>
      <c r="D6433" t="s">
        <v>3051</v>
      </c>
      <c r="E6433">
        <v>6.25E-2</v>
      </c>
      <c r="F6433">
        <v>0</v>
      </c>
      <c r="G6433">
        <v>1.4999999999999999E-2</v>
      </c>
      <c r="H6433">
        <v>7.4999999999999997E-3</v>
      </c>
      <c r="I6433">
        <v>0</v>
      </c>
    </row>
    <row r="6434" spans="1:9" x14ac:dyDescent="0.25">
      <c r="A6434" t="s">
        <v>719</v>
      </c>
      <c r="B6434">
        <v>60101</v>
      </c>
      <c r="C6434" s="593">
        <v>8.2500000000000004E-2</v>
      </c>
      <c r="D6434" t="s">
        <v>3072</v>
      </c>
      <c r="E6434">
        <v>6.25E-2</v>
      </c>
      <c r="F6434">
        <v>0</v>
      </c>
      <c r="G6434">
        <v>1.2500000000000001E-2</v>
      </c>
      <c r="H6434">
        <v>7.4999999999999997E-3</v>
      </c>
      <c r="I6434">
        <v>0</v>
      </c>
    </row>
    <row r="6435" spans="1:9" x14ac:dyDescent="0.25">
      <c r="A6435" t="s">
        <v>719</v>
      </c>
      <c r="B6435">
        <v>60102</v>
      </c>
      <c r="C6435" s="593">
        <v>0.09</v>
      </c>
      <c r="D6435" t="s">
        <v>3073</v>
      </c>
      <c r="E6435">
        <v>6.25E-2</v>
      </c>
      <c r="F6435">
        <v>0</v>
      </c>
      <c r="G6435">
        <v>0.02</v>
      </c>
      <c r="H6435">
        <v>7.4999999999999997E-3</v>
      </c>
      <c r="I6435">
        <v>0</v>
      </c>
    </row>
    <row r="6436" spans="1:9" x14ac:dyDescent="0.25">
      <c r="A6436" t="s">
        <v>719</v>
      </c>
      <c r="B6436">
        <v>60103</v>
      </c>
      <c r="C6436" s="593">
        <v>0.105</v>
      </c>
      <c r="D6436" t="s">
        <v>3074</v>
      </c>
      <c r="E6436">
        <v>6.25E-2</v>
      </c>
      <c r="F6436">
        <v>1.7500000000000002E-2</v>
      </c>
      <c r="G6436">
        <v>1.4999999999999999E-2</v>
      </c>
      <c r="H6436">
        <v>0.01</v>
      </c>
      <c r="I6436">
        <v>0</v>
      </c>
    </row>
    <row r="6437" spans="1:9" x14ac:dyDescent="0.25">
      <c r="A6437" t="s">
        <v>719</v>
      </c>
      <c r="B6437">
        <v>60104</v>
      </c>
      <c r="C6437" s="593">
        <v>0.105</v>
      </c>
      <c r="D6437" t="s">
        <v>3046</v>
      </c>
      <c r="E6437">
        <v>6.25E-2</v>
      </c>
      <c r="F6437">
        <v>1.7500000000000002E-2</v>
      </c>
      <c r="G6437">
        <v>1.4999999999999999E-2</v>
      </c>
      <c r="H6437">
        <v>0.01</v>
      </c>
      <c r="I6437">
        <v>0</v>
      </c>
    </row>
    <row r="6438" spans="1:9" x14ac:dyDescent="0.25">
      <c r="A6438" t="s">
        <v>719</v>
      </c>
      <c r="B6438">
        <v>60105</v>
      </c>
      <c r="C6438" s="593">
        <v>0.08</v>
      </c>
      <c r="D6438" t="s">
        <v>3075</v>
      </c>
      <c r="E6438">
        <v>6.25E-2</v>
      </c>
      <c r="F6438">
        <v>0</v>
      </c>
      <c r="G6438">
        <v>0.01</v>
      </c>
      <c r="H6438">
        <v>7.4999999999999997E-3</v>
      </c>
      <c r="I6438">
        <v>0</v>
      </c>
    </row>
    <row r="6439" spans="1:9" x14ac:dyDescent="0.25">
      <c r="A6439" t="s">
        <v>719</v>
      </c>
      <c r="B6439">
        <v>60106</v>
      </c>
      <c r="C6439" s="593">
        <v>0.1</v>
      </c>
      <c r="D6439" t="s">
        <v>3075</v>
      </c>
      <c r="E6439">
        <v>6.25E-2</v>
      </c>
      <c r="F6439">
        <v>1.7500000000000002E-2</v>
      </c>
      <c r="G6439">
        <v>0.01</v>
      </c>
      <c r="H6439">
        <v>0.01</v>
      </c>
      <c r="I6439">
        <v>0</v>
      </c>
    </row>
    <row r="6440" spans="1:9" x14ac:dyDescent="0.25">
      <c r="A6440" t="s">
        <v>719</v>
      </c>
      <c r="B6440">
        <v>60107</v>
      </c>
      <c r="C6440" s="593">
        <v>0.1</v>
      </c>
      <c r="D6440" t="s">
        <v>3076</v>
      </c>
      <c r="E6440">
        <v>6.25E-2</v>
      </c>
      <c r="F6440">
        <v>1.7500000000000002E-2</v>
      </c>
      <c r="G6440">
        <v>0.01</v>
      </c>
      <c r="H6440">
        <v>0.01</v>
      </c>
      <c r="I6440">
        <v>0</v>
      </c>
    </row>
    <row r="6441" spans="1:9" x14ac:dyDescent="0.25">
      <c r="A6441" t="s">
        <v>719</v>
      </c>
      <c r="B6441">
        <v>60108</v>
      </c>
      <c r="C6441" s="593">
        <v>8.5000000000000006E-2</v>
      </c>
      <c r="D6441" t="s">
        <v>3077</v>
      </c>
      <c r="E6441">
        <v>6.25E-2</v>
      </c>
      <c r="F6441">
        <v>0</v>
      </c>
      <c r="G6441">
        <v>5.0000000000000001E-3</v>
      </c>
      <c r="H6441">
        <v>1.7500000000000002E-2</v>
      </c>
      <c r="I6441">
        <v>0</v>
      </c>
    </row>
    <row r="6442" spans="1:9" x14ac:dyDescent="0.25">
      <c r="A6442" t="s">
        <v>719</v>
      </c>
      <c r="B6442">
        <v>60109</v>
      </c>
      <c r="C6442" s="593">
        <v>7.0000000000000007E-2</v>
      </c>
      <c r="D6442" t="s">
        <v>2147</v>
      </c>
      <c r="E6442">
        <v>6.25E-2</v>
      </c>
      <c r="F6442">
        <v>0</v>
      </c>
      <c r="G6442">
        <v>0</v>
      </c>
      <c r="H6442">
        <v>7.4999999999999997E-3</v>
      </c>
      <c r="I6442">
        <v>0</v>
      </c>
    </row>
    <row r="6443" spans="1:9" x14ac:dyDescent="0.25">
      <c r="A6443" t="s">
        <v>719</v>
      </c>
      <c r="B6443">
        <v>60110</v>
      </c>
      <c r="C6443" s="593">
        <v>0.09</v>
      </c>
      <c r="D6443" t="s">
        <v>3073</v>
      </c>
      <c r="E6443">
        <v>6.25E-2</v>
      </c>
      <c r="F6443">
        <v>0</v>
      </c>
      <c r="G6443">
        <v>0.02</v>
      </c>
      <c r="H6443">
        <v>7.4999999999999997E-3</v>
      </c>
      <c r="I6443">
        <v>0</v>
      </c>
    </row>
    <row r="6444" spans="1:9" x14ac:dyDescent="0.25">
      <c r="A6444" t="s">
        <v>719</v>
      </c>
      <c r="B6444">
        <v>60111</v>
      </c>
      <c r="C6444" s="593">
        <v>6.25E-2</v>
      </c>
      <c r="D6444" t="s">
        <v>3078</v>
      </c>
      <c r="E6444">
        <v>6.25E-2</v>
      </c>
      <c r="F6444">
        <v>0</v>
      </c>
      <c r="G6444">
        <v>0</v>
      </c>
      <c r="H6444">
        <v>0</v>
      </c>
      <c r="I6444">
        <v>0</v>
      </c>
    </row>
    <row r="6445" spans="1:9" x14ac:dyDescent="0.25">
      <c r="A6445" t="s">
        <v>719</v>
      </c>
      <c r="B6445">
        <v>60112</v>
      </c>
      <c r="C6445" s="593">
        <v>0.08</v>
      </c>
      <c r="D6445" t="s">
        <v>3078</v>
      </c>
      <c r="E6445">
        <v>6.25E-2</v>
      </c>
      <c r="F6445">
        <v>0</v>
      </c>
      <c r="G6445">
        <v>1.7500000000000002E-2</v>
      </c>
      <c r="H6445">
        <v>0</v>
      </c>
      <c r="I6445">
        <v>0</v>
      </c>
    </row>
    <row r="6446" spans="1:9" x14ac:dyDescent="0.25">
      <c r="A6446" t="s">
        <v>719</v>
      </c>
      <c r="B6446">
        <v>60113</v>
      </c>
      <c r="C6446" s="593">
        <v>6.25E-2</v>
      </c>
      <c r="D6446" t="s">
        <v>3079</v>
      </c>
      <c r="E6446">
        <v>6.25E-2</v>
      </c>
      <c r="F6446">
        <v>0</v>
      </c>
      <c r="G6446">
        <v>0</v>
      </c>
      <c r="H6446">
        <v>0</v>
      </c>
      <c r="I6446">
        <v>0</v>
      </c>
    </row>
    <row r="6447" spans="1:9" x14ac:dyDescent="0.25">
      <c r="A6447" t="s">
        <v>719</v>
      </c>
      <c r="B6447">
        <v>60115</v>
      </c>
      <c r="C6447" s="593">
        <v>0.08</v>
      </c>
      <c r="D6447" t="s">
        <v>3078</v>
      </c>
      <c r="E6447">
        <v>6.25E-2</v>
      </c>
      <c r="F6447">
        <v>0</v>
      </c>
      <c r="G6447">
        <v>1.7500000000000002E-2</v>
      </c>
      <c r="H6447">
        <v>0</v>
      </c>
      <c r="I6447">
        <v>0</v>
      </c>
    </row>
    <row r="6448" spans="1:9" x14ac:dyDescent="0.25">
      <c r="A6448" t="s">
        <v>719</v>
      </c>
      <c r="B6448">
        <v>60116</v>
      </c>
      <c r="C6448" s="593">
        <v>0.08</v>
      </c>
      <c r="D6448" t="s">
        <v>3080</v>
      </c>
      <c r="E6448">
        <v>6.25E-2</v>
      </c>
      <c r="F6448">
        <v>0</v>
      </c>
      <c r="G6448">
        <v>0.01</v>
      </c>
      <c r="H6448">
        <v>7.4999999999999997E-3</v>
      </c>
      <c r="I6448">
        <v>0</v>
      </c>
    </row>
    <row r="6449" spans="1:9" x14ac:dyDescent="0.25">
      <c r="A6449" t="s">
        <v>719</v>
      </c>
      <c r="B6449">
        <v>60117</v>
      </c>
      <c r="C6449" s="593">
        <v>7.4999999999999997E-2</v>
      </c>
      <c r="D6449" t="s">
        <v>3081</v>
      </c>
      <c r="E6449">
        <v>6.25E-2</v>
      </c>
      <c r="F6449">
        <v>0</v>
      </c>
      <c r="G6449">
        <v>5.0000000000000001E-3</v>
      </c>
      <c r="H6449">
        <v>7.4999999999999997E-3</v>
      </c>
      <c r="I6449">
        <v>0</v>
      </c>
    </row>
    <row r="6450" spans="1:9" x14ac:dyDescent="0.25">
      <c r="A6450" t="s">
        <v>719</v>
      </c>
      <c r="B6450">
        <v>60118</v>
      </c>
      <c r="C6450" s="593">
        <v>0.11</v>
      </c>
      <c r="D6450" t="s">
        <v>3082</v>
      </c>
      <c r="E6450">
        <v>6.25E-2</v>
      </c>
      <c r="F6450">
        <v>1.7500000000000002E-2</v>
      </c>
      <c r="G6450">
        <v>0.02</v>
      </c>
      <c r="H6450">
        <v>0.01</v>
      </c>
      <c r="I6450">
        <v>0</v>
      </c>
    </row>
    <row r="6451" spans="1:9" x14ac:dyDescent="0.25">
      <c r="A6451" t="s">
        <v>719</v>
      </c>
      <c r="B6451">
        <v>60119</v>
      </c>
      <c r="C6451" s="593">
        <v>0.08</v>
      </c>
      <c r="D6451" t="s">
        <v>3083</v>
      </c>
      <c r="E6451">
        <v>6.25E-2</v>
      </c>
      <c r="F6451">
        <v>0</v>
      </c>
      <c r="G6451">
        <v>0.01</v>
      </c>
      <c r="H6451">
        <v>7.4999999999999997E-3</v>
      </c>
      <c r="I6451">
        <v>0</v>
      </c>
    </row>
    <row r="6452" spans="1:9" x14ac:dyDescent="0.25">
      <c r="A6452" t="s">
        <v>719</v>
      </c>
      <c r="B6452">
        <v>60120</v>
      </c>
      <c r="C6452" s="593">
        <v>0.105</v>
      </c>
      <c r="D6452" t="s">
        <v>3074</v>
      </c>
      <c r="E6452">
        <v>6.25E-2</v>
      </c>
      <c r="F6452">
        <v>1.7500000000000002E-2</v>
      </c>
      <c r="G6452">
        <v>1.4999999999999999E-2</v>
      </c>
      <c r="H6452">
        <v>0.01</v>
      </c>
      <c r="I6452">
        <v>0</v>
      </c>
    </row>
    <row r="6453" spans="1:9" x14ac:dyDescent="0.25">
      <c r="A6453" t="s">
        <v>719</v>
      </c>
      <c r="B6453">
        <v>60121</v>
      </c>
      <c r="C6453" s="593">
        <v>8.5000000000000006E-2</v>
      </c>
      <c r="D6453" t="s">
        <v>3074</v>
      </c>
      <c r="E6453">
        <v>6.25E-2</v>
      </c>
      <c r="F6453">
        <v>0</v>
      </c>
      <c r="G6453">
        <v>1.4999999999999999E-2</v>
      </c>
      <c r="H6453">
        <v>7.4999999999999997E-3</v>
      </c>
      <c r="I6453">
        <v>0</v>
      </c>
    </row>
    <row r="6454" spans="1:9" x14ac:dyDescent="0.25">
      <c r="A6454" t="s">
        <v>719</v>
      </c>
      <c r="B6454">
        <v>60122</v>
      </c>
      <c r="C6454" s="593">
        <v>0.08</v>
      </c>
      <c r="D6454" t="s">
        <v>3080</v>
      </c>
      <c r="E6454">
        <v>6.25E-2</v>
      </c>
      <c r="F6454">
        <v>0</v>
      </c>
      <c r="G6454">
        <v>0.01</v>
      </c>
      <c r="H6454">
        <v>7.4999999999999997E-3</v>
      </c>
      <c r="I6454">
        <v>0</v>
      </c>
    </row>
    <row r="6455" spans="1:9" x14ac:dyDescent="0.25">
      <c r="A6455" t="s">
        <v>719</v>
      </c>
      <c r="B6455">
        <v>60123</v>
      </c>
      <c r="C6455" s="593">
        <v>8.5000000000000006E-2</v>
      </c>
      <c r="D6455" t="s">
        <v>3074</v>
      </c>
      <c r="E6455">
        <v>6.25E-2</v>
      </c>
      <c r="F6455">
        <v>0</v>
      </c>
      <c r="G6455">
        <v>1.4999999999999999E-2</v>
      </c>
      <c r="H6455">
        <v>7.4999999999999997E-3</v>
      </c>
      <c r="I6455">
        <v>0</v>
      </c>
    </row>
    <row r="6456" spans="1:9" x14ac:dyDescent="0.25">
      <c r="A6456" t="s">
        <v>719</v>
      </c>
      <c r="B6456">
        <v>60124</v>
      </c>
      <c r="C6456" s="593">
        <v>8.5000000000000006E-2</v>
      </c>
      <c r="D6456" t="s">
        <v>3074</v>
      </c>
      <c r="E6456">
        <v>6.25E-2</v>
      </c>
      <c r="F6456">
        <v>0</v>
      </c>
      <c r="G6456">
        <v>1.4999999999999999E-2</v>
      </c>
      <c r="H6456">
        <v>7.4999999999999997E-3</v>
      </c>
      <c r="I6456">
        <v>0</v>
      </c>
    </row>
    <row r="6457" spans="1:9" x14ac:dyDescent="0.25">
      <c r="A6457" t="s">
        <v>719</v>
      </c>
      <c r="B6457">
        <v>60126</v>
      </c>
      <c r="C6457" s="593">
        <v>0.1</v>
      </c>
      <c r="D6457" t="s">
        <v>3084</v>
      </c>
      <c r="E6457">
        <v>6.25E-2</v>
      </c>
      <c r="F6457">
        <v>1.7500000000000002E-2</v>
      </c>
      <c r="G6457">
        <v>0.01</v>
      </c>
      <c r="H6457">
        <v>0.01</v>
      </c>
      <c r="I6457">
        <v>0</v>
      </c>
    </row>
    <row r="6458" spans="1:9" x14ac:dyDescent="0.25">
      <c r="A6458" t="s">
        <v>719</v>
      </c>
      <c r="B6458">
        <v>60128</v>
      </c>
      <c r="C6458" s="593">
        <v>0.08</v>
      </c>
      <c r="D6458" t="s">
        <v>3080</v>
      </c>
      <c r="E6458">
        <v>6.25E-2</v>
      </c>
      <c r="F6458">
        <v>0</v>
      </c>
      <c r="G6458">
        <v>0.01</v>
      </c>
      <c r="H6458">
        <v>7.4999999999999997E-3</v>
      </c>
      <c r="I6458">
        <v>0</v>
      </c>
    </row>
    <row r="6459" spans="1:9" x14ac:dyDescent="0.25">
      <c r="A6459" t="s">
        <v>719</v>
      </c>
      <c r="B6459">
        <v>60129</v>
      </c>
      <c r="C6459" s="593">
        <v>6.25E-2</v>
      </c>
      <c r="D6459" t="s">
        <v>3078</v>
      </c>
      <c r="E6459">
        <v>6.25E-2</v>
      </c>
      <c r="F6459">
        <v>0</v>
      </c>
      <c r="G6459">
        <v>0</v>
      </c>
      <c r="H6459">
        <v>0</v>
      </c>
      <c r="I6459">
        <v>0</v>
      </c>
    </row>
    <row r="6460" spans="1:9" x14ac:dyDescent="0.25">
      <c r="A6460" t="s">
        <v>719</v>
      </c>
      <c r="B6460">
        <v>60130</v>
      </c>
      <c r="C6460" s="593">
        <v>0.1</v>
      </c>
      <c r="D6460" t="s">
        <v>2704</v>
      </c>
      <c r="E6460">
        <v>6.25E-2</v>
      </c>
      <c r="F6460">
        <v>1.7500000000000002E-2</v>
      </c>
      <c r="G6460">
        <v>0.01</v>
      </c>
      <c r="H6460">
        <v>0.01</v>
      </c>
      <c r="I6460">
        <v>0</v>
      </c>
    </row>
    <row r="6461" spans="1:9" x14ac:dyDescent="0.25">
      <c r="A6461" t="s">
        <v>719</v>
      </c>
      <c r="B6461">
        <v>60131</v>
      </c>
      <c r="C6461" s="593">
        <v>0.10249999999999999</v>
      </c>
      <c r="D6461" t="s">
        <v>3067</v>
      </c>
      <c r="E6461">
        <v>6.25E-2</v>
      </c>
      <c r="F6461">
        <v>1.7500000000000002E-2</v>
      </c>
      <c r="G6461">
        <v>1.2500000000000001E-2</v>
      </c>
      <c r="H6461">
        <v>0.01</v>
      </c>
      <c r="I6461">
        <v>0</v>
      </c>
    </row>
    <row r="6462" spans="1:9" x14ac:dyDescent="0.25">
      <c r="A6462" t="s">
        <v>719</v>
      </c>
      <c r="B6462">
        <v>60132</v>
      </c>
      <c r="C6462" s="593">
        <v>0.08</v>
      </c>
      <c r="D6462" t="s">
        <v>3080</v>
      </c>
      <c r="E6462">
        <v>6.25E-2</v>
      </c>
      <c r="F6462">
        <v>0</v>
      </c>
      <c r="G6462">
        <v>0.01</v>
      </c>
      <c r="H6462">
        <v>7.4999999999999997E-3</v>
      </c>
      <c r="I6462">
        <v>0</v>
      </c>
    </row>
    <row r="6463" spans="1:9" x14ac:dyDescent="0.25">
      <c r="A6463" t="s">
        <v>719</v>
      </c>
      <c r="B6463">
        <v>60133</v>
      </c>
      <c r="C6463" s="593">
        <v>0.1</v>
      </c>
      <c r="D6463" t="s">
        <v>3085</v>
      </c>
      <c r="E6463">
        <v>6.25E-2</v>
      </c>
      <c r="F6463">
        <v>1.7500000000000002E-2</v>
      </c>
      <c r="G6463">
        <v>0.01</v>
      </c>
      <c r="H6463">
        <v>0.01</v>
      </c>
      <c r="I6463">
        <v>0</v>
      </c>
    </row>
    <row r="6464" spans="1:9" x14ac:dyDescent="0.25">
      <c r="A6464" t="s">
        <v>719</v>
      </c>
      <c r="B6464">
        <v>60134</v>
      </c>
      <c r="C6464" s="593">
        <v>0.08</v>
      </c>
      <c r="D6464" t="s">
        <v>3086</v>
      </c>
      <c r="E6464">
        <v>6.25E-2</v>
      </c>
      <c r="F6464">
        <v>0</v>
      </c>
      <c r="G6464">
        <v>0.01</v>
      </c>
      <c r="H6464">
        <v>7.4999999999999997E-3</v>
      </c>
      <c r="I6464">
        <v>0</v>
      </c>
    </row>
    <row r="6465" spans="1:9" x14ac:dyDescent="0.25">
      <c r="A6465" t="s">
        <v>719</v>
      </c>
      <c r="B6465">
        <v>60135</v>
      </c>
      <c r="C6465" s="593">
        <v>7.7499999999999999E-2</v>
      </c>
      <c r="D6465" t="s">
        <v>2171</v>
      </c>
      <c r="E6465">
        <v>6.25E-2</v>
      </c>
      <c r="F6465">
        <v>1.4999999999999999E-2</v>
      </c>
      <c r="G6465">
        <v>0</v>
      </c>
      <c r="H6465">
        <v>0</v>
      </c>
      <c r="I6465">
        <v>0</v>
      </c>
    </row>
    <row r="6466" spans="1:9" x14ac:dyDescent="0.25">
      <c r="A6466" t="s">
        <v>719</v>
      </c>
      <c r="B6466">
        <v>60136</v>
      </c>
      <c r="C6466" s="593">
        <v>8.5000000000000006E-2</v>
      </c>
      <c r="D6466" t="s">
        <v>3074</v>
      </c>
      <c r="E6466">
        <v>6.25E-2</v>
      </c>
      <c r="F6466">
        <v>0</v>
      </c>
      <c r="G6466">
        <v>1.4999999999999999E-2</v>
      </c>
      <c r="H6466">
        <v>7.4999999999999997E-3</v>
      </c>
      <c r="I6466">
        <v>0</v>
      </c>
    </row>
    <row r="6467" spans="1:9" x14ac:dyDescent="0.25">
      <c r="A6467" t="s">
        <v>719</v>
      </c>
      <c r="B6467">
        <v>60137</v>
      </c>
      <c r="C6467" s="593">
        <v>8.2500000000000004E-2</v>
      </c>
      <c r="D6467" t="s">
        <v>3087</v>
      </c>
      <c r="E6467">
        <v>6.25E-2</v>
      </c>
      <c r="F6467">
        <v>0</v>
      </c>
      <c r="G6467">
        <v>1.2500000000000001E-2</v>
      </c>
      <c r="H6467">
        <v>7.4999999999999997E-3</v>
      </c>
      <c r="I6467">
        <v>0</v>
      </c>
    </row>
    <row r="6468" spans="1:9" x14ac:dyDescent="0.25">
      <c r="A6468" t="s">
        <v>719</v>
      </c>
      <c r="B6468">
        <v>60138</v>
      </c>
      <c r="C6468" s="593">
        <v>8.2500000000000004E-2</v>
      </c>
      <c r="D6468" t="s">
        <v>3087</v>
      </c>
      <c r="E6468">
        <v>6.25E-2</v>
      </c>
      <c r="F6468">
        <v>0</v>
      </c>
      <c r="G6468">
        <v>1.2500000000000001E-2</v>
      </c>
      <c r="H6468">
        <v>7.4999999999999997E-3</v>
      </c>
      <c r="I6468">
        <v>0</v>
      </c>
    </row>
    <row r="6469" spans="1:9" x14ac:dyDescent="0.25">
      <c r="A6469" t="s">
        <v>719</v>
      </c>
      <c r="B6469">
        <v>60139</v>
      </c>
      <c r="C6469" s="593">
        <v>8.2500000000000004E-2</v>
      </c>
      <c r="D6469" t="s">
        <v>3088</v>
      </c>
      <c r="E6469">
        <v>6.25E-2</v>
      </c>
      <c r="F6469">
        <v>0</v>
      </c>
      <c r="G6469">
        <v>1.2500000000000001E-2</v>
      </c>
      <c r="H6469">
        <v>7.4999999999999997E-3</v>
      </c>
      <c r="I6469">
        <v>0</v>
      </c>
    </row>
    <row r="6470" spans="1:9" x14ac:dyDescent="0.25">
      <c r="A6470" t="s">
        <v>719</v>
      </c>
      <c r="B6470">
        <v>60140</v>
      </c>
      <c r="C6470" s="593">
        <v>8.5000000000000006E-2</v>
      </c>
      <c r="D6470" t="s">
        <v>3074</v>
      </c>
      <c r="E6470">
        <v>6.25E-2</v>
      </c>
      <c r="F6470">
        <v>0</v>
      </c>
      <c r="G6470">
        <v>1.4999999999999999E-2</v>
      </c>
      <c r="H6470">
        <v>7.4999999999999997E-3</v>
      </c>
      <c r="I6470">
        <v>0</v>
      </c>
    </row>
    <row r="6471" spans="1:9" x14ac:dyDescent="0.25">
      <c r="A6471" t="s">
        <v>719</v>
      </c>
      <c r="B6471">
        <v>60141</v>
      </c>
      <c r="C6471" s="593">
        <v>0.09</v>
      </c>
      <c r="D6471" t="s">
        <v>3046</v>
      </c>
      <c r="E6471">
        <v>6.25E-2</v>
      </c>
      <c r="F6471">
        <v>1.7500000000000002E-2</v>
      </c>
      <c r="G6471">
        <v>0</v>
      </c>
      <c r="H6471">
        <v>0.01</v>
      </c>
      <c r="I6471">
        <v>0</v>
      </c>
    </row>
    <row r="6472" spans="1:9" x14ac:dyDescent="0.25">
      <c r="A6472" t="s">
        <v>719</v>
      </c>
      <c r="B6472">
        <v>60142</v>
      </c>
      <c r="C6472" s="593">
        <v>0.08</v>
      </c>
      <c r="D6472" t="s">
        <v>3040</v>
      </c>
      <c r="E6472">
        <v>6.25E-2</v>
      </c>
      <c r="F6472">
        <v>0</v>
      </c>
      <c r="G6472">
        <v>0.01</v>
      </c>
      <c r="H6472">
        <v>7.4999999999999997E-3</v>
      </c>
      <c r="I6472">
        <v>0</v>
      </c>
    </row>
    <row r="6473" spans="1:9" x14ac:dyDescent="0.25">
      <c r="A6473" t="s">
        <v>719</v>
      </c>
      <c r="B6473">
        <v>60143</v>
      </c>
      <c r="C6473" s="593">
        <v>8.2500000000000004E-2</v>
      </c>
      <c r="D6473" t="s">
        <v>3072</v>
      </c>
      <c r="E6473">
        <v>6.25E-2</v>
      </c>
      <c r="F6473">
        <v>0</v>
      </c>
      <c r="G6473">
        <v>1.2500000000000001E-2</v>
      </c>
      <c r="H6473">
        <v>7.4999999999999997E-3</v>
      </c>
      <c r="I6473">
        <v>0</v>
      </c>
    </row>
    <row r="6474" spans="1:9" x14ac:dyDescent="0.25">
      <c r="A6474" t="s">
        <v>719</v>
      </c>
      <c r="B6474">
        <v>60144</v>
      </c>
      <c r="C6474" s="593">
        <v>7.0000000000000007E-2</v>
      </c>
      <c r="D6474" t="s">
        <v>3089</v>
      </c>
      <c r="E6474">
        <v>6.25E-2</v>
      </c>
      <c r="F6474">
        <v>0</v>
      </c>
      <c r="G6474">
        <v>0</v>
      </c>
      <c r="H6474">
        <v>7.4999999999999997E-3</v>
      </c>
      <c r="I6474">
        <v>0</v>
      </c>
    </row>
    <row r="6475" spans="1:9" x14ac:dyDescent="0.25">
      <c r="A6475" t="s">
        <v>719</v>
      </c>
      <c r="B6475">
        <v>60145</v>
      </c>
      <c r="C6475" s="593">
        <v>7.7499999999999999E-2</v>
      </c>
      <c r="D6475" t="s">
        <v>2171</v>
      </c>
      <c r="E6475">
        <v>6.25E-2</v>
      </c>
      <c r="F6475">
        <v>1.4999999999999999E-2</v>
      </c>
      <c r="G6475">
        <v>0</v>
      </c>
      <c r="H6475">
        <v>0</v>
      </c>
      <c r="I6475">
        <v>0</v>
      </c>
    </row>
    <row r="6476" spans="1:9" x14ac:dyDescent="0.25">
      <c r="A6476" t="s">
        <v>719</v>
      </c>
      <c r="B6476">
        <v>60146</v>
      </c>
      <c r="C6476" s="593">
        <v>7.7499999999999999E-2</v>
      </c>
      <c r="D6476" t="s">
        <v>2171</v>
      </c>
      <c r="E6476">
        <v>6.25E-2</v>
      </c>
      <c r="F6476">
        <v>1.4999999999999999E-2</v>
      </c>
      <c r="G6476">
        <v>0</v>
      </c>
      <c r="H6476">
        <v>0</v>
      </c>
      <c r="I6476">
        <v>0</v>
      </c>
    </row>
    <row r="6477" spans="1:9" x14ac:dyDescent="0.25">
      <c r="A6477" t="s">
        <v>719</v>
      </c>
      <c r="B6477">
        <v>60147</v>
      </c>
      <c r="C6477" s="593">
        <v>7.0000000000000007E-2</v>
      </c>
      <c r="D6477" t="s">
        <v>3046</v>
      </c>
      <c r="E6477">
        <v>6.25E-2</v>
      </c>
      <c r="F6477">
        <v>0</v>
      </c>
      <c r="G6477">
        <v>0</v>
      </c>
      <c r="H6477">
        <v>7.4999999999999997E-3</v>
      </c>
      <c r="I6477">
        <v>0</v>
      </c>
    </row>
    <row r="6478" spans="1:9" x14ac:dyDescent="0.25">
      <c r="A6478" t="s">
        <v>719</v>
      </c>
      <c r="B6478">
        <v>60148</v>
      </c>
      <c r="C6478" s="593">
        <v>0.09</v>
      </c>
      <c r="D6478" t="s">
        <v>3090</v>
      </c>
      <c r="E6478">
        <v>6.25E-2</v>
      </c>
      <c r="F6478">
        <v>0</v>
      </c>
      <c r="G6478">
        <v>0.01</v>
      </c>
      <c r="H6478">
        <v>1.7500000000000002E-2</v>
      </c>
      <c r="I6478">
        <v>0</v>
      </c>
    </row>
    <row r="6479" spans="1:9" x14ac:dyDescent="0.25">
      <c r="A6479" t="s">
        <v>719</v>
      </c>
      <c r="B6479">
        <v>60150</v>
      </c>
      <c r="C6479" s="593">
        <v>6.25E-2</v>
      </c>
      <c r="D6479" t="s">
        <v>3078</v>
      </c>
      <c r="E6479">
        <v>6.25E-2</v>
      </c>
      <c r="F6479">
        <v>0</v>
      </c>
      <c r="G6479">
        <v>0</v>
      </c>
      <c r="H6479">
        <v>0</v>
      </c>
      <c r="I6479">
        <v>0</v>
      </c>
    </row>
    <row r="6480" spans="1:9" x14ac:dyDescent="0.25">
      <c r="A6480" t="s">
        <v>719</v>
      </c>
      <c r="B6480">
        <v>60151</v>
      </c>
      <c r="C6480" s="593">
        <v>0.08</v>
      </c>
      <c r="D6480" t="s">
        <v>3083</v>
      </c>
      <c r="E6480">
        <v>6.25E-2</v>
      </c>
      <c r="F6480">
        <v>0</v>
      </c>
      <c r="G6480">
        <v>0.01</v>
      </c>
      <c r="H6480">
        <v>7.4999999999999997E-3</v>
      </c>
      <c r="I6480">
        <v>0</v>
      </c>
    </row>
    <row r="6481" spans="1:9" x14ac:dyDescent="0.25">
      <c r="A6481" t="s">
        <v>719</v>
      </c>
      <c r="B6481">
        <v>60152</v>
      </c>
      <c r="C6481" s="593">
        <v>7.7499999999999999E-2</v>
      </c>
      <c r="D6481" t="s">
        <v>2171</v>
      </c>
      <c r="E6481">
        <v>6.25E-2</v>
      </c>
      <c r="F6481">
        <v>1.4999999999999999E-2</v>
      </c>
      <c r="G6481">
        <v>0</v>
      </c>
      <c r="H6481">
        <v>0</v>
      </c>
      <c r="I6481">
        <v>0</v>
      </c>
    </row>
    <row r="6482" spans="1:9" x14ac:dyDescent="0.25">
      <c r="A6482" t="s">
        <v>719</v>
      </c>
      <c r="B6482">
        <v>60153</v>
      </c>
      <c r="C6482" s="593">
        <v>0.105</v>
      </c>
      <c r="D6482" t="s">
        <v>3046</v>
      </c>
      <c r="E6482">
        <v>6.25E-2</v>
      </c>
      <c r="F6482">
        <v>1.7500000000000002E-2</v>
      </c>
      <c r="G6482">
        <v>1.4999999999999999E-2</v>
      </c>
      <c r="H6482">
        <v>0.01</v>
      </c>
      <c r="I6482">
        <v>0</v>
      </c>
    </row>
    <row r="6483" spans="1:9" x14ac:dyDescent="0.25">
      <c r="A6483" t="s">
        <v>719</v>
      </c>
      <c r="B6483">
        <v>60154</v>
      </c>
      <c r="C6483" s="593">
        <v>0.1</v>
      </c>
      <c r="D6483" t="s">
        <v>3091</v>
      </c>
      <c r="E6483">
        <v>6.25E-2</v>
      </c>
      <c r="F6483">
        <v>1.7500000000000002E-2</v>
      </c>
      <c r="G6483">
        <v>0.01</v>
      </c>
      <c r="H6483">
        <v>0.01</v>
      </c>
      <c r="I6483">
        <v>0</v>
      </c>
    </row>
    <row r="6484" spans="1:9" x14ac:dyDescent="0.25">
      <c r="A6484" t="s">
        <v>719</v>
      </c>
      <c r="B6484">
        <v>60155</v>
      </c>
      <c r="C6484" s="593">
        <v>0.1</v>
      </c>
      <c r="D6484" t="s">
        <v>3091</v>
      </c>
      <c r="E6484">
        <v>6.25E-2</v>
      </c>
      <c r="F6484">
        <v>1.7500000000000002E-2</v>
      </c>
      <c r="G6484">
        <v>0.01</v>
      </c>
      <c r="H6484">
        <v>0.01</v>
      </c>
      <c r="I6484">
        <v>0</v>
      </c>
    </row>
    <row r="6485" spans="1:9" x14ac:dyDescent="0.25">
      <c r="A6485" t="s">
        <v>719</v>
      </c>
      <c r="B6485">
        <v>60156</v>
      </c>
      <c r="C6485" s="593">
        <v>0.08</v>
      </c>
      <c r="D6485" t="s">
        <v>3040</v>
      </c>
      <c r="E6485">
        <v>6.25E-2</v>
      </c>
      <c r="F6485">
        <v>0</v>
      </c>
      <c r="G6485">
        <v>0.01</v>
      </c>
      <c r="H6485">
        <v>7.4999999999999997E-3</v>
      </c>
      <c r="I6485">
        <v>0</v>
      </c>
    </row>
    <row r="6486" spans="1:9" x14ac:dyDescent="0.25">
      <c r="A6486" t="s">
        <v>719</v>
      </c>
      <c r="B6486">
        <v>60157</v>
      </c>
      <c r="C6486" s="593">
        <v>7.4999999999999997E-2</v>
      </c>
      <c r="D6486" t="s">
        <v>3081</v>
      </c>
      <c r="E6486">
        <v>6.25E-2</v>
      </c>
      <c r="F6486">
        <v>0</v>
      </c>
      <c r="G6486">
        <v>5.0000000000000001E-3</v>
      </c>
      <c r="H6486">
        <v>7.4999999999999997E-3</v>
      </c>
      <c r="I6486">
        <v>0</v>
      </c>
    </row>
    <row r="6487" spans="1:9" x14ac:dyDescent="0.25">
      <c r="A6487" t="s">
        <v>719</v>
      </c>
      <c r="B6487">
        <v>60159</v>
      </c>
      <c r="C6487" s="593">
        <v>0.1</v>
      </c>
      <c r="D6487" t="s">
        <v>3092</v>
      </c>
      <c r="E6487">
        <v>6.25E-2</v>
      </c>
      <c r="F6487">
        <v>1.7500000000000002E-2</v>
      </c>
      <c r="G6487">
        <v>0.01</v>
      </c>
      <c r="H6487">
        <v>0.01</v>
      </c>
      <c r="I6487">
        <v>0</v>
      </c>
    </row>
    <row r="6488" spans="1:9" x14ac:dyDescent="0.25">
      <c r="A6488" t="s">
        <v>719</v>
      </c>
      <c r="B6488">
        <v>60160</v>
      </c>
      <c r="C6488" s="593">
        <v>0.11</v>
      </c>
      <c r="D6488" t="s">
        <v>3093</v>
      </c>
      <c r="E6488">
        <v>6.25E-2</v>
      </c>
      <c r="F6488">
        <v>1.7500000000000002E-2</v>
      </c>
      <c r="G6488">
        <v>0.02</v>
      </c>
      <c r="H6488">
        <v>0.01</v>
      </c>
      <c r="I6488">
        <v>0</v>
      </c>
    </row>
    <row r="6489" spans="1:9" x14ac:dyDescent="0.25">
      <c r="A6489" t="s">
        <v>719</v>
      </c>
      <c r="B6489">
        <v>60161</v>
      </c>
      <c r="C6489" s="593">
        <v>0.105</v>
      </c>
      <c r="D6489" t="s">
        <v>3094</v>
      </c>
      <c r="E6489">
        <v>6.25E-2</v>
      </c>
      <c r="F6489">
        <v>1.7500000000000002E-2</v>
      </c>
      <c r="G6489">
        <v>1.4999999999999999E-2</v>
      </c>
      <c r="H6489">
        <v>0.01</v>
      </c>
      <c r="I6489">
        <v>0</v>
      </c>
    </row>
    <row r="6490" spans="1:9" x14ac:dyDescent="0.25">
      <c r="A6490" t="s">
        <v>719</v>
      </c>
      <c r="B6490">
        <v>60162</v>
      </c>
      <c r="C6490" s="593">
        <v>0.105</v>
      </c>
      <c r="D6490" t="s">
        <v>3046</v>
      </c>
      <c r="E6490">
        <v>6.25E-2</v>
      </c>
      <c r="F6490">
        <v>1.7500000000000002E-2</v>
      </c>
      <c r="G6490">
        <v>1.4999999999999999E-2</v>
      </c>
      <c r="H6490">
        <v>0.01</v>
      </c>
      <c r="I6490">
        <v>0</v>
      </c>
    </row>
    <row r="6491" spans="1:9" x14ac:dyDescent="0.25">
      <c r="A6491" t="s">
        <v>719</v>
      </c>
      <c r="B6491">
        <v>60163</v>
      </c>
      <c r="C6491" s="593">
        <v>0.105</v>
      </c>
      <c r="D6491" t="s">
        <v>3094</v>
      </c>
      <c r="E6491">
        <v>6.25E-2</v>
      </c>
      <c r="F6491">
        <v>1.7500000000000002E-2</v>
      </c>
      <c r="G6491">
        <v>1.4999999999999999E-2</v>
      </c>
      <c r="H6491">
        <v>0.01</v>
      </c>
      <c r="I6491">
        <v>0</v>
      </c>
    </row>
    <row r="6492" spans="1:9" x14ac:dyDescent="0.25">
      <c r="A6492" t="s">
        <v>719</v>
      </c>
      <c r="B6492">
        <v>60164</v>
      </c>
      <c r="C6492" s="593">
        <v>0.105</v>
      </c>
      <c r="D6492" t="s">
        <v>3094</v>
      </c>
      <c r="E6492">
        <v>6.25E-2</v>
      </c>
      <c r="F6492">
        <v>1.7500000000000002E-2</v>
      </c>
      <c r="G6492">
        <v>1.4999999999999999E-2</v>
      </c>
      <c r="H6492">
        <v>0.01</v>
      </c>
      <c r="I6492">
        <v>0</v>
      </c>
    </row>
    <row r="6493" spans="1:9" x14ac:dyDescent="0.25">
      <c r="A6493" t="s">
        <v>719</v>
      </c>
      <c r="B6493">
        <v>60165</v>
      </c>
      <c r="C6493" s="593">
        <v>0.105</v>
      </c>
      <c r="D6493" t="s">
        <v>3094</v>
      </c>
      <c r="E6493">
        <v>6.25E-2</v>
      </c>
      <c r="F6493">
        <v>1.7500000000000002E-2</v>
      </c>
      <c r="G6493">
        <v>1.4999999999999999E-2</v>
      </c>
      <c r="H6493">
        <v>0.01</v>
      </c>
      <c r="I6493">
        <v>0</v>
      </c>
    </row>
    <row r="6494" spans="1:9" x14ac:dyDescent="0.25">
      <c r="A6494" t="s">
        <v>719</v>
      </c>
      <c r="B6494">
        <v>60168</v>
      </c>
      <c r="C6494" s="593">
        <v>0.1</v>
      </c>
      <c r="D6494" t="s">
        <v>3092</v>
      </c>
      <c r="E6494">
        <v>6.25E-2</v>
      </c>
      <c r="F6494">
        <v>1.7500000000000002E-2</v>
      </c>
      <c r="G6494">
        <v>0.01</v>
      </c>
      <c r="H6494">
        <v>0.01</v>
      </c>
      <c r="I6494">
        <v>0</v>
      </c>
    </row>
    <row r="6495" spans="1:9" x14ac:dyDescent="0.25">
      <c r="A6495" t="s">
        <v>719</v>
      </c>
      <c r="B6495">
        <v>60169</v>
      </c>
      <c r="C6495" s="593">
        <v>0.1</v>
      </c>
      <c r="D6495" t="s">
        <v>3066</v>
      </c>
      <c r="E6495">
        <v>6.25E-2</v>
      </c>
      <c r="F6495">
        <v>1.7500000000000002E-2</v>
      </c>
      <c r="G6495">
        <v>0.01</v>
      </c>
      <c r="H6495">
        <v>0.01</v>
      </c>
      <c r="I6495">
        <v>0</v>
      </c>
    </row>
    <row r="6496" spans="1:9" x14ac:dyDescent="0.25">
      <c r="A6496" t="s">
        <v>719</v>
      </c>
      <c r="B6496">
        <v>60171</v>
      </c>
      <c r="C6496" s="593">
        <v>0.11</v>
      </c>
      <c r="D6496" t="s">
        <v>3093</v>
      </c>
      <c r="E6496">
        <v>6.25E-2</v>
      </c>
      <c r="F6496">
        <v>1.7500000000000002E-2</v>
      </c>
      <c r="G6496">
        <v>0.02</v>
      </c>
      <c r="H6496">
        <v>0.01</v>
      </c>
      <c r="I6496">
        <v>0</v>
      </c>
    </row>
    <row r="6497" spans="1:9" x14ac:dyDescent="0.25">
      <c r="A6497" t="s">
        <v>719</v>
      </c>
      <c r="B6497">
        <v>60172</v>
      </c>
      <c r="C6497" s="593">
        <v>0.1</v>
      </c>
      <c r="D6497" t="s">
        <v>3036</v>
      </c>
      <c r="E6497">
        <v>6.25E-2</v>
      </c>
      <c r="F6497">
        <v>1.7500000000000002E-2</v>
      </c>
      <c r="G6497">
        <v>0.01</v>
      </c>
      <c r="H6497">
        <v>0.01</v>
      </c>
      <c r="I6497">
        <v>0</v>
      </c>
    </row>
    <row r="6498" spans="1:9" x14ac:dyDescent="0.25">
      <c r="A6498" t="s">
        <v>719</v>
      </c>
      <c r="B6498">
        <v>60173</v>
      </c>
      <c r="C6498" s="593">
        <v>0.1</v>
      </c>
      <c r="D6498" t="s">
        <v>3066</v>
      </c>
      <c r="E6498">
        <v>6.25E-2</v>
      </c>
      <c r="F6498">
        <v>1.7500000000000002E-2</v>
      </c>
      <c r="G6498">
        <v>0.01</v>
      </c>
      <c r="H6498">
        <v>0.01</v>
      </c>
      <c r="I6498">
        <v>0</v>
      </c>
    </row>
    <row r="6499" spans="1:9" x14ac:dyDescent="0.25">
      <c r="A6499" t="s">
        <v>719</v>
      </c>
      <c r="B6499">
        <v>60174</v>
      </c>
      <c r="C6499" s="593">
        <v>0.08</v>
      </c>
      <c r="D6499" t="s">
        <v>1353</v>
      </c>
      <c r="E6499">
        <v>6.25E-2</v>
      </c>
      <c r="F6499">
        <v>0</v>
      </c>
      <c r="G6499">
        <v>0.01</v>
      </c>
      <c r="H6499">
        <v>7.4999999999999997E-3</v>
      </c>
      <c r="I6499">
        <v>0</v>
      </c>
    </row>
    <row r="6500" spans="1:9" x14ac:dyDescent="0.25">
      <c r="A6500" t="s">
        <v>719</v>
      </c>
      <c r="B6500">
        <v>60175</v>
      </c>
      <c r="C6500" s="593">
        <v>8.5000000000000006E-2</v>
      </c>
      <c r="D6500" t="s">
        <v>3074</v>
      </c>
      <c r="E6500">
        <v>6.25E-2</v>
      </c>
      <c r="F6500">
        <v>0</v>
      </c>
      <c r="G6500">
        <v>1.4999999999999999E-2</v>
      </c>
      <c r="H6500">
        <v>7.4999999999999997E-3</v>
      </c>
      <c r="I6500">
        <v>0</v>
      </c>
    </row>
    <row r="6501" spans="1:9" x14ac:dyDescent="0.25">
      <c r="A6501" t="s">
        <v>719</v>
      </c>
      <c r="B6501">
        <v>60176</v>
      </c>
      <c r="C6501" s="593">
        <v>0.1</v>
      </c>
      <c r="D6501" t="s">
        <v>3095</v>
      </c>
      <c r="E6501">
        <v>6.25E-2</v>
      </c>
      <c r="F6501">
        <v>1.7500000000000002E-2</v>
      </c>
      <c r="G6501">
        <v>0.01</v>
      </c>
      <c r="H6501">
        <v>0.01</v>
      </c>
      <c r="I6501">
        <v>0</v>
      </c>
    </row>
    <row r="6502" spans="1:9" x14ac:dyDescent="0.25">
      <c r="A6502" t="s">
        <v>719</v>
      </c>
      <c r="B6502">
        <v>60177</v>
      </c>
      <c r="C6502" s="593">
        <v>8.5000000000000006E-2</v>
      </c>
      <c r="D6502" t="s">
        <v>3074</v>
      </c>
      <c r="E6502">
        <v>6.25E-2</v>
      </c>
      <c r="F6502">
        <v>0</v>
      </c>
      <c r="G6502">
        <v>1.4999999999999999E-2</v>
      </c>
      <c r="H6502">
        <v>7.4999999999999997E-3</v>
      </c>
      <c r="I6502">
        <v>0</v>
      </c>
    </row>
    <row r="6503" spans="1:9" x14ac:dyDescent="0.25">
      <c r="A6503" t="s">
        <v>719</v>
      </c>
      <c r="B6503">
        <v>60178</v>
      </c>
      <c r="C6503" s="593">
        <v>0.08</v>
      </c>
      <c r="D6503" t="s">
        <v>3078</v>
      </c>
      <c r="E6503">
        <v>6.25E-2</v>
      </c>
      <c r="F6503">
        <v>0</v>
      </c>
      <c r="G6503">
        <v>1.7500000000000002E-2</v>
      </c>
      <c r="H6503">
        <v>0</v>
      </c>
      <c r="I6503">
        <v>0</v>
      </c>
    </row>
    <row r="6504" spans="1:9" x14ac:dyDescent="0.25">
      <c r="A6504" t="s">
        <v>719</v>
      </c>
      <c r="B6504">
        <v>60179</v>
      </c>
      <c r="C6504" s="593">
        <v>0.1</v>
      </c>
      <c r="D6504" t="s">
        <v>3066</v>
      </c>
      <c r="E6504">
        <v>6.25E-2</v>
      </c>
      <c r="F6504">
        <v>1.7500000000000002E-2</v>
      </c>
      <c r="G6504">
        <v>0.01</v>
      </c>
      <c r="H6504">
        <v>0.01</v>
      </c>
      <c r="I6504">
        <v>0</v>
      </c>
    </row>
    <row r="6505" spans="1:9" x14ac:dyDescent="0.25">
      <c r="A6505" t="s">
        <v>719</v>
      </c>
      <c r="B6505">
        <v>60180</v>
      </c>
      <c r="C6505" s="593">
        <v>7.0000000000000007E-2</v>
      </c>
      <c r="D6505" t="s">
        <v>3046</v>
      </c>
      <c r="E6505">
        <v>6.25E-2</v>
      </c>
      <c r="F6505">
        <v>0</v>
      </c>
      <c r="G6505">
        <v>0</v>
      </c>
      <c r="H6505">
        <v>7.4999999999999997E-3</v>
      </c>
      <c r="I6505">
        <v>0</v>
      </c>
    </row>
    <row r="6506" spans="1:9" x14ac:dyDescent="0.25">
      <c r="A6506" t="s">
        <v>719</v>
      </c>
      <c r="B6506">
        <v>60181</v>
      </c>
      <c r="C6506" s="593">
        <v>0.09</v>
      </c>
      <c r="D6506" t="s">
        <v>3096</v>
      </c>
      <c r="E6506">
        <v>6.25E-2</v>
      </c>
      <c r="F6506">
        <v>0</v>
      </c>
      <c r="G6506">
        <v>0.01</v>
      </c>
      <c r="H6506">
        <v>1.7500000000000002E-2</v>
      </c>
      <c r="I6506">
        <v>0</v>
      </c>
    </row>
    <row r="6507" spans="1:9" x14ac:dyDescent="0.25">
      <c r="A6507" t="s">
        <v>719</v>
      </c>
      <c r="B6507">
        <v>60183</v>
      </c>
      <c r="C6507" s="593">
        <v>7.0000000000000007E-2</v>
      </c>
      <c r="D6507" t="s">
        <v>3097</v>
      </c>
      <c r="E6507">
        <v>6.25E-2</v>
      </c>
      <c r="F6507">
        <v>0</v>
      </c>
      <c r="G6507">
        <v>0</v>
      </c>
      <c r="H6507">
        <v>7.4999999999999997E-3</v>
      </c>
      <c r="I6507">
        <v>0</v>
      </c>
    </row>
    <row r="6508" spans="1:9" x14ac:dyDescent="0.25">
      <c r="A6508" t="s">
        <v>719</v>
      </c>
      <c r="B6508">
        <v>60184</v>
      </c>
      <c r="C6508" s="593">
        <v>0.08</v>
      </c>
      <c r="D6508" t="s">
        <v>1353</v>
      </c>
      <c r="E6508">
        <v>6.25E-2</v>
      </c>
      <c r="F6508">
        <v>0</v>
      </c>
      <c r="G6508">
        <v>0.01</v>
      </c>
      <c r="H6508">
        <v>7.4999999999999997E-3</v>
      </c>
      <c r="I6508">
        <v>0</v>
      </c>
    </row>
    <row r="6509" spans="1:9" x14ac:dyDescent="0.25">
      <c r="A6509" t="s">
        <v>719</v>
      </c>
      <c r="B6509">
        <v>60185</v>
      </c>
      <c r="C6509" s="593">
        <v>8.2500000000000004E-2</v>
      </c>
      <c r="D6509" t="s">
        <v>3098</v>
      </c>
      <c r="E6509">
        <v>6.25E-2</v>
      </c>
      <c r="F6509">
        <v>0</v>
      </c>
      <c r="G6509">
        <v>1.2500000000000001E-2</v>
      </c>
      <c r="H6509">
        <v>7.4999999999999997E-3</v>
      </c>
      <c r="I6509">
        <v>0</v>
      </c>
    </row>
    <row r="6510" spans="1:9" x14ac:dyDescent="0.25">
      <c r="A6510" t="s">
        <v>719</v>
      </c>
      <c r="B6510">
        <v>60186</v>
      </c>
      <c r="C6510" s="593">
        <v>0.08</v>
      </c>
      <c r="D6510" t="s">
        <v>3099</v>
      </c>
      <c r="E6510">
        <v>6.25E-2</v>
      </c>
      <c r="F6510">
        <v>0</v>
      </c>
      <c r="G6510">
        <v>0.01</v>
      </c>
      <c r="H6510">
        <v>7.4999999999999997E-3</v>
      </c>
      <c r="I6510">
        <v>0</v>
      </c>
    </row>
    <row r="6511" spans="1:9" x14ac:dyDescent="0.25">
      <c r="A6511" t="s">
        <v>719</v>
      </c>
      <c r="B6511">
        <v>60187</v>
      </c>
      <c r="C6511" s="593">
        <v>8.2500000000000004E-2</v>
      </c>
      <c r="D6511" t="s">
        <v>3087</v>
      </c>
      <c r="E6511">
        <v>6.25E-2</v>
      </c>
      <c r="F6511">
        <v>0</v>
      </c>
      <c r="G6511">
        <v>1.2500000000000001E-2</v>
      </c>
      <c r="H6511">
        <v>7.4999999999999997E-3</v>
      </c>
      <c r="I6511">
        <v>0</v>
      </c>
    </row>
    <row r="6512" spans="1:9" x14ac:dyDescent="0.25">
      <c r="A6512" t="s">
        <v>719</v>
      </c>
      <c r="B6512">
        <v>60188</v>
      </c>
      <c r="C6512" s="593">
        <v>8.2500000000000004E-2</v>
      </c>
      <c r="D6512" t="s">
        <v>3088</v>
      </c>
      <c r="E6512">
        <v>6.25E-2</v>
      </c>
      <c r="F6512">
        <v>0</v>
      </c>
      <c r="G6512">
        <v>1.2500000000000001E-2</v>
      </c>
      <c r="H6512">
        <v>7.4999999999999997E-3</v>
      </c>
      <c r="I6512">
        <v>0</v>
      </c>
    </row>
    <row r="6513" spans="1:9" x14ac:dyDescent="0.25">
      <c r="A6513" t="s">
        <v>719</v>
      </c>
      <c r="B6513">
        <v>60189</v>
      </c>
      <c r="C6513" s="593">
        <v>8.2500000000000004E-2</v>
      </c>
      <c r="D6513" t="s">
        <v>3087</v>
      </c>
      <c r="E6513">
        <v>6.25E-2</v>
      </c>
      <c r="F6513">
        <v>0</v>
      </c>
      <c r="G6513">
        <v>1.2500000000000001E-2</v>
      </c>
      <c r="H6513">
        <v>7.4999999999999997E-3</v>
      </c>
      <c r="I6513">
        <v>0</v>
      </c>
    </row>
    <row r="6514" spans="1:9" x14ac:dyDescent="0.25">
      <c r="A6514" t="s">
        <v>719</v>
      </c>
      <c r="B6514">
        <v>60190</v>
      </c>
      <c r="C6514" s="593">
        <v>7.4999999999999997E-2</v>
      </c>
      <c r="D6514" t="s">
        <v>3100</v>
      </c>
      <c r="E6514">
        <v>6.25E-2</v>
      </c>
      <c r="F6514">
        <v>0</v>
      </c>
      <c r="G6514">
        <v>5.0000000000000001E-3</v>
      </c>
      <c r="H6514">
        <v>7.4999999999999997E-3</v>
      </c>
      <c r="I6514">
        <v>0</v>
      </c>
    </row>
    <row r="6515" spans="1:9" x14ac:dyDescent="0.25">
      <c r="A6515" t="s">
        <v>719</v>
      </c>
      <c r="B6515">
        <v>60191</v>
      </c>
      <c r="C6515" s="593">
        <v>8.2500000000000004E-2</v>
      </c>
      <c r="D6515" t="s">
        <v>3072</v>
      </c>
      <c r="E6515">
        <v>6.25E-2</v>
      </c>
      <c r="F6515">
        <v>0</v>
      </c>
      <c r="G6515">
        <v>1.2500000000000001E-2</v>
      </c>
      <c r="H6515">
        <v>7.4999999999999997E-3</v>
      </c>
      <c r="I6515">
        <v>0</v>
      </c>
    </row>
    <row r="6516" spans="1:9" x14ac:dyDescent="0.25">
      <c r="A6516" t="s">
        <v>719</v>
      </c>
      <c r="B6516">
        <v>60192</v>
      </c>
      <c r="C6516" s="593">
        <v>0.1</v>
      </c>
      <c r="D6516" t="s">
        <v>3066</v>
      </c>
      <c r="E6516">
        <v>6.25E-2</v>
      </c>
      <c r="F6516">
        <v>1.7500000000000002E-2</v>
      </c>
      <c r="G6516">
        <v>0.01</v>
      </c>
      <c r="H6516">
        <v>0.01</v>
      </c>
      <c r="I6516">
        <v>0</v>
      </c>
    </row>
    <row r="6517" spans="1:9" x14ac:dyDescent="0.25">
      <c r="A6517" t="s">
        <v>719</v>
      </c>
      <c r="B6517">
        <v>60193</v>
      </c>
      <c r="C6517" s="593">
        <v>0.1</v>
      </c>
      <c r="D6517" t="s">
        <v>3036</v>
      </c>
      <c r="E6517">
        <v>6.25E-2</v>
      </c>
      <c r="F6517">
        <v>1.7500000000000002E-2</v>
      </c>
      <c r="G6517">
        <v>0.01</v>
      </c>
      <c r="H6517">
        <v>0.01</v>
      </c>
      <c r="I6517">
        <v>0</v>
      </c>
    </row>
    <row r="6518" spans="1:9" x14ac:dyDescent="0.25">
      <c r="A6518" t="s">
        <v>719</v>
      </c>
      <c r="B6518">
        <v>60194</v>
      </c>
      <c r="C6518" s="593">
        <v>0.1</v>
      </c>
      <c r="D6518" t="s">
        <v>3066</v>
      </c>
      <c r="E6518">
        <v>6.25E-2</v>
      </c>
      <c r="F6518">
        <v>1.7500000000000002E-2</v>
      </c>
      <c r="G6518">
        <v>0.01</v>
      </c>
      <c r="H6518">
        <v>0.01</v>
      </c>
      <c r="I6518">
        <v>0</v>
      </c>
    </row>
    <row r="6519" spans="1:9" x14ac:dyDescent="0.25">
      <c r="A6519" t="s">
        <v>719</v>
      </c>
      <c r="B6519">
        <v>60195</v>
      </c>
      <c r="C6519" s="593">
        <v>0.1</v>
      </c>
      <c r="D6519" t="s">
        <v>3066</v>
      </c>
      <c r="E6519">
        <v>6.25E-2</v>
      </c>
      <c r="F6519">
        <v>1.7500000000000002E-2</v>
      </c>
      <c r="G6519">
        <v>0.01</v>
      </c>
      <c r="H6519">
        <v>0.01</v>
      </c>
      <c r="I6519">
        <v>0</v>
      </c>
    </row>
    <row r="6520" spans="1:9" x14ac:dyDescent="0.25">
      <c r="A6520" t="s">
        <v>719</v>
      </c>
      <c r="B6520">
        <v>60196</v>
      </c>
      <c r="C6520" s="593">
        <v>0.1</v>
      </c>
      <c r="D6520" t="s">
        <v>3092</v>
      </c>
      <c r="E6520">
        <v>6.25E-2</v>
      </c>
      <c r="F6520">
        <v>1.7500000000000002E-2</v>
      </c>
      <c r="G6520">
        <v>0.01</v>
      </c>
      <c r="H6520">
        <v>0.01</v>
      </c>
      <c r="I6520">
        <v>0</v>
      </c>
    </row>
    <row r="6521" spans="1:9" x14ac:dyDescent="0.25">
      <c r="A6521" t="s">
        <v>719</v>
      </c>
      <c r="B6521">
        <v>60197</v>
      </c>
      <c r="C6521" s="593">
        <v>0.08</v>
      </c>
      <c r="D6521" t="s">
        <v>3080</v>
      </c>
      <c r="E6521">
        <v>6.25E-2</v>
      </c>
      <c r="F6521">
        <v>0</v>
      </c>
      <c r="G6521">
        <v>0.01</v>
      </c>
      <c r="H6521">
        <v>7.4999999999999997E-3</v>
      </c>
      <c r="I6521">
        <v>0</v>
      </c>
    </row>
    <row r="6522" spans="1:9" x14ac:dyDescent="0.25">
      <c r="A6522" t="s">
        <v>719</v>
      </c>
      <c r="B6522">
        <v>60199</v>
      </c>
      <c r="C6522" s="593">
        <v>0.08</v>
      </c>
      <c r="D6522" t="s">
        <v>3080</v>
      </c>
      <c r="E6522">
        <v>6.25E-2</v>
      </c>
      <c r="F6522">
        <v>0</v>
      </c>
      <c r="G6522">
        <v>0.01</v>
      </c>
      <c r="H6522">
        <v>7.4999999999999997E-3</v>
      </c>
      <c r="I6522">
        <v>0</v>
      </c>
    </row>
    <row r="6523" spans="1:9" x14ac:dyDescent="0.25">
      <c r="A6523" t="s">
        <v>719</v>
      </c>
      <c r="B6523">
        <v>60201</v>
      </c>
      <c r="C6523" s="593">
        <v>0.10249999999999999</v>
      </c>
      <c r="D6523" t="s">
        <v>3101</v>
      </c>
      <c r="E6523">
        <v>6.25E-2</v>
      </c>
      <c r="F6523">
        <v>1.7500000000000002E-2</v>
      </c>
      <c r="G6523">
        <v>1.2500000000000001E-2</v>
      </c>
      <c r="H6523">
        <v>0.01</v>
      </c>
      <c r="I6523">
        <v>0</v>
      </c>
    </row>
    <row r="6524" spans="1:9" x14ac:dyDescent="0.25">
      <c r="A6524" t="s">
        <v>719</v>
      </c>
      <c r="B6524">
        <v>60202</v>
      </c>
      <c r="C6524" s="593">
        <v>0.10249999999999999</v>
      </c>
      <c r="D6524" t="s">
        <v>3101</v>
      </c>
      <c r="E6524">
        <v>6.25E-2</v>
      </c>
      <c r="F6524">
        <v>1.7500000000000002E-2</v>
      </c>
      <c r="G6524">
        <v>1.2500000000000001E-2</v>
      </c>
      <c r="H6524">
        <v>0.01</v>
      </c>
      <c r="I6524">
        <v>0</v>
      </c>
    </row>
    <row r="6525" spans="1:9" x14ac:dyDescent="0.25">
      <c r="A6525" t="s">
        <v>719</v>
      </c>
      <c r="B6525">
        <v>60203</v>
      </c>
      <c r="C6525" s="593">
        <v>0.10249999999999999</v>
      </c>
      <c r="D6525" t="s">
        <v>3101</v>
      </c>
      <c r="E6525">
        <v>6.25E-2</v>
      </c>
      <c r="F6525">
        <v>1.7500000000000002E-2</v>
      </c>
      <c r="G6525">
        <v>1.2500000000000001E-2</v>
      </c>
      <c r="H6525">
        <v>0.01</v>
      </c>
      <c r="I6525">
        <v>0</v>
      </c>
    </row>
    <row r="6526" spans="1:9" x14ac:dyDescent="0.25">
      <c r="A6526" t="s">
        <v>719</v>
      </c>
      <c r="B6526">
        <v>60204</v>
      </c>
      <c r="C6526" s="593">
        <v>0.10249999999999999</v>
      </c>
      <c r="D6526" t="s">
        <v>3101</v>
      </c>
      <c r="E6526">
        <v>6.25E-2</v>
      </c>
      <c r="F6526">
        <v>1.7500000000000002E-2</v>
      </c>
      <c r="G6526">
        <v>1.2500000000000001E-2</v>
      </c>
      <c r="H6526">
        <v>0.01</v>
      </c>
      <c r="I6526">
        <v>0</v>
      </c>
    </row>
    <row r="6527" spans="1:9" x14ac:dyDescent="0.25">
      <c r="A6527" t="s">
        <v>719</v>
      </c>
      <c r="B6527">
        <v>60208</v>
      </c>
      <c r="C6527" s="593">
        <v>0.10249999999999999</v>
      </c>
      <c r="D6527" t="s">
        <v>3101</v>
      </c>
      <c r="E6527">
        <v>6.25E-2</v>
      </c>
      <c r="F6527">
        <v>1.7500000000000002E-2</v>
      </c>
      <c r="G6527">
        <v>1.2500000000000001E-2</v>
      </c>
      <c r="H6527">
        <v>0.01</v>
      </c>
      <c r="I6527">
        <v>0</v>
      </c>
    </row>
    <row r="6528" spans="1:9" x14ac:dyDescent="0.25">
      <c r="A6528" t="s">
        <v>719</v>
      </c>
      <c r="B6528">
        <v>60301</v>
      </c>
      <c r="C6528" s="593">
        <v>0.1</v>
      </c>
      <c r="D6528" t="s">
        <v>3102</v>
      </c>
      <c r="E6528">
        <v>6.25E-2</v>
      </c>
      <c r="F6528">
        <v>1.7500000000000002E-2</v>
      </c>
      <c r="G6528">
        <v>0.01</v>
      </c>
      <c r="H6528">
        <v>0.01</v>
      </c>
      <c r="I6528">
        <v>0</v>
      </c>
    </row>
    <row r="6529" spans="1:9" x14ac:dyDescent="0.25">
      <c r="A6529" t="s">
        <v>719</v>
      </c>
      <c r="B6529">
        <v>60302</v>
      </c>
      <c r="C6529" s="593">
        <v>0.10249999999999999</v>
      </c>
      <c r="D6529" t="s">
        <v>3067</v>
      </c>
      <c r="E6529">
        <v>6.25E-2</v>
      </c>
      <c r="F6529">
        <v>1.7500000000000002E-2</v>
      </c>
      <c r="G6529">
        <v>1.2500000000000001E-2</v>
      </c>
      <c r="H6529">
        <v>0.01</v>
      </c>
      <c r="I6529">
        <v>0</v>
      </c>
    </row>
    <row r="6530" spans="1:9" x14ac:dyDescent="0.25">
      <c r="A6530" t="s">
        <v>719</v>
      </c>
      <c r="B6530">
        <v>60303</v>
      </c>
      <c r="C6530" s="593">
        <v>0.1</v>
      </c>
      <c r="D6530" t="s">
        <v>3102</v>
      </c>
      <c r="E6530">
        <v>6.25E-2</v>
      </c>
      <c r="F6530">
        <v>1.7500000000000002E-2</v>
      </c>
      <c r="G6530">
        <v>0.01</v>
      </c>
      <c r="H6530">
        <v>0.01</v>
      </c>
      <c r="I6530">
        <v>0</v>
      </c>
    </row>
    <row r="6531" spans="1:9" x14ac:dyDescent="0.25">
      <c r="A6531" t="s">
        <v>719</v>
      </c>
      <c r="B6531">
        <v>60304</v>
      </c>
      <c r="C6531" s="593">
        <v>0.1</v>
      </c>
      <c r="D6531" t="s">
        <v>3102</v>
      </c>
      <c r="E6531">
        <v>6.25E-2</v>
      </c>
      <c r="F6531">
        <v>1.7500000000000002E-2</v>
      </c>
      <c r="G6531">
        <v>0.01</v>
      </c>
      <c r="H6531">
        <v>0.01</v>
      </c>
      <c r="I6531">
        <v>0</v>
      </c>
    </row>
    <row r="6532" spans="1:9" x14ac:dyDescent="0.25">
      <c r="A6532" t="s">
        <v>719</v>
      </c>
      <c r="B6532">
        <v>60305</v>
      </c>
      <c r="C6532" s="593">
        <v>0.1</v>
      </c>
      <c r="D6532" t="s">
        <v>3103</v>
      </c>
      <c r="E6532">
        <v>6.25E-2</v>
      </c>
      <c r="F6532">
        <v>1.7500000000000002E-2</v>
      </c>
      <c r="G6532">
        <v>0.01</v>
      </c>
      <c r="H6532">
        <v>0.01</v>
      </c>
      <c r="I6532">
        <v>0</v>
      </c>
    </row>
    <row r="6533" spans="1:9" x14ac:dyDescent="0.25">
      <c r="A6533" t="s">
        <v>719</v>
      </c>
      <c r="B6533">
        <v>60399</v>
      </c>
      <c r="C6533" s="593">
        <v>0.08</v>
      </c>
      <c r="D6533" t="s">
        <v>3104</v>
      </c>
      <c r="E6533">
        <v>6.25E-2</v>
      </c>
      <c r="F6533">
        <v>0</v>
      </c>
      <c r="G6533">
        <v>0.01</v>
      </c>
      <c r="H6533">
        <v>7.4999999999999997E-3</v>
      </c>
      <c r="I6533">
        <v>0</v>
      </c>
    </row>
    <row r="6534" spans="1:9" x14ac:dyDescent="0.25">
      <c r="A6534" t="s">
        <v>719</v>
      </c>
      <c r="B6534">
        <v>60401</v>
      </c>
      <c r="C6534" s="593">
        <v>0.08</v>
      </c>
      <c r="D6534" t="s">
        <v>3105</v>
      </c>
      <c r="E6534">
        <v>6.25E-2</v>
      </c>
      <c r="F6534">
        <v>0</v>
      </c>
      <c r="G6534">
        <v>0.01</v>
      </c>
      <c r="H6534">
        <v>7.4999999999999997E-3</v>
      </c>
      <c r="I6534">
        <v>0</v>
      </c>
    </row>
    <row r="6535" spans="1:9" x14ac:dyDescent="0.25">
      <c r="A6535" t="s">
        <v>719</v>
      </c>
      <c r="B6535">
        <v>60402</v>
      </c>
      <c r="C6535" s="593">
        <v>0.1075</v>
      </c>
      <c r="D6535" t="s">
        <v>3106</v>
      </c>
      <c r="E6535">
        <v>6.25E-2</v>
      </c>
      <c r="F6535">
        <v>1.7500000000000002E-2</v>
      </c>
      <c r="G6535">
        <v>1.7500000000000002E-2</v>
      </c>
      <c r="H6535">
        <v>0.01</v>
      </c>
      <c r="I6535">
        <v>0</v>
      </c>
    </row>
    <row r="6536" spans="1:9" x14ac:dyDescent="0.25">
      <c r="A6536" t="s">
        <v>719</v>
      </c>
      <c r="B6536">
        <v>60403</v>
      </c>
      <c r="C6536" s="593">
        <v>8.7499999999999994E-2</v>
      </c>
      <c r="D6536" t="s">
        <v>3107</v>
      </c>
      <c r="E6536">
        <v>6.25E-2</v>
      </c>
      <c r="F6536">
        <v>0</v>
      </c>
      <c r="G6536">
        <v>1.7500000000000002E-2</v>
      </c>
      <c r="H6536">
        <v>7.4999999999999997E-3</v>
      </c>
      <c r="I6536">
        <v>0</v>
      </c>
    </row>
    <row r="6537" spans="1:9" x14ac:dyDescent="0.25">
      <c r="A6537" t="s">
        <v>719</v>
      </c>
      <c r="B6537">
        <v>60404</v>
      </c>
      <c r="C6537" s="593">
        <v>8.7499999999999994E-2</v>
      </c>
      <c r="D6537" t="s">
        <v>3107</v>
      </c>
      <c r="E6537">
        <v>6.25E-2</v>
      </c>
      <c r="F6537">
        <v>0</v>
      </c>
      <c r="G6537">
        <v>1.7500000000000002E-2</v>
      </c>
      <c r="H6537">
        <v>7.4999999999999997E-3</v>
      </c>
      <c r="I6537">
        <v>0</v>
      </c>
    </row>
    <row r="6538" spans="1:9" x14ac:dyDescent="0.25">
      <c r="A6538" t="s">
        <v>719</v>
      </c>
      <c r="B6538">
        <v>60406</v>
      </c>
      <c r="C6538" s="593">
        <v>0.1</v>
      </c>
      <c r="D6538" t="s">
        <v>3108</v>
      </c>
      <c r="E6538">
        <v>6.25E-2</v>
      </c>
      <c r="F6538">
        <v>1.7500000000000002E-2</v>
      </c>
      <c r="G6538">
        <v>0</v>
      </c>
      <c r="H6538">
        <v>0.02</v>
      </c>
      <c r="I6538">
        <v>0</v>
      </c>
    </row>
    <row r="6539" spans="1:9" x14ac:dyDescent="0.25">
      <c r="A6539" t="s">
        <v>719</v>
      </c>
      <c r="B6539">
        <v>60407</v>
      </c>
      <c r="C6539" s="593">
        <v>7.0000000000000007E-2</v>
      </c>
      <c r="D6539" t="s">
        <v>3046</v>
      </c>
      <c r="E6539">
        <v>6.25E-2</v>
      </c>
      <c r="F6539">
        <v>0</v>
      </c>
      <c r="G6539">
        <v>0</v>
      </c>
      <c r="H6539">
        <v>7.4999999999999997E-3</v>
      </c>
      <c r="I6539">
        <v>0</v>
      </c>
    </row>
    <row r="6540" spans="1:9" x14ac:dyDescent="0.25">
      <c r="A6540" t="s">
        <v>719</v>
      </c>
      <c r="B6540">
        <v>60408</v>
      </c>
      <c r="C6540" s="593">
        <v>7.0000000000000007E-2</v>
      </c>
      <c r="D6540" t="s">
        <v>3046</v>
      </c>
      <c r="E6540">
        <v>6.25E-2</v>
      </c>
      <c r="F6540">
        <v>0</v>
      </c>
      <c r="G6540">
        <v>0</v>
      </c>
      <c r="H6540">
        <v>7.4999999999999997E-3</v>
      </c>
      <c r="I6540">
        <v>0</v>
      </c>
    </row>
    <row r="6541" spans="1:9" x14ac:dyDescent="0.25">
      <c r="A6541" t="s">
        <v>719</v>
      </c>
      <c r="B6541">
        <v>60409</v>
      </c>
      <c r="C6541" s="593">
        <v>0.11</v>
      </c>
      <c r="D6541" t="s">
        <v>3109</v>
      </c>
      <c r="E6541">
        <v>6.25E-2</v>
      </c>
      <c r="F6541">
        <v>1.7500000000000002E-2</v>
      </c>
      <c r="G6541">
        <v>0.01</v>
      </c>
      <c r="H6541">
        <v>0.02</v>
      </c>
      <c r="I6541">
        <v>0</v>
      </c>
    </row>
    <row r="6542" spans="1:9" x14ac:dyDescent="0.25">
      <c r="A6542" t="s">
        <v>719</v>
      </c>
      <c r="B6542">
        <v>60410</v>
      </c>
      <c r="C6542" s="593">
        <v>8.7499999999999994E-2</v>
      </c>
      <c r="D6542" t="s">
        <v>3107</v>
      </c>
      <c r="E6542">
        <v>6.25E-2</v>
      </c>
      <c r="F6542">
        <v>0</v>
      </c>
      <c r="G6542">
        <v>1.7500000000000002E-2</v>
      </c>
      <c r="H6542">
        <v>7.4999999999999997E-3</v>
      </c>
      <c r="I6542">
        <v>0</v>
      </c>
    </row>
    <row r="6543" spans="1:9" x14ac:dyDescent="0.25">
      <c r="A6543" t="s">
        <v>719</v>
      </c>
      <c r="B6543">
        <v>60411</v>
      </c>
      <c r="C6543" s="593">
        <v>0.1</v>
      </c>
      <c r="D6543" t="s">
        <v>3110</v>
      </c>
      <c r="E6543">
        <v>6.25E-2</v>
      </c>
      <c r="F6543">
        <v>1.7500000000000002E-2</v>
      </c>
      <c r="G6543">
        <v>0.01</v>
      </c>
      <c r="H6543">
        <v>0.01</v>
      </c>
      <c r="I6543">
        <v>0</v>
      </c>
    </row>
    <row r="6544" spans="1:9" x14ac:dyDescent="0.25">
      <c r="A6544" t="s">
        <v>719</v>
      </c>
      <c r="B6544">
        <v>60412</v>
      </c>
      <c r="C6544" s="593">
        <v>0.1</v>
      </c>
      <c r="D6544" t="s">
        <v>3110</v>
      </c>
      <c r="E6544">
        <v>6.25E-2</v>
      </c>
      <c r="F6544">
        <v>1.7500000000000002E-2</v>
      </c>
      <c r="G6544">
        <v>0.01</v>
      </c>
      <c r="H6544">
        <v>0.01</v>
      </c>
      <c r="I6544">
        <v>0</v>
      </c>
    </row>
    <row r="6545" spans="1:9" x14ac:dyDescent="0.25">
      <c r="A6545" t="s">
        <v>719</v>
      </c>
      <c r="B6545">
        <v>60415</v>
      </c>
      <c r="C6545" s="593">
        <v>0.105</v>
      </c>
      <c r="D6545" t="s">
        <v>3111</v>
      </c>
      <c r="E6545">
        <v>6.25E-2</v>
      </c>
      <c r="F6545">
        <v>1.7500000000000002E-2</v>
      </c>
      <c r="G6545">
        <v>0.01</v>
      </c>
      <c r="H6545">
        <v>1.4999999999999999E-2</v>
      </c>
      <c r="I6545">
        <v>0</v>
      </c>
    </row>
    <row r="6546" spans="1:9" x14ac:dyDescent="0.25">
      <c r="A6546" t="s">
        <v>719</v>
      </c>
      <c r="B6546">
        <v>60416</v>
      </c>
      <c r="C6546" s="593">
        <v>7.0000000000000007E-2</v>
      </c>
      <c r="D6546" t="s">
        <v>3046</v>
      </c>
      <c r="E6546">
        <v>6.25E-2</v>
      </c>
      <c r="F6546">
        <v>0</v>
      </c>
      <c r="G6546">
        <v>0</v>
      </c>
      <c r="H6546">
        <v>7.4999999999999997E-3</v>
      </c>
      <c r="I6546">
        <v>0</v>
      </c>
    </row>
    <row r="6547" spans="1:9" x14ac:dyDescent="0.25">
      <c r="A6547" t="s">
        <v>719</v>
      </c>
      <c r="B6547">
        <v>60417</v>
      </c>
      <c r="C6547" s="593">
        <v>0.08</v>
      </c>
      <c r="D6547" t="s">
        <v>3112</v>
      </c>
      <c r="E6547">
        <v>6.25E-2</v>
      </c>
      <c r="F6547">
        <v>0</v>
      </c>
      <c r="G6547">
        <v>0.01</v>
      </c>
      <c r="H6547">
        <v>7.4999999999999997E-3</v>
      </c>
      <c r="I6547">
        <v>0</v>
      </c>
    </row>
    <row r="6548" spans="1:9" x14ac:dyDescent="0.25">
      <c r="A6548" t="s">
        <v>719</v>
      </c>
      <c r="B6548">
        <v>60418</v>
      </c>
      <c r="C6548" s="593">
        <v>0.1</v>
      </c>
      <c r="D6548" t="s">
        <v>3113</v>
      </c>
      <c r="E6548">
        <v>6.25E-2</v>
      </c>
      <c r="F6548">
        <v>1.7500000000000002E-2</v>
      </c>
      <c r="G6548">
        <v>0.01</v>
      </c>
      <c r="H6548">
        <v>0.01</v>
      </c>
      <c r="I6548">
        <v>0</v>
      </c>
    </row>
    <row r="6549" spans="1:9" x14ac:dyDescent="0.25">
      <c r="A6549" t="s">
        <v>719</v>
      </c>
      <c r="B6549">
        <v>60419</v>
      </c>
      <c r="C6549" s="593">
        <v>0.10249999999999999</v>
      </c>
      <c r="D6549" t="s">
        <v>3067</v>
      </c>
      <c r="E6549">
        <v>6.25E-2</v>
      </c>
      <c r="F6549">
        <v>1.7500000000000002E-2</v>
      </c>
      <c r="G6549">
        <v>1.2500000000000001E-2</v>
      </c>
      <c r="H6549">
        <v>0.01</v>
      </c>
      <c r="I6549">
        <v>0</v>
      </c>
    </row>
    <row r="6550" spans="1:9" x14ac:dyDescent="0.25">
      <c r="A6550" t="s">
        <v>719</v>
      </c>
      <c r="B6550">
        <v>60420</v>
      </c>
      <c r="C6550" s="593">
        <v>8.2500000000000004E-2</v>
      </c>
      <c r="D6550" t="s">
        <v>3114</v>
      </c>
      <c r="E6550">
        <v>6.25E-2</v>
      </c>
      <c r="F6550">
        <v>0.01</v>
      </c>
      <c r="G6550">
        <v>0.01</v>
      </c>
      <c r="H6550">
        <v>0</v>
      </c>
      <c r="I6550">
        <v>0</v>
      </c>
    </row>
    <row r="6551" spans="1:9" x14ac:dyDescent="0.25">
      <c r="A6551" t="s">
        <v>719</v>
      </c>
      <c r="B6551">
        <v>60421</v>
      </c>
      <c r="C6551" s="593">
        <v>8.7499999999999994E-2</v>
      </c>
      <c r="D6551" t="s">
        <v>3107</v>
      </c>
      <c r="E6551">
        <v>6.25E-2</v>
      </c>
      <c r="F6551">
        <v>0</v>
      </c>
      <c r="G6551">
        <v>1.7500000000000002E-2</v>
      </c>
      <c r="H6551">
        <v>7.4999999999999997E-3</v>
      </c>
      <c r="I6551">
        <v>0</v>
      </c>
    </row>
    <row r="6552" spans="1:9" x14ac:dyDescent="0.25">
      <c r="A6552" t="s">
        <v>719</v>
      </c>
      <c r="B6552">
        <v>60422</v>
      </c>
      <c r="C6552" s="593">
        <v>0.10249999999999999</v>
      </c>
      <c r="D6552" t="s">
        <v>3115</v>
      </c>
      <c r="E6552">
        <v>6.25E-2</v>
      </c>
      <c r="F6552">
        <v>1.7500000000000002E-2</v>
      </c>
      <c r="G6552">
        <v>1.2500000000000001E-2</v>
      </c>
      <c r="H6552">
        <v>0.01</v>
      </c>
      <c r="I6552">
        <v>0</v>
      </c>
    </row>
    <row r="6553" spans="1:9" x14ac:dyDescent="0.25">
      <c r="A6553" t="s">
        <v>719</v>
      </c>
      <c r="B6553">
        <v>60423</v>
      </c>
      <c r="C6553" s="593">
        <v>0.1</v>
      </c>
      <c r="D6553" t="s">
        <v>3116</v>
      </c>
      <c r="E6553">
        <v>6.25E-2</v>
      </c>
      <c r="F6553">
        <v>1.7500000000000002E-2</v>
      </c>
      <c r="G6553">
        <v>0</v>
      </c>
      <c r="H6553">
        <v>0.02</v>
      </c>
      <c r="I6553">
        <v>0</v>
      </c>
    </row>
    <row r="6554" spans="1:9" x14ac:dyDescent="0.25">
      <c r="A6554" t="s">
        <v>719</v>
      </c>
      <c r="B6554">
        <v>60424</v>
      </c>
      <c r="C6554" s="593">
        <v>6.25E-2</v>
      </c>
      <c r="D6554" t="s">
        <v>3117</v>
      </c>
      <c r="E6554">
        <v>6.25E-2</v>
      </c>
      <c r="F6554">
        <v>0</v>
      </c>
      <c r="G6554">
        <v>0</v>
      </c>
      <c r="H6554">
        <v>0</v>
      </c>
      <c r="I6554">
        <v>0</v>
      </c>
    </row>
    <row r="6555" spans="1:9" x14ac:dyDescent="0.25">
      <c r="A6555" t="s">
        <v>719</v>
      </c>
      <c r="B6555">
        <v>60425</v>
      </c>
      <c r="C6555" s="593">
        <v>0.1</v>
      </c>
      <c r="D6555" t="s">
        <v>1264</v>
      </c>
      <c r="E6555">
        <v>6.25E-2</v>
      </c>
      <c r="F6555">
        <v>1.7500000000000002E-2</v>
      </c>
      <c r="G6555">
        <v>0.01</v>
      </c>
      <c r="H6555">
        <v>0.01</v>
      </c>
      <c r="I6555">
        <v>0</v>
      </c>
    </row>
    <row r="6556" spans="1:9" x14ac:dyDescent="0.25">
      <c r="A6556" t="s">
        <v>719</v>
      </c>
      <c r="B6556">
        <v>60426</v>
      </c>
      <c r="C6556" s="593">
        <v>0.115</v>
      </c>
      <c r="D6556" t="s">
        <v>3118</v>
      </c>
      <c r="E6556">
        <v>6.25E-2</v>
      </c>
      <c r="F6556">
        <v>1.7500000000000002E-2</v>
      </c>
      <c r="G6556">
        <v>1.4999999999999999E-2</v>
      </c>
      <c r="H6556">
        <v>0.02</v>
      </c>
      <c r="I6556">
        <v>0</v>
      </c>
    </row>
    <row r="6557" spans="1:9" x14ac:dyDescent="0.25">
      <c r="A6557" t="s">
        <v>719</v>
      </c>
      <c r="B6557">
        <v>60428</v>
      </c>
      <c r="C6557" s="593">
        <v>0.105</v>
      </c>
      <c r="D6557" t="s">
        <v>3118</v>
      </c>
      <c r="E6557">
        <v>6.25E-2</v>
      </c>
      <c r="F6557">
        <v>1.7500000000000002E-2</v>
      </c>
      <c r="G6557">
        <v>1.4999999999999999E-2</v>
      </c>
      <c r="H6557">
        <v>0.01</v>
      </c>
      <c r="I6557">
        <v>0</v>
      </c>
    </row>
    <row r="6558" spans="1:9" x14ac:dyDescent="0.25">
      <c r="A6558" t="s">
        <v>719</v>
      </c>
      <c r="B6558">
        <v>60429</v>
      </c>
      <c r="C6558" s="593">
        <v>0.105</v>
      </c>
      <c r="D6558" t="s">
        <v>3118</v>
      </c>
      <c r="E6558">
        <v>6.25E-2</v>
      </c>
      <c r="F6558">
        <v>1.7500000000000002E-2</v>
      </c>
      <c r="G6558">
        <v>1.4999999999999999E-2</v>
      </c>
      <c r="H6558">
        <v>0.01</v>
      </c>
      <c r="I6558">
        <v>0</v>
      </c>
    </row>
    <row r="6559" spans="1:9" x14ac:dyDescent="0.25">
      <c r="A6559" t="s">
        <v>719</v>
      </c>
      <c r="B6559">
        <v>60430</v>
      </c>
      <c r="C6559" s="593">
        <v>0.10249999999999999</v>
      </c>
      <c r="D6559" t="s">
        <v>3115</v>
      </c>
      <c r="E6559">
        <v>6.25E-2</v>
      </c>
      <c r="F6559">
        <v>1.7500000000000002E-2</v>
      </c>
      <c r="G6559">
        <v>1.2500000000000001E-2</v>
      </c>
      <c r="H6559">
        <v>0.01</v>
      </c>
      <c r="I6559">
        <v>0</v>
      </c>
    </row>
    <row r="6560" spans="1:9" x14ac:dyDescent="0.25">
      <c r="A6560" t="s">
        <v>719</v>
      </c>
      <c r="B6560">
        <v>60431</v>
      </c>
      <c r="C6560" s="593">
        <v>0.09</v>
      </c>
      <c r="D6560" t="s">
        <v>3107</v>
      </c>
      <c r="E6560">
        <v>6.25E-2</v>
      </c>
      <c r="F6560">
        <v>0.01</v>
      </c>
      <c r="G6560">
        <v>1.7500000000000002E-2</v>
      </c>
      <c r="H6560">
        <v>0</v>
      </c>
      <c r="I6560">
        <v>0</v>
      </c>
    </row>
    <row r="6561" spans="1:9" x14ac:dyDescent="0.25">
      <c r="A6561" t="s">
        <v>719</v>
      </c>
      <c r="B6561">
        <v>60432</v>
      </c>
      <c r="C6561" s="593">
        <v>0.09</v>
      </c>
      <c r="D6561" t="s">
        <v>3119</v>
      </c>
      <c r="E6561">
        <v>6.25E-2</v>
      </c>
      <c r="F6561">
        <v>0</v>
      </c>
      <c r="G6561">
        <v>0.02</v>
      </c>
      <c r="H6561">
        <v>7.4999999999999997E-3</v>
      </c>
      <c r="I6561">
        <v>0</v>
      </c>
    </row>
    <row r="6562" spans="1:9" x14ac:dyDescent="0.25">
      <c r="A6562" t="s">
        <v>719</v>
      </c>
      <c r="B6562">
        <v>60433</v>
      </c>
      <c r="C6562" s="593">
        <v>0.09</v>
      </c>
      <c r="D6562" t="s">
        <v>3119</v>
      </c>
      <c r="E6562">
        <v>6.25E-2</v>
      </c>
      <c r="F6562">
        <v>0</v>
      </c>
      <c r="G6562">
        <v>0.02</v>
      </c>
      <c r="H6562">
        <v>7.4999999999999997E-3</v>
      </c>
      <c r="I6562">
        <v>0</v>
      </c>
    </row>
    <row r="6563" spans="1:9" x14ac:dyDescent="0.25">
      <c r="A6563" t="s">
        <v>719</v>
      </c>
      <c r="B6563">
        <v>60434</v>
      </c>
      <c r="C6563" s="593">
        <v>8.7499999999999994E-2</v>
      </c>
      <c r="D6563" t="s">
        <v>3107</v>
      </c>
      <c r="E6563">
        <v>6.25E-2</v>
      </c>
      <c r="F6563">
        <v>0</v>
      </c>
      <c r="G6563">
        <v>1.7500000000000002E-2</v>
      </c>
      <c r="H6563">
        <v>7.4999999999999997E-3</v>
      </c>
      <c r="I6563">
        <v>0</v>
      </c>
    </row>
    <row r="6564" spans="1:9" x14ac:dyDescent="0.25">
      <c r="A6564" t="s">
        <v>719</v>
      </c>
      <c r="B6564">
        <v>60435</v>
      </c>
      <c r="C6564" s="593">
        <v>8.7499999999999994E-2</v>
      </c>
      <c r="D6564" t="s">
        <v>3107</v>
      </c>
      <c r="E6564">
        <v>6.25E-2</v>
      </c>
      <c r="F6564">
        <v>0</v>
      </c>
      <c r="G6564">
        <v>1.7500000000000002E-2</v>
      </c>
      <c r="H6564">
        <v>7.4999999999999997E-3</v>
      </c>
      <c r="I6564">
        <v>0</v>
      </c>
    </row>
    <row r="6565" spans="1:9" x14ac:dyDescent="0.25">
      <c r="A6565" t="s">
        <v>719</v>
      </c>
      <c r="B6565">
        <v>60436</v>
      </c>
      <c r="C6565" s="593">
        <v>9.7500000000000003E-2</v>
      </c>
      <c r="D6565" t="s">
        <v>3120</v>
      </c>
      <c r="E6565">
        <v>6.25E-2</v>
      </c>
      <c r="F6565">
        <v>0</v>
      </c>
      <c r="G6565">
        <v>1.7500000000000002E-2</v>
      </c>
      <c r="H6565">
        <v>1.7500000000000002E-2</v>
      </c>
      <c r="I6565">
        <v>0</v>
      </c>
    </row>
    <row r="6566" spans="1:9" x14ac:dyDescent="0.25">
      <c r="A6566" t="s">
        <v>719</v>
      </c>
      <c r="B6566">
        <v>60437</v>
      </c>
      <c r="C6566" s="593">
        <v>6.5000000000000002E-2</v>
      </c>
      <c r="D6566" t="s">
        <v>3121</v>
      </c>
      <c r="E6566">
        <v>6.25E-2</v>
      </c>
      <c r="F6566">
        <v>2.5000000000000001E-3</v>
      </c>
      <c r="G6566">
        <v>0</v>
      </c>
      <c r="H6566">
        <v>0</v>
      </c>
      <c r="I6566">
        <v>0</v>
      </c>
    </row>
    <row r="6567" spans="1:9" x14ac:dyDescent="0.25">
      <c r="A6567" t="s">
        <v>719</v>
      </c>
      <c r="B6567">
        <v>60438</v>
      </c>
      <c r="C6567" s="593">
        <v>9.5000000000000001E-2</v>
      </c>
      <c r="D6567" t="s">
        <v>3122</v>
      </c>
      <c r="E6567">
        <v>6.25E-2</v>
      </c>
      <c r="F6567">
        <v>1.7500000000000002E-2</v>
      </c>
      <c r="G6567">
        <v>5.0000000000000001E-3</v>
      </c>
      <c r="H6567">
        <v>0.01</v>
      </c>
      <c r="I6567">
        <v>0</v>
      </c>
    </row>
    <row r="6568" spans="1:9" x14ac:dyDescent="0.25">
      <c r="A6568" t="s">
        <v>719</v>
      </c>
      <c r="B6568">
        <v>60439</v>
      </c>
      <c r="C6568" s="593">
        <v>0.1</v>
      </c>
      <c r="D6568" t="s">
        <v>3123</v>
      </c>
      <c r="E6568">
        <v>6.25E-2</v>
      </c>
      <c r="F6568">
        <v>1.7500000000000002E-2</v>
      </c>
      <c r="G6568">
        <v>0.01</v>
      </c>
      <c r="H6568">
        <v>0.01</v>
      </c>
      <c r="I6568">
        <v>0</v>
      </c>
    </row>
    <row r="6569" spans="1:9" x14ac:dyDescent="0.25">
      <c r="A6569" t="s">
        <v>719</v>
      </c>
      <c r="B6569">
        <v>60440</v>
      </c>
      <c r="C6569" s="593">
        <v>8.5000000000000006E-2</v>
      </c>
      <c r="D6569" t="s">
        <v>3124</v>
      </c>
      <c r="E6569">
        <v>6.25E-2</v>
      </c>
      <c r="F6569">
        <v>0</v>
      </c>
      <c r="G6569">
        <v>1.4999999999999999E-2</v>
      </c>
      <c r="H6569">
        <v>7.4999999999999997E-3</v>
      </c>
      <c r="I6569">
        <v>0</v>
      </c>
    </row>
    <row r="6570" spans="1:9" x14ac:dyDescent="0.25">
      <c r="A6570" t="s">
        <v>719</v>
      </c>
      <c r="B6570">
        <v>60441</v>
      </c>
      <c r="C6570" s="593">
        <v>0.09</v>
      </c>
      <c r="D6570" t="s">
        <v>3119</v>
      </c>
      <c r="E6570">
        <v>6.25E-2</v>
      </c>
      <c r="F6570">
        <v>0</v>
      </c>
      <c r="G6570">
        <v>0.02</v>
      </c>
      <c r="H6570">
        <v>7.4999999999999997E-3</v>
      </c>
      <c r="I6570">
        <v>0</v>
      </c>
    </row>
    <row r="6571" spans="1:9" x14ac:dyDescent="0.25">
      <c r="A6571" t="s">
        <v>719</v>
      </c>
      <c r="B6571">
        <v>60442</v>
      </c>
      <c r="C6571" s="593">
        <v>0.09</v>
      </c>
      <c r="D6571" t="s">
        <v>3119</v>
      </c>
      <c r="E6571">
        <v>6.25E-2</v>
      </c>
      <c r="F6571">
        <v>0</v>
      </c>
      <c r="G6571">
        <v>0.02</v>
      </c>
      <c r="H6571">
        <v>7.4999999999999997E-3</v>
      </c>
      <c r="I6571">
        <v>0</v>
      </c>
    </row>
    <row r="6572" spans="1:9" x14ac:dyDescent="0.25">
      <c r="A6572" t="s">
        <v>719</v>
      </c>
      <c r="B6572">
        <v>60443</v>
      </c>
      <c r="C6572" s="593">
        <v>0.105</v>
      </c>
      <c r="D6572" t="s">
        <v>3125</v>
      </c>
      <c r="E6572">
        <v>6.25E-2</v>
      </c>
      <c r="F6572">
        <v>1.7500000000000002E-2</v>
      </c>
      <c r="G6572">
        <v>5.0000000000000001E-3</v>
      </c>
      <c r="H6572">
        <v>0.02</v>
      </c>
      <c r="I6572">
        <v>0</v>
      </c>
    </row>
    <row r="6573" spans="1:9" x14ac:dyDescent="0.25">
      <c r="A6573" t="s">
        <v>719</v>
      </c>
      <c r="B6573">
        <v>60444</v>
      </c>
      <c r="C6573" s="593">
        <v>6.25E-2</v>
      </c>
      <c r="D6573" t="s">
        <v>3117</v>
      </c>
      <c r="E6573">
        <v>6.25E-2</v>
      </c>
      <c r="F6573">
        <v>0</v>
      </c>
      <c r="G6573">
        <v>0</v>
      </c>
      <c r="H6573">
        <v>0</v>
      </c>
      <c r="I6573">
        <v>0</v>
      </c>
    </row>
    <row r="6574" spans="1:9" x14ac:dyDescent="0.25">
      <c r="A6574" t="s">
        <v>719</v>
      </c>
      <c r="B6574">
        <v>60445</v>
      </c>
      <c r="C6574" s="593">
        <v>0.1</v>
      </c>
      <c r="D6574" t="s">
        <v>3113</v>
      </c>
      <c r="E6574">
        <v>6.25E-2</v>
      </c>
      <c r="F6574">
        <v>1.7500000000000002E-2</v>
      </c>
      <c r="G6574">
        <v>0.01</v>
      </c>
      <c r="H6574">
        <v>0.01</v>
      </c>
      <c r="I6574">
        <v>0</v>
      </c>
    </row>
    <row r="6575" spans="1:9" x14ac:dyDescent="0.25">
      <c r="A6575" t="s">
        <v>719</v>
      </c>
      <c r="B6575">
        <v>60446</v>
      </c>
      <c r="C6575" s="593">
        <v>8.5000000000000006E-2</v>
      </c>
      <c r="D6575" t="s">
        <v>3124</v>
      </c>
      <c r="E6575">
        <v>6.25E-2</v>
      </c>
      <c r="F6575">
        <v>0</v>
      </c>
      <c r="G6575">
        <v>1.4999999999999999E-2</v>
      </c>
      <c r="H6575">
        <v>7.4999999999999997E-3</v>
      </c>
      <c r="I6575">
        <v>0</v>
      </c>
    </row>
    <row r="6576" spans="1:9" x14ac:dyDescent="0.25">
      <c r="A6576" t="s">
        <v>719</v>
      </c>
      <c r="B6576">
        <v>60447</v>
      </c>
      <c r="C6576" s="593">
        <v>0.09</v>
      </c>
      <c r="D6576" t="s">
        <v>3107</v>
      </c>
      <c r="E6576">
        <v>6.25E-2</v>
      </c>
      <c r="F6576">
        <v>0.01</v>
      </c>
      <c r="G6576">
        <v>1.7500000000000002E-2</v>
      </c>
      <c r="H6576">
        <v>0</v>
      </c>
      <c r="I6576">
        <v>0</v>
      </c>
    </row>
    <row r="6577" spans="1:9" x14ac:dyDescent="0.25">
      <c r="A6577" t="s">
        <v>719</v>
      </c>
      <c r="B6577">
        <v>60448</v>
      </c>
      <c r="C6577" s="593">
        <v>9.7500000000000003E-2</v>
      </c>
      <c r="D6577" t="s">
        <v>3126</v>
      </c>
      <c r="E6577">
        <v>6.25E-2</v>
      </c>
      <c r="F6577">
        <v>1.7500000000000002E-2</v>
      </c>
      <c r="G6577">
        <v>7.4999999999999997E-3</v>
      </c>
      <c r="H6577">
        <v>0.01</v>
      </c>
      <c r="I6577">
        <v>0</v>
      </c>
    </row>
    <row r="6578" spans="1:9" x14ac:dyDescent="0.25">
      <c r="A6578" t="s">
        <v>719</v>
      </c>
      <c r="B6578">
        <v>60449</v>
      </c>
      <c r="C6578" s="593">
        <v>0.1</v>
      </c>
      <c r="D6578" t="s">
        <v>3112</v>
      </c>
      <c r="E6578">
        <v>6.25E-2</v>
      </c>
      <c r="F6578">
        <v>1.7500000000000002E-2</v>
      </c>
      <c r="G6578">
        <v>0.01</v>
      </c>
      <c r="H6578">
        <v>0.01</v>
      </c>
      <c r="I6578">
        <v>0</v>
      </c>
    </row>
    <row r="6579" spans="1:9" x14ac:dyDescent="0.25">
      <c r="A6579" t="s">
        <v>719</v>
      </c>
      <c r="B6579">
        <v>60450</v>
      </c>
      <c r="C6579" s="593">
        <v>7.2499999999999995E-2</v>
      </c>
      <c r="D6579" t="s">
        <v>3127</v>
      </c>
      <c r="E6579">
        <v>6.25E-2</v>
      </c>
      <c r="F6579">
        <v>0</v>
      </c>
      <c r="G6579">
        <v>0.01</v>
      </c>
      <c r="H6579">
        <v>0</v>
      </c>
      <c r="I6579">
        <v>0</v>
      </c>
    </row>
    <row r="6580" spans="1:9" x14ac:dyDescent="0.25">
      <c r="A6580" t="s">
        <v>719</v>
      </c>
      <c r="B6580">
        <v>60451</v>
      </c>
      <c r="C6580" s="593">
        <v>0.09</v>
      </c>
      <c r="D6580" t="s">
        <v>3119</v>
      </c>
      <c r="E6580">
        <v>6.25E-2</v>
      </c>
      <c r="F6580">
        <v>0</v>
      </c>
      <c r="G6580">
        <v>0.02</v>
      </c>
      <c r="H6580">
        <v>7.4999999999999997E-3</v>
      </c>
      <c r="I6580">
        <v>0</v>
      </c>
    </row>
    <row r="6581" spans="1:9" x14ac:dyDescent="0.25">
      <c r="A6581" t="s">
        <v>719</v>
      </c>
      <c r="B6581">
        <v>60452</v>
      </c>
      <c r="C6581" s="593">
        <v>0.1</v>
      </c>
      <c r="D6581" t="s">
        <v>3128</v>
      </c>
      <c r="E6581">
        <v>6.25E-2</v>
      </c>
      <c r="F6581">
        <v>1.7500000000000002E-2</v>
      </c>
      <c r="G6581">
        <v>0.01</v>
      </c>
      <c r="H6581">
        <v>0.01</v>
      </c>
      <c r="I6581">
        <v>0</v>
      </c>
    </row>
    <row r="6582" spans="1:9" x14ac:dyDescent="0.25">
      <c r="A6582" t="s">
        <v>719</v>
      </c>
      <c r="B6582">
        <v>60453</v>
      </c>
      <c r="C6582" s="593">
        <v>0.10249999999999999</v>
      </c>
      <c r="D6582" t="s">
        <v>3067</v>
      </c>
      <c r="E6582">
        <v>6.25E-2</v>
      </c>
      <c r="F6582">
        <v>1.7500000000000002E-2</v>
      </c>
      <c r="G6582">
        <v>1.2500000000000001E-2</v>
      </c>
      <c r="H6582">
        <v>0.01</v>
      </c>
      <c r="I6582">
        <v>0</v>
      </c>
    </row>
    <row r="6583" spans="1:9" x14ac:dyDescent="0.25">
      <c r="A6583" t="s">
        <v>719</v>
      </c>
      <c r="B6583">
        <v>60454</v>
      </c>
      <c r="C6583" s="593">
        <v>0.10249999999999999</v>
      </c>
      <c r="D6583" t="s">
        <v>3129</v>
      </c>
      <c r="E6583">
        <v>6.25E-2</v>
      </c>
      <c r="F6583">
        <v>1.7500000000000002E-2</v>
      </c>
      <c r="G6583">
        <v>1.2500000000000001E-2</v>
      </c>
      <c r="H6583">
        <v>0.01</v>
      </c>
      <c r="I6583">
        <v>0</v>
      </c>
    </row>
    <row r="6584" spans="1:9" x14ac:dyDescent="0.25">
      <c r="A6584" t="s">
        <v>719</v>
      </c>
      <c r="B6584">
        <v>60455</v>
      </c>
      <c r="C6584" s="593">
        <v>0.10249999999999999</v>
      </c>
      <c r="D6584" t="s">
        <v>3129</v>
      </c>
      <c r="E6584">
        <v>6.25E-2</v>
      </c>
      <c r="F6584">
        <v>1.7500000000000002E-2</v>
      </c>
      <c r="G6584">
        <v>1.2500000000000001E-2</v>
      </c>
      <c r="H6584">
        <v>0.01</v>
      </c>
      <c r="I6584">
        <v>0</v>
      </c>
    </row>
    <row r="6585" spans="1:9" x14ac:dyDescent="0.25">
      <c r="A6585" t="s">
        <v>719</v>
      </c>
      <c r="B6585">
        <v>60456</v>
      </c>
      <c r="C6585" s="593">
        <v>0.10249999999999999</v>
      </c>
      <c r="D6585" t="s">
        <v>3129</v>
      </c>
      <c r="E6585">
        <v>6.25E-2</v>
      </c>
      <c r="F6585">
        <v>1.7500000000000002E-2</v>
      </c>
      <c r="G6585">
        <v>1.2500000000000001E-2</v>
      </c>
      <c r="H6585">
        <v>0.01</v>
      </c>
      <c r="I6585">
        <v>0</v>
      </c>
    </row>
    <row r="6586" spans="1:9" x14ac:dyDescent="0.25">
      <c r="A6586" t="s">
        <v>719</v>
      </c>
      <c r="B6586">
        <v>60457</v>
      </c>
      <c r="C6586" s="593">
        <v>0.1</v>
      </c>
      <c r="D6586" t="s">
        <v>3130</v>
      </c>
      <c r="E6586">
        <v>6.25E-2</v>
      </c>
      <c r="F6586">
        <v>1.7500000000000002E-2</v>
      </c>
      <c r="G6586">
        <v>0.01</v>
      </c>
      <c r="H6586">
        <v>0.01</v>
      </c>
      <c r="I6586">
        <v>0</v>
      </c>
    </row>
    <row r="6587" spans="1:9" x14ac:dyDescent="0.25">
      <c r="A6587" t="s">
        <v>719</v>
      </c>
      <c r="B6587">
        <v>60458</v>
      </c>
      <c r="C6587" s="593">
        <v>0.1</v>
      </c>
      <c r="D6587" t="s">
        <v>3131</v>
      </c>
      <c r="E6587">
        <v>6.25E-2</v>
      </c>
      <c r="F6587">
        <v>1.7500000000000002E-2</v>
      </c>
      <c r="G6587">
        <v>0.01</v>
      </c>
      <c r="H6587">
        <v>0.01</v>
      </c>
      <c r="I6587">
        <v>0</v>
      </c>
    </row>
    <row r="6588" spans="1:9" x14ac:dyDescent="0.25">
      <c r="A6588" t="s">
        <v>719</v>
      </c>
      <c r="B6588">
        <v>60459</v>
      </c>
      <c r="C6588" s="593">
        <v>0.10249999999999999</v>
      </c>
      <c r="D6588" t="s">
        <v>3129</v>
      </c>
      <c r="E6588">
        <v>6.25E-2</v>
      </c>
      <c r="F6588">
        <v>1.7500000000000002E-2</v>
      </c>
      <c r="G6588">
        <v>1.2500000000000001E-2</v>
      </c>
      <c r="H6588">
        <v>0.01</v>
      </c>
      <c r="I6588">
        <v>0</v>
      </c>
    </row>
    <row r="6589" spans="1:9" x14ac:dyDescent="0.25">
      <c r="A6589" t="s">
        <v>719</v>
      </c>
      <c r="B6589">
        <v>60460</v>
      </c>
      <c r="C6589" s="593">
        <v>7.2499999999999995E-2</v>
      </c>
      <c r="D6589" t="s">
        <v>1933</v>
      </c>
      <c r="E6589">
        <v>6.25E-2</v>
      </c>
      <c r="F6589">
        <v>0.01</v>
      </c>
      <c r="G6589">
        <v>0</v>
      </c>
      <c r="H6589">
        <v>0</v>
      </c>
      <c r="I6589">
        <v>0</v>
      </c>
    </row>
    <row r="6590" spans="1:9" x14ac:dyDescent="0.25">
      <c r="A6590" t="s">
        <v>719</v>
      </c>
      <c r="B6590">
        <v>60461</v>
      </c>
      <c r="C6590" s="593">
        <v>0.1</v>
      </c>
      <c r="D6590" t="s">
        <v>3132</v>
      </c>
      <c r="E6590">
        <v>6.25E-2</v>
      </c>
      <c r="F6590">
        <v>1.7500000000000002E-2</v>
      </c>
      <c r="G6590">
        <v>0.01</v>
      </c>
      <c r="H6590">
        <v>0.01</v>
      </c>
      <c r="I6590">
        <v>0</v>
      </c>
    </row>
    <row r="6591" spans="1:9" x14ac:dyDescent="0.25">
      <c r="A6591" t="s">
        <v>719</v>
      </c>
      <c r="B6591">
        <v>60462</v>
      </c>
      <c r="C6591" s="593">
        <v>0.1</v>
      </c>
      <c r="D6591" t="s">
        <v>3133</v>
      </c>
      <c r="E6591">
        <v>6.25E-2</v>
      </c>
      <c r="F6591">
        <v>1.7500000000000002E-2</v>
      </c>
      <c r="G6591">
        <v>0.01</v>
      </c>
      <c r="H6591">
        <v>0.01</v>
      </c>
      <c r="I6591">
        <v>0</v>
      </c>
    </row>
    <row r="6592" spans="1:9" x14ac:dyDescent="0.25">
      <c r="A6592" t="s">
        <v>719</v>
      </c>
      <c r="B6592">
        <v>60463</v>
      </c>
      <c r="C6592" s="593">
        <v>0.1</v>
      </c>
      <c r="D6592" t="s">
        <v>3134</v>
      </c>
      <c r="E6592">
        <v>6.25E-2</v>
      </c>
      <c r="F6592">
        <v>1.7500000000000002E-2</v>
      </c>
      <c r="G6592">
        <v>0.01</v>
      </c>
      <c r="H6592">
        <v>0.01</v>
      </c>
      <c r="I6592">
        <v>0</v>
      </c>
    </row>
    <row r="6593" spans="1:9" x14ac:dyDescent="0.25">
      <c r="A6593" t="s">
        <v>719</v>
      </c>
      <c r="B6593">
        <v>60464</v>
      </c>
      <c r="C6593" s="593">
        <v>9.7500000000000003E-2</v>
      </c>
      <c r="D6593" t="s">
        <v>3126</v>
      </c>
      <c r="E6593">
        <v>6.25E-2</v>
      </c>
      <c r="F6593">
        <v>1.7500000000000002E-2</v>
      </c>
      <c r="G6593">
        <v>7.4999999999999997E-3</v>
      </c>
      <c r="H6593">
        <v>0.01</v>
      </c>
      <c r="I6593">
        <v>0</v>
      </c>
    </row>
    <row r="6594" spans="1:9" x14ac:dyDescent="0.25">
      <c r="A6594" t="s">
        <v>719</v>
      </c>
      <c r="B6594">
        <v>60465</v>
      </c>
      <c r="C6594" s="593">
        <v>0.1</v>
      </c>
      <c r="D6594" t="s">
        <v>3135</v>
      </c>
      <c r="E6594">
        <v>6.25E-2</v>
      </c>
      <c r="F6594">
        <v>1.7500000000000002E-2</v>
      </c>
      <c r="G6594">
        <v>0.01</v>
      </c>
      <c r="H6594">
        <v>0.01</v>
      </c>
      <c r="I6594">
        <v>0</v>
      </c>
    </row>
    <row r="6595" spans="1:9" x14ac:dyDescent="0.25">
      <c r="A6595" t="s">
        <v>719</v>
      </c>
      <c r="B6595">
        <v>60466</v>
      </c>
      <c r="C6595" s="593">
        <v>0.1</v>
      </c>
      <c r="D6595" t="s">
        <v>3112</v>
      </c>
      <c r="E6595">
        <v>6.25E-2</v>
      </c>
      <c r="F6595">
        <v>1.7500000000000002E-2</v>
      </c>
      <c r="G6595">
        <v>0.01</v>
      </c>
      <c r="H6595">
        <v>0.01</v>
      </c>
      <c r="I6595">
        <v>0</v>
      </c>
    </row>
    <row r="6596" spans="1:9" x14ac:dyDescent="0.25">
      <c r="A6596" t="s">
        <v>719</v>
      </c>
      <c r="B6596">
        <v>60467</v>
      </c>
      <c r="C6596" s="593">
        <v>0.1</v>
      </c>
      <c r="D6596" t="s">
        <v>3136</v>
      </c>
      <c r="E6596">
        <v>6.25E-2</v>
      </c>
      <c r="F6596">
        <v>1.7500000000000002E-2</v>
      </c>
      <c r="G6596">
        <v>0.01</v>
      </c>
      <c r="H6596">
        <v>0.01</v>
      </c>
      <c r="I6596">
        <v>0</v>
      </c>
    </row>
    <row r="6597" spans="1:9" x14ac:dyDescent="0.25">
      <c r="A6597" t="s">
        <v>719</v>
      </c>
      <c r="B6597">
        <v>60468</v>
      </c>
      <c r="C6597" s="593">
        <v>0.08</v>
      </c>
      <c r="D6597" t="s">
        <v>3137</v>
      </c>
      <c r="E6597">
        <v>6.25E-2</v>
      </c>
      <c r="F6597">
        <v>0</v>
      </c>
      <c r="G6597">
        <v>0</v>
      </c>
      <c r="H6597">
        <v>1.7500000000000002E-2</v>
      </c>
      <c r="I6597">
        <v>0</v>
      </c>
    </row>
    <row r="6598" spans="1:9" x14ac:dyDescent="0.25">
      <c r="A6598" t="s">
        <v>719</v>
      </c>
      <c r="B6598">
        <v>60469</v>
      </c>
      <c r="C6598" s="593">
        <v>0.1</v>
      </c>
      <c r="D6598" t="s">
        <v>3138</v>
      </c>
      <c r="E6598">
        <v>6.25E-2</v>
      </c>
      <c r="F6598">
        <v>1.7500000000000002E-2</v>
      </c>
      <c r="G6598">
        <v>0.01</v>
      </c>
      <c r="H6598">
        <v>0.01</v>
      </c>
      <c r="I6598">
        <v>0</v>
      </c>
    </row>
    <row r="6599" spans="1:9" x14ac:dyDescent="0.25">
      <c r="A6599" t="s">
        <v>719</v>
      </c>
      <c r="B6599">
        <v>60470</v>
      </c>
      <c r="C6599" s="593">
        <v>7.2499999999999995E-2</v>
      </c>
      <c r="D6599" t="s">
        <v>1933</v>
      </c>
      <c r="E6599">
        <v>6.25E-2</v>
      </c>
      <c r="F6599">
        <v>0.01</v>
      </c>
      <c r="G6599">
        <v>0</v>
      </c>
      <c r="H6599">
        <v>0</v>
      </c>
      <c r="I6599">
        <v>0</v>
      </c>
    </row>
    <row r="6600" spans="1:9" x14ac:dyDescent="0.25">
      <c r="A6600" t="s">
        <v>719</v>
      </c>
      <c r="B6600">
        <v>60471</v>
      </c>
      <c r="C6600" s="593">
        <v>0.105</v>
      </c>
      <c r="D6600" t="s">
        <v>3125</v>
      </c>
      <c r="E6600">
        <v>6.25E-2</v>
      </c>
      <c r="F6600">
        <v>1.7500000000000002E-2</v>
      </c>
      <c r="G6600">
        <v>5.0000000000000001E-3</v>
      </c>
      <c r="H6600">
        <v>0.02</v>
      </c>
      <c r="I6600">
        <v>0</v>
      </c>
    </row>
    <row r="6601" spans="1:9" x14ac:dyDescent="0.25">
      <c r="A6601" t="s">
        <v>719</v>
      </c>
      <c r="B6601">
        <v>60472</v>
      </c>
      <c r="C6601" s="593">
        <v>0.1</v>
      </c>
      <c r="D6601" t="s">
        <v>3113</v>
      </c>
      <c r="E6601">
        <v>6.25E-2</v>
      </c>
      <c r="F6601">
        <v>1.7500000000000002E-2</v>
      </c>
      <c r="G6601">
        <v>0.01</v>
      </c>
      <c r="H6601">
        <v>0.01</v>
      </c>
      <c r="I6601">
        <v>0</v>
      </c>
    </row>
    <row r="6602" spans="1:9" x14ac:dyDescent="0.25">
      <c r="A6602" t="s">
        <v>719</v>
      </c>
      <c r="B6602">
        <v>60473</v>
      </c>
      <c r="C6602" s="593">
        <v>0.105</v>
      </c>
      <c r="D6602" t="s">
        <v>3118</v>
      </c>
      <c r="E6602">
        <v>6.25E-2</v>
      </c>
      <c r="F6602">
        <v>1.7500000000000002E-2</v>
      </c>
      <c r="G6602">
        <v>1.4999999999999999E-2</v>
      </c>
      <c r="H6602">
        <v>0.01</v>
      </c>
      <c r="I6602">
        <v>0</v>
      </c>
    </row>
    <row r="6603" spans="1:9" x14ac:dyDescent="0.25">
      <c r="A6603" t="s">
        <v>719</v>
      </c>
      <c r="B6603">
        <v>60474</v>
      </c>
      <c r="C6603" s="593">
        <v>6.25E-2</v>
      </c>
      <c r="D6603" t="s">
        <v>3117</v>
      </c>
      <c r="E6603">
        <v>6.25E-2</v>
      </c>
      <c r="F6603">
        <v>0</v>
      </c>
      <c r="G6603">
        <v>0</v>
      </c>
      <c r="H6603">
        <v>0</v>
      </c>
      <c r="I6603">
        <v>0</v>
      </c>
    </row>
    <row r="6604" spans="1:9" x14ac:dyDescent="0.25">
      <c r="A6604" t="s">
        <v>719</v>
      </c>
      <c r="B6604">
        <v>60475</v>
      </c>
      <c r="C6604" s="593">
        <v>0.1</v>
      </c>
      <c r="D6604" t="s">
        <v>3139</v>
      </c>
      <c r="E6604">
        <v>6.25E-2</v>
      </c>
      <c r="F6604">
        <v>1.7500000000000002E-2</v>
      </c>
      <c r="G6604">
        <v>0.01</v>
      </c>
      <c r="H6604">
        <v>0.01</v>
      </c>
      <c r="I6604">
        <v>0</v>
      </c>
    </row>
    <row r="6605" spans="1:9" x14ac:dyDescent="0.25">
      <c r="A6605" t="s">
        <v>719</v>
      </c>
      <c r="B6605">
        <v>60476</v>
      </c>
      <c r="C6605" s="593">
        <v>9.5000000000000001E-2</v>
      </c>
      <c r="D6605" t="s">
        <v>3140</v>
      </c>
      <c r="E6605">
        <v>6.25E-2</v>
      </c>
      <c r="F6605">
        <v>1.7500000000000002E-2</v>
      </c>
      <c r="G6605">
        <v>5.0000000000000001E-3</v>
      </c>
      <c r="H6605">
        <v>0.01</v>
      </c>
      <c r="I6605">
        <v>0</v>
      </c>
    </row>
    <row r="6606" spans="1:9" x14ac:dyDescent="0.25">
      <c r="A6606" t="s">
        <v>719</v>
      </c>
      <c r="B6606">
        <v>60477</v>
      </c>
      <c r="C6606" s="593">
        <v>0.10249999999999999</v>
      </c>
      <c r="D6606" t="s">
        <v>3115</v>
      </c>
      <c r="E6606">
        <v>6.25E-2</v>
      </c>
      <c r="F6606">
        <v>1.7500000000000002E-2</v>
      </c>
      <c r="G6606">
        <v>1.2500000000000001E-2</v>
      </c>
      <c r="H6606">
        <v>0.01</v>
      </c>
      <c r="I6606">
        <v>0</v>
      </c>
    </row>
    <row r="6607" spans="1:9" x14ac:dyDescent="0.25">
      <c r="A6607" t="s">
        <v>719</v>
      </c>
      <c r="B6607">
        <v>60478</v>
      </c>
      <c r="C6607" s="593">
        <v>0.10249999999999999</v>
      </c>
      <c r="D6607" t="s">
        <v>3115</v>
      </c>
      <c r="E6607">
        <v>6.25E-2</v>
      </c>
      <c r="F6607">
        <v>1.7500000000000002E-2</v>
      </c>
      <c r="G6607">
        <v>1.2500000000000001E-2</v>
      </c>
      <c r="H6607">
        <v>0.01</v>
      </c>
      <c r="I6607">
        <v>0</v>
      </c>
    </row>
    <row r="6608" spans="1:9" x14ac:dyDescent="0.25">
      <c r="A6608" t="s">
        <v>719</v>
      </c>
      <c r="B6608">
        <v>60479</v>
      </c>
      <c r="C6608" s="593">
        <v>6.25E-2</v>
      </c>
      <c r="D6608" t="s">
        <v>3117</v>
      </c>
      <c r="E6608">
        <v>6.25E-2</v>
      </c>
      <c r="F6608">
        <v>0</v>
      </c>
      <c r="G6608">
        <v>0</v>
      </c>
      <c r="H6608">
        <v>0</v>
      </c>
      <c r="I6608">
        <v>0</v>
      </c>
    </row>
    <row r="6609" spans="1:9" x14ac:dyDescent="0.25">
      <c r="A6609" t="s">
        <v>719</v>
      </c>
      <c r="B6609">
        <v>60480</v>
      </c>
      <c r="C6609" s="593">
        <v>0.1</v>
      </c>
      <c r="D6609" t="s">
        <v>3141</v>
      </c>
      <c r="E6609">
        <v>6.25E-2</v>
      </c>
      <c r="F6609">
        <v>1.7500000000000002E-2</v>
      </c>
      <c r="G6609">
        <v>0.01</v>
      </c>
      <c r="H6609">
        <v>0.01</v>
      </c>
      <c r="I6609">
        <v>0</v>
      </c>
    </row>
    <row r="6610" spans="1:9" x14ac:dyDescent="0.25">
      <c r="A6610" t="s">
        <v>719</v>
      </c>
      <c r="B6610">
        <v>60481</v>
      </c>
      <c r="C6610" s="593">
        <v>0.08</v>
      </c>
      <c r="D6610" t="s">
        <v>3127</v>
      </c>
      <c r="E6610">
        <v>6.25E-2</v>
      </c>
      <c r="F6610">
        <v>0</v>
      </c>
      <c r="G6610">
        <v>0.01</v>
      </c>
      <c r="H6610">
        <v>7.4999999999999997E-3</v>
      </c>
      <c r="I6610">
        <v>0</v>
      </c>
    </row>
    <row r="6611" spans="1:9" x14ac:dyDescent="0.25">
      <c r="A6611" t="s">
        <v>719</v>
      </c>
      <c r="B6611">
        <v>60482</v>
      </c>
      <c r="C6611" s="593">
        <v>0.1</v>
      </c>
      <c r="D6611" t="s">
        <v>3134</v>
      </c>
      <c r="E6611">
        <v>6.25E-2</v>
      </c>
      <c r="F6611">
        <v>1.7500000000000002E-2</v>
      </c>
      <c r="G6611">
        <v>0.01</v>
      </c>
      <c r="H6611">
        <v>0.01</v>
      </c>
      <c r="I6611">
        <v>0</v>
      </c>
    </row>
    <row r="6612" spans="1:9" x14ac:dyDescent="0.25">
      <c r="A6612" t="s">
        <v>719</v>
      </c>
      <c r="B6612">
        <v>60484</v>
      </c>
      <c r="C6612" s="593">
        <v>0.1</v>
      </c>
      <c r="D6612" t="s">
        <v>3112</v>
      </c>
      <c r="E6612">
        <v>6.25E-2</v>
      </c>
      <c r="F6612">
        <v>1.7500000000000002E-2</v>
      </c>
      <c r="G6612">
        <v>0.01</v>
      </c>
      <c r="H6612">
        <v>0.01</v>
      </c>
      <c r="I6612">
        <v>0</v>
      </c>
    </row>
    <row r="6613" spans="1:9" x14ac:dyDescent="0.25">
      <c r="A6613" t="s">
        <v>719</v>
      </c>
      <c r="B6613">
        <v>60487</v>
      </c>
      <c r="C6613" s="593">
        <v>0.1</v>
      </c>
      <c r="D6613" t="s">
        <v>3136</v>
      </c>
      <c r="E6613">
        <v>6.25E-2</v>
      </c>
      <c r="F6613">
        <v>1.7500000000000002E-2</v>
      </c>
      <c r="G6613">
        <v>0.01</v>
      </c>
      <c r="H6613">
        <v>0.01</v>
      </c>
      <c r="I6613">
        <v>0</v>
      </c>
    </row>
    <row r="6614" spans="1:9" x14ac:dyDescent="0.25">
      <c r="A6614" t="s">
        <v>719</v>
      </c>
      <c r="B6614">
        <v>60490</v>
      </c>
      <c r="C6614" s="593">
        <v>8.5000000000000006E-2</v>
      </c>
      <c r="D6614" t="s">
        <v>3124</v>
      </c>
      <c r="E6614">
        <v>6.25E-2</v>
      </c>
      <c r="F6614">
        <v>0</v>
      </c>
      <c r="G6614">
        <v>1.4999999999999999E-2</v>
      </c>
      <c r="H6614">
        <v>7.4999999999999997E-3</v>
      </c>
      <c r="I6614">
        <v>0</v>
      </c>
    </row>
    <row r="6615" spans="1:9" x14ac:dyDescent="0.25">
      <c r="A6615" t="s">
        <v>719</v>
      </c>
      <c r="B6615">
        <v>60491</v>
      </c>
      <c r="C6615" s="593">
        <v>9.7500000000000003E-2</v>
      </c>
      <c r="D6615" t="s">
        <v>3126</v>
      </c>
      <c r="E6615">
        <v>6.25E-2</v>
      </c>
      <c r="F6615">
        <v>1.7500000000000002E-2</v>
      </c>
      <c r="G6615">
        <v>7.4999999999999997E-3</v>
      </c>
      <c r="H6615">
        <v>0.01</v>
      </c>
      <c r="I6615">
        <v>0</v>
      </c>
    </row>
    <row r="6616" spans="1:9" x14ac:dyDescent="0.25">
      <c r="A6616" t="s">
        <v>719</v>
      </c>
      <c r="B6616">
        <v>60499</v>
      </c>
      <c r="C6616" s="593">
        <v>0.1</v>
      </c>
      <c r="D6616" t="s">
        <v>3131</v>
      </c>
      <c r="E6616">
        <v>6.25E-2</v>
      </c>
      <c r="F6616">
        <v>1.7500000000000002E-2</v>
      </c>
      <c r="G6616">
        <v>0.01</v>
      </c>
      <c r="H6616">
        <v>0.01</v>
      </c>
      <c r="I6616">
        <v>0</v>
      </c>
    </row>
    <row r="6617" spans="1:9" x14ac:dyDescent="0.25">
      <c r="A6617" t="s">
        <v>719</v>
      </c>
      <c r="B6617">
        <v>60501</v>
      </c>
      <c r="C6617" s="593">
        <v>0.1</v>
      </c>
      <c r="D6617" t="s">
        <v>3131</v>
      </c>
      <c r="E6617">
        <v>6.25E-2</v>
      </c>
      <c r="F6617">
        <v>1.7500000000000002E-2</v>
      </c>
      <c r="G6617">
        <v>0.01</v>
      </c>
      <c r="H6617">
        <v>0.01</v>
      </c>
      <c r="I6617">
        <v>0</v>
      </c>
    </row>
    <row r="6618" spans="1:9" x14ac:dyDescent="0.25">
      <c r="A6618" t="s">
        <v>719</v>
      </c>
      <c r="B6618">
        <v>60502</v>
      </c>
      <c r="C6618" s="593">
        <v>8.2500000000000004E-2</v>
      </c>
      <c r="D6618" t="s">
        <v>2034</v>
      </c>
      <c r="E6618">
        <v>6.25E-2</v>
      </c>
      <c r="F6618">
        <v>0</v>
      </c>
      <c r="G6618">
        <v>1.2500000000000001E-2</v>
      </c>
      <c r="H6618">
        <v>7.4999999999999997E-3</v>
      </c>
      <c r="I6618">
        <v>0</v>
      </c>
    </row>
    <row r="6619" spans="1:9" x14ac:dyDescent="0.25">
      <c r="A6619" t="s">
        <v>719</v>
      </c>
      <c r="B6619">
        <v>60503</v>
      </c>
      <c r="C6619" s="593">
        <v>8.5000000000000006E-2</v>
      </c>
      <c r="D6619" t="s">
        <v>2034</v>
      </c>
      <c r="E6619">
        <v>6.25E-2</v>
      </c>
      <c r="F6619">
        <v>0.01</v>
      </c>
      <c r="G6619">
        <v>1.2500000000000001E-2</v>
      </c>
      <c r="H6619">
        <v>0</v>
      </c>
      <c r="I6619">
        <v>0</v>
      </c>
    </row>
    <row r="6620" spans="1:9" x14ac:dyDescent="0.25">
      <c r="A6620" t="s">
        <v>719</v>
      </c>
      <c r="B6620">
        <v>60504</v>
      </c>
      <c r="C6620" s="593">
        <v>8.7499999999999994E-2</v>
      </c>
      <c r="D6620" t="s">
        <v>2034</v>
      </c>
      <c r="E6620">
        <v>6.25E-2</v>
      </c>
      <c r="F6620">
        <v>0</v>
      </c>
      <c r="G6620">
        <v>1.2500000000000001E-2</v>
      </c>
      <c r="H6620">
        <v>1.2500000000000001E-2</v>
      </c>
      <c r="I6620">
        <v>0</v>
      </c>
    </row>
    <row r="6621" spans="1:9" x14ac:dyDescent="0.25">
      <c r="A6621" t="s">
        <v>719</v>
      </c>
      <c r="B6621">
        <v>60505</v>
      </c>
      <c r="C6621" s="593">
        <v>8.2500000000000004E-2</v>
      </c>
      <c r="D6621" t="s">
        <v>2034</v>
      </c>
      <c r="E6621">
        <v>6.25E-2</v>
      </c>
      <c r="F6621">
        <v>0</v>
      </c>
      <c r="G6621">
        <v>1.2500000000000001E-2</v>
      </c>
      <c r="H6621">
        <v>7.4999999999999997E-3</v>
      </c>
      <c r="I6621">
        <v>0</v>
      </c>
    </row>
    <row r="6622" spans="1:9" x14ac:dyDescent="0.25">
      <c r="A6622" t="s">
        <v>719</v>
      </c>
      <c r="B6622">
        <v>60506</v>
      </c>
      <c r="C6622" s="593">
        <v>8.2500000000000004E-2</v>
      </c>
      <c r="D6622" t="s">
        <v>2034</v>
      </c>
      <c r="E6622">
        <v>6.25E-2</v>
      </c>
      <c r="F6622">
        <v>0</v>
      </c>
      <c r="G6622">
        <v>1.2500000000000001E-2</v>
      </c>
      <c r="H6622">
        <v>7.4999999999999997E-3</v>
      </c>
      <c r="I6622">
        <v>0</v>
      </c>
    </row>
    <row r="6623" spans="1:9" x14ac:dyDescent="0.25">
      <c r="A6623" t="s">
        <v>719</v>
      </c>
      <c r="B6623">
        <v>60507</v>
      </c>
      <c r="C6623" s="593">
        <v>8.2500000000000004E-2</v>
      </c>
      <c r="D6623" t="s">
        <v>2034</v>
      </c>
      <c r="E6623">
        <v>6.25E-2</v>
      </c>
      <c r="F6623">
        <v>0</v>
      </c>
      <c r="G6623">
        <v>1.2500000000000001E-2</v>
      </c>
      <c r="H6623">
        <v>7.4999999999999997E-3</v>
      </c>
      <c r="I6623">
        <v>0</v>
      </c>
    </row>
    <row r="6624" spans="1:9" x14ac:dyDescent="0.25">
      <c r="A6624" t="s">
        <v>719</v>
      </c>
      <c r="B6624">
        <v>60510</v>
      </c>
      <c r="C6624" s="593">
        <v>8.2500000000000004E-2</v>
      </c>
      <c r="D6624" t="s">
        <v>2034</v>
      </c>
      <c r="E6624">
        <v>6.25E-2</v>
      </c>
      <c r="F6624">
        <v>0</v>
      </c>
      <c r="G6624">
        <v>1.2500000000000001E-2</v>
      </c>
      <c r="H6624">
        <v>7.4999999999999997E-3</v>
      </c>
      <c r="I6624">
        <v>0</v>
      </c>
    </row>
    <row r="6625" spans="1:9" x14ac:dyDescent="0.25">
      <c r="A6625" t="s">
        <v>719</v>
      </c>
      <c r="B6625">
        <v>60511</v>
      </c>
      <c r="C6625" s="593">
        <v>0.08</v>
      </c>
      <c r="D6625" t="s">
        <v>3142</v>
      </c>
      <c r="E6625">
        <v>6.25E-2</v>
      </c>
      <c r="F6625">
        <v>0</v>
      </c>
      <c r="G6625">
        <v>0.01</v>
      </c>
      <c r="H6625">
        <v>7.4999999999999997E-3</v>
      </c>
      <c r="I6625">
        <v>0</v>
      </c>
    </row>
    <row r="6626" spans="1:9" x14ac:dyDescent="0.25">
      <c r="A6626" t="s">
        <v>719</v>
      </c>
      <c r="B6626">
        <v>60512</v>
      </c>
      <c r="C6626" s="593">
        <v>8.2500000000000004E-2</v>
      </c>
      <c r="D6626" t="s">
        <v>1259</v>
      </c>
      <c r="E6626">
        <v>6.25E-2</v>
      </c>
      <c r="F6626">
        <v>0.01</v>
      </c>
      <c r="G6626">
        <v>0.01</v>
      </c>
      <c r="H6626">
        <v>0</v>
      </c>
      <c r="I6626">
        <v>0</v>
      </c>
    </row>
    <row r="6627" spans="1:9" x14ac:dyDescent="0.25">
      <c r="A6627" t="s">
        <v>719</v>
      </c>
      <c r="B6627">
        <v>60513</v>
      </c>
      <c r="C6627" s="593">
        <v>0.1</v>
      </c>
      <c r="D6627" t="s">
        <v>3143</v>
      </c>
      <c r="E6627">
        <v>6.25E-2</v>
      </c>
      <c r="F6627">
        <v>1.7500000000000002E-2</v>
      </c>
      <c r="G6627">
        <v>0.01</v>
      </c>
      <c r="H6627">
        <v>0.01</v>
      </c>
      <c r="I6627">
        <v>0</v>
      </c>
    </row>
    <row r="6628" spans="1:9" x14ac:dyDescent="0.25">
      <c r="A6628" t="s">
        <v>719</v>
      </c>
      <c r="B6628">
        <v>60514</v>
      </c>
      <c r="C6628" s="593">
        <v>0.08</v>
      </c>
      <c r="D6628" t="s">
        <v>3144</v>
      </c>
      <c r="E6628">
        <v>6.25E-2</v>
      </c>
      <c r="F6628">
        <v>0</v>
      </c>
      <c r="G6628">
        <v>0.01</v>
      </c>
      <c r="H6628">
        <v>7.4999999999999997E-3</v>
      </c>
      <c r="I6628">
        <v>0</v>
      </c>
    </row>
    <row r="6629" spans="1:9" x14ac:dyDescent="0.25">
      <c r="A6629" t="s">
        <v>719</v>
      </c>
      <c r="B6629">
        <v>60515</v>
      </c>
      <c r="C6629" s="593">
        <v>0.08</v>
      </c>
      <c r="D6629" t="s">
        <v>3090</v>
      </c>
      <c r="E6629">
        <v>6.25E-2</v>
      </c>
      <c r="F6629">
        <v>0</v>
      </c>
      <c r="G6629">
        <v>0.01</v>
      </c>
      <c r="H6629">
        <v>7.4999999999999997E-3</v>
      </c>
      <c r="I6629">
        <v>0</v>
      </c>
    </row>
    <row r="6630" spans="1:9" x14ac:dyDescent="0.25">
      <c r="A6630" t="s">
        <v>719</v>
      </c>
      <c r="B6630">
        <v>60516</v>
      </c>
      <c r="C6630" s="593">
        <v>0.08</v>
      </c>
      <c r="D6630" t="s">
        <v>2900</v>
      </c>
      <c r="E6630">
        <v>6.25E-2</v>
      </c>
      <c r="F6630">
        <v>0</v>
      </c>
      <c r="G6630">
        <v>0.01</v>
      </c>
      <c r="H6630">
        <v>7.4999999999999997E-3</v>
      </c>
      <c r="I6630">
        <v>0</v>
      </c>
    </row>
    <row r="6631" spans="1:9" x14ac:dyDescent="0.25">
      <c r="A6631" t="s">
        <v>719</v>
      </c>
      <c r="B6631">
        <v>60517</v>
      </c>
      <c r="C6631" s="593">
        <v>8.5000000000000006E-2</v>
      </c>
      <c r="D6631" t="s">
        <v>3124</v>
      </c>
      <c r="E6631">
        <v>6.25E-2</v>
      </c>
      <c r="F6631">
        <v>0</v>
      </c>
      <c r="G6631">
        <v>1.4999999999999999E-2</v>
      </c>
      <c r="H6631">
        <v>7.4999999999999997E-3</v>
      </c>
      <c r="I6631">
        <v>0</v>
      </c>
    </row>
    <row r="6632" spans="1:9" x14ac:dyDescent="0.25">
      <c r="A6632" t="s">
        <v>719</v>
      </c>
      <c r="B6632">
        <v>60518</v>
      </c>
      <c r="C6632" s="593">
        <v>7.7499999999999999E-2</v>
      </c>
      <c r="D6632" t="s">
        <v>1374</v>
      </c>
      <c r="E6632">
        <v>6.25E-2</v>
      </c>
      <c r="F6632">
        <v>1.4999999999999999E-2</v>
      </c>
      <c r="G6632">
        <v>0</v>
      </c>
      <c r="H6632">
        <v>0</v>
      </c>
      <c r="I6632">
        <v>0</v>
      </c>
    </row>
    <row r="6633" spans="1:9" x14ac:dyDescent="0.25">
      <c r="A6633" t="s">
        <v>719</v>
      </c>
      <c r="B6633">
        <v>60519</v>
      </c>
      <c r="C6633" s="593">
        <v>7.0000000000000007E-2</v>
      </c>
      <c r="D6633" t="s">
        <v>3046</v>
      </c>
      <c r="E6633">
        <v>6.25E-2</v>
      </c>
      <c r="F6633">
        <v>0</v>
      </c>
      <c r="G6633">
        <v>0</v>
      </c>
      <c r="H6633">
        <v>7.4999999999999997E-3</v>
      </c>
      <c r="I6633">
        <v>0</v>
      </c>
    </row>
    <row r="6634" spans="1:9" x14ac:dyDescent="0.25">
      <c r="A6634" t="s">
        <v>719</v>
      </c>
      <c r="B6634">
        <v>60520</v>
      </c>
      <c r="C6634" s="593">
        <v>7.2499999999999995E-2</v>
      </c>
      <c r="D6634" t="s">
        <v>3145</v>
      </c>
      <c r="E6634">
        <v>6.25E-2</v>
      </c>
      <c r="F6634">
        <v>0</v>
      </c>
      <c r="G6634">
        <v>0.01</v>
      </c>
      <c r="H6634">
        <v>0</v>
      </c>
      <c r="I6634">
        <v>0</v>
      </c>
    </row>
    <row r="6635" spans="1:9" x14ac:dyDescent="0.25">
      <c r="A6635" t="s">
        <v>719</v>
      </c>
      <c r="B6635">
        <v>60521</v>
      </c>
      <c r="C6635" s="593">
        <v>0.1</v>
      </c>
      <c r="D6635" t="s">
        <v>2213</v>
      </c>
      <c r="E6635">
        <v>6.25E-2</v>
      </c>
      <c r="F6635">
        <v>1.7500000000000002E-2</v>
      </c>
      <c r="G6635">
        <v>0.01</v>
      </c>
      <c r="H6635">
        <v>0.01</v>
      </c>
      <c r="I6635">
        <v>0</v>
      </c>
    </row>
    <row r="6636" spans="1:9" x14ac:dyDescent="0.25">
      <c r="A6636" t="s">
        <v>719</v>
      </c>
      <c r="B6636">
        <v>60522</v>
      </c>
      <c r="C6636" s="593">
        <v>0.08</v>
      </c>
      <c r="D6636" t="s">
        <v>2213</v>
      </c>
      <c r="E6636">
        <v>6.25E-2</v>
      </c>
      <c r="F6636">
        <v>0</v>
      </c>
      <c r="G6636">
        <v>0.01</v>
      </c>
      <c r="H6636">
        <v>7.4999999999999997E-3</v>
      </c>
      <c r="I6636">
        <v>0</v>
      </c>
    </row>
    <row r="6637" spans="1:9" x14ac:dyDescent="0.25">
      <c r="A6637" t="s">
        <v>719</v>
      </c>
      <c r="B6637">
        <v>60523</v>
      </c>
      <c r="C6637" s="593">
        <v>0.1</v>
      </c>
      <c r="D6637" t="s">
        <v>3146</v>
      </c>
      <c r="E6637">
        <v>6.25E-2</v>
      </c>
      <c r="F6637">
        <v>1.7500000000000002E-2</v>
      </c>
      <c r="G6637">
        <v>0.01</v>
      </c>
      <c r="H6637">
        <v>0.01</v>
      </c>
      <c r="I6637">
        <v>0</v>
      </c>
    </row>
    <row r="6638" spans="1:9" x14ac:dyDescent="0.25">
      <c r="A6638" t="s">
        <v>719</v>
      </c>
      <c r="B6638">
        <v>60525</v>
      </c>
      <c r="C6638" s="593">
        <v>0.1</v>
      </c>
      <c r="D6638" t="s">
        <v>3147</v>
      </c>
      <c r="E6638">
        <v>6.25E-2</v>
      </c>
      <c r="F6638">
        <v>1.7500000000000002E-2</v>
      </c>
      <c r="G6638">
        <v>0</v>
      </c>
      <c r="H6638">
        <v>0.02</v>
      </c>
      <c r="I6638">
        <v>0</v>
      </c>
    </row>
    <row r="6639" spans="1:9" x14ac:dyDescent="0.25">
      <c r="A6639" t="s">
        <v>719</v>
      </c>
      <c r="B6639">
        <v>60526</v>
      </c>
      <c r="C6639" s="593">
        <v>0.1</v>
      </c>
      <c r="D6639" t="s">
        <v>3148</v>
      </c>
      <c r="E6639">
        <v>6.25E-2</v>
      </c>
      <c r="F6639">
        <v>1.7500000000000002E-2</v>
      </c>
      <c r="G6639">
        <v>0</v>
      </c>
      <c r="H6639">
        <v>0.02</v>
      </c>
      <c r="I6639">
        <v>0</v>
      </c>
    </row>
    <row r="6640" spans="1:9" x14ac:dyDescent="0.25">
      <c r="A6640" t="s">
        <v>719</v>
      </c>
      <c r="B6640">
        <v>60527</v>
      </c>
      <c r="C6640" s="593">
        <v>0.10249999999999999</v>
      </c>
      <c r="D6640" t="s">
        <v>3149</v>
      </c>
      <c r="E6640">
        <v>6.25E-2</v>
      </c>
      <c r="F6640">
        <v>1.7500000000000002E-2</v>
      </c>
      <c r="G6640">
        <v>2.5000000000000001E-3</v>
      </c>
      <c r="H6640">
        <v>0.02</v>
      </c>
      <c r="I6640">
        <v>0</v>
      </c>
    </row>
    <row r="6641" spans="1:9" x14ac:dyDescent="0.25">
      <c r="A6641" t="s">
        <v>719</v>
      </c>
      <c r="B6641">
        <v>60530</v>
      </c>
      <c r="C6641" s="593">
        <v>7.7499999999999999E-2</v>
      </c>
      <c r="D6641" t="s">
        <v>1374</v>
      </c>
      <c r="E6641">
        <v>6.25E-2</v>
      </c>
      <c r="F6641">
        <v>1.4999999999999999E-2</v>
      </c>
      <c r="G6641">
        <v>0</v>
      </c>
      <c r="H6641">
        <v>0</v>
      </c>
      <c r="I6641">
        <v>0</v>
      </c>
    </row>
    <row r="6642" spans="1:9" x14ac:dyDescent="0.25">
      <c r="A6642" t="s">
        <v>719</v>
      </c>
      <c r="B6642">
        <v>60531</v>
      </c>
      <c r="C6642" s="593">
        <v>6.5000000000000002E-2</v>
      </c>
      <c r="D6642" t="s">
        <v>3121</v>
      </c>
      <c r="E6642">
        <v>6.25E-2</v>
      </c>
      <c r="F6642">
        <v>2.5000000000000001E-3</v>
      </c>
      <c r="G6642">
        <v>0</v>
      </c>
      <c r="H6642">
        <v>0</v>
      </c>
      <c r="I6642">
        <v>0</v>
      </c>
    </row>
    <row r="6643" spans="1:9" x14ac:dyDescent="0.25">
      <c r="A6643" t="s">
        <v>719</v>
      </c>
      <c r="B6643">
        <v>60532</v>
      </c>
      <c r="C6643" s="593">
        <v>7.7499999999999999E-2</v>
      </c>
      <c r="D6643" t="s">
        <v>3150</v>
      </c>
      <c r="E6643">
        <v>6.25E-2</v>
      </c>
      <c r="F6643">
        <v>0</v>
      </c>
      <c r="G6643">
        <v>7.4999999999999997E-3</v>
      </c>
      <c r="H6643">
        <v>7.4999999999999997E-3</v>
      </c>
      <c r="I6643">
        <v>0</v>
      </c>
    </row>
    <row r="6644" spans="1:9" x14ac:dyDescent="0.25">
      <c r="A6644" t="s">
        <v>719</v>
      </c>
      <c r="B6644">
        <v>60534</v>
      </c>
      <c r="C6644" s="593">
        <v>0.1</v>
      </c>
      <c r="D6644" t="s">
        <v>3143</v>
      </c>
      <c r="E6644">
        <v>6.25E-2</v>
      </c>
      <c r="F6644">
        <v>1.7500000000000002E-2</v>
      </c>
      <c r="G6644">
        <v>0.01</v>
      </c>
      <c r="H6644">
        <v>0.01</v>
      </c>
      <c r="I6644">
        <v>0</v>
      </c>
    </row>
    <row r="6645" spans="1:9" x14ac:dyDescent="0.25">
      <c r="A6645" t="s">
        <v>719</v>
      </c>
      <c r="B6645">
        <v>60536</v>
      </c>
      <c r="C6645" s="593">
        <v>7.2499999999999995E-2</v>
      </c>
      <c r="D6645" t="s">
        <v>3151</v>
      </c>
      <c r="E6645">
        <v>6.25E-2</v>
      </c>
      <c r="F6645">
        <v>0.01</v>
      </c>
      <c r="G6645">
        <v>0</v>
      </c>
      <c r="H6645">
        <v>0</v>
      </c>
      <c r="I6645">
        <v>0</v>
      </c>
    </row>
    <row r="6646" spans="1:9" x14ac:dyDescent="0.25">
      <c r="A6646" t="s">
        <v>719</v>
      </c>
      <c r="B6646">
        <v>60537</v>
      </c>
      <c r="C6646" s="593">
        <v>7.2499999999999995E-2</v>
      </c>
      <c r="D6646" t="s">
        <v>3151</v>
      </c>
      <c r="E6646">
        <v>6.25E-2</v>
      </c>
      <c r="F6646">
        <v>0.01</v>
      </c>
      <c r="G6646">
        <v>0</v>
      </c>
      <c r="H6646">
        <v>0</v>
      </c>
      <c r="I6646">
        <v>0</v>
      </c>
    </row>
    <row r="6647" spans="1:9" x14ac:dyDescent="0.25">
      <c r="A6647" t="s">
        <v>719</v>
      </c>
      <c r="B6647">
        <v>60538</v>
      </c>
      <c r="C6647" s="593">
        <v>8.5000000000000006E-2</v>
      </c>
      <c r="D6647" t="s">
        <v>3152</v>
      </c>
      <c r="E6647">
        <v>6.25E-2</v>
      </c>
      <c r="F6647">
        <v>0.01</v>
      </c>
      <c r="G6647">
        <v>1.2500000000000001E-2</v>
      </c>
      <c r="H6647">
        <v>0</v>
      </c>
      <c r="I6647">
        <v>0</v>
      </c>
    </row>
    <row r="6648" spans="1:9" x14ac:dyDescent="0.25">
      <c r="A6648" t="s">
        <v>719</v>
      </c>
      <c r="B6648">
        <v>60539</v>
      </c>
      <c r="C6648" s="593">
        <v>0.08</v>
      </c>
      <c r="D6648" t="s">
        <v>3086</v>
      </c>
      <c r="E6648">
        <v>6.25E-2</v>
      </c>
      <c r="F6648">
        <v>0</v>
      </c>
      <c r="G6648">
        <v>0.01</v>
      </c>
      <c r="H6648">
        <v>7.4999999999999997E-3</v>
      </c>
      <c r="I6648">
        <v>0</v>
      </c>
    </row>
    <row r="6649" spans="1:9" x14ac:dyDescent="0.25">
      <c r="A6649" t="s">
        <v>719</v>
      </c>
      <c r="B6649">
        <v>60540</v>
      </c>
      <c r="C6649" s="593">
        <v>7.7499999999999999E-2</v>
      </c>
      <c r="D6649" t="s">
        <v>3153</v>
      </c>
      <c r="E6649">
        <v>6.25E-2</v>
      </c>
      <c r="F6649">
        <v>0</v>
      </c>
      <c r="G6649">
        <v>7.4999999999999997E-3</v>
      </c>
      <c r="H6649">
        <v>7.4999999999999997E-3</v>
      </c>
      <c r="I6649">
        <v>0</v>
      </c>
    </row>
    <row r="6650" spans="1:9" x14ac:dyDescent="0.25">
      <c r="A6650" t="s">
        <v>719</v>
      </c>
      <c r="B6650">
        <v>60541</v>
      </c>
      <c r="C6650" s="593">
        <v>8.2500000000000004E-2</v>
      </c>
      <c r="D6650" t="s">
        <v>3154</v>
      </c>
      <c r="E6650">
        <v>6.25E-2</v>
      </c>
      <c r="F6650">
        <v>0.01</v>
      </c>
      <c r="G6650">
        <v>0.01</v>
      </c>
      <c r="H6650">
        <v>0</v>
      </c>
      <c r="I6650">
        <v>0</v>
      </c>
    </row>
    <row r="6651" spans="1:9" x14ac:dyDescent="0.25">
      <c r="A6651" t="s">
        <v>719</v>
      </c>
      <c r="B6651">
        <v>60542</v>
      </c>
      <c r="C6651" s="593">
        <v>8.2500000000000004E-2</v>
      </c>
      <c r="D6651" t="s">
        <v>2034</v>
      </c>
      <c r="E6651">
        <v>6.25E-2</v>
      </c>
      <c r="F6651">
        <v>0</v>
      </c>
      <c r="G6651">
        <v>1.2500000000000001E-2</v>
      </c>
      <c r="H6651">
        <v>7.4999999999999997E-3</v>
      </c>
      <c r="I6651">
        <v>0</v>
      </c>
    </row>
    <row r="6652" spans="1:9" x14ac:dyDescent="0.25">
      <c r="A6652" t="s">
        <v>719</v>
      </c>
      <c r="B6652">
        <v>60543</v>
      </c>
      <c r="C6652" s="593">
        <v>8.7499999999999994E-2</v>
      </c>
      <c r="D6652" t="s">
        <v>3155</v>
      </c>
      <c r="E6652">
        <v>6.25E-2</v>
      </c>
      <c r="F6652">
        <v>0.01</v>
      </c>
      <c r="G6652">
        <v>1.4999999999999999E-2</v>
      </c>
      <c r="H6652">
        <v>0</v>
      </c>
      <c r="I6652">
        <v>0</v>
      </c>
    </row>
    <row r="6653" spans="1:9" x14ac:dyDescent="0.25">
      <c r="A6653" t="s">
        <v>719</v>
      </c>
      <c r="B6653">
        <v>60544</v>
      </c>
      <c r="C6653" s="593">
        <v>8.7499999999999994E-2</v>
      </c>
      <c r="D6653" t="s">
        <v>3107</v>
      </c>
      <c r="E6653">
        <v>6.25E-2</v>
      </c>
      <c r="F6653">
        <v>0</v>
      </c>
      <c r="G6653">
        <v>1.7500000000000002E-2</v>
      </c>
      <c r="H6653">
        <v>7.4999999999999997E-3</v>
      </c>
      <c r="I6653">
        <v>0</v>
      </c>
    </row>
    <row r="6654" spans="1:9" x14ac:dyDescent="0.25">
      <c r="A6654" t="s">
        <v>719</v>
      </c>
      <c r="B6654">
        <v>60545</v>
      </c>
      <c r="C6654" s="593">
        <v>8.2500000000000004E-2</v>
      </c>
      <c r="D6654" t="s">
        <v>3156</v>
      </c>
      <c r="E6654">
        <v>6.25E-2</v>
      </c>
      <c r="F6654">
        <v>0.01</v>
      </c>
      <c r="G6654">
        <v>0.01</v>
      </c>
      <c r="H6654">
        <v>0</v>
      </c>
      <c r="I6654">
        <v>0</v>
      </c>
    </row>
    <row r="6655" spans="1:9" x14ac:dyDescent="0.25">
      <c r="A6655" t="s">
        <v>719</v>
      </c>
      <c r="B6655">
        <v>60546</v>
      </c>
      <c r="C6655" s="593">
        <v>0.11</v>
      </c>
      <c r="D6655" t="s">
        <v>1711</v>
      </c>
      <c r="E6655">
        <v>6.25E-2</v>
      </c>
      <c r="F6655">
        <v>1.7500000000000002E-2</v>
      </c>
      <c r="G6655">
        <v>0.01</v>
      </c>
      <c r="H6655">
        <v>0.02</v>
      </c>
      <c r="I6655">
        <v>0</v>
      </c>
    </row>
    <row r="6656" spans="1:9" x14ac:dyDescent="0.25">
      <c r="A6656" t="s">
        <v>719</v>
      </c>
      <c r="B6656">
        <v>60548</v>
      </c>
      <c r="C6656" s="593">
        <v>8.2500000000000004E-2</v>
      </c>
      <c r="D6656" t="s">
        <v>3156</v>
      </c>
      <c r="E6656">
        <v>6.25E-2</v>
      </c>
      <c r="F6656">
        <v>0.01</v>
      </c>
      <c r="G6656">
        <v>0.01</v>
      </c>
      <c r="H6656">
        <v>0</v>
      </c>
      <c r="I6656">
        <v>0</v>
      </c>
    </row>
    <row r="6657" spans="1:9" x14ac:dyDescent="0.25">
      <c r="A6657" t="s">
        <v>719</v>
      </c>
      <c r="B6657">
        <v>60549</v>
      </c>
      <c r="C6657" s="593">
        <v>6.5000000000000002E-2</v>
      </c>
      <c r="D6657" t="s">
        <v>3121</v>
      </c>
      <c r="E6657">
        <v>6.25E-2</v>
      </c>
      <c r="F6657">
        <v>2.5000000000000001E-3</v>
      </c>
      <c r="G6657">
        <v>0</v>
      </c>
      <c r="H6657">
        <v>0</v>
      </c>
      <c r="I6657">
        <v>0</v>
      </c>
    </row>
    <row r="6658" spans="1:9" x14ac:dyDescent="0.25">
      <c r="A6658" t="s">
        <v>719</v>
      </c>
      <c r="B6658">
        <v>60550</v>
      </c>
      <c r="C6658" s="593">
        <v>7.2499999999999995E-2</v>
      </c>
      <c r="D6658" t="s">
        <v>3157</v>
      </c>
      <c r="E6658">
        <v>6.25E-2</v>
      </c>
      <c r="F6658">
        <v>0</v>
      </c>
      <c r="G6658">
        <v>0.01</v>
      </c>
      <c r="H6658">
        <v>0</v>
      </c>
      <c r="I6658">
        <v>0</v>
      </c>
    </row>
    <row r="6659" spans="1:9" x14ac:dyDescent="0.25">
      <c r="A6659" t="s">
        <v>719</v>
      </c>
      <c r="B6659">
        <v>60551</v>
      </c>
      <c r="C6659" s="593">
        <v>6.5000000000000002E-2</v>
      </c>
      <c r="D6659" t="s">
        <v>3121</v>
      </c>
      <c r="E6659">
        <v>6.25E-2</v>
      </c>
      <c r="F6659">
        <v>2.5000000000000001E-3</v>
      </c>
      <c r="G6659">
        <v>0</v>
      </c>
      <c r="H6659">
        <v>0</v>
      </c>
      <c r="I6659">
        <v>0</v>
      </c>
    </row>
    <row r="6660" spans="1:9" x14ac:dyDescent="0.25">
      <c r="A6660" t="s">
        <v>719</v>
      </c>
      <c r="B6660">
        <v>60552</v>
      </c>
      <c r="C6660" s="593">
        <v>6.5000000000000002E-2</v>
      </c>
      <c r="D6660" t="s">
        <v>3121</v>
      </c>
      <c r="E6660">
        <v>6.25E-2</v>
      </c>
      <c r="F6660">
        <v>2.5000000000000001E-3</v>
      </c>
      <c r="G6660">
        <v>0</v>
      </c>
      <c r="H6660">
        <v>0</v>
      </c>
      <c r="I6660">
        <v>0</v>
      </c>
    </row>
    <row r="6661" spans="1:9" x14ac:dyDescent="0.25">
      <c r="A6661" t="s">
        <v>719</v>
      </c>
      <c r="B6661">
        <v>60553</v>
      </c>
      <c r="C6661" s="593">
        <v>7.7499999999999999E-2</v>
      </c>
      <c r="D6661" t="s">
        <v>1374</v>
      </c>
      <c r="E6661">
        <v>6.25E-2</v>
      </c>
      <c r="F6661">
        <v>1.4999999999999999E-2</v>
      </c>
      <c r="G6661">
        <v>0</v>
      </c>
      <c r="H6661">
        <v>0</v>
      </c>
      <c r="I6661">
        <v>0</v>
      </c>
    </row>
    <row r="6662" spans="1:9" x14ac:dyDescent="0.25">
      <c r="A6662" t="s">
        <v>719</v>
      </c>
      <c r="B6662">
        <v>60554</v>
      </c>
      <c r="C6662" s="593">
        <v>8.2500000000000004E-2</v>
      </c>
      <c r="D6662" t="s">
        <v>3154</v>
      </c>
      <c r="E6662">
        <v>6.25E-2</v>
      </c>
      <c r="F6662">
        <v>0.01</v>
      </c>
      <c r="G6662">
        <v>0.01</v>
      </c>
      <c r="H6662">
        <v>0</v>
      </c>
      <c r="I6662">
        <v>0</v>
      </c>
    </row>
    <row r="6663" spans="1:9" x14ac:dyDescent="0.25">
      <c r="A6663" t="s">
        <v>719</v>
      </c>
      <c r="B6663">
        <v>60555</v>
      </c>
      <c r="C6663" s="593">
        <v>8.2500000000000004E-2</v>
      </c>
      <c r="D6663" t="s">
        <v>3098</v>
      </c>
      <c r="E6663">
        <v>6.25E-2</v>
      </c>
      <c r="F6663">
        <v>0</v>
      </c>
      <c r="G6663">
        <v>1.2500000000000001E-2</v>
      </c>
      <c r="H6663">
        <v>7.4999999999999997E-3</v>
      </c>
      <c r="I6663">
        <v>0</v>
      </c>
    </row>
    <row r="6664" spans="1:9" x14ac:dyDescent="0.25">
      <c r="A6664" t="s">
        <v>719</v>
      </c>
      <c r="B6664">
        <v>60556</v>
      </c>
      <c r="C6664" s="593">
        <v>7.2499999999999995E-2</v>
      </c>
      <c r="D6664" t="s">
        <v>3158</v>
      </c>
      <c r="E6664">
        <v>6.25E-2</v>
      </c>
      <c r="F6664">
        <v>0</v>
      </c>
      <c r="G6664">
        <v>0.01</v>
      </c>
      <c r="H6664">
        <v>0</v>
      </c>
      <c r="I6664">
        <v>0</v>
      </c>
    </row>
    <row r="6665" spans="1:9" x14ac:dyDescent="0.25">
      <c r="A6665" t="s">
        <v>719</v>
      </c>
      <c r="B6665">
        <v>60557</v>
      </c>
      <c r="C6665" s="593">
        <v>6.5000000000000002E-2</v>
      </c>
      <c r="D6665" t="s">
        <v>3121</v>
      </c>
      <c r="E6665">
        <v>6.25E-2</v>
      </c>
      <c r="F6665">
        <v>2.5000000000000001E-3</v>
      </c>
      <c r="G6665">
        <v>0</v>
      </c>
      <c r="H6665">
        <v>0</v>
      </c>
      <c r="I6665">
        <v>0</v>
      </c>
    </row>
    <row r="6666" spans="1:9" x14ac:dyDescent="0.25">
      <c r="A6666" t="s">
        <v>719</v>
      </c>
      <c r="B6666">
        <v>60558</v>
      </c>
      <c r="C6666" s="593">
        <v>0.1</v>
      </c>
      <c r="D6666" t="s">
        <v>1392</v>
      </c>
      <c r="E6666">
        <v>6.25E-2</v>
      </c>
      <c r="F6666">
        <v>1.7500000000000002E-2</v>
      </c>
      <c r="G6666">
        <v>0.01</v>
      </c>
      <c r="H6666">
        <v>0.01</v>
      </c>
      <c r="I6666">
        <v>0</v>
      </c>
    </row>
    <row r="6667" spans="1:9" x14ac:dyDescent="0.25">
      <c r="A6667" t="s">
        <v>719</v>
      </c>
      <c r="B6667">
        <v>60559</v>
      </c>
      <c r="C6667" s="593">
        <v>0.08</v>
      </c>
      <c r="D6667" t="s">
        <v>2900</v>
      </c>
      <c r="E6667">
        <v>6.25E-2</v>
      </c>
      <c r="F6667">
        <v>0</v>
      </c>
      <c r="G6667">
        <v>0.01</v>
      </c>
      <c r="H6667">
        <v>7.4999999999999997E-3</v>
      </c>
      <c r="I6667">
        <v>0</v>
      </c>
    </row>
    <row r="6668" spans="1:9" x14ac:dyDescent="0.25">
      <c r="A6668" t="s">
        <v>719</v>
      </c>
      <c r="B6668">
        <v>60560</v>
      </c>
      <c r="C6668" s="593">
        <v>9.2499999999999999E-2</v>
      </c>
      <c r="D6668" t="s">
        <v>3159</v>
      </c>
      <c r="E6668">
        <v>6.25E-2</v>
      </c>
      <c r="F6668">
        <v>0.01</v>
      </c>
      <c r="G6668">
        <v>0.01</v>
      </c>
      <c r="H6668">
        <v>0.01</v>
      </c>
      <c r="I6668">
        <v>0</v>
      </c>
    </row>
    <row r="6669" spans="1:9" x14ac:dyDescent="0.25">
      <c r="A6669" t="s">
        <v>719</v>
      </c>
      <c r="B6669">
        <v>60561</v>
      </c>
      <c r="C6669" s="593">
        <v>0.08</v>
      </c>
      <c r="D6669" t="s">
        <v>2900</v>
      </c>
      <c r="E6669">
        <v>6.25E-2</v>
      </c>
      <c r="F6669">
        <v>0</v>
      </c>
      <c r="G6669">
        <v>0.01</v>
      </c>
      <c r="H6669">
        <v>7.4999999999999997E-3</v>
      </c>
      <c r="I6669">
        <v>0</v>
      </c>
    </row>
    <row r="6670" spans="1:9" x14ac:dyDescent="0.25">
      <c r="A6670" t="s">
        <v>719</v>
      </c>
      <c r="B6670">
        <v>60563</v>
      </c>
      <c r="C6670" s="593">
        <v>8.2500000000000004E-2</v>
      </c>
      <c r="D6670" t="s">
        <v>2034</v>
      </c>
      <c r="E6670">
        <v>6.25E-2</v>
      </c>
      <c r="F6670">
        <v>0</v>
      </c>
      <c r="G6670">
        <v>1.2500000000000001E-2</v>
      </c>
      <c r="H6670">
        <v>7.4999999999999997E-3</v>
      </c>
      <c r="I6670">
        <v>0</v>
      </c>
    </row>
    <row r="6671" spans="1:9" x14ac:dyDescent="0.25">
      <c r="A6671" t="s">
        <v>719</v>
      </c>
      <c r="B6671">
        <v>60564</v>
      </c>
      <c r="C6671" s="593">
        <v>8.5000000000000006E-2</v>
      </c>
      <c r="D6671" t="s">
        <v>3155</v>
      </c>
      <c r="E6671">
        <v>6.25E-2</v>
      </c>
      <c r="F6671">
        <v>0</v>
      </c>
      <c r="G6671">
        <v>1.4999999999999999E-2</v>
      </c>
      <c r="H6671">
        <v>7.4999999999999997E-3</v>
      </c>
      <c r="I6671">
        <v>0</v>
      </c>
    </row>
    <row r="6672" spans="1:9" x14ac:dyDescent="0.25">
      <c r="A6672" t="s">
        <v>719</v>
      </c>
      <c r="B6672">
        <v>60565</v>
      </c>
      <c r="C6672" s="593">
        <v>8.5000000000000006E-2</v>
      </c>
      <c r="D6672" t="s">
        <v>3124</v>
      </c>
      <c r="E6672">
        <v>6.25E-2</v>
      </c>
      <c r="F6672">
        <v>0</v>
      </c>
      <c r="G6672">
        <v>1.4999999999999999E-2</v>
      </c>
      <c r="H6672">
        <v>7.4999999999999997E-3</v>
      </c>
      <c r="I6672">
        <v>0</v>
      </c>
    </row>
    <row r="6673" spans="1:9" x14ac:dyDescent="0.25">
      <c r="A6673" t="s">
        <v>719</v>
      </c>
      <c r="B6673">
        <v>60566</v>
      </c>
      <c r="C6673" s="593">
        <v>7.7499999999999999E-2</v>
      </c>
      <c r="D6673" t="s">
        <v>3153</v>
      </c>
      <c r="E6673">
        <v>6.25E-2</v>
      </c>
      <c r="F6673">
        <v>0</v>
      </c>
      <c r="G6673">
        <v>7.4999999999999997E-3</v>
      </c>
      <c r="H6673">
        <v>7.4999999999999997E-3</v>
      </c>
      <c r="I6673">
        <v>0</v>
      </c>
    </row>
    <row r="6674" spans="1:9" x14ac:dyDescent="0.25">
      <c r="A6674" t="s">
        <v>719</v>
      </c>
      <c r="B6674">
        <v>60567</v>
      </c>
      <c r="C6674" s="593">
        <v>7.7499999999999999E-2</v>
      </c>
      <c r="D6674" t="s">
        <v>3160</v>
      </c>
      <c r="E6674">
        <v>6.25E-2</v>
      </c>
      <c r="F6674">
        <v>0</v>
      </c>
      <c r="G6674">
        <v>7.4999999999999997E-3</v>
      </c>
      <c r="H6674">
        <v>7.4999999999999997E-3</v>
      </c>
      <c r="I6674">
        <v>0</v>
      </c>
    </row>
    <row r="6675" spans="1:9" x14ac:dyDescent="0.25">
      <c r="A6675" t="s">
        <v>719</v>
      </c>
      <c r="B6675">
        <v>60568</v>
      </c>
      <c r="C6675" s="593">
        <v>8.2500000000000004E-2</v>
      </c>
      <c r="D6675" t="s">
        <v>2034</v>
      </c>
      <c r="E6675">
        <v>6.25E-2</v>
      </c>
      <c r="F6675">
        <v>0</v>
      </c>
      <c r="G6675">
        <v>1.2500000000000001E-2</v>
      </c>
      <c r="H6675">
        <v>7.4999999999999997E-3</v>
      </c>
      <c r="I6675">
        <v>0</v>
      </c>
    </row>
    <row r="6676" spans="1:9" x14ac:dyDescent="0.25">
      <c r="A6676" t="s">
        <v>719</v>
      </c>
      <c r="B6676">
        <v>60569</v>
      </c>
      <c r="C6676" s="593">
        <v>8.2500000000000004E-2</v>
      </c>
      <c r="D6676" t="s">
        <v>2034</v>
      </c>
      <c r="E6676">
        <v>6.25E-2</v>
      </c>
      <c r="F6676">
        <v>0</v>
      </c>
      <c r="G6676">
        <v>1.2500000000000001E-2</v>
      </c>
      <c r="H6676">
        <v>7.4999999999999997E-3</v>
      </c>
      <c r="I6676">
        <v>0</v>
      </c>
    </row>
    <row r="6677" spans="1:9" x14ac:dyDescent="0.25">
      <c r="A6677" t="s">
        <v>719</v>
      </c>
      <c r="B6677">
        <v>60572</v>
      </c>
      <c r="C6677" s="593">
        <v>8.2500000000000004E-2</v>
      </c>
      <c r="D6677" t="s">
        <v>2034</v>
      </c>
      <c r="E6677">
        <v>6.25E-2</v>
      </c>
      <c r="F6677">
        <v>0</v>
      </c>
      <c r="G6677">
        <v>1.2500000000000001E-2</v>
      </c>
      <c r="H6677">
        <v>7.4999999999999997E-3</v>
      </c>
      <c r="I6677">
        <v>0</v>
      </c>
    </row>
    <row r="6678" spans="1:9" x14ac:dyDescent="0.25">
      <c r="A6678" t="s">
        <v>719</v>
      </c>
      <c r="B6678">
        <v>60585</v>
      </c>
      <c r="C6678" s="593">
        <v>8.7499999999999994E-2</v>
      </c>
      <c r="D6678" t="s">
        <v>3155</v>
      </c>
      <c r="E6678">
        <v>6.25E-2</v>
      </c>
      <c r="F6678">
        <v>0.01</v>
      </c>
      <c r="G6678">
        <v>1.4999999999999999E-2</v>
      </c>
      <c r="H6678">
        <v>0</v>
      </c>
      <c r="I6678">
        <v>0</v>
      </c>
    </row>
    <row r="6679" spans="1:9" x14ac:dyDescent="0.25">
      <c r="A6679" t="s">
        <v>719</v>
      </c>
      <c r="B6679">
        <v>60586</v>
      </c>
      <c r="C6679" s="593">
        <v>0.09</v>
      </c>
      <c r="D6679" t="s">
        <v>3107</v>
      </c>
      <c r="E6679">
        <v>6.25E-2</v>
      </c>
      <c r="F6679">
        <v>0.01</v>
      </c>
      <c r="G6679">
        <v>1.7500000000000002E-2</v>
      </c>
      <c r="H6679">
        <v>0</v>
      </c>
      <c r="I6679">
        <v>0</v>
      </c>
    </row>
    <row r="6680" spans="1:9" x14ac:dyDescent="0.25">
      <c r="A6680" t="s">
        <v>719</v>
      </c>
      <c r="B6680">
        <v>60598</v>
      </c>
      <c r="C6680" s="593">
        <v>8.2500000000000004E-2</v>
      </c>
      <c r="D6680" t="s">
        <v>2034</v>
      </c>
      <c r="E6680">
        <v>6.25E-2</v>
      </c>
      <c r="F6680">
        <v>0</v>
      </c>
      <c r="G6680">
        <v>1.2500000000000001E-2</v>
      </c>
      <c r="H6680">
        <v>7.4999999999999997E-3</v>
      </c>
      <c r="I6680">
        <v>0</v>
      </c>
    </row>
    <row r="6681" spans="1:9" x14ac:dyDescent="0.25">
      <c r="A6681" t="s">
        <v>719</v>
      </c>
      <c r="B6681">
        <v>60599</v>
      </c>
      <c r="C6681" s="593">
        <v>8.2500000000000004E-2</v>
      </c>
      <c r="D6681" t="s">
        <v>2034</v>
      </c>
      <c r="E6681">
        <v>6.25E-2</v>
      </c>
      <c r="F6681">
        <v>0</v>
      </c>
      <c r="G6681">
        <v>1.2500000000000001E-2</v>
      </c>
      <c r="H6681">
        <v>7.4999999999999997E-3</v>
      </c>
      <c r="I6681">
        <v>0</v>
      </c>
    </row>
    <row r="6682" spans="1:9" x14ac:dyDescent="0.25">
      <c r="A6682" t="s">
        <v>719</v>
      </c>
      <c r="B6682">
        <v>60601</v>
      </c>
      <c r="C6682" s="593">
        <v>0.10249999999999999</v>
      </c>
      <c r="D6682" t="s">
        <v>3035</v>
      </c>
      <c r="E6682">
        <v>6.25E-2</v>
      </c>
      <c r="F6682">
        <v>1.7500000000000002E-2</v>
      </c>
      <c r="G6682">
        <v>1.2500000000000001E-2</v>
      </c>
      <c r="H6682">
        <v>0.01</v>
      </c>
      <c r="I6682">
        <v>0</v>
      </c>
    </row>
    <row r="6683" spans="1:9" x14ac:dyDescent="0.25">
      <c r="A6683" t="s">
        <v>719</v>
      </c>
      <c r="B6683">
        <v>60602</v>
      </c>
      <c r="C6683" s="593">
        <v>0.10249999999999999</v>
      </c>
      <c r="D6683" t="s">
        <v>3035</v>
      </c>
      <c r="E6683">
        <v>6.25E-2</v>
      </c>
      <c r="F6683">
        <v>1.7500000000000002E-2</v>
      </c>
      <c r="G6683">
        <v>1.2500000000000001E-2</v>
      </c>
      <c r="H6683">
        <v>0.01</v>
      </c>
      <c r="I6683">
        <v>0</v>
      </c>
    </row>
    <row r="6684" spans="1:9" x14ac:dyDescent="0.25">
      <c r="A6684" t="s">
        <v>719</v>
      </c>
      <c r="B6684">
        <v>60603</v>
      </c>
      <c r="C6684" s="593">
        <v>0.10249999999999999</v>
      </c>
      <c r="D6684" t="s">
        <v>3035</v>
      </c>
      <c r="E6684">
        <v>6.25E-2</v>
      </c>
      <c r="F6684">
        <v>1.7500000000000002E-2</v>
      </c>
      <c r="G6684">
        <v>1.2500000000000001E-2</v>
      </c>
      <c r="H6684">
        <v>0.01</v>
      </c>
      <c r="I6684">
        <v>0</v>
      </c>
    </row>
    <row r="6685" spans="1:9" x14ac:dyDescent="0.25">
      <c r="A6685" t="s">
        <v>719</v>
      </c>
      <c r="B6685">
        <v>60604</v>
      </c>
      <c r="C6685" s="593">
        <v>0.10249999999999999</v>
      </c>
      <c r="D6685" t="s">
        <v>3035</v>
      </c>
      <c r="E6685">
        <v>6.25E-2</v>
      </c>
      <c r="F6685">
        <v>1.7500000000000002E-2</v>
      </c>
      <c r="G6685">
        <v>1.2500000000000001E-2</v>
      </c>
      <c r="H6685">
        <v>0.01</v>
      </c>
      <c r="I6685">
        <v>0</v>
      </c>
    </row>
    <row r="6686" spans="1:9" x14ac:dyDescent="0.25">
      <c r="A6686" t="s">
        <v>719</v>
      </c>
      <c r="B6686">
        <v>60605</v>
      </c>
      <c r="C6686" s="593">
        <v>0.10249999999999999</v>
      </c>
      <c r="D6686" t="s">
        <v>3035</v>
      </c>
      <c r="E6686">
        <v>6.25E-2</v>
      </c>
      <c r="F6686">
        <v>1.7500000000000002E-2</v>
      </c>
      <c r="G6686">
        <v>1.2500000000000001E-2</v>
      </c>
      <c r="H6686">
        <v>0.01</v>
      </c>
      <c r="I6686">
        <v>0</v>
      </c>
    </row>
    <row r="6687" spans="1:9" x14ac:dyDescent="0.25">
      <c r="A6687" t="s">
        <v>719</v>
      </c>
      <c r="B6687">
        <v>60606</v>
      </c>
      <c r="C6687" s="593">
        <v>0.10249999999999999</v>
      </c>
      <c r="D6687" t="s">
        <v>3035</v>
      </c>
      <c r="E6687">
        <v>6.25E-2</v>
      </c>
      <c r="F6687">
        <v>1.7500000000000002E-2</v>
      </c>
      <c r="G6687">
        <v>1.2500000000000001E-2</v>
      </c>
      <c r="H6687">
        <v>0.01</v>
      </c>
      <c r="I6687">
        <v>0</v>
      </c>
    </row>
    <row r="6688" spans="1:9" x14ac:dyDescent="0.25">
      <c r="A6688" t="s">
        <v>719</v>
      </c>
      <c r="B6688">
        <v>60607</v>
      </c>
      <c r="C6688" s="593">
        <v>0.10249999999999999</v>
      </c>
      <c r="D6688" t="s">
        <v>3035</v>
      </c>
      <c r="E6688">
        <v>6.25E-2</v>
      </c>
      <c r="F6688">
        <v>1.7500000000000002E-2</v>
      </c>
      <c r="G6688">
        <v>1.2500000000000001E-2</v>
      </c>
      <c r="H6688">
        <v>0.01</v>
      </c>
      <c r="I6688">
        <v>0</v>
      </c>
    </row>
    <row r="6689" spans="1:9" x14ac:dyDescent="0.25">
      <c r="A6689" t="s">
        <v>719</v>
      </c>
      <c r="B6689">
        <v>60608</v>
      </c>
      <c r="C6689" s="593">
        <v>0.10249999999999999</v>
      </c>
      <c r="D6689" t="s">
        <v>3035</v>
      </c>
      <c r="E6689">
        <v>6.25E-2</v>
      </c>
      <c r="F6689">
        <v>1.7500000000000002E-2</v>
      </c>
      <c r="G6689">
        <v>1.2500000000000001E-2</v>
      </c>
      <c r="H6689">
        <v>0.01</v>
      </c>
      <c r="I6689">
        <v>0</v>
      </c>
    </row>
    <row r="6690" spans="1:9" x14ac:dyDescent="0.25">
      <c r="A6690" t="s">
        <v>719</v>
      </c>
      <c r="B6690">
        <v>60609</v>
      </c>
      <c r="C6690" s="593">
        <v>0.10249999999999999</v>
      </c>
      <c r="D6690" t="s">
        <v>3067</v>
      </c>
      <c r="E6690">
        <v>6.25E-2</v>
      </c>
      <c r="F6690">
        <v>1.7500000000000002E-2</v>
      </c>
      <c r="G6690">
        <v>1.2500000000000001E-2</v>
      </c>
      <c r="H6690">
        <v>0.01</v>
      </c>
      <c r="I6690">
        <v>0</v>
      </c>
    </row>
    <row r="6691" spans="1:9" x14ac:dyDescent="0.25">
      <c r="A6691" t="s">
        <v>719</v>
      </c>
      <c r="B6691">
        <v>60610</v>
      </c>
      <c r="C6691" s="593">
        <v>0.10249999999999999</v>
      </c>
      <c r="D6691" t="s">
        <v>3035</v>
      </c>
      <c r="E6691">
        <v>6.25E-2</v>
      </c>
      <c r="F6691">
        <v>1.7500000000000002E-2</v>
      </c>
      <c r="G6691">
        <v>1.2500000000000001E-2</v>
      </c>
      <c r="H6691">
        <v>0.01</v>
      </c>
      <c r="I6691">
        <v>0</v>
      </c>
    </row>
    <row r="6692" spans="1:9" x14ac:dyDescent="0.25">
      <c r="A6692" t="s">
        <v>719</v>
      </c>
      <c r="B6692">
        <v>60611</v>
      </c>
      <c r="C6692" s="593">
        <v>0.10249999999999999</v>
      </c>
      <c r="D6692" t="s">
        <v>3035</v>
      </c>
      <c r="E6692">
        <v>6.25E-2</v>
      </c>
      <c r="F6692">
        <v>1.7500000000000002E-2</v>
      </c>
      <c r="G6692">
        <v>1.2500000000000001E-2</v>
      </c>
      <c r="H6692">
        <v>0.01</v>
      </c>
      <c r="I6692">
        <v>0</v>
      </c>
    </row>
    <row r="6693" spans="1:9" x14ac:dyDescent="0.25">
      <c r="A6693" t="s">
        <v>719</v>
      </c>
      <c r="B6693">
        <v>60612</v>
      </c>
      <c r="C6693" s="593">
        <v>0.10249999999999999</v>
      </c>
      <c r="D6693" t="s">
        <v>3035</v>
      </c>
      <c r="E6693">
        <v>6.25E-2</v>
      </c>
      <c r="F6693">
        <v>1.7500000000000002E-2</v>
      </c>
      <c r="G6693">
        <v>1.2500000000000001E-2</v>
      </c>
      <c r="H6693">
        <v>0.01</v>
      </c>
      <c r="I6693">
        <v>0</v>
      </c>
    </row>
    <row r="6694" spans="1:9" x14ac:dyDescent="0.25">
      <c r="A6694" t="s">
        <v>719</v>
      </c>
      <c r="B6694">
        <v>60613</v>
      </c>
      <c r="C6694" s="593">
        <v>0.10249999999999999</v>
      </c>
      <c r="D6694" t="s">
        <v>3035</v>
      </c>
      <c r="E6694">
        <v>6.25E-2</v>
      </c>
      <c r="F6694">
        <v>1.7500000000000002E-2</v>
      </c>
      <c r="G6694">
        <v>1.2500000000000001E-2</v>
      </c>
      <c r="H6694">
        <v>0.01</v>
      </c>
      <c r="I6694">
        <v>0</v>
      </c>
    </row>
    <row r="6695" spans="1:9" x14ac:dyDescent="0.25">
      <c r="A6695" t="s">
        <v>719</v>
      </c>
      <c r="B6695">
        <v>60614</v>
      </c>
      <c r="C6695" s="593">
        <v>0.10249999999999999</v>
      </c>
      <c r="D6695" t="s">
        <v>3035</v>
      </c>
      <c r="E6695">
        <v>6.25E-2</v>
      </c>
      <c r="F6695">
        <v>1.7500000000000002E-2</v>
      </c>
      <c r="G6695">
        <v>1.2500000000000001E-2</v>
      </c>
      <c r="H6695">
        <v>0.01</v>
      </c>
      <c r="I6695">
        <v>0</v>
      </c>
    </row>
    <row r="6696" spans="1:9" x14ac:dyDescent="0.25">
      <c r="A6696" t="s">
        <v>719</v>
      </c>
      <c r="B6696">
        <v>60615</v>
      </c>
      <c r="C6696" s="593">
        <v>0.10249999999999999</v>
      </c>
      <c r="D6696" t="s">
        <v>3067</v>
      </c>
      <c r="E6696">
        <v>6.25E-2</v>
      </c>
      <c r="F6696">
        <v>1.7500000000000002E-2</v>
      </c>
      <c r="G6696">
        <v>1.2500000000000001E-2</v>
      </c>
      <c r="H6696">
        <v>0.01</v>
      </c>
      <c r="I6696">
        <v>0</v>
      </c>
    </row>
    <row r="6697" spans="1:9" x14ac:dyDescent="0.25">
      <c r="A6697" t="s">
        <v>719</v>
      </c>
      <c r="B6697">
        <v>60616</v>
      </c>
      <c r="C6697" s="593">
        <v>0.10249999999999999</v>
      </c>
      <c r="D6697" t="s">
        <v>3035</v>
      </c>
      <c r="E6697">
        <v>6.25E-2</v>
      </c>
      <c r="F6697">
        <v>1.7500000000000002E-2</v>
      </c>
      <c r="G6697">
        <v>1.2500000000000001E-2</v>
      </c>
      <c r="H6697">
        <v>0.01</v>
      </c>
      <c r="I6697">
        <v>0</v>
      </c>
    </row>
    <row r="6698" spans="1:9" x14ac:dyDescent="0.25">
      <c r="A6698" t="s">
        <v>719</v>
      </c>
      <c r="B6698">
        <v>60617</v>
      </c>
      <c r="C6698" s="593">
        <v>0.10249999999999999</v>
      </c>
      <c r="D6698" t="s">
        <v>3067</v>
      </c>
      <c r="E6698">
        <v>6.25E-2</v>
      </c>
      <c r="F6698">
        <v>1.7500000000000002E-2</v>
      </c>
      <c r="G6698">
        <v>1.2500000000000001E-2</v>
      </c>
      <c r="H6698">
        <v>0.01</v>
      </c>
      <c r="I6698">
        <v>0</v>
      </c>
    </row>
    <row r="6699" spans="1:9" x14ac:dyDescent="0.25">
      <c r="A6699" t="s">
        <v>719</v>
      </c>
      <c r="B6699">
        <v>60618</v>
      </c>
      <c r="C6699" s="593">
        <v>0.10249999999999999</v>
      </c>
      <c r="D6699" t="s">
        <v>3067</v>
      </c>
      <c r="E6699">
        <v>6.25E-2</v>
      </c>
      <c r="F6699">
        <v>1.7500000000000002E-2</v>
      </c>
      <c r="G6699">
        <v>1.2500000000000001E-2</v>
      </c>
      <c r="H6699">
        <v>0.01</v>
      </c>
      <c r="I6699">
        <v>0</v>
      </c>
    </row>
    <row r="6700" spans="1:9" x14ac:dyDescent="0.25">
      <c r="A6700" t="s">
        <v>719</v>
      </c>
      <c r="B6700">
        <v>60619</v>
      </c>
      <c r="C6700" s="593">
        <v>0.10249999999999999</v>
      </c>
      <c r="D6700" t="s">
        <v>3067</v>
      </c>
      <c r="E6700">
        <v>6.25E-2</v>
      </c>
      <c r="F6700">
        <v>1.7500000000000002E-2</v>
      </c>
      <c r="G6700">
        <v>1.2500000000000001E-2</v>
      </c>
      <c r="H6700">
        <v>0.01</v>
      </c>
      <c r="I6700">
        <v>0</v>
      </c>
    </row>
    <row r="6701" spans="1:9" x14ac:dyDescent="0.25">
      <c r="A6701" t="s">
        <v>719</v>
      </c>
      <c r="B6701">
        <v>60620</v>
      </c>
      <c r="C6701" s="593">
        <v>0.10249999999999999</v>
      </c>
      <c r="D6701" t="s">
        <v>3067</v>
      </c>
      <c r="E6701">
        <v>6.25E-2</v>
      </c>
      <c r="F6701">
        <v>1.7500000000000002E-2</v>
      </c>
      <c r="G6701">
        <v>1.2500000000000001E-2</v>
      </c>
      <c r="H6701">
        <v>0.01</v>
      </c>
      <c r="I6701">
        <v>0</v>
      </c>
    </row>
    <row r="6702" spans="1:9" x14ac:dyDescent="0.25">
      <c r="A6702" t="s">
        <v>719</v>
      </c>
      <c r="B6702">
        <v>60621</v>
      </c>
      <c r="C6702" s="593">
        <v>0.10249999999999999</v>
      </c>
      <c r="D6702" t="s">
        <v>3067</v>
      </c>
      <c r="E6702">
        <v>6.25E-2</v>
      </c>
      <c r="F6702">
        <v>1.7500000000000002E-2</v>
      </c>
      <c r="G6702">
        <v>1.2500000000000001E-2</v>
      </c>
      <c r="H6702">
        <v>0.01</v>
      </c>
      <c r="I6702">
        <v>0</v>
      </c>
    </row>
    <row r="6703" spans="1:9" x14ac:dyDescent="0.25">
      <c r="A6703" t="s">
        <v>719</v>
      </c>
      <c r="B6703">
        <v>60622</v>
      </c>
      <c r="C6703" s="593">
        <v>0.10249999999999999</v>
      </c>
      <c r="D6703" t="s">
        <v>3035</v>
      </c>
      <c r="E6703">
        <v>6.25E-2</v>
      </c>
      <c r="F6703">
        <v>1.7500000000000002E-2</v>
      </c>
      <c r="G6703">
        <v>1.2500000000000001E-2</v>
      </c>
      <c r="H6703">
        <v>0.01</v>
      </c>
      <c r="I6703">
        <v>0</v>
      </c>
    </row>
    <row r="6704" spans="1:9" x14ac:dyDescent="0.25">
      <c r="A6704" t="s">
        <v>719</v>
      </c>
      <c r="B6704">
        <v>60623</v>
      </c>
      <c r="C6704" s="593">
        <v>0.10249999999999999</v>
      </c>
      <c r="D6704" t="s">
        <v>3067</v>
      </c>
      <c r="E6704">
        <v>6.25E-2</v>
      </c>
      <c r="F6704">
        <v>1.7500000000000002E-2</v>
      </c>
      <c r="G6704">
        <v>1.2500000000000001E-2</v>
      </c>
      <c r="H6704">
        <v>0.01</v>
      </c>
      <c r="I6704">
        <v>0</v>
      </c>
    </row>
    <row r="6705" spans="1:9" x14ac:dyDescent="0.25">
      <c r="A6705" t="s">
        <v>719</v>
      </c>
      <c r="B6705">
        <v>60624</v>
      </c>
      <c r="C6705" s="593">
        <v>0.10249999999999999</v>
      </c>
      <c r="D6705" t="s">
        <v>3067</v>
      </c>
      <c r="E6705">
        <v>6.25E-2</v>
      </c>
      <c r="F6705">
        <v>1.7500000000000002E-2</v>
      </c>
      <c r="G6705">
        <v>1.2500000000000001E-2</v>
      </c>
      <c r="H6705">
        <v>0.01</v>
      </c>
      <c r="I6705">
        <v>0</v>
      </c>
    </row>
    <row r="6706" spans="1:9" x14ac:dyDescent="0.25">
      <c r="A6706" t="s">
        <v>719</v>
      </c>
      <c r="B6706">
        <v>60625</v>
      </c>
      <c r="C6706" s="593">
        <v>0.10249999999999999</v>
      </c>
      <c r="D6706" t="s">
        <v>3067</v>
      </c>
      <c r="E6706">
        <v>6.25E-2</v>
      </c>
      <c r="F6706">
        <v>1.7500000000000002E-2</v>
      </c>
      <c r="G6706">
        <v>1.2500000000000001E-2</v>
      </c>
      <c r="H6706">
        <v>0.01</v>
      </c>
      <c r="I6706">
        <v>0</v>
      </c>
    </row>
    <row r="6707" spans="1:9" x14ac:dyDescent="0.25">
      <c r="A6707" t="s">
        <v>719</v>
      </c>
      <c r="B6707">
        <v>60626</v>
      </c>
      <c r="C6707" s="593">
        <v>0.10249999999999999</v>
      </c>
      <c r="D6707" t="s">
        <v>3067</v>
      </c>
      <c r="E6707">
        <v>6.25E-2</v>
      </c>
      <c r="F6707">
        <v>1.7500000000000002E-2</v>
      </c>
      <c r="G6707">
        <v>1.2500000000000001E-2</v>
      </c>
      <c r="H6707">
        <v>0.01</v>
      </c>
      <c r="I6707">
        <v>0</v>
      </c>
    </row>
    <row r="6708" spans="1:9" x14ac:dyDescent="0.25">
      <c r="A6708" t="s">
        <v>719</v>
      </c>
      <c r="B6708">
        <v>60628</v>
      </c>
      <c r="C6708" s="593">
        <v>0.10249999999999999</v>
      </c>
      <c r="D6708" t="s">
        <v>3067</v>
      </c>
      <c r="E6708">
        <v>6.25E-2</v>
      </c>
      <c r="F6708">
        <v>1.7500000000000002E-2</v>
      </c>
      <c r="G6708">
        <v>1.2500000000000001E-2</v>
      </c>
      <c r="H6708">
        <v>0.01</v>
      </c>
      <c r="I6708">
        <v>0</v>
      </c>
    </row>
    <row r="6709" spans="1:9" x14ac:dyDescent="0.25">
      <c r="A6709" t="s">
        <v>719</v>
      </c>
      <c r="B6709">
        <v>60629</v>
      </c>
      <c r="C6709" s="593">
        <v>0.10249999999999999</v>
      </c>
      <c r="D6709" t="s">
        <v>3067</v>
      </c>
      <c r="E6709">
        <v>6.25E-2</v>
      </c>
      <c r="F6709">
        <v>1.7500000000000002E-2</v>
      </c>
      <c r="G6709">
        <v>1.2500000000000001E-2</v>
      </c>
      <c r="H6709">
        <v>0.01</v>
      </c>
      <c r="I6709">
        <v>0</v>
      </c>
    </row>
    <row r="6710" spans="1:9" x14ac:dyDescent="0.25">
      <c r="A6710" t="s">
        <v>719</v>
      </c>
      <c r="B6710">
        <v>60630</v>
      </c>
      <c r="C6710" s="593">
        <v>0.10249999999999999</v>
      </c>
      <c r="D6710" t="s">
        <v>3067</v>
      </c>
      <c r="E6710">
        <v>6.25E-2</v>
      </c>
      <c r="F6710">
        <v>1.7500000000000002E-2</v>
      </c>
      <c r="G6710">
        <v>1.2500000000000001E-2</v>
      </c>
      <c r="H6710">
        <v>0.01</v>
      </c>
      <c r="I6710">
        <v>0</v>
      </c>
    </row>
    <row r="6711" spans="1:9" x14ac:dyDescent="0.25">
      <c r="A6711" t="s">
        <v>719</v>
      </c>
      <c r="B6711">
        <v>60631</v>
      </c>
      <c r="C6711" s="593">
        <v>0.10249999999999999</v>
      </c>
      <c r="D6711" t="s">
        <v>3067</v>
      </c>
      <c r="E6711">
        <v>6.25E-2</v>
      </c>
      <c r="F6711">
        <v>1.7500000000000002E-2</v>
      </c>
      <c r="G6711">
        <v>1.2500000000000001E-2</v>
      </c>
      <c r="H6711">
        <v>0.01</v>
      </c>
      <c r="I6711">
        <v>0</v>
      </c>
    </row>
    <row r="6712" spans="1:9" x14ac:dyDescent="0.25">
      <c r="A6712" t="s">
        <v>719</v>
      </c>
      <c r="B6712">
        <v>60632</v>
      </c>
      <c r="C6712" s="593">
        <v>0.10249999999999999</v>
      </c>
      <c r="D6712" t="s">
        <v>3067</v>
      </c>
      <c r="E6712">
        <v>6.25E-2</v>
      </c>
      <c r="F6712">
        <v>1.7500000000000002E-2</v>
      </c>
      <c r="G6712">
        <v>1.2500000000000001E-2</v>
      </c>
      <c r="H6712">
        <v>0.01</v>
      </c>
      <c r="I6712">
        <v>0</v>
      </c>
    </row>
    <row r="6713" spans="1:9" x14ac:dyDescent="0.25">
      <c r="A6713" t="s">
        <v>719</v>
      </c>
      <c r="B6713">
        <v>60633</v>
      </c>
      <c r="C6713" s="593">
        <v>0.10249999999999999</v>
      </c>
      <c r="D6713" t="s">
        <v>3067</v>
      </c>
      <c r="E6713">
        <v>6.25E-2</v>
      </c>
      <c r="F6713">
        <v>1.7500000000000002E-2</v>
      </c>
      <c r="G6713">
        <v>1.2500000000000001E-2</v>
      </c>
      <c r="H6713">
        <v>0.01</v>
      </c>
      <c r="I6713">
        <v>0</v>
      </c>
    </row>
    <row r="6714" spans="1:9" x14ac:dyDescent="0.25">
      <c r="A6714" t="s">
        <v>719</v>
      </c>
      <c r="B6714">
        <v>60634</v>
      </c>
      <c r="C6714" s="593">
        <v>0.11</v>
      </c>
      <c r="D6714" t="s">
        <v>3093</v>
      </c>
      <c r="E6714">
        <v>6.25E-2</v>
      </c>
      <c r="F6714">
        <v>1.7500000000000002E-2</v>
      </c>
      <c r="G6714">
        <v>0.02</v>
      </c>
      <c r="H6714">
        <v>0.01</v>
      </c>
      <c r="I6714">
        <v>0</v>
      </c>
    </row>
    <row r="6715" spans="1:9" x14ac:dyDescent="0.25">
      <c r="A6715" t="s">
        <v>719</v>
      </c>
      <c r="B6715">
        <v>60636</v>
      </c>
      <c r="C6715" s="593">
        <v>0.10249999999999999</v>
      </c>
      <c r="D6715" t="s">
        <v>3067</v>
      </c>
      <c r="E6715">
        <v>6.25E-2</v>
      </c>
      <c r="F6715">
        <v>1.7500000000000002E-2</v>
      </c>
      <c r="G6715">
        <v>1.2500000000000001E-2</v>
      </c>
      <c r="H6715">
        <v>0.01</v>
      </c>
      <c r="I6715">
        <v>0</v>
      </c>
    </row>
    <row r="6716" spans="1:9" x14ac:dyDescent="0.25">
      <c r="A6716" t="s">
        <v>719</v>
      </c>
      <c r="B6716">
        <v>60637</v>
      </c>
      <c r="C6716" s="593">
        <v>0.10249999999999999</v>
      </c>
      <c r="D6716" t="s">
        <v>3067</v>
      </c>
      <c r="E6716">
        <v>6.25E-2</v>
      </c>
      <c r="F6716">
        <v>1.7500000000000002E-2</v>
      </c>
      <c r="G6716">
        <v>1.2500000000000001E-2</v>
      </c>
      <c r="H6716">
        <v>0.01</v>
      </c>
      <c r="I6716">
        <v>0</v>
      </c>
    </row>
    <row r="6717" spans="1:9" x14ac:dyDescent="0.25">
      <c r="A6717" t="s">
        <v>719</v>
      </c>
      <c r="B6717">
        <v>60638</v>
      </c>
      <c r="C6717" s="593">
        <v>0.10249999999999999</v>
      </c>
      <c r="D6717" t="s">
        <v>3035</v>
      </c>
      <c r="E6717">
        <v>6.25E-2</v>
      </c>
      <c r="F6717">
        <v>1.7500000000000002E-2</v>
      </c>
      <c r="G6717">
        <v>1.2500000000000001E-2</v>
      </c>
      <c r="H6717">
        <v>0.01</v>
      </c>
      <c r="I6717">
        <v>0</v>
      </c>
    </row>
    <row r="6718" spans="1:9" x14ac:dyDescent="0.25">
      <c r="A6718" t="s">
        <v>719</v>
      </c>
      <c r="B6718">
        <v>60639</v>
      </c>
      <c r="C6718" s="593">
        <v>0.10249999999999999</v>
      </c>
      <c r="D6718" t="s">
        <v>3067</v>
      </c>
      <c r="E6718">
        <v>6.25E-2</v>
      </c>
      <c r="F6718">
        <v>1.7500000000000002E-2</v>
      </c>
      <c r="G6718">
        <v>1.2500000000000001E-2</v>
      </c>
      <c r="H6718">
        <v>0.01</v>
      </c>
      <c r="I6718">
        <v>0</v>
      </c>
    </row>
    <row r="6719" spans="1:9" x14ac:dyDescent="0.25">
      <c r="A6719" t="s">
        <v>719</v>
      </c>
      <c r="B6719">
        <v>60640</v>
      </c>
      <c r="C6719" s="593">
        <v>0.10249999999999999</v>
      </c>
      <c r="D6719" t="s">
        <v>3067</v>
      </c>
      <c r="E6719">
        <v>6.25E-2</v>
      </c>
      <c r="F6719">
        <v>1.7500000000000002E-2</v>
      </c>
      <c r="G6719">
        <v>1.2500000000000001E-2</v>
      </c>
      <c r="H6719">
        <v>0.01</v>
      </c>
      <c r="I6719">
        <v>0</v>
      </c>
    </row>
    <row r="6720" spans="1:9" x14ac:dyDescent="0.25">
      <c r="A6720" t="s">
        <v>719</v>
      </c>
      <c r="B6720">
        <v>60641</v>
      </c>
      <c r="C6720" s="593">
        <v>0.10249999999999999</v>
      </c>
      <c r="D6720" t="s">
        <v>3067</v>
      </c>
      <c r="E6720">
        <v>6.25E-2</v>
      </c>
      <c r="F6720">
        <v>1.7500000000000002E-2</v>
      </c>
      <c r="G6720">
        <v>1.2500000000000001E-2</v>
      </c>
      <c r="H6720">
        <v>0.01</v>
      </c>
      <c r="I6720">
        <v>0</v>
      </c>
    </row>
    <row r="6721" spans="1:9" x14ac:dyDescent="0.25">
      <c r="A6721" t="s">
        <v>719</v>
      </c>
      <c r="B6721">
        <v>60642</v>
      </c>
      <c r="C6721" s="593">
        <v>0.10249999999999999</v>
      </c>
      <c r="D6721" t="s">
        <v>3035</v>
      </c>
      <c r="E6721">
        <v>6.25E-2</v>
      </c>
      <c r="F6721">
        <v>1.7500000000000002E-2</v>
      </c>
      <c r="G6721">
        <v>1.2500000000000001E-2</v>
      </c>
      <c r="H6721">
        <v>0.01</v>
      </c>
      <c r="I6721">
        <v>0</v>
      </c>
    </row>
    <row r="6722" spans="1:9" x14ac:dyDescent="0.25">
      <c r="A6722" t="s">
        <v>719</v>
      </c>
      <c r="B6722">
        <v>60643</v>
      </c>
      <c r="C6722" s="593">
        <v>0.10249999999999999</v>
      </c>
      <c r="D6722" t="s">
        <v>3067</v>
      </c>
      <c r="E6722">
        <v>6.25E-2</v>
      </c>
      <c r="F6722">
        <v>1.7500000000000002E-2</v>
      </c>
      <c r="G6722">
        <v>1.2500000000000001E-2</v>
      </c>
      <c r="H6722">
        <v>0.01</v>
      </c>
      <c r="I6722">
        <v>0</v>
      </c>
    </row>
    <row r="6723" spans="1:9" x14ac:dyDescent="0.25">
      <c r="A6723" t="s">
        <v>719</v>
      </c>
      <c r="B6723">
        <v>60644</v>
      </c>
      <c r="C6723" s="593">
        <v>0.1075</v>
      </c>
      <c r="D6723" t="s">
        <v>3161</v>
      </c>
      <c r="E6723">
        <v>6.25E-2</v>
      </c>
      <c r="F6723">
        <v>1.7500000000000002E-2</v>
      </c>
      <c r="G6723">
        <v>1.7500000000000002E-2</v>
      </c>
      <c r="H6723">
        <v>0.01</v>
      </c>
      <c r="I6723">
        <v>0</v>
      </c>
    </row>
    <row r="6724" spans="1:9" x14ac:dyDescent="0.25">
      <c r="A6724" t="s">
        <v>719</v>
      </c>
      <c r="B6724">
        <v>60645</v>
      </c>
      <c r="C6724" s="593">
        <v>0.10249999999999999</v>
      </c>
      <c r="D6724" t="s">
        <v>3067</v>
      </c>
      <c r="E6724">
        <v>6.25E-2</v>
      </c>
      <c r="F6724">
        <v>1.7500000000000002E-2</v>
      </c>
      <c r="G6724">
        <v>1.2500000000000001E-2</v>
      </c>
      <c r="H6724">
        <v>0.01</v>
      </c>
      <c r="I6724">
        <v>0</v>
      </c>
    </row>
    <row r="6725" spans="1:9" x14ac:dyDescent="0.25">
      <c r="A6725" t="s">
        <v>719</v>
      </c>
      <c r="B6725">
        <v>60646</v>
      </c>
      <c r="C6725" s="593">
        <v>0.10249999999999999</v>
      </c>
      <c r="D6725" t="s">
        <v>3067</v>
      </c>
      <c r="E6725">
        <v>6.25E-2</v>
      </c>
      <c r="F6725">
        <v>1.7500000000000002E-2</v>
      </c>
      <c r="G6725">
        <v>1.2500000000000001E-2</v>
      </c>
      <c r="H6725">
        <v>0.01</v>
      </c>
      <c r="I6725">
        <v>0</v>
      </c>
    </row>
    <row r="6726" spans="1:9" x14ac:dyDescent="0.25">
      <c r="A6726" t="s">
        <v>719</v>
      </c>
      <c r="B6726">
        <v>60647</v>
      </c>
      <c r="C6726" s="593">
        <v>0.10249999999999999</v>
      </c>
      <c r="D6726" t="s">
        <v>3067</v>
      </c>
      <c r="E6726">
        <v>6.25E-2</v>
      </c>
      <c r="F6726">
        <v>1.7500000000000002E-2</v>
      </c>
      <c r="G6726">
        <v>1.2500000000000001E-2</v>
      </c>
      <c r="H6726">
        <v>0.01</v>
      </c>
      <c r="I6726">
        <v>0</v>
      </c>
    </row>
    <row r="6727" spans="1:9" x14ac:dyDescent="0.25">
      <c r="A6727" t="s">
        <v>719</v>
      </c>
      <c r="B6727">
        <v>60649</v>
      </c>
      <c r="C6727" s="593">
        <v>0.10249999999999999</v>
      </c>
      <c r="D6727" t="s">
        <v>3067</v>
      </c>
      <c r="E6727">
        <v>6.25E-2</v>
      </c>
      <c r="F6727">
        <v>1.7500000000000002E-2</v>
      </c>
      <c r="G6727">
        <v>1.2500000000000001E-2</v>
      </c>
      <c r="H6727">
        <v>0.01</v>
      </c>
      <c r="I6727">
        <v>0</v>
      </c>
    </row>
    <row r="6728" spans="1:9" x14ac:dyDescent="0.25">
      <c r="A6728" t="s">
        <v>719</v>
      </c>
      <c r="B6728">
        <v>60651</v>
      </c>
      <c r="C6728" s="593">
        <v>0.10249999999999999</v>
      </c>
      <c r="D6728" t="s">
        <v>3067</v>
      </c>
      <c r="E6728">
        <v>6.25E-2</v>
      </c>
      <c r="F6728">
        <v>1.7500000000000002E-2</v>
      </c>
      <c r="G6728">
        <v>1.2500000000000001E-2</v>
      </c>
      <c r="H6728">
        <v>0.01</v>
      </c>
      <c r="I6728">
        <v>0</v>
      </c>
    </row>
    <row r="6729" spans="1:9" x14ac:dyDescent="0.25">
      <c r="A6729" t="s">
        <v>719</v>
      </c>
      <c r="B6729">
        <v>60652</v>
      </c>
      <c r="C6729" s="593">
        <v>0.10249999999999999</v>
      </c>
      <c r="D6729" t="s">
        <v>3067</v>
      </c>
      <c r="E6729">
        <v>6.25E-2</v>
      </c>
      <c r="F6729">
        <v>1.7500000000000002E-2</v>
      </c>
      <c r="G6729">
        <v>1.2500000000000001E-2</v>
      </c>
      <c r="H6729">
        <v>0.01</v>
      </c>
      <c r="I6729">
        <v>0</v>
      </c>
    </row>
    <row r="6730" spans="1:9" x14ac:dyDescent="0.25">
      <c r="A6730" t="s">
        <v>719</v>
      </c>
      <c r="B6730">
        <v>60653</v>
      </c>
      <c r="C6730" s="593">
        <v>0.10249999999999999</v>
      </c>
      <c r="D6730" t="s">
        <v>3067</v>
      </c>
      <c r="E6730">
        <v>6.25E-2</v>
      </c>
      <c r="F6730">
        <v>1.7500000000000002E-2</v>
      </c>
      <c r="G6730">
        <v>1.2500000000000001E-2</v>
      </c>
      <c r="H6730">
        <v>0.01</v>
      </c>
      <c r="I6730">
        <v>0</v>
      </c>
    </row>
    <row r="6731" spans="1:9" x14ac:dyDescent="0.25">
      <c r="A6731" t="s">
        <v>719</v>
      </c>
      <c r="B6731">
        <v>60654</v>
      </c>
      <c r="C6731" s="593">
        <v>0.10249999999999999</v>
      </c>
      <c r="D6731" t="s">
        <v>3035</v>
      </c>
      <c r="E6731">
        <v>6.25E-2</v>
      </c>
      <c r="F6731">
        <v>1.7500000000000002E-2</v>
      </c>
      <c r="G6731">
        <v>1.2500000000000001E-2</v>
      </c>
      <c r="H6731">
        <v>0.01</v>
      </c>
      <c r="I6731">
        <v>0</v>
      </c>
    </row>
    <row r="6732" spans="1:9" x14ac:dyDescent="0.25">
      <c r="A6732" t="s">
        <v>719</v>
      </c>
      <c r="B6732">
        <v>60655</v>
      </c>
      <c r="C6732" s="593">
        <v>0.10249999999999999</v>
      </c>
      <c r="D6732" t="s">
        <v>3067</v>
      </c>
      <c r="E6732">
        <v>6.25E-2</v>
      </c>
      <c r="F6732">
        <v>1.7500000000000002E-2</v>
      </c>
      <c r="G6732">
        <v>1.2500000000000001E-2</v>
      </c>
      <c r="H6732">
        <v>0.01</v>
      </c>
      <c r="I6732">
        <v>0</v>
      </c>
    </row>
    <row r="6733" spans="1:9" x14ac:dyDescent="0.25">
      <c r="A6733" t="s">
        <v>719</v>
      </c>
      <c r="B6733">
        <v>60656</v>
      </c>
      <c r="C6733" s="593">
        <v>0.105</v>
      </c>
      <c r="D6733" t="s">
        <v>3162</v>
      </c>
      <c r="E6733">
        <v>6.25E-2</v>
      </c>
      <c r="F6733">
        <v>1.7500000000000002E-2</v>
      </c>
      <c r="G6733">
        <v>1.4999999999999999E-2</v>
      </c>
      <c r="H6733">
        <v>0.01</v>
      </c>
      <c r="I6733">
        <v>0</v>
      </c>
    </row>
    <row r="6734" spans="1:9" x14ac:dyDescent="0.25">
      <c r="A6734" t="s">
        <v>719</v>
      </c>
      <c r="B6734">
        <v>60657</v>
      </c>
      <c r="C6734" s="593">
        <v>0.10249999999999999</v>
      </c>
      <c r="D6734" t="s">
        <v>3035</v>
      </c>
      <c r="E6734">
        <v>6.25E-2</v>
      </c>
      <c r="F6734">
        <v>1.7500000000000002E-2</v>
      </c>
      <c r="G6734">
        <v>1.2500000000000001E-2</v>
      </c>
      <c r="H6734">
        <v>0.01</v>
      </c>
      <c r="I6734">
        <v>0</v>
      </c>
    </row>
    <row r="6735" spans="1:9" x14ac:dyDescent="0.25">
      <c r="A6735" t="s">
        <v>719</v>
      </c>
      <c r="B6735">
        <v>60659</v>
      </c>
      <c r="C6735" s="593">
        <v>0.10249999999999999</v>
      </c>
      <c r="D6735" t="s">
        <v>3067</v>
      </c>
      <c r="E6735">
        <v>6.25E-2</v>
      </c>
      <c r="F6735">
        <v>1.7500000000000002E-2</v>
      </c>
      <c r="G6735">
        <v>1.2500000000000001E-2</v>
      </c>
      <c r="H6735">
        <v>0.01</v>
      </c>
      <c r="I6735">
        <v>0</v>
      </c>
    </row>
    <row r="6736" spans="1:9" x14ac:dyDescent="0.25">
      <c r="A6736" t="s">
        <v>719</v>
      </c>
      <c r="B6736">
        <v>60660</v>
      </c>
      <c r="C6736" s="593">
        <v>0.10249999999999999</v>
      </c>
      <c r="D6736" t="s">
        <v>3067</v>
      </c>
      <c r="E6736">
        <v>6.25E-2</v>
      </c>
      <c r="F6736">
        <v>1.7500000000000002E-2</v>
      </c>
      <c r="G6736">
        <v>1.2500000000000001E-2</v>
      </c>
      <c r="H6736">
        <v>0.01</v>
      </c>
      <c r="I6736">
        <v>0</v>
      </c>
    </row>
    <row r="6737" spans="1:9" x14ac:dyDescent="0.25">
      <c r="A6737" t="s">
        <v>719</v>
      </c>
      <c r="B6737">
        <v>60661</v>
      </c>
      <c r="C6737" s="593">
        <v>0.10249999999999999</v>
      </c>
      <c r="D6737" t="s">
        <v>3035</v>
      </c>
      <c r="E6737">
        <v>6.25E-2</v>
      </c>
      <c r="F6737">
        <v>1.7500000000000002E-2</v>
      </c>
      <c r="G6737">
        <v>1.2500000000000001E-2</v>
      </c>
      <c r="H6737">
        <v>0.01</v>
      </c>
      <c r="I6737">
        <v>0</v>
      </c>
    </row>
    <row r="6738" spans="1:9" x14ac:dyDescent="0.25">
      <c r="A6738" t="s">
        <v>719</v>
      </c>
      <c r="B6738">
        <v>60664</v>
      </c>
      <c r="C6738" s="593">
        <v>0.10249999999999999</v>
      </c>
      <c r="D6738" t="s">
        <v>3035</v>
      </c>
      <c r="E6738">
        <v>6.25E-2</v>
      </c>
      <c r="F6738">
        <v>1.7500000000000002E-2</v>
      </c>
      <c r="G6738">
        <v>1.2500000000000001E-2</v>
      </c>
      <c r="H6738">
        <v>0.01</v>
      </c>
      <c r="I6738">
        <v>0</v>
      </c>
    </row>
    <row r="6739" spans="1:9" x14ac:dyDescent="0.25">
      <c r="A6739" t="s">
        <v>719</v>
      </c>
      <c r="B6739">
        <v>60666</v>
      </c>
      <c r="C6739" s="593">
        <v>0.10249999999999999</v>
      </c>
      <c r="D6739" t="s">
        <v>3035</v>
      </c>
      <c r="E6739">
        <v>6.25E-2</v>
      </c>
      <c r="F6739">
        <v>1.7500000000000002E-2</v>
      </c>
      <c r="G6739">
        <v>1.2500000000000001E-2</v>
      </c>
      <c r="H6739">
        <v>0.01</v>
      </c>
      <c r="I6739">
        <v>0</v>
      </c>
    </row>
    <row r="6740" spans="1:9" x14ac:dyDescent="0.25">
      <c r="A6740" t="s">
        <v>719</v>
      </c>
      <c r="B6740">
        <v>60668</v>
      </c>
      <c r="C6740" s="593">
        <v>0.10249999999999999</v>
      </c>
      <c r="D6740" t="s">
        <v>3035</v>
      </c>
      <c r="E6740">
        <v>6.25E-2</v>
      </c>
      <c r="F6740">
        <v>1.7500000000000002E-2</v>
      </c>
      <c r="G6740">
        <v>1.2500000000000001E-2</v>
      </c>
      <c r="H6740">
        <v>0.01</v>
      </c>
      <c r="I6740">
        <v>0</v>
      </c>
    </row>
    <row r="6741" spans="1:9" x14ac:dyDescent="0.25">
      <c r="A6741" t="s">
        <v>719</v>
      </c>
      <c r="B6741">
        <v>60669</v>
      </c>
      <c r="C6741" s="593">
        <v>0.10249999999999999</v>
      </c>
      <c r="D6741" t="s">
        <v>3035</v>
      </c>
      <c r="E6741">
        <v>6.25E-2</v>
      </c>
      <c r="F6741">
        <v>1.7500000000000002E-2</v>
      </c>
      <c r="G6741">
        <v>1.2500000000000001E-2</v>
      </c>
      <c r="H6741">
        <v>0.01</v>
      </c>
      <c r="I6741">
        <v>0</v>
      </c>
    </row>
    <row r="6742" spans="1:9" x14ac:dyDescent="0.25">
      <c r="A6742" t="s">
        <v>719</v>
      </c>
      <c r="B6742">
        <v>60670</v>
      </c>
      <c r="C6742" s="593">
        <v>0.10249999999999999</v>
      </c>
      <c r="D6742" t="s">
        <v>3035</v>
      </c>
      <c r="E6742">
        <v>6.25E-2</v>
      </c>
      <c r="F6742">
        <v>1.7500000000000002E-2</v>
      </c>
      <c r="G6742">
        <v>1.2500000000000001E-2</v>
      </c>
      <c r="H6742">
        <v>0.01</v>
      </c>
      <c r="I6742">
        <v>0</v>
      </c>
    </row>
    <row r="6743" spans="1:9" x14ac:dyDescent="0.25">
      <c r="A6743" t="s">
        <v>719</v>
      </c>
      <c r="B6743">
        <v>60673</v>
      </c>
      <c r="C6743" s="593">
        <v>0.10249999999999999</v>
      </c>
      <c r="D6743" t="s">
        <v>3035</v>
      </c>
      <c r="E6743">
        <v>6.25E-2</v>
      </c>
      <c r="F6743">
        <v>1.7500000000000002E-2</v>
      </c>
      <c r="G6743">
        <v>1.2500000000000001E-2</v>
      </c>
      <c r="H6743">
        <v>0.01</v>
      </c>
      <c r="I6743">
        <v>0</v>
      </c>
    </row>
    <row r="6744" spans="1:9" x14ac:dyDescent="0.25">
      <c r="A6744" t="s">
        <v>719</v>
      </c>
      <c r="B6744">
        <v>60674</v>
      </c>
      <c r="C6744" s="593">
        <v>0.10249999999999999</v>
      </c>
      <c r="D6744" t="s">
        <v>3035</v>
      </c>
      <c r="E6744">
        <v>6.25E-2</v>
      </c>
      <c r="F6744">
        <v>1.7500000000000002E-2</v>
      </c>
      <c r="G6744">
        <v>1.2500000000000001E-2</v>
      </c>
      <c r="H6744">
        <v>0.01</v>
      </c>
      <c r="I6744">
        <v>0</v>
      </c>
    </row>
    <row r="6745" spans="1:9" x14ac:dyDescent="0.25">
      <c r="A6745" t="s">
        <v>719</v>
      </c>
      <c r="B6745">
        <v>60675</v>
      </c>
      <c r="C6745" s="593">
        <v>0.10249999999999999</v>
      </c>
      <c r="D6745" t="s">
        <v>3035</v>
      </c>
      <c r="E6745">
        <v>6.25E-2</v>
      </c>
      <c r="F6745">
        <v>1.7500000000000002E-2</v>
      </c>
      <c r="G6745">
        <v>1.2500000000000001E-2</v>
      </c>
      <c r="H6745">
        <v>0.01</v>
      </c>
      <c r="I6745">
        <v>0</v>
      </c>
    </row>
    <row r="6746" spans="1:9" x14ac:dyDescent="0.25">
      <c r="A6746" t="s">
        <v>719</v>
      </c>
      <c r="B6746">
        <v>60677</v>
      </c>
      <c r="C6746" s="593">
        <v>0.10249999999999999</v>
      </c>
      <c r="D6746" t="s">
        <v>3035</v>
      </c>
      <c r="E6746">
        <v>6.25E-2</v>
      </c>
      <c r="F6746">
        <v>1.7500000000000002E-2</v>
      </c>
      <c r="G6746">
        <v>1.2500000000000001E-2</v>
      </c>
      <c r="H6746">
        <v>0.01</v>
      </c>
      <c r="I6746">
        <v>0</v>
      </c>
    </row>
    <row r="6747" spans="1:9" x14ac:dyDescent="0.25">
      <c r="A6747" t="s">
        <v>719</v>
      </c>
      <c r="B6747">
        <v>60678</v>
      </c>
      <c r="C6747" s="593">
        <v>0.10249999999999999</v>
      </c>
      <c r="D6747" t="s">
        <v>3035</v>
      </c>
      <c r="E6747">
        <v>6.25E-2</v>
      </c>
      <c r="F6747">
        <v>1.7500000000000002E-2</v>
      </c>
      <c r="G6747">
        <v>1.2500000000000001E-2</v>
      </c>
      <c r="H6747">
        <v>0.01</v>
      </c>
      <c r="I6747">
        <v>0</v>
      </c>
    </row>
    <row r="6748" spans="1:9" x14ac:dyDescent="0.25">
      <c r="A6748" t="s">
        <v>719</v>
      </c>
      <c r="B6748">
        <v>60680</v>
      </c>
      <c r="C6748" s="593">
        <v>0.10249999999999999</v>
      </c>
      <c r="D6748" t="s">
        <v>3035</v>
      </c>
      <c r="E6748">
        <v>6.25E-2</v>
      </c>
      <c r="F6748">
        <v>1.7500000000000002E-2</v>
      </c>
      <c r="G6748">
        <v>1.2500000000000001E-2</v>
      </c>
      <c r="H6748">
        <v>0.01</v>
      </c>
      <c r="I6748">
        <v>0</v>
      </c>
    </row>
    <row r="6749" spans="1:9" x14ac:dyDescent="0.25">
      <c r="A6749" t="s">
        <v>719</v>
      </c>
      <c r="B6749">
        <v>60681</v>
      </c>
      <c r="C6749" s="593">
        <v>0.10249999999999999</v>
      </c>
      <c r="D6749" t="s">
        <v>3035</v>
      </c>
      <c r="E6749">
        <v>6.25E-2</v>
      </c>
      <c r="F6749">
        <v>1.7500000000000002E-2</v>
      </c>
      <c r="G6749">
        <v>1.2500000000000001E-2</v>
      </c>
      <c r="H6749">
        <v>0.01</v>
      </c>
      <c r="I6749">
        <v>0</v>
      </c>
    </row>
    <row r="6750" spans="1:9" x14ac:dyDescent="0.25">
      <c r="A6750" t="s">
        <v>719</v>
      </c>
      <c r="B6750">
        <v>60682</v>
      </c>
      <c r="C6750" s="593">
        <v>0.10249999999999999</v>
      </c>
      <c r="D6750" t="s">
        <v>3035</v>
      </c>
      <c r="E6750">
        <v>6.25E-2</v>
      </c>
      <c r="F6750">
        <v>1.7500000000000002E-2</v>
      </c>
      <c r="G6750">
        <v>1.2500000000000001E-2</v>
      </c>
      <c r="H6750">
        <v>0.01</v>
      </c>
      <c r="I6750">
        <v>0</v>
      </c>
    </row>
    <row r="6751" spans="1:9" x14ac:dyDescent="0.25">
      <c r="A6751" t="s">
        <v>719</v>
      </c>
      <c r="B6751">
        <v>60684</v>
      </c>
      <c r="C6751" s="593">
        <v>0.10249999999999999</v>
      </c>
      <c r="D6751" t="s">
        <v>3035</v>
      </c>
      <c r="E6751">
        <v>6.25E-2</v>
      </c>
      <c r="F6751">
        <v>1.7500000000000002E-2</v>
      </c>
      <c r="G6751">
        <v>1.2500000000000001E-2</v>
      </c>
      <c r="H6751">
        <v>0.01</v>
      </c>
      <c r="I6751">
        <v>0</v>
      </c>
    </row>
    <row r="6752" spans="1:9" x14ac:dyDescent="0.25">
      <c r="A6752" t="s">
        <v>719</v>
      </c>
      <c r="B6752">
        <v>60685</v>
      </c>
      <c r="C6752" s="593">
        <v>0.10249999999999999</v>
      </c>
      <c r="D6752" t="s">
        <v>3035</v>
      </c>
      <c r="E6752">
        <v>6.25E-2</v>
      </c>
      <c r="F6752">
        <v>1.7500000000000002E-2</v>
      </c>
      <c r="G6752">
        <v>1.2500000000000001E-2</v>
      </c>
      <c r="H6752">
        <v>0.01</v>
      </c>
      <c r="I6752">
        <v>0</v>
      </c>
    </row>
    <row r="6753" spans="1:9" x14ac:dyDescent="0.25">
      <c r="A6753" t="s">
        <v>719</v>
      </c>
      <c r="B6753">
        <v>60686</v>
      </c>
      <c r="C6753" s="593">
        <v>0.10249999999999999</v>
      </c>
      <c r="D6753" t="s">
        <v>3035</v>
      </c>
      <c r="E6753">
        <v>6.25E-2</v>
      </c>
      <c r="F6753">
        <v>1.7500000000000002E-2</v>
      </c>
      <c r="G6753">
        <v>1.2500000000000001E-2</v>
      </c>
      <c r="H6753">
        <v>0.01</v>
      </c>
      <c r="I6753">
        <v>0</v>
      </c>
    </row>
    <row r="6754" spans="1:9" x14ac:dyDescent="0.25">
      <c r="A6754" t="s">
        <v>719</v>
      </c>
      <c r="B6754">
        <v>60687</v>
      </c>
      <c r="C6754" s="593">
        <v>0.10249999999999999</v>
      </c>
      <c r="D6754" t="s">
        <v>3035</v>
      </c>
      <c r="E6754">
        <v>6.25E-2</v>
      </c>
      <c r="F6754">
        <v>1.7500000000000002E-2</v>
      </c>
      <c r="G6754">
        <v>1.2500000000000001E-2</v>
      </c>
      <c r="H6754">
        <v>0.01</v>
      </c>
      <c r="I6754">
        <v>0</v>
      </c>
    </row>
    <row r="6755" spans="1:9" x14ac:dyDescent="0.25">
      <c r="A6755" t="s">
        <v>719</v>
      </c>
      <c r="B6755">
        <v>60688</v>
      </c>
      <c r="C6755" s="593">
        <v>0.10249999999999999</v>
      </c>
      <c r="D6755" t="s">
        <v>3035</v>
      </c>
      <c r="E6755">
        <v>6.25E-2</v>
      </c>
      <c r="F6755">
        <v>1.7500000000000002E-2</v>
      </c>
      <c r="G6755">
        <v>1.2500000000000001E-2</v>
      </c>
      <c r="H6755">
        <v>0.01</v>
      </c>
      <c r="I6755">
        <v>0</v>
      </c>
    </row>
    <row r="6756" spans="1:9" x14ac:dyDescent="0.25">
      <c r="A6756" t="s">
        <v>719</v>
      </c>
      <c r="B6756">
        <v>60689</v>
      </c>
      <c r="C6756" s="593">
        <v>0.10249999999999999</v>
      </c>
      <c r="D6756" t="s">
        <v>3035</v>
      </c>
      <c r="E6756">
        <v>6.25E-2</v>
      </c>
      <c r="F6756">
        <v>1.7500000000000002E-2</v>
      </c>
      <c r="G6756">
        <v>1.2500000000000001E-2</v>
      </c>
      <c r="H6756">
        <v>0.01</v>
      </c>
      <c r="I6756">
        <v>0</v>
      </c>
    </row>
    <row r="6757" spans="1:9" x14ac:dyDescent="0.25">
      <c r="A6757" t="s">
        <v>719</v>
      </c>
      <c r="B6757">
        <v>60690</v>
      </c>
      <c r="C6757" s="593">
        <v>0.10249999999999999</v>
      </c>
      <c r="D6757" t="s">
        <v>3035</v>
      </c>
      <c r="E6757">
        <v>6.25E-2</v>
      </c>
      <c r="F6757">
        <v>1.7500000000000002E-2</v>
      </c>
      <c r="G6757">
        <v>1.2500000000000001E-2</v>
      </c>
      <c r="H6757">
        <v>0.01</v>
      </c>
      <c r="I6757">
        <v>0</v>
      </c>
    </row>
    <row r="6758" spans="1:9" x14ac:dyDescent="0.25">
      <c r="A6758" t="s">
        <v>719</v>
      </c>
      <c r="B6758">
        <v>60691</v>
      </c>
      <c r="C6758" s="593">
        <v>0.10249999999999999</v>
      </c>
      <c r="D6758" t="s">
        <v>3035</v>
      </c>
      <c r="E6758">
        <v>6.25E-2</v>
      </c>
      <c r="F6758">
        <v>1.7500000000000002E-2</v>
      </c>
      <c r="G6758">
        <v>1.2500000000000001E-2</v>
      </c>
      <c r="H6758">
        <v>0.01</v>
      </c>
      <c r="I6758">
        <v>0</v>
      </c>
    </row>
    <row r="6759" spans="1:9" x14ac:dyDescent="0.25">
      <c r="A6759" t="s">
        <v>719</v>
      </c>
      <c r="B6759">
        <v>60693</v>
      </c>
      <c r="C6759" s="593">
        <v>0.10249999999999999</v>
      </c>
      <c r="D6759" t="s">
        <v>3035</v>
      </c>
      <c r="E6759">
        <v>6.25E-2</v>
      </c>
      <c r="F6759">
        <v>1.7500000000000002E-2</v>
      </c>
      <c r="G6759">
        <v>1.2500000000000001E-2</v>
      </c>
      <c r="H6759">
        <v>0.01</v>
      </c>
      <c r="I6759">
        <v>0</v>
      </c>
    </row>
    <row r="6760" spans="1:9" x14ac:dyDescent="0.25">
      <c r="A6760" t="s">
        <v>719</v>
      </c>
      <c r="B6760">
        <v>60694</v>
      </c>
      <c r="C6760" s="593">
        <v>0.10249999999999999</v>
      </c>
      <c r="D6760" t="s">
        <v>3035</v>
      </c>
      <c r="E6760">
        <v>6.25E-2</v>
      </c>
      <c r="F6760">
        <v>1.7500000000000002E-2</v>
      </c>
      <c r="G6760">
        <v>1.2500000000000001E-2</v>
      </c>
      <c r="H6760">
        <v>0.01</v>
      </c>
      <c r="I6760">
        <v>0</v>
      </c>
    </row>
    <row r="6761" spans="1:9" x14ac:dyDescent="0.25">
      <c r="A6761" t="s">
        <v>719</v>
      </c>
      <c r="B6761">
        <v>60695</v>
      </c>
      <c r="C6761" s="593">
        <v>0.10249999999999999</v>
      </c>
      <c r="D6761" t="s">
        <v>3035</v>
      </c>
      <c r="E6761">
        <v>6.25E-2</v>
      </c>
      <c r="F6761">
        <v>1.7500000000000002E-2</v>
      </c>
      <c r="G6761">
        <v>1.2500000000000001E-2</v>
      </c>
      <c r="H6761">
        <v>0.01</v>
      </c>
      <c r="I6761">
        <v>0</v>
      </c>
    </row>
    <row r="6762" spans="1:9" x14ac:dyDescent="0.25">
      <c r="A6762" t="s">
        <v>719</v>
      </c>
      <c r="B6762">
        <v>60696</v>
      </c>
      <c r="C6762" s="593">
        <v>0.10249999999999999</v>
      </c>
      <c r="D6762" t="s">
        <v>3035</v>
      </c>
      <c r="E6762">
        <v>6.25E-2</v>
      </c>
      <c r="F6762">
        <v>1.7500000000000002E-2</v>
      </c>
      <c r="G6762">
        <v>1.2500000000000001E-2</v>
      </c>
      <c r="H6762">
        <v>0.01</v>
      </c>
      <c r="I6762">
        <v>0</v>
      </c>
    </row>
    <row r="6763" spans="1:9" x14ac:dyDescent="0.25">
      <c r="A6763" t="s">
        <v>719</v>
      </c>
      <c r="B6763">
        <v>60697</v>
      </c>
      <c r="C6763" s="593">
        <v>0.10249999999999999</v>
      </c>
      <c r="D6763" t="s">
        <v>3035</v>
      </c>
      <c r="E6763">
        <v>6.25E-2</v>
      </c>
      <c r="F6763">
        <v>1.7500000000000002E-2</v>
      </c>
      <c r="G6763">
        <v>1.2500000000000001E-2</v>
      </c>
      <c r="H6763">
        <v>0.01</v>
      </c>
      <c r="I6763">
        <v>0</v>
      </c>
    </row>
    <row r="6764" spans="1:9" x14ac:dyDescent="0.25">
      <c r="A6764" t="s">
        <v>719</v>
      </c>
      <c r="B6764">
        <v>60699</v>
      </c>
      <c r="C6764" s="593">
        <v>0.10249999999999999</v>
      </c>
      <c r="D6764" t="s">
        <v>3035</v>
      </c>
      <c r="E6764">
        <v>6.25E-2</v>
      </c>
      <c r="F6764">
        <v>1.7500000000000002E-2</v>
      </c>
      <c r="G6764">
        <v>1.2500000000000001E-2</v>
      </c>
      <c r="H6764">
        <v>0.01</v>
      </c>
      <c r="I6764">
        <v>0</v>
      </c>
    </row>
    <row r="6765" spans="1:9" x14ac:dyDescent="0.25">
      <c r="A6765" t="s">
        <v>719</v>
      </c>
      <c r="B6765">
        <v>60701</v>
      </c>
      <c r="C6765" s="593">
        <v>0.10249999999999999</v>
      </c>
      <c r="D6765" t="s">
        <v>3067</v>
      </c>
      <c r="E6765">
        <v>6.25E-2</v>
      </c>
      <c r="F6765">
        <v>1.7500000000000002E-2</v>
      </c>
      <c r="G6765">
        <v>1.2500000000000001E-2</v>
      </c>
      <c r="H6765">
        <v>0.01</v>
      </c>
      <c r="I6765">
        <v>0</v>
      </c>
    </row>
    <row r="6766" spans="1:9" x14ac:dyDescent="0.25">
      <c r="A6766" t="s">
        <v>719</v>
      </c>
      <c r="B6766">
        <v>60706</v>
      </c>
      <c r="C6766" s="593">
        <v>0.115</v>
      </c>
      <c r="D6766" t="s">
        <v>3162</v>
      </c>
      <c r="E6766">
        <v>6.25E-2</v>
      </c>
      <c r="F6766">
        <v>1.7500000000000002E-2</v>
      </c>
      <c r="G6766">
        <v>1.4999999999999999E-2</v>
      </c>
      <c r="H6766">
        <v>0.02</v>
      </c>
      <c r="I6766">
        <v>0</v>
      </c>
    </row>
    <row r="6767" spans="1:9" x14ac:dyDescent="0.25">
      <c r="A6767" t="s">
        <v>719</v>
      </c>
      <c r="B6767">
        <v>60707</v>
      </c>
      <c r="C6767" s="593">
        <v>0.11</v>
      </c>
      <c r="D6767" t="s">
        <v>3163</v>
      </c>
      <c r="E6767">
        <v>6.25E-2</v>
      </c>
      <c r="F6767">
        <v>1.7500000000000002E-2</v>
      </c>
      <c r="G6767">
        <v>0.01</v>
      </c>
      <c r="H6767">
        <v>0.02</v>
      </c>
      <c r="I6767">
        <v>0</v>
      </c>
    </row>
    <row r="6768" spans="1:9" x14ac:dyDescent="0.25">
      <c r="A6768" t="s">
        <v>719</v>
      </c>
      <c r="B6768">
        <v>60712</v>
      </c>
      <c r="C6768" s="593">
        <v>0.10249999999999999</v>
      </c>
      <c r="D6768" t="s">
        <v>3164</v>
      </c>
      <c r="E6768">
        <v>6.25E-2</v>
      </c>
      <c r="F6768">
        <v>1.7500000000000002E-2</v>
      </c>
      <c r="G6768">
        <v>1.2500000000000001E-2</v>
      </c>
      <c r="H6768">
        <v>0.01</v>
      </c>
      <c r="I6768">
        <v>0</v>
      </c>
    </row>
    <row r="6769" spans="1:9" x14ac:dyDescent="0.25">
      <c r="A6769" t="s">
        <v>719</v>
      </c>
      <c r="B6769">
        <v>60714</v>
      </c>
      <c r="C6769" s="593">
        <v>0.10249999999999999</v>
      </c>
      <c r="D6769" t="s">
        <v>3067</v>
      </c>
      <c r="E6769">
        <v>6.25E-2</v>
      </c>
      <c r="F6769">
        <v>1.7500000000000002E-2</v>
      </c>
      <c r="G6769">
        <v>1.2500000000000001E-2</v>
      </c>
      <c r="H6769">
        <v>0.01</v>
      </c>
      <c r="I6769">
        <v>0</v>
      </c>
    </row>
    <row r="6770" spans="1:9" x14ac:dyDescent="0.25">
      <c r="A6770" t="s">
        <v>719</v>
      </c>
      <c r="B6770">
        <v>60803</v>
      </c>
      <c r="C6770" s="593">
        <v>0.10249999999999999</v>
      </c>
      <c r="D6770" t="s">
        <v>3067</v>
      </c>
      <c r="E6770">
        <v>6.25E-2</v>
      </c>
      <c r="F6770">
        <v>1.7500000000000002E-2</v>
      </c>
      <c r="G6770">
        <v>1.2500000000000001E-2</v>
      </c>
      <c r="H6770">
        <v>0.01</v>
      </c>
      <c r="I6770">
        <v>0</v>
      </c>
    </row>
    <row r="6771" spans="1:9" x14ac:dyDescent="0.25">
      <c r="A6771" t="s">
        <v>719</v>
      </c>
      <c r="B6771">
        <v>60804</v>
      </c>
      <c r="C6771" s="593">
        <v>0.1075</v>
      </c>
      <c r="D6771" t="s">
        <v>3106</v>
      </c>
      <c r="E6771">
        <v>6.25E-2</v>
      </c>
      <c r="F6771">
        <v>1.7500000000000002E-2</v>
      </c>
      <c r="G6771">
        <v>1.7500000000000002E-2</v>
      </c>
      <c r="H6771">
        <v>0.01</v>
      </c>
      <c r="I6771">
        <v>0</v>
      </c>
    </row>
    <row r="6772" spans="1:9" x14ac:dyDescent="0.25">
      <c r="A6772" t="s">
        <v>719</v>
      </c>
      <c r="B6772">
        <v>60805</v>
      </c>
      <c r="C6772" s="593">
        <v>0.11</v>
      </c>
      <c r="D6772" t="s">
        <v>3165</v>
      </c>
      <c r="E6772">
        <v>6.25E-2</v>
      </c>
      <c r="F6772">
        <v>1.7500000000000002E-2</v>
      </c>
      <c r="G6772">
        <v>0.01</v>
      </c>
      <c r="H6772">
        <v>0.02</v>
      </c>
      <c r="I6772">
        <v>0</v>
      </c>
    </row>
    <row r="6773" spans="1:9" x14ac:dyDescent="0.25">
      <c r="A6773" t="s">
        <v>719</v>
      </c>
      <c r="B6773">
        <v>60827</v>
      </c>
      <c r="C6773" s="593">
        <v>0.10249999999999999</v>
      </c>
      <c r="D6773" t="s">
        <v>3067</v>
      </c>
      <c r="E6773">
        <v>6.25E-2</v>
      </c>
      <c r="F6773">
        <v>1.7500000000000002E-2</v>
      </c>
      <c r="G6773">
        <v>1.2500000000000001E-2</v>
      </c>
      <c r="H6773">
        <v>0.01</v>
      </c>
      <c r="I6773">
        <v>0</v>
      </c>
    </row>
    <row r="6774" spans="1:9" x14ac:dyDescent="0.25">
      <c r="A6774" t="s">
        <v>719</v>
      </c>
      <c r="B6774">
        <v>60901</v>
      </c>
      <c r="C6774" s="593">
        <v>8.2500000000000004E-2</v>
      </c>
      <c r="D6774" t="s">
        <v>3166</v>
      </c>
      <c r="E6774">
        <v>6.25E-2</v>
      </c>
      <c r="F6774">
        <v>0</v>
      </c>
      <c r="G6774">
        <v>0.02</v>
      </c>
      <c r="H6774">
        <v>0</v>
      </c>
      <c r="I6774">
        <v>0</v>
      </c>
    </row>
    <row r="6775" spans="1:9" x14ac:dyDescent="0.25">
      <c r="A6775" t="s">
        <v>719</v>
      </c>
      <c r="B6775">
        <v>60910</v>
      </c>
      <c r="C6775" s="593">
        <v>6.25E-2</v>
      </c>
      <c r="D6775" t="s">
        <v>3166</v>
      </c>
      <c r="E6775">
        <v>6.25E-2</v>
      </c>
      <c r="F6775">
        <v>0</v>
      </c>
      <c r="G6775">
        <v>0</v>
      </c>
      <c r="H6775">
        <v>0</v>
      </c>
      <c r="I6775">
        <v>0</v>
      </c>
    </row>
    <row r="6776" spans="1:9" x14ac:dyDescent="0.25">
      <c r="A6776" t="s">
        <v>719</v>
      </c>
      <c r="B6776">
        <v>60911</v>
      </c>
      <c r="C6776" s="593">
        <v>6.5000000000000002E-2</v>
      </c>
      <c r="D6776" t="s">
        <v>3167</v>
      </c>
      <c r="E6776">
        <v>6.25E-2</v>
      </c>
      <c r="F6776">
        <v>2.5000000000000001E-3</v>
      </c>
      <c r="G6776">
        <v>0</v>
      </c>
      <c r="H6776">
        <v>0</v>
      </c>
      <c r="I6776">
        <v>0</v>
      </c>
    </row>
    <row r="6777" spans="1:9" x14ac:dyDescent="0.25">
      <c r="A6777" t="s">
        <v>719</v>
      </c>
      <c r="B6777">
        <v>60912</v>
      </c>
      <c r="C6777" s="593">
        <v>6.5000000000000002E-2</v>
      </c>
      <c r="D6777" t="s">
        <v>3167</v>
      </c>
      <c r="E6777">
        <v>6.25E-2</v>
      </c>
      <c r="F6777">
        <v>2.5000000000000001E-3</v>
      </c>
      <c r="G6777">
        <v>0</v>
      </c>
      <c r="H6777">
        <v>0</v>
      </c>
      <c r="I6777">
        <v>0</v>
      </c>
    </row>
    <row r="6778" spans="1:9" x14ac:dyDescent="0.25">
      <c r="A6778" t="s">
        <v>719</v>
      </c>
      <c r="B6778">
        <v>60913</v>
      </c>
      <c r="C6778" s="593">
        <v>7.0000000000000007E-2</v>
      </c>
      <c r="D6778" t="s">
        <v>3046</v>
      </c>
      <c r="E6778">
        <v>6.25E-2</v>
      </c>
      <c r="F6778">
        <v>0</v>
      </c>
      <c r="G6778">
        <v>0</v>
      </c>
      <c r="H6778">
        <v>7.4999999999999997E-3</v>
      </c>
      <c r="I6778">
        <v>0</v>
      </c>
    </row>
    <row r="6779" spans="1:9" x14ac:dyDescent="0.25">
      <c r="A6779" t="s">
        <v>719</v>
      </c>
      <c r="B6779">
        <v>60914</v>
      </c>
      <c r="C6779" s="593">
        <v>8.2500000000000004E-2</v>
      </c>
      <c r="D6779" t="s">
        <v>3168</v>
      </c>
      <c r="E6779">
        <v>6.25E-2</v>
      </c>
      <c r="F6779">
        <v>0</v>
      </c>
      <c r="G6779">
        <v>0.01</v>
      </c>
      <c r="H6779">
        <v>0.01</v>
      </c>
      <c r="I6779">
        <v>0</v>
      </c>
    </row>
    <row r="6780" spans="1:9" x14ac:dyDescent="0.25">
      <c r="A6780" t="s">
        <v>719</v>
      </c>
      <c r="B6780">
        <v>60915</v>
      </c>
      <c r="C6780" s="593">
        <v>8.2500000000000004E-2</v>
      </c>
      <c r="D6780" t="s">
        <v>1180</v>
      </c>
      <c r="E6780">
        <v>6.25E-2</v>
      </c>
      <c r="F6780">
        <v>0</v>
      </c>
      <c r="G6780">
        <v>0.01</v>
      </c>
      <c r="H6780">
        <v>0.01</v>
      </c>
      <c r="I6780">
        <v>0</v>
      </c>
    </row>
    <row r="6781" spans="1:9" x14ac:dyDescent="0.25">
      <c r="A6781" t="s">
        <v>719</v>
      </c>
      <c r="B6781">
        <v>60917</v>
      </c>
      <c r="C6781" s="593">
        <v>7.2499999999999995E-2</v>
      </c>
      <c r="D6781" t="s">
        <v>1933</v>
      </c>
      <c r="E6781">
        <v>6.25E-2</v>
      </c>
      <c r="F6781">
        <v>0.01</v>
      </c>
      <c r="G6781">
        <v>0</v>
      </c>
      <c r="H6781">
        <v>0</v>
      </c>
      <c r="I6781">
        <v>0</v>
      </c>
    </row>
    <row r="6782" spans="1:9" x14ac:dyDescent="0.25">
      <c r="A6782" t="s">
        <v>719</v>
      </c>
      <c r="B6782">
        <v>60918</v>
      </c>
      <c r="C6782" s="593">
        <v>6.5000000000000002E-2</v>
      </c>
      <c r="D6782" t="s">
        <v>3167</v>
      </c>
      <c r="E6782">
        <v>6.25E-2</v>
      </c>
      <c r="F6782">
        <v>2.5000000000000001E-3</v>
      </c>
      <c r="G6782">
        <v>0</v>
      </c>
      <c r="H6782">
        <v>0</v>
      </c>
      <c r="I6782">
        <v>0</v>
      </c>
    </row>
    <row r="6783" spans="1:9" x14ac:dyDescent="0.25">
      <c r="A6783" t="s">
        <v>719</v>
      </c>
      <c r="B6783">
        <v>60919</v>
      </c>
      <c r="C6783" s="593">
        <v>7.2499999999999995E-2</v>
      </c>
      <c r="D6783" t="s">
        <v>1933</v>
      </c>
      <c r="E6783">
        <v>6.25E-2</v>
      </c>
      <c r="F6783">
        <v>0.01</v>
      </c>
      <c r="G6783">
        <v>0</v>
      </c>
      <c r="H6783">
        <v>0</v>
      </c>
      <c r="I6783">
        <v>0</v>
      </c>
    </row>
    <row r="6784" spans="1:9" x14ac:dyDescent="0.25">
      <c r="A6784" t="s">
        <v>719</v>
      </c>
      <c r="B6784">
        <v>60920</v>
      </c>
      <c r="C6784" s="593">
        <v>7.2499999999999995E-2</v>
      </c>
      <c r="D6784" t="s">
        <v>1933</v>
      </c>
      <c r="E6784">
        <v>6.25E-2</v>
      </c>
      <c r="F6784">
        <v>0.01</v>
      </c>
      <c r="G6784">
        <v>0</v>
      </c>
      <c r="H6784">
        <v>0</v>
      </c>
      <c r="I6784">
        <v>0</v>
      </c>
    </row>
    <row r="6785" spans="1:9" x14ac:dyDescent="0.25">
      <c r="A6785" t="s">
        <v>719</v>
      </c>
      <c r="B6785">
        <v>60921</v>
      </c>
      <c r="C6785" s="593">
        <v>8.2500000000000004E-2</v>
      </c>
      <c r="D6785" t="s">
        <v>3169</v>
      </c>
      <c r="E6785">
        <v>6.25E-2</v>
      </c>
      <c r="F6785">
        <v>0.01</v>
      </c>
      <c r="G6785">
        <v>0.01</v>
      </c>
      <c r="H6785">
        <v>0</v>
      </c>
      <c r="I6785">
        <v>0</v>
      </c>
    </row>
    <row r="6786" spans="1:9" x14ac:dyDescent="0.25">
      <c r="A6786" t="s">
        <v>719</v>
      </c>
      <c r="B6786">
        <v>60922</v>
      </c>
      <c r="C6786" s="593">
        <v>8.2500000000000004E-2</v>
      </c>
      <c r="D6786" t="s">
        <v>3166</v>
      </c>
      <c r="E6786">
        <v>6.25E-2</v>
      </c>
      <c r="F6786">
        <v>0</v>
      </c>
      <c r="G6786">
        <v>0.02</v>
      </c>
      <c r="H6786">
        <v>0</v>
      </c>
      <c r="I6786">
        <v>0</v>
      </c>
    </row>
    <row r="6787" spans="1:9" x14ac:dyDescent="0.25">
      <c r="A6787" t="s">
        <v>719</v>
      </c>
      <c r="B6787">
        <v>60924</v>
      </c>
      <c r="C6787" s="593">
        <v>6.5000000000000002E-2</v>
      </c>
      <c r="D6787" t="s">
        <v>3167</v>
      </c>
      <c r="E6787">
        <v>6.25E-2</v>
      </c>
      <c r="F6787">
        <v>2.5000000000000001E-3</v>
      </c>
      <c r="G6787">
        <v>0</v>
      </c>
      <c r="H6787">
        <v>0</v>
      </c>
      <c r="I6787">
        <v>0</v>
      </c>
    </row>
    <row r="6788" spans="1:9" x14ac:dyDescent="0.25">
      <c r="A6788" t="s">
        <v>719</v>
      </c>
      <c r="B6788">
        <v>60926</v>
      </c>
      <c r="C6788" s="593">
        <v>6.5000000000000002E-2</v>
      </c>
      <c r="D6788" t="s">
        <v>3167</v>
      </c>
      <c r="E6788">
        <v>6.25E-2</v>
      </c>
      <c r="F6788">
        <v>2.5000000000000001E-3</v>
      </c>
      <c r="G6788">
        <v>0</v>
      </c>
      <c r="H6788">
        <v>0</v>
      </c>
      <c r="I6788">
        <v>0</v>
      </c>
    </row>
    <row r="6789" spans="1:9" x14ac:dyDescent="0.25">
      <c r="A6789" t="s">
        <v>719</v>
      </c>
      <c r="B6789">
        <v>60927</v>
      </c>
      <c r="C6789" s="593">
        <v>6.5000000000000002E-2</v>
      </c>
      <c r="D6789" t="s">
        <v>3167</v>
      </c>
      <c r="E6789">
        <v>6.25E-2</v>
      </c>
      <c r="F6789">
        <v>2.5000000000000001E-3</v>
      </c>
      <c r="G6789">
        <v>0</v>
      </c>
      <c r="H6789">
        <v>0</v>
      </c>
      <c r="I6789">
        <v>0</v>
      </c>
    </row>
    <row r="6790" spans="1:9" x14ac:dyDescent="0.25">
      <c r="A6790" t="s">
        <v>719</v>
      </c>
      <c r="B6790">
        <v>60928</v>
      </c>
      <c r="C6790" s="593">
        <v>6.5000000000000002E-2</v>
      </c>
      <c r="D6790" t="s">
        <v>3167</v>
      </c>
      <c r="E6790">
        <v>6.25E-2</v>
      </c>
      <c r="F6790">
        <v>2.5000000000000001E-3</v>
      </c>
      <c r="G6790">
        <v>0</v>
      </c>
      <c r="H6790">
        <v>0</v>
      </c>
      <c r="I6790">
        <v>0</v>
      </c>
    </row>
    <row r="6791" spans="1:9" x14ac:dyDescent="0.25">
      <c r="A6791" t="s">
        <v>719</v>
      </c>
      <c r="B6791">
        <v>60929</v>
      </c>
      <c r="C6791" s="593">
        <v>7.2499999999999995E-2</v>
      </c>
      <c r="D6791" t="s">
        <v>1933</v>
      </c>
      <c r="E6791">
        <v>6.25E-2</v>
      </c>
      <c r="F6791">
        <v>0.01</v>
      </c>
      <c r="G6791">
        <v>0</v>
      </c>
      <c r="H6791">
        <v>0</v>
      </c>
      <c r="I6791">
        <v>0</v>
      </c>
    </row>
    <row r="6792" spans="1:9" x14ac:dyDescent="0.25">
      <c r="A6792" t="s">
        <v>719</v>
      </c>
      <c r="B6792">
        <v>60930</v>
      </c>
      <c r="C6792" s="593">
        <v>6.5000000000000002E-2</v>
      </c>
      <c r="D6792" t="s">
        <v>3167</v>
      </c>
      <c r="E6792">
        <v>6.25E-2</v>
      </c>
      <c r="F6792">
        <v>2.5000000000000001E-3</v>
      </c>
      <c r="G6792">
        <v>0</v>
      </c>
      <c r="H6792">
        <v>0</v>
      </c>
      <c r="I6792">
        <v>0</v>
      </c>
    </row>
    <row r="6793" spans="1:9" x14ac:dyDescent="0.25">
      <c r="A6793" t="s">
        <v>719</v>
      </c>
      <c r="B6793">
        <v>60931</v>
      </c>
      <c r="C6793" s="593">
        <v>6.5000000000000002E-2</v>
      </c>
      <c r="D6793" t="s">
        <v>3167</v>
      </c>
      <c r="E6793">
        <v>6.25E-2</v>
      </c>
      <c r="F6793">
        <v>2.5000000000000001E-3</v>
      </c>
      <c r="G6793">
        <v>0</v>
      </c>
      <c r="H6793">
        <v>0</v>
      </c>
      <c r="I6793">
        <v>0</v>
      </c>
    </row>
    <row r="6794" spans="1:9" x14ac:dyDescent="0.25">
      <c r="A6794" t="s">
        <v>719</v>
      </c>
      <c r="B6794">
        <v>60932</v>
      </c>
      <c r="C6794" s="593">
        <v>6.5000000000000002E-2</v>
      </c>
      <c r="D6794" t="s">
        <v>3170</v>
      </c>
      <c r="E6794">
        <v>6.25E-2</v>
      </c>
      <c r="F6794">
        <v>2.5000000000000001E-3</v>
      </c>
      <c r="G6794">
        <v>0</v>
      </c>
      <c r="H6794">
        <v>0</v>
      </c>
      <c r="I6794">
        <v>0</v>
      </c>
    </row>
    <row r="6795" spans="1:9" x14ac:dyDescent="0.25">
      <c r="A6795" t="s">
        <v>719</v>
      </c>
      <c r="B6795">
        <v>60933</v>
      </c>
      <c r="C6795" s="593">
        <v>6.25E-2</v>
      </c>
      <c r="D6795" t="s">
        <v>3171</v>
      </c>
      <c r="E6795">
        <v>6.25E-2</v>
      </c>
      <c r="F6795">
        <v>0</v>
      </c>
      <c r="G6795">
        <v>0</v>
      </c>
      <c r="H6795">
        <v>0</v>
      </c>
      <c r="I6795">
        <v>0</v>
      </c>
    </row>
    <row r="6796" spans="1:9" x14ac:dyDescent="0.25">
      <c r="A6796" t="s">
        <v>719</v>
      </c>
      <c r="B6796">
        <v>60934</v>
      </c>
      <c r="C6796" s="593">
        <v>7.2499999999999995E-2</v>
      </c>
      <c r="D6796" t="s">
        <v>1933</v>
      </c>
      <c r="E6796">
        <v>6.25E-2</v>
      </c>
      <c r="F6796">
        <v>0.01</v>
      </c>
      <c r="G6796">
        <v>0</v>
      </c>
      <c r="H6796">
        <v>0</v>
      </c>
      <c r="I6796">
        <v>0</v>
      </c>
    </row>
    <row r="6797" spans="1:9" x14ac:dyDescent="0.25">
      <c r="A6797" t="s">
        <v>719</v>
      </c>
      <c r="B6797">
        <v>60935</v>
      </c>
      <c r="C6797" s="593">
        <v>7.0000000000000007E-2</v>
      </c>
      <c r="D6797" t="s">
        <v>3046</v>
      </c>
      <c r="E6797">
        <v>6.25E-2</v>
      </c>
      <c r="F6797">
        <v>0</v>
      </c>
      <c r="G6797">
        <v>0</v>
      </c>
      <c r="H6797">
        <v>7.4999999999999997E-3</v>
      </c>
      <c r="I6797">
        <v>0</v>
      </c>
    </row>
    <row r="6798" spans="1:9" x14ac:dyDescent="0.25">
      <c r="A6798" t="s">
        <v>719</v>
      </c>
      <c r="B6798">
        <v>60936</v>
      </c>
      <c r="C6798" s="593">
        <v>7.4999999999999997E-2</v>
      </c>
      <c r="D6798" t="s">
        <v>3172</v>
      </c>
      <c r="E6798">
        <v>6.25E-2</v>
      </c>
      <c r="F6798">
        <v>1.2500000000000001E-2</v>
      </c>
      <c r="G6798">
        <v>0</v>
      </c>
      <c r="H6798">
        <v>0</v>
      </c>
      <c r="I6798">
        <v>0</v>
      </c>
    </row>
    <row r="6799" spans="1:9" x14ac:dyDescent="0.25">
      <c r="A6799" t="s">
        <v>719</v>
      </c>
      <c r="B6799">
        <v>60938</v>
      </c>
      <c r="C6799" s="593">
        <v>6.5000000000000002E-2</v>
      </c>
      <c r="D6799" t="s">
        <v>3167</v>
      </c>
      <c r="E6799">
        <v>6.25E-2</v>
      </c>
      <c r="F6799">
        <v>2.5000000000000001E-3</v>
      </c>
      <c r="G6799">
        <v>0</v>
      </c>
      <c r="H6799">
        <v>0</v>
      </c>
      <c r="I6799">
        <v>0</v>
      </c>
    </row>
    <row r="6800" spans="1:9" x14ac:dyDescent="0.25">
      <c r="A6800" t="s">
        <v>719</v>
      </c>
      <c r="B6800">
        <v>60939</v>
      </c>
      <c r="C6800" s="593">
        <v>6.5000000000000002E-2</v>
      </c>
      <c r="D6800" t="s">
        <v>3167</v>
      </c>
      <c r="E6800">
        <v>6.25E-2</v>
      </c>
      <c r="F6800">
        <v>2.5000000000000001E-3</v>
      </c>
      <c r="G6800">
        <v>0</v>
      </c>
      <c r="H6800">
        <v>0</v>
      </c>
      <c r="I6800">
        <v>0</v>
      </c>
    </row>
    <row r="6801" spans="1:9" x14ac:dyDescent="0.25">
      <c r="A6801" t="s">
        <v>719</v>
      </c>
      <c r="B6801">
        <v>60940</v>
      </c>
      <c r="C6801" s="593">
        <v>7.0000000000000007E-2</v>
      </c>
      <c r="D6801" t="s">
        <v>3046</v>
      </c>
      <c r="E6801">
        <v>6.25E-2</v>
      </c>
      <c r="F6801">
        <v>0</v>
      </c>
      <c r="G6801">
        <v>0</v>
      </c>
      <c r="H6801">
        <v>7.4999999999999997E-3</v>
      </c>
      <c r="I6801">
        <v>0</v>
      </c>
    </row>
    <row r="6802" spans="1:9" x14ac:dyDescent="0.25">
      <c r="A6802" t="s">
        <v>719</v>
      </c>
      <c r="B6802">
        <v>60941</v>
      </c>
      <c r="C6802" s="593">
        <v>7.2499999999999995E-2</v>
      </c>
      <c r="D6802" t="s">
        <v>3173</v>
      </c>
      <c r="E6802">
        <v>6.25E-2</v>
      </c>
      <c r="F6802">
        <v>0</v>
      </c>
      <c r="G6802">
        <v>0.01</v>
      </c>
      <c r="H6802">
        <v>0</v>
      </c>
      <c r="I6802">
        <v>0</v>
      </c>
    </row>
    <row r="6803" spans="1:9" x14ac:dyDescent="0.25">
      <c r="A6803" t="s">
        <v>719</v>
      </c>
      <c r="B6803">
        <v>60942</v>
      </c>
      <c r="C6803" s="593">
        <v>6.5000000000000002E-2</v>
      </c>
      <c r="D6803" t="s">
        <v>3167</v>
      </c>
      <c r="E6803">
        <v>6.25E-2</v>
      </c>
      <c r="F6803">
        <v>2.5000000000000001E-3</v>
      </c>
      <c r="G6803">
        <v>0</v>
      </c>
      <c r="H6803">
        <v>0</v>
      </c>
      <c r="I6803">
        <v>0</v>
      </c>
    </row>
    <row r="6804" spans="1:9" x14ac:dyDescent="0.25">
      <c r="A6804" t="s">
        <v>719</v>
      </c>
      <c r="B6804">
        <v>60944</v>
      </c>
      <c r="C6804" s="593">
        <v>8.2500000000000004E-2</v>
      </c>
      <c r="D6804" t="s">
        <v>3174</v>
      </c>
      <c r="E6804">
        <v>6.25E-2</v>
      </c>
      <c r="F6804">
        <v>0</v>
      </c>
      <c r="G6804">
        <v>0.02</v>
      </c>
      <c r="H6804">
        <v>0</v>
      </c>
      <c r="I6804">
        <v>0</v>
      </c>
    </row>
    <row r="6805" spans="1:9" x14ac:dyDescent="0.25">
      <c r="A6805" t="s">
        <v>719</v>
      </c>
      <c r="B6805">
        <v>60945</v>
      </c>
      <c r="C6805" s="593">
        <v>6.5000000000000002E-2</v>
      </c>
      <c r="D6805" t="s">
        <v>3167</v>
      </c>
      <c r="E6805">
        <v>6.25E-2</v>
      </c>
      <c r="F6805">
        <v>2.5000000000000001E-3</v>
      </c>
      <c r="G6805">
        <v>0</v>
      </c>
      <c r="H6805">
        <v>0</v>
      </c>
      <c r="I6805">
        <v>0</v>
      </c>
    </row>
    <row r="6806" spans="1:9" x14ac:dyDescent="0.25">
      <c r="A6806" t="s">
        <v>719</v>
      </c>
      <c r="B6806">
        <v>60946</v>
      </c>
      <c r="C6806" s="593">
        <v>7.2499999999999995E-2</v>
      </c>
      <c r="D6806" t="s">
        <v>1933</v>
      </c>
      <c r="E6806">
        <v>6.25E-2</v>
      </c>
      <c r="F6806">
        <v>0.01</v>
      </c>
      <c r="G6806">
        <v>0</v>
      </c>
      <c r="H6806">
        <v>0</v>
      </c>
      <c r="I6806">
        <v>0</v>
      </c>
    </row>
    <row r="6807" spans="1:9" x14ac:dyDescent="0.25">
      <c r="A6807" t="s">
        <v>719</v>
      </c>
      <c r="B6807">
        <v>60948</v>
      </c>
      <c r="C6807" s="593">
        <v>6.5000000000000002E-2</v>
      </c>
      <c r="D6807" t="s">
        <v>3167</v>
      </c>
      <c r="E6807">
        <v>6.25E-2</v>
      </c>
      <c r="F6807">
        <v>2.5000000000000001E-3</v>
      </c>
      <c r="G6807">
        <v>0</v>
      </c>
      <c r="H6807">
        <v>0</v>
      </c>
      <c r="I6807">
        <v>0</v>
      </c>
    </row>
    <row r="6808" spans="1:9" x14ac:dyDescent="0.25">
      <c r="A6808" t="s">
        <v>719</v>
      </c>
      <c r="B6808">
        <v>60949</v>
      </c>
      <c r="C6808" s="593">
        <v>7.4999999999999997E-2</v>
      </c>
      <c r="D6808" t="s">
        <v>3172</v>
      </c>
      <c r="E6808">
        <v>6.25E-2</v>
      </c>
      <c r="F6808">
        <v>1.2500000000000001E-2</v>
      </c>
      <c r="G6808">
        <v>0</v>
      </c>
      <c r="H6808">
        <v>0</v>
      </c>
      <c r="I6808">
        <v>0</v>
      </c>
    </row>
    <row r="6809" spans="1:9" x14ac:dyDescent="0.25">
      <c r="A6809" t="s">
        <v>719</v>
      </c>
      <c r="B6809">
        <v>60950</v>
      </c>
      <c r="C6809" s="593">
        <v>7.2499999999999995E-2</v>
      </c>
      <c r="D6809" t="s">
        <v>3175</v>
      </c>
      <c r="E6809">
        <v>6.25E-2</v>
      </c>
      <c r="F6809">
        <v>0</v>
      </c>
      <c r="G6809">
        <v>0</v>
      </c>
      <c r="H6809">
        <v>0.01</v>
      </c>
      <c r="I6809">
        <v>0</v>
      </c>
    </row>
    <row r="6810" spans="1:9" x14ac:dyDescent="0.25">
      <c r="A6810" t="s">
        <v>719</v>
      </c>
      <c r="B6810">
        <v>60951</v>
      </c>
      <c r="C6810" s="593">
        <v>6.5000000000000002E-2</v>
      </c>
      <c r="D6810" t="s">
        <v>3167</v>
      </c>
      <c r="E6810">
        <v>6.25E-2</v>
      </c>
      <c r="F6810">
        <v>2.5000000000000001E-3</v>
      </c>
      <c r="G6810">
        <v>0</v>
      </c>
      <c r="H6810">
        <v>0</v>
      </c>
      <c r="I6810">
        <v>0</v>
      </c>
    </row>
    <row r="6811" spans="1:9" x14ac:dyDescent="0.25">
      <c r="A6811" t="s">
        <v>719</v>
      </c>
      <c r="B6811">
        <v>60952</v>
      </c>
      <c r="C6811" s="593">
        <v>7.2499999999999995E-2</v>
      </c>
      <c r="D6811" t="s">
        <v>1933</v>
      </c>
      <c r="E6811">
        <v>6.25E-2</v>
      </c>
      <c r="F6811">
        <v>0.01</v>
      </c>
      <c r="G6811">
        <v>0</v>
      </c>
      <c r="H6811">
        <v>0</v>
      </c>
      <c r="I6811">
        <v>0</v>
      </c>
    </row>
    <row r="6812" spans="1:9" x14ac:dyDescent="0.25">
      <c r="A6812" t="s">
        <v>719</v>
      </c>
      <c r="B6812">
        <v>60953</v>
      </c>
      <c r="C6812" s="593">
        <v>6.5000000000000002E-2</v>
      </c>
      <c r="D6812" t="s">
        <v>3167</v>
      </c>
      <c r="E6812">
        <v>6.25E-2</v>
      </c>
      <c r="F6812">
        <v>2.5000000000000001E-3</v>
      </c>
      <c r="G6812">
        <v>0</v>
      </c>
      <c r="H6812">
        <v>0</v>
      </c>
      <c r="I6812">
        <v>0</v>
      </c>
    </row>
    <row r="6813" spans="1:9" x14ac:dyDescent="0.25">
      <c r="A6813" t="s">
        <v>719</v>
      </c>
      <c r="B6813">
        <v>60954</v>
      </c>
      <c r="C6813" s="593">
        <v>6.25E-2</v>
      </c>
      <c r="D6813" t="s">
        <v>3166</v>
      </c>
      <c r="E6813">
        <v>6.25E-2</v>
      </c>
      <c r="F6813">
        <v>0</v>
      </c>
      <c r="G6813">
        <v>0</v>
      </c>
      <c r="H6813">
        <v>0</v>
      </c>
      <c r="I6813">
        <v>0</v>
      </c>
    </row>
    <row r="6814" spans="1:9" x14ac:dyDescent="0.25">
      <c r="A6814" t="s">
        <v>719</v>
      </c>
      <c r="B6814">
        <v>60955</v>
      </c>
      <c r="C6814" s="593">
        <v>6.5000000000000002E-2</v>
      </c>
      <c r="D6814" t="s">
        <v>3167</v>
      </c>
      <c r="E6814">
        <v>6.25E-2</v>
      </c>
      <c r="F6814">
        <v>2.5000000000000001E-3</v>
      </c>
      <c r="G6814">
        <v>0</v>
      </c>
      <c r="H6814">
        <v>0</v>
      </c>
      <c r="I6814">
        <v>0</v>
      </c>
    </row>
    <row r="6815" spans="1:9" x14ac:dyDescent="0.25">
      <c r="A6815" t="s">
        <v>719</v>
      </c>
      <c r="B6815">
        <v>60956</v>
      </c>
      <c r="C6815" s="593">
        <v>6.5000000000000002E-2</v>
      </c>
      <c r="D6815" t="s">
        <v>3176</v>
      </c>
      <c r="E6815">
        <v>6.25E-2</v>
      </c>
      <c r="F6815">
        <v>2.5000000000000001E-3</v>
      </c>
      <c r="G6815">
        <v>0</v>
      </c>
      <c r="H6815">
        <v>0</v>
      </c>
      <c r="I6815">
        <v>0</v>
      </c>
    </row>
    <row r="6816" spans="1:9" x14ac:dyDescent="0.25">
      <c r="A6816" t="s">
        <v>719</v>
      </c>
      <c r="B6816">
        <v>60957</v>
      </c>
      <c r="C6816" s="593">
        <v>7.4999999999999997E-2</v>
      </c>
      <c r="D6816" t="s">
        <v>3172</v>
      </c>
      <c r="E6816">
        <v>6.25E-2</v>
      </c>
      <c r="F6816">
        <v>1.2500000000000001E-2</v>
      </c>
      <c r="G6816">
        <v>0</v>
      </c>
      <c r="H6816">
        <v>0</v>
      </c>
      <c r="I6816">
        <v>0</v>
      </c>
    </row>
    <row r="6817" spans="1:9" x14ac:dyDescent="0.25">
      <c r="A6817" t="s">
        <v>719</v>
      </c>
      <c r="B6817">
        <v>60958</v>
      </c>
      <c r="C6817" s="593">
        <v>8.2500000000000004E-2</v>
      </c>
      <c r="D6817" t="s">
        <v>3174</v>
      </c>
      <c r="E6817">
        <v>6.25E-2</v>
      </c>
      <c r="F6817">
        <v>0</v>
      </c>
      <c r="G6817">
        <v>0.02</v>
      </c>
      <c r="H6817">
        <v>0</v>
      </c>
      <c r="I6817">
        <v>0</v>
      </c>
    </row>
    <row r="6818" spans="1:9" x14ac:dyDescent="0.25">
      <c r="A6818" t="s">
        <v>719</v>
      </c>
      <c r="B6818">
        <v>60959</v>
      </c>
      <c r="C6818" s="593">
        <v>7.2499999999999995E-2</v>
      </c>
      <c r="D6818" t="s">
        <v>1933</v>
      </c>
      <c r="E6818">
        <v>6.25E-2</v>
      </c>
      <c r="F6818">
        <v>0.01</v>
      </c>
      <c r="G6818">
        <v>0</v>
      </c>
      <c r="H6818">
        <v>0</v>
      </c>
      <c r="I6818">
        <v>0</v>
      </c>
    </row>
    <row r="6819" spans="1:9" x14ac:dyDescent="0.25">
      <c r="A6819" t="s">
        <v>719</v>
      </c>
      <c r="B6819">
        <v>60960</v>
      </c>
      <c r="C6819" s="593">
        <v>7.4999999999999997E-2</v>
      </c>
      <c r="D6819" t="s">
        <v>3172</v>
      </c>
      <c r="E6819">
        <v>6.25E-2</v>
      </c>
      <c r="F6819">
        <v>1.2500000000000001E-2</v>
      </c>
      <c r="G6819">
        <v>0</v>
      </c>
      <c r="H6819">
        <v>0</v>
      </c>
      <c r="I6819">
        <v>0</v>
      </c>
    </row>
    <row r="6820" spans="1:9" x14ac:dyDescent="0.25">
      <c r="A6820" t="s">
        <v>719</v>
      </c>
      <c r="B6820">
        <v>60961</v>
      </c>
      <c r="C6820" s="593">
        <v>7.2499999999999995E-2</v>
      </c>
      <c r="D6820" t="s">
        <v>1933</v>
      </c>
      <c r="E6820">
        <v>6.25E-2</v>
      </c>
      <c r="F6820">
        <v>0.01</v>
      </c>
      <c r="G6820">
        <v>0</v>
      </c>
      <c r="H6820">
        <v>0</v>
      </c>
      <c r="I6820">
        <v>0</v>
      </c>
    </row>
    <row r="6821" spans="1:9" x14ac:dyDescent="0.25">
      <c r="A6821" t="s">
        <v>719</v>
      </c>
      <c r="B6821">
        <v>60962</v>
      </c>
      <c r="C6821" s="593">
        <v>7.2499999999999995E-2</v>
      </c>
      <c r="D6821" t="s">
        <v>1933</v>
      </c>
      <c r="E6821">
        <v>6.25E-2</v>
      </c>
      <c r="F6821">
        <v>0.01</v>
      </c>
      <c r="G6821">
        <v>0</v>
      </c>
      <c r="H6821">
        <v>0</v>
      </c>
      <c r="I6821">
        <v>0</v>
      </c>
    </row>
    <row r="6822" spans="1:9" x14ac:dyDescent="0.25">
      <c r="A6822" t="s">
        <v>719</v>
      </c>
      <c r="B6822">
        <v>60963</v>
      </c>
      <c r="C6822" s="593">
        <v>6.5000000000000002E-2</v>
      </c>
      <c r="D6822" t="s">
        <v>3170</v>
      </c>
      <c r="E6822">
        <v>6.25E-2</v>
      </c>
      <c r="F6822">
        <v>2.5000000000000001E-3</v>
      </c>
      <c r="G6822">
        <v>0</v>
      </c>
      <c r="H6822">
        <v>0</v>
      </c>
      <c r="I6822">
        <v>0</v>
      </c>
    </row>
    <row r="6823" spans="1:9" x14ac:dyDescent="0.25">
      <c r="A6823" t="s">
        <v>719</v>
      </c>
      <c r="B6823">
        <v>60964</v>
      </c>
      <c r="C6823" s="593">
        <v>6.5000000000000002E-2</v>
      </c>
      <c r="D6823" t="s">
        <v>3167</v>
      </c>
      <c r="E6823">
        <v>6.25E-2</v>
      </c>
      <c r="F6823">
        <v>2.5000000000000001E-3</v>
      </c>
      <c r="G6823">
        <v>0</v>
      </c>
      <c r="H6823">
        <v>0</v>
      </c>
      <c r="I6823">
        <v>0</v>
      </c>
    </row>
    <row r="6824" spans="1:9" x14ac:dyDescent="0.25">
      <c r="A6824" t="s">
        <v>719</v>
      </c>
      <c r="B6824">
        <v>60966</v>
      </c>
      <c r="C6824" s="593">
        <v>6.5000000000000002E-2</v>
      </c>
      <c r="D6824" t="s">
        <v>3167</v>
      </c>
      <c r="E6824">
        <v>6.25E-2</v>
      </c>
      <c r="F6824">
        <v>2.5000000000000001E-3</v>
      </c>
      <c r="G6824">
        <v>0</v>
      </c>
      <c r="H6824">
        <v>0</v>
      </c>
      <c r="I6824">
        <v>0</v>
      </c>
    </row>
    <row r="6825" spans="1:9" x14ac:dyDescent="0.25">
      <c r="A6825" t="s">
        <v>719</v>
      </c>
      <c r="B6825">
        <v>60967</v>
      </c>
      <c r="C6825" s="593">
        <v>6.5000000000000002E-2</v>
      </c>
      <c r="D6825" t="s">
        <v>3167</v>
      </c>
      <c r="E6825">
        <v>6.25E-2</v>
      </c>
      <c r="F6825">
        <v>2.5000000000000001E-3</v>
      </c>
      <c r="G6825">
        <v>0</v>
      </c>
      <c r="H6825">
        <v>0</v>
      </c>
      <c r="I6825">
        <v>0</v>
      </c>
    </row>
    <row r="6826" spans="1:9" x14ac:dyDescent="0.25">
      <c r="A6826" t="s">
        <v>719</v>
      </c>
      <c r="B6826">
        <v>60968</v>
      </c>
      <c r="C6826" s="593">
        <v>7.2499999999999995E-2</v>
      </c>
      <c r="D6826" t="s">
        <v>1933</v>
      </c>
      <c r="E6826">
        <v>6.25E-2</v>
      </c>
      <c r="F6826">
        <v>0.01</v>
      </c>
      <c r="G6826">
        <v>0</v>
      </c>
      <c r="H6826">
        <v>0</v>
      </c>
      <c r="I6826">
        <v>0</v>
      </c>
    </row>
    <row r="6827" spans="1:9" x14ac:dyDescent="0.25">
      <c r="A6827" t="s">
        <v>719</v>
      </c>
      <c r="B6827">
        <v>60969</v>
      </c>
      <c r="C6827" s="593">
        <v>6.25E-2</v>
      </c>
      <c r="D6827" t="s">
        <v>3166</v>
      </c>
      <c r="E6827">
        <v>6.25E-2</v>
      </c>
      <c r="F6827">
        <v>0</v>
      </c>
      <c r="G6827">
        <v>0</v>
      </c>
      <c r="H6827">
        <v>0</v>
      </c>
      <c r="I6827">
        <v>0</v>
      </c>
    </row>
    <row r="6828" spans="1:9" x14ac:dyDescent="0.25">
      <c r="A6828" t="s">
        <v>719</v>
      </c>
      <c r="B6828">
        <v>60970</v>
      </c>
      <c r="C6828" s="593">
        <v>7.2499999999999995E-2</v>
      </c>
      <c r="D6828" t="s">
        <v>3177</v>
      </c>
      <c r="E6828">
        <v>6.25E-2</v>
      </c>
      <c r="F6828">
        <v>2.5000000000000001E-3</v>
      </c>
      <c r="G6828">
        <v>7.4999999999999997E-3</v>
      </c>
      <c r="H6828">
        <v>0</v>
      </c>
      <c r="I6828">
        <v>0</v>
      </c>
    </row>
    <row r="6829" spans="1:9" x14ac:dyDescent="0.25">
      <c r="A6829" t="s">
        <v>719</v>
      </c>
      <c r="B6829">
        <v>60973</v>
      </c>
      <c r="C6829" s="593">
        <v>6.5000000000000002E-2</v>
      </c>
      <c r="D6829" t="s">
        <v>3167</v>
      </c>
      <c r="E6829">
        <v>6.25E-2</v>
      </c>
      <c r="F6829">
        <v>2.5000000000000001E-3</v>
      </c>
      <c r="G6829">
        <v>0</v>
      </c>
      <c r="H6829">
        <v>0</v>
      </c>
      <c r="I6829">
        <v>0</v>
      </c>
    </row>
    <row r="6830" spans="1:9" x14ac:dyDescent="0.25">
      <c r="A6830" t="s">
        <v>719</v>
      </c>
      <c r="B6830">
        <v>60974</v>
      </c>
      <c r="C6830" s="593">
        <v>6.5000000000000002E-2</v>
      </c>
      <c r="D6830" t="s">
        <v>3167</v>
      </c>
      <c r="E6830">
        <v>6.25E-2</v>
      </c>
      <c r="F6830">
        <v>2.5000000000000001E-3</v>
      </c>
      <c r="G6830">
        <v>0</v>
      </c>
      <c r="H6830">
        <v>0</v>
      </c>
      <c r="I6830">
        <v>0</v>
      </c>
    </row>
    <row r="6831" spans="1:9" x14ac:dyDescent="0.25">
      <c r="A6831" t="s">
        <v>719</v>
      </c>
      <c r="B6831">
        <v>61001</v>
      </c>
      <c r="C6831" s="593">
        <v>7.2499999999999995E-2</v>
      </c>
      <c r="D6831" t="s">
        <v>3178</v>
      </c>
      <c r="E6831">
        <v>6.25E-2</v>
      </c>
      <c r="F6831">
        <v>0.01</v>
      </c>
      <c r="G6831">
        <v>0</v>
      </c>
      <c r="H6831">
        <v>0</v>
      </c>
      <c r="I6831">
        <v>0</v>
      </c>
    </row>
    <row r="6832" spans="1:9" x14ac:dyDescent="0.25">
      <c r="A6832" t="s">
        <v>719</v>
      </c>
      <c r="B6832">
        <v>61006</v>
      </c>
      <c r="C6832" s="593">
        <v>7.7499999999999999E-2</v>
      </c>
      <c r="D6832" t="s">
        <v>1374</v>
      </c>
      <c r="E6832">
        <v>6.25E-2</v>
      </c>
      <c r="F6832">
        <v>1.4999999999999999E-2</v>
      </c>
      <c r="G6832">
        <v>0</v>
      </c>
      <c r="H6832">
        <v>0</v>
      </c>
      <c r="I6832">
        <v>0</v>
      </c>
    </row>
    <row r="6833" spans="1:9" x14ac:dyDescent="0.25">
      <c r="A6833" t="s">
        <v>719</v>
      </c>
      <c r="B6833">
        <v>61007</v>
      </c>
      <c r="C6833" s="593">
        <v>6.7500000000000004E-2</v>
      </c>
      <c r="D6833" t="s">
        <v>3179</v>
      </c>
      <c r="E6833">
        <v>6.25E-2</v>
      </c>
      <c r="F6833">
        <v>5.0000000000000001E-3</v>
      </c>
      <c r="G6833">
        <v>0</v>
      </c>
      <c r="H6833">
        <v>0</v>
      </c>
      <c r="I6833">
        <v>0</v>
      </c>
    </row>
    <row r="6834" spans="1:9" x14ac:dyDescent="0.25">
      <c r="A6834" t="s">
        <v>719</v>
      </c>
      <c r="B6834">
        <v>61008</v>
      </c>
      <c r="C6834" s="593">
        <v>8.7499999999999994E-2</v>
      </c>
      <c r="D6834" t="s">
        <v>1377</v>
      </c>
      <c r="E6834">
        <v>6.25E-2</v>
      </c>
      <c r="F6834">
        <v>1.4999999999999999E-2</v>
      </c>
      <c r="G6834">
        <v>0.01</v>
      </c>
      <c r="H6834">
        <v>0</v>
      </c>
      <c r="I6834">
        <v>0</v>
      </c>
    </row>
    <row r="6835" spans="1:9" x14ac:dyDescent="0.25">
      <c r="A6835" t="s">
        <v>719</v>
      </c>
      <c r="B6835">
        <v>61010</v>
      </c>
      <c r="C6835" s="593">
        <v>7.2499999999999995E-2</v>
      </c>
      <c r="D6835" t="s">
        <v>3180</v>
      </c>
      <c r="E6835">
        <v>6.25E-2</v>
      </c>
      <c r="F6835">
        <v>0</v>
      </c>
      <c r="G6835">
        <v>0.01</v>
      </c>
      <c r="H6835">
        <v>0</v>
      </c>
      <c r="I6835">
        <v>0</v>
      </c>
    </row>
    <row r="6836" spans="1:9" x14ac:dyDescent="0.25">
      <c r="A6836" t="s">
        <v>719</v>
      </c>
      <c r="B6836">
        <v>61011</v>
      </c>
      <c r="C6836" s="593">
        <v>8.7499999999999994E-2</v>
      </c>
      <c r="D6836" t="s">
        <v>3181</v>
      </c>
      <c r="E6836">
        <v>6.25E-2</v>
      </c>
      <c r="F6836">
        <v>1.4999999999999999E-2</v>
      </c>
      <c r="G6836">
        <v>0.01</v>
      </c>
      <c r="H6836">
        <v>0</v>
      </c>
      <c r="I6836">
        <v>0</v>
      </c>
    </row>
    <row r="6837" spans="1:9" x14ac:dyDescent="0.25">
      <c r="A6837" t="s">
        <v>719</v>
      </c>
      <c r="B6837">
        <v>61012</v>
      </c>
      <c r="C6837" s="593">
        <v>7.7499999999999999E-2</v>
      </c>
      <c r="D6837" t="s">
        <v>2171</v>
      </c>
      <c r="E6837">
        <v>6.25E-2</v>
      </c>
      <c r="F6837">
        <v>1.4999999999999999E-2</v>
      </c>
      <c r="G6837">
        <v>0</v>
      </c>
      <c r="H6837">
        <v>0</v>
      </c>
      <c r="I6837">
        <v>0</v>
      </c>
    </row>
    <row r="6838" spans="1:9" x14ac:dyDescent="0.25">
      <c r="A6838" t="s">
        <v>719</v>
      </c>
      <c r="B6838">
        <v>61013</v>
      </c>
      <c r="C6838" s="593">
        <v>6.7500000000000004E-2</v>
      </c>
      <c r="D6838" t="s">
        <v>1557</v>
      </c>
      <c r="E6838">
        <v>6.25E-2</v>
      </c>
      <c r="F6838">
        <v>5.0000000000000001E-3</v>
      </c>
      <c r="G6838">
        <v>0</v>
      </c>
      <c r="H6838">
        <v>0</v>
      </c>
      <c r="I6838">
        <v>0</v>
      </c>
    </row>
    <row r="6839" spans="1:9" x14ac:dyDescent="0.25">
      <c r="A6839" t="s">
        <v>719</v>
      </c>
      <c r="B6839">
        <v>61014</v>
      </c>
      <c r="C6839" s="593">
        <v>7.2499999999999995E-2</v>
      </c>
      <c r="D6839" t="s">
        <v>3182</v>
      </c>
      <c r="E6839">
        <v>6.25E-2</v>
      </c>
      <c r="F6839">
        <v>0.01</v>
      </c>
      <c r="G6839">
        <v>0</v>
      </c>
      <c r="H6839">
        <v>0</v>
      </c>
      <c r="I6839">
        <v>0</v>
      </c>
    </row>
    <row r="6840" spans="1:9" x14ac:dyDescent="0.25">
      <c r="A6840" t="s">
        <v>719</v>
      </c>
      <c r="B6840">
        <v>61015</v>
      </c>
      <c r="C6840" s="593">
        <v>6.25E-2</v>
      </c>
      <c r="D6840" t="s">
        <v>3183</v>
      </c>
      <c r="E6840">
        <v>6.25E-2</v>
      </c>
      <c r="F6840">
        <v>0</v>
      </c>
      <c r="G6840">
        <v>0</v>
      </c>
      <c r="H6840">
        <v>0</v>
      </c>
      <c r="I6840">
        <v>0</v>
      </c>
    </row>
    <row r="6841" spans="1:9" x14ac:dyDescent="0.25">
      <c r="A6841" t="s">
        <v>719</v>
      </c>
      <c r="B6841">
        <v>61016</v>
      </c>
      <c r="C6841" s="593">
        <v>8.7499999999999994E-2</v>
      </c>
      <c r="D6841" t="s">
        <v>1377</v>
      </c>
      <c r="E6841">
        <v>6.25E-2</v>
      </c>
      <c r="F6841">
        <v>1.4999999999999999E-2</v>
      </c>
      <c r="G6841">
        <v>0.01</v>
      </c>
      <c r="H6841">
        <v>0</v>
      </c>
      <c r="I6841">
        <v>0</v>
      </c>
    </row>
    <row r="6842" spans="1:9" x14ac:dyDescent="0.25">
      <c r="A6842" t="s">
        <v>719</v>
      </c>
      <c r="B6842">
        <v>61018</v>
      </c>
      <c r="C6842" s="593">
        <v>7.7499999999999999E-2</v>
      </c>
      <c r="D6842" t="s">
        <v>3184</v>
      </c>
      <c r="E6842">
        <v>6.25E-2</v>
      </c>
      <c r="F6842">
        <v>5.0000000000000001E-3</v>
      </c>
      <c r="G6842">
        <v>0.01</v>
      </c>
      <c r="H6842">
        <v>0</v>
      </c>
      <c r="I6842">
        <v>0</v>
      </c>
    </row>
    <row r="6843" spans="1:9" x14ac:dyDescent="0.25">
      <c r="A6843" t="s">
        <v>719</v>
      </c>
      <c r="B6843">
        <v>61019</v>
      </c>
      <c r="C6843" s="593">
        <v>7.7499999999999999E-2</v>
      </c>
      <c r="D6843" t="s">
        <v>3185</v>
      </c>
      <c r="E6843">
        <v>6.25E-2</v>
      </c>
      <c r="F6843">
        <v>1.4999999999999999E-2</v>
      </c>
      <c r="G6843">
        <v>0</v>
      </c>
      <c r="H6843">
        <v>0</v>
      </c>
      <c r="I6843">
        <v>0</v>
      </c>
    </row>
    <row r="6844" spans="1:9" x14ac:dyDescent="0.25">
      <c r="A6844" t="s">
        <v>719</v>
      </c>
      <c r="B6844">
        <v>61020</v>
      </c>
      <c r="C6844" s="593">
        <v>8.7499999999999994E-2</v>
      </c>
      <c r="D6844" t="s">
        <v>3186</v>
      </c>
      <c r="E6844">
        <v>6.25E-2</v>
      </c>
      <c r="F6844">
        <v>1.4999999999999999E-2</v>
      </c>
      <c r="G6844">
        <v>0.01</v>
      </c>
      <c r="H6844">
        <v>0</v>
      </c>
      <c r="I6844">
        <v>0</v>
      </c>
    </row>
    <row r="6845" spans="1:9" x14ac:dyDescent="0.25">
      <c r="A6845" t="s">
        <v>719</v>
      </c>
      <c r="B6845">
        <v>61021</v>
      </c>
      <c r="C6845" s="593">
        <v>8.2500000000000004E-2</v>
      </c>
      <c r="D6845" t="s">
        <v>1974</v>
      </c>
      <c r="E6845">
        <v>6.25E-2</v>
      </c>
      <c r="F6845">
        <v>1.4999999999999999E-2</v>
      </c>
      <c r="G6845">
        <v>5.0000000000000001E-3</v>
      </c>
      <c r="H6845">
        <v>0</v>
      </c>
      <c r="I6845">
        <v>0</v>
      </c>
    </row>
    <row r="6846" spans="1:9" x14ac:dyDescent="0.25">
      <c r="A6846" t="s">
        <v>719</v>
      </c>
      <c r="B6846">
        <v>61024</v>
      </c>
      <c r="C6846" s="593">
        <v>8.7499999999999994E-2</v>
      </c>
      <c r="D6846" t="s">
        <v>3187</v>
      </c>
      <c r="E6846">
        <v>6.25E-2</v>
      </c>
      <c r="F6846">
        <v>1.4999999999999999E-2</v>
      </c>
      <c r="G6846">
        <v>0.01</v>
      </c>
      <c r="H6846">
        <v>0</v>
      </c>
      <c r="I6846">
        <v>0</v>
      </c>
    </row>
    <row r="6847" spans="1:9" x14ac:dyDescent="0.25">
      <c r="A6847" t="s">
        <v>719</v>
      </c>
      <c r="B6847">
        <v>61025</v>
      </c>
      <c r="C6847" s="593">
        <v>7.7499999999999999E-2</v>
      </c>
      <c r="D6847" t="s">
        <v>3188</v>
      </c>
      <c r="E6847">
        <v>6.25E-2</v>
      </c>
      <c r="F6847">
        <v>0.01</v>
      </c>
      <c r="G6847">
        <v>5.0000000000000001E-3</v>
      </c>
      <c r="H6847">
        <v>0</v>
      </c>
      <c r="I6847">
        <v>0</v>
      </c>
    </row>
    <row r="6848" spans="1:9" x14ac:dyDescent="0.25">
      <c r="A6848" t="s">
        <v>719</v>
      </c>
      <c r="B6848">
        <v>61027</v>
      </c>
      <c r="C6848" s="593">
        <v>6.7500000000000004E-2</v>
      </c>
      <c r="D6848" t="s">
        <v>3179</v>
      </c>
      <c r="E6848">
        <v>6.25E-2</v>
      </c>
      <c r="F6848">
        <v>5.0000000000000001E-3</v>
      </c>
      <c r="G6848">
        <v>0</v>
      </c>
      <c r="H6848">
        <v>0</v>
      </c>
      <c r="I6848">
        <v>0</v>
      </c>
    </row>
    <row r="6849" spans="1:9" x14ac:dyDescent="0.25">
      <c r="A6849" t="s">
        <v>719</v>
      </c>
      <c r="B6849">
        <v>61028</v>
      </c>
      <c r="C6849" s="593">
        <v>7.7499999999999999E-2</v>
      </c>
      <c r="D6849" t="s">
        <v>3189</v>
      </c>
      <c r="E6849">
        <v>6.25E-2</v>
      </c>
      <c r="F6849">
        <v>0.01</v>
      </c>
      <c r="G6849">
        <v>0</v>
      </c>
      <c r="H6849">
        <v>5.0000000000000001E-3</v>
      </c>
      <c r="I6849">
        <v>0</v>
      </c>
    </row>
    <row r="6850" spans="1:9" x14ac:dyDescent="0.25">
      <c r="A6850" t="s">
        <v>719</v>
      </c>
      <c r="B6850">
        <v>61030</v>
      </c>
      <c r="C6850" s="593">
        <v>7.2499999999999995E-2</v>
      </c>
      <c r="D6850" t="s">
        <v>3190</v>
      </c>
      <c r="E6850">
        <v>6.25E-2</v>
      </c>
      <c r="F6850">
        <v>0</v>
      </c>
      <c r="G6850">
        <v>0</v>
      </c>
      <c r="H6850">
        <v>0.01</v>
      </c>
      <c r="I6850">
        <v>0</v>
      </c>
    </row>
    <row r="6851" spans="1:9" x14ac:dyDescent="0.25">
      <c r="A6851" t="s">
        <v>719</v>
      </c>
      <c r="B6851">
        <v>61031</v>
      </c>
      <c r="C6851" s="593">
        <v>7.7499999999999999E-2</v>
      </c>
      <c r="D6851" t="s">
        <v>1374</v>
      </c>
      <c r="E6851">
        <v>6.25E-2</v>
      </c>
      <c r="F6851">
        <v>1.4999999999999999E-2</v>
      </c>
      <c r="G6851">
        <v>0</v>
      </c>
      <c r="H6851">
        <v>0</v>
      </c>
      <c r="I6851">
        <v>0</v>
      </c>
    </row>
    <row r="6852" spans="1:9" x14ac:dyDescent="0.25">
      <c r="A6852" t="s">
        <v>719</v>
      </c>
      <c r="B6852">
        <v>61032</v>
      </c>
      <c r="C6852" s="593">
        <v>0.08</v>
      </c>
      <c r="D6852" t="s">
        <v>3191</v>
      </c>
      <c r="E6852">
        <v>6.25E-2</v>
      </c>
      <c r="F6852">
        <v>5.0000000000000001E-3</v>
      </c>
      <c r="G6852">
        <v>1.2500000000000001E-2</v>
      </c>
      <c r="H6852">
        <v>0</v>
      </c>
      <c r="I6852">
        <v>0</v>
      </c>
    </row>
    <row r="6853" spans="1:9" x14ac:dyDescent="0.25">
      <c r="A6853" t="s">
        <v>719</v>
      </c>
      <c r="B6853">
        <v>61036</v>
      </c>
      <c r="C6853" s="593">
        <v>8.2500000000000004E-2</v>
      </c>
      <c r="D6853" t="s">
        <v>3192</v>
      </c>
      <c r="E6853">
        <v>6.25E-2</v>
      </c>
      <c r="F6853">
        <v>0.01</v>
      </c>
      <c r="G6853">
        <v>0.01</v>
      </c>
      <c r="H6853">
        <v>0</v>
      </c>
      <c r="I6853">
        <v>0</v>
      </c>
    </row>
    <row r="6854" spans="1:9" x14ac:dyDescent="0.25">
      <c r="A6854" t="s">
        <v>719</v>
      </c>
      <c r="B6854">
        <v>61037</v>
      </c>
      <c r="C6854" s="593">
        <v>7.2499999999999995E-2</v>
      </c>
      <c r="D6854" t="s">
        <v>3182</v>
      </c>
      <c r="E6854">
        <v>6.25E-2</v>
      </c>
      <c r="F6854">
        <v>0.01</v>
      </c>
      <c r="G6854">
        <v>0</v>
      </c>
      <c r="H6854">
        <v>0</v>
      </c>
      <c r="I6854">
        <v>0</v>
      </c>
    </row>
    <row r="6855" spans="1:9" x14ac:dyDescent="0.25">
      <c r="A6855" t="s">
        <v>719</v>
      </c>
      <c r="B6855">
        <v>61038</v>
      </c>
      <c r="C6855" s="593">
        <v>7.7499999999999999E-2</v>
      </c>
      <c r="D6855" t="s">
        <v>2171</v>
      </c>
      <c r="E6855">
        <v>6.25E-2</v>
      </c>
      <c r="F6855">
        <v>1.4999999999999999E-2</v>
      </c>
      <c r="G6855">
        <v>0</v>
      </c>
      <c r="H6855">
        <v>0</v>
      </c>
      <c r="I6855">
        <v>0</v>
      </c>
    </row>
    <row r="6856" spans="1:9" x14ac:dyDescent="0.25">
      <c r="A6856" t="s">
        <v>719</v>
      </c>
      <c r="B6856">
        <v>61039</v>
      </c>
      <c r="C6856" s="593">
        <v>6.7500000000000004E-2</v>
      </c>
      <c r="D6856" t="s">
        <v>3179</v>
      </c>
      <c r="E6856">
        <v>6.25E-2</v>
      </c>
      <c r="F6856">
        <v>5.0000000000000001E-3</v>
      </c>
      <c r="G6856">
        <v>0</v>
      </c>
      <c r="H6856">
        <v>0</v>
      </c>
      <c r="I6856">
        <v>0</v>
      </c>
    </row>
    <row r="6857" spans="1:9" x14ac:dyDescent="0.25">
      <c r="A6857" t="s">
        <v>719</v>
      </c>
      <c r="B6857">
        <v>61041</v>
      </c>
      <c r="C6857" s="593">
        <v>7.2499999999999995E-2</v>
      </c>
      <c r="D6857" t="s">
        <v>3178</v>
      </c>
      <c r="E6857">
        <v>6.25E-2</v>
      </c>
      <c r="F6857">
        <v>0.01</v>
      </c>
      <c r="G6857">
        <v>0</v>
      </c>
      <c r="H6857">
        <v>0</v>
      </c>
      <c r="I6857">
        <v>0</v>
      </c>
    </row>
    <row r="6858" spans="1:9" x14ac:dyDescent="0.25">
      <c r="A6858" t="s">
        <v>719</v>
      </c>
      <c r="B6858">
        <v>61042</v>
      </c>
      <c r="C6858" s="593">
        <v>7.7499999999999999E-2</v>
      </c>
      <c r="D6858" t="s">
        <v>1374</v>
      </c>
      <c r="E6858">
        <v>6.25E-2</v>
      </c>
      <c r="F6858">
        <v>1.4999999999999999E-2</v>
      </c>
      <c r="G6858">
        <v>0</v>
      </c>
      <c r="H6858">
        <v>0</v>
      </c>
      <c r="I6858">
        <v>0</v>
      </c>
    </row>
    <row r="6859" spans="1:9" x14ac:dyDescent="0.25">
      <c r="A6859" t="s">
        <v>719</v>
      </c>
      <c r="B6859">
        <v>61043</v>
      </c>
      <c r="C6859" s="593">
        <v>6.25E-2</v>
      </c>
      <c r="D6859" t="s">
        <v>3183</v>
      </c>
      <c r="E6859">
        <v>6.25E-2</v>
      </c>
      <c r="F6859">
        <v>0</v>
      </c>
      <c r="G6859">
        <v>0</v>
      </c>
      <c r="H6859">
        <v>0</v>
      </c>
      <c r="I6859">
        <v>0</v>
      </c>
    </row>
    <row r="6860" spans="1:9" x14ac:dyDescent="0.25">
      <c r="A6860" t="s">
        <v>719</v>
      </c>
      <c r="B6860">
        <v>61044</v>
      </c>
      <c r="C6860" s="593">
        <v>7.2499999999999995E-2</v>
      </c>
      <c r="D6860" t="s">
        <v>3178</v>
      </c>
      <c r="E6860">
        <v>6.25E-2</v>
      </c>
      <c r="F6860">
        <v>0.01</v>
      </c>
      <c r="G6860">
        <v>0</v>
      </c>
      <c r="H6860">
        <v>0</v>
      </c>
      <c r="I6860">
        <v>0</v>
      </c>
    </row>
    <row r="6861" spans="1:9" x14ac:dyDescent="0.25">
      <c r="A6861" t="s">
        <v>719</v>
      </c>
      <c r="B6861">
        <v>61046</v>
      </c>
      <c r="C6861" s="593">
        <v>6.5000000000000002E-2</v>
      </c>
      <c r="D6861" t="s">
        <v>2661</v>
      </c>
      <c r="E6861">
        <v>6.25E-2</v>
      </c>
      <c r="F6861">
        <v>2.5000000000000001E-3</v>
      </c>
      <c r="G6861">
        <v>0</v>
      </c>
      <c r="H6861">
        <v>0</v>
      </c>
      <c r="I6861">
        <v>0</v>
      </c>
    </row>
    <row r="6862" spans="1:9" x14ac:dyDescent="0.25">
      <c r="A6862" t="s">
        <v>719</v>
      </c>
      <c r="B6862">
        <v>61047</v>
      </c>
      <c r="C6862" s="593">
        <v>7.7499999999999999E-2</v>
      </c>
      <c r="D6862" t="s">
        <v>3185</v>
      </c>
      <c r="E6862">
        <v>6.25E-2</v>
      </c>
      <c r="F6862">
        <v>1.4999999999999999E-2</v>
      </c>
      <c r="G6862">
        <v>0</v>
      </c>
      <c r="H6862">
        <v>0</v>
      </c>
      <c r="I6862">
        <v>0</v>
      </c>
    </row>
    <row r="6863" spans="1:9" x14ac:dyDescent="0.25">
      <c r="A6863" t="s">
        <v>719</v>
      </c>
      <c r="B6863">
        <v>61048</v>
      </c>
      <c r="C6863" s="593">
        <v>7.2499999999999995E-2</v>
      </c>
      <c r="D6863" t="s">
        <v>3178</v>
      </c>
      <c r="E6863">
        <v>6.25E-2</v>
      </c>
      <c r="F6863">
        <v>0.01</v>
      </c>
      <c r="G6863">
        <v>0</v>
      </c>
      <c r="H6863">
        <v>0</v>
      </c>
      <c r="I6863">
        <v>0</v>
      </c>
    </row>
    <row r="6864" spans="1:9" x14ac:dyDescent="0.25">
      <c r="A6864" t="s">
        <v>719</v>
      </c>
      <c r="B6864">
        <v>61049</v>
      </c>
      <c r="C6864" s="593">
        <v>6.25E-2</v>
      </c>
      <c r="D6864" t="s">
        <v>3183</v>
      </c>
      <c r="E6864">
        <v>6.25E-2</v>
      </c>
      <c r="F6864">
        <v>0</v>
      </c>
      <c r="G6864">
        <v>0</v>
      </c>
      <c r="H6864">
        <v>0</v>
      </c>
      <c r="I6864">
        <v>0</v>
      </c>
    </row>
    <row r="6865" spans="1:9" x14ac:dyDescent="0.25">
      <c r="A6865" t="s">
        <v>719</v>
      </c>
      <c r="B6865">
        <v>61050</v>
      </c>
      <c r="C6865" s="593">
        <v>6.7500000000000004E-2</v>
      </c>
      <c r="D6865" t="s">
        <v>3179</v>
      </c>
      <c r="E6865">
        <v>6.25E-2</v>
      </c>
      <c r="F6865">
        <v>5.0000000000000001E-3</v>
      </c>
      <c r="G6865">
        <v>0</v>
      </c>
      <c r="H6865">
        <v>0</v>
      </c>
      <c r="I6865">
        <v>0</v>
      </c>
    </row>
    <row r="6866" spans="1:9" x14ac:dyDescent="0.25">
      <c r="A6866" t="s">
        <v>719</v>
      </c>
      <c r="B6866">
        <v>61051</v>
      </c>
      <c r="C6866" s="593">
        <v>7.4999999999999997E-2</v>
      </c>
      <c r="D6866" t="s">
        <v>2878</v>
      </c>
      <c r="E6866">
        <v>6.25E-2</v>
      </c>
      <c r="F6866">
        <v>2.5000000000000001E-3</v>
      </c>
      <c r="G6866">
        <v>0</v>
      </c>
      <c r="H6866">
        <v>0.01</v>
      </c>
      <c r="I6866">
        <v>0</v>
      </c>
    </row>
    <row r="6867" spans="1:9" x14ac:dyDescent="0.25">
      <c r="A6867" t="s">
        <v>719</v>
      </c>
      <c r="B6867">
        <v>61052</v>
      </c>
      <c r="C6867" s="593">
        <v>7.7499999999999999E-2</v>
      </c>
      <c r="D6867" t="s">
        <v>3185</v>
      </c>
      <c r="E6867">
        <v>6.25E-2</v>
      </c>
      <c r="F6867">
        <v>1.4999999999999999E-2</v>
      </c>
      <c r="G6867">
        <v>0</v>
      </c>
      <c r="H6867">
        <v>0</v>
      </c>
      <c r="I6867">
        <v>0</v>
      </c>
    </row>
    <row r="6868" spans="1:9" x14ac:dyDescent="0.25">
      <c r="A6868" t="s">
        <v>719</v>
      </c>
      <c r="B6868">
        <v>61053</v>
      </c>
      <c r="C6868" s="593">
        <v>7.4999999999999997E-2</v>
      </c>
      <c r="D6868" t="s">
        <v>3193</v>
      </c>
      <c r="E6868">
        <v>6.25E-2</v>
      </c>
      <c r="F6868">
        <v>2.5000000000000001E-3</v>
      </c>
      <c r="G6868">
        <v>0</v>
      </c>
      <c r="H6868">
        <v>0.01</v>
      </c>
      <c r="I6868">
        <v>0</v>
      </c>
    </row>
    <row r="6869" spans="1:9" x14ac:dyDescent="0.25">
      <c r="A6869" t="s">
        <v>719</v>
      </c>
      <c r="B6869">
        <v>61054</v>
      </c>
      <c r="C6869" s="593">
        <v>6.25E-2</v>
      </c>
      <c r="D6869" t="s">
        <v>3183</v>
      </c>
      <c r="E6869">
        <v>6.25E-2</v>
      </c>
      <c r="F6869">
        <v>0</v>
      </c>
      <c r="G6869">
        <v>0</v>
      </c>
      <c r="H6869">
        <v>0</v>
      </c>
      <c r="I6869">
        <v>0</v>
      </c>
    </row>
    <row r="6870" spans="1:9" x14ac:dyDescent="0.25">
      <c r="A6870" t="s">
        <v>719</v>
      </c>
      <c r="B6870">
        <v>61057</v>
      </c>
      <c r="C6870" s="593">
        <v>7.7499999999999999E-2</v>
      </c>
      <c r="D6870" t="s">
        <v>1374</v>
      </c>
      <c r="E6870">
        <v>6.25E-2</v>
      </c>
      <c r="F6870">
        <v>1.4999999999999999E-2</v>
      </c>
      <c r="G6870">
        <v>0</v>
      </c>
      <c r="H6870">
        <v>0</v>
      </c>
      <c r="I6870">
        <v>0</v>
      </c>
    </row>
    <row r="6871" spans="1:9" x14ac:dyDescent="0.25">
      <c r="A6871" t="s">
        <v>719</v>
      </c>
      <c r="B6871">
        <v>61059</v>
      </c>
      <c r="C6871" s="593">
        <v>7.2499999999999995E-2</v>
      </c>
      <c r="D6871" t="s">
        <v>3194</v>
      </c>
      <c r="E6871">
        <v>6.25E-2</v>
      </c>
      <c r="F6871">
        <v>0.01</v>
      </c>
      <c r="G6871">
        <v>0</v>
      </c>
      <c r="H6871">
        <v>0</v>
      </c>
      <c r="I6871">
        <v>0</v>
      </c>
    </row>
    <row r="6872" spans="1:9" x14ac:dyDescent="0.25">
      <c r="A6872" t="s">
        <v>719</v>
      </c>
      <c r="B6872">
        <v>61060</v>
      </c>
      <c r="C6872" s="593">
        <v>6.7500000000000004E-2</v>
      </c>
      <c r="D6872" t="s">
        <v>3179</v>
      </c>
      <c r="E6872">
        <v>6.25E-2</v>
      </c>
      <c r="F6872">
        <v>5.0000000000000001E-3</v>
      </c>
      <c r="G6872">
        <v>0</v>
      </c>
      <c r="H6872">
        <v>0</v>
      </c>
      <c r="I6872">
        <v>0</v>
      </c>
    </row>
    <row r="6873" spans="1:9" x14ac:dyDescent="0.25">
      <c r="A6873" t="s">
        <v>719</v>
      </c>
      <c r="B6873">
        <v>61061</v>
      </c>
      <c r="C6873" s="593">
        <v>7.2499999999999995E-2</v>
      </c>
      <c r="D6873" t="s">
        <v>3195</v>
      </c>
      <c r="E6873">
        <v>6.25E-2</v>
      </c>
      <c r="F6873">
        <v>0</v>
      </c>
      <c r="G6873">
        <v>0.01</v>
      </c>
      <c r="H6873">
        <v>0</v>
      </c>
      <c r="I6873">
        <v>0</v>
      </c>
    </row>
    <row r="6874" spans="1:9" x14ac:dyDescent="0.25">
      <c r="A6874" t="s">
        <v>719</v>
      </c>
      <c r="B6874">
        <v>61062</v>
      </c>
      <c r="C6874" s="593">
        <v>7.2499999999999995E-2</v>
      </c>
      <c r="D6874" t="s">
        <v>3178</v>
      </c>
      <c r="E6874">
        <v>6.25E-2</v>
      </c>
      <c r="F6874">
        <v>0.01</v>
      </c>
      <c r="G6874">
        <v>0</v>
      </c>
      <c r="H6874">
        <v>0</v>
      </c>
      <c r="I6874">
        <v>0</v>
      </c>
    </row>
    <row r="6875" spans="1:9" x14ac:dyDescent="0.25">
      <c r="A6875" t="s">
        <v>719</v>
      </c>
      <c r="B6875">
        <v>61063</v>
      </c>
      <c r="C6875" s="593">
        <v>8.7499999999999994E-2</v>
      </c>
      <c r="D6875" t="s">
        <v>3196</v>
      </c>
      <c r="E6875">
        <v>6.25E-2</v>
      </c>
      <c r="F6875">
        <v>1.4999999999999999E-2</v>
      </c>
      <c r="G6875">
        <v>0</v>
      </c>
      <c r="H6875">
        <v>0.01</v>
      </c>
      <c r="I6875">
        <v>0</v>
      </c>
    </row>
    <row r="6876" spans="1:9" x14ac:dyDescent="0.25">
      <c r="A6876" t="s">
        <v>719</v>
      </c>
      <c r="B6876">
        <v>61064</v>
      </c>
      <c r="C6876" s="593">
        <v>7.7499999999999999E-2</v>
      </c>
      <c r="D6876" t="s">
        <v>1374</v>
      </c>
      <c r="E6876">
        <v>6.25E-2</v>
      </c>
      <c r="F6876">
        <v>1.4999999999999999E-2</v>
      </c>
      <c r="G6876">
        <v>0</v>
      </c>
      <c r="H6876">
        <v>0</v>
      </c>
      <c r="I6876">
        <v>0</v>
      </c>
    </row>
    <row r="6877" spans="1:9" x14ac:dyDescent="0.25">
      <c r="A6877" t="s">
        <v>719</v>
      </c>
      <c r="B6877">
        <v>61065</v>
      </c>
      <c r="C6877" s="593">
        <v>7.7499999999999999E-2</v>
      </c>
      <c r="D6877" t="s">
        <v>2171</v>
      </c>
      <c r="E6877">
        <v>6.25E-2</v>
      </c>
      <c r="F6877">
        <v>1.4999999999999999E-2</v>
      </c>
      <c r="G6877">
        <v>0</v>
      </c>
      <c r="H6877">
        <v>0</v>
      </c>
      <c r="I6877">
        <v>0</v>
      </c>
    </row>
    <row r="6878" spans="1:9" x14ac:dyDescent="0.25">
      <c r="A6878" t="s">
        <v>719</v>
      </c>
      <c r="B6878">
        <v>61067</v>
      </c>
      <c r="C6878" s="593">
        <v>6.7500000000000004E-2</v>
      </c>
      <c r="D6878" t="s">
        <v>3179</v>
      </c>
      <c r="E6878">
        <v>6.25E-2</v>
      </c>
      <c r="F6878">
        <v>5.0000000000000001E-3</v>
      </c>
      <c r="G6878">
        <v>0</v>
      </c>
      <c r="H6878">
        <v>0</v>
      </c>
      <c r="I6878">
        <v>0</v>
      </c>
    </row>
    <row r="6879" spans="1:9" x14ac:dyDescent="0.25">
      <c r="A6879" t="s">
        <v>719</v>
      </c>
      <c r="B6879">
        <v>61068</v>
      </c>
      <c r="C6879" s="593">
        <v>7.7499999999999999E-2</v>
      </c>
      <c r="D6879" t="s">
        <v>1374</v>
      </c>
      <c r="E6879">
        <v>6.25E-2</v>
      </c>
      <c r="F6879">
        <v>1.4999999999999999E-2</v>
      </c>
      <c r="G6879">
        <v>0</v>
      </c>
      <c r="H6879">
        <v>0</v>
      </c>
      <c r="I6879">
        <v>0</v>
      </c>
    </row>
    <row r="6880" spans="1:9" x14ac:dyDescent="0.25">
      <c r="A6880" t="s">
        <v>719</v>
      </c>
      <c r="B6880">
        <v>61070</v>
      </c>
      <c r="C6880" s="593">
        <v>6.7500000000000004E-2</v>
      </c>
      <c r="D6880" t="s">
        <v>3179</v>
      </c>
      <c r="E6880">
        <v>6.25E-2</v>
      </c>
      <c r="F6880">
        <v>5.0000000000000001E-3</v>
      </c>
      <c r="G6880">
        <v>0</v>
      </c>
      <c r="H6880">
        <v>0</v>
      </c>
      <c r="I6880">
        <v>0</v>
      </c>
    </row>
    <row r="6881" spans="1:9" x14ac:dyDescent="0.25">
      <c r="A6881" t="s">
        <v>719</v>
      </c>
      <c r="B6881">
        <v>61071</v>
      </c>
      <c r="C6881" s="593">
        <v>8.2500000000000004E-2</v>
      </c>
      <c r="D6881" t="s">
        <v>3197</v>
      </c>
      <c r="E6881">
        <v>6.25E-2</v>
      </c>
      <c r="F6881">
        <v>0.01</v>
      </c>
      <c r="G6881">
        <v>0.01</v>
      </c>
      <c r="H6881">
        <v>0</v>
      </c>
      <c r="I6881">
        <v>0</v>
      </c>
    </row>
    <row r="6882" spans="1:9" x14ac:dyDescent="0.25">
      <c r="A6882" t="s">
        <v>719</v>
      </c>
      <c r="B6882">
        <v>61072</v>
      </c>
      <c r="C6882" s="593">
        <v>8.7499999999999994E-2</v>
      </c>
      <c r="D6882" t="s">
        <v>3198</v>
      </c>
      <c r="E6882">
        <v>6.25E-2</v>
      </c>
      <c r="F6882">
        <v>1.4999999999999999E-2</v>
      </c>
      <c r="G6882">
        <v>0.01</v>
      </c>
      <c r="H6882">
        <v>0</v>
      </c>
      <c r="I6882">
        <v>0</v>
      </c>
    </row>
    <row r="6883" spans="1:9" x14ac:dyDescent="0.25">
      <c r="A6883" t="s">
        <v>719</v>
      </c>
      <c r="B6883">
        <v>61073</v>
      </c>
      <c r="C6883" s="593">
        <v>8.7499999999999994E-2</v>
      </c>
      <c r="D6883" t="s">
        <v>3199</v>
      </c>
      <c r="E6883">
        <v>6.25E-2</v>
      </c>
      <c r="F6883">
        <v>1.4999999999999999E-2</v>
      </c>
      <c r="G6883">
        <v>0.01</v>
      </c>
      <c r="H6883">
        <v>0</v>
      </c>
      <c r="I6883">
        <v>0</v>
      </c>
    </row>
    <row r="6884" spans="1:9" x14ac:dyDescent="0.25">
      <c r="A6884" t="s">
        <v>719</v>
      </c>
      <c r="B6884">
        <v>61074</v>
      </c>
      <c r="C6884" s="593">
        <v>7.2499999999999995E-2</v>
      </c>
      <c r="D6884" t="s">
        <v>3178</v>
      </c>
      <c r="E6884">
        <v>6.25E-2</v>
      </c>
      <c r="F6884">
        <v>0.01</v>
      </c>
      <c r="G6884">
        <v>0</v>
      </c>
      <c r="H6884">
        <v>0</v>
      </c>
      <c r="I6884">
        <v>0</v>
      </c>
    </row>
    <row r="6885" spans="1:9" x14ac:dyDescent="0.25">
      <c r="A6885" t="s">
        <v>719</v>
      </c>
      <c r="B6885">
        <v>61075</v>
      </c>
      <c r="C6885" s="593">
        <v>7.2499999999999995E-2</v>
      </c>
      <c r="D6885" t="s">
        <v>3178</v>
      </c>
      <c r="E6885">
        <v>6.25E-2</v>
      </c>
      <c r="F6885">
        <v>0.01</v>
      </c>
      <c r="G6885">
        <v>0</v>
      </c>
      <c r="H6885">
        <v>0</v>
      </c>
      <c r="I6885">
        <v>0</v>
      </c>
    </row>
    <row r="6886" spans="1:9" x14ac:dyDescent="0.25">
      <c r="A6886" t="s">
        <v>719</v>
      </c>
      <c r="B6886">
        <v>61077</v>
      </c>
      <c r="C6886" s="593">
        <v>7.7499999999999999E-2</v>
      </c>
      <c r="D6886" t="s">
        <v>3185</v>
      </c>
      <c r="E6886">
        <v>6.25E-2</v>
      </c>
      <c r="F6886">
        <v>1.4999999999999999E-2</v>
      </c>
      <c r="G6886">
        <v>0</v>
      </c>
      <c r="H6886">
        <v>0</v>
      </c>
      <c r="I6886">
        <v>0</v>
      </c>
    </row>
    <row r="6887" spans="1:9" x14ac:dyDescent="0.25">
      <c r="A6887" t="s">
        <v>719</v>
      </c>
      <c r="B6887">
        <v>61078</v>
      </c>
      <c r="C6887" s="593">
        <v>6.7500000000000004E-2</v>
      </c>
      <c r="D6887" t="s">
        <v>3179</v>
      </c>
      <c r="E6887">
        <v>6.25E-2</v>
      </c>
      <c r="F6887">
        <v>5.0000000000000001E-3</v>
      </c>
      <c r="G6887">
        <v>0</v>
      </c>
      <c r="H6887">
        <v>0</v>
      </c>
      <c r="I6887">
        <v>0</v>
      </c>
    </row>
    <row r="6888" spans="1:9" x14ac:dyDescent="0.25">
      <c r="A6888" t="s">
        <v>719</v>
      </c>
      <c r="B6888">
        <v>61079</v>
      </c>
      <c r="C6888" s="593">
        <v>7.7499999999999999E-2</v>
      </c>
      <c r="D6888" t="s">
        <v>3185</v>
      </c>
      <c r="E6888">
        <v>6.25E-2</v>
      </c>
      <c r="F6888">
        <v>1.4999999999999999E-2</v>
      </c>
      <c r="G6888">
        <v>0</v>
      </c>
      <c r="H6888">
        <v>0</v>
      </c>
      <c r="I6888">
        <v>0</v>
      </c>
    </row>
    <row r="6889" spans="1:9" x14ac:dyDescent="0.25">
      <c r="A6889" t="s">
        <v>719</v>
      </c>
      <c r="B6889">
        <v>61080</v>
      </c>
      <c r="C6889" s="593">
        <v>8.7499999999999994E-2</v>
      </c>
      <c r="D6889" t="s">
        <v>3200</v>
      </c>
      <c r="E6889">
        <v>6.25E-2</v>
      </c>
      <c r="F6889">
        <v>1.4999999999999999E-2</v>
      </c>
      <c r="G6889">
        <v>0.01</v>
      </c>
      <c r="H6889">
        <v>0</v>
      </c>
      <c r="I6889">
        <v>0</v>
      </c>
    </row>
    <row r="6890" spans="1:9" x14ac:dyDescent="0.25">
      <c r="A6890" t="s">
        <v>719</v>
      </c>
      <c r="B6890">
        <v>61081</v>
      </c>
      <c r="C6890" s="593">
        <v>9.2499999999999999E-2</v>
      </c>
      <c r="D6890" t="s">
        <v>3201</v>
      </c>
      <c r="E6890">
        <v>6.25E-2</v>
      </c>
      <c r="F6890">
        <v>0.01</v>
      </c>
      <c r="G6890">
        <v>0.01</v>
      </c>
      <c r="H6890">
        <v>0.01</v>
      </c>
      <c r="I6890">
        <v>0</v>
      </c>
    </row>
    <row r="6891" spans="1:9" x14ac:dyDescent="0.25">
      <c r="A6891" t="s">
        <v>719</v>
      </c>
      <c r="B6891">
        <v>61084</v>
      </c>
      <c r="C6891" s="593">
        <v>7.7499999999999999E-2</v>
      </c>
      <c r="D6891" t="s">
        <v>3185</v>
      </c>
      <c r="E6891">
        <v>6.25E-2</v>
      </c>
      <c r="F6891">
        <v>1.4999999999999999E-2</v>
      </c>
      <c r="G6891">
        <v>0</v>
      </c>
      <c r="H6891">
        <v>0</v>
      </c>
      <c r="I6891">
        <v>0</v>
      </c>
    </row>
    <row r="6892" spans="1:9" x14ac:dyDescent="0.25">
      <c r="A6892" t="s">
        <v>719</v>
      </c>
      <c r="B6892">
        <v>61085</v>
      </c>
      <c r="C6892" s="593">
        <v>8.2500000000000004E-2</v>
      </c>
      <c r="D6892" t="s">
        <v>1918</v>
      </c>
      <c r="E6892">
        <v>6.25E-2</v>
      </c>
      <c r="F6892">
        <v>0.01</v>
      </c>
      <c r="G6892">
        <v>0</v>
      </c>
      <c r="H6892">
        <v>0.01</v>
      </c>
      <c r="I6892">
        <v>0</v>
      </c>
    </row>
    <row r="6893" spans="1:9" x14ac:dyDescent="0.25">
      <c r="A6893" t="s">
        <v>719</v>
      </c>
      <c r="B6893">
        <v>61087</v>
      </c>
      <c r="C6893" s="593">
        <v>7.7499999999999999E-2</v>
      </c>
      <c r="D6893" t="s">
        <v>3202</v>
      </c>
      <c r="E6893">
        <v>6.25E-2</v>
      </c>
      <c r="F6893">
        <v>0.01</v>
      </c>
      <c r="G6893">
        <v>0</v>
      </c>
      <c r="H6893">
        <v>5.0000000000000001E-3</v>
      </c>
      <c r="I6893">
        <v>0</v>
      </c>
    </row>
    <row r="6894" spans="1:9" x14ac:dyDescent="0.25">
      <c r="A6894" t="s">
        <v>719</v>
      </c>
      <c r="B6894">
        <v>61088</v>
      </c>
      <c r="C6894" s="593">
        <v>8.7499999999999994E-2</v>
      </c>
      <c r="D6894" t="s">
        <v>3185</v>
      </c>
      <c r="E6894">
        <v>6.25E-2</v>
      </c>
      <c r="F6894">
        <v>1.4999999999999999E-2</v>
      </c>
      <c r="G6894">
        <v>0.01</v>
      </c>
      <c r="H6894">
        <v>0</v>
      </c>
      <c r="I6894">
        <v>0</v>
      </c>
    </row>
    <row r="6895" spans="1:9" x14ac:dyDescent="0.25">
      <c r="A6895" t="s">
        <v>719</v>
      </c>
      <c r="B6895">
        <v>61089</v>
      </c>
      <c r="C6895" s="593">
        <v>7.2499999999999995E-2</v>
      </c>
      <c r="D6895" t="s">
        <v>3178</v>
      </c>
      <c r="E6895">
        <v>6.25E-2</v>
      </c>
      <c r="F6895">
        <v>0.01</v>
      </c>
      <c r="G6895">
        <v>0</v>
      </c>
      <c r="H6895">
        <v>0</v>
      </c>
      <c r="I6895">
        <v>0</v>
      </c>
    </row>
    <row r="6896" spans="1:9" x14ac:dyDescent="0.25">
      <c r="A6896" t="s">
        <v>719</v>
      </c>
      <c r="B6896">
        <v>61091</v>
      </c>
      <c r="C6896" s="593">
        <v>6.25E-2</v>
      </c>
      <c r="D6896" t="s">
        <v>3183</v>
      </c>
      <c r="E6896">
        <v>6.25E-2</v>
      </c>
      <c r="F6896">
        <v>0</v>
      </c>
      <c r="G6896">
        <v>0</v>
      </c>
      <c r="H6896">
        <v>0</v>
      </c>
      <c r="I6896">
        <v>0</v>
      </c>
    </row>
    <row r="6897" spans="1:9" x14ac:dyDescent="0.25">
      <c r="A6897" t="s">
        <v>719</v>
      </c>
      <c r="B6897">
        <v>61101</v>
      </c>
      <c r="C6897" s="593">
        <v>8.7499999999999994E-2</v>
      </c>
      <c r="D6897" t="s">
        <v>3186</v>
      </c>
      <c r="E6897">
        <v>6.25E-2</v>
      </c>
      <c r="F6897">
        <v>1.4999999999999999E-2</v>
      </c>
      <c r="G6897">
        <v>0.01</v>
      </c>
      <c r="H6897">
        <v>0</v>
      </c>
      <c r="I6897">
        <v>0</v>
      </c>
    </row>
    <row r="6898" spans="1:9" x14ac:dyDescent="0.25">
      <c r="A6898" t="s">
        <v>719</v>
      </c>
      <c r="B6898">
        <v>61102</v>
      </c>
      <c r="C6898" s="593">
        <v>8.7499999999999994E-2</v>
      </c>
      <c r="D6898" t="s">
        <v>3186</v>
      </c>
      <c r="E6898">
        <v>6.25E-2</v>
      </c>
      <c r="F6898">
        <v>1.4999999999999999E-2</v>
      </c>
      <c r="G6898">
        <v>0.01</v>
      </c>
      <c r="H6898">
        <v>0</v>
      </c>
      <c r="I6898">
        <v>0</v>
      </c>
    </row>
    <row r="6899" spans="1:9" x14ac:dyDescent="0.25">
      <c r="A6899" t="s">
        <v>719</v>
      </c>
      <c r="B6899">
        <v>61103</v>
      </c>
      <c r="C6899" s="593">
        <v>8.7499999999999994E-2</v>
      </c>
      <c r="D6899" t="s">
        <v>3199</v>
      </c>
      <c r="E6899">
        <v>6.25E-2</v>
      </c>
      <c r="F6899">
        <v>1.4999999999999999E-2</v>
      </c>
      <c r="G6899">
        <v>0.01</v>
      </c>
      <c r="H6899">
        <v>0</v>
      </c>
      <c r="I6899">
        <v>0</v>
      </c>
    </row>
    <row r="6900" spans="1:9" x14ac:dyDescent="0.25">
      <c r="A6900" t="s">
        <v>719</v>
      </c>
      <c r="B6900">
        <v>61104</v>
      </c>
      <c r="C6900" s="593">
        <v>8.7499999999999994E-2</v>
      </c>
      <c r="D6900" t="s">
        <v>3186</v>
      </c>
      <c r="E6900">
        <v>6.25E-2</v>
      </c>
      <c r="F6900">
        <v>1.4999999999999999E-2</v>
      </c>
      <c r="G6900">
        <v>0.01</v>
      </c>
      <c r="H6900">
        <v>0</v>
      </c>
      <c r="I6900">
        <v>0</v>
      </c>
    </row>
    <row r="6901" spans="1:9" x14ac:dyDescent="0.25">
      <c r="A6901" t="s">
        <v>719</v>
      </c>
      <c r="B6901">
        <v>61105</v>
      </c>
      <c r="C6901" s="593">
        <v>8.7499999999999994E-2</v>
      </c>
      <c r="D6901" t="s">
        <v>3186</v>
      </c>
      <c r="E6901">
        <v>6.25E-2</v>
      </c>
      <c r="F6901">
        <v>1.4999999999999999E-2</v>
      </c>
      <c r="G6901">
        <v>0.01</v>
      </c>
      <c r="H6901">
        <v>0</v>
      </c>
      <c r="I6901">
        <v>0</v>
      </c>
    </row>
    <row r="6902" spans="1:9" x14ac:dyDescent="0.25">
      <c r="A6902" t="s">
        <v>719</v>
      </c>
      <c r="B6902">
        <v>61106</v>
      </c>
      <c r="C6902" s="593">
        <v>8.7499999999999994E-2</v>
      </c>
      <c r="D6902" t="s">
        <v>3186</v>
      </c>
      <c r="E6902">
        <v>6.25E-2</v>
      </c>
      <c r="F6902">
        <v>1.4999999999999999E-2</v>
      </c>
      <c r="G6902">
        <v>0.01</v>
      </c>
      <c r="H6902">
        <v>0</v>
      </c>
      <c r="I6902">
        <v>0</v>
      </c>
    </row>
    <row r="6903" spans="1:9" x14ac:dyDescent="0.25">
      <c r="A6903" t="s">
        <v>719</v>
      </c>
      <c r="B6903">
        <v>61107</v>
      </c>
      <c r="C6903" s="593">
        <v>8.7499999999999994E-2</v>
      </c>
      <c r="D6903" t="s">
        <v>3186</v>
      </c>
      <c r="E6903">
        <v>6.25E-2</v>
      </c>
      <c r="F6903">
        <v>1.4999999999999999E-2</v>
      </c>
      <c r="G6903">
        <v>0.01</v>
      </c>
      <c r="H6903">
        <v>0</v>
      </c>
      <c r="I6903">
        <v>0</v>
      </c>
    </row>
    <row r="6904" spans="1:9" x14ac:dyDescent="0.25">
      <c r="A6904" t="s">
        <v>719</v>
      </c>
      <c r="B6904">
        <v>61108</v>
      </c>
      <c r="C6904" s="593">
        <v>8.7499999999999994E-2</v>
      </c>
      <c r="D6904" t="s">
        <v>1377</v>
      </c>
      <c r="E6904">
        <v>6.25E-2</v>
      </c>
      <c r="F6904">
        <v>1.4999999999999999E-2</v>
      </c>
      <c r="G6904">
        <v>0.01</v>
      </c>
      <c r="H6904">
        <v>0</v>
      </c>
      <c r="I6904">
        <v>0</v>
      </c>
    </row>
    <row r="6905" spans="1:9" x14ac:dyDescent="0.25">
      <c r="A6905" t="s">
        <v>719</v>
      </c>
      <c r="B6905">
        <v>61109</v>
      </c>
      <c r="C6905" s="593">
        <v>8.7499999999999994E-2</v>
      </c>
      <c r="D6905" t="s">
        <v>3186</v>
      </c>
      <c r="E6905">
        <v>6.25E-2</v>
      </c>
      <c r="F6905">
        <v>1.4999999999999999E-2</v>
      </c>
      <c r="G6905">
        <v>0.01</v>
      </c>
      <c r="H6905">
        <v>0</v>
      </c>
      <c r="I6905">
        <v>0</v>
      </c>
    </row>
    <row r="6906" spans="1:9" x14ac:dyDescent="0.25">
      <c r="A6906" t="s">
        <v>719</v>
      </c>
      <c r="B6906">
        <v>61110</v>
      </c>
      <c r="C6906" s="593">
        <v>8.7499999999999994E-2</v>
      </c>
      <c r="D6906" t="s">
        <v>3186</v>
      </c>
      <c r="E6906">
        <v>6.25E-2</v>
      </c>
      <c r="F6906">
        <v>1.4999999999999999E-2</v>
      </c>
      <c r="G6906">
        <v>0.01</v>
      </c>
      <c r="H6906">
        <v>0</v>
      </c>
      <c r="I6906">
        <v>0</v>
      </c>
    </row>
    <row r="6907" spans="1:9" x14ac:dyDescent="0.25">
      <c r="A6907" t="s">
        <v>719</v>
      </c>
      <c r="B6907">
        <v>61111</v>
      </c>
      <c r="C6907" s="593">
        <v>9.7500000000000003E-2</v>
      </c>
      <c r="D6907" t="s">
        <v>3203</v>
      </c>
      <c r="E6907">
        <v>6.25E-2</v>
      </c>
      <c r="F6907">
        <v>1.4999999999999999E-2</v>
      </c>
      <c r="G6907">
        <v>0.01</v>
      </c>
      <c r="H6907">
        <v>0.01</v>
      </c>
      <c r="I6907">
        <v>0</v>
      </c>
    </row>
    <row r="6908" spans="1:9" x14ac:dyDescent="0.25">
      <c r="A6908" t="s">
        <v>719</v>
      </c>
      <c r="B6908">
        <v>61112</v>
      </c>
      <c r="C6908" s="593">
        <v>8.7499999999999994E-2</v>
      </c>
      <c r="D6908" t="s">
        <v>1377</v>
      </c>
      <c r="E6908">
        <v>6.25E-2</v>
      </c>
      <c r="F6908">
        <v>1.4999999999999999E-2</v>
      </c>
      <c r="G6908">
        <v>0.01</v>
      </c>
      <c r="H6908">
        <v>0</v>
      </c>
      <c r="I6908">
        <v>0</v>
      </c>
    </row>
    <row r="6909" spans="1:9" x14ac:dyDescent="0.25">
      <c r="A6909" t="s">
        <v>719</v>
      </c>
      <c r="B6909">
        <v>61114</v>
      </c>
      <c r="C6909" s="593">
        <v>8.7499999999999994E-2</v>
      </c>
      <c r="D6909" t="s">
        <v>3181</v>
      </c>
      <c r="E6909">
        <v>6.25E-2</v>
      </c>
      <c r="F6909">
        <v>1.4999999999999999E-2</v>
      </c>
      <c r="G6909">
        <v>0.01</v>
      </c>
      <c r="H6909">
        <v>0</v>
      </c>
      <c r="I6909">
        <v>0</v>
      </c>
    </row>
    <row r="6910" spans="1:9" x14ac:dyDescent="0.25">
      <c r="A6910" t="s">
        <v>719</v>
      </c>
      <c r="B6910">
        <v>61115</v>
      </c>
      <c r="C6910" s="593">
        <v>9.7500000000000003E-2</v>
      </c>
      <c r="D6910" t="s">
        <v>3204</v>
      </c>
      <c r="E6910">
        <v>6.25E-2</v>
      </c>
      <c r="F6910">
        <v>1.4999999999999999E-2</v>
      </c>
      <c r="G6910">
        <v>0.01</v>
      </c>
      <c r="H6910">
        <v>0.01</v>
      </c>
      <c r="I6910">
        <v>0</v>
      </c>
    </row>
    <row r="6911" spans="1:9" x14ac:dyDescent="0.25">
      <c r="A6911" t="s">
        <v>719</v>
      </c>
      <c r="B6911">
        <v>61125</v>
      </c>
      <c r="C6911" s="593">
        <v>8.7499999999999994E-2</v>
      </c>
      <c r="D6911" t="s">
        <v>3186</v>
      </c>
      <c r="E6911">
        <v>6.25E-2</v>
      </c>
      <c r="F6911">
        <v>1.4999999999999999E-2</v>
      </c>
      <c r="G6911">
        <v>0.01</v>
      </c>
      <c r="H6911">
        <v>0</v>
      </c>
      <c r="I6911">
        <v>0</v>
      </c>
    </row>
    <row r="6912" spans="1:9" x14ac:dyDescent="0.25">
      <c r="A6912" t="s">
        <v>719</v>
      </c>
      <c r="B6912">
        <v>61126</v>
      </c>
      <c r="C6912" s="593">
        <v>8.7499999999999994E-2</v>
      </c>
      <c r="D6912" t="s">
        <v>3186</v>
      </c>
      <c r="E6912">
        <v>6.25E-2</v>
      </c>
      <c r="F6912">
        <v>1.4999999999999999E-2</v>
      </c>
      <c r="G6912">
        <v>0.01</v>
      </c>
      <c r="H6912">
        <v>0</v>
      </c>
      <c r="I6912">
        <v>0</v>
      </c>
    </row>
    <row r="6913" spans="1:9" x14ac:dyDescent="0.25">
      <c r="A6913" t="s">
        <v>719</v>
      </c>
      <c r="B6913">
        <v>61130</v>
      </c>
      <c r="C6913" s="593">
        <v>8.7499999999999994E-2</v>
      </c>
      <c r="D6913" t="s">
        <v>3181</v>
      </c>
      <c r="E6913">
        <v>6.25E-2</v>
      </c>
      <c r="F6913">
        <v>1.4999999999999999E-2</v>
      </c>
      <c r="G6913">
        <v>0.01</v>
      </c>
      <c r="H6913">
        <v>0</v>
      </c>
      <c r="I6913">
        <v>0</v>
      </c>
    </row>
    <row r="6914" spans="1:9" x14ac:dyDescent="0.25">
      <c r="A6914" t="s">
        <v>719</v>
      </c>
      <c r="B6914">
        <v>61131</v>
      </c>
      <c r="C6914" s="593">
        <v>8.7499999999999994E-2</v>
      </c>
      <c r="D6914" t="s">
        <v>3181</v>
      </c>
      <c r="E6914">
        <v>6.25E-2</v>
      </c>
      <c r="F6914">
        <v>1.4999999999999999E-2</v>
      </c>
      <c r="G6914">
        <v>0.01</v>
      </c>
      <c r="H6914">
        <v>0</v>
      </c>
      <c r="I6914">
        <v>0</v>
      </c>
    </row>
    <row r="6915" spans="1:9" x14ac:dyDescent="0.25">
      <c r="A6915" t="s">
        <v>719</v>
      </c>
      <c r="B6915">
        <v>61132</v>
      </c>
      <c r="C6915" s="593">
        <v>8.7499999999999994E-2</v>
      </c>
      <c r="D6915" t="s">
        <v>3181</v>
      </c>
      <c r="E6915">
        <v>6.25E-2</v>
      </c>
      <c r="F6915">
        <v>1.4999999999999999E-2</v>
      </c>
      <c r="G6915">
        <v>0.01</v>
      </c>
      <c r="H6915">
        <v>0</v>
      </c>
      <c r="I6915">
        <v>0</v>
      </c>
    </row>
    <row r="6916" spans="1:9" x14ac:dyDescent="0.25">
      <c r="A6916" t="s">
        <v>719</v>
      </c>
      <c r="B6916">
        <v>61201</v>
      </c>
      <c r="C6916" s="593">
        <v>8.5000000000000006E-2</v>
      </c>
      <c r="D6916" t="s">
        <v>3205</v>
      </c>
      <c r="E6916">
        <v>6.25E-2</v>
      </c>
      <c r="F6916">
        <v>0.01</v>
      </c>
      <c r="G6916">
        <v>1.2500000000000001E-2</v>
      </c>
      <c r="H6916">
        <v>0</v>
      </c>
      <c r="I6916">
        <v>0</v>
      </c>
    </row>
    <row r="6917" spans="1:9" x14ac:dyDescent="0.25">
      <c r="A6917" t="s">
        <v>719</v>
      </c>
      <c r="B6917">
        <v>61204</v>
      </c>
      <c r="C6917" s="593">
        <v>8.5000000000000006E-2</v>
      </c>
      <c r="D6917" t="s">
        <v>3206</v>
      </c>
      <c r="E6917">
        <v>6.25E-2</v>
      </c>
      <c r="F6917">
        <v>0.01</v>
      </c>
      <c r="G6917">
        <v>1.2500000000000001E-2</v>
      </c>
      <c r="H6917">
        <v>0</v>
      </c>
      <c r="I6917">
        <v>0</v>
      </c>
    </row>
    <row r="6918" spans="1:9" x14ac:dyDescent="0.25">
      <c r="A6918" t="s">
        <v>719</v>
      </c>
      <c r="B6918">
        <v>61230</v>
      </c>
      <c r="C6918" s="593">
        <v>7.2499999999999995E-2</v>
      </c>
      <c r="D6918" t="s">
        <v>3182</v>
      </c>
      <c r="E6918">
        <v>6.25E-2</v>
      </c>
      <c r="F6918">
        <v>0.01</v>
      </c>
      <c r="G6918">
        <v>0</v>
      </c>
      <c r="H6918">
        <v>0</v>
      </c>
      <c r="I6918">
        <v>0</v>
      </c>
    </row>
    <row r="6919" spans="1:9" x14ac:dyDescent="0.25">
      <c r="A6919" t="s">
        <v>719</v>
      </c>
      <c r="B6919">
        <v>61231</v>
      </c>
      <c r="C6919" s="593">
        <v>7.2499999999999995E-2</v>
      </c>
      <c r="D6919" t="s">
        <v>3207</v>
      </c>
      <c r="E6919">
        <v>6.25E-2</v>
      </c>
      <c r="F6919">
        <v>0.01</v>
      </c>
      <c r="G6919">
        <v>0</v>
      </c>
      <c r="H6919">
        <v>0</v>
      </c>
      <c r="I6919">
        <v>0</v>
      </c>
    </row>
    <row r="6920" spans="1:9" x14ac:dyDescent="0.25">
      <c r="A6920" t="s">
        <v>719</v>
      </c>
      <c r="B6920">
        <v>61232</v>
      </c>
      <c r="C6920" s="593">
        <v>7.2499999999999995E-2</v>
      </c>
      <c r="D6920" t="s">
        <v>3206</v>
      </c>
      <c r="E6920">
        <v>6.25E-2</v>
      </c>
      <c r="F6920">
        <v>0.01</v>
      </c>
      <c r="G6920">
        <v>0</v>
      </c>
      <c r="H6920">
        <v>0</v>
      </c>
      <c r="I6920">
        <v>0</v>
      </c>
    </row>
    <row r="6921" spans="1:9" x14ac:dyDescent="0.25">
      <c r="A6921" t="s">
        <v>719</v>
      </c>
      <c r="B6921">
        <v>61233</v>
      </c>
      <c r="C6921" s="593">
        <v>7.7499999999999999E-2</v>
      </c>
      <c r="D6921" t="s">
        <v>3208</v>
      </c>
      <c r="E6921">
        <v>6.25E-2</v>
      </c>
      <c r="F6921">
        <v>1.4999999999999999E-2</v>
      </c>
      <c r="G6921">
        <v>0</v>
      </c>
      <c r="H6921">
        <v>0</v>
      </c>
      <c r="I6921">
        <v>0</v>
      </c>
    </row>
    <row r="6922" spans="1:9" x14ac:dyDescent="0.25">
      <c r="A6922" t="s">
        <v>719</v>
      </c>
      <c r="B6922">
        <v>61234</v>
      </c>
      <c r="C6922" s="593">
        <v>7.7499999999999999E-2</v>
      </c>
      <c r="D6922" t="s">
        <v>2694</v>
      </c>
      <c r="E6922">
        <v>6.25E-2</v>
      </c>
      <c r="F6922">
        <v>1.4999999999999999E-2</v>
      </c>
      <c r="G6922">
        <v>0</v>
      </c>
      <c r="H6922">
        <v>0</v>
      </c>
      <c r="I6922">
        <v>0</v>
      </c>
    </row>
    <row r="6923" spans="1:9" x14ac:dyDescent="0.25">
      <c r="A6923" t="s">
        <v>719</v>
      </c>
      <c r="B6923">
        <v>61235</v>
      </c>
      <c r="C6923" s="593">
        <v>7.7499999999999999E-2</v>
      </c>
      <c r="D6923" t="s">
        <v>2694</v>
      </c>
      <c r="E6923">
        <v>6.25E-2</v>
      </c>
      <c r="F6923">
        <v>1.4999999999999999E-2</v>
      </c>
      <c r="G6923">
        <v>0</v>
      </c>
      <c r="H6923">
        <v>0</v>
      </c>
      <c r="I6923">
        <v>0</v>
      </c>
    </row>
    <row r="6924" spans="1:9" x14ac:dyDescent="0.25">
      <c r="A6924" t="s">
        <v>719</v>
      </c>
      <c r="B6924">
        <v>61236</v>
      </c>
      <c r="C6924" s="593">
        <v>7.2499999999999995E-2</v>
      </c>
      <c r="D6924" t="s">
        <v>3206</v>
      </c>
      <c r="E6924">
        <v>6.25E-2</v>
      </c>
      <c r="F6924">
        <v>0.01</v>
      </c>
      <c r="G6924">
        <v>0</v>
      </c>
      <c r="H6924">
        <v>0</v>
      </c>
      <c r="I6924">
        <v>0</v>
      </c>
    </row>
    <row r="6925" spans="1:9" x14ac:dyDescent="0.25">
      <c r="A6925" t="s">
        <v>719</v>
      </c>
      <c r="B6925">
        <v>61237</v>
      </c>
      <c r="C6925" s="593">
        <v>7.2499999999999995E-2</v>
      </c>
      <c r="D6925" t="s">
        <v>3206</v>
      </c>
      <c r="E6925">
        <v>6.25E-2</v>
      </c>
      <c r="F6925">
        <v>0.01</v>
      </c>
      <c r="G6925">
        <v>0</v>
      </c>
      <c r="H6925">
        <v>0</v>
      </c>
      <c r="I6925">
        <v>0</v>
      </c>
    </row>
    <row r="6926" spans="1:9" x14ac:dyDescent="0.25">
      <c r="A6926" t="s">
        <v>719</v>
      </c>
      <c r="B6926">
        <v>61238</v>
      </c>
      <c r="C6926" s="593">
        <v>7.7499999999999999E-2</v>
      </c>
      <c r="D6926" t="s">
        <v>2694</v>
      </c>
      <c r="E6926">
        <v>6.25E-2</v>
      </c>
      <c r="F6926">
        <v>1.4999999999999999E-2</v>
      </c>
      <c r="G6926">
        <v>0</v>
      </c>
      <c r="H6926">
        <v>0</v>
      </c>
      <c r="I6926">
        <v>0</v>
      </c>
    </row>
    <row r="6927" spans="1:9" x14ac:dyDescent="0.25">
      <c r="A6927" t="s">
        <v>719</v>
      </c>
      <c r="B6927">
        <v>61239</v>
      </c>
      <c r="C6927" s="593">
        <v>8.2500000000000004E-2</v>
      </c>
      <c r="D6927" t="s">
        <v>3209</v>
      </c>
      <c r="E6927">
        <v>6.25E-2</v>
      </c>
      <c r="F6927">
        <v>0.01</v>
      </c>
      <c r="G6927">
        <v>0.01</v>
      </c>
      <c r="H6927">
        <v>0</v>
      </c>
      <c r="I6927">
        <v>0</v>
      </c>
    </row>
    <row r="6928" spans="1:9" x14ac:dyDescent="0.25">
      <c r="A6928" t="s">
        <v>719</v>
      </c>
      <c r="B6928">
        <v>61240</v>
      </c>
      <c r="C6928" s="593">
        <v>8.5000000000000006E-2</v>
      </c>
      <c r="D6928" t="s">
        <v>3205</v>
      </c>
      <c r="E6928">
        <v>6.25E-2</v>
      </c>
      <c r="F6928">
        <v>0.01</v>
      </c>
      <c r="G6928">
        <v>1.2500000000000001E-2</v>
      </c>
      <c r="H6928">
        <v>0</v>
      </c>
      <c r="I6928">
        <v>0</v>
      </c>
    </row>
    <row r="6929" spans="1:9" x14ac:dyDescent="0.25">
      <c r="A6929" t="s">
        <v>719</v>
      </c>
      <c r="B6929">
        <v>61241</v>
      </c>
      <c r="C6929" s="593">
        <v>8.2500000000000004E-2</v>
      </c>
      <c r="D6929" t="s">
        <v>3210</v>
      </c>
      <c r="E6929">
        <v>6.25E-2</v>
      </c>
      <c r="F6929">
        <v>1.4999999999999999E-2</v>
      </c>
      <c r="G6929">
        <v>5.0000000000000001E-3</v>
      </c>
      <c r="H6929">
        <v>0</v>
      </c>
      <c r="I6929">
        <v>0</v>
      </c>
    </row>
    <row r="6930" spans="1:9" x14ac:dyDescent="0.25">
      <c r="A6930" t="s">
        <v>719</v>
      </c>
      <c r="B6930">
        <v>61242</v>
      </c>
      <c r="C6930" s="593">
        <v>7.2499999999999995E-2</v>
      </c>
      <c r="D6930" t="s">
        <v>3206</v>
      </c>
      <c r="E6930">
        <v>6.25E-2</v>
      </c>
      <c r="F6930">
        <v>0.01</v>
      </c>
      <c r="G6930">
        <v>0</v>
      </c>
      <c r="H6930">
        <v>0</v>
      </c>
      <c r="I6930">
        <v>0</v>
      </c>
    </row>
    <row r="6931" spans="1:9" x14ac:dyDescent="0.25">
      <c r="A6931" t="s">
        <v>719</v>
      </c>
      <c r="B6931">
        <v>61243</v>
      </c>
      <c r="C6931" s="593">
        <v>7.7499999999999999E-2</v>
      </c>
      <c r="D6931" t="s">
        <v>1374</v>
      </c>
      <c r="E6931">
        <v>6.25E-2</v>
      </c>
      <c r="F6931">
        <v>1.4999999999999999E-2</v>
      </c>
      <c r="G6931">
        <v>0</v>
      </c>
      <c r="H6931">
        <v>0</v>
      </c>
      <c r="I6931">
        <v>0</v>
      </c>
    </row>
    <row r="6932" spans="1:9" x14ac:dyDescent="0.25">
      <c r="A6932" t="s">
        <v>719</v>
      </c>
      <c r="B6932">
        <v>61244</v>
      </c>
      <c r="C6932" s="593">
        <v>8.7499999999999994E-2</v>
      </c>
      <c r="D6932" t="s">
        <v>3211</v>
      </c>
      <c r="E6932">
        <v>6.25E-2</v>
      </c>
      <c r="F6932">
        <v>0.01</v>
      </c>
      <c r="G6932">
        <v>5.0000000000000001E-3</v>
      </c>
      <c r="H6932">
        <v>0.01</v>
      </c>
      <c r="I6932">
        <v>0</v>
      </c>
    </row>
    <row r="6933" spans="1:9" x14ac:dyDescent="0.25">
      <c r="A6933" t="s">
        <v>719</v>
      </c>
      <c r="B6933">
        <v>61250</v>
      </c>
      <c r="C6933" s="593">
        <v>7.7499999999999999E-2</v>
      </c>
      <c r="D6933" t="s">
        <v>2694</v>
      </c>
      <c r="E6933">
        <v>6.25E-2</v>
      </c>
      <c r="F6933">
        <v>1.4999999999999999E-2</v>
      </c>
      <c r="G6933">
        <v>0</v>
      </c>
      <c r="H6933">
        <v>0</v>
      </c>
      <c r="I6933">
        <v>0</v>
      </c>
    </row>
    <row r="6934" spans="1:9" x14ac:dyDescent="0.25">
      <c r="A6934" t="s">
        <v>719</v>
      </c>
      <c r="B6934">
        <v>61251</v>
      </c>
      <c r="C6934" s="593">
        <v>7.2499999999999995E-2</v>
      </c>
      <c r="D6934" t="s">
        <v>3182</v>
      </c>
      <c r="E6934">
        <v>6.25E-2</v>
      </c>
      <c r="F6934">
        <v>0.01</v>
      </c>
      <c r="G6934">
        <v>0</v>
      </c>
      <c r="H6934">
        <v>0</v>
      </c>
      <c r="I6934">
        <v>0</v>
      </c>
    </row>
    <row r="6935" spans="1:9" x14ac:dyDescent="0.25">
      <c r="A6935" t="s">
        <v>719</v>
      </c>
      <c r="B6935">
        <v>61252</v>
      </c>
      <c r="C6935" s="593">
        <v>0.08</v>
      </c>
      <c r="D6935" t="s">
        <v>1236</v>
      </c>
      <c r="E6935">
        <v>6.25E-2</v>
      </c>
      <c r="F6935">
        <v>0.01</v>
      </c>
      <c r="G6935">
        <v>7.4999999999999997E-3</v>
      </c>
      <c r="H6935">
        <v>0</v>
      </c>
      <c r="I6935">
        <v>0</v>
      </c>
    </row>
    <row r="6936" spans="1:9" x14ac:dyDescent="0.25">
      <c r="A6936" t="s">
        <v>719</v>
      </c>
      <c r="B6936">
        <v>61254</v>
      </c>
      <c r="C6936" s="593">
        <v>8.2500000000000004E-2</v>
      </c>
      <c r="D6936" t="s">
        <v>3212</v>
      </c>
      <c r="E6936">
        <v>6.25E-2</v>
      </c>
      <c r="F6936">
        <v>1.4999999999999999E-2</v>
      </c>
      <c r="G6936">
        <v>5.0000000000000001E-3</v>
      </c>
      <c r="H6936">
        <v>0</v>
      </c>
      <c r="I6936">
        <v>0</v>
      </c>
    </row>
    <row r="6937" spans="1:9" x14ac:dyDescent="0.25">
      <c r="A6937" t="s">
        <v>719</v>
      </c>
      <c r="B6937">
        <v>61256</v>
      </c>
      <c r="C6937" s="593">
        <v>7.7499999999999999E-2</v>
      </c>
      <c r="D6937" t="s">
        <v>3213</v>
      </c>
      <c r="E6937">
        <v>6.25E-2</v>
      </c>
      <c r="F6937">
        <v>0.01</v>
      </c>
      <c r="G6937">
        <v>5.0000000000000001E-3</v>
      </c>
      <c r="H6937">
        <v>0</v>
      </c>
      <c r="I6937">
        <v>0</v>
      </c>
    </row>
    <row r="6938" spans="1:9" x14ac:dyDescent="0.25">
      <c r="A6938" t="s">
        <v>719</v>
      </c>
      <c r="B6938">
        <v>61257</v>
      </c>
      <c r="C6938" s="593">
        <v>7.7499999999999999E-2</v>
      </c>
      <c r="D6938" t="s">
        <v>3213</v>
      </c>
      <c r="E6938">
        <v>6.25E-2</v>
      </c>
      <c r="F6938">
        <v>0.01</v>
      </c>
      <c r="G6938">
        <v>5.0000000000000001E-3</v>
      </c>
      <c r="H6938">
        <v>0</v>
      </c>
      <c r="I6938">
        <v>0</v>
      </c>
    </row>
    <row r="6939" spans="1:9" x14ac:dyDescent="0.25">
      <c r="A6939" t="s">
        <v>719</v>
      </c>
      <c r="B6939">
        <v>61258</v>
      </c>
      <c r="C6939" s="593">
        <v>7.7499999999999999E-2</v>
      </c>
      <c r="D6939" t="s">
        <v>3214</v>
      </c>
      <c r="E6939">
        <v>6.25E-2</v>
      </c>
      <c r="F6939">
        <v>1.4999999999999999E-2</v>
      </c>
      <c r="G6939">
        <v>0</v>
      </c>
      <c r="H6939">
        <v>0</v>
      </c>
      <c r="I6939">
        <v>0</v>
      </c>
    </row>
    <row r="6940" spans="1:9" x14ac:dyDescent="0.25">
      <c r="A6940" t="s">
        <v>719</v>
      </c>
      <c r="B6940">
        <v>61259</v>
      </c>
      <c r="C6940" s="593">
        <v>7.2499999999999995E-2</v>
      </c>
      <c r="D6940" t="s">
        <v>3207</v>
      </c>
      <c r="E6940">
        <v>6.25E-2</v>
      </c>
      <c r="F6940">
        <v>0.01</v>
      </c>
      <c r="G6940">
        <v>0</v>
      </c>
      <c r="H6940">
        <v>0</v>
      </c>
      <c r="I6940">
        <v>0</v>
      </c>
    </row>
    <row r="6941" spans="1:9" x14ac:dyDescent="0.25">
      <c r="A6941" t="s">
        <v>719</v>
      </c>
      <c r="B6941">
        <v>61260</v>
      </c>
      <c r="C6941" s="593">
        <v>7.2499999999999995E-2</v>
      </c>
      <c r="D6941" t="s">
        <v>3207</v>
      </c>
      <c r="E6941">
        <v>6.25E-2</v>
      </c>
      <c r="F6941">
        <v>0.01</v>
      </c>
      <c r="G6941">
        <v>0</v>
      </c>
      <c r="H6941">
        <v>0</v>
      </c>
      <c r="I6941">
        <v>0</v>
      </c>
    </row>
    <row r="6942" spans="1:9" x14ac:dyDescent="0.25">
      <c r="A6942" t="s">
        <v>719</v>
      </c>
      <c r="B6942">
        <v>61261</v>
      </c>
      <c r="C6942" s="593">
        <v>7.2499999999999995E-2</v>
      </c>
      <c r="D6942" t="s">
        <v>3182</v>
      </c>
      <c r="E6942">
        <v>6.25E-2</v>
      </c>
      <c r="F6942">
        <v>0.01</v>
      </c>
      <c r="G6942">
        <v>0</v>
      </c>
      <c r="H6942">
        <v>0</v>
      </c>
      <c r="I6942">
        <v>0</v>
      </c>
    </row>
    <row r="6943" spans="1:9" x14ac:dyDescent="0.25">
      <c r="A6943" t="s">
        <v>719</v>
      </c>
      <c r="B6943">
        <v>61262</v>
      </c>
      <c r="C6943" s="593">
        <v>7.7499999999999999E-2</v>
      </c>
      <c r="D6943" t="s">
        <v>2694</v>
      </c>
      <c r="E6943">
        <v>6.25E-2</v>
      </c>
      <c r="F6943">
        <v>1.4999999999999999E-2</v>
      </c>
      <c r="G6943">
        <v>0</v>
      </c>
      <c r="H6943">
        <v>0</v>
      </c>
      <c r="I6943">
        <v>0</v>
      </c>
    </row>
    <row r="6944" spans="1:9" x14ac:dyDescent="0.25">
      <c r="A6944" t="s">
        <v>719</v>
      </c>
      <c r="B6944">
        <v>61263</v>
      </c>
      <c r="C6944" s="593">
        <v>7.2499999999999995E-2</v>
      </c>
      <c r="D6944" t="s">
        <v>3207</v>
      </c>
      <c r="E6944">
        <v>6.25E-2</v>
      </c>
      <c r="F6944">
        <v>0.01</v>
      </c>
      <c r="G6944">
        <v>0</v>
      </c>
      <c r="H6944">
        <v>0</v>
      </c>
      <c r="I6944">
        <v>0</v>
      </c>
    </row>
    <row r="6945" spans="1:9" x14ac:dyDescent="0.25">
      <c r="A6945" t="s">
        <v>719</v>
      </c>
      <c r="B6945">
        <v>61264</v>
      </c>
      <c r="C6945" s="593">
        <v>8.5000000000000006E-2</v>
      </c>
      <c r="D6945" t="s">
        <v>3205</v>
      </c>
      <c r="E6945">
        <v>6.25E-2</v>
      </c>
      <c r="F6945">
        <v>0.01</v>
      </c>
      <c r="G6945">
        <v>1.2500000000000001E-2</v>
      </c>
      <c r="H6945">
        <v>0</v>
      </c>
      <c r="I6945">
        <v>0</v>
      </c>
    </row>
    <row r="6946" spans="1:9" x14ac:dyDescent="0.25">
      <c r="A6946" t="s">
        <v>719</v>
      </c>
      <c r="B6946">
        <v>61265</v>
      </c>
      <c r="C6946" s="593">
        <v>9.5000000000000001E-2</v>
      </c>
      <c r="D6946" t="s">
        <v>3215</v>
      </c>
      <c r="E6946">
        <v>6.25E-2</v>
      </c>
      <c r="F6946">
        <v>0.01</v>
      </c>
      <c r="G6946">
        <v>1.2500000000000001E-2</v>
      </c>
      <c r="H6946">
        <v>0.01</v>
      </c>
      <c r="I6946">
        <v>0</v>
      </c>
    </row>
    <row r="6947" spans="1:9" x14ac:dyDescent="0.25">
      <c r="A6947" t="s">
        <v>719</v>
      </c>
      <c r="B6947">
        <v>61266</v>
      </c>
      <c r="C6947" s="593">
        <v>8.5000000000000006E-2</v>
      </c>
      <c r="D6947" t="s">
        <v>3205</v>
      </c>
      <c r="E6947">
        <v>6.25E-2</v>
      </c>
      <c r="F6947">
        <v>0.01</v>
      </c>
      <c r="G6947">
        <v>1.2500000000000001E-2</v>
      </c>
      <c r="H6947">
        <v>0</v>
      </c>
      <c r="I6947">
        <v>0</v>
      </c>
    </row>
    <row r="6948" spans="1:9" x14ac:dyDescent="0.25">
      <c r="A6948" t="s">
        <v>719</v>
      </c>
      <c r="B6948">
        <v>61270</v>
      </c>
      <c r="C6948" s="593">
        <v>8.2500000000000004E-2</v>
      </c>
      <c r="D6948" t="s">
        <v>2083</v>
      </c>
      <c r="E6948">
        <v>6.25E-2</v>
      </c>
      <c r="F6948">
        <v>0.01</v>
      </c>
      <c r="G6948">
        <v>0.01</v>
      </c>
      <c r="H6948">
        <v>0</v>
      </c>
      <c r="I6948">
        <v>0</v>
      </c>
    </row>
    <row r="6949" spans="1:9" x14ac:dyDescent="0.25">
      <c r="A6949" t="s">
        <v>719</v>
      </c>
      <c r="B6949">
        <v>61272</v>
      </c>
      <c r="C6949" s="593">
        <v>7.2499999999999995E-2</v>
      </c>
      <c r="D6949" t="s">
        <v>3207</v>
      </c>
      <c r="E6949">
        <v>6.25E-2</v>
      </c>
      <c r="F6949">
        <v>0.01</v>
      </c>
      <c r="G6949">
        <v>0</v>
      </c>
      <c r="H6949">
        <v>0</v>
      </c>
      <c r="I6949">
        <v>0</v>
      </c>
    </row>
    <row r="6950" spans="1:9" x14ac:dyDescent="0.25">
      <c r="A6950" t="s">
        <v>719</v>
      </c>
      <c r="B6950">
        <v>61273</v>
      </c>
      <c r="C6950" s="593">
        <v>7.7499999999999999E-2</v>
      </c>
      <c r="D6950" t="s">
        <v>2694</v>
      </c>
      <c r="E6950">
        <v>6.25E-2</v>
      </c>
      <c r="F6950">
        <v>1.4999999999999999E-2</v>
      </c>
      <c r="G6950">
        <v>0</v>
      </c>
      <c r="H6950">
        <v>0</v>
      </c>
      <c r="I6950">
        <v>0</v>
      </c>
    </row>
    <row r="6951" spans="1:9" x14ac:dyDescent="0.25">
      <c r="A6951" t="s">
        <v>719</v>
      </c>
      <c r="B6951">
        <v>61274</v>
      </c>
      <c r="C6951" s="593">
        <v>7.7499999999999999E-2</v>
      </c>
      <c r="D6951" t="s">
        <v>2694</v>
      </c>
      <c r="E6951">
        <v>6.25E-2</v>
      </c>
      <c r="F6951">
        <v>1.4999999999999999E-2</v>
      </c>
      <c r="G6951">
        <v>0</v>
      </c>
      <c r="H6951">
        <v>0</v>
      </c>
      <c r="I6951">
        <v>0</v>
      </c>
    </row>
    <row r="6952" spans="1:9" x14ac:dyDescent="0.25">
      <c r="A6952" t="s">
        <v>719</v>
      </c>
      <c r="B6952">
        <v>61275</v>
      </c>
      <c r="C6952" s="593">
        <v>8.2500000000000004E-2</v>
      </c>
      <c r="D6952" t="s">
        <v>3216</v>
      </c>
      <c r="E6952">
        <v>6.25E-2</v>
      </c>
      <c r="F6952">
        <v>0.01</v>
      </c>
      <c r="G6952">
        <v>0.01</v>
      </c>
      <c r="H6952">
        <v>0</v>
      </c>
      <c r="I6952">
        <v>0</v>
      </c>
    </row>
    <row r="6953" spans="1:9" x14ac:dyDescent="0.25">
      <c r="A6953" t="s">
        <v>719</v>
      </c>
      <c r="B6953">
        <v>61276</v>
      </c>
      <c r="C6953" s="593">
        <v>7.2499999999999995E-2</v>
      </c>
      <c r="D6953" t="s">
        <v>3207</v>
      </c>
      <c r="E6953">
        <v>6.25E-2</v>
      </c>
      <c r="F6953">
        <v>0.01</v>
      </c>
      <c r="G6953">
        <v>0</v>
      </c>
      <c r="H6953">
        <v>0</v>
      </c>
      <c r="I6953">
        <v>0</v>
      </c>
    </row>
    <row r="6954" spans="1:9" x14ac:dyDescent="0.25">
      <c r="A6954" t="s">
        <v>719</v>
      </c>
      <c r="B6954">
        <v>61277</v>
      </c>
      <c r="C6954" s="593">
        <v>7.7499999999999999E-2</v>
      </c>
      <c r="D6954" t="s">
        <v>2694</v>
      </c>
      <c r="E6954">
        <v>6.25E-2</v>
      </c>
      <c r="F6954">
        <v>1.4999999999999999E-2</v>
      </c>
      <c r="G6954">
        <v>0</v>
      </c>
      <c r="H6954">
        <v>0</v>
      </c>
      <c r="I6954">
        <v>0</v>
      </c>
    </row>
    <row r="6955" spans="1:9" x14ac:dyDescent="0.25">
      <c r="A6955" t="s">
        <v>719</v>
      </c>
      <c r="B6955">
        <v>61278</v>
      </c>
      <c r="C6955" s="593">
        <v>8.2500000000000004E-2</v>
      </c>
      <c r="D6955" t="s">
        <v>3216</v>
      </c>
      <c r="E6955">
        <v>6.25E-2</v>
      </c>
      <c r="F6955">
        <v>0.01</v>
      </c>
      <c r="G6955">
        <v>0.01</v>
      </c>
      <c r="H6955">
        <v>0</v>
      </c>
      <c r="I6955">
        <v>0</v>
      </c>
    </row>
    <row r="6956" spans="1:9" x14ac:dyDescent="0.25">
      <c r="A6956" t="s">
        <v>719</v>
      </c>
      <c r="B6956">
        <v>61279</v>
      </c>
      <c r="C6956" s="593">
        <v>7.2499999999999995E-2</v>
      </c>
      <c r="D6956" t="s">
        <v>3207</v>
      </c>
      <c r="E6956">
        <v>6.25E-2</v>
      </c>
      <c r="F6956">
        <v>0.01</v>
      </c>
      <c r="G6956">
        <v>0</v>
      </c>
      <c r="H6956">
        <v>0</v>
      </c>
      <c r="I6956">
        <v>0</v>
      </c>
    </row>
    <row r="6957" spans="1:9" x14ac:dyDescent="0.25">
      <c r="A6957" t="s">
        <v>719</v>
      </c>
      <c r="B6957">
        <v>61281</v>
      </c>
      <c r="C6957" s="593">
        <v>7.2499999999999995E-2</v>
      </c>
      <c r="D6957" t="s">
        <v>3207</v>
      </c>
      <c r="E6957">
        <v>6.25E-2</v>
      </c>
      <c r="F6957">
        <v>0.01</v>
      </c>
      <c r="G6957">
        <v>0</v>
      </c>
      <c r="H6957">
        <v>0</v>
      </c>
      <c r="I6957">
        <v>0</v>
      </c>
    </row>
    <row r="6958" spans="1:9" x14ac:dyDescent="0.25">
      <c r="A6958" t="s">
        <v>719</v>
      </c>
      <c r="B6958">
        <v>61282</v>
      </c>
      <c r="C6958" s="593">
        <v>8.2500000000000004E-2</v>
      </c>
      <c r="D6958" t="s">
        <v>3209</v>
      </c>
      <c r="E6958">
        <v>6.25E-2</v>
      </c>
      <c r="F6958">
        <v>0.01</v>
      </c>
      <c r="G6958">
        <v>0.01</v>
      </c>
      <c r="H6958">
        <v>0</v>
      </c>
      <c r="I6958">
        <v>0</v>
      </c>
    </row>
    <row r="6959" spans="1:9" x14ac:dyDescent="0.25">
      <c r="A6959" t="s">
        <v>719</v>
      </c>
      <c r="B6959">
        <v>61283</v>
      </c>
      <c r="C6959" s="593">
        <v>7.7499999999999999E-2</v>
      </c>
      <c r="D6959" t="s">
        <v>2694</v>
      </c>
      <c r="E6959">
        <v>6.25E-2</v>
      </c>
      <c r="F6959">
        <v>1.4999999999999999E-2</v>
      </c>
      <c r="G6959">
        <v>0</v>
      </c>
      <c r="H6959">
        <v>0</v>
      </c>
      <c r="I6959">
        <v>0</v>
      </c>
    </row>
    <row r="6960" spans="1:9" x14ac:dyDescent="0.25">
      <c r="A6960" t="s">
        <v>719</v>
      </c>
      <c r="B6960">
        <v>61284</v>
      </c>
      <c r="C6960" s="593">
        <v>8.5000000000000006E-2</v>
      </c>
      <c r="D6960" t="s">
        <v>3206</v>
      </c>
      <c r="E6960">
        <v>6.25E-2</v>
      </c>
      <c r="F6960">
        <v>0.01</v>
      </c>
      <c r="G6960">
        <v>1.2500000000000001E-2</v>
      </c>
      <c r="H6960">
        <v>0</v>
      </c>
      <c r="I6960">
        <v>0</v>
      </c>
    </row>
    <row r="6961" spans="1:9" x14ac:dyDescent="0.25">
      <c r="A6961" t="s">
        <v>719</v>
      </c>
      <c r="B6961">
        <v>61285</v>
      </c>
      <c r="C6961" s="593">
        <v>6.5000000000000002E-2</v>
      </c>
      <c r="D6961" t="s">
        <v>2661</v>
      </c>
      <c r="E6961">
        <v>6.25E-2</v>
      </c>
      <c r="F6961">
        <v>2.5000000000000001E-3</v>
      </c>
      <c r="G6961">
        <v>0</v>
      </c>
      <c r="H6961">
        <v>0</v>
      </c>
      <c r="I6961">
        <v>0</v>
      </c>
    </row>
    <row r="6962" spans="1:9" x14ac:dyDescent="0.25">
      <c r="A6962" t="s">
        <v>719</v>
      </c>
      <c r="B6962">
        <v>61299</v>
      </c>
      <c r="C6962" s="593">
        <v>8.5000000000000006E-2</v>
      </c>
      <c r="D6962" t="s">
        <v>3206</v>
      </c>
      <c r="E6962">
        <v>6.25E-2</v>
      </c>
      <c r="F6962">
        <v>0.01</v>
      </c>
      <c r="G6962">
        <v>1.2500000000000001E-2</v>
      </c>
      <c r="H6962">
        <v>0</v>
      </c>
      <c r="I6962">
        <v>0</v>
      </c>
    </row>
    <row r="6963" spans="1:9" x14ac:dyDescent="0.25">
      <c r="A6963" t="s">
        <v>719</v>
      </c>
      <c r="B6963">
        <v>61301</v>
      </c>
      <c r="C6963" s="593">
        <v>7.4999999999999997E-2</v>
      </c>
      <c r="D6963" t="s">
        <v>3121</v>
      </c>
      <c r="E6963">
        <v>6.25E-2</v>
      </c>
      <c r="F6963">
        <v>2.5000000000000001E-3</v>
      </c>
      <c r="G6963">
        <v>0.01</v>
      </c>
      <c r="H6963">
        <v>0</v>
      </c>
      <c r="I6963">
        <v>0</v>
      </c>
    </row>
    <row r="6964" spans="1:9" x14ac:dyDescent="0.25">
      <c r="A6964" t="s">
        <v>719</v>
      </c>
      <c r="B6964">
        <v>61310</v>
      </c>
      <c r="C6964" s="593">
        <v>7.7499999999999999E-2</v>
      </c>
      <c r="D6964" t="s">
        <v>1374</v>
      </c>
      <c r="E6964">
        <v>6.25E-2</v>
      </c>
      <c r="F6964">
        <v>1.4999999999999999E-2</v>
      </c>
      <c r="G6964">
        <v>0</v>
      </c>
      <c r="H6964">
        <v>0</v>
      </c>
      <c r="I6964">
        <v>0</v>
      </c>
    </row>
    <row r="6965" spans="1:9" x14ac:dyDescent="0.25">
      <c r="A6965" t="s">
        <v>719</v>
      </c>
      <c r="B6965">
        <v>61311</v>
      </c>
      <c r="C6965" s="593">
        <v>7.2499999999999995E-2</v>
      </c>
      <c r="D6965" t="s">
        <v>1933</v>
      </c>
      <c r="E6965">
        <v>6.25E-2</v>
      </c>
      <c r="F6965">
        <v>0.01</v>
      </c>
      <c r="G6965">
        <v>0</v>
      </c>
      <c r="H6965">
        <v>0</v>
      </c>
      <c r="I6965">
        <v>0</v>
      </c>
    </row>
    <row r="6966" spans="1:9" x14ac:dyDescent="0.25">
      <c r="A6966" t="s">
        <v>719</v>
      </c>
      <c r="B6966">
        <v>61312</v>
      </c>
      <c r="C6966" s="593">
        <v>7.2499999999999995E-2</v>
      </c>
      <c r="D6966" t="s">
        <v>3217</v>
      </c>
      <c r="E6966">
        <v>6.25E-2</v>
      </c>
      <c r="F6966">
        <v>0.01</v>
      </c>
      <c r="G6966">
        <v>0</v>
      </c>
      <c r="H6966">
        <v>0</v>
      </c>
      <c r="I6966">
        <v>0</v>
      </c>
    </row>
    <row r="6967" spans="1:9" x14ac:dyDescent="0.25">
      <c r="A6967" t="s">
        <v>719</v>
      </c>
      <c r="B6967">
        <v>61313</v>
      </c>
      <c r="C6967" s="593">
        <v>7.2499999999999995E-2</v>
      </c>
      <c r="D6967" t="s">
        <v>1933</v>
      </c>
      <c r="E6967">
        <v>6.25E-2</v>
      </c>
      <c r="F6967">
        <v>0.01</v>
      </c>
      <c r="G6967">
        <v>0</v>
      </c>
      <c r="H6967">
        <v>0</v>
      </c>
      <c r="I6967">
        <v>0</v>
      </c>
    </row>
    <row r="6968" spans="1:9" x14ac:dyDescent="0.25">
      <c r="A6968" t="s">
        <v>719</v>
      </c>
      <c r="B6968">
        <v>61314</v>
      </c>
      <c r="C6968" s="593">
        <v>7.2499999999999995E-2</v>
      </c>
      <c r="D6968" t="s">
        <v>3217</v>
      </c>
      <c r="E6968">
        <v>6.25E-2</v>
      </c>
      <c r="F6968">
        <v>0.01</v>
      </c>
      <c r="G6968">
        <v>0</v>
      </c>
      <c r="H6968">
        <v>0</v>
      </c>
      <c r="I6968">
        <v>0</v>
      </c>
    </row>
    <row r="6969" spans="1:9" x14ac:dyDescent="0.25">
      <c r="A6969" t="s">
        <v>719</v>
      </c>
      <c r="B6969">
        <v>61315</v>
      </c>
      <c r="C6969" s="593">
        <v>7.2499999999999995E-2</v>
      </c>
      <c r="D6969" t="s">
        <v>3218</v>
      </c>
      <c r="E6969">
        <v>6.25E-2</v>
      </c>
      <c r="F6969">
        <v>0.01</v>
      </c>
      <c r="G6969">
        <v>0</v>
      </c>
      <c r="H6969">
        <v>0</v>
      </c>
      <c r="I6969">
        <v>0</v>
      </c>
    </row>
    <row r="6970" spans="1:9" x14ac:dyDescent="0.25">
      <c r="A6970" t="s">
        <v>719</v>
      </c>
      <c r="B6970">
        <v>61316</v>
      </c>
      <c r="C6970" s="593">
        <v>6.5000000000000002E-2</v>
      </c>
      <c r="D6970" t="s">
        <v>3219</v>
      </c>
      <c r="E6970">
        <v>6.25E-2</v>
      </c>
      <c r="F6970">
        <v>2.5000000000000001E-3</v>
      </c>
      <c r="G6970">
        <v>0</v>
      </c>
      <c r="H6970">
        <v>0</v>
      </c>
      <c r="I6970">
        <v>0</v>
      </c>
    </row>
    <row r="6971" spans="1:9" x14ac:dyDescent="0.25">
      <c r="A6971" t="s">
        <v>719</v>
      </c>
      <c r="B6971">
        <v>61317</v>
      </c>
      <c r="C6971" s="593">
        <v>7.2499999999999995E-2</v>
      </c>
      <c r="D6971" t="s">
        <v>3217</v>
      </c>
      <c r="E6971">
        <v>6.25E-2</v>
      </c>
      <c r="F6971">
        <v>0.01</v>
      </c>
      <c r="G6971">
        <v>0</v>
      </c>
      <c r="H6971">
        <v>0</v>
      </c>
      <c r="I6971">
        <v>0</v>
      </c>
    </row>
    <row r="6972" spans="1:9" x14ac:dyDescent="0.25">
      <c r="A6972" t="s">
        <v>719</v>
      </c>
      <c r="B6972">
        <v>61318</v>
      </c>
      <c r="C6972" s="593">
        <v>7.7499999999999999E-2</v>
      </c>
      <c r="D6972" t="s">
        <v>1374</v>
      </c>
      <c r="E6972">
        <v>6.25E-2</v>
      </c>
      <c r="F6972">
        <v>1.4999999999999999E-2</v>
      </c>
      <c r="G6972">
        <v>0</v>
      </c>
      <c r="H6972">
        <v>0</v>
      </c>
      <c r="I6972">
        <v>0</v>
      </c>
    </row>
    <row r="6973" spans="1:9" x14ac:dyDescent="0.25">
      <c r="A6973" t="s">
        <v>719</v>
      </c>
      <c r="B6973">
        <v>61319</v>
      </c>
      <c r="C6973" s="593">
        <v>7.2499999999999995E-2</v>
      </c>
      <c r="D6973" t="s">
        <v>1933</v>
      </c>
      <c r="E6973">
        <v>6.25E-2</v>
      </c>
      <c r="F6973">
        <v>0.01</v>
      </c>
      <c r="G6973">
        <v>0</v>
      </c>
      <c r="H6973">
        <v>0</v>
      </c>
      <c r="I6973">
        <v>0</v>
      </c>
    </row>
    <row r="6974" spans="1:9" x14ac:dyDescent="0.25">
      <c r="A6974" t="s">
        <v>719</v>
      </c>
      <c r="B6974">
        <v>61320</v>
      </c>
      <c r="C6974" s="593">
        <v>7.4999999999999997E-2</v>
      </c>
      <c r="D6974" t="s">
        <v>3220</v>
      </c>
      <c r="E6974">
        <v>6.25E-2</v>
      </c>
      <c r="F6974">
        <v>2.5000000000000001E-3</v>
      </c>
      <c r="G6974">
        <v>0.01</v>
      </c>
      <c r="H6974">
        <v>0</v>
      </c>
      <c r="I6974">
        <v>0</v>
      </c>
    </row>
    <row r="6975" spans="1:9" x14ac:dyDescent="0.25">
      <c r="A6975" t="s">
        <v>719</v>
      </c>
      <c r="B6975">
        <v>61321</v>
      </c>
      <c r="C6975" s="593">
        <v>8.2500000000000004E-2</v>
      </c>
      <c r="D6975" t="s">
        <v>3221</v>
      </c>
      <c r="E6975">
        <v>6.25E-2</v>
      </c>
      <c r="F6975">
        <v>0.02</v>
      </c>
      <c r="G6975">
        <v>0</v>
      </c>
      <c r="H6975">
        <v>0</v>
      </c>
      <c r="I6975">
        <v>0</v>
      </c>
    </row>
    <row r="6976" spans="1:9" x14ac:dyDescent="0.25">
      <c r="A6976" t="s">
        <v>719</v>
      </c>
      <c r="B6976">
        <v>61322</v>
      </c>
      <c r="C6976" s="593">
        <v>7.2499999999999995E-2</v>
      </c>
      <c r="D6976" t="s">
        <v>3222</v>
      </c>
      <c r="E6976">
        <v>6.25E-2</v>
      </c>
      <c r="F6976">
        <v>0.01</v>
      </c>
      <c r="G6976">
        <v>0</v>
      </c>
      <c r="H6976">
        <v>0</v>
      </c>
      <c r="I6976">
        <v>0</v>
      </c>
    </row>
    <row r="6977" spans="1:9" x14ac:dyDescent="0.25">
      <c r="A6977" t="s">
        <v>719</v>
      </c>
      <c r="B6977">
        <v>61323</v>
      </c>
      <c r="C6977" s="593">
        <v>7.2499999999999995E-2</v>
      </c>
      <c r="D6977" t="s">
        <v>1541</v>
      </c>
      <c r="E6977">
        <v>6.25E-2</v>
      </c>
      <c r="F6977">
        <v>0.01</v>
      </c>
      <c r="G6977">
        <v>0</v>
      </c>
      <c r="H6977">
        <v>0</v>
      </c>
      <c r="I6977">
        <v>0</v>
      </c>
    </row>
    <row r="6978" spans="1:9" x14ac:dyDescent="0.25">
      <c r="A6978" t="s">
        <v>719</v>
      </c>
      <c r="B6978">
        <v>61324</v>
      </c>
      <c r="C6978" s="593">
        <v>7.7499999999999999E-2</v>
      </c>
      <c r="D6978" t="s">
        <v>1374</v>
      </c>
      <c r="E6978">
        <v>6.25E-2</v>
      </c>
      <c r="F6978">
        <v>1.4999999999999999E-2</v>
      </c>
      <c r="G6978">
        <v>0</v>
      </c>
      <c r="H6978">
        <v>0</v>
      </c>
      <c r="I6978">
        <v>0</v>
      </c>
    </row>
    <row r="6979" spans="1:9" x14ac:dyDescent="0.25">
      <c r="A6979" t="s">
        <v>719</v>
      </c>
      <c r="B6979">
        <v>61325</v>
      </c>
      <c r="C6979" s="593">
        <v>6.5000000000000002E-2</v>
      </c>
      <c r="D6979" t="s">
        <v>3121</v>
      </c>
      <c r="E6979">
        <v>6.25E-2</v>
      </c>
      <c r="F6979">
        <v>2.5000000000000001E-3</v>
      </c>
      <c r="G6979">
        <v>0</v>
      </c>
      <c r="H6979">
        <v>0</v>
      </c>
      <c r="I6979">
        <v>0</v>
      </c>
    </row>
    <row r="6980" spans="1:9" x14ac:dyDescent="0.25">
      <c r="A6980" t="s">
        <v>719</v>
      </c>
      <c r="B6980">
        <v>61326</v>
      </c>
      <c r="C6980" s="593">
        <v>7.2499999999999995E-2</v>
      </c>
      <c r="D6980" t="s">
        <v>3223</v>
      </c>
      <c r="E6980">
        <v>6.25E-2</v>
      </c>
      <c r="F6980">
        <v>0</v>
      </c>
      <c r="G6980">
        <v>0</v>
      </c>
      <c r="H6980">
        <v>0.01</v>
      </c>
      <c r="I6980">
        <v>0</v>
      </c>
    </row>
    <row r="6981" spans="1:9" x14ac:dyDescent="0.25">
      <c r="A6981" t="s">
        <v>719</v>
      </c>
      <c r="B6981">
        <v>61327</v>
      </c>
      <c r="C6981" s="593">
        <v>6.25E-2</v>
      </c>
      <c r="D6981" t="s">
        <v>2292</v>
      </c>
      <c r="E6981">
        <v>6.25E-2</v>
      </c>
      <c r="F6981">
        <v>0</v>
      </c>
      <c r="G6981">
        <v>0</v>
      </c>
      <c r="H6981">
        <v>0</v>
      </c>
      <c r="I6981">
        <v>0</v>
      </c>
    </row>
    <row r="6982" spans="1:9" x14ac:dyDescent="0.25">
      <c r="A6982" t="s">
        <v>719</v>
      </c>
      <c r="B6982">
        <v>61328</v>
      </c>
      <c r="C6982" s="593">
        <v>7.2499999999999995E-2</v>
      </c>
      <c r="D6982" t="s">
        <v>3217</v>
      </c>
      <c r="E6982">
        <v>6.25E-2</v>
      </c>
      <c r="F6982">
        <v>0.01</v>
      </c>
      <c r="G6982">
        <v>0</v>
      </c>
      <c r="H6982">
        <v>0</v>
      </c>
      <c r="I6982">
        <v>0</v>
      </c>
    </row>
    <row r="6983" spans="1:9" x14ac:dyDescent="0.25">
      <c r="A6983" t="s">
        <v>719</v>
      </c>
      <c r="B6983">
        <v>61329</v>
      </c>
      <c r="C6983" s="593">
        <v>7.2499999999999995E-2</v>
      </c>
      <c r="D6983" t="s">
        <v>3217</v>
      </c>
      <c r="E6983">
        <v>6.25E-2</v>
      </c>
      <c r="F6983">
        <v>0.01</v>
      </c>
      <c r="G6983">
        <v>0</v>
      </c>
      <c r="H6983">
        <v>0</v>
      </c>
      <c r="I6983">
        <v>0</v>
      </c>
    </row>
    <row r="6984" spans="1:9" x14ac:dyDescent="0.25">
      <c r="A6984" t="s">
        <v>719</v>
      </c>
      <c r="B6984">
        <v>61330</v>
      </c>
      <c r="C6984" s="593">
        <v>7.7499999999999999E-2</v>
      </c>
      <c r="D6984" t="s">
        <v>1374</v>
      </c>
      <c r="E6984">
        <v>6.25E-2</v>
      </c>
      <c r="F6984">
        <v>1.4999999999999999E-2</v>
      </c>
      <c r="G6984">
        <v>0</v>
      </c>
      <c r="H6984">
        <v>0</v>
      </c>
      <c r="I6984">
        <v>0</v>
      </c>
    </row>
    <row r="6985" spans="1:9" x14ac:dyDescent="0.25">
      <c r="A6985" t="s">
        <v>719</v>
      </c>
      <c r="B6985">
        <v>61331</v>
      </c>
      <c r="C6985" s="593">
        <v>7.7499999999999999E-2</v>
      </c>
      <c r="D6985" t="s">
        <v>1374</v>
      </c>
      <c r="E6985">
        <v>6.25E-2</v>
      </c>
      <c r="F6985">
        <v>1.4999999999999999E-2</v>
      </c>
      <c r="G6985">
        <v>0</v>
      </c>
      <c r="H6985">
        <v>0</v>
      </c>
      <c r="I6985">
        <v>0</v>
      </c>
    </row>
    <row r="6986" spans="1:9" x14ac:dyDescent="0.25">
      <c r="A6986" t="s">
        <v>719</v>
      </c>
      <c r="B6986">
        <v>61332</v>
      </c>
      <c r="C6986" s="593">
        <v>6.5000000000000002E-2</v>
      </c>
      <c r="D6986" t="s">
        <v>3224</v>
      </c>
      <c r="E6986">
        <v>6.25E-2</v>
      </c>
      <c r="F6986">
        <v>2.5000000000000001E-3</v>
      </c>
      <c r="G6986">
        <v>0</v>
      </c>
      <c r="H6986">
        <v>0</v>
      </c>
      <c r="I6986">
        <v>0</v>
      </c>
    </row>
    <row r="6987" spans="1:9" x14ac:dyDescent="0.25">
      <c r="A6987" t="s">
        <v>719</v>
      </c>
      <c r="B6987">
        <v>61333</v>
      </c>
      <c r="C6987" s="593">
        <v>7.2499999999999995E-2</v>
      </c>
      <c r="D6987" t="s">
        <v>1933</v>
      </c>
      <c r="E6987">
        <v>6.25E-2</v>
      </c>
      <c r="F6987">
        <v>0.01</v>
      </c>
      <c r="G6987">
        <v>0</v>
      </c>
      <c r="H6987">
        <v>0</v>
      </c>
      <c r="I6987">
        <v>0</v>
      </c>
    </row>
    <row r="6988" spans="1:9" x14ac:dyDescent="0.25">
      <c r="A6988" t="s">
        <v>719</v>
      </c>
      <c r="B6988">
        <v>61334</v>
      </c>
      <c r="C6988" s="593">
        <v>6.5000000000000002E-2</v>
      </c>
      <c r="D6988" t="s">
        <v>3121</v>
      </c>
      <c r="E6988">
        <v>6.25E-2</v>
      </c>
      <c r="F6988">
        <v>2.5000000000000001E-3</v>
      </c>
      <c r="G6988">
        <v>0</v>
      </c>
      <c r="H6988">
        <v>0</v>
      </c>
      <c r="I6988">
        <v>0</v>
      </c>
    </row>
    <row r="6989" spans="1:9" x14ac:dyDescent="0.25">
      <c r="A6989" t="s">
        <v>719</v>
      </c>
      <c r="B6989">
        <v>61335</v>
      </c>
      <c r="C6989" s="593">
        <v>6.25E-2</v>
      </c>
      <c r="D6989" t="s">
        <v>2292</v>
      </c>
      <c r="E6989">
        <v>6.25E-2</v>
      </c>
      <c r="F6989">
        <v>0</v>
      </c>
      <c r="G6989">
        <v>0</v>
      </c>
      <c r="H6989">
        <v>0</v>
      </c>
      <c r="I6989">
        <v>0</v>
      </c>
    </row>
    <row r="6990" spans="1:9" x14ac:dyDescent="0.25">
      <c r="A6990" t="s">
        <v>719</v>
      </c>
      <c r="B6990">
        <v>61336</v>
      </c>
      <c r="C6990" s="593">
        <v>6.5000000000000002E-2</v>
      </c>
      <c r="D6990" t="s">
        <v>3121</v>
      </c>
      <c r="E6990">
        <v>6.25E-2</v>
      </c>
      <c r="F6990">
        <v>2.5000000000000001E-3</v>
      </c>
      <c r="G6990">
        <v>0</v>
      </c>
      <c r="H6990">
        <v>0</v>
      </c>
      <c r="I6990">
        <v>0</v>
      </c>
    </row>
    <row r="6991" spans="1:9" x14ac:dyDescent="0.25">
      <c r="A6991" t="s">
        <v>719</v>
      </c>
      <c r="B6991">
        <v>61337</v>
      </c>
      <c r="C6991" s="593">
        <v>7.2499999999999995E-2</v>
      </c>
      <c r="D6991" t="s">
        <v>3217</v>
      </c>
      <c r="E6991">
        <v>6.25E-2</v>
      </c>
      <c r="F6991">
        <v>0.01</v>
      </c>
      <c r="G6991">
        <v>0</v>
      </c>
      <c r="H6991">
        <v>0</v>
      </c>
      <c r="I6991">
        <v>0</v>
      </c>
    </row>
    <row r="6992" spans="1:9" x14ac:dyDescent="0.25">
      <c r="A6992" t="s">
        <v>719</v>
      </c>
      <c r="B6992">
        <v>61338</v>
      </c>
      <c r="C6992" s="593">
        <v>7.2499999999999995E-2</v>
      </c>
      <c r="D6992" t="s">
        <v>3217</v>
      </c>
      <c r="E6992">
        <v>6.25E-2</v>
      </c>
      <c r="F6992">
        <v>0.01</v>
      </c>
      <c r="G6992">
        <v>0</v>
      </c>
      <c r="H6992">
        <v>0</v>
      </c>
      <c r="I6992">
        <v>0</v>
      </c>
    </row>
    <row r="6993" spans="1:9" x14ac:dyDescent="0.25">
      <c r="A6993" t="s">
        <v>719</v>
      </c>
      <c r="B6993">
        <v>61340</v>
      </c>
      <c r="C6993" s="593">
        <v>6.25E-2</v>
      </c>
      <c r="D6993" t="s">
        <v>3225</v>
      </c>
      <c r="E6993">
        <v>6.25E-2</v>
      </c>
      <c r="F6993">
        <v>0</v>
      </c>
      <c r="G6993">
        <v>0</v>
      </c>
      <c r="H6993">
        <v>0</v>
      </c>
      <c r="I6993">
        <v>0</v>
      </c>
    </row>
    <row r="6994" spans="1:9" x14ac:dyDescent="0.25">
      <c r="A6994" t="s">
        <v>719</v>
      </c>
      <c r="B6994">
        <v>61341</v>
      </c>
      <c r="C6994" s="593">
        <v>7.0000000000000007E-2</v>
      </c>
      <c r="D6994" t="s">
        <v>3226</v>
      </c>
      <c r="E6994">
        <v>6.25E-2</v>
      </c>
      <c r="F6994">
        <v>2.5000000000000001E-3</v>
      </c>
      <c r="G6994">
        <v>5.0000000000000001E-3</v>
      </c>
      <c r="H6994">
        <v>0</v>
      </c>
      <c r="I6994">
        <v>0</v>
      </c>
    </row>
    <row r="6995" spans="1:9" x14ac:dyDescent="0.25">
      <c r="A6995" t="s">
        <v>719</v>
      </c>
      <c r="B6995">
        <v>61342</v>
      </c>
      <c r="C6995" s="593">
        <v>7.7499999999999999E-2</v>
      </c>
      <c r="D6995" t="s">
        <v>1374</v>
      </c>
      <c r="E6995">
        <v>6.25E-2</v>
      </c>
      <c r="F6995">
        <v>1.4999999999999999E-2</v>
      </c>
      <c r="G6995">
        <v>0</v>
      </c>
      <c r="H6995">
        <v>0</v>
      </c>
      <c r="I6995">
        <v>0</v>
      </c>
    </row>
    <row r="6996" spans="1:9" x14ac:dyDescent="0.25">
      <c r="A6996" t="s">
        <v>719</v>
      </c>
      <c r="B6996">
        <v>61344</v>
      </c>
      <c r="C6996" s="593">
        <v>7.7499999999999999E-2</v>
      </c>
      <c r="D6996" t="s">
        <v>2694</v>
      </c>
      <c r="E6996">
        <v>6.25E-2</v>
      </c>
      <c r="F6996">
        <v>1.4999999999999999E-2</v>
      </c>
      <c r="G6996">
        <v>0</v>
      </c>
      <c r="H6996">
        <v>0</v>
      </c>
      <c r="I6996">
        <v>0</v>
      </c>
    </row>
    <row r="6997" spans="1:9" x14ac:dyDescent="0.25">
      <c r="A6997" t="s">
        <v>719</v>
      </c>
      <c r="B6997">
        <v>61345</v>
      </c>
      <c r="C6997" s="593">
        <v>7.4999999999999997E-2</v>
      </c>
      <c r="D6997" t="s">
        <v>3227</v>
      </c>
      <c r="E6997">
        <v>6.25E-2</v>
      </c>
      <c r="F6997">
        <v>1.2500000000000001E-2</v>
      </c>
      <c r="G6997">
        <v>0</v>
      </c>
      <c r="H6997">
        <v>0</v>
      </c>
      <c r="I6997">
        <v>0</v>
      </c>
    </row>
    <row r="6998" spans="1:9" x14ac:dyDescent="0.25">
      <c r="A6998" t="s">
        <v>719</v>
      </c>
      <c r="B6998">
        <v>61346</v>
      </c>
      <c r="C6998" s="593">
        <v>7.2499999999999995E-2</v>
      </c>
      <c r="D6998" t="s">
        <v>3217</v>
      </c>
      <c r="E6998">
        <v>6.25E-2</v>
      </c>
      <c r="F6998">
        <v>0.01</v>
      </c>
      <c r="G6998">
        <v>0</v>
      </c>
      <c r="H6998">
        <v>0</v>
      </c>
      <c r="I6998">
        <v>0</v>
      </c>
    </row>
    <row r="6999" spans="1:9" x14ac:dyDescent="0.25">
      <c r="A6999" t="s">
        <v>719</v>
      </c>
      <c r="B6999">
        <v>61348</v>
      </c>
      <c r="C6999" s="593">
        <v>7.0000000000000007E-2</v>
      </c>
      <c r="D6999" t="s">
        <v>3228</v>
      </c>
      <c r="E6999">
        <v>6.25E-2</v>
      </c>
      <c r="F6999">
        <v>2.5000000000000001E-3</v>
      </c>
      <c r="G6999">
        <v>5.0000000000000001E-3</v>
      </c>
      <c r="H6999">
        <v>0</v>
      </c>
      <c r="I6999">
        <v>0</v>
      </c>
    </row>
    <row r="7000" spans="1:9" x14ac:dyDescent="0.25">
      <c r="A7000" t="s">
        <v>719</v>
      </c>
      <c r="B7000">
        <v>61349</v>
      </c>
      <c r="C7000" s="593">
        <v>7.7499999999999999E-2</v>
      </c>
      <c r="D7000" t="s">
        <v>1374</v>
      </c>
      <c r="E7000">
        <v>6.25E-2</v>
      </c>
      <c r="F7000">
        <v>1.4999999999999999E-2</v>
      </c>
      <c r="G7000">
        <v>0</v>
      </c>
      <c r="H7000">
        <v>0</v>
      </c>
      <c r="I7000">
        <v>0</v>
      </c>
    </row>
    <row r="7001" spans="1:9" x14ac:dyDescent="0.25">
      <c r="A7001" t="s">
        <v>719</v>
      </c>
      <c r="B7001">
        <v>61350</v>
      </c>
      <c r="C7001" s="593">
        <v>7.0000000000000007E-2</v>
      </c>
      <c r="D7001" t="s">
        <v>3226</v>
      </c>
      <c r="E7001">
        <v>6.25E-2</v>
      </c>
      <c r="F7001">
        <v>2.5000000000000001E-3</v>
      </c>
      <c r="G7001">
        <v>5.0000000000000001E-3</v>
      </c>
      <c r="H7001">
        <v>0</v>
      </c>
      <c r="I7001">
        <v>0</v>
      </c>
    </row>
    <row r="7002" spans="1:9" x14ac:dyDescent="0.25">
      <c r="A7002" t="s">
        <v>719</v>
      </c>
      <c r="B7002">
        <v>61353</v>
      </c>
      <c r="C7002" s="593">
        <v>7.7499999999999999E-2</v>
      </c>
      <c r="D7002" t="s">
        <v>1374</v>
      </c>
      <c r="E7002">
        <v>6.25E-2</v>
      </c>
      <c r="F7002">
        <v>1.4999999999999999E-2</v>
      </c>
      <c r="G7002">
        <v>0</v>
      </c>
      <c r="H7002">
        <v>0</v>
      </c>
      <c r="I7002">
        <v>0</v>
      </c>
    </row>
    <row r="7003" spans="1:9" x14ac:dyDescent="0.25">
      <c r="A7003" t="s">
        <v>719</v>
      </c>
      <c r="B7003">
        <v>61354</v>
      </c>
      <c r="C7003" s="593">
        <v>7.7499999999999999E-2</v>
      </c>
      <c r="D7003" t="s">
        <v>3229</v>
      </c>
      <c r="E7003">
        <v>6.25E-2</v>
      </c>
      <c r="F7003">
        <v>0.01</v>
      </c>
      <c r="G7003">
        <v>5.0000000000000001E-3</v>
      </c>
      <c r="H7003">
        <v>0</v>
      </c>
      <c r="I7003">
        <v>0</v>
      </c>
    </row>
    <row r="7004" spans="1:9" x14ac:dyDescent="0.25">
      <c r="A7004" t="s">
        <v>719</v>
      </c>
      <c r="B7004">
        <v>61356</v>
      </c>
      <c r="C7004" s="593">
        <v>0.08</v>
      </c>
      <c r="D7004" t="s">
        <v>3230</v>
      </c>
      <c r="E7004">
        <v>6.25E-2</v>
      </c>
      <c r="F7004">
        <v>0.01</v>
      </c>
      <c r="G7004">
        <v>7.4999999999999997E-3</v>
      </c>
      <c r="H7004">
        <v>0</v>
      </c>
      <c r="I7004">
        <v>0</v>
      </c>
    </row>
    <row r="7005" spans="1:9" x14ac:dyDescent="0.25">
      <c r="A7005" t="s">
        <v>719</v>
      </c>
      <c r="B7005">
        <v>61358</v>
      </c>
      <c r="C7005" s="593">
        <v>6.5000000000000002E-2</v>
      </c>
      <c r="D7005" t="s">
        <v>3121</v>
      </c>
      <c r="E7005">
        <v>6.25E-2</v>
      </c>
      <c r="F7005">
        <v>2.5000000000000001E-3</v>
      </c>
      <c r="G7005">
        <v>0</v>
      </c>
      <c r="H7005">
        <v>0</v>
      </c>
      <c r="I7005">
        <v>0</v>
      </c>
    </row>
    <row r="7006" spans="1:9" x14ac:dyDescent="0.25">
      <c r="A7006" t="s">
        <v>719</v>
      </c>
      <c r="B7006">
        <v>61359</v>
      </c>
      <c r="C7006" s="593">
        <v>7.2499999999999995E-2</v>
      </c>
      <c r="D7006" t="s">
        <v>3217</v>
      </c>
      <c r="E7006">
        <v>6.25E-2</v>
      </c>
      <c r="F7006">
        <v>0.01</v>
      </c>
      <c r="G7006">
        <v>0</v>
      </c>
      <c r="H7006">
        <v>0</v>
      </c>
      <c r="I7006">
        <v>0</v>
      </c>
    </row>
    <row r="7007" spans="1:9" x14ac:dyDescent="0.25">
      <c r="A7007" t="s">
        <v>719</v>
      </c>
      <c r="B7007">
        <v>61360</v>
      </c>
      <c r="C7007" s="593">
        <v>6.5000000000000002E-2</v>
      </c>
      <c r="D7007" t="s">
        <v>3121</v>
      </c>
      <c r="E7007">
        <v>6.25E-2</v>
      </c>
      <c r="F7007">
        <v>2.5000000000000001E-3</v>
      </c>
      <c r="G7007">
        <v>0</v>
      </c>
      <c r="H7007">
        <v>0</v>
      </c>
      <c r="I7007">
        <v>0</v>
      </c>
    </row>
    <row r="7008" spans="1:9" x14ac:dyDescent="0.25">
      <c r="A7008" t="s">
        <v>719</v>
      </c>
      <c r="B7008">
        <v>61361</v>
      </c>
      <c r="C7008" s="593">
        <v>7.7499999999999999E-2</v>
      </c>
      <c r="D7008" t="s">
        <v>2694</v>
      </c>
      <c r="E7008">
        <v>6.25E-2</v>
      </c>
      <c r="F7008">
        <v>1.4999999999999999E-2</v>
      </c>
      <c r="G7008">
        <v>0</v>
      </c>
      <c r="H7008">
        <v>0</v>
      </c>
      <c r="I7008">
        <v>0</v>
      </c>
    </row>
    <row r="7009" spans="1:9" x14ac:dyDescent="0.25">
      <c r="A7009" t="s">
        <v>719</v>
      </c>
      <c r="B7009">
        <v>61362</v>
      </c>
      <c r="C7009" s="593">
        <v>7.7499999999999999E-2</v>
      </c>
      <c r="D7009" t="s">
        <v>3229</v>
      </c>
      <c r="E7009">
        <v>6.25E-2</v>
      </c>
      <c r="F7009">
        <v>0.01</v>
      </c>
      <c r="G7009">
        <v>5.0000000000000001E-3</v>
      </c>
      <c r="H7009">
        <v>0</v>
      </c>
      <c r="I7009">
        <v>0</v>
      </c>
    </row>
    <row r="7010" spans="1:9" x14ac:dyDescent="0.25">
      <c r="A7010" t="s">
        <v>719</v>
      </c>
      <c r="B7010">
        <v>61363</v>
      </c>
      <c r="C7010" s="593">
        <v>6.25E-2</v>
      </c>
      <c r="D7010" t="s">
        <v>3231</v>
      </c>
      <c r="E7010">
        <v>6.25E-2</v>
      </c>
      <c r="F7010">
        <v>0</v>
      </c>
      <c r="G7010">
        <v>0</v>
      </c>
      <c r="H7010">
        <v>0</v>
      </c>
      <c r="I7010">
        <v>0</v>
      </c>
    </row>
    <row r="7011" spans="1:9" x14ac:dyDescent="0.25">
      <c r="A7011" t="s">
        <v>719</v>
      </c>
      <c r="B7011">
        <v>61364</v>
      </c>
      <c r="C7011" s="593">
        <v>8.5000000000000006E-2</v>
      </c>
      <c r="D7011" t="s">
        <v>3232</v>
      </c>
      <c r="E7011">
        <v>6.25E-2</v>
      </c>
      <c r="F7011">
        <v>2.5000000000000001E-3</v>
      </c>
      <c r="G7011">
        <v>0.01</v>
      </c>
      <c r="H7011">
        <v>0.01</v>
      </c>
      <c r="I7011">
        <v>0</v>
      </c>
    </row>
    <row r="7012" spans="1:9" x14ac:dyDescent="0.25">
      <c r="A7012" t="s">
        <v>719</v>
      </c>
      <c r="B7012">
        <v>61367</v>
      </c>
      <c r="C7012" s="593">
        <v>7.7499999999999999E-2</v>
      </c>
      <c r="D7012" t="s">
        <v>1374</v>
      </c>
      <c r="E7012">
        <v>6.25E-2</v>
      </c>
      <c r="F7012">
        <v>1.4999999999999999E-2</v>
      </c>
      <c r="G7012">
        <v>0</v>
      </c>
      <c r="H7012">
        <v>0</v>
      </c>
      <c r="I7012">
        <v>0</v>
      </c>
    </row>
    <row r="7013" spans="1:9" x14ac:dyDescent="0.25">
      <c r="A7013" t="s">
        <v>719</v>
      </c>
      <c r="B7013">
        <v>61368</v>
      </c>
      <c r="C7013" s="593">
        <v>7.2499999999999995E-2</v>
      </c>
      <c r="D7013" t="s">
        <v>3217</v>
      </c>
      <c r="E7013">
        <v>6.25E-2</v>
      </c>
      <c r="F7013">
        <v>0.01</v>
      </c>
      <c r="G7013">
        <v>0</v>
      </c>
      <c r="H7013">
        <v>0</v>
      </c>
      <c r="I7013">
        <v>0</v>
      </c>
    </row>
    <row r="7014" spans="1:9" x14ac:dyDescent="0.25">
      <c r="A7014" t="s">
        <v>719</v>
      </c>
      <c r="B7014">
        <v>61369</v>
      </c>
      <c r="C7014" s="593">
        <v>6.25E-2</v>
      </c>
      <c r="D7014" t="s">
        <v>1496</v>
      </c>
      <c r="E7014">
        <v>6.25E-2</v>
      </c>
      <c r="F7014">
        <v>0</v>
      </c>
      <c r="G7014">
        <v>0</v>
      </c>
      <c r="H7014">
        <v>0</v>
      </c>
      <c r="I7014">
        <v>0</v>
      </c>
    </row>
    <row r="7015" spans="1:9" x14ac:dyDescent="0.25">
      <c r="A7015" t="s">
        <v>719</v>
      </c>
      <c r="B7015">
        <v>61370</v>
      </c>
      <c r="C7015" s="593">
        <v>6.5000000000000002E-2</v>
      </c>
      <c r="D7015" t="s">
        <v>3121</v>
      </c>
      <c r="E7015">
        <v>6.25E-2</v>
      </c>
      <c r="F7015">
        <v>2.5000000000000001E-3</v>
      </c>
      <c r="G7015">
        <v>0</v>
      </c>
      <c r="H7015">
        <v>0</v>
      </c>
      <c r="I7015">
        <v>0</v>
      </c>
    </row>
    <row r="7016" spans="1:9" x14ac:dyDescent="0.25">
      <c r="A7016" t="s">
        <v>719</v>
      </c>
      <c r="B7016">
        <v>61371</v>
      </c>
      <c r="C7016" s="593">
        <v>6.5000000000000002E-2</v>
      </c>
      <c r="D7016" t="s">
        <v>3121</v>
      </c>
      <c r="E7016">
        <v>6.25E-2</v>
      </c>
      <c r="F7016">
        <v>2.5000000000000001E-3</v>
      </c>
      <c r="G7016">
        <v>0</v>
      </c>
      <c r="H7016">
        <v>0</v>
      </c>
      <c r="I7016">
        <v>0</v>
      </c>
    </row>
    <row r="7017" spans="1:9" x14ac:dyDescent="0.25">
      <c r="A7017" t="s">
        <v>719</v>
      </c>
      <c r="B7017">
        <v>61372</v>
      </c>
      <c r="C7017" s="593">
        <v>6.5000000000000002E-2</v>
      </c>
      <c r="D7017" t="s">
        <v>3233</v>
      </c>
      <c r="E7017">
        <v>6.25E-2</v>
      </c>
      <c r="F7017">
        <v>2.5000000000000001E-3</v>
      </c>
      <c r="G7017">
        <v>0</v>
      </c>
      <c r="H7017">
        <v>0</v>
      </c>
      <c r="I7017">
        <v>0</v>
      </c>
    </row>
    <row r="7018" spans="1:9" x14ac:dyDescent="0.25">
      <c r="A7018" t="s">
        <v>719</v>
      </c>
      <c r="B7018">
        <v>61373</v>
      </c>
      <c r="C7018" s="593">
        <v>7.4999999999999997E-2</v>
      </c>
      <c r="D7018" t="s">
        <v>3121</v>
      </c>
      <c r="E7018">
        <v>6.25E-2</v>
      </c>
      <c r="F7018">
        <v>2.5000000000000001E-3</v>
      </c>
      <c r="G7018">
        <v>0.01</v>
      </c>
      <c r="H7018">
        <v>0</v>
      </c>
      <c r="I7018">
        <v>0</v>
      </c>
    </row>
    <row r="7019" spans="1:9" x14ac:dyDescent="0.25">
      <c r="A7019" t="s">
        <v>719</v>
      </c>
      <c r="B7019">
        <v>61374</v>
      </c>
      <c r="C7019" s="593">
        <v>7.2499999999999995E-2</v>
      </c>
      <c r="D7019" t="s">
        <v>3217</v>
      </c>
      <c r="E7019">
        <v>6.25E-2</v>
      </c>
      <c r="F7019">
        <v>0.01</v>
      </c>
      <c r="G7019">
        <v>0</v>
      </c>
      <c r="H7019">
        <v>0</v>
      </c>
      <c r="I7019">
        <v>0</v>
      </c>
    </row>
    <row r="7020" spans="1:9" x14ac:dyDescent="0.25">
      <c r="A7020" t="s">
        <v>719</v>
      </c>
      <c r="B7020">
        <v>61375</v>
      </c>
      <c r="C7020" s="593">
        <v>6.25E-2</v>
      </c>
      <c r="D7020" t="s">
        <v>1496</v>
      </c>
      <c r="E7020">
        <v>6.25E-2</v>
      </c>
      <c r="F7020">
        <v>0</v>
      </c>
      <c r="G7020">
        <v>0</v>
      </c>
      <c r="H7020">
        <v>0</v>
      </c>
      <c r="I7020">
        <v>0</v>
      </c>
    </row>
    <row r="7021" spans="1:9" x14ac:dyDescent="0.25">
      <c r="A7021" t="s">
        <v>719</v>
      </c>
      <c r="B7021">
        <v>61376</v>
      </c>
      <c r="C7021" s="593">
        <v>7.7499999999999999E-2</v>
      </c>
      <c r="D7021" t="s">
        <v>1374</v>
      </c>
      <c r="E7021">
        <v>6.25E-2</v>
      </c>
      <c r="F7021">
        <v>1.4999999999999999E-2</v>
      </c>
      <c r="G7021">
        <v>0</v>
      </c>
      <c r="H7021">
        <v>0</v>
      </c>
      <c r="I7021">
        <v>0</v>
      </c>
    </row>
    <row r="7022" spans="1:9" x14ac:dyDescent="0.25">
      <c r="A7022" t="s">
        <v>719</v>
      </c>
      <c r="B7022">
        <v>61377</v>
      </c>
      <c r="C7022" s="593">
        <v>7.2499999999999995E-2</v>
      </c>
      <c r="D7022" t="s">
        <v>1933</v>
      </c>
      <c r="E7022">
        <v>6.25E-2</v>
      </c>
      <c r="F7022">
        <v>0.01</v>
      </c>
      <c r="G7022">
        <v>0</v>
      </c>
      <c r="H7022">
        <v>0</v>
      </c>
      <c r="I7022">
        <v>0</v>
      </c>
    </row>
    <row r="7023" spans="1:9" x14ac:dyDescent="0.25">
      <c r="A7023" t="s">
        <v>719</v>
      </c>
      <c r="B7023">
        <v>61378</v>
      </c>
      <c r="C7023" s="593">
        <v>7.7499999999999999E-2</v>
      </c>
      <c r="D7023" t="s">
        <v>1374</v>
      </c>
      <c r="E7023">
        <v>6.25E-2</v>
      </c>
      <c r="F7023">
        <v>1.4999999999999999E-2</v>
      </c>
      <c r="G7023">
        <v>0</v>
      </c>
      <c r="H7023">
        <v>0</v>
      </c>
      <c r="I7023">
        <v>0</v>
      </c>
    </row>
    <row r="7024" spans="1:9" x14ac:dyDescent="0.25">
      <c r="A7024" t="s">
        <v>719</v>
      </c>
      <c r="B7024">
        <v>61379</v>
      </c>
      <c r="C7024" s="593">
        <v>7.2499999999999995E-2</v>
      </c>
      <c r="D7024" t="s">
        <v>3217</v>
      </c>
      <c r="E7024">
        <v>6.25E-2</v>
      </c>
      <c r="F7024">
        <v>0.01</v>
      </c>
      <c r="G7024">
        <v>0</v>
      </c>
      <c r="H7024">
        <v>0</v>
      </c>
      <c r="I7024">
        <v>0</v>
      </c>
    </row>
    <row r="7025" spans="1:9" x14ac:dyDescent="0.25">
      <c r="A7025" t="s">
        <v>719</v>
      </c>
      <c r="B7025">
        <v>61401</v>
      </c>
      <c r="C7025" s="593">
        <v>9.7500000000000003E-2</v>
      </c>
      <c r="D7025" t="s">
        <v>3234</v>
      </c>
      <c r="E7025">
        <v>6.25E-2</v>
      </c>
      <c r="F7025">
        <v>1.4999999999999999E-2</v>
      </c>
      <c r="G7025">
        <v>0.01</v>
      </c>
      <c r="H7025">
        <v>0.01</v>
      </c>
      <c r="I7025">
        <v>0</v>
      </c>
    </row>
    <row r="7026" spans="1:9" x14ac:dyDescent="0.25">
      <c r="A7026" t="s">
        <v>719</v>
      </c>
      <c r="B7026">
        <v>61402</v>
      </c>
      <c r="C7026" s="593">
        <v>8.7499999999999994E-2</v>
      </c>
      <c r="D7026" t="s">
        <v>3235</v>
      </c>
      <c r="E7026">
        <v>6.25E-2</v>
      </c>
      <c r="F7026">
        <v>1.4999999999999999E-2</v>
      </c>
      <c r="G7026">
        <v>0.01</v>
      </c>
      <c r="H7026">
        <v>0</v>
      </c>
      <c r="I7026">
        <v>0</v>
      </c>
    </row>
    <row r="7027" spans="1:9" x14ac:dyDescent="0.25">
      <c r="A7027" t="s">
        <v>719</v>
      </c>
      <c r="B7027">
        <v>61410</v>
      </c>
      <c r="C7027" s="593">
        <v>7.7499999999999999E-2</v>
      </c>
      <c r="D7027" t="s">
        <v>3236</v>
      </c>
      <c r="E7027">
        <v>6.25E-2</v>
      </c>
      <c r="F7027">
        <v>1.4999999999999999E-2</v>
      </c>
      <c r="G7027">
        <v>0</v>
      </c>
      <c r="H7027">
        <v>0</v>
      </c>
      <c r="I7027">
        <v>0</v>
      </c>
    </row>
    <row r="7028" spans="1:9" x14ac:dyDescent="0.25">
      <c r="A7028" t="s">
        <v>719</v>
      </c>
      <c r="B7028">
        <v>61411</v>
      </c>
      <c r="C7028" s="593">
        <v>0.08</v>
      </c>
      <c r="D7028" t="s">
        <v>2700</v>
      </c>
      <c r="E7028">
        <v>6.25E-2</v>
      </c>
      <c r="F7028">
        <v>1.7500000000000002E-2</v>
      </c>
      <c r="G7028">
        <v>0</v>
      </c>
      <c r="H7028">
        <v>0</v>
      </c>
      <c r="I7028">
        <v>0</v>
      </c>
    </row>
    <row r="7029" spans="1:9" x14ac:dyDescent="0.25">
      <c r="A7029" t="s">
        <v>719</v>
      </c>
      <c r="B7029">
        <v>61412</v>
      </c>
      <c r="C7029" s="593">
        <v>7.7499999999999999E-2</v>
      </c>
      <c r="D7029" t="s">
        <v>3236</v>
      </c>
      <c r="E7029">
        <v>6.25E-2</v>
      </c>
      <c r="F7029">
        <v>1.4999999999999999E-2</v>
      </c>
      <c r="G7029">
        <v>0</v>
      </c>
      <c r="H7029">
        <v>0</v>
      </c>
      <c r="I7029">
        <v>0</v>
      </c>
    </row>
    <row r="7030" spans="1:9" x14ac:dyDescent="0.25">
      <c r="A7030" t="s">
        <v>719</v>
      </c>
      <c r="B7030">
        <v>61413</v>
      </c>
      <c r="C7030" s="593">
        <v>7.7499999999999999E-2</v>
      </c>
      <c r="D7030" t="s">
        <v>2694</v>
      </c>
      <c r="E7030">
        <v>6.25E-2</v>
      </c>
      <c r="F7030">
        <v>1.4999999999999999E-2</v>
      </c>
      <c r="G7030">
        <v>0</v>
      </c>
      <c r="H7030">
        <v>0</v>
      </c>
      <c r="I7030">
        <v>0</v>
      </c>
    </row>
    <row r="7031" spans="1:9" x14ac:dyDescent="0.25">
      <c r="A7031" t="s">
        <v>719</v>
      </c>
      <c r="B7031">
        <v>61414</v>
      </c>
      <c r="C7031" s="593">
        <v>7.7499999999999999E-2</v>
      </c>
      <c r="D7031" t="s">
        <v>2694</v>
      </c>
      <c r="E7031">
        <v>6.25E-2</v>
      </c>
      <c r="F7031">
        <v>1.4999999999999999E-2</v>
      </c>
      <c r="G7031">
        <v>0</v>
      </c>
      <c r="H7031">
        <v>0</v>
      </c>
      <c r="I7031">
        <v>0</v>
      </c>
    </row>
    <row r="7032" spans="1:9" x14ac:dyDescent="0.25">
      <c r="A7032" t="s">
        <v>719</v>
      </c>
      <c r="B7032">
        <v>61415</v>
      </c>
      <c r="C7032" s="593">
        <v>0.08</v>
      </c>
      <c r="D7032" t="s">
        <v>2700</v>
      </c>
      <c r="E7032">
        <v>6.25E-2</v>
      </c>
      <c r="F7032">
        <v>1.7500000000000002E-2</v>
      </c>
      <c r="G7032">
        <v>0</v>
      </c>
      <c r="H7032">
        <v>0</v>
      </c>
      <c r="I7032">
        <v>0</v>
      </c>
    </row>
    <row r="7033" spans="1:9" x14ac:dyDescent="0.25">
      <c r="A7033" t="s">
        <v>719</v>
      </c>
      <c r="B7033">
        <v>61416</v>
      </c>
      <c r="C7033" s="593">
        <v>0.08</v>
      </c>
      <c r="D7033" t="s">
        <v>3237</v>
      </c>
      <c r="E7033">
        <v>6.25E-2</v>
      </c>
      <c r="F7033">
        <v>1.7500000000000002E-2</v>
      </c>
      <c r="G7033">
        <v>0</v>
      </c>
      <c r="H7033">
        <v>0</v>
      </c>
      <c r="I7033">
        <v>0</v>
      </c>
    </row>
    <row r="7034" spans="1:9" x14ac:dyDescent="0.25">
      <c r="A7034" t="s">
        <v>719</v>
      </c>
      <c r="B7034">
        <v>61417</v>
      </c>
      <c r="C7034" s="593">
        <v>7.2499999999999995E-2</v>
      </c>
      <c r="D7034" t="s">
        <v>3238</v>
      </c>
      <c r="E7034">
        <v>6.25E-2</v>
      </c>
      <c r="F7034">
        <v>0.01</v>
      </c>
      <c r="G7034">
        <v>0</v>
      </c>
      <c r="H7034">
        <v>0</v>
      </c>
      <c r="I7034">
        <v>0</v>
      </c>
    </row>
    <row r="7035" spans="1:9" x14ac:dyDescent="0.25">
      <c r="A7035" t="s">
        <v>719</v>
      </c>
      <c r="B7035">
        <v>61418</v>
      </c>
      <c r="C7035" s="593">
        <v>7.2499999999999995E-2</v>
      </c>
      <c r="D7035" t="s">
        <v>3239</v>
      </c>
      <c r="E7035">
        <v>6.25E-2</v>
      </c>
      <c r="F7035">
        <v>0.01</v>
      </c>
      <c r="G7035">
        <v>0</v>
      </c>
      <c r="H7035">
        <v>0</v>
      </c>
      <c r="I7035">
        <v>0</v>
      </c>
    </row>
    <row r="7036" spans="1:9" x14ac:dyDescent="0.25">
      <c r="A7036" t="s">
        <v>719</v>
      </c>
      <c r="B7036">
        <v>61419</v>
      </c>
      <c r="C7036" s="593">
        <v>7.7499999999999999E-2</v>
      </c>
      <c r="D7036" t="s">
        <v>2694</v>
      </c>
      <c r="E7036">
        <v>6.25E-2</v>
      </c>
      <c r="F7036">
        <v>1.4999999999999999E-2</v>
      </c>
      <c r="G7036">
        <v>0</v>
      </c>
      <c r="H7036">
        <v>0</v>
      </c>
      <c r="I7036">
        <v>0</v>
      </c>
    </row>
    <row r="7037" spans="1:9" x14ac:dyDescent="0.25">
      <c r="A7037" t="s">
        <v>719</v>
      </c>
      <c r="B7037">
        <v>61420</v>
      </c>
      <c r="C7037" s="593">
        <v>0.08</v>
      </c>
      <c r="D7037" t="s">
        <v>2700</v>
      </c>
      <c r="E7037">
        <v>6.25E-2</v>
      </c>
      <c r="F7037">
        <v>1.7500000000000002E-2</v>
      </c>
      <c r="G7037">
        <v>0</v>
      </c>
      <c r="H7037">
        <v>0</v>
      </c>
      <c r="I7037">
        <v>0</v>
      </c>
    </row>
    <row r="7038" spans="1:9" x14ac:dyDescent="0.25">
      <c r="A7038" t="s">
        <v>719</v>
      </c>
      <c r="B7038">
        <v>61421</v>
      </c>
      <c r="C7038" s="593">
        <v>7.4999999999999997E-2</v>
      </c>
      <c r="D7038" t="s">
        <v>3227</v>
      </c>
      <c r="E7038">
        <v>6.25E-2</v>
      </c>
      <c r="F7038">
        <v>1.2500000000000001E-2</v>
      </c>
      <c r="G7038">
        <v>0</v>
      </c>
      <c r="H7038">
        <v>0</v>
      </c>
      <c r="I7038">
        <v>0</v>
      </c>
    </row>
    <row r="7039" spans="1:9" x14ac:dyDescent="0.25">
      <c r="A7039" t="s">
        <v>719</v>
      </c>
      <c r="B7039">
        <v>61422</v>
      </c>
      <c r="C7039" s="593">
        <v>8.5000000000000006E-2</v>
      </c>
      <c r="D7039" t="s">
        <v>2526</v>
      </c>
      <c r="E7039">
        <v>6.25E-2</v>
      </c>
      <c r="F7039">
        <v>1.7500000000000002E-2</v>
      </c>
      <c r="G7039">
        <v>5.0000000000000001E-3</v>
      </c>
      <c r="H7039">
        <v>0</v>
      </c>
      <c r="I7039">
        <v>0</v>
      </c>
    </row>
    <row r="7040" spans="1:9" x14ac:dyDescent="0.25">
      <c r="A7040" t="s">
        <v>719</v>
      </c>
      <c r="B7040">
        <v>61423</v>
      </c>
      <c r="C7040" s="593">
        <v>7.2499999999999995E-2</v>
      </c>
      <c r="D7040" t="s">
        <v>3238</v>
      </c>
      <c r="E7040">
        <v>6.25E-2</v>
      </c>
      <c r="F7040">
        <v>0.01</v>
      </c>
      <c r="G7040">
        <v>0</v>
      </c>
      <c r="H7040">
        <v>0</v>
      </c>
      <c r="I7040">
        <v>0</v>
      </c>
    </row>
    <row r="7041" spans="1:9" x14ac:dyDescent="0.25">
      <c r="A7041" t="s">
        <v>719</v>
      </c>
      <c r="B7041">
        <v>61424</v>
      </c>
      <c r="C7041" s="593">
        <v>6.25E-2</v>
      </c>
      <c r="D7041" t="s">
        <v>1496</v>
      </c>
      <c r="E7041">
        <v>6.25E-2</v>
      </c>
      <c r="F7041">
        <v>0</v>
      </c>
      <c r="G7041">
        <v>0</v>
      </c>
      <c r="H7041">
        <v>0</v>
      </c>
      <c r="I7041">
        <v>0</v>
      </c>
    </row>
    <row r="7042" spans="1:9" x14ac:dyDescent="0.25">
      <c r="A7042" t="s">
        <v>719</v>
      </c>
      <c r="B7042">
        <v>61425</v>
      </c>
      <c r="C7042" s="593">
        <v>7.2499999999999995E-2</v>
      </c>
      <c r="D7042" t="s">
        <v>3239</v>
      </c>
      <c r="E7042">
        <v>6.25E-2</v>
      </c>
      <c r="F7042">
        <v>0.01</v>
      </c>
      <c r="G7042">
        <v>0</v>
      </c>
      <c r="H7042">
        <v>0</v>
      </c>
      <c r="I7042">
        <v>0</v>
      </c>
    </row>
    <row r="7043" spans="1:9" x14ac:dyDescent="0.25">
      <c r="A7043" t="s">
        <v>719</v>
      </c>
      <c r="B7043">
        <v>61426</v>
      </c>
      <c r="C7043" s="593">
        <v>7.4999999999999997E-2</v>
      </c>
      <c r="D7043" t="s">
        <v>3227</v>
      </c>
      <c r="E7043">
        <v>6.25E-2</v>
      </c>
      <c r="F7043">
        <v>1.2500000000000001E-2</v>
      </c>
      <c r="G7043">
        <v>0</v>
      </c>
      <c r="H7043">
        <v>0</v>
      </c>
      <c r="I7043">
        <v>0</v>
      </c>
    </row>
    <row r="7044" spans="1:9" x14ac:dyDescent="0.25">
      <c r="A7044" t="s">
        <v>719</v>
      </c>
      <c r="B7044">
        <v>61427</v>
      </c>
      <c r="C7044" s="593">
        <v>7.7499999999999999E-2</v>
      </c>
      <c r="D7044" t="s">
        <v>1236</v>
      </c>
      <c r="E7044">
        <v>6.25E-2</v>
      </c>
      <c r="F7044">
        <v>1.4999999999999999E-2</v>
      </c>
      <c r="G7044">
        <v>0</v>
      </c>
      <c r="H7044">
        <v>0</v>
      </c>
      <c r="I7044">
        <v>0</v>
      </c>
    </row>
    <row r="7045" spans="1:9" x14ac:dyDescent="0.25">
      <c r="A7045" t="s">
        <v>719</v>
      </c>
      <c r="B7045">
        <v>61428</v>
      </c>
      <c r="C7045" s="593">
        <v>7.7499999999999999E-2</v>
      </c>
      <c r="D7045" t="s">
        <v>3236</v>
      </c>
      <c r="E7045">
        <v>6.25E-2</v>
      </c>
      <c r="F7045">
        <v>1.4999999999999999E-2</v>
      </c>
      <c r="G7045">
        <v>0</v>
      </c>
      <c r="H7045">
        <v>0</v>
      </c>
      <c r="I7045">
        <v>0</v>
      </c>
    </row>
    <row r="7046" spans="1:9" x14ac:dyDescent="0.25">
      <c r="A7046" t="s">
        <v>719</v>
      </c>
      <c r="B7046">
        <v>61430</v>
      </c>
      <c r="C7046" s="593">
        <v>8.7499999999999994E-2</v>
      </c>
      <c r="D7046" t="s">
        <v>3235</v>
      </c>
      <c r="E7046">
        <v>6.25E-2</v>
      </c>
      <c r="F7046">
        <v>1.4999999999999999E-2</v>
      </c>
      <c r="G7046">
        <v>0.01</v>
      </c>
      <c r="H7046">
        <v>0</v>
      </c>
      <c r="I7046">
        <v>0</v>
      </c>
    </row>
    <row r="7047" spans="1:9" x14ac:dyDescent="0.25">
      <c r="A7047" t="s">
        <v>719</v>
      </c>
      <c r="B7047">
        <v>61431</v>
      </c>
      <c r="C7047" s="593">
        <v>7.7499999999999999E-2</v>
      </c>
      <c r="D7047" t="s">
        <v>1236</v>
      </c>
      <c r="E7047">
        <v>6.25E-2</v>
      </c>
      <c r="F7047">
        <v>1.4999999999999999E-2</v>
      </c>
      <c r="G7047">
        <v>0</v>
      </c>
      <c r="H7047">
        <v>0</v>
      </c>
      <c r="I7047">
        <v>0</v>
      </c>
    </row>
    <row r="7048" spans="1:9" x14ac:dyDescent="0.25">
      <c r="A7048" t="s">
        <v>719</v>
      </c>
      <c r="B7048">
        <v>61432</v>
      </c>
      <c r="C7048" s="593">
        <v>7.7499999999999999E-2</v>
      </c>
      <c r="D7048" t="s">
        <v>1236</v>
      </c>
      <c r="E7048">
        <v>6.25E-2</v>
      </c>
      <c r="F7048">
        <v>1.4999999999999999E-2</v>
      </c>
      <c r="G7048">
        <v>0</v>
      </c>
      <c r="H7048">
        <v>0</v>
      </c>
      <c r="I7048">
        <v>0</v>
      </c>
    </row>
    <row r="7049" spans="1:9" x14ac:dyDescent="0.25">
      <c r="A7049" t="s">
        <v>719</v>
      </c>
      <c r="B7049">
        <v>61433</v>
      </c>
      <c r="C7049" s="593">
        <v>7.7499999999999999E-2</v>
      </c>
      <c r="D7049" t="s">
        <v>1236</v>
      </c>
      <c r="E7049">
        <v>6.25E-2</v>
      </c>
      <c r="F7049">
        <v>1.4999999999999999E-2</v>
      </c>
      <c r="G7049">
        <v>0</v>
      </c>
      <c r="H7049">
        <v>0</v>
      </c>
      <c r="I7049">
        <v>0</v>
      </c>
    </row>
    <row r="7050" spans="1:9" x14ac:dyDescent="0.25">
      <c r="A7050" t="s">
        <v>719</v>
      </c>
      <c r="B7050">
        <v>61434</v>
      </c>
      <c r="C7050" s="593">
        <v>7.7499999999999999E-2</v>
      </c>
      <c r="D7050" t="s">
        <v>2694</v>
      </c>
      <c r="E7050">
        <v>6.25E-2</v>
      </c>
      <c r="F7050">
        <v>1.4999999999999999E-2</v>
      </c>
      <c r="G7050">
        <v>0</v>
      </c>
      <c r="H7050">
        <v>0</v>
      </c>
      <c r="I7050">
        <v>0</v>
      </c>
    </row>
    <row r="7051" spans="1:9" x14ac:dyDescent="0.25">
      <c r="A7051" t="s">
        <v>719</v>
      </c>
      <c r="B7051">
        <v>61435</v>
      </c>
      <c r="C7051" s="593">
        <v>7.2499999999999995E-2</v>
      </c>
      <c r="D7051" t="s">
        <v>3238</v>
      </c>
      <c r="E7051">
        <v>6.25E-2</v>
      </c>
      <c r="F7051">
        <v>0.01</v>
      </c>
      <c r="G7051">
        <v>0</v>
      </c>
      <c r="H7051">
        <v>0</v>
      </c>
      <c r="I7051">
        <v>0</v>
      </c>
    </row>
    <row r="7052" spans="1:9" x14ac:dyDescent="0.25">
      <c r="A7052" t="s">
        <v>719</v>
      </c>
      <c r="B7052">
        <v>61436</v>
      </c>
      <c r="C7052" s="593">
        <v>7.7499999999999999E-2</v>
      </c>
      <c r="D7052" t="s">
        <v>3236</v>
      </c>
      <c r="E7052">
        <v>6.25E-2</v>
      </c>
      <c r="F7052">
        <v>1.4999999999999999E-2</v>
      </c>
      <c r="G7052">
        <v>0</v>
      </c>
      <c r="H7052">
        <v>0</v>
      </c>
      <c r="I7052">
        <v>0</v>
      </c>
    </row>
    <row r="7053" spans="1:9" x14ac:dyDescent="0.25">
      <c r="A7053" t="s">
        <v>719</v>
      </c>
      <c r="B7053">
        <v>61437</v>
      </c>
      <c r="C7053" s="593">
        <v>7.2499999999999995E-2</v>
      </c>
      <c r="D7053" t="s">
        <v>3239</v>
      </c>
      <c r="E7053">
        <v>6.25E-2</v>
      </c>
      <c r="F7053">
        <v>0.01</v>
      </c>
      <c r="G7053">
        <v>0</v>
      </c>
      <c r="H7053">
        <v>0</v>
      </c>
      <c r="I7053">
        <v>0</v>
      </c>
    </row>
    <row r="7054" spans="1:9" x14ac:dyDescent="0.25">
      <c r="A7054" t="s">
        <v>719</v>
      </c>
      <c r="B7054">
        <v>61438</v>
      </c>
      <c r="C7054" s="593">
        <v>0.08</v>
      </c>
      <c r="D7054" t="s">
        <v>2700</v>
      </c>
      <c r="E7054">
        <v>6.25E-2</v>
      </c>
      <c r="F7054">
        <v>1.7500000000000002E-2</v>
      </c>
      <c r="G7054">
        <v>0</v>
      </c>
      <c r="H7054">
        <v>0</v>
      </c>
      <c r="I7054">
        <v>0</v>
      </c>
    </row>
    <row r="7055" spans="1:9" x14ac:dyDescent="0.25">
      <c r="A7055" t="s">
        <v>719</v>
      </c>
      <c r="B7055">
        <v>61439</v>
      </c>
      <c r="C7055" s="593">
        <v>7.7499999999999999E-2</v>
      </c>
      <c r="D7055" t="s">
        <v>3236</v>
      </c>
      <c r="E7055">
        <v>6.25E-2</v>
      </c>
      <c r="F7055">
        <v>1.4999999999999999E-2</v>
      </c>
      <c r="G7055">
        <v>0</v>
      </c>
      <c r="H7055">
        <v>0</v>
      </c>
      <c r="I7055">
        <v>0</v>
      </c>
    </row>
    <row r="7056" spans="1:9" x14ac:dyDescent="0.25">
      <c r="A7056" t="s">
        <v>719</v>
      </c>
      <c r="B7056">
        <v>61440</v>
      </c>
      <c r="C7056" s="593">
        <v>0.08</v>
      </c>
      <c r="D7056" t="s">
        <v>2700</v>
      </c>
      <c r="E7056">
        <v>6.25E-2</v>
      </c>
      <c r="F7056">
        <v>1.7500000000000002E-2</v>
      </c>
      <c r="G7056">
        <v>0</v>
      </c>
      <c r="H7056">
        <v>0</v>
      </c>
      <c r="I7056">
        <v>0</v>
      </c>
    </row>
    <row r="7057" spans="1:9" x14ac:dyDescent="0.25">
      <c r="A7057" t="s">
        <v>719</v>
      </c>
      <c r="B7057">
        <v>61441</v>
      </c>
      <c r="C7057" s="593">
        <v>7.7499999999999999E-2</v>
      </c>
      <c r="D7057" t="s">
        <v>1236</v>
      </c>
      <c r="E7057">
        <v>6.25E-2</v>
      </c>
      <c r="F7057">
        <v>1.4999999999999999E-2</v>
      </c>
      <c r="G7057">
        <v>0</v>
      </c>
      <c r="H7057">
        <v>0</v>
      </c>
      <c r="I7057">
        <v>0</v>
      </c>
    </row>
    <row r="7058" spans="1:9" x14ac:dyDescent="0.25">
      <c r="A7058" t="s">
        <v>719</v>
      </c>
      <c r="B7058">
        <v>61442</v>
      </c>
      <c r="C7058" s="593">
        <v>7.2499999999999995E-2</v>
      </c>
      <c r="D7058" t="s">
        <v>3239</v>
      </c>
      <c r="E7058">
        <v>6.25E-2</v>
      </c>
      <c r="F7058">
        <v>0.01</v>
      </c>
      <c r="G7058">
        <v>0</v>
      </c>
      <c r="H7058">
        <v>0</v>
      </c>
      <c r="I7058">
        <v>0</v>
      </c>
    </row>
    <row r="7059" spans="1:9" x14ac:dyDescent="0.25">
      <c r="A7059" t="s">
        <v>719</v>
      </c>
      <c r="B7059">
        <v>61443</v>
      </c>
      <c r="C7059" s="593">
        <v>8.2500000000000004E-2</v>
      </c>
      <c r="D7059" t="s">
        <v>3240</v>
      </c>
      <c r="E7059">
        <v>6.25E-2</v>
      </c>
      <c r="F7059">
        <v>1.4999999999999999E-2</v>
      </c>
      <c r="G7059">
        <v>5.0000000000000001E-3</v>
      </c>
      <c r="H7059">
        <v>0</v>
      </c>
      <c r="I7059">
        <v>0</v>
      </c>
    </row>
    <row r="7060" spans="1:9" x14ac:dyDescent="0.25">
      <c r="A7060" t="s">
        <v>719</v>
      </c>
      <c r="B7060">
        <v>61447</v>
      </c>
      <c r="C7060" s="593">
        <v>7.2499999999999995E-2</v>
      </c>
      <c r="D7060" t="s">
        <v>3239</v>
      </c>
      <c r="E7060">
        <v>6.25E-2</v>
      </c>
      <c r="F7060">
        <v>0.01</v>
      </c>
      <c r="G7060">
        <v>0</v>
      </c>
      <c r="H7060">
        <v>0</v>
      </c>
      <c r="I7060">
        <v>0</v>
      </c>
    </row>
    <row r="7061" spans="1:9" x14ac:dyDescent="0.25">
      <c r="A7061" t="s">
        <v>719</v>
      </c>
      <c r="B7061">
        <v>61448</v>
      </c>
      <c r="C7061" s="593">
        <v>7.7499999999999999E-2</v>
      </c>
      <c r="D7061" t="s">
        <v>3236</v>
      </c>
      <c r="E7061">
        <v>6.25E-2</v>
      </c>
      <c r="F7061">
        <v>1.4999999999999999E-2</v>
      </c>
      <c r="G7061">
        <v>0</v>
      </c>
      <c r="H7061">
        <v>0</v>
      </c>
      <c r="I7061">
        <v>0</v>
      </c>
    </row>
    <row r="7062" spans="1:9" x14ac:dyDescent="0.25">
      <c r="A7062" t="s">
        <v>719</v>
      </c>
      <c r="B7062">
        <v>61449</v>
      </c>
      <c r="C7062" s="593">
        <v>7.7499999999999999E-2</v>
      </c>
      <c r="D7062" t="s">
        <v>3236</v>
      </c>
      <c r="E7062">
        <v>6.25E-2</v>
      </c>
      <c r="F7062">
        <v>1.4999999999999999E-2</v>
      </c>
      <c r="G7062">
        <v>0</v>
      </c>
      <c r="H7062">
        <v>0</v>
      </c>
      <c r="I7062">
        <v>0</v>
      </c>
    </row>
    <row r="7063" spans="1:9" x14ac:dyDescent="0.25">
      <c r="A7063" t="s">
        <v>719</v>
      </c>
      <c r="B7063">
        <v>61450</v>
      </c>
      <c r="C7063" s="593">
        <v>0.08</v>
      </c>
      <c r="D7063" t="s">
        <v>2700</v>
      </c>
      <c r="E7063">
        <v>6.25E-2</v>
      </c>
      <c r="F7063">
        <v>1.7500000000000002E-2</v>
      </c>
      <c r="G7063">
        <v>0</v>
      </c>
      <c r="H7063">
        <v>0</v>
      </c>
      <c r="I7063">
        <v>0</v>
      </c>
    </row>
    <row r="7064" spans="1:9" x14ac:dyDescent="0.25">
      <c r="A7064" t="s">
        <v>719</v>
      </c>
      <c r="B7064">
        <v>61451</v>
      </c>
      <c r="C7064" s="593">
        <v>7.7499999999999999E-2</v>
      </c>
      <c r="D7064" t="s">
        <v>3236</v>
      </c>
      <c r="E7064">
        <v>6.25E-2</v>
      </c>
      <c r="F7064">
        <v>1.4999999999999999E-2</v>
      </c>
      <c r="G7064">
        <v>0</v>
      </c>
      <c r="H7064">
        <v>0</v>
      </c>
      <c r="I7064">
        <v>0</v>
      </c>
    </row>
    <row r="7065" spans="1:9" x14ac:dyDescent="0.25">
      <c r="A7065" t="s">
        <v>719</v>
      </c>
      <c r="B7065">
        <v>61452</v>
      </c>
      <c r="C7065" s="593">
        <v>0.08</v>
      </c>
      <c r="D7065" t="s">
        <v>2700</v>
      </c>
      <c r="E7065">
        <v>6.25E-2</v>
      </c>
      <c r="F7065">
        <v>1.7500000000000002E-2</v>
      </c>
      <c r="G7065">
        <v>0</v>
      </c>
      <c r="H7065">
        <v>0</v>
      </c>
      <c r="I7065">
        <v>0</v>
      </c>
    </row>
    <row r="7066" spans="1:9" x14ac:dyDescent="0.25">
      <c r="A7066" t="s">
        <v>719</v>
      </c>
      <c r="B7066">
        <v>61453</v>
      </c>
      <c r="C7066" s="593">
        <v>7.2499999999999995E-2</v>
      </c>
      <c r="D7066" t="s">
        <v>3239</v>
      </c>
      <c r="E7066">
        <v>6.25E-2</v>
      </c>
      <c r="F7066">
        <v>0.01</v>
      </c>
      <c r="G7066">
        <v>0</v>
      </c>
      <c r="H7066">
        <v>0</v>
      </c>
      <c r="I7066">
        <v>0</v>
      </c>
    </row>
    <row r="7067" spans="1:9" x14ac:dyDescent="0.25">
      <c r="A7067" t="s">
        <v>719</v>
      </c>
      <c r="B7067">
        <v>61454</v>
      </c>
      <c r="C7067" s="593">
        <v>7.2499999999999995E-2</v>
      </c>
      <c r="D7067" t="s">
        <v>3239</v>
      </c>
      <c r="E7067">
        <v>6.25E-2</v>
      </c>
      <c r="F7067">
        <v>0.01</v>
      </c>
      <c r="G7067">
        <v>0</v>
      </c>
      <c r="H7067">
        <v>0</v>
      </c>
      <c r="I7067">
        <v>0</v>
      </c>
    </row>
    <row r="7068" spans="1:9" x14ac:dyDescent="0.25">
      <c r="A7068" t="s">
        <v>719</v>
      </c>
      <c r="B7068">
        <v>61455</v>
      </c>
      <c r="C7068" s="593">
        <v>0.09</v>
      </c>
      <c r="D7068" t="s">
        <v>3241</v>
      </c>
      <c r="E7068">
        <v>6.25E-2</v>
      </c>
      <c r="F7068">
        <v>1.7500000000000002E-2</v>
      </c>
      <c r="G7068">
        <v>0.01</v>
      </c>
      <c r="H7068">
        <v>0</v>
      </c>
      <c r="I7068">
        <v>0</v>
      </c>
    </row>
    <row r="7069" spans="1:9" x14ac:dyDescent="0.25">
      <c r="A7069" t="s">
        <v>719</v>
      </c>
      <c r="B7069">
        <v>61458</v>
      </c>
      <c r="C7069" s="593">
        <v>7.7499999999999999E-2</v>
      </c>
      <c r="D7069" t="s">
        <v>1236</v>
      </c>
      <c r="E7069">
        <v>6.25E-2</v>
      </c>
      <c r="F7069">
        <v>1.4999999999999999E-2</v>
      </c>
      <c r="G7069">
        <v>0</v>
      </c>
      <c r="H7069">
        <v>0</v>
      </c>
      <c r="I7069">
        <v>0</v>
      </c>
    </row>
    <row r="7070" spans="1:9" x14ac:dyDescent="0.25">
      <c r="A7070" t="s">
        <v>719</v>
      </c>
      <c r="B7070">
        <v>61459</v>
      </c>
      <c r="C7070" s="593">
        <v>0.08</v>
      </c>
      <c r="D7070" t="s">
        <v>2700</v>
      </c>
      <c r="E7070">
        <v>6.25E-2</v>
      </c>
      <c r="F7070">
        <v>1.7500000000000002E-2</v>
      </c>
      <c r="G7070">
        <v>0</v>
      </c>
      <c r="H7070">
        <v>0</v>
      </c>
      <c r="I7070">
        <v>0</v>
      </c>
    </row>
    <row r="7071" spans="1:9" x14ac:dyDescent="0.25">
      <c r="A7071" t="s">
        <v>719</v>
      </c>
      <c r="B7071">
        <v>61460</v>
      </c>
      <c r="C7071" s="593">
        <v>7.2499999999999995E-2</v>
      </c>
      <c r="D7071" t="s">
        <v>3239</v>
      </c>
      <c r="E7071">
        <v>6.25E-2</v>
      </c>
      <c r="F7071">
        <v>0.01</v>
      </c>
      <c r="G7071">
        <v>0</v>
      </c>
      <c r="H7071">
        <v>0</v>
      </c>
      <c r="I7071">
        <v>0</v>
      </c>
    </row>
    <row r="7072" spans="1:9" x14ac:dyDescent="0.25">
      <c r="A7072" t="s">
        <v>719</v>
      </c>
      <c r="B7072">
        <v>61462</v>
      </c>
      <c r="C7072" s="593">
        <v>0.10249999999999999</v>
      </c>
      <c r="D7072" t="s">
        <v>3242</v>
      </c>
      <c r="E7072">
        <v>6.25E-2</v>
      </c>
      <c r="F7072">
        <v>0.01</v>
      </c>
      <c r="G7072">
        <v>0.02</v>
      </c>
      <c r="H7072">
        <v>0.01</v>
      </c>
      <c r="I7072">
        <v>0</v>
      </c>
    </row>
    <row r="7073" spans="1:9" x14ac:dyDescent="0.25">
      <c r="A7073" t="s">
        <v>719</v>
      </c>
      <c r="B7073">
        <v>61465</v>
      </c>
      <c r="C7073" s="593">
        <v>7.7499999999999999E-2</v>
      </c>
      <c r="D7073" t="s">
        <v>2694</v>
      </c>
      <c r="E7073">
        <v>6.25E-2</v>
      </c>
      <c r="F7073">
        <v>1.4999999999999999E-2</v>
      </c>
      <c r="G7073">
        <v>0</v>
      </c>
      <c r="H7073">
        <v>0</v>
      </c>
      <c r="I7073">
        <v>0</v>
      </c>
    </row>
    <row r="7074" spans="1:9" x14ac:dyDescent="0.25">
      <c r="A7074" t="s">
        <v>719</v>
      </c>
      <c r="B7074">
        <v>61466</v>
      </c>
      <c r="C7074" s="593">
        <v>7.2499999999999995E-2</v>
      </c>
      <c r="D7074" t="s">
        <v>3207</v>
      </c>
      <c r="E7074">
        <v>6.25E-2</v>
      </c>
      <c r="F7074">
        <v>0.01</v>
      </c>
      <c r="G7074">
        <v>0</v>
      </c>
      <c r="H7074">
        <v>0</v>
      </c>
      <c r="I7074">
        <v>0</v>
      </c>
    </row>
    <row r="7075" spans="1:9" x14ac:dyDescent="0.25">
      <c r="A7075" t="s">
        <v>719</v>
      </c>
      <c r="B7075">
        <v>61467</v>
      </c>
      <c r="C7075" s="593">
        <v>7.7499999999999999E-2</v>
      </c>
      <c r="D7075" t="s">
        <v>3236</v>
      </c>
      <c r="E7075">
        <v>6.25E-2</v>
      </c>
      <c r="F7075">
        <v>1.4999999999999999E-2</v>
      </c>
      <c r="G7075">
        <v>0</v>
      </c>
      <c r="H7075">
        <v>0</v>
      </c>
      <c r="I7075">
        <v>0</v>
      </c>
    </row>
    <row r="7076" spans="1:9" x14ac:dyDescent="0.25">
      <c r="A7076" t="s">
        <v>719</v>
      </c>
      <c r="B7076">
        <v>61468</v>
      </c>
      <c r="C7076" s="593">
        <v>7.7499999999999999E-2</v>
      </c>
      <c r="D7076" t="s">
        <v>2694</v>
      </c>
      <c r="E7076">
        <v>6.25E-2</v>
      </c>
      <c r="F7076">
        <v>1.4999999999999999E-2</v>
      </c>
      <c r="G7076">
        <v>0</v>
      </c>
      <c r="H7076">
        <v>0</v>
      </c>
      <c r="I7076">
        <v>0</v>
      </c>
    </row>
    <row r="7077" spans="1:9" x14ac:dyDescent="0.25">
      <c r="A7077" t="s">
        <v>719</v>
      </c>
      <c r="B7077">
        <v>61469</v>
      </c>
      <c r="C7077" s="593">
        <v>7.2499999999999995E-2</v>
      </c>
      <c r="D7077" t="s">
        <v>3239</v>
      </c>
      <c r="E7077">
        <v>6.25E-2</v>
      </c>
      <c r="F7077">
        <v>0.01</v>
      </c>
      <c r="G7077">
        <v>0</v>
      </c>
      <c r="H7077">
        <v>0</v>
      </c>
      <c r="I7077">
        <v>0</v>
      </c>
    </row>
    <row r="7078" spans="1:9" x14ac:dyDescent="0.25">
      <c r="A7078" t="s">
        <v>719</v>
      </c>
      <c r="B7078">
        <v>61470</v>
      </c>
      <c r="C7078" s="593">
        <v>0.08</v>
      </c>
      <c r="D7078" t="s">
        <v>2700</v>
      </c>
      <c r="E7078">
        <v>6.25E-2</v>
      </c>
      <c r="F7078">
        <v>1.7500000000000002E-2</v>
      </c>
      <c r="G7078">
        <v>0</v>
      </c>
      <c r="H7078">
        <v>0</v>
      </c>
      <c r="I7078">
        <v>0</v>
      </c>
    </row>
    <row r="7079" spans="1:9" x14ac:dyDescent="0.25">
      <c r="A7079" t="s">
        <v>719</v>
      </c>
      <c r="B7079">
        <v>61471</v>
      </c>
      <c r="C7079" s="593">
        <v>7.2499999999999995E-2</v>
      </c>
      <c r="D7079" t="s">
        <v>3239</v>
      </c>
      <c r="E7079">
        <v>6.25E-2</v>
      </c>
      <c r="F7079">
        <v>0.01</v>
      </c>
      <c r="G7079">
        <v>0</v>
      </c>
      <c r="H7079">
        <v>0</v>
      </c>
      <c r="I7079">
        <v>0</v>
      </c>
    </row>
    <row r="7080" spans="1:9" x14ac:dyDescent="0.25">
      <c r="A7080" t="s">
        <v>719</v>
      </c>
      <c r="B7080">
        <v>61472</v>
      </c>
      <c r="C7080" s="593">
        <v>7.7499999999999999E-2</v>
      </c>
      <c r="D7080" t="s">
        <v>3236</v>
      </c>
      <c r="E7080">
        <v>6.25E-2</v>
      </c>
      <c r="F7080">
        <v>1.4999999999999999E-2</v>
      </c>
      <c r="G7080">
        <v>0</v>
      </c>
      <c r="H7080">
        <v>0</v>
      </c>
      <c r="I7080">
        <v>0</v>
      </c>
    </row>
    <row r="7081" spans="1:9" x14ac:dyDescent="0.25">
      <c r="A7081" t="s">
        <v>719</v>
      </c>
      <c r="B7081">
        <v>61473</v>
      </c>
      <c r="C7081" s="593">
        <v>0.08</v>
      </c>
      <c r="D7081" t="s">
        <v>2700</v>
      </c>
      <c r="E7081">
        <v>6.25E-2</v>
      </c>
      <c r="F7081">
        <v>1.7500000000000002E-2</v>
      </c>
      <c r="G7081">
        <v>0</v>
      </c>
      <c r="H7081">
        <v>0</v>
      </c>
      <c r="I7081">
        <v>0</v>
      </c>
    </row>
    <row r="7082" spans="1:9" x14ac:dyDescent="0.25">
      <c r="A7082" t="s">
        <v>719</v>
      </c>
      <c r="B7082">
        <v>61474</v>
      </c>
      <c r="C7082" s="593">
        <v>7.7499999999999999E-2</v>
      </c>
      <c r="D7082" t="s">
        <v>1236</v>
      </c>
      <c r="E7082">
        <v>6.25E-2</v>
      </c>
      <c r="F7082">
        <v>1.4999999999999999E-2</v>
      </c>
      <c r="G7082">
        <v>0</v>
      </c>
      <c r="H7082">
        <v>0</v>
      </c>
      <c r="I7082">
        <v>0</v>
      </c>
    </row>
    <row r="7083" spans="1:9" x14ac:dyDescent="0.25">
      <c r="A7083" t="s">
        <v>719</v>
      </c>
      <c r="B7083">
        <v>61475</v>
      </c>
      <c r="C7083" s="593">
        <v>0.08</v>
      </c>
      <c r="D7083" t="s">
        <v>2700</v>
      </c>
      <c r="E7083">
        <v>6.25E-2</v>
      </c>
      <c r="F7083">
        <v>1.7500000000000002E-2</v>
      </c>
      <c r="G7083">
        <v>0</v>
      </c>
      <c r="H7083">
        <v>0</v>
      </c>
      <c r="I7083">
        <v>0</v>
      </c>
    </row>
    <row r="7084" spans="1:9" x14ac:dyDescent="0.25">
      <c r="A7084" t="s">
        <v>719</v>
      </c>
      <c r="B7084">
        <v>61476</v>
      </c>
      <c r="C7084" s="593">
        <v>7.2499999999999995E-2</v>
      </c>
      <c r="D7084" t="s">
        <v>3207</v>
      </c>
      <c r="E7084">
        <v>6.25E-2</v>
      </c>
      <c r="F7084">
        <v>0.01</v>
      </c>
      <c r="G7084">
        <v>0</v>
      </c>
      <c r="H7084">
        <v>0</v>
      </c>
      <c r="I7084">
        <v>0</v>
      </c>
    </row>
    <row r="7085" spans="1:9" x14ac:dyDescent="0.25">
      <c r="A7085" t="s">
        <v>719</v>
      </c>
      <c r="B7085">
        <v>61477</v>
      </c>
      <c r="C7085" s="593">
        <v>7.7499999999999999E-2</v>
      </c>
      <c r="D7085" t="s">
        <v>1236</v>
      </c>
      <c r="E7085">
        <v>6.25E-2</v>
      </c>
      <c r="F7085">
        <v>1.4999999999999999E-2</v>
      </c>
      <c r="G7085">
        <v>0</v>
      </c>
      <c r="H7085">
        <v>0</v>
      </c>
      <c r="I7085">
        <v>0</v>
      </c>
    </row>
    <row r="7086" spans="1:9" x14ac:dyDescent="0.25">
      <c r="A7086" t="s">
        <v>719</v>
      </c>
      <c r="B7086">
        <v>61478</v>
      </c>
      <c r="C7086" s="593">
        <v>7.2499999999999995E-2</v>
      </c>
      <c r="D7086" t="s">
        <v>3239</v>
      </c>
      <c r="E7086">
        <v>6.25E-2</v>
      </c>
      <c r="F7086">
        <v>0.01</v>
      </c>
      <c r="G7086">
        <v>0</v>
      </c>
      <c r="H7086">
        <v>0</v>
      </c>
      <c r="I7086">
        <v>0</v>
      </c>
    </row>
    <row r="7087" spans="1:9" x14ac:dyDescent="0.25">
      <c r="A7087" t="s">
        <v>719</v>
      </c>
      <c r="B7087">
        <v>61479</v>
      </c>
      <c r="C7087" s="593">
        <v>7.4999999999999997E-2</v>
      </c>
      <c r="D7087" t="s">
        <v>3227</v>
      </c>
      <c r="E7087">
        <v>6.25E-2</v>
      </c>
      <c r="F7087">
        <v>1.2500000000000001E-2</v>
      </c>
      <c r="G7087">
        <v>0</v>
      </c>
      <c r="H7087">
        <v>0</v>
      </c>
      <c r="I7087">
        <v>0</v>
      </c>
    </row>
    <row r="7088" spans="1:9" x14ac:dyDescent="0.25">
      <c r="A7088" t="s">
        <v>719</v>
      </c>
      <c r="B7088">
        <v>61480</v>
      </c>
      <c r="C7088" s="593">
        <v>7.2499999999999995E-2</v>
      </c>
      <c r="D7088" t="s">
        <v>3239</v>
      </c>
      <c r="E7088">
        <v>6.25E-2</v>
      </c>
      <c r="F7088">
        <v>0.01</v>
      </c>
      <c r="G7088">
        <v>0</v>
      </c>
      <c r="H7088">
        <v>0</v>
      </c>
      <c r="I7088">
        <v>0</v>
      </c>
    </row>
    <row r="7089" spans="1:9" x14ac:dyDescent="0.25">
      <c r="A7089" t="s">
        <v>719</v>
      </c>
      <c r="B7089">
        <v>61482</v>
      </c>
      <c r="C7089" s="593">
        <v>0.08</v>
      </c>
      <c r="D7089" t="s">
        <v>2700</v>
      </c>
      <c r="E7089">
        <v>6.25E-2</v>
      </c>
      <c r="F7089">
        <v>1.7500000000000002E-2</v>
      </c>
      <c r="G7089">
        <v>0</v>
      </c>
      <c r="H7089">
        <v>0</v>
      </c>
      <c r="I7089">
        <v>0</v>
      </c>
    </row>
    <row r="7090" spans="1:9" x14ac:dyDescent="0.25">
      <c r="A7090" t="s">
        <v>719</v>
      </c>
      <c r="B7090">
        <v>61483</v>
      </c>
      <c r="C7090" s="593">
        <v>7.7499999999999999E-2</v>
      </c>
      <c r="D7090" t="s">
        <v>2694</v>
      </c>
      <c r="E7090">
        <v>6.25E-2</v>
      </c>
      <c r="F7090">
        <v>1.4999999999999999E-2</v>
      </c>
      <c r="G7090">
        <v>0</v>
      </c>
      <c r="H7090">
        <v>0</v>
      </c>
      <c r="I7090">
        <v>0</v>
      </c>
    </row>
    <row r="7091" spans="1:9" x14ac:dyDescent="0.25">
      <c r="A7091" t="s">
        <v>719</v>
      </c>
      <c r="B7091">
        <v>61484</v>
      </c>
      <c r="C7091" s="593">
        <v>0.08</v>
      </c>
      <c r="D7091" t="s">
        <v>2700</v>
      </c>
      <c r="E7091">
        <v>6.25E-2</v>
      </c>
      <c r="F7091">
        <v>1.7500000000000002E-2</v>
      </c>
      <c r="G7091">
        <v>0</v>
      </c>
      <c r="H7091">
        <v>0</v>
      </c>
      <c r="I7091">
        <v>0</v>
      </c>
    </row>
    <row r="7092" spans="1:9" x14ac:dyDescent="0.25">
      <c r="A7092" t="s">
        <v>719</v>
      </c>
      <c r="B7092">
        <v>61485</v>
      </c>
      <c r="C7092" s="593">
        <v>7.7499999999999999E-2</v>
      </c>
      <c r="D7092" t="s">
        <v>3236</v>
      </c>
      <c r="E7092">
        <v>6.25E-2</v>
      </c>
      <c r="F7092">
        <v>1.4999999999999999E-2</v>
      </c>
      <c r="G7092">
        <v>0</v>
      </c>
      <c r="H7092">
        <v>0</v>
      </c>
      <c r="I7092">
        <v>0</v>
      </c>
    </row>
    <row r="7093" spans="1:9" x14ac:dyDescent="0.25">
      <c r="A7093" t="s">
        <v>719</v>
      </c>
      <c r="B7093">
        <v>61486</v>
      </c>
      <c r="C7093" s="593">
        <v>7.2499999999999995E-2</v>
      </c>
      <c r="D7093" t="s">
        <v>3207</v>
      </c>
      <c r="E7093">
        <v>6.25E-2</v>
      </c>
      <c r="F7093">
        <v>0.01</v>
      </c>
      <c r="G7093">
        <v>0</v>
      </c>
      <c r="H7093">
        <v>0</v>
      </c>
      <c r="I7093">
        <v>0</v>
      </c>
    </row>
    <row r="7094" spans="1:9" x14ac:dyDescent="0.25">
      <c r="A7094" t="s">
        <v>719</v>
      </c>
      <c r="B7094">
        <v>61488</v>
      </c>
      <c r="C7094" s="593">
        <v>7.7499999999999999E-2</v>
      </c>
      <c r="D7094" t="s">
        <v>3236</v>
      </c>
      <c r="E7094">
        <v>6.25E-2</v>
      </c>
      <c r="F7094">
        <v>1.4999999999999999E-2</v>
      </c>
      <c r="G7094">
        <v>0</v>
      </c>
      <c r="H7094">
        <v>0</v>
      </c>
      <c r="I7094">
        <v>0</v>
      </c>
    </row>
    <row r="7095" spans="1:9" x14ac:dyDescent="0.25">
      <c r="A7095" t="s">
        <v>719</v>
      </c>
      <c r="B7095">
        <v>61489</v>
      </c>
      <c r="C7095" s="593">
        <v>7.7499999999999999E-2</v>
      </c>
      <c r="D7095" t="s">
        <v>3236</v>
      </c>
      <c r="E7095">
        <v>6.25E-2</v>
      </c>
      <c r="F7095">
        <v>1.4999999999999999E-2</v>
      </c>
      <c r="G7095">
        <v>0</v>
      </c>
      <c r="H7095">
        <v>0</v>
      </c>
      <c r="I7095">
        <v>0</v>
      </c>
    </row>
    <row r="7096" spans="1:9" x14ac:dyDescent="0.25">
      <c r="A7096" t="s">
        <v>719</v>
      </c>
      <c r="B7096">
        <v>61490</v>
      </c>
      <c r="C7096" s="593">
        <v>7.7499999999999999E-2</v>
      </c>
      <c r="D7096" t="s">
        <v>2694</v>
      </c>
      <c r="E7096">
        <v>6.25E-2</v>
      </c>
      <c r="F7096">
        <v>1.4999999999999999E-2</v>
      </c>
      <c r="G7096">
        <v>0</v>
      </c>
      <c r="H7096">
        <v>0</v>
      </c>
      <c r="I7096">
        <v>0</v>
      </c>
    </row>
    <row r="7097" spans="1:9" x14ac:dyDescent="0.25">
      <c r="A7097" t="s">
        <v>719</v>
      </c>
      <c r="B7097">
        <v>61491</v>
      </c>
      <c r="C7097" s="593">
        <v>7.4999999999999997E-2</v>
      </c>
      <c r="D7097" t="s">
        <v>3227</v>
      </c>
      <c r="E7097">
        <v>6.25E-2</v>
      </c>
      <c r="F7097">
        <v>1.2500000000000001E-2</v>
      </c>
      <c r="G7097">
        <v>0</v>
      </c>
      <c r="H7097">
        <v>0</v>
      </c>
      <c r="I7097">
        <v>0</v>
      </c>
    </row>
    <row r="7098" spans="1:9" x14ac:dyDescent="0.25">
      <c r="A7098" t="s">
        <v>719</v>
      </c>
      <c r="B7098">
        <v>61501</v>
      </c>
      <c r="C7098" s="593">
        <v>7.7499999999999999E-2</v>
      </c>
      <c r="D7098" t="s">
        <v>1236</v>
      </c>
      <c r="E7098">
        <v>6.25E-2</v>
      </c>
      <c r="F7098">
        <v>1.4999999999999999E-2</v>
      </c>
      <c r="G7098">
        <v>0</v>
      </c>
      <c r="H7098">
        <v>0</v>
      </c>
      <c r="I7098">
        <v>0</v>
      </c>
    </row>
    <row r="7099" spans="1:9" x14ac:dyDescent="0.25">
      <c r="A7099" t="s">
        <v>719</v>
      </c>
      <c r="B7099">
        <v>61516</v>
      </c>
      <c r="C7099" s="593">
        <v>8.2500000000000004E-2</v>
      </c>
      <c r="D7099" t="s">
        <v>3221</v>
      </c>
      <c r="E7099">
        <v>6.25E-2</v>
      </c>
      <c r="F7099">
        <v>0.02</v>
      </c>
      <c r="G7099">
        <v>0</v>
      </c>
      <c r="H7099">
        <v>0</v>
      </c>
      <c r="I7099">
        <v>0</v>
      </c>
    </row>
    <row r="7100" spans="1:9" x14ac:dyDescent="0.25">
      <c r="A7100" t="s">
        <v>719</v>
      </c>
      <c r="B7100">
        <v>61517</v>
      </c>
      <c r="C7100" s="593">
        <v>7.2499999999999995E-2</v>
      </c>
      <c r="D7100" t="s">
        <v>3243</v>
      </c>
      <c r="E7100">
        <v>6.25E-2</v>
      </c>
      <c r="F7100">
        <v>0.01</v>
      </c>
      <c r="G7100">
        <v>0</v>
      </c>
      <c r="H7100">
        <v>0</v>
      </c>
      <c r="I7100">
        <v>0</v>
      </c>
    </row>
    <row r="7101" spans="1:9" x14ac:dyDescent="0.25">
      <c r="A7101" t="s">
        <v>719</v>
      </c>
      <c r="B7101">
        <v>61519</v>
      </c>
      <c r="C7101" s="593">
        <v>7.7499999999999999E-2</v>
      </c>
      <c r="D7101" t="s">
        <v>1236</v>
      </c>
      <c r="E7101">
        <v>6.25E-2</v>
      </c>
      <c r="F7101">
        <v>1.4999999999999999E-2</v>
      </c>
      <c r="G7101">
        <v>0</v>
      </c>
      <c r="H7101">
        <v>0</v>
      </c>
      <c r="I7101">
        <v>0</v>
      </c>
    </row>
    <row r="7102" spans="1:9" x14ac:dyDescent="0.25">
      <c r="A7102" t="s">
        <v>719</v>
      </c>
      <c r="B7102">
        <v>61520</v>
      </c>
      <c r="C7102" s="593">
        <v>9.7500000000000003E-2</v>
      </c>
      <c r="D7102" t="s">
        <v>2665</v>
      </c>
      <c r="E7102">
        <v>6.25E-2</v>
      </c>
      <c r="F7102">
        <v>1.4999999999999999E-2</v>
      </c>
      <c r="G7102">
        <v>0.01</v>
      </c>
      <c r="H7102">
        <v>0.01</v>
      </c>
      <c r="I7102">
        <v>0</v>
      </c>
    </row>
    <row r="7103" spans="1:9" x14ac:dyDescent="0.25">
      <c r="A7103" t="s">
        <v>719</v>
      </c>
      <c r="B7103">
        <v>61523</v>
      </c>
      <c r="C7103" s="593">
        <v>0.09</v>
      </c>
      <c r="D7103" t="s">
        <v>3243</v>
      </c>
      <c r="E7103">
        <v>6.25E-2</v>
      </c>
      <c r="F7103">
        <v>0.01</v>
      </c>
      <c r="G7103">
        <v>1.7500000000000002E-2</v>
      </c>
      <c r="H7103">
        <v>0</v>
      </c>
      <c r="I7103">
        <v>0</v>
      </c>
    </row>
    <row r="7104" spans="1:9" x14ac:dyDescent="0.25">
      <c r="A7104" t="s">
        <v>719</v>
      </c>
      <c r="B7104">
        <v>61524</v>
      </c>
      <c r="C7104" s="593">
        <v>7.7499999999999999E-2</v>
      </c>
      <c r="D7104" t="s">
        <v>3244</v>
      </c>
      <c r="E7104">
        <v>6.25E-2</v>
      </c>
      <c r="F7104">
        <v>1.4999999999999999E-2</v>
      </c>
      <c r="G7104">
        <v>0</v>
      </c>
      <c r="H7104">
        <v>0</v>
      </c>
      <c r="I7104">
        <v>0</v>
      </c>
    </row>
    <row r="7105" spans="1:9" x14ac:dyDescent="0.25">
      <c r="A7105" t="s">
        <v>719</v>
      </c>
      <c r="B7105">
        <v>61525</v>
      </c>
      <c r="C7105" s="593">
        <v>0.09</v>
      </c>
      <c r="D7105" t="s">
        <v>3243</v>
      </c>
      <c r="E7105">
        <v>6.25E-2</v>
      </c>
      <c r="F7105">
        <v>0.01</v>
      </c>
      <c r="G7105">
        <v>1.7500000000000002E-2</v>
      </c>
      <c r="H7105">
        <v>0</v>
      </c>
      <c r="I7105">
        <v>0</v>
      </c>
    </row>
    <row r="7106" spans="1:9" x14ac:dyDescent="0.25">
      <c r="A7106" t="s">
        <v>719</v>
      </c>
      <c r="B7106">
        <v>61526</v>
      </c>
      <c r="C7106" s="593">
        <v>7.2499999999999995E-2</v>
      </c>
      <c r="D7106" t="s">
        <v>3243</v>
      </c>
      <c r="E7106">
        <v>6.25E-2</v>
      </c>
      <c r="F7106">
        <v>0.01</v>
      </c>
      <c r="G7106">
        <v>0</v>
      </c>
      <c r="H7106">
        <v>0</v>
      </c>
      <c r="I7106">
        <v>0</v>
      </c>
    </row>
    <row r="7107" spans="1:9" x14ac:dyDescent="0.25">
      <c r="A7107" t="s">
        <v>719</v>
      </c>
      <c r="B7107">
        <v>61528</v>
      </c>
      <c r="C7107" s="593">
        <v>0.09</v>
      </c>
      <c r="D7107" t="s">
        <v>3243</v>
      </c>
      <c r="E7107">
        <v>6.25E-2</v>
      </c>
      <c r="F7107">
        <v>0.01</v>
      </c>
      <c r="G7107">
        <v>1.7500000000000002E-2</v>
      </c>
      <c r="H7107">
        <v>0</v>
      </c>
      <c r="I7107">
        <v>0</v>
      </c>
    </row>
    <row r="7108" spans="1:9" x14ac:dyDescent="0.25">
      <c r="A7108" t="s">
        <v>719</v>
      </c>
      <c r="B7108">
        <v>61529</v>
      </c>
      <c r="C7108" s="593">
        <v>7.7499999999999999E-2</v>
      </c>
      <c r="D7108" t="s">
        <v>3236</v>
      </c>
      <c r="E7108">
        <v>6.25E-2</v>
      </c>
      <c r="F7108">
        <v>1.4999999999999999E-2</v>
      </c>
      <c r="G7108">
        <v>0</v>
      </c>
      <c r="H7108">
        <v>0</v>
      </c>
      <c r="I7108">
        <v>0</v>
      </c>
    </row>
    <row r="7109" spans="1:9" x14ac:dyDescent="0.25">
      <c r="A7109" t="s">
        <v>719</v>
      </c>
      <c r="B7109">
        <v>61530</v>
      </c>
      <c r="C7109" s="593">
        <v>8.2500000000000004E-2</v>
      </c>
      <c r="D7109" t="s">
        <v>3221</v>
      </c>
      <c r="E7109">
        <v>6.25E-2</v>
      </c>
      <c r="F7109">
        <v>0.02</v>
      </c>
      <c r="G7109">
        <v>0</v>
      </c>
      <c r="H7109">
        <v>0</v>
      </c>
      <c r="I7109">
        <v>0</v>
      </c>
    </row>
    <row r="7110" spans="1:9" x14ac:dyDescent="0.25">
      <c r="A7110" t="s">
        <v>719</v>
      </c>
      <c r="B7110">
        <v>61531</v>
      </c>
      <c r="C7110" s="593">
        <v>7.7499999999999999E-2</v>
      </c>
      <c r="D7110" t="s">
        <v>1236</v>
      </c>
      <c r="E7110">
        <v>6.25E-2</v>
      </c>
      <c r="F7110">
        <v>1.4999999999999999E-2</v>
      </c>
      <c r="G7110">
        <v>0</v>
      </c>
      <c r="H7110">
        <v>0</v>
      </c>
      <c r="I7110">
        <v>0</v>
      </c>
    </row>
    <row r="7111" spans="1:9" x14ac:dyDescent="0.25">
      <c r="A7111" t="s">
        <v>719</v>
      </c>
      <c r="B7111">
        <v>61532</v>
      </c>
      <c r="C7111" s="593">
        <v>7.2499999999999995E-2</v>
      </c>
      <c r="D7111" t="s">
        <v>3245</v>
      </c>
      <c r="E7111">
        <v>6.25E-2</v>
      </c>
      <c r="F7111">
        <v>0.01</v>
      </c>
      <c r="G7111">
        <v>0</v>
      </c>
      <c r="H7111">
        <v>0</v>
      </c>
      <c r="I7111">
        <v>0</v>
      </c>
    </row>
    <row r="7112" spans="1:9" x14ac:dyDescent="0.25">
      <c r="A7112" t="s">
        <v>719</v>
      </c>
      <c r="B7112">
        <v>61533</v>
      </c>
      <c r="C7112" s="593">
        <v>7.7499999999999999E-2</v>
      </c>
      <c r="D7112" t="s">
        <v>1236</v>
      </c>
      <c r="E7112">
        <v>6.25E-2</v>
      </c>
      <c r="F7112">
        <v>1.4999999999999999E-2</v>
      </c>
      <c r="G7112">
        <v>0</v>
      </c>
      <c r="H7112">
        <v>0</v>
      </c>
      <c r="I7112">
        <v>0</v>
      </c>
    </row>
    <row r="7113" spans="1:9" x14ac:dyDescent="0.25">
      <c r="A7113" t="s">
        <v>719</v>
      </c>
      <c r="B7113">
        <v>61534</v>
      </c>
      <c r="C7113" s="593">
        <v>6.7500000000000004E-2</v>
      </c>
      <c r="D7113" t="s">
        <v>3246</v>
      </c>
      <c r="E7113">
        <v>6.25E-2</v>
      </c>
      <c r="F7113">
        <v>5.0000000000000001E-3</v>
      </c>
      <c r="G7113">
        <v>0</v>
      </c>
      <c r="H7113">
        <v>0</v>
      </c>
      <c r="I7113">
        <v>0</v>
      </c>
    </row>
    <row r="7114" spans="1:9" x14ac:dyDescent="0.25">
      <c r="A7114" t="s">
        <v>719</v>
      </c>
      <c r="B7114">
        <v>61535</v>
      </c>
      <c r="C7114" s="593">
        <v>6.7500000000000004E-2</v>
      </c>
      <c r="D7114" t="s">
        <v>3246</v>
      </c>
      <c r="E7114">
        <v>6.25E-2</v>
      </c>
      <c r="F7114">
        <v>5.0000000000000001E-3</v>
      </c>
      <c r="G7114">
        <v>0</v>
      </c>
      <c r="H7114">
        <v>0</v>
      </c>
      <c r="I7114">
        <v>0</v>
      </c>
    </row>
    <row r="7115" spans="1:9" x14ac:dyDescent="0.25">
      <c r="A7115" t="s">
        <v>719</v>
      </c>
      <c r="B7115">
        <v>61536</v>
      </c>
      <c r="C7115" s="593">
        <v>8.2500000000000004E-2</v>
      </c>
      <c r="D7115" t="s">
        <v>3247</v>
      </c>
      <c r="E7115">
        <v>6.25E-2</v>
      </c>
      <c r="F7115">
        <v>0.01</v>
      </c>
      <c r="G7115">
        <v>0</v>
      </c>
      <c r="H7115">
        <v>0.01</v>
      </c>
      <c r="I7115">
        <v>0</v>
      </c>
    </row>
    <row r="7116" spans="1:9" x14ac:dyDescent="0.25">
      <c r="A7116" t="s">
        <v>719</v>
      </c>
      <c r="B7116">
        <v>61537</v>
      </c>
      <c r="C7116" s="593">
        <v>7.2499999999999995E-2</v>
      </c>
      <c r="D7116" t="s">
        <v>3217</v>
      </c>
      <c r="E7116">
        <v>6.25E-2</v>
      </c>
      <c r="F7116">
        <v>0.01</v>
      </c>
      <c r="G7116">
        <v>0</v>
      </c>
      <c r="H7116">
        <v>0</v>
      </c>
      <c r="I7116">
        <v>0</v>
      </c>
    </row>
    <row r="7117" spans="1:9" x14ac:dyDescent="0.25">
      <c r="A7117" t="s">
        <v>719</v>
      </c>
      <c r="B7117">
        <v>61539</v>
      </c>
      <c r="C7117" s="593">
        <v>7.2499999999999995E-2</v>
      </c>
      <c r="D7117" t="s">
        <v>3248</v>
      </c>
      <c r="E7117">
        <v>6.25E-2</v>
      </c>
      <c r="F7117">
        <v>0.01</v>
      </c>
      <c r="G7117">
        <v>0</v>
      </c>
      <c r="H7117">
        <v>0</v>
      </c>
      <c r="I7117">
        <v>0</v>
      </c>
    </row>
    <row r="7118" spans="1:9" x14ac:dyDescent="0.25">
      <c r="A7118" t="s">
        <v>719</v>
      </c>
      <c r="B7118">
        <v>61540</v>
      </c>
      <c r="C7118" s="593">
        <v>6.25E-2</v>
      </c>
      <c r="D7118" t="s">
        <v>1496</v>
      </c>
      <c r="E7118">
        <v>6.25E-2</v>
      </c>
      <c r="F7118">
        <v>0</v>
      </c>
      <c r="G7118">
        <v>0</v>
      </c>
      <c r="H7118">
        <v>0</v>
      </c>
      <c r="I7118">
        <v>0</v>
      </c>
    </row>
    <row r="7119" spans="1:9" x14ac:dyDescent="0.25">
      <c r="A7119" t="s">
        <v>719</v>
      </c>
      <c r="B7119">
        <v>61541</v>
      </c>
      <c r="C7119" s="593">
        <v>6.25E-2</v>
      </c>
      <c r="D7119" t="s">
        <v>3249</v>
      </c>
      <c r="E7119">
        <v>6.25E-2</v>
      </c>
      <c r="F7119">
        <v>0</v>
      </c>
      <c r="G7119">
        <v>0</v>
      </c>
      <c r="H7119">
        <v>0</v>
      </c>
      <c r="I7119">
        <v>0</v>
      </c>
    </row>
    <row r="7120" spans="1:9" x14ac:dyDescent="0.25">
      <c r="A7120" t="s">
        <v>719</v>
      </c>
      <c r="B7120">
        <v>61542</v>
      </c>
      <c r="C7120" s="593">
        <v>7.7499999999999999E-2</v>
      </c>
      <c r="D7120" t="s">
        <v>1236</v>
      </c>
      <c r="E7120">
        <v>6.25E-2</v>
      </c>
      <c r="F7120">
        <v>1.4999999999999999E-2</v>
      </c>
      <c r="G7120">
        <v>0</v>
      </c>
      <c r="H7120">
        <v>0</v>
      </c>
      <c r="I7120">
        <v>0</v>
      </c>
    </row>
    <row r="7121" spans="1:9" x14ac:dyDescent="0.25">
      <c r="A7121" t="s">
        <v>719</v>
      </c>
      <c r="B7121">
        <v>61543</v>
      </c>
      <c r="C7121" s="593">
        <v>7.7499999999999999E-2</v>
      </c>
      <c r="D7121" t="s">
        <v>3250</v>
      </c>
      <c r="E7121">
        <v>6.25E-2</v>
      </c>
      <c r="F7121">
        <v>1.4999999999999999E-2</v>
      </c>
      <c r="G7121">
        <v>0</v>
      </c>
      <c r="H7121">
        <v>0</v>
      </c>
      <c r="I7121">
        <v>0</v>
      </c>
    </row>
    <row r="7122" spans="1:9" x14ac:dyDescent="0.25">
      <c r="A7122" t="s">
        <v>719</v>
      </c>
      <c r="B7122">
        <v>61544</v>
      </c>
      <c r="C7122" s="593">
        <v>7.7499999999999999E-2</v>
      </c>
      <c r="D7122" t="s">
        <v>1236</v>
      </c>
      <c r="E7122">
        <v>6.25E-2</v>
      </c>
      <c r="F7122">
        <v>1.4999999999999999E-2</v>
      </c>
      <c r="G7122">
        <v>0</v>
      </c>
      <c r="H7122">
        <v>0</v>
      </c>
      <c r="I7122">
        <v>0</v>
      </c>
    </row>
    <row r="7123" spans="1:9" x14ac:dyDescent="0.25">
      <c r="A7123" t="s">
        <v>719</v>
      </c>
      <c r="B7123">
        <v>61545</v>
      </c>
      <c r="C7123" s="593">
        <v>8.2500000000000004E-2</v>
      </c>
      <c r="D7123" t="s">
        <v>3221</v>
      </c>
      <c r="E7123">
        <v>6.25E-2</v>
      </c>
      <c r="F7123">
        <v>0.02</v>
      </c>
      <c r="G7123">
        <v>0</v>
      </c>
      <c r="H7123">
        <v>0</v>
      </c>
      <c r="I7123">
        <v>0</v>
      </c>
    </row>
    <row r="7124" spans="1:9" x14ac:dyDescent="0.25">
      <c r="A7124" t="s">
        <v>719</v>
      </c>
      <c r="B7124">
        <v>61546</v>
      </c>
      <c r="C7124" s="593">
        <v>7.2499999999999995E-2</v>
      </c>
      <c r="D7124" t="s">
        <v>3245</v>
      </c>
      <c r="E7124">
        <v>6.25E-2</v>
      </c>
      <c r="F7124">
        <v>0.01</v>
      </c>
      <c r="G7124">
        <v>0</v>
      </c>
      <c r="H7124">
        <v>0</v>
      </c>
      <c r="I7124">
        <v>0</v>
      </c>
    </row>
    <row r="7125" spans="1:9" x14ac:dyDescent="0.25">
      <c r="A7125" t="s">
        <v>719</v>
      </c>
      <c r="B7125">
        <v>61547</v>
      </c>
      <c r="C7125" s="593">
        <v>8.5000000000000006E-2</v>
      </c>
      <c r="D7125" t="s">
        <v>3251</v>
      </c>
      <c r="E7125">
        <v>6.25E-2</v>
      </c>
      <c r="F7125">
        <v>0.01</v>
      </c>
      <c r="G7125">
        <v>1.2500000000000001E-2</v>
      </c>
      <c r="H7125">
        <v>0</v>
      </c>
      <c r="I7125">
        <v>0</v>
      </c>
    </row>
    <row r="7126" spans="1:9" x14ac:dyDescent="0.25">
      <c r="A7126" t="s">
        <v>719</v>
      </c>
      <c r="B7126">
        <v>61548</v>
      </c>
      <c r="C7126" s="593">
        <v>9.2499999999999999E-2</v>
      </c>
      <c r="D7126" t="s">
        <v>3252</v>
      </c>
      <c r="E7126">
        <v>6.25E-2</v>
      </c>
      <c r="F7126">
        <v>0.02</v>
      </c>
      <c r="G7126">
        <v>0</v>
      </c>
      <c r="H7126">
        <v>0.01</v>
      </c>
      <c r="I7126">
        <v>0</v>
      </c>
    </row>
    <row r="7127" spans="1:9" x14ac:dyDescent="0.25">
      <c r="A7127" t="s">
        <v>719</v>
      </c>
      <c r="B7127">
        <v>61550</v>
      </c>
      <c r="C7127" s="593">
        <v>8.5000000000000006E-2</v>
      </c>
      <c r="D7127" t="s">
        <v>3253</v>
      </c>
      <c r="E7127">
        <v>6.25E-2</v>
      </c>
      <c r="F7127">
        <v>5.0000000000000001E-3</v>
      </c>
      <c r="G7127">
        <v>1.7500000000000002E-2</v>
      </c>
      <c r="H7127">
        <v>0</v>
      </c>
      <c r="I7127">
        <v>0</v>
      </c>
    </row>
    <row r="7128" spans="1:9" x14ac:dyDescent="0.25">
      <c r="A7128" t="s">
        <v>719</v>
      </c>
      <c r="B7128">
        <v>61552</v>
      </c>
      <c r="C7128" s="593">
        <v>0.09</v>
      </c>
      <c r="D7128" t="s">
        <v>3243</v>
      </c>
      <c r="E7128">
        <v>6.25E-2</v>
      </c>
      <c r="F7128">
        <v>0.01</v>
      </c>
      <c r="G7128">
        <v>1.7500000000000002E-2</v>
      </c>
      <c r="H7128">
        <v>0</v>
      </c>
      <c r="I7128">
        <v>0</v>
      </c>
    </row>
    <row r="7129" spans="1:9" x14ac:dyDescent="0.25">
      <c r="A7129" t="s">
        <v>719</v>
      </c>
      <c r="B7129">
        <v>61553</v>
      </c>
      <c r="C7129" s="593">
        <v>7.7499999999999999E-2</v>
      </c>
      <c r="D7129" t="s">
        <v>1236</v>
      </c>
      <c r="E7129">
        <v>6.25E-2</v>
      </c>
      <c r="F7129">
        <v>1.4999999999999999E-2</v>
      </c>
      <c r="G7129">
        <v>0</v>
      </c>
      <c r="H7129">
        <v>0</v>
      </c>
      <c r="I7129">
        <v>0</v>
      </c>
    </row>
    <row r="7130" spans="1:9" x14ac:dyDescent="0.25">
      <c r="A7130" t="s">
        <v>719</v>
      </c>
      <c r="B7130">
        <v>61554</v>
      </c>
      <c r="C7130" s="593">
        <v>9.5000000000000001E-2</v>
      </c>
      <c r="D7130" t="s">
        <v>3254</v>
      </c>
      <c r="E7130">
        <v>6.25E-2</v>
      </c>
      <c r="F7130">
        <v>5.0000000000000001E-3</v>
      </c>
      <c r="G7130">
        <v>1.7500000000000002E-2</v>
      </c>
      <c r="H7130">
        <v>0.01</v>
      </c>
      <c r="I7130">
        <v>0</v>
      </c>
    </row>
    <row r="7131" spans="1:9" x14ac:dyDescent="0.25">
      <c r="A7131" t="s">
        <v>719</v>
      </c>
      <c r="B7131">
        <v>61555</v>
      </c>
      <c r="C7131" s="593">
        <v>9.5000000000000001E-2</v>
      </c>
      <c r="D7131" t="s">
        <v>3254</v>
      </c>
      <c r="E7131">
        <v>6.25E-2</v>
      </c>
      <c r="F7131">
        <v>5.0000000000000001E-3</v>
      </c>
      <c r="G7131">
        <v>1.7500000000000002E-2</v>
      </c>
      <c r="H7131">
        <v>0.01</v>
      </c>
      <c r="I7131">
        <v>0</v>
      </c>
    </row>
    <row r="7132" spans="1:9" x14ac:dyDescent="0.25">
      <c r="A7132" t="s">
        <v>719</v>
      </c>
      <c r="B7132">
        <v>61558</v>
      </c>
      <c r="C7132" s="593">
        <v>9.5000000000000001E-2</v>
      </c>
      <c r="D7132" t="s">
        <v>3254</v>
      </c>
      <c r="E7132">
        <v>6.25E-2</v>
      </c>
      <c r="F7132">
        <v>5.0000000000000001E-3</v>
      </c>
      <c r="G7132">
        <v>1.7500000000000002E-2</v>
      </c>
      <c r="H7132">
        <v>0.01</v>
      </c>
      <c r="I7132">
        <v>0</v>
      </c>
    </row>
    <row r="7133" spans="1:9" x14ac:dyDescent="0.25">
      <c r="A7133" t="s">
        <v>719</v>
      </c>
      <c r="B7133">
        <v>61559</v>
      </c>
      <c r="C7133" s="593">
        <v>7.4999999999999997E-2</v>
      </c>
      <c r="D7133" t="s">
        <v>3227</v>
      </c>
      <c r="E7133">
        <v>6.25E-2</v>
      </c>
      <c r="F7133">
        <v>1.2500000000000001E-2</v>
      </c>
      <c r="G7133">
        <v>0</v>
      </c>
      <c r="H7133">
        <v>0</v>
      </c>
      <c r="I7133">
        <v>0</v>
      </c>
    </row>
    <row r="7134" spans="1:9" x14ac:dyDescent="0.25">
      <c r="A7134" t="s">
        <v>719</v>
      </c>
      <c r="B7134">
        <v>61560</v>
      </c>
      <c r="C7134" s="593">
        <v>7.2499999999999995E-2</v>
      </c>
      <c r="D7134" t="s">
        <v>3217</v>
      </c>
      <c r="E7134">
        <v>6.25E-2</v>
      </c>
      <c r="F7134">
        <v>0.01</v>
      </c>
      <c r="G7134">
        <v>0</v>
      </c>
      <c r="H7134">
        <v>0</v>
      </c>
      <c r="I7134">
        <v>0</v>
      </c>
    </row>
    <row r="7135" spans="1:9" x14ac:dyDescent="0.25">
      <c r="A7135" t="s">
        <v>719</v>
      </c>
      <c r="B7135">
        <v>61561</v>
      </c>
      <c r="C7135" s="593">
        <v>8.2500000000000004E-2</v>
      </c>
      <c r="D7135" t="s">
        <v>3221</v>
      </c>
      <c r="E7135">
        <v>6.25E-2</v>
      </c>
      <c r="F7135">
        <v>0.02</v>
      </c>
      <c r="G7135">
        <v>0</v>
      </c>
      <c r="H7135">
        <v>0</v>
      </c>
      <c r="I7135">
        <v>0</v>
      </c>
    </row>
    <row r="7136" spans="1:9" x14ac:dyDescent="0.25">
      <c r="A7136" t="s">
        <v>719</v>
      </c>
      <c r="B7136">
        <v>61562</v>
      </c>
      <c r="C7136" s="593">
        <v>7.2499999999999995E-2</v>
      </c>
      <c r="D7136" t="s">
        <v>3243</v>
      </c>
      <c r="E7136">
        <v>6.25E-2</v>
      </c>
      <c r="F7136">
        <v>0.01</v>
      </c>
      <c r="G7136">
        <v>0</v>
      </c>
      <c r="H7136">
        <v>0</v>
      </c>
      <c r="I7136">
        <v>0</v>
      </c>
    </row>
    <row r="7137" spans="1:9" x14ac:dyDescent="0.25">
      <c r="A7137" t="s">
        <v>719</v>
      </c>
      <c r="B7137">
        <v>61563</v>
      </c>
      <c r="C7137" s="593">
        <v>7.7499999999999999E-2</v>
      </c>
      <c r="D7137" t="s">
        <v>1236</v>
      </c>
      <c r="E7137">
        <v>6.25E-2</v>
      </c>
      <c r="F7137">
        <v>1.4999999999999999E-2</v>
      </c>
      <c r="G7137">
        <v>0</v>
      </c>
      <c r="H7137">
        <v>0</v>
      </c>
      <c r="I7137">
        <v>0</v>
      </c>
    </row>
    <row r="7138" spans="1:9" x14ac:dyDescent="0.25">
      <c r="A7138" t="s">
        <v>719</v>
      </c>
      <c r="B7138">
        <v>61564</v>
      </c>
      <c r="C7138" s="593">
        <v>7.0000000000000007E-2</v>
      </c>
      <c r="D7138" t="s">
        <v>3255</v>
      </c>
      <c r="E7138">
        <v>6.25E-2</v>
      </c>
      <c r="F7138">
        <v>5.0000000000000001E-3</v>
      </c>
      <c r="G7138">
        <v>2.5000000000000001E-3</v>
      </c>
      <c r="H7138">
        <v>0</v>
      </c>
      <c r="I7138">
        <v>0</v>
      </c>
    </row>
    <row r="7139" spans="1:9" x14ac:dyDescent="0.25">
      <c r="A7139" t="s">
        <v>719</v>
      </c>
      <c r="B7139">
        <v>61565</v>
      </c>
      <c r="C7139" s="593">
        <v>7.2499999999999995E-2</v>
      </c>
      <c r="D7139" t="s">
        <v>3243</v>
      </c>
      <c r="E7139">
        <v>6.25E-2</v>
      </c>
      <c r="F7139">
        <v>0.01</v>
      </c>
      <c r="G7139">
        <v>0</v>
      </c>
      <c r="H7139">
        <v>0</v>
      </c>
      <c r="I7139">
        <v>0</v>
      </c>
    </row>
    <row r="7140" spans="1:9" x14ac:dyDescent="0.25">
      <c r="A7140" t="s">
        <v>719</v>
      </c>
      <c r="B7140">
        <v>61567</v>
      </c>
      <c r="C7140" s="593">
        <v>7.2499999999999995E-2</v>
      </c>
      <c r="D7140" t="s">
        <v>3245</v>
      </c>
      <c r="E7140">
        <v>6.25E-2</v>
      </c>
      <c r="F7140">
        <v>0.01</v>
      </c>
      <c r="G7140">
        <v>0</v>
      </c>
      <c r="H7140">
        <v>0</v>
      </c>
      <c r="I7140">
        <v>0</v>
      </c>
    </row>
    <row r="7141" spans="1:9" x14ac:dyDescent="0.25">
      <c r="A7141" t="s">
        <v>719</v>
      </c>
      <c r="B7141">
        <v>61568</v>
      </c>
      <c r="C7141" s="593">
        <v>6.7500000000000004E-2</v>
      </c>
      <c r="D7141" t="s">
        <v>3246</v>
      </c>
      <c r="E7141">
        <v>6.25E-2</v>
      </c>
      <c r="F7141">
        <v>5.0000000000000001E-3</v>
      </c>
      <c r="G7141">
        <v>0</v>
      </c>
      <c r="H7141">
        <v>0</v>
      </c>
      <c r="I7141">
        <v>0</v>
      </c>
    </row>
    <row r="7142" spans="1:9" x14ac:dyDescent="0.25">
      <c r="A7142" t="s">
        <v>719</v>
      </c>
      <c r="B7142">
        <v>61569</v>
      </c>
      <c r="C7142" s="593">
        <v>7.7499999999999999E-2</v>
      </c>
      <c r="D7142" t="s">
        <v>1236</v>
      </c>
      <c r="E7142">
        <v>6.25E-2</v>
      </c>
      <c r="F7142">
        <v>1.4999999999999999E-2</v>
      </c>
      <c r="G7142">
        <v>0</v>
      </c>
      <c r="H7142">
        <v>0</v>
      </c>
      <c r="I7142">
        <v>0</v>
      </c>
    </row>
    <row r="7143" spans="1:9" x14ac:dyDescent="0.25">
      <c r="A7143" t="s">
        <v>719</v>
      </c>
      <c r="B7143">
        <v>61570</v>
      </c>
      <c r="C7143" s="593">
        <v>8.2500000000000004E-2</v>
      </c>
      <c r="D7143" t="s">
        <v>3221</v>
      </c>
      <c r="E7143">
        <v>6.25E-2</v>
      </c>
      <c r="F7143">
        <v>0.02</v>
      </c>
      <c r="G7143">
        <v>0</v>
      </c>
      <c r="H7143">
        <v>0</v>
      </c>
      <c r="I7143">
        <v>0</v>
      </c>
    </row>
    <row r="7144" spans="1:9" x14ac:dyDescent="0.25">
      <c r="A7144" t="s">
        <v>719</v>
      </c>
      <c r="B7144">
        <v>61571</v>
      </c>
      <c r="C7144" s="593">
        <v>0.09</v>
      </c>
      <c r="D7144" t="s">
        <v>1251</v>
      </c>
      <c r="E7144">
        <v>6.25E-2</v>
      </c>
      <c r="F7144">
        <v>5.0000000000000001E-3</v>
      </c>
      <c r="G7144">
        <v>2.2499999999999999E-2</v>
      </c>
      <c r="H7144">
        <v>0</v>
      </c>
      <c r="I7144">
        <v>0</v>
      </c>
    </row>
    <row r="7145" spans="1:9" x14ac:dyDescent="0.25">
      <c r="A7145" t="s">
        <v>719</v>
      </c>
      <c r="B7145">
        <v>61572</v>
      </c>
      <c r="C7145" s="593">
        <v>7.7499999999999999E-2</v>
      </c>
      <c r="D7145" t="s">
        <v>3236</v>
      </c>
      <c r="E7145">
        <v>6.25E-2</v>
      </c>
      <c r="F7145">
        <v>1.4999999999999999E-2</v>
      </c>
      <c r="G7145">
        <v>0</v>
      </c>
      <c r="H7145">
        <v>0</v>
      </c>
      <c r="I7145">
        <v>0</v>
      </c>
    </row>
    <row r="7146" spans="1:9" x14ac:dyDescent="0.25">
      <c r="A7146" t="s">
        <v>719</v>
      </c>
      <c r="B7146">
        <v>61601</v>
      </c>
      <c r="C7146" s="593">
        <v>0.09</v>
      </c>
      <c r="D7146" t="s">
        <v>3243</v>
      </c>
      <c r="E7146">
        <v>6.25E-2</v>
      </c>
      <c r="F7146">
        <v>0.01</v>
      </c>
      <c r="G7146">
        <v>1.7500000000000002E-2</v>
      </c>
      <c r="H7146">
        <v>0</v>
      </c>
      <c r="I7146">
        <v>0</v>
      </c>
    </row>
    <row r="7147" spans="1:9" x14ac:dyDescent="0.25">
      <c r="A7147" t="s">
        <v>719</v>
      </c>
      <c r="B7147">
        <v>61602</v>
      </c>
      <c r="C7147" s="593">
        <v>0.1</v>
      </c>
      <c r="D7147" t="s">
        <v>3256</v>
      </c>
      <c r="E7147">
        <v>6.25E-2</v>
      </c>
      <c r="F7147">
        <v>0.01</v>
      </c>
      <c r="G7147">
        <v>1.7500000000000002E-2</v>
      </c>
      <c r="H7147">
        <v>0.01</v>
      </c>
      <c r="I7147">
        <v>0</v>
      </c>
    </row>
    <row r="7148" spans="1:9" x14ac:dyDescent="0.25">
      <c r="A7148" t="s">
        <v>719</v>
      </c>
      <c r="B7148">
        <v>61603</v>
      </c>
      <c r="C7148" s="593">
        <v>0.1</v>
      </c>
      <c r="D7148" t="s">
        <v>3256</v>
      </c>
      <c r="E7148">
        <v>6.25E-2</v>
      </c>
      <c r="F7148">
        <v>0.01</v>
      </c>
      <c r="G7148">
        <v>1.7500000000000002E-2</v>
      </c>
      <c r="H7148">
        <v>0.01</v>
      </c>
      <c r="I7148">
        <v>0</v>
      </c>
    </row>
    <row r="7149" spans="1:9" x14ac:dyDescent="0.25">
      <c r="A7149" t="s">
        <v>719</v>
      </c>
      <c r="B7149">
        <v>61604</v>
      </c>
      <c r="C7149" s="593">
        <v>0.09</v>
      </c>
      <c r="D7149" t="s">
        <v>3243</v>
      </c>
      <c r="E7149">
        <v>6.25E-2</v>
      </c>
      <c r="F7149">
        <v>0.01</v>
      </c>
      <c r="G7149">
        <v>1.7500000000000002E-2</v>
      </c>
      <c r="H7149">
        <v>0</v>
      </c>
      <c r="I7149">
        <v>0</v>
      </c>
    </row>
    <row r="7150" spans="1:9" x14ac:dyDescent="0.25">
      <c r="A7150" t="s">
        <v>719</v>
      </c>
      <c r="B7150">
        <v>61605</v>
      </c>
      <c r="C7150" s="593">
        <v>0.1</v>
      </c>
      <c r="D7150" t="s">
        <v>3256</v>
      </c>
      <c r="E7150">
        <v>6.25E-2</v>
      </c>
      <c r="F7150">
        <v>0.01</v>
      </c>
      <c r="G7150">
        <v>1.7500000000000002E-2</v>
      </c>
      <c r="H7150">
        <v>0.01</v>
      </c>
      <c r="I7150">
        <v>0</v>
      </c>
    </row>
    <row r="7151" spans="1:9" x14ac:dyDescent="0.25">
      <c r="A7151" t="s">
        <v>719</v>
      </c>
      <c r="B7151">
        <v>61606</v>
      </c>
      <c r="C7151" s="593">
        <v>0.09</v>
      </c>
      <c r="D7151" t="s">
        <v>3243</v>
      </c>
      <c r="E7151">
        <v>6.25E-2</v>
      </c>
      <c r="F7151">
        <v>0.01</v>
      </c>
      <c r="G7151">
        <v>1.7500000000000002E-2</v>
      </c>
      <c r="H7151">
        <v>0</v>
      </c>
      <c r="I7151">
        <v>0</v>
      </c>
    </row>
    <row r="7152" spans="1:9" x14ac:dyDescent="0.25">
      <c r="A7152" t="s">
        <v>719</v>
      </c>
      <c r="B7152">
        <v>61607</v>
      </c>
      <c r="C7152" s="593">
        <v>0.09</v>
      </c>
      <c r="D7152" t="s">
        <v>3243</v>
      </c>
      <c r="E7152">
        <v>6.25E-2</v>
      </c>
      <c r="F7152">
        <v>0.01</v>
      </c>
      <c r="G7152">
        <v>1.7500000000000002E-2</v>
      </c>
      <c r="H7152">
        <v>0</v>
      </c>
      <c r="I7152">
        <v>0</v>
      </c>
    </row>
    <row r="7153" spans="1:9" x14ac:dyDescent="0.25">
      <c r="A7153" t="s">
        <v>719</v>
      </c>
      <c r="B7153">
        <v>61610</v>
      </c>
      <c r="C7153" s="593">
        <v>8.5000000000000006E-2</v>
      </c>
      <c r="D7153" t="s">
        <v>3253</v>
      </c>
      <c r="E7153">
        <v>6.25E-2</v>
      </c>
      <c r="F7153">
        <v>5.0000000000000001E-3</v>
      </c>
      <c r="G7153">
        <v>1.7500000000000002E-2</v>
      </c>
      <c r="H7153">
        <v>0</v>
      </c>
      <c r="I7153">
        <v>0</v>
      </c>
    </row>
    <row r="7154" spans="1:9" x14ac:dyDescent="0.25">
      <c r="A7154" t="s">
        <v>719</v>
      </c>
      <c r="B7154">
        <v>61611</v>
      </c>
      <c r="C7154" s="593">
        <v>9.5000000000000001E-2</v>
      </c>
      <c r="D7154" t="s">
        <v>3257</v>
      </c>
      <c r="E7154">
        <v>6.25E-2</v>
      </c>
      <c r="F7154">
        <v>5.0000000000000001E-3</v>
      </c>
      <c r="G7154">
        <v>1.7500000000000002E-2</v>
      </c>
      <c r="H7154">
        <v>0.01</v>
      </c>
      <c r="I7154">
        <v>0</v>
      </c>
    </row>
    <row r="7155" spans="1:9" x14ac:dyDescent="0.25">
      <c r="A7155" t="s">
        <v>719</v>
      </c>
      <c r="B7155">
        <v>61612</v>
      </c>
      <c r="C7155" s="593">
        <v>0.09</v>
      </c>
      <c r="D7155" t="s">
        <v>3243</v>
      </c>
      <c r="E7155">
        <v>6.25E-2</v>
      </c>
      <c r="F7155">
        <v>0.01</v>
      </c>
      <c r="G7155">
        <v>1.7500000000000002E-2</v>
      </c>
      <c r="H7155">
        <v>0</v>
      </c>
      <c r="I7155">
        <v>0</v>
      </c>
    </row>
    <row r="7156" spans="1:9" x14ac:dyDescent="0.25">
      <c r="A7156" t="s">
        <v>719</v>
      </c>
      <c r="B7156">
        <v>61613</v>
      </c>
      <c r="C7156" s="593">
        <v>0.09</v>
      </c>
      <c r="D7156" t="s">
        <v>3243</v>
      </c>
      <c r="E7156">
        <v>6.25E-2</v>
      </c>
      <c r="F7156">
        <v>0.01</v>
      </c>
      <c r="G7156">
        <v>1.7500000000000002E-2</v>
      </c>
      <c r="H7156">
        <v>0</v>
      </c>
      <c r="I7156">
        <v>0</v>
      </c>
    </row>
    <row r="7157" spans="1:9" x14ac:dyDescent="0.25">
      <c r="A7157" t="s">
        <v>719</v>
      </c>
      <c r="B7157">
        <v>61614</v>
      </c>
      <c r="C7157" s="593">
        <v>0.1</v>
      </c>
      <c r="D7157" t="s">
        <v>3243</v>
      </c>
      <c r="E7157">
        <v>6.25E-2</v>
      </c>
      <c r="F7157">
        <v>0.01</v>
      </c>
      <c r="G7157">
        <v>1.7500000000000002E-2</v>
      </c>
      <c r="H7157">
        <v>0.01</v>
      </c>
      <c r="I7157">
        <v>0</v>
      </c>
    </row>
    <row r="7158" spans="1:9" x14ac:dyDescent="0.25">
      <c r="A7158" t="s">
        <v>719</v>
      </c>
      <c r="B7158">
        <v>61615</v>
      </c>
      <c r="C7158" s="593">
        <v>0.09</v>
      </c>
      <c r="D7158" t="s">
        <v>3243</v>
      </c>
      <c r="E7158">
        <v>6.25E-2</v>
      </c>
      <c r="F7158">
        <v>0.01</v>
      </c>
      <c r="G7158">
        <v>1.7500000000000002E-2</v>
      </c>
      <c r="H7158">
        <v>0</v>
      </c>
      <c r="I7158">
        <v>0</v>
      </c>
    </row>
    <row r="7159" spans="1:9" x14ac:dyDescent="0.25">
      <c r="A7159" t="s">
        <v>719</v>
      </c>
      <c r="B7159">
        <v>61616</v>
      </c>
      <c r="C7159" s="593">
        <v>9.7500000000000003E-2</v>
      </c>
      <c r="D7159" t="s">
        <v>3258</v>
      </c>
      <c r="E7159">
        <v>6.25E-2</v>
      </c>
      <c r="F7159">
        <v>0.01</v>
      </c>
      <c r="G7159">
        <v>1.4999999999999999E-2</v>
      </c>
      <c r="H7159">
        <v>0.01</v>
      </c>
      <c r="I7159">
        <v>0</v>
      </c>
    </row>
    <row r="7160" spans="1:9" x14ac:dyDescent="0.25">
      <c r="A7160" t="s">
        <v>719</v>
      </c>
      <c r="B7160">
        <v>61625</v>
      </c>
      <c r="C7160" s="593">
        <v>0.09</v>
      </c>
      <c r="D7160" t="s">
        <v>3243</v>
      </c>
      <c r="E7160">
        <v>6.25E-2</v>
      </c>
      <c r="F7160">
        <v>0.01</v>
      </c>
      <c r="G7160">
        <v>1.7500000000000002E-2</v>
      </c>
      <c r="H7160">
        <v>0</v>
      </c>
      <c r="I7160">
        <v>0</v>
      </c>
    </row>
    <row r="7161" spans="1:9" x14ac:dyDescent="0.25">
      <c r="A7161" t="s">
        <v>719</v>
      </c>
      <c r="B7161">
        <v>61629</v>
      </c>
      <c r="C7161" s="593">
        <v>0.09</v>
      </c>
      <c r="D7161" t="s">
        <v>3243</v>
      </c>
      <c r="E7161">
        <v>6.25E-2</v>
      </c>
      <c r="F7161">
        <v>0.01</v>
      </c>
      <c r="G7161">
        <v>1.7500000000000002E-2</v>
      </c>
      <c r="H7161">
        <v>0</v>
      </c>
      <c r="I7161">
        <v>0</v>
      </c>
    </row>
    <row r="7162" spans="1:9" x14ac:dyDescent="0.25">
      <c r="A7162" t="s">
        <v>719</v>
      </c>
      <c r="B7162">
        <v>61630</v>
      </c>
      <c r="C7162" s="593">
        <v>0.09</v>
      </c>
      <c r="D7162" t="s">
        <v>3243</v>
      </c>
      <c r="E7162">
        <v>6.25E-2</v>
      </c>
      <c r="F7162">
        <v>0.01</v>
      </c>
      <c r="G7162">
        <v>1.7500000000000002E-2</v>
      </c>
      <c r="H7162">
        <v>0</v>
      </c>
      <c r="I7162">
        <v>0</v>
      </c>
    </row>
    <row r="7163" spans="1:9" x14ac:dyDescent="0.25">
      <c r="A7163" t="s">
        <v>719</v>
      </c>
      <c r="B7163">
        <v>61633</v>
      </c>
      <c r="C7163" s="593">
        <v>0.09</v>
      </c>
      <c r="D7163" t="s">
        <v>3243</v>
      </c>
      <c r="E7163">
        <v>6.25E-2</v>
      </c>
      <c r="F7163">
        <v>0.01</v>
      </c>
      <c r="G7163">
        <v>1.7500000000000002E-2</v>
      </c>
      <c r="H7163">
        <v>0</v>
      </c>
      <c r="I7163">
        <v>0</v>
      </c>
    </row>
    <row r="7164" spans="1:9" x14ac:dyDescent="0.25">
      <c r="A7164" t="s">
        <v>719</v>
      </c>
      <c r="B7164">
        <v>61634</v>
      </c>
      <c r="C7164" s="593">
        <v>0.09</v>
      </c>
      <c r="D7164" t="s">
        <v>3243</v>
      </c>
      <c r="E7164">
        <v>6.25E-2</v>
      </c>
      <c r="F7164">
        <v>0.01</v>
      </c>
      <c r="G7164">
        <v>1.7500000000000002E-2</v>
      </c>
      <c r="H7164">
        <v>0</v>
      </c>
      <c r="I7164">
        <v>0</v>
      </c>
    </row>
    <row r="7165" spans="1:9" x14ac:dyDescent="0.25">
      <c r="A7165" t="s">
        <v>719</v>
      </c>
      <c r="B7165">
        <v>61635</v>
      </c>
      <c r="C7165" s="593">
        <v>8.5000000000000006E-2</v>
      </c>
      <c r="D7165" t="s">
        <v>3253</v>
      </c>
      <c r="E7165">
        <v>6.25E-2</v>
      </c>
      <c r="F7165">
        <v>5.0000000000000001E-3</v>
      </c>
      <c r="G7165">
        <v>1.7500000000000002E-2</v>
      </c>
      <c r="H7165">
        <v>0</v>
      </c>
      <c r="I7165">
        <v>0</v>
      </c>
    </row>
    <row r="7166" spans="1:9" x14ac:dyDescent="0.25">
      <c r="A7166" t="s">
        <v>719</v>
      </c>
      <c r="B7166">
        <v>61636</v>
      </c>
      <c r="C7166" s="593">
        <v>0.09</v>
      </c>
      <c r="D7166" t="s">
        <v>3243</v>
      </c>
      <c r="E7166">
        <v>6.25E-2</v>
      </c>
      <c r="F7166">
        <v>0.01</v>
      </c>
      <c r="G7166">
        <v>1.7500000000000002E-2</v>
      </c>
      <c r="H7166">
        <v>0</v>
      </c>
      <c r="I7166">
        <v>0</v>
      </c>
    </row>
    <row r="7167" spans="1:9" x14ac:dyDescent="0.25">
      <c r="A7167" t="s">
        <v>719</v>
      </c>
      <c r="B7167">
        <v>61637</v>
      </c>
      <c r="C7167" s="593">
        <v>0.09</v>
      </c>
      <c r="D7167" t="s">
        <v>3243</v>
      </c>
      <c r="E7167">
        <v>6.25E-2</v>
      </c>
      <c r="F7167">
        <v>0.01</v>
      </c>
      <c r="G7167">
        <v>1.7500000000000002E-2</v>
      </c>
      <c r="H7167">
        <v>0</v>
      </c>
      <c r="I7167">
        <v>0</v>
      </c>
    </row>
    <row r="7168" spans="1:9" x14ac:dyDescent="0.25">
      <c r="A7168" t="s">
        <v>719</v>
      </c>
      <c r="B7168">
        <v>61638</v>
      </c>
      <c r="C7168" s="593">
        <v>0.09</v>
      </c>
      <c r="D7168" t="s">
        <v>3243</v>
      </c>
      <c r="E7168">
        <v>6.25E-2</v>
      </c>
      <c r="F7168">
        <v>0.01</v>
      </c>
      <c r="G7168">
        <v>1.7500000000000002E-2</v>
      </c>
      <c r="H7168">
        <v>0</v>
      </c>
      <c r="I7168">
        <v>0</v>
      </c>
    </row>
    <row r="7169" spans="1:9" x14ac:dyDescent="0.25">
      <c r="A7169" t="s">
        <v>719</v>
      </c>
      <c r="B7169">
        <v>61639</v>
      </c>
      <c r="C7169" s="593">
        <v>0.09</v>
      </c>
      <c r="D7169" t="s">
        <v>3243</v>
      </c>
      <c r="E7169">
        <v>6.25E-2</v>
      </c>
      <c r="F7169">
        <v>0.01</v>
      </c>
      <c r="G7169">
        <v>1.7500000000000002E-2</v>
      </c>
      <c r="H7169">
        <v>0</v>
      </c>
      <c r="I7169">
        <v>0</v>
      </c>
    </row>
    <row r="7170" spans="1:9" x14ac:dyDescent="0.25">
      <c r="A7170" t="s">
        <v>719</v>
      </c>
      <c r="B7170">
        <v>61641</v>
      </c>
      <c r="C7170" s="593">
        <v>8.5000000000000006E-2</v>
      </c>
      <c r="D7170" t="s">
        <v>3251</v>
      </c>
      <c r="E7170">
        <v>6.25E-2</v>
      </c>
      <c r="F7170">
        <v>0.01</v>
      </c>
      <c r="G7170">
        <v>1.2500000000000001E-2</v>
      </c>
      <c r="H7170">
        <v>0</v>
      </c>
      <c r="I7170">
        <v>0</v>
      </c>
    </row>
    <row r="7171" spans="1:9" x14ac:dyDescent="0.25">
      <c r="A7171" t="s">
        <v>719</v>
      </c>
      <c r="B7171">
        <v>61643</v>
      </c>
      <c r="C7171" s="593">
        <v>0.09</v>
      </c>
      <c r="D7171" t="s">
        <v>3243</v>
      </c>
      <c r="E7171">
        <v>6.25E-2</v>
      </c>
      <c r="F7171">
        <v>0.01</v>
      </c>
      <c r="G7171">
        <v>1.7500000000000002E-2</v>
      </c>
      <c r="H7171">
        <v>0</v>
      </c>
      <c r="I7171">
        <v>0</v>
      </c>
    </row>
    <row r="7172" spans="1:9" x14ac:dyDescent="0.25">
      <c r="A7172" t="s">
        <v>719</v>
      </c>
      <c r="B7172">
        <v>61650</v>
      </c>
      <c r="C7172" s="593">
        <v>0.09</v>
      </c>
      <c r="D7172" t="s">
        <v>3243</v>
      </c>
      <c r="E7172">
        <v>6.25E-2</v>
      </c>
      <c r="F7172">
        <v>0.01</v>
      </c>
      <c r="G7172">
        <v>1.7500000000000002E-2</v>
      </c>
      <c r="H7172">
        <v>0</v>
      </c>
      <c r="I7172">
        <v>0</v>
      </c>
    </row>
    <row r="7173" spans="1:9" x14ac:dyDescent="0.25">
      <c r="A7173" t="s">
        <v>719</v>
      </c>
      <c r="B7173">
        <v>61651</v>
      </c>
      <c r="C7173" s="593">
        <v>0.09</v>
      </c>
      <c r="D7173" t="s">
        <v>3243</v>
      </c>
      <c r="E7173">
        <v>6.25E-2</v>
      </c>
      <c r="F7173">
        <v>0.01</v>
      </c>
      <c r="G7173">
        <v>1.7500000000000002E-2</v>
      </c>
      <c r="H7173">
        <v>0</v>
      </c>
      <c r="I7173">
        <v>0</v>
      </c>
    </row>
    <row r="7174" spans="1:9" x14ac:dyDescent="0.25">
      <c r="A7174" t="s">
        <v>719</v>
      </c>
      <c r="B7174">
        <v>61652</v>
      </c>
      <c r="C7174" s="593">
        <v>0.09</v>
      </c>
      <c r="D7174" t="s">
        <v>3243</v>
      </c>
      <c r="E7174">
        <v>6.25E-2</v>
      </c>
      <c r="F7174">
        <v>0.01</v>
      </c>
      <c r="G7174">
        <v>1.7500000000000002E-2</v>
      </c>
      <c r="H7174">
        <v>0</v>
      </c>
      <c r="I7174">
        <v>0</v>
      </c>
    </row>
    <row r="7175" spans="1:9" x14ac:dyDescent="0.25">
      <c r="A7175" t="s">
        <v>719</v>
      </c>
      <c r="B7175">
        <v>61653</v>
      </c>
      <c r="C7175" s="593">
        <v>0.09</v>
      </c>
      <c r="D7175" t="s">
        <v>3243</v>
      </c>
      <c r="E7175">
        <v>6.25E-2</v>
      </c>
      <c r="F7175">
        <v>0.01</v>
      </c>
      <c r="G7175">
        <v>1.7500000000000002E-2</v>
      </c>
      <c r="H7175">
        <v>0</v>
      </c>
      <c r="I7175">
        <v>0</v>
      </c>
    </row>
    <row r="7176" spans="1:9" x14ac:dyDescent="0.25">
      <c r="A7176" t="s">
        <v>719</v>
      </c>
      <c r="B7176">
        <v>61654</v>
      </c>
      <c r="C7176" s="593">
        <v>0.09</v>
      </c>
      <c r="D7176" t="s">
        <v>3243</v>
      </c>
      <c r="E7176">
        <v>6.25E-2</v>
      </c>
      <c r="F7176">
        <v>0.01</v>
      </c>
      <c r="G7176">
        <v>1.7500000000000002E-2</v>
      </c>
      <c r="H7176">
        <v>0</v>
      </c>
      <c r="I7176">
        <v>0</v>
      </c>
    </row>
    <row r="7177" spans="1:9" x14ac:dyDescent="0.25">
      <c r="A7177" t="s">
        <v>719</v>
      </c>
      <c r="B7177">
        <v>61655</v>
      </c>
      <c r="C7177" s="593">
        <v>0.09</v>
      </c>
      <c r="D7177" t="s">
        <v>3243</v>
      </c>
      <c r="E7177">
        <v>6.25E-2</v>
      </c>
      <c r="F7177">
        <v>0.01</v>
      </c>
      <c r="G7177">
        <v>1.7500000000000002E-2</v>
      </c>
      <c r="H7177">
        <v>0</v>
      </c>
      <c r="I7177">
        <v>0</v>
      </c>
    </row>
    <row r="7178" spans="1:9" x14ac:dyDescent="0.25">
      <c r="A7178" t="s">
        <v>719</v>
      </c>
      <c r="B7178">
        <v>61656</v>
      </c>
      <c r="C7178" s="593">
        <v>0.09</v>
      </c>
      <c r="D7178" t="s">
        <v>3243</v>
      </c>
      <c r="E7178">
        <v>6.25E-2</v>
      </c>
      <c r="F7178">
        <v>0.01</v>
      </c>
      <c r="G7178">
        <v>1.7500000000000002E-2</v>
      </c>
      <c r="H7178">
        <v>0</v>
      </c>
      <c r="I7178">
        <v>0</v>
      </c>
    </row>
    <row r="7179" spans="1:9" x14ac:dyDescent="0.25">
      <c r="A7179" t="s">
        <v>719</v>
      </c>
      <c r="B7179">
        <v>61701</v>
      </c>
      <c r="C7179" s="593">
        <v>8.7499999999999994E-2</v>
      </c>
      <c r="D7179" t="s">
        <v>3259</v>
      </c>
      <c r="E7179">
        <v>6.25E-2</v>
      </c>
      <c r="F7179">
        <v>0</v>
      </c>
      <c r="G7179">
        <v>2.5000000000000001E-2</v>
      </c>
      <c r="H7179">
        <v>0</v>
      </c>
      <c r="I7179">
        <v>0</v>
      </c>
    </row>
    <row r="7180" spans="1:9" x14ac:dyDescent="0.25">
      <c r="A7180" t="s">
        <v>719</v>
      </c>
      <c r="B7180">
        <v>61702</v>
      </c>
      <c r="C7180" s="593">
        <v>8.7499999999999994E-2</v>
      </c>
      <c r="D7180" t="s">
        <v>3259</v>
      </c>
      <c r="E7180">
        <v>6.25E-2</v>
      </c>
      <c r="F7180">
        <v>0</v>
      </c>
      <c r="G7180">
        <v>2.5000000000000001E-2</v>
      </c>
      <c r="H7180">
        <v>0</v>
      </c>
      <c r="I7180">
        <v>0</v>
      </c>
    </row>
    <row r="7181" spans="1:9" x14ac:dyDescent="0.25">
      <c r="A7181" t="s">
        <v>719</v>
      </c>
      <c r="B7181">
        <v>61704</v>
      </c>
      <c r="C7181" s="593">
        <v>8.7499999999999994E-2</v>
      </c>
      <c r="D7181" t="s">
        <v>3259</v>
      </c>
      <c r="E7181">
        <v>6.25E-2</v>
      </c>
      <c r="F7181">
        <v>0</v>
      </c>
      <c r="G7181">
        <v>2.5000000000000001E-2</v>
      </c>
      <c r="H7181">
        <v>0</v>
      </c>
      <c r="I7181">
        <v>0</v>
      </c>
    </row>
    <row r="7182" spans="1:9" x14ac:dyDescent="0.25">
      <c r="A7182" t="s">
        <v>719</v>
      </c>
      <c r="B7182">
        <v>61705</v>
      </c>
      <c r="C7182" s="593">
        <v>8.7499999999999994E-2</v>
      </c>
      <c r="D7182" t="s">
        <v>3259</v>
      </c>
      <c r="E7182">
        <v>6.25E-2</v>
      </c>
      <c r="F7182">
        <v>0</v>
      </c>
      <c r="G7182">
        <v>2.5000000000000001E-2</v>
      </c>
      <c r="H7182">
        <v>0</v>
      </c>
      <c r="I7182">
        <v>0</v>
      </c>
    </row>
    <row r="7183" spans="1:9" x14ac:dyDescent="0.25">
      <c r="A7183" t="s">
        <v>719</v>
      </c>
      <c r="B7183">
        <v>61709</v>
      </c>
      <c r="C7183" s="593">
        <v>8.7499999999999994E-2</v>
      </c>
      <c r="D7183" t="s">
        <v>3259</v>
      </c>
      <c r="E7183">
        <v>6.25E-2</v>
      </c>
      <c r="F7183">
        <v>0</v>
      </c>
      <c r="G7183">
        <v>2.5000000000000001E-2</v>
      </c>
      <c r="H7183">
        <v>0</v>
      </c>
      <c r="I7183">
        <v>0</v>
      </c>
    </row>
    <row r="7184" spans="1:9" x14ac:dyDescent="0.25">
      <c r="A7184" t="s">
        <v>719</v>
      </c>
      <c r="B7184">
        <v>61710</v>
      </c>
      <c r="C7184" s="593">
        <v>8.7499999999999994E-2</v>
      </c>
      <c r="D7184" t="s">
        <v>3259</v>
      </c>
      <c r="E7184">
        <v>6.25E-2</v>
      </c>
      <c r="F7184">
        <v>0</v>
      </c>
      <c r="G7184">
        <v>2.5000000000000001E-2</v>
      </c>
      <c r="H7184">
        <v>0</v>
      </c>
      <c r="I7184">
        <v>0</v>
      </c>
    </row>
    <row r="7185" spans="1:9" x14ac:dyDescent="0.25">
      <c r="A7185" t="s">
        <v>719</v>
      </c>
      <c r="B7185">
        <v>61720</v>
      </c>
      <c r="C7185" s="593">
        <v>6.25E-2</v>
      </c>
      <c r="D7185" t="s">
        <v>3171</v>
      </c>
      <c r="E7185">
        <v>6.25E-2</v>
      </c>
      <c r="F7185">
        <v>0</v>
      </c>
      <c r="G7185">
        <v>0</v>
      </c>
      <c r="H7185">
        <v>0</v>
      </c>
      <c r="I7185">
        <v>0</v>
      </c>
    </row>
    <row r="7186" spans="1:9" x14ac:dyDescent="0.25">
      <c r="A7186" t="s">
        <v>719</v>
      </c>
      <c r="B7186">
        <v>61721</v>
      </c>
      <c r="C7186" s="593">
        <v>8.2500000000000004E-2</v>
      </c>
      <c r="D7186" t="s">
        <v>1540</v>
      </c>
      <c r="E7186">
        <v>6.25E-2</v>
      </c>
      <c r="F7186">
        <v>0.02</v>
      </c>
      <c r="G7186">
        <v>0</v>
      </c>
      <c r="H7186">
        <v>0</v>
      </c>
      <c r="I7186">
        <v>0</v>
      </c>
    </row>
    <row r="7187" spans="1:9" x14ac:dyDescent="0.25">
      <c r="A7187" t="s">
        <v>719</v>
      </c>
      <c r="B7187">
        <v>61722</v>
      </c>
      <c r="C7187" s="593">
        <v>6.25E-2</v>
      </c>
      <c r="D7187" t="s">
        <v>3260</v>
      </c>
      <c r="E7187">
        <v>6.25E-2</v>
      </c>
      <c r="F7187">
        <v>0</v>
      </c>
      <c r="G7187">
        <v>0</v>
      </c>
      <c r="H7187">
        <v>0</v>
      </c>
      <c r="I7187">
        <v>0</v>
      </c>
    </row>
    <row r="7188" spans="1:9" x14ac:dyDescent="0.25">
      <c r="A7188" t="s">
        <v>719</v>
      </c>
      <c r="B7188">
        <v>61723</v>
      </c>
      <c r="C7188" s="593">
        <v>9.2499999999999999E-2</v>
      </c>
      <c r="D7188" t="s">
        <v>3261</v>
      </c>
      <c r="E7188">
        <v>6.25E-2</v>
      </c>
      <c r="F7188">
        <v>0.02</v>
      </c>
      <c r="G7188">
        <v>0</v>
      </c>
      <c r="H7188">
        <v>0.01</v>
      </c>
      <c r="I7188">
        <v>0</v>
      </c>
    </row>
    <row r="7189" spans="1:9" x14ac:dyDescent="0.25">
      <c r="A7189" t="s">
        <v>719</v>
      </c>
      <c r="B7189">
        <v>61724</v>
      </c>
      <c r="C7189" s="593">
        <v>6.25E-2</v>
      </c>
      <c r="D7189" t="s">
        <v>3260</v>
      </c>
      <c r="E7189">
        <v>6.25E-2</v>
      </c>
      <c r="F7189">
        <v>0</v>
      </c>
      <c r="G7189">
        <v>0</v>
      </c>
      <c r="H7189">
        <v>0</v>
      </c>
      <c r="I7189">
        <v>0</v>
      </c>
    </row>
    <row r="7190" spans="1:9" x14ac:dyDescent="0.25">
      <c r="A7190" t="s">
        <v>719</v>
      </c>
      <c r="B7190">
        <v>61725</v>
      </c>
      <c r="C7190" s="593">
        <v>8.2500000000000004E-2</v>
      </c>
      <c r="D7190" t="s">
        <v>3221</v>
      </c>
      <c r="E7190">
        <v>6.25E-2</v>
      </c>
      <c r="F7190">
        <v>0.02</v>
      </c>
      <c r="G7190">
        <v>0</v>
      </c>
      <c r="H7190">
        <v>0</v>
      </c>
      <c r="I7190">
        <v>0</v>
      </c>
    </row>
    <row r="7191" spans="1:9" x14ac:dyDescent="0.25">
      <c r="A7191" t="s">
        <v>719</v>
      </c>
      <c r="B7191">
        <v>61726</v>
      </c>
      <c r="C7191" s="593">
        <v>7.7499999999999999E-2</v>
      </c>
      <c r="D7191" t="s">
        <v>3262</v>
      </c>
      <c r="E7191">
        <v>6.25E-2</v>
      </c>
      <c r="F7191">
        <v>0</v>
      </c>
      <c r="G7191">
        <v>0.01</v>
      </c>
      <c r="H7191">
        <v>5.0000000000000001E-3</v>
      </c>
      <c r="I7191">
        <v>0</v>
      </c>
    </row>
    <row r="7192" spans="1:9" x14ac:dyDescent="0.25">
      <c r="A7192" t="s">
        <v>719</v>
      </c>
      <c r="B7192">
        <v>61727</v>
      </c>
      <c r="C7192" s="593">
        <v>6.7500000000000004E-2</v>
      </c>
      <c r="D7192" t="s">
        <v>1297</v>
      </c>
      <c r="E7192">
        <v>6.25E-2</v>
      </c>
      <c r="F7192">
        <v>0</v>
      </c>
      <c r="G7192">
        <v>5.0000000000000001E-3</v>
      </c>
      <c r="H7192">
        <v>0</v>
      </c>
      <c r="I7192">
        <v>0</v>
      </c>
    </row>
    <row r="7193" spans="1:9" x14ac:dyDescent="0.25">
      <c r="A7193" t="s">
        <v>719</v>
      </c>
      <c r="B7193">
        <v>61728</v>
      </c>
      <c r="C7193" s="593">
        <v>7.2499999999999995E-2</v>
      </c>
      <c r="D7193" t="s">
        <v>1933</v>
      </c>
      <c r="E7193">
        <v>6.25E-2</v>
      </c>
      <c r="F7193">
        <v>0.01</v>
      </c>
      <c r="G7193">
        <v>0</v>
      </c>
      <c r="H7193">
        <v>0</v>
      </c>
      <c r="I7193">
        <v>0</v>
      </c>
    </row>
    <row r="7194" spans="1:9" x14ac:dyDescent="0.25">
      <c r="A7194" t="s">
        <v>719</v>
      </c>
      <c r="B7194">
        <v>61729</v>
      </c>
      <c r="C7194" s="593">
        <v>8.2500000000000004E-2</v>
      </c>
      <c r="D7194" t="s">
        <v>3221</v>
      </c>
      <c r="E7194">
        <v>6.25E-2</v>
      </c>
      <c r="F7194">
        <v>0.02</v>
      </c>
      <c r="G7194">
        <v>0</v>
      </c>
      <c r="H7194">
        <v>0</v>
      </c>
      <c r="I7194">
        <v>0</v>
      </c>
    </row>
    <row r="7195" spans="1:9" x14ac:dyDescent="0.25">
      <c r="A7195" t="s">
        <v>719</v>
      </c>
      <c r="B7195">
        <v>61730</v>
      </c>
      <c r="C7195" s="593">
        <v>6.25E-2</v>
      </c>
      <c r="D7195" t="s">
        <v>3260</v>
      </c>
      <c r="E7195">
        <v>6.25E-2</v>
      </c>
      <c r="F7195">
        <v>0</v>
      </c>
      <c r="G7195">
        <v>0</v>
      </c>
      <c r="H7195">
        <v>0</v>
      </c>
      <c r="I7195">
        <v>0</v>
      </c>
    </row>
    <row r="7196" spans="1:9" x14ac:dyDescent="0.25">
      <c r="A7196" t="s">
        <v>719</v>
      </c>
      <c r="B7196">
        <v>61731</v>
      </c>
      <c r="C7196" s="593">
        <v>7.2499999999999995E-2</v>
      </c>
      <c r="D7196" t="s">
        <v>1933</v>
      </c>
      <c r="E7196">
        <v>6.25E-2</v>
      </c>
      <c r="F7196">
        <v>0.01</v>
      </c>
      <c r="G7196">
        <v>0</v>
      </c>
      <c r="H7196">
        <v>0</v>
      </c>
      <c r="I7196">
        <v>0</v>
      </c>
    </row>
    <row r="7197" spans="1:9" x14ac:dyDescent="0.25">
      <c r="A7197" t="s">
        <v>719</v>
      </c>
      <c r="B7197">
        <v>61732</v>
      </c>
      <c r="C7197" s="593">
        <v>8.2500000000000004E-2</v>
      </c>
      <c r="D7197" t="s">
        <v>3221</v>
      </c>
      <c r="E7197">
        <v>6.25E-2</v>
      </c>
      <c r="F7197">
        <v>0.02</v>
      </c>
      <c r="G7197">
        <v>0</v>
      </c>
      <c r="H7197">
        <v>0</v>
      </c>
      <c r="I7197">
        <v>0</v>
      </c>
    </row>
    <row r="7198" spans="1:9" x14ac:dyDescent="0.25">
      <c r="A7198" t="s">
        <v>719</v>
      </c>
      <c r="B7198">
        <v>61733</v>
      </c>
      <c r="C7198" s="593">
        <v>8.2500000000000004E-2</v>
      </c>
      <c r="D7198" t="s">
        <v>3221</v>
      </c>
      <c r="E7198">
        <v>6.25E-2</v>
      </c>
      <c r="F7198">
        <v>0.02</v>
      </c>
      <c r="G7198">
        <v>0</v>
      </c>
      <c r="H7198">
        <v>0</v>
      </c>
      <c r="I7198">
        <v>0</v>
      </c>
    </row>
    <row r="7199" spans="1:9" x14ac:dyDescent="0.25">
      <c r="A7199" t="s">
        <v>719</v>
      </c>
      <c r="B7199">
        <v>61734</v>
      </c>
      <c r="C7199" s="593">
        <v>6.7500000000000004E-2</v>
      </c>
      <c r="D7199" t="s">
        <v>3246</v>
      </c>
      <c r="E7199">
        <v>6.25E-2</v>
      </c>
      <c r="F7199">
        <v>5.0000000000000001E-3</v>
      </c>
      <c r="G7199">
        <v>0</v>
      </c>
      <c r="H7199">
        <v>0</v>
      </c>
      <c r="I7199">
        <v>0</v>
      </c>
    </row>
    <row r="7200" spans="1:9" x14ac:dyDescent="0.25">
      <c r="A7200" t="s">
        <v>719</v>
      </c>
      <c r="B7200">
        <v>61735</v>
      </c>
      <c r="C7200" s="593">
        <v>6.25E-2</v>
      </c>
      <c r="D7200" t="s">
        <v>1302</v>
      </c>
      <c r="E7200">
        <v>6.25E-2</v>
      </c>
      <c r="F7200">
        <v>0</v>
      </c>
      <c r="G7200">
        <v>0</v>
      </c>
      <c r="H7200">
        <v>0</v>
      </c>
      <c r="I7200">
        <v>0</v>
      </c>
    </row>
    <row r="7201" spans="1:9" x14ac:dyDescent="0.25">
      <c r="A7201" t="s">
        <v>719</v>
      </c>
      <c r="B7201">
        <v>61736</v>
      </c>
      <c r="C7201" s="593">
        <v>7.2499999999999995E-2</v>
      </c>
      <c r="D7201" t="s">
        <v>3263</v>
      </c>
      <c r="E7201">
        <v>6.25E-2</v>
      </c>
      <c r="F7201">
        <v>0</v>
      </c>
      <c r="G7201">
        <v>0.01</v>
      </c>
      <c r="H7201">
        <v>0</v>
      </c>
      <c r="I7201">
        <v>0</v>
      </c>
    </row>
    <row r="7202" spans="1:9" x14ac:dyDescent="0.25">
      <c r="A7202" t="s">
        <v>719</v>
      </c>
      <c r="B7202">
        <v>61737</v>
      </c>
      <c r="C7202" s="593">
        <v>6.25E-2</v>
      </c>
      <c r="D7202" t="s">
        <v>3260</v>
      </c>
      <c r="E7202">
        <v>6.25E-2</v>
      </c>
      <c r="F7202">
        <v>0</v>
      </c>
      <c r="G7202">
        <v>0</v>
      </c>
      <c r="H7202">
        <v>0</v>
      </c>
      <c r="I7202">
        <v>0</v>
      </c>
    </row>
    <row r="7203" spans="1:9" x14ac:dyDescent="0.25">
      <c r="A7203" t="s">
        <v>719</v>
      </c>
      <c r="B7203">
        <v>61738</v>
      </c>
      <c r="C7203" s="593">
        <v>8.2500000000000004E-2</v>
      </c>
      <c r="D7203" t="s">
        <v>3221</v>
      </c>
      <c r="E7203">
        <v>6.25E-2</v>
      </c>
      <c r="F7203">
        <v>0.02</v>
      </c>
      <c r="G7203">
        <v>0</v>
      </c>
      <c r="H7203">
        <v>0</v>
      </c>
      <c r="I7203">
        <v>0</v>
      </c>
    </row>
    <row r="7204" spans="1:9" x14ac:dyDescent="0.25">
      <c r="A7204" t="s">
        <v>719</v>
      </c>
      <c r="B7204">
        <v>61739</v>
      </c>
      <c r="C7204" s="593">
        <v>7.2499999999999995E-2</v>
      </c>
      <c r="D7204" t="s">
        <v>1933</v>
      </c>
      <c r="E7204">
        <v>6.25E-2</v>
      </c>
      <c r="F7204">
        <v>0.01</v>
      </c>
      <c r="G7204">
        <v>0</v>
      </c>
      <c r="H7204">
        <v>0</v>
      </c>
      <c r="I7204">
        <v>0</v>
      </c>
    </row>
    <row r="7205" spans="1:9" x14ac:dyDescent="0.25">
      <c r="A7205" t="s">
        <v>719</v>
      </c>
      <c r="B7205">
        <v>61740</v>
      </c>
      <c r="C7205" s="593">
        <v>8.2500000000000004E-2</v>
      </c>
      <c r="D7205" t="s">
        <v>3221</v>
      </c>
      <c r="E7205">
        <v>6.25E-2</v>
      </c>
      <c r="F7205">
        <v>0.02</v>
      </c>
      <c r="G7205">
        <v>0</v>
      </c>
      <c r="H7205">
        <v>0</v>
      </c>
      <c r="I7205">
        <v>0</v>
      </c>
    </row>
    <row r="7206" spans="1:9" x14ac:dyDescent="0.25">
      <c r="A7206" t="s">
        <v>719</v>
      </c>
      <c r="B7206">
        <v>61741</v>
      </c>
      <c r="C7206" s="593">
        <v>7.2499999999999995E-2</v>
      </c>
      <c r="D7206" t="s">
        <v>1933</v>
      </c>
      <c r="E7206">
        <v>6.25E-2</v>
      </c>
      <c r="F7206">
        <v>0.01</v>
      </c>
      <c r="G7206">
        <v>0</v>
      </c>
      <c r="H7206">
        <v>0</v>
      </c>
      <c r="I7206">
        <v>0</v>
      </c>
    </row>
    <row r="7207" spans="1:9" x14ac:dyDescent="0.25">
      <c r="A7207" t="s">
        <v>719</v>
      </c>
      <c r="B7207">
        <v>61742</v>
      </c>
      <c r="C7207" s="593">
        <v>8.2500000000000004E-2</v>
      </c>
      <c r="D7207" t="s">
        <v>3221</v>
      </c>
      <c r="E7207">
        <v>6.25E-2</v>
      </c>
      <c r="F7207">
        <v>0.02</v>
      </c>
      <c r="G7207">
        <v>0</v>
      </c>
      <c r="H7207">
        <v>0</v>
      </c>
      <c r="I7207">
        <v>0</v>
      </c>
    </row>
    <row r="7208" spans="1:9" x14ac:dyDescent="0.25">
      <c r="A7208" t="s">
        <v>719</v>
      </c>
      <c r="B7208">
        <v>61743</v>
      </c>
      <c r="C7208" s="593">
        <v>7.2499999999999995E-2</v>
      </c>
      <c r="D7208" t="s">
        <v>1933</v>
      </c>
      <c r="E7208">
        <v>6.25E-2</v>
      </c>
      <c r="F7208">
        <v>0.01</v>
      </c>
      <c r="G7208">
        <v>0</v>
      </c>
      <c r="H7208">
        <v>0</v>
      </c>
      <c r="I7208">
        <v>0</v>
      </c>
    </row>
    <row r="7209" spans="1:9" x14ac:dyDescent="0.25">
      <c r="A7209" t="s">
        <v>719</v>
      </c>
      <c r="B7209">
        <v>61744</v>
      </c>
      <c r="C7209" s="593">
        <v>8.2500000000000004E-2</v>
      </c>
      <c r="D7209" t="s">
        <v>3221</v>
      </c>
      <c r="E7209">
        <v>6.25E-2</v>
      </c>
      <c r="F7209">
        <v>0.02</v>
      </c>
      <c r="G7209">
        <v>0</v>
      </c>
      <c r="H7209">
        <v>0</v>
      </c>
      <c r="I7209">
        <v>0</v>
      </c>
    </row>
    <row r="7210" spans="1:9" x14ac:dyDescent="0.25">
      <c r="A7210" t="s">
        <v>719</v>
      </c>
      <c r="B7210">
        <v>61745</v>
      </c>
      <c r="C7210" s="593">
        <v>7.2499999999999995E-2</v>
      </c>
      <c r="D7210" t="s">
        <v>3264</v>
      </c>
      <c r="E7210">
        <v>6.25E-2</v>
      </c>
      <c r="F7210">
        <v>0</v>
      </c>
      <c r="G7210">
        <v>0</v>
      </c>
      <c r="H7210">
        <v>0.01</v>
      </c>
      <c r="I7210">
        <v>0</v>
      </c>
    </row>
    <row r="7211" spans="1:9" x14ac:dyDescent="0.25">
      <c r="A7211" t="s">
        <v>719</v>
      </c>
      <c r="B7211">
        <v>61747</v>
      </c>
      <c r="C7211" s="593">
        <v>6.7500000000000004E-2</v>
      </c>
      <c r="D7211" t="s">
        <v>3246</v>
      </c>
      <c r="E7211">
        <v>6.25E-2</v>
      </c>
      <c r="F7211">
        <v>5.0000000000000001E-3</v>
      </c>
      <c r="G7211">
        <v>0</v>
      </c>
      <c r="H7211">
        <v>0</v>
      </c>
      <c r="I7211">
        <v>0</v>
      </c>
    </row>
    <row r="7212" spans="1:9" x14ac:dyDescent="0.25">
      <c r="A7212" t="s">
        <v>719</v>
      </c>
      <c r="B7212">
        <v>61748</v>
      </c>
      <c r="C7212" s="593">
        <v>8.2500000000000004E-2</v>
      </c>
      <c r="D7212" t="s">
        <v>3221</v>
      </c>
      <c r="E7212">
        <v>6.25E-2</v>
      </c>
      <c r="F7212">
        <v>0.02</v>
      </c>
      <c r="G7212">
        <v>0</v>
      </c>
      <c r="H7212">
        <v>0</v>
      </c>
      <c r="I7212">
        <v>0</v>
      </c>
    </row>
    <row r="7213" spans="1:9" x14ac:dyDescent="0.25">
      <c r="A7213" t="s">
        <v>719</v>
      </c>
      <c r="B7213">
        <v>61749</v>
      </c>
      <c r="C7213" s="593">
        <v>8.2500000000000004E-2</v>
      </c>
      <c r="D7213" t="s">
        <v>1540</v>
      </c>
      <c r="E7213">
        <v>6.25E-2</v>
      </c>
      <c r="F7213">
        <v>0.02</v>
      </c>
      <c r="G7213">
        <v>0</v>
      </c>
      <c r="H7213">
        <v>0</v>
      </c>
      <c r="I7213">
        <v>0</v>
      </c>
    </row>
    <row r="7214" spans="1:9" x14ac:dyDescent="0.25">
      <c r="A7214" t="s">
        <v>719</v>
      </c>
      <c r="B7214">
        <v>61750</v>
      </c>
      <c r="C7214" s="593">
        <v>6.25E-2</v>
      </c>
      <c r="D7214" t="s">
        <v>1302</v>
      </c>
      <c r="E7214">
        <v>6.25E-2</v>
      </c>
      <c r="F7214">
        <v>0</v>
      </c>
      <c r="G7214">
        <v>0</v>
      </c>
      <c r="H7214">
        <v>0</v>
      </c>
      <c r="I7214">
        <v>0</v>
      </c>
    </row>
    <row r="7215" spans="1:9" x14ac:dyDescent="0.25">
      <c r="A7215" t="s">
        <v>719</v>
      </c>
      <c r="B7215">
        <v>61751</v>
      </c>
      <c r="C7215" s="593">
        <v>8.2500000000000004E-2</v>
      </c>
      <c r="D7215" t="s">
        <v>1540</v>
      </c>
      <c r="E7215">
        <v>6.25E-2</v>
      </c>
      <c r="F7215">
        <v>0.02</v>
      </c>
      <c r="G7215">
        <v>0</v>
      </c>
      <c r="H7215">
        <v>0</v>
      </c>
      <c r="I7215">
        <v>0</v>
      </c>
    </row>
    <row r="7216" spans="1:9" x14ac:dyDescent="0.25">
      <c r="A7216" t="s">
        <v>719</v>
      </c>
      <c r="B7216">
        <v>61752</v>
      </c>
      <c r="C7216" s="593">
        <v>7.7499999999999999E-2</v>
      </c>
      <c r="D7216" t="s">
        <v>3265</v>
      </c>
      <c r="E7216">
        <v>6.25E-2</v>
      </c>
      <c r="F7216">
        <v>0</v>
      </c>
      <c r="G7216">
        <v>5.0000000000000001E-3</v>
      </c>
      <c r="H7216">
        <v>0.01</v>
      </c>
      <c r="I7216">
        <v>0</v>
      </c>
    </row>
    <row r="7217" spans="1:9" x14ac:dyDescent="0.25">
      <c r="A7217" t="s">
        <v>719</v>
      </c>
      <c r="B7217">
        <v>61753</v>
      </c>
      <c r="C7217" s="593">
        <v>6.7500000000000004E-2</v>
      </c>
      <c r="D7217" t="s">
        <v>3266</v>
      </c>
      <c r="E7217">
        <v>6.25E-2</v>
      </c>
      <c r="F7217">
        <v>0</v>
      </c>
      <c r="G7217">
        <v>5.0000000000000001E-3</v>
      </c>
      <c r="H7217">
        <v>0</v>
      </c>
      <c r="I7217">
        <v>0</v>
      </c>
    </row>
    <row r="7218" spans="1:9" x14ac:dyDescent="0.25">
      <c r="A7218" t="s">
        <v>719</v>
      </c>
      <c r="B7218">
        <v>61754</v>
      </c>
      <c r="C7218" s="593">
        <v>8.2500000000000004E-2</v>
      </c>
      <c r="D7218" t="s">
        <v>1540</v>
      </c>
      <c r="E7218">
        <v>6.25E-2</v>
      </c>
      <c r="F7218">
        <v>0.02</v>
      </c>
      <c r="G7218">
        <v>0</v>
      </c>
      <c r="H7218">
        <v>0</v>
      </c>
      <c r="I7218">
        <v>0</v>
      </c>
    </row>
    <row r="7219" spans="1:9" x14ac:dyDescent="0.25">
      <c r="A7219" t="s">
        <v>719</v>
      </c>
      <c r="B7219">
        <v>61755</v>
      </c>
      <c r="C7219" s="593">
        <v>7.7499999999999999E-2</v>
      </c>
      <c r="D7219" t="s">
        <v>3267</v>
      </c>
      <c r="E7219">
        <v>6.25E-2</v>
      </c>
      <c r="F7219">
        <v>5.0000000000000001E-3</v>
      </c>
      <c r="G7219">
        <v>0</v>
      </c>
      <c r="H7219">
        <v>0.01</v>
      </c>
      <c r="I7219">
        <v>0</v>
      </c>
    </row>
    <row r="7220" spans="1:9" x14ac:dyDescent="0.25">
      <c r="A7220" t="s">
        <v>719</v>
      </c>
      <c r="B7220">
        <v>61756</v>
      </c>
      <c r="C7220" s="593">
        <v>8.7499999999999994E-2</v>
      </c>
      <c r="D7220" t="s">
        <v>3268</v>
      </c>
      <c r="E7220">
        <v>6.25E-2</v>
      </c>
      <c r="F7220">
        <v>1.4999999999999999E-2</v>
      </c>
      <c r="G7220">
        <v>0</v>
      </c>
      <c r="H7220">
        <v>0.01</v>
      </c>
      <c r="I7220">
        <v>0</v>
      </c>
    </row>
    <row r="7221" spans="1:9" x14ac:dyDescent="0.25">
      <c r="A7221" t="s">
        <v>719</v>
      </c>
      <c r="B7221">
        <v>61758</v>
      </c>
      <c r="C7221" s="593">
        <v>6.25E-2</v>
      </c>
      <c r="D7221" t="s">
        <v>3260</v>
      </c>
      <c r="E7221">
        <v>6.25E-2</v>
      </c>
      <c r="F7221">
        <v>0</v>
      </c>
      <c r="G7221">
        <v>0</v>
      </c>
      <c r="H7221">
        <v>0</v>
      </c>
      <c r="I7221">
        <v>0</v>
      </c>
    </row>
    <row r="7222" spans="1:9" x14ac:dyDescent="0.25">
      <c r="A7222" t="s">
        <v>719</v>
      </c>
      <c r="B7222">
        <v>61759</v>
      </c>
      <c r="C7222" s="593">
        <v>6.7500000000000004E-2</v>
      </c>
      <c r="D7222" t="s">
        <v>3246</v>
      </c>
      <c r="E7222">
        <v>6.25E-2</v>
      </c>
      <c r="F7222">
        <v>5.0000000000000001E-3</v>
      </c>
      <c r="G7222">
        <v>0</v>
      </c>
      <c r="H7222">
        <v>0</v>
      </c>
      <c r="I7222">
        <v>0</v>
      </c>
    </row>
    <row r="7223" spans="1:9" x14ac:dyDescent="0.25">
      <c r="A7223" t="s">
        <v>719</v>
      </c>
      <c r="B7223">
        <v>61760</v>
      </c>
      <c r="C7223" s="593">
        <v>8.2500000000000004E-2</v>
      </c>
      <c r="D7223" t="s">
        <v>3221</v>
      </c>
      <c r="E7223">
        <v>6.25E-2</v>
      </c>
      <c r="F7223">
        <v>0.02</v>
      </c>
      <c r="G7223">
        <v>0</v>
      </c>
      <c r="H7223">
        <v>0</v>
      </c>
      <c r="I7223">
        <v>0</v>
      </c>
    </row>
    <row r="7224" spans="1:9" x14ac:dyDescent="0.25">
      <c r="A7224" t="s">
        <v>719</v>
      </c>
      <c r="B7224">
        <v>61761</v>
      </c>
      <c r="C7224" s="593">
        <v>8.7499999999999994E-2</v>
      </c>
      <c r="D7224" t="s">
        <v>3259</v>
      </c>
      <c r="E7224">
        <v>6.25E-2</v>
      </c>
      <c r="F7224">
        <v>0</v>
      </c>
      <c r="G7224">
        <v>2.5000000000000001E-2</v>
      </c>
      <c r="H7224">
        <v>0</v>
      </c>
      <c r="I7224">
        <v>0</v>
      </c>
    </row>
    <row r="7225" spans="1:9" x14ac:dyDescent="0.25">
      <c r="A7225" t="s">
        <v>719</v>
      </c>
      <c r="B7225">
        <v>61764</v>
      </c>
      <c r="C7225" s="593">
        <v>7.2499999999999995E-2</v>
      </c>
      <c r="D7225" t="s">
        <v>1933</v>
      </c>
      <c r="E7225">
        <v>6.25E-2</v>
      </c>
      <c r="F7225">
        <v>0.01</v>
      </c>
      <c r="G7225">
        <v>0</v>
      </c>
      <c r="H7225">
        <v>0</v>
      </c>
      <c r="I7225">
        <v>0</v>
      </c>
    </row>
    <row r="7226" spans="1:9" x14ac:dyDescent="0.25">
      <c r="A7226" t="s">
        <v>719</v>
      </c>
      <c r="B7226">
        <v>61769</v>
      </c>
      <c r="C7226" s="593">
        <v>7.2499999999999995E-2</v>
      </c>
      <c r="D7226" t="s">
        <v>1933</v>
      </c>
      <c r="E7226">
        <v>6.25E-2</v>
      </c>
      <c r="F7226">
        <v>0.01</v>
      </c>
      <c r="G7226">
        <v>0</v>
      </c>
      <c r="H7226">
        <v>0</v>
      </c>
      <c r="I7226">
        <v>0</v>
      </c>
    </row>
    <row r="7227" spans="1:9" x14ac:dyDescent="0.25">
      <c r="A7227" t="s">
        <v>719</v>
      </c>
      <c r="B7227">
        <v>61770</v>
      </c>
      <c r="C7227" s="593">
        <v>6.25E-2</v>
      </c>
      <c r="D7227" t="s">
        <v>3260</v>
      </c>
      <c r="E7227">
        <v>6.25E-2</v>
      </c>
      <c r="F7227">
        <v>0</v>
      </c>
      <c r="G7227">
        <v>0</v>
      </c>
      <c r="H7227">
        <v>0</v>
      </c>
      <c r="I7227">
        <v>0</v>
      </c>
    </row>
    <row r="7228" spans="1:9" x14ac:dyDescent="0.25">
      <c r="A7228" t="s">
        <v>719</v>
      </c>
      <c r="B7228">
        <v>61771</v>
      </c>
      <c r="C7228" s="593">
        <v>8.2500000000000004E-2</v>
      </c>
      <c r="D7228" t="s">
        <v>3221</v>
      </c>
      <c r="E7228">
        <v>6.25E-2</v>
      </c>
      <c r="F7228">
        <v>0.02</v>
      </c>
      <c r="G7228">
        <v>0</v>
      </c>
      <c r="H7228">
        <v>0</v>
      </c>
      <c r="I7228">
        <v>0</v>
      </c>
    </row>
    <row r="7229" spans="1:9" x14ac:dyDescent="0.25">
      <c r="A7229" t="s">
        <v>719</v>
      </c>
      <c r="B7229">
        <v>61772</v>
      </c>
      <c r="C7229" s="593">
        <v>6.25E-2</v>
      </c>
      <c r="D7229" t="s">
        <v>3260</v>
      </c>
      <c r="E7229">
        <v>6.25E-2</v>
      </c>
      <c r="F7229">
        <v>0</v>
      </c>
      <c r="G7229">
        <v>0</v>
      </c>
      <c r="H7229">
        <v>0</v>
      </c>
      <c r="I7229">
        <v>0</v>
      </c>
    </row>
    <row r="7230" spans="1:9" x14ac:dyDescent="0.25">
      <c r="A7230" t="s">
        <v>719</v>
      </c>
      <c r="B7230">
        <v>61773</v>
      </c>
      <c r="C7230" s="593">
        <v>6.25E-2</v>
      </c>
      <c r="D7230" t="s">
        <v>3171</v>
      </c>
      <c r="E7230">
        <v>6.25E-2</v>
      </c>
      <c r="F7230">
        <v>0</v>
      </c>
      <c r="G7230">
        <v>0</v>
      </c>
      <c r="H7230">
        <v>0</v>
      </c>
      <c r="I7230">
        <v>0</v>
      </c>
    </row>
    <row r="7231" spans="1:9" x14ac:dyDescent="0.25">
      <c r="A7231" t="s">
        <v>719</v>
      </c>
      <c r="B7231">
        <v>61774</v>
      </c>
      <c r="C7231" s="593">
        <v>7.2499999999999995E-2</v>
      </c>
      <c r="D7231" t="s">
        <v>3269</v>
      </c>
      <c r="E7231">
        <v>6.25E-2</v>
      </c>
      <c r="F7231">
        <v>0</v>
      </c>
      <c r="G7231">
        <v>0</v>
      </c>
      <c r="H7231">
        <v>0.01</v>
      </c>
      <c r="I7231">
        <v>0</v>
      </c>
    </row>
    <row r="7232" spans="1:9" x14ac:dyDescent="0.25">
      <c r="A7232" t="s">
        <v>719</v>
      </c>
      <c r="B7232">
        <v>61775</v>
      </c>
      <c r="C7232" s="593">
        <v>7.2499999999999995E-2</v>
      </c>
      <c r="D7232" t="s">
        <v>1933</v>
      </c>
      <c r="E7232">
        <v>6.25E-2</v>
      </c>
      <c r="F7232">
        <v>0.01</v>
      </c>
      <c r="G7232">
        <v>0</v>
      </c>
      <c r="H7232">
        <v>0</v>
      </c>
      <c r="I7232">
        <v>0</v>
      </c>
    </row>
    <row r="7233" spans="1:9" x14ac:dyDescent="0.25">
      <c r="A7233" t="s">
        <v>719</v>
      </c>
      <c r="B7233">
        <v>61776</v>
      </c>
      <c r="C7233" s="593">
        <v>8.7499999999999994E-2</v>
      </c>
      <c r="D7233" t="s">
        <v>3270</v>
      </c>
      <c r="E7233">
        <v>6.25E-2</v>
      </c>
      <c r="F7233">
        <v>0</v>
      </c>
      <c r="G7233">
        <v>2.5000000000000001E-2</v>
      </c>
      <c r="H7233">
        <v>0</v>
      </c>
      <c r="I7233">
        <v>0</v>
      </c>
    </row>
    <row r="7234" spans="1:9" x14ac:dyDescent="0.25">
      <c r="A7234" t="s">
        <v>719</v>
      </c>
      <c r="B7234">
        <v>61777</v>
      </c>
      <c r="C7234" s="593">
        <v>6.25E-2</v>
      </c>
      <c r="D7234" t="s">
        <v>1302</v>
      </c>
      <c r="E7234">
        <v>6.25E-2</v>
      </c>
      <c r="F7234">
        <v>0</v>
      </c>
      <c r="G7234">
        <v>0</v>
      </c>
      <c r="H7234">
        <v>0</v>
      </c>
      <c r="I7234">
        <v>0</v>
      </c>
    </row>
    <row r="7235" spans="1:9" x14ac:dyDescent="0.25">
      <c r="A7235" t="s">
        <v>719</v>
      </c>
      <c r="B7235">
        <v>61778</v>
      </c>
      <c r="C7235" s="593">
        <v>6.25E-2</v>
      </c>
      <c r="D7235" t="s">
        <v>1302</v>
      </c>
      <c r="E7235">
        <v>6.25E-2</v>
      </c>
      <c r="F7235">
        <v>0</v>
      </c>
      <c r="G7235">
        <v>0</v>
      </c>
      <c r="H7235">
        <v>0</v>
      </c>
      <c r="I7235">
        <v>0</v>
      </c>
    </row>
    <row r="7236" spans="1:9" x14ac:dyDescent="0.25">
      <c r="A7236" t="s">
        <v>719</v>
      </c>
      <c r="B7236">
        <v>61790</v>
      </c>
      <c r="C7236" s="593">
        <v>8.7499999999999994E-2</v>
      </c>
      <c r="D7236" t="s">
        <v>3270</v>
      </c>
      <c r="E7236">
        <v>6.25E-2</v>
      </c>
      <c r="F7236">
        <v>0</v>
      </c>
      <c r="G7236">
        <v>2.5000000000000001E-2</v>
      </c>
      <c r="H7236">
        <v>0</v>
      </c>
      <c r="I7236">
        <v>0</v>
      </c>
    </row>
    <row r="7237" spans="1:9" x14ac:dyDescent="0.25">
      <c r="A7237" t="s">
        <v>719</v>
      </c>
      <c r="B7237">
        <v>61791</v>
      </c>
      <c r="C7237" s="593">
        <v>8.7499999999999994E-2</v>
      </c>
      <c r="D7237" t="s">
        <v>3259</v>
      </c>
      <c r="E7237">
        <v>6.25E-2</v>
      </c>
      <c r="F7237">
        <v>0</v>
      </c>
      <c r="G7237">
        <v>2.5000000000000001E-2</v>
      </c>
      <c r="H7237">
        <v>0</v>
      </c>
      <c r="I7237">
        <v>0</v>
      </c>
    </row>
    <row r="7238" spans="1:9" x14ac:dyDescent="0.25">
      <c r="A7238" t="s">
        <v>719</v>
      </c>
      <c r="B7238">
        <v>61799</v>
      </c>
      <c r="C7238" s="593">
        <v>8.7499999999999994E-2</v>
      </c>
      <c r="D7238" t="s">
        <v>3259</v>
      </c>
      <c r="E7238">
        <v>6.25E-2</v>
      </c>
      <c r="F7238">
        <v>0</v>
      </c>
      <c r="G7238">
        <v>2.5000000000000001E-2</v>
      </c>
      <c r="H7238">
        <v>0</v>
      </c>
      <c r="I7238">
        <v>0</v>
      </c>
    </row>
    <row r="7239" spans="1:9" x14ac:dyDescent="0.25">
      <c r="A7239" t="s">
        <v>719</v>
      </c>
      <c r="B7239">
        <v>61801</v>
      </c>
      <c r="C7239" s="593">
        <v>0.09</v>
      </c>
      <c r="D7239" t="s">
        <v>3172</v>
      </c>
      <c r="E7239">
        <v>6.25E-2</v>
      </c>
      <c r="F7239">
        <v>1.2500000000000001E-2</v>
      </c>
      <c r="G7239">
        <v>1.4999999999999999E-2</v>
      </c>
      <c r="H7239">
        <v>0</v>
      </c>
      <c r="I7239">
        <v>0</v>
      </c>
    </row>
    <row r="7240" spans="1:9" x14ac:dyDescent="0.25">
      <c r="A7240" t="s">
        <v>719</v>
      </c>
      <c r="B7240">
        <v>61802</v>
      </c>
      <c r="C7240" s="593">
        <v>0.09</v>
      </c>
      <c r="D7240" t="s">
        <v>3271</v>
      </c>
      <c r="E7240">
        <v>6.25E-2</v>
      </c>
      <c r="F7240">
        <v>1.2500000000000001E-2</v>
      </c>
      <c r="G7240">
        <v>1.4999999999999999E-2</v>
      </c>
      <c r="H7240">
        <v>0</v>
      </c>
      <c r="I7240">
        <v>0</v>
      </c>
    </row>
    <row r="7241" spans="1:9" x14ac:dyDescent="0.25">
      <c r="A7241" t="s">
        <v>719</v>
      </c>
      <c r="B7241">
        <v>61803</v>
      </c>
      <c r="C7241" s="593">
        <v>0.09</v>
      </c>
      <c r="D7241" t="s">
        <v>3271</v>
      </c>
      <c r="E7241">
        <v>6.25E-2</v>
      </c>
      <c r="F7241">
        <v>1.2500000000000001E-2</v>
      </c>
      <c r="G7241">
        <v>1.4999999999999999E-2</v>
      </c>
      <c r="H7241">
        <v>0</v>
      </c>
      <c r="I7241">
        <v>0</v>
      </c>
    </row>
    <row r="7242" spans="1:9" x14ac:dyDescent="0.25">
      <c r="A7242" t="s">
        <v>719</v>
      </c>
      <c r="B7242">
        <v>61810</v>
      </c>
      <c r="C7242" s="593">
        <v>8.2500000000000004E-2</v>
      </c>
      <c r="D7242" t="s">
        <v>3272</v>
      </c>
      <c r="E7242">
        <v>6.25E-2</v>
      </c>
      <c r="F7242">
        <v>0.02</v>
      </c>
      <c r="G7242">
        <v>0</v>
      </c>
      <c r="H7242">
        <v>0</v>
      </c>
      <c r="I7242">
        <v>0</v>
      </c>
    </row>
    <row r="7243" spans="1:9" x14ac:dyDescent="0.25">
      <c r="A7243" t="s">
        <v>719</v>
      </c>
      <c r="B7243">
        <v>61811</v>
      </c>
      <c r="C7243" s="593">
        <v>6.5000000000000002E-2</v>
      </c>
      <c r="D7243" t="s">
        <v>3170</v>
      </c>
      <c r="E7243">
        <v>6.25E-2</v>
      </c>
      <c r="F7243">
        <v>2.5000000000000001E-3</v>
      </c>
      <c r="G7243">
        <v>0</v>
      </c>
      <c r="H7243">
        <v>0</v>
      </c>
      <c r="I7243">
        <v>0</v>
      </c>
    </row>
    <row r="7244" spans="1:9" x14ac:dyDescent="0.25">
      <c r="A7244" t="s">
        <v>719</v>
      </c>
      <c r="B7244">
        <v>61812</v>
      </c>
      <c r="C7244" s="593">
        <v>6.5000000000000002E-2</v>
      </c>
      <c r="D7244" t="s">
        <v>3170</v>
      </c>
      <c r="E7244">
        <v>6.25E-2</v>
      </c>
      <c r="F7244">
        <v>2.5000000000000001E-3</v>
      </c>
      <c r="G7244">
        <v>0</v>
      </c>
      <c r="H7244">
        <v>0</v>
      </c>
      <c r="I7244">
        <v>0</v>
      </c>
    </row>
    <row r="7245" spans="1:9" x14ac:dyDescent="0.25">
      <c r="A7245" t="s">
        <v>719</v>
      </c>
      <c r="B7245">
        <v>61813</v>
      </c>
      <c r="C7245" s="593">
        <v>7.2499999999999995E-2</v>
      </c>
      <c r="D7245" t="s">
        <v>3273</v>
      </c>
      <c r="E7245">
        <v>6.25E-2</v>
      </c>
      <c r="F7245">
        <v>0.01</v>
      </c>
      <c r="G7245">
        <v>0</v>
      </c>
      <c r="H7245">
        <v>0</v>
      </c>
      <c r="I7245">
        <v>0</v>
      </c>
    </row>
    <row r="7246" spans="1:9" x14ac:dyDescent="0.25">
      <c r="A7246" t="s">
        <v>719</v>
      </c>
      <c r="B7246">
        <v>61814</v>
      </c>
      <c r="C7246" s="593">
        <v>6.5000000000000002E-2</v>
      </c>
      <c r="D7246" t="s">
        <v>3170</v>
      </c>
      <c r="E7246">
        <v>6.25E-2</v>
      </c>
      <c r="F7246">
        <v>2.5000000000000001E-3</v>
      </c>
      <c r="G7246">
        <v>0</v>
      </c>
      <c r="H7246">
        <v>0</v>
      </c>
      <c r="I7246">
        <v>0</v>
      </c>
    </row>
    <row r="7247" spans="1:9" x14ac:dyDescent="0.25">
      <c r="A7247" t="s">
        <v>719</v>
      </c>
      <c r="B7247">
        <v>61815</v>
      </c>
      <c r="C7247" s="593">
        <v>7.4999999999999997E-2</v>
      </c>
      <c r="D7247" t="s">
        <v>3274</v>
      </c>
      <c r="E7247">
        <v>6.25E-2</v>
      </c>
      <c r="F7247">
        <v>1.2500000000000001E-2</v>
      </c>
      <c r="G7247">
        <v>0</v>
      </c>
      <c r="H7247">
        <v>0</v>
      </c>
      <c r="I7247">
        <v>0</v>
      </c>
    </row>
    <row r="7248" spans="1:9" x14ac:dyDescent="0.25">
      <c r="A7248" t="s">
        <v>719</v>
      </c>
      <c r="B7248">
        <v>61816</v>
      </c>
      <c r="C7248" s="593">
        <v>7.4999999999999997E-2</v>
      </c>
      <c r="D7248" t="s">
        <v>3172</v>
      </c>
      <c r="E7248">
        <v>6.25E-2</v>
      </c>
      <c r="F7248">
        <v>1.2500000000000001E-2</v>
      </c>
      <c r="G7248">
        <v>0</v>
      </c>
      <c r="H7248">
        <v>0</v>
      </c>
      <c r="I7248">
        <v>0</v>
      </c>
    </row>
    <row r="7249" spans="1:9" x14ac:dyDescent="0.25">
      <c r="A7249" t="s">
        <v>719</v>
      </c>
      <c r="B7249">
        <v>61817</v>
      </c>
      <c r="C7249" s="593">
        <v>6.5000000000000002E-2</v>
      </c>
      <c r="D7249" t="s">
        <v>3170</v>
      </c>
      <c r="E7249">
        <v>6.25E-2</v>
      </c>
      <c r="F7249">
        <v>2.5000000000000001E-3</v>
      </c>
      <c r="G7249">
        <v>0</v>
      </c>
      <c r="H7249">
        <v>0</v>
      </c>
      <c r="I7249">
        <v>0</v>
      </c>
    </row>
    <row r="7250" spans="1:9" x14ac:dyDescent="0.25">
      <c r="A7250" t="s">
        <v>719</v>
      </c>
      <c r="B7250">
        <v>61818</v>
      </c>
      <c r="C7250" s="593">
        <v>8.2500000000000004E-2</v>
      </c>
      <c r="D7250" t="s">
        <v>3275</v>
      </c>
      <c r="E7250">
        <v>6.25E-2</v>
      </c>
      <c r="F7250">
        <v>0.01</v>
      </c>
      <c r="G7250">
        <v>0</v>
      </c>
      <c r="H7250">
        <v>0.01</v>
      </c>
      <c r="I7250">
        <v>0</v>
      </c>
    </row>
    <row r="7251" spans="1:9" x14ac:dyDescent="0.25">
      <c r="A7251" t="s">
        <v>719</v>
      </c>
      <c r="B7251">
        <v>61820</v>
      </c>
      <c r="C7251" s="593">
        <v>0.09</v>
      </c>
      <c r="D7251" t="s">
        <v>3172</v>
      </c>
      <c r="E7251">
        <v>6.25E-2</v>
      </c>
      <c r="F7251">
        <v>1.2500000000000001E-2</v>
      </c>
      <c r="G7251">
        <v>1.4999999999999999E-2</v>
      </c>
      <c r="H7251">
        <v>0</v>
      </c>
      <c r="I7251">
        <v>0</v>
      </c>
    </row>
    <row r="7252" spans="1:9" x14ac:dyDescent="0.25">
      <c r="A7252" t="s">
        <v>719</v>
      </c>
      <c r="B7252">
        <v>61821</v>
      </c>
      <c r="C7252" s="593">
        <v>0.09</v>
      </c>
      <c r="D7252" t="s">
        <v>3172</v>
      </c>
      <c r="E7252">
        <v>6.25E-2</v>
      </c>
      <c r="F7252">
        <v>1.2500000000000001E-2</v>
      </c>
      <c r="G7252">
        <v>1.4999999999999999E-2</v>
      </c>
      <c r="H7252">
        <v>0</v>
      </c>
      <c r="I7252">
        <v>0</v>
      </c>
    </row>
    <row r="7253" spans="1:9" x14ac:dyDescent="0.25">
      <c r="A7253" t="s">
        <v>719</v>
      </c>
      <c r="B7253">
        <v>61822</v>
      </c>
      <c r="C7253" s="593">
        <v>0.09</v>
      </c>
      <c r="D7253" t="s">
        <v>3172</v>
      </c>
      <c r="E7253">
        <v>6.25E-2</v>
      </c>
      <c r="F7253">
        <v>1.2500000000000001E-2</v>
      </c>
      <c r="G7253">
        <v>1.4999999999999999E-2</v>
      </c>
      <c r="H7253">
        <v>0</v>
      </c>
      <c r="I7253">
        <v>0</v>
      </c>
    </row>
    <row r="7254" spans="1:9" x14ac:dyDescent="0.25">
      <c r="A7254" t="s">
        <v>719</v>
      </c>
      <c r="B7254">
        <v>61824</v>
      </c>
      <c r="C7254" s="593">
        <v>0.09</v>
      </c>
      <c r="D7254" t="s">
        <v>3172</v>
      </c>
      <c r="E7254">
        <v>6.25E-2</v>
      </c>
      <c r="F7254">
        <v>1.2500000000000001E-2</v>
      </c>
      <c r="G7254">
        <v>1.4999999999999999E-2</v>
      </c>
      <c r="H7254">
        <v>0</v>
      </c>
      <c r="I7254">
        <v>0</v>
      </c>
    </row>
    <row r="7255" spans="1:9" x14ac:dyDescent="0.25">
      <c r="A7255" t="s">
        <v>719</v>
      </c>
      <c r="B7255">
        <v>61825</v>
      </c>
      <c r="C7255" s="593">
        <v>0.09</v>
      </c>
      <c r="D7255" t="s">
        <v>3172</v>
      </c>
      <c r="E7255">
        <v>6.25E-2</v>
      </c>
      <c r="F7255">
        <v>1.2500000000000001E-2</v>
      </c>
      <c r="G7255">
        <v>1.4999999999999999E-2</v>
      </c>
      <c r="H7255">
        <v>0</v>
      </c>
      <c r="I7255">
        <v>0</v>
      </c>
    </row>
    <row r="7256" spans="1:9" x14ac:dyDescent="0.25">
      <c r="A7256" t="s">
        <v>719</v>
      </c>
      <c r="B7256">
        <v>61826</v>
      </c>
      <c r="C7256" s="593">
        <v>0.09</v>
      </c>
      <c r="D7256" t="s">
        <v>3172</v>
      </c>
      <c r="E7256">
        <v>6.25E-2</v>
      </c>
      <c r="F7256">
        <v>1.2500000000000001E-2</v>
      </c>
      <c r="G7256">
        <v>1.4999999999999999E-2</v>
      </c>
      <c r="H7256">
        <v>0</v>
      </c>
      <c r="I7256">
        <v>0</v>
      </c>
    </row>
    <row r="7257" spans="1:9" x14ac:dyDescent="0.25">
      <c r="A7257" t="s">
        <v>719</v>
      </c>
      <c r="B7257">
        <v>61830</v>
      </c>
      <c r="C7257" s="593">
        <v>7.7499999999999999E-2</v>
      </c>
      <c r="D7257" t="s">
        <v>2898</v>
      </c>
      <c r="E7257">
        <v>6.25E-2</v>
      </c>
      <c r="F7257">
        <v>1.4999999999999999E-2</v>
      </c>
      <c r="G7257">
        <v>0</v>
      </c>
      <c r="H7257">
        <v>0</v>
      </c>
      <c r="I7257">
        <v>0</v>
      </c>
    </row>
    <row r="7258" spans="1:9" x14ac:dyDescent="0.25">
      <c r="A7258" t="s">
        <v>719</v>
      </c>
      <c r="B7258">
        <v>61831</v>
      </c>
      <c r="C7258" s="593">
        <v>6.5000000000000002E-2</v>
      </c>
      <c r="D7258" t="s">
        <v>3170</v>
      </c>
      <c r="E7258">
        <v>6.25E-2</v>
      </c>
      <c r="F7258">
        <v>2.5000000000000001E-3</v>
      </c>
      <c r="G7258">
        <v>0</v>
      </c>
      <c r="H7258">
        <v>0</v>
      </c>
      <c r="I7258">
        <v>0</v>
      </c>
    </row>
    <row r="7259" spans="1:9" x14ac:dyDescent="0.25">
      <c r="A7259" t="s">
        <v>719</v>
      </c>
      <c r="B7259">
        <v>61832</v>
      </c>
      <c r="C7259" s="593">
        <v>9.2499999999999999E-2</v>
      </c>
      <c r="D7259" t="s">
        <v>1534</v>
      </c>
      <c r="E7259">
        <v>6.25E-2</v>
      </c>
      <c r="F7259">
        <v>2.5000000000000001E-3</v>
      </c>
      <c r="G7259">
        <v>2.75E-2</v>
      </c>
      <c r="H7259">
        <v>0</v>
      </c>
      <c r="I7259">
        <v>0</v>
      </c>
    </row>
    <row r="7260" spans="1:9" x14ac:dyDescent="0.25">
      <c r="A7260" t="s">
        <v>719</v>
      </c>
      <c r="B7260">
        <v>61833</v>
      </c>
      <c r="C7260" s="593">
        <v>0.09</v>
      </c>
      <c r="D7260" t="s">
        <v>3276</v>
      </c>
      <c r="E7260">
        <v>6.25E-2</v>
      </c>
      <c r="F7260">
        <v>2.5000000000000001E-3</v>
      </c>
      <c r="G7260">
        <v>2.5000000000000001E-2</v>
      </c>
      <c r="H7260">
        <v>0</v>
      </c>
      <c r="I7260">
        <v>0</v>
      </c>
    </row>
    <row r="7261" spans="1:9" x14ac:dyDescent="0.25">
      <c r="A7261" t="s">
        <v>719</v>
      </c>
      <c r="B7261">
        <v>61834</v>
      </c>
      <c r="C7261" s="593">
        <v>9.2499999999999999E-2</v>
      </c>
      <c r="D7261" t="s">
        <v>1534</v>
      </c>
      <c r="E7261">
        <v>6.25E-2</v>
      </c>
      <c r="F7261">
        <v>2.5000000000000001E-3</v>
      </c>
      <c r="G7261">
        <v>2.75E-2</v>
      </c>
      <c r="H7261">
        <v>0</v>
      </c>
      <c r="I7261">
        <v>0</v>
      </c>
    </row>
    <row r="7262" spans="1:9" x14ac:dyDescent="0.25">
      <c r="A7262" t="s">
        <v>719</v>
      </c>
      <c r="B7262">
        <v>61839</v>
      </c>
      <c r="C7262" s="593">
        <v>8.2500000000000004E-2</v>
      </c>
      <c r="D7262" t="s">
        <v>3277</v>
      </c>
      <c r="E7262">
        <v>6.25E-2</v>
      </c>
      <c r="F7262">
        <v>0.01</v>
      </c>
      <c r="G7262">
        <v>0.01</v>
      </c>
      <c r="H7262">
        <v>0</v>
      </c>
      <c r="I7262">
        <v>0</v>
      </c>
    </row>
    <row r="7263" spans="1:9" x14ac:dyDescent="0.25">
      <c r="A7263" t="s">
        <v>719</v>
      </c>
      <c r="B7263">
        <v>61840</v>
      </c>
      <c r="C7263" s="593">
        <v>7.4999999999999997E-2</v>
      </c>
      <c r="D7263" t="s">
        <v>3172</v>
      </c>
      <c r="E7263">
        <v>6.25E-2</v>
      </c>
      <c r="F7263">
        <v>1.2500000000000001E-2</v>
      </c>
      <c r="G7263">
        <v>0</v>
      </c>
      <c r="H7263">
        <v>0</v>
      </c>
      <c r="I7263">
        <v>0</v>
      </c>
    </row>
    <row r="7264" spans="1:9" x14ac:dyDescent="0.25">
      <c r="A7264" t="s">
        <v>719</v>
      </c>
      <c r="B7264">
        <v>61841</v>
      </c>
      <c r="C7264" s="593">
        <v>6.5000000000000002E-2</v>
      </c>
      <c r="D7264" t="s">
        <v>3170</v>
      </c>
      <c r="E7264">
        <v>6.25E-2</v>
      </c>
      <c r="F7264">
        <v>2.5000000000000001E-3</v>
      </c>
      <c r="G7264">
        <v>0</v>
      </c>
      <c r="H7264">
        <v>0</v>
      </c>
      <c r="I7264">
        <v>0</v>
      </c>
    </row>
    <row r="7265" spans="1:9" x14ac:dyDescent="0.25">
      <c r="A7265" t="s">
        <v>719</v>
      </c>
      <c r="B7265">
        <v>61842</v>
      </c>
      <c r="C7265" s="593">
        <v>7.2499999999999995E-2</v>
      </c>
      <c r="D7265" t="s">
        <v>3278</v>
      </c>
      <c r="E7265">
        <v>6.25E-2</v>
      </c>
      <c r="F7265">
        <v>0</v>
      </c>
      <c r="G7265">
        <v>0</v>
      </c>
      <c r="H7265">
        <v>0.01</v>
      </c>
      <c r="I7265">
        <v>0</v>
      </c>
    </row>
    <row r="7266" spans="1:9" x14ac:dyDescent="0.25">
      <c r="A7266" t="s">
        <v>719</v>
      </c>
      <c r="B7266">
        <v>61843</v>
      </c>
      <c r="C7266" s="593">
        <v>7.4999999999999997E-2</v>
      </c>
      <c r="D7266" t="s">
        <v>3172</v>
      </c>
      <c r="E7266">
        <v>6.25E-2</v>
      </c>
      <c r="F7266">
        <v>1.2500000000000001E-2</v>
      </c>
      <c r="G7266">
        <v>0</v>
      </c>
      <c r="H7266">
        <v>0</v>
      </c>
      <c r="I7266">
        <v>0</v>
      </c>
    </row>
    <row r="7267" spans="1:9" x14ac:dyDescent="0.25">
      <c r="A7267" t="s">
        <v>719</v>
      </c>
      <c r="B7267">
        <v>61844</v>
      </c>
      <c r="C7267" s="593">
        <v>6.5000000000000002E-2</v>
      </c>
      <c r="D7267" t="s">
        <v>3170</v>
      </c>
      <c r="E7267">
        <v>6.25E-2</v>
      </c>
      <c r="F7267">
        <v>2.5000000000000001E-3</v>
      </c>
      <c r="G7267">
        <v>0</v>
      </c>
      <c r="H7267">
        <v>0</v>
      </c>
      <c r="I7267">
        <v>0</v>
      </c>
    </row>
    <row r="7268" spans="1:9" x14ac:dyDescent="0.25">
      <c r="A7268" t="s">
        <v>719</v>
      </c>
      <c r="B7268">
        <v>61845</v>
      </c>
      <c r="C7268" s="593">
        <v>7.4999999999999997E-2</v>
      </c>
      <c r="D7268" t="s">
        <v>3172</v>
      </c>
      <c r="E7268">
        <v>6.25E-2</v>
      </c>
      <c r="F7268">
        <v>1.2500000000000001E-2</v>
      </c>
      <c r="G7268">
        <v>0</v>
      </c>
      <c r="H7268">
        <v>0</v>
      </c>
      <c r="I7268">
        <v>0</v>
      </c>
    </row>
    <row r="7269" spans="1:9" x14ac:dyDescent="0.25">
      <c r="A7269" t="s">
        <v>719</v>
      </c>
      <c r="B7269">
        <v>61846</v>
      </c>
      <c r="C7269" s="593">
        <v>7.4999999999999997E-2</v>
      </c>
      <c r="D7269" t="s">
        <v>3279</v>
      </c>
      <c r="E7269">
        <v>6.25E-2</v>
      </c>
      <c r="F7269">
        <v>2.5000000000000001E-3</v>
      </c>
      <c r="G7269">
        <v>0</v>
      </c>
      <c r="H7269">
        <v>0.01</v>
      </c>
      <c r="I7269">
        <v>0</v>
      </c>
    </row>
    <row r="7270" spans="1:9" x14ac:dyDescent="0.25">
      <c r="A7270" t="s">
        <v>719</v>
      </c>
      <c r="B7270">
        <v>61847</v>
      </c>
      <c r="C7270" s="593">
        <v>7.4999999999999997E-2</v>
      </c>
      <c r="D7270" t="s">
        <v>3172</v>
      </c>
      <c r="E7270">
        <v>6.25E-2</v>
      </c>
      <c r="F7270">
        <v>1.2500000000000001E-2</v>
      </c>
      <c r="G7270">
        <v>0</v>
      </c>
      <c r="H7270">
        <v>0</v>
      </c>
      <c r="I7270">
        <v>0</v>
      </c>
    </row>
    <row r="7271" spans="1:9" x14ac:dyDescent="0.25">
      <c r="A7271" t="s">
        <v>719</v>
      </c>
      <c r="B7271">
        <v>61848</v>
      </c>
      <c r="C7271" s="593">
        <v>6.5000000000000002E-2</v>
      </c>
      <c r="D7271" t="s">
        <v>3280</v>
      </c>
      <c r="E7271">
        <v>6.25E-2</v>
      </c>
      <c r="F7271">
        <v>2.5000000000000001E-3</v>
      </c>
      <c r="G7271">
        <v>0</v>
      </c>
      <c r="H7271">
        <v>0</v>
      </c>
      <c r="I7271">
        <v>0</v>
      </c>
    </row>
    <row r="7272" spans="1:9" x14ac:dyDescent="0.25">
      <c r="A7272" t="s">
        <v>719</v>
      </c>
      <c r="B7272">
        <v>61849</v>
      </c>
      <c r="C7272" s="593">
        <v>8.5000000000000006E-2</v>
      </c>
      <c r="D7272" t="s">
        <v>2776</v>
      </c>
      <c r="E7272">
        <v>6.25E-2</v>
      </c>
      <c r="F7272">
        <v>1.2500000000000001E-2</v>
      </c>
      <c r="G7272">
        <v>0</v>
      </c>
      <c r="H7272">
        <v>0.01</v>
      </c>
      <c r="I7272">
        <v>0</v>
      </c>
    </row>
    <row r="7273" spans="1:9" x14ac:dyDescent="0.25">
      <c r="A7273" t="s">
        <v>719</v>
      </c>
      <c r="B7273">
        <v>61850</v>
      </c>
      <c r="C7273" s="593">
        <v>8.2500000000000004E-2</v>
      </c>
      <c r="D7273" t="s">
        <v>3272</v>
      </c>
      <c r="E7273">
        <v>6.25E-2</v>
      </c>
      <c r="F7273">
        <v>0.02</v>
      </c>
      <c r="G7273">
        <v>0</v>
      </c>
      <c r="H7273">
        <v>0</v>
      </c>
      <c r="I7273">
        <v>0</v>
      </c>
    </row>
    <row r="7274" spans="1:9" x14ac:dyDescent="0.25">
      <c r="A7274" t="s">
        <v>719</v>
      </c>
      <c r="B7274">
        <v>61851</v>
      </c>
      <c r="C7274" s="593">
        <v>7.4999999999999997E-2</v>
      </c>
      <c r="D7274" t="s">
        <v>3172</v>
      </c>
      <c r="E7274">
        <v>6.25E-2</v>
      </c>
      <c r="F7274">
        <v>1.2500000000000001E-2</v>
      </c>
      <c r="G7274">
        <v>0</v>
      </c>
      <c r="H7274">
        <v>0</v>
      </c>
      <c r="I7274">
        <v>0</v>
      </c>
    </row>
    <row r="7275" spans="1:9" x14ac:dyDescent="0.25">
      <c r="A7275" t="s">
        <v>719</v>
      </c>
      <c r="B7275">
        <v>61852</v>
      </c>
      <c r="C7275" s="593">
        <v>7.4999999999999997E-2</v>
      </c>
      <c r="D7275" t="s">
        <v>3172</v>
      </c>
      <c r="E7275">
        <v>6.25E-2</v>
      </c>
      <c r="F7275">
        <v>1.2500000000000001E-2</v>
      </c>
      <c r="G7275">
        <v>0</v>
      </c>
      <c r="H7275">
        <v>0</v>
      </c>
      <c r="I7275">
        <v>0</v>
      </c>
    </row>
    <row r="7276" spans="1:9" x14ac:dyDescent="0.25">
      <c r="A7276" t="s">
        <v>719</v>
      </c>
      <c r="B7276">
        <v>61853</v>
      </c>
      <c r="C7276" s="593">
        <v>7.4999999999999997E-2</v>
      </c>
      <c r="D7276" t="s">
        <v>3172</v>
      </c>
      <c r="E7276">
        <v>6.25E-2</v>
      </c>
      <c r="F7276">
        <v>1.2500000000000001E-2</v>
      </c>
      <c r="G7276">
        <v>0</v>
      </c>
      <c r="H7276">
        <v>0</v>
      </c>
      <c r="I7276">
        <v>0</v>
      </c>
    </row>
    <row r="7277" spans="1:9" x14ac:dyDescent="0.25">
      <c r="A7277" t="s">
        <v>719</v>
      </c>
      <c r="B7277">
        <v>61854</v>
      </c>
      <c r="C7277" s="593">
        <v>7.4999999999999997E-2</v>
      </c>
      <c r="D7277" t="s">
        <v>3172</v>
      </c>
      <c r="E7277">
        <v>6.25E-2</v>
      </c>
      <c r="F7277">
        <v>1.2500000000000001E-2</v>
      </c>
      <c r="G7277">
        <v>0</v>
      </c>
      <c r="H7277">
        <v>0</v>
      </c>
      <c r="I7277">
        <v>0</v>
      </c>
    </row>
    <row r="7278" spans="1:9" x14ac:dyDescent="0.25">
      <c r="A7278" t="s">
        <v>719</v>
      </c>
      <c r="B7278">
        <v>61855</v>
      </c>
      <c r="C7278" s="593">
        <v>7.2499999999999995E-2</v>
      </c>
      <c r="D7278" t="s">
        <v>3273</v>
      </c>
      <c r="E7278">
        <v>6.25E-2</v>
      </c>
      <c r="F7278">
        <v>0.01</v>
      </c>
      <c r="G7278">
        <v>0</v>
      </c>
      <c r="H7278">
        <v>0</v>
      </c>
      <c r="I7278">
        <v>0</v>
      </c>
    </row>
    <row r="7279" spans="1:9" x14ac:dyDescent="0.25">
      <c r="A7279" t="s">
        <v>719</v>
      </c>
      <c r="B7279">
        <v>61856</v>
      </c>
      <c r="C7279" s="593">
        <v>8.2500000000000004E-2</v>
      </c>
      <c r="D7279" t="s">
        <v>1184</v>
      </c>
      <c r="E7279">
        <v>6.25E-2</v>
      </c>
      <c r="F7279">
        <v>0.01</v>
      </c>
      <c r="G7279">
        <v>0</v>
      </c>
      <c r="H7279">
        <v>0.01</v>
      </c>
      <c r="I7279">
        <v>0</v>
      </c>
    </row>
    <row r="7280" spans="1:9" x14ac:dyDescent="0.25">
      <c r="A7280" t="s">
        <v>719</v>
      </c>
      <c r="B7280">
        <v>61857</v>
      </c>
      <c r="C7280" s="593">
        <v>6.5000000000000002E-2</v>
      </c>
      <c r="D7280" t="s">
        <v>3170</v>
      </c>
      <c r="E7280">
        <v>6.25E-2</v>
      </c>
      <c r="F7280">
        <v>2.5000000000000001E-3</v>
      </c>
      <c r="G7280">
        <v>0</v>
      </c>
      <c r="H7280">
        <v>0</v>
      </c>
      <c r="I7280">
        <v>0</v>
      </c>
    </row>
    <row r="7281" spans="1:9" x14ac:dyDescent="0.25">
      <c r="A7281" t="s">
        <v>719</v>
      </c>
      <c r="B7281">
        <v>61858</v>
      </c>
      <c r="C7281" s="593">
        <v>7.4999999999999997E-2</v>
      </c>
      <c r="D7281" t="s">
        <v>3281</v>
      </c>
      <c r="E7281">
        <v>6.25E-2</v>
      </c>
      <c r="F7281">
        <v>2.5000000000000001E-3</v>
      </c>
      <c r="G7281">
        <v>0.01</v>
      </c>
      <c r="H7281">
        <v>0</v>
      </c>
      <c r="I7281">
        <v>0</v>
      </c>
    </row>
    <row r="7282" spans="1:9" x14ac:dyDescent="0.25">
      <c r="A7282" t="s">
        <v>719</v>
      </c>
      <c r="B7282">
        <v>61859</v>
      </c>
      <c r="C7282" s="593">
        <v>8.5000000000000006E-2</v>
      </c>
      <c r="D7282" t="s">
        <v>1244</v>
      </c>
      <c r="E7282">
        <v>6.25E-2</v>
      </c>
      <c r="F7282">
        <v>1.2500000000000001E-2</v>
      </c>
      <c r="G7282">
        <v>0.01</v>
      </c>
      <c r="H7282">
        <v>0</v>
      </c>
      <c r="I7282">
        <v>0</v>
      </c>
    </row>
    <row r="7283" spans="1:9" x14ac:dyDescent="0.25">
      <c r="A7283" t="s">
        <v>719</v>
      </c>
      <c r="B7283">
        <v>61862</v>
      </c>
      <c r="C7283" s="593">
        <v>7.4999999999999997E-2</v>
      </c>
      <c r="D7283" t="s">
        <v>3172</v>
      </c>
      <c r="E7283">
        <v>6.25E-2</v>
      </c>
      <c r="F7283">
        <v>1.2500000000000001E-2</v>
      </c>
      <c r="G7283">
        <v>0</v>
      </c>
      <c r="H7283">
        <v>0</v>
      </c>
      <c r="I7283">
        <v>0</v>
      </c>
    </row>
    <row r="7284" spans="1:9" x14ac:dyDescent="0.25">
      <c r="A7284" t="s">
        <v>719</v>
      </c>
      <c r="B7284">
        <v>61863</v>
      </c>
      <c r="C7284" s="593">
        <v>7.4999999999999997E-2</v>
      </c>
      <c r="D7284" t="s">
        <v>3172</v>
      </c>
      <c r="E7284">
        <v>6.25E-2</v>
      </c>
      <c r="F7284">
        <v>1.2500000000000001E-2</v>
      </c>
      <c r="G7284">
        <v>0</v>
      </c>
      <c r="H7284">
        <v>0</v>
      </c>
      <c r="I7284">
        <v>0</v>
      </c>
    </row>
    <row r="7285" spans="1:9" x14ac:dyDescent="0.25">
      <c r="A7285" t="s">
        <v>719</v>
      </c>
      <c r="B7285">
        <v>61864</v>
      </c>
      <c r="C7285" s="593">
        <v>7.4999999999999997E-2</v>
      </c>
      <c r="D7285" t="s">
        <v>3172</v>
      </c>
      <c r="E7285">
        <v>6.25E-2</v>
      </c>
      <c r="F7285">
        <v>1.2500000000000001E-2</v>
      </c>
      <c r="G7285">
        <v>0</v>
      </c>
      <c r="H7285">
        <v>0</v>
      </c>
      <c r="I7285">
        <v>0</v>
      </c>
    </row>
    <row r="7286" spans="1:9" x14ac:dyDescent="0.25">
      <c r="A7286" t="s">
        <v>719</v>
      </c>
      <c r="B7286">
        <v>61865</v>
      </c>
      <c r="C7286" s="593">
        <v>6.5000000000000002E-2</v>
      </c>
      <c r="D7286" t="s">
        <v>3170</v>
      </c>
      <c r="E7286">
        <v>6.25E-2</v>
      </c>
      <c r="F7286">
        <v>2.5000000000000001E-3</v>
      </c>
      <c r="G7286">
        <v>0</v>
      </c>
      <c r="H7286">
        <v>0</v>
      </c>
      <c r="I7286">
        <v>0</v>
      </c>
    </row>
    <row r="7287" spans="1:9" x14ac:dyDescent="0.25">
      <c r="A7287" t="s">
        <v>719</v>
      </c>
      <c r="B7287">
        <v>61866</v>
      </c>
      <c r="C7287" s="593">
        <v>0.09</v>
      </c>
      <c r="D7287" t="s">
        <v>3282</v>
      </c>
      <c r="E7287">
        <v>6.25E-2</v>
      </c>
      <c r="F7287">
        <v>1.2500000000000001E-2</v>
      </c>
      <c r="G7287">
        <v>1.4999999999999999E-2</v>
      </c>
      <c r="H7287">
        <v>0</v>
      </c>
      <c r="I7287">
        <v>0</v>
      </c>
    </row>
    <row r="7288" spans="1:9" x14ac:dyDescent="0.25">
      <c r="A7288" t="s">
        <v>719</v>
      </c>
      <c r="B7288">
        <v>61870</v>
      </c>
      <c r="C7288" s="593">
        <v>8.2500000000000004E-2</v>
      </c>
      <c r="D7288" t="s">
        <v>3272</v>
      </c>
      <c r="E7288">
        <v>6.25E-2</v>
      </c>
      <c r="F7288">
        <v>0.02</v>
      </c>
      <c r="G7288">
        <v>0</v>
      </c>
      <c r="H7288">
        <v>0</v>
      </c>
      <c r="I7288">
        <v>0</v>
      </c>
    </row>
    <row r="7289" spans="1:9" x14ac:dyDescent="0.25">
      <c r="A7289" t="s">
        <v>719</v>
      </c>
      <c r="B7289">
        <v>61871</v>
      </c>
      <c r="C7289" s="593">
        <v>7.4999999999999997E-2</v>
      </c>
      <c r="D7289" t="s">
        <v>3172</v>
      </c>
      <c r="E7289">
        <v>6.25E-2</v>
      </c>
      <c r="F7289">
        <v>1.2500000000000001E-2</v>
      </c>
      <c r="G7289">
        <v>0</v>
      </c>
      <c r="H7289">
        <v>0</v>
      </c>
      <c r="I7289">
        <v>0</v>
      </c>
    </row>
    <row r="7290" spans="1:9" x14ac:dyDescent="0.25">
      <c r="A7290" t="s">
        <v>719</v>
      </c>
      <c r="B7290">
        <v>61872</v>
      </c>
      <c r="C7290" s="593">
        <v>7.4999999999999997E-2</v>
      </c>
      <c r="D7290" t="s">
        <v>3172</v>
      </c>
      <c r="E7290">
        <v>6.25E-2</v>
      </c>
      <c r="F7290">
        <v>1.2500000000000001E-2</v>
      </c>
      <c r="G7290">
        <v>0</v>
      </c>
      <c r="H7290">
        <v>0</v>
      </c>
      <c r="I7290">
        <v>0</v>
      </c>
    </row>
    <row r="7291" spans="1:9" x14ac:dyDescent="0.25">
      <c r="A7291" t="s">
        <v>719</v>
      </c>
      <c r="B7291">
        <v>61873</v>
      </c>
      <c r="C7291" s="593">
        <v>0.08</v>
      </c>
      <c r="D7291" t="s">
        <v>3283</v>
      </c>
      <c r="E7291">
        <v>6.25E-2</v>
      </c>
      <c r="F7291">
        <v>1.2500000000000001E-2</v>
      </c>
      <c r="G7291">
        <v>5.0000000000000001E-3</v>
      </c>
      <c r="H7291">
        <v>0</v>
      </c>
      <c r="I7291">
        <v>0</v>
      </c>
    </row>
    <row r="7292" spans="1:9" x14ac:dyDescent="0.25">
      <c r="A7292" t="s">
        <v>719</v>
      </c>
      <c r="B7292">
        <v>61874</v>
      </c>
      <c r="C7292" s="593">
        <v>0.09</v>
      </c>
      <c r="D7292" t="s">
        <v>3172</v>
      </c>
      <c r="E7292">
        <v>6.25E-2</v>
      </c>
      <c r="F7292">
        <v>1.2500000000000001E-2</v>
      </c>
      <c r="G7292">
        <v>1.4999999999999999E-2</v>
      </c>
      <c r="H7292">
        <v>0</v>
      </c>
      <c r="I7292">
        <v>0</v>
      </c>
    </row>
    <row r="7293" spans="1:9" x14ac:dyDescent="0.25">
      <c r="A7293" t="s">
        <v>719</v>
      </c>
      <c r="B7293">
        <v>61875</v>
      </c>
      <c r="C7293" s="593">
        <v>7.4999999999999997E-2</v>
      </c>
      <c r="D7293" t="s">
        <v>3172</v>
      </c>
      <c r="E7293">
        <v>6.25E-2</v>
      </c>
      <c r="F7293">
        <v>1.2500000000000001E-2</v>
      </c>
      <c r="G7293">
        <v>0</v>
      </c>
      <c r="H7293">
        <v>0</v>
      </c>
      <c r="I7293">
        <v>0</v>
      </c>
    </row>
    <row r="7294" spans="1:9" x14ac:dyDescent="0.25">
      <c r="A7294" t="s">
        <v>719</v>
      </c>
      <c r="B7294">
        <v>61876</v>
      </c>
      <c r="C7294" s="593">
        <v>8.2500000000000004E-2</v>
      </c>
      <c r="D7294" t="s">
        <v>3272</v>
      </c>
      <c r="E7294">
        <v>6.25E-2</v>
      </c>
      <c r="F7294">
        <v>0.02</v>
      </c>
      <c r="G7294">
        <v>0</v>
      </c>
      <c r="H7294">
        <v>0</v>
      </c>
      <c r="I7294">
        <v>0</v>
      </c>
    </row>
    <row r="7295" spans="1:9" x14ac:dyDescent="0.25">
      <c r="A7295" t="s">
        <v>719</v>
      </c>
      <c r="B7295">
        <v>61877</v>
      </c>
      <c r="C7295" s="593">
        <v>7.4999999999999997E-2</v>
      </c>
      <c r="D7295" t="s">
        <v>3172</v>
      </c>
      <c r="E7295">
        <v>6.25E-2</v>
      </c>
      <c r="F7295">
        <v>1.2500000000000001E-2</v>
      </c>
      <c r="G7295">
        <v>0</v>
      </c>
      <c r="H7295">
        <v>0</v>
      </c>
      <c r="I7295">
        <v>0</v>
      </c>
    </row>
    <row r="7296" spans="1:9" x14ac:dyDescent="0.25">
      <c r="A7296" t="s">
        <v>719</v>
      </c>
      <c r="B7296">
        <v>61878</v>
      </c>
      <c r="C7296" s="593">
        <v>7.4999999999999997E-2</v>
      </c>
      <c r="D7296" t="s">
        <v>3172</v>
      </c>
      <c r="E7296">
        <v>6.25E-2</v>
      </c>
      <c r="F7296">
        <v>1.2500000000000001E-2</v>
      </c>
      <c r="G7296">
        <v>0</v>
      </c>
      <c r="H7296">
        <v>0</v>
      </c>
      <c r="I7296">
        <v>0</v>
      </c>
    </row>
    <row r="7297" spans="1:9" x14ac:dyDescent="0.25">
      <c r="A7297" t="s">
        <v>719</v>
      </c>
      <c r="B7297">
        <v>61880</v>
      </c>
      <c r="C7297" s="593">
        <v>0.09</v>
      </c>
      <c r="D7297" t="s">
        <v>3284</v>
      </c>
      <c r="E7297">
        <v>6.25E-2</v>
      </c>
      <c r="F7297">
        <v>1.2500000000000001E-2</v>
      </c>
      <c r="G7297">
        <v>1.4999999999999999E-2</v>
      </c>
      <c r="H7297">
        <v>0</v>
      </c>
      <c r="I7297">
        <v>0</v>
      </c>
    </row>
    <row r="7298" spans="1:9" x14ac:dyDescent="0.25">
      <c r="A7298" t="s">
        <v>719</v>
      </c>
      <c r="B7298">
        <v>61882</v>
      </c>
      <c r="C7298" s="593">
        <v>7.2499999999999995E-2</v>
      </c>
      <c r="D7298" t="s">
        <v>3273</v>
      </c>
      <c r="E7298">
        <v>6.25E-2</v>
      </c>
      <c r="F7298">
        <v>0.01</v>
      </c>
      <c r="G7298">
        <v>0</v>
      </c>
      <c r="H7298">
        <v>0</v>
      </c>
      <c r="I7298">
        <v>0</v>
      </c>
    </row>
    <row r="7299" spans="1:9" x14ac:dyDescent="0.25">
      <c r="A7299" t="s">
        <v>719</v>
      </c>
      <c r="B7299">
        <v>61883</v>
      </c>
      <c r="C7299" s="593">
        <v>0.09</v>
      </c>
      <c r="D7299" t="s">
        <v>3276</v>
      </c>
      <c r="E7299">
        <v>6.25E-2</v>
      </c>
      <c r="F7299">
        <v>2.5000000000000001E-3</v>
      </c>
      <c r="G7299">
        <v>2.5000000000000001E-2</v>
      </c>
      <c r="H7299">
        <v>0</v>
      </c>
      <c r="I7299">
        <v>0</v>
      </c>
    </row>
    <row r="7300" spans="1:9" x14ac:dyDescent="0.25">
      <c r="A7300" t="s">
        <v>719</v>
      </c>
      <c r="B7300">
        <v>61884</v>
      </c>
      <c r="C7300" s="593">
        <v>7.4999999999999997E-2</v>
      </c>
      <c r="D7300" t="s">
        <v>3172</v>
      </c>
      <c r="E7300">
        <v>6.25E-2</v>
      </c>
      <c r="F7300">
        <v>1.2500000000000001E-2</v>
      </c>
      <c r="G7300">
        <v>0</v>
      </c>
      <c r="H7300">
        <v>0</v>
      </c>
      <c r="I7300">
        <v>0</v>
      </c>
    </row>
    <row r="7301" spans="1:9" x14ac:dyDescent="0.25">
      <c r="A7301" t="s">
        <v>719</v>
      </c>
      <c r="B7301">
        <v>61910</v>
      </c>
      <c r="C7301" s="593">
        <v>8.7499999999999994E-2</v>
      </c>
      <c r="D7301" t="s">
        <v>3285</v>
      </c>
      <c r="E7301">
        <v>6.25E-2</v>
      </c>
      <c r="F7301">
        <v>0.01</v>
      </c>
      <c r="G7301">
        <v>5.0000000000000001E-3</v>
      </c>
      <c r="H7301">
        <v>0.01</v>
      </c>
      <c r="I7301">
        <v>0</v>
      </c>
    </row>
    <row r="7302" spans="1:9" x14ac:dyDescent="0.25">
      <c r="A7302" t="s">
        <v>719</v>
      </c>
      <c r="B7302">
        <v>61911</v>
      </c>
      <c r="C7302" s="593">
        <v>7.2499999999999995E-2</v>
      </c>
      <c r="D7302" t="s">
        <v>3286</v>
      </c>
      <c r="E7302">
        <v>6.25E-2</v>
      </c>
      <c r="F7302">
        <v>0.01</v>
      </c>
      <c r="G7302">
        <v>0</v>
      </c>
      <c r="H7302">
        <v>0</v>
      </c>
      <c r="I7302">
        <v>0</v>
      </c>
    </row>
    <row r="7303" spans="1:9" x14ac:dyDescent="0.25">
      <c r="A7303" t="s">
        <v>719</v>
      </c>
      <c r="B7303">
        <v>61912</v>
      </c>
      <c r="C7303" s="593">
        <v>7.2499999999999995E-2</v>
      </c>
      <c r="D7303" t="s">
        <v>3286</v>
      </c>
      <c r="E7303">
        <v>6.25E-2</v>
      </c>
      <c r="F7303">
        <v>0.01</v>
      </c>
      <c r="G7303">
        <v>0</v>
      </c>
      <c r="H7303">
        <v>0</v>
      </c>
      <c r="I7303">
        <v>0</v>
      </c>
    </row>
    <row r="7304" spans="1:9" x14ac:dyDescent="0.25">
      <c r="A7304" t="s">
        <v>719</v>
      </c>
      <c r="B7304">
        <v>61913</v>
      </c>
      <c r="C7304" s="593">
        <v>8.2500000000000004E-2</v>
      </c>
      <c r="D7304" t="s">
        <v>3287</v>
      </c>
      <c r="E7304">
        <v>6.25E-2</v>
      </c>
      <c r="F7304">
        <v>0.01</v>
      </c>
      <c r="G7304">
        <v>0</v>
      </c>
      <c r="H7304">
        <v>0.01</v>
      </c>
      <c r="I7304">
        <v>0</v>
      </c>
    </row>
    <row r="7305" spans="1:9" x14ac:dyDescent="0.25">
      <c r="A7305" t="s">
        <v>719</v>
      </c>
      <c r="B7305">
        <v>61914</v>
      </c>
      <c r="C7305" s="593">
        <v>7.7499999999999999E-2</v>
      </c>
      <c r="D7305" t="s">
        <v>2898</v>
      </c>
      <c r="E7305">
        <v>6.25E-2</v>
      </c>
      <c r="F7305">
        <v>1.4999999999999999E-2</v>
      </c>
      <c r="G7305">
        <v>0</v>
      </c>
      <c r="H7305">
        <v>0</v>
      </c>
      <c r="I7305">
        <v>0</v>
      </c>
    </row>
    <row r="7306" spans="1:9" x14ac:dyDescent="0.25">
      <c r="A7306" t="s">
        <v>719</v>
      </c>
      <c r="B7306">
        <v>61917</v>
      </c>
      <c r="C7306" s="593">
        <v>8.2500000000000004E-2</v>
      </c>
      <c r="D7306" t="s">
        <v>3272</v>
      </c>
      <c r="E7306">
        <v>6.25E-2</v>
      </c>
      <c r="F7306">
        <v>0.02</v>
      </c>
      <c r="G7306">
        <v>0</v>
      </c>
      <c r="H7306">
        <v>0</v>
      </c>
      <c r="I7306">
        <v>0</v>
      </c>
    </row>
    <row r="7307" spans="1:9" x14ac:dyDescent="0.25">
      <c r="A7307" t="s">
        <v>719</v>
      </c>
      <c r="B7307">
        <v>61919</v>
      </c>
      <c r="C7307" s="593">
        <v>7.2499999999999995E-2</v>
      </c>
      <c r="D7307" t="s">
        <v>2055</v>
      </c>
      <c r="E7307">
        <v>6.25E-2</v>
      </c>
      <c r="F7307">
        <v>0.01</v>
      </c>
      <c r="G7307">
        <v>0</v>
      </c>
      <c r="H7307">
        <v>0</v>
      </c>
      <c r="I7307">
        <v>0</v>
      </c>
    </row>
    <row r="7308" spans="1:9" x14ac:dyDescent="0.25">
      <c r="A7308" t="s">
        <v>719</v>
      </c>
      <c r="B7308">
        <v>61920</v>
      </c>
      <c r="C7308" s="593">
        <v>7.7499999999999999E-2</v>
      </c>
      <c r="D7308" t="s">
        <v>1558</v>
      </c>
      <c r="E7308">
        <v>6.25E-2</v>
      </c>
      <c r="F7308">
        <v>0.01</v>
      </c>
      <c r="G7308">
        <v>5.0000000000000001E-3</v>
      </c>
      <c r="H7308">
        <v>0</v>
      </c>
      <c r="I7308">
        <v>0</v>
      </c>
    </row>
    <row r="7309" spans="1:9" x14ac:dyDescent="0.25">
      <c r="A7309" t="s">
        <v>719</v>
      </c>
      <c r="B7309">
        <v>61924</v>
      </c>
      <c r="C7309" s="593">
        <v>8.2500000000000004E-2</v>
      </c>
      <c r="D7309" t="s">
        <v>3272</v>
      </c>
      <c r="E7309">
        <v>6.25E-2</v>
      </c>
      <c r="F7309">
        <v>0.02</v>
      </c>
      <c r="G7309">
        <v>0</v>
      </c>
      <c r="H7309">
        <v>0</v>
      </c>
      <c r="I7309">
        <v>0</v>
      </c>
    </row>
    <row r="7310" spans="1:9" x14ac:dyDescent="0.25">
      <c r="A7310" t="s">
        <v>719</v>
      </c>
      <c r="B7310">
        <v>61925</v>
      </c>
      <c r="C7310" s="593">
        <v>7.7499999999999999E-2</v>
      </c>
      <c r="D7310" t="s">
        <v>2898</v>
      </c>
      <c r="E7310">
        <v>6.25E-2</v>
      </c>
      <c r="F7310">
        <v>1.4999999999999999E-2</v>
      </c>
      <c r="G7310">
        <v>0</v>
      </c>
      <c r="H7310">
        <v>0</v>
      </c>
      <c r="I7310">
        <v>0</v>
      </c>
    </row>
    <row r="7311" spans="1:9" x14ac:dyDescent="0.25">
      <c r="A7311" t="s">
        <v>719</v>
      </c>
      <c r="B7311">
        <v>61928</v>
      </c>
      <c r="C7311" s="593">
        <v>7.2499999999999995E-2</v>
      </c>
      <c r="D7311" t="s">
        <v>3286</v>
      </c>
      <c r="E7311">
        <v>6.25E-2</v>
      </c>
      <c r="F7311">
        <v>0.01</v>
      </c>
      <c r="G7311">
        <v>0</v>
      </c>
      <c r="H7311">
        <v>0</v>
      </c>
      <c r="I7311">
        <v>0</v>
      </c>
    </row>
    <row r="7312" spans="1:9" x14ac:dyDescent="0.25">
      <c r="A7312" t="s">
        <v>719</v>
      </c>
      <c r="B7312">
        <v>61929</v>
      </c>
      <c r="C7312" s="593">
        <v>7.2499999999999995E-2</v>
      </c>
      <c r="D7312" t="s">
        <v>3273</v>
      </c>
      <c r="E7312">
        <v>6.25E-2</v>
      </c>
      <c r="F7312">
        <v>0.01</v>
      </c>
      <c r="G7312">
        <v>0</v>
      </c>
      <c r="H7312">
        <v>0</v>
      </c>
      <c r="I7312">
        <v>0</v>
      </c>
    </row>
    <row r="7313" spans="1:9" x14ac:dyDescent="0.25">
      <c r="A7313" t="s">
        <v>719</v>
      </c>
      <c r="B7313">
        <v>61930</v>
      </c>
      <c r="C7313" s="593">
        <v>7.2499999999999995E-2</v>
      </c>
      <c r="D7313" t="s">
        <v>3286</v>
      </c>
      <c r="E7313">
        <v>6.25E-2</v>
      </c>
      <c r="F7313">
        <v>0.01</v>
      </c>
      <c r="G7313">
        <v>0</v>
      </c>
      <c r="H7313">
        <v>0</v>
      </c>
      <c r="I7313">
        <v>0</v>
      </c>
    </row>
    <row r="7314" spans="1:9" x14ac:dyDescent="0.25">
      <c r="A7314" t="s">
        <v>719</v>
      </c>
      <c r="B7314">
        <v>61931</v>
      </c>
      <c r="C7314" s="593">
        <v>7.2499999999999995E-2</v>
      </c>
      <c r="D7314" t="s">
        <v>3286</v>
      </c>
      <c r="E7314">
        <v>6.25E-2</v>
      </c>
      <c r="F7314">
        <v>0.01</v>
      </c>
      <c r="G7314">
        <v>0</v>
      </c>
      <c r="H7314">
        <v>0</v>
      </c>
      <c r="I7314">
        <v>0</v>
      </c>
    </row>
    <row r="7315" spans="1:9" x14ac:dyDescent="0.25">
      <c r="A7315" t="s">
        <v>719</v>
      </c>
      <c r="B7315">
        <v>61932</v>
      </c>
      <c r="C7315" s="593">
        <v>8.2500000000000004E-2</v>
      </c>
      <c r="D7315" t="s">
        <v>3272</v>
      </c>
      <c r="E7315">
        <v>6.25E-2</v>
      </c>
      <c r="F7315">
        <v>0.02</v>
      </c>
      <c r="G7315">
        <v>0</v>
      </c>
      <c r="H7315">
        <v>0</v>
      </c>
      <c r="I7315">
        <v>0</v>
      </c>
    </row>
    <row r="7316" spans="1:9" x14ac:dyDescent="0.25">
      <c r="A7316" t="s">
        <v>719</v>
      </c>
      <c r="B7316">
        <v>61933</v>
      </c>
      <c r="C7316" s="593">
        <v>8.2500000000000004E-2</v>
      </c>
      <c r="D7316" t="s">
        <v>3272</v>
      </c>
      <c r="E7316">
        <v>6.25E-2</v>
      </c>
      <c r="F7316">
        <v>0.02</v>
      </c>
      <c r="G7316">
        <v>0</v>
      </c>
      <c r="H7316">
        <v>0</v>
      </c>
      <c r="I7316">
        <v>0</v>
      </c>
    </row>
    <row r="7317" spans="1:9" x14ac:dyDescent="0.25">
      <c r="A7317" t="s">
        <v>719</v>
      </c>
      <c r="B7317">
        <v>61936</v>
      </c>
      <c r="C7317" s="593">
        <v>7.2499999999999995E-2</v>
      </c>
      <c r="D7317" t="s">
        <v>3273</v>
      </c>
      <c r="E7317">
        <v>6.25E-2</v>
      </c>
      <c r="F7317">
        <v>0.01</v>
      </c>
      <c r="G7317">
        <v>0</v>
      </c>
      <c r="H7317">
        <v>0</v>
      </c>
      <c r="I7317">
        <v>0</v>
      </c>
    </row>
    <row r="7318" spans="1:9" x14ac:dyDescent="0.25">
      <c r="A7318" t="s">
        <v>719</v>
      </c>
      <c r="B7318">
        <v>61937</v>
      </c>
      <c r="C7318" s="593">
        <v>7.7499999999999999E-2</v>
      </c>
      <c r="D7318" t="s">
        <v>2898</v>
      </c>
      <c r="E7318">
        <v>6.25E-2</v>
      </c>
      <c r="F7318">
        <v>1.4999999999999999E-2</v>
      </c>
      <c r="G7318">
        <v>0</v>
      </c>
      <c r="H7318">
        <v>0</v>
      </c>
      <c r="I7318">
        <v>0</v>
      </c>
    </row>
    <row r="7319" spans="1:9" x14ac:dyDescent="0.25">
      <c r="A7319" t="s">
        <v>719</v>
      </c>
      <c r="B7319">
        <v>61938</v>
      </c>
      <c r="C7319" s="593">
        <v>8.7499999999999994E-2</v>
      </c>
      <c r="D7319" t="s">
        <v>3288</v>
      </c>
      <c r="E7319">
        <v>6.25E-2</v>
      </c>
      <c r="F7319">
        <v>0.01</v>
      </c>
      <c r="G7319">
        <v>5.0000000000000001E-3</v>
      </c>
      <c r="H7319">
        <v>0.01</v>
      </c>
      <c r="I7319">
        <v>0</v>
      </c>
    </row>
    <row r="7320" spans="1:9" x14ac:dyDescent="0.25">
      <c r="A7320" t="s">
        <v>719</v>
      </c>
      <c r="B7320">
        <v>61940</v>
      </c>
      <c r="C7320" s="593">
        <v>8.2500000000000004E-2</v>
      </c>
      <c r="D7320" t="s">
        <v>3272</v>
      </c>
      <c r="E7320">
        <v>6.25E-2</v>
      </c>
      <c r="F7320">
        <v>0.02</v>
      </c>
      <c r="G7320">
        <v>0</v>
      </c>
      <c r="H7320">
        <v>0</v>
      </c>
      <c r="I7320">
        <v>0</v>
      </c>
    </row>
    <row r="7321" spans="1:9" x14ac:dyDescent="0.25">
      <c r="A7321" t="s">
        <v>719</v>
      </c>
      <c r="B7321">
        <v>61941</v>
      </c>
      <c r="C7321" s="593">
        <v>7.2499999999999995E-2</v>
      </c>
      <c r="D7321" t="s">
        <v>2055</v>
      </c>
      <c r="E7321">
        <v>6.25E-2</v>
      </c>
      <c r="F7321">
        <v>0.01</v>
      </c>
      <c r="G7321">
        <v>0</v>
      </c>
      <c r="H7321">
        <v>0</v>
      </c>
      <c r="I7321">
        <v>0</v>
      </c>
    </row>
    <row r="7322" spans="1:9" x14ac:dyDescent="0.25">
      <c r="A7322" t="s">
        <v>719</v>
      </c>
      <c r="B7322">
        <v>61942</v>
      </c>
      <c r="C7322" s="593">
        <v>8.2500000000000004E-2</v>
      </c>
      <c r="D7322" t="s">
        <v>3272</v>
      </c>
      <c r="E7322">
        <v>6.25E-2</v>
      </c>
      <c r="F7322">
        <v>0.02</v>
      </c>
      <c r="G7322">
        <v>0</v>
      </c>
      <c r="H7322">
        <v>0</v>
      </c>
      <c r="I7322">
        <v>0</v>
      </c>
    </row>
    <row r="7323" spans="1:9" x14ac:dyDescent="0.25">
      <c r="A7323" t="s">
        <v>719</v>
      </c>
      <c r="B7323">
        <v>61943</v>
      </c>
      <c r="C7323" s="593">
        <v>8.2500000000000004E-2</v>
      </c>
      <c r="D7323" t="s">
        <v>3272</v>
      </c>
      <c r="E7323">
        <v>6.25E-2</v>
      </c>
      <c r="F7323">
        <v>0.02</v>
      </c>
      <c r="G7323">
        <v>0</v>
      </c>
      <c r="H7323">
        <v>0</v>
      </c>
      <c r="I7323">
        <v>0</v>
      </c>
    </row>
    <row r="7324" spans="1:9" x14ac:dyDescent="0.25">
      <c r="A7324" t="s">
        <v>719</v>
      </c>
      <c r="B7324">
        <v>61944</v>
      </c>
      <c r="C7324" s="593">
        <v>8.7499999999999994E-2</v>
      </c>
      <c r="D7324" t="s">
        <v>1548</v>
      </c>
      <c r="E7324">
        <v>6.25E-2</v>
      </c>
      <c r="F7324">
        <v>0.02</v>
      </c>
      <c r="G7324">
        <v>5.0000000000000001E-3</v>
      </c>
      <c r="H7324">
        <v>0</v>
      </c>
      <c r="I7324">
        <v>0</v>
      </c>
    </row>
    <row r="7325" spans="1:9" x14ac:dyDescent="0.25">
      <c r="A7325" t="s">
        <v>719</v>
      </c>
      <c r="B7325">
        <v>61949</v>
      </c>
      <c r="C7325" s="593">
        <v>8.2500000000000004E-2</v>
      </c>
      <c r="D7325" t="s">
        <v>3272</v>
      </c>
      <c r="E7325">
        <v>6.25E-2</v>
      </c>
      <c r="F7325">
        <v>0.02</v>
      </c>
      <c r="G7325">
        <v>0</v>
      </c>
      <c r="H7325">
        <v>0</v>
      </c>
      <c r="I7325">
        <v>0</v>
      </c>
    </row>
    <row r="7326" spans="1:9" x14ac:dyDescent="0.25">
      <c r="A7326" t="s">
        <v>719</v>
      </c>
      <c r="B7326">
        <v>61951</v>
      </c>
      <c r="C7326" s="593">
        <v>7.2499999999999995E-2</v>
      </c>
      <c r="D7326" t="s">
        <v>3286</v>
      </c>
      <c r="E7326">
        <v>6.25E-2</v>
      </c>
      <c r="F7326">
        <v>0.01</v>
      </c>
      <c r="G7326">
        <v>0</v>
      </c>
      <c r="H7326">
        <v>0</v>
      </c>
      <c r="I7326">
        <v>0</v>
      </c>
    </row>
    <row r="7327" spans="1:9" x14ac:dyDescent="0.25">
      <c r="A7327" t="s">
        <v>719</v>
      </c>
      <c r="B7327">
        <v>61953</v>
      </c>
      <c r="C7327" s="593">
        <v>7.7499999999999999E-2</v>
      </c>
      <c r="D7327" t="s">
        <v>3289</v>
      </c>
      <c r="E7327">
        <v>6.25E-2</v>
      </c>
      <c r="F7327">
        <v>0.01</v>
      </c>
      <c r="G7327">
        <v>5.0000000000000001E-3</v>
      </c>
      <c r="H7327">
        <v>0</v>
      </c>
      <c r="I7327">
        <v>0</v>
      </c>
    </row>
    <row r="7328" spans="1:9" x14ac:dyDescent="0.25">
      <c r="A7328" t="s">
        <v>719</v>
      </c>
      <c r="B7328">
        <v>61955</v>
      </c>
      <c r="C7328" s="593">
        <v>8.2500000000000004E-2</v>
      </c>
      <c r="D7328" t="s">
        <v>3170</v>
      </c>
      <c r="E7328">
        <v>6.25E-2</v>
      </c>
      <c r="F7328">
        <v>0.02</v>
      </c>
      <c r="G7328">
        <v>0</v>
      </c>
      <c r="H7328">
        <v>0</v>
      </c>
      <c r="I7328">
        <v>0</v>
      </c>
    </row>
    <row r="7329" spans="1:9" x14ac:dyDescent="0.25">
      <c r="A7329" t="s">
        <v>719</v>
      </c>
      <c r="B7329">
        <v>61956</v>
      </c>
      <c r="C7329" s="593">
        <v>8.2500000000000004E-2</v>
      </c>
      <c r="D7329" t="s">
        <v>3290</v>
      </c>
      <c r="E7329">
        <v>6.25E-2</v>
      </c>
      <c r="F7329">
        <v>0.01</v>
      </c>
      <c r="G7329">
        <v>0.01</v>
      </c>
      <c r="H7329">
        <v>0</v>
      </c>
      <c r="I7329">
        <v>0</v>
      </c>
    </row>
    <row r="7330" spans="1:9" x14ac:dyDescent="0.25">
      <c r="A7330" t="s">
        <v>719</v>
      </c>
      <c r="B7330">
        <v>61957</v>
      </c>
      <c r="C7330" s="593">
        <v>7.2499999999999995E-2</v>
      </c>
      <c r="D7330" t="s">
        <v>3291</v>
      </c>
      <c r="E7330">
        <v>6.25E-2</v>
      </c>
      <c r="F7330">
        <v>0.01</v>
      </c>
      <c r="G7330">
        <v>0</v>
      </c>
      <c r="H7330">
        <v>0</v>
      </c>
      <c r="I7330">
        <v>0</v>
      </c>
    </row>
    <row r="7331" spans="1:9" x14ac:dyDescent="0.25">
      <c r="A7331" t="s">
        <v>719</v>
      </c>
      <c r="B7331">
        <v>62001</v>
      </c>
      <c r="C7331" s="593">
        <v>6.6000000000000003E-2</v>
      </c>
      <c r="D7331" t="s">
        <v>1395</v>
      </c>
      <c r="E7331">
        <v>6.25E-2</v>
      </c>
      <c r="F7331">
        <v>3.5000000000000001E-3</v>
      </c>
      <c r="G7331">
        <v>0</v>
      </c>
      <c r="H7331">
        <v>0</v>
      </c>
      <c r="I7331">
        <v>0</v>
      </c>
    </row>
    <row r="7332" spans="1:9" x14ac:dyDescent="0.25">
      <c r="A7332" t="s">
        <v>719</v>
      </c>
      <c r="B7332">
        <v>62002</v>
      </c>
      <c r="C7332" s="593">
        <v>8.8499999999999995E-2</v>
      </c>
      <c r="D7332" t="s">
        <v>3292</v>
      </c>
      <c r="E7332">
        <v>6.25E-2</v>
      </c>
      <c r="F7332">
        <v>3.5000000000000001E-3</v>
      </c>
      <c r="G7332">
        <v>0.01</v>
      </c>
      <c r="H7332">
        <v>1.2500000000000001E-2</v>
      </c>
      <c r="I7332">
        <v>0</v>
      </c>
    </row>
    <row r="7333" spans="1:9" x14ac:dyDescent="0.25">
      <c r="A7333" t="s">
        <v>719</v>
      </c>
      <c r="B7333">
        <v>62006</v>
      </c>
      <c r="C7333" s="593">
        <v>0.08</v>
      </c>
      <c r="D7333" t="s">
        <v>2363</v>
      </c>
      <c r="E7333">
        <v>6.25E-2</v>
      </c>
      <c r="F7333">
        <v>1.7500000000000002E-2</v>
      </c>
      <c r="G7333">
        <v>0</v>
      </c>
      <c r="H7333">
        <v>0</v>
      </c>
      <c r="I7333">
        <v>0</v>
      </c>
    </row>
    <row r="7334" spans="1:9" x14ac:dyDescent="0.25">
      <c r="A7334" t="s">
        <v>719</v>
      </c>
      <c r="B7334">
        <v>62009</v>
      </c>
      <c r="C7334" s="593">
        <v>7.2499999999999995E-2</v>
      </c>
      <c r="D7334" t="s">
        <v>3293</v>
      </c>
      <c r="E7334">
        <v>6.25E-2</v>
      </c>
      <c r="F7334">
        <v>0.01</v>
      </c>
      <c r="G7334">
        <v>0</v>
      </c>
      <c r="H7334">
        <v>0</v>
      </c>
      <c r="I7334">
        <v>0</v>
      </c>
    </row>
    <row r="7335" spans="1:9" x14ac:dyDescent="0.25">
      <c r="A7335" t="s">
        <v>719</v>
      </c>
      <c r="B7335">
        <v>62010</v>
      </c>
      <c r="C7335" s="593">
        <v>7.85E-2</v>
      </c>
      <c r="D7335" t="s">
        <v>3294</v>
      </c>
      <c r="E7335">
        <v>6.25E-2</v>
      </c>
      <c r="F7335">
        <v>3.5000000000000001E-3</v>
      </c>
      <c r="G7335">
        <v>0</v>
      </c>
      <c r="H7335">
        <v>1.2500000000000001E-2</v>
      </c>
      <c r="I7335">
        <v>0</v>
      </c>
    </row>
    <row r="7336" spans="1:9" x14ac:dyDescent="0.25">
      <c r="A7336" t="s">
        <v>719</v>
      </c>
      <c r="B7336">
        <v>62011</v>
      </c>
      <c r="C7336" s="593">
        <v>7.2499999999999995E-2</v>
      </c>
      <c r="D7336" t="s">
        <v>2688</v>
      </c>
      <c r="E7336">
        <v>6.25E-2</v>
      </c>
      <c r="F7336">
        <v>0.01</v>
      </c>
      <c r="G7336">
        <v>0</v>
      </c>
      <c r="H7336">
        <v>0</v>
      </c>
      <c r="I7336">
        <v>0</v>
      </c>
    </row>
    <row r="7337" spans="1:9" x14ac:dyDescent="0.25">
      <c r="A7337" t="s">
        <v>719</v>
      </c>
      <c r="B7337">
        <v>62012</v>
      </c>
      <c r="C7337" s="593">
        <v>0.09</v>
      </c>
      <c r="D7337" t="s">
        <v>3295</v>
      </c>
      <c r="E7337">
        <v>6.25E-2</v>
      </c>
      <c r="F7337">
        <v>1.7500000000000002E-2</v>
      </c>
      <c r="G7337">
        <v>0</v>
      </c>
      <c r="H7337">
        <v>0.01</v>
      </c>
      <c r="I7337">
        <v>0</v>
      </c>
    </row>
    <row r="7338" spans="1:9" x14ac:dyDescent="0.25">
      <c r="A7338" t="s">
        <v>719</v>
      </c>
      <c r="B7338">
        <v>62013</v>
      </c>
      <c r="C7338" s="593">
        <v>0.08</v>
      </c>
      <c r="D7338" t="s">
        <v>2363</v>
      </c>
      <c r="E7338">
        <v>6.25E-2</v>
      </c>
      <c r="F7338">
        <v>1.7500000000000002E-2</v>
      </c>
      <c r="G7338">
        <v>0</v>
      </c>
      <c r="H7338">
        <v>0</v>
      </c>
      <c r="I7338">
        <v>0</v>
      </c>
    </row>
    <row r="7339" spans="1:9" x14ac:dyDescent="0.25">
      <c r="A7339" t="s">
        <v>719</v>
      </c>
      <c r="B7339">
        <v>62014</v>
      </c>
      <c r="C7339" s="593">
        <v>7.2499999999999995E-2</v>
      </c>
      <c r="D7339" t="s">
        <v>3293</v>
      </c>
      <c r="E7339">
        <v>6.25E-2</v>
      </c>
      <c r="F7339">
        <v>0.01</v>
      </c>
      <c r="G7339">
        <v>0</v>
      </c>
      <c r="H7339">
        <v>0</v>
      </c>
      <c r="I7339">
        <v>0</v>
      </c>
    </row>
    <row r="7340" spans="1:9" x14ac:dyDescent="0.25">
      <c r="A7340" t="s">
        <v>719</v>
      </c>
      <c r="B7340">
        <v>62015</v>
      </c>
      <c r="C7340" s="593">
        <v>8.2500000000000004E-2</v>
      </c>
      <c r="D7340" t="s">
        <v>3296</v>
      </c>
      <c r="E7340">
        <v>6.25E-2</v>
      </c>
      <c r="F7340">
        <v>0.01</v>
      </c>
      <c r="G7340">
        <v>0.01</v>
      </c>
      <c r="H7340">
        <v>0</v>
      </c>
      <c r="I7340">
        <v>0</v>
      </c>
    </row>
    <row r="7341" spans="1:9" x14ac:dyDescent="0.25">
      <c r="A7341" t="s">
        <v>719</v>
      </c>
      <c r="B7341">
        <v>62016</v>
      </c>
      <c r="C7341" s="593">
        <v>7.2499999999999995E-2</v>
      </c>
      <c r="D7341" t="s">
        <v>1411</v>
      </c>
      <c r="E7341">
        <v>6.25E-2</v>
      </c>
      <c r="F7341">
        <v>0.01</v>
      </c>
      <c r="G7341">
        <v>0</v>
      </c>
      <c r="H7341">
        <v>0</v>
      </c>
      <c r="I7341">
        <v>0</v>
      </c>
    </row>
    <row r="7342" spans="1:9" x14ac:dyDescent="0.25">
      <c r="A7342" t="s">
        <v>719</v>
      </c>
      <c r="B7342">
        <v>62017</v>
      </c>
      <c r="C7342" s="593">
        <v>7.2499999999999995E-2</v>
      </c>
      <c r="D7342" t="s">
        <v>3297</v>
      </c>
      <c r="E7342">
        <v>6.25E-2</v>
      </c>
      <c r="F7342">
        <v>0.01</v>
      </c>
      <c r="G7342">
        <v>0</v>
      </c>
      <c r="H7342">
        <v>0</v>
      </c>
      <c r="I7342">
        <v>0</v>
      </c>
    </row>
    <row r="7343" spans="1:9" x14ac:dyDescent="0.25">
      <c r="A7343" t="s">
        <v>719</v>
      </c>
      <c r="B7343">
        <v>62018</v>
      </c>
      <c r="C7343" s="593">
        <v>7.85E-2</v>
      </c>
      <c r="D7343" t="s">
        <v>3298</v>
      </c>
      <c r="E7343">
        <v>6.25E-2</v>
      </c>
      <c r="F7343">
        <v>3.5000000000000001E-3</v>
      </c>
      <c r="G7343">
        <v>0</v>
      </c>
      <c r="H7343">
        <v>1.2500000000000001E-2</v>
      </c>
      <c r="I7343">
        <v>0</v>
      </c>
    </row>
    <row r="7344" spans="1:9" x14ac:dyDescent="0.25">
      <c r="A7344" t="s">
        <v>719</v>
      </c>
      <c r="B7344">
        <v>62019</v>
      </c>
      <c r="C7344" s="593">
        <v>7.2499999999999995E-2</v>
      </c>
      <c r="D7344" t="s">
        <v>3297</v>
      </c>
      <c r="E7344">
        <v>6.25E-2</v>
      </c>
      <c r="F7344">
        <v>0.01</v>
      </c>
      <c r="G7344">
        <v>0</v>
      </c>
      <c r="H7344">
        <v>0</v>
      </c>
      <c r="I7344">
        <v>0</v>
      </c>
    </row>
    <row r="7345" spans="1:9" x14ac:dyDescent="0.25">
      <c r="A7345" t="s">
        <v>719</v>
      </c>
      <c r="B7345">
        <v>62021</v>
      </c>
      <c r="C7345" s="593">
        <v>7.2499999999999995E-2</v>
      </c>
      <c r="D7345" t="s">
        <v>3293</v>
      </c>
      <c r="E7345">
        <v>6.25E-2</v>
      </c>
      <c r="F7345">
        <v>0.01</v>
      </c>
      <c r="G7345">
        <v>0</v>
      </c>
      <c r="H7345">
        <v>0</v>
      </c>
      <c r="I7345">
        <v>0</v>
      </c>
    </row>
    <row r="7346" spans="1:9" x14ac:dyDescent="0.25">
      <c r="A7346" t="s">
        <v>719</v>
      </c>
      <c r="B7346">
        <v>62022</v>
      </c>
      <c r="C7346" s="593">
        <v>0.09</v>
      </c>
      <c r="D7346" t="s">
        <v>3299</v>
      </c>
      <c r="E7346">
        <v>6.25E-2</v>
      </c>
      <c r="F7346">
        <v>1.7500000000000002E-2</v>
      </c>
      <c r="G7346">
        <v>0.01</v>
      </c>
      <c r="H7346">
        <v>0</v>
      </c>
      <c r="I7346">
        <v>0</v>
      </c>
    </row>
    <row r="7347" spans="1:9" x14ac:dyDescent="0.25">
      <c r="A7347" t="s">
        <v>719</v>
      </c>
      <c r="B7347">
        <v>62023</v>
      </c>
      <c r="C7347" s="593">
        <v>7.2499999999999995E-2</v>
      </c>
      <c r="D7347" t="s">
        <v>3300</v>
      </c>
      <c r="E7347">
        <v>6.25E-2</v>
      </c>
      <c r="F7347">
        <v>0.01</v>
      </c>
      <c r="G7347">
        <v>0</v>
      </c>
      <c r="H7347">
        <v>0</v>
      </c>
      <c r="I7347">
        <v>0</v>
      </c>
    </row>
    <row r="7348" spans="1:9" x14ac:dyDescent="0.25">
      <c r="A7348" t="s">
        <v>719</v>
      </c>
      <c r="B7348">
        <v>62024</v>
      </c>
      <c r="C7348" s="593">
        <v>7.85E-2</v>
      </c>
      <c r="D7348" t="s">
        <v>3298</v>
      </c>
      <c r="E7348">
        <v>6.25E-2</v>
      </c>
      <c r="F7348">
        <v>3.5000000000000001E-3</v>
      </c>
      <c r="G7348">
        <v>0</v>
      </c>
      <c r="H7348">
        <v>1.2500000000000001E-2</v>
      </c>
      <c r="I7348">
        <v>0</v>
      </c>
    </row>
    <row r="7349" spans="1:9" x14ac:dyDescent="0.25">
      <c r="A7349" t="s">
        <v>719</v>
      </c>
      <c r="B7349">
        <v>62025</v>
      </c>
      <c r="C7349" s="593">
        <v>8.3500000000000005E-2</v>
      </c>
      <c r="D7349" t="s">
        <v>3301</v>
      </c>
      <c r="E7349">
        <v>6.25E-2</v>
      </c>
      <c r="F7349">
        <v>3.5000000000000001E-3</v>
      </c>
      <c r="G7349">
        <v>5.0000000000000001E-3</v>
      </c>
      <c r="H7349">
        <v>1.2500000000000001E-2</v>
      </c>
      <c r="I7349">
        <v>0</v>
      </c>
    </row>
    <row r="7350" spans="1:9" x14ac:dyDescent="0.25">
      <c r="A7350" t="s">
        <v>719</v>
      </c>
      <c r="B7350">
        <v>62026</v>
      </c>
      <c r="C7350" s="593">
        <v>7.3499999999999996E-2</v>
      </c>
      <c r="D7350" t="s">
        <v>3302</v>
      </c>
      <c r="E7350">
        <v>6.25E-2</v>
      </c>
      <c r="F7350">
        <v>3.5000000000000001E-3</v>
      </c>
      <c r="G7350">
        <v>5.0000000000000001E-3</v>
      </c>
      <c r="H7350">
        <v>2.5000000000000001E-3</v>
      </c>
      <c r="I7350">
        <v>0</v>
      </c>
    </row>
    <row r="7351" spans="1:9" x14ac:dyDescent="0.25">
      <c r="A7351" t="s">
        <v>719</v>
      </c>
      <c r="B7351">
        <v>62027</v>
      </c>
      <c r="C7351" s="593">
        <v>7.2499999999999995E-2</v>
      </c>
      <c r="D7351" t="s">
        <v>1411</v>
      </c>
      <c r="E7351">
        <v>6.25E-2</v>
      </c>
      <c r="F7351">
        <v>0.01</v>
      </c>
      <c r="G7351">
        <v>0</v>
      </c>
      <c r="H7351">
        <v>0</v>
      </c>
      <c r="I7351">
        <v>0</v>
      </c>
    </row>
    <row r="7352" spans="1:9" x14ac:dyDescent="0.25">
      <c r="A7352" t="s">
        <v>719</v>
      </c>
      <c r="B7352">
        <v>62028</v>
      </c>
      <c r="C7352" s="593">
        <v>0.09</v>
      </c>
      <c r="D7352" t="s">
        <v>3299</v>
      </c>
      <c r="E7352">
        <v>6.25E-2</v>
      </c>
      <c r="F7352">
        <v>1.7500000000000002E-2</v>
      </c>
      <c r="G7352">
        <v>0.01</v>
      </c>
      <c r="H7352">
        <v>0</v>
      </c>
      <c r="I7352">
        <v>0</v>
      </c>
    </row>
    <row r="7353" spans="1:9" x14ac:dyDescent="0.25">
      <c r="A7353" t="s">
        <v>719</v>
      </c>
      <c r="B7353">
        <v>62030</v>
      </c>
      <c r="C7353" s="593">
        <v>0.08</v>
      </c>
      <c r="D7353" t="s">
        <v>3303</v>
      </c>
      <c r="E7353">
        <v>6.25E-2</v>
      </c>
      <c r="F7353">
        <v>1.7500000000000002E-2</v>
      </c>
      <c r="G7353">
        <v>0</v>
      </c>
      <c r="H7353">
        <v>0</v>
      </c>
      <c r="I7353">
        <v>0</v>
      </c>
    </row>
    <row r="7354" spans="1:9" x14ac:dyDescent="0.25">
      <c r="A7354" t="s">
        <v>719</v>
      </c>
      <c r="B7354">
        <v>62031</v>
      </c>
      <c r="C7354" s="593">
        <v>0.08</v>
      </c>
      <c r="D7354" t="s">
        <v>2635</v>
      </c>
      <c r="E7354">
        <v>6.25E-2</v>
      </c>
      <c r="F7354">
        <v>1.7500000000000002E-2</v>
      </c>
      <c r="G7354">
        <v>0</v>
      </c>
      <c r="H7354">
        <v>0</v>
      </c>
      <c r="I7354">
        <v>0</v>
      </c>
    </row>
    <row r="7355" spans="1:9" x14ac:dyDescent="0.25">
      <c r="A7355" t="s">
        <v>719</v>
      </c>
      <c r="B7355">
        <v>62032</v>
      </c>
      <c r="C7355" s="593">
        <v>7.2499999999999995E-2</v>
      </c>
      <c r="D7355" t="s">
        <v>2688</v>
      </c>
      <c r="E7355">
        <v>6.25E-2</v>
      </c>
      <c r="F7355">
        <v>0.01</v>
      </c>
      <c r="G7355">
        <v>0</v>
      </c>
      <c r="H7355">
        <v>0</v>
      </c>
      <c r="I7355">
        <v>0</v>
      </c>
    </row>
    <row r="7356" spans="1:9" x14ac:dyDescent="0.25">
      <c r="A7356" t="s">
        <v>719</v>
      </c>
      <c r="B7356">
        <v>62033</v>
      </c>
      <c r="C7356" s="593">
        <v>7.2499999999999995E-2</v>
      </c>
      <c r="D7356" t="s">
        <v>3293</v>
      </c>
      <c r="E7356">
        <v>6.25E-2</v>
      </c>
      <c r="F7356">
        <v>0.01</v>
      </c>
      <c r="G7356">
        <v>0</v>
      </c>
      <c r="H7356">
        <v>0</v>
      </c>
      <c r="I7356">
        <v>0</v>
      </c>
    </row>
    <row r="7357" spans="1:9" x14ac:dyDescent="0.25">
      <c r="A7357" t="s">
        <v>719</v>
      </c>
      <c r="B7357">
        <v>62034</v>
      </c>
      <c r="C7357" s="593">
        <v>8.1000000000000003E-2</v>
      </c>
      <c r="D7357" t="s">
        <v>3304</v>
      </c>
      <c r="E7357">
        <v>6.25E-2</v>
      </c>
      <c r="F7357">
        <v>3.5000000000000001E-3</v>
      </c>
      <c r="G7357">
        <v>2.5000000000000001E-3</v>
      </c>
      <c r="H7357">
        <v>1.2500000000000001E-2</v>
      </c>
      <c r="I7357">
        <v>0</v>
      </c>
    </row>
    <row r="7358" spans="1:9" x14ac:dyDescent="0.25">
      <c r="A7358" t="s">
        <v>719</v>
      </c>
      <c r="B7358">
        <v>62035</v>
      </c>
      <c r="C7358" s="593">
        <v>8.8499999999999995E-2</v>
      </c>
      <c r="D7358" t="s">
        <v>3292</v>
      </c>
      <c r="E7358">
        <v>6.25E-2</v>
      </c>
      <c r="F7358">
        <v>3.5000000000000001E-3</v>
      </c>
      <c r="G7358">
        <v>0.01</v>
      </c>
      <c r="H7358">
        <v>1.2500000000000001E-2</v>
      </c>
      <c r="I7358">
        <v>0</v>
      </c>
    </row>
    <row r="7359" spans="1:9" x14ac:dyDescent="0.25">
      <c r="A7359" t="s">
        <v>719</v>
      </c>
      <c r="B7359">
        <v>62036</v>
      </c>
      <c r="C7359" s="593">
        <v>0.08</v>
      </c>
      <c r="D7359" t="s">
        <v>2363</v>
      </c>
      <c r="E7359">
        <v>6.25E-2</v>
      </c>
      <c r="F7359">
        <v>1.7500000000000002E-2</v>
      </c>
      <c r="G7359">
        <v>0</v>
      </c>
      <c r="H7359">
        <v>0</v>
      </c>
      <c r="I7359">
        <v>0</v>
      </c>
    </row>
    <row r="7360" spans="1:9" x14ac:dyDescent="0.25">
      <c r="A7360" t="s">
        <v>719</v>
      </c>
      <c r="B7360">
        <v>62037</v>
      </c>
      <c r="C7360" s="593">
        <v>9.5000000000000001E-2</v>
      </c>
      <c r="D7360" t="s">
        <v>3305</v>
      </c>
      <c r="E7360">
        <v>6.25E-2</v>
      </c>
      <c r="F7360">
        <v>1.7500000000000002E-2</v>
      </c>
      <c r="G7360">
        <v>5.0000000000000001E-3</v>
      </c>
      <c r="H7360">
        <v>0.01</v>
      </c>
      <c r="I7360">
        <v>0</v>
      </c>
    </row>
    <row r="7361" spans="1:9" x14ac:dyDescent="0.25">
      <c r="A7361" t="s">
        <v>719</v>
      </c>
      <c r="B7361">
        <v>62040</v>
      </c>
      <c r="C7361" s="593">
        <v>9.35E-2</v>
      </c>
      <c r="D7361" t="s">
        <v>3306</v>
      </c>
      <c r="E7361">
        <v>6.25E-2</v>
      </c>
      <c r="F7361">
        <v>3.5000000000000001E-3</v>
      </c>
      <c r="G7361">
        <v>1.4999999999999999E-2</v>
      </c>
      <c r="H7361">
        <v>1.2500000000000001E-2</v>
      </c>
      <c r="I7361">
        <v>0</v>
      </c>
    </row>
    <row r="7362" spans="1:9" x14ac:dyDescent="0.25">
      <c r="A7362" t="s">
        <v>719</v>
      </c>
      <c r="B7362">
        <v>62044</v>
      </c>
      <c r="C7362" s="593">
        <v>7.2499999999999995E-2</v>
      </c>
      <c r="D7362" t="s">
        <v>1411</v>
      </c>
      <c r="E7362">
        <v>6.25E-2</v>
      </c>
      <c r="F7362">
        <v>0.01</v>
      </c>
      <c r="G7362">
        <v>0</v>
      </c>
      <c r="H7362">
        <v>0</v>
      </c>
      <c r="I7362">
        <v>0</v>
      </c>
    </row>
    <row r="7363" spans="1:9" x14ac:dyDescent="0.25">
      <c r="A7363" t="s">
        <v>719</v>
      </c>
      <c r="B7363">
        <v>62045</v>
      </c>
      <c r="C7363" s="593">
        <v>0.08</v>
      </c>
      <c r="D7363" t="s">
        <v>2363</v>
      </c>
      <c r="E7363">
        <v>6.25E-2</v>
      </c>
      <c r="F7363">
        <v>1.7500000000000002E-2</v>
      </c>
      <c r="G7363">
        <v>0</v>
      </c>
      <c r="H7363">
        <v>0</v>
      </c>
      <c r="I7363">
        <v>0</v>
      </c>
    </row>
    <row r="7364" spans="1:9" x14ac:dyDescent="0.25">
      <c r="A7364" t="s">
        <v>719</v>
      </c>
      <c r="B7364">
        <v>62046</v>
      </c>
      <c r="C7364" s="593">
        <v>7.5999999999999998E-2</v>
      </c>
      <c r="D7364" t="s">
        <v>3307</v>
      </c>
      <c r="E7364">
        <v>6.25E-2</v>
      </c>
      <c r="F7364">
        <v>3.5000000000000001E-3</v>
      </c>
      <c r="G7364">
        <v>0</v>
      </c>
      <c r="H7364">
        <v>0.01</v>
      </c>
      <c r="I7364">
        <v>0</v>
      </c>
    </row>
    <row r="7365" spans="1:9" x14ac:dyDescent="0.25">
      <c r="A7365" t="s">
        <v>719</v>
      </c>
      <c r="B7365">
        <v>62047</v>
      </c>
      <c r="C7365" s="593">
        <v>0.08</v>
      </c>
      <c r="D7365" t="s">
        <v>2363</v>
      </c>
      <c r="E7365">
        <v>6.25E-2</v>
      </c>
      <c r="F7365">
        <v>1.7500000000000002E-2</v>
      </c>
      <c r="G7365">
        <v>0</v>
      </c>
      <c r="H7365">
        <v>0</v>
      </c>
      <c r="I7365">
        <v>0</v>
      </c>
    </row>
    <row r="7366" spans="1:9" x14ac:dyDescent="0.25">
      <c r="A7366" t="s">
        <v>719</v>
      </c>
      <c r="B7366">
        <v>62048</v>
      </c>
      <c r="C7366" s="593">
        <v>7.85E-2</v>
      </c>
      <c r="D7366" t="s">
        <v>3308</v>
      </c>
      <c r="E7366">
        <v>6.25E-2</v>
      </c>
      <c r="F7366">
        <v>3.5000000000000001E-3</v>
      </c>
      <c r="G7366">
        <v>0</v>
      </c>
      <c r="H7366">
        <v>1.2500000000000001E-2</v>
      </c>
      <c r="I7366">
        <v>0</v>
      </c>
    </row>
    <row r="7367" spans="1:9" x14ac:dyDescent="0.25">
      <c r="A7367" t="s">
        <v>719</v>
      </c>
      <c r="B7367">
        <v>62049</v>
      </c>
      <c r="C7367" s="593">
        <v>8.2500000000000004E-2</v>
      </c>
      <c r="D7367" t="s">
        <v>3309</v>
      </c>
      <c r="E7367">
        <v>6.25E-2</v>
      </c>
      <c r="F7367">
        <v>0.01</v>
      </c>
      <c r="G7367">
        <v>0</v>
      </c>
      <c r="H7367">
        <v>0.01</v>
      </c>
      <c r="I7367">
        <v>0</v>
      </c>
    </row>
    <row r="7368" spans="1:9" x14ac:dyDescent="0.25">
      <c r="A7368" t="s">
        <v>719</v>
      </c>
      <c r="B7368">
        <v>62050</v>
      </c>
      <c r="C7368" s="593">
        <v>7.2499999999999995E-2</v>
      </c>
      <c r="D7368" t="s">
        <v>3310</v>
      </c>
      <c r="E7368">
        <v>6.25E-2</v>
      </c>
      <c r="F7368">
        <v>0.01</v>
      </c>
      <c r="G7368">
        <v>0</v>
      </c>
      <c r="H7368">
        <v>0</v>
      </c>
      <c r="I7368">
        <v>0</v>
      </c>
    </row>
    <row r="7369" spans="1:9" x14ac:dyDescent="0.25">
      <c r="A7369" t="s">
        <v>719</v>
      </c>
      <c r="B7369">
        <v>62051</v>
      </c>
      <c r="C7369" s="593">
        <v>7.2499999999999995E-2</v>
      </c>
      <c r="D7369" t="s">
        <v>1259</v>
      </c>
      <c r="E7369">
        <v>6.25E-2</v>
      </c>
      <c r="F7369">
        <v>0.01</v>
      </c>
      <c r="G7369">
        <v>0</v>
      </c>
      <c r="H7369">
        <v>0</v>
      </c>
      <c r="I7369">
        <v>0</v>
      </c>
    </row>
    <row r="7370" spans="1:9" x14ac:dyDescent="0.25">
      <c r="A7370" t="s">
        <v>719</v>
      </c>
      <c r="B7370">
        <v>62052</v>
      </c>
      <c r="C7370" s="593">
        <v>8.5000000000000006E-2</v>
      </c>
      <c r="D7370" t="s">
        <v>3311</v>
      </c>
      <c r="E7370">
        <v>6.25E-2</v>
      </c>
      <c r="F7370">
        <v>1.7500000000000002E-2</v>
      </c>
      <c r="G7370">
        <v>5.0000000000000001E-3</v>
      </c>
      <c r="H7370">
        <v>0</v>
      </c>
      <c r="I7370">
        <v>0</v>
      </c>
    </row>
    <row r="7371" spans="1:9" x14ac:dyDescent="0.25">
      <c r="A7371" t="s">
        <v>719</v>
      </c>
      <c r="B7371">
        <v>62053</v>
      </c>
      <c r="C7371" s="593">
        <v>0.08</v>
      </c>
      <c r="D7371" t="s">
        <v>2363</v>
      </c>
      <c r="E7371">
        <v>6.25E-2</v>
      </c>
      <c r="F7371">
        <v>1.7500000000000002E-2</v>
      </c>
      <c r="G7371">
        <v>0</v>
      </c>
      <c r="H7371">
        <v>0</v>
      </c>
      <c r="I7371">
        <v>0</v>
      </c>
    </row>
    <row r="7372" spans="1:9" x14ac:dyDescent="0.25">
      <c r="A7372" t="s">
        <v>719</v>
      </c>
      <c r="B7372">
        <v>62054</v>
      </c>
      <c r="C7372" s="593">
        <v>0.08</v>
      </c>
      <c r="D7372" t="s">
        <v>2635</v>
      </c>
      <c r="E7372">
        <v>6.25E-2</v>
      </c>
      <c r="F7372">
        <v>1.7500000000000002E-2</v>
      </c>
      <c r="G7372">
        <v>0</v>
      </c>
      <c r="H7372">
        <v>0</v>
      </c>
      <c r="I7372">
        <v>0</v>
      </c>
    </row>
    <row r="7373" spans="1:9" x14ac:dyDescent="0.25">
      <c r="A7373" t="s">
        <v>719</v>
      </c>
      <c r="B7373">
        <v>62056</v>
      </c>
      <c r="C7373" s="593">
        <v>8.2500000000000004E-2</v>
      </c>
      <c r="D7373" t="s">
        <v>3296</v>
      </c>
      <c r="E7373">
        <v>6.25E-2</v>
      </c>
      <c r="F7373">
        <v>0.01</v>
      </c>
      <c r="G7373">
        <v>0.01</v>
      </c>
      <c r="H7373">
        <v>0</v>
      </c>
      <c r="I7373">
        <v>0</v>
      </c>
    </row>
    <row r="7374" spans="1:9" x14ac:dyDescent="0.25">
      <c r="A7374" t="s">
        <v>719</v>
      </c>
      <c r="B7374">
        <v>62058</v>
      </c>
      <c r="C7374" s="593">
        <v>6.6000000000000003E-2</v>
      </c>
      <c r="D7374" t="s">
        <v>1395</v>
      </c>
      <c r="E7374">
        <v>6.25E-2</v>
      </c>
      <c r="F7374">
        <v>3.5000000000000001E-3</v>
      </c>
      <c r="G7374">
        <v>0</v>
      </c>
      <c r="H7374">
        <v>0</v>
      </c>
      <c r="I7374">
        <v>0</v>
      </c>
    </row>
    <row r="7375" spans="1:9" x14ac:dyDescent="0.25">
      <c r="A7375" t="s">
        <v>719</v>
      </c>
      <c r="B7375">
        <v>62059</v>
      </c>
      <c r="C7375" s="593">
        <v>7.3499999999999996E-2</v>
      </c>
      <c r="D7375" t="s">
        <v>3312</v>
      </c>
      <c r="E7375">
        <v>6.25E-2</v>
      </c>
      <c r="F7375">
        <v>0</v>
      </c>
      <c r="G7375">
        <v>0</v>
      </c>
      <c r="H7375">
        <v>1.0999999999999999E-2</v>
      </c>
      <c r="I7375">
        <v>0</v>
      </c>
    </row>
    <row r="7376" spans="1:9" x14ac:dyDescent="0.25">
      <c r="A7376" t="s">
        <v>719</v>
      </c>
      <c r="B7376">
        <v>62060</v>
      </c>
      <c r="C7376" s="593">
        <v>8.3500000000000005E-2</v>
      </c>
      <c r="D7376" t="s">
        <v>3313</v>
      </c>
      <c r="E7376">
        <v>6.25E-2</v>
      </c>
      <c r="F7376">
        <v>3.5000000000000001E-3</v>
      </c>
      <c r="G7376">
        <v>1.4999999999999999E-2</v>
      </c>
      <c r="H7376">
        <v>2.5000000000000001E-3</v>
      </c>
      <c r="I7376">
        <v>0</v>
      </c>
    </row>
    <row r="7377" spans="1:9" x14ac:dyDescent="0.25">
      <c r="A7377" t="s">
        <v>719</v>
      </c>
      <c r="B7377">
        <v>62061</v>
      </c>
      <c r="C7377" s="593">
        <v>6.6000000000000003E-2</v>
      </c>
      <c r="D7377" t="s">
        <v>1395</v>
      </c>
      <c r="E7377">
        <v>6.25E-2</v>
      </c>
      <c r="F7377">
        <v>3.5000000000000001E-3</v>
      </c>
      <c r="G7377">
        <v>0</v>
      </c>
      <c r="H7377">
        <v>0</v>
      </c>
      <c r="I7377">
        <v>0</v>
      </c>
    </row>
    <row r="7378" spans="1:9" x14ac:dyDescent="0.25">
      <c r="A7378" t="s">
        <v>719</v>
      </c>
      <c r="B7378">
        <v>62062</v>
      </c>
      <c r="C7378" s="593">
        <v>7.0999999999999994E-2</v>
      </c>
      <c r="D7378" t="s">
        <v>3314</v>
      </c>
      <c r="E7378">
        <v>6.25E-2</v>
      </c>
      <c r="F7378">
        <v>3.5000000000000001E-3</v>
      </c>
      <c r="G7378">
        <v>2.5000000000000001E-3</v>
      </c>
      <c r="H7378">
        <v>2.5000000000000001E-3</v>
      </c>
      <c r="I7378">
        <v>0</v>
      </c>
    </row>
    <row r="7379" spans="1:9" x14ac:dyDescent="0.25">
      <c r="A7379" t="s">
        <v>719</v>
      </c>
      <c r="B7379">
        <v>62063</v>
      </c>
      <c r="C7379" s="593">
        <v>0.08</v>
      </c>
      <c r="D7379" t="s">
        <v>2635</v>
      </c>
      <c r="E7379">
        <v>6.25E-2</v>
      </c>
      <c r="F7379">
        <v>1.7500000000000002E-2</v>
      </c>
      <c r="G7379">
        <v>0</v>
      </c>
      <c r="H7379">
        <v>0</v>
      </c>
      <c r="I7379">
        <v>0</v>
      </c>
    </row>
    <row r="7380" spans="1:9" x14ac:dyDescent="0.25">
      <c r="A7380" t="s">
        <v>719</v>
      </c>
      <c r="B7380">
        <v>62065</v>
      </c>
      <c r="C7380" s="593">
        <v>0.08</v>
      </c>
      <c r="D7380" t="s">
        <v>2363</v>
      </c>
      <c r="E7380">
        <v>6.25E-2</v>
      </c>
      <c r="F7380">
        <v>1.7500000000000002E-2</v>
      </c>
      <c r="G7380">
        <v>0</v>
      </c>
      <c r="H7380">
        <v>0</v>
      </c>
      <c r="I7380">
        <v>0</v>
      </c>
    </row>
    <row r="7381" spans="1:9" x14ac:dyDescent="0.25">
      <c r="A7381" t="s">
        <v>719</v>
      </c>
      <c r="B7381">
        <v>62067</v>
      </c>
      <c r="C7381" s="593">
        <v>6.8500000000000005E-2</v>
      </c>
      <c r="D7381" t="s">
        <v>3315</v>
      </c>
      <c r="E7381">
        <v>6.25E-2</v>
      </c>
      <c r="F7381">
        <v>3.5000000000000001E-3</v>
      </c>
      <c r="G7381">
        <v>0</v>
      </c>
      <c r="H7381">
        <v>2.5000000000000001E-3</v>
      </c>
      <c r="I7381">
        <v>0</v>
      </c>
    </row>
    <row r="7382" spans="1:9" x14ac:dyDescent="0.25">
      <c r="A7382" t="s">
        <v>719</v>
      </c>
      <c r="B7382">
        <v>62069</v>
      </c>
      <c r="C7382" s="593">
        <v>7.2499999999999995E-2</v>
      </c>
      <c r="D7382" t="s">
        <v>3293</v>
      </c>
      <c r="E7382">
        <v>6.25E-2</v>
      </c>
      <c r="F7382">
        <v>0.01</v>
      </c>
      <c r="G7382">
        <v>0</v>
      </c>
      <c r="H7382">
        <v>0</v>
      </c>
      <c r="I7382">
        <v>0</v>
      </c>
    </row>
    <row r="7383" spans="1:9" x14ac:dyDescent="0.25">
      <c r="A7383" t="s">
        <v>719</v>
      </c>
      <c r="B7383">
        <v>62070</v>
      </c>
      <c r="C7383" s="593">
        <v>0.08</v>
      </c>
      <c r="D7383" t="s">
        <v>2363</v>
      </c>
      <c r="E7383">
        <v>6.25E-2</v>
      </c>
      <c r="F7383">
        <v>1.7500000000000002E-2</v>
      </c>
      <c r="G7383">
        <v>0</v>
      </c>
      <c r="H7383">
        <v>0</v>
      </c>
      <c r="I7383">
        <v>0</v>
      </c>
    </row>
    <row r="7384" spans="1:9" x14ac:dyDescent="0.25">
      <c r="A7384" t="s">
        <v>719</v>
      </c>
      <c r="B7384">
        <v>62071</v>
      </c>
      <c r="C7384" s="593">
        <v>8.8499999999999995E-2</v>
      </c>
      <c r="D7384" t="s">
        <v>3316</v>
      </c>
      <c r="E7384">
        <v>6.25E-2</v>
      </c>
      <c r="F7384">
        <v>0</v>
      </c>
      <c r="G7384">
        <v>1.4999999999999999E-2</v>
      </c>
      <c r="H7384">
        <v>1.0999999999999999E-2</v>
      </c>
      <c r="I7384">
        <v>0</v>
      </c>
    </row>
    <row r="7385" spans="1:9" x14ac:dyDescent="0.25">
      <c r="A7385" t="s">
        <v>719</v>
      </c>
      <c r="B7385">
        <v>62074</v>
      </c>
      <c r="C7385" s="593">
        <v>7.2499999999999995E-2</v>
      </c>
      <c r="D7385" t="s">
        <v>3297</v>
      </c>
      <c r="E7385">
        <v>6.25E-2</v>
      </c>
      <c r="F7385">
        <v>0.01</v>
      </c>
      <c r="G7385">
        <v>0</v>
      </c>
      <c r="H7385">
        <v>0</v>
      </c>
      <c r="I7385">
        <v>0</v>
      </c>
    </row>
    <row r="7386" spans="1:9" x14ac:dyDescent="0.25">
      <c r="A7386" t="s">
        <v>719</v>
      </c>
      <c r="B7386">
        <v>62075</v>
      </c>
      <c r="C7386" s="593">
        <v>8.2500000000000004E-2</v>
      </c>
      <c r="D7386" t="s">
        <v>3317</v>
      </c>
      <c r="E7386">
        <v>6.25E-2</v>
      </c>
      <c r="F7386">
        <v>0.01</v>
      </c>
      <c r="G7386">
        <v>0</v>
      </c>
      <c r="H7386">
        <v>0.01</v>
      </c>
      <c r="I7386">
        <v>0</v>
      </c>
    </row>
    <row r="7387" spans="1:9" x14ac:dyDescent="0.25">
      <c r="A7387" t="s">
        <v>719</v>
      </c>
      <c r="B7387">
        <v>62076</v>
      </c>
      <c r="C7387" s="593">
        <v>7.2499999999999995E-2</v>
      </c>
      <c r="D7387" t="s">
        <v>3318</v>
      </c>
      <c r="E7387">
        <v>6.25E-2</v>
      </c>
      <c r="F7387">
        <v>0.01</v>
      </c>
      <c r="G7387">
        <v>0</v>
      </c>
      <c r="H7387">
        <v>0</v>
      </c>
      <c r="I7387">
        <v>0</v>
      </c>
    </row>
    <row r="7388" spans="1:9" x14ac:dyDescent="0.25">
      <c r="A7388" t="s">
        <v>719</v>
      </c>
      <c r="B7388">
        <v>62077</v>
      </c>
      <c r="C7388" s="593">
        <v>7.2499999999999995E-2</v>
      </c>
      <c r="D7388" t="s">
        <v>3297</v>
      </c>
      <c r="E7388">
        <v>6.25E-2</v>
      </c>
      <c r="F7388">
        <v>0.01</v>
      </c>
      <c r="G7388">
        <v>0</v>
      </c>
      <c r="H7388">
        <v>0</v>
      </c>
      <c r="I7388">
        <v>0</v>
      </c>
    </row>
    <row r="7389" spans="1:9" x14ac:dyDescent="0.25">
      <c r="A7389" t="s">
        <v>719</v>
      </c>
      <c r="B7389">
        <v>62078</v>
      </c>
      <c r="C7389" s="593">
        <v>7.2499999999999995E-2</v>
      </c>
      <c r="D7389" t="s">
        <v>3310</v>
      </c>
      <c r="E7389">
        <v>6.25E-2</v>
      </c>
      <c r="F7389">
        <v>0.01</v>
      </c>
      <c r="G7389">
        <v>0</v>
      </c>
      <c r="H7389">
        <v>0</v>
      </c>
      <c r="I7389">
        <v>0</v>
      </c>
    </row>
    <row r="7390" spans="1:9" x14ac:dyDescent="0.25">
      <c r="A7390" t="s">
        <v>719</v>
      </c>
      <c r="B7390">
        <v>62079</v>
      </c>
      <c r="C7390" s="593">
        <v>0.08</v>
      </c>
      <c r="D7390" t="s">
        <v>2635</v>
      </c>
      <c r="E7390">
        <v>6.25E-2</v>
      </c>
      <c r="F7390">
        <v>1.7500000000000002E-2</v>
      </c>
      <c r="G7390">
        <v>0</v>
      </c>
      <c r="H7390">
        <v>0</v>
      </c>
      <c r="I7390">
        <v>0</v>
      </c>
    </row>
    <row r="7391" spans="1:9" x14ac:dyDescent="0.25">
      <c r="A7391" t="s">
        <v>719</v>
      </c>
      <c r="B7391">
        <v>62080</v>
      </c>
      <c r="C7391" s="593">
        <v>8.2500000000000004E-2</v>
      </c>
      <c r="D7391" t="s">
        <v>3319</v>
      </c>
      <c r="E7391">
        <v>6.25E-2</v>
      </c>
      <c r="F7391">
        <v>0.01</v>
      </c>
      <c r="G7391">
        <v>0</v>
      </c>
      <c r="H7391">
        <v>0.01</v>
      </c>
      <c r="I7391">
        <v>0</v>
      </c>
    </row>
    <row r="7392" spans="1:9" x14ac:dyDescent="0.25">
      <c r="A7392" t="s">
        <v>719</v>
      </c>
      <c r="B7392">
        <v>62081</v>
      </c>
      <c r="C7392" s="593">
        <v>0.08</v>
      </c>
      <c r="D7392" t="s">
        <v>2635</v>
      </c>
      <c r="E7392">
        <v>6.25E-2</v>
      </c>
      <c r="F7392">
        <v>1.7500000000000002E-2</v>
      </c>
      <c r="G7392">
        <v>0</v>
      </c>
      <c r="H7392">
        <v>0</v>
      </c>
      <c r="I7392">
        <v>0</v>
      </c>
    </row>
    <row r="7393" spans="1:9" x14ac:dyDescent="0.25">
      <c r="A7393" t="s">
        <v>719</v>
      </c>
      <c r="B7393">
        <v>62082</v>
      </c>
      <c r="C7393" s="593">
        <v>7.2499999999999995E-2</v>
      </c>
      <c r="D7393" t="s">
        <v>1411</v>
      </c>
      <c r="E7393">
        <v>6.25E-2</v>
      </c>
      <c r="F7393">
        <v>0.01</v>
      </c>
      <c r="G7393">
        <v>0</v>
      </c>
      <c r="H7393">
        <v>0</v>
      </c>
      <c r="I7393">
        <v>0</v>
      </c>
    </row>
    <row r="7394" spans="1:9" x14ac:dyDescent="0.25">
      <c r="A7394" t="s">
        <v>719</v>
      </c>
      <c r="B7394">
        <v>62083</v>
      </c>
      <c r="C7394" s="593">
        <v>7.2499999999999995E-2</v>
      </c>
      <c r="D7394" t="s">
        <v>3320</v>
      </c>
      <c r="E7394">
        <v>6.25E-2</v>
      </c>
      <c r="F7394">
        <v>0.01</v>
      </c>
      <c r="G7394">
        <v>0</v>
      </c>
      <c r="H7394">
        <v>0</v>
      </c>
      <c r="I7394">
        <v>0</v>
      </c>
    </row>
    <row r="7395" spans="1:9" x14ac:dyDescent="0.25">
      <c r="A7395" t="s">
        <v>719</v>
      </c>
      <c r="B7395">
        <v>62084</v>
      </c>
      <c r="C7395" s="593">
        <v>7.85E-2</v>
      </c>
      <c r="D7395" t="s">
        <v>3321</v>
      </c>
      <c r="E7395">
        <v>6.25E-2</v>
      </c>
      <c r="F7395">
        <v>3.5000000000000001E-3</v>
      </c>
      <c r="G7395">
        <v>0</v>
      </c>
      <c r="H7395">
        <v>1.2500000000000001E-2</v>
      </c>
      <c r="I7395">
        <v>0</v>
      </c>
    </row>
    <row r="7396" spans="1:9" x14ac:dyDescent="0.25">
      <c r="A7396" t="s">
        <v>719</v>
      </c>
      <c r="B7396">
        <v>62085</v>
      </c>
      <c r="C7396" s="593">
        <v>7.2499999999999995E-2</v>
      </c>
      <c r="D7396" t="s">
        <v>3322</v>
      </c>
      <c r="E7396">
        <v>6.25E-2</v>
      </c>
      <c r="F7396">
        <v>0.01</v>
      </c>
      <c r="G7396">
        <v>0</v>
      </c>
      <c r="H7396">
        <v>0</v>
      </c>
      <c r="I7396">
        <v>0</v>
      </c>
    </row>
    <row r="7397" spans="1:9" x14ac:dyDescent="0.25">
      <c r="A7397" t="s">
        <v>719</v>
      </c>
      <c r="B7397">
        <v>62086</v>
      </c>
      <c r="C7397" s="593">
        <v>7.2499999999999995E-2</v>
      </c>
      <c r="D7397" t="s">
        <v>3297</v>
      </c>
      <c r="E7397">
        <v>6.25E-2</v>
      </c>
      <c r="F7397">
        <v>0.01</v>
      </c>
      <c r="G7397">
        <v>0</v>
      </c>
      <c r="H7397">
        <v>0</v>
      </c>
      <c r="I7397">
        <v>0</v>
      </c>
    </row>
    <row r="7398" spans="1:9" x14ac:dyDescent="0.25">
      <c r="A7398" t="s">
        <v>719</v>
      </c>
      <c r="B7398">
        <v>62087</v>
      </c>
      <c r="C7398" s="593">
        <v>7.85E-2</v>
      </c>
      <c r="D7398" t="s">
        <v>3321</v>
      </c>
      <c r="E7398">
        <v>6.25E-2</v>
      </c>
      <c r="F7398">
        <v>3.5000000000000001E-3</v>
      </c>
      <c r="G7398">
        <v>0</v>
      </c>
      <c r="H7398">
        <v>1.2500000000000001E-2</v>
      </c>
      <c r="I7398">
        <v>0</v>
      </c>
    </row>
    <row r="7399" spans="1:9" x14ac:dyDescent="0.25">
      <c r="A7399" t="s">
        <v>719</v>
      </c>
      <c r="B7399">
        <v>62088</v>
      </c>
      <c r="C7399" s="593">
        <v>7.2499999999999995E-2</v>
      </c>
      <c r="D7399" t="s">
        <v>3293</v>
      </c>
      <c r="E7399">
        <v>6.25E-2</v>
      </c>
      <c r="F7399">
        <v>0.01</v>
      </c>
      <c r="G7399">
        <v>0</v>
      </c>
      <c r="H7399">
        <v>0</v>
      </c>
      <c r="I7399">
        <v>0</v>
      </c>
    </row>
    <row r="7400" spans="1:9" x14ac:dyDescent="0.25">
      <c r="A7400" t="s">
        <v>719</v>
      </c>
      <c r="B7400">
        <v>62089</v>
      </c>
      <c r="C7400" s="593">
        <v>7.2499999999999995E-2</v>
      </c>
      <c r="D7400" t="s">
        <v>3323</v>
      </c>
      <c r="E7400">
        <v>6.25E-2</v>
      </c>
      <c r="F7400">
        <v>0.01</v>
      </c>
      <c r="G7400">
        <v>0</v>
      </c>
      <c r="H7400">
        <v>0</v>
      </c>
      <c r="I7400">
        <v>0</v>
      </c>
    </row>
    <row r="7401" spans="1:9" x14ac:dyDescent="0.25">
      <c r="A7401" t="s">
        <v>719</v>
      </c>
      <c r="B7401">
        <v>62090</v>
      </c>
      <c r="C7401" s="593">
        <v>7.85E-2</v>
      </c>
      <c r="D7401" t="s">
        <v>3324</v>
      </c>
      <c r="E7401">
        <v>6.25E-2</v>
      </c>
      <c r="F7401">
        <v>3.5000000000000001E-3</v>
      </c>
      <c r="G7401">
        <v>0</v>
      </c>
      <c r="H7401">
        <v>1.2500000000000001E-2</v>
      </c>
      <c r="I7401">
        <v>0</v>
      </c>
    </row>
    <row r="7402" spans="1:9" x14ac:dyDescent="0.25">
      <c r="A7402" t="s">
        <v>719</v>
      </c>
      <c r="B7402">
        <v>62091</v>
      </c>
      <c r="C7402" s="593">
        <v>7.2499999999999995E-2</v>
      </c>
      <c r="D7402" t="s">
        <v>1259</v>
      </c>
      <c r="E7402">
        <v>6.25E-2</v>
      </c>
      <c r="F7402">
        <v>0.01</v>
      </c>
      <c r="G7402">
        <v>0</v>
      </c>
      <c r="H7402">
        <v>0</v>
      </c>
      <c r="I7402">
        <v>0</v>
      </c>
    </row>
    <row r="7403" spans="1:9" x14ac:dyDescent="0.25">
      <c r="A7403" t="s">
        <v>719</v>
      </c>
      <c r="B7403">
        <v>62092</v>
      </c>
      <c r="C7403" s="593">
        <v>7.2499999999999995E-2</v>
      </c>
      <c r="D7403" t="s">
        <v>1411</v>
      </c>
      <c r="E7403">
        <v>6.25E-2</v>
      </c>
      <c r="F7403">
        <v>0.01</v>
      </c>
      <c r="G7403">
        <v>0</v>
      </c>
      <c r="H7403">
        <v>0</v>
      </c>
      <c r="I7403">
        <v>0</v>
      </c>
    </row>
    <row r="7404" spans="1:9" x14ac:dyDescent="0.25">
      <c r="A7404" t="s">
        <v>719</v>
      </c>
      <c r="B7404">
        <v>62093</v>
      </c>
      <c r="C7404" s="593">
        <v>7.2499999999999995E-2</v>
      </c>
      <c r="D7404" t="s">
        <v>3293</v>
      </c>
      <c r="E7404">
        <v>6.25E-2</v>
      </c>
      <c r="F7404">
        <v>0.01</v>
      </c>
      <c r="G7404">
        <v>0</v>
      </c>
      <c r="H7404">
        <v>0</v>
      </c>
      <c r="I7404">
        <v>0</v>
      </c>
    </row>
    <row r="7405" spans="1:9" x14ac:dyDescent="0.25">
      <c r="A7405" t="s">
        <v>719</v>
      </c>
      <c r="B7405">
        <v>62094</v>
      </c>
      <c r="C7405" s="593">
        <v>7.2499999999999995E-2</v>
      </c>
      <c r="D7405" t="s">
        <v>1259</v>
      </c>
      <c r="E7405">
        <v>6.25E-2</v>
      </c>
      <c r="F7405">
        <v>0.01</v>
      </c>
      <c r="G7405">
        <v>0</v>
      </c>
      <c r="H7405">
        <v>0</v>
      </c>
      <c r="I7405">
        <v>0</v>
      </c>
    </row>
    <row r="7406" spans="1:9" x14ac:dyDescent="0.25">
      <c r="A7406" t="s">
        <v>719</v>
      </c>
      <c r="B7406">
        <v>62095</v>
      </c>
      <c r="C7406" s="593">
        <v>8.8499999999999995E-2</v>
      </c>
      <c r="D7406" t="s">
        <v>3325</v>
      </c>
      <c r="E7406">
        <v>6.25E-2</v>
      </c>
      <c r="F7406">
        <v>3.5000000000000001E-3</v>
      </c>
      <c r="G7406">
        <v>0.01</v>
      </c>
      <c r="H7406">
        <v>1.2500000000000001E-2</v>
      </c>
      <c r="I7406">
        <v>0</v>
      </c>
    </row>
    <row r="7407" spans="1:9" x14ac:dyDescent="0.25">
      <c r="A7407" t="s">
        <v>719</v>
      </c>
      <c r="B7407">
        <v>62097</v>
      </c>
      <c r="C7407" s="593">
        <v>7.2499999999999995E-2</v>
      </c>
      <c r="D7407" t="s">
        <v>3293</v>
      </c>
      <c r="E7407">
        <v>6.25E-2</v>
      </c>
      <c r="F7407">
        <v>0.01</v>
      </c>
      <c r="G7407">
        <v>0</v>
      </c>
      <c r="H7407">
        <v>0</v>
      </c>
      <c r="I7407">
        <v>0</v>
      </c>
    </row>
    <row r="7408" spans="1:9" x14ac:dyDescent="0.25">
      <c r="A7408" t="s">
        <v>719</v>
      </c>
      <c r="B7408">
        <v>62098</v>
      </c>
      <c r="C7408" s="593">
        <v>7.2499999999999995E-2</v>
      </c>
      <c r="D7408" t="s">
        <v>1411</v>
      </c>
      <c r="E7408">
        <v>6.25E-2</v>
      </c>
      <c r="F7408">
        <v>0.01</v>
      </c>
      <c r="G7408">
        <v>0</v>
      </c>
      <c r="H7408">
        <v>0</v>
      </c>
      <c r="I7408">
        <v>0</v>
      </c>
    </row>
    <row r="7409" spans="1:9" x14ac:dyDescent="0.25">
      <c r="A7409" t="s">
        <v>719</v>
      </c>
      <c r="B7409">
        <v>62201</v>
      </c>
      <c r="C7409" s="593">
        <v>9.8500000000000004E-2</v>
      </c>
      <c r="D7409" t="s">
        <v>3326</v>
      </c>
      <c r="E7409">
        <v>6.25E-2</v>
      </c>
      <c r="F7409">
        <v>0</v>
      </c>
      <c r="G7409">
        <v>1.4999999999999999E-2</v>
      </c>
      <c r="H7409">
        <v>2.1000000000000001E-2</v>
      </c>
      <c r="I7409">
        <v>0</v>
      </c>
    </row>
    <row r="7410" spans="1:9" x14ac:dyDescent="0.25">
      <c r="A7410" t="s">
        <v>719</v>
      </c>
      <c r="B7410">
        <v>62202</v>
      </c>
      <c r="C7410" s="593">
        <v>8.8499999999999995E-2</v>
      </c>
      <c r="D7410" t="s">
        <v>3316</v>
      </c>
      <c r="E7410">
        <v>6.25E-2</v>
      </c>
      <c r="F7410">
        <v>0</v>
      </c>
      <c r="G7410">
        <v>1.4999999999999999E-2</v>
      </c>
      <c r="H7410">
        <v>1.0999999999999999E-2</v>
      </c>
      <c r="I7410">
        <v>0</v>
      </c>
    </row>
    <row r="7411" spans="1:9" x14ac:dyDescent="0.25">
      <c r="A7411" t="s">
        <v>719</v>
      </c>
      <c r="B7411">
        <v>62203</v>
      </c>
      <c r="C7411" s="593">
        <v>8.8499999999999995E-2</v>
      </c>
      <c r="D7411" t="s">
        <v>3316</v>
      </c>
      <c r="E7411">
        <v>6.25E-2</v>
      </c>
      <c r="F7411">
        <v>0</v>
      </c>
      <c r="G7411">
        <v>1.4999999999999999E-2</v>
      </c>
      <c r="H7411">
        <v>1.0999999999999999E-2</v>
      </c>
      <c r="I7411">
        <v>0</v>
      </c>
    </row>
    <row r="7412" spans="1:9" x14ac:dyDescent="0.25">
      <c r="A7412" t="s">
        <v>719</v>
      </c>
      <c r="B7412">
        <v>62204</v>
      </c>
      <c r="C7412" s="593">
        <v>8.8499999999999995E-2</v>
      </c>
      <c r="D7412" t="s">
        <v>3316</v>
      </c>
      <c r="E7412">
        <v>6.25E-2</v>
      </c>
      <c r="F7412">
        <v>0</v>
      </c>
      <c r="G7412">
        <v>1.4999999999999999E-2</v>
      </c>
      <c r="H7412">
        <v>1.0999999999999999E-2</v>
      </c>
      <c r="I7412">
        <v>0</v>
      </c>
    </row>
    <row r="7413" spans="1:9" x14ac:dyDescent="0.25">
      <c r="A7413" t="s">
        <v>719</v>
      </c>
      <c r="B7413">
        <v>62205</v>
      </c>
      <c r="C7413" s="593">
        <v>9.8500000000000004E-2</v>
      </c>
      <c r="D7413" t="s">
        <v>3326</v>
      </c>
      <c r="E7413">
        <v>6.25E-2</v>
      </c>
      <c r="F7413">
        <v>0</v>
      </c>
      <c r="G7413">
        <v>1.4999999999999999E-2</v>
      </c>
      <c r="H7413">
        <v>2.1000000000000001E-2</v>
      </c>
      <c r="I7413">
        <v>0</v>
      </c>
    </row>
    <row r="7414" spans="1:9" x14ac:dyDescent="0.25">
      <c r="A7414" t="s">
        <v>719</v>
      </c>
      <c r="B7414">
        <v>62206</v>
      </c>
      <c r="C7414" s="593">
        <v>8.3500000000000005E-2</v>
      </c>
      <c r="D7414" t="s">
        <v>3327</v>
      </c>
      <c r="E7414">
        <v>6.25E-2</v>
      </c>
      <c r="F7414">
        <v>0</v>
      </c>
      <c r="G7414">
        <v>0</v>
      </c>
      <c r="H7414">
        <v>2.1000000000000001E-2</v>
      </c>
      <c r="I7414">
        <v>0</v>
      </c>
    </row>
    <row r="7415" spans="1:9" x14ac:dyDescent="0.25">
      <c r="A7415" t="s">
        <v>719</v>
      </c>
      <c r="B7415">
        <v>62207</v>
      </c>
      <c r="C7415" s="593">
        <v>8.8499999999999995E-2</v>
      </c>
      <c r="D7415" t="s">
        <v>3316</v>
      </c>
      <c r="E7415">
        <v>6.25E-2</v>
      </c>
      <c r="F7415">
        <v>0</v>
      </c>
      <c r="G7415">
        <v>1.4999999999999999E-2</v>
      </c>
      <c r="H7415">
        <v>1.0999999999999999E-2</v>
      </c>
      <c r="I7415">
        <v>0</v>
      </c>
    </row>
    <row r="7416" spans="1:9" x14ac:dyDescent="0.25">
      <c r="A7416" t="s">
        <v>719</v>
      </c>
      <c r="B7416">
        <v>62208</v>
      </c>
      <c r="C7416" s="593">
        <v>8.8499999999999995E-2</v>
      </c>
      <c r="D7416" t="s">
        <v>3328</v>
      </c>
      <c r="E7416">
        <v>6.25E-2</v>
      </c>
      <c r="F7416">
        <v>0</v>
      </c>
      <c r="G7416">
        <v>0.01</v>
      </c>
      <c r="H7416">
        <v>1.6E-2</v>
      </c>
      <c r="I7416">
        <v>0</v>
      </c>
    </row>
    <row r="7417" spans="1:9" x14ac:dyDescent="0.25">
      <c r="A7417" t="s">
        <v>719</v>
      </c>
      <c r="B7417">
        <v>62214</v>
      </c>
      <c r="C7417" s="593">
        <v>6.25E-2</v>
      </c>
      <c r="D7417" t="s">
        <v>1251</v>
      </c>
      <c r="E7417">
        <v>6.25E-2</v>
      </c>
      <c r="F7417">
        <v>0</v>
      </c>
      <c r="G7417">
        <v>0</v>
      </c>
      <c r="H7417">
        <v>0</v>
      </c>
      <c r="I7417">
        <v>0</v>
      </c>
    </row>
    <row r="7418" spans="1:9" x14ac:dyDescent="0.25">
      <c r="A7418" t="s">
        <v>719</v>
      </c>
      <c r="B7418">
        <v>62215</v>
      </c>
      <c r="C7418" s="593">
        <v>6.25E-2</v>
      </c>
      <c r="D7418" t="s">
        <v>1297</v>
      </c>
      <c r="E7418">
        <v>6.25E-2</v>
      </c>
      <c r="F7418">
        <v>0</v>
      </c>
      <c r="G7418">
        <v>0</v>
      </c>
      <c r="H7418">
        <v>0</v>
      </c>
      <c r="I7418">
        <v>0</v>
      </c>
    </row>
    <row r="7419" spans="1:9" x14ac:dyDescent="0.25">
      <c r="A7419" t="s">
        <v>719</v>
      </c>
      <c r="B7419">
        <v>62216</v>
      </c>
      <c r="C7419" s="593">
        <v>6.25E-2</v>
      </c>
      <c r="D7419" t="s">
        <v>1297</v>
      </c>
      <c r="E7419">
        <v>6.25E-2</v>
      </c>
      <c r="F7419">
        <v>0</v>
      </c>
      <c r="G7419">
        <v>0</v>
      </c>
      <c r="H7419">
        <v>0</v>
      </c>
      <c r="I7419">
        <v>0</v>
      </c>
    </row>
    <row r="7420" spans="1:9" x14ac:dyDescent="0.25">
      <c r="A7420" t="s">
        <v>719</v>
      </c>
      <c r="B7420">
        <v>62217</v>
      </c>
      <c r="C7420" s="593">
        <v>7.2499999999999995E-2</v>
      </c>
      <c r="D7420" t="s">
        <v>1431</v>
      </c>
      <c r="E7420">
        <v>6.25E-2</v>
      </c>
      <c r="F7420">
        <v>0.01</v>
      </c>
      <c r="G7420">
        <v>0</v>
      </c>
      <c r="H7420">
        <v>0</v>
      </c>
      <c r="I7420">
        <v>0</v>
      </c>
    </row>
    <row r="7421" spans="1:9" x14ac:dyDescent="0.25">
      <c r="A7421" t="s">
        <v>719</v>
      </c>
      <c r="B7421">
        <v>62218</v>
      </c>
      <c r="C7421" s="593">
        <v>6.25E-2</v>
      </c>
      <c r="D7421" t="s">
        <v>1297</v>
      </c>
      <c r="E7421">
        <v>6.25E-2</v>
      </c>
      <c r="F7421">
        <v>0</v>
      </c>
      <c r="G7421">
        <v>0</v>
      </c>
      <c r="H7421">
        <v>0</v>
      </c>
      <c r="I7421">
        <v>0</v>
      </c>
    </row>
    <row r="7422" spans="1:9" x14ac:dyDescent="0.25">
      <c r="A7422" t="s">
        <v>719</v>
      </c>
      <c r="B7422">
        <v>62219</v>
      </c>
      <c r="C7422" s="593">
        <v>6.25E-2</v>
      </c>
      <c r="D7422" t="s">
        <v>1297</v>
      </c>
      <c r="E7422">
        <v>6.25E-2</v>
      </c>
      <c r="F7422">
        <v>0</v>
      </c>
      <c r="G7422">
        <v>0</v>
      </c>
      <c r="H7422">
        <v>0</v>
      </c>
      <c r="I7422">
        <v>0</v>
      </c>
    </row>
    <row r="7423" spans="1:9" x14ac:dyDescent="0.25">
      <c r="A7423" t="s">
        <v>719</v>
      </c>
      <c r="B7423">
        <v>62220</v>
      </c>
      <c r="C7423" s="593">
        <v>9.0999999999999998E-2</v>
      </c>
      <c r="D7423" t="s">
        <v>3329</v>
      </c>
      <c r="E7423">
        <v>6.25E-2</v>
      </c>
      <c r="F7423">
        <v>0</v>
      </c>
      <c r="G7423">
        <v>7.4999999999999997E-3</v>
      </c>
      <c r="H7423">
        <v>2.1000000000000001E-2</v>
      </c>
      <c r="I7423">
        <v>0</v>
      </c>
    </row>
    <row r="7424" spans="1:9" x14ac:dyDescent="0.25">
      <c r="A7424" t="s">
        <v>719</v>
      </c>
      <c r="B7424">
        <v>62221</v>
      </c>
      <c r="C7424" s="593">
        <v>9.0999999999999998E-2</v>
      </c>
      <c r="D7424" t="s">
        <v>3330</v>
      </c>
      <c r="E7424">
        <v>6.25E-2</v>
      </c>
      <c r="F7424">
        <v>0</v>
      </c>
      <c r="G7424">
        <v>7.4999999999999997E-3</v>
      </c>
      <c r="H7424">
        <v>2.1000000000000001E-2</v>
      </c>
      <c r="I7424">
        <v>0</v>
      </c>
    </row>
    <row r="7425" spans="1:9" x14ac:dyDescent="0.25">
      <c r="A7425" t="s">
        <v>719</v>
      </c>
      <c r="B7425">
        <v>62222</v>
      </c>
      <c r="C7425" s="593">
        <v>8.1000000000000003E-2</v>
      </c>
      <c r="D7425" t="s">
        <v>3315</v>
      </c>
      <c r="E7425">
        <v>6.25E-2</v>
      </c>
      <c r="F7425">
        <v>0</v>
      </c>
      <c r="G7425">
        <v>7.4999999999999997E-3</v>
      </c>
      <c r="H7425">
        <v>1.0999999999999999E-2</v>
      </c>
      <c r="I7425">
        <v>0</v>
      </c>
    </row>
    <row r="7426" spans="1:9" x14ac:dyDescent="0.25">
      <c r="A7426" t="s">
        <v>719</v>
      </c>
      <c r="B7426">
        <v>62223</v>
      </c>
      <c r="C7426" s="593">
        <v>9.0999999999999998E-2</v>
      </c>
      <c r="D7426" t="s">
        <v>3331</v>
      </c>
      <c r="E7426">
        <v>6.25E-2</v>
      </c>
      <c r="F7426">
        <v>0</v>
      </c>
      <c r="G7426">
        <v>7.4999999999999997E-3</v>
      </c>
      <c r="H7426">
        <v>2.1000000000000001E-2</v>
      </c>
      <c r="I7426">
        <v>0</v>
      </c>
    </row>
    <row r="7427" spans="1:9" x14ac:dyDescent="0.25">
      <c r="A7427" t="s">
        <v>719</v>
      </c>
      <c r="B7427">
        <v>62225</v>
      </c>
      <c r="C7427" s="593">
        <v>8.3500000000000005E-2</v>
      </c>
      <c r="D7427" t="s">
        <v>3332</v>
      </c>
      <c r="E7427">
        <v>6.25E-2</v>
      </c>
      <c r="F7427">
        <v>0</v>
      </c>
      <c r="G7427">
        <v>0.01</v>
      </c>
      <c r="H7427">
        <v>1.0999999999999999E-2</v>
      </c>
      <c r="I7427">
        <v>0</v>
      </c>
    </row>
    <row r="7428" spans="1:9" x14ac:dyDescent="0.25">
      <c r="A7428" t="s">
        <v>719</v>
      </c>
      <c r="B7428">
        <v>62226</v>
      </c>
      <c r="C7428" s="593">
        <v>9.0999999999999998E-2</v>
      </c>
      <c r="D7428" t="s">
        <v>3333</v>
      </c>
      <c r="E7428">
        <v>6.25E-2</v>
      </c>
      <c r="F7428">
        <v>0</v>
      </c>
      <c r="G7428">
        <v>7.4999999999999997E-3</v>
      </c>
      <c r="H7428">
        <v>2.1000000000000001E-2</v>
      </c>
      <c r="I7428">
        <v>0</v>
      </c>
    </row>
    <row r="7429" spans="1:9" x14ac:dyDescent="0.25">
      <c r="A7429" t="s">
        <v>719</v>
      </c>
      <c r="B7429">
        <v>62230</v>
      </c>
      <c r="C7429" s="593">
        <v>7.2499999999999995E-2</v>
      </c>
      <c r="D7429" t="s">
        <v>3334</v>
      </c>
      <c r="E7429">
        <v>6.25E-2</v>
      </c>
      <c r="F7429">
        <v>0</v>
      </c>
      <c r="G7429">
        <v>0</v>
      </c>
      <c r="H7429">
        <v>0.01</v>
      </c>
      <c r="I7429">
        <v>0</v>
      </c>
    </row>
    <row r="7430" spans="1:9" x14ac:dyDescent="0.25">
      <c r="A7430" t="s">
        <v>719</v>
      </c>
      <c r="B7430">
        <v>62231</v>
      </c>
      <c r="C7430" s="593">
        <v>7.2499999999999995E-2</v>
      </c>
      <c r="D7430" t="s">
        <v>3297</v>
      </c>
      <c r="E7430">
        <v>6.25E-2</v>
      </c>
      <c r="F7430">
        <v>0.01</v>
      </c>
      <c r="G7430">
        <v>0</v>
      </c>
      <c r="H7430">
        <v>0</v>
      </c>
      <c r="I7430">
        <v>0</v>
      </c>
    </row>
    <row r="7431" spans="1:9" x14ac:dyDescent="0.25">
      <c r="A7431" t="s">
        <v>719</v>
      </c>
      <c r="B7431">
        <v>62232</v>
      </c>
      <c r="C7431" s="593">
        <v>8.5999999999999993E-2</v>
      </c>
      <c r="D7431" t="s">
        <v>3335</v>
      </c>
      <c r="E7431">
        <v>6.25E-2</v>
      </c>
      <c r="F7431">
        <v>0</v>
      </c>
      <c r="G7431">
        <v>1.2500000000000001E-2</v>
      </c>
      <c r="H7431">
        <v>1.0999999999999999E-2</v>
      </c>
      <c r="I7431">
        <v>0</v>
      </c>
    </row>
    <row r="7432" spans="1:9" x14ac:dyDescent="0.25">
      <c r="A7432" t="s">
        <v>719</v>
      </c>
      <c r="B7432">
        <v>62233</v>
      </c>
      <c r="C7432" s="593">
        <v>7.2499999999999995E-2</v>
      </c>
      <c r="D7432" t="s">
        <v>1431</v>
      </c>
      <c r="E7432">
        <v>6.25E-2</v>
      </c>
      <c r="F7432">
        <v>0.01</v>
      </c>
      <c r="G7432">
        <v>0</v>
      </c>
      <c r="H7432">
        <v>0</v>
      </c>
      <c r="I7432">
        <v>0</v>
      </c>
    </row>
    <row r="7433" spans="1:9" x14ac:dyDescent="0.25">
      <c r="A7433" t="s">
        <v>719</v>
      </c>
      <c r="B7433">
        <v>62234</v>
      </c>
      <c r="C7433" s="593">
        <v>9.6000000000000002E-2</v>
      </c>
      <c r="D7433" t="s">
        <v>3336</v>
      </c>
      <c r="E7433">
        <v>6.25E-2</v>
      </c>
      <c r="F7433">
        <v>0</v>
      </c>
      <c r="G7433">
        <v>1.2500000000000001E-2</v>
      </c>
      <c r="H7433">
        <v>2.1000000000000001E-2</v>
      </c>
      <c r="I7433">
        <v>0</v>
      </c>
    </row>
    <row r="7434" spans="1:9" x14ac:dyDescent="0.25">
      <c r="A7434" t="s">
        <v>719</v>
      </c>
      <c r="B7434">
        <v>62236</v>
      </c>
      <c r="C7434" s="593">
        <v>8.5000000000000006E-2</v>
      </c>
      <c r="D7434" t="s">
        <v>3337</v>
      </c>
      <c r="E7434">
        <v>6.25E-2</v>
      </c>
      <c r="F7434">
        <v>1.2500000000000001E-2</v>
      </c>
      <c r="G7434">
        <v>0</v>
      </c>
      <c r="H7434">
        <v>0.01</v>
      </c>
      <c r="I7434">
        <v>0</v>
      </c>
    </row>
    <row r="7435" spans="1:9" x14ac:dyDescent="0.25">
      <c r="A7435" t="s">
        <v>719</v>
      </c>
      <c r="B7435">
        <v>62237</v>
      </c>
      <c r="C7435" s="593">
        <v>7.7499999999999999E-2</v>
      </c>
      <c r="D7435" t="s">
        <v>1345</v>
      </c>
      <c r="E7435">
        <v>6.25E-2</v>
      </c>
      <c r="F7435">
        <v>1.4999999999999999E-2</v>
      </c>
      <c r="G7435">
        <v>0</v>
      </c>
      <c r="H7435">
        <v>0</v>
      </c>
      <c r="I7435">
        <v>0</v>
      </c>
    </row>
    <row r="7436" spans="1:9" x14ac:dyDescent="0.25">
      <c r="A7436" t="s">
        <v>719</v>
      </c>
      <c r="B7436">
        <v>62238</v>
      </c>
      <c r="C7436" s="593">
        <v>7.7499999999999999E-2</v>
      </c>
      <c r="D7436" t="s">
        <v>1345</v>
      </c>
      <c r="E7436">
        <v>6.25E-2</v>
      </c>
      <c r="F7436">
        <v>1.4999999999999999E-2</v>
      </c>
      <c r="G7436">
        <v>0</v>
      </c>
      <c r="H7436">
        <v>0</v>
      </c>
      <c r="I7436">
        <v>0</v>
      </c>
    </row>
    <row r="7437" spans="1:9" x14ac:dyDescent="0.25">
      <c r="A7437" t="s">
        <v>719</v>
      </c>
      <c r="B7437">
        <v>62239</v>
      </c>
      <c r="C7437" s="593">
        <v>8.3500000000000005E-2</v>
      </c>
      <c r="D7437" t="s">
        <v>3338</v>
      </c>
      <c r="E7437">
        <v>6.25E-2</v>
      </c>
      <c r="F7437">
        <v>0</v>
      </c>
      <c r="G7437">
        <v>0</v>
      </c>
      <c r="H7437">
        <v>2.1000000000000001E-2</v>
      </c>
      <c r="I7437">
        <v>0</v>
      </c>
    </row>
    <row r="7438" spans="1:9" x14ac:dyDescent="0.25">
      <c r="A7438" t="s">
        <v>719</v>
      </c>
      <c r="B7438">
        <v>62240</v>
      </c>
      <c r="C7438" s="593">
        <v>7.4999999999999997E-2</v>
      </c>
      <c r="D7438" t="s">
        <v>1339</v>
      </c>
      <c r="E7438">
        <v>6.25E-2</v>
      </c>
      <c r="F7438">
        <v>1.2500000000000001E-2</v>
      </c>
      <c r="G7438">
        <v>0</v>
      </c>
      <c r="H7438">
        <v>0</v>
      </c>
      <c r="I7438">
        <v>0</v>
      </c>
    </row>
    <row r="7439" spans="1:9" x14ac:dyDescent="0.25">
      <c r="A7439" t="s">
        <v>719</v>
      </c>
      <c r="B7439">
        <v>62241</v>
      </c>
      <c r="C7439" s="593">
        <v>7.2499999999999995E-2</v>
      </c>
      <c r="D7439" t="s">
        <v>1431</v>
      </c>
      <c r="E7439">
        <v>6.25E-2</v>
      </c>
      <c r="F7439">
        <v>0.01</v>
      </c>
      <c r="G7439">
        <v>0</v>
      </c>
      <c r="H7439">
        <v>0</v>
      </c>
      <c r="I7439">
        <v>0</v>
      </c>
    </row>
    <row r="7440" spans="1:9" x14ac:dyDescent="0.25">
      <c r="A7440" t="s">
        <v>719</v>
      </c>
      <c r="B7440">
        <v>62242</v>
      </c>
      <c r="C7440" s="593">
        <v>7.2499999999999995E-2</v>
      </c>
      <c r="D7440" t="s">
        <v>1431</v>
      </c>
      <c r="E7440">
        <v>6.25E-2</v>
      </c>
      <c r="F7440">
        <v>0.01</v>
      </c>
      <c r="G7440">
        <v>0</v>
      </c>
      <c r="H7440">
        <v>0</v>
      </c>
      <c r="I7440">
        <v>0</v>
      </c>
    </row>
    <row r="7441" spans="1:9" x14ac:dyDescent="0.25">
      <c r="A7441" t="s">
        <v>719</v>
      </c>
      <c r="B7441">
        <v>62243</v>
      </c>
      <c r="C7441" s="593">
        <v>7.3499999999999996E-2</v>
      </c>
      <c r="D7441" t="s">
        <v>3315</v>
      </c>
      <c r="E7441">
        <v>6.25E-2</v>
      </c>
      <c r="F7441">
        <v>0</v>
      </c>
      <c r="G7441">
        <v>0</v>
      </c>
      <c r="H7441">
        <v>1.0999999999999999E-2</v>
      </c>
      <c r="I7441">
        <v>0</v>
      </c>
    </row>
    <row r="7442" spans="1:9" x14ac:dyDescent="0.25">
      <c r="A7442" t="s">
        <v>719</v>
      </c>
      <c r="B7442">
        <v>62244</v>
      </c>
      <c r="C7442" s="593">
        <v>7.4999999999999997E-2</v>
      </c>
      <c r="D7442" t="s">
        <v>1339</v>
      </c>
      <c r="E7442">
        <v>6.25E-2</v>
      </c>
      <c r="F7442">
        <v>1.2500000000000001E-2</v>
      </c>
      <c r="G7442">
        <v>0</v>
      </c>
      <c r="H7442">
        <v>0</v>
      </c>
      <c r="I7442">
        <v>0</v>
      </c>
    </row>
    <row r="7443" spans="1:9" x14ac:dyDescent="0.25">
      <c r="A7443" t="s">
        <v>719</v>
      </c>
      <c r="B7443">
        <v>62245</v>
      </c>
      <c r="C7443" s="593">
        <v>6.25E-2</v>
      </c>
      <c r="D7443" t="s">
        <v>1297</v>
      </c>
      <c r="E7443">
        <v>6.25E-2</v>
      </c>
      <c r="F7443">
        <v>0</v>
      </c>
      <c r="G7443">
        <v>0</v>
      </c>
      <c r="H7443">
        <v>0</v>
      </c>
      <c r="I7443">
        <v>0</v>
      </c>
    </row>
    <row r="7444" spans="1:9" x14ac:dyDescent="0.25">
      <c r="A7444" t="s">
        <v>719</v>
      </c>
      <c r="B7444">
        <v>62246</v>
      </c>
      <c r="C7444" s="593">
        <v>7.7499999999999999E-2</v>
      </c>
      <c r="D7444" t="s">
        <v>2340</v>
      </c>
      <c r="E7444">
        <v>6.25E-2</v>
      </c>
      <c r="F7444">
        <v>0.01</v>
      </c>
      <c r="G7444">
        <v>5.0000000000000001E-3</v>
      </c>
      <c r="H7444">
        <v>0</v>
      </c>
      <c r="I7444">
        <v>0</v>
      </c>
    </row>
    <row r="7445" spans="1:9" x14ac:dyDescent="0.25">
      <c r="A7445" t="s">
        <v>719</v>
      </c>
      <c r="B7445">
        <v>62248</v>
      </c>
      <c r="C7445" s="593">
        <v>7.4999999999999997E-2</v>
      </c>
      <c r="D7445" t="s">
        <v>1339</v>
      </c>
      <c r="E7445">
        <v>6.25E-2</v>
      </c>
      <c r="F7445">
        <v>1.2500000000000001E-2</v>
      </c>
      <c r="G7445">
        <v>0</v>
      </c>
      <c r="H7445">
        <v>0</v>
      </c>
      <c r="I7445">
        <v>0</v>
      </c>
    </row>
    <row r="7446" spans="1:9" x14ac:dyDescent="0.25">
      <c r="A7446" t="s">
        <v>719</v>
      </c>
      <c r="B7446">
        <v>62249</v>
      </c>
      <c r="C7446" s="593">
        <v>8.3500000000000005E-2</v>
      </c>
      <c r="D7446" t="s">
        <v>3339</v>
      </c>
      <c r="E7446">
        <v>6.25E-2</v>
      </c>
      <c r="F7446">
        <v>3.5000000000000001E-3</v>
      </c>
      <c r="G7446">
        <v>0.01</v>
      </c>
      <c r="H7446">
        <v>7.4999999999999997E-3</v>
      </c>
      <c r="I7446">
        <v>0</v>
      </c>
    </row>
    <row r="7447" spans="1:9" x14ac:dyDescent="0.25">
      <c r="A7447" t="s">
        <v>719</v>
      </c>
      <c r="B7447">
        <v>62250</v>
      </c>
      <c r="C7447" s="593">
        <v>6.25E-2</v>
      </c>
      <c r="D7447" t="s">
        <v>3340</v>
      </c>
      <c r="E7447">
        <v>6.25E-2</v>
      </c>
      <c r="F7447">
        <v>0</v>
      </c>
      <c r="G7447">
        <v>0</v>
      </c>
      <c r="H7447">
        <v>0</v>
      </c>
      <c r="I7447">
        <v>0</v>
      </c>
    </row>
    <row r="7448" spans="1:9" x14ac:dyDescent="0.25">
      <c r="A7448" t="s">
        <v>719</v>
      </c>
      <c r="B7448">
        <v>62252</v>
      </c>
      <c r="C7448" s="593">
        <v>6.25E-2</v>
      </c>
      <c r="D7448" t="s">
        <v>1297</v>
      </c>
      <c r="E7448">
        <v>6.25E-2</v>
      </c>
      <c r="F7448">
        <v>0</v>
      </c>
      <c r="G7448">
        <v>0</v>
      </c>
      <c r="H7448">
        <v>0</v>
      </c>
      <c r="I7448">
        <v>0</v>
      </c>
    </row>
    <row r="7449" spans="1:9" x14ac:dyDescent="0.25">
      <c r="A7449" t="s">
        <v>719</v>
      </c>
      <c r="B7449">
        <v>62253</v>
      </c>
      <c r="C7449" s="593">
        <v>7.7499999999999999E-2</v>
      </c>
      <c r="D7449" t="s">
        <v>3341</v>
      </c>
      <c r="E7449">
        <v>6.25E-2</v>
      </c>
      <c r="F7449">
        <v>0.01</v>
      </c>
      <c r="G7449">
        <v>5.0000000000000001E-3</v>
      </c>
      <c r="H7449">
        <v>0</v>
      </c>
      <c r="I7449">
        <v>0</v>
      </c>
    </row>
    <row r="7450" spans="1:9" x14ac:dyDescent="0.25">
      <c r="A7450" t="s">
        <v>719</v>
      </c>
      <c r="B7450">
        <v>62254</v>
      </c>
      <c r="C7450" s="593">
        <v>8.3500000000000005E-2</v>
      </c>
      <c r="D7450" t="s">
        <v>3332</v>
      </c>
      <c r="E7450">
        <v>6.25E-2</v>
      </c>
      <c r="F7450">
        <v>0</v>
      </c>
      <c r="G7450">
        <v>0.01</v>
      </c>
      <c r="H7450">
        <v>1.0999999999999999E-2</v>
      </c>
      <c r="I7450">
        <v>0</v>
      </c>
    </row>
    <row r="7451" spans="1:9" x14ac:dyDescent="0.25">
      <c r="A7451" t="s">
        <v>719</v>
      </c>
      <c r="B7451">
        <v>62255</v>
      </c>
      <c r="C7451" s="593">
        <v>6.6000000000000003E-2</v>
      </c>
      <c r="D7451" t="s">
        <v>3342</v>
      </c>
      <c r="E7451">
        <v>6.25E-2</v>
      </c>
      <c r="F7451">
        <v>0</v>
      </c>
      <c r="G7451">
        <v>0</v>
      </c>
      <c r="H7451">
        <v>3.5000000000000001E-3</v>
      </c>
      <c r="I7451">
        <v>0</v>
      </c>
    </row>
    <row r="7452" spans="1:9" x14ac:dyDescent="0.25">
      <c r="A7452" t="s">
        <v>719</v>
      </c>
      <c r="B7452">
        <v>62256</v>
      </c>
      <c r="C7452" s="593">
        <v>7.4999999999999997E-2</v>
      </c>
      <c r="D7452" t="s">
        <v>3343</v>
      </c>
      <c r="E7452">
        <v>6.25E-2</v>
      </c>
      <c r="F7452">
        <v>1.2500000000000001E-2</v>
      </c>
      <c r="G7452">
        <v>0</v>
      </c>
      <c r="H7452">
        <v>0</v>
      </c>
      <c r="I7452">
        <v>0</v>
      </c>
    </row>
    <row r="7453" spans="1:9" x14ac:dyDescent="0.25">
      <c r="A7453" t="s">
        <v>719</v>
      </c>
      <c r="B7453">
        <v>62257</v>
      </c>
      <c r="C7453" s="593">
        <v>7.2499999999999995E-2</v>
      </c>
      <c r="D7453" t="s">
        <v>1431</v>
      </c>
      <c r="E7453">
        <v>6.25E-2</v>
      </c>
      <c r="F7453">
        <v>0.01</v>
      </c>
      <c r="G7453">
        <v>0</v>
      </c>
      <c r="H7453">
        <v>0</v>
      </c>
      <c r="I7453">
        <v>0</v>
      </c>
    </row>
    <row r="7454" spans="1:9" x14ac:dyDescent="0.25">
      <c r="A7454" t="s">
        <v>719</v>
      </c>
      <c r="B7454">
        <v>62258</v>
      </c>
      <c r="C7454" s="593">
        <v>8.5999999999999993E-2</v>
      </c>
      <c r="D7454" t="s">
        <v>3344</v>
      </c>
      <c r="E7454">
        <v>6.25E-2</v>
      </c>
      <c r="F7454">
        <v>0</v>
      </c>
      <c r="G7454">
        <v>2.5000000000000001E-3</v>
      </c>
      <c r="H7454">
        <v>2.1000000000000001E-2</v>
      </c>
      <c r="I7454">
        <v>0</v>
      </c>
    </row>
    <row r="7455" spans="1:9" x14ac:dyDescent="0.25">
      <c r="A7455" t="s">
        <v>719</v>
      </c>
      <c r="B7455">
        <v>62259</v>
      </c>
      <c r="C7455" s="593">
        <v>7.2499999999999995E-2</v>
      </c>
      <c r="D7455" t="s">
        <v>1431</v>
      </c>
      <c r="E7455">
        <v>6.25E-2</v>
      </c>
      <c r="F7455">
        <v>0.01</v>
      </c>
      <c r="G7455">
        <v>0</v>
      </c>
      <c r="H7455">
        <v>0</v>
      </c>
      <c r="I7455">
        <v>0</v>
      </c>
    </row>
    <row r="7456" spans="1:9" x14ac:dyDescent="0.25">
      <c r="A7456" t="s">
        <v>719</v>
      </c>
      <c r="B7456">
        <v>62260</v>
      </c>
      <c r="C7456" s="593">
        <v>7.5999999999999998E-2</v>
      </c>
      <c r="D7456" t="s">
        <v>3345</v>
      </c>
      <c r="E7456">
        <v>6.25E-2</v>
      </c>
      <c r="F7456">
        <v>0</v>
      </c>
      <c r="G7456">
        <v>0</v>
      </c>
      <c r="H7456">
        <v>1.35E-2</v>
      </c>
      <c r="I7456">
        <v>0</v>
      </c>
    </row>
    <row r="7457" spans="1:9" x14ac:dyDescent="0.25">
      <c r="A7457" t="s">
        <v>719</v>
      </c>
      <c r="B7457">
        <v>62261</v>
      </c>
      <c r="C7457" s="593">
        <v>7.2499999999999995E-2</v>
      </c>
      <c r="D7457" t="s">
        <v>1431</v>
      </c>
      <c r="E7457">
        <v>6.25E-2</v>
      </c>
      <c r="F7457">
        <v>0.01</v>
      </c>
      <c r="G7457">
        <v>0</v>
      </c>
      <c r="H7457">
        <v>0</v>
      </c>
      <c r="I7457">
        <v>0</v>
      </c>
    </row>
    <row r="7458" spans="1:9" x14ac:dyDescent="0.25">
      <c r="A7458" t="s">
        <v>719</v>
      </c>
      <c r="B7458">
        <v>62262</v>
      </c>
      <c r="C7458" s="593">
        <v>7.2499999999999995E-2</v>
      </c>
      <c r="D7458" t="s">
        <v>3297</v>
      </c>
      <c r="E7458">
        <v>6.25E-2</v>
      </c>
      <c r="F7458">
        <v>0.01</v>
      </c>
      <c r="G7458">
        <v>0</v>
      </c>
      <c r="H7458">
        <v>0</v>
      </c>
      <c r="I7458">
        <v>0</v>
      </c>
    </row>
    <row r="7459" spans="1:9" x14ac:dyDescent="0.25">
      <c r="A7459" t="s">
        <v>719</v>
      </c>
      <c r="B7459">
        <v>62263</v>
      </c>
      <c r="C7459" s="593">
        <v>7.7499999999999999E-2</v>
      </c>
      <c r="D7459" t="s">
        <v>1345</v>
      </c>
      <c r="E7459">
        <v>6.25E-2</v>
      </c>
      <c r="F7459">
        <v>1.4999999999999999E-2</v>
      </c>
      <c r="G7459">
        <v>0</v>
      </c>
      <c r="H7459">
        <v>0</v>
      </c>
      <c r="I7459">
        <v>0</v>
      </c>
    </row>
    <row r="7460" spans="1:9" x14ac:dyDescent="0.25">
      <c r="A7460" t="s">
        <v>719</v>
      </c>
      <c r="B7460">
        <v>62264</v>
      </c>
      <c r="C7460" s="593">
        <v>7.4999999999999997E-2</v>
      </c>
      <c r="D7460" t="s">
        <v>1339</v>
      </c>
      <c r="E7460">
        <v>6.25E-2</v>
      </c>
      <c r="F7460">
        <v>1.2500000000000001E-2</v>
      </c>
      <c r="G7460">
        <v>0</v>
      </c>
      <c r="H7460">
        <v>0</v>
      </c>
      <c r="I7460">
        <v>0</v>
      </c>
    </row>
    <row r="7461" spans="1:9" x14ac:dyDescent="0.25">
      <c r="A7461" t="s">
        <v>719</v>
      </c>
      <c r="B7461">
        <v>62265</v>
      </c>
      <c r="C7461" s="593">
        <v>8.8499999999999995E-2</v>
      </c>
      <c r="D7461" t="s">
        <v>3346</v>
      </c>
      <c r="E7461">
        <v>6.25E-2</v>
      </c>
      <c r="F7461">
        <v>0</v>
      </c>
      <c r="G7461">
        <v>5.0000000000000001E-3</v>
      </c>
      <c r="H7461">
        <v>2.1000000000000001E-2</v>
      </c>
      <c r="I7461">
        <v>0</v>
      </c>
    </row>
    <row r="7462" spans="1:9" x14ac:dyDescent="0.25">
      <c r="A7462" t="s">
        <v>719</v>
      </c>
      <c r="B7462">
        <v>62266</v>
      </c>
      <c r="C7462" s="593">
        <v>6.25E-2</v>
      </c>
      <c r="D7462" t="s">
        <v>1297</v>
      </c>
      <c r="E7462">
        <v>6.25E-2</v>
      </c>
      <c r="F7462">
        <v>0</v>
      </c>
      <c r="G7462">
        <v>0</v>
      </c>
      <c r="H7462">
        <v>0</v>
      </c>
      <c r="I7462">
        <v>0</v>
      </c>
    </row>
    <row r="7463" spans="1:9" x14ac:dyDescent="0.25">
      <c r="A7463" t="s">
        <v>719</v>
      </c>
      <c r="B7463">
        <v>62268</v>
      </c>
      <c r="C7463" s="593">
        <v>7.7499999999999999E-2</v>
      </c>
      <c r="D7463" t="s">
        <v>1345</v>
      </c>
      <c r="E7463">
        <v>6.25E-2</v>
      </c>
      <c r="F7463">
        <v>1.4999999999999999E-2</v>
      </c>
      <c r="G7463">
        <v>0</v>
      </c>
      <c r="H7463">
        <v>0</v>
      </c>
      <c r="I7463">
        <v>0</v>
      </c>
    </row>
    <row r="7464" spans="1:9" x14ac:dyDescent="0.25">
      <c r="A7464" t="s">
        <v>719</v>
      </c>
      <c r="B7464">
        <v>62269</v>
      </c>
      <c r="C7464" s="593">
        <v>9.35E-2</v>
      </c>
      <c r="D7464" t="s">
        <v>3332</v>
      </c>
      <c r="E7464">
        <v>6.25E-2</v>
      </c>
      <c r="F7464">
        <v>0</v>
      </c>
      <c r="G7464">
        <v>0.01</v>
      </c>
      <c r="H7464">
        <v>2.1000000000000001E-2</v>
      </c>
      <c r="I7464">
        <v>0</v>
      </c>
    </row>
    <row r="7465" spans="1:9" x14ac:dyDescent="0.25">
      <c r="A7465" t="s">
        <v>719</v>
      </c>
      <c r="B7465">
        <v>62271</v>
      </c>
      <c r="C7465" s="593">
        <v>6.25E-2</v>
      </c>
      <c r="D7465" t="s">
        <v>1251</v>
      </c>
      <c r="E7465">
        <v>6.25E-2</v>
      </c>
      <c r="F7465">
        <v>0</v>
      </c>
      <c r="G7465">
        <v>0</v>
      </c>
      <c r="H7465">
        <v>0</v>
      </c>
      <c r="I7465">
        <v>0</v>
      </c>
    </row>
    <row r="7466" spans="1:9" x14ac:dyDescent="0.25">
      <c r="A7466" t="s">
        <v>719</v>
      </c>
      <c r="B7466">
        <v>62272</v>
      </c>
      <c r="C7466" s="593">
        <v>7.7499999999999999E-2</v>
      </c>
      <c r="D7466" t="s">
        <v>1345</v>
      </c>
      <c r="E7466">
        <v>6.25E-2</v>
      </c>
      <c r="F7466">
        <v>1.4999999999999999E-2</v>
      </c>
      <c r="G7466">
        <v>0</v>
      </c>
      <c r="H7466">
        <v>0</v>
      </c>
      <c r="I7466">
        <v>0</v>
      </c>
    </row>
    <row r="7467" spans="1:9" x14ac:dyDescent="0.25">
      <c r="A7467" t="s">
        <v>719</v>
      </c>
      <c r="B7467">
        <v>62273</v>
      </c>
      <c r="C7467" s="593">
        <v>7.2499999999999995E-2</v>
      </c>
      <c r="D7467" t="s">
        <v>3297</v>
      </c>
      <c r="E7467">
        <v>6.25E-2</v>
      </c>
      <c r="F7467">
        <v>0.01</v>
      </c>
      <c r="G7467">
        <v>0</v>
      </c>
      <c r="H7467">
        <v>0</v>
      </c>
      <c r="I7467">
        <v>0</v>
      </c>
    </row>
    <row r="7468" spans="1:9" x14ac:dyDescent="0.25">
      <c r="A7468" t="s">
        <v>719</v>
      </c>
      <c r="B7468">
        <v>62274</v>
      </c>
      <c r="C7468" s="593">
        <v>8.7499999999999994E-2</v>
      </c>
      <c r="D7468" t="s">
        <v>3347</v>
      </c>
      <c r="E7468">
        <v>6.25E-2</v>
      </c>
      <c r="F7468">
        <v>1.4999999999999999E-2</v>
      </c>
      <c r="G7468">
        <v>0</v>
      </c>
      <c r="H7468">
        <v>0.01</v>
      </c>
      <c r="I7468">
        <v>0</v>
      </c>
    </row>
    <row r="7469" spans="1:9" x14ac:dyDescent="0.25">
      <c r="A7469" t="s">
        <v>719</v>
      </c>
      <c r="B7469">
        <v>62275</v>
      </c>
      <c r="C7469" s="593">
        <v>7.2499999999999995E-2</v>
      </c>
      <c r="D7469" t="s">
        <v>3297</v>
      </c>
      <c r="E7469">
        <v>6.25E-2</v>
      </c>
      <c r="F7469">
        <v>0.01</v>
      </c>
      <c r="G7469">
        <v>0</v>
      </c>
      <c r="H7469">
        <v>0</v>
      </c>
      <c r="I7469">
        <v>0</v>
      </c>
    </row>
    <row r="7470" spans="1:9" x14ac:dyDescent="0.25">
      <c r="A7470" t="s">
        <v>719</v>
      </c>
      <c r="B7470">
        <v>62277</v>
      </c>
      <c r="C7470" s="593">
        <v>7.4999999999999997E-2</v>
      </c>
      <c r="D7470" t="s">
        <v>1339</v>
      </c>
      <c r="E7470">
        <v>6.25E-2</v>
      </c>
      <c r="F7470">
        <v>1.2500000000000001E-2</v>
      </c>
      <c r="G7470">
        <v>0</v>
      </c>
      <c r="H7470">
        <v>0</v>
      </c>
      <c r="I7470">
        <v>0</v>
      </c>
    </row>
    <row r="7471" spans="1:9" x14ac:dyDescent="0.25">
      <c r="A7471" t="s">
        <v>719</v>
      </c>
      <c r="B7471">
        <v>62278</v>
      </c>
      <c r="C7471" s="593">
        <v>7.4999999999999997E-2</v>
      </c>
      <c r="D7471" t="s">
        <v>1339</v>
      </c>
      <c r="E7471">
        <v>6.25E-2</v>
      </c>
      <c r="F7471">
        <v>1.2500000000000001E-2</v>
      </c>
      <c r="G7471">
        <v>0</v>
      </c>
      <c r="H7471">
        <v>0</v>
      </c>
      <c r="I7471">
        <v>0</v>
      </c>
    </row>
    <row r="7472" spans="1:9" x14ac:dyDescent="0.25">
      <c r="A7472" t="s">
        <v>719</v>
      </c>
      <c r="B7472">
        <v>62279</v>
      </c>
      <c r="C7472" s="593">
        <v>7.4999999999999997E-2</v>
      </c>
      <c r="D7472" t="s">
        <v>1339</v>
      </c>
      <c r="E7472">
        <v>6.25E-2</v>
      </c>
      <c r="F7472">
        <v>1.2500000000000001E-2</v>
      </c>
      <c r="G7472">
        <v>0</v>
      </c>
      <c r="H7472">
        <v>0</v>
      </c>
      <c r="I7472">
        <v>0</v>
      </c>
    </row>
    <row r="7473" spans="1:9" x14ac:dyDescent="0.25">
      <c r="A7473" t="s">
        <v>719</v>
      </c>
      <c r="B7473">
        <v>62280</v>
      </c>
      <c r="C7473" s="593">
        <v>7.2499999999999995E-2</v>
      </c>
      <c r="D7473" t="s">
        <v>1415</v>
      </c>
      <c r="E7473">
        <v>6.25E-2</v>
      </c>
      <c r="F7473">
        <v>0.01</v>
      </c>
      <c r="G7473">
        <v>0</v>
      </c>
      <c r="H7473">
        <v>0</v>
      </c>
      <c r="I7473">
        <v>0</v>
      </c>
    </row>
    <row r="7474" spans="1:9" x14ac:dyDescent="0.25">
      <c r="A7474" t="s">
        <v>719</v>
      </c>
      <c r="B7474">
        <v>62281</v>
      </c>
      <c r="C7474" s="593">
        <v>6.8500000000000005E-2</v>
      </c>
      <c r="D7474" t="s">
        <v>3315</v>
      </c>
      <c r="E7474">
        <v>6.25E-2</v>
      </c>
      <c r="F7474">
        <v>3.5000000000000001E-3</v>
      </c>
      <c r="G7474">
        <v>0</v>
      </c>
      <c r="H7474">
        <v>2.5000000000000001E-3</v>
      </c>
      <c r="I7474">
        <v>0</v>
      </c>
    </row>
    <row r="7475" spans="1:9" x14ac:dyDescent="0.25">
      <c r="A7475" t="s">
        <v>719</v>
      </c>
      <c r="B7475">
        <v>62282</v>
      </c>
      <c r="C7475" s="593">
        <v>6.6000000000000003E-2</v>
      </c>
      <c r="D7475" t="s">
        <v>3348</v>
      </c>
      <c r="E7475">
        <v>6.25E-2</v>
      </c>
      <c r="F7475">
        <v>0</v>
      </c>
      <c r="G7475">
        <v>0</v>
      </c>
      <c r="H7475">
        <v>3.5000000000000001E-3</v>
      </c>
      <c r="I7475">
        <v>0</v>
      </c>
    </row>
    <row r="7476" spans="1:9" x14ac:dyDescent="0.25">
      <c r="A7476" t="s">
        <v>719</v>
      </c>
      <c r="B7476">
        <v>62284</v>
      </c>
      <c r="C7476" s="593">
        <v>7.2499999999999995E-2</v>
      </c>
      <c r="D7476" t="s">
        <v>3297</v>
      </c>
      <c r="E7476">
        <v>6.25E-2</v>
      </c>
      <c r="F7476">
        <v>0.01</v>
      </c>
      <c r="G7476">
        <v>0</v>
      </c>
      <c r="H7476">
        <v>0</v>
      </c>
      <c r="I7476">
        <v>0</v>
      </c>
    </row>
    <row r="7477" spans="1:9" x14ac:dyDescent="0.25">
      <c r="A7477" t="s">
        <v>719</v>
      </c>
      <c r="B7477">
        <v>62285</v>
      </c>
      <c r="C7477" s="593">
        <v>7.3499999999999996E-2</v>
      </c>
      <c r="D7477" t="s">
        <v>3315</v>
      </c>
      <c r="E7477">
        <v>6.25E-2</v>
      </c>
      <c r="F7477">
        <v>0</v>
      </c>
      <c r="G7477">
        <v>0</v>
      </c>
      <c r="H7477">
        <v>1.0999999999999999E-2</v>
      </c>
      <c r="I7477">
        <v>0</v>
      </c>
    </row>
    <row r="7478" spans="1:9" x14ac:dyDescent="0.25">
      <c r="A7478" t="s">
        <v>719</v>
      </c>
      <c r="B7478">
        <v>62286</v>
      </c>
      <c r="C7478" s="593">
        <v>8.2500000000000004E-2</v>
      </c>
      <c r="D7478" t="s">
        <v>2892</v>
      </c>
      <c r="E7478">
        <v>6.25E-2</v>
      </c>
      <c r="F7478">
        <v>0.01</v>
      </c>
      <c r="G7478">
        <v>0.01</v>
      </c>
      <c r="H7478">
        <v>0</v>
      </c>
      <c r="I7478">
        <v>0</v>
      </c>
    </row>
    <row r="7479" spans="1:9" x14ac:dyDescent="0.25">
      <c r="A7479" t="s">
        <v>719</v>
      </c>
      <c r="B7479">
        <v>62288</v>
      </c>
      <c r="C7479" s="593">
        <v>7.2499999999999995E-2</v>
      </c>
      <c r="D7479" t="s">
        <v>1431</v>
      </c>
      <c r="E7479">
        <v>6.25E-2</v>
      </c>
      <c r="F7479">
        <v>0.01</v>
      </c>
      <c r="G7479">
        <v>0</v>
      </c>
      <c r="H7479">
        <v>0</v>
      </c>
      <c r="I7479">
        <v>0</v>
      </c>
    </row>
    <row r="7480" spans="1:9" x14ac:dyDescent="0.25">
      <c r="A7480" t="s">
        <v>719</v>
      </c>
      <c r="B7480">
        <v>62289</v>
      </c>
      <c r="C7480" s="593">
        <v>7.3499999999999996E-2</v>
      </c>
      <c r="D7480" t="s">
        <v>3315</v>
      </c>
      <c r="E7480">
        <v>6.25E-2</v>
      </c>
      <c r="F7480">
        <v>0</v>
      </c>
      <c r="G7480">
        <v>0</v>
      </c>
      <c r="H7480">
        <v>1.0999999999999999E-2</v>
      </c>
      <c r="I7480">
        <v>0</v>
      </c>
    </row>
    <row r="7481" spans="1:9" x14ac:dyDescent="0.25">
      <c r="A7481" t="s">
        <v>719</v>
      </c>
      <c r="B7481">
        <v>62292</v>
      </c>
      <c r="C7481" s="593">
        <v>7.2499999999999995E-2</v>
      </c>
      <c r="D7481" t="s">
        <v>3349</v>
      </c>
      <c r="E7481">
        <v>6.25E-2</v>
      </c>
      <c r="F7481">
        <v>0.01</v>
      </c>
      <c r="G7481">
        <v>0</v>
      </c>
      <c r="H7481">
        <v>0</v>
      </c>
      <c r="I7481">
        <v>0</v>
      </c>
    </row>
    <row r="7482" spans="1:9" x14ac:dyDescent="0.25">
      <c r="A7482" t="s">
        <v>719</v>
      </c>
      <c r="B7482">
        <v>62293</v>
      </c>
      <c r="C7482" s="593">
        <v>7.4999999999999997E-2</v>
      </c>
      <c r="D7482" t="s">
        <v>2825</v>
      </c>
      <c r="E7482">
        <v>6.25E-2</v>
      </c>
      <c r="F7482">
        <v>0</v>
      </c>
      <c r="G7482">
        <v>2.5000000000000001E-3</v>
      </c>
      <c r="H7482">
        <v>0.01</v>
      </c>
      <c r="I7482">
        <v>0</v>
      </c>
    </row>
    <row r="7483" spans="1:9" x14ac:dyDescent="0.25">
      <c r="A7483" t="s">
        <v>719</v>
      </c>
      <c r="B7483">
        <v>62294</v>
      </c>
      <c r="C7483" s="593">
        <v>7.85E-2</v>
      </c>
      <c r="D7483" t="s">
        <v>3350</v>
      </c>
      <c r="E7483">
        <v>6.25E-2</v>
      </c>
      <c r="F7483">
        <v>3.5000000000000001E-3</v>
      </c>
      <c r="G7483">
        <v>0</v>
      </c>
      <c r="H7483">
        <v>1.2500000000000001E-2</v>
      </c>
      <c r="I7483">
        <v>0</v>
      </c>
    </row>
    <row r="7484" spans="1:9" x14ac:dyDescent="0.25">
      <c r="A7484" t="s">
        <v>719</v>
      </c>
      <c r="B7484">
        <v>62295</v>
      </c>
      <c r="C7484" s="593">
        <v>7.4999999999999997E-2</v>
      </c>
      <c r="D7484" t="s">
        <v>1339</v>
      </c>
      <c r="E7484">
        <v>6.25E-2</v>
      </c>
      <c r="F7484">
        <v>1.2500000000000001E-2</v>
      </c>
      <c r="G7484">
        <v>0</v>
      </c>
      <c r="H7484">
        <v>0</v>
      </c>
      <c r="I7484">
        <v>0</v>
      </c>
    </row>
    <row r="7485" spans="1:9" x14ac:dyDescent="0.25">
      <c r="A7485" t="s">
        <v>719</v>
      </c>
      <c r="B7485">
        <v>62297</v>
      </c>
      <c r="C7485" s="593">
        <v>7.2499999999999995E-2</v>
      </c>
      <c r="D7485" t="s">
        <v>1431</v>
      </c>
      <c r="E7485">
        <v>6.25E-2</v>
      </c>
      <c r="F7485">
        <v>0.01</v>
      </c>
      <c r="G7485">
        <v>0</v>
      </c>
      <c r="H7485">
        <v>0</v>
      </c>
      <c r="I7485">
        <v>0</v>
      </c>
    </row>
    <row r="7486" spans="1:9" x14ac:dyDescent="0.25">
      <c r="A7486" t="s">
        <v>719</v>
      </c>
      <c r="B7486">
        <v>62298</v>
      </c>
      <c r="C7486" s="593">
        <v>8.5000000000000006E-2</v>
      </c>
      <c r="D7486" t="s">
        <v>3351</v>
      </c>
      <c r="E7486">
        <v>6.25E-2</v>
      </c>
      <c r="F7486">
        <v>1.2500000000000001E-2</v>
      </c>
      <c r="G7486">
        <v>0</v>
      </c>
      <c r="H7486">
        <v>0.01</v>
      </c>
      <c r="I7486">
        <v>0</v>
      </c>
    </row>
    <row r="7487" spans="1:9" x14ac:dyDescent="0.25">
      <c r="A7487" t="s">
        <v>719</v>
      </c>
      <c r="B7487">
        <v>62301</v>
      </c>
      <c r="C7487" s="593">
        <v>0.09</v>
      </c>
      <c r="D7487" t="s">
        <v>2344</v>
      </c>
      <c r="E7487">
        <v>6.25E-2</v>
      </c>
      <c r="F7487">
        <v>2.5000000000000001E-3</v>
      </c>
      <c r="G7487">
        <v>1.4999999999999999E-2</v>
      </c>
      <c r="H7487">
        <v>0.01</v>
      </c>
      <c r="I7487">
        <v>0</v>
      </c>
    </row>
    <row r="7488" spans="1:9" x14ac:dyDescent="0.25">
      <c r="A7488" t="s">
        <v>719</v>
      </c>
      <c r="B7488">
        <v>62305</v>
      </c>
      <c r="C7488" s="593">
        <v>0.09</v>
      </c>
      <c r="D7488" t="s">
        <v>2344</v>
      </c>
      <c r="E7488">
        <v>6.25E-2</v>
      </c>
      <c r="F7488">
        <v>2.5000000000000001E-3</v>
      </c>
      <c r="G7488">
        <v>1.4999999999999999E-2</v>
      </c>
      <c r="H7488">
        <v>0.01</v>
      </c>
      <c r="I7488">
        <v>0</v>
      </c>
    </row>
    <row r="7489" spans="1:9" x14ac:dyDescent="0.25">
      <c r="A7489" t="s">
        <v>719</v>
      </c>
      <c r="B7489">
        <v>62306</v>
      </c>
      <c r="C7489" s="593">
        <v>0.08</v>
      </c>
      <c r="D7489" t="s">
        <v>2344</v>
      </c>
      <c r="E7489">
        <v>6.25E-2</v>
      </c>
      <c r="F7489">
        <v>2.5000000000000001E-3</v>
      </c>
      <c r="G7489">
        <v>1.4999999999999999E-2</v>
      </c>
      <c r="H7489">
        <v>0</v>
      </c>
      <c r="I7489">
        <v>0</v>
      </c>
    </row>
    <row r="7490" spans="1:9" x14ac:dyDescent="0.25">
      <c r="A7490" t="s">
        <v>719</v>
      </c>
      <c r="B7490">
        <v>62311</v>
      </c>
      <c r="C7490" s="593">
        <v>7.2499999999999995E-2</v>
      </c>
      <c r="D7490" t="s">
        <v>3352</v>
      </c>
      <c r="E7490">
        <v>6.25E-2</v>
      </c>
      <c r="F7490">
        <v>0.01</v>
      </c>
      <c r="G7490">
        <v>0</v>
      </c>
      <c r="H7490">
        <v>0</v>
      </c>
      <c r="I7490">
        <v>0</v>
      </c>
    </row>
    <row r="7491" spans="1:9" x14ac:dyDescent="0.25">
      <c r="A7491" t="s">
        <v>719</v>
      </c>
      <c r="B7491">
        <v>62312</v>
      </c>
      <c r="C7491" s="593">
        <v>7.7499999999999999E-2</v>
      </c>
      <c r="D7491" t="s">
        <v>1268</v>
      </c>
      <c r="E7491">
        <v>6.25E-2</v>
      </c>
      <c r="F7491">
        <v>1.4999999999999999E-2</v>
      </c>
      <c r="G7491">
        <v>0</v>
      </c>
      <c r="H7491">
        <v>0</v>
      </c>
      <c r="I7491">
        <v>0</v>
      </c>
    </row>
    <row r="7492" spans="1:9" x14ac:dyDescent="0.25">
      <c r="A7492" t="s">
        <v>719</v>
      </c>
      <c r="B7492">
        <v>62313</v>
      </c>
      <c r="C7492" s="593">
        <v>6.25E-2</v>
      </c>
      <c r="D7492" t="s">
        <v>3353</v>
      </c>
      <c r="E7492">
        <v>6.25E-2</v>
      </c>
      <c r="F7492">
        <v>0</v>
      </c>
      <c r="G7492">
        <v>0</v>
      </c>
      <c r="H7492">
        <v>0</v>
      </c>
      <c r="I7492">
        <v>0</v>
      </c>
    </row>
    <row r="7493" spans="1:9" x14ac:dyDescent="0.25">
      <c r="A7493" t="s">
        <v>719</v>
      </c>
      <c r="B7493">
        <v>62314</v>
      </c>
      <c r="C7493" s="593">
        <v>7.7499999999999999E-2</v>
      </c>
      <c r="D7493" t="s">
        <v>1268</v>
      </c>
      <c r="E7493">
        <v>6.25E-2</v>
      </c>
      <c r="F7493">
        <v>1.4999999999999999E-2</v>
      </c>
      <c r="G7493">
        <v>0</v>
      </c>
      <c r="H7493">
        <v>0</v>
      </c>
      <c r="I7493">
        <v>0</v>
      </c>
    </row>
    <row r="7494" spans="1:9" x14ac:dyDescent="0.25">
      <c r="A7494" t="s">
        <v>719</v>
      </c>
      <c r="B7494">
        <v>62316</v>
      </c>
      <c r="C7494" s="593">
        <v>6.25E-2</v>
      </c>
      <c r="D7494" t="s">
        <v>3353</v>
      </c>
      <c r="E7494">
        <v>6.25E-2</v>
      </c>
      <c r="F7494">
        <v>0</v>
      </c>
      <c r="G7494">
        <v>0</v>
      </c>
      <c r="H7494">
        <v>0</v>
      </c>
      <c r="I7494">
        <v>0</v>
      </c>
    </row>
    <row r="7495" spans="1:9" x14ac:dyDescent="0.25">
      <c r="A7495" t="s">
        <v>719</v>
      </c>
      <c r="B7495">
        <v>62319</v>
      </c>
      <c r="C7495" s="593">
        <v>7.2499999999999995E-2</v>
      </c>
      <c r="D7495" t="s">
        <v>3352</v>
      </c>
      <c r="E7495">
        <v>6.25E-2</v>
      </c>
      <c r="F7495">
        <v>0.01</v>
      </c>
      <c r="G7495">
        <v>0</v>
      </c>
      <c r="H7495">
        <v>0</v>
      </c>
      <c r="I7495">
        <v>0</v>
      </c>
    </row>
    <row r="7496" spans="1:9" x14ac:dyDescent="0.25">
      <c r="A7496" t="s">
        <v>719</v>
      </c>
      <c r="B7496">
        <v>62320</v>
      </c>
      <c r="C7496" s="593">
        <v>6.5000000000000002E-2</v>
      </c>
      <c r="D7496" t="s">
        <v>2038</v>
      </c>
      <c r="E7496">
        <v>6.25E-2</v>
      </c>
      <c r="F7496">
        <v>2.5000000000000001E-3</v>
      </c>
      <c r="G7496">
        <v>0</v>
      </c>
      <c r="H7496">
        <v>0</v>
      </c>
      <c r="I7496">
        <v>0</v>
      </c>
    </row>
    <row r="7497" spans="1:9" x14ac:dyDescent="0.25">
      <c r="A7497" t="s">
        <v>719</v>
      </c>
      <c r="B7497">
        <v>62321</v>
      </c>
      <c r="C7497" s="593">
        <v>6.7500000000000004E-2</v>
      </c>
      <c r="D7497" t="s">
        <v>3354</v>
      </c>
      <c r="E7497">
        <v>6.25E-2</v>
      </c>
      <c r="F7497">
        <v>0</v>
      </c>
      <c r="G7497">
        <v>5.0000000000000001E-3</v>
      </c>
      <c r="H7497">
        <v>0</v>
      </c>
      <c r="I7497">
        <v>0</v>
      </c>
    </row>
    <row r="7498" spans="1:9" x14ac:dyDescent="0.25">
      <c r="A7498" t="s">
        <v>719</v>
      </c>
      <c r="B7498">
        <v>62323</v>
      </c>
      <c r="C7498" s="593">
        <v>7.7499999999999999E-2</v>
      </c>
      <c r="D7498" t="s">
        <v>1268</v>
      </c>
      <c r="E7498">
        <v>6.25E-2</v>
      </c>
      <c r="F7498">
        <v>1.4999999999999999E-2</v>
      </c>
      <c r="G7498">
        <v>0</v>
      </c>
      <c r="H7498">
        <v>0</v>
      </c>
      <c r="I7498">
        <v>0</v>
      </c>
    </row>
    <row r="7499" spans="1:9" x14ac:dyDescent="0.25">
      <c r="A7499" t="s">
        <v>719</v>
      </c>
      <c r="B7499">
        <v>62324</v>
      </c>
      <c r="C7499" s="593">
        <v>7.4999999999999997E-2</v>
      </c>
      <c r="D7499" t="s">
        <v>3355</v>
      </c>
      <c r="E7499">
        <v>6.25E-2</v>
      </c>
      <c r="F7499">
        <v>1.2500000000000001E-2</v>
      </c>
      <c r="G7499">
        <v>0</v>
      </c>
      <c r="H7499">
        <v>0</v>
      </c>
      <c r="I7499">
        <v>0</v>
      </c>
    </row>
    <row r="7500" spans="1:9" x14ac:dyDescent="0.25">
      <c r="A7500" t="s">
        <v>719</v>
      </c>
      <c r="B7500">
        <v>62325</v>
      </c>
      <c r="C7500" s="593">
        <v>6.5000000000000002E-2</v>
      </c>
      <c r="D7500" t="s">
        <v>2038</v>
      </c>
      <c r="E7500">
        <v>6.25E-2</v>
      </c>
      <c r="F7500">
        <v>2.5000000000000001E-3</v>
      </c>
      <c r="G7500">
        <v>0</v>
      </c>
      <c r="H7500">
        <v>0</v>
      </c>
      <c r="I7500">
        <v>0</v>
      </c>
    </row>
    <row r="7501" spans="1:9" x14ac:dyDescent="0.25">
      <c r="A7501" t="s">
        <v>719</v>
      </c>
      <c r="B7501">
        <v>62326</v>
      </c>
      <c r="C7501" s="593">
        <v>0.08</v>
      </c>
      <c r="D7501" t="s">
        <v>2700</v>
      </c>
      <c r="E7501">
        <v>6.25E-2</v>
      </c>
      <c r="F7501">
        <v>1.7500000000000002E-2</v>
      </c>
      <c r="G7501">
        <v>0</v>
      </c>
      <c r="H7501">
        <v>0</v>
      </c>
      <c r="I7501">
        <v>0</v>
      </c>
    </row>
    <row r="7502" spans="1:9" x14ac:dyDescent="0.25">
      <c r="A7502" t="s">
        <v>719</v>
      </c>
      <c r="B7502">
        <v>62329</v>
      </c>
      <c r="C7502" s="593">
        <v>6.25E-2</v>
      </c>
      <c r="D7502" t="s">
        <v>3353</v>
      </c>
      <c r="E7502">
        <v>6.25E-2</v>
      </c>
      <c r="F7502">
        <v>0</v>
      </c>
      <c r="G7502">
        <v>0</v>
      </c>
      <c r="H7502">
        <v>0</v>
      </c>
      <c r="I7502">
        <v>0</v>
      </c>
    </row>
    <row r="7503" spans="1:9" x14ac:dyDescent="0.25">
      <c r="A7503" t="s">
        <v>719</v>
      </c>
      <c r="B7503">
        <v>62330</v>
      </c>
      <c r="C7503" s="593">
        <v>7.2499999999999995E-2</v>
      </c>
      <c r="D7503" t="s">
        <v>3239</v>
      </c>
      <c r="E7503">
        <v>6.25E-2</v>
      </c>
      <c r="F7503">
        <v>0.01</v>
      </c>
      <c r="G7503">
        <v>0</v>
      </c>
      <c r="H7503">
        <v>0</v>
      </c>
      <c r="I7503">
        <v>0</v>
      </c>
    </row>
    <row r="7504" spans="1:9" x14ac:dyDescent="0.25">
      <c r="A7504" t="s">
        <v>719</v>
      </c>
      <c r="B7504">
        <v>62334</v>
      </c>
      <c r="C7504" s="593">
        <v>6.25E-2</v>
      </c>
      <c r="D7504" t="s">
        <v>3353</v>
      </c>
      <c r="E7504">
        <v>6.25E-2</v>
      </c>
      <c r="F7504">
        <v>0</v>
      </c>
      <c r="G7504">
        <v>0</v>
      </c>
      <c r="H7504">
        <v>0</v>
      </c>
      <c r="I7504">
        <v>0</v>
      </c>
    </row>
    <row r="7505" spans="1:9" x14ac:dyDescent="0.25">
      <c r="A7505" t="s">
        <v>719</v>
      </c>
      <c r="B7505">
        <v>62336</v>
      </c>
      <c r="C7505" s="593">
        <v>6.25E-2</v>
      </c>
      <c r="D7505" t="s">
        <v>3356</v>
      </c>
      <c r="E7505">
        <v>6.25E-2</v>
      </c>
      <c r="F7505">
        <v>0</v>
      </c>
      <c r="G7505">
        <v>0</v>
      </c>
      <c r="H7505">
        <v>0</v>
      </c>
      <c r="I7505">
        <v>0</v>
      </c>
    </row>
    <row r="7506" spans="1:9" x14ac:dyDescent="0.25">
      <c r="A7506" t="s">
        <v>719</v>
      </c>
      <c r="B7506">
        <v>62338</v>
      </c>
      <c r="C7506" s="593">
        <v>6.5000000000000002E-2</v>
      </c>
      <c r="D7506" t="s">
        <v>2038</v>
      </c>
      <c r="E7506">
        <v>6.25E-2</v>
      </c>
      <c r="F7506">
        <v>2.5000000000000001E-3</v>
      </c>
      <c r="G7506">
        <v>0</v>
      </c>
      <c r="H7506">
        <v>0</v>
      </c>
      <c r="I7506">
        <v>0</v>
      </c>
    </row>
    <row r="7507" spans="1:9" x14ac:dyDescent="0.25">
      <c r="A7507" t="s">
        <v>719</v>
      </c>
      <c r="B7507">
        <v>62339</v>
      </c>
      <c r="C7507" s="593">
        <v>6.5000000000000002E-2</v>
      </c>
      <c r="D7507" t="s">
        <v>2038</v>
      </c>
      <c r="E7507">
        <v>6.25E-2</v>
      </c>
      <c r="F7507">
        <v>2.5000000000000001E-3</v>
      </c>
      <c r="G7507">
        <v>0</v>
      </c>
      <c r="H7507">
        <v>0</v>
      </c>
      <c r="I7507">
        <v>0</v>
      </c>
    </row>
    <row r="7508" spans="1:9" x14ac:dyDescent="0.25">
      <c r="A7508" t="s">
        <v>719</v>
      </c>
      <c r="B7508">
        <v>62340</v>
      </c>
      <c r="C7508" s="593">
        <v>7.7499999999999999E-2</v>
      </c>
      <c r="D7508" t="s">
        <v>1268</v>
      </c>
      <c r="E7508">
        <v>6.25E-2</v>
      </c>
      <c r="F7508">
        <v>1.4999999999999999E-2</v>
      </c>
      <c r="G7508">
        <v>0</v>
      </c>
      <c r="H7508">
        <v>0</v>
      </c>
      <c r="I7508">
        <v>0</v>
      </c>
    </row>
    <row r="7509" spans="1:9" x14ac:dyDescent="0.25">
      <c r="A7509" t="s">
        <v>719</v>
      </c>
      <c r="B7509">
        <v>62341</v>
      </c>
      <c r="C7509" s="593">
        <v>6.25E-2</v>
      </c>
      <c r="D7509" t="s">
        <v>3353</v>
      </c>
      <c r="E7509">
        <v>6.25E-2</v>
      </c>
      <c r="F7509">
        <v>0</v>
      </c>
      <c r="G7509">
        <v>0</v>
      </c>
      <c r="H7509">
        <v>0</v>
      </c>
      <c r="I7509">
        <v>0</v>
      </c>
    </row>
    <row r="7510" spans="1:9" x14ac:dyDescent="0.25">
      <c r="A7510" t="s">
        <v>719</v>
      </c>
      <c r="B7510">
        <v>62343</v>
      </c>
      <c r="C7510" s="593">
        <v>7.7499999999999999E-2</v>
      </c>
      <c r="D7510" t="s">
        <v>1268</v>
      </c>
      <c r="E7510">
        <v>6.25E-2</v>
      </c>
      <c r="F7510">
        <v>1.4999999999999999E-2</v>
      </c>
      <c r="G7510">
        <v>0</v>
      </c>
      <c r="H7510">
        <v>0</v>
      </c>
      <c r="I7510">
        <v>0</v>
      </c>
    </row>
    <row r="7511" spans="1:9" x14ac:dyDescent="0.25">
      <c r="A7511" t="s">
        <v>719</v>
      </c>
      <c r="B7511">
        <v>62344</v>
      </c>
      <c r="C7511" s="593">
        <v>7.2499999999999995E-2</v>
      </c>
      <c r="D7511" t="s">
        <v>3352</v>
      </c>
      <c r="E7511">
        <v>6.25E-2</v>
      </c>
      <c r="F7511">
        <v>0.01</v>
      </c>
      <c r="G7511">
        <v>0</v>
      </c>
      <c r="H7511">
        <v>0</v>
      </c>
      <c r="I7511">
        <v>0</v>
      </c>
    </row>
    <row r="7512" spans="1:9" x14ac:dyDescent="0.25">
      <c r="A7512" t="s">
        <v>719</v>
      </c>
      <c r="B7512">
        <v>62345</v>
      </c>
      <c r="C7512" s="593">
        <v>7.7499999999999999E-2</v>
      </c>
      <c r="D7512" t="s">
        <v>1268</v>
      </c>
      <c r="E7512">
        <v>6.25E-2</v>
      </c>
      <c r="F7512">
        <v>1.4999999999999999E-2</v>
      </c>
      <c r="G7512">
        <v>0</v>
      </c>
      <c r="H7512">
        <v>0</v>
      </c>
      <c r="I7512">
        <v>0</v>
      </c>
    </row>
    <row r="7513" spans="1:9" x14ac:dyDescent="0.25">
      <c r="A7513" t="s">
        <v>719</v>
      </c>
      <c r="B7513">
        <v>62346</v>
      </c>
      <c r="C7513" s="593">
        <v>7.2499999999999995E-2</v>
      </c>
      <c r="D7513" t="s">
        <v>3352</v>
      </c>
      <c r="E7513">
        <v>6.25E-2</v>
      </c>
      <c r="F7513">
        <v>0.01</v>
      </c>
      <c r="G7513">
        <v>0</v>
      </c>
      <c r="H7513">
        <v>0</v>
      </c>
      <c r="I7513">
        <v>0</v>
      </c>
    </row>
    <row r="7514" spans="1:9" x14ac:dyDescent="0.25">
      <c r="A7514" t="s">
        <v>719</v>
      </c>
      <c r="B7514">
        <v>62347</v>
      </c>
      <c r="C7514" s="593">
        <v>6.5000000000000002E-2</v>
      </c>
      <c r="D7514" t="s">
        <v>2038</v>
      </c>
      <c r="E7514">
        <v>6.25E-2</v>
      </c>
      <c r="F7514">
        <v>2.5000000000000001E-3</v>
      </c>
      <c r="G7514">
        <v>0</v>
      </c>
      <c r="H7514">
        <v>0</v>
      </c>
      <c r="I7514">
        <v>0</v>
      </c>
    </row>
    <row r="7515" spans="1:9" x14ac:dyDescent="0.25">
      <c r="A7515" t="s">
        <v>719</v>
      </c>
      <c r="B7515">
        <v>62348</v>
      </c>
      <c r="C7515" s="593">
        <v>6.5000000000000002E-2</v>
      </c>
      <c r="D7515" t="s">
        <v>2038</v>
      </c>
      <c r="E7515">
        <v>6.25E-2</v>
      </c>
      <c r="F7515">
        <v>2.5000000000000001E-3</v>
      </c>
      <c r="G7515">
        <v>0</v>
      </c>
      <c r="H7515">
        <v>0</v>
      </c>
      <c r="I7515">
        <v>0</v>
      </c>
    </row>
    <row r="7516" spans="1:9" x14ac:dyDescent="0.25">
      <c r="A7516" t="s">
        <v>719</v>
      </c>
      <c r="B7516">
        <v>62349</v>
      </c>
      <c r="C7516" s="593">
        <v>6.5000000000000002E-2</v>
      </c>
      <c r="D7516" t="s">
        <v>2038</v>
      </c>
      <c r="E7516">
        <v>6.25E-2</v>
      </c>
      <c r="F7516">
        <v>2.5000000000000001E-3</v>
      </c>
      <c r="G7516">
        <v>0</v>
      </c>
      <c r="H7516">
        <v>0</v>
      </c>
      <c r="I7516">
        <v>0</v>
      </c>
    </row>
    <row r="7517" spans="1:9" x14ac:dyDescent="0.25">
      <c r="A7517" t="s">
        <v>719</v>
      </c>
      <c r="B7517">
        <v>62351</v>
      </c>
      <c r="C7517" s="593">
        <v>6.5000000000000002E-2</v>
      </c>
      <c r="D7517" t="s">
        <v>2038</v>
      </c>
      <c r="E7517">
        <v>6.25E-2</v>
      </c>
      <c r="F7517">
        <v>2.5000000000000001E-3</v>
      </c>
      <c r="G7517">
        <v>0</v>
      </c>
      <c r="H7517">
        <v>0</v>
      </c>
      <c r="I7517">
        <v>0</v>
      </c>
    </row>
    <row r="7518" spans="1:9" x14ac:dyDescent="0.25">
      <c r="A7518" t="s">
        <v>719</v>
      </c>
      <c r="B7518">
        <v>62352</v>
      </c>
      <c r="C7518" s="593">
        <v>7.7499999999999999E-2</v>
      </c>
      <c r="D7518" t="s">
        <v>2385</v>
      </c>
      <c r="E7518">
        <v>6.25E-2</v>
      </c>
      <c r="F7518">
        <v>1.4999999999999999E-2</v>
      </c>
      <c r="G7518">
        <v>0</v>
      </c>
      <c r="H7518">
        <v>0</v>
      </c>
      <c r="I7518">
        <v>0</v>
      </c>
    </row>
    <row r="7519" spans="1:9" x14ac:dyDescent="0.25">
      <c r="A7519" t="s">
        <v>719</v>
      </c>
      <c r="B7519">
        <v>62353</v>
      </c>
      <c r="C7519" s="593">
        <v>7.7499999999999999E-2</v>
      </c>
      <c r="D7519" t="s">
        <v>1268</v>
      </c>
      <c r="E7519">
        <v>6.25E-2</v>
      </c>
      <c r="F7519">
        <v>1.4999999999999999E-2</v>
      </c>
      <c r="G7519">
        <v>0</v>
      </c>
      <c r="H7519">
        <v>0</v>
      </c>
      <c r="I7519">
        <v>0</v>
      </c>
    </row>
    <row r="7520" spans="1:9" x14ac:dyDescent="0.25">
      <c r="A7520" t="s">
        <v>719</v>
      </c>
      <c r="B7520">
        <v>62354</v>
      </c>
      <c r="C7520" s="593">
        <v>7.0000000000000007E-2</v>
      </c>
      <c r="D7520" t="s">
        <v>3357</v>
      </c>
      <c r="E7520">
        <v>6.25E-2</v>
      </c>
      <c r="F7520">
        <v>0</v>
      </c>
      <c r="G7520">
        <v>7.4999999999999997E-3</v>
      </c>
      <c r="H7520">
        <v>0</v>
      </c>
      <c r="I7520">
        <v>0</v>
      </c>
    </row>
    <row r="7521" spans="1:9" x14ac:dyDescent="0.25">
      <c r="A7521" t="s">
        <v>719</v>
      </c>
      <c r="B7521">
        <v>62355</v>
      </c>
      <c r="C7521" s="593">
        <v>0.08</v>
      </c>
      <c r="D7521" t="s">
        <v>2363</v>
      </c>
      <c r="E7521">
        <v>6.25E-2</v>
      </c>
      <c r="F7521">
        <v>1.7500000000000002E-2</v>
      </c>
      <c r="G7521">
        <v>0</v>
      </c>
      <c r="H7521">
        <v>0</v>
      </c>
      <c r="I7521">
        <v>0</v>
      </c>
    </row>
    <row r="7522" spans="1:9" x14ac:dyDescent="0.25">
      <c r="A7522" t="s">
        <v>719</v>
      </c>
      <c r="B7522">
        <v>62356</v>
      </c>
      <c r="C7522" s="593">
        <v>7.7499999999999999E-2</v>
      </c>
      <c r="D7522" t="s">
        <v>1268</v>
      </c>
      <c r="E7522">
        <v>6.25E-2</v>
      </c>
      <c r="F7522">
        <v>1.4999999999999999E-2</v>
      </c>
      <c r="G7522">
        <v>0</v>
      </c>
      <c r="H7522">
        <v>0</v>
      </c>
      <c r="I7522">
        <v>0</v>
      </c>
    </row>
    <row r="7523" spans="1:9" x14ac:dyDescent="0.25">
      <c r="A7523" t="s">
        <v>719</v>
      </c>
      <c r="B7523">
        <v>62357</v>
      </c>
      <c r="C7523" s="593">
        <v>7.7499999999999999E-2</v>
      </c>
      <c r="D7523" t="s">
        <v>1268</v>
      </c>
      <c r="E7523">
        <v>6.25E-2</v>
      </c>
      <c r="F7523">
        <v>1.4999999999999999E-2</v>
      </c>
      <c r="G7523">
        <v>0</v>
      </c>
      <c r="H7523">
        <v>0</v>
      </c>
      <c r="I7523">
        <v>0</v>
      </c>
    </row>
    <row r="7524" spans="1:9" x14ac:dyDescent="0.25">
      <c r="A7524" t="s">
        <v>719</v>
      </c>
      <c r="B7524">
        <v>62358</v>
      </c>
      <c r="C7524" s="593">
        <v>6.25E-2</v>
      </c>
      <c r="D7524" t="s">
        <v>3353</v>
      </c>
      <c r="E7524">
        <v>6.25E-2</v>
      </c>
      <c r="F7524">
        <v>0</v>
      </c>
      <c r="G7524">
        <v>0</v>
      </c>
      <c r="H7524">
        <v>0</v>
      </c>
      <c r="I7524">
        <v>0</v>
      </c>
    </row>
    <row r="7525" spans="1:9" x14ac:dyDescent="0.25">
      <c r="A7525" t="s">
        <v>719</v>
      </c>
      <c r="B7525">
        <v>62359</v>
      </c>
      <c r="C7525" s="593">
        <v>6.5000000000000002E-2</v>
      </c>
      <c r="D7525" t="s">
        <v>2038</v>
      </c>
      <c r="E7525">
        <v>6.25E-2</v>
      </c>
      <c r="F7525">
        <v>2.5000000000000001E-3</v>
      </c>
      <c r="G7525">
        <v>0</v>
      </c>
      <c r="H7525">
        <v>0</v>
      </c>
      <c r="I7525">
        <v>0</v>
      </c>
    </row>
    <row r="7526" spans="1:9" x14ac:dyDescent="0.25">
      <c r="A7526" t="s">
        <v>719</v>
      </c>
      <c r="B7526">
        <v>62360</v>
      </c>
      <c r="C7526" s="593">
        <v>6.5000000000000002E-2</v>
      </c>
      <c r="D7526" t="s">
        <v>2038</v>
      </c>
      <c r="E7526">
        <v>6.25E-2</v>
      </c>
      <c r="F7526">
        <v>2.5000000000000001E-3</v>
      </c>
      <c r="G7526">
        <v>0</v>
      </c>
      <c r="H7526">
        <v>0</v>
      </c>
      <c r="I7526">
        <v>0</v>
      </c>
    </row>
    <row r="7527" spans="1:9" x14ac:dyDescent="0.25">
      <c r="A7527" t="s">
        <v>719</v>
      </c>
      <c r="B7527">
        <v>62361</v>
      </c>
      <c r="C7527" s="593">
        <v>0.08</v>
      </c>
      <c r="D7527" t="s">
        <v>2363</v>
      </c>
      <c r="E7527">
        <v>6.25E-2</v>
      </c>
      <c r="F7527">
        <v>1.7500000000000002E-2</v>
      </c>
      <c r="G7527">
        <v>0</v>
      </c>
      <c r="H7527">
        <v>0</v>
      </c>
      <c r="I7527">
        <v>0</v>
      </c>
    </row>
    <row r="7528" spans="1:9" x14ac:dyDescent="0.25">
      <c r="A7528" t="s">
        <v>719</v>
      </c>
      <c r="B7528">
        <v>62362</v>
      </c>
      <c r="C7528" s="593">
        <v>7.7499999999999999E-2</v>
      </c>
      <c r="D7528" t="s">
        <v>1268</v>
      </c>
      <c r="E7528">
        <v>6.25E-2</v>
      </c>
      <c r="F7528">
        <v>1.4999999999999999E-2</v>
      </c>
      <c r="G7528">
        <v>0</v>
      </c>
      <c r="H7528">
        <v>0</v>
      </c>
      <c r="I7528">
        <v>0</v>
      </c>
    </row>
    <row r="7529" spans="1:9" x14ac:dyDescent="0.25">
      <c r="A7529" t="s">
        <v>719</v>
      </c>
      <c r="B7529">
        <v>62363</v>
      </c>
      <c r="C7529" s="593">
        <v>7.7499999999999999E-2</v>
      </c>
      <c r="D7529" t="s">
        <v>1268</v>
      </c>
      <c r="E7529">
        <v>6.25E-2</v>
      </c>
      <c r="F7529">
        <v>1.4999999999999999E-2</v>
      </c>
      <c r="G7529">
        <v>0</v>
      </c>
      <c r="H7529">
        <v>0</v>
      </c>
      <c r="I7529">
        <v>0</v>
      </c>
    </row>
    <row r="7530" spans="1:9" x14ac:dyDescent="0.25">
      <c r="A7530" t="s">
        <v>719</v>
      </c>
      <c r="B7530">
        <v>62365</v>
      </c>
      <c r="C7530" s="593">
        <v>6.5000000000000002E-2</v>
      </c>
      <c r="D7530" t="s">
        <v>2038</v>
      </c>
      <c r="E7530">
        <v>6.25E-2</v>
      </c>
      <c r="F7530">
        <v>2.5000000000000001E-3</v>
      </c>
      <c r="G7530">
        <v>0</v>
      </c>
      <c r="H7530">
        <v>0</v>
      </c>
      <c r="I7530">
        <v>0</v>
      </c>
    </row>
    <row r="7531" spans="1:9" x14ac:dyDescent="0.25">
      <c r="A7531" t="s">
        <v>719</v>
      </c>
      <c r="B7531">
        <v>62366</v>
      </c>
      <c r="C7531" s="593">
        <v>7.7499999999999999E-2</v>
      </c>
      <c r="D7531" t="s">
        <v>1268</v>
      </c>
      <c r="E7531">
        <v>6.25E-2</v>
      </c>
      <c r="F7531">
        <v>1.4999999999999999E-2</v>
      </c>
      <c r="G7531">
        <v>0</v>
      </c>
      <c r="H7531">
        <v>0</v>
      </c>
      <c r="I7531">
        <v>0</v>
      </c>
    </row>
    <row r="7532" spans="1:9" x14ac:dyDescent="0.25">
      <c r="A7532" t="s">
        <v>719</v>
      </c>
      <c r="B7532">
        <v>62367</v>
      </c>
      <c r="C7532" s="593">
        <v>0.08</v>
      </c>
      <c r="D7532" t="s">
        <v>2700</v>
      </c>
      <c r="E7532">
        <v>6.25E-2</v>
      </c>
      <c r="F7532">
        <v>1.7500000000000002E-2</v>
      </c>
      <c r="G7532">
        <v>0</v>
      </c>
      <c r="H7532">
        <v>0</v>
      </c>
      <c r="I7532">
        <v>0</v>
      </c>
    </row>
    <row r="7533" spans="1:9" x14ac:dyDescent="0.25">
      <c r="A7533" t="s">
        <v>719</v>
      </c>
      <c r="B7533">
        <v>62370</v>
      </c>
      <c r="C7533" s="593">
        <v>7.7499999999999999E-2</v>
      </c>
      <c r="D7533" t="s">
        <v>1268</v>
      </c>
      <c r="E7533">
        <v>6.25E-2</v>
      </c>
      <c r="F7533">
        <v>1.4999999999999999E-2</v>
      </c>
      <c r="G7533">
        <v>0</v>
      </c>
      <c r="H7533">
        <v>0</v>
      </c>
      <c r="I7533">
        <v>0</v>
      </c>
    </row>
    <row r="7534" spans="1:9" x14ac:dyDescent="0.25">
      <c r="A7534" t="s">
        <v>719</v>
      </c>
      <c r="B7534">
        <v>62373</v>
      </c>
      <c r="C7534" s="593">
        <v>6.5000000000000002E-2</v>
      </c>
      <c r="D7534" t="s">
        <v>2038</v>
      </c>
      <c r="E7534">
        <v>6.25E-2</v>
      </c>
      <c r="F7534">
        <v>2.5000000000000001E-3</v>
      </c>
      <c r="G7534">
        <v>0</v>
      </c>
      <c r="H7534">
        <v>0</v>
      </c>
      <c r="I7534">
        <v>0</v>
      </c>
    </row>
    <row r="7535" spans="1:9" x14ac:dyDescent="0.25">
      <c r="A7535" t="s">
        <v>719</v>
      </c>
      <c r="B7535">
        <v>62374</v>
      </c>
      <c r="C7535" s="593">
        <v>0.08</v>
      </c>
      <c r="D7535" t="s">
        <v>2700</v>
      </c>
      <c r="E7535">
        <v>6.25E-2</v>
      </c>
      <c r="F7535">
        <v>1.7500000000000002E-2</v>
      </c>
      <c r="G7535">
        <v>0</v>
      </c>
      <c r="H7535">
        <v>0</v>
      </c>
      <c r="I7535">
        <v>0</v>
      </c>
    </row>
    <row r="7536" spans="1:9" x14ac:dyDescent="0.25">
      <c r="A7536" t="s">
        <v>719</v>
      </c>
      <c r="B7536">
        <v>62375</v>
      </c>
      <c r="C7536" s="593">
        <v>7.4999999999999997E-2</v>
      </c>
      <c r="D7536" t="s">
        <v>3355</v>
      </c>
      <c r="E7536">
        <v>6.25E-2</v>
      </c>
      <c r="F7536">
        <v>1.2500000000000001E-2</v>
      </c>
      <c r="G7536">
        <v>0</v>
      </c>
      <c r="H7536">
        <v>0</v>
      </c>
      <c r="I7536">
        <v>0</v>
      </c>
    </row>
    <row r="7537" spans="1:9" x14ac:dyDescent="0.25">
      <c r="A7537" t="s">
        <v>719</v>
      </c>
      <c r="B7537">
        <v>62376</v>
      </c>
      <c r="C7537" s="593">
        <v>6.5000000000000002E-2</v>
      </c>
      <c r="D7537" t="s">
        <v>2038</v>
      </c>
      <c r="E7537">
        <v>6.25E-2</v>
      </c>
      <c r="F7537">
        <v>2.5000000000000001E-3</v>
      </c>
      <c r="G7537">
        <v>0</v>
      </c>
      <c r="H7537">
        <v>0</v>
      </c>
      <c r="I7537">
        <v>0</v>
      </c>
    </row>
    <row r="7538" spans="1:9" x14ac:dyDescent="0.25">
      <c r="A7538" t="s">
        <v>719</v>
      </c>
      <c r="B7538">
        <v>62378</v>
      </c>
      <c r="C7538" s="593">
        <v>7.7499999999999999E-2</v>
      </c>
      <c r="D7538" t="s">
        <v>1268</v>
      </c>
      <c r="E7538">
        <v>6.25E-2</v>
      </c>
      <c r="F7538">
        <v>1.4999999999999999E-2</v>
      </c>
      <c r="G7538">
        <v>0</v>
      </c>
      <c r="H7538">
        <v>0</v>
      </c>
      <c r="I7538">
        <v>0</v>
      </c>
    </row>
    <row r="7539" spans="1:9" x14ac:dyDescent="0.25">
      <c r="A7539" t="s">
        <v>719</v>
      </c>
      <c r="B7539">
        <v>62379</v>
      </c>
      <c r="C7539" s="593">
        <v>6.5000000000000002E-2</v>
      </c>
      <c r="D7539" t="s">
        <v>2038</v>
      </c>
      <c r="E7539">
        <v>6.25E-2</v>
      </c>
      <c r="F7539">
        <v>2.5000000000000001E-3</v>
      </c>
      <c r="G7539">
        <v>0</v>
      </c>
      <c r="H7539">
        <v>0</v>
      </c>
      <c r="I7539">
        <v>0</v>
      </c>
    </row>
    <row r="7540" spans="1:9" x14ac:dyDescent="0.25">
      <c r="A7540" t="s">
        <v>719</v>
      </c>
      <c r="B7540">
        <v>62380</v>
      </c>
      <c r="C7540" s="593">
        <v>6.25E-2</v>
      </c>
      <c r="D7540" t="s">
        <v>3353</v>
      </c>
      <c r="E7540">
        <v>6.25E-2</v>
      </c>
      <c r="F7540">
        <v>0</v>
      </c>
      <c r="G7540">
        <v>0</v>
      </c>
      <c r="H7540">
        <v>0</v>
      </c>
      <c r="I7540">
        <v>0</v>
      </c>
    </row>
    <row r="7541" spans="1:9" x14ac:dyDescent="0.25">
      <c r="A7541" t="s">
        <v>719</v>
      </c>
      <c r="B7541">
        <v>62401</v>
      </c>
      <c r="C7541" s="593">
        <v>7.4999999999999997E-2</v>
      </c>
      <c r="D7541" t="s">
        <v>2740</v>
      </c>
      <c r="E7541">
        <v>6.25E-2</v>
      </c>
      <c r="F7541">
        <v>2.5000000000000001E-3</v>
      </c>
      <c r="G7541">
        <v>0</v>
      </c>
      <c r="H7541">
        <v>0.01</v>
      </c>
      <c r="I7541">
        <v>0</v>
      </c>
    </row>
    <row r="7542" spans="1:9" x14ac:dyDescent="0.25">
      <c r="A7542" t="s">
        <v>719</v>
      </c>
      <c r="B7542">
        <v>62410</v>
      </c>
      <c r="C7542" s="593">
        <v>7.2499999999999995E-2</v>
      </c>
      <c r="D7542" t="s">
        <v>1453</v>
      </c>
      <c r="E7542">
        <v>6.25E-2</v>
      </c>
      <c r="F7542">
        <v>0.01</v>
      </c>
      <c r="G7542">
        <v>0</v>
      </c>
      <c r="H7542">
        <v>0</v>
      </c>
      <c r="I7542">
        <v>0</v>
      </c>
    </row>
    <row r="7543" spans="1:9" x14ac:dyDescent="0.25">
      <c r="A7543" t="s">
        <v>719</v>
      </c>
      <c r="B7543">
        <v>62411</v>
      </c>
      <c r="C7543" s="593">
        <v>7.4999999999999997E-2</v>
      </c>
      <c r="D7543" t="s">
        <v>3358</v>
      </c>
      <c r="E7543">
        <v>6.25E-2</v>
      </c>
      <c r="F7543">
        <v>2.5000000000000001E-3</v>
      </c>
      <c r="G7543">
        <v>0</v>
      </c>
      <c r="H7543">
        <v>0.01</v>
      </c>
      <c r="I7543">
        <v>0</v>
      </c>
    </row>
    <row r="7544" spans="1:9" x14ac:dyDescent="0.25">
      <c r="A7544" t="s">
        <v>719</v>
      </c>
      <c r="B7544">
        <v>62413</v>
      </c>
      <c r="C7544" s="593">
        <v>7.2499999999999995E-2</v>
      </c>
      <c r="D7544" t="s">
        <v>1199</v>
      </c>
      <c r="E7544">
        <v>6.25E-2</v>
      </c>
      <c r="F7544">
        <v>0.01</v>
      </c>
      <c r="G7544">
        <v>0</v>
      </c>
      <c r="H7544">
        <v>0</v>
      </c>
      <c r="I7544">
        <v>0</v>
      </c>
    </row>
    <row r="7545" spans="1:9" x14ac:dyDescent="0.25">
      <c r="A7545" t="s">
        <v>719</v>
      </c>
      <c r="B7545">
        <v>62414</v>
      </c>
      <c r="C7545" s="593">
        <v>7.2499999999999995E-2</v>
      </c>
      <c r="D7545" t="s">
        <v>2688</v>
      </c>
      <c r="E7545">
        <v>6.25E-2</v>
      </c>
      <c r="F7545">
        <v>0.01</v>
      </c>
      <c r="G7545">
        <v>0</v>
      </c>
      <c r="H7545">
        <v>0</v>
      </c>
      <c r="I7545">
        <v>0</v>
      </c>
    </row>
    <row r="7546" spans="1:9" x14ac:dyDescent="0.25">
      <c r="A7546" t="s">
        <v>719</v>
      </c>
      <c r="B7546">
        <v>62417</v>
      </c>
      <c r="C7546" s="593">
        <v>7.2499999999999995E-2</v>
      </c>
      <c r="D7546" t="s">
        <v>1453</v>
      </c>
      <c r="E7546">
        <v>6.25E-2</v>
      </c>
      <c r="F7546">
        <v>0.01</v>
      </c>
      <c r="G7546">
        <v>0</v>
      </c>
      <c r="H7546">
        <v>0</v>
      </c>
      <c r="I7546">
        <v>0</v>
      </c>
    </row>
    <row r="7547" spans="1:9" x14ac:dyDescent="0.25">
      <c r="A7547" t="s">
        <v>719</v>
      </c>
      <c r="B7547">
        <v>62418</v>
      </c>
      <c r="C7547" s="593">
        <v>7.2499999999999995E-2</v>
      </c>
      <c r="D7547" t="s">
        <v>2688</v>
      </c>
      <c r="E7547">
        <v>6.25E-2</v>
      </c>
      <c r="F7547">
        <v>0.01</v>
      </c>
      <c r="G7547">
        <v>0</v>
      </c>
      <c r="H7547">
        <v>0</v>
      </c>
      <c r="I7547">
        <v>0</v>
      </c>
    </row>
    <row r="7548" spans="1:9" x14ac:dyDescent="0.25">
      <c r="A7548" t="s">
        <v>719</v>
      </c>
      <c r="B7548">
        <v>62419</v>
      </c>
      <c r="C7548" s="593">
        <v>7.7499999999999999E-2</v>
      </c>
      <c r="D7548" t="s">
        <v>3359</v>
      </c>
      <c r="E7548">
        <v>6.25E-2</v>
      </c>
      <c r="F7548">
        <v>1.4999999999999999E-2</v>
      </c>
      <c r="G7548">
        <v>0</v>
      </c>
      <c r="H7548">
        <v>0</v>
      </c>
      <c r="I7548">
        <v>0</v>
      </c>
    </row>
    <row r="7549" spans="1:9" x14ac:dyDescent="0.25">
      <c r="A7549" t="s">
        <v>719</v>
      </c>
      <c r="B7549">
        <v>62420</v>
      </c>
      <c r="C7549" s="593">
        <v>7.2499999999999995E-2</v>
      </c>
      <c r="D7549" t="s">
        <v>1199</v>
      </c>
      <c r="E7549">
        <v>6.25E-2</v>
      </c>
      <c r="F7549">
        <v>0.01</v>
      </c>
      <c r="G7549">
        <v>0</v>
      </c>
      <c r="H7549">
        <v>0</v>
      </c>
      <c r="I7549">
        <v>0</v>
      </c>
    </row>
    <row r="7550" spans="1:9" x14ac:dyDescent="0.25">
      <c r="A7550" t="s">
        <v>719</v>
      </c>
      <c r="B7550">
        <v>62421</v>
      </c>
      <c r="C7550" s="593">
        <v>7.7499999999999999E-2</v>
      </c>
      <c r="D7550" t="s">
        <v>3359</v>
      </c>
      <c r="E7550">
        <v>6.25E-2</v>
      </c>
      <c r="F7550">
        <v>1.4999999999999999E-2</v>
      </c>
      <c r="G7550">
        <v>0</v>
      </c>
      <c r="H7550">
        <v>0</v>
      </c>
      <c r="I7550">
        <v>0</v>
      </c>
    </row>
    <row r="7551" spans="1:9" x14ac:dyDescent="0.25">
      <c r="A7551" t="s">
        <v>719</v>
      </c>
      <c r="B7551">
        <v>62422</v>
      </c>
      <c r="C7551" s="593">
        <v>7.2499999999999995E-2</v>
      </c>
      <c r="D7551" t="s">
        <v>2688</v>
      </c>
      <c r="E7551">
        <v>6.25E-2</v>
      </c>
      <c r="F7551">
        <v>0.01</v>
      </c>
      <c r="G7551">
        <v>0</v>
      </c>
      <c r="H7551">
        <v>0</v>
      </c>
      <c r="I7551">
        <v>0</v>
      </c>
    </row>
    <row r="7552" spans="1:9" x14ac:dyDescent="0.25">
      <c r="A7552" t="s">
        <v>719</v>
      </c>
      <c r="B7552">
        <v>62423</v>
      </c>
      <c r="C7552" s="593">
        <v>8.2500000000000004E-2</v>
      </c>
      <c r="D7552" t="s">
        <v>3272</v>
      </c>
      <c r="E7552">
        <v>6.25E-2</v>
      </c>
      <c r="F7552">
        <v>0.02</v>
      </c>
      <c r="G7552">
        <v>0</v>
      </c>
      <c r="H7552">
        <v>0</v>
      </c>
      <c r="I7552">
        <v>0</v>
      </c>
    </row>
    <row r="7553" spans="1:9" x14ac:dyDescent="0.25">
      <c r="A7553" t="s">
        <v>719</v>
      </c>
      <c r="B7553">
        <v>62424</v>
      </c>
      <c r="C7553" s="593">
        <v>7.2499999999999995E-2</v>
      </c>
      <c r="D7553" t="s">
        <v>1492</v>
      </c>
      <c r="E7553">
        <v>6.25E-2</v>
      </c>
      <c r="F7553">
        <v>0.01</v>
      </c>
      <c r="G7553">
        <v>0</v>
      </c>
      <c r="H7553">
        <v>0</v>
      </c>
      <c r="I7553">
        <v>0</v>
      </c>
    </row>
    <row r="7554" spans="1:9" x14ac:dyDescent="0.25">
      <c r="A7554" t="s">
        <v>719</v>
      </c>
      <c r="B7554">
        <v>62425</v>
      </c>
      <c r="C7554" s="593">
        <v>7.7499999999999999E-2</v>
      </c>
      <c r="D7554" t="s">
        <v>3359</v>
      </c>
      <c r="E7554">
        <v>6.25E-2</v>
      </c>
      <c r="F7554">
        <v>1.4999999999999999E-2</v>
      </c>
      <c r="G7554">
        <v>0</v>
      </c>
      <c r="H7554">
        <v>0</v>
      </c>
      <c r="I7554">
        <v>0</v>
      </c>
    </row>
    <row r="7555" spans="1:9" x14ac:dyDescent="0.25">
      <c r="A7555" t="s">
        <v>719</v>
      </c>
      <c r="B7555">
        <v>62426</v>
      </c>
      <c r="C7555" s="593">
        <v>7.2499999999999995E-2</v>
      </c>
      <c r="D7555" t="s">
        <v>2688</v>
      </c>
      <c r="E7555">
        <v>6.25E-2</v>
      </c>
      <c r="F7555">
        <v>0.01</v>
      </c>
      <c r="G7555">
        <v>0</v>
      </c>
      <c r="H7555">
        <v>0</v>
      </c>
      <c r="I7555">
        <v>0</v>
      </c>
    </row>
    <row r="7556" spans="1:9" x14ac:dyDescent="0.25">
      <c r="A7556" t="s">
        <v>719</v>
      </c>
      <c r="B7556">
        <v>62427</v>
      </c>
      <c r="C7556" s="593">
        <v>7.2499999999999995E-2</v>
      </c>
      <c r="D7556" t="s">
        <v>1453</v>
      </c>
      <c r="E7556">
        <v>6.25E-2</v>
      </c>
      <c r="F7556">
        <v>0.01</v>
      </c>
      <c r="G7556">
        <v>0</v>
      </c>
      <c r="H7556">
        <v>0</v>
      </c>
      <c r="I7556">
        <v>0</v>
      </c>
    </row>
    <row r="7557" spans="1:9" x14ac:dyDescent="0.25">
      <c r="A7557" t="s">
        <v>719</v>
      </c>
      <c r="B7557">
        <v>62428</v>
      </c>
      <c r="C7557" s="593">
        <v>7.7499999999999999E-2</v>
      </c>
      <c r="D7557" t="s">
        <v>3360</v>
      </c>
      <c r="E7557">
        <v>6.25E-2</v>
      </c>
      <c r="F7557">
        <v>0.01</v>
      </c>
      <c r="G7557">
        <v>5.0000000000000001E-3</v>
      </c>
      <c r="H7557">
        <v>0</v>
      </c>
      <c r="I7557">
        <v>0</v>
      </c>
    </row>
    <row r="7558" spans="1:9" x14ac:dyDescent="0.25">
      <c r="A7558" t="s">
        <v>719</v>
      </c>
      <c r="B7558">
        <v>62431</v>
      </c>
      <c r="C7558" s="593">
        <v>7.2499999999999995E-2</v>
      </c>
      <c r="D7558" t="s">
        <v>2688</v>
      </c>
      <c r="E7558">
        <v>6.25E-2</v>
      </c>
      <c r="F7558">
        <v>0.01</v>
      </c>
      <c r="G7558">
        <v>0</v>
      </c>
      <c r="H7558">
        <v>0</v>
      </c>
      <c r="I7558">
        <v>0</v>
      </c>
    </row>
    <row r="7559" spans="1:9" x14ac:dyDescent="0.25">
      <c r="A7559" t="s">
        <v>719</v>
      </c>
      <c r="B7559">
        <v>62432</v>
      </c>
      <c r="C7559" s="593">
        <v>7.2499999999999995E-2</v>
      </c>
      <c r="D7559" t="s">
        <v>3361</v>
      </c>
      <c r="E7559">
        <v>6.25E-2</v>
      </c>
      <c r="F7559">
        <v>0.01</v>
      </c>
      <c r="G7559">
        <v>0</v>
      </c>
      <c r="H7559">
        <v>0</v>
      </c>
      <c r="I7559">
        <v>0</v>
      </c>
    </row>
    <row r="7560" spans="1:9" x14ac:dyDescent="0.25">
      <c r="A7560" t="s">
        <v>719</v>
      </c>
      <c r="B7560">
        <v>62433</v>
      </c>
      <c r="C7560" s="593">
        <v>6.25E-2</v>
      </c>
      <c r="D7560" t="s">
        <v>1514</v>
      </c>
      <c r="E7560">
        <v>6.25E-2</v>
      </c>
      <c r="F7560">
        <v>0</v>
      </c>
      <c r="G7560">
        <v>0</v>
      </c>
      <c r="H7560">
        <v>0</v>
      </c>
      <c r="I7560">
        <v>0</v>
      </c>
    </row>
    <row r="7561" spans="1:9" x14ac:dyDescent="0.25">
      <c r="A7561" t="s">
        <v>719</v>
      </c>
      <c r="B7561">
        <v>62434</v>
      </c>
      <c r="C7561" s="593">
        <v>7.2499999999999995E-2</v>
      </c>
      <c r="D7561" t="s">
        <v>1492</v>
      </c>
      <c r="E7561">
        <v>6.25E-2</v>
      </c>
      <c r="F7561">
        <v>0.01</v>
      </c>
      <c r="G7561">
        <v>0</v>
      </c>
      <c r="H7561">
        <v>0</v>
      </c>
      <c r="I7561">
        <v>0</v>
      </c>
    </row>
    <row r="7562" spans="1:9" x14ac:dyDescent="0.25">
      <c r="A7562" t="s">
        <v>719</v>
      </c>
      <c r="B7562">
        <v>62436</v>
      </c>
      <c r="C7562" s="593">
        <v>7.2499999999999995E-2</v>
      </c>
      <c r="D7562" t="s">
        <v>3361</v>
      </c>
      <c r="E7562">
        <v>6.25E-2</v>
      </c>
      <c r="F7562">
        <v>0.01</v>
      </c>
      <c r="G7562">
        <v>0</v>
      </c>
      <c r="H7562">
        <v>0</v>
      </c>
      <c r="I7562">
        <v>0</v>
      </c>
    </row>
    <row r="7563" spans="1:9" x14ac:dyDescent="0.25">
      <c r="A7563" t="s">
        <v>719</v>
      </c>
      <c r="B7563">
        <v>62438</v>
      </c>
      <c r="C7563" s="593">
        <v>7.2499999999999995E-2</v>
      </c>
      <c r="D7563" t="s">
        <v>3291</v>
      </c>
      <c r="E7563">
        <v>6.25E-2</v>
      </c>
      <c r="F7563">
        <v>0.01</v>
      </c>
      <c r="G7563">
        <v>0</v>
      </c>
      <c r="H7563">
        <v>0</v>
      </c>
      <c r="I7563">
        <v>0</v>
      </c>
    </row>
    <row r="7564" spans="1:9" x14ac:dyDescent="0.25">
      <c r="A7564" t="s">
        <v>719</v>
      </c>
      <c r="B7564">
        <v>62439</v>
      </c>
      <c r="C7564" s="593">
        <v>7.2499999999999995E-2</v>
      </c>
      <c r="D7564" t="s">
        <v>1453</v>
      </c>
      <c r="E7564">
        <v>6.25E-2</v>
      </c>
      <c r="F7564">
        <v>0.01</v>
      </c>
      <c r="G7564">
        <v>0</v>
      </c>
      <c r="H7564">
        <v>0</v>
      </c>
      <c r="I7564">
        <v>0</v>
      </c>
    </row>
    <row r="7565" spans="1:9" x14ac:dyDescent="0.25">
      <c r="A7565" t="s">
        <v>719</v>
      </c>
      <c r="B7565">
        <v>62440</v>
      </c>
      <c r="C7565" s="593">
        <v>7.2499999999999995E-2</v>
      </c>
      <c r="D7565" t="s">
        <v>3286</v>
      </c>
      <c r="E7565">
        <v>6.25E-2</v>
      </c>
      <c r="F7565">
        <v>0.01</v>
      </c>
      <c r="G7565">
        <v>0</v>
      </c>
      <c r="H7565">
        <v>0</v>
      </c>
      <c r="I7565">
        <v>0</v>
      </c>
    </row>
    <row r="7566" spans="1:9" x14ac:dyDescent="0.25">
      <c r="A7566" t="s">
        <v>719</v>
      </c>
      <c r="B7566">
        <v>62441</v>
      </c>
      <c r="C7566" s="593">
        <v>8.2500000000000004E-2</v>
      </c>
      <c r="D7566" t="s">
        <v>3272</v>
      </c>
      <c r="E7566">
        <v>6.25E-2</v>
      </c>
      <c r="F7566">
        <v>0.02</v>
      </c>
      <c r="G7566">
        <v>0</v>
      </c>
      <c r="H7566">
        <v>0</v>
      </c>
      <c r="I7566">
        <v>0</v>
      </c>
    </row>
    <row r="7567" spans="1:9" x14ac:dyDescent="0.25">
      <c r="A7567" t="s">
        <v>719</v>
      </c>
      <c r="B7567">
        <v>62442</v>
      </c>
      <c r="C7567" s="593">
        <v>7.2499999999999995E-2</v>
      </c>
      <c r="D7567" t="s">
        <v>1199</v>
      </c>
      <c r="E7567">
        <v>6.25E-2</v>
      </c>
      <c r="F7567">
        <v>0.01</v>
      </c>
      <c r="G7567">
        <v>0</v>
      </c>
      <c r="H7567">
        <v>0</v>
      </c>
      <c r="I7567">
        <v>0</v>
      </c>
    </row>
    <row r="7568" spans="1:9" x14ac:dyDescent="0.25">
      <c r="A7568" t="s">
        <v>719</v>
      </c>
      <c r="B7568">
        <v>62443</v>
      </c>
      <c r="C7568" s="593">
        <v>6.7500000000000004E-2</v>
      </c>
      <c r="D7568" t="s">
        <v>1412</v>
      </c>
      <c r="E7568">
        <v>6.25E-2</v>
      </c>
      <c r="F7568">
        <v>5.0000000000000001E-3</v>
      </c>
      <c r="G7568">
        <v>0</v>
      </c>
      <c r="H7568">
        <v>0</v>
      </c>
      <c r="I7568">
        <v>0</v>
      </c>
    </row>
    <row r="7569" spans="1:9" x14ac:dyDescent="0.25">
      <c r="A7569" t="s">
        <v>719</v>
      </c>
      <c r="B7569">
        <v>62444</v>
      </c>
      <c r="C7569" s="593">
        <v>7.2499999999999995E-2</v>
      </c>
      <c r="D7569" t="s">
        <v>3291</v>
      </c>
      <c r="E7569">
        <v>6.25E-2</v>
      </c>
      <c r="F7569">
        <v>0.01</v>
      </c>
      <c r="G7569">
        <v>0</v>
      </c>
      <c r="H7569">
        <v>0</v>
      </c>
      <c r="I7569">
        <v>0</v>
      </c>
    </row>
    <row r="7570" spans="1:9" x14ac:dyDescent="0.25">
      <c r="A7570" t="s">
        <v>719</v>
      </c>
      <c r="B7570">
        <v>62445</v>
      </c>
      <c r="C7570" s="593">
        <v>7.2499999999999995E-2</v>
      </c>
      <c r="D7570" t="s">
        <v>3361</v>
      </c>
      <c r="E7570">
        <v>6.25E-2</v>
      </c>
      <c r="F7570">
        <v>0.01</v>
      </c>
      <c r="G7570">
        <v>0</v>
      </c>
      <c r="H7570">
        <v>0</v>
      </c>
      <c r="I7570">
        <v>0</v>
      </c>
    </row>
    <row r="7571" spans="1:9" x14ac:dyDescent="0.25">
      <c r="A7571" t="s">
        <v>719</v>
      </c>
      <c r="B7571">
        <v>62446</v>
      </c>
      <c r="C7571" s="593">
        <v>7.0000000000000007E-2</v>
      </c>
      <c r="D7571" t="s">
        <v>3362</v>
      </c>
      <c r="E7571">
        <v>6.25E-2</v>
      </c>
      <c r="F7571">
        <v>7.4999999999999997E-3</v>
      </c>
      <c r="G7571">
        <v>0</v>
      </c>
      <c r="H7571">
        <v>0</v>
      </c>
      <c r="I7571">
        <v>0</v>
      </c>
    </row>
    <row r="7572" spans="1:9" x14ac:dyDescent="0.25">
      <c r="A7572" t="s">
        <v>719</v>
      </c>
      <c r="B7572">
        <v>62447</v>
      </c>
      <c r="C7572" s="593">
        <v>7.2499999999999995E-2</v>
      </c>
      <c r="D7572" t="s">
        <v>3286</v>
      </c>
      <c r="E7572">
        <v>6.25E-2</v>
      </c>
      <c r="F7572">
        <v>0.01</v>
      </c>
      <c r="G7572">
        <v>0</v>
      </c>
      <c r="H7572">
        <v>0</v>
      </c>
      <c r="I7572">
        <v>0</v>
      </c>
    </row>
    <row r="7573" spans="1:9" x14ac:dyDescent="0.25">
      <c r="A7573" t="s">
        <v>719</v>
      </c>
      <c r="B7573">
        <v>62448</v>
      </c>
      <c r="C7573" s="593">
        <v>7.7499999999999999E-2</v>
      </c>
      <c r="D7573" t="s">
        <v>3359</v>
      </c>
      <c r="E7573">
        <v>6.25E-2</v>
      </c>
      <c r="F7573">
        <v>1.4999999999999999E-2</v>
      </c>
      <c r="G7573">
        <v>0</v>
      </c>
      <c r="H7573">
        <v>0</v>
      </c>
      <c r="I7573">
        <v>0</v>
      </c>
    </row>
    <row r="7574" spans="1:9" x14ac:dyDescent="0.25">
      <c r="A7574" t="s">
        <v>719</v>
      </c>
      <c r="B7574">
        <v>62449</v>
      </c>
      <c r="C7574" s="593">
        <v>7.2499999999999995E-2</v>
      </c>
      <c r="D7574" t="s">
        <v>1199</v>
      </c>
      <c r="E7574">
        <v>6.25E-2</v>
      </c>
      <c r="F7574">
        <v>0.01</v>
      </c>
      <c r="G7574">
        <v>0</v>
      </c>
      <c r="H7574">
        <v>0</v>
      </c>
      <c r="I7574">
        <v>0</v>
      </c>
    </row>
    <row r="7575" spans="1:9" x14ac:dyDescent="0.25">
      <c r="A7575" t="s">
        <v>719</v>
      </c>
      <c r="B7575">
        <v>62450</v>
      </c>
      <c r="C7575" s="593">
        <v>7.7499999999999999E-2</v>
      </c>
      <c r="D7575" t="s">
        <v>3359</v>
      </c>
      <c r="E7575">
        <v>6.25E-2</v>
      </c>
      <c r="F7575">
        <v>1.4999999999999999E-2</v>
      </c>
      <c r="G7575">
        <v>0</v>
      </c>
      <c r="H7575">
        <v>0</v>
      </c>
      <c r="I7575">
        <v>0</v>
      </c>
    </row>
    <row r="7576" spans="1:9" x14ac:dyDescent="0.25">
      <c r="A7576" t="s">
        <v>719</v>
      </c>
      <c r="B7576">
        <v>62451</v>
      </c>
      <c r="C7576" s="593">
        <v>6.25E-2</v>
      </c>
      <c r="D7576" t="s">
        <v>1514</v>
      </c>
      <c r="E7576">
        <v>6.25E-2</v>
      </c>
      <c r="F7576">
        <v>0</v>
      </c>
      <c r="G7576">
        <v>0</v>
      </c>
      <c r="H7576">
        <v>0</v>
      </c>
      <c r="I7576">
        <v>0</v>
      </c>
    </row>
    <row r="7577" spans="1:9" x14ac:dyDescent="0.25">
      <c r="A7577" t="s">
        <v>719</v>
      </c>
      <c r="B7577">
        <v>62452</v>
      </c>
      <c r="C7577" s="593">
        <v>7.7499999999999999E-2</v>
      </c>
      <c r="D7577" t="s">
        <v>3359</v>
      </c>
      <c r="E7577">
        <v>6.25E-2</v>
      </c>
      <c r="F7577">
        <v>1.4999999999999999E-2</v>
      </c>
      <c r="G7577">
        <v>0</v>
      </c>
      <c r="H7577">
        <v>0</v>
      </c>
      <c r="I7577">
        <v>0</v>
      </c>
    </row>
    <row r="7578" spans="1:9" x14ac:dyDescent="0.25">
      <c r="A7578" t="s">
        <v>719</v>
      </c>
      <c r="B7578">
        <v>62454</v>
      </c>
      <c r="C7578" s="593">
        <v>6.25E-2</v>
      </c>
      <c r="D7578" t="s">
        <v>1514</v>
      </c>
      <c r="E7578">
        <v>6.25E-2</v>
      </c>
      <c r="F7578">
        <v>0</v>
      </c>
      <c r="G7578">
        <v>0</v>
      </c>
      <c r="H7578">
        <v>0</v>
      </c>
      <c r="I7578">
        <v>0</v>
      </c>
    </row>
    <row r="7579" spans="1:9" x14ac:dyDescent="0.25">
      <c r="A7579" t="s">
        <v>719</v>
      </c>
      <c r="B7579">
        <v>62458</v>
      </c>
      <c r="C7579" s="593">
        <v>7.2499999999999995E-2</v>
      </c>
      <c r="D7579" t="s">
        <v>2688</v>
      </c>
      <c r="E7579">
        <v>6.25E-2</v>
      </c>
      <c r="F7579">
        <v>0.01</v>
      </c>
      <c r="G7579">
        <v>0</v>
      </c>
      <c r="H7579">
        <v>0</v>
      </c>
      <c r="I7579">
        <v>0</v>
      </c>
    </row>
    <row r="7580" spans="1:9" x14ac:dyDescent="0.25">
      <c r="A7580" t="s">
        <v>719</v>
      </c>
      <c r="B7580">
        <v>62459</v>
      </c>
      <c r="C7580" s="593">
        <v>7.2499999999999995E-2</v>
      </c>
      <c r="D7580" t="s">
        <v>3363</v>
      </c>
      <c r="E7580">
        <v>6.25E-2</v>
      </c>
      <c r="F7580">
        <v>0.01</v>
      </c>
      <c r="G7580">
        <v>0</v>
      </c>
      <c r="H7580">
        <v>0</v>
      </c>
      <c r="I7580">
        <v>0</v>
      </c>
    </row>
    <row r="7581" spans="1:9" x14ac:dyDescent="0.25">
      <c r="A7581" t="s">
        <v>719</v>
      </c>
      <c r="B7581">
        <v>62460</v>
      </c>
      <c r="C7581" s="593">
        <v>7.2499999999999995E-2</v>
      </c>
      <c r="D7581" t="s">
        <v>1453</v>
      </c>
      <c r="E7581">
        <v>6.25E-2</v>
      </c>
      <c r="F7581">
        <v>0.01</v>
      </c>
      <c r="G7581">
        <v>0</v>
      </c>
      <c r="H7581">
        <v>0</v>
      </c>
      <c r="I7581">
        <v>0</v>
      </c>
    </row>
    <row r="7582" spans="1:9" x14ac:dyDescent="0.25">
      <c r="A7582" t="s">
        <v>719</v>
      </c>
      <c r="B7582">
        <v>62461</v>
      </c>
      <c r="C7582" s="593">
        <v>7.2499999999999995E-2</v>
      </c>
      <c r="D7582" t="s">
        <v>3291</v>
      </c>
      <c r="E7582">
        <v>6.25E-2</v>
      </c>
      <c r="F7582">
        <v>0.01</v>
      </c>
      <c r="G7582">
        <v>0</v>
      </c>
      <c r="H7582">
        <v>0</v>
      </c>
      <c r="I7582">
        <v>0</v>
      </c>
    </row>
    <row r="7583" spans="1:9" x14ac:dyDescent="0.25">
      <c r="A7583" t="s">
        <v>719</v>
      </c>
      <c r="B7583">
        <v>62462</v>
      </c>
      <c r="C7583" s="593">
        <v>7.2499999999999995E-2</v>
      </c>
      <c r="D7583" t="s">
        <v>3361</v>
      </c>
      <c r="E7583">
        <v>6.25E-2</v>
      </c>
      <c r="F7583">
        <v>0.01</v>
      </c>
      <c r="G7583">
        <v>0</v>
      </c>
      <c r="H7583">
        <v>0</v>
      </c>
      <c r="I7583">
        <v>0</v>
      </c>
    </row>
    <row r="7584" spans="1:9" x14ac:dyDescent="0.25">
      <c r="A7584" t="s">
        <v>719</v>
      </c>
      <c r="B7584">
        <v>62463</v>
      </c>
      <c r="C7584" s="593">
        <v>7.2499999999999995E-2</v>
      </c>
      <c r="D7584" t="s">
        <v>3291</v>
      </c>
      <c r="E7584">
        <v>6.25E-2</v>
      </c>
      <c r="F7584">
        <v>0.01</v>
      </c>
      <c r="G7584">
        <v>0</v>
      </c>
      <c r="H7584">
        <v>0</v>
      </c>
      <c r="I7584">
        <v>0</v>
      </c>
    </row>
    <row r="7585" spans="1:9" x14ac:dyDescent="0.25">
      <c r="A7585" t="s">
        <v>719</v>
      </c>
      <c r="B7585">
        <v>62464</v>
      </c>
      <c r="C7585" s="593">
        <v>6.25E-2</v>
      </c>
      <c r="D7585" t="s">
        <v>3364</v>
      </c>
      <c r="E7585">
        <v>6.25E-2</v>
      </c>
      <c r="F7585">
        <v>0</v>
      </c>
      <c r="G7585">
        <v>0</v>
      </c>
      <c r="H7585">
        <v>0</v>
      </c>
      <c r="I7585">
        <v>0</v>
      </c>
    </row>
    <row r="7586" spans="1:9" x14ac:dyDescent="0.25">
      <c r="A7586" t="s">
        <v>719</v>
      </c>
      <c r="B7586">
        <v>62465</v>
      </c>
      <c r="C7586" s="593">
        <v>7.2499999999999995E-2</v>
      </c>
      <c r="D7586" t="s">
        <v>3291</v>
      </c>
      <c r="E7586">
        <v>6.25E-2</v>
      </c>
      <c r="F7586">
        <v>0.01</v>
      </c>
      <c r="G7586">
        <v>0</v>
      </c>
      <c r="H7586">
        <v>0</v>
      </c>
      <c r="I7586">
        <v>0</v>
      </c>
    </row>
    <row r="7587" spans="1:9" x14ac:dyDescent="0.25">
      <c r="A7587" t="s">
        <v>719</v>
      </c>
      <c r="B7587">
        <v>62466</v>
      </c>
      <c r="C7587" s="593">
        <v>7.7499999999999999E-2</v>
      </c>
      <c r="D7587" t="s">
        <v>3359</v>
      </c>
      <c r="E7587">
        <v>6.25E-2</v>
      </c>
      <c r="F7587">
        <v>1.4999999999999999E-2</v>
      </c>
      <c r="G7587">
        <v>0</v>
      </c>
      <c r="H7587">
        <v>0</v>
      </c>
      <c r="I7587">
        <v>0</v>
      </c>
    </row>
    <row r="7588" spans="1:9" x14ac:dyDescent="0.25">
      <c r="A7588" t="s">
        <v>719</v>
      </c>
      <c r="B7588">
        <v>62467</v>
      </c>
      <c r="C7588" s="593">
        <v>7.2499999999999995E-2</v>
      </c>
      <c r="D7588" t="s">
        <v>3361</v>
      </c>
      <c r="E7588">
        <v>6.25E-2</v>
      </c>
      <c r="F7588">
        <v>0.01</v>
      </c>
      <c r="G7588">
        <v>0</v>
      </c>
      <c r="H7588">
        <v>0</v>
      </c>
      <c r="I7588">
        <v>0</v>
      </c>
    </row>
    <row r="7589" spans="1:9" x14ac:dyDescent="0.25">
      <c r="A7589" t="s">
        <v>719</v>
      </c>
      <c r="B7589">
        <v>62468</v>
      </c>
      <c r="C7589" s="593">
        <v>7.7499999999999999E-2</v>
      </c>
      <c r="D7589" t="s">
        <v>3365</v>
      </c>
      <c r="E7589">
        <v>6.25E-2</v>
      </c>
      <c r="F7589">
        <v>0.01</v>
      </c>
      <c r="G7589">
        <v>5.0000000000000001E-3</v>
      </c>
      <c r="H7589">
        <v>0</v>
      </c>
      <c r="I7589">
        <v>0</v>
      </c>
    </row>
    <row r="7590" spans="1:9" x14ac:dyDescent="0.25">
      <c r="A7590" t="s">
        <v>719</v>
      </c>
      <c r="B7590">
        <v>62469</v>
      </c>
      <c r="C7590" s="593">
        <v>7.2499999999999995E-2</v>
      </c>
      <c r="D7590" t="s">
        <v>3286</v>
      </c>
      <c r="E7590">
        <v>6.25E-2</v>
      </c>
      <c r="F7590">
        <v>0.01</v>
      </c>
      <c r="G7590">
        <v>0</v>
      </c>
      <c r="H7590">
        <v>0</v>
      </c>
      <c r="I7590">
        <v>0</v>
      </c>
    </row>
    <row r="7591" spans="1:9" x14ac:dyDescent="0.25">
      <c r="A7591" t="s">
        <v>719</v>
      </c>
      <c r="B7591">
        <v>62471</v>
      </c>
      <c r="C7591" s="593">
        <v>7.7499999999999999E-2</v>
      </c>
      <c r="D7591" t="s">
        <v>3366</v>
      </c>
      <c r="E7591">
        <v>6.25E-2</v>
      </c>
      <c r="F7591">
        <v>0.01</v>
      </c>
      <c r="G7591">
        <v>5.0000000000000001E-3</v>
      </c>
      <c r="H7591">
        <v>0</v>
      </c>
      <c r="I7591">
        <v>0</v>
      </c>
    </row>
    <row r="7592" spans="1:9" x14ac:dyDescent="0.25">
      <c r="A7592" t="s">
        <v>719</v>
      </c>
      <c r="B7592">
        <v>62473</v>
      </c>
      <c r="C7592" s="593">
        <v>6.5000000000000002E-2</v>
      </c>
      <c r="D7592" t="s">
        <v>2740</v>
      </c>
      <c r="E7592">
        <v>6.25E-2</v>
      </c>
      <c r="F7592">
        <v>2.5000000000000001E-3</v>
      </c>
      <c r="G7592">
        <v>0</v>
      </c>
      <c r="H7592">
        <v>0</v>
      </c>
      <c r="I7592">
        <v>0</v>
      </c>
    </row>
    <row r="7593" spans="1:9" x14ac:dyDescent="0.25">
      <c r="A7593" t="s">
        <v>719</v>
      </c>
      <c r="B7593">
        <v>62474</v>
      </c>
      <c r="C7593" s="593">
        <v>7.2499999999999995E-2</v>
      </c>
      <c r="D7593" t="s">
        <v>1199</v>
      </c>
      <c r="E7593">
        <v>6.25E-2</v>
      </c>
      <c r="F7593">
        <v>0.01</v>
      </c>
      <c r="G7593">
        <v>0</v>
      </c>
      <c r="H7593">
        <v>0</v>
      </c>
      <c r="I7593">
        <v>0</v>
      </c>
    </row>
    <row r="7594" spans="1:9" x14ac:dyDescent="0.25">
      <c r="A7594" t="s">
        <v>719</v>
      </c>
      <c r="B7594">
        <v>62475</v>
      </c>
      <c r="C7594" s="593">
        <v>7.2499999999999995E-2</v>
      </c>
      <c r="D7594" t="s">
        <v>1492</v>
      </c>
      <c r="E7594">
        <v>6.25E-2</v>
      </c>
      <c r="F7594">
        <v>0.01</v>
      </c>
      <c r="G7594">
        <v>0</v>
      </c>
      <c r="H7594">
        <v>0</v>
      </c>
      <c r="I7594">
        <v>0</v>
      </c>
    </row>
    <row r="7595" spans="1:9" x14ac:dyDescent="0.25">
      <c r="A7595" t="s">
        <v>719</v>
      </c>
      <c r="B7595">
        <v>62476</v>
      </c>
      <c r="C7595" s="593">
        <v>7.7499999999999999E-2</v>
      </c>
      <c r="D7595" t="s">
        <v>3359</v>
      </c>
      <c r="E7595">
        <v>6.25E-2</v>
      </c>
      <c r="F7595">
        <v>1.4999999999999999E-2</v>
      </c>
      <c r="G7595">
        <v>0</v>
      </c>
      <c r="H7595">
        <v>0</v>
      </c>
      <c r="I7595">
        <v>0</v>
      </c>
    </row>
    <row r="7596" spans="1:9" x14ac:dyDescent="0.25">
      <c r="A7596" t="s">
        <v>719</v>
      </c>
      <c r="B7596">
        <v>62477</v>
      </c>
      <c r="C7596" s="593">
        <v>7.2499999999999995E-2</v>
      </c>
      <c r="D7596" t="s">
        <v>1199</v>
      </c>
      <c r="E7596">
        <v>6.25E-2</v>
      </c>
      <c r="F7596">
        <v>0.01</v>
      </c>
      <c r="G7596">
        <v>0</v>
      </c>
      <c r="H7596">
        <v>0</v>
      </c>
      <c r="I7596">
        <v>0</v>
      </c>
    </row>
    <row r="7597" spans="1:9" x14ac:dyDescent="0.25">
      <c r="A7597" t="s">
        <v>719</v>
      </c>
      <c r="B7597">
        <v>62478</v>
      </c>
      <c r="C7597" s="593">
        <v>7.2499999999999995E-2</v>
      </c>
      <c r="D7597" t="s">
        <v>1199</v>
      </c>
      <c r="E7597">
        <v>6.25E-2</v>
      </c>
      <c r="F7597">
        <v>0.01</v>
      </c>
      <c r="G7597">
        <v>0</v>
      </c>
      <c r="H7597">
        <v>0</v>
      </c>
      <c r="I7597">
        <v>0</v>
      </c>
    </row>
    <row r="7598" spans="1:9" x14ac:dyDescent="0.25">
      <c r="A7598" t="s">
        <v>719</v>
      </c>
      <c r="B7598">
        <v>62479</v>
      </c>
      <c r="C7598" s="593">
        <v>7.2499999999999995E-2</v>
      </c>
      <c r="D7598" t="s">
        <v>1492</v>
      </c>
      <c r="E7598">
        <v>6.25E-2</v>
      </c>
      <c r="F7598">
        <v>0.01</v>
      </c>
      <c r="G7598">
        <v>0</v>
      </c>
      <c r="H7598">
        <v>0</v>
      </c>
      <c r="I7598">
        <v>0</v>
      </c>
    </row>
    <row r="7599" spans="1:9" x14ac:dyDescent="0.25">
      <c r="A7599" t="s">
        <v>719</v>
      </c>
      <c r="B7599">
        <v>62480</v>
      </c>
      <c r="C7599" s="593">
        <v>7.2499999999999995E-2</v>
      </c>
      <c r="D7599" t="s">
        <v>1492</v>
      </c>
      <c r="E7599">
        <v>6.25E-2</v>
      </c>
      <c r="F7599">
        <v>0.01</v>
      </c>
      <c r="G7599">
        <v>0</v>
      </c>
      <c r="H7599">
        <v>0</v>
      </c>
      <c r="I7599">
        <v>0</v>
      </c>
    </row>
    <row r="7600" spans="1:9" x14ac:dyDescent="0.25">
      <c r="A7600" t="s">
        <v>719</v>
      </c>
      <c r="B7600">
        <v>62481</v>
      </c>
      <c r="C7600" s="593">
        <v>7.2499999999999995E-2</v>
      </c>
      <c r="D7600" t="s">
        <v>1199</v>
      </c>
      <c r="E7600">
        <v>6.25E-2</v>
      </c>
      <c r="F7600">
        <v>0.01</v>
      </c>
      <c r="G7600">
        <v>0</v>
      </c>
      <c r="H7600">
        <v>0</v>
      </c>
      <c r="I7600">
        <v>0</v>
      </c>
    </row>
    <row r="7601" spans="1:9" x14ac:dyDescent="0.25">
      <c r="A7601" t="s">
        <v>719</v>
      </c>
      <c r="B7601">
        <v>62501</v>
      </c>
      <c r="C7601" s="593">
        <v>9.2499999999999999E-2</v>
      </c>
      <c r="D7601" t="s">
        <v>2641</v>
      </c>
      <c r="E7601">
        <v>6.25E-2</v>
      </c>
      <c r="F7601">
        <v>1.4999999999999999E-2</v>
      </c>
      <c r="G7601">
        <v>1.4999999999999999E-2</v>
      </c>
      <c r="H7601">
        <v>0</v>
      </c>
      <c r="I7601">
        <v>0</v>
      </c>
    </row>
    <row r="7602" spans="1:9" x14ac:dyDescent="0.25">
      <c r="A7602" t="s">
        <v>719</v>
      </c>
      <c r="B7602">
        <v>62510</v>
      </c>
      <c r="C7602" s="593">
        <v>8.2500000000000004E-2</v>
      </c>
      <c r="D7602" t="s">
        <v>3367</v>
      </c>
      <c r="E7602">
        <v>6.25E-2</v>
      </c>
      <c r="F7602">
        <v>0.01</v>
      </c>
      <c r="G7602">
        <v>0.01</v>
      </c>
      <c r="H7602">
        <v>0</v>
      </c>
      <c r="I7602">
        <v>0</v>
      </c>
    </row>
    <row r="7603" spans="1:9" x14ac:dyDescent="0.25">
      <c r="A7603" t="s">
        <v>719</v>
      </c>
      <c r="B7603">
        <v>62512</v>
      </c>
      <c r="C7603" s="593">
        <v>8.2500000000000004E-2</v>
      </c>
      <c r="D7603" t="s">
        <v>1540</v>
      </c>
      <c r="E7603">
        <v>6.25E-2</v>
      </c>
      <c r="F7603">
        <v>0.02</v>
      </c>
      <c r="G7603">
        <v>0</v>
      </c>
      <c r="H7603">
        <v>0</v>
      </c>
      <c r="I7603">
        <v>0</v>
      </c>
    </row>
    <row r="7604" spans="1:9" x14ac:dyDescent="0.25">
      <c r="A7604" t="s">
        <v>719</v>
      </c>
      <c r="B7604">
        <v>62513</v>
      </c>
      <c r="C7604" s="593">
        <v>7.7499999999999999E-2</v>
      </c>
      <c r="D7604" t="s">
        <v>2898</v>
      </c>
      <c r="E7604">
        <v>6.25E-2</v>
      </c>
      <c r="F7604">
        <v>1.4999999999999999E-2</v>
      </c>
      <c r="G7604">
        <v>0</v>
      </c>
      <c r="H7604">
        <v>0</v>
      </c>
      <c r="I7604">
        <v>0</v>
      </c>
    </row>
    <row r="7605" spans="1:9" x14ac:dyDescent="0.25">
      <c r="A7605" t="s">
        <v>719</v>
      </c>
      <c r="B7605">
        <v>62514</v>
      </c>
      <c r="C7605" s="593">
        <v>7.7499999999999999E-2</v>
      </c>
      <c r="D7605" t="s">
        <v>2898</v>
      </c>
      <c r="E7605">
        <v>6.25E-2</v>
      </c>
      <c r="F7605">
        <v>1.4999999999999999E-2</v>
      </c>
      <c r="G7605">
        <v>0</v>
      </c>
      <c r="H7605">
        <v>0</v>
      </c>
      <c r="I7605">
        <v>0</v>
      </c>
    </row>
    <row r="7606" spans="1:9" x14ac:dyDescent="0.25">
      <c r="A7606" t="s">
        <v>719</v>
      </c>
      <c r="B7606">
        <v>62515</v>
      </c>
      <c r="C7606" s="593">
        <v>7.2499999999999995E-2</v>
      </c>
      <c r="D7606" t="s">
        <v>3368</v>
      </c>
      <c r="E7606">
        <v>6.25E-2</v>
      </c>
      <c r="F7606">
        <v>0.01</v>
      </c>
      <c r="G7606">
        <v>0</v>
      </c>
      <c r="H7606">
        <v>0</v>
      </c>
      <c r="I7606">
        <v>0</v>
      </c>
    </row>
    <row r="7607" spans="1:9" x14ac:dyDescent="0.25">
      <c r="A7607" t="s">
        <v>719</v>
      </c>
      <c r="B7607">
        <v>62517</v>
      </c>
      <c r="C7607" s="593">
        <v>7.2499999999999995E-2</v>
      </c>
      <c r="D7607" t="s">
        <v>3369</v>
      </c>
      <c r="E7607">
        <v>6.25E-2</v>
      </c>
      <c r="F7607">
        <v>0.01</v>
      </c>
      <c r="G7607">
        <v>0</v>
      </c>
      <c r="H7607">
        <v>0</v>
      </c>
      <c r="I7607">
        <v>0</v>
      </c>
    </row>
    <row r="7608" spans="1:9" x14ac:dyDescent="0.25">
      <c r="A7608" t="s">
        <v>719</v>
      </c>
      <c r="B7608">
        <v>62518</v>
      </c>
      <c r="C7608" s="593">
        <v>8.2500000000000004E-2</v>
      </c>
      <c r="D7608" t="s">
        <v>1540</v>
      </c>
      <c r="E7608">
        <v>6.25E-2</v>
      </c>
      <c r="F7608">
        <v>0.02</v>
      </c>
      <c r="G7608">
        <v>0</v>
      </c>
      <c r="H7608">
        <v>0</v>
      </c>
      <c r="I7608">
        <v>0</v>
      </c>
    </row>
    <row r="7609" spans="1:9" x14ac:dyDescent="0.25">
      <c r="A7609" t="s">
        <v>719</v>
      </c>
      <c r="B7609">
        <v>62519</v>
      </c>
      <c r="C7609" s="593">
        <v>8.2500000000000004E-2</v>
      </c>
      <c r="D7609" t="s">
        <v>1540</v>
      </c>
      <c r="E7609">
        <v>6.25E-2</v>
      </c>
      <c r="F7609">
        <v>0.02</v>
      </c>
      <c r="G7609">
        <v>0</v>
      </c>
      <c r="H7609">
        <v>0</v>
      </c>
      <c r="I7609">
        <v>0</v>
      </c>
    </row>
    <row r="7610" spans="1:9" x14ac:dyDescent="0.25">
      <c r="A7610" t="s">
        <v>719</v>
      </c>
      <c r="B7610">
        <v>62520</v>
      </c>
      <c r="C7610" s="593">
        <v>7.2499999999999995E-2</v>
      </c>
      <c r="D7610" t="s">
        <v>3368</v>
      </c>
      <c r="E7610">
        <v>6.25E-2</v>
      </c>
      <c r="F7610">
        <v>0.01</v>
      </c>
      <c r="G7610">
        <v>0</v>
      </c>
      <c r="H7610">
        <v>0</v>
      </c>
      <c r="I7610">
        <v>0</v>
      </c>
    </row>
    <row r="7611" spans="1:9" x14ac:dyDescent="0.25">
      <c r="A7611" t="s">
        <v>719</v>
      </c>
      <c r="B7611">
        <v>62521</v>
      </c>
      <c r="C7611" s="593">
        <v>9.2499999999999999E-2</v>
      </c>
      <c r="D7611" t="s">
        <v>2641</v>
      </c>
      <c r="E7611">
        <v>6.25E-2</v>
      </c>
      <c r="F7611">
        <v>1.4999999999999999E-2</v>
      </c>
      <c r="G7611">
        <v>1.4999999999999999E-2</v>
      </c>
      <c r="H7611">
        <v>0</v>
      </c>
      <c r="I7611">
        <v>0</v>
      </c>
    </row>
    <row r="7612" spans="1:9" x14ac:dyDescent="0.25">
      <c r="A7612" t="s">
        <v>719</v>
      </c>
      <c r="B7612">
        <v>62522</v>
      </c>
      <c r="C7612" s="593">
        <v>9.2499999999999999E-2</v>
      </c>
      <c r="D7612" t="s">
        <v>2641</v>
      </c>
      <c r="E7612">
        <v>6.25E-2</v>
      </c>
      <c r="F7612">
        <v>1.4999999999999999E-2</v>
      </c>
      <c r="G7612">
        <v>1.4999999999999999E-2</v>
      </c>
      <c r="H7612">
        <v>0</v>
      </c>
      <c r="I7612">
        <v>0</v>
      </c>
    </row>
    <row r="7613" spans="1:9" x14ac:dyDescent="0.25">
      <c r="A7613" t="s">
        <v>719</v>
      </c>
      <c r="B7613">
        <v>62523</v>
      </c>
      <c r="C7613" s="593">
        <v>9.2499999999999999E-2</v>
      </c>
      <c r="D7613" t="s">
        <v>2641</v>
      </c>
      <c r="E7613">
        <v>6.25E-2</v>
      </c>
      <c r="F7613">
        <v>1.4999999999999999E-2</v>
      </c>
      <c r="G7613">
        <v>1.4999999999999999E-2</v>
      </c>
      <c r="H7613">
        <v>0</v>
      </c>
      <c r="I7613">
        <v>0</v>
      </c>
    </row>
    <row r="7614" spans="1:9" x14ac:dyDescent="0.25">
      <c r="A7614" t="s">
        <v>719</v>
      </c>
      <c r="B7614">
        <v>62524</v>
      </c>
      <c r="C7614" s="593">
        <v>9.2499999999999999E-2</v>
      </c>
      <c r="D7614" t="s">
        <v>2641</v>
      </c>
      <c r="E7614">
        <v>6.25E-2</v>
      </c>
      <c r="F7614">
        <v>1.4999999999999999E-2</v>
      </c>
      <c r="G7614">
        <v>1.4999999999999999E-2</v>
      </c>
      <c r="H7614">
        <v>0</v>
      </c>
      <c r="I7614">
        <v>0</v>
      </c>
    </row>
    <row r="7615" spans="1:9" x14ac:dyDescent="0.25">
      <c r="A7615" t="s">
        <v>719</v>
      </c>
      <c r="B7615">
        <v>62525</v>
      </c>
      <c r="C7615" s="593">
        <v>9.2499999999999999E-2</v>
      </c>
      <c r="D7615" t="s">
        <v>2641</v>
      </c>
      <c r="E7615">
        <v>6.25E-2</v>
      </c>
      <c r="F7615">
        <v>1.4999999999999999E-2</v>
      </c>
      <c r="G7615">
        <v>1.4999999999999999E-2</v>
      </c>
      <c r="H7615">
        <v>0</v>
      </c>
      <c r="I7615">
        <v>0</v>
      </c>
    </row>
    <row r="7616" spans="1:9" x14ac:dyDescent="0.25">
      <c r="A7616" t="s">
        <v>719</v>
      </c>
      <c r="B7616">
        <v>62526</v>
      </c>
      <c r="C7616" s="593">
        <v>9.2499999999999999E-2</v>
      </c>
      <c r="D7616" t="s">
        <v>2641</v>
      </c>
      <c r="E7616">
        <v>6.25E-2</v>
      </c>
      <c r="F7616">
        <v>1.4999999999999999E-2</v>
      </c>
      <c r="G7616">
        <v>1.4999999999999999E-2</v>
      </c>
      <c r="H7616">
        <v>0</v>
      </c>
      <c r="I7616">
        <v>0</v>
      </c>
    </row>
    <row r="7617" spans="1:9" x14ac:dyDescent="0.25">
      <c r="A7617" t="s">
        <v>719</v>
      </c>
      <c r="B7617">
        <v>62530</v>
      </c>
      <c r="C7617" s="593">
        <v>8.2500000000000004E-2</v>
      </c>
      <c r="D7617" t="s">
        <v>3370</v>
      </c>
      <c r="E7617">
        <v>6.25E-2</v>
      </c>
      <c r="F7617">
        <v>0.01</v>
      </c>
      <c r="G7617">
        <v>0</v>
      </c>
      <c r="H7617">
        <v>0.01</v>
      </c>
      <c r="I7617">
        <v>0</v>
      </c>
    </row>
    <row r="7618" spans="1:9" x14ac:dyDescent="0.25">
      <c r="A7618" t="s">
        <v>719</v>
      </c>
      <c r="B7618">
        <v>62531</v>
      </c>
      <c r="C7618" s="593">
        <v>7.2499999999999995E-2</v>
      </c>
      <c r="D7618" t="s">
        <v>3320</v>
      </c>
      <c r="E7618">
        <v>6.25E-2</v>
      </c>
      <c r="F7618">
        <v>0.01</v>
      </c>
      <c r="G7618">
        <v>0</v>
      </c>
      <c r="H7618">
        <v>0</v>
      </c>
      <c r="I7618">
        <v>0</v>
      </c>
    </row>
    <row r="7619" spans="1:9" x14ac:dyDescent="0.25">
      <c r="A7619" t="s">
        <v>719</v>
      </c>
      <c r="B7619">
        <v>62532</v>
      </c>
      <c r="C7619" s="593">
        <v>7.7499999999999999E-2</v>
      </c>
      <c r="D7619" t="s">
        <v>2898</v>
      </c>
      <c r="E7619">
        <v>6.25E-2</v>
      </c>
      <c r="F7619">
        <v>1.4999999999999999E-2</v>
      </c>
      <c r="G7619">
        <v>0</v>
      </c>
      <c r="H7619">
        <v>0</v>
      </c>
      <c r="I7619">
        <v>0</v>
      </c>
    </row>
    <row r="7620" spans="1:9" x14ac:dyDescent="0.25">
      <c r="A7620" t="s">
        <v>719</v>
      </c>
      <c r="B7620">
        <v>62533</v>
      </c>
      <c r="C7620" s="593">
        <v>8.2500000000000004E-2</v>
      </c>
      <c r="D7620" t="s">
        <v>1770</v>
      </c>
      <c r="E7620">
        <v>6.25E-2</v>
      </c>
      <c r="F7620">
        <v>0.01</v>
      </c>
      <c r="G7620">
        <v>0.01</v>
      </c>
      <c r="H7620">
        <v>0</v>
      </c>
      <c r="I7620">
        <v>0</v>
      </c>
    </row>
    <row r="7621" spans="1:9" x14ac:dyDescent="0.25">
      <c r="A7621" t="s">
        <v>719</v>
      </c>
      <c r="B7621">
        <v>62534</v>
      </c>
      <c r="C7621" s="593">
        <v>8.2500000000000004E-2</v>
      </c>
      <c r="D7621" t="s">
        <v>3371</v>
      </c>
      <c r="E7621">
        <v>6.25E-2</v>
      </c>
      <c r="F7621">
        <v>0.01</v>
      </c>
      <c r="G7621">
        <v>0.01</v>
      </c>
      <c r="H7621">
        <v>0</v>
      </c>
      <c r="I7621">
        <v>0</v>
      </c>
    </row>
    <row r="7622" spans="1:9" x14ac:dyDescent="0.25">
      <c r="A7622" t="s">
        <v>719</v>
      </c>
      <c r="B7622">
        <v>62535</v>
      </c>
      <c r="C7622" s="593">
        <v>9.2499999999999999E-2</v>
      </c>
      <c r="D7622" t="s">
        <v>2641</v>
      </c>
      <c r="E7622">
        <v>6.25E-2</v>
      </c>
      <c r="F7622">
        <v>1.4999999999999999E-2</v>
      </c>
      <c r="G7622">
        <v>1.4999999999999999E-2</v>
      </c>
      <c r="H7622">
        <v>0</v>
      </c>
      <c r="I7622">
        <v>0</v>
      </c>
    </row>
    <row r="7623" spans="1:9" x14ac:dyDescent="0.25">
      <c r="A7623" t="s">
        <v>719</v>
      </c>
      <c r="B7623">
        <v>62536</v>
      </c>
      <c r="C7623" s="593">
        <v>9.7500000000000003E-2</v>
      </c>
      <c r="D7623" t="s">
        <v>2188</v>
      </c>
      <c r="E7623">
        <v>6.25E-2</v>
      </c>
      <c r="F7623">
        <v>0.01</v>
      </c>
      <c r="G7623">
        <v>2.5000000000000001E-2</v>
      </c>
      <c r="H7623">
        <v>0</v>
      </c>
      <c r="I7623">
        <v>0</v>
      </c>
    </row>
    <row r="7624" spans="1:9" x14ac:dyDescent="0.25">
      <c r="A7624" t="s">
        <v>719</v>
      </c>
      <c r="B7624">
        <v>62537</v>
      </c>
      <c r="C7624" s="593">
        <v>8.7499999999999994E-2</v>
      </c>
      <c r="D7624" t="s">
        <v>3372</v>
      </c>
      <c r="E7624">
        <v>6.25E-2</v>
      </c>
      <c r="F7624">
        <v>1.4999999999999999E-2</v>
      </c>
      <c r="G7624">
        <v>0</v>
      </c>
      <c r="H7624">
        <v>0.01</v>
      </c>
      <c r="I7624">
        <v>0</v>
      </c>
    </row>
    <row r="7625" spans="1:9" x14ac:dyDescent="0.25">
      <c r="A7625" t="s">
        <v>719</v>
      </c>
      <c r="B7625">
        <v>62538</v>
      </c>
      <c r="C7625" s="593">
        <v>7.2499999999999995E-2</v>
      </c>
      <c r="D7625" t="s">
        <v>3320</v>
      </c>
      <c r="E7625">
        <v>6.25E-2</v>
      </c>
      <c r="F7625">
        <v>0.01</v>
      </c>
      <c r="G7625">
        <v>0</v>
      </c>
      <c r="H7625">
        <v>0</v>
      </c>
      <c r="I7625">
        <v>0</v>
      </c>
    </row>
    <row r="7626" spans="1:9" x14ac:dyDescent="0.25">
      <c r="A7626" t="s">
        <v>719</v>
      </c>
      <c r="B7626">
        <v>62539</v>
      </c>
      <c r="C7626" s="593">
        <v>8.2500000000000004E-2</v>
      </c>
      <c r="D7626" t="s">
        <v>3373</v>
      </c>
      <c r="E7626">
        <v>6.25E-2</v>
      </c>
      <c r="F7626">
        <v>0.01</v>
      </c>
      <c r="G7626">
        <v>0</v>
      </c>
      <c r="H7626">
        <v>0.01</v>
      </c>
      <c r="I7626">
        <v>0</v>
      </c>
    </row>
    <row r="7627" spans="1:9" x14ac:dyDescent="0.25">
      <c r="A7627" t="s">
        <v>719</v>
      </c>
      <c r="B7627">
        <v>62540</v>
      </c>
      <c r="C7627" s="593">
        <v>7.2499999999999995E-2</v>
      </c>
      <c r="D7627" t="s">
        <v>3320</v>
      </c>
      <c r="E7627">
        <v>6.25E-2</v>
      </c>
      <c r="F7627">
        <v>0.01</v>
      </c>
      <c r="G7627">
        <v>0</v>
      </c>
      <c r="H7627">
        <v>0</v>
      </c>
      <c r="I7627">
        <v>0</v>
      </c>
    </row>
    <row r="7628" spans="1:9" x14ac:dyDescent="0.25">
      <c r="A7628" t="s">
        <v>719</v>
      </c>
      <c r="B7628">
        <v>62541</v>
      </c>
      <c r="C7628" s="593">
        <v>8.2500000000000004E-2</v>
      </c>
      <c r="D7628" t="s">
        <v>1540</v>
      </c>
      <c r="E7628">
        <v>6.25E-2</v>
      </c>
      <c r="F7628">
        <v>0.02</v>
      </c>
      <c r="G7628">
        <v>0</v>
      </c>
      <c r="H7628">
        <v>0</v>
      </c>
      <c r="I7628">
        <v>0</v>
      </c>
    </row>
    <row r="7629" spans="1:9" x14ac:dyDescent="0.25">
      <c r="A7629" t="s">
        <v>719</v>
      </c>
      <c r="B7629">
        <v>62543</v>
      </c>
      <c r="C7629" s="593">
        <v>8.2500000000000004E-2</v>
      </c>
      <c r="D7629" t="s">
        <v>1540</v>
      </c>
      <c r="E7629">
        <v>6.25E-2</v>
      </c>
      <c r="F7629">
        <v>0.02</v>
      </c>
      <c r="G7629">
        <v>0</v>
      </c>
      <c r="H7629">
        <v>0</v>
      </c>
      <c r="I7629">
        <v>0</v>
      </c>
    </row>
    <row r="7630" spans="1:9" x14ac:dyDescent="0.25">
      <c r="A7630" t="s">
        <v>719</v>
      </c>
      <c r="B7630">
        <v>62544</v>
      </c>
      <c r="C7630" s="593">
        <v>8.7499999999999994E-2</v>
      </c>
      <c r="D7630" t="s">
        <v>3374</v>
      </c>
      <c r="E7630">
        <v>6.25E-2</v>
      </c>
      <c r="F7630">
        <v>1.4999999999999999E-2</v>
      </c>
      <c r="G7630">
        <v>0</v>
      </c>
      <c r="H7630">
        <v>0.01</v>
      </c>
      <c r="I7630">
        <v>0</v>
      </c>
    </row>
    <row r="7631" spans="1:9" x14ac:dyDescent="0.25">
      <c r="A7631" t="s">
        <v>719</v>
      </c>
      <c r="B7631">
        <v>62545</v>
      </c>
      <c r="C7631" s="593">
        <v>7.2499999999999995E-2</v>
      </c>
      <c r="D7631" t="s">
        <v>3320</v>
      </c>
      <c r="E7631">
        <v>6.25E-2</v>
      </c>
      <c r="F7631">
        <v>0.01</v>
      </c>
      <c r="G7631">
        <v>0</v>
      </c>
      <c r="H7631">
        <v>0</v>
      </c>
      <c r="I7631">
        <v>0</v>
      </c>
    </row>
    <row r="7632" spans="1:9" x14ac:dyDescent="0.25">
      <c r="A7632" t="s">
        <v>719</v>
      </c>
      <c r="B7632">
        <v>62546</v>
      </c>
      <c r="C7632" s="593">
        <v>7.2499999999999995E-2</v>
      </c>
      <c r="D7632" t="s">
        <v>3320</v>
      </c>
      <c r="E7632">
        <v>6.25E-2</v>
      </c>
      <c r="F7632">
        <v>0.01</v>
      </c>
      <c r="G7632">
        <v>0</v>
      </c>
      <c r="H7632">
        <v>0</v>
      </c>
      <c r="I7632">
        <v>0</v>
      </c>
    </row>
    <row r="7633" spans="1:9" x14ac:dyDescent="0.25">
      <c r="A7633" t="s">
        <v>719</v>
      </c>
      <c r="B7633">
        <v>62547</v>
      </c>
      <c r="C7633" s="593">
        <v>7.7499999999999999E-2</v>
      </c>
      <c r="D7633" t="s">
        <v>2898</v>
      </c>
      <c r="E7633">
        <v>6.25E-2</v>
      </c>
      <c r="F7633">
        <v>1.4999999999999999E-2</v>
      </c>
      <c r="G7633">
        <v>0</v>
      </c>
      <c r="H7633">
        <v>0</v>
      </c>
      <c r="I7633">
        <v>0</v>
      </c>
    </row>
    <row r="7634" spans="1:9" x14ac:dyDescent="0.25">
      <c r="A7634" t="s">
        <v>719</v>
      </c>
      <c r="B7634">
        <v>62548</v>
      </c>
      <c r="C7634" s="593">
        <v>9.2499999999999999E-2</v>
      </c>
      <c r="D7634" t="s">
        <v>3375</v>
      </c>
      <c r="E7634">
        <v>6.25E-2</v>
      </c>
      <c r="F7634">
        <v>0.02</v>
      </c>
      <c r="G7634">
        <v>0</v>
      </c>
      <c r="H7634">
        <v>0.01</v>
      </c>
      <c r="I7634">
        <v>0</v>
      </c>
    </row>
    <row r="7635" spans="1:9" x14ac:dyDescent="0.25">
      <c r="A7635" t="s">
        <v>719</v>
      </c>
      <c r="B7635">
        <v>62549</v>
      </c>
      <c r="C7635" s="593">
        <v>8.7499999999999994E-2</v>
      </c>
      <c r="D7635" t="s">
        <v>2678</v>
      </c>
      <c r="E7635">
        <v>6.25E-2</v>
      </c>
      <c r="F7635">
        <v>1.4999999999999999E-2</v>
      </c>
      <c r="G7635">
        <v>0</v>
      </c>
      <c r="H7635">
        <v>0.01</v>
      </c>
      <c r="I7635">
        <v>0</v>
      </c>
    </row>
    <row r="7636" spans="1:9" x14ac:dyDescent="0.25">
      <c r="A7636" t="s">
        <v>719</v>
      </c>
      <c r="B7636">
        <v>62550</v>
      </c>
      <c r="C7636" s="593">
        <v>8.2500000000000004E-2</v>
      </c>
      <c r="D7636" t="s">
        <v>3376</v>
      </c>
      <c r="E7636">
        <v>6.25E-2</v>
      </c>
      <c r="F7636">
        <v>0.01</v>
      </c>
      <c r="G7636">
        <v>0</v>
      </c>
      <c r="H7636">
        <v>0.01</v>
      </c>
      <c r="I7636">
        <v>0</v>
      </c>
    </row>
    <row r="7637" spans="1:9" x14ac:dyDescent="0.25">
      <c r="A7637" t="s">
        <v>719</v>
      </c>
      <c r="B7637">
        <v>62551</v>
      </c>
      <c r="C7637" s="593">
        <v>8.7499999999999994E-2</v>
      </c>
      <c r="D7637" t="s">
        <v>3372</v>
      </c>
      <c r="E7637">
        <v>6.25E-2</v>
      </c>
      <c r="F7637">
        <v>1.4999999999999999E-2</v>
      </c>
      <c r="G7637">
        <v>0</v>
      </c>
      <c r="H7637">
        <v>0.01</v>
      </c>
      <c r="I7637">
        <v>0</v>
      </c>
    </row>
    <row r="7638" spans="1:9" x14ac:dyDescent="0.25">
      <c r="A7638" t="s">
        <v>719</v>
      </c>
      <c r="B7638">
        <v>62553</v>
      </c>
      <c r="C7638" s="593">
        <v>7.2499999999999995E-2</v>
      </c>
      <c r="D7638" t="s">
        <v>1259</v>
      </c>
      <c r="E7638">
        <v>6.25E-2</v>
      </c>
      <c r="F7638">
        <v>0.01</v>
      </c>
      <c r="G7638">
        <v>0</v>
      </c>
      <c r="H7638">
        <v>0</v>
      </c>
      <c r="I7638">
        <v>0</v>
      </c>
    </row>
    <row r="7639" spans="1:9" x14ac:dyDescent="0.25">
      <c r="A7639" t="s">
        <v>719</v>
      </c>
      <c r="B7639">
        <v>62554</v>
      </c>
      <c r="C7639" s="593">
        <v>7.7499999999999999E-2</v>
      </c>
      <c r="D7639" t="s">
        <v>2898</v>
      </c>
      <c r="E7639">
        <v>6.25E-2</v>
      </c>
      <c r="F7639">
        <v>1.4999999999999999E-2</v>
      </c>
      <c r="G7639">
        <v>0</v>
      </c>
      <c r="H7639">
        <v>0</v>
      </c>
      <c r="I7639">
        <v>0</v>
      </c>
    </row>
    <row r="7640" spans="1:9" x14ac:dyDescent="0.25">
      <c r="A7640" t="s">
        <v>719</v>
      </c>
      <c r="B7640">
        <v>62555</v>
      </c>
      <c r="C7640" s="593">
        <v>0.08</v>
      </c>
      <c r="D7640" t="s">
        <v>3377</v>
      </c>
      <c r="E7640">
        <v>6.25E-2</v>
      </c>
      <c r="F7640">
        <v>0.01</v>
      </c>
      <c r="G7640">
        <v>7.4999999999999997E-3</v>
      </c>
      <c r="H7640">
        <v>0</v>
      </c>
      <c r="I7640">
        <v>0</v>
      </c>
    </row>
    <row r="7641" spans="1:9" x14ac:dyDescent="0.25">
      <c r="A7641" t="s">
        <v>719</v>
      </c>
      <c r="B7641">
        <v>62556</v>
      </c>
      <c r="C7641" s="593">
        <v>7.2499999999999995E-2</v>
      </c>
      <c r="D7641" t="s">
        <v>3320</v>
      </c>
      <c r="E7641">
        <v>6.25E-2</v>
      </c>
      <c r="F7641">
        <v>0.01</v>
      </c>
      <c r="G7641">
        <v>0</v>
      </c>
      <c r="H7641">
        <v>0</v>
      </c>
      <c r="I7641">
        <v>0</v>
      </c>
    </row>
    <row r="7642" spans="1:9" x14ac:dyDescent="0.25">
      <c r="A7642" t="s">
        <v>719</v>
      </c>
      <c r="B7642">
        <v>62557</v>
      </c>
      <c r="C7642" s="593">
        <v>8.2500000000000004E-2</v>
      </c>
      <c r="D7642" t="s">
        <v>3378</v>
      </c>
      <c r="E7642">
        <v>6.25E-2</v>
      </c>
      <c r="F7642">
        <v>0.01</v>
      </c>
      <c r="G7642">
        <v>0</v>
      </c>
      <c r="H7642">
        <v>0.01</v>
      </c>
      <c r="I7642">
        <v>0</v>
      </c>
    </row>
    <row r="7643" spans="1:9" x14ac:dyDescent="0.25">
      <c r="A7643" t="s">
        <v>719</v>
      </c>
      <c r="B7643">
        <v>62558</v>
      </c>
      <c r="C7643" s="593">
        <v>7.2499999999999995E-2</v>
      </c>
      <c r="D7643" t="s">
        <v>3320</v>
      </c>
      <c r="E7643">
        <v>6.25E-2</v>
      </c>
      <c r="F7643">
        <v>0.01</v>
      </c>
      <c r="G7643">
        <v>0</v>
      </c>
      <c r="H7643">
        <v>0</v>
      </c>
      <c r="I7643">
        <v>0</v>
      </c>
    </row>
    <row r="7644" spans="1:9" x14ac:dyDescent="0.25">
      <c r="A7644" t="s">
        <v>719</v>
      </c>
      <c r="B7644">
        <v>62560</v>
      </c>
      <c r="C7644" s="593">
        <v>8.2500000000000004E-2</v>
      </c>
      <c r="D7644" t="s">
        <v>3379</v>
      </c>
      <c r="E7644">
        <v>6.25E-2</v>
      </c>
      <c r="F7644">
        <v>0.01</v>
      </c>
      <c r="G7644">
        <v>0</v>
      </c>
      <c r="H7644">
        <v>0.01</v>
      </c>
      <c r="I7644">
        <v>0</v>
      </c>
    </row>
    <row r="7645" spans="1:9" x14ac:dyDescent="0.25">
      <c r="A7645" t="s">
        <v>719</v>
      </c>
      <c r="B7645">
        <v>62561</v>
      </c>
      <c r="C7645" s="593">
        <v>7.2499999999999995E-2</v>
      </c>
      <c r="D7645" t="s">
        <v>3368</v>
      </c>
      <c r="E7645">
        <v>6.25E-2</v>
      </c>
      <c r="F7645">
        <v>0.01</v>
      </c>
      <c r="G7645">
        <v>0</v>
      </c>
      <c r="H7645">
        <v>0</v>
      </c>
      <c r="I7645">
        <v>0</v>
      </c>
    </row>
    <row r="7646" spans="1:9" x14ac:dyDescent="0.25">
      <c r="A7646" t="s">
        <v>719</v>
      </c>
      <c r="B7646">
        <v>62563</v>
      </c>
      <c r="C7646" s="593">
        <v>9.7500000000000003E-2</v>
      </c>
      <c r="D7646" t="s">
        <v>2188</v>
      </c>
      <c r="E7646">
        <v>6.25E-2</v>
      </c>
      <c r="F7646">
        <v>0.01</v>
      </c>
      <c r="G7646">
        <v>2.5000000000000001E-2</v>
      </c>
      <c r="H7646">
        <v>0</v>
      </c>
      <c r="I7646">
        <v>0</v>
      </c>
    </row>
    <row r="7647" spans="1:9" x14ac:dyDescent="0.25">
      <c r="A7647" t="s">
        <v>719</v>
      </c>
      <c r="B7647">
        <v>62565</v>
      </c>
      <c r="C7647" s="593">
        <v>8.2500000000000004E-2</v>
      </c>
      <c r="D7647" t="s">
        <v>3380</v>
      </c>
      <c r="E7647">
        <v>6.25E-2</v>
      </c>
      <c r="F7647">
        <v>0.01</v>
      </c>
      <c r="G7647">
        <v>0</v>
      </c>
      <c r="H7647">
        <v>0.01</v>
      </c>
      <c r="I7647">
        <v>0</v>
      </c>
    </row>
    <row r="7648" spans="1:9" x14ac:dyDescent="0.25">
      <c r="A7648" t="s">
        <v>719</v>
      </c>
      <c r="B7648">
        <v>62567</v>
      </c>
      <c r="C7648" s="593">
        <v>7.2499999999999995E-2</v>
      </c>
      <c r="D7648" t="s">
        <v>3320</v>
      </c>
      <c r="E7648">
        <v>6.25E-2</v>
      </c>
      <c r="F7648">
        <v>0.01</v>
      </c>
      <c r="G7648">
        <v>0</v>
      </c>
      <c r="H7648">
        <v>0</v>
      </c>
      <c r="I7648">
        <v>0</v>
      </c>
    </row>
    <row r="7649" spans="1:9" x14ac:dyDescent="0.25">
      <c r="A7649" t="s">
        <v>719</v>
      </c>
      <c r="B7649">
        <v>62568</v>
      </c>
      <c r="C7649" s="593">
        <v>0.09</v>
      </c>
      <c r="D7649" t="s">
        <v>3381</v>
      </c>
      <c r="E7649">
        <v>6.25E-2</v>
      </c>
      <c r="F7649">
        <v>0.01</v>
      </c>
      <c r="G7649">
        <v>7.4999999999999997E-3</v>
      </c>
      <c r="H7649">
        <v>0.01</v>
      </c>
      <c r="I7649">
        <v>0</v>
      </c>
    </row>
    <row r="7650" spans="1:9" x14ac:dyDescent="0.25">
      <c r="A7650" t="s">
        <v>719</v>
      </c>
      <c r="B7650">
        <v>62570</v>
      </c>
      <c r="C7650" s="593">
        <v>7.2499999999999995E-2</v>
      </c>
      <c r="D7650" t="s">
        <v>3320</v>
      </c>
      <c r="E7650">
        <v>6.25E-2</v>
      </c>
      <c r="F7650">
        <v>0.01</v>
      </c>
      <c r="G7650">
        <v>0</v>
      </c>
      <c r="H7650">
        <v>0</v>
      </c>
      <c r="I7650">
        <v>0</v>
      </c>
    </row>
    <row r="7651" spans="1:9" x14ac:dyDescent="0.25">
      <c r="A7651" t="s">
        <v>719</v>
      </c>
      <c r="B7651">
        <v>62571</v>
      </c>
      <c r="C7651" s="593">
        <v>8.2500000000000004E-2</v>
      </c>
      <c r="D7651" t="s">
        <v>3378</v>
      </c>
      <c r="E7651">
        <v>6.25E-2</v>
      </c>
      <c r="F7651">
        <v>0.01</v>
      </c>
      <c r="G7651">
        <v>0</v>
      </c>
      <c r="H7651">
        <v>0.01</v>
      </c>
      <c r="I7651">
        <v>0</v>
      </c>
    </row>
    <row r="7652" spans="1:9" x14ac:dyDescent="0.25">
      <c r="A7652" t="s">
        <v>719</v>
      </c>
      <c r="B7652">
        <v>62572</v>
      </c>
      <c r="C7652" s="593">
        <v>7.2499999999999995E-2</v>
      </c>
      <c r="D7652" t="s">
        <v>3293</v>
      </c>
      <c r="E7652">
        <v>6.25E-2</v>
      </c>
      <c r="F7652">
        <v>0.01</v>
      </c>
      <c r="G7652">
        <v>0</v>
      </c>
      <c r="H7652">
        <v>0</v>
      </c>
      <c r="I7652">
        <v>0</v>
      </c>
    </row>
    <row r="7653" spans="1:9" x14ac:dyDescent="0.25">
      <c r="A7653" t="s">
        <v>719</v>
      </c>
      <c r="B7653">
        <v>62573</v>
      </c>
      <c r="C7653" s="593">
        <v>7.7499999999999999E-2</v>
      </c>
      <c r="D7653" t="s">
        <v>2898</v>
      </c>
      <c r="E7653">
        <v>6.25E-2</v>
      </c>
      <c r="F7653">
        <v>1.4999999999999999E-2</v>
      </c>
      <c r="G7653">
        <v>0</v>
      </c>
      <c r="H7653">
        <v>0</v>
      </c>
      <c r="I7653">
        <v>0</v>
      </c>
    </row>
    <row r="7654" spans="1:9" x14ac:dyDescent="0.25">
      <c r="A7654" t="s">
        <v>719</v>
      </c>
      <c r="B7654">
        <v>62601</v>
      </c>
      <c r="C7654" s="593">
        <v>7.2499999999999995E-2</v>
      </c>
      <c r="D7654" t="s">
        <v>2638</v>
      </c>
      <c r="E7654">
        <v>6.25E-2</v>
      </c>
      <c r="F7654">
        <v>0.01</v>
      </c>
      <c r="G7654">
        <v>0</v>
      </c>
      <c r="H7654">
        <v>0</v>
      </c>
      <c r="I7654">
        <v>0</v>
      </c>
    </row>
    <row r="7655" spans="1:9" x14ac:dyDescent="0.25">
      <c r="A7655" t="s">
        <v>719</v>
      </c>
      <c r="B7655">
        <v>62610</v>
      </c>
      <c r="C7655" s="593">
        <v>7.2499999999999995E-2</v>
      </c>
      <c r="D7655" t="s">
        <v>3382</v>
      </c>
      <c r="E7655">
        <v>6.25E-2</v>
      </c>
      <c r="F7655">
        <v>0.01</v>
      </c>
      <c r="G7655">
        <v>0</v>
      </c>
      <c r="H7655">
        <v>0</v>
      </c>
      <c r="I7655">
        <v>0</v>
      </c>
    </row>
    <row r="7656" spans="1:9" x14ac:dyDescent="0.25">
      <c r="A7656" t="s">
        <v>719</v>
      </c>
      <c r="B7656">
        <v>62611</v>
      </c>
      <c r="C7656" s="593">
        <v>8.2500000000000004E-2</v>
      </c>
      <c r="D7656" t="s">
        <v>3383</v>
      </c>
      <c r="E7656">
        <v>6.25E-2</v>
      </c>
      <c r="F7656">
        <v>0.02</v>
      </c>
      <c r="G7656">
        <v>0</v>
      </c>
      <c r="H7656">
        <v>0</v>
      </c>
      <c r="I7656">
        <v>0</v>
      </c>
    </row>
    <row r="7657" spans="1:9" x14ac:dyDescent="0.25">
      <c r="A7657" t="s">
        <v>719</v>
      </c>
      <c r="B7657">
        <v>62612</v>
      </c>
      <c r="C7657" s="593">
        <v>8.2500000000000004E-2</v>
      </c>
      <c r="D7657" t="s">
        <v>3383</v>
      </c>
      <c r="E7657">
        <v>6.25E-2</v>
      </c>
      <c r="F7657">
        <v>0.02</v>
      </c>
      <c r="G7657">
        <v>0</v>
      </c>
      <c r="H7657">
        <v>0</v>
      </c>
      <c r="I7657">
        <v>0</v>
      </c>
    </row>
    <row r="7658" spans="1:9" x14ac:dyDescent="0.25">
      <c r="A7658" t="s">
        <v>719</v>
      </c>
      <c r="B7658">
        <v>62613</v>
      </c>
      <c r="C7658" s="593">
        <v>8.2500000000000004E-2</v>
      </c>
      <c r="D7658" t="s">
        <v>1540</v>
      </c>
      <c r="E7658">
        <v>6.25E-2</v>
      </c>
      <c r="F7658">
        <v>0.02</v>
      </c>
      <c r="G7658">
        <v>0</v>
      </c>
      <c r="H7658">
        <v>0</v>
      </c>
      <c r="I7658">
        <v>0</v>
      </c>
    </row>
    <row r="7659" spans="1:9" x14ac:dyDescent="0.25">
      <c r="A7659" t="s">
        <v>719</v>
      </c>
      <c r="B7659">
        <v>62615</v>
      </c>
      <c r="C7659" s="593">
        <v>7.2499999999999995E-2</v>
      </c>
      <c r="D7659" t="s">
        <v>3368</v>
      </c>
      <c r="E7659">
        <v>6.25E-2</v>
      </c>
      <c r="F7659">
        <v>0.01</v>
      </c>
      <c r="G7659">
        <v>0</v>
      </c>
      <c r="H7659">
        <v>0</v>
      </c>
      <c r="I7659">
        <v>0</v>
      </c>
    </row>
    <row r="7660" spans="1:9" x14ac:dyDescent="0.25">
      <c r="A7660" t="s">
        <v>719</v>
      </c>
      <c r="B7660">
        <v>62617</v>
      </c>
      <c r="C7660" s="593">
        <v>7.2499999999999995E-2</v>
      </c>
      <c r="D7660" t="s">
        <v>3245</v>
      </c>
      <c r="E7660">
        <v>6.25E-2</v>
      </c>
      <c r="F7660">
        <v>0.01</v>
      </c>
      <c r="G7660">
        <v>0</v>
      </c>
      <c r="H7660">
        <v>0</v>
      </c>
      <c r="I7660">
        <v>0</v>
      </c>
    </row>
    <row r="7661" spans="1:9" x14ac:dyDescent="0.25">
      <c r="A7661" t="s">
        <v>719</v>
      </c>
      <c r="B7661">
        <v>62618</v>
      </c>
      <c r="C7661" s="593">
        <v>8.2500000000000004E-2</v>
      </c>
      <c r="D7661" t="s">
        <v>3383</v>
      </c>
      <c r="E7661">
        <v>6.25E-2</v>
      </c>
      <c r="F7661">
        <v>0.02</v>
      </c>
      <c r="G7661">
        <v>0</v>
      </c>
      <c r="H7661">
        <v>0</v>
      </c>
      <c r="I7661">
        <v>0</v>
      </c>
    </row>
    <row r="7662" spans="1:9" x14ac:dyDescent="0.25">
      <c r="A7662" t="s">
        <v>719</v>
      </c>
      <c r="B7662">
        <v>62621</v>
      </c>
      <c r="C7662" s="593">
        <v>7.2499999999999995E-2</v>
      </c>
      <c r="D7662" t="s">
        <v>2638</v>
      </c>
      <c r="E7662">
        <v>6.25E-2</v>
      </c>
      <c r="F7662">
        <v>0.01</v>
      </c>
      <c r="G7662">
        <v>0</v>
      </c>
      <c r="H7662">
        <v>0</v>
      </c>
      <c r="I7662">
        <v>0</v>
      </c>
    </row>
    <row r="7663" spans="1:9" x14ac:dyDescent="0.25">
      <c r="A7663" t="s">
        <v>719</v>
      </c>
      <c r="B7663">
        <v>62622</v>
      </c>
      <c r="C7663" s="593">
        <v>8.2500000000000004E-2</v>
      </c>
      <c r="D7663" t="s">
        <v>3383</v>
      </c>
      <c r="E7663">
        <v>6.25E-2</v>
      </c>
      <c r="F7663">
        <v>0.02</v>
      </c>
      <c r="G7663">
        <v>0</v>
      </c>
      <c r="H7663">
        <v>0</v>
      </c>
      <c r="I7663">
        <v>0</v>
      </c>
    </row>
    <row r="7664" spans="1:9" x14ac:dyDescent="0.25">
      <c r="A7664" t="s">
        <v>719</v>
      </c>
      <c r="B7664">
        <v>62624</v>
      </c>
      <c r="C7664" s="593">
        <v>7.2499999999999995E-2</v>
      </c>
      <c r="D7664" t="s">
        <v>3352</v>
      </c>
      <c r="E7664">
        <v>6.25E-2</v>
      </c>
      <c r="F7664">
        <v>0.01</v>
      </c>
      <c r="G7664">
        <v>0</v>
      </c>
      <c r="H7664">
        <v>0</v>
      </c>
      <c r="I7664">
        <v>0</v>
      </c>
    </row>
    <row r="7665" spans="1:9" x14ac:dyDescent="0.25">
      <c r="A7665" t="s">
        <v>719</v>
      </c>
      <c r="B7665">
        <v>62625</v>
      </c>
      <c r="C7665" s="593">
        <v>8.2500000000000004E-2</v>
      </c>
      <c r="D7665" t="s">
        <v>3384</v>
      </c>
      <c r="E7665">
        <v>6.25E-2</v>
      </c>
      <c r="F7665">
        <v>0.02</v>
      </c>
      <c r="G7665">
        <v>0</v>
      </c>
      <c r="H7665">
        <v>0</v>
      </c>
      <c r="I7665">
        <v>0</v>
      </c>
    </row>
    <row r="7666" spans="1:9" x14ac:dyDescent="0.25">
      <c r="A7666" t="s">
        <v>719</v>
      </c>
      <c r="B7666">
        <v>62626</v>
      </c>
      <c r="C7666" s="593">
        <v>8.2500000000000004E-2</v>
      </c>
      <c r="D7666" t="s">
        <v>3385</v>
      </c>
      <c r="E7666">
        <v>6.25E-2</v>
      </c>
      <c r="F7666">
        <v>0.01</v>
      </c>
      <c r="G7666">
        <v>0.01</v>
      </c>
      <c r="H7666">
        <v>0</v>
      </c>
      <c r="I7666">
        <v>0</v>
      </c>
    </row>
    <row r="7667" spans="1:9" x14ac:dyDescent="0.25">
      <c r="A7667" t="s">
        <v>719</v>
      </c>
      <c r="B7667">
        <v>62627</v>
      </c>
      <c r="C7667" s="593">
        <v>8.2500000000000004E-2</v>
      </c>
      <c r="D7667" t="s">
        <v>3383</v>
      </c>
      <c r="E7667">
        <v>6.25E-2</v>
      </c>
      <c r="F7667">
        <v>0.02</v>
      </c>
      <c r="G7667">
        <v>0</v>
      </c>
      <c r="H7667">
        <v>0</v>
      </c>
      <c r="I7667">
        <v>0</v>
      </c>
    </row>
    <row r="7668" spans="1:9" x14ac:dyDescent="0.25">
      <c r="A7668" t="s">
        <v>719</v>
      </c>
      <c r="B7668">
        <v>62628</v>
      </c>
      <c r="C7668" s="593">
        <v>7.2499999999999995E-2</v>
      </c>
      <c r="D7668" t="s">
        <v>2638</v>
      </c>
      <c r="E7668">
        <v>6.25E-2</v>
      </c>
      <c r="F7668">
        <v>0.01</v>
      </c>
      <c r="G7668">
        <v>0</v>
      </c>
      <c r="H7668">
        <v>0</v>
      </c>
      <c r="I7668">
        <v>0</v>
      </c>
    </row>
    <row r="7669" spans="1:9" x14ac:dyDescent="0.25">
      <c r="A7669" t="s">
        <v>719</v>
      </c>
      <c r="B7669">
        <v>62629</v>
      </c>
      <c r="C7669" s="593">
        <v>9.7500000000000003E-2</v>
      </c>
      <c r="D7669" t="s">
        <v>2188</v>
      </c>
      <c r="E7669">
        <v>6.25E-2</v>
      </c>
      <c r="F7669">
        <v>0.01</v>
      </c>
      <c r="G7669">
        <v>2.5000000000000001E-2</v>
      </c>
      <c r="H7669">
        <v>0</v>
      </c>
      <c r="I7669">
        <v>0</v>
      </c>
    </row>
    <row r="7670" spans="1:9" x14ac:dyDescent="0.25">
      <c r="A7670" t="s">
        <v>719</v>
      </c>
      <c r="B7670">
        <v>62630</v>
      </c>
      <c r="C7670" s="593">
        <v>7.2499999999999995E-2</v>
      </c>
      <c r="D7670" t="s">
        <v>3293</v>
      </c>
      <c r="E7670">
        <v>6.25E-2</v>
      </c>
      <c r="F7670">
        <v>0.01</v>
      </c>
      <c r="G7670">
        <v>0</v>
      </c>
      <c r="H7670">
        <v>0</v>
      </c>
      <c r="I7670">
        <v>0</v>
      </c>
    </row>
    <row r="7671" spans="1:9" x14ac:dyDescent="0.25">
      <c r="A7671" t="s">
        <v>719</v>
      </c>
      <c r="B7671">
        <v>62631</v>
      </c>
      <c r="C7671" s="593">
        <v>7.2499999999999995E-2</v>
      </c>
      <c r="D7671" t="s">
        <v>2638</v>
      </c>
      <c r="E7671">
        <v>6.25E-2</v>
      </c>
      <c r="F7671">
        <v>0.01</v>
      </c>
      <c r="G7671">
        <v>0</v>
      </c>
      <c r="H7671">
        <v>0</v>
      </c>
      <c r="I7671">
        <v>0</v>
      </c>
    </row>
    <row r="7672" spans="1:9" x14ac:dyDescent="0.25">
      <c r="A7672" t="s">
        <v>719</v>
      </c>
      <c r="B7672">
        <v>62633</v>
      </c>
      <c r="C7672" s="593">
        <v>7.2499999999999995E-2</v>
      </c>
      <c r="D7672" t="s">
        <v>3245</v>
      </c>
      <c r="E7672">
        <v>6.25E-2</v>
      </c>
      <c r="F7672">
        <v>0.01</v>
      </c>
      <c r="G7672">
        <v>0</v>
      </c>
      <c r="H7672">
        <v>0</v>
      </c>
      <c r="I7672">
        <v>0</v>
      </c>
    </row>
    <row r="7673" spans="1:9" x14ac:dyDescent="0.25">
      <c r="A7673" t="s">
        <v>719</v>
      </c>
      <c r="B7673">
        <v>62634</v>
      </c>
      <c r="C7673" s="593">
        <v>8.2500000000000004E-2</v>
      </c>
      <c r="D7673" t="s">
        <v>1540</v>
      </c>
      <c r="E7673">
        <v>6.25E-2</v>
      </c>
      <c r="F7673">
        <v>0.02</v>
      </c>
      <c r="G7673">
        <v>0</v>
      </c>
      <c r="H7673">
        <v>0</v>
      </c>
      <c r="I7673">
        <v>0</v>
      </c>
    </row>
    <row r="7674" spans="1:9" x14ac:dyDescent="0.25">
      <c r="A7674" t="s">
        <v>719</v>
      </c>
      <c r="B7674">
        <v>62635</v>
      </c>
      <c r="C7674" s="593">
        <v>8.2500000000000004E-2</v>
      </c>
      <c r="D7674" t="s">
        <v>1540</v>
      </c>
      <c r="E7674">
        <v>6.25E-2</v>
      </c>
      <c r="F7674">
        <v>0.02</v>
      </c>
      <c r="G7674">
        <v>0</v>
      </c>
      <c r="H7674">
        <v>0</v>
      </c>
      <c r="I7674">
        <v>0</v>
      </c>
    </row>
    <row r="7675" spans="1:9" x14ac:dyDescent="0.25">
      <c r="A7675" t="s">
        <v>719</v>
      </c>
      <c r="B7675">
        <v>62638</v>
      </c>
      <c r="C7675" s="593">
        <v>7.2499999999999995E-2</v>
      </c>
      <c r="D7675" t="s">
        <v>3293</v>
      </c>
      <c r="E7675">
        <v>6.25E-2</v>
      </c>
      <c r="F7675">
        <v>0.01</v>
      </c>
      <c r="G7675">
        <v>0</v>
      </c>
      <c r="H7675">
        <v>0</v>
      </c>
      <c r="I7675">
        <v>0</v>
      </c>
    </row>
    <row r="7676" spans="1:9" x14ac:dyDescent="0.25">
      <c r="A7676" t="s">
        <v>719</v>
      </c>
      <c r="B7676">
        <v>62639</v>
      </c>
      <c r="C7676" s="593">
        <v>7.2499999999999995E-2</v>
      </c>
      <c r="D7676" t="s">
        <v>3352</v>
      </c>
      <c r="E7676">
        <v>6.25E-2</v>
      </c>
      <c r="F7676">
        <v>0.01</v>
      </c>
      <c r="G7676">
        <v>0</v>
      </c>
      <c r="H7676">
        <v>0</v>
      </c>
      <c r="I7676">
        <v>0</v>
      </c>
    </row>
    <row r="7677" spans="1:9" x14ac:dyDescent="0.25">
      <c r="A7677" t="s">
        <v>719</v>
      </c>
      <c r="B7677">
        <v>62640</v>
      </c>
      <c r="C7677" s="593">
        <v>7.2499999999999995E-2</v>
      </c>
      <c r="D7677" t="s">
        <v>3293</v>
      </c>
      <c r="E7677">
        <v>6.25E-2</v>
      </c>
      <c r="F7677">
        <v>0.01</v>
      </c>
      <c r="G7677">
        <v>0</v>
      </c>
      <c r="H7677">
        <v>0</v>
      </c>
      <c r="I7677">
        <v>0</v>
      </c>
    </row>
    <row r="7678" spans="1:9" x14ac:dyDescent="0.25">
      <c r="A7678" t="s">
        <v>719</v>
      </c>
      <c r="B7678">
        <v>62642</v>
      </c>
      <c r="C7678" s="593">
        <v>8.2500000000000004E-2</v>
      </c>
      <c r="D7678" t="s">
        <v>3384</v>
      </c>
      <c r="E7678">
        <v>6.25E-2</v>
      </c>
      <c r="F7678">
        <v>0.02</v>
      </c>
      <c r="G7678">
        <v>0</v>
      </c>
      <c r="H7678">
        <v>0</v>
      </c>
      <c r="I7678">
        <v>0</v>
      </c>
    </row>
    <row r="7679" spans="1:9" x14ac:dyDescent="0.25">
      <c r="A7679" t="s">
        <v>719</v>
      </c>
      <c r="B7679">
        <v>62643</v>
      </c>
      <c r="C7679" s="593">
        <v>8.2500000000000004E-2</v>
      </c>
      <c r="D7679" t="s">
        <v>1540</v>
      </c>
      <c r="E7679">
        <v>6.25E-2</v>
      </c>
      <c r="F7679">
        <v>0.02</v>
      </c>
      <c r="G7679">
        <v>0</v>
      </c>
      <c r="H7679">
        <v>0</v>
      </c>
      <c r="I7679">
        <v>0</v>
      </c>
    </row>
    <row r="7680" spans="1:9" x14ac:dyDescent="0.25">
      <c r="A7680" t="s">
        <v>719</v>
      </c>
      <c r="B7680">
        <v>62644</v>
      </c>
      <c r="C7680" s="593">
        <v>7.7499999999999999E-2</v>
      </c>
      <c r="D7680" t="s">
        <v>1236</v>
      </c>
      <c r="E7680">
        <v>6.25E-2</v>
      </c>
      <c r="F7680">
        <v>1.4999999999999999E-2</v>
      </c>
      <c r="G7680">
        <v>0</v>
      </c>
      <c r="H7680">
        <v>0</v>
      </c>
      <c r="I7680">
        <v>0</v>
      </c>
    </row>
    <row r="7681" spans="1:9" x14ac:dyDescent="0.25">
      <c r="A7681" t="s">
        <v>719</v>
      </c>
      <c r="B7681">
        <v>62649</v>
      </c>
      <c r="C7681" s="593">
        <v>7.2499999999999995E-2</v>
      </c>
      <c r="D7681" t="s">
        <v>3293</v>
      </c>
      <c r="E7681">
        <v>6.25E-2</v>
      </c>
      <c r="F7681">
        <v>0.01</v>
      </c>
      <c r="G7681">
        <v>0</v>
      </c>
      <c r="H7681">
        <v>0</v>
      </c>
      <c r="I7681">
        <v>0</v>
      </c>
    </row>
    <row r="7682" spans="1:9" x14ac:dyDescent="0.25">
      <c r="A7682" t="s">
        <v>719</v>
      </c>
      <c r="B7682">
        <v>62650</v>
      </c>
      <c r="C7682" s="593">
        <v>0.08</v>
      </c>
      <c r="D7682" t="s">
        <v>1327</v>
      </c>
      <c r="E7682">
        <v>6.25E-2</v>
      </c>
      <c r="F7682">
        <v>0.01</v>
      </c>
      <c r="G7682">
        <v>7.4999999999999997E-3</v>
      </c>
      <c r="H7682">
        <v>0</v>
      </c>
      <c r="I7682">
        <v>0</v>
      </c>
    </row>
    <row r="7683" spans="1:9" x14ac:dyDescent="0.25">
      <c r="A7683" t="s">
        <v>719</v>
      </c>
      <c r="B7683">
        <v>62651</v>
      </c>
      <c r="C7683" s="593">
        <v>0.08</v>
      </c>
      <c r="D7683" t="s">
        <v>1327</v>
      </c>
      <c r="E7683">
        <v>6.25E-2</v>
      </c>
      <c r="F7683">
        <v>0.01</v>
      </c>
      <c r="G7683">
        <v>7.4999999999999997E-3</v>
      </c>
      <c r="H7683">
        <v>0</v>
      </c>
      <c r="I7683">
        <v>0</v>
      </c>
    </row>
    <row r="7684" spans="1:9" x14ac:dyDescent="0.25">
      <c r="A7684" t="s">
        <v>719</v>
      </c>
      <c r="B7684">
        <v>62655</v>
      </c>
      <c r="C7684" s="593">
        <v>7.2499999999999995E-2</v>
      </c>
      <c r="D7684" t="s">
        <v>3245</v>
      </c>
      <c r="E7684">
        <v>6.25E-2</v>
      </c>
      <c r="F7684">
        <v>0.01</v>
      </c>
      <c r="G7684">
        <v>0</v>
      </c>
      <c r="H7684">
        <v>0</v>
      </c>
      <c r="I7684">
        <v>0</v>
      </c>
    </row>
    <row r="7685" spans="1:9" x14ac:dyDescent="0.25">
      <c r="A7685" t="s">
        <v>719</v>
      </c>
      <c r="B7685">
        <v>62656</v>
      </c>
      <c r="C7685" s="593">
        <v>8.7499999999999994E-2</v>
      </c>
      <c r="D7685" t="s">
        <v>1196</v>
      </c>
      <c r="E7685">
        <v>6.25E-2</v>
      </c>
      <c r="F7685">
        <v>0.02</v>
      </c>
      <c r="G7685">
        <v>5.0000000000000001E-3</v>
      </c>
      <c r="H7685">
        <v>0</v>
      </c>
      <c r="I7685">
        <v>0</v>
      </c>
    </row>
    <row r="7686" spans="1:9" x14ac:dyDescent="0.25">
      <c r="A7686" t="s">
        <v>719</v>
      </c>
      <c r="B7686">
        <v>62659</v>
      </c>
      <c r="C7686" s="593">
        <v>8.2500000000000004E-2</v>
      </c>
      <c r="D7686" t="s">
        <v>3384</v>
      </c>
      <c r="E7686">
        <v>6.25E-2</v>
      </c>
      <c r="F7686">
        <v>0.02</v>
      </c>
      <c r="G7686">
        <v>0</v>
      </c>
      <c r="H7686">
        <v>0</v>
      </c>
      <c r="I7686">
        <v>0</v>
      </c>
    </row>
    <row r="7687" spans="1:9" x14ac:dyDescent="0.25">
      <c r="A7687" t="s">
        <v>719</v>
      </c>
      <c r="B7687">
        <v>62660</v>
      </c>
      <c r="C7687" s="593">
        <v>7.2499999999999995E-2</v>
      </c>
      <c r="D7687" t="s">
        <v>2638</v>
      </c>
      <c r="E7687">
        <v>6.25E-2</v>
      </c>
      <c r="F7687">
        <v>0.01</v>
      </c>
      <c r="G7687">
        <v>0</v>
      </c>
      <c r="H7687">
        <v>0</v>
      </c>
      <c r="I7687">
        <v>0</v>
      </c>
    </row>
    <row r="7688" spans="1:9" x14ac:dyDescent="0.25">
      <c r="A7688" t="s">
        <v>719</v>
      </c>
      <c r="B7688">
        <v>62661</v>
      </c>
      <c r="C7688" s="593">
        <v>7.2499999999999995E-2</v>
      </c>
      <c r="D7688" t="s">
        <v>3368</v>
      </c>
      <c r="E7688">
        <v>6.25E-2</v>
      </c>
      <c r="F7688">
        <v>0.01</v>
      </c>
      <c r="G7688">
        <v>0</v>
      </c>
      <c r="H7688">
        <v>0</v>
      </c>
      <c r="I7688">
        <v>0</v>
      </c>
    </row>
    <row r="7689" spans="1:9" x14ac:dyDescent="0.25">
      <c r="A7689" t="s">
        <v>719</v>
      </c>
      <c r="B7689">
        <v>62662</v>
      </c>
      <c r="C7689" s="593">
        <v>7.2499999999999995E-2</v>
      </c>
      <c r="D7689" t="s">
        <v>3368</v>
      </c>
      <c r="E7689">
        <v>6.25E-2</v>
      </c>
      <c r="F7689">
        <v>0.01</v>
      </c>
      <c r="G7689">
        <v>0</v>
      </c>
      <c r="H7689">
        <v>0</v>
      </c>
      <c r="I7689">
        <v>0</v>
      </c>
    </row>
    <row r="7690" spans="1:9" x14ac:dyDescent="0.25">
      <c r="A7690" t="s">
        <v>719</v>
      </c>
      <c r="B7690">
        <v>62663</v>
      </c>
      <c r="C7690" s="593">
        <v>7.2499999999999995E-2</v>
      </c>
      <c r="D7690" t="s">
        <v>3003</v>
      </c>
      <c r="E7690">
        <v>6.25E-2</v>
      </c>
      <c r="F7690">
        <v>0.01</v>
      </c>
      <c r="G7690">
        <v>0</v>
      </c>
      <c r="H7690">
        <v>0</v>
      </c>
      <c r="I7690">
        <v>0</v>
      </c>
    </row>
    <row r="7691" spans="1:9" x14ac:dyDescent="0.25">
      <c r="A7691" t="s">
        <v>719</v>
      </c>
      <c r="B7691">
        <v>62664</v>
      </c>
      <c r="C7691" s="593">
        <v>8.2500000000000004E-2</v>
      </c>
      <c r="D7691" t="s">
        <v>1540</v>
      </c>
      <c r="E7691">
        <v>6.25E-2</v>
      </c>
      <c r="F7691">
        <v>0.02</v>
      </c>
      <c r="G7691">
        <v>0</v>
      </c>
      <c r="H7691">
        <v>0</v>
      </c>
      <c r="I7691">
        <v>0</v>
      </c>
    </row>
    <row r="7692" spans="1:9" x14ac:dyDescent="0.25">
      <c r="A7692" t="s">
        <v>719</v>
      </c>
      <c r="B7692">
        <v>62665</v>
      </c>
      <c r="C7692" s="593">
        <v>8.2500000000000004E-2</v>
      </c>
      <c r="D7692" t="s">
        <v>3383</v>
      </c>
      <c r="E7692">
        <v>6.25E-2</v>
      </c>
      <c r="F7692">
        <v>0.02</v>
      </c>
      <c r="G7692">
        <v>0</v>
      </c>
      <c r="H7692">
        <v>0</v>
      </c>
      <c r="I7692">
        <v>0</v>
      </c>
    </row>
    <row r="7693" spans="1:9" x14ac:dyDescent="0.25">
      <c r="A7693" t="s">
        <v>719</v>
      </c>
      <c r="B7693">
        <v>62666</v>
      </c>
      <c r="C7693" s="593">
        <v>8.2500000000000004E-2</v>
      </c>
      <c r="D7693" t="s">
        <v>1540</v>
      </c>
      <c r="E7693">
        <v>6.25E-2</v>
      </c>
      <c r="F7693">
        <v>0.02</v>
      </c>
      <c r="G7693">
        <v>0</v>
      </c>
      <c r="H7693">
        <v>0</v>
      </c>
      <c r="I7693">
        <v>0</v>
      </c>
    </row>
    <row r="7694" spans="1:9" x14ac:dyDescent="0.25">
      <c r="A7694" t="s">
        <v>719</v>
      </c>
      <c r="B7694">
        <v>62667</v>
      </c>
      <c r="C7694" s="593">
        <v>7.2499999999999995E-2</v>
      </c>
      <c r="D7694" t="s">
        <v>3293</v>
      </c>
      <c r="E7694">
        <v>6.25E-2</v>
      </c>
      <c r="F7694">
        <v>0.01</v>
      </c>
      <c r="G7694">
        <v>0</v>
      </c>
      <c r="H7694">
        <v>0</v>
      </c>
      <c r="I7694">
        <v>0</v>
      </c>
    </row>
    <row r="7695" spans="1:9" x14ac:dyDescent="0.25">
      <c r="A7695" t="s">
        <v>719</v>
      </c>
      <c r="B7695">
        <v>62668</v>
      </c>
      <c r="C7695" s="593">
        <v>7.2499999999999995E-2</v>
      </c>
      <c r="D7695" t="s">
        <v>1411</v>
      </c>
      <c r="E7695">
        <v>6.25E-2</v>
      </c>
      <c r="F7695">
        <v>0.01</v>
      </c>
      <c r="G7695">
        <v>0</v>
      </c>
      <c r="H7695">
        <v>0</v>
      </c>
      <c r="I7695">
        <v>0</v>
      </c>
    </row>
    <row r="7696" spans="1:9" x14ac:dyDescent="0.25">
      <c r="A7696" t="s">
        <v>719</v>
      </c>
      <c r="B7696">
        <v>62670</v>
      </c>
      <c r="C7696" s="593">
        <v>9.7500000000000003E-2</v>
      </c>
      <c r="D7696" t="s">
        <v>2188</v>
      </c>
      <c r="E7696">
        <v>6.25E-2</v>
      </c>
      <c r="F7696">
        <v>0.01</v>
      </c>
      <c r="G7696">
        <v>2.5000000000000001E-2</v>
      </c>
      <c r="H7696">
        <v>0</v>
      </c>
      <c r="I7696">
        <v>0</v>
      </c>
    </row>
    <row r="7697" spans="1:9" x14ac:dyDescent="0.25">
      <c r="A7697" t="s">
        <v>719</v>
      </c>
      <c r="B7697">
        <v>62671</v>
      </c>
      <c r="C7697" s="593">
        <v>8.2500000000000004E-2</v>
      </c>
      <c r="D7697" t="s">
        <v>1540</v>
      </c>
      <c r="E7697">
        <v>6.25E-2</v>
      </c>
      <c r="F7697">
        <v>0.02</v>
      </c>
      <c r="G7697">
        <v>0</v>
      </c>
      <c r="H7697">
        <v>0</v>
      </c>
      <c r="I7697">
        <v>0</v>
      </c>
    </row>
    <row r="7698" spans="1:9" x14ac:dyDescent="0.25">
      <c r="A7698" t="s">
        <v>719</v>
      </c>
      <c r="B7698">
        <v>62672</v>
      </c>
      <c r="C7698" s="593">
        <v>7.2499999999999995E-2</v>
      </c>
      <c r="D7698" t="s">
        <v>3386</v>
      </c>
      <c r="E7698">
        <v>6.25E-2</v>
      </c>
      <c r="F7698">
        <v>0.01</v>
      </c>
      <c r="G7698">
        <v>0</v>
      </c>
      <c r="H7698">
        <v>0</v>
      </c>
      <c r="I7698">
        <v>0</v>
      </c>
    </row>
    <row r="7699" spans="1:9" x14ac:dyDescent="0.25">
      <c r="A7699" t="s">
        <v>719</v>
      </c>
      <c r="B7699">
        <v>62673</v>
      </c>
      <c r="C7699" s="593">
        <v>8.2500000000000004E-2</v>
      </c>
      <c r="D7699" t="s">
        <v>3383</v>
      </c>
      <c r="E7699">
        <v>6.25E-2</v>
      </c>
      <c r="F7699">
        <v>0.02</v>
      </c>
      <c r="G7699">
        <v>0</v>
      </c>
      <c r="H7699">
        <v>0</v>
      </c>
      <c r="I7699">
        <v>0</v>
      </c>
    </row>
    <row r="7700" spans="1:9" x14ac:dyDescent="0.25">
      <c r="A7700" t="s">
        <v>719</v>
      </c>
      <c r="B7700">
        <v>62674</v>
      </c>
      <c r="C7700" s="593">
        <v>7.2499999999999995E-2</v>
      </c>
      <c r="D7700" t="s">
        <v>1411</v>
      </c>
      <c r="E7700">
        <v>6.25E-2</v>
      </c>
      <c r="F7700">
        <v>0.01</v>
      </c>
      <c r="G7700">
        <v>0</v>
      </c>
      <c r="H7700">
        <v>0</v>
      </c>
      <c r="I7700">
        <v>0</v>
      </c>
    </row>
    <row r="7701" spans="1:9" x14ac:dyDescent="0.25">
      <c r="A7701" t="s">
        <v>719</v>
      </c>
      <c r="B7701">
        <v>62675</v>
      </c>
      <c r="C7701" s="593">
        <v>8.7499999999999994E-2</v>
      </c>
      <c r="D7701" t="s">
        <v>3387</v>
      </c>
      <c r="E7701">
        <v>6.25E-2</v>
      </c>
      <c r="F7701">
        <v>0.02</v>
      </c>
      <c r="G7701">
        <v>0</v>
      </c>
      <c r="H7701">
        <v>5.0000000000000001E-3</v>
      </c>
      <c r="I7701">
        <v>0</v>
      </c>
    </row>
    <row r="7702" spans="1:9" x14ac:dyDescent="0.25">
      <c r="A7702" t="s">
        <v>719</v>
      </c>
      <c r="B7702">
        <v>62677</v>
      </c>
      <c r="C7702" s="593">
        <v>8.2500000000000004E-2</v>
      </c>
      <c r="D7702" t="s">
        <v>3384</v>
      </c>
      <c r="E7702">
        <v>6.25E-2</v>
      </c>
      <c r="F7702">
        <v>0.02</v>
      </c>
      <c r="G7702">
        <v>0</v>
      </c>
      <c r="H7702">
        <v>0</v>
      </c>
      <c r="I7702">
        <v>0</v>
      </c>
    </row>
    <row r="7703" spans="1:9" x14ac:dyDescent="0.25">
      <c r="A7703" t="s">
        <v>719</v>
      </c>
      <c r="B7703">
        <v>62681</v>
      </c>
      <c r="C7703" s="593">
        <v>7.2499999999999995E-2</v>
      </c>
      <c r="D7703" t="s">
        <v>3352</v>
      </c>
      <c r="E7703">
        <v>6.25E-2</v>
      </c>
      <c r="F7703">
        <v>0.01</v>
      </c>
      <c r="G7703">
        <v>0</v>
      </c>
      <c r="H7703">
        <v>0</v>
      </c>
      <c r="I7703">
        <v>0</v>
      </c>
    </row>
    <row r="7704" spans="1:9" x14ac:dyDescent="0.25">
      <c r="A7704" t="s">
        <v>719</v>
      </c>
      <c r="B7704">
        <v>62682</v>
      </c>
      <c r="C7704" s="593">
        <v>8.2500000000000004E-2</v>
      </c>
      <c r="D7704" t="s">
        <v>1540</v>
      </c>
      <c r="E7704">
        <v>6.25E-2</v>
      </c>
      <c r="F7704">
        <v>0.02</v>
      </c>
      <c r="G7704">
        <v>0</v>
      </c>
      <c r="H7704">
        <v>0</v>
      </c>
      <c r="I7704">
        <v>0</v>
      </c>
    </row>
    <row r="7705" spans="1:9" x14ac:dyDescent="0.25">
      <c r="A7705" t="s">
        <v>719</v>
      </c>
      <c r="B7705">
        <v>62683</v>
      </c>
      <c r="C7705" s="593">
        <v>7.2499999999999995E-2</v>
      </c>
      <c r="D7705" t="s">
        <v>3293</v>
      </c>
      <c r="E7705">
        <v>6.25E-2</v>
      </c>
      <c r="F7705">
        <v>0.01</v>
      </c>
      <c r="G7705">
        <v>0</v>
      </c>
      <c r="H7705">
        <v>0</v>
      </c>
      <c r="I7705">
        <v>0</v>
      </c>
    </row>
    <row r="7706" spans="1:9" x14ac:dyDescent="0.25">
      <c r="A7706" t="s">
        <v>719</v>
      </c>
      <c r="B7706">
        <v>62684</v>
      </c>
      <c r="C7706" s="593">
        <v>8.2500000000000004E-2</v>
      </c>
      <c r="D7706" t="s">
        <v>3388</v>
      </c>
      <c r="E7706">
        <v>6.25E-2</v>
      </c>
      <c r="F7706">
        <v>0.01</v>
      </c>
      <c r="G7706">
        <v>0.01</v>
      </c>
      <c r="H7706">
        <v>0</v>
      </c>
      <c r="I7706">
        <v>0</v>
      </c>
    </row>
    <row r="7707" spans="1:9" x14ac:dyDescent="0.25">
      <c r="A7707" t="s">
        <v>719</v>
      </c>
      <c r="B7707">
        <v>62685</v>
      </c>
      <c r="C7707" s="593">
        <v>7.2499999999999995E-2</v>
      </c>
      <c r="D7707" t="s">
        <v>3293</v>
      </c>
      <c r="E7707">
        <v>6.25E-2</v>
      </c>
      <c r="F7707">
        <v>0.01</v>
      </c>
      <c r="G7707">
        <v>0</v>
      </c>
      <c r="H7707">
        <v>0</v>
      </c>
      <c r="I7707">
        <v>0</v>
      </c>
    </row>
    <row r="7708" spans="1:9" x14ac:dyDescent="0.25">
      <c r="A7708" t="s">
        <v>719</v>
      </c>
      <c r="B7708">
        <v>62688</v>
      </c>
      <c r="C7708" s="593">
        <v>8.2500000000000004E-2</v>
      </c>
      <c r="D7708" t="s">
        <v>3384</v>
      </c>
      <c r="E7708">
        <v>6.25E-2</v>
      </c>
      <c r="F7708">
        <v>0.02</v>
      </c>
      <c r="G7708">
        <v>0</v>
      </c>
      <c r="H7708">
        <v>0</v>
      </c>
      <c r="I7708">
        <v>0</v>
      </c>
    </row>
    <row r="7709" spans="1:9" x14ac:dyDescent="0.25">
      <c r="A7709" t="s">
        <v>719</v>
      </c>
      <c r="B7709">
        <v>62689</v>
      </c>
      <c r="C7709" s="593">
        <v>7.2499999999999995E-2</v>
      </c>
      <c r="D7709" t="s">
        <v>3368</v>
      </c>
      <c r="E7709">
        <v>6.25E-2</v>
      </c>
      <c r="F7709">
        <v>0.01</v>
      </c>
      <c r="G7709">
        <v>0</v>
      </c>
      <c r="H7709">
        <v>0</v>
      </c>
      <c r="I7709">
        <v>0</v>
      </c>
    </row>
    <row r="7710" spans="1:9" x14ac:dyDescent="0.25">
      <c r="A7710" t="s">
        <v>719</v>
      </c>
      <c r="B7710">
        <v>62690</v>
      </c>
      <c r="C7710" s="593">
        <v>7.2499999999999995E-2</v>
      </c>
      <c r="D7710" t="s">
        <v>3293</v>
      </c>
      <c r="E7710">
        <v>6.25E-2</v>
      </c>
      <c r="F7710">
        <v>0.01</v>
      </c>
      <c r="G7710">
        <v>0</v>
      </c>
      <c r="H7710">
        <v>0</v>
      </c>
      <c r="I7710">
        <v>0</v>
      </c>
    </row>
    <row r="7711" spans="1:9" x14ac:dyDescent="0.25">
      <c r="A7711" t="s">
        <v>719</v>
      </c>
      <c r="B7711">
        <v>62691</v>
      </c>
      <c r="C7711" s="593">
        <v>8.2500000000000004E-2</v>
      </c>
      <c r="D7711" t="s">
        <v>3383</v>
      </c>
      <c r="E7711">
        <v>6.25E-2</v>
      </c>
      <c r="F7711">
        <v>0.02</v>
      </c>
      <c r="G7711">
        <v>0</v>
      </c>
      <c r="H7711">
        <v>0</v>
      </c>
      <c r="I7711">
        <v>0</v>
      </c>
    </row>
    <row r="7712" spans="1:9" x14ac:dyDescent="0.25">
      <c r="A7712" t="s">
        <v>719</v>
      </c>
      <c r="B7712">
        <v>62692</v>
      </c>
      <c r="C7712" s="593">
        <v>7.2499999999999995E-2</v>
      </c>
      <c r="D7712" t="s">
        <v>3293</v>
      </c>
      <c r="E7712">
        <v>6.25E-2</v>
      </c>
      <c r="F7712">
        <v>0.01</v>
      </c>
      <c r="G7712">
        <v>0</v>
      </c>
      <c r="H7712">
        <v>0</v>
      </c>
      <c r="I7712">
        <v>0</v>
      </c>
    </row>
    <row r="7713" spans="1:9" x14ac:dyDescent="0.25">
      <c r="A7713" t="s">
        <v>719</v>
      </c>
      <c r="B7713">
        <v>62693</v>
      </c>
      <c r="C7713" s="593">
        <v>8.2500000000000004E-2</v>
      </c>
      <c r="D7713" t="s">
        <v>1540</v>
      </c>
      <c r="E7713">
        <v>6.25E-2</v>
      </c>
      <c r="F7713">
        <v>0.02</v>
      </c>
      <c r="G7713">
        <v>0</v>
      </c>
      <c r="H7713">
        <v>0</v>
      </c>
      <c r="I7713">
        <v>0</v>
      </c>
    </row>
    <row r="7714" spans="1:9" x14ac:dyDescent="0.25">
      <c r="A7714" t="s">
        <v>719</v>
      </c>
      <c r="B7714">
        <v>62694</v>
      </c>
      <c r="C7714" s="593">
        <v>7.7499999999999999E-2</v>
      </c>
      <c r="D7714" t="s">
        <v>2228</v>
      </c>
      <c r="E7714">
        <v>6.25E-2</v>
      </c>
      <c r="F7714">
        <v>1.4999999999999999E-2</v>
      </c>
      <c r="G7714">
        <v>0</v>
      </c>
      <c r="H7714">
        <v>0</v>
      </c>
      <c r="I7714">
        <v>0</v>
      </c>
    </row>
    <row r="7715" spans="1:9" x14ac:dyDescent="0.25">
      <c r="A7715" t="s">
        <v>719</v>
      </c>
      <c r="B7715">
        <v>62695</v>
      </c>
      <c r="C7715" s="593">
        <v>7.2499999999999995E-2</v>
      </c>
      <c r="D7715" t="s">
        <v>2638</v>
      </c>
      <c r="E7715">
        <v>6.25E-2</v>
      </c>
      <c r="F7715">
        <v>0.01</v>
      </c>
      <c r="G7715">
        <v>0</v>
      </c>
      <c r="H7715">
        <v>0</v>
      </c>
      <c r="I7715">
        <v>0</v>
      </c>
    </row>
    <row r="7716" spans="1:9" x14ac:dyDescent="0.25">
      <c r="A7716" t="s">
        <v>719</v>
      </c>
      <c r="B7716">
        <v>62701</v>
      </c>
      <c r="C7716" s="593">
        <v>9.7500000000000003E-2</v>
      </c>
      <c r="D7716" t="s">
        <v>2188</v>
      </c>
      <c r="E7716">
        <v>6.25E-2</v>
      </c>
      <c r="F7716">
        <v>0.01</v>
      </c>
      <c r="G7716">
        <v>2.5000000000000001E-2</v>
      </c>
      <c r="H7716">
        <v>0</v>
      </c>
      <c r="I7716">
        <v>0</v>
      </c>
    </row>
    <row r="7717" spans="1:9" x14ac:dyDescent="0.25">
      <c r="A7717" t="s">
        <v>719</v>
      </c>
      <c r="B7717">
        <v>62702</v>
      </c>
      <c r="C7717" s="593">
        <v>9.7500000000000003E-2</v>
      </c>
      <c r="D7717" t="s">
        <v>2188</v>
      </c>
      <c r="E7717">
        <v>6.25E-2</v>
      </c>
      <c r="F7717">
        <v>0.01</v>
      </c>
      <c r="G7717">
        <v>2.5000000000000001E-2</v>
      </c>
      <c r="H7717">
        <v>0</v>
      </c>
      <c r="I7717">
        <v>0</v>
      </c>
    </row>
    <row r="7718" spans="1:9" x14ac:dyDescent="0.25">
      <c r="A7718" t="s">
        <v>719</v>
      </c>
      <c r="B7718">
        <v>62703</v>
      </c>
      <c r="C7718" s="593">
        <v>9.7500000000000003E-2</v>
      </c>
      <c r="D7718" t="s">
        <v>2188</v>
      </c>
      <c r="E7718">
        <v>6.25E-2</v>
      </c>
      <c r="F7718">
        <v>0.01</v>
      </c>
      <c r="G7718">
        <v>2.5000000000000001E-2</v>
      </c>
      <c r="H7718">
        <v>0</v>
      </c>
      <c r="I7718">
        <v>0</v>
      </c>
    </row>
    <row r="7719" spans="1:9" x14ac:dyDescent="0.25">
      <c r="A7719" t="s">
        <v>719</v>
      </c>
      <c r="B7719">
        <v>62704</v>
      </c>
      <c r="C7719" s="593">
        <v>0.1075</v>
      </c>
      <c r="D7719" t="s">
        <v>3389</v>
      </c>
      <c r="E7719">
        <v>6.25E-2</v>
      </c>
      <c r="F7719">
        <v>0.01</v>
      </c>
      <c r="G7719">
        <v>2.5000000000000001E-2</v>
      </c>
      <c r="H7719">
        <v>0.01</v>
      </c>
      <c r="I7719">
        <v>0</v>
      </c>
    </row>
    <row r="7720" spans="1:9" x14ac:dyDescent="0.25">
      <c r="A7720" t="s">
        <v>719</v>
      </c>
      <c r="B7720">
        <v>62705</v>
      </c>
      <c r="C7720" s="593">
        <v>9.7500000000000003E-2</v>
      </c>
      <c r="D7720" t="s">
        <v>2188</v>
      </c>
      <c r="E7720">
        <v>6.25E-2</v>
      </c>
      <c r="F7720">
        <v>0.01</v>
      </c>
      <c r="G7720">
        <v>2.5000000000000001E-2</v>
      </c>
      <c r="H7720">
        <v>0</v>
      </c>
      <c r="I7720">
        <v>0</v>
      </c>
    </row>
    <row r="7721" spans="1:9" x14ac:dyDescent="0.25">
      <c r="A7721" t="s">
        <v>719</v>
      </c>
      <c r="B7721">
        <v>62706</v>
      </c>
      <c r="C7721" s="593">
        <v>9.7500000000000003E-2</v>
      </c>
      <c r="D7721" t="s">
        <v>2188</v>
      </c>
      <c r="E7721">
        <v>6.25E-2</v>
      </c>
      <c r="F7721">
        <v>0.01</v>
      </c>
      <c r="G7721">
        <v>2.5000000000000001E-2</v>
      </c>
      <c r="H7721">
        <v>0</v>
      </c>
      <c r="I7721">
        <v>0</v>
      </c>
    </row>
    <row r="7722" spans="1:9" x14ac:dyDescent="0.25">
      <c r="A7722" t="s">
        <v>719</v>
      </c>
      <c r="B7722">
        <v>62707</v>
      </c>
      <c r="C7722" s="593">
        <v>9.7500000000000003E-2</v>
      </c>
      <c r="D7722" t="s">
        <v>2188</v>
      </c>
      <c r="E7722">
        <v>6.25E-2</v>
      </c>
      <c r="F7722">
        <v>0.01</v>
      </c>
      <c r="G7722">
        <v>2.5000000000000001E-2</v>
      </c>
      <c r="H7722">
        <v>0</v>
      </c>
      <c r="I7722">
        <v>0</v>
      </c>
    </row>
    <row r="7723" spans="1:9" x14ac:dyDescent="0.25">
      <c r="A7723" t="s">
        <v>719</v>
      </c>
      <c r="B7723">
        <v>62708</v>
      </c>
      <c r="C7723" s="593">
        <v>9.7500000000000003E-2</v>
      </c>
      <c r="D7723" t="s">
        <v>2188</v>
      </c>
      <c r="E7723">
        <v>6.25E-2</v>
      </c>
      <c r="F7723">
        <v>0.01</v>
      </c>
      <c r="G7723">
        <v>2.5000000000000001E-2</v>
      </c>
      <c r="H7723">
        <v>0</v>
      </c>
      <c r="I7723">
        <v>0</v>
      </c>
    </row>
    <row r="7724" spans="1:9" x14ac:dyDescent="0.25">
      <c r="A7724" t="s">
        <v>719</v>
      </c>
      <c r="B7724">
        <v>62711</v>
      </c>
      <c r="C7724" s="593">
        <v>0.1075</v>
      </c>
      <c r="D7724" t="s">
        <v>3389</v>
      </c>
      <c r="E7724">
        <v>6.25E-2</v>
      </c>
      <c r="F7724">
        <v>0.01</v>
      </c>
      <c r="G7724">
        <v>2.5000000000000001E-2</v>
      </c>
      <c r="H7724">
        <v>0.01</v>
      </c>
      <c r="I7724">
        <v>0</v>
      </c>
    </row>
    <row r="7725" spans="1:9" x14ac:dyDescent="0.25">
      <c r="A7725" t="s">
        <v>719</v>
      </c>
      <c r="B7725">
        <v>62712</v>
      </c>
      <c r="C7725" s="593">
        <v>9.7500000000000003E-2</v>
      </c>
      <c r="D7725" t="s">
        <v>2188</v>
      </c>
      <c r="E7725">
        <v>6.25E-2</v>
      </c>
      <c r="F7725">
        <v>0.01</v>
      </c>
      <c r="G7725">
        <v>2.5000000000000001E-2</v>
      </c>
      <c r="H7725">
        <v>0</v>
      </c>
      <c r="I7725">
        <v>0</v>
      </c>
    </row>
    <row r="7726" spans="1:9" x14ac:dyDescent="0.25">
      <c r="A7726" t="s">
        <v>719</v>
      </c>
      <c r="B7726">
        <v>62715</v>
      </c>
      <c r="C7726" s="593">
        <v>9.7500000000000003E-2</v>
      </c>
      <c r="D7726" t="s">
        <v>2188</v>
      </c>
      <c r="E7726">
        <v>6.25E-2</v>
      </c>
      <c r="F7726">
        <v>0.01</v>
      </c>
      <c r="G7726">
        <v>2.5000000000000001E-2</v>
      </c>
      <c r="H7726">
        <v>0</v>
      </c>
      <c r="I7726">
        <v>0</v>
      </c>
    </row>
    <row r="7727" spans="1:9" x14ac:dyDescent="0.25">
      <c r="A7727" t="s">
        <v>719</v>
      </c>
      <c r="B7727">
        <v>62716</v>
      </c>
      <c r="C7727" s="593">
        <v>7.2499999999999995E-2</v>
      </c>
      <c r="D7727" t="s">
        <v>3368</v>
      </c>
      <c r="E7727">
        <v>6.25E-2</v>
      </c>
      <c r="F7727">
        <v>0.01</v>
      </c>
      <c r="G7727">
        <v>0</v>
      </c>
      <c r="H7727">
        <v>0</v>
      </c>
      <c r="I7727">
        <v>0</v>
      </c>
    </row>
    <row r="7728" spans="1:9" x14ac:dyDescent="0.25">
      <c r="A7728" t="s">
        <v>719</v>
      </c>
      <c r="B7728">
        <v>62719</v>
      </c>
      <c r="C7728" s="593">
        <v>9.7500000000000003E-2</v>
      </c>
      <c r="D7728" t="s">
        <v>2188</v>
      </c>
      <c r="E7728">
        <v>6.25E-2</v>
      </c>
      <c r="F7728">
        <v>0.01</v>
      </c>
      <c r="G7728">
        <v>2.5000000000000001E-2</v>
      </c>
      <c r="H7728">
        <v>0</v>
      </c>
      <c r="I7728">
        <v>0</v>
      </c>
    </row>
    <row r="7729" spans="1:9" x14ac:dyDescent="0.25">
      <c r="A7729" t="s">
        <v>719</v>
      </c>
      <c r="B7729">
        <v>62722</v>
      </c>
      <c r="C7729" s="593">
        <v>9.7500000000000003E-2</v>
      </c>
      <c r="D7729" t="s">
        <v>2188</v>
      </c>
      <c r="E7729">
        <v>6.25E-2</v>
      </c>
      <c r="F7729">
        <v>0.01</v>
      </c>
      <c r="G7729">
        <v>2.5000000000000001E-2</v>
      </c>
      <c r="H7729">
        <v>0</v>
      </c>
      <c r="I7729">
        <v>0</v>
      </c>
    </row>
    <row r="7730" spans="1:9" x14ac:dyDescent="0.25">
      <c r="A7730" t="s">
        <v>719</v>
      </c>
      <c r="B7730">
        <v>62723</v>
      </c>
      <c r="C7730" s="593">
        <v>9.7500000000000003E-2</v>
      </c>
      <c r="D7730" t="s">
        <v>2188</v>
      </c>
      <c r="E7730">
        <v>6.25E-2</v>
      </c>
      <c r="F7730">
        <v>0.01</v>
      </c>
      <c r="G7730">
        <v>2.5000000000000001E-2</v>
      </c>
      <c r="H7730">
        <v>0</v>
      </c>
      <c r="I7730">
        <v>0</v>
      </c>
    </row>
    <row r="7731" spans="1:9" x14ac:dyDescent="0.25">
      <c r="A7731" t="s">
        <v>719</v>
      </c>
      <c r="B7731">
        <v>62726</v>
      </c>
      <c r="C7731" s="593">
        <v>9.7500000000000003E-2</v>
      </c>
      <c r="D7731" t="s">
        <v>2188</v>
      </c>
      <c r="E7731">
        <v>6.25E-2</v>
      </c>
      <c r="F7731">
        <v>0.01</v>
      </c>
      <c r="G7731">
        <v>2.5000000000000001E-2</v>
      </c>
      <c r="H7731">
        <v>0</v>
      </c>
      <c r="I7731">
        <v>0</v>
      </c>
    </row>
    <row r="7732" spans="1:9" x14ac:dyDescent="0.25">
      <c r="A7732" t="s">
        <v>719</v>
      </c>
      <c r="B7732">
        <v>62736</v>
      </c>
      <c r="C7732" s="593">
        <v>9.7500000000000003E-2</v>
      </c>
      <c r="D7732" t="s">
        <v>2188</v>
      </c>
      <c r="E7732">
        <v>6.25E-2</v>
      </c>
      <c r="F7732">
        <v>0.01</v>
      </c>
      <c r="G7732">
        <v>2.5000000000000001E-2</v>
      </c>
      <c r="H7732">
        <v>0</v>
      </c>
      <c r="I7732">
        <v>0</v>
      </c>
    </row>
    <row r="7733" spans="1:9" x14ac:dyDescent="0.25">
      <c r="A7733" t="s">
        <v>719</v>
      </c>
      <c r="B7733">
        <v>62739</v>
      </c>
      <c r="C7733" s="593">
        <v>9.7500000000000003E-2</v>
      </c>
      <c r="D7733" t="s">
        <v>2188</v>
      </c>
      <c r="E7733">
        <v>6.25E-2</v>
      </c>
      <c r="F7733">
        <v>0.01</v>
      </c>
      <c r="G7733">
        <v>2.5000000000000001E-2</v>
      </c>
      <c r="H7733">
        <v>0</v>
      </c>
      <c r="I7733">
        <v>0</v>
      </c>
    </row>
    <row r="7734" spans="1:9" x14ac:dyDescent="0.25">
      <c r="A7734" t="s">
        <v>719</v>
      </c>
      <c r="B7734">
        <v>62756</v>
      </c>
      <c r="C7734" s="593">
        <v>9.7500000000000003E-2</v>
      </c>
      <c r="D7734" t="s">
        <v>2188</v>
      </c>
      <c r="E7734">
        <v>6.25E-2</v>
      </c>
      <c r="F7734">
        <v>0.01</v>
      </c>
      <c r="G7734">
        <v>2.5000000000000001E-2</v>
      </c>
      <c r="H7734">
        <v>0</v>
      </c>
      <c r="I7734">
        <v>0</v>
      </c>
    </row>
    <row r="7735" spans="1:9" x14ac:dyDescent="0.25">
      <c r="A7735" t="s">
        <v>719</v>
      </c>
      <c r="B7735">
        <v>62757</v>
      </c>
      <c r="C7735" s="593">
        <v>9.7500000000000003E-2</v>
      </c>
      <c r="D7735" t="s">
        <v>2188</v>
      </c>
      <c r="E7735">
        <v>6.25E-2</v>
      </c>
      <c r="F7735">
        <v>0.01</v>
      </c>
      <c r="G7735">
        <v>2.5000000000000001E-2</v>
      </c>
      <c r="H7735">
        <v>0</v>
      </c>
      <c r="I7735">
        <v>0</v>
      </c>
    </row>
    <row r="7736" spans="1:9" x14ac:dyDescent="0.25">
      <c r="A7736" t="s">
        <v>719</v>
      </c>
      <c r="B7736">
        <v>62761</v>
      </c>
      <c r="C7736" s="593">
        <v>9.7500000000000003E-2</v>
      </c>
      <c r="D7736" t="s">
        <v>2188</v>
      </c>
      <c r="E7736">
        <v>6.25E-2</v>
      </c>
      <c r="F7736">
        <v>0.01</v>
      </c>
      <c r="G7736">
        <v>2.5000000000000001E-2</v>
      </c>
      <c r="H7736">
        <v>0</v>
      </c>
      <c r="I7736">
        <v>0</v>
      </c>
    </row>
    <row r="7737" spans="1:9" x14ac:dyDescent="0.25">
      <c r="A7737" t="s">
        <v>719</v>
      </c>
      <c r="B7737">
        <v>62762</v>
      </c>
      <c r="C7737" s="593">
        <v>9.7500000000000003E-2</v>
      </c>
      <c r="D7737" t="s">
        <v>2188</v>
      </c>
      <c r="E7737">
        <v>6.25E-2</v>
      </c>
      <c r="F7737">
        <v>0.01</v>
      </c>
      <c r="G7737">
        <v>2.5000000000000001E-2</v>
      </c>
      <c r="H7737">
        <v>0</v>
      </c>
      <c r="I7737">
        <v>0</v>
      </c>
    </row>
    <row r="7738" spans="1:9" x14ac:dyDescent="0.25">
      <c r="A7738" t="s">
        <v>719</v>
      </c>
      <c r="B7738">
        <v>62763</v>
      </c>
      <c r="C7738" s="593">
        <v>9.7500000000000003E-2</v>
      </c>
      <c r="D7738" t="s">
        <v>2188</v>
      </c>
      <c r="E7738">
        <v>6.25E-2</v>
      </c>
      <c r="F7738">
        <v>0.01</v>
      </c>
      <c r="G7738">
        <v>2.5000000000000001E-2</v>
      </c>
      <c r="H7738">
        <v>0</v>
      </c>
      <c r="I7738">
        <v>0</v>
      </c>
    </row>
    <row r="7739" spans="1:9" x14ac:dyDescent="0.25">
      <c r="A7739" t="s">
        <v>719</v>
      </c>
      <c r="B7739">
        <v>62764</v>
      </c>
      <c r="C7739" s="593">
        <v>9.7500000000000003E-2</v>
      </c>
      <c r="D7739" t="s">
        <v>2188</v>
      </c>
      <c r="E7739">
        <v>6.25E-2</v>
      </c>
      <c r="F7739">
        <v>0.01</v>
      </c>
      <c r="G7739">
        <v>2.5000000000000001E-2</v>
      </c>
      <c r="H7739">
        <v>0</v>
      </c>
      <c r="I7739">
        <v>0</v>
      </c>
    </row>
    <row r="7740" spans="1:9" x14ac:dyDescent="0.25">
      <c r="A7740" t="s">
        <v>719</v>
      </c>
      <c r="B7740">
        <v>62765</v>
      </c>
      <c r="C7740" s="593">
        <v>9.7500000000000003E-2</v>
      </c>
      <c r="D7740" t="s">
        <v>2188</v>
      </c>
      <c r="E7740">
        <v>6.25E-2</v>
      </c>
      <c r="F7740">
        <v>0.01</v>
      </c>
      <c r="G7740">
        <v>2.5000000000000001E-2</v>
      </c>
      <c r="H7740">
        <v>0</v>
      </c>
      <c r="I7740">
        <v>0</v>
      </c>
    </row>
    <row r="7741" spans="1:9" x14ac:dyDescent="0.25">
      <c r="A7741" t="s">
        <v>719</v>
      </c>
      <c r="B7741">
        <v>62766</v>
      </c>
      <c r="C7741" s="593">
        <v>9.7500000000000003E-2</v>
      </c>
      <c r="D7741" t="s">
        <v>2188</v>
      </c>
      <c r="E7741">
        <v>6.25E-2</v>
      </c>
      <c r="F7741">
        <v>0.01</v>
      </c>
      <c r="G7741">
        <v>2.5000000000000001E-2</v>
      </c>
      <c r="H7741">
        <v>0</v>
      </c>
      <c r="I7741">
        <v>0</v>
      </c>
    </row>
    <row r="7742" spans="1:9" x14ac:dyDescent="0.25">
      <c r="A7742" t="s">
        <v>719</v>
      </c>
      <c r="B7742">
        <v>62767</v>
      </c>
      <c r="C7742" s="593">
        <v>9.7500000000000003E-2</v>
      </c>
      <c r="D7742" t="s">
        <v>2188</v>
      </c>
      <c r="E7742">
        <v>6.25E-2</v>
      </c>
      <c r="F7742">
        <v>0.01</v>
      </c>
      <c r="G7742">
        <v>2.5000000000000001E-2</v>
      </c>
      <c r="H7742">
        <v>0</v>
      </c>
      <c r="I7742">
        <v>0</v>
      </c>
    </row>
    <row r="7743" spans="1:9" x14ac:dyDescent="0.25">
      <c r="A7743" t="s">
        <v>719</v>
      </c>
      <c r="B7743">
        <v>62769</v>
      </c>
      <c r="C7743" s="593">
        <v>9.7500000000000003E-2</v>
      </c>
      <c r="D7743" t="s">
        <v>2188</v>
      </c>
      <c r="E7743">
        <v>6.25E-2</v>
      </c>
      <c r="F7743">
        <v>0.01</v>
      </c>
      <c r="G7743">
        <v>2.5000000000000001E-2</v>
      </c>
      <c r="H7743">
        <v>0</v>
      </c>
      <c r="I7743">
        <v>0</v>
      </c>
    </row>
    <row r="7744" spans="1:9" x14ac:dyDescent="0.25">
      <c r="A7744" t="s">
        <v>719</v>
      </c>
      <c r="B7744">
        <v>62776</v>
      </c>
      <c r="C7744" s="593">
        <v>9.7500000000000003E-2</v>
      </c>
      <c r="D7744" t="s">
        <v>2188</v>
      </c>
      <c r="E7744">
        <v>6.25E-2</v>
      </c>
      <c r="F7744">
        <v>0.01</v>
      </c>
      <c r="G7744">
        <v>2.5000000000000001E-2</v>
      </c>
      <c r="H7744">
        <v>0</v>
      </c>
      <c r="I7744">
        <v>0</v>
      </c>
    </row>
    <row r="7745" spans="1:9" x14ac:dyDescent="0.25">
      <c r="A7745" t="s">
        <v>719</v>
      </c>
      <c r="B7745">
        <v>62777</v>
      </c>
      <c r="C7745" s="593">
        <v>9.7500000000000003E-2</v>
      </c>
      <c r="D7745" t="s">
        <v>2188</v>
      </c>
      <c r="E7745">
        <v>6.25E-2</v>
      </c>
      <c r="F7745">
        <v>0.01</v>
      </c>
      <c r="G7745">
        <v>2.5000000000000001E-2</v>
      </c>
      <c r="H7745">
        <v>0</v>
      </c>
      <c r="I7745">
        <v>0</v>
      </c>
    </row>
    <row r="7746" spans="1:9" x14ac:dyDescent="0.25">
      <c r="A7746" t="s">
        <v>719</v>
      </c>
      <c r="B7746">
        <v>62781</v>
      </c>
      <c r="C7746" s="593">
        <v>9.7500000000000003E-2</v>
      </c>
      <c r="D7746" t="s">
        <v>2188</v>
      </c>
      <c r="E7746">
        <v>6.25E-2</v>
      </c>
      <c r="F7746">
        <v>0.01</v>
      </c>
      <c r="G7746">
        <v>2.5000000000000001E-2</v>
      </c>
      <c r="H7746">
        <v>0</v>
      </c>
      <c r="I7746">
        <v>0</v>
      </c>
    </row>
    <row r="7747" spans="1:9" x14ac:dyDescent="0.25">
      <c r="A7747" t="s">
        <v>719</v>
      </c>
      <c r="B7747">
        <v>62786</v>
      </c>
      <c r="C7747" s="593">
        <v>9.7500000000000003E-2</v>
      </c>
      <c r="D7747" t="s">
        <v>2188</v>
      </c>
      <c r="E7747">
        <v>6.25E-2</v>
      </c>
      <c r="F7747">
        <v>0.01</v>
      </c>
      <c r="G7747">
        <v>2.5000000000000001E-2</v>
      </c>
      <c r="H7747">
        <v>0</v>
      </c>
      <c r="I7747">
        <v>0</v>
      </c>
    </row>
    <row r="7748" spans="1:9" x14ac:dyDescent="0.25">
      <c r="A7748" t="s">
        <v>719</v>
      </c>
      <c r="B7748">
        <v>62791</v>
      </c>
      <c r="C7748" s="593">
        <v>9.7500000000000003E-2</v>
      </c>
      <c r="D7748" t="s">
        <v>2188</v>
      </c>
      <c r="E7748">
        <v>6.25E-2</v>
      </c>
      <c r="F7748">
        <v>0.01</v>
      </c>
      <c r="G7748">
        <v>2.5000000000000001E-2</v>
      </c>
      <c r="H7748">
        <v>0</v>
      </c>
      <c r="I7748">
        <v>0</v>
      </c>
    </row>
    <row r="7749" spans="1:9" x14ac:dyDescent="0.25">
      <c r="A7749" t="s">
        <v>719</v>
      </c>
      <c r="B7749">
        <v>62794</v>
      </c>
      <c r="C7749" s="593">
        <v>9.7500000000000003E-2</v>
      </c>
      <c r="D7749" t="s">
        <v>2188</v>
      </c>
      <c r="E7749">
        <v>6.25E-2</v>
      </c>
      <c r="F7749">
        <v>0.01</v>
      </c>
      <c r="G7749">
        <v>2.5000000000000001E-2</v>
      </c>
      <c r="H7749">
        <v>0</v>
      </c>
      <c r="I7749">
        <v>0</v>
      </c>
    </row>
    <row r="7750" spans="1:9" x14ac:dyDescent="0.25">
      <c r="A7750" t="s">
        <v>719</v>
      </c>
      <c r="B7750">
        <v>62796</v>
      </c>
      <c r="C7750" s="593">
        <v>9.7500000000000003E-2</v>
      </c>
      <c r="D7750" t="s">
        <v>2188</v>
      </c>
      <c r="E7750">
        <v>6.25E-2</v>
      </c>
      <c r="F7750">
        <v>0.01</v>
      </c>
      <c r="G7750">
        <v>2.5000000000000001E-2</v>
      </c>
      <c r="H7750">
        <v>0</v>
      </c>
      <c r="I7750">
        <v>0</v>
      </c>
    </row>
    <row r="7751" spans="1:9" x14ac:dyDescent="0.25">
      <c r="A7751" t="s">
        <v>719</v>
      </c>
      <c r="B7751">
        <v>62801</v>
      </c>
      <c r="C7751" s="593">
        <v>8.5000000000000006E-2</v>
      </c>
      <c r="D7751" t="s">
        <v>1477</v>
      </c>
      <c r="E7751">
        <v>6.25E-2</v>
      </c>
      <c r="F7751">
        <v>1.2500000000000001E-2</v>
      </c>
      <c r="G7751">
        <v>0.01</v>
      </c>
      <c r="H7751">
        <v>0</v>
      </c>
      <c r="I7751">
        <v>0</v>
      </c>
    </row>
    <row r="7752" spans="1:9" x14ac:dyDescent="0.25">
      <c r="A7752" t="s">
        <v>719</v>
      </c>
      <c r="B7752">
        <v>62803</v>
      </c>
      <c r="C7752" s="593">
        <v>6.25E-2</v>
      </c>
      <c r="D7752" t="s">
        <v>1251</v>
      </c>
      <c r="E7752">
        <v>6.25E-2</v>
      </c>
      <c r="F7752">
        <v>0</v>
      </c>
      <c r="G7752">
        <v>0</v>
      </c>
      <c r="H7752">
        <v>0</v>
      </c>
      <c r="I7752">
        <v>0</v>
      </c>
    </row>
    <row r="7753" spans="1:9" x14ac:dyDescent="0.25">
      <c r="A7753" t="s">
        <v>719</v>
      </c>
      <c r="B7753">
        <v>62806</v>
      </c>
      <c r="C7753" s="593">
        <v>7.2499999999999995E-2</v>
      </c>
      <c r="D7753" t="s">
        <v>3390</v>
      </c>
      <c r="E7753">
        <v>6.25E-2</v>
      </c>
      <c r="F7753">
        <v>0.01</v>
      </c>
      <c r="G7753">
        <v>0</v>
      </c>
      <c r="H7753">
        <v>0</v>
      </c>
      <c r="I7753">
        <v>0</v>
      </c>
    </row>
    <row r="7754" spans="1:9" x14ac:dyDescent="0.25">
      <c r="A7754" t="s">
        <v>719</v>
      </c>
      <c r="B7754">
        <v>62807</v>
      </c>
      <c r="C7754" s="593">
        <v>7.4999999999999997E-2</v>
      </c>
      <c r="D7754" t="s">
        <v>1166</v>
      </c>
      <c r="E7754">
        <v>6.25E-2</v>
      </c>
      <c r="F7754">
        <v>1.2500000000000001E-2</v>
      </c>
      <c r="G7754">
        <v>0</v>
      </c>
      <c r="H7754">
        <v>0</v>
      </c>
      <c r="I7754">
        <v>0</v>
      </c>
    </row>
    <row r="7755" spans="1:9" x14ac:dyDescent="0.25">
      <c r="A7755" t="s">
        <v>719</v>
      </c>
      <c r="B7755">
        <v>62808</v>
      </c>
      <c r="C7755" s="593">
        <v>6.7500000000000004E-2</v>
      </c>
      <c r="D7755" t="s">
        <v>1168</v>
      </c>
      <c r="E7755">
        <v>6.25E-2</v>
      </c>
      <c r="F7755">
        <v>5.0000000000000001E-3</v>
      </c>
      <c r="G7755">
        <v>0</v>
      </c>
      <c r="H7755">
        <v>0</v>
      </c>
      <c r="I7755">
        <v>0</v>
      </c>
    </row>
    <row r="7756" spans="1:9" x14ac:dyDescent="0.25">
      <c r="A7756" t="s">
        <v>719</v>
      </c>
      <c r="B7756">
        <v>62809</v>
      </c>
      <c r="C7756" s="593">
        <v>7.0000000000000007E-2</v>
      </c>
      <c r="D7756" t="s">
        <v>3362</v>
      </c>
      <c r="E7756">
        <v>6.25E-2</v>
      </c>
      <c r="F7756">
        <v>7.4999999999999997E-3</v>
      </c>
      <c r="G7756">
        <v>0</v>
      </c>
      <c r="H7756">
        <v>0</v>
      </c>
      <c r="I7756">
        <v>0</v>
      </c>
    </row>
    <row r="7757" spans="1:9" x14ac:dyDescent="0.25">
      <c r="A7757" t="s">
        <v>719</v>
      </c>
      <c r="B7757">
        <v>62810</v>
      </c>
      <c r="C7757" s="593">
        <v>8.2500000000000004E-2</v>
      </c>
      <c r="D7757" t="s">
        <v>1466</v>
      </c>
      <c r="E7757">
        <v>6.25E-2</v>
      </c>
      <c r="F7757">
        <v>0.02</v>
      </c>
      <c r="G7757">
        <v>0</v>
      </c>
      <c r="H7757">
        <v>0</v>
      </c>
      <c r="I7757">
        <v>0</v>
      </c>
    </row>
    <row r="7758" spans="1:9" x14ac:dyDescent="0.25">
      <c r="A7758" t="s">
        <v>719</v>
      </c>
      <c r="B7758">
        <v>62811</v>
      </c>
      <c r="C7758" s="593">
        <v>7.2499999999999995E-2</v>
      </c>
      <c r="D7758" t="s">
        <v>3391</v>
      </c>
      <c r="E7758">
        <v>6.25E-2</v>
      </c>
      <c r="F7758">
        <v>0.01</v>
      </c>
      <c r="G7758">
        <v>0</v>
      </c>
      <c r="H7758">
        <v>0</v>
      </c>
      <c r="I7758">
        <v>0</v>
      </c>
    </row>
    <row r="7759" spans="1:9" x14ac:dyDescent="0.25">
      <c r="A7759" t="s">
        <v>719</v>
      </c>
      <c r="B7759">
        <v>62812</v>
      </c>
      <c r="C7759" s="593">
        <v>9.5000000000000001E-2</v>
      </c>
      <c r="D7759" t="s">
        <v>1284</v>
      </c>
      <c r="E7759">
        <v>6.25E-2</v>
      </c>
      <c r="F7759">
        <v>0.02</v>
      </c>
      <c r="G7759">
        <v>1.2500000000000001E-2</v>
      </c>
      <c r="H7759">
        <v>0</v>
      </c>
      <c r="I7759">
        <v>0</v>
      </c>
    </row>
    <row r="7760" spans="1:9" x14ac:dyDescent="0.25">
      <c r="A7760" t="s">
        <v>719</v>
      </c>
      <c r="B7760">
        <v>62814</v>
      </c>
      <c r="C7760" s="593">
        <v>7.0000000000000007E-2</v>
      </c>
      <c r="D7760" t="s">
        <v>3362</v>
      </c>
      <c r="E7760">
        <v>6.25E-2</v>
      </c>
      <c r="F7760">
        <v>7.4999999999999997E-3</v>
      </c>
      <c r="G7760">
        <v>0</v>
      </c>
      <c r="H7760">
        <v>0</v>
      </c>
      <c r="I7760">
        <v>0</v>
      </c>
    </row>
    <row r="7761" spans="1:9" x14ac:dyDescent="0.25">
      <c r="A7761" t="s">
        <v>719</v>
      </c>
      <c r="B7761">
        <v>62815</v>
      </c>
      <c r="C7761" s="593">
        <v>7.2499999999999995E-2</v>
      </c>
      <c r="D7761" t="s">
        <v>3390</v>
      </c>
      <c r="E7761">
        <v>6.25E-2</v>
      </c>
      <c r="F7761">
        <v>0.01</v>
      </c>
      <c r="G7761">
        <v>0</v>
      </c>
      <c r="H7761">
        <v>0</v>
      </c>
      <c r="I7761">
        <v>0</v>
      </c>
    </row>
    <row r="7762" spans="1:9" x14ac:dyDescent="0.25">
      <c r="A7762" t="s">
        <v>719</v>
      </c>
      <c r="B7762">
        <v>62816</v>
      </c>
      <c r="C7762" s="593">
        <v>6.7500000000000004E-2</v>
      </c>
      <c r="D7762" t="s">
        <v>1168</v>
      </c>
      <c r="E7762">
        <v>6.25E-2</v>
      </c>
      <c r="F7762">
        <v>5.0000000000000001E-3</v>
      </c>
      <c r="G7762">
        <v>0</v>
      </c>
      <c r="H7762">
        <v>0</v>
      </c>
      <c r="I7762">
        <v>0</v>
      </c>
    </row>
    <row r="7763" spans="1:9" x14ac:dyDescent="0.25">
      <c r="A7763" t="s">
        <v>719</v>
      </c>
      <c r="B7763">
        <v>62817</v>
      </c>
      <c r="C7763" s="593">
        <v>8.2500000000000004E-2</v>
      </c>
      <c r="D7763" t="s">
        <v>2999</v>
      </c>
      <c r="E7763">
        <v>6.25E-2</v>
      </c>
      <c r="F7763">
        <v>0.02</v>
      </c>
      <c r="G7763">
        <v>0</v>
      </c>
      <c r="H7763">
        <v>0</v>
      </c>
      <c r="I7763">
        <v>0</v>
      </c>
    </row>
    <row r="7764" spans="1:9" x14ac:dyDescent="0.25">
      <c r="A7764" t="s">
        <v>719</v>
      </c>
      <c r="B7764">
        <v>62818</v>
      </c>
      <c r="C7764" s="593">
        <v>7.2499999999999995E-2</v>
      </c>
      <c r="D7764" t="s">
        <v>3390</v>
      </c>
      <c r="E7764">
        <v>6.25E-2</v>
      </c>
      <c r="F7764">
        <v>0.01</v>
      </c>
      <c r="G7764">
        <v>0</v>
      </c>
      <c r="H7764">
        <v>0</v>
      </c>
      <c r="I7764">
        <v>0</v>
      </c>
    </row>
    <row r="7765" spans="1:9" x14ac:dyDescent="0.25">
      <c r="A7765" t="s">
        <v>719</v>
      </c>
      <c r="B7765">
        <v>62819</v>
      </c>
      <c r="C7765" s="593">
        <v>8.2500000000000004E-2</v>
      </c>
      <c r="D7765" t="s">
        <v>1466</v>
      </c>
      <c r="E7765">
        <v>6.25E-2</v>
      </c>
      <c r="F7765">
        <v>0.02</v>
      </c>
      <c r="G7765">
        <v>0</v>
      </c>
      <c r="H7765">
        <v>0</v>
      </c>
      <c r="I7765">
        <v>0</v>
      </c>
    </row>
    <row r="7766" spans="1:9" x14ac:dyDescent="0.25">
      <c r="A7766" t="s">
        <v>719</v>
      </c>
      <c r="B7766">
        <v>62820</v>
      </c>
      <c r="C7766" s="593">
        <v>7.2499999999999995E-2</v>
      </c>
      <c r="D7766" t="s">
        <v>1305</v>
      </c>
      <c r="E7766">
        <v>6.25E-2</v>
      </c>
      <c r="F7766">
        <v>0.01</v>
      </c>
      <c r="G7766">
        <v>0</v>
      </c>
      <c r="H7766">
        <v>0</v>
      </c>
      <c r="I7766">
        <v>0</v>
      </c>
    </row>
    <row r="7767" spans="1:9" x14ac:dyDescent="0.25">
      <c r="A7767" t="s">
        <v>719</v>
      </c>
      <c r="B7767">
        <v>62821</v>
      </c>
      <c r="C7767" s="593">
        <v>0.08</v>
      </c>
      <c r="D7767" t="s">
        <v>3392</v>
      </c>
      <c r="E7767">
        <v>6.25E-2</v>
      </c>
      <c r="F7767">
        <v>0.01</v>
      </c>
      <c r="G7767">
        <v>7.4999999999999997E-3</v>
      </c>
      <c r="H7767">
        <v>0</v>
      </c>
      <c r="I7767">
        <v>0</v>
      </c>
    </row>
    <row r="7768" spans="1:9" x14ac:dyDescent="0.25">
      <c r="A7768" t="s">
        <v>719</v>
      </c>
      <c r="B7768">
        <v>62822</v>
      </c>
      <c r="C7768" s="593">
        <v>9.2499999999999999E-2</v>
      </c>
      <c r="D7768" t="s">
        <v>3393</v>
      </c>
      <c r="E7768">
        <v>6.25E-2</v>
      </c>
      <c r="F7768">
        <v>0.02</v>
      </c>
      <c r="G7768">
        <v>0.01</v>
      </c>
      <c r="H7768">
        <v>0</v>
      </c>
      <c r="I7768">
        <v>0</v>
      </c>
    </row>
    <row r="7769" spans="1:9" x14ac:dyDescent="0.25">
      <c r="A7769" t="s">
        <v>719</v>
      </c>
      <c r="B7769">
        <v>62823</v>
      </c>
      <c r="C7769" s="593">
        <v>7.0000000000000007E-2</v>
      </c>
      <c r="D7769" t="s">
        <v>3362</v>
      </c>
      <c r="E7769">
        <v>6.25E-2</v>
      </c>
      <c r="F7769">
        <v>7.4999999999999997E-3</v>
      </c>
      <c r="G7769">
        <v>0</v>
      </c>
      <c r="H7769">
        <v>0</v>
      </c>
      <c r="I7769">
        <v>0</v>
      </c>
    </row>
    <row r="7770" spans="1:9" x14ac:dyDescent="0.25">
      <c r="A7770" t="s">
        <v>719</v>
      </c>
      <c r="B7770">
        <v>62824</v>
      </c>
      <c r="C7770" s="593">
        <v>7.7499999999999999E-2</v>
      </c>
      <c r="D7770" t="s">
        <v>3394</v>
      </c>
      <c r="E7770">
        <v>6.25E-2</v>
      </c>
      <c r="F7770">
        <v>5.0000000000000001E-3</v>
      </c>
      <c r="G7770">
        <v>0.01</v>
      </c>
      <c r="H7770">
        <v>0</v>
      </c>
      <c r="I7770">
        <v>0</v>
      </c>
    </row>
    <row r="7771" spans="1:9" x14ac:dyDescent="0.25">
      <c r="A7771" t="s">
        <v>719</v>
      </c>
      <c r="B7771">
        <v>62825</v>
      </c>
      <c r="C7771" s="593">
        <v>8.2500000000000004E-2</v>
      </c>
      <c r="D7771" t="s">
        <v>3395</v>
      </c>
      <c r="E7771">
        <v>6.25E-2</v>
      </c>
      <c r="F7771">
        <v>0.02</v>
      </c>
      <c r="G7771">
        <v>0</v>
      </c>
      <c r="H7771">
        <v>0</v>
      </c>
      <c r="I7771">
        <v>0</v>
      </c>
    </row>
    <row r="7772" spans="1:9" x14ac:dyDescent="0.25">
      <c r="A7772" t="s">
        <v>719</v>
      </c>
      <c r="B7772">
        <v>62827</v>
      </c>
      <c r="C7772" s="593">
        <v>0.08</v>
      </c>
      <c r="D7772" t="s">
        <v>3392</v>
      </c>
      <c r="E7772">
        <v>6.25E-2</v>
      </c>
      <c r="F7772">
        <v>0.01</v>
      </c>
      <c r="G7772">
        <v>7.4999999999999997E-3</v>
      </c>
      <c r="H7772">
        <v>0</v>
      </c>
      <c r="I7772">
        <v>0</v>
      </c>
    </row>
    <row r="7773" spans="1:9" x14ac:dyDescent="0.25">
      <c r="A7773" t="s">
        <v>719</v>
      </c>
      <c r="B7773">
        <v>62828</v>
      </c>
      <c r="C7773" s="593">
        <v>8.2500000000000004E-2</v>
      </c>
      <c r="D7773" t="s">
        <v>2999</v>
      </c>
      <c r="E7773">
        <v>6.25E-2</v>
      </c>
      <c r="F7773">
        <v>0.02</v>
      </c>
      <c r="G7773">
        <v>0</v>
      </c>
      <c r="H7773">
        <v>0</v>
      </c>
      <c r="I7773">
        <v>0</v>
      </c>
    </row>
    <row r="7774" spans="1:9" x14ac:dyDescent="0.25">
      <c r="A7774" t="s">
        <v>719</v>
      </c>
      <c r="B7774">
        <v>62829</v>
      </c>
      <c r="C7774" s="593">
        <v>8.2500000000000004E-2</v>
      </c>
      <c r="D7774" t="s">
        <v>2999</v>
      </c>
      <c r="E7774">
        <v>6.25E-2</v>
      </c>
      <c r="F7774">
        <v>0.02</v>
      </c>
      <c r="G7774">
        <v>0</v>
      </c>
      <c r="H7774">
        <v>0</v>
      </c>
      <c r="I7774">
        <v>0</v>
      </c>
    </row>
    <row r="7775" spans="1:9" x14ac:dyDescent="0.25">
      <c r="A7775" t="s">
        <v>719</v>
      </c>
      <c r="B7775">
        <v>62830</v>
      </c>
      <c r="C7775" s="593">
        <v>7.7499999999999999E-2</v>
      </c>
      <c r="D7775" t="s">
        <v>3396</v>
      </c>
      <c r="E7775">
        <v>6.25E-2</v>
      </c>
      <c r="F7775">
        <v>5.0000000000000001E-3</v>
      </c>
      <c r="G7775">
        <v>0.01</v>
      </c>
      <c r="H7775">
        <v>0</v>
      </c>
      <c r="I7775">
        <v>0</v>
      </c>
    </row>
    <row r="7776" spans="1:9" x14ac:dyDescent="0.25">
      <c r="A7776" t="s">
        <v>719</v>
      </c>
      <c r="B7776">
        <v>62831</v>
      </c>
      <c r="C7776" s="593">
        <v>7.7499999999999999E-2</v>
      </c>
      <c r="D7776" t="s">
        <v>1345</v>
      </c>
      <c r="E7776">
        <v>6.25E-2</v>
      </c>
      <c r="F7776">
        <v>1.4999999999999999E-2</v>
      </c>
      <c r="G7776">
        <v>0</v>
      </c>
      <c r="H7776">
        <v>0</v>
      </c>
      <c r="I7776">
        <v>0</v>
      </c>
    </row>
    <row r="7777" spans="1:9" x14ac:dyDescent="0.25">
      <c r="A7777" t="s">
        <v>719</v>
      </c>
      <c r="B7777">
        <v>62832</v>
      </c>
      <c r="C7777" s="593">
        <v>9.7500000000000003E-2</v>
      </c>
      <c r="D7777" t="s">
        <v>3397</v>
      </c>
      <c r="E7777">
        <v>6.25E-2</v>
      </c>
      <c r="F7777">
        <v>1.4999999999999999E-2</v>
      </c>
      <c r="G7777">
        <v>1.4999999999999999E-2</v>
      </c>
      <c r="H7777">
        <v>5.0000000000000001E-3</v>
      </c>
      <c r="I7777">
        <v>0</v>
      </c>
    </row>
    <row r="7778" spans="1:9" x14ac:dyDescent="0.25">
      <c r="A7778" t="s">
        <v>719</v>
      </c>
      <c r="B7778">
        <v>62833</v>
      </c>
      <c r="C7778" s="593">
        <v>7.2499999999999995E-2</v>
      </c>
      <c r="D7778" t="s">
        <v>3390</v>
      </c>
      <c r="E7778">
        <v>6.25E-2</v>
      </c>
      <c r="F7778">
        <v>0.01</v>
      </c>
      <c r="G7778">
        <v>0</v>
      </c>
      <c r="H7778">
        <v>0</v>
      </c>
      <c r="I7778">
        <v>0</v>
      </c>
    </row>
    <row r="7779" spans="1:9" x14ac:dyDescent="0.25">
      <c r="A7779" t="s">
        <v>719</v>
      </c>
      <c r="B7779">
        <v>62834</v>
      </c>
      <c r="C7779" s="593">
        <v>7.2499999999999995E-2</v>
      </c>
      <c r="D7779" t="s">
        <v>1305</v>
      </c>
      <c r="E7779">
        <v>6.25E-2</v>
      </c>
      <c r="F7779">
        <v>0.01</v>
      </c>
      <c r="G7779">
        <v>0</v>
      </c>
      <c r="H7779">
        <v>0</v>
      </c>
      <c r="I7779">
        <v>0</v>
      </c>
    </row>
    <row r="7780" spans="1:9" x14ac:dyDescent="0.25">
      <c r="A7780" t="s">
        <v>719</v>
      </c>
      <c r="B7780">
        <v>62835</v>
      </c>
      <c r="C7780" s="593">
        <v>8.2500000000000004E-2</v>
      </c>
      <c r="D7780" t="s">
        <v>2999</v>
      </c>
      <c r="E7780">
        <v>6.25E-2</v>
      </c>
      <c r="F7780">
        <v>0.02</v>
      </c>
      <c r="G7780">
        <v>0</v>
      </c>
      <c r="H7780">
        <v>0</v>
      </c>
      <c r="I7780">
        <v>0</v>
      </c>
    </row>
    <row r="7781" spans="1:9" x14ac:dyDescent="0.25">
      <c r="A7781" t="s">
        <v>719</v>
      </c>
      <c r="B7781">
        <v>62836</v>
      </c>
      <c r="C7781" s="593">
        <v>8.2500000000000004E-2</v>
      </c>
      <c r="D7781" t="s">
        <v>1466</v>
      </c>
      <c r="E7781">
        <v>6.25E-2</v>
      </c>
      <c r="F7781">
        <v>0.02</v>
      </c>
      <c r="G7781">
        <v>0</v>
      </c>
      <c r="H7781">
        <v>0</v>
      </c>
      <c r="I7781">
        <v>0</v>
      </c>
    </row>
    <row r="7782" spans="1:9" x14ac:dyDescent="0.25">
      <c r="A7782" t="s">
        <v>719</v>
      </c>
      <c r="B7782">
        <v>62837</v>
      </c>
      <c r="C7782" s="593">
        <v>7.0000000000000007E-2</v>
      </c>
      <c r="D7782" t="s">
        <v>3362</v>
      </c>
      <c r="E7782">
        <v>6.25E-2</v>
      </c>
      <c r="F7782">
        <v>7.4999999999999997E-3</v>
      </c>
      <c r="G7782">
        <v>0</v>
      </c>
      <c r="H7782">
        <v>0</v>
      </c>
      <c r="I7782">
        <v>0</v>
      </c>
    </row>
    <row r="7783" spans="1:9" x14ac:dyDescent="0.25">
      <c r="A7783" t="s">
        <v>719</v>
      </c>
      <c r="B7783">
        <v>62838</v>
      </c>
      <c r="C7783" s="593">
        <v>7.4999999999999997E-2</v>
      </c>
      <c r="D7783" t="s">
        <v>1166</v>
      </c>
      <c r="E7783">
        <v>6.25E-2</v>
      </c>
      <c r="F7783">
        <v>1.2500000000000001E-2</v>
      </c>
      <c r="G7783">
        <v>0</v>
      </c>
      <c r="H7783">
        <v>0</v>
      </c>
      <c r="I7783">
        <v>0</v>
      </c>
    </row>
    <row r="7784" spans="1:9" x14ac:dyDescent="0.25">
      <c r="A7784" t="s">
        <v>719</v>
      </c>
      <c r="B7784">
        <v>62839</v>
      </c>
      <c r="C7784" s="593">
        <v>7.7499999999999999E-2</v>
      </c>
      <c r="D7784" t="s">
        <v>3398</v>
      </c>
      <c r="E7784">
        <v>6.25E-2</v>
      </c>
      <c r="F7784">
        <v>5.0000000000000001E-3</v>
      </c>
      <c r="G7784">
        <v>0.01</v>
      </c>
      <c r="H7784">
        <v>0</v>
      </c>
      <c r="I7784">
        <v>0</v>
      </c>
    </row>
    <row r="7785" spans="1:9" x14ac:dyDescent="0.25">
      <c r="A7785" t="s">
        <v>719</v>
      </c>
      <c r="B7785">
        <v>62840</v>
      </c>
      <c r="C7785" s="593">
        <v>9.2499999999999999E-2</v>
      </c>
      <c r="D7785" t="s">
        <v>3399</v>
      </c>
      <c r="E7785">
        <v>6.25E-2</v>
      </c>
      <c r="F7785">
        <v>0.02</v>
      </c>
      <c r="G7785">
        <v>0.01</v>
      </c>
      <c r="H7785">
        <v>0</v>
      </c>
      <c r="I7785">
        <v>0</v>
      </c>
    </row>
    <row r="7786" spans="1:9" x14ac:dyDescent="0.25">
      <c r="A7786" t="s">
        <v>719</v>
      </c>
      <c r="B7786">
        <v>62841</v>
      </c>
      <c r="C7786" s="593">
        <v>8.2500000000000004E-2</v>
      </c>
      <c r="D7786" t="s">
        <v>3400</v>
      </c>
      <c r="E7786">
        <v>6.25E-2</v>
      </c>
      <c r="F7786">
        <v>0.02</v>
      </c>
      <c r="G7786">
        <v>0</v>
      </c>
      <c r="H7786">
        <v>0</v>
      </c>
      <c r="I7786">
        <v>0</v>
      </c>
    </row>
    <row r="7787" spans="1:9" x14ac:dyDescent="0.25">
      <c r="A7787" t="s">
        <v>719</v>
      </c>
      <c r="B7787">
        <v>62842</v>
      </c>
      <c r="C7787" s="593">
        <v>7.0000000000000007E-2</v>
      </c>
      <c r="D7787" t="s">
        <v>3362</v>
      </c>
      <c r="E7787">
        <v>6.25E-2</v>
      </c>
      <c r="F7787">
        <v>7.4999999999999997E-3</v>
      </c>
      <c r="G7787">
        <v>0</v>
      </c>
      <c r="H7787">
        <v>0</v>
      </c>
      <c r="I7787">
        <v>0</v>
      </c>
    </row>
    <row r="7788" spans="1:9" x14ac:dyDescent="0.25">
      <c r="A7788" t="s">
        <v>719</v>
      </c>
      <c r="B7788">
        <v>62843</v>
      </c>
      <c r="C7788" s="593">
        <v>7.0000000000000007E-2</v>
      </c>
      <c r="D7788" t="s">
        <v>3362</v>
      </c>
      <c r="E7788">
        <v>6.25E-2</v>
      </c>
      <c r="F7788">
        <v>7.4999999999999997E-3</v>
      </c>
      <c r="G7788">
        <v>0</v>
      </c>
      <c r="H7788">
        <v>0</v>
      </c>
      <c r="I7788">
        <v>0</v>
      </c>
    </row>
    <row r="7789" spans="1:9" x14ac:dyDescent="0.25">
      <c r="A7789" t="s">
        <v>719</v>
      </c>
      <c r="B7789">
        <v>62844</v>
      </c>
      <c r="C7789" s="593">
        <v>7.2499999999999995E-2</v>
      </c>
      <c r="D7789" t="s">
        <v>3390</v>
      </c>
      <c r="E7789">
        <v>6.25E-2</v>
      </c>
      <c r="F7789">
        <v>0.01</v>
      </c>
      <c r="G7789">
        <v>0</v>
      </c>
      <c r="H7789">
        <v>0</v>
      </c>
      <c r="I7789">
        <v>0</v>
      </c>
    </row>
    <row r="7790" spans="1:9" x14ac:dyDescent="0.25">
      <c r="A7790" t="s">
        <v>719</v>
      </c>
      <c r="B7790">
        <v>62846</v>
      </c>
      <c r="C7790" s="593">
        <v>6.7500000000000004E-2</v>
      </c>
      <c r="D7790" t="s">
        <v>1168</v>
      </c>
      <c r="E7790">
        <v>6.25E-2</v>
      </c>
      <c r="F7790">
        <v>5.0000000000000001E-3</v>
      </c>
      <c r="G7790">
        <v>0</v>
      </c>
      <c r="H7790">
        <v>0</v>
      </c>
      <c r="I7790">
        <v>0</v>
      </c>
    </row>
    <row r="7791" spans="1:9" x14ac:dyDescent="0.25">
      <c r="A7791" t="s">
        <v>719</v>
      </c>
      <c r="B7791">
        <v>62848</v>
      </c>
      <c r="C7791" s="593">
        <v>6.25E-2</v>
      </c>
      <c r="D7791" t="s">
        <v>1251</v>
      </c>
      <c r="E7791">
        <v>6.25E-2</v>
      </c>
      <c r="F7791">
        <v>0</v>
      </c>
      <c r="G7791">
        <v>0</v>
      </c>
      <c r="H7791">
        <v>0</v>
      </c>
      <c r="I7791">
        <v>0</v>
      </c>
    </row>
    <row r="7792" spans="1:9" x14ac:dyDescent="0.25">
      <c r="A7792" t="s">
        <v>719</v>
      </c>
      <c r="B7792">
        <v>62849</v>
      </c>
      <c r="C7792" s="593">
        <v>7.4999999999999997E-2</v>
      </c>
      <c r="D7792" t="s">
        <v>1166</v>
      </c>
      <c r="E7792">
        <v>6.25E-2</v>
      </c>
      <c r="F7792">
        <v>1.2500000000000001E-2</v>
      </c>
      <c r="G7792">
        <v>0</v>
      </c>
      <c r="H7792">
        <v>0</v>
      </c>
      <c r="I7792">
        <v>0</v>
      </c>
    </row>
    <row r="7793" spans="1:9" x14ac:dyDescent="0.25">
      <c r="A7793" t="s">
        <v>719</v>
      </c>
      <c r="B7793">
        <v>62850</v>
      </c>
      <c r="C7793" s="593">
        <v>7.0000000000000007E-2</v>
      </c>
      <c r="D7793" t="s">
        <v>3362</v>
      </c>
      <c r="E7793">
        <v>6.25E-2</v>
      </c>
      <c r="F7793">
        <v>7.4999999999999997E-3</v>
      </c>
      <c r="G7793">
        <v>0</v>
      </c>
      <c r="H7793">
        <v>0</v>
      </c>
      <c r="I7793">
        <v>0</v>
      </c>
    </row>
    <row r="7794" spans="1:9" x14ac:dyDescent="0.25">
      <c r="A7794" t="s">
        <v>719</v>
      </c>
      <c r="B7794">
        <v>62851</v>
      </c>
      <c r="C7794" s="593">
        <v>7.4999999999999997E-2</v>
      </c>
      <c r="D7794" t="s">
        <v>1166</v>
      </c>
      <c r="E7794">
        <v>6.25E-2</v>
      </c>
      <c r="F7794">
        <v>1.2500000000000001E-2</v>
      </c>
      <c r="G7794">
        <v>0</v>
      </c>
      <c r="H7794">
        <v>0</v>
      </c>
      <c r="I7794">
        <v>0</v>
      </c>
    </row>
    <row r="7795" spans="1:9" x14ac:dyDescent="0.25">
      <c r="A7795" t="s">
        <v>719</v>
      </c>
      <c r="B7795">
        <v>62852</v>
      </c>
      <c r="C7795" s="593">
        <v>7.2499999999999995E-2</v>
      </c>
      <c r="D7795" t="s">
        <v>3401</v>
      </c>
      <c r="E7795">
        <v>6.25E-2</v>
      </c>
      <c r="F7795">
        <v>0.01</v>
      </c>
      <c r="G7795">
        <v>0</v>
      </c>
      <c r="H7795">
        <v>0</v>
      </c>
      <c r="I7795">
        <v>0</v>
      </c>
    </row>
    <row r="7796" spans="1:9" x14ac:dyDescent="0.25">
      <c r="A7796" t="s">
        <v>719</v>
      </c>
      <c r="B7796">
        <v>62853</v>
      </c>
      <c r="C7796" s="593">
        <v>7.4999999999999997E-2</v>
      </c>
      <c r="D7796" t="s">
        <v>1166</v>
      </c>
      <c r="E7796">
        <v>6.25E-2</v>
      </c>
      <c r="F7796">
        <v>1.2500000000000001E-2</v>
      </c>
      <c r="G7796">
        <v>0</v>
      </c>
      <c r="H7796">
        <v>0</v>
      </c>
      <c r="I7796">
        <v>0</v>
      </c>
    </row>
    <row r="7797" spans="1:9" x14ac:dyDescent="0.25">
      <c r="A7797" t="s">
        <v>719</v>
      </c>
      <c r="B7797">
        <v>62854</v>
      </c>
      <c r="C7797" s="593">
        <v>7.4999999999999997E-2</v>
      </c>
      <c r="D7797" t="s">
        <v>1166</v>
      </c>
      <c r="E7797">
        <v>6.25E-2</v>
      </c>
      <c r="F7797">
        <v>1.2500000000000001E-2</v>
      </c>
      <c r="G7797">
        <v>0</v>
      </c>
      <c r="H7797">
        <v>0</v>
      </c>
      <c r="I7797">
        <v>0</v>
      </c>
    </row>
    <row r="7798" spans="1:9" x14ac:dyDescent="0.25">
      <c r="A7798" t="s">
        <v>719</v>
      </c>
      <c r="B7798">
        <v>62856</v>
      </c>
      <c r="C7798" s="593">
        <v>8.2500000000000004E-2</v>
      </c>
      <c r="D7798" t="s">
        <v>3402</v>
      </c>
      <c r="E7798">
        <v>6.25E-2</v>
      </c>
      <c r="F7798">
        <v>0.02</v>
      </c>
      <c r="G7798">
        <v>0</v>
      </c>
      <c r="H7798">
        <v>0</v>
      </c>
      <c r="I7798">
        <v>0</v>
      </c>
    </row>
    <row r="7799" spans="1:9" x14ac:dyDescent="0.25">
      <c r="A7799" t="s">
        <v>719</v>
      </c>
      <c r="B7799">
        <v>62858</v>
      </c>
      <c r="C7799" s="593">
        <v>6.7500000000000004E-2</v>
      </c>
      <c r="D7799" t="s">
        <v>1412</v>
      </c>
      <c r="E7799">
        <v>6.25E-2</v>
      </c>
      <c r="F7799">
        <v>5.0000000000000001E-3</v>
      </c>
      <c r="G7799">
        <v>0</v>
      </c>
      <c r="H7799">
        <v>0</v>
      </c>
      <c r="I7799">
        <v>0</v>
      </c>
    </row>
    <row r="7800" spans="1:9" x14ac:dyDescent="0.25">
      <c r="A7800" t="s">
        <v>719</v>
      </c>
      <c r="B7800">
        <v>62859</v>
      </c>
      <c r="C7800" s="593">
        <v>8.2500000000000004E-2</v>
      </c>
      <c r="D7800" t="s">
        <v>1466</v>
      </c>
      <c r="E7800">
        <v>6.25E-2</v>
      </c>
      <c r="F7800">
        <v>0.02</v>
      </c>
      <c r="G7800">
        <v>0</v>
      </c>
      <c r="H7800">
        <v>0</v>
      </c>
      <c r="I7800">
        <v>0</v>
      </c>
    </row>
    <row r="7801" spans="1:9" x14ac:dyDescent="0.25">
      <c r="A7801" t="s">
        <v>719</v>
      </c>
      <c r="B7801">
        <v>62860</v>
      </c>
      <c r="C7801" s="593">
        <v>8.2500000000000004E-2</v>
      </c>
      <c r="D7801" t="s">
        <v>1466</v>
      </c>
      <c r="E7801">
        <v>6.25E-2</v>
      </c>
      <c r="F7801">
        <v>0.02</v>
      </c>
      <c r="G7801">
        <v>0</v>
      </c>
      <c r="H7801">
        <v>0</v>
      </c>
      <c r="I7801">
        <v>0</v>
      </c>
    </row>
    <row r="7802" spans="1:9" x14ac:dyDescent="0.25">
      <c r="A7802" t="s">
        <v>719</v>
      </c>
      <c r="B7802">
        <v>62861</v>
      </c>
      <c r="C7802" s="593">
        <v>7.2499999999999995E-2</v>
      </c>
      <c r="D7802" t="s">
        <v>3403</v>
      </c>
      <c r="E7802">
        <v>6.25E-2</v>
      </c>
      <c r="F7802">
        <v>0.01</v>
      </c>
      <c r="G7802">
        <v>0</v>
      </c>
      <c r="H7802">
        <v>0</v>
      </c>
      <c r="I7802">
        <v>0</v>
      </c>
    </row>
    <row r="7803" spans="1:9" x14ac:dyDescent="0.25">
      <c r="A7803" t="s">
        <v>719</v>
      </c>
      <c r="B7803">
        <v>62862</v>
      </c>
      <c r="C7803" s="593">
        <v>7.2499999999999995E-2</v>
      </c>
      <c r="D7803" t="s">
        <v>1305</v>
      </c>
      <c r="E7803">
        <v>6.25E-2</v>
      </c>
      <c r="F7803">
        <v>0.01</v>
      </c>
      <c r="G7803">
        <v>0</v>
      </c>
      <c r="H7803">
        <v>0</v>
      </c>
      <c r="I7803">
        <v>0</v>
      </c>
    </row>
    <row r="7804" spans="1:9" x14ac:dyDescent="0.25">
      <c r="A7804" t="s">
        <v>719</v>
      </c>
      <c r="B7804">
        <v>62863</v>
      </c>
      <c r="C7804" s="593">
        <v>7.2499999999999995E-2</v>
      </c>
      <c r="D7804" t="s">
        <v>3391</v>
      </c>
      <c r="E7804">
        <v>6.25E-2</v>
      </c>
      <c r="F7804">
        <v>0.01</v>
      </c>
      <c r="G7804">
        <v>0</v>
      </c>
      <c r="H7804">
        <v>0</v>
      </c>
      <c r="I7804">
        <v>0</v>
      </c>
    </row>
    <row r="7805" spans="1:9" x14ac:dyDescent="0.25">
      <c r="A7805" t="s">
        <v>719</v>
      </c>
      <c r="B7805">
        <v>62864</v>
      </c>
      <c r="C7805" s="593">
        <v>9.5000000000000001E-2</v>
      </c>
      <c r="D7805" t="s">
        <v>3404</v>
      </c>
      <c r="E7805">
        <v>6.25E-2</v>
      </c>
      <c r="F7805">
        <v>5.0000000000000001E-3</v>
      </c>
      <c r="G7805">
        <v>2.75E-2</v>
      </c>
      <c r="H7805">
        <v>0</v>
      </c>
      <c r="I7805">
        <v>0</v>
      </c>
    </row>
    <row r="7806" spans="1:9" x14ac:dyDescent="0.25">
      <c r="A7806" t="s">
        <v>719</v>
      </c>
      <c r="B7806">
        <v>62865</v>
      </c>
      <c r="C7806" s="593">
        <v>9.2499999999999999E-2</v>
      </c>
      <c r="D7806" t="s">
        <v>3393</v>
      </c>
      <c r="E7806">
        <v>6.25E-2</v>
      </c>
      <c r="F7806">
        <v>0.02</v>
      </c>
      <c r="G7806">
        <v>0.01</v>
      </c>
      <c r="H7806">
        <v>0</v>
      </c>
      <c r="I7806">
        <v>0</v>
      </c>
    </row>
    <row r="7807" spans="1:9" x14ac:dyDescent="0.25">
      <c r="A7807" t="s">
        <v>719</v>
      </c>
      <c r="B7807">
        <v>62866</v>
      </c>
      <c r="C7807" s="593">
        <v>6.7500000000000004E-2</v>
      </c>
      <c r="D7807" t="s">
        <v>1168</v>
      </c>
      <c r="E7807">
        <v>6.25E-2</v>
      </c>
      <c r="F7807">
        <v>5.0000000000000001E-3</v>
      </c>
      <c r="G7807">
        <v>0</v>
      </c>
      <c r="H7807">
        <v>0</v>
      </c>
      <c r="I7807">
        <v>0</v>
      </c>
    </row>
    <row r="7808" spans="1:9" x14ac:dyDescent="0.25">
      <c r="A7808" t="s">
        <v>719</v>
      </c>
      <c r="B7808">
        <v>62867</v>
      </c>
      <c r="C7808" s="593">
        <v>7.2499999999999995E-2</v>
      </c>
      <c r="D7808" t="s">
        <v>3405</v>
      </c>
      <c r="E7808">
        <v>6.25E-2</v>
      </c>
      <c r="F7808">
        <v>0.01</v>
      </c>
      <c r="G7808">
        <v>0</v>
      </c>
      <c r="H7808">
        <v>0</v>
      </c>
      <c r="I7808">
        <v>0</v>
      </c>
    </row>
    <row r="7809" spans="1:9" x14ac:dyDescent="0.25">
      <c r="A7809" t="s">
        <v>719</v>
      </c>
      <c r="B7809">
        <v>62868</v>
      </c>
      <c r="C7809" s="593">
        <v>7.7499999999999999E-2</v>
      </c>
      <c r="D7809" t="s">
        <v>3359</v>
      </c>
      <c r="E7809">
        <v>6.25E-2</v>
      </c>
      <c r="F7809">
        <v>1.4999999999999999E-2</v>
      </c>
      <c r="G7809">
        <v>0</v>
      </c>
      <c r="H7809">
        <v>0</v>
      </c>
      <c r="I7809">
        <v>0</v>
      </c>
    </row>
    <row r="7810" spans="1:9" x14ac:dyDescent="0.25">
      <c r="A7810" t="s">
        <v>719</v>
      </c>
      <c r="B7810">
        <v>62869</v>
      </c>
      <c r="C7810" s="593">
        <v>8.2500000000000004E-2</v>
      </c>
      <c r="D7810" t="s">
        <v>2999</v>
      </c>
      <c r="E7810">
        <v>6.25E-2</v>
      </c>
      <c r="F7810">
        <v>0.02</v>
      </c>
      <c r="G7810">
        <v>0</v>
      </c>
      <c r="H7810">
        <v>0</v>
      </c>
      <c r="I7810">
        <v>0</v>
      </c>
    </row>
    <row r="7811" spans="1:9" x14ac:dyDescent="0.25">
      <c r="A7811" t="s">
        <v>719</v>
      </c>
      <c r="B7811">
        <v>62870</v>
      </c>
      <c r="C7811" s="593">
        <v>8.5000000000000006E-2</v>
      </c>
      <c r="D7811" t="s">
        <v>1477</v>
      </c>
      <c r="E7811">
        <v>6.25E-2</v>
      </c>
      <c r="F7811">
        <v>1.2500000000000001E-2</v>
      </c>
      <c r="G7811">
        <v>0.01</v>
      </c>
      <c r="H7811">
        <v>0</v>
      </c>
      <c r="I7811">
        <v>0</v>
      </c>
    </row>
    <row r="7812" spans="1:9" x14ac:dyDescent="0.25">
      <c r="A7812" t="s">
        <v>719</v>
      </c>
      <c r="B7812">
        <v>62871</v>
      </c>
      <c r="C7812" s="593">
        <v>7.2499999999999995E-2</v>
      </c>
      <c r="D7812" t="s">
        <v>3405</v>
      </c>
      <c r="E7812">
        <v>6.25E-2</v>
      </c>
      <c r="F7812">
        <v>0.01</v>
      </c>
      <c r="G7812">
        <v>0</v>
      </c>
      <c r="H7812">
        <v>0</v>
      </c>
      <c r="I7812">
        <v>0</v>
      </c>
    </row>
    <row r="7813" spans="1:9" x14ac:dyDescent="0.25">
      <c r="A7813" t="s">
        <v>719</v>
      </c>
      <c r="B7813">
        <v>62872</v>
      </c>
      <c r="C7813" s="593">
        <v>6.7500000000000004E-2</v>
      </c>
      <c r="D7813" t="s">
        <v>1168</v>
      </c>
      <c r="E7813">
        <v>6.25E-2</v>
      </c>
      <c r="F7813">
        <v>5.0000000000000001E-3</v>
      </c>
      <c r="G7813">
        <v>0</v>
      </c>
      <c r="H7813">
        <v>0</v>
      </c>
      <c r="I7813">
        <v>0</v>
      </c>
    </row>
    <row r="7814" spans="1:9" x14ac:dyDescent="0.25">
      <c r="A7814" t="s">
        <v>719</v>
      </c>
      <c r="B7814">
        <v>62874</v>
      </c>
      <c r="C7814" s="593">
        <v>8.2500000000000004E-2</v>
      </c>
      <c r="D7814" t="s">
        <v>3406</v>
      </c>
      <c r="E7814">
        <v>6.25E-2</v>
      </c>
      <c r="F7814">
        <v>0.02</v>
      </c>
      <c r="G7814">
        <v>0</v>
      </c>
      <c r="H7814">
        <v>0</v>
      </c>
      <c r="I7814">
        <v>0</v>
      </c>
    </row>
    <row r="7815" spans="1:9" x14ac:dyDescent="0.25">
      <c r="A7815" t="s">
        <v>719</v>
      </c>
      <c r="B7815">
        <v>62875</v>
      </c>
      <c r="C7815" s="593">
        <v>7.4999999999999997E-2</v>
      </c>
      <c r="D7815" t="s">
        <v>1166</v>
      </c>
      <c r="E7815">
        <v>6.25E-2</v>
      </c>
      <c r="F7815">
        <v>1.2500000000000001E-2</v>
      </c>
      <c r="G7815">
        <v>0</v>
      </c>
      <c r="H7815">
        <v>0</v>
      </c>
      <c r="I7815">
        <v>0</v>
      </c>
    </row>
    <row r="7816" spans="1:9" x14ac:dyDescent="0.25">
      <c r="A7816" t="s">
        <v>719</v>
      </c>
      <c r="B7816">
        <v>62876</v>
      </c>
      <c r="C7816" s="593">
        <v>6.25E-2</v>
      </c>
      <c r="D7816" t="s">
        <v>3407</v>
      </c>
      <c r="E7816">
        <v>6.25E-2</v>
      </c>
      <c r="F7816">
        <v>0</v>
      </c>
      <c r="G7816">
        <v>0</v>
      </c>
      <c r="H7816">
        <v>0</v>
      </c>
      <c r="I7816">
        <v>0</v>
      </c>
    </row>
    <row r="7817" spans="1:9" x14ac:dyDescent="0.25">
      <c r="A7817" t="s">
        <v>719</v>
      </c>
      <c r="B7817">
        <v>62877</v>
      </c>
      <c r="C7817" s="593">
        <v>6.7500000000000004E-2</v>
      </c>
      <c r="D7817" t="s">
        <v>1168</v>
      </c>
      <c r="E7817">
        <v>6.25E-2</v>
      </c>
      <c r="F7817">
        <v>5.0000000000000001E-3</v>
      </c>
      <c r="G7817">
        <v>0</v>
      </c>
      <c r="H7817">
        <v>0</v>
      </c>
      <c r="I7817">
        <v>0</v>
      </c>
    </row>
    <row r="7818" spans="1:9" x14ac:dyDescent="0.25">
      <c r="A7818" t="s">
        <v>719</v>
      </c>
      <c r="B7818">
        <v>62878</v>
      </c>
      <c r="C7818" s="593">
        <v>7.0000000000000007E-2</v>
      </c>
      <c r="D7818" t="s">
        <v>3362</v>
      </c>
      <c r="E7818">
        <v>6.25E-2</v>
      </c>
      <c r="F7818">
        <v>7.4999999999999997E-3</v>
      </c>
      <c r="G7818">
        <v>0</v>
      </c>
      <c r="H7818">
        <v>0</v>
      </c>
      <c r="I7818">
        <v>0</v>
      </c>
    </row>
    <row r="7819" spans="1:9" x14ac:dyDescent="0.25">
      <c r="A7819" t="s">
        <v>719</v>
      </c>
      <c r="B7819">
        <v>62879</v>
      </c>
      <c r="C7819" s="593">
        <v>6.7500000000000004E-2</v>
      </c>
      <c r="D7819" t="s">
        <v>3408</v>
      </c>
      <c r="E7819">
        <v>6.25E-2</v>
      </c>
      <c r="F7819">
        <v>5.0000000000000001E-3</v>
      </c>
      <c r="G7819">
        <v>0</v>
      </c>
      <c r="H7819">
        <v>0</v>
      </c>
      <c r="I7819">
        <v>0</v>
      </c>
    </row>
    <row r="7820" spans="1:9" x14ac:dyDescent="0.25">
      <c r="A7820" t="s">
        <v>719</v>
      </c>
      <c r="B7820">
        <v>62880</v>
      </c>
      <c r="C7820" s="593">
        <v>7.2499999999999995E-2</v>
      </c>
      <c r="D7820" t="s">
        <v>2688</v>
      </c>
      <c r="E7820">
        <v>6.25E-2</v>
      </c>
      <c r="F7820">
        <v>0.01</v>
      </c>
      <c r="G7820">
        <v>0</v>
      </c>
      <c r="H7820">
        <v>0</v>
      </c>
      <c r="I7820">
        <v>0</v>
      </c>
    </row>
    <row r="7821" spans="1:9" x14ac:dyDescent="0.25">
      <c r="A7821" t="s">
        <v>719</v>
      </c>
      <c r="B7821">
        <v>62881</v>
      </c>
      <c r="C7821" s="593">
        <v>9.5000000000000001E-2</v>
      </c>
      <c r="D7821" t="s">
        <v>3409</v>
      </c>
      <c r="E7821">
        <v>6.25E-2</v>
      </c>
      <c r="F7821">
        <v>1.2500000000000001E-2</v>
      </c>
      <c r="G7821">
        <v>0.01</v>
      </c>
      <c r="H7821">
        <v>0.01</v>
      </c>
      <c r="I7821">
        <v>0</v>
      </c>
    </row>
    <row r="7822" spans="1:9" x14ac:dyDescent="0.25">
      <c r="A7822" t="s">
        <v>719</v>
      </c>
      <c r="B7822">
        <v>62882</v>
      </c>
      <c r="C7822" s="593">
        <v>8.5000000000000006E-2</v>
      </c>
      <c r="D7822" t="s">
        <v>3410</v>
      </c>
      <c r="E7822">
        <v>6.25E-2</v>
      </c>
      <c r="F7822">
        <v>1.2500000000000001E-2</v>
      </c>
      <c r="G7822">
        <v>0</v>
      </c>
      <c r="H7822">
        <v>0.01</v>
      </c>
      <c r="I7822">
        <v>0</v>
      </c>
    </row>
    <row r="7823" spans="1:9" x14ac:dyDescent="0.25">
      <c r="A7823" t="s">
        <v>719</v>
      </c>
      <c r="B7823">
        <v>62883</v>
      </c>
      <c r="C7823" s="593">
        <v>8.2500000000000004E-2</v>
      </c>
      <c r="D7823" t="s">
        <v>1466</v>
      </c>
      <c r="E7823">
        <v>6.25E-2</v>
      </c>
      <c r="F7823">
        <v>0.02</v>
      </c>
      <c r="G7823">
        <v>0</v>
      </c>
      <c r="H7823">
        <v>0</v>
      </c>
      <c r="I7823">
        <v>0</v>
      </c>
    </row>
    <row r="7824" spans="1:9" x14ac:dyDescent="0.25">
      <c r="A7824" t="s">
        <v>719</v>
      </c>
      <c r="B7824">
        <v>62884</v>
      </c>
      <c r="C7824" s="593">
        <v>9.5000000000000001E-2</v>
      </c>
      <c r="D7824" t="s">
        <v>3411</v>
      </c>
      <c r="E7824">
        <v>6.25E-2</v>
      </c>
      <c r="F7824">
        <v>0.02</v>
      </c>
      <c r="G7824">
        <v>1.2500000000000001E-2</v>
      </c>
      <c r="H7824">
        <v>0</v>
      </c>
      <c r="I7824">
        <v>0</v>
      </c>
    </row>
    <row r="7825" spans="1:9" x14ac:dyDescent="0.25">
      <c r="A7825" t="s">
        <v>719</v>
      </c>
      <c r="B7825">
        <v>62885</v>
      </c>
      <c r="C7825" s="593">
        <v>7.4999999999999997E-2</v>
      </c>
      <c r="D7825" t="s">
        <v>1166</v>
      </c>
      <c r="E7825">
        <v>6.25E-2</v>
      </c>
      <c r="F7825">
        <v>1.2500000000000001E-2</v>
      </c>
      <c r="G7825">
        <v>0</v>
      </c>
      <c r="H7825">
        <v>0</v>
      </c>
      <c r="I7825">
        <v>0</v>
      </c>
    </row>
    <row r="7826" spans="1:9" x14ac:dyDescent="0.25">
      <c r="A7826" t="s">
        <v>719</v>
      </c>
      <c r="B7826">
        <v>62886</v>
      </c>
      <c r="C7826" s="593">
        <v>7.0000000000000007E-2</v>
      </c>
      <c r="D7826" t="s">
        <v>3362</v>
      </c>
      <c r="E7826">
        <v>6.25E-2</v>
      </c>
      <c r="F7826">
        <v>7.4999999999999997E-3</v>
      </c>
      <c r="G7826">
        <v>0</v>
      </c>
      <c r="H7826">
        <v>0</v>
      </c>
      <c r="I7826">
        <v>0</v>
      </c>
    </row>
    <row r="7827" spans="1:9" x14ac:dyDescent="0.25">
      <c r="A7827" t="s">
        <v>719</v>
      </c>
      <c r="B7827">
        <v>62887</v>
      </c>
      <c r="C7827" s="593">
        <v>8.2500000000000004E-2</v>
      </c>
      <c r="D7827" t="s">
        <v>2999</v>
      </c>
      <c r="E7827">
        <v>6.25E-2</v>
      </c>
      <c r="F7827">
        <v>0.02</v>
      </c>
      <c r="G7827">
        <v>0</v>
      </c>
      <c r="H7827">
        <v>0</v>
      </c>
      <c r="I7827">
        <v>0</v>
      </c>
    </row>
    <row r="7828" spans="1:9" x14ac:dyDescent="0.25">
      <c r="A7828" t="s">
        <v>719</v>
      </c>
      <c r="B7828">
        <v>62888</v>
      </c>
      <c r="C7828" s="593">
        <v>8.2500000000000004E-2</v>
      </c>
      <c r="D7828" t="s">
        <v>3412</v>
      </c>
      <c r="E7828">
        <v>6.25E-2</v>
      </c>
      <c r="F7828">
        <v>1.4999999999999999E-2</v>
      </c>
      <c r="G7828">
        <v>5.0000000000000001E-3</v>
      </c>
      <c r="H7828">
        <v>0</v>
      </c>
      <c r="I7828">
        <v>0</v>
      </c>
    </row>
    <row r="7829" spans="1:9" x14ac:dyDescent="0.25">
      <c r="A7829" t="s">
        <v>719</v>
      </c>
      <c r="B7829">
        <v>62889</v>
      </c>
      <c r="C7829" s="593">
        <v>7.4999999999999997E-2</v>
      </c>
      <c r="D7829" t="s">
        <v>1166</v>
      </c>
      <c r="E7829">
        <v>6.25E-2</v>
      </c>
      <c r="F7829">
        <v>1.2500000000000001E-2</v>
      </c>
      <c r="G7829">
        <v>0</v>
      </c>
      <c r="H7829">
        <v>0</v>
      </c>
      <c r="I7829">
        <v>0</v>
      </c>
    </row>
    <row r="7830" spans="1:9" x14ac:dyDescent="0.25">
      <c r="A7830" t="s">
        <v>719</v>
      </c>
      <c r="B7830">
        <v>62890</v>
      </c>
      <c r="C7830" s="593">
        <v>8.2500000000000004E-2</v>
      </c>
      <c r="D7830" t="s">
        <v>1466</v>
      </c>
      <c r="E7830">
        <v>6.25E-2</v>
      </c>
      <c r="F7830">
        <v>0.02</v>
      </c>
      <c r="G7830">
        <v>0</v>
      </c>
      <c r="H7830">
        <v>0</v>
      </c>
      <c r="I7830">
        <v>0</v>
      </c>
    </row>
    <row r="7831" spans="1:9" x14ac:dyDescent="0.25">
      <c r="A7831" t="s">
        <v>719</v>
      </c>
      <c r="B7831">
        <v>62891</v>
      </c>
      <c r="C7831" s="593">
        <v>9.2499999999999999E-2</v>
      </c>
      <c r="D7831" t="s">
        <v>3393</v>
      </c>
      <c r="E7831">
        <v>6.25E-2</v>
      </c>
      <c r="F7831">
        <v>0.02</v>
      </c>
      <c r="G7831">
        <v>0.01</v>
      </c>
      <c r="H7831">
        <v>0</v>
      </c>
      <c r="I7831">
        <v>0</v>
      </c>
    </row>
    <row r="7832" spans="1:9" x14ac:dyDescent="0.25">
      <c r="A7832" t="s">
        <v>719</v>
      </c>
      <c r="B7832">
        <v>62892</v>
      </c>
      <c r="C7832" s="593">
        <v>7.4999999999999997E-2</v>
      </c>
      <c r="D7832" t="s">
        <v>1166</v>
      </c>
      <c r="E7832">
        <v>6.25E-2</v>
      </c>
      <c r="F7832">
        <v>1.2500000000000001E-2</v>
      </c>
      <c r="G7832">
        <v>0</v>
      </c>
      <c r="H7832">
        <v>0</v>
      </c>
      <c r="I7832">
        <v>0</v>
      </c>
    </row>
    <row r="7833" spans="1:9" x14ac:dyDescent="0.25">
      <c r="A7833" t="s">
        <v>719</v>
      </c>
      <c r="B7833">
        <v>62893</v>
      </c>
      <c r="C7833" s="593">
        <v>7.4999999999999997E-2</v>
      </c>
      <c r="D7833" t="s">
        <v>1166</v>
      </c>
      <c r="E7833">
        <v>6.25E-2</v>
      </c>
      <c r="F7833">
        <v>1.2500000000000001E-2</v>
      </c>
      <c r="G7833">
        <v>0</v>
      </c>
      <c r="H7833">
        <v>0</v>
      </c>
      <c r="I7833">
        <v>0</v>
      </c>
    </row>
    <row r="7834" spans="1:9" x14ac:dyDescent="0.25">
      <c r="A7834" t="s">
        <v>719</v>
      </c>
      <c r="B7834">
        <v>62894</v>
      </c>
      <c r="C7834" s="593">
        <v>6.7500000000000004E-2</v>
      </c>
      <c r="D7834" t="s">
        <v>1168</v>
      </c>
      <c r="E7834">
        <v>6.25E-2</v>
      </c>
      <c r="F7834">
        <v>5.0000000000000001E-3</v>
      </c>
      <c r="G7834">
        <v>0</v>
      </c>
      <c r="H7834">
        <v>0</v>
      </c>
      <c r="I7834">
        <v>0</v>
      </c>
    </row>
    <row r="7835" spans="1:9" x14ac:dyDescent="0.25">
      <c r="A7835" t="s">
        <v>719</v>
      </c>
      <c r="B7835">
        <v>62895</v>
      </c>
      <c r="C7835" s="593">
        <v>8.2500000000000004E-2</v>
      </c>
      <c r="D7835" t="s">
        <v>2999</v>
      </c>
      <c r="E7835">
        <v>6.25E-2</v>
      </c>
      <c r="F7835">
        <v>0.02</v>
      </c>
      <c r="G7835">
        <v>0</v>
      </c>
      <c r="H7835">
        <v>0</v>
      </c>
      <c r="I7835">
        <v>0</v>
      </c>
    </row>
    <row r="7836" spans="1:9" x14ac:dyDescent="0.25">
      <c r="A7836" t="s">
        <v>719</v>
      </c>
      <c r="B7836">
        <v>62896</v>
      </c>
      <c r="C7836" s="593">
        <v>9.2499999999999999E-2</v>
      </c>
      <c r="D7836" t="s">
        <v>3399</v>
      </c>
      <c r="E7836">
        <v>6.25E-2</v>
      </c>
      <c r="F7836">
        <v>0.02</v>
      </c>
      <c r="G7836">
        <v>0.01</v>
      </c>
      <c r="H7836">
        <v>0</v>
      </c>
      <c r="I7836">
        <v>0</v>
      </c>
    </row>
    <row r="7837" spans="1:9" x14ac:dyDescent="0.25">
      <c r="A7837" t="s">
        <v>719</v>
      </c>
      <c r="B7837">
        <v>62897</v>
      </c>
      <c r="C7837" s="593">
        <v>9.5000000000000001E-2</v>
      </c>
      <c r="D7837" t="s">
        <v>1284</v>
      </c>
      <c r="E7837">
        <v>6.25E-2</v>
      </c>
      <c r="F7837">
        <v>0.02</v>
      </c>
      <c r="G7837">
        <v>1.2500000000000001E-2</v>
      </c>
      <c r="H7837">
        <v>0</v>
      </c>
      <c r="I7837">
        <v>0</v>
      </c>
    </row>
    <row r="7838" spans="1:9" x14ac:dyDescent="0.25">
      <c r="A7838" t="s">
        <v>719</v>
      </c>
      <c r="B7838">
        <v>62898</v>
      </c>
      <c r="C7838" s="593">
        <v>6.7500000000000004E-2</v>
      </c>
      <c r="D7838" t="s">
        <v>1168</v>
      </c>
      <c r="E7838">
        <v>6.25E-2</v>
      </c>
      <c r="F7838">
        <v>5.0000000000000001E-3</v>
      </c>
      <c r="G7838">
        <v>0</v>
      </c>
      <c r="H7838">
        <v>0</v>
      </c>
      <c r="I7838">
        <v>0</v>
      </c>
    </row>
    <row r="7839" spans="1:9" x14ac:dyDescent="0.25">
      <c r="A7839" t="s">
        <v>719</v>
      </c>
      <c r="B7839">
        <v>62899</v>
      </c>
      <c r="C7839" s="593">
        <v>7.4999999999999997E-2</v>
      </c>
      <c r="D7839" t="s">
        <v>1166</v>
      </c>
      <c r="E7839">
        <v>6.25E-2</v>
      </c>
      <c r="F7839">
        <v>1.2500000000000001E-2</v>
      </c>
      <c r="G7839">
        <v>0</v>
      </c>
      <c r="H7839">
        <v>0</v>
      </c>
      <c r="I7839">
        <v>0</v>
      </c>
    </row>
    <row r="7840" spans="1:9" x14ac:dyDescent="0.25">
      <c r="A7840" t="s">
        <v>719</v>
      </c>
      <c r="B7840">
        <v>62901</v>
      </c>
      <c r="C7840" s="593">
        <v>9.7500000000000003E-2</v>
      </c>
      <c r="D7840" t="s">
        <v>3413</v>
      </c>
      <c r="E7840">
        <v>6.25E-2</v>
      </c>
      <c r="F7840">
        <v>0.01</v>
      </c>
      <c r="G7840">
        <v>2.5000000000000001E-2</v>
      </c>
      <c r="H7840">
        <v>0</v>
      </c>
      <c r="I7840">
        <v>0</v>
      </c>
    </row>
    <row r="7841" spans="1:9" x14ac:dyDescent="0.25">
      <c r="A7841" t="s">
        <v>719</v>
      </c>
      <c r="B7841">
        <v>62902</v>
      </c>
      <c r="C7841" s="593">
        <v>9.7500000000000003E-2</v>
      </c>
      <c r="D7841" t="s">
        <v>3413</v>
      </c>
      <c r="E7841">
        <v>6.25E-2</v>
      </c>
      <c r="F7841">
        <v>0.01</v>
      </c>
      <c r="G7841">
        <v>2.5000000000000001E-2</v>
      </c>
      <c r="H7841">
        <v>0</v>
      </c>
      <c r="I7841">
        <v>0</v>
      </c>
    </row>
    <row r="7842" spans="1:9" x14ac:dyDescent="0.25">
      <c r="A7842" t="s">
        <v>719</v>
      </c>
      <c r="B7842">
        <v>62903</v>
      </c>
      <c r="C7842" s="593">
        <v>9.7500000000000003E-2</v>
      </c>
      <c r="D7842" t="s">
        <v>3413</v>
      </c>
      <c r="E7842">
        <v>6.25E-2</v>
      </c>
      <c r="F7842">
        <v>0.01</v>
      </c>
      <c r="G7842">
        <v>2.5000000000000001E-2</v>
      </c>
      <c r="H7842">
        <v>0</v>
      </c>
      <c r="I7842">
        <v>0</v>
      </c>
    </row>
    <row r="7843" spans="1:9" x14ac:dyDescent="0.25">
      <c r="A7843" t="s">
        <v>719</v>
      </c>
      <c r="B7843">
        <v>62905</v>
      </c>
      <c r="C7843" s="593">
        <v>8.5000000000000006E-2</v>
      </c>
      <c r="D7843" t="s">
        <v>1211</v>
      </c>
      <c r="E7843">
        <v>6.25E-2</v>
      </c>
      <c r="F7843">
        <v>2.2499999999999999E-2</v>
      </c>
      <c r="G7843">
        <v>0</v>
      </c>
      <c r="H7843">
        <v>0</v>
      </c>
      <c r="I7843">
        <v>0</v>
      </c>
    </row>
    <row r="7844" spans="1:9" x14ac:dyDescent="0.25">
      <c r="A7844" t="s">
        <v>719</v>
      </c>
      <c r="B7844">
        <v>62906</v>
      </c>
      <c r="C7844" s="593">
        <v>8.5000000000000006E-2</v>
      </c>
      <c r="D7844" t="s">
        <v>1211</v>
      </c>
      <c r="E7844">
        <v>6.25E-2</v>
      </c>
      <c r="F7844">
        <v>2.2499999999999999E-2</v>
      </c>
      <c r="G7844">
        <v>0</v>
      </c>
      <c r="H7844">
        <v>0</v>
      </c>
      <c r="I7844">
        <v>0</v>
      </c>
    </row>
    <row r="7845" spans="1:9" x14ac:dyDescent="0.25">
      <c r="A7845" t="s">
        <v>719</v>
      </c>
      <c r="B7845">
        <v>62907</v>
      </c>
      <c r="C7845" s="593">
        <v>7.7499999999999999E-2</v>
      </c>
      <c r="D7845" t="s">
        <v>1345</v>
      </c>
      <c r="E7845">
        <v>6.25E-2</v>
      </c>
      <c r="F7845">
        <v>1.4999999999999999E-2</v>
      </c>
      <c r="G7845">
        <v>0</v>
      </c>
      <c r="H7845">
        <v>0</v>
      </c>
      <c r="I7845">
        <v>0</v>
      </c>
    </row>
    <row r="7846" spans="1:9" x14ac:dyDescent="0.25">
      <c r="A7846" t="s">
        <v>719</v>
      </c>
      <c r="B7846">
        <v>62908</v>
      </c>
      <c r="C7846" s="593">
        <v>7.7499999999999999E-2</v>
      </c>
      <c r="D7846" t="s">
        <v>1509</v>
      </c>
      <c r="E7846">
        <v>6.25E-2</v>
      </c>
      <c r="F7846">
        <v>1.4999999999999999E-2</v>
      </c>
      <c r="G7846">
        <v>0</v>
      </c>
      <c r="H7846">
        <v>0</v>
      </c>
      <c r="I7846">
        <v>0</v>
      </c>
    </row>
    <row r="7847" spans="1:9" x14ac:dyDescent="0.25">
      <c r="A7847" t="s">
        <v>719</v>
      </c>
      <c r="B7847">
        <v>62909</v>
      </c>
      <c r="C7847" s="593">
        <v>7.7499999999999999E-2</v>
      </c>
      <c r="D7847" t="s">
        <v>1509</v>
      </c>
      <c r="E7847">
        <v>6.25E-2</v>
      </c>
      <c r="F7847">
        <v>1.4999999999999999E-2</v>
      </c>
      <c r="G7847">
        <v>0</v>
      </c>
      <c r="H7847">
        <v>0</v>
      </c>
      <c r="I7847">
        <v>0</v>
      </c>
    </row>
    <row r="7848" spans="1:9" x14ac:dyDescent="0.25">
      <c r="A7848" t="s">
        <v>719</v>
      </c>
      <c r="B7848">
        <v>62910</v>
      </c>
      <c r="C7848" s="593">
        <v>6.25E-2</v>
      </c>
      <c r="D7848" t="s">
        <v>3414</v>
      </c>
      <c r="E7848">
        <v>6.25E-2</v>
      </c>
      <c r="F7848">
        <v>0</v>
      </c>
      <c r="G7848">
        <v>0</v>
      </c>
      <c r="H7848">
        <v>0</v>
      </c>
      <c r="I7848">
        <v>0</v>
      </c>
    </row>
    <row r="7849" spans="1:9" x14ac:dyDescent="0.25">
      <c r="A7849" t="s">
        <v>719</v>
      </c>
      <c r="B7849">
        <v>62912</v>
      </c>
      <c r="C7849" s="593">
        <v>8.5000000000000006E-2</v>
      </c>
      <c r="D7849" t="s">
        <v>1211</v>
      </c>
      <c r="E7849">
        <v>6.25E-2</v>
      </c>
      <c r="F7849">
        <v>2.2499999999999999E-2</v>
      </c>
      <c r="G7849">
        <v>0</v>
      </c>
      <c r="H7849">
        <v>0</v>
      </c>
      <c r="I7849">
        <v>0</v>
      </c>
    </row>
    <row r="7850" spans="1:9" x14ac:dyDescent="0.25">
      <c r="A7850" t="s">
        <v>719</v>
      </c>
      <c r="B7850">
        <v>62914</v>
      </c>
      <c r="C7850" s="593">
        <v>7.2499999999999995E-2</v>
      </c>
      <c r="D7850" t="s">
        <v>3018</v>
      </c>
      <c r="E7850">
        <v>6.25E-2</v>
      </c>
      <c r="F7850">
        <v>0</v>
      </c>
      <c r="G7850">
        <v>0</v>
      </c>
      <c r="H7850">
        <v>0.01</v>
      </c>
      <c r="I7850">
        <v>0</v>
      </c>
    </row>
    <row r="7851" spans="1:9" x14ac:dyDescent="0.25">
      <c r="A7851" t="s">
        <v>719</v>
      </c>
      <c r="B7851">
        <v>62915</v>
      </c>
      <c r="C7851" s="593">
        <v>7.2499999999999995E-2</v>
      </c>
      <c r="D7851" t="s">
        <v>3415</v>
      </c>
      <c r="E7851">
        <v>6.25E-2</v>
      </c>
      <c r="F7851">
        <v>0.01</v>
      </c>
      <c r="G7851">
        <v>0</v>
      </c>
      <c r="H7851">
        <v>0</v>
      </c>
      <c r="I7851">
        <v>0</v>
      </c>
    </row>
    <row r="7852" spans="1:9" x14ac:dyDescent="0.25">
      <c r="A7852" t="s">
        <v>719</v>
      </c>
      <c r="B7852">
        <v>62916</v>
      </c>
      <c r="C7852" s="593">
        <v>7.7499999999999999E-2</v>
      </c>
      <c r="D7852" t="s">
        <v>1345</v>
      </c>
      <c r="E7852">
        <v>6.25E-2</v>
      </c>
      <c r="F7852">
        <v>1.4999999999999999E-2</v>
      </c>
      <c r="G7852">
        <v>0</v>
      </c>
      <c r="H7852">
        <v>0</v>
      </c>
      <c r="I7852">
        <v>0</v>
      </c>
    </row>
    <row r="7853" spans="1:9" x14ac:dyDescent="0.25">
      <c r="A7853" t="s">
        <v>719</v>
      </c>
      <c r="B7853">
        <v>62917</v>
      </c>
      <c r="C7853" s="593">
        <v>0.08</v>
      </c>
      <c r="D7853" t="s">
        <v>3416</v>
      </c>
      <c r="E7853">
        <v>6.25E-2</v>
      </c>
      <c r="F7853">
        <v>1.7500000000000002E-2</v>
      </c>
      <c r="G7853">
        <v>0</v>
      </c>
      <c r="H7853">
        <v>0</v>
      </c>
      <c r="I7853">
        <v>0</v>
      </c>
    </row>
    <row r="7854" spans="1:9" x14ac:dyDescent="0.25">
      <c r="A7854" t="s">
        <v>719</v>
      </c>
      <c r="B7854">
        <v>62918</v>
      </c>
      <c r="C7854" s="593">
        <v>9.5000000000000001E-2</v>
      </c>
      <c r="D7854" t="s">
        <v>1166</v>
      </c>
      <c r="E7854">
        <v>6.25E-2</v>
      </c>
      <c r="F7854">
        <v>0.01</v>
      </c>
      <c r="G7854">
        <v>2.2499999999999999E-2</v>
      </c>
      <c r="H7854">
        <v>0</v>
      </c>
      <c r="I7854">
        <v>0</v>
      </c>
    </row>
    <row r="7855" spans="1:9" x14ac:dyDescent="0.25">
      <c r="A7855" t="s">
        <v>719</v>
      </c>
      <c r="B7855">
        <v>62919</v>
      </c>
      <c r="C7855" s="593">
        <v>8.2500000000000004E-2</v>
      </c>
      <c r="D7855" t="s">
        <v>3417</v>
      </c>
      <c r="E7855">
        <v>6.25E-2</v>
      </c>
      <c r="F7855">
        <v>0.02</v>
      </c>
      <c r="G7855">
        <v>0</v>
      </c>
      <c r="H7855">
        <v>0</v>
      </c>
      <c r="I7855">
        <v>0</v>
      </c>
    </row>
    <row r="7856" spans="1:9" x14ac:dyDescent="0.25">
      <c r="A7856" t="s">
        <v>719</v>
      </c>
      <c r="B7856">
        <v>62920</v>
      </c>
      <c r="C7856" s="593">
        <v>8.5000000000000006E-2</v>
      </c>
      <c r="D7856" t="s">
        <v>1211</v>
      </c>
      <c r="E7856">
        <v>6.25E-2</v>
      </c>
      <c r="F7856">
        <v>2.2499999999999999E-2</v>
      </c>
      <c r="G7856">
        <v>0</v>
      </c>
      <c r="H7856">
        <v>0</v>
      </c>
      <c r="I7856">
        <v>0</v>
      </c>
    </row>
    <row r="7857" spans="1:9" x14ac:dyDescent="0.25">
      <c r="A7857" t="s">
        <v>719</v>
      </c>
      <c r="B7857">
        <v>62921</v>
      </c>
      <c r="C7857" s="593">
        <v>7.2499999999999995E-2</v>
      </c>
      <c r="D7857" t="s">
        <v>3418</v>
      </c>
      <c r="E7857">
        <v>6.25E-2</v>
      </c>
      <c r="F7857">
        <v>0.01</v>
      </c>
      <c r="G7857">
        <v>0</v>
      </c>
      <c r="H7857">
        <v>0</v>
      </c>
      <c r="I7857">
        <v>0</v>
      </c>
    </row>
    <row r="7858" spans="1:9" x14ac:dyDescent="0.25">
      <c r="A7858" t="s">
        <v>719</v>
      </c>
      <c r="B7858">
        <v>62922</v>
      </c>
      <c r="C7858" s="593">
        <v>0.1</v>
      </c>
      <c r="D7858" t="s">
        <v>1166</v>
      </c>
      <c r="E7858">
        <v>6.25E-2</v>
      </c>
      <c r="F7858">
        <v>1.4999999999999999E-2</v>
      </c>
      <c r="G7858">
        <v>2.2499999999999999E-2</v>
      </c>
      <c r="H7858">
        <v>0</v>
      </c>
      <c r="I7858">
        <v>0</v>
      </c>
    </row>
    <row r="7859" spans="1:9" x14ac:dyDescent="0.25">
      <c r="A7859" t="s">
        <v>719</v>
      </c>
      <c r="B7859">
        <v>62923</v>
      </c>
      <c r="C7859" s="593">
        <v>8.5000000000000006E-2</v>
      </c>
      <c r="D7859" t="s">
        <v>1211</v>
      </c>
      <c r="E7859">
        <v>6.25E-2</v>
      </c>
      <c r="F7859">
        <v>2.2499999999999999E-2</v>
      </c>
      <c r="G7859">
        <v>0</v>
      </c>
      <c r="H7859">
        <v>0</v>
      </c>
      <c r="I7859">
        <v>0</v>
      </c>
    </row>
    <row r="7860" spans="1:9" x14ac:dyDescent="0.25">
      <c r="A7860" t="s">
        <v>719</v>
      </c>
      <c r="B7860">
        <v>62924</v>
      </c>
      <c r="C7860" s="593">
        <v>8.2500000000000004E-2</v>
      </c>
      <c r="D7860" t="s">
        <v>3419</v>
      </c>
      <c r="E7860">
        <v>6.25E-2</v>
      </c>
      <c r="F7860">
        <v>0.01</v>
      </c>
      <c r="G7860">
        <v>0.01</v>
      </c>
      <c r="H7860">
        <v>0</v>
      </c>
      <c r="I7860">
        <v>0</v>
      </c>
    </row>
    <row r="7861" spans="1:9" x14ac:dyDescent="0.25">
      <c r="A7861" t="s">
        <v>719</v>
      </c>
      <c r="B7861">
        <v>62926</v>
      </c>
      <c r="C7861" s="593">
        <v>9.5000000000000001E-2</v>
      </c>
      <c r="D7861" t="s">
        <v>3420</v>
      </c>
      <c r="E7861">
        <v>6.25E-2</v>
      </c>
      <c r="F7861">
        <v>2.2499999999999999E-2</v>
      </c>
      <c r="G7861">
        <v>0.01</v>
      </c>
      <c r="H7861">
        <v>0</v>
      </c>
      <c r="I7861">
        <v>0</v>
      </c>
    </row>
    <row r="7862" spans="1:9" x14ac:dyDescent="0.25">
      <c r="A7862" t="s">
        <v>719</v>
      </c>
      <c r="B7862">
        <v>62927</v>
      </c>
      <c r="C7862" s="593">
        <v>7.2499999999999995E-2</v>
      </c>
      <c r="D7862" t="s">
        <v>3421</v>
      </c>
      <c r="E7862">
        <v>6.25E-2</v>
      </c>
      <c r="F7862">
        <v>0.01</v>
      </c>
      <c r="G7862">
        <v>0</v>
      </c>
      <c r="H7862">
        <v>0</v>
      </c>
      <c r="I7862">
        <v>0</v>
      </c>
    </row>
    <row r="7863" spans="1:9" x14ac:dyDescent="0.25">
      <c r="A7863" t="s">
        <v>719</v>
      </c>
      <c r="B7863">
        <v>62928</v>
      </c>
      <c r="C7863" s="593">
        <v>6.25E-2</v>
      </c>
      <c r="D7863" t="s">
        <v>3422</v>
      </c>
      <c r="E7863">
        <v>6.25E-2</v>
      </c>
      <c r="F7863">
        <v>0</v>
      </c>
      <c r="G7863">
        <v>0</v>
      </c>
      <c r="H7863">
        <v>0</v>
      </c>
      <c r="I7863">
        <v>0</v>
      </c>
    </row>
    <row r="7864" spans="1:9" x14ac:dyDescent="0.25">
      <c r="A7864" t="s">
        <v>719</v>
      </c>
      <c r="B7864">
        <v>62930</v>
      </c>
      <c r="C7864" s="593">
        <v>8.2500000000000004E-2</v>
      </c>
      <c r="D7864" t="s">
        <v>2999</v>
      </c>
      <c r="E7864">
        <v>6.25E-2</v>
      </c>
      <c r="F7864">
        <v>0.02</v>
      </c>
      <c r="G7864">
        <v>0</v>
      </c>
      <c r="H7864">
        <v>0</v>
      </c>
      <c r="I7864">
        <v>0</v>
      </c>
    </row>
    <row r="7865" spans="1:9" x14ac:dyDescent="0.25">
      <c r="A7865" t="s">
        <v>719</v>
      </c>
      <c r="B7865">
        <v>62931</v>
      </c>
      <c r="C7865" s="593">
        <v>8.2500000000000004E-2</v>
      </c>
      <c r="D7865" t="s">
        <v>3417</v>
      </c>
      <c r="E7865">
        <v>6.25E-2</v>
      </c>
      <c r="F7865">
        <v>0.02</v>
      </c>
      <c r="G7865">
        <v>0</v>
      </c>
      <c r="H7865">
        <v>0</v>
      </c>
      <c r="I7865">
        <v>0</v>
      </c>
    </row>
    <row r="7866" spans="1:9" x14ac:dyDescent="0.25">
      <c r="A7866" t="s">
        <v>719</v>
      </c>
      <c r="B7866">
        <v>62932</v>
      </c>
      <c r="C7866" s="593">
        <v>8.2500000000000004E-2</v>
      </c>
      <c r="D7866" t="s">
        <v>1466</v>
      </c>
      <c r="E7866">
        <v>6.25E-2</v>
      </c>
      <c r="F7866">
        <v>0.02</v>
      </c>
      <c r="G7866">
        <v>0</v>
      </c>
      <c r="H7866">
        <v>0</v>
      </c>
      <c r="I7866">
        <v>0</v>
      </c>
    </row>
    <row r="7867" spans="1:9" x14ac:dyDescent="0.25">
      <c r="A7867" t="s">
        <v>719</v>
      </c>
      <c r="B7867">
        <v>62933</v>
      </c>
      <c r="C7867" s="593">
        <v>8.7499999999999994E-2</v>
      </c>
      <c r="D7867" t="s">
        <v>3423</v>
      </c>
      <c r="E7867">
        <v>6.25E-2</v>
      </c>
      <c r="F7867">
        <v>0.01</v>
      </c>
      <c r="G7867">
        <v>1.4999999999999999E-2</v>
      </c>
      <c r="H7867">
        <v>0</v>
      </c>
      <c r="I7867">
        <v>0</v>
      </c>
    </row>
    <row r="7868" spans="1:9" x14ac:dyDescent="0.25">
      <c r="A7868" t="s">
        <v>719</v>
      </c>
      <c r="B7868">
        <v>62934</v>
      </c>
      <c r="C7868" s="593">
        <v>8.2500000000000004E-2</v>
      </c>
      <c r="D7868" t="s">
        <v>3417</v>
      </c>
      <c r="E7868">
        <v>6.25E-2</v>
      </c>
      <c r="F7868">
        <v>0.02</v>
      </c>
      <c r="G7868">
        <v>0</v>
      </c>
      <c r="H7868">
        <v>0</v>
      </c>
      <c r="I7868">
        <v>0</v>
      </c>
    </row>
    <row r="7869" spans="1:9" x14ac:dyDescent="0.25">
      <c r="A7869" t="s">
        <v>719</v>
      </c>
      <c r="B7869">
        <v>62935</v>
      </c>
      <c r="C7869" s="593">
        <v>8.2500000000000004E-2</v>
      </c>
      <c r="D7869" t="s">
        <v>2999</v>
      </c>
      <c r="E7869">
        <v>6.25E-2</v>
      </c>
      <c r="F7869">
        <v>0.02</v>
      </c>
      <c r="G7869">
        <v>0</v>
      </c>
      <c r="H7869">
        <v>0</v>
      </c>
      <c r="I7869">
        <v>0</v>
      </c>
    </row>
    <row r="7870" spans="1:9" x14ac:dyDescent="0.25">
      <c r="A7870" t="s">
        <v>719</v>
      </c>
      <c r="B7870">
        <v>62938</v>
      </c>
      <c r="C7870" s="593">
        <v>8.2500000000000004E-2</v>
      </c>
      <c r="D7870" t="s">
        <v>3417</v>
      </c>
      <c r="E7870">
        <v>6.25E-2</v>
      </c>
      <c r="F7870">
        <v>0.02</v>
      </c>
      <c r="G7870">
        <v>0</v>
      </c>
      <c r="H7870">
        <v>0</v>
      </c>
      <c r="I7870">
        <v>0</v>
      </c>
    </row>
    <row r="7871" spans="1:9" x14ac:dyDescent="0.25">
      <c r="A7871" t="s">
        <v>719</v>
      </c>
      <c r="B7871">
        <v>62939</v>
      </c>
      <c r="C7871" s="593">
        <v>8.5000000000000006E-2</v>
      </c>
      <c r="D7871" t="s">
        <v>1211</v>
      </c>
      <c r="E7871">
        <v>6.25E-2</v>
      </c>
      <c r="F7871">
        <v>2.2499999999999999E-2</v>
      </c>
      <c r="G7871">
        <v>0</v>
      </c>
      <c r="H7871">
        <v>0</v>
      </c>
      <c r="I7871">
        <v>0</v>
      </c>
    </row>
    <row r="7872" spans="1:9" x14ac:dyDescent="0.25">
      <c r="A7872" t="s">
        <v>719</v>
      </c>
      <c r="B7872">
        <v>62940</v>
      </c>
      <c r="C7872" s="593">
        <v>7.2499999999999995E-2</v>
      </c>
      <c r="D7872" t="s">
        <v>1415</v>
      </c>
      <c r="E7872">
        <v>6.25E-2</v>
      </c>
      <c r="F7872">
        <v>0.01</v>
      </c>
      <c r="G7872">
        <v>0</v>
      </c>
      <c r="H7872">
        <v>0</v>
      </c>
      <c r="I7872">
        <v>0</v>
      </c>
    </row>
    <row r="7873" spans="1:9" x14ac:dyDescent="0.25">
      <c r="A7873" t="s">
        <v>719</v>
      </c>
      <c r="B7873">
        <v>62941</v>
      </c>
      <c r="C7873" s="593">
        <v>6.25E-2</v>
      </c>
      <c r="D7873" t="s">
        <v>3414</v>
      </c>
      <c r="E7873">
        <v>6.25E-2</v>
      </c>
      <c r="F7873">
        <v>0</v>
      </c>
      <c r="G7873">
        <v>0</v>
      </c>
      <c r="H7873">
        <v>0</v>
      </c>
      <c r="I7873">
        <v>0</v>
      </c>
    </row>
    <row r="7874" spans="1:9" x14ac:dyDescent="0.25">
      <c r="A7874" t="s">
        <v>719</v>
      </c>
      <c r="B7874">
        <v>62942</v>
      </c>
      <c r="C7874" s="593">
        <v>7.2499999999999995E-2</v>
      </c>
      <c r="D7874" t="s">
        <v>1415</v>
      </c>
      <c r="E7874">
        <v>6.25E-2</v>
      </c>
      <c r="F7874">
        <v>0.01</v>
      </c>
      <c r="G7874">
        <v>0</v>
      </c>
      <c r="H7874">
        <v>0</v>
      </c>
      <c r="I7874">
        <v>0</v>
      </c>
    </row>
    <row r="7875" spans="1:9" x14ac:dyDescent="0.25">
      <c r="A7875" t="s">
        <v>719</v>
      </c>
      <c r="B7875">
        <v>62943</v>
      </c>
      <c r="C7875" s="593">
        <v>7.7499999999999999E-2</v>
      </c>
      <c r="D7875" t="s">
        <v>1509</v>
      </c>
      <c r="E7875">
        <v>6.25E-2</v>
      </c>
      <c r="F7875">
        <v>1.4999999999999999E-2</v>
      </c>
      <c r="G7875">
        <v>0</v>
      </c>
      <c r="H7875">
        <v>0</v>
      </c>
      <c r="I7875">
        <v>0</v>
      </c>
    </row>
    <row r="7876" spans="1:9" x14ac:dyDescent="0.25">
      <c r="A7876" t="s">
        <v>719</v>
      </c>
      <c r="B7876">
        <v>62946</v>
      </c>
      <c r="C7876" s="593">
        <v>8.7499999999999994E-2</v>
      </c>
      <c r="D7876" t="s">
        <v>1424</v>
      </c>
      <c r="E7876">
        <v>6.25E-2</v>
      </c>
      <c r="F7876">
        <v>1.7500000000000002E-2</v>
      </c>
      <c r="G7876">
        <v>0</v>
      </c>
      <c r="H7876">
        <v>7.4999999999999997E-3</v>
      </c>
      <c r="I7876">
        <v>0</v>
      </c>
    </row>
    <row r="7877" spans="1:9" x14ac:dyDescent="0.25">
      <c r="A7877" t="s">
        <v>719</v>
      </c>
      <c r="B7877">
        <v>62947</v>
      </c>
      <c r="C7877" s="593">
        <v>8.2500000000000004E-2</v>
      </c>
      <c r="D7877" t="s">
        <v>3417</v>
      </c>
      <c r="E7877">
        <v>6.25E-2</v>
      </c>
      <c r="F7877">
        <v>0.02</v>
      </c>
      <c r="G7877">
        <v>0</v>
      </c>
      <c r="H7877">
        <v>0</v>
      </c>
      <c r="I7877">
        <v>0</v>
      </c>
    </row>
    <row r="7878" spans="1:9" x14ac:dyDescent="0.25">
      <c r="A7878" t="s">
        <v>719</v>
      </c>
      <c r="B7878">
        <v>62948</v>
      </c>
      <c r="C7878" s="593">
        <v>8.7499999999999994E-2</v>
      </c>
      <c r="D7878" t="s">
        <v>3423</v>
      </c>
      <c r="E7878">
        <v>6.25E-2</v>
      </c>
      <c r="F7878">
        <v>0.01</v>
      </c>
      <c r="G7878">
        <v>1.4999999999999999E-2</v>
      </c>
      <c r="H7878">
        <v>0</v>
      </c>
      <c r="I7878">
        <v>0</v>
      </c>
    </row>
    <row r="7879" spans="1:9" x14ac:dyDescent="0.25">
      <c r="A7879" t="s">
        <v>719</v>
      </c>
      <c r="B7879">
        <v>62949</v>
      </c>
      <c r="C7879" s="593">
        <v>8.2500000000000004E-2</v>
      </c>
      <c r="D7879" t="s">
        <v>3419</v>
      </c>
      <c r="E7879">
        <v>6.25E-2</v>
      </c>
      <c r="F7879">
        <v>0.01</v>
      </c>
      <c r="G7879">
        <v>0.01</v>
      </c>
      <c r="H7879">
        <v>0</v>
      </c>
      <c r="I7879">
        <v>0</v>
      </c>
    </row>
    <row r="7880" spans="1:9" x14ac:dyDescent="0.25">
      <c r="A7880" t="s">
        <v>719</v>
      </c>
      <c r="B7880">
        <v>62950</v>
      </c>
      <c r="C7880" s="593">
        <v>7.2499999999999995E-2</v>
      </c>
      <c r="D7880" t="s">
        <v>1415</v>
      </c>
      <c r="E7880">
        <v>6.25E-2</v>
      </c>
      <c r="F7880">
        <v>0.01</v>
      </c>
      <c r="G7880">
        <v>0</v>
      </c>
      <c r="H7880">
        <v>0</v>
      </c>
      <c r="I7880">
        <v>0</v>
      </c>
    </row>
    <row r="7881" spans="1:9" x14ac:dyDescent="0.25">
      <c r="A7881" t="s">
        <v>719</v>
      </c>
      <c r="B7881">
        <v>62951</v>
      </c>
      <c r="C7881" s="593">
        <v>8.7499999999999994E-2</v>
      </c>
      <c r="D7881" t="s">
        <v>3424</v>
      </c>
      <c r="E7881">
        <v>6.25E-2</v>
      </c>
      <c r="F7881">
        <v>0.01</v>
      </c>
      <c r="G7881">
        <v>1.4999999999999999E-2</v>
      </c>
      <c r="H7881">
        <v>0</v>
      </c>
      <c r="I7881">
        <v>0</v>
      </c>
    </row>
    <row r="7882" spans="1:9" x14ac:dyDescent="0.25">
      <c r="A7882" t="s">
        <v>719</v>
      </c>
      <c r="B7882">
        <v>62952</v>
      </c>
      <c r="C7882" s="593">
        <v>8.5000000000000006E-2</v>
      </c>
      <c r="D7882" t="s">
        <v>1211</v>
      </c>
      <c r="E7882">
        <v>6.25E-2</v>
      </c>
      <c r="F7882">
        <v>2.2499999999999999E-2</v>
      </c>
      <c r="G7882">
        <v>0</v>
      </c>
      <c r="H7882">
        <v>0</v>
      </c>
      <c r="I7882">
        <v>0</v>
      </c>
    </row>
    <row r="7883" spans="1:9" x14ac:dyDescent="0.25">
      <c r="A7883" t="s">
        <v>719</v>
      </c>
      <c r="B7883">
        <v>62953</v>
      </c>
      <c r="C7883" s="593">
        <v>6.25E-2</v>
      </c>
      <c r="D7883" t="s">
        <v>3425</v>
      </c>
      <c r="E7883">
        <v>6.25E-2</v>
      </c>
      <c r="F7883">
        <v>0</v>
      </c>
      <c r="G7883">
        <v>0</v>
      </c>
      <c r="H7883">
        <v>0</v>
      </c>
      <c r="I7883">
        <v>0</v>
      </c>
    </row>
    <row r="7884" spans="1:9" x14ac:dyDescent="0.25">
      <c r="A7884" t="s">
        <v>719</v>
      </c>
      <c r="B7884">
        <v>62954</v>
      </c>
      <c r="C7884" s="593">
        <v>7.2499999999999995E-2</v>
      </c>
      <c r="D7884" t="s">
        <v>3405</v>
      </c>
      <c r="E7884">
        <v>6.25E-2</v>
      </c>
      <c r="F7884">
        <v>0.01</v>
      </c>
      <c r="G7884">
        <v>0</v>
      </c>
      <c r="H7884">
        <v>0</v>
      </c>
      <c r="I7884">
        <v>0</v>
      </c>
    </row>
    <row r="7885" spans="1:9" x14ac:dyDescent="0.25">
      <c r="A7885" t="s">
        <v>719</v>
      </c>
      <c r="B7885">
        <v>62956</v>
      </c>
      <c r="C7885" s="593">
        <v>7.7499999999999999E-2</v>
      </c>
      <c r="D7885" t="s">
        <v>1509</v>
      </c>
      <c r="E7885">
        <v>6.25E-2</v>
      </c>
      <c r="F7885">
        <v>1.4999999999999999E-2</v>
      </c>
      <c r="G7885">
        <v>0</v>
      </c>
      <c r="H7885">
        <v>0</v>
      </c>
      <c r="I7885">
        <v>0</v>
      </c>
    </row>
    <row r="7886" spans="1:9" x14ac:dyDescent="0.25">
      <c r="A7886" t="s">
        <v>719</v>
      </c>
      <c r="B7886">
        <v>62957</v>
      </c>
      <c r="C7886" s="593">
        <v>8.5000000000000006E-2</v>
      </c>
      <c r="D7886" t="s">
        <v>1211</v>
      </c>
      <c r="E7886">
        <v>6.25E-2</v>
      </c>
      <c r="F7886">
        <v>2.2499999999999999E-2</v>
      </c>
      <c r="G7886">
        <v>0</v>
      </c>
      <c r="H7886">
        <v>0</v>
      </c>
      <c r="I7886">
        <v>0</v>
      </c>
    </row>
    <row r="7887" spans="1:9" x14ac:dyDescent="0.25">
      <c r="A7887" t="s">
        <v>719</v>
      </c>
      <c r="B7887">
        <v>62958</v>
      </c>
      <c r="C7887" s="593">
        <v>8.5000000000000006E-2</v>
      </c>
      <c r="D7887" t="s">
        <v>1211</v>
      </c>
      <c r="E7887">
        <v>6.25E-2</v>
      </c>
      <c r="F7887">
        <v>2.2499999999999999E-2</v>
      </c>
      <c r="G7887">
        <v>0</v>
      </c>
      <c r="H7887">
        <v>0</v>
      </c>
      <c r="I7887">
        <v>0</v>
      </c>
    </row>
    <row r="7888" spans="1:9" x14ac:dyDescent="0.25">
      <c r="A7888" t="s">
        <v>719</v>
      </c>
      <c r="B7888">
        <v>62959</v>
      </c>
      <c r="C7888" s="593">
        <v>9.5000000000000001E-2</v>
      </c>
      <c r="D7888" t="s">
        <v>1166</v>
      </c>
      <c r="E7888">
        <v>6.25E-2</v>
      </c>
      <c r="F7888">
        <v>0.01</v>
      </c>
      <c r="G7888">
        <v>2.2499999999999999E-2</v>
      </c>
      <c r="H7888">
        <v>0</v>
      </c>
      <c r="I7888">
        <v>0</v>
      </c>
    </row>
    <row r="7889" spans="1:9" x14ac:dyDescent="0.25">
      <c r="A7889" t="s">
        <v>719</v>
      </c>
      <c r="B7889">
        <v>62960</v>
      </c>
      <c r="C7889" s="593">
        <v>7.2499999999999995E-2</v>
      </c>
      <c r="D7889" t="s">
        <v>3426</v>
      </c>
      <c r="E7889">
        <v>6.25E-2</v>
      </c>
      <c r="F7889">
        <v>0</v>
      </c>
      <c r="G7889">
        <v>0</v>
      </c>
      <c r="H7889">
        <v>0.01</v>
      </c>
      <c r="I7889">
        <v>0</v>
      </c>
    </row>
    <row r="7890" spans="1:9" x14ac:dyDescent="0.25">
      <c r="A7890" t="s">
        <v>719</v>
      </c>
      <c r="B7890">
        <v>62961</v>
      </c>
      <c r="C7890" s="593">
        <v>8.5000000000000006E-2</v>
      </c>
      <c r="D7890" t="s">
        <v>3427</v>
      </c>
      <c r="E7890">
        <v>6.25E-2</v>
      </c>
      <c r="F7890">
        <v>2.2499999999999999E-2</v>
      </c>
      <c r="G7890">
        <v>0</v>
      </c>
      <c r="H7890">
        <v>0</v>
      </c>
      <c r="I7890">
        <v>0</v>
      </c>
    </row>
    <row r="7891" spans="1:9" x14ac:dyDescent="0.25">
      <c r="A7891" t="s">
        <v>719</v>
      </c>
      <c r="B7891">
        <v>62962</v>
      </c>
      <c r="C7891" s="593">
        <v>6.25E-2</v>
      </c>
      <c r="D7891" t="s">
        <v>1277</v>
      </c>
      <c r="E7891">
        <v>6.25E-2</v>
      </c>
      <c r="F7891">
        <v>0</v>
      </c>
      <c r="G7891">
        <v>0</v>
      </c>
      <c r="H7891">
        <v>0</v>
      </c>
      <c r="I7891">
        <v>0</v>
      </c>
    </row>
    <row r="7892" spans="1:9" x14ac:dyDescent="0.25">
      <c r="A7892" t="s">
        <v>719</v>
      </c>
      <c r="B7892">
        <v>62963</v>
      </c>
      <c r="C7892" s="593">
        <v>6.25E-2</v>
      </c>
      <c r="D7892" t="s">
        <v>1310</v>
      </c>
      <c r="E7892">
        <v>6.25E-2</v>
      </c>
      <c r="F7892">
        <v>0</v>
      </c>
      <c r="G7892">
        <v>0</v>
      </c>
      <c r="H7892">
        <v>0</v>
      </c>
      <c r="I7892">
        <v>0</v>
      </c>
    </row>
    <row r="7893" spans="1:9" x14ac:dyDescent="0.25">
      <c r="A7893" t="s">
        <v>719</v>
      </c>
      <c r="B7893">
        <v>62964</v>
      </c>
      <c r="C7893" s="593">
        <v>7.2499999999999995E-2</v>
      </c>
      <c r="D7893" t="s">
        <v>3428</v>
      </c>
      <c r="E7893">
        <v>6.25E-2</v>
      </c>
      <c r="F7893">
        <v>0</v>
      </c>
      <c r="G7893">
        <v>0</v>
      </c>
      <c r="H7893">
        <v>0.01</v>
      </c>
      <c r="I7893">
        <v>0</v>
      </c>
    </row>
    <row r="7894" spans="1:9" x14ac:dyDescent="0.25">
      <c r="A7894" t="s">
        <v>719</v>
      </c>
      <c r="B7894">
        <v>62965</v>
      </c>
      <c r="C7894" s="593">
        <v>0.08</v>
      </c>
      <c r="D7894" t="s">
        <v>3416</v>
      </c>
      <c r="E7894">
        <v>6.25E-2</v>
      </c>
      <c r="F7894">
        <v>1.7500000000000002E-2</v>
      </c>
      <c r="G7894">
        <v>0</v>
      </c>
      <c r="H7894">
        <v>0</v>
      </c>
      <c r="I7894">
        <v>0</v>
      </c>
    </row>
    <row r="7895" spans="1:9" x14ac:dyDescent="0.25">
      <c r="A7895" t="s">
        <v>719</v>
      </c>
      <c r="B7895">
        <v>62966</v>
      </c>
      <c r="C7895" s="593">
        <v>9.7500000000000003E-2</v>
      </c>
      <c r="D7895" t="s">
        <v>3413</v>
      </c>
      <c r="E7895">
        <v>6.25E-2</v>
      </c>
      <c r="F7895">
        <v>0.01</v>
      </c>
      <c r="G7895">
        <v>2.5000000000000001E-2</v>
      </c>
      <c r="H7895">
        <v>0</v>
      </c>
      <c r="I7895">
        <v>0</v>
      </c>
    </row>
    <row r="7896" spans="1:9" x14ac:dyDescent="0.25">
      <c r="A7896" t="s">
        <v>719</v>
      </c>
      <c r="B7896">
        <v>62967</v>
      </c>
      <c r="C7896" s="593">
        <v>7.7499999999999999E-2</v>
      </c>
      <c r="D7896" t="s">
        <v>1509</v>
      </c>
      <c r="E7896">
        <v>6.25E-2</v>
      </c>
      <c r="F7896">
        <v>1.4999999999999999E-2</v>
      </c>
      <c r="G7896">
        <v>0</v>
      </c>
      <c r="H7896">
        <v>0</v>
      </c>
      <c r="I7896">
        <v>0</v>
      </c>
    </row>
    <row r="7897" spans="1:9" x14ac:dyDescent="0.25">
      <c r="A7897" t="s">
        <v>719</v>
      </c>
      <c r="B7897">
        <v>62969</v>
      </c>
      <c r="C7897" s="593">
        <v>6.25E-2</v>
      </c>
      <c r="D7897" t="s">
        <v>1277</v>
      </c>
      <c r="E7897">
        <v>6.25E-2</v>
      </c>
      <c r="F7897">
        <v>0</v>
      </c>
      <c r="G7897">
        <v>0</v>
      </c>
      <c r="H7897">
        <v>0</v>
      </c>
      <c r="I7897">
        <v>0</v>
      </c>
    </row>
    <row r="7898" spans="1:9" x14ac:dyDescent="0.25">
      <c r="A7898" t="s">
        <v>719</v>
      </c>
      <c r="B7898">
        <v>62970</v>
      </c>
      <c r="C7898" s="593">
        <v>6.25E-2</v>
      </c>
      <c r="D7898" t="s">
        <v>1310</v>
      </c>
      <c r="E7898">
        <v>6.25E-2</v>
      </c>
      <c r="F7898">
        <v>0</v>
      </c>
      <c r="G7898">
        <v>0</v>
      </c>
      <c r="H7898">
        <v>0</v>
      </c>
      <c r="I7898">
        <v>0</v>
      </c>
    </row>
    <row r="7899" spans="1:9" x14ac:dyDescent="0.25">
      <c r="A7899" t="s">
        <v>719</v>
      </c>
      <c r="B7899">
        <v>62972</v>
      </c>
      <c r="C7899" s="593">
        <v>7.7499999999999999E-2</v>
      </c>
      <c r="D7899" t="s">
        <v>1509</v>
      </c>
      <c r="E7899">
        <v>6.25E-2</v>
      </c>
      <c r="F7899">
        <v>1.4999999999999999E-2</v>
      </c>
      <c r="G7899">
        <v>0</v>
      </c>
      <c r="H7899">
        <v>0</v>
      </c>
      <c r="I7899">
        <v>0</v>
      </c>
    </row>
    <row r="7900" spans="1:9" x14ac:dyDescent="0.25">
      <c r="A7900" t="s">
        <v>719</v>
      </c>
      <c r="B7900">
        <v>62973</v>
      </c>
      <c r="C7900" s="593">
        <v>6.25E-2</v>
      </c>
      <c r="D7900" t="s">
        <v>1310</v>
      </c>
      <c r="E7900">
        <v>6.25E-2</v>
      </c>
      <c r="F7900">
        <v>0</v>
      </c>
      <c r="G7900">
        <v>0</v>
      </c>
      <c r="H7900">
        <v>0</v>
      </c>
      <c r="I7900">
        <v>0</v>
      </c>
    </row>
    <row r="7901" spans="1:9" x14ac:dyDescent="0.25">
      <c r="A7901" t="s">
        <v>719</v>
      </c>
      <c r="B7901">
        <v>62974</v>
      </c>
      <c r="C7901" s="593">
        <v>8.2500000000000004E-2</v>
      </c>
      <c r="D7901" t="s">
        <v>3429</v>
      </c>
      <c r="E7901">
        <v>6.25E-2</v>
      </c>
      <c r="F7901">
        <v>0.01</v>
      </c>
      <c r="G7901">
        <v>0.01</v>
      </c>
      <c r="H7901">
        <v>0</v>
      </c>
      <c r="I7901">
        <v>0</v>
      </c>
    </row>
    <row r="7902" spans="1:9" x14ac:dyDescent="0.25">
      <c r="A7902" t="s">
        <v>719</v>
      </c>
      <c r="B7902">
        <v>62975</v>
      </c>
      <c r="C7902" s="593">
        <v>7.2499999999999995E-2</v>
      </c>
      <c r="D7902" t="s">
        <v>1415</v>
      </c>
      <c r="E7902">
        <v>6.25E-2</v>
      </c>
      <c r="F7902">
        <v>0.01</v>
      </c>
      <c r="G7902">
        <v>0</v>
      </c>
      <c r="H7902">
        <v>0</v>
      </c>
      <c r="I7902">
        <v>0</v>
      </c>
    </row>
    <row r="7903" spans="1:9" x14ac:dyDescent="0.25">
      <c r="A7903" t="s">
        <v>719</v>
      </c>
      <c r="B7903">
        <v>62976</v>
      </c>
      <c r="C7903" s="593">
        <v>6.25E-2</v>
      </c>
      <c r="D7903" t="s">
        <v>1310</v>
      </c>
      <c r="E7903">
        <v>6.25E-2</v>
      </c>
      <c r="F7903">
        <v>0</v>
      </c>
      <c r="G7903">
        <v>0</v>
      </c>
      <c r="H7903">
        <v>0</v>
      </c>
      <c r="I7903">
        <v>0</v>
      </c>
    </row>
    <row r="7904" spans="1:9" x14ac:dyDescent="0.25">
      <c r="A7904" t="s">
        <v>719</v>
      </c>
      <c r="B7904">
        <v>62977</v>
      </c>
      <c r="C7904" s="593">
        <v>0.08</v>
      </c>
      <c r="D7904" t="s">
        <v>3416</v>
      </c>
      <c r="E7904">
        <v>6.25E-2</v>
      </c>
      <c r="F7904">
        <v>1.7500000000000002E-2</v>
      </c>
      <c r="G7904">
        <v>0</v>
      </c>
      <c r="H7904">
        <v>0</v>
      </c>
      <c r="I7904">
        <v>0</v>
      </c>
    </row>
    <row r="7905" spans="1:9" x14ac:dyDescent="0.25">
      <c r="A7905" t="s">
        <v>719</v>
      </c>
      <c r="B7905">
        <v>62979</v>
      </c>
      <c r="C7905" s="593">
        <v>7.2499999999999995E-2</v>
      </c>
      <c r="D7905" t="s">
        <v>3405</v>
      </c>
      <c r="E7905">
        <v>6.25E-2</v>
      </c>
      <c r="F7905">
        <v>0.01</v>
      </c>
      <c r="G7905">
        <v>0</v>
      </c>
      <c r="H7905">
        <v>0</v>
      </c>
      <c r="I7905">
        <v>0</v>
      </c>
    </row>
    <row r="7906" spans="1:9" x14ac:dyDescent="0.25">
      <c r="A7906" t="s">
        <v>719</v>
      </c>
      <c r="B7906">
        <v>62982</v>
      </c>
      <c r="C7906" s="593">
        <v>8.2500000000000004E-2</v>
      </c>
      <c r="D7906" t="s">
        <v>3417</v>
      </c>
      <c r="E7906">
        <v>6.25E-2</v>
      </c>
      <c r="F7906">
        <v>0.02</v>
      </c>
      <c r="G7906">
        <v>0</v>
      </c>
      <c r="H7906">
        <v>0</v>
      </c>
      <c r="I7906">
        <v>0</v>
      </c>
    </row>
    <row r="7907" spans="1:9" x14ac:dyDescent="0.25">
      <c r="A7907" t="s">
        <v>719</v>
      </c>
      <c r="B7907">
        <v>62983</v>
      </c>
      <c r="C7907" s="593">
        <v>8.2500000000000004E-2</v>
      </c>
      <c r="D7907" t="s">
        <v>1466</v>
      </c>
      <c r="E7907">
        <v>6.25E-2</v>
      </c>
      <c r="F7907">
        <v>0.02</v>
      </c>
      <c r="G7907">
        <v>0</v>
      </c>
      <c r="H7907">
        <v>0</v>
      </c>
      <c r="I7907">
        <v>0</v>
      </c>
    </row>
    <row r="7908" spans="1:9" x14ac:dyDescent="0.25">
      <c r="A7908" t="s">
        <v>719</v>
      </c>
      <c r="B7908">
        <v>62984</v>
      </c>
      <c r="C7908" s="593">
        <v>7.2499999999999995E-2</v>
      </c>
      <c r="D7908" t="s">
        <v>3405</v>
      </c>
      <c r="E7908">
        <v>6.25E-2</v>
      </c>
      <c r="F7908">
        <v>0.01</v>
      </c>
      <c r="G7908">
        <v>0</v>
      </c>
      <c r="H7908">
        <v>0</v>
      </c>
      <c r="I7908">
        <v>0</v>
      </c>
    </row>
    <row r="7909" spans="1:9" x14ac:dyDescent="0.25">
      <c r="A7909" t="s">
        <v>719</v>
      </c>
      <c r="B7909">
        <v>62985</v>
      </c>
      <c r="C7909" s="593">
        <v>7.7499999999999999E-2</v>
      </c>
      <c r="D7909" t="s">
        <v>1509</v>
      </c>
      <c r="E7909">
        <v>6.25E-2</v>
      </c>
      <c r="F7909">
        <v>1.4999999999999999E-2</v>
      </c>
      <c r="G7909">
        <v>0</v>
      </c>
      <c r="H7909">
        <v>0</v>
      </c>
      <c r="I7909">
        <v>0</v>
      </c>
    </row>
    <row r="7910" spans="1:9" x14ac:dyDescent="0.25">
      <c r="A7910" t="s">
        <v>719</v>
      </c>
      <c r="B7910">
        <v>62987</v>
      </c>
      <c r="C7910" s="593">
        <v>0.08</v>
      </c>
      <c r="D7910" t="s">
        <v>3416</v>
      </c>
      <c r="E7910">
        <v>6.25E-2</v>
      </c>
      <c r="F7910">
        <v>1.7500000000000002E-2</v>
      </c>
      <c r="G7910">
        <v>0</v>
      </c>
      <c r="H7910">
        <v>0</v>
      </c>
      <c r="I7910">
        <v>0</v>
      </c>
    </row>
    <row r="7911" spans="1:9" x14ac:dyDescent="0.25">
      <c r="A7911" t="s">
        <v>719</v>
      </c>
      <c r="B7911">
        <v>62988</v>
      </c>
      <c r="C7911" s="593">
        <v>8.5000000000000006E-2</v>
      </c>
      <c r="D7911" t="s">
        <v>1211</v>
      </c>
      <c r="E7911">
        <v>6.25E-2</v>
      </c>
      <c r="F7911">
        <v>2.2499999999999999E-2</v>
      </c>
      <c r="G7911">
        <v>0</v>
      </c>
      <c r="H7911">
        <v>0</v>
      </c>
      <c r="I7911">
        <v>0</v>
      </c>
    </row>
    <row r="7912" spans="1:9" x14ac:dyDescent="0.25">
      <c r="A7912" t="s">
        <v>719</v>
      </c>
      <c r="B7912">
        <v>62990</v>
      </c>
      <c r="C7912" s="593">
        <v>6.25E-2</v>
      </c>
      <c r="D7912" t="s">
        <v>1277</v>
      </c>
      <c r="E7912">
        <v>6.25E-2</v>
      </c>
      <c r="F7912">
        <v>0</v>
      </c>
      <c r="G7912">
        <v>0</v>
      </c>
      <c r="H7912">
        <v>0</v>
      </c>
      <c r="I7912">
        <v>0</v>
      </c>
    </row>
    <row r="7913" spans="1:9" x14ac:dyDescent="0.25">
      <c r="A7913" t="s">
        <v>719</v>
      </c>
      <c r="B7913">
        <v>62992</v>
      </c>
      <c r="C7913" s="593">
        <v>6.25E-2</v>
      </c>
      <c r="D7913" t="s">
        <v>1310</v>
      </c>
      <c r="E7913">
        <v>6.25E-2</v>
      </c>
      <c r="F7913">
        <v>0</v>
      </c>
      <c r="G7913">
        <v>0</v>
      </c>
      <c r="H7913">
        <v>0</v>
      </c>
      <c r="I7913">
        <v>0</v>
      </c>
    </row>
    <row r="7914" spans="1:9" x14ac:dyDescent="0.25">
      <c r="A7914" t="s">
        <v>719</v>
      </c>
      <c r="B7914">
        <v>62993</v>
      </c>
      <c r="C7914" s="593">
        <v>6.25E-2</v>
      </c>
      <c r="D7914" t="s">
        <v>1277</v>
      </c>
      <c r="E7914">
        <v>6.25E-2</v>
      </c>
      <c r="F7914">
        <v>0</v>
      </c>
      <c r="G7914">
        <v>0</v>
      </c>
      <c r="H7914">
        <v>0</v>
      </c>
      <c r="I7914">
        <v>0</v>
      </c>
    </row>
    <row r="7915" spans="1:9" x14ac:dyDescent="0.25">
      <c r="A7915" t="s">
        <v>719</v>
      </c>
      <c r="B7915">
        <v>62994</v>
      </c>
      <c r="C7915" s="593">
        <v>7.2499999999999995E-2</v>
      </c>
      <c r="D7915" t="s">
        <v>1415</v>
      </c>
      <c r="E7915">
        <v>6.25E-2</v>
      </c>
      <c r="F7915">
        <v>0.01</v>
      </c>
      <c r="G7915">
        <v>0</v>
      </c>
      <c r="H7915">
        <v>0</v>
      </c>
      <c r="I7915">
        <v>0</v>
      </c>
    </row>
    <row r="7916" spans="1:9" x14ac:dyDescent="0.25">
      <c r="A7916" t="s">
        <v>719</v>
      </c>
      <c r="B7916">
        <v>62995</v>
      </c>
      <c r="C7916" s="593">
        <v>7.7499999999999999E-2</v>
      </c>
      <c r="D7916" t="s">
        <v>1509</v>
      </c>
      <c r="E7916">
        <v>6.25E-2</v>
      </c>
      <c r="F7916">
        <v>1.4999999999999999E-2</v>
      </c>
      <c r="G7916">
        <v>0</v>
      </c>
      <c r="H7916">
        <v>0</v>
      </c>
      <c r="I7916">
        <v>0</v>
      </c>
    </row>
    <row r="7917" spans="1:9" x14ac:dyDescent="0.25">
      <c r="A7917" t="s">
        <v>719</v>
      </c>
      <c r="B7917">
        <v>62996</v>
      </c>
      <c r="C7917" s="593">
        <v>6.25E-2</v>
      </c>
      <c r="D7917" t="s">
        <v>1310</v>
      </c>
      <c r="E7917">
        <v>6.25E-2</v>
      </c>
      <c r="F7917">
        <v>0</v>
      </c>
      <c r="G7917">
        <v>0</v>
      </c>
      <c r="H7917">
        <v>0</v>
      </c>
      <c r="I7917">
        <v>0</v>
      </c>
    </row>
    <row r="7918" spans="1:9" x14ac:dyDescent="0.25">
      <c r="A7918" t="s">
        <v>719</v>
      </c>
      <c r="B7918">
        <v>62997</v>
      </c>
      <c r="C7918" s="593">
        <v>7.7499999999999999E-2</v>
      </c>
      <c r="D7918" t="s">
        <v>1220</v>
      </c>
      <c r="E7918">
        <v>6.25E-2</v>
      </c>
      <c r="F7918">
        <v>1.4999999999999999E-2</v>
      </c>
      <c r="G7918">
        <v>0</v>
      </c>
      <c r="H7918">
        <v>0</v>
      </c>
      <c r="I7918">
        <v>0</v>
      </c>
    </row>
    <row r="7919" spans="1:9" x14ac:dyDescent="0.25">
      <c r="A7919" t="s">
        <v>719</v>
      </c>
      <c r="B7919">
        <v>62998</v>
      </c>
      <c r="C7919" s="593">
        <v>8.5000000000000006E-2</v>
      </c>
      <c r="D7919" t="s">
        <v>1211</v>
      </c>
      <c r="E7919">
        <v>6.25E-2</v>
      </c>
      <c r="F7919">
        <v>2.2499999999999999E-2</v>
      </c>
      <c r="G7919">
        <v>0</v>
      </c>
      <c r="H7919">
        <v>0</v>
      </c>
      <c r="I7919">
        <v>0</v>
      </c>
    </row>
    <row r="7920" spans="1:9" x14ac:dyDescent="0.25">
      <c r="A7920" t="s">
        <v>719</v>
      </c>
      <c r="B7920">
        <v>62999</v>
      </c>
      <c r="C7920" s="593">
        <v>8.2500000000000004E-2</v>
      </c>
      <c r="D7920" t="s">
        <v>1466</v>
      </c>
      <c r="E7920">
        <v>6.25E-2</v>
      </c>
      <c r="F7920">
        <v>0.02</v>
      </c>
      <c r="G7920">
        <v>0</v>
      </c>
      <c r="H7920">
        <v>0</v>
      </c>
      <c r="I7920">
        <v>0</v>
      </c>
    </row>
    <row r="7921" spans="1:9" x14ac:dyDescent="0.25">
      <c r="A7921" t="s">
        <v>720</v>
      </c>
      <c r="B7921">
        <v>40003</v>
      </c>
      <c r="C7921" s="593">
        <v>0.06</v>
      </c>
      <c r="D7921" t="s">
        <v>3291</v>
      </c>
      <c r="E7921">
        <v>0.06</v>
      </c>
      <c r="F7921">
        <v>0</v>
      </c>
      <c r="G7921">
        <v>0</v>
      </c>
      <c r="H7921">
        <v>0</v>
      </c>
      <c r="I7921">
        <v>0</v>
      </c>
    </row>
    <row r="7922" spans="1:9" x14ac:dyDescent="0.25">
      <c r="A7922" t="s">
        <v>720</v>
      </c>
      <c r="B7922">
        <v>40004</v>
      </c>
      <c r="C7922" s="593">
        <v>0.06</v>
      </c>
      <c r="D7922" t="s">
        <v>3430</v>
      </c>
      <c r="E7922">
        <v>0.06</v>
      </c>
      <c r="F7922">
        <v>0</v>
      </c>
      <c r="G7922">
        <v>0</v>
      </c>
      <c r="H7922">
        <v>0</v>
      </c>
      <c r="I7922">
        <v>0</v>
      </c>
    </row>
    <row r="7923" spans="1:9" x14ac:dyDescent="0.25">
      <c r="A7923" t="s">
        <v>720</v>
      </c>
      <c r="B7923">
        <v>40006</v>
      </c>
      <c r="C7923" s="593">
        <v>0.06</v>
      </c>
      <c r="D7923" t="s">
        <v>2661</v>
      </c>
      <c r="E7923">
        <v>0.06</v>
      </c>
      <c r="F7923">
        <v>0</v>
      </c>
      <c r="G7923">
        <v>0</v>
      </c>
      <c r="H7923">
        <v>0</v>
      </c>
      <c r="I7923">
        <v>0</v>
      </c>
    </row>
    <row r="7924" spans="1:9" x14ac:dyDescent="0.25">
      <c r="A7924" t="s">
        <v>720</v>
      </c>
      <c r="B7924">
        <v>40007</v>
      </c>
      <c r="C7924" s="593">
        <v>0.06</v>
      </c>
      <c r="D7924" t="s">
        <v>2694</v>
      </c>
      <c r="E7924">
        <v>0.06</v>
      </c>
      <c r="F7924">
        <v>0</v>
      </c>
      <c r="G7924">
        <v>0</v>
      </c>
      <c r="H7924">
        <v>0</v>
      </c>
      <c r="I7924">
        <v>0</v>
      </c>
    </row>
    <row r="7925" spans="1:9" x14ac:dyDescent="0.25">
      <c r="A7925" t="s">
        <v>720</v>
      </c>
      <c r="B7925">
        <v>40008</v>
      </c>
      <c r="C7925" s="593">
        <v>0.06</v>
      </c>
      <c r="D7925" t="s">
        <v>1859</v>
      </c>
      <c r="E7925">
        <v>0.06</v>
      </c>
      <c r="F7925">
        <v>0</v>
      </c>
      <c r="G7925">
        <v>0</v>
      </c>
      <c r="H7925">
        <v>0</v>
      </c>
      <c r="I7925">
        <v>0</v>
      </c>
    </row>
    <row r="7926" spans="1:9" x14ac:dyDescent="0.25">
      <c r="A7926" t="s">
        <v>720</v>
      </c>
      <c r="B7926">
        <v>40009</v>
      </c>
      <c r="C7926" s="593">
        <v>0.06</v>
      </c>
      <c r="D7926" t="s">
        <v>3431</v>
      </c>
      <c r="E7926">
        <v>0.06</v>
      </c>
      <c r="F7926">
        <v>0</v>
      </c>
      <c r="G7926">
        <v>0</v>
      </c>
      <c r="H7926">
        <v>0</v>
      </c>
      <c r="I7926">
        <v>0</v>
      </c>
    </row>
    <row r="7927" spans="1:9" x14ac:dyDescent="0.25">
      <c r="A7927" t="s">
        <v>720</v>
      </c>
      <c r="B7927">
        <v>40010</v>
      </c>
      <c r="C7927" s="593">
        <v>0.06</v>
      </c>
      <c r="D7927" t="s">
        <v>3432</v>
      </c>
      <c r="E7927">
        <v>0.06</v>
      </c>
      <c r="F7927">
        <v>0</v>
      </c>
      <c r="G7927">
        <v>0</v>
      </c>
      <c r="H7927">
        <v>0</v>
      </c>
      <c r="I7927">
        <v>0</v>
      </c>
    </row>
    <row r="7928" spans="1:9" x14ac:dyDescent="0.25">
      <c r="A7928" t="s">
        <v>720</v>
      </c>
      <c r="B7928">
        <v>40011</v>
      </c>
      <c r="C7928" s="593">
        <v>0.06</v>
      </c>
      <c r="D7928" t="s">
        <v>2661</v>
      </c>
      <c r="E7928">
        <v>0.06</v>
      </c>
      <c r="F7928">
        <v>0</v>
      </c>
      <c r="G7928">
        <v>0</v>
      </c>
      <c r="H7928">
        <v>0</v>
      </c>
      <c r="I7928">
        <v>0</v>
      </c>
    </row>
    <row r="7929" spans="1:9" x14ac:dyDescent="0.25">
      <c r="A7929" t="s">
        <v>720</v>
      </c>
      <c r="B7929">
        <v>40012</v>
      </c>
      <c r="C7929" s="593">
        <v>0.06</v>
      </c>
      <c r="D7929" t="s">
        <v>2014</v>
      </c>
      <c r="E7929">
        <v>0.06</v>
      </c>
      <c r="F7929">
        <v>0</v>
      </c>
      <c r="G7929">
        <v>0</v>
      </c>
      <c r="H7929">
        <v>0</v>
      </c>
      <c r="I7929">
        <v>0</v>
      </c>
    </row>
    <row r="7930" spans="1:9" x14ac:dyDescent="0.25">
      <c r="A7930" t="s">
        <v>720</v>
      </c>
      <c r="B7930">
        <v>40013</v>
      </c>
      <c r="C7930" s="593">
        <v>0.06</v>
      </c>
      <c r="D7930" t="s">
        <v>1859</v>
      </c>
      <c r="E7930">
        <v>0.06</v>
      </c>
      <c r="F7930">
        <v>0</v>
      </c>
      <c r="G7930">
        <v>0</v>
      </c>
      <c r="H7930">
        <v>0</v>
      </c>
      <c r="I7930">
        <v>0</v>
      </c>
    </row>
    <row r="7931" spans="1:9" x14ac:dyDescent="0.25">
      <c r="A7931" t="s">
        <v>720</v>
      </c>
      <c r="B7931">
        <v>40014</v>
      </c>
      <c r="C7931" s="593">
        <v>0.06</v>
      </c>
      <c r="D7931" t="s">
        <v>2035</v>
      </c>
      <c r="E7931">
        <v>0.06</v>
      </c>
      <c r="F7931">
        <v>0</v>
      </c>
      <c r="G7931">
        <v>0</v>
      </c>
      <c r="H7931">
        <v>0</v>
      </c>
      <c r="I7931">
        <v>0</v>
      </c>
    </row>
    <row r="7932" spans="1:9" x14ac:dyDescent="0.25">
      <c r="A7932" t="s">
        <v>720</v>
      </c>
      <c r="B7932">
        <v>40018</v>
      </c>
      <c r="C7932" s="593">
        <v>0.06</v>
      </c>
      <c r="D7932" t="s">
        <v>2035</v>
      </c>
      <c r="E7932">
        <v>0.06</v>
      </c>
      <c r="F7932">
        <v>0</v>
      </c>
      <c r="G7932">
        <v>0</v>
      </c>
      <c r="H7932">
        <v>0</v>
      </c>
      <c r="I7932">
        <v>0</v>
      </c>
    </row>
    <row r="7933" spans="1:9" x14ac:dyDescent="0.25">
      <c r="A7933" t="s">
        <v>720</v>
      </c>
      <c r="B7933">
        <v>40019</v>
      </c>
      <c r="C7933" s="593">
        <v>0.06</v>
      </c>
      <c r="D7933" t="s">
        <v>3291</v>
      </c>
      <c r="E7933">
        <v>0.06</v>
      </c>
      <c r="F7933">
        <v>0</v>
      </c>
      <c r="G7933">
        <v>0</v>
      </c>
      <c r="H7933">
        <v>0</v>
      </c>
      <c r="I7933">
        <v>0</v>
      </c>
    </row>
    <row r="7934" spans="1:9" x14ac:dyDescent="0.25">
      <c r="A7934" t="s">
        <v>720</v>
      </c>
      <c r="B7934">
        <v>40020</v>
      </c>
      <c r="C7934" s="593">
        <v>0.06</v>
      </c>
      <c r="D7934" t="s">
        <v>1859</v>
      </c>
      <c r="E7934">
        <v>0.06</v>
      </c>
      <c r="F7934">
        <v>0</v>
      </c>
      <c r="G7934">
        <v>0</v>
      </c>
      <c r="H7934">
        <v>0</v>
      </c>
      <c r="I7934">
        <v>0</v>
      </c>
    </row>
    <row r="7935" spans="1:9" x14ac:dyDescent="0.25">
      <c r="A7935" t="s">
        <v>720</v>
      </c>
      <c r="B7935">
        <v>40022</v>
      </c>
      <c r="C7935" s="593">
        <v>0.06</v>
      </c>
      <c r="D7935" t="s">
        <v>3291</v>
      </c>
      <c r="E7935">
        <v>0.06</v>
      </c>
      <c r="F7935">
        <v>0</v>
      </c>
      <c r="G7935">
        <v>0</v>
      </c>
      <c r="H7935">
        <v>0</v>
      </c>
      <c r="I7935">
        <v>0</v>
      </c>
    </row>
    <row r="7936" spans="1:9" x14ac:dyDescent="0.25">
      <c r="A7936" t="s">
        <v>720</v>
      </c>
      <c r="B7936">
        <v>40023</v>
      </c>
      <c r="C7936" s="593">
        <v>0.06</v>
      </c>
      <c r="D7936" t="s">
        <v>2035</v>
      </c>
      <c r="E7936">
        <v>0.06</v>
      </c>
      <c r="F7936">
        <v>0</v>
      </c>
      <c r="G7936">
        <v>0</v>
      </c>
      <c r="H7936">
        <v>0</v>
      </c>
      <c r="I7936">
        <v>0</v>
      </c>
    </row>
    <row r="7937" spans="1:9" x14ac:dyDescent="0.25">
      <c r="A7937" t="s">
        <v>720</v>
      </c>
      <c r="B7937">
        <v>40025</v>
      </c>
      <c r="C7937" s="593">
        <v>0.06</v>
      </c>
      <c r="D7937" t="s">
        <v>2035</v>
      </c>
      <c r="E7937">
        <v>0.06</v>
      </c>
      <c r="F7937">
        <v>0</v>
      </c>
      <c r="G7937">
        <v>0</v>
      </c>
      <c r="H7937">
        <v>0</v>
      </c>
      <c r="I7937">
        <v>0</v>
      </c>
    </row>
    <row r="7938" spans="1:9" x14ac:dyDescent="0.25">
      <c r="A7938" t="s">
        <v>720</v>
      </c>
      <c r="B7938">
        <v>40026</v>
      </c>
      <c r="C7938" s="593">
        <v>0.06</v>
      </c>
      <c r="D7938" t="s">
        <v>3432</v>
      </c>
      <c r="E7938">
        <v>0.06</v>
      </c>
      <c r="F7938">
        <v>0</v>
      </c>
      <c r="G7938">
        <v>0</v>
      </c>
      <c r="H7938">
        <v>0</v>
      </c>
      <c r="I7938">
        <v>0</v>
      </c>
    </row>
    <row r="7939" spans="1:9" x14ac:dyDescent="0.25">
      <c r="A7939" t="s">
        <v>720</v>
      </c>
      <c r="B7939">
        <v>40027</v>
      </c>
      <c r="C7939" s="593">
        <v>0.06</v>
      </c>
      <c r="D7939" t="s">
        <v>2035</v>
      </c>
      <c r="E7939">
        <v>0.06</v>
      </c>
      <c r="F7939">
        <v>0</v>
      </c>
      <c r="G7939">
        <v>0</v>
      </c>
      <c r="H7939">
        <v>0</v>
      </c>
      <c r="I7939">
        <v>0</v>
      </c>
    </row>
    <row r="7940" spans="1:9" x14ac:dyDescent="0.25">
      <c r="A7940" t="s">
        <v>720</v>
      </c>
      <c r="B7940">
        <v>40031</v>
      </c>
      <c r="C7940" s="593">
        <v>0.06</v>
      </c>
      <c r="D7940" t="s">
        <v>2694</v>
      </c>
      <c r="E7940">
        <v>0.06</v>
      </c>
      <c r="F7940">
        <v>0</v>
      </c>
      <c r="G7940">
        <v>0</v>
      </c>
      <c r="H7940">
        <v>0</v>
      </c>
      <c r="I7940">
        <v>0</v>
      </c>
    </row>
    <row r="7941" spans="1:9" x14ac:dyDescent="0.25">
      <c r="A7941" t="s">
        <v>720</v>
      </c>
      <c r="B7941">
        <v>40032</v>
      </c>
      <c r="C7941" s="593">
        <v>0.06</v>
      </c>
      <c r="D7941" t="s">
        <v>3432</v>
      </c>
      <c r="E7941">
        <v>0.06</v>
      </c>
      <c r="F7941">
        <v>0</v>
      </c>
      <c r="G7941">
        <v>0</v>
      </c>
      <c r="H7941">
        <v>0</v>
      </c>
      <c r="I7941">
        <v>0</v>
      </c>
    </row>
    <row r="7942" spans="1:9" x14ac:dyDescent="0.25">
      <c r="A7942" t="s">
        <v>720</v>
      </c>
      <c r="B7942">
        <v>40033</v>
      </c>
      <c r="C7942" s="593">
        <v>0.06</v>
      </c>
      <c r="D7942" t="s">
        <v>3433</v>
      </c>
      <c r="E7942">
        <v>0.06</v>
      </c>
      <c r="F7942">
        <v>0</v>
      </c>
      <c r="G7942">
        <v>0</v>
      </c>
      <c r="H7942">
        <v>0</v>
      </c>
      <c r="I7942">
        <v>0</v>
      </c>
    </row>
    <row r="7943" spans="1:9" x14ac:dyDescent="0.25">
      <c r="A7943" t="s">
        <v>720</v>
      </c>
      <c r="B7943">
        <v>40036</v>
      </c>
      <c r="C7943" s="593">
        <v>0.06</v>
      </c>
      <c r="D7943" t="s">
        <v>2694</v>
      </c>
      <c r="E7943">
        <v>0.06</v>
      </c>
      <c r="F7943">
        <v>0</v>
      </c>
      <c r="G7943">
        <v>0</v>
      </c>
      <c r="H7943">
        <v>0</v>
      </c>
      <c r="I7943">
        <v>0</v>
      </c>
    </row>
    <row r="7944" spans="1:9" x14ac:dyDescent="0.25">
      <c r="A7944" t="s">
        <v>720</v>
      </c>
      <c r="B7944">
        <v>40037</v>
      </c>
      <c r="C7944" s="593">
        <v>0.06</v>
      </c>
      <c r="D7944" t="s">
        <v>1166</v>
      </c>
      <c r="E7944">
        <v>0.06</v>
      </c>
      <c r="F7944">
        <v>0</v>
      </c>
      <c r="G7944">
        <v>0</v>
      </c>
      <c r="H7944">
        <v>0</v>
      </c>
      <c r="I7944">
        <v>0</v>
      </c>
    </row>
    <row r="7945" spans="1:9" x14ac:dyDescent="0.25">
      <c r="A7945" t="s">
        <v>720</v>
      </c>
      <c r="B7945">
        <v>40040</v>
      </c>
      <c r="C7945" s="593">
        <v>0.06</v>
      </c>
      <c r="D7945" t="s">
        <v>1251</v>
      </c>
      <c r="E7945">
        <v>0.06</v>
      </c>
      <c r="F7945">
        <v>0</v>
      </c>
      <c r="G7945">
        <v>0</v>
      </c>
      <c r="H7945">
        <v>0</v>
      </c>
      <c r="I7945">
        <v>0</v>
      </c>
    </row>
    <row r="7946" spans="1:9" x14ac:dyDescent="0.25">
      <c r="A7946" t="s">
        <v>720</v>
      </c>
      <c r="B7946">
        <v>40041</v>
      </c>
      <c r="C7946" s="593">
        <v>0.06</v>
      </c>
      <c r="D7946" t="s">
        <v>2035</v>
      </c>
      <c r="E7946">
        <v>0.06</v>
      </c>
      <c r="F7946">
        <v>0</v>
      </c>
      <c r="G7946">
        <v>0</v>
      </c>
      <c r="H7946">
        <v>0</v>
      </c>
      <c r="I7946">
        <v>0</v>
      </c>
    </row>
    <row r="7947" spans="1:9" x14ac:dyDescent="0.25">
      <c r="A7947" t="s">
        <v>720</v>
      </c>
      <c r="B7947">
        <v>40045</v>
      </c>
      <c r="C7947" s="593">
        <v>0.06</v>
      </c>
      <c r="D7947" t="s">
        <v>2661</v>
      </c>
      <c r="E7947">
        <v>0.06</v>
      </c>
      <c r="F7947">
        <v>0</v>
      </c>
      <c r="G7947">
        <v>0</v>
      </c>
      <c r="H7947">
        <v>0</v>
      </c>
      <c r="I7947">
        <v>0</v>
      </c>
    </row>
    <row r="7948" spans="1:9" x14ac:dyDescent="0.25">
      <c r="A7948" t="s">
        <v>720</v>
      </c>
      <c r="B7948">
        <v>40046</v>
      </c>
      <c r="C7948" s="593">
        <v>0.06</v>
      </c>
      <c r="D7948" t="s">
        <v>2014</v>
      </c>
      <c r="E7948">
        <v>0.06</v>
      </c>
      <c r="F7948">
        <v>0</v>
      </c>
      <c r="G7948">
        <v>0</v>
      </c>
      <c r="H7948">
        <v>0</v>
      </c>
      <c r="I7948">
        <v>0</v>
      </c>
    </row>
    <row r="7949" spans="1:9" x14ac:dyDescent="0.25">
      <c r="A7949" t="s">
        <v>720</v>
      </c>
      <c r="B7949">
        <v>40047</v>
      </c>
      <c r="C7949" s="593">
        <v>0.06</v>
      </c>
      <c r="D7949" t="s">
        <v>2035</v>
      </c>
      <c r="E7949">
        <v>0.06</v>
      </c>
      <c r="F7949">
        <v>0</v>
      </c>
      <c r="G7949">
        <v>0</v>
      </c>
      <c r="H7949">
        <v>0</v>
      </c>
      <c r="I7949">
        <v>0</v>
      </c>
    </row>
    <row r="7950" spans="1:9" x14ac:dyDescent="0.25">
      <c r="A7950" t="s">
        <v>720</v>
      </c>
      <c r="B7950">
        <v>40048</v>
      </c>
      <c r="C7950" s="593">
        <v>0.06</v>
      </c>
      <c r="D7950" t="s">
        <v>2659</v>
      </c>
      <c r="E7950">
        <v>0.06</v>
      </c>
      <c r="F7950">
        <v>0</v>
      </c>
      <c r="G7950">
        <v>0</v>
      </c>
      <c r="H7950">
        <v>0</v>
      </c>
      <c r="I7950">
        <v>0</v>
      </c>
    </row>
    <row r="7951" spans="1:9" x14ac:dyDescent="0.25">
      <c r="A7951" t="s">
        <v>720</v>
      </c>
      <c r="B7951">
        <v>40049</v>
      </c>
      <c r="C7951" s="593">
        <v>0.06</v>
      </c>
      <c r="D7951" t="s">
        <v>1166</v>
      </c>
      <c r="E7951">
        <v>0.06</v>
      </c>
      <c r="F7951">
        <v>0</v>
      </c>
      <c r="G7951">
        <v>0</v>
      </c>
      <c r="H7951">
        <v>0</v>
      </c>
      <c r="I7951">
        <v>0</v>
      </c>
    </row>
    <row r="7952" spans="1:9" x14ac:dyDescent="0.25">
      <c r="A7952" t="s">
        <v>720</v>
      </c>
      <c r="B7952">
        <v>40050</v>
      </c>
      <c r="C7952" s="593">
        <v>0.06</v>
      </c>
      <c r="D7952" t="s">
        <v>2694</v>
      </c>
      <c r="E7952">
        <v>0.06</v>
      </c>
      <c r="F7952">
        <v>0</v>
      </c>
      <c r="G7952">
        <v>0</v>
      </c>
      <c r="H7952">
        <v>0</v>
      </c>
      <c r="I7952">
        <v>0</v>
      </c>
    </row>
    <row r="7953" spans="1:9" x14ac:dyDescent="0.25">
      <c r="A7953" t="s">
        <v>720</v>
      </c>
      <c r="B7953">
        <v>40051</v>
      </c>
      <c r="C7953" s="593">
        <v>0.06</v>
      </c>
      <c r="D7953" t="s">
        <v>3417</v>
      </c>
      <c r="E7953">
        <v>0.06</v>
      </c>
      <c r="F7953">
        <v>0</v>
      </c>
      <c r="G7953">
        <v>0</v>
      </c>
      <c r="H7953">
        <v>0</v>
      </c>
      <c r="I7953">
        <v>0</v>
      </c>
    </row>
    <row r="7954" spans="1:9" x14ac:dyDescent="0.25">
      <c r="A7954" t="s">
        <v>720</v>
      </c>
      <c r="B7954">
        <v>40052</v>
      </c>
      <c r="C7954" s="593">
        <v>0.06</v>
      </c>
      <c r="D7954" t="s">
        <v>1166</v>
      </c>
      <c r="E7954">
        <v>0.06</v>
      </c>
      <c r="F7954">
        <v>0</v>
      </c>
      <c r="G7954">
        <v>0</v>
      </c>
      <c r="H7954">
        <v>0</v>
      </c>
      <c r="I7954">
        <v>0</v>
      </c>
    </row>
    <row r="7955" spans="1:9" x14ac:dyDescent="0.25">
      <c r="A7955" t="s">
        <v>720</v>
      </c>
      <c r="B7955">
        <v>40055</v>
      </c>
      <c r="C7955" s="593">
        <v>0.06</v>
      </c>
      <c r="D7955" t="s">
        <v>2694</v>
      </c>
      <c r="E7955">
        <v>0.06</v>
      </c>
      <c r="F7955">
        <v>0</v>
      </c>
      <c r="G7955">
        <v>0</v>
      </c>
      <c r="H7955">
        <v>0</v>
      </c>
      <c r="I7955">
        <v>0</v>
      </c>
    </row>
    <row r="7956" spans="1:9" x14ac:dyDescent="0.25">
      <c r="A7956" t="s">
        <v>720</v>
      </c>
      <c r="B7956">
        <v>40056</v>
      </c>
      <c r="C7956" s="593">
        <v>0.06</v>
      </c>
      <c r="D7956" t="s">
        <v>2035</v>
      </c>
      <c r="E7956">
        <v>0.06</v>
      </c>
      <c r="F7956">
        <v>0</v>
      </c>
      <c r="G7956">
        <v>0</v>
      </c>
      <c r="H7956">
        <v>0</v>
      </c>
      <c r="I7956">
        <v>0</v>
      </c>
    </row>
    <row r="7957" spans="1:9" x14ac:dyDescent="0.25">
      <c r="A7957" t="s">
        <v>720</v>
      </c>
      <c r="B7957">
        <v>40057</v>
      </c>
      <c r="C7957" s="593">
        <v>0.06</v>
      </c>
      <c r="D7957" t="s">
        <v>3291</v>
      </c>
      <c r="E7957">
        <v>0.06</v>
      </c>
      <c r="F7957">
        <v>0</v>
      </c>
      <c r="G7957">
        <v>0</v>
      </c>
      <c r="H7957">
        <v>0</v>
      </c>
      <c r="I7957">
        <v>0</v>
      </c>
    </row>
    <row r="7958" spans="1:9" x14ac:dyDescent="0.25">
      <c r="A7958" t="s">
        <v>720</v>
      </c>
      <c r="B7958">
        <v>40058</v>
      </c>
      <c r="C7958" s="593">
        <v>0.06</v>
      </c>
      <c r="D7958" t="s">
        <v>2694</v>
      </c>
      <c r="E7958">
        <v>0.06</v>
      </c>
      <c r="F7958">
        <v>0</v>
      </c>
      <c r="G7958">
        <v>0</v>
      </c>
      <c r="H7958">
        <v>0</v>
      </c>
      <c r="I7958">
        <v>0</v>
      </c>
    </row>
    <row r="7959" spans="1:9" x14ac:dyDescent="0.25">
      <c r="A7959" t="s">
        <v>720</v>
      </c>
      <c r="B7959">
        <v>40059</v>
      </c>
      <c r="C7959" s="593">
        <v>0.06</v>
      </c>
      <c r="D7959" t="s">
        <v>2035</v>
      </c>
      <c r="E7959">
        <v>0.06</v>
      </c>
      <c r="F7959">
        <v>0</v>
      </c>
      <c r="G7959">
        <v>0</v>
      </c>
      <c r="H7959">
        <v>0</v>
      </c>
      <c r="I7959">
        <v>0</v>
      </c>
    </row>
    <row r="7960" spans="1:9" x14ac:dyDescent="0.25">
      <c r="A7960" t="s">
        <v>720</v>
      </c>
      <c r="B7960">
        <v>40060</v>
      </c>
      <c r="C7960" s="593">
        <v>0.06</v>
      </c>
      <c r="D7960" t="s">
        <v>3433</v>
      </c>
      <c r="E7960">
        <v>0.06</v>
      </c>
      <c r="F7960">
        <v>0</v>
      </c>
      <c r="G7960">
        <v>0</v>
      </c>
      <c r="H7960">
        <v>0</v>
      </c>
      <c r="I7960">
        <v>0</v>
      </c>
    </row>
    <row r="7961" spans="1:9" x14ac:dyDescent="0.25">
      <c r="A7961" t="s">
        <v>720</v>
      </c>
      <c r="B7961">
        <v>40061</v>
      </c>
      <c r="C7961" s="593">
        <v>0.06</v>
      </c>
      <c r="D7961" t="s">
        <v>2188</v>
      </c>
      <c r="E7961">
        <v>0.06</v>
      </c>
      <c r="F7961">
        <v>0</v>
      </c>
      <c r="G7961">
        <v>0</v>
      </c>
      <c r="H7961">
        <v>0</v>
      </c>
      <c r="I7961">
        <v>0</v>
      </c>
    </row>
    <row r="7962" spans="1:9" x14ac:dyDescent="0.25">
      <c r="A7962" t="s">
        <v>720</v>
      </c>
      <c r="B7962">
        <v>40062</v>
      </c>
      <c r="C7962" s="593">
        <v>0.06</v>
      </c>
      <c r="D7962" t="s">
        <v>1166</v>
      </c>
      <c r="E7962">
        <v>0.06</v>
      </c>
      <c r="F7962">
        <v>0</v>
      </c>
      <c r="G7962">
        <v>0</v>
      </c>
      <c r="H7962">
        <v>0</v>
      </c>
      <c r="I7962">
        <v>0</v>
      </c>
    </row>
    <row r="7963" spans="1:9" x14ac:dyDescent="0.25">
      <c r="A7963" t="s">
        <v>720</v>
      </c>
      <c r="B7963">
        <v>40063</v>
      </c>
      <c r="C7963" s="593">
        <v>0.06</v>
      </c>
      <c r="D7963" t="s">
        <v>1166</v>
      </c>
      <c r="E7963">
        <v>0.06</v>
      </c>
      <c r="F7963">
        <v>0</v>
      </c>
      <c r="G7963">
        <v>0</v>
      </c>
      <c r="H7963">
        <v>0</v>
      </c>
      <c r="I7963">
        <v>0</v>
      </c>
    </row>
    <row r="7964" spans="1:9" x14ac:dyDescent="0.25">
      <c r="A7964" t="s">
        <v>720</v>
      </c>
      <c r="B7964">
        <v>40065</v>
      </c>
      <c r="C7964" s="593">
        <v>0.06</v>
      </c>
      <c r="D7964" t="s">
        <v>3434</v>
      </c>
      <c r="E7964">
        <v>0.06</v>
      </c>
      <c r="F7964">
        <v>0</v>
      </c>
      <c r="G7964">
        <v>0</v>
      </c>
      <c r="H7964">
        <v>0</v>
      </c>
      <c r="I7964">
        <v>0</v>
      </c>
    </row>
    <row r="7965" spans="1:9" x14ac:dyDescent="0.25">
      <c r="A7965" t="s">
        <v>720</v>
      </c>
      <c r="B7965">
        <v>40066</v>
      </c>
      <c r="C7965" s="593">
        <v>0.06</v>
      </c>
      <c r="D7965" t="s">
        <v>3434</v>
      </c>
      <c r="E7965">
        <v>0.06</v>
      </c>
      <c r="F7965">
        <v>0</v>
      </c>
      <c r="G7965">
        <v>0</v>
      </c>
      <c r="H7965">
        <v>0</v>
      </c>
      <c r="I7965">
        <v>0</v>
      </c>
    </row>
    <row r="7966" spans="1:9" x14ac:dyDescent="0.25">
      <c r="A7966" t="s">
        <v>720</v>
      </c>
      <c r="B7966">
        <v>40067</v>
      </c>
      <c r="C7966" s="593">
        <v>0.06</v>
      </c>
      <c r="D7966" t="s">
        <v>3435</v>
      </c>
      <c r="E7966">
        <v>0.06</v>
      </c>
      <c r="F7966">
        <v>0</v>
      </c>
      <c r="G7966">
        <v>0</v>
      </c>
      <c r="H7966">
        <v>0</v>
      </c>
      <c r="I7966">
        <v>0</v>
      </c>
    </row>
    <row r="7967" spans="1:9" x14ac:dyDescent="0.25">
      <c r="A7967" t="s">
        <v>720</v>
      </c>
      <c r="B7967">
        <v>40068</v>
      </c>
      <c r="C7967" s="593">
        <v>0.06</v>
      </c>
      <c r="D7967" t="s">
        <v>3291</v>
      </c>
      <c r="E7967">
        <v>0.06</v>
      </c>
      <c r="F7967">
        <v>0</v>
      </c>
      <c r="G7967">
        <v>0</v>
      </c>
      <c r="H7967">
        <v>0</v>
      </c>
      <c r="I7967">
        <v>0</v>
      </c>
    </row>
    <row r="7968" spans="1:9" x14ac:dyDescent="0.25">
      <c r="A7968" t="s">
        <v>720</v>
      </c>
      <c r="B7968">
        <v>40069</v>
      </c>
      <c r="C7968" s="593">
        <v>0.06</v>
      </c>
      <c r="D7968" t="s">
        <v>2188</v>
      </c>
      <c r="E7968">
        <v>0.06</v>
      </c>
      <c r="F7968">
        <v>0</v>
      </c>
      <c r="G7968">
        <v>0</v>
      </c>
      <c r="H7968">
        <v>0</v>
      </c>
      <c r="I7968">
        <v>0</v>
      </c>
    </row>
    <row r="7969" spans="1:9" x14ac:dyDescent="0.25">
      <c r="A7969" t="s">
        <v>720</v>
      </c>
      <c r="B7969">
        <v>40070</v>
      </c>
      <c r="C7969" s="593">
        <v>0.06</v>
      </c>
      <c r="D7969" t="s">
        <v>2694</v>
      </c>
      <c r="E7969">
        <v>0.06</v>
      </c>
      <c r="F7969">
        <v>0</v>
      </c>
      <c r="G7969">
        <v>0</v>
      </c>
      <c r="H7969">
        <v>0</v>
      </c>
      <c r="I7969">
        <v>0</v>
      </c>
    </row>
    <row r="7970" spans="1:9" x14ac:dyDescent="0.25">
      <c r="A7970" t="s">
        <v>720</v>
      </c>
      <c r="B7970">
        <v>40071</v>
      </c>
      <c r="C7970" s="593">
        <v>0.06</v>
      </c>
      <c r="D7970" t="s">
        <v>2035</v>
      </c>
      <c r="E7970">
        <v>0.06</v>
      </c>
      <c r="F7970">
        <v>0</v>
      </c>
      <c r="G7970">
        <v>0</v>
      </c>
      <c r="H7970">
        <v>0</v>
      </c>
      <c r="I7970">
        <v>0</v>
      </c>
    </row>
    <row r="7971" spans="1:9" x14ac:dyDescent="0.25">
      <c r="A7971" t="s">
        <v>720</v>
      </c>
      <c r="B7971">
        <v>40075</v>
      </c>
      <c r="C7971" s="593">
        <v>0.06</v>
      </c>
      <c r="D7971" t="s">
        <v>2661</v>
      </c>
      <c r="E7971">
        <v>0.06</v>
      </c>
      <c r="F7971">
        <v>0</v>
      </c>
      <c r="G7971">
        <v>0</v>
      </c>
      <c r="H7971">
        <v>0</v>
      </c>
      <c r="I7971">
        <v>0</v>
      </c>
    </row>
    <row r="7972" spans="1:9" x14ac:dyDescent="0.25">
      <c r="A7972" t="s">
        <v>720</v>
      </c>
      <c r="B7972">
        <v>40076</v>
      </c>
      <c r="C7972" s="593">
        <v>0.06</v>
      </c>
      <c r="D7972" t="s">
        <v>2014</v>
      </c>
      <c r="E7972">
        <v>0.06</v>
      </c>
      <c r="F7972">
        <v>0</v>
      </c>
      <c r="G7972">
        <v>0</v>
      </c>
      <c r="H7972">
        <v>0</v>
      </c>
      <c r="I7972">
        <v>0</v>
      </c>
    </row>
    <row r="7973" spans="1:9" x14ac:dyDescent="0.25">
      <c r="A7973" t="s">
        <v>720</v>
      </c>
      <c r="B7973">
        <v>40077</v>
      </c>
      <c r="C7973" s="593">
        <v>0.06</v>
      </c>
      <c r="D7973" t="s">
        <v>3432</v>
      </c>
      <c r="E7973">
        <v>0.06</v>
      </c>
      <c r="F7973">
        <v>0</v>
      </c>
      <c r="G7973">
        <v>0</v>
      </c>
      <c r="H7973">
        <v>0</v>
      </c>
      <c r="I7973">
        <v>0</v>
      </c>
    </row>
    <row r="7974" spans="1:9" x14ac:dyDescent="0.25">
      <c r="A7974" t="s">
        <v>720</v>
      </c>
      <c r="B7974">
        <v>40078</v>
      </c>
      <c r="C7974" s="593">
        <v>0.06</v>
      </c>
      <c r="D7974" t="s">
        <v>2014</v>
      </c>
      <c r="E7974">
        <v>0.06</v>
      </c>
      <c r="F7974">
        <v>0</v>
      </c>
      <c r="G7974">
        <v>0</v>
      </c>
      <c r="H7974">
        <v>0</v>
      </c>
      <c r="I7974">
        <v>0</v>
      </c>
    </row>
    <row r="7975" spans="1:9" x14ac:dyDescent="0.25">
      <c r="A7975" t="s">
        <v>720</v>
      </c>
      <c r="B7975">
        <v>40104</v>
      </c>
      <c r="C7975" s="593">
        <v>0.06</v>
      </c>
      <c r="D7975" t="s">
        <v>3436</v>
      </c>
      <c r="E7975">
        <v>0.06</v>
      </c>
      <c r="F7975">
        <v>0</v>
      </c>
      <c r="G7975">
        <v>0</v>
      </c>
      <c r="H7975">
        <v>0</v>
      </c>
      <c r="I7975">
        <v>0</v>
      </c>
    </row>
    <row r="7976" spans="1:9" x14ac:dyDescent="0.25">
      <c r="A7976" t="s">
        <v>720</v>
      </c>
      <c r="B7976">
        <v>40107</v>
      </c>
      <c r="C7976" s="593">
        <v>0.06</v>
      </c>
      <c r="D7976" t="s">
        <v>2659</v>
      </c>
      <c r="E7976">
        <v>0.06</v>
      </c>
      <c r="F7976">
        <v>0</v>
      </c>
      <c r="G7976">
        <v>0</v>
      </c>
      <c r="H7976">
        <v>0</v>
      </c>
      <c r="I7976">
        <v>0</v>
      </c>
    </row>
    <row r="7977" spans="1:9" x14ac:dyDescent="0.25">
      <c r="A7977" t="s">
        <v>720</v>
      </c>
      <c r="B7977">
        <v>40108</v>
      </c>
      <c r="C7977" s="593">
        <v>0.06</v>
      </c>
      <c r="D7977" t="s">
        <v>3436</v>
      </c>
      <c r="E7977">
        <v>0.06</v>
      </c>
      <c r="F7977">
        <v>0</v>
      </c>
      <c r="G7977">
        <v>0</v>
      </c>
      <c r="H7977">
        <v>0</v>
      </c>
      <c r="I7977">
        <v>0</v>
      </c>
    </row>
    <row r="7978" spans="1:9" x14ac:dyDescent="0.25">
      <c r="A7978" t="s">
        <v>720</v>
      </c>
      <c r="B7978">
        <v>40109</v>
      </c>
      <c r="C7978" s="593">
        <v>0.06</v>
      </c>
      <c r="D7978" t="s">
        <v>2035</v>
      </c>
      <c r="E7978">
        <v>0.06</v>
      </c>
      <c r="F7978">
        <v>0</v>
      </c>
      <c r="G7978">
        <v>0</v>
      </c>
      <c r="H7978">
        <v>0</v>
      </c>
      <c r="I7978">
        <v>0</v>
      </c>
    </row>
    <row r="7979" spans="1:9" x14ac:dyDescent="0.25">
      <c r="A7979" t="s">
        <v>720</v>
      </c>
      <c r="B7979">
        <v>40110</v>
      </c>
      <c r="C7979" s="593">
        <v>0.06</v>
      </c>
      <c r="D7979" t="s">
        <v>3437</v>
      </c>
      <c r="E7979">
        <v>0.06</v>
      </c>
      <c r="F7979">
        <v>0</v>
      </c>
      <c r="G7979">
        <v>0</v>
      </c>
      <c r="H7979">
        <v>0</v>
      </c>
      <c r="I7979">
        <v>0</v>
      </c>
    </row>
    <row r="7980" spans="1:9" x14ac:dyDescent="0.25">
      <c r="A7980" t="s">
        <v>720</v>
      </c>
      <c r="B7980">
        <v>40111</v>
      </c>
      <c r="C7980" s="593">
        <v>0.06</v>
      </c>
      <c r="D7980" t="s">
        <v>3438</v>
      </c>
      <c r="E7980">
        <v>0.06</v>
      </c>
      <c r="F7980">
        <v>0</v>
      </c>
      <c r="G7980">
        <v>0</v>
      </c>
      <c r="H7980">
        <v>0</v>
      </c>
      <c r="I7980">
        <v>0</v>
      </c>
    </row>
    <row r="7981" spans="1:9" x14ac:dyDescent="0.25">
      <c r="A7981" t="s">
        <v>720</v>
      </c>
      <c r="B7981">
        <v>40115</v>
      </c>
      <c r="C7981" s="593">
        <v>0.06</v>
      </c>
      <c r="D7981" t="s">
        <v>3438</v>
      </c>
      <c r="E7981">
        <v>0.06</v>
      </c>
      <c r="F7981">
        <v>0</v>
      </c>
      <c r="G7981">
        <v>0</v>
      </c>
      <c r="H7981">
        <v>0</v>
      </c>
      <c r="I7981">
        <v>0</v>
      </c>
    </row>
    <row r="7982" spans="1:9" x14ac:dyDescent="0.25">
      <c r="A7982" t="s">
        <v>720</v>
      </c>
      <c r="B7982">
        <v>40117</v>
      </c>
      <c r="C7982" s="593">
        <v>0.06</v>
      </c>
      <c r="D7982" t="s">
        <v>3436</v>
      </c>
      <c r="E7982">
        <v>0.06</v>
      </c>
      <c r="F7982">
        <v>0</v>
      </c>
      <c r="G7982">
        <v>0</v>
      </c>
      <c r="H7982">
        <v>0</v>
      </c>
      <c r="I7982">
        <v>0</v>
      </c>
    </row>
    <row r="7983" spans="1:9" x14ac:dyDescent="0.25">
      <c r="A7983" t="s">
        <v>720</v>
      </c>
      <c r="B7983">
        <v>40118</v>
      </c>
      <c r="C7983" s="593">
        <v>0.06</v>
      </c>
      <c r="D7983" t="s">
        <v>2035</v>
      </c>
      <c r="E7983">
        <v>0.06</v>
      </c>
      <c r="F7983">
        <v>0</v>
      </c>
      <c r="G7983">
        <v>0</v>
      </c>
      <c r="H7983">
        <v>0</v>
      </c>
      <c r="I7983">
        <v>0</v>
      </c>
    </row>
    <row r="7984" spans="1:9" x14ac:dyDescent="0.25">
      <c r="A7984" t="s">
        <v>720</v>
      </c>
      <c r="B7984">
        <v>40119</v>
      </c>
      <c r="C7984" s="593">
        <v>0.06</v>
      </c>
      <c r="D7984" t="s">
        <v>3438</v>
      </c>
      <c r="E7984">
        <v>0.06</v>
      </c>
      <c r="F7984">
        <v>0</v>
      </c>
      <c r="G7984">
        <v>0</v>
      </c>
      <c r="H7984">
        <v>0</v>
      </c>
      <c r="I7984">
        <v>0</v>
      </c>
    </row>
    <row r="7985" spans="1:9" x14ac:dyDescent="0.25">
      <c r="A7985" t="s">
        <v>720</v>
      </c>
      <c r="B7985">
        <v>40121</v>
      </c>
      <c r="C7985" s="593">
        <v>0.06</v>
      </c>
      <c r="D7985" t="s">
        <v>3436</v>
      </c>
      <c r="E7985">
        <v>0.06</v>
      </c>
      <c r="F7985">
        <v>0</v>
      </c>
      <c r="G7985">
        <v>0</v>
      </c>
      <c r="H7985">
        <v>0</v>
      </c>
      <c r="I7985">
        <v>0</v>
      </c>
    </row>
    <row r="7986" spans="1:9" x14ac:dyDescent="0.25">
      <c r="A7986" t="s">
        <v>720</v>
      </c>
      <c r="B7986">
        <v>40122</v>
      </c>
      <c r="C7986" s="593">
        <v>0.06</v>
      </c>
      <c r="D7986" t="s">
        <v>3417</v>
      </c>
      <c r="E7986">
        <v>0.06</v>
      </c>
      <c r="F7986">
        <v>0</v>
      </c>
      <c r="G7986">
        <v>0</v>
      </c>
      <c r="H7986">
        <v>0</v>
      </c>
      <c r="I7986">
        <v>0</v>
      </c>
    </row>
    <row r="7987" spans="1:9" x14ac:dyDescent="0.25">
      <c r="A7987" t="s">
        <v>720</v>
      </c>
      <c r="B7987">
        <v>40129</v>
      </c>
      <c r="C7987" s="593">
        <v>0.06</v>
      </c>
      <c r="D7987" t="s">
        <v>3439</v>
      </c>
      <c r="E7987">
        <v>0.06</v>
      </c>
      <c r="F7987">
        <v>0</v>
      </c>
      <c r="G7987">
        <v>0</v>
      </c>
      <c r="H7987">
        <v>0</v>
      </c>
      <c r="I7987">
        <v>0</v>
      </c>
    </row>
    <row r="7988" spans="1:9" x14ac:dyDescent="0.25">
      <c r="A7988" t="s">
        <v>720</v>
      </c>
      <c r="B7988">
        <v>40140</v>
      </c>
      <c r="C7988" s="593">
        <v>0.06</v>
      </c>
      <c r="D7988" t="s">
        <v>3438</v>
      </c>
      <c r="E7988">
        <v>0.06</v>
      </c>
      <c r="F7988">
        <v>0</v>
      </c>
      <c r="G7988">
        <v>0</v>
      </c>
      <c r="H7988">
        <v>0</v>
      </c>
      <c r="I7988">
        <v>0</v>
      </c>
    </row>
    <row r="7989" spans="1:9" x14ac:dyDescent="0.25">
      <c r="A7989" t="s">
        <v>720</v>
      </c>
      <c r="B7989">
        <v>40142</v>
      </c>
      <c r="C7989" s="593">
        <v>0.06</v>
      </c>
      <c r="D7989" t="s">
        <v>3436</v>
      </c>
      <c r="E7989">
        <v>0.06</v>
      </c>
      <c r="F7989">
        <v>0</v>
      </c>
      <c r="G7989">
        <v>0</v>
      </c>
      <c r="H7989">
        <v>0</v>
      </c>
      <c r="I7989">
        <v>0</v>
      </c>
    </row>
    <row r="7990" spans="1:9" x14ac:dyDescent="0.25">
      <c r="A7990" t="s">
        <v>720</v>
      </c>
      <c r="B7990">
        <v>40143</v>
      </c>
      <c r="C7990" s="593">
        <v>0.06</v>
      </c>
      <c r="D7990" t="s">
        <v>3438</v>
      </c>
      <c r="E7990">
        <v>0.06</v>
      </c>
      <c r="F7990">
        <v>0</v>
      </c>
      <c r="G7990">
        <v>0</v>
      </c>
      <c r="H7990">
        <v>0</v>
      </c>
      <c r="I7990">
        <v>0</v>
      </c>
    </row>
    <row r="7991" spans="1:9" x14ac:dyDescent="0.25">
      <c r="A7991" t="s">
        <v>720</v>
      </c>
      <c r="B7991">
        <v>40144</v>
      </c>
      <c r="C7991" s="593">
        <v>0.06</v>
      </c>
      <c r="D7991" t="s">
        <v>3438</v>
      </c>
      <c r="E7991">
        <v>0.06</v>
      </c>
      <c r="F7991">
        <v>0</v>
      </c>
      <c r="G7991">
        <v>0</v>
      </c>
      <c r="H7991">
        <v>0</v>
      </c>
      <c r="I7991">
        <v>0</v>
      </c>
    </row>
    <row r="7992" spans="1:9" x14ac:dyDescent="0.25">
      <c r="A7992" t="s">
        <v>720</v>
      </c>
      <c r="B7992">
        <v>40145</v>
      </c>
      <c r="C7992" s="593">
        <v>0.06</v>
      </c>
      <c r="D7992" t="s">
        <v>3438</v>
      </c>
      <c r="E7992">
        <v>0.06</v>
      </c>
      <c r="F7992">
        <v>0</v>
      </c>
      <c r="G7992">
        <v>0</v>
      </c>
      <c r="H7992">
        <v>0</v>
      </c>
      <c r="I7992">
        <v>0</v>
      </c>
    </row>
    <row r="7993" spans="1:9" x14ac:dyDescent="0.25">
      <c r="A7993" t="s">
        <v>720</v>
      </c>
      <c r="B7993">
        <v>40146</v>
      </c>
      <c r="C7993" s="593">
        <v>0.06</v>
      </c>
      <c r="D7993" t="s">
        <v>3436</v>
      </c>
      <c r="E7993">
        <v>0.06</v>
      </c>
      <c r="F7993">
        <v>0</v>
      </c>
      <c r="G7993">
        <v>0</v>
      </c>
      <c r="H7993">
        <v>0</v>
      </c>
      <c r="I7993">
        <v>0</v>
      </c>
    </row>
    <row r="7994" spans="1:9" x14ac:dyDescent="0.25">
      <c r="A7994" t="s">
        <v>720</v>
      </c>
      <c r="B7994">
        <v>40150</v>
      </c>
      <c r="C7994" s="593">
        <v>0.06</v>
      </c>
      <c r="D7994" t="s">
        <v>3440</v>
      </c>
      <c r="E7994">
        <v>0.06</v>
      </c>
      <c r="F7994">
        <v>0</v>
      </c>
      <c r="G7994">
        <v>0</v>
      </c>
      <c r="H7994">
        <v>0</v>
      </c>
      <c r="I7994">
        <v>0</v>
      </c>
    </row>
    <row r="7995" spans="1:9" x14ac:dyDescent="0.25">
      <c r="A7995" t="s">
        <v>720</v>
      </c>
      <c r="B7995">
        <v>40152</v>
      </c>
      <c r="C7995" s="593">
        <v>0.06</v>
      </c>
      <c r="D7995" t="s">
        <v>3438</v>
      </c>
      <c r="E7995">
        <v>0.06</v>
      </c>
      <c r="F7995">
        <v>0</v>
      </c>
      <c r="G7995">
        <v>0</v>
      </c>
      <c r="H7995">
        <v>0</v>
      </c>
      <c r="I7995">
        <v>0</v>
      </c>
    </row>
    <row r="7996" spans="1:9" x14ac:dyDescent="0.25">
      <c r="A7996" t="s">
        <v>720</v>
      </c>
      <c r="B7996">
        <v>40153</v>
      </c>
      <c r="C7996" s="593">
        <v>0.06</v>
      </c>
      <c r="D7996" t="s">
        <v>3438</v>
      </c>
      <c r="E7996">
        <v>0.06</v>
      </c>
      <c r="F7996">
        <v>0</v>
      </c>
      <c r="G7996">
        <v>0</v>
      </c>
      <c r="H7996">
        <v>0</v>
      </c>
      <c r="I7996">
        <v>0</v>
      </c>
    </row>
    <row r="7997" spans="1:9" x14ac:dyDescent="0.25">
      <c r="A7997" t="s">
        <v>720</v>
      </c>
      <c r="B7997">
        <v>40155</v>
      </c>
      <c r="C7997" s="593">
        <v>0.06</v>
      </c>
      <c r="D7997" t="s">
        <v>3441</v>
      </c>
      <c r="E7997">
        <v>0.06</v>
      </c>
      <c r="F7997">
        <v>0</v>
      </c>
      <c r="G7997">
        <v>0</v>
      </c>
      <c r="H7997">
        <v>0</v>
      </c>
      <c r="I7997">
        <v>0</v>
      </c>
    </row>
    <row r="7998" spans="1:9" x14ac:dyDescent="0.25">
      <c r="A7998" t="s">
        <v>720</v>
      </c>
      <c r="B7998">
        <v>40157</v>
      </c>
      <c r="C7998" s="593">
        <v>0.06</v>
      </c>
      <c r="D7998" t="s">
        <v>3436</v>
      </c>
      <c r="E7998">
        <v>0.06</v>
      </c>
      <c r="F7998">
        <v>0</v>
      </c>
      <c r="G7998">
        <v>0</v>
      </c>
      <c r="H7998">
        <v>0</v>
      </c>
      <c r="I7998">
        <v>0</v>
      </c>
    </row>
    <row r="7999" spans="1:9" x14ac:dyDescent="0.25">
      <c r="A7999" t="s">
        <v>720</v>
      </c>
      <c r="B7999">
        <v>40159</v>
      </c>
      <c r="C7999" s="593">
        <v>0.06</v>
      </c>
      <c r="D7999" t="s">
        <v>3442</v>
      </c>
      <c r="E7999">
        <v>0.06</v>
      </c>
      <c r="F7999">
        <v>0</v>
      </c>
      <c r="G7999">
        <v>0</v>
      </c>
      <c r="H7999">
        <v>0</v>
      </c>
      <c r="I7999">
        <v>0</v>
      </c>
    </row>
    <row r="8000" spans="1:9" x14ac:dyDescent="0.25">
      <c r="A8000" t="s">
        <v>720</v>
      </c>
      <c r="B8000">
        <v>40160</v>
      </c>
      <c r="C8000" s="593">
        <v>0.06</v>
      </c>
      <c r="D8000" t="s">
        <v>3417</v>
      </c>
      <c r="E8000">
        <v>0.06</v>
      </c>
      <c r="F8000">
        <v>0</v>
      </c>
      <c r="G8000">
        <v>0</v>
      </c>
      <c r="H8000">
        <v>0</v>
      </c>
      <c r="I8000">
        <v>0</v>
      </c>
    </row>
    <row r="8001" spans="1:9" x14ac:dyDescent="0.25">
      <c r="A8001" t="s">
        <v>720</v>
      </c>
      <c r="B8001">
        <v>40161</v>
      </c>
      <c r="C8001" s="593">
        <v>0.06</v>
      </c>
      <c r="D8001" t="s">
        <v>3436</v>
      </c>
      <c r="E8001">
        <v>0.06</v>
      </c>
      <c r="F8001">
        <v>0</v>
      </c>
      <c r="G8001">
        <v>0</v>
      </c>
      <c r="H8001">
        <v>0</v>
      </c>
      <c r="I8001">
        <v>0</v>
      </c>
    </row>
    <row r="8002" spans="1:9" x14ac:dyDescent="0.25">
      <c r="A8002" t="s">
        <v>720</v>
      </c>
      <c r="B8002">
        <v>40162</v>
      </c>
      <c r="C8002" s="593">
        <v>0.06</v>
      </c>
      <c r="D8002" t="s">
        <v>3417</v>
      </c>
      <c r="E8002">
        <v>0.06</v>
      </c>
      <c r="F8002">
        <v>0</v>
      </c>
      <c r="G8002">
        <v>0</v>
      </c>
      <c r="H8002">
        <v>0</v>
      </c>
      <c r="I8002">
        <v>0</v>
      </c>
    </row>
    <row r="8003" spans="1:9" x14ac:dyDescent="0.25">
      <c r="A8003" t="s">
        <v>720</v>
      </c>
      <c r="B8003">
        <v>40165</v>
      </c>
      <c r="C8003" s="593">
        <v>0.06</v>
      </c>
      <c r="D8003" t="s">
        <v>3443</v>
      </c>
      <c r="E8003">
        <v>0.06</v>
      </c>
      <c r="F8003">
        <v>0</v>
      </c>
      <c r="G8003">
        <v>0</v>
      </c>
      <c r="H8003">
        <v>0</v>
      </c>
      <c r="I8003">
        <v>0</v>
      </c>
    </row>
    <row r="8004" spans="1:9" x14ac:dyDescent="0.25">
      <c r="A8004" t="s">
        <v>720</v>
      </c>
      <c r="B8004">
        <v>40166</v>
      </c>
      <c r="C8004" s="593">
        <v>0.06</v>
      </c>
      <c r="D8004" t="s">
        <v>3440</v>
      </c>
      <c r="E8004">
        <v>0.06</v>
      </c>
      <c r="F8004">
        <v>0</v>
      </c>
      <c r="G8004">
        <v>0</v>
      </c>
      <c r="H8004">
        <v>0</v>
      </c>
      <c r="I8004">
        <v>0</v>
      </c>
    </row>
    <row r="8005" spans="1:9" x14ac:dyDescent="0.25">
      <c r="A8005" t="s">
        <v>720</v>
      </c>
      <c r="B8005">
        <v>40170</v>
      </c>
      <c r="C8005" s="593">
        <v>0.06</v>
      </c>
      <c r="D8005" t="s">
        <v>3438</v>
      </c>
      <c r="E8005">
        <v>0.06</v>
      </c>
      <c r="F8005">
        <v>0</v>
      </c>
      <c r="G8005">
        <v>0</v>
      </c>
      <c r="H8005">
        <v>0</v>
      </c>
      <c r="I8005">
        <v>0</v>
      </c>
    </row>
    <row r="8006" spans="1:9" x14ac:dyDescent="0.25">
      <c r="A8006" t="s">
        <v>720</v>
      </c>
      <c r="B8006">
        <v>40171</v>
      </c>
      <c r="C8006" s="593">
        <v>0.06</v>
      </c>
      <c r="D8006" t="s">
        <v>3436</v>
      </c>
      <c r="E8006">
        <v>0.06</v>
      </c>
      <c r="F8006">
        <v>0</v>
      </c>
      <c r="G8006">
        <v>0</v>
      </c>
      <c r="H8006">
        <v>0</v>
      </c>
      <c r="I8006">
        <v>0</v>
      </c>
    </row>
    <row r="8007" spans="1:9" x14ac:dyDescent="0.25">
      <c r="A8007" t="s">
        <v>720</v>
      </c>
      <c r="B8007">
        <v>40175</v>
      </c>
      <c r="C8007" s="593">
        <v>0.06</v>
      </c>
      <c r="D8007" t="s">
        <v>3436</v>
      </c>
      <c r="E8007">
        <v>0.06</v>
      </c>
      <c r="F8007">
        <v>0</v>
      </c>
      <c r="G8007">
        <v>0</v>
      </c>
      <c r="H8007">
        <v>0</v>
      </c>
      <c r="I8007">
        <v>0</v>
      </c>
    </row>
    <row r="8008" spans="1:9" x14ac:dyDescent="0.25">
      <c r="A8008" t="s">
        <v>720</v>
      </c>
      <c r="B8008">
        <v>40176</v>
      </c>
      <c r="C8008" s="593">
        <v>0.06</v>
      </c>
      <c r="D8008" t="s">
        <v>3436</v>
      </c>
      <c r="E8008">
        <v>0.06</v>
      </c>
      <c r="F8008">
        <v>0</v>
      </c>
      <c r="G8008">
        <v>0</v>
      </c>
      <c r="H8008">
        <v>0</v>
      </c>
      <c r="I8008">
        <v>0</v>
      </c>
    </row>
    <row r="8009" spans="1:9" x14ac:dyDescent="0.25">
      <c r="A8009" t="s">
        <v>720</v>
      </c>
      <c r="B8009">
        <v>40177</v>
      </c>
      <c r="C8009" s="593">
        <v>0.06</v>
      </c>
      <c r="D8009" t="s">
        <v>1363</v>
      </c>
      <c r="E8009">
        <v>0.06</v>
      </c>
      <c r="F8009">
        <v>0</v>
      </c>
      <c r="G8009">
        <v>0</v>
      </c>
      <c r="H8009">
        <v>0</v>
      </c>
      <c r="I8009">
        <v>0</v>
      </c>
    </row>
    <row r="8010" spans="1:9" x14ac:dyDescent="0.25">
      <c r="A8010" t="s">
        <v>720</v>
      </c>
      <c r="B8010">
        <v>40178</v>
      </c>
      <c r="C8010" s="593">
        <v>0.06</v>
      </c>
      <c r="D8010" t="s">
        <v>3438</v>
      </c>
      <c r="E8010">
        <v>0.06</v>
      </c>
      <c r="F8010">
        <v>0</v>
      </c>
      <c r="G8010">
        <v>0</v>
      </c>
      <c r="H8010">
        <v>0</v>
      </c>
      <c r="I8010">
        <v>0</v>
      </c>
    </row>
    <row r="8011" spans="1:9" x14ac:dyDescent="0.25">
      <c r="A8011" t="s">
        <v>720</v>
      </c>
      <c r="B8011">
        <v>40201</v>
      </c>
      <c r="C8011" s="593">
        <v>0.06</v>
      </c>
      <c r="D8011" t="s">
        <v>2035</v>
      </c>
      <c r="E8011">
        <v>0.06</v>
      </c>
      <c r="F8011">
        <v>0</v>
      </c>
      <c r="G8011">
        <v>0</v>
      </c>
      <c r="H8011">
        <v>0</v>
      </c>
      <c r="I8011">
        <v>0</v>
      </c>
    </row>
    <row r="8012" spans="1:9" x14ac:dyDescent="0.25">
      <c r="A8012" t="s">
        <v>720</v>
      </c>
      <c r="B8012">
        <v>40202</v>
      </c>
      <c r="C8012" s="593">
        <v>0.06</v>
      </c>
      <c r="D8012" t="s">
        <v>2035</v>
      </c>
      <c r="E8012">
        <v>0.06</v>
      </c>
      <c r="F8012">
        <v>0</v>
      </c>
      <c r="G8012">
        <v>0</v>
      </c>
      <c r="H8012">
        <v>0</v>
      </c>
      <c r="I8012">
        <v>0</v>
      </c>
    </row>
    <row r="8013" spans="1:9" x14ac:dyDescent="0.25">
      <c r="A8013" t="s">
        <v>720</v>
      </c>
      <c r="B8013">
        <v>40203</v>
      </c>
      <c r="C8013" s="593">
        <v>0.06</v>
      </c>
      <c r="D8013" t="s">
        <v>2035</v>
      </c>
      <c r="E8013">
        <v>0.06</v>
      </c>
      <c r="F8013">
        <v>0</v>
      </c>
      <c r="G8013">
        <v>0</v>
      </c>
      <c r="H8013">
        <v>0</v>
      </c>
      <c r="I8013">
        <v>0</v>
      </c>
    </row>
    <row r="8014" spans="1:9" x14ac:dyDescent="0.25">
      <c r="A8014" t="s">
        <v>720</v>
      </c>
      <c r="B8014">
        <v>40204</v>
      </c>
      <c r="C8014" s="593">
        <v>0.06</v>
      </c>
      <c r="D8014" t="s">
        <v>2035</v>
      </c>
      <c r="E8014">
        <v>0.06</v>
      </c>
      <c r="F8014">
        <v>0</v>
      </c>
      <c r="G8014">
        <v>0</v>
      </c>
      <c r="H8014">
        <v>0</v>
      </c>
      <c r="I8014">
        <v>0</v>
      </c>
    </row>
    <row r="8015" spans="1:9" x14ac:dyDescent="0.25">
      <c r="A8015" t="s">
        <v>720</v>
      </c>
      <c r="B8015">
        <v>40205</v>
      </c>
      <c r="C8015" s="593">
        <v>0.06</v>
      </c>
      <c r="D8015" t="s">
        <v>2035</v>
      </c>
      <c r="E8015">
        <v>0.06</v>
      </c>
      <c r="F8015">
        <v>0</v>
      </c>
      <c r="G8015">
        <v>0</v>
      </c>
      <c r="H8015">
        <v>0</v>
      </c>
      <c r="I8015">
        <v>0</v>
      </c>
    </row>
    <row r="8016" spans="1:9" x14ac:dyDescent="0.25">
      <c r="A8016" t="s">
        <v>720</v>
      </c>
      <c r="B8016">
        <v>40206</v>
      </c>
      <c r="C8016" s="593">
        <v>0.06</v>
      </c>
      <c r="D8016" t="s">
        <v>2035</v>
      </c>
      <c r="E8016">
        <v>0.06</v>
      </c>
      <c r="F8016">
        <v>0</v>
      </c>
      <c r="G8016">
        <v>0</v>
      </c>
      <c r="H8016">
        <v>0</v>
      </c>
      <c r="I8016">
        <v>0</v>
      </c>
    </row>
    <row r="8017" spans="1:9" x14ac:dyDescent="0.25">
      <c r="A8017" t="s">
        <v>720</v>
      </c>
      <c r="B8017">
        <v>40207</v>
      </c>
      <c r="C8017" s="593">
        <v>0.06</v>
      </c>
      <c r="D8017" t="s">
        <v>2035</v>
      </c>
      <c r="E8017">
        <v>0.06</v>
      </c>
      <c r="F8017">
        <v>0</v>
      </c>
      <c r="G8017">
        <v>0</v>
      </c>
      <c r="H8017">
        <v>0</v>
      </c>
      <c r="I8017">
        <v>0</v>
      </c>
    </row>
    <row r="8018" spans="1:9" x14ac:dyDescent="0.25">
      <c r="A8018" t="s">
        <v>720</v>
      </c>
      <c r="B8018">
        <v>40208</v>
      </c>
      <c r="C8018" s="593">
        <v>0.06</v>
      </c>
      <c r="D8018" t="s">
        <v>2035</v>
      </c>
      <c r="E8018">
        <v>0.06</v>
      </c>
      <c r="F8018">
        <v>0</v>
      </c>
      <c r="G8018">
        <v>0</v>
      </c>
      <c r="H8018">
        <v>0</v>
      </c>
      <c r="I8018">
        <v>0</v>
      </c>
    </row>
    <row r="8019" spans="1:9" x14ac:dyDescent="0.25">
      <c r="A8019" t="s">
        <v>720</v>
      </c>
      <c r="B8019">
        <v>40209</v>
      </c>
      <c r="C8019" s="593">
        <v>0.06</v>
      </c>
      <c r="D8019" t="s">
        <v>2035</v>
      </c>
      <c r="E8019">
        <v>0.06</v>
      </c>
      <c r="F8019">
        <v>0</v>
      </c>
      <c r="G8019">
        <v>0</v>
      </c>
      <c r="H8019">
        <v>0</v>
      </c>
      <c r="I8019">
        <v>0</v>
      </c>
    </row>
    <row r="8020" spans="1:9" x14ac:dyDescent="0.25">
      <c r="A8020" t="s">
        <v>720</v>
      </c>
      <c r="B8020">
        <v>40210</v>
      </c>
      <c r="C8020" s="593">
        <v>0.06</v>
      </c>
      <c r="D8020" t="s">
        <v>2035</v>
      </c>
      <c r="E8020">
        <v>0.06</v>
      </c>
      <c r="F8020">
        <v>0</v>
      </c>
      <c r="G8020">
        <v>0</v>
      </c>
      <c r="H8020">
        <v>0</v>
      </c>
      <c r="I8020">
        <v>0</v>
      </c>
    </row>
    <row r="8021" spans="1:9" x14ac:dyDescent="0.25">
      <c r="A8021" t="s">
        <v>720</v>
      </c>
      <c r="B8021">
        <v>40211</v>
      </c>
      <c r="C8021" s="593">
        <v>0.06</v>
      </c>
      <c r="D8021" t="s">
        <v>2035</v>
      </c>
      <c r="E8021">
        <v>0.06</v>
      </c>
      <c r="F8021">
        <v>0</v>
      </c>
      <c r="G8021">
        <v>0</v>
      </c>
      <c r="H8021">
        <v>0</v>
      </c>
      <c r="I8021">
        <v>0</v>
      </c>
    </row>
    <row r="8022" spans="1:9" x14ac:dyDescent="0.25">
      <c r="A8022" t="s">
        <v>720</v>
      </c>
      <c r="B8022">
        <v>40212</v>
      </c>
      <c r="C8022" s="593">
        <v>0.06</v>
      </c>
      <c r="D8022" t="s">
        <v>2035</v>
      </c>
      <c r="E8022">
        <v>0.06</v>
      </c>
      <c r="F8022">
        <v>0</v>
      </c>
      <c r="G8022">
        <v>0</v>
      </c>
      <c r="H8022">
        <v>0</v>
      </c>
      <c r="I8022">
        <v>0</v>
      </c>
    </row>
    <row r="8023" spans="1:9" x14ac:dyDescent="0.25">
      <c r="A8023" t="s">
        <v>720</v>
      </c>
      <c r="B8023">
        <v>40213</v>
      </c>
      <c r="C8023" s="593">
        <v>0.06</v>
      </c>
      <c r="D8023" t="s">
        <v>2035</v>
      </c>
      <c r="E8023">
        <v>0.06</v>
      </c>
      <c r="F8023">
        <v>0</v>
      </c>
      <c r="G8023">
        <v>0</v>
      </c>
      <c r="H8023">
        <v>0</v>
      </c>
      <c r="I8023">
        <v>0</v>
      </c>
    </row>
    <row r="8024" spans="1:9" x14ac:dyDescent="0.25">
      <c r="A8024" t="s">
        <v>720</v>
      </c>
      <c r="B8024">
        <v>40214</v>
      </c>
      <c r="C8024" s="593">
        <v>0.06</v>
      </c>
      <c r="D8024" t="s">
        <v>2035</v>
      </c>
      <c r="E8024">
        <v>0.06</v>
      </c>
      <c r="F8024">
        <v>0</v>
      </c>
      <c r="G8024">
        <v>0</v>
      </c>
      <c r="H8024">
        <v>0</v>
      </c>
      <c r="I8024">
        <v>0</v>
      </c>
    </row>
    <row r="8025" spans="1:9" x14ac:dyDescent="0.25">
      <c r="A8025" t="s">
        <v>720</v>
      </c>
      <c r="B8025">
        <v>40215</v>
      </c>
      <c r="C8025" s="593">
        <v>0.06</v>
      </c>
      <c r="D8025" t="s">
        <v>2035</v>
      </c>
      <c r="E8025">
        <v>0.06</v>
      </c>
      <c r="F8025">
        <v>0</v>
      </c>
      <c r="G8025">
        <v>0</v>
      </c>
      <c r="H8025">
        <v>0</v>
      </c>
      <c r="I8025">
        <v>0</v>
      </c>
    </row>
    <row r="8026" spans="1:9" x14ac:dyDescent="0.25">
      <c r="A8026" t="s">
        <v>720</v>
      </c>
      <c r="B8026">
        <v>40216</v>
      </c>
      <c r="C8026" s="593">
        <v>0.06</v>
      </c>
      <c r="D8026" t="s">
        <v>2035</v>
      </c>
      <c r="E8026">
        <v>0.06</v>
      </c>
      <c r="F8026">
        <v>0</v>
      </c>
      <c r="G8026">
        <v>0</v>
      </c>
      <c r="H8026">
        <v>0</v>
      </c>
      <c r="I8026">
        <v>0</v>
      </c>
    </row>
    <row r="8027" spans="1:9" x14ac:dyDescent="0.25">
      <c r="A8027" t="s">
        <v>720</v>
      </c>
      <c r="B8027">
        <v>40217</v>
      </c>
      <c r="C8027" s="593">
        <v>0.06</v>
      </c>
      <c r="D8027" t="s">
        <v>2035</v>
      </c>
      <c r="E8027">
        <v>0.06</v>
      </c>
      <c r="F8027">
        <v>0</v>
      </c>
      <c r="G8027">
        <v>0</v>
      </c>
      <c r="H8027">
        <v>0</v>
      </c>
      <c r="I8027">
        <v>0</v>
      </c>
    </row>
    <row r="8028" spans="1:9" x14ac:dyDescent="0.25">
      <c r="A8028" t="s">
        <v>720</v>
      </c>
      <c r="B8028">
        <v>40218</v>
      </c>
      <c r="C8028" s="593">
        <v>0.06</v>
      </c>
      <c r="D8028" t="s">
        <v>2035</v>
      </c>
      <c r="E8028">
        <v>0.06</v>
      </c>
      <c r="F8028">
        <v>0</v>
      </c>
      <c r="G8028">
        <v>0</v>
      </c>
      <c r="H8028">
        <v>0</v>
      </c>
      <c r="I8028">
        <v>0</v>
      </c>
    </row>
    <row r="8029" spans="1:9" x14ac:dyDescent="0.25">
      <c r="A8029" t="s">
        <v>720</v>
      </c>
      <c r="B8029">
        <v>40219</v>
      </c>
      <c r="C8029" s="593">
        <v>0.06</v>
      </c>
      <c r="D8029" t="s">
        <v>2035</v>
      </c>
      <c r="E8029">
        <v>0.06</v>
      </c>
      <c r="F8029">
        <v>0</v>
      </c>
      <c r="G8029">
        <v>0</v>
      </c>
      <c r="H8029">
        <v>0</v>
      </c>
      <c r="I8029">
        <v>0</v>
      </c>
    </row>
    <row r="8030" spans="1:9" x14ac:dyDescent="0.25">
      <c r="A8030" t="s">
        <v>720</v>
      </c>
      <c r="B8030">
        <v>40220</v>
      </c>
      <c r="C8030" s="593">
        <v>0.06</v>
      </c>
      <c r="D8030" t="s">
        <v>2035</v>
      </c>
      <c r="E8030">
        <v>0.06</v>
      </c>
      <c r="F8030">
        <v>0</v>
      </c>
      <c r="G8030">
        <v>0</v>
      </c>
      <c r="H8030">
        <v>0</v>
      </c>
      <c r="I8030">
        <v>0</v>
      </c>
    </row>
    <row r="8031" spans="1:9" x14ac:dyDescent="0.25">
      <c r="A8031" t="s">
        <v>720</v>
      </c>
      <c r="B8031">
        <v>40221</v>
      </c>
      <c r="C8031" s="593">
        <v>0.06</v>
      </c>
      <c r="D8031" t="s">
        <v>2035</v>
      </c>
      <c r="E8031">
        <v>0.06</v>
      </c>
      <c r="F8031">
        <v>0</v>
      </c>
      <c r="G8031">
        <v>0</v>
      </c>
      <c r="H8031">
        <v>0</v>
      </c>
      <c r="I8031">
        <v>0</v>
      </c>
    </row>
    <row r="8032" spans="1:9" x14ac:dyDescent="0.25">
      <c r="A8032" t="s">
        <v>720</v>
      </c>
      <c r="B8032">
        <v>40222</v>
      </c>
      <c r="C8032" s="593">
        <v>0.06</v>
      </c>
      <c r="D8032" t="s">
        <v>2035</v>
      </c>
      <c r="E8032">
        <v>0.06</v>
      </c>
      <c r="F8032">
        <v>0</v>
      </c>
      <c r="G8032">
        <v>0</v>
      </c>
      <c r="H8032">
        <v>0</v>
      </c>
      <c r="I8032">
        <v>0</v>
      </c>
    </row>
    <row r="8033" spans="1:9" x14ac:dyDescent="0.25">
      <c r="A8033" t="s">
        <v>720</v>
      </c>
      <c r="B8033">
        <v>40223</v>
      </c>
      <c r="C8033" s="593">
        <v>0.06</v>
      </c>
      <c r="D8033" t="s">
        <v>2035</v>
      </c>
      <c r="E8033">
        <v>0.06</v>
      </c>
      <c r="F8033">
        <v>0</v>
      </c>
      <c r="G8033">
        <v>0</v>
      </c>
      <c r="H8033">
        <v>0</v>
      </c>
      <c r="I8033">
        <v>0</v>
      </c>
    </row>
    <row r="8034" spans="1:9" x14ac:dyDescent="0.25">
      <c r="A8034" t="s">
        <v>720</v>
      </c>
      <c r="B8034">
        <v>40224</v>
      </c>
      <c r="C8034" s="593">
        <v>0.06</v>
      </c>
      <c r="D8034" t="s">
        <v>2035</v>
      </c>
      <c r="E8034">
        <v>0.06</v>
      </c>
      <c r="F8034">
        <v>0</v>
      </c>
      <c r="G8034">
        <v>0</v>
      </c>
      <c r="H8034">
        <v>0</v>
      </c>
      <c r="I8034">
        <v>0</v>
      </c>
    </row>
    <row r="8035" spans="1:9" x14ac:dyDescent="0.25">
      <c r="A8035" t="s">
        <v>720</v>
      </c>
      <c r="B8035">
        <v>40225</v>
      </c>
      <c r="C8035" s="593">
        <v>0.06</v>
      </c>
      <c r="D8035" t="s">
        <v>2035</v>
      </c>
      <c r="E8035">
        <v>0.06</v>
      </c>
      <c r="F8035">
        <v>0</v>
      </c>
      <c r="G8035">
        <v>0</v>
      </c>
      <c r="H8035">
        <v>0</v>
      </c>
      <c r="I8035">
        <v>0</v>
      </c>
    </row>
    <row r="8036" spans="1:9" x14ac:dyDescent="0.25">
      <c r="A8036" t="s">
        <v>720</v>
      </c>
      <c r="B8036">
        <v>40228</v>
      </c>
      <c r="C8036" s="593">
        <v>0.06</v>
      </c>
      <c r="D8036" t="s">
        <v>2035</v>
      </c>
      <c r="E8036">
        <v>0.06</v>
      </c>
      <c r="F8036">
        <v>0</v>
      </c>
      <c r="G8036">
        <v>0</v>
      </c>
      <c r="H8036">
        <v>0</v>
      </c>
      <c r="I8036">
        <v>0</v>
      </c>
    </row>
    <row r="8037" spans="1:9" x14ac:dyDescent="0.25">
      <c r="A8037" t="s">
        <v>720</v>
      </c>
      <c r="B8037">
        <v>40229</v>
      </c>
      <c r="C8037" s="593">
        <v>0.06</v>
      </c>
      <c r="D8037" t="s">
        <v>2035</v>
      </c>
      <c r="E8037">
        <v>0.06</v>
      </c>
      <c r="F8037">
        <v>0</v>
      </c>
      <c r="G8037">
        <v>0</v>
      </c>
      <c r="H8037">
        <v>0</v>
      </c>
      <c r="I8037">
        <v>0</v>
      </c>
    </row>
    <row r="8038" spans="1:9" x14ac:dyDescent="0.25">
      <c r="A8038" t="s">
        <v>720</v>
      </c>
      <c r="B8038">
        <v>40231</v>
      </c>
      <c r="C8038" s="593">
        <v>0.06</v>
      </c>
      <c r="D8038" t="s">
        <v>2035</v>
      </c>
      <c r="E8038">
        <v>0.06</v>
      </c>
      <c r="F8038">
        <v>0</v>
      </c>
      <c r="G8038">
        <v>0</v>
      </c>
      <c r="H8038">
        <v>0</v>
      </c>
      <c r="I8038">
        <v>0</v>
      </c>
    </row>
    <row r="8039" spans="1:9" x14ac:dyDescent="0.25">
      <c r="A8039" t="s">
        <v>720</v>
      </c>
      <c r="B8039">
        <v>40232</v>
      </c>
      <c r="C8039" s="593">
        <v>0.06</v>
      </c>
      <c r="D8039" t="s">
        <v>2035</v>
      </c>
      <c r="E8039">
        <v>0.06</v>
      </c>
      <c r="F8039">
        <v>0</v>
      </c>
      <c r="G8039">
        <v>0</v>
      </c>
      <c r="H8039">
        <v>0</v>
      </c>
      <c r="I8039">
        <v>0</v>
      </c>
    </row>
    <row r="8040" spans="1:9" x14ac:dyDescent="0.25">
      <c r="A8040" t="s">
        <v>720</v>
      </c>
      <c r="B8040">
        <v>40233</v>
      </c>
      <c r="C8040" s="593">
        <v>0.06</v>
      </c>
      <c r="D8040" t="s">
        <v>2035</v>
      </c>
      <c r="E8040">
        <v>0.06</v>
      </c>
      <c r="F8040">
        <v>0</v>
      </c>
      <c r="G8040">
        <v>0</v>
      </c>
      <c r="H8040">
        <v>0</v>
      </c>
      <c r="I8040">
        <v>0</v>
      </c>
    </row>
    <row r="8041" spans="1:9" x14ac:dyDescent="0.25">
      <c r="A8041" t="s">
        <v>720</v>
      </c>
      <c r="B8041">
        <v>40241</v>
      </c>
      <c r="C8041" s="593">
        <v>0.06</v>
      </c>
      <c r="D8041" t="s">
        <v>2035</v>
      </c>
      <c r="E8041">
        <v>0.06</v>
      </c>
      <c r="F8041">
        <v>0</v>
      </c>
      <c r="G8041">
        <v>0</v>
      </c>
      <c r="H8041">
        <v>0</v>
      </c>
      <c r="I8041">
        <v>0</v>
      </c>
    </row>
    <row r="8042" spans="1:9" x14ac:dyDescent="0.25">
      <c r="A8042" t="s">
        <v>720</v>
      </c>
      <c r="B8042">
        <v>40242</v>
      </c>
      <c r="C8042" s="593">
        <v>0.06</v>
      </c>
      <c r="D8042" t="s">
        <v>2035</v>
      </c>
      <c r="E8042">
        <v>0.06</v>
      </c>
      <c r="F8042">
        <v>0</v>
      </c>
      <c r="G8042">
        <v>0</v>
      </c>
      <c r="H8042">
        <v>0</v>
      </c>
      <c r="I8042">
        <v>0</v>
      </c>
    </row>
    <row r="8043" spans="1:9" x14ac:dyDescent="0.25">
      <c r="A8043" t="s">
        <v>720</v>
      </c>
      <c r="B8043">
        <v>40243</v>
      </c>
      <c r="C8043" s="593">
        <v>0.06</v>
      </c>
      <c r="D8043" t="s">
        <v>2035</v>
      </c>
      <c r="E8043">
        <v>0.06</v>
      </c>
      <c r="F8043">
        <v>0</v>
      </c>
      <c r="G8043">
        <v>0</v>
      </c>
      <c r="H8043">
        <v>0</v>
      </c>
      <c r="I8043">
        <v>0</v>
      </c>
    </row>
    <row r="8044" spans="1:9" x14ac:dyDescent="0.25">
      <c r="A8044" t="s">
        <v>720</v>
      </c>
      <c r="B8044">
        <v>40245</v>
      </c>
      <c r="C8044" s="593">
        <v>0.06</v>
      </c>
      <c r="D8044" t="s">
        <v>2035</v>
      </c>
      <c r="E8044">
        <v>0.06</v>
      </c>
      <c r="F8044">
        <v>0</v>
      </c>
      <c r="G8044">
        <v>0</v>
      </c>
      <c r="H8044">
        <v>0</v>
      </c>
      <c r="I8044">
        <v>0</v>
      </c>
    </row>
    <row r="8045" spans="1:9" x14ac:dyDescent="0.25">
      <c r="A8045" t="s">
        <v>720</v>
      </c>
      <c r="B8045">
        <v>40250</v>
      </c>
      <c r="C8045" s="593">
        <v>0.06</v>
      </c>
      <c r="D8045" t="s">
        <v>2035</v>
      </c>
      <c r="E8045">
        <v>0.06</v>
      </c>
      <c r="F8045">
        <v>0</v>
      </c>
      <c r="G8045">
        <v>0</v>
      </c>
      <c r="H8045">
        <v>0</v>
      </c>
      <c r="I8045">
        <v>0</v>
      </c>
    </row>
    <row r="8046" spans="1:9" x14ac:dyDescent="0.25">
      <c r="A8046" t="s">
        <v>720</v>
      </c>
      <c r="B8046">
        <v>40251</v>
      </c>
      <c r="C8046" s="593">
        <v>0.06</v>
      </c>
      <c r="D8046" t="s">
        <v>2035</v>
      </c>
      <c r="E8046">
        <v>0.06</v>
      </c>
      <c r="F8046">
        <v>0</v>
      </c>
      <c r="G8046">
        <v>0</v>
      </c>
      <c r="H8046">
        <v>0</v>
      </c>
      <c r="I8046">
        <v>0</v>
      </c>
    </row>
    <row r="8047" spans="1:9" x14ac:dyDescent="0.25">
      <c r="A8047" t="s">
        <v>720</v>
      </c>
      <c r="B8047">
        <v>40252</v>
      </c>
      <c r="C8047" s="593">
        <v>0.06</v>
      </c>
      <c r="D8047" t="s">
        <v>3444</v>
      </c>
      <c r="E8047">
        <v>0.06</v>
      </c>
      <c r="F8047">
        <v>0</v>
      </c>
      <c r="G8047">
        <v>0</v>
      </c>
      <c r="H8047">
        <v>0</v>
      </c>
      <c r="I8047">
        <v>0</v>
      </c>
    </row>
    <row r="8048" spans="1:9" x14ac:dyDescent="0.25">
      <c r="A8048" t="s">
        <v>720</v>
      </c>
      <c r="B8048">
        <v>40253</v>
      </c>
      <c r="C8048" s="593">
        <v>0.06</v>
      </c>
      <c r="D8048" t="s">
        <v>3445</v>
      </c>
      <c r="E8048">
        <v>0.06</v>
      </c>
      <c r="F8048">
        <v>0</v>
      </c>
      <c r="G8048">
        <v>0</v>
      </c>
      <c r="H8048">
        <v>0</v>
      </c>
      <c r="I8048">
        <v>0</v>
      </c>
    </row>
    <row r="8049" spans="1:9" x14ac:dyDescent="0.25">
      <c r="A8049" t="s">
        <v>720</v>
      </c>
      <c r="B8049">
        <v>40255</v>
      </c>
      <c r="C8049" s="593">
        <v>0.06</v>
      </c>
      <c r="D8049" t="s">
        <v>2035</v>
      </c>
      <c r="E8049">
        <v>0.06</v>
      </c>
      <c r="F8049">
        <v>0</v>
      </c>
      <c r="G8049">
        <v>0</v>
      </c>
      <c r="H8049">
        <v>0</v>
      </c>
      <c r="I8049">
        <v>0</v>
      </c>
    </row>
    <row r="8050" spans="1:9" x14ac:dyDescent="0.25">
      <c r="A8050" t="s">
        <v>720</v>
      </c>
      <c r="B8050">
        <v>40256</v>
      </c>
      <c r="C8050" s="593">
        <v>0.06</v>
      </c>
      <c r="D8050" t="s">
        <v>2035</v>
      </c>
      <c r="E8050">
        <v>0.06</v>
      </c>
      <c r="F8050">
        <v>0</v>
      </c>
      <c r="G8050">
        <v>0</v>
      </c>
      <c r="H8050">
        <v>0</v>
      </c>
      <c r="I8050">
        <v>0</v>
      </c>
    </row>
    <row r="8051" spans="1:9" x14ac:dyDescent="0.25">
      <c r="A8051" t="s">
        <v>720</v>
      </c>
      <c r="B8051">
        <v>40257</v>
      </c>
      <c r="C8051" s="593">
        <v>0.06</v>
      </c>
      <c r="D8051" t="s">
        <v>3446</v>
      </c>
      <c r="E8051">
        <v>0.06</v>
      </c>
      <c r="F8051">
        <v>0</v>
      </c>
      <c r="G8051">
        <v>0</v>
      </c>
      <c r="H8051">
        <v>0</v>
      </c>
      <c r="I8051">
        <v>0</v>
      </c>
    </row>
    <row r="8052" spans="1:9" x14ac:dyDescent="0.25">
      <c r="A8052" t="s">
        <v>720</v>
      </c>
      <c r="B8052">
        <v>40258</v>
      </c>
      <c r="C8052" s="593">
        <v>0.06</v>
      </c>
      <c r="D8052" t="s">
        <v>2035</v>
      </c>
      <c r="E8052">
        <v>0.06</v>
      </c>
      <c r="F8052">
        <v>0</v>
      </c>
      <c r="G8052">
        <v>0</v>
      </c>
      <c r="H8052">
        <v>0</v>
      </c>
      <c r="I8052">
        <v>0</v>
      </c>
    </row>
    <row r="8053" spans="1:9" x14ac:dyDescent="0.25">
      <c r="A8053" t="s">
        <v>720</v>
      </c>
      <c r="B8053">
        <v>40259</v>
      </c>
      <c r="C8053" s="593">
        <v>0.06</v>
      </c>
      <c r="D8053" t="s">
        <v>2035</v>
      </c>
      <c r="E8053">
        <v>0.06</v>
      </c>
      <c r="F8053">
        <v>0</v>
      </c>
      <c r="G8053">
        <v>0</v>
      </c>
      <c r="H8053">
        <v>0</v>
      </c>
      <c r="I8053">
        <v>0</v>
      </c>
    </row>
    <row r="8054" spans="1:9" x14ac:dyDescent="0.25">
      <c r="A8054" t="s">
        <v>720</v>
      </c>
      <c r="B8054">
        <v>40261</v>
      </c>
      <c r="C8054" s="593">
        <v>0.06</v>
      </c>
      <c r="D8054" t="s">
        <v>2035</v>
      </c>
      <c r="E8054">
        <v>0.06</v>
      </c>
      <c r="F8054">
        <v>0</v>
      </c>
      <c r="G8054">
        <v>0</v>
      </c>
      <c r="H8054">
        <v>0</v>
      </c>
      <c r="I8054">
        <v>0</v>
      </c>
    </row>
    <row r="8055" spans="1:9" x14ac:dyDescent="0.25">
      <c r="A8055" t="s">
        <v>720</v>
      </c>
      <c r="B8055">
        <v>40266</v>
      </c>
      <c r="C8055" s="593">
        <v>0.06</v>
      </c>
      <c r="D8055" t="s">
        <v>2035</v>
      </c>
      <c r="E8055">
        <v>0.06</v>
      </c>
      <c r="F8055">
        <v>0</v>
      </c>
      <c r="G8055">
        <v>0</v>
      </c>
      <c r="H8055">
        <v>0</v>
      </c>
      <c r="I8055">
        <v>0</v>
      </c>
    </row>
    <row r="8056" spans="1:9" x14ac:dyDescent="0.25">
      <c r="A8056" t="s">
        <v>720</v>
      </c>
      <c r="B8056">
        <v>40268</v>
      </c>
      <c r="C8056" s="593">
        <v>0.06</v>
      </c>
      <c r="D8056" t="s">
        <v>2035</v>
      </c>
      <c r="E8056">
        <v>0.06</v>
      </c>
      <c r="F8056">
        <v>0</v>
      </c>
      <c r="G8056">
        <v>0</v>
      </c>
      <c r="H8056">
        <v>0</v>
      </c>
      <c r="I8056">
        <v>0</v>
      </c>
    </row>
    <row r="8057" spans="1:9" x14ac:dyDescent="0.25">
      <c r="A8057" t="s">
        <v>720</v>
      </c>
      <c r="B8057">
        <v>40269</v>
      </c>
      <c r="C8057" s="593">
        <v>0.06</v>
      </c>
      <c r="D8057" t="s">
        <v>3447</v>
      </c>
      <c r="E8057">
        <v>0.06</v>
      </c>
      <c r="F8057">
        <v>0</v>
      </c>
      <c r="G8057">
        <v>0</v>
      </c>
      <c r="H8057">
        <v>0</v>
      </c>
      <c r="I8057">
        <v>0</v>
      </c>
    </row>
    <row r="8058" spans="1:9" x14ac:dyDescent="0.25">
      <c r="A8058" t="s">
        <v>720</v>
      </c>
      <c r="B8058">
        <v>40270</v>
      </c>
      <c r="C8058" s="593">
        <v>0.06</v>
      </c>
      <c r="D8058" t="s">
        <v>2035</v>
      </c>
      <c r="E8058">
        <v>0.06</v>
      </c>
      <c r="F8058">
        <v>0</v>
      </c>
      <c r="G8058">
        <v>0</v>
      </c>
      <c r="H8058">
        <v>0</v>
      </c>
      <c r="I8058">
        <v>0</v>
      </c>
    </row>
    <row r="8059" spans="1:9" x14ac:dyDescent="0.25">
      <c r="A8059" t="s">
        <v>720</v>
      </c>
      <c r="B8059">
        <v>40272</v>
      </c>
      <c r="C8059" s="593">
        <v>0.06</v>
      </c>
      <c r="D8059" t="s">
        <v>2035</v>
      </c>
      <c r="E8059">
        <v>0.06</v>
      </c>
      <c r="F8059">
        <v>0</v>
      </c>
      <c r="G8059">
        <v>0</v>
      </c>
      <c r="H8059">
        <v>0</v>
      </c>
      <c r="I8059">
        <v>0</v>
      </c>
    </row>
    <row r="8060" spans="1:9" x14ac:dyDescent="0.25">
      <c r="A8060" t="s">
        <v>720</v>
      </c>
      <c r="B8060">
        <v>40280</v>
      </c>
      <c r="C8060" s="593">
        <v>0.06</v>
      </c>
      <c r="D8060" t="s">
        <v>2035</v>
      </c>
      <c r="E8060">
        <v>0.06</v>
      </c>
      <c r="F8060">
        <v>0</v>
      </c>
      <c r="G8060">
        <v>0</v>
      </c>
      <c r="H8060">
        <v>0</v>
      </c>
      <c r="I8060">
        <v>0</v>
      </c>
    </row>
    <row r="8061" spans="1:9" x14ac:dyDescent="0.25">
      <c r="A8061" t="s">
        <v>720</v>
      </c>
      <c r="B8061">
        <v>40281</v>
      </c>
      <c r="C8061" s="593">
        <v>0.06</v>
      </c>
      <c r="D8061" t="s">
        <v>2035</v>
      </c>
      <c r="E8061">
        <v>0.06</v>
      </c>
      <c r="F8061">
        <v>0</v>
      </c>
      <c r="G8061">
        <v>0</v>
      </c>
      <c r="H8061">
        <v>0</v>
      </c>
      <c r="I8061">
        <v>0</v>
      </c>
    </row>
    <row r="8062" spans="1:9" x14ac:dyDescent="0.25">
      <c r="A8062" t="s">
        <v>720</v>
      </c>
      <c r="B8062">
        <v>40282</v>
      </c>
      <c r="C8062" s="593">
        <v>0.06</v>
      </c>
      <c r="D8062" t="s">
        <v>2035</v>
      </c>
      <c r="E8062">
        <v>0.06</v>
      </c>
      <c r="F8062">
        <v>0</v>
      </c>
      <c r="G8062">
        <v>0</v>
      </c>
      <c r="H8062">
        <v>0</v>
      </c>
      <c r="I8062">
        <v>0</v>
      </c>
    </row>
    <row r="8063" spans="1:9" x14ac:dyDescent="0.25">
      <c r="A8063" t="s">
        <v>720</v>
      </c>
      <c r="B8063">
        <v>40283</v>
      </c>
      <c r="C8063" s="593">
        <v>0.06</v>
      </c>
      <c r="D8063" t="s">
        <v>2035</v>
      </c>
      <c r="E8063">
        <v>0.06</v>
      </c>
      <c r="F8063">
        <v>0</v>
      </c>
      <c r="G8063">
        <v>0</v>
      </c>
      <c r="H8063">
        <v>0</v>
      </c>
      <c r="I8063">
        <v>0</v>
      </c>
    </row>
    <row r="8064" spans="1:9" x14ac:dyDescent="0.25">
      <c r="A8064" t="s">
        <v>720</v>
      </c>
      <c r="B8064">
        <v>40285</v>
      </c>
      <c r="C8064" s="593">
        <v>0.06</v>
      </c>
      <c r="D8064" t="s">
        <v>2035</v>
      </c>
      <c r="E8064">
        <v>0.06</v>
      </c>
      <c r="F8064">
        <v>0</v>
      </c>
      <c r="G8064">
        <v>0</v>
      </c>
      <c r="H8064">
        <v>0</v>
      </c>
      <c r="I8064">
        <v>0</v>
      </c>
    </row>
    <row r="8065" spans="1:9" x14ac:dyDescent="0.25">
      <c r="A8065" t="s">
        <v>720</v>
      </c>
      <c r="B8065">
        <v>40287</v>
      </c>
      <c r="C8065" s="593">
        <v>0.06</v>
      </c>
      <c r="D8065" t="s">
        <v>2035</v>
      </c>
      <c r="E8065">
        <v>0.06</v>
      </c>
      <c r="F8065">
        <v>0</v>
      </c>
      <c r="G8065">
        <v>0</v>
      </c>
      <c r="H8065">
        <v>0</v>
      </c>
      <c r="I8065">
        <v>0</v>
      </c>
    </row>
    <row r="8066" spans="1:9" x14ac:dyDescent="0.25">
      <c r="A8066" t="s">
        <v>720</v>
      </c>
      <c r="B8066">
        <v>40289</v>
      </c>
      <c r="C8066" s="593">
        <v>0.06</v>
      </c>
      <c r="D8066" t="s">
        <v>2035</v>
      </c>
      <c r="E8066">
        <v>0.06</v>
      </c>
      <c r="F8066">
        <v>0</v>
      </c>
      <c r="G8066">
        <v>0</v>
      </c>
      <c r="H8066">
        <v>0</v>
      </c>
      <c r="I8066">
        <v>0</v>
      </c>
    </row>
    <row r="8067" spans="1:9" x14ac:dyDescent="0.25">
      <c r="A8067" t="s">
        <v>720</v>
      </c>
      <c r="B8067">
        <v>40290</v>
      </c>
      <c r="C8067" s="593">
        <v>0.06</v>
      </c>
      <c r="D8067" t="s">
        <v>2035</v>
      </c>
      <c r="E8067">
        <v>0.06</v>
      </c>
      <c r="F8067">
        <v>0</v>
      </c>
      <c r="G8067">
        <v>0</v>
      </c>
      <c r="H8067">
        <v>0</v>
      </c>
      <c r="I8067">
        <v>0</v>
      </c>
    </row>
    <row r="8068" spans="1:9" x14ac:dyDescent="0.25">
      <c r="A8068" t="s">
        <v>720</v>
      </c>
      <c r="B8068">
        <v>40291</v>
      </c>
      <c r="C8068" s="593">
        <v>0.06</v>
      </c>
      <c r="D8068" t="s">
        <v>2035</v>
      </c>
      <c r="E8068">
        <v>0.06</v>
      </c>
      <c r="F8068">
        <v>0</v>
      </c>
      <c r="G8068">
        <v>0</v>
      </c>
      <c r="H8068">
        <v>0</v>
      </c>
      <c r="I8068">
        <v>0</v>
      </c>
    </row>
    <row r="8069" spans="1:9" x14ac:dyDescent="0.25">
      <c r="A8069" t="s">
        <v>720</v>
      </c>
      <c r="B8069">
        <v>40292</v>
      </c>
      <c r="C8069" s="593">
        <v>0.06</v>
      </c>
      <c r="D8069" t="s">
        <v>2035</v>
      </c>
      <c r="E8069">
        <v>0.06</v>
      </c>
      <c r="F8069">
        <v>0</v>
      </c>
      <c r="G8069">
        <v>0</v>
      </c>
      <c r="H8069">
        <v>0</v>
      </c>
      <c r="I8069">
        <v>0</v>
      </c>
    </row>
    <row r="8070" spans="1:9" x14ac:dyDescent="0.25">
      <c r="A8070" t="s">
        <v>720</v>
      </c>
      <c r="B8070">
        <v>40293</v>
      </c>
      <c r="C8070" s="593">
        <v>0.06</v>
      </c>
      <c r="D8070" t="s">
        <v>2035</v>
      </c>
      <c r="E8070">
        <v>0.06</v>
      </c>
      <c r="F8070">
        <v>0</v>
      </c>
      <c r="G8070">
        <v>0</v>
      </c>
      <c r="H8070">
        <v>0</v>
      </c>
      <c r="I8070">
        <v>0</v>
      </c>
    </row>
    <row r="8071" spans="1:9" x14ac:dyDescent="0.25">
      <c r="A8071" t="s">
        <v>720</v>
      </c>
      <c r="B8071">
        <v>40294</v>
      </c>
      <c r="C8071" s="593">
        <v>0.06</v>
      </c>
      <c r="D8071" t="s">
        <v>2035</v>
      </c>
      <c r="E8071">
        <v>0.06</v>
      </c>
      <c r="F8071">
        <v>0</v>
      </c>
      <c r="G8071">
        <v>0</v>
      </c>
      <c r="H8071">
        <v>0</v>
      </c>
      <c r="I8071">
        <v>0</v>
      </c>
    </row>
    <row r="8072" spans="1:9" x14ac:dyDescent="0.25">
      <c r="A8072" t="s">
        <v>720</v>
      </c>
      <c r="B8072">
        <v>40295</v>
      </c>
      <c r="C8072" s="593">
        <v>0.06</v>
      </c>
      <c r="D8072" t="s">
        <v>2035</v>
      </c>
      <c r="E8072">
        <v>0.06</v>
      </c>
      <c r="F8072">
        <v>0</v>
      </c>
      <c r="G8072">
        <v>0</v>
      </c>
      <c r="H8072">
        <v>0</v>
      </c>
      <c r="I8072">
        <v>0</v>
      </c>
    </row>
    <row r="8073" spans="1:9" x14ac:dyDescent="0.25">
      <c r="A8073" t="s">
        <v>720</v>
      </c>
      <c r="B8073">
        <v>40296</v>
      </c>
      <c r="C8073" s="593">
        <v>0.06</v>
      </c>
      <c r="D8073" t="s">
        <v>2035</v>
      </c>
      <c r="E8073">
        <v>0.06</v>
      </c>
      <c r="F8073">
        <v>0</v>
      </c>
      <c r="G8073">
        <v>0</v>
      </c>
      <c r="H8073">
        <v>0</v>
      </c>
      <c r="I8073">
        <v>0</v>
      </c>
    </row>
    <row r="8074" spans="1:9" x14ac:dyDescent="0.25">
      <c r="A8074" t="s">
        <v>720</v>
      </c>
      <c r="B8074">
        <v>40297</v>
      </c>
      <c r="C8074" s="593">
        <v>0.06</v>
      </c>
      <c r="D8074" t="s">
        <v>2035</v>
      </c>
      <c r="E8074">
        <v>0.06</v>
      </c>
      <c r="F8074">
        <v>0</v>
      </c>
      <c r="G8074">
        <v>0</v>
      </c>
      <c r="H8074">
        <v>0</v>
      </c>
      <c r="I8074">
        <v>0</v>
      </c>
    </row>
    <row r="8075" spans="1:9" x14ac:dyDescent="0.25">
      <c r="A8075" t="s">
        <v>720</v>
      </c>
      <c r="B8075">
        <v>40298</v>
      </c>
      <c r="C8075" s="593">
        <v>0.06</v>
      </c>
      <c r="D8075" t="s">
        <v>2035</v>
      </c>
      <c r="E8075">
        <v>0.06</v>
      </c>
      <c r="F8075">
        <v>0</v>
      </c>
      <c r="G8075">
        <v>0</v>
      </c>
      <c r="H8075">
        <v>0</v>
      </c>
      <c r="I8075">
        <v>0</v>
      </c>
    </row>
    <row r="8076" spans="1:9" x14ac:dyDescent="0.25">
      <c r="A8076" t="s">
        <v>720</v>
      </c>
      <c r="B8076">
        <v>40299</v>
      </c>
      <c r="C8076" s="593">
        <v>0.06</v>
      </c>
      <c r="D8076" t="s">
        <v>2035</v>
      </c>
      <c r="E8076">
        <v>0.06</v>
      </c>
      <c r="F8076">
        <v>0</v>
      </c>
      <c r="G8076">
        <v>0</v>
      </c>
      <c r="H8076">
        <v>0</v>
      </c>
      <c r="I8076">
        <v>0</v>
      </c>
    </row>
    <row r="8077" spans="1:9" x14ac:dyDescent="0.25">
      <c r="A8077" t="s">
        <v>720</v>
      </c>
      <c r="B8077">
        <v>40310</v>
      </c>
      <c r="C8077" s="593">
        <v>0.06</v>
      </c>
      <c r="D8077" t="s">
        <v>3448</v>
      </c>
      <c r="E8077">
        <v>0.06</v>
      </c>
      <c r="F8077">
        <v>0</v>
      </c>
      <c r="G8077">
        <v>0</v>
      </c>
      <c r="H8077">
        <v>0</v>
      </c>
      <c r="I8077">
        <v>0</v>
      </c>
    </row>
    <row r="8078" spans="1:9" x14ac:dyDescent="0.25">
      <c r="A8078" t="s">
        <v>720</v>
      </c>
      <c r="B8078">
        <v>40311</v>
      </c>
      <c r="C8078" s="593">
        <v>0.06</v>
      </c>
      <c r="D8078" t="s">
        <v>3449</v>
      </c>
      <c r="E8078">
        <v>0.06</v>
      </c>
      <c r="F8078">
        <v>0</v>
      </c>
      <c r="G8078">
        <v>0</v>
      </c>
      <c r="H8078">
        <v>0</v>
      </c>
      <c r="I8078">
        <v>0</v>
      </c>
    </row>
    <row r="8079" spans="1:9" x14ac:dyDescent="0.25">
      <c r="A8079" t="s">
        <v>720</v>
      </c>
      <c r="B8079">
        <v>40312</v>
      </c>
      <c r="C8079" s="593">
        <v>0.06</v>
      </c>
      <c r="D8079" t="s">
        <v>3394</v>
      </c>
      <c r="E8079">
        <v>0.06</v>
      </c>
      <c r="F8079">
        <v>0</v>
      </c>
      <c r="G8079">
        <v>0</v>
      </c>
      <c r="H8079">
        <v>0</v>
      </c>
      <c r="I8079">
        <v>0</v>
      </c>
    </row>
    <row r="8080" spans="1:9" x14ac:dyDescent="0.25">
      <c r="A8080" t="s">
        <v>720</v>
      </c>
      <c r="B8080">
        <v>40313</v>
      </c>
      <c r="C8080" s="593">
        <v>0.06</v>
      </c>
      <c r="D8080" t="s">
        <v>3450</v>
      </c>
      <c r="E8080">
        <v>0.06</v>
      </c>
      <c r="F8080">
        <v>0</v>
      </c>
      <c r="G8080">
        <v>0</v>
      </c>
      <c r="H8080">
        <v>0</v>
      </c>
      <c r="I8080">
        <v>0</v>
      </c>
    </row>
    <row r="8081" spans="1:9" x14ac:dyDescent="0.25">
      <c r="A8081" t="s">
        <v>720</v>
      </c>
      <c r="B8081">
        <v>40316</v>
      </c>
      <c r="C8081" s="593">
        <v>0.06</v>
      </c>
      <c r="D8081" t="s">
        <v>1338</v>
      </c>
      <c r="E8081">
        <v>0.06</v>
      </c>
      <c r="F8081">
        <v>0</v>
      </c>
      <c r="G8081">
        <v>0</v>
      </c>
      <c r="H8081">
        <v>0</v>
      </c>
      <c r="I8081">
        <v>0</v>
      </c>
    </row>
    <row r="8082" spans="1:9" x14ac:dyDescent="0.25">
      <c r="A8082" t="s">
        <v>720</v>
      </c>
      <c r="B8082">
        <v>40317</v>
      </c>
      <c r="C8082" s="593">
        <v>0.06</v>
      </c>
      <c r="D8082" t="s">
        <v>3450</v>
      </c>
      <c r="E8082">
        <v>0.06</v>
      </c>
      <c r="F8082">
        <v>0</v>
      </c>
      <c r="G8082">
        <v>0</v>
      </c>
      <c r="H8082">
        <v>0</v>
      </c>
      <c r="I8082">
        <v>0</v>
      </c>
    </row>
    <row r="8083" spans="1:9" x14ac:dyDescent="0.25">
      <c r="A8083" t="s">
        <v>720</v>
      </c>
      <c r="B8083">
        <v>40319</v>
      </c>
      <c r="C8083" s="593">
        <v>0.06</v>
      </c>
      <c r="D8083" t="s">
        <v>3450</v>
      </c>
      <c r="E8083">
        <v>0.06</v>
      </c>
      <c r="F8083">
        <v>0</v>
      </c>
      <c r="G8083">
        <v>0</v>
      </c>
      <c r="H8083">
        <v>0</v>
      </c>
      <c r="I8083">
        <v>0</v>
      </c>
    </row>
    <row r="8084" spans="1:9" x14ac:dyDescent="0.25">
      <c r="A8084" t="s">
        <v>720</v>
      </c>
      <c r="B8084">
        <v>40322</v>
      </c>
      <c r="C8084" s="593">
        <v>0.06</v>
      </c>
      <c r="D8084" t="s">
        <v>1338</v>
      </c>
      <c r="E8084">
        <v>0.06</v>
      </c>
      <c r="F8084">
        <v>0</v>
      </c>
      <c r="G8084">
        <v>0</v>
      </c>
      <c r="H8084">
        <v>0</v>
      </c>
      <c r="I8084">
        <v>0</v>
      </c>
    </row>
    <row r="8085" spans="1:9" x14ac:dyDescent="0.25">
      <c r="A8085" t="s">
        <v>720</v>
      </c>
      <c r="B8085">
        <v>40324</v>
      </c>
      <c r="C8085" s="593">
        <v>0.06</v>
      </c>
      <c r="D8085" t="s">
        <v>2688</v>
      </c>
      <c r="E8085">
        <v>0.06</v>
      </c>
      <c r="F8085">
        <v>0</v>
      </c>
      <c r="G8085">
        <v>0</v>
      </c>
      <c r="H8085">
        <v>0</v>
      </c>
      <c r="I8085">
        <v>0</v>
      </c>
    </row>
    <row r="8086" spans="1:9" x14ac:dyDescent="0.25">
      <c r="A8086" t="s">
        <v>720</v>
      </c>
      <c r="B8086">
        <v>40328</v>
      </c>
      <c r="C8086" s="593">
        <v>0.06</v>
      </c>
      <c r="D8086" t="s">
        <v>3451</v>
      </c>
      <c r="E8086">
        <v>0.06</v>
      </c>
      <c r="F8086">
        <v>0</v>
      </c>
      <c r="G8086">
        <v>0</v>
      </c>
      <c r="H8086">
        <v>0</v>
      </c>
      <c r="I8086">
        <v>0</v>
      </c>
    </row>
    <row r="8087" spans="1:9" x14ac:dyDescent="0.25">
      <c r="A8087" t="s">
        <v>720</v>
      </c>
      <c r="B8087">
        <v>40330</v>
      </c>
      <c r="C8087" s="593">
        <v>0.06</v>
      </c>
      <c r="D8087" t="s">
        <v>3448</v>
      </c>
      <c r="E8087">
        <v>0.06</v>
      </c>
      <c r="F8087">
        <v>0</v>
      </c>
      <c r="G8087">
        <v>0</v>
      </c>
      <c r="H8087">
        <v>0</v>
      </c>
      <c r="I8087">
        <v>0</v>
      </c>
    </row>
    <row r="8088" spans="1:9" x14ac:dyDescent="0.25">
      <c r="A8088" t="s">
        <v>720</v>
      </c>
      <c r="B8088">
        <v>40334</v>
      </c>
      <c r="C8088" s="593">
        <v>0.06</v>
      </c>
      <c r="D8088" t="s">
        <v>3452</v>
      </c>
      <c r="E8088">
        <v>0.06</v>
      </c>
      <c r="F8088">
        <v>0</v>
      </c>
      <c r="G8088">
        <v>0</v>
      </c>
      <c r="H8088">
        <v>0</v>
      </c>
      <c r="I8088">
        <v>0</v>
      </c>
    </row>
    <row r="8089" spans="1:9" x14ac:dyDescent="0.25">
      <c r="A8089" t="s">
        <v>720</v>
      </c>
      <c r="B8089">
        <v>40336</v>
      </c>
      <c r="C8089" s="593">
        <v>0.06</v>
      </c>
      <c r="D8089" t="s">
        <v>1395</v>
      </c>
      <c r="E8089">
        <v>0.06</v>
      </c>
      <c r="F8089">
        <v>0</v>
      </c>
      <c r="G8089">
        <v>0</v>
      </c>
      <c r="H8089">
        <v>0</v>
      </c>
      <c r="I8089">
        <v>0</v>
      </c>
    </row>
    <row r="8090" spans="1:9" x14ac:dyDescent="0.25">
      <c r="A8090" t="s">
        <v>720</v>
      </c>
      <c r="B8090">
        <v>40337</v>
      </c>
      <c r="C8090" s="593">
        <v>0.06</v>
      </c>
      <c r="D8090" t="s">
        <v>1259</v>
      </c>
      <c r="E8090">
        <v>0.06</v>
      </c>
      <c r="F8090">
        <v>0</v>
      </c>
      <c r="G8090">
        <v>0</v>
      </c>
      <c r="H8090">
        <v>0</v>
      </c>
      <c r="I8090">
        <v>0</v>
      </c>
    </row>
    <row r="8091" spans="1:9" x14ac:dyDescent="0.25">
      <c r="A8091" t="s">
        <v>720</v>
      </c>
      <c r="B8091">
        <v>40339</v>
      </c>
      <c r="C8091" s="593">
        <v>0.06</v>
      </c>
      <c r="D8091" t="s">
        <v>3453</v>
      </c>
      <c r="E8091">
        <v>0.06</v>
      </c>
      <c r="F8091">
        <v>0</v>
      </c>
      <c r="G8091">
        <v>0</v>
      </c>
      <c r="H8091">
        <v>0</v>
      </c>
      <c r="I8091">
        <v>0</v>
      </c>
    </row>
    <row r="8092" spans="1:9" x14ac:dyDescent="0.25">
      <c r="A8092" t="s">
        <v>720</v>
      </c>
      <c r="B8092">
        <v>40340</v>
      </c>
      <c r="C8092" s="593">
        <v>0.06</v>
      </c>
      <c r="D8092" t="s">
        <v>3454</v>
      </c>
      <c r="E8092">
        <v>0.06</v>
      </c>
      <c r="F8092">
        <v>0</v>
      </c>
      <c r="G8092">
        <v>0</v>
      </c>
      <c r="H8092">
        <v>0</v>
      </c>
      <c r="I8092">
        <v>0</v>
      </c>
    </row>
    <row r="8093" spans="1:9" x14ac:dyDescent="0.25">
      <c r="A8093" t="s">
        <v>720</v>
      </c>
      <c r="B8093">
        <v>40342</v>
      </c>
      <c r="C8093" s="593">
        <v>0.06</v>
      </c>
      <c r="D8093" t="s">
        <v>2014</v>
      </c>
      <c r="E8093">
        <v>0.06</v>
      </c>
      <c r="F8093">
        <v>0</v>
      </c>
      <c r="G8093">
        <v>0</v>
      </c>
      <c r="H8093">
        <v>0</v>
      </c>
      <c r="I8093">
        <v>0</v>
      </c>
    </row>
    <row r="8094" spans="1:9" x14ac:dyDescent="0.25">
      <c r="A8094" t="s">
        <v>720</v>
      </c>
      <c r="B8094">
        <v>40346</v>
      </c>
      <c r="C8094" s="593">
        <v>0.06</v>
      </c>
      <c r="D8094" t="s">
        <v>3452</v>
      </c>
      <c r="E8094">
        <v>0.06</v>
      </c>
      <c r="F8094">
        <v>0</v>
      </c>
      <c r="G8094">
        <v>0</v>
      </c>
      <c r="H8094">
        <v>0</v>
      </c>
      <c r="I8094">
        <v>0</v>
      </c>
    </row>
    <row r="8095" spans="1:9" x14ac:dyDescent="0.25">
      <c r="A8095" t="s">
        <v>720</v>
      </c>
      <c r="B8095">
        <v>40347</v>
      </c>
      <c r="C8095" s="593">
        <v>0.06</v>
      </c>
      <c r="D8095" t="s">
        <v>1466</v>
      </c>
      <c r="E8095">
        <v>0.06</v>
      </c>
      <c r="F8095">
        <v>0</v>
      </c>
      <c r="G8095">
        <v>0</v>
      </c>
      <c r="H8095">
        <v>0</v>
      </c>
      <c r="I8095">
        <v>0</v>
      </c>
    </row>
    <row r="8096" spans="1:9" x14ac:dyDescent="0.25">
      <c r="A8096" t="s">
        <v>720</v>
      </c>
      <c r="B8096">
        <v>40348</v>
      </c>
      <c r="C8096" s="593">
        <v>0.06</v>
      </c>
      <c r="D8096" t="s">
        <v>3449</v>
      </c>
      <c r="E8096">
        <v>0.06</v>
      </c>
      <c r="F8096">
        <v>0</v>
      </c>
      <c r="G8096">
        <v>0</v>
      </c>
      <c r="H8096">
        <v>0</v>
      </c>
      <c r="I8096">
        <v>0</v>
      </c>
    </row>
    <row r="8097" spans="1:9" x14ac:dyDescent="0.25">
      <c r="A8097" t="s">
        <v>720</v>
      </c>
      <c r="B8097">
        <v>40350</v>
      </c>
      <c r="C8097" s="593">
        <v>0.06</v>
      </c>
      <c r="D8097" t="s">
        <v>3455</v>
      </c>
      <c r="E8097">
        <v>0.06</v>
      </c>
      <c r="F8097">
        <v>0</v>
      </c>
      <c r="G8097">
        <v>0</v>
      </c>
      <c r="H8097">
        <v>0</v>
      </c>
      <c r="I8097">
        <v>0</v>
      </c>
    </row>
    <row r="8098" spans="1:9" x14ac:dyDescent="0.25">
      <c r="A8098" t="s">
        <v>720</v>
      </c>
      <c r="B8098">
        <v>40351</v>
      </c>
      <c r="C8098" s="593">
        <v>0.06</v>
      </c>
      <c r="D8098" t="s">
        <v>3456</v>
      </c>
      <c r="E8098">
        <v>0.06</v>
      </c>
      <c r="F8098">
        <v>0</v>
      </c>
      <c r="G8098">
        <v>0</v>
      </c>
      <c r="H8098">
        <v>0</v>
      </c>
      <c r="I8098">
        <v>0</v>
      </c>
    </row>
    <row r="8099" spans="1:9" x14ac:dyDescent="0.25">
      <c r="A8099" t="s">
        <v>720</v>
      </c>
      <c r="B8099">
        <v>40353</v>
      </c>
      <c r="C8099" s="593">
        <v>0.06</v>
      </c>
      <c r="D8099" t="s">
        <v>1199</v>
      </c>
      <c r="E8099">
        <v>0.06</v>
      </c>
      <c r="F8099">
        <v>0</v>
      </c>
      <c r="G8099">
        <v>0</v>
      </c>
      <c r="H8099">
        <v>0</v>
      </c>
      <c r="I8099">
        <v>0</v>
      </c>
    </row>
    <row r="8100" spans="1:9" x14ac:dyDescent="0.25">
      <c r="A8100" t="s">
        <v>720</v>
      </c>
      <c r="B8100">
        <v>40355</v>
      </c>
      <c r="C8100" s="593">
        <v>0.06</v>
      </c>
      <c r="D8100" t="s">
        <v>3457</v>
      </c>
      <c r="E8100">
        <v>0.06</v>
      </c>
      <c r="F8100">
        <v>0</v>
      </c>
      <c r="G8100">
        <v>0</v>
      </c>
      <c r="H8100">
        <v>0</v>
      </c>
      <c r="I8100">
        <v>0</v>
      </c>
    </row>
    <row r="8101" spans="1:9" x14ac:dyDescent="0.25">
      <c r="A8101" t="s">
        <v>720</v>
      </c>
      <c r="B8101">
        <v>40356</v>
      </c>
      <c r="C8101" s="593">
        <v>0.06</v>
      </c>
      <c r="D8101" t="s">
        <v>2688</v>
      </c>
      <c r="E8101">
        <v>0.06</v>
      </c>
      <c r="F8101">
        <v>0</v>
      </c>
      <c r="G8101">
        <v>0</v>
      </c>
      <c r="H8101">
        <v>0</v>
      </c>
      <c r="I8101">
        <v>0</v>
      </c>
    </row>
    <row r="8102" spans="1:9" x14ac:dyDescent="0.25">
      <c r="A8102" t="s">
        <v>720</v>
      </c>
      <c r="B8102">
        <v>40357</v>
      </c>
      <c r="C8102" s="593">
        <v>0.06</v>
      </c>
      <c r="D8102" t="s">
        <v>3458</v>
      </c>
      <c r="E8102">
        <v>0.06</v>
      </c>
      <c r="F8102">
        <v>0</v>
      </c>
      <c r="G8102">
        <v>0</v>
      </c>
      <c r="H8102">
        <v>0</v>
      </c>
      <c r="I8102">
        <v>0</v>
      </c>
    </row>
    <row r="8103" spans="1:9" x14ac:dyDescent="0.25">
      <c r="A8103" t="s">
        <v>720</v>
      </c>
      <c r="B8103">
        <v>40358</v>
      </c>
      <c r="C8103" s="593">
        <v>0.06</v>
      </c>
      <c r="D8103" t="s">
        <v>3452</v>
      </c>
      <c r="E8103">
        <v>0.06</v>
      </c>
      <c r="F8103">
        <v>0</v>
      </c>
      <c r="G8103">
        <v>0</v>
      </c>
      <c r="H8103">
        <v>0</v>
      </c>
      <c r="I8103">
        <v>0</v>
      </c>
    </row>
    <row r="8104" spans="1:9" x14ac:dyDescent="0.25">
      <c r="A8104" t="s">
        <v>720</v>
      </c>
      <c r="B8104">
        <v>40359</v>
      </c>
      <c r="C8104" s="593">
        <v>0.06</v>
      </c>
      <c r="D8104" t="s">
        <v>3459</v>
      </c>
      <c r="E8104">
        <v>0.06</v>
      </c>
      <c r="F8104">
        <v>0</v>
      </c>
      <c r="G8104">
        <v>0</v>
      </c>
      <c r="H8104">
        <v>0</v>
      </c>
      <c r="I8104">
        <v>0</v>
      </c>
    </row>
    <row r="8105" spans="1:9" x14ac:dyDescent="0.25">
      <c r="A8105" t="s">
        <v>720</v>
      </c>
      <c r="B8105">
        <v>40360</v>
      </c>
      <c r="C8105" s="593">
        <v>0.06</v>
      </c>
      <c r="D8105" t="s">
        <v>3460</v>
      </c>
      <c r="E8105">
        <v>0.06</v>
      </c>
      <c r="F8105">
        <v>0</v>
      </c>
      <c r="G8105">
        <v>0</v>
      </c>
      <c r="H8105">
        <v>0</v>
      </c>
      <c r="I8105">
        <v>0</v>
      </c>
    </row>
    <row r="8106" spans="1:9" x14ac:dyDescent="0.25">
      <c r="A8106" t="s">
        <v>720</v>
      </c>
      <c r="B8106">
        <v>40361</v>
      </c>
      <c r="C8106" s="593">
        <v>0.06</v>
      </c>
      <c r="D8106" t="s">
        <v>3461</v>
      </c>
      <c r="E8106">
        <v>0.06</v>
      </c>
      <c r="F8106">
        <v>0</v>
      </c>
      <c r="G8106">
        <v>0</v>
      </c>
      <c r="H8106">
        <v>0</v>
      </c>
      <c r="I8106">
        <v>0</v>
      </c>
    </row>
    <row r="8107" spans="1:9" x14ac:dyDescent="0.25">
      <c r="A8107" t="s">
        <v>720</v>
      </c>
      <c r="B8107">
        <v>40362</v>
      </c>
      <c r="C8107" s="593">
        <v>0.06</v>
      </c>
      <c r="D8107" t="s">
        <v>1548</v>
      </c>
      <c r="E8107">
        <v>0.06</v>
      </c>
      <c r="F8107">
        <v>0</v>
      </c>
      <c r="G8107">
        <v>0</v>
      </c>
      <c r="H8107">
        <v>0</v>
      </c>
      <c r="I8107">
        <v>0</v>
      </c>
    </row>
    <row r="8108" spans="1:9" x14ac:dyDescent="0.25">
      <c r="A8108" t="s">
        <v>720</v>
      </c>
      <c r="B8108">
        <v>40363</v>
      </c>
      <c r="C8108" s="593">
        <v>0.06</v>
      </c>
      <c r="D8108" t="s">
        <v>3457</v>
      </c>
      <c r="E8108">
        <v>0.06</v>
      </c>
      <c r="F8108">
        <v>0</v>
      </c>
      <c r="G8108">
        <v>0</v>
      </c>
      <c r="H8108">
        <v>0</v>
      </c>
      <c r="I8108">
        <v>0</v>
      </c>
    </row>
    <row r="8109" spans="1:9" x14ac:dyDescent="0.25">
      <c r="A8109" t="s">
        <v>720</v>
      </c>
      <c r="B8109">
        <v>40370</v>
      </c>
      <c r="C8109" s="593">
        <v>0.06</v>
      </c>
      <c r="D8109" t="s">
        <v>1480</v>
      </c>
      <c r="E8109">
        <v>0.06</v>
      </c>
      <c r="F8109">
        <v>0</v>
      </c>
      <c r="G8109">
        <v>0</v>
      </c>
      <c r="H8109">
        <v>0</v>
      </c>
      <c r="I8109">
        <v>0</v>
      </c>
    </row>
    <row r="8110" spans="1:9" x14ac:dyDescent="0.25">
      <c r="A8110" t="s">
        <v>720</v>
      </c>
      <c r="B8110">
        <v>40371</v>
      </c>
      <c r="C8110" s="593">
        <v>0.06</v>
      </c>
      <c r="D8110" t="s">
        <v>3452</v>
      </c>
      <c r="E8110">
        <v>0.06</v>
      </c>
      <c r="F8110">
        <v>0</v>
      </c>
      <c r="G8110">
        <v>0</v>
      </c>
      <c r="H8110">
        <v>0</v>
      </c>
      <c r="I8110">
        <v>0</v>
      </c>
    </row>
    <row r="8111" spans="1:9" x14ac:dyDescent="0.25">
      <c r="A8111" t="s">
        <v>720</v>
      </c>
      <c r="B8111">
        <v>40372</v>
      </c>
      <c r="C8111" s="593">
        <v>0.06</v>
      </c>
      <c r="D8111" t="s">
        <v>2014</v>
      </c>
      <c r="E8111">
        <v>0.06</v>
      </c>
      <c r="F8111">
        <v>0</v>
      </c>
      <c r="G8111">
        <v>0</v>
      </c>
      <c r="H8111">
        <v>0</v>
      </c>
      <c r="I8111">
        <v>0</v>
      </c>
    </row>
    <row r="8112" spans="1:9" x14ac:dyDescent="0.25">
      <c r="A8112" t="s">
        <v>720</v>
      </c>
      <c r="B8112">
        <v>40374</v>
      </c>
      <c r="C8112" s="593">
        <v>0.06</v>
      </c>
      <c r="D8112" t="s">
        <v>3461</v>
      </c>
      <c r="E8112">
        <v>0.06</v>
      </c>
      <c r="F8112">
        <v>0</v>
      </c>
      <c r="G8112">
        <v>0</v>
      </c>
      <c r="H8112">
        <v>0</v>
      </c>
      <c r="I8112">
        <v>0</v>
      </c>
    </row>
    <row r="8113" spans="1:9" x14ac:dyDescent="0.25">
      <c r="A8113" t="s">
        <v>720</v>
      </c>
      <c r="B8113">
        <v>40376</v>
      </c>
      <c r="C8113" s="593">
        <v>0.06</v>
      </c>
      <c r="D8113" t="s">
        <v>3462</v>
      </c>
      <c r="E8113">
        <v>0.06</v>
      </c>
      <c r="F8113">
        <v>0</v>
      </c>
      <c r="G8113">
        <v>0</v>
      </c>
      <c r="H8113">
        <v>0</v>
      </c>
      <c r="I8113">
        <v>0</v>
      </c>
    </row>
    <row r="8114" spans="1:9" x14ac:dyDescent="0.25">
      <c r="A8114" t="s">
        <v>720</v>
      </c>
      <c r="B8114">
        <v>40379</v>
      </c>
      <c r="C8114" s="593">
        <v>0.06</v>
      </c>
      <c r="D8114" t="s">
        <v>1466</v>
      </c>
      <c r="E8114">
        <v>0.06</v>
      </c>
      <c r="F8114">
        <v>0</v>
      </c>
      <c r="G8114">
        <v>0</v>
      </c>
      <c r="H8114">
        <v>0</v>
      </c>
      <c r="I8114">
        <v>0</v>
      </c>
    </row>
    <row r="8115" spans="1:9" x14ac:dyDescent="0.25">
      <c r="A8115" t="s">
        <v>720</v>
      </c>
      <c r="B8115">
        <v>40380</v>
      </c>
      <c r="C8115" s="593">
        <v>0.06</v>
      </c>
      <c r="D8115" t="s">
        <v>3463</v>
      </c>
      <c r="E8115">
        <v>0.06</v>
      </c>
      <c r="F8115">
        <v>0</v>
      </c>
      <c r="G8115">
        <v>0</v>
      </c>
      <c r="H8115">
        <v>0</v>
      </c>
      <c r="I8115">
        <v>0</v>
      </c>
    </row>
    <row r="8116" spans="1:9" x14ac:dyDescent="0.25">
      <c r="A8116" t="s">
        <v>720</v>
      </c>
      <c r="B8116">
        <v>40383</v>
      </c>
      <c r="C8116" s="593">
        <v>0.06</v>
      </c>
      <c r="D8116" t="s">
        <v>3453</v>
      </c>
      <c r="E8116">
        <v>0.06</v>
      </c>
      <c r="F8116">
        <v>0</v>
      </c>
      <c r="G8116">
        <v>0</v>
      </c>
      <c r="H8116">
        <v>0</v>
      </c>
      <c r="I8116">
        <v>0</v>
      </c>
    </row>
    <row r="8117" spans="1:9" x14ac:dyDescent="0.25">
      <c r="A8117" t="s">
        <v>720</v>
      </c>
      <c r="B8117">
        <v>40384</v>
      </c>
      <c r="C8117" s="593">
        <v>0.06</v>
      </c>
      <c r="D8117" t="s">
        <v>3464</v>
      </c>
      <c r="E8117">
        <v>0.06</v>
      </c>
      <c r="F8117">
        <v>0</v>
      </c>
      <c r="G8117">
        <v>0</v>
      </c>
      <c r="H8117">
        <v>0</v>
      </c>
      <c r="I8117">
        <v>0</v>
      </c>
    </row>
    <row r="8118" spans="1:9" x14ac:dyDescent="0.25">
      <c r="A8118" t="s">
        <v>720</v>
      </c>
      <c r="B8118">
        <v>40385</v>
      </c>
      <c r="C8118" s="593">
        <v>0.06</v>
      </c>
      <c r="D8118" t="s">
        <v>1395</v>
      </c>
      <c r="E8118">
        <v>0.06</v>
      </c>
      <c r="F8118">
        <v>0</v>
      </c>
      <c r="G8118">
        <v>0</v>
      </c>
      <c r="H8118">
        <v>0</v>
      </c>
      <c r="I8118">
        <v>0</v>
      </c>
    </row>
    <row r="8119" spans="1:9" x14ac:dyDescent="0.25">
      <c r="A8119" t="s">
        <v>720</v>
      </c>
      <c r="B8119">
        <v>40387</v>
      </c>
      <c r="C8119" s="593">
        <v>0.06</v>
      </c>
      <c r="D8119" t="s">
        <v>2638</v>
      </c>
      <c r="E8119">
        <v>0.06</v>
      </c>
      <c r="F8119">
        <v>0</v>
      </c>
      <c r="G8119">
        <v>0</v>
      </c>
      <c r="H8119">
        <v>0</v>
      </c>
      <c r="I8119">
        <v>0</v>
      </c>
    </row>
    <row r="8120" spans="1:9" x14ac:dyDescent="0.25">
      <c r="A8120" t="s">
        <v>720</v>
      </c>
      <c r="B8120">
        <v>40390</v>
      </c>
      <c r="C8120" s="593">
        <v>0.06</v>
      </c>
      <c r="D8120" t="s">
        <v>3453</v>
      </c>
      <c r="E8120">
        <v>0.06</v>
      </c>
      <c r="F8120">
        <v>0</v>
      </c>
      <c r="G8120">
        <v>0</v>
      </c>
      <c r="H8120">
        <v>0</v>
      </c>
      <c r="I8120">
        <v>0</v>
      </c>
    </row>
    <row r="8121" spans="1:9" x14ac:dyDescent="0.25">
      <c r="A8121" t="s">
        <v>720</v>
      </c>
      <c r="B8121">
        <v>40391</v>
      </c>
      <c r="C8121" s="593">
        <v>0.06</v>
      </c>
      <c r="D8121" t="s">
        <v>2688</v>
      </c>
      <c r="E8121">
        <v>0.06</v>
      </c>
      <c r="F8121">
        <v>0</v>
      </c>
      <c r="G8121">
        <v>0</v>
      </c>
      <c r="H8121">
        <v>0</v>
      </c>
      <c r="I8121">
        <v>0</v>
      </c>
    </row>
    <row r="8122" spans="1:9" x14ac:dyDescent="0.25">
      <c r="A8122" t="s">
        <v>720</v>
      </c>
      <c r="B8122">
        <v>40392</v>
      </c>
      <c r="C8122" s="593">
        <v>0.06</v>
      </c>
      <c r="D8122" t="s">
        <v>1195</v>
      </c>
      <c r="E8122">
        <v>0.06</v>
      </c>
      <c r="F8122">
        <v>0</v>
      </c>
      <c r="G8122">
        <v>0</v>
      </c>
      <c r="H8122">
        <v>0</v>
      </c>
      <c r="I8122">
        <v>0</v>
      </c>
    </row>
    <row r="8123" spans="1:9" x14ac:dyDescent="0.25">
      <c r="A8123" t="s">
        <v>720</v>
      </c>
      <c r="B8123">
        <v>40402</v>
      </c>
      <c r="C8123" s="593">
        <v>0.06</v>
      </c>
      <c r="D8123" t="s">
        <v>3465</v>
      </c>
      <c r="E8123">
        <v>0.06</v>
      </c>
      <c r="F8123">
        <v>0</v>
      </c>
      <c r="G8123">
        <v>0</v>
      </c>
      <c r="H8123">
        <v>0</v>
      </c>
      <c r="I8123">
        <v>0</v>
      </c>
    </row>
    <row r="8124" spans="1:9" x14ac:dyDescent="0.25">
      <c r="A8124" t="s">
        <v>720</v>
      </c>
      <c r="B8124">
        <v>40403</v>
      </c>
      <c r="C8124" s="593">
        <v>0.06</v>
      </c>
      <c r="D8124" t="s">
        <v>3466</v>
      </c>
      <c r="E8124">
        <v>0.06</v>
      </c>
      <c r="F8124">
        <v>0</v>
      </c>
      <c r="G8124">
        <v>0</v>
      </c>
      <c r="H8124">
        <v>0</v>
      </c>
      <c r="I8124">
        <v>0</v>
      </c>
    </row>
    <row r="8125" spans="1:9" x14ac:dyDescent="0.25">
      <c r="A8125" t="s">
        <v>720</v>
      </c>
      <c r="B8125">
        <v>40404</v>
      </c>
      <c r="C8125" s="593">
        <v>0.06</v>
      </c>
      <c r="D8125" t="s">
        <v>3466</v>
      </c>
      <c r="E8125">
        <v>0.06</v>
      </c>
      <c r="F8125">
        <v>0</v>
      </c>
      <c r="G8125">
        <v>0</v>
      </c>
      <c r="H8125">
        <v>0</v>
      </c>
      <c r="I8125">
        <v>0</v>
      </c>
    </row>
    <row r="8126" spans="1:9" x14ac:dyDescent="0.25">
      <c r="A8126" t="s">
        <v>720</v>
      </c>
      <c r="B8126">
        <v>40405</v>
      </c>
      <c r="C8126" s="593">
        <v>0.06</v>
      </c>
      <c r="D8126" t="s">
        <v>1395</v>
      </c>
      <c r="E8126">
        <v>0.06</v>
      </c>
      <c r="F8126">
        <v>0</v>
      </c>
      <c r="G8126">
        <v>0</v>
      </c>
      <c r="H8126">
        <v>0</v>
      </c>
      <c r="I8126">
        <v>0</v>
      </c>
    </row>
    <row r="8127" spans="1:9" x14ac:dyDescent="0.25">
      <c r="A8127" t="s">
        <v>720</v>
      </c>
      <c r="B8127">
        <v>40409</v>
      </c>
      <c r="C8127" s="593">
        <v>0.06</v>
      </c>
      <c r="D8127" t="s">
        <v>1310</v>
      </c>
      <c r="E8127">
        <v>0.06</v>
      </c>
      <c r="F8127">
        <v>0</v>
      </c>
      <c r="G8127">
        <v>0</v>
      </c>
      <c r="H8127">
        <v>0</v>
      </c>
      <c r="I8127">
        <v>0</v>
      </c>
    </row>
    <row r="8128" spans="1:9" x14ac:dyDescent="0.25">
      <c r="A8128" t="s">
        <v>720</v>
      </c>
      <c r="B8128">
        <v>40410</v>
      </c>
      <c r="C8128" s="593">
        <v>0.06</v>
      </c>
      <c r="D8128" t="s">
        <v>3467</v>
      </c>
      <c r="E8128">
        <v>0.06</v>
      </c>
      <c r="F8128">
        <v>0</v>
      </c>
      <c r="G8128">
        <v>0</v>
      </c>
      <c r="H8128">
        <v>0</v>
      </c>
      <c r="I8128">
        <v>0</v>
      </c>
    </row>
    <row r="8129" spans="1:9" x14ac:dyDescent="0.25">
      <c r="A8129" t="s">
        <v>720</v>
      </c>
      <c r="B8129">
        <v>40419</v>
      </c>
      <c r="C8129" s="593">
        <v>0.06</v>
      </c>
      <c r="D8129" t="s">
        <v>1310</v>
      </c>
      <c r="E8129">
        <v>0.06</v>
      </c>
      <c r="F8129">
        <v>0</v>
      </c>
      <c r="G8129">
        <v>0</v>
      </c>
      <c r="H8129">
        <v>0</v>
      </c>
      <c r="I8129">
        <v>0</v>
      </c>
    </row>
    <row r="8130" spans="1:9" x14ac:dyDescent="0.25">
      <c r="A8130" t="s">
        <v>720</v>
      </c>
      <c r="B8130">
        <v>40422</v>
      </c>
      <c r="C8130" s="593">
        <v>0.06</v>
      </c>
      <c r="D8130" t="s">
        <v>1534</v>
      </c>
      <c r="E8130">
        <v>0.06</v>
      </c>
      <c r="F8130">
        <v>0</v>
      </c>
      <c r="G8130">
        <v>0</v>
      </c>
      <c r="H8130">
        <v>0</v>
      </c>
      <c r="I8130">
        <v>0</v>
      </c>
    </row>
    <row r="8131" spans="1:9" x14ac:dyDescent="0.25">
      <c r="A8131" t="s">
        <v>720</v>
      </c>
      <c r="B8131">
        <v>40423</v>
      </c>
      <c r="C8131" s="593">
        <v>0.06</v>
      </c>
      <c r="D8131" t="s">
        <v>1534</v>
      </c>
      <c r="E8131">
        <v>0.06</v>
      </c>
      <c r="F8131">
        <v>0</v>
      </c>
      <c r="G8131">
        <v>0</v>
      </c>
      <c r="H8131">
        <v>0</v>
      </c>
      <c r="I8131">
        <v>0</v>
      </c>
    </row>
    <row r="8132" spans="1:9" x14ac:dyDescent="0.25">
      <c r="A8132" t="s">
        <v>720</v>
      </c>
      <c r="B8132">
        <v>40434</v>
      </c>
      <c r="C8132" s="593">
        <v>0.06</v>
      </c>
      <c r="D8132" t="s">
        <v>1415</v>
      </c>
      <c r="E8132">
        <v>0.06</v>
      </c>
      <c r="F8132">
        <v>0</v>
      </c>
      <c r="G8132">
        <v>0</v>
      </c>
      <c r="H8132">
        <v>0</v>
      </c>
      <c r="I8132">
        <v>0</v>
      </c>
    </row>
    <row r="8133" spans="1:9" x14ac:dyDescent="0.25">
      <c r="A8133" t="s">
        <v>720</v>
      </c>
      <c r="B8133">
        <v>40437</v>
      </c>
      <c r="C8133" s="593">
        <v>0.06</v>
      </c>
      <c r="D8133" t="s">
        <v>3431</v>
      </c>
      <c r="E8133">
        <v>0.06</v>
      </c>
      <c r="F8133">
        <v>0</v>
      </c>
      <c r="G8133">
        <v>0</v>
      </c>
      <c r="H8133">
        <v>0</v>
      </c>
      <c r="I8133">
        <v>0</v>
      </c>
    </row>
    <row r="8134" spans="1:9" x14ac:dyDescent="0.25">
      <c r="A8134" t="s">
        <v>720</v>
      </c>
      <c r="B8134">
        <v>40440</v>
      </c>
      <c r="C8134" s="593">
        <v>0.06</v>
      </c>
      <c r="D8134" t="s">
        <v>3451</v>
      </c>
      <c r="E8134">
        <v>0.06</v>
      </c>
      <c r="F8134">
        <v>0</v>
      </c>
      <c r="G8134">
        <v>0</v>
      </c>
      <c r="H8134">
        <v>0</v>
      </c>
      <c r="I8134">
        <v>0</v>
      </c>
    </row>
    <row r="8135" spans="1:9" x14ac:dyDescent="0.25">
      <c r="A8135" t="s">
        <v>720</v>
      </c>
      <c r="B8135">
        <v>40442</v>
      </c>
      <c r="C8135" s="593">
        <v>0.06</v>
      </c>
      <c r="D8135" t="s">
        <v>3431</v>
      </c>
      <c r="E8135">
        <v>0.06</v>
      </c>
      <c r="F8135">
        <v>0</v>
      </c>
      <c r="G8135">
        <v>0</v>
      </c>
      <c r="H8135">
        <v>0</v>
      </c>
      <c r="I8135">
        <v>0</v>
      </c>
    </row>
    <row r="8136" spans="1:9" x14ac:dyDescent="0.25">
      <c r="A8136" t="s">
        <v>720</v>
      </c>
      <c r="B8136">
        <v>40444</v>
      </c>
      <c r="C8136" s="593">
        <v>0.06</v>
      </c>
      <c r="D8136" t="s">
        <v>1395</v>
      </c>
      <c r="E8136">
        <v>0.06</v>
      </c>
      <c r="F8136">
        <v>0</v>
      </c>
      <c r="G8136">
        <v>0</v>
      </c>
      <c r="H8136">
        <v>0</v>
      </c>
      <c r="I8136">
        <v>0</v>
      </c>
    </row>
    <row r="8137" spans="1:9" x14ac:dyDescent="0.25">
      <c r="A8137" t="s">
        <v>720</v>
      </c>
      <c r="B8137">
        <v>40445</v>
      </c>
      <c r="C8137" s="593">
        <v>0.06</v>
      </c>
      <c r="D8137" t="s">
        <v>3468</v>
      </c>
      <c r="E8137">
        <v>0.06</v>
      </c>
      <c r="F8137">
        <v>0</v>
      </c>
      <c r="G8137">
        <v>0</v>
      </c>
      <c r="H8137">
        <v>0</v>
      </c>
      <c r="I8137">
        <v>0</v>
      </c>
    </row>
    <row r="8138" spans="1:9" x14ac:dyDescent="0.25">
      <c r="A8138" t="s">
        <v>720</v>
      </c>
      <c r="B8138">
        <v>40447</v>
      </c>
      <c r="C8138" s="593">
        <v>0.06</v>
      </c>
      <c r="D8138" t="s">
        <v>1395</v>
      </c>
      <c r="E8138">
        <v>0.06</v>
      </c>
      <c r="F8138">
        <v>0</v>
      </c>
      <c r="G8138">
        <v>0</v>
      </c>
      <c r="H8138">
        <v>0</v>
      </c>
      <c r="I8138">
        <v>0</v>
      </c>
    </row>
    <row r="8139" spans="1:9" x14ac:dyDescent="0.25">
      <c r="A8139" t="s">
        <v>720</v>
      </c>
      <c r="B8139">
        <v>40448</v>
      </c>
      <c r="C8139" s="593">
        <v>0.06</v>
      </c>
      <c r="D8139" t="s">
        <v>1196</v>
      </c>
      <c r="E8139">
        <v>0.06</v>
      </c>
      <c r="F8139">
        <v>0</v>
      </c>
      <c r="G8139">
        <v>0</v>
      </c>
      <c r="H8139">
        <v>0</v>
      </c>
      <c r="I8139">
        <v>0</v>
      </c>
    </row>
    <row r="8140" spans="1:9" x14ac:dyDescent="0.25">
      <c r="A8140" t="s">
        <v>720</v>
      </c>
      <c r="B8140">
        <v>40452</v>
      </c>
      <c r="C8140" s="593">
        <v>0.06</v>
      </c>
      <c r="D8140" t="s">
        <v>3451</v>
      </c>
      <c r="E8140">
        <v>0.06</v>
      </c>
      <c r="F8140">
        <v>0</v>
      </c>
      <c r="G8140">
        <v>0</v>
      </c>
      <c r="H8140">
        <v>0</v>
      </c>
      <c r="I8140">
        <v>0</v>
      </c>
    </row>
    <row r="8141" spans="1:9" x14ac:dyDescent="0.25">
      <c r="A8141" t="s">
        <v>720</v>
      </c>
      <c r="B8141">
        <v>40456</v>
      </c>
      <c r="C8141" s="593">
        <v>0.06</v>
      </c>
      <c r="D8141" t="s">
        <v>3404</v>
      </c>
      <c r="E8141">
        <v>0.06</v>
      </c>
      <c r="F8141">
        <v>0</v>
      </c>
      <c r="G8141">
        <v>0</v>
      </c>
      <c r="H8141">
        <v>0</v>
      </c>
      <c r="I8141">
        <v>0</v>
      </c>
    </row>
    <row r="8142" spans="1:9" x14ac:dyDescent="0.25">
      <c r="A8142" t="s">
        <v>720</v>
      </c>
      <c r="B8142">
        <v>40460</v>
      </c>
      <c r="C8142" s="593">
        <v>0.06</v>
      </c>
      <c r="D8142" t="s">
        <v>3468</v>
      </c>
      <c r="E8142">
        <v>0.06</v>
      </c>
      <c r="F8142">
        <v>0</v>
      </c>
      <c r="G8142">
        <v>0</v>
      </c>
      <c r="H8142">
        <v>0</v>
      </c>
      <c r="I8142">
        <v>0</v>
      </c>
    </row>
    <row r="8143" spans="1:9" x14ac:dyDescent="0.25">
      <c r="A8143" t="s">
        <v>720</v>
      </c>
      <c r="B8143">
        <v>40461</v>
      </c>
      <c r="C8143" s="593">
        <v>0.06</v>
      </c>
      <c r="D8143" t="s">
        <v>3466</v>
      </c>
      <c r="E8143">
        <v>0.06</v>
      </c>
      <c r="F8143">
        <v>0</v>
      </c>
      <c r="G8143">
        <v>0</v>
      </c>
      <c r="H8143">
        <v>0</v>
      </c>
      <c r="I8143">
        <v>0</v>
      </c>
    </row>
    <row r="8144" spans="1:9" x14ac:dyDescent="0.25">
      <c r="A8144" t="s">
        <v>720</v>
      </c>
      <c r="B8144">
        <v>40464</v>
      </c>
      <c r="C8144" s="593">
        <v>0.06</v>
      </c>
      <c r="D8144" t="s">
        <v>3451</v>
      </c>
      <c r="E8144">
        <v>0.06</v>
      </c>
      <c r="F8144">
        <v>0</v>
      </c>
      <c r="G8144">
        <v>0</v>
      </c>
      <c r="H8144">
        <v>0</v>
      </c>
      <c r="I8144">
        <v>0</v>
      </c>
    </row>
    <row r="8145" spans="1:9" x14ac:dyDescent="0.25">
      <c r="A8145" t="s">
        <v>720</v>
      </c>
      <c r="B8145">
        <v>40468</v>
      </c>
      <c r="C8145" s="593">
        <v>0.06</v>
      </c>
      <c r="D8145" t="s">
        <v>3451</v>
      </c>
      <c r="E8145">
        <v>0.06</v>
      </c>
      <c r="F8145">
        <v>0</v>
      </c>
      <c r="G8145">
        <v>0</v>
      </c>
      <c r="H8145">
        <v>0</v>
      </c>
      <c r="I8145">
        <v>0</v>
      </c>
    </row>
    <row r="8146" spans="1:9" x14ac:dyDescent="0.25">
      <c r="A8146" t="s">
        <v>720</v>
      </c>
      <c r="B8146">
        <v>40472</v>
      </c>
      <c r="C8146" s="593">
        <v>0.06</v>
      </c>
      <c r="D8146" t="s">
        <v>3462</v>
      </c>
      <c r="E8146">
        <v>0.06</v>
      </c>
      <c r="F8146">
        <v>0</v>
      </c>
      <c r="G8146">
        <v>0</v>
      </c>
      <c r="H8146">
        <v>0</v>
      </c>
      <c r="I8146">
        <v>0</v>
      </c>
    </row>
    <row r="8147" spans="1:9" x14ac:dyDescent="0.25">
      <c r="A8147" t="s">
        <v>720</v>
      </c>
      <c r="B8147">
        <v>40473</v>
      </c>
      <c r="C8147" s="593">
        <v>0.06</v>
      </c>
      <c r="D8147" t="s">
        <v>3404</v>
      </c>
      <c r="E8147">
        <v>0.06</v>
      </c>
      <c r="F8147">
        <v>0</v>
      </c>
      <c r="G8147">
        <v>0</v>
      </c>
      <c r="H8147">
        <v>0</v>
      </c>
      <c r="I8147">
        <v>0</v>
      </c>
    </row>
    <row r="8148" spans="1:9" x14ac:dyDescent="0.25">
      <c r="A8148" t="s">
        <v>720</v>
      </c>
      <c r="B8148">
        <v>40475</v>
      </c>
      <c r="C8148" s="593">
        <v>0.06</v>
      </c>
      <c r="D8148" t="s">
        <v>1395</v>
      </c>
      <c r="E8148">
        <v>0.06</v>
      </c>
      <c r="F8148">
        <v>0</v>
      </c>
      <c r="G8148">
        <v>0</v>
      </c>
      <c r="H8148">
        <v>0</v>
      </c>
      <c r="I8148">
        <v>0</v>
      </c>
    </row>
    <row r="8149" spans="1:9" x14ac:dyDescent="0.25">
      <c r="A8149" t="s">
        <v>720</v>
      </c>
      <c r="B8149">
        <v>40476</v>
      </c>
      <c r="C8149" s="593">
        <v>0.06</v>
      </c>
      <c r="D8149" t="s">
        <v>3469</v>
      </c>
      <c r="E8149">
        <v>0.06</v>
      </c>
      <c r="F8149">
        <v>0</v>
      </c>
      <c r="G8149">
        <v>0</v>
      </c>
      <c r="H8149">
        <v>0</v>
      </c>
      <c r="I8149">
        <v>0</v>
      </c>
    </row>
    <row r="8150" spans="1:9" x14ac:dyDescent="0.25">
      <c r="A8150" t="s">
        <v>720</v>
      </c>
      <c r="B8150">
        <v>40481</v>
      </c>
      <c r="C8150" s="593">
        <v>0.06</v>
      </c>
      <c r="D8150" t="s">
        <v>1415</v>
      </c>
      <c r="E8150">
        <v>0.06</v>
      </c>
      <c r="F8150">
        <v>0</v>
      </c>
      <c r="G8150">
        <v>0</v>
      </c>
      <c r="H8150">
        <v>0</v>
      </c>
      <c r="I8150">
        <v>0</v>
      </c>
    </row>
    <row r="8151" spans="1:9" x14ac:dyDescent="0.25">
      <c r="A8151" t="s">
        <v>720</v>
      </c>
      <c r="B8151">
        <v>40484</v>
      </c>
      <c r="C8151" s="593">
        <v>0.06</v>
      </c>
      <c r="D8151" t="s">
        <v>3431</v>
      </c>
      <c r="E8151">
        <v>0.06</v>
      </c>
      <c r="F8151">
        <v>0</v>
      </c>
      <c r="G8151">
        <v>0</v>
      </c>
      <c r="H8151">
        <v>0</v>
      </c>
      <c r="I8151">
        <v>0</v>
      </c>
    </row>
    <row r="8152" spans="1:9" x14ac:dyDescent="0.25">
      <c r="A8152" t="s">
        <v>720</v>
      </c>
      <c r="B8152">
        <v>40486</v>
      </c>
      <c r="C8152" s="593">
        <v>0.06</v>
      </c>
      <c r="D8152" t="s">
        <v>1412</v>
      </c>
      <c r="E8152">
        <v>0.06</v>
      </c>
      <c r="F8152">
        <v>0</v>
      </c>
      <c r="G8152">
        <v>0</v>
      </c>
      <c r="H8152">
        <v>0</v>
      </c>
      <c r="I8152">
        <v>0</v>
      </c>
    </row>
    <row r="8153" spans="1:9" x14ac:dyDescent="0.25">
      <c r="A8153" t="s">
        <v>720</v>
      </c>
      <c r="B8153">
        <v>40488</v>
      </c>
      <c r="C8153" s="593">
        <v>0.06</v>
      </c>
      <c r="D8153" t="s">
        <v>1415</v>
      </c>
      <c r="E8153">
        <v>0.06</v>
      </c>
      <c r="F8153">
        <v>0</v>
      </c>
      <c r="G8153">
        <v>0</v>
      </c>
      <c r="H8153">
        <v>0</v>
      </c>
      <c r="I8153">
        <v>0</v>
      </c>
    </row>
    <row r="8154" spans="1:9" x14ac:dyDescent="0.25">
      <c r="A8154" t="s">
        <v>720</v>
      </c>
      <c r="B8154">
        <v>40489</v>
      </c>
      <c r="C8154" s="593">
        <v>0.06</v>
      </c>
      <c r="D8154" t="s">
        <v>3431</v>
      </c>
      <c r="E8154">
        <v>0.06</v>
      </c>
      <c r="F8154">
        <v>0</v>
      </c>
      <c r="G8154">
        <v>0</v>
      </c>
      <c r="H8154">
        <v>0</v>
      </c>
      <c r="I8154">
        <v>0</v>
      </c>
    </row>
    <row r="8155" spans="1:9" x14ac:dyDescent="0.25">
      <c r="A8155" t="s">
        <v>720</v>
      </c>
      <c r="B8155">
        <v>40492</v>
      </c>
      <c r="C8155" s="593">
        <v>0.06</v>
      </c>
      <c r="D8155" t="s">
        <v>3468</v>
      </c>
      <c r="E8155">
        <v>0.06</v>
      </c>
      <c r="F8155">
        <v>0</v>
      </c>
      <c r="G8155">
        <v>0</v>
      </c>
      <c r="H8155">
        <v>0</v>
      </c>
      <c r="I8155">
        <v>0</v>
      </c>
    </row>
    <row r="8156" spans="1:9" x14ac:dyDescent="0.25">
      <c r="A8156" t="s">
        <v>720</v>
      </c>
      <c r="B8156">
        <v>40502</v>
      </c>
      <c r="C8156" s="593">
        <v>0.06</v>
      </c>
      <c r="D8156" t="s">
        <v>2688</v>
      </c>
      <c r="E8156">
        <v>0.06</v>
      </c>
      <c r="F8156">
        <v>0</v>
      </c>
      <c r="G8156">
        <v>0</v>
      </c>
      <c r="H8156">
        <v>0</v>
      </c>
      <c r="I8156">
        <v>0</v>
      </c>
    </row>
    <row r="8157" spans="1:9" x14ac:dyDescent="0.25">
      <c r="A8157" t="s">
        <v>720</v>
      </c>
      <c r="B8157">
        <v>40503</v>
      </c>
      <c r="C8157" s="593">
        <v>0.06</v>
      </c>
      <c r="D8157" t="s">
        <v>2688</v>
      </c>
      <c r="E8157">
        <v>0.06</v>
      </c>
      <c r="F8157">
        <v>0</v>
      </c>
      <c r="G8157">
        <v>0</v>
      </c>
      <c r="H8157">
        <v>0</v>
      </c>
      <c r="I8157">
        <v>0</v>
      </c>
    </row>
    <row r="8158" spans="1:9" x14ac:dyDescent="0.25">
      <c r="A8158" t="s">
        <v>720</v>
      </c>
      <c r="B8158">
        <v>40504</v>
      </c>
      <c r="C8158" s="593">
        <v>0.06</v>
      </c>
      <c r="D8158" t="s">
        <v>2688</v>
      </c>
      <c r="E8158">
        <v>0.06</v>
      </c>
      <c r="F8158">
        <v>0</v>
      </c>
      <c r="G8158">
        <v>0</v>
      </c>
      <c r="H8158">
        <v>0</v>
      </c>
      <c r="I8158">
        <v>0</v>
      </c>
    </row>
    <row r="8159" spans="1:9" x14ac:dyDescent="0.25">
      <c r="A8159" t="s">
        <v>720</v>
      </c>
      <c r="B8159">
        <v>40505</v>
      </c>
      <c r="C8159" s="593">
        <v>0.06</v>
      </c>
      <c r="D8159" t="s">
        <v>2688</v>
      </c>
      <c r="E8159">
        <v>0.06</v>
      </c>
      <c r="F8159">
        <v>0</v>
      </c>
      <c r="G8159">
        <v>0</v>
      </c>
      <c r="H8159">
        <v>0</v>
      </c>
      <c r="I8159">
        <v>0</v>
      </c>
    </row>
    <row r="8160" spans="1:9" x14ac:dyDescent="0.25">
      <c r="A8160" t="s">
        <v>720</v>
      </c>
      <c r="B8160">
        <v>40506</v>
      </c>
      <c r="C8160" s="593">
        <v>0.06</v>
      </c>
      <c r="D8160" t="s">
        <v>2688</v>
      </c>
      <c r="E8160">
        <v>0.06</v>
      </c>
      <c r="F8160">
        <v>0</v>
      </c>
      <c r="G8160">
        <v>0</v>
      </c>
      <c r="H8160">
        <v>0</v>
      </c>
      <c r="I8160">
        <v>0</v>
      </c>
    </row>
    <row r="8161" spans="1:9" x14ac:dyDescent="0.25">
      <c r="A8161" t="s">
        <v>720</v>
      </c>
      <c r="B8161">
        <v>40507</v>
      </c>
      <c r="C8161" s="593">
        <v>0.06</v>
      </c>
      <c r="D8161" t="s">
        <v>2688</v>
      </c>
      <c r="E8161">
        <v>0.06</v>
      </c>
      <c r="F8161">
        <v>0</v>
      </c>
      <c r="G8161">
        <v>0</v>
      </c>
      <c r="H8161">
        <v>0</v>
      </c>
      <c r="I8161">
        <v>0</v>
      </c>
    </row>
    <row r="8162" spans="1:9" x14ac:dyDescent="0.25">
      <c r="A8162" t="s">
        <v>720</v>
      </c>
      <c r="B8162">
        <v>40508</v>
      </c>
      <c r="C8162" s="593">
        <v>0.06</v>
      </c>
      <c r="D8162" t="s">
        <v>2688</v>
      </c>
      <c r="E8162">
        <v>0.06</v>
      </c>
      <c r="F8162">
        <v>0</v>
      </c>
      <c r="G8162">
        <v>0</v>
      </c>
      <c r="H8162">
        <v>0</v>
      </c>
      <c r="I8162">
        <v>0</v>
      </c>
    </row>
    <row r="8163" spans="1:9" x14ac:dyDescent="0.25">
      <c r="A8163" t="s">
        <v>720</v>
      </c>
      <c r="B8163">
        <v>40509</v>
      </c>
      <c r="C8163" s="593">
        <v>0.06</v>
      </c>
      <c r="D8163" t="s">
        <v>2688</v>
      </c>
      <c r="E8163">
        <v>0.06</v>
      </c>
      <c r="F8163">
        <v>0</v>
      </c>
      <c r="G8163">
        <v>0</v>
      </c>
      <c r="H8163">
        <v>0</v>
      </c>
      <c r="I8163">
        <v>0</v>
      </c>
    </row>
    <row r="8164" spans="1:9" x14ac:dyDescent="0.25">
      <c r="A8164" t="s">
        <v>720</v>
      </c>
      <c r="B8164">
        <v>40510</v>
      </c>
      <c r="C8164" s="593">
        <v>0.06</v>
      </c>
      <c r="D8164" t="s">
        <v>2688</v>
      </c>
      <c r="E8164">
        <v>0.06</v>
      </c>
      <c r="F8164">
        <v>0</v>
      </c>
      <c r="G8164">
        <v>0</v>
      </c>
      <c r="H8164">
        <v>0</v>
      </c>
      <c r="I8164">
        <v>0</v>
      </c>
    </row>
    <row r="8165" spans="1:9" x14ac:dyDescent="0.25">
      <c r="A8165" t="s">
        <v>720</v>
      </c>
      <c r="B8165">
        <v>40511</v>
      </c>
      <c r="C8165" s="593">
        <v>0.06</v>
      </c>
      <c r="D8165" t="s">
        <v>2688</v>
      </c>
      <c r="E8165">
        <v>0.06</v>
      </c>
      <c r="F8165">
        <v>0</v>
      </c>
      <c r="G8165">
        <v>0</v>
      </c>
      <c r="H8165">
        <v>0</v>
      </c>
      <c r="I8165">
        <v>0</v>
      </c>
    </row>
    <row r="8166" spans="1:9" x14ac:dyDescent="0.25">
      <c r="A8166" t="s">
        <v>720</v>
      </c>
      <c r="B8166">
        <v>40512</v>
      </c>
      <c r="C8166" s="593">
        <v>0.06</v>
      </c>
      <c r="D8166" t="s">
        <v>2688</v>
      </c>
      <c r="E8166">
        <v>0.06</v>
      </c>
      <c r="F8166">
        <v>0</v>
      </c>
      <c r="G8166">
        <v>0</v>
      </c>
      <c r="H8166">
        <v>0</v>
      </c>
      <c r="I8166">
        <v>0</v>
      </c>
    </row>
    <row r="8167" spans="1:9" x14ac:dyDescent="0.25">
      <c r="A8167" t="s">
        <v>720</v>
      </c>
      <c r="B8167">
        <v>40513</v>
      </c>
      <c r="C8167" s="593">
        <v>0.06</v>
      </c>
      <c r="D8167" t="s">
        <v>2688</v>
      </c>
      <c r="E8167">
        <v>0.06</v>
      </c>
      <c r="F8167">
        <v>0</v>
      </c>
      <c r="G8167">
        <v>0</v>
      </c>
      <c r="H8167">
        <v>0</v>
      </c>
      <c r="I8167">
        <v>0</v>
      </c>
    </row>
    <row r="8168" spans="1:9" x14ac:dyDescent="0.25">
      <c r="A8168" t="s">
        <v>720</v>
      </c>
      <c r="B8168">
        <v>40514</v>
      </c>
      <c r="C8168" s="593">
        <v>0.06</v>
      </c>
      <c r="D8168" t="s">
        <v>2688</v>
      </c>
      <c r="E8168">
        <v>0.06</v>
      </c>
      <c r="F8168">
        <v>0</v>
      </c>
      <c r="G8168">
        <v>0</v>
      </c>
      <c r="H8168">
        <v>0</v>
      </c>
      <c r="I8168">
        <v>0</v>
      </c>
    </row>
    <row r="8169" spans="1:9" x14ac:dyDescent="0.25">
      <c r="A8169" t="s">
        <v>720</v>
      </c>
      <c r="B8169">
        <v>40515</v>
      </c>
      <c r="C8169" s="593">
        <v>0.06</v>
      </c>
      <c r="D8169" t="s">
        <v>2688</v>
      </c>
      <c r="E8169">
        <v>0.06</v>
      </c>
      <c r="F8169">
        <v>0</v>
      </c>
      <c r="G8169">
        <v>0</v>
      </c>
      <c r="H8169">
        <v>0</v>
      </c>
      <c r="I8169">
        <v>0</v>
      </c>
    </row>
    <row r="8170" spans="1:9" x14ac:dyDescent="0.25">
      <c r="A8170" t="s">
        <v>720</v>
      </c>
      <c r="B8170">
        <v>40516</v>
      </c>
      <c r="C8170" s="593">
        <v>0.06</v>
      </c>
      <c r="D8170" t="s">
        <v>2688</v>
      </c>
      <c r="E8170">
        <v>0.06</v>
      </c>
      <c r="F8170">
        <v>0</v>
      </c>
      <c r="G8170">
        <v>0</v>
      </c>
      <c r="H8170">
        <v>0</v>
      </c>
      <c r="I8170">
        <v>0</v>
      </c>
    </row>
    <row r="8171" spans="1:9" x14ac:dyDescent="0.25">
      <c r="A8171" t="s">
        <v>720</v>
      </c>
      <c r="B8171">
        <v>40517</v>
      </c>
      <c r="C8171" s="593">
        <v>0.06</v>
      </c>
      <c r="D8171" t="s">
        <v>2688</v>
      </c>
      <c r="E8171">
        <v>0.06</v>
      </c>
      <c r="F8171">
        <v>0</v>
      </c>
      <c r="G8171">
        <v>0</v>
      </c>
      <c r="H8171">
        <v>0</v>
      </c>
      <c r="I8171">
        <v>0</v>
      </c>
    </row>
    <row r="8172" spans="1:9" x14ac:dyDescent="0.25">
      <c r="A8172" t="s">
        <v>720</v>
      </c>
      <c r="B8172">
        <v>40522</v>
      </c>
      <c r="C8172" s="593">
        <v>0.06</v>
      </c>
      <c r="D8172" t="s">
        <v>2688</v>
      </c>
      <c r="E8172">
        <v>0.06</v>
      </c>
      <c r="F8172">
        <v>0</v>
      </c>
      <c r="G8172">
        <v>0</v>
      </c>
      <c r="H8172">
        <v>0</v>
      </c>
      <c r="I8172">
        <v>0</v>
      </c>
    </row>
    <row r="8173" spans="1:9" x14ac:dyDescent="0.25">
      <c r="A8173" t="s">
        <v>720</v>
      </c>
      <c r="B8173">
        <v>40523</v>
      </c>
      <c r="C8173" s="593">
        <v>0.06</v>
      </c>
      <c r="D8173" t="s">
        <v>2688</v>
      </c>
      <c r="E8173">
        <v>0.06</v>
      </c>
      <c r="F8173">
        <v>0</v>
      </c>
      <c r="G8173">
        <v>0</v>
      </c>
      <c r="H8173">
        <v>0</v>
      </c>
      <c r="I8173">
        <v>0</v>
      </c>
    </row>
    <row r="8174" spans="1:9" x14ac:dyDescent="0.25">
      <c r="A8174" t="s">
        <v>720</v>
      </c>
      <c r="B8174">
        <v>40524</v>
      </c>
      <c r="C8174" s="593">
        <v>0.06</v>
      </c>
      <c r="D8174" t="s">
        <v>2688</v>
      </c>
      <c r="E8174">
        <v>0.06</v>
      </c>
      <c r="F8174">
        <v>0</v>
      </c>
      <c r="G8174">
        <v>0</v>
      </c>
      <c r="H8174">
        <v>0</v>
      </c>
      <c r="I8174">
        <v>0</v>
      </c>
    </row>
    <row r="8175" spans="1:9" x14ac:dyDescent="0.25">
      <c r="A8175" t="s">
        <v>720</v>
      </c>
      <c r="B8175">
        <v>40526</v>
      </c>
      <c r="C8175" s="593">
        <v>0.06</v>
      </c>
      <c r="D8175" t="s">
        <v>2688</v>
      </c>
      <c r="E8175">
        <v>0.06</v>
      </c>
      <c r="F8175">
        <v>0</v>
      </c>
      <c r="G8175">
        <v>0</v>
      </c>
      <c r="H8175">
        <v>0</v>
      </c>
      <c r="I8175">
        <v>0</v>
      </c>
    </row>
    <row r="8176" spans="1:9" x14ac:dyDescent="0.25">
      <c r="A8176" t="s">
        <v>720</v>
      </c>
      <c r="B8176">
        <v>40533</v>
      </c>
      <c r="C8176" s="593">
        <v>0.06</v>
      </c>
      <c r="D8176" t="s">
        <v>2688</v>
      </c>
      <c r="E8176">
        <v>0.06</v>
      </c>
      <c r="F8176">
        <v>0</v>
      </c>
      <c r="G8176">
        <v>0</v>
      </c>
      <c r="H8176">
        <v>0</v>
      </c>
      <c r="I8176">
        <v>0</v>
      </c>
    </row>
    <row r="8177" spans="1:9" x14ac:dyDescent="0.25">
      <c r="A8177" t="s">
        <v>720</v>
      </c>
      <c r="B8177">
        <v>40536</v>
      </c>
      <c r="C8177" s="593">
        <v>0.06</v>
      </c>
      <c r="D8177" t="s">
        <v>2688</v>
      </c>
      <c r="E8177">
        <v>0.06</v>
      </c>
      <c r="F8177">
        <v>0</v>
      </c>
      <c r="G8177">
        <v>0</v>
      </c>
      <c r="H8177">
        <v>0</v>
      </c>
      <c r="I8177">
        <v>0</v>
      </c>
    </row>
    <row r="8178" spans="1:9" x14ac:dyDescent="0.25">
      <c r="A8178" t="s">
        <v>720</v>
      </c>
      <c r="B8178">
        <v>40544</v>
      </c>
      <c r="C8178" s="593">
        <v>0.06</v>
      </c>
      <c r="D8178" t="s">
        <v>2688</v>
      </c>
      <c r="E8178">
        <v>0.06</v>
      </c>
      <c r="F8178">
        <v>0</v>
      </c>
      <c r="G8178">
        <v>0</v>
      </c>
      <c r="H8178">
        <v>0</v>
      </c>
      <c r="I8178">
        <v>0</v>
      </c>
    </row>
    <row r="8179" spans="1:9" x14ac:dyDescent="0.25">
      <c r="A8179" t="s">
        <v>720</v>
      </c>
      <c r="B8179">
        <v>40546</v>
      </c>
      <c r="C8179" s="593">
        <v>0.06</v>
      </c>
      <c r="D8179" t="s">
        <v>2688</v>
      </c>
      <c r="E8179">
        <v>0.06</v>
      </c>
      <c r="F8179">
        <v>0</v>
      </c>
      <c r="G8179">
        <v>0</v>
      </c>
      <c r="H8179">
        <v>0</v>
      </c>
      <c r="I8179">
        <v>0</v>
      </c>
    </row>
    <row r="8180" spans="1:9" x14ac:dyDescent="0.25">
      <c r="A8180" t="s">
        <v>720</v>
      </c>
      <c r="B8180">
        <v>40550</v>
      </c>
      <c r="C8180" s="593">
        <v>0.06</v>
      </c>
      <c r="D8180" t="s">
        <v>2688</v>
      </c>
      <c r="E8180">
        <v>0.06</v>
      </c>
      <c r="F8180">
        <v>0</v>
      </c>
      <c r="G8180">
        <v>0</v>
      </c>
      <c r="H8180">
        <v>0</v>
      </c>
      <c r="I8180">
        <v>0</v>
      </c>
    </row>
    <row r="8181" spans="1:9" x14ac:dyDescent="0.25">
      <c r="A8181" t="s">
        <v>720</v>
      </c>
      <c r="B8181">
        <v>40555</v>
      </c>
      <c r="C8181" s="593">
        <v>0.06</v>
      </c>
      <c r="D8181" t="s">
        <v>2688</v>
      </c>
      <c r="E8181">
        <v>0.06</v>
      </c>
      <c r="F8181">
        <v>0</v>
      </c>
      <c r="G8181">
        <v>0</v>
      </c>
      <c r="H8181">
        <v>0</v>
      </c>
      <c r="I8181">
        <v>0</v>
      </c>
    </row>
    <row r="8182" spans="1:9" x14ac:dyDescent="0.25">
      <c r="A8182" t="s">
        <v>720</v>
      </c>
      <c r="B8182">
        <v>40574</v>
      </c>
      <c r="C8182" s="593">
        <v>0.06</v>
      </c>
      <c r="D8182" t="s">
        <v>2688</v>
      </c>
      <c r="E8182">
        <v>0.06</v>
      </c>
      <c r="F8182">
        <v>0</v>
      </c>
      <c r="G8182">
        <v>0</v>
      </c>
      <c r="H8182">
        <v>0</v>
      </c>
      <c r="I8182">
        <v>0</v>
      </c>
    </row>
    <row r="8183" spans="1:9" x14ac:dyDescent="0.25">
      <c r="A8183" t="s">
        <v>720</v>
      </c>
      <c r="B8183">
        <v>40575</v>
      </c>
      <c r="C8183" s="593">
        <v>0.06</v>
      </c>
      <c r="D8183" t="s">
        <v>2688</v>
      </c>
      <c r="E8183">
        <v>0.06</v>
      </c>
      <c r="F8183">
        <v>0</v>
      </c>
      <c r="G8183">
        <v>0</v>
      </c>
      <c r="H8183">
        <v>0</v>
      </c>
      <c r="I8183">
        <v>0</v>
      </c>
    </row>
    <row r="8184" spans="1:9" x14ac:dyDescent="0.25">
      <c r="A8184" t="s">
        <v>720</v>
      </c>
      <c r="B8184">
        <v>40576</v>
      </c>
      <c r="C8184" s="593">
        <v>0.06</v>
      </c>
      <c r="D8184" t="s">
        <v>2688</v>
      </c>
      <c r="E8184">
        <v>0.06</v>
      </c>
      <c r="F8184">
        <v>0</v>
      </c>
      <c r="G8184">
        <v>0</v>
      </c>
      <c r="H8184">
        <v>0</v>
      </c>
      <c r="I8184">
        <v>0</v>
      </c>
    </row>
    <row r="8185" spans="1:9" x14ac:dyDescent="0.25">
      <c r="A8185" t="s">
        <v>720</v>
      </c>
      <c r="B8185">
        <v>40577</v>
      </c>
      <c r="C8185" s="593">
        <v>0.06</v>
      </c>
      <c r="D8185" t="s">
        <v>2688</v>
      </c>
      <c r="E8185">
        <v>0.06</v>
      </c>
      <c r="F8185">
        <v>0</v>
      </c>
      <c r="G8185">
        <v>0</v>
      </c>
      <c r="H8185">
        <v>0</v>
      </c>
      <c r="I8185">
        <v>0</v>
      </c>
    </row>
    <row r="8186" spans="1:9" x14ac:dyDescent="0.25">
      <c r="A8186" t="s">
        <v>720</v>
      </c>
      <c r="B8186">
        <v>40578</v>
      </c>
      <c r="C8186" s="593">
        <v>0.06</v>
      </c>
      <c r="D8186" t="s">
        <v>2688</v>
      </c>
      <c r="E8186">
        <v>0.06</v>
      </c>
      <c r="F8186">
        <v>0</v>
      </c>
      <c r="G8186">
        <v>0</v>
      </c>
      <c r="H8186">
        <v>0</v>
      </c>
      <c r="I8186">
        <v>0</v>
      </c>
    </row>
    <row r="8187" spans="1:9" x14ac:dyDescent="0.25">
      <c r="A8187" t="s">
        <v>720</v>
      </c>
      <c r="B8187">
        <v>40579</v>
      </c>
      <c r="C8187" s="593">
        <v>0.06</v>
      </c>
      <c r="D8187" t="s">
        <v>2688</v>
      </c>
      <c r="E8187">
        <v>0.06</v>
      </c>
      <c r="F8187">
        <v>0</v>
      </c>
      <c r="G8187">
        <v>0</v>
      </c>
      <c r="H8187">
        <v>0</v>
      </c>
      <c r="I8187">
        <v>0</v>
      </c>
    </row>
    <row r="8188" spans="1:9" x14ac:dyDescent="0.25">
      <c r="A8188" t="s">
        <v>720</v>
      </c>
      <c r="B8188">
        <v>40580</v>
      </c>
      <c r="C8188" s="593">
        <v>0.06</v>
      </c>
      <c r="D8188" t="s">
        <v>2688</v>
      </c>
      <c r="E8188">
        <v>0.06</v>
      </c>
      <c r="F8188">
        <v>0</v>
      </c>
      <c r="G8188">
        <v>0</v>
      </c>
      <c r="H8188">
        <v>0</v>
      </c>
      <c r="I8188">
        <v>0</v>
      </c>
    </row>
    <row r="8189" spans="1:9" x14ac:dyDescent="0.25">
      <c r="A8189" t="s">
        <v>720</v>
      </c>
      <c r="B8189">
        <v>40581</v>
      </c>
      <c r="C8189" s="593">
        <v>0.06</v>
      </c>
      <c r="D8189" t="s">
        <v>2688</v>
      </c>
      <c r="E8189">
        <v>0.06</v>
      </c>
      <c r="F8189">
        <v>0</v>
      </c>
      <c r="G8189">
        <v>0</v>
      </c>
      <c r="H8189">
        <v>0</v>
      </c>
      <c r="I8189">
        <v>0</v>
      </c>
    </row>
    <row r="8190" spans="1:9" x14ac:dyDescent="0.25">
      <c r="A8190" t="s">
        <v>720</v>
      </c>
      <c r="B8190">
        <v>40582</v>
      </c>
      <c r="C8190" s="593">
        <v>0.06</v>
      </c>
      <c r="D8190" t="s">
        <v>2688</v>
      </c>
      <c r="E8190">
        <v>0.06</v>
      </c>
      <c r="F8190">
        <v>0</v>
      </c>
      <c r="G8190">
        <v>0</v>
      </c>
      <c r="H8190">
        <v>0</v>
      </c>
      <c r="I8190">
        <v>0</v>
      </c>
    </row>
    <row r="8191" spans="1:9" x14ac:dyDescent="0.25">
      <c r="A8191" t="s">
        <v>720</v>
      </c>
      <c r="B8191">
        <v>40583</v>
      </c>
      <c r="C8191" s="593">
        <v>0.06</v>
      </c>
      <c r="D8191" t="s">
        <v>2688</v>
      </c>
      <c r="E8191">
        <v>0.06</v>
      </c>
      <c r="F8191">
        <v>0</v>
      </c>
      <c r="G8191">
        <v>0</v>
      </c>
      <c r="H8191">
        <v>0</v>
      </c>
      <c r="I8191">
        <v>0</v>
      </c>
    </row>
    <row r="8192" spans="1:9" x14ac:dyDescent="0.25">
      <c r="A8192" t="s">
        <v>720</v>
      </c>
      <c r="B8192">
        <v>40588</v>
      </c>
      <c r="C8192" s="593">
        <v>0.06</v>
      </c>
      <c r="D8192" t="s">
        <v>2688</v>
      </c>
      <c r="E8192">
        <v>0.06</v>
      </c>
      <c r="F8192">
        <v>0</v>
      </c>
      <c r="G8192">
        <v>0</v>
      </c>
      <c r="H8192">
        <v>0</v>
      </c>
      <c r="I8192">
        <v>0</v>
      </c>
    </row>
    <row r="8193" spans="1:9" x14ac:dyDescent="0.25">
      <c r="A8193" t="s">
        <v>720</v>
      </c>
      <c r="B8193">
        <v>40591</v>
      </c>
      <c r="C8193" s="593">
        <v>0.06</v>
      </c>
      <c r="D8193" t="s">
        <v>2688</v>
      </c>
      <c r="E8193">
        <v>0.06</v>
      </c>
      <c r="F8193">
        <v>0</v>
      </c>
      <c r="G8193">
        <v>0</v>
      </c>
      <c r="H8193">
        <v>0</v>
      </c>
      <c r="I8193">
        <v>0</v>
      </c>
    </row>
    <row r="8194" spans="1:9" x14ac:dyDescent="0.25">
      <c r="A8194" t="s">
        <v>720</v>
      </c>
      <c r="B8194">
        <v>40598</v>
      </c>
      <c r="C8194" s="593">
        <v>0.06</v>
      </c>
      <c r="D8194" t="s">
        <v>2688</v>
      </c>
      <c r="E8194">
        <v>0.06</v>
      </c>
      <c r="F8194">
        <v>0</v>
      </c>
      <c r="G8194">
        <v>0</v>
      </c>
      <c r="H8194">
        <v>0</v>
      </c>
      <c r="I8194">
        <v>0</v>
      </c>
    </row>
    <row r="8195" spans="1:9" x14ac:dyDescent="0.25">
      <c r="A8195" t="s">
        <v>720</v>
      </c>
      <c r="B8195">
        <v>40601</v>
      </c>
      <c r="C8195" s="593">
        <v>0.06</v>
      </c>
      <c r="D8195" t="s">
        <v>3470</v>
      </c>
      <c r="E8195">
        <v>0.06</v>
      </c>
      <c r="F8195">
        <v>0</v>
      </c>
      <c r="G8195">
        <v>0</v>
      </c>
      <c r="H8195">
        <v>0</v>
      </c>
      <c r="I8195">
        <v>0</v>
      </c>
    </row>
    <row r="8196" spans="1:9" x14ac:dyDescent="0.25">
      <c r="A8196" t="s">
        <v>720</v>
      </c>
      <c r="B8196">
        <v>40602</v>
      </c>
      <c r="C8196" s="593">
        <v>0.06</v>
      </c>
      <c r="D8196" t="s">
        <v>3470</v>
      </c>
      <c r="E8196">
        <v>0.06</v>
      </c>
      <c r="F8196">
        <v>0</v>
      </c>
      <c r="G8196">
        <v>0</v>
      </c>
      <c r="H8196">
        <v>0</v>
      </c>
      <c r="I8196">
        <v>0</v>
      </c>
    </row>
    <row r="8197" spans="1:9" x14ac:dyDescent="0.25">
      <c r="A8197" t="s">
        <v>720</v>
      </c>
      <c r="B8197">
        <v>40603</v>
      </c>
      <c r="C8197" s="593">
        <v>0.06</v>
      </c>
      <c r="D8197" t="s">
        <v>3470</v>
      </c>
      <c r="E8197">
        <v>0.06</v>
      </c>
      <c r="F8197">
        <v>0</v>
      </c>
      <c r="G8197">
        <v>0</v>
      </c>
      <c r="H8197">
        <v>0</v>
      </c>
      <c r="I8197">
        <v>0</v>
      </c>
    </row>
    <row r="8198" spans="1:9" x14ac:dyDescent="0.25">
      <c r="A8198" t="s">
        <v>720</v>
      </c>
      <c r="B8198">
        <v>40604</v>
      </c>
      <c r="C8198" s="593">
        <v>0.06</v>
      </c>
      <c r="D8198" t="s">
        <v>3470</v>
      </c>
      <c r="E8198">
        <v>0.06</v>
      </c>
      <c r="F8198">
        <v>0</v>
      </c>
      <c r="G8198">
        <v>0</v>
      </c>
      <c r="H8198">
        <v>0</v>
      </c>
      <c r="I8198">
        <v>0</v>
      </c>
    </row>
    <row r="8199" spans="1:9" x14ac:dyDescent="0.25">
      <c r="A8199" t="s">
        <v>720</v>
      </c>
      <c r="B8199">
        <v>40618</v>
      </c>
      <c r="C8199" s="593">
        <v>0.06</v>
      </c>
      <c r="D8199" t="s">
        <v>3470</v>
      </c>
      <c r="E8199">
        <v>0.06</v>
      </c>
      <c r="F8199">
        <v>0</v>
      </c>
      <c r="G8199">
        <v>0</v>
      </c>
      <c r="H8199">
        <v>0</v>
      </c>
      <c r="I8199">
        <v>0</v>
      </c>
    </row>
    <row r="8200" spans="1:9" x14ac:dyDescent="0.25">
      <c r="A8200" t="s">
        <v>720</v>
      </c>
      <c r="B8200">
        <v>40619</v>
      </c>
      <c r="C8200" s="593">
        <v>0.06</v>
      </c>
      <c r="D8200" t="s">
        <v>3470</v>
      </c>
      <c r="E8200">
        <v>0.06</v>
      </c>
      <c r="F8200">
        <v>0</v>
      </c>
      <c r="G8200">
        <v>0</v>
      </c>
      <c r="H8200">
        <v>0</v>
      </c>
      <c r="I8200">
        <v>0</v>
      </c>
    </row>
    <row r="8201" spans="1:9" x14ac:dyDescent="0.25">
      <c r="A8201" t="s">
        <v>720</v>
      </c>
      <c r="B8201">
        <v>40620</v>
      </c>
      <c r="C8201" s="593">
        <v>0.06</v>
      </c>
      <c r="D8201" t="s">
        <v>3470</v>
      </c>
      <c r="E8201">
        <v>0.06</v>
      </c>
      <c r="F8201">
        <v>0</v>
      </c>
      <c r="G8201">
        <v>0</v>
      </c>
      <c r="H8201">
        <v>0</v>
      </c>
      <c r="I8201">
        <v>0</v>
      </c>
    </row>
    <row r="8202" spans="1:9" x14ac:dyDescent="0.25">
      <c r="A8202" t="s">
        <v>720</v>
      </c>
      <c r="B8202">
        <v>40621</v>
      </c>
      <c r="C8202" s="593">
        <v>0.06</v>
      </c>
      <c r="D8202" t="s">
        <v>3470</v>
      </c>
      <c r="E8202">
        <v>0.06</v>
      </c>
      <c r="F8202">
        <v>0</v>
      </c>
      <c r="G8202">
        <v>0</v>
      </c>
      <c r="H8202">
        <v>0</v>
      </c>
      <c r="I8202">
        <v>0</v>
      </c>
    </row>
    <row r="8203" spans="1:9" x14ac:dyDescent="0.25">
      <c r="A8203" t="s">
        <v>720</v>
      </c>
      <c r="B8203">
        <v>40622</v>
      </c>
      <c r="C8203" s="593">
        <v>0.06</v>
      </c>
      <c r="D8203" t="s">
        <v>3470</v>
      </c>
      <c r="E8203">
        <v>0.06</v>
      </c>
      <c r="F8203">
        <v>0</v>
      </c>
      <c r="G8203">
        <v>0</v>
      </c>
      <c r="H8203">
        <v>0</v>
      </c>
      <c r="I8203">
        <v>0</v>
      </c>
    </row>
    <row r="8204" spans="1:9" x14ac:dyDescent="0.25">
      <c r="A8204" t="s">
        <v>720</v>
      </c>
      <c r="B8204">
        <v>40701</v>
      </c>
      <c r="C8204" s="593">
        <v>0.06</v>
      </c>
      <c r="D8204" t="s">
        <v>3471</v>
      </c>
      <c r="E8204">
        <v>0.06</v>
      </c>
      <c r="F8204">
        <v>0</v>
      </c>
      <c r="G8204">
        <v>0</v>
      </c>
      <c r="H8204">
        <v>0</v>
      </c>
      <c r="I8204">
        <v>0</v>
      </c>
    </row>
    <row r="8205" spans="1:9" x14ac:dyDescent="0.25">
      <c r="A8205" t="s">
        <v>720</v>
      </c>
      <c r="B8205">
        <v>40702</v>
      </c>
      <c r="C8205" s="593">
        <v>0.06</v>
      </c>
      <c r="D8205" t="s">
        <v>3472</v>
      </c>
      <c r="E8205">
        <v>0.06</v>
      </c>
      <c r="F8205">
        <v>0</v>
      </c>
      <c r="G8205">
        <v>0</v>
      </c>
      <c r="H8205">
        <v>0</v>
      </c>
      <c r="I8205">
        <v>0</v>
      </c>
    </row>
    <row r="8206" spans="1:9" x14ac:dyDescent="0.25">
      <c r="A8206" t="s">
        <v>720</v>
      </c>
      <c r="B8206">
        <v>40724</v>
      </c>
      <c r="C8206" s="593">
        <v>0.06</v>
      </c>
      <c r="D8206" t="s">
        <v>3465</v>
      </c>
      <c r="E8206">
        <v>0.06</v>
      </c>
      <c r="F8206">
        <v>0</v>
      </c>
      <c r="G8206">
        <v>0</v>
      </c>
      <c r="H8206">
        <v>0</v>
      </c>
      <c r="I8206">
        <v>0</v>
      </c>
    </row>
    <row r="8207" spans="1:9" x14ac:dyDescent="0.25">
      <c r="A8207" t="s">
        <v>720</v>
      </c>
      <c r="B8207">
        <v>40729</v>
      </c>
      <c r="C8207" s="593">
        <v>0.06</v>
      </c>
      <c r="D8207" t="s">
        <v>3465</v>
      </c>
      <c r="E8207">
        <v>0.06</v>
      </c>
      <c r="F8207">
        <v>0</v>
      </c>
      <c r="G8207">
        <v>0</v>
      </c>
      <c r="H8207">
        <v>0</v>
      </c>
      <c r="I8207">
        <v>0</v>
      </c>
    </row>
    <row r="8208" spans="1:9" x14ac:dyDescent="0.25">
      <c r="A8208" t="s">
        <v>720</v>
      </c>
      <c r="B8208">
        <v>40730</v>
      </c>
      <c r="C8208" s="593">
        <v>0.06</v>
      </c>
      <c r="D8208" t="s">
        <v>3471</v>
      </c>
      <c r="E8208">
        <v>0.06</v>
      </c>
      <c r="F8208">
        <v>0</v>
      </c>
      <c r="G8208">
        <v>0</v>
      </c>
      <c r="H8208">
        <v>0</v>
      </c>
      <c r="I8208">
        <v>0</v>
      </c>
    </row>
    <row r="8209" spans="1:9" x14ac:dyDescent="0.25">
      <c r="A8209" t="s">
        <v>720</v>
      </c>
      <c r="B8209">
        <v>40734</v>
      </c>
      <c r="C8209" s="593">
        <v>0.06</v>
      </c>
      <c r="D8209" t="s">
        <v>3236</v>
      </c>
      <c r="E8209">
        <v>0.06</v>
      </c>
      <c r="F8209">
        <v>0</v>
      </c>
      <c r="G8209">
        <v>0</v>
      </c>
      <c r="H8209">
        <v>0</v>
      </c>
      <c r="I8209">
        <v>0</v>
      </c>
    </row>
    <row r="8210" spans="1:9" x14ac:dyDescent="0.25">
      <c r="A8210" t="s">
        <v>720</v>
      </c>
      <c r="B8210">
        <v>40737</v>
      </c>
      <c r="C8210" s="593">
        <v>0.06</v>
      </c>
      <c r="D8210" t="s">
        <v>1546</v>
      </c>
      <c r="E8210">
        <v>0.06</v>
      </c>
      <c r="F8210">
        <v>0</v>
      </c>
      <c r="G8210">
        <v>0</v>
      </c>
      <c r="H8210">
        <v>0</v>
      </c>
      <c r="I8210">
        <v>0</v>
      </c>
    </row>
    <row r="8211" spans="1:9" x14ac:dyDescent="0.25">
      <c r="A8211" t="s">
        <v>720</v>
      </c>
      <c r="B8211">
        <v>40740</v>
      </c>
      <c r="C8211" s="593">
        <v>0.06</v>
      </c>
      <c r="D8211" t="s">
        <v>3465</v>
      </c>
      <c r="E8211">
        <v>0.06</v>
      </c>
      <c r="F8211">
        <v>0</v>
      </c>
      <c r="G8211">
        <v>0</v>
      </c>
      <c r="H8211">
        <v>0</v>
      </c>
      <c r="I8211">
        <v>0</v>
      </c>
    </row>
    <row r="8212" spans="1:9" x14ac:dyDescent="0.25">
      <c r="A8212" t="s">
        <v>720</v>
      </c>
      <c r="B8212">
        <v>40741</v>
      </c>
      <c r="C8212" s="593">
        <v>0.06</v>
      </c>
      <c r="D8212" t="s">
        <v>3465</v>
      </c>
      <c r="E8212">
        <v>0.06</v>
      </c>
      <c r="F8212">
        <v>0</v>
      </c>
      <c r="G8212">
        <v>0</v>
      </c>
      <c r="H8212">
        <v>0</v>
      </c>
      <c r="I8212">
        <v>0</v>
      </c>
    </row>
    <row r="8213" spans="1:9" x14ac:dyDescent="0.25">
      <c r="A8213" t="s">
        <v>720</v>
      </c>
      <c r="B8213">
        <v>40742</v>
      </c>
      <c r="C8213" s="593">
        <v>0.06</v>
      </c>
      <c r="D8213" t="s">
        <v>1546</v>
      </c>
      <c r="E8213">
        <v>0.06</v>
      </c>
      <c r="F8213">
        <v>0</v>
      </c>
      <c r="G8213">
        <v>0</v>
      </c>
      <c r="H8213">
        <v>0</v>
      </c>
      <c r="I8213">
        <v>0</v>
      </c>
    </row>
    <row r="8214" spans="1:9" x14ac:dyDescent="0.25">
      <c r="A8214" t="s">
        <v>720</v>
      </c>
      <c r="B8214">
        <v>40743</v>
      </c>
      <c r="C8214" s="593">
        <v>0.06</v>
      </c>
      <c r="D8214" t="s">
        <v>1546</v>
      </c>
      <c r="E8214">
        <v>0.06</v>
      </c>
      <c r="F8214">
        <v>0</v>
      </c>
      <c r="G8214">
        <v>0</v>
      </c>
      <c r="H8214">
        <v>0</v>
      </c>
      <c r="I8214">
        <v>0</v>
      </c>
    </row>
    <row r="8215" spans="1:9" x14ac:dyDescent="0.25">
      <c r="A8215" t="s">
        <v>720</v>
      </c>
      <c r="B8215">
        <v>40744</v>
      </c>
      <c r="C8215" s="593">
        <v>0.06</v>
      </c>
      <c r="D8215" t="s">
        <v>1546</v>
      </c>
      <c r="E8215">
        <v>0.06</v>
      </c>
      <c r="F8215">
        <v>0</v>
      </c>
      <c r="G8215">
        <v>0</v>
      </c>
      <c r="H8215">
        <v>0</v>
      </c>
      <c r="I8215">
        <v>0</v>
      </c>
    </row>
    <row r="8216" spans="1:9" x14ac:dyDescent="0.25">
      <c r="A8216" t="s">
        <v>720</v>
      </c>
      <c r="B8216">
        <v>40745</v>
      </c>
      <c r="C8216" s="593">
        <v>0.06</v>
      </c>
      <c r="D8216" t="s">
        <v>1546</v>
      </c>
      <c r="E8216">
        <v>0.06</v>
      </c>
      <c r="F8216">
        <v>0</v>
      </c>
      <c r="G8216">
        <v>0</v>
      </c>
      <c r="H8216">
        <v>0</v>
      </c>
      <c r="I8216">
        <v>0</v>
      </c>
    </row>
    <row r="8217" spans="1:9" x14ac:dyDescent="0.25">
      <c r="A8217" t="s">
        <v>720</v>
      </c>
      <c r="B8217">
        <v>40750</v>
      </c>
      <c r="C8217" s="593">
        <v>0.06</v>
      </c>
      <c r="D8217" t="s">
        <v>3465</v>
      </c>
      <c r="E8217">
        <v>0.06</v>
      </c>
      <c r="F8217">
        <v>0</v>
      </c>
      <c r="G8217">
        <v>0</v>
      </c>
      <c r="H8217">
        <v>0</v>
      </c>
      <c r="I8217">
        <v>0</v>
      </c>
    </row>
    <row r="8218" spans="1:9" x14ac:dyDescent="0.25">
      <c r="A8218" t="s">
        <v>720</v>
      </c>
      <c r="B8218">
        <v>40755</v>
      </c>
      <c r="C8218" s="593">
        <v>0.06</v>
      </c>
      <c r="D8218" t="s">
        <v>3465</v>
      </c>
      <c r="E8218">
        <v>0.06</v>
      </c>
      <c r="F8218">
        <v>0</v>
      </c>
      <c r="G8218">
        <v>0</v>
      </c>
      <c r="H8218">
        <v>0</v>
      </c>
      <c r="I8218">
        <v>0</v>
      </c>
    </row>
    <row r="8219" spans="1:9" x14ac:dyDescent="0.25">
      <c r="A8219" t="s">
        <v>720</v>
      </c>
      <c r="B8219">
        <v>40759</v>
      </c>
      <c r="C8219" s="593">
        <v>0.06</v>
      </c>
      <c r="D8219" t="s">
        <v>3236</v>
      </c>
      <c r="E8219">
        <v>0.06</v>
      </c>
      <c r="F8219">
        <v>0</v>
      </c>
      <c r="G8219">
        <v>0</v>
      </c>
      <c r="H8219">
        <v>0</v>
      </c>
      <c r="I8219">
        <v>0</v>
      </c>
    </row>
    <row r="8220" spans="1:9" x14ac:dyDescent="0.25">
      <c r="A8220" t="s">
        <v>720</v>
      </c>
      <c r="B8220">
        <v>40763</v>
      </c>
      <c r="C8220" s="593">
        <v>0.06</v>
      </c>
      <c r="D8220" t="s">
        <v>3471</v>
      </c>
      <c r="E8220">
        <v>0.06</v>
      </c>
      <c r="F8220">
        <v>0</v>
      </c>
      <c r="G8220">
        <v>0</v>
      </c>
      <c r="H8220">
        <v>0</v>
      </c>
      <c r="I8220">
        <v>0</v>
      </c>
    </row>
    <row r="8221" spans="1:9" x14ac:dyDescent="0.25">
      <c r="A8221" t="s">
        <v>720</v>
      </c>
      <c r="B8221">
        <v>40769</v>
      </c>
      <c r="C8221" s="593">
        <v>0.06</v>
      </c>
      <c r="D8221" t="s">
        <v>3473</v>
      </c>
      <c r="E8221">
        <v>0.06</v>
      </c>
      <c r="F8221">
        <v>0</v>
      </c>
      <c r="G8221">
        <v>0</v>
      </c>
      <c r="H8221">
        <v>0</v>
      </c>
      <c r="I8221">
        <v>0</v>
      </c>
    </row>
    <row r="8222" spans="1:9" x14ac:dyDescent="0.25">
      <c r="A8222" t="s">
        <v>720</v>
      </c>
      <c r="B8222">
        <v>40771</v>
      </c>
      <c r="C8222" s="593">
        <v>0.06</v>
      </c>
      <c r="D8222" t="s">
        <v>3236</v>
      </c>
      <c r="E8222">
        <v>0.06</v>
      </c>
      <c r="F8222">
        <v>0</v>
      </c>
      <c r="G8222">
        <v>0</v>
      </c>
      <c r="H8222">
        <v>0</v>
      </c>
      <c r="I8222">
        <v>0</v>
      </c>
    </row>
    <row r="8223" spans="1:9" x14ac:dyDescent="0.25">
      <c r="A8223" t="s">
        <v>720</v>
      </c>
      <c r="B8223">
        <v>40801</v>
      </c>
      <c r="C8223" s="593">
        <v>0.06</v>
      </c>
      <c r="D8223" t="s">
        <v>3474</v>
      </c>
      <c r="E8223">
        <v>0.06</v>
      </c>
      <c r="F8223">
        <v>0</v>
      </c>
      <c r="G8223">
        <v>0</v>
      </c>
      <c r="H8223">
        <v>0</v>
      </c>
      <c r="I8223">
        <v>0</v>
      </c>
    </row>
    <row r="8224" spans="1:9" x14ac:dyDescent="0.25">
      <c r="A8224" t="s">
        <v>720</v>
      </c>
      <c r="B8224">
        <v>40803</v>
      </c>
      <c r="C8224" s="593">
        <v>0.06</v>
      </c>
      <c r="D8224" t="s">
        <v>1495</v>
      </c>
      <c r="E8224">
        <v>0.06</v>
      </c>
      <c r="F8224">
        <v>0</v>
      </c>
      <c r="G8224">
        <v>0</v>
      </c>
      <c r="H8224">
        <v>0</v>
      </c>
      <c r="I8224">
        <v>0</v>
      </c>
    </row>
    <row r="8225" spans="1:9" x14ac:dyDescent="0.25">
      <c r="A8225" t="s">
        <v>720</v>
      </c>
      <c r="B8225">
        <v>40806</v>
      </c>
      <c r="C8225" s="593">
        <v>0.06</v>
      </c>
      <c r="D8225" t="s">
        <v>3474</v>
      </c>
      <c r="E8225">
        <v>0.06</v>
      </c>
      <c r="F8225">
        <v>0</v>
      </c>
      <c r="G8225">
        <v>0</v>
      </c>
      <c r="H8225">
        <v>0</v>
      </c>
      <c r="I8225">
        <v>0</v>
      </c>
    </row>
    <row r="8226" spans="1:9" x14ac:dyDescent="0.25">
      <c r="A8226" t="s">
        <v>720</v>
      </c>
      <c r="B8226">
        <v>40807</v>
      </c>
      <c r="C8226" s="593">
        <v>0.06</v>
      </c>
      <c r="D8226" t="s">
        <v>3475</v>
      </c>
      <c r="E8226">
        <v>0.06</v>
      </c>
      <c r="F8226">
        <v>0</v>
      </c>
      <c r="G8226">
        <v>0</v>
      </c>
      <c r="H8226">
        <v>0</v>
      </c>
      <c r="I8226">
        <v>0</v>
      </c>
    </row>
    <row r="8227" spans="1:9" x14ac:dyDescent="0.25">
      <c r="A8227" t="s">
        <v>720</v>
      </c>
      <c r="B8227">
        <v>40808</v>
      </c>
      <c r="C8227" s="593">
        <v>0.06</v>
      </c>
      <c r="D8227" t="s">
        <v>3474</v>
      </c>
      <c r="E8227">
        <v>0.06</v>
      </c>
      <c r="F8227">
        <v>0</v>
      </c>
      <c r="G8227">
        <v>0</v>
      </c>
      <c r="H8227">
        <v>0</v>
      </c>
      <c r="I8227">
        <v>0</v>
      </c>
    </row>
    <row r="8228" spans="1:9" x14ac:dyDescent="0.25">
      <c r="A8228" t="s">
        <v>720</v>
      </c>
      <c r="B8228">
        <v>40810</v>
      </c>
      <c r="C8228" s="593">
        <v>0.06</v>
      </c>
      <c r="D8228" t="s">
        <v>3474</v>
      </c>
      <c r="E8228">
        <v>0.06</v>
      </c>
      <c r="F8228">
        <v>0</v>
      </c>
      <c r="G8228">
        <v>0</v>
      </c>
      <c r="H8228">
        <v>0</v>
      </c>
      <c r="I8228">
        <v>0</v>
      </c>
    </row>
    <row r="8229" spans="1:9" x14ac:dyDescent="0.25">
      <c r="A8229" t="s">
        <v>720</v>
      </c>
      <c r="B8229">
        <v>40813</v>
      </c>
      <c r="C8229" s="593">
        <v>0.06</v>
      </c>
      <c r="D8229" t="s">
        <v>2389</v>
      </c>
      <c r="E8229">
        <v>0.06</v>
      </c>
      <c r="F8229">
        <v>0</v>
      </c>
      <c r="G8229">
        <v>0</v>
      </c>
      <c r="H8229">
        <v>0</v>
      </c>
      <c r="I8229">
        <v>0</v>
      </c>
    </row>
    <row r="8230" spans="1:9" x14ac:dyDescent="0.25">
      <c r="A8230" t="s">
        <v>720</v>
      </c>
      <c r="B8230">
        <v>40815</v>
      </c>
      <c r="C8230" s="593">
        <v>0.06</v>
      </c>
      <c r="D8230" t="s">
        <v>3474</v>
      </c>
      <c r="E8230">
        <v>0.06</v>
      </c>
      <c r="F8230">
        <v>0</v>
      </c>
      <c r="G8230">
        <v>0</v>
      </c>
      <c r="H8230">
        <v>0</v>
      </c>
      <c r="I8230">
        <v>0</v>
      </c>
    </row>
    <row r="8231" spans="1:9" x14ac:dyDescent="0.25">
      <c r="A8231" t="s">
        <v>720</v>
      </c>
      <c r="B8231">
        <v>40816</v>
      </c>
      <c r="C8231" s="593">
        <v>0.06</v>
      </c>
      <c r="D8231" t="s">
        <v>1495</v>
      </c>
      <c r="E8231">
        <v>0.06</v>
      </c>
      <c r="F8231">
        <v>0</v>
      </c>
      <c r="G8231">
        <v>0</v>
      </c>
      <c r="H8231">
        <v>0</v>
      </c>
      <c r="I8231">
        <v>0</v>
      </c>
    </row>
    <row r="8232" spans="1:9" x14ac:dyDescent="0.25">
      <c r="A8232" t="s">
        <v>720</v>
      </c>
      <c r="B8232">
        <v>40818</v>
      </c>
      <c r="C8232" s="593">
        <v>0.06</v>
      </c>
      <c r="D8232" t="s">
        <v>3474</v>
      </c>
      <c r="E8232">
        <v>0.06</v>
      </c>
      <c r="F8232">
        <v>0</v>
      </c>
      <c r="G8232">
        <v>0</v>
      </c>
      <c r="H8232">
        <v>0</v>
      </c>
      <c r="I8232">
        <v>0</v>
      </c>
    </row>
    <row r="8233" spans="1:9" x14ac:dyDescent="0.25">
      <c r="A8233" t="s">
        <v>720</v>
      </c>
      <c r="B8233">
        <v>40819</v>
      </c>
      <c r="C8233" s="593">
        <v>0.06</v>
      </c>
      <c r="D8233" t="s">
        <v>2389</v>
      </c>
      <c r="E8233">
        <v>0.06</v>
      </c>
      <c r="F8233">
        <v>0</v>
      </c>
      <c r="G8233">
        <v>0</v>
      </c>
      <c r="H8233">
        <v>0</v>
      </c>
      <c r="I8233">
        <v>0</v>
      </c>
    </row>
    <row r="8234" spans="1:9" x14ac:dyDescent="0.25">
      <c r="A8234" t="s">
        <v>720</v>
      </c>
      <c r="B8234">
        <v>40820</v>
      </c>
      <c r="C8234" s="593">
        <v>0.06</v>
      </c>
      <c r="D8234" t="s">
        <v>3474</v>
      </c>
      <c r="E8234">
        <v>0.06</v>
      </c>
      <c r="F8234">
        <v>0</v>
      </c>
      <c r="G8234">
        <v>0</v>
      </c>
      <c r="H8234">
        <v>0</v>
      </c>
      <c r="I8234">
        <v>0</v>
      </c>
    </row>
    <row r="8235" spans="1:9" x14ac:dyDescent="0.25">
      <c r="A8235" t="s">
        <v>720</v>
      </c>
      <c r="B8235">
        <v>40823</v>
      </c>
      <c r="C8235" s="593">
        <v>0.06</v>
      </c>
      <c r="D8235" t="s">
        <v>3475</v>
      </c>
      <c r="E8235">
        <v>0.06</v>
      </c>
      <c r="F8235">
        <v>0</v>
      </c>
      <c r="G8235">
        <v>0</v>
      </c>
      <c r="H8235">
        <v>0</v>
      </c>
      <c r="I8235">
        <v>0</v>
      </c>
    </row>
    <row r="8236" spans="1:9" x14ac:dyDescent="0.25">
      <c r="A8236" t="s">
        <v>720</v>
      </c>
      <c r="B8236">
        <v>40824</v>
      </c>
      <c r="C8236" s="593">
        <v>0.06</v>
      </c>
      <c r="D8236" t="s">
        <v>3474</v>
      </c>
      <c r="E8236">
        <v>0.06</v>
      </c>
      <c r="F8236">
        <v>0</v>
      </c>
      <c r="G8236">
        <v>0</v>
      </c>
      <c r="H8236">
        <v>0</v>
      </c>
      <c r="I8236">
        <v>0</v>
      </c>
    </row>
    <row r="8237" spans="1:9" x14ac:dyDescent="0.25">
      <c r="A8237" t="s">
        <v>720</v>
      </c>
      <c r="B8237">
        <v>40826</v>
      </c>
      <c r="C8237" s="593">
        <v>0.06</v>
      </c>
      <c r="D8237" t="s">
        <v>3476</v>
      </c>
      <c r="E8237">
        <v>0.06</v>
      </c>
      <c r="F8237">
        <v>0</v>
      </c>
      <c r="G8237">
        <v>0</v>
      </c>
      <c r="H8237">
        <v>0</v>
      </c>
      <c r="I8237">
        <v>0</v>
      </c>
    </row>
    <row r="8238" spans="1:9" x14ac:dyDescent="0.25">
      <c r="A8238" t="s">
        <v>720</v>
      </c>
      <c r="B8238">
        <v>40827</v>
      </c>
      <c r="C8238" s="593">
        <v>0.06</v>
      </c>
      <c r="D8238" t="s">
        <v>1495</v>
      </c>
      <c r="E8238">
        <v>0.06</v>
      </c>
      <c r="F8238">
        <v>0</v>
      </c>
      <c r="G8238">
        <v>0</v>
      </c>
      <c r="H8238">
        <v>0</v>
      </c>
      <c r="I8238">
        <v>0</v>
      </c>
    </row>
    <row r="8239" spans="1:9" x14ac:dyDescent="0.25">
      <c r="A8239" t="s">
        <v>720</v>
      </c>
      <c r="B8239">
        <v>40828</v>
      </c>
      <c r="C8239" s="593">
        <v>0.06</v>
      </c>
      <c r="D8239" t="s">
        <v>3477</v>
      </c>
      <c r="E8239">
        <v>0.06</v>
      </c>
      <c r="F8239">
        <v>0</v>
      </c>
      <c r="G8239">
        <v>0</v>
      </c>
      <c r="H8239">
        <v>0</v>
      </c>
      <c r="I8239">
        <v>0</v>
      </c>
    </row>
    <row r="8240" spans="1:9" x14ac:dyDescent="0.25">
      <c r="A8240" t="s">
        <v>720</v>
      </c>
      <c r="B8240">
        <v>40829</v>
      </c>
      <c r="C8240" s="593">
        <v>0.06</v>
      </c>
      <c r="D8240" t="s">
        <v>3474</v>
      </c>
      <c r="E8240">
        <v>0.06</v>
      </c>
      <c r="F8240">
        <v>0</v>
      </c>
      <c r="G8240">
        <v>0</v>
      </c>
      <c r="H8240">
        <v>0</v>
      </c>
      <c r="I8240">
        <v>0</v>
      </c>
    </row>
    <row r="8241" spans="1:9" x14ac:dyDescent="0.25">
      <c r="A8241" t="s">
        <v>720</v>
      </c>
      <c r="B8241">
        <v>40830</v>
      </c>
      <c r="C8241" s="593">
        <v>0.06</v>
      </c>
      <c r="D8241" t="s">
        <v>3474</v>
      </c>
      <c r="E8241">
        <v>0.06</v>
      </c>
      <c r="F8241">
        <v>0</v>
      </c>
      <c r="G8241">
        <v>0</v>
      </c>
      <c r="H8241">
        <v>0</v>
      </c>
      <c r="I8241">
        <v>0</v>
      </c>
    </row>
    <row r="8242" spans="1:9" x14ac:dyDescent="0.25">
      <c r="A8242" t="s">
        <v>720</v>
      </c>
      <c r="B8242">
        <v>40831</v>
      </c>
      <c r="C8242" s="593">
        <v>0.06</v>
      </c>
      <c r="D8242" t="s">
        <v>3474</v>
      </c>
      <c r="E8242">
        <v>0.06</v>
      </c>
      <c r="F8242">
        <v>0</v>
      </c>
      <c r="G8242">
        <v>0</v>
      </c>
      <c r="H8242">
        <v>0</v>
      </c>
      <c r="I8242">
        <v>0</v>
      </c>
    </row>
    <row r="8243" spans="1:9" x14ac:dyDescent="0.25">
      <c r="A8243" t="s">
        <v>720</v>
      </c>
      <c r="B8243">
        <v>40840</v>
      </c>
      <c r="C8243" s="593">
        <v>0.06</v>
      </c>
      <c r="D8243" t="s">
        <v>3474</v>
      </c>
      <c r="E8243">
        <v>0.06</v>
      </c>
      <c r="F8243">
        <v>0</v>
      </c>
      <c r="G8243">
        <v>0</v>
      </c>
      <c r="H8243">
        <v>0</v>
      </c>
      <c r="I8243">
        <v>0</v>
      </c>
    </row>
    <row r="8244" spans="1:9" x14ac:dyDescent="0.25">
      <c r="A8244" t="s">
        <v>720</v>
      </c>
      <c r="B8244">
        <v>40843</v>
      </c>
      <c r="C8244" s="593">
        <v>0.06</v>
      </c>
      <c r="D8244" t="s">
        <v>3474</v>
      </c>
      <c r="E8244">
        <v>0.06</v>
      </c>
      <c r="F8244">
        <v>0</v>
      </c>
      <c r="G8244">
        <v>0</v>
      </c>
      <c r="H8244">
        <v>0</v>
      </c>
      <c r="I8244">
        <v>0</v>
      </c>
    </row>
    <row r="8245" spans="1:9" x14ac:dyDescent="0.25">
      <c r="A8245" t="s">
        <v>720</v>
      </c>
      <c r="B8245">
        <v>40844</v>
      </c>
      <c r="C8245" s="593">
        <v>0.06</v>
      </c>
      <c r="D8245" t="s">
        <v>1495</v>
      </c>
      <c r="E8245">
        <v>0.06</v>
      </c>
      <c r="F8245">
        <v>0</v>
      </c>
      <c r="G8245">
        <v>0</v>
      </c>
      <c r="H8245">
        <v>0</v>
      </c>
      <c r="I8245">
        <v>0</v>
      </c>
    </row>
    <row r="8246" spans="1:9" x14ac:dyDescent="0.25">
      <c r="A8246" t="s">
        <v>720</v>
      </c>
      <c r="B8246">
        <v>40845</v>
      </c>
      <c r="C8246" s="593">
        <v>0.06</v>
      </c>
      <c r="D8246" t="s">
        <v>2389</v>
      </c>
      <c r="E8246">
        <v>0.06</v>
      </c>
      <c r="F8246">
        <v>0</v>
      </c>
      <c r="G8246">
        <v>0</v>
      </c>
      <c r="H8246">
        <v>0</v>
      </c>
      <c r="I8246">
        <v>0</v>
      </c>
    </row>
    <row r="8247" spans="1:9" x14ac:dyDescent="0.25">
      <c r="A8247" t="s">
        <v>720</v>
      </c>
      <c r="B8247">
        <v>40847</v>
      </c>
      <c r="C8247" s="593">
        <v>0.06</v>
      </c>
      <c r="D8247" t="s">
        <v>3474</v>
      </c>
      <c r="E8247">
        <v>0.06</v>
      </c>
      <c r="F8247">
        <v>0</v>
      </c>
      <c r="G8247">
        <v>0</v>
      </c>
      <c r="H8247">
        <v>0</v>
      </c>
      <c r="I8247">
        <v>0</v>
      </c>
    </row>
    <row r="8248" spans="1:9" x14ac:dyDescent="0.25">
      <c r="A8248" t="s">
        <v>720</v>
      </c>
      <c r="B8248">
        <v>40849</v>
      </c>
      <c r="C8248" s="593">
        <v>0.06</v>
      </c>
      <c r="D8248" t="s">
        <v>3474</v>
      </c>
      <c r="E8248">
        <v>0.06</v>
      </c>
      <c r="F8248">
        <v>0</v>
      </c>
      <c r="G8248">
        <v>0</v>
      </c>
      <c r="H8248">
        <v>0</v>
      </c>
      <c r="I8248">
        <v>0</v>
      </c>
    </row>
    <row r="8249" spans="1:9" x14ac:dyDescent="0.25">
      <c r="A8249" t="s">
        <v>720</v>
      </c>
      <c r="B8249">
        <v>40854</v>
      </c>
      <c r="C8249" s="593">
        <v>0.06</v>
      </c>
      <c r="D8249" t="s">
        <v>3478</v>
      </c>
      <c r="E8249">
        <v>0.06</v>
      </c>
      <c r="F8249">
        <v>0</v>
      </c>
      <c r="G8249">
        <v>0</v>
      </c>
      <c r="H8249">
        <v>0</v>
      </c>
      <c r="I8249">
        <v>0</v>
      </c>
    </row>
    <row r="8250" spans="1:9" x14ac:dyDescent="0.25">
      <c r="A8250" t="s">
        <v>720</v>
      </c>
      <c r="B8250">
        <v>40855</v>
      </c>
      <c r="C8250" s="593">
        <v>0.06</v>
      </c>
      <c r="D8250" t="s">
        <v>3479</v>
      </c>
      <c r="E8250">
        <v>0.06</v>
      </c>
      <c r="F8250">
        <v>0</v>
      </c>
      <c r="G8250">
        <v>0</v>
      </c>
      <c r="H8250">
        <v>0</v>
      </c>
      <c r="I8250">
        <v>0</v>
      </c>
    </row>
    <row r="8251" spans="1:9" x14ac:dyDescent="0.25">
      <c r="A8251" t="s">
        <v>720</v>
      </c>
      <c r="B8251">
        <v>40856</v>
      </c>
      <c r="C8251" s="593">
        <v>0.06</v>
      </c>
      <c r="D8251" t="s">
        <v>2389</v>
      </c>
      <c r="E8251">
        <v>0.06</v>
      </c>
      <c r="F8251">
        <v>0</v>
      </c>
      <c r="G8251">
        <v>0</v>
      </c>
      <c r="H8251">
        <v>0</v>
      </c>
      <c r="I8251">
        <v>0</v>
      </c>
    </row>
    <row r="8252" spans="1:9" x14ac:dyDescent="0.25">
      <c r="A8252" t="s">
        <v>720</v>
      </c>
      <c r="B8252">
        <v>40858</v>
      </c>
      <c r="C8252" s="593">
        <v>0.06</v>
      </c>
      <c r="D8252" t="s">
        <v>1495</v>
      </c>
      <c r="E8252">
        <v>0.06</v>
      </c>
      <c r="F8252">
        <v>0</v>
      </c>
      <c r="G8252">
        <v>0</v>
      </c>
      <c r="H8252">
        <v>0</v>
      </c>
      <c r="I8252">
        <v>0</v>
      </c>
    </row>
    <row r="8253" spans="1:9" x14ac:dyDescent="0.25">
      <c r="A8253" t="s">
        <v>720</v>
      </c>
      <c r="B8253">
        <v>40862</v>
      </c>
      <c r="C8253" s="593">
        <v>0.06</v>
      </c>
      <c r="D8253" t="s">
        <v>3476</v>
      </c>
      <c r="E8253">
        <v>0.06</v>
      </c>
      <c r="F8253">
        <v>0</v>
      </c>
      <c r="G8253">
        <v>0</v>
      </c>
      <c r="H8253">
        <v>0</v>
      </c>
      <c r="I8253">
        <v>0</v>
      </c>
    </row>
    <row r="8254" spans="1:9" x14ac:dyDescent="0.25">
      <c r="A8254" t="s">
        <v>720</v>
      </c>
      <c r="B8254">
        <v>40863</v>
      </c>
      <c r="C8254" s="593">
        <v>0.06</v>
      </c>
      <c r="D8254" t="s">
        <v>3474</v>
      </c>
      <c r="E8254">
        <v>0.06</v>
      </c>
      <c r="F8254">
        <v>0</v>
      </c>
      <c r="G8254">
        <v>0</v>
      </c>
      <c r="H8254">
        <v>0</v>
      </c>
      <c r="I8254">
        <v>0</v>
      </c>
    </row>
    <row r="8255" spans="1:9" x14ac:dyDescent="0.25">
      <c r="A8255" t="s">
        <v>720</v>
      </c>
      <c r="B8255">
        <v>40865</v>
      </c>
      <c r="C8255" s="593">
        <v>0.06</v>
      </c>
      <c r="D8255" t="s">
        <v>3474</v>
      </c>
      <c r="E8255">
        <v>0.06</v>
      </c>
      <c r="F8255">
        <v>0</v>
      </c>
      <c r="G8255">
        <v>0</v>
      </c>
      <c r="H8255">
        <v>0</v>
      </c>
      <c r="I8255">
        <v>0</v>
      </c>
    </row>
    <row r="8256" spans="1:9" x14ac:dyDescent="0.25">
      <c r="A8256" t="s">
        <v>720</v>
      </c>
      <c r="B8256">
        <v>40868</v>
      </c>
      <c r="C8256" s="593">
        <v>0.06</v>
      </c>
      <c r="D8256" t="s">
        <v>1495</v>
      </c>
      <c r="E8256">
        <v>0.06</v>
      </c>
      <c r="F8256">
        <v>0</v>
      </c>
      <c r="G8256">
        <v>0</v>
      </c>
      <c r="H8256">
        <v>0</v>
      </c>
      <c r="I8256">
        <v>0</v>
      </c>
    </row>
    <row r="8257" spans="1:9" x14ac:dyDescent="0.25">
      <c r="A8257" t="s">
        <v>720</v>
      </c>
      <c r="B8257">
        <v>40870</v>
      </c>
      <c r="C8257" s="593">
        <v>0.06</v>
      </c>
      <c r="D8257" t="s">
        <v>3474</v>
      </c>
      <c r="E8257">
        <v>0.06</v>
      </c>
      <c r="F8257">
        <v>0</v>
      </c>
      <c r="G8257">
        <v>0</v>
      </c>
      <c r="H8257">
        <v>0</v>
      </c>
      <c r="I8257">
        <v>0</v>
      </c>
    </row>
    <row r="8258" spans="1:9" x14ac:dyDescent="0.25">
      <c r="A8258" t="s">
        <v>720</v>
      </c>
      <c r="B8258">
        <v>40873</v>
      </c>
      <c r="C8258" s="593">
        <v>0.06</v>
      </c>
      <c r="D8258" t="s">
        <v>3474</v>
      </c>
      <c r="E8258">
        <v>0.06</v>
      </c>
      <c r="F8258">
        <v>0</v>
      </c>
      <c r="G8258">
        <v>0</v>
      </c>
      <c r="H8258">
        <v>0</v>
      </c>
      <c r="I8258">
        <v>0</v>
      </c>
    </row>
    <row r="8259" spans="1:9" x14ac:dyDescent="0.25">
      <c r="A8259" t="s">
        <v>720</v>
      </c>
      <c r="B8259">
        <v>40874</v>
      </c>
      <c r="C8259" s="593">
        <v>0.06</v>
      </c>
      <c r="D8259" t="s">
        <v>1412</v>
      </c>
      <c r="E8259">
        <v>0.06</v>
      </c>
      <c r="F8259">
        <v>0</v>
      </c>
      <c r="G8259">
        <v>0</v>
      </c>
      <c r="H8259">
        <v>0</v>
      </c>
      <c r="I8259">
        <v>0</v>
      </c>
    </row>
    <row r="8260" spans="1:9" x14ac:dyDescent="0.25">
      <c r="A8260" t="s">
        <v>720</v>
      </c>
      <c r="B8260">
        <v>40902</v>
      </c>
      <c r="C8260" s="593">
        <v>0.06</v>
      </c>
      <c r="D8260" t="s">
        <v>2389</v>
      </c>
      <c r="E8260">
        <v>0.06</v>
      </c>
      <c r="F8260">
        <v>0</v>
      </c>
      <c r="G8260">
        <v>0</v>
      </c>
      <c r="H8260">
        <v>0</v>
      </c>
      <c r="I8260">
        <v>0</v>
      </c>
    </row>
    <row r="8261" spans="1:9" x14ac:dyDescent="0.25">
      <c r="A8261" t="s">
        <v>720</v>
      </c>
      <c r="B8261">
        <v>40903</v>
      </c>
      <c r="C8261" s="593">
        <v>0.06</v>
      </c>
      <c r="D8261" t="s">
        <v>3236</v>
      </c>
      <c r="E8261">
        <v>0.06</v>
      </c>
      <c r="F8261">
        <v>0</v>
      </c>
      <c r="G8261">
        <v>0</v>
      </c>
      <c r="H8261">
        <v>0</v>
      </c>
      <c r="I8261">
        <v>0</v>
      </c>
    </row>
    <row r="8262" spans="1:9" x14ac:dyDescent="0.25">
      <c r="A8262" t="s">
        <v>720</v>
      </c>
      <c r="B8262">
        <v>40906</v>
      </c>
      <c r="C8262" s="593">
        <v>0.06</v>
      </c>
      <c r="D8262" t="s">
        <v>3236</v>
      </c>
      <c r="E8262">
        <v>0.06</v>
      </c>
      <c r="F8262">
        <v>0</v>
      </c>
      <c r="G8262">
        <v>0</v>
      </c>
      <c r="H8262">
        <v>0</v>
      </c>
      <c r="I8262">
        <v>0</v>
      </c>
    </row>
    <row r="8263" spans="1:9" x14ac:dyDescent="0.25">
      <c r="A8263" t="s">
        <v>720</v>
      </c>
      <c r="B8263">
        <v>40913</v>
      </c>
      <c r="C8263" s="593">
        <v>0.06</v>
      </c>
      <c r="D8263" t="s">
        <v>2389</v>
      </c>
      <c r="E8263">
        <v>0.06</v>
      </c>
      <c r="F8263">
        <v>0</v>
      </c>
      <c r="G8263">
        <v>0</v>
      </c>
      <c r="H8263">
        <v>0</v>
      </c>
      <c r="I8263">
        <v>0</v>
      </c>
    </row>
    <row r="8264" spans="1:9" x14ac:dyDescent="0.25">
      <c r="A8264" t="s">
        <v>720</v>
      </c>
      <c r="B8264">
        <v>40914</v>
      </c>
      <c r="C8264" s="593">
        <v>0.06</v>
      </c>
      <c r="D8264" t="s">
        <v>1412</v>
      </c>
      <c r="E8264">
        <v>0.06</v>
      </c>
      <c r="F8264">
        <v>0</v>
      </c>
      <c r="G8264">
        <v>0</v>
      </c>
      <c r="H8264">
        <v>0</v>
      </c>
      <c r="I8264">
        <v>0</v>
      </c>
    </row>
    <row r="8265" spans="1:9" x14ac:dyDescent="0.25">
      <c r="A8265" t="s">
        <v>720</v>
      </c>
      <c r="B8265">
        <v>40915</v>
      </c>
      <c r="C8265" s="593">
        <v>0.06</v>
      </c>
      <c r="D8265" t="s">
        <v>3236</v>
      </c>
      <c r="E8265">
        <v>0.06</v>
      </c>
      <c r="F8265">
        <v>0</v>
      </c>
      <c r="G8265">
        <v>0</v>
      </c>
      <c r="H8265">
        <v>0</v>
      </c>
      <c r="I8265">
        <v>0</v>
      </c>
    </row>
    <row r="8266" spans="1:9" x14ac:dyDescent="0.25">
      <c r="A8266" t="s">
        <v>720</v>
      </c>
      <c r="B8266">
        <v>40921</v>
      </c>
      <c r="C8266" s="593">
        <v>0.06</v>
      </c>
      <c r="D8266" t="s">
        <v>3236</v>
      </c>
      <c r="E8266">
        <v>0.06</v>
      </c>
      <c r="F8266">
        <v>0</v>
      </c>
      <c r="G8266">
        <v>0</v>
      </c>
      <c r="H8266">
        <v>0</v>
      </c>
      <c r="I8266">
        <v>0</v>
      </c>
    </row>
    <row r="8267" spans="1:9" x14ac:dyDescent="0.25">
      <c r="A8267" t="s">
        <v>720</v>
      </c>
      <c r="B8267">
        <v>40923</v>
      </c>
      <c r="C8267" s="593">
        <v>0.06</v>
      </c>
      <c r="D8267" t="s">
        <v>3236</v>
      </c>
      <c r="E8267">
        <v>0.06</v>
      </c>
      <c r="F8267">
        <v>0</v>
      </c>
      <c r="G8267">
        <v>0</v>
      </c>
      <c r="H8267">
        <v>0</v>
      </c>
      <c r="I8267">
        <v>0</v>
      </c>
    </row>
    <row r="8268" spans="1:9" x14ac:dyDescent="0.25">
      <c r="A8268" t="s">
        <v>720</v>
      </c>
      <c r="B8268">
        <v>40927</v>
      </c>
      <c r="C8268" s="593">
        <v>0.06</v>
      </c>
      <c r="D8268" t="s">
        <v>3474</v>
      </c>
      <c r="E8268">
        <v>0.06</v>
      </c>
      <c r="F8268">
        <v>0</v>
      </c>
      <c r="G8268">
        <v>0</v>
      </c>
      <c r="H8268">
        <v>0</v>
      </c>
      <c r="I8268">
        <v>0</v>
      </c>
    </row>
    <row r="8269" spans="1:9" x14ac:dyDescent="0.25">
      <c r="A8269" t="s">
        <v>720</v>
      </c>
      <c r="B8269">
        <v>40930</v>
      </c>
      <c r="C8269" s="593">
        <v>0.06</v>
      </c>
      <c r="D8269" t="s">
        <v>3236</v>
      </c>
      <c r="E8269">
        <v>0.06</v>
      </c>
      <c r="F8269">
        <v>0</v>
      </c>
      <c r="G8269">
        <v>0</v>
      </c>
      <c r="H8269">
        <v>0</v>
      </c>
      <c r="I8269">
        <v>0</v>
      </c>
    </row>
    <row r="8270" spans="1:9" x14ac:dyDescent="0.25">
      <c r="A8270" t="s">
        <v>720</v>
      </c>
      <c r="B8270">
        <v>40932</v>
      </c>
      <c r="C8270" s="593">
        <v>0.06</v>
      </c>
      <c r="D8270" t="s">
        <v>1412</v>
      </c>
      <c r="E8270">
        <v>0.06</v>
      </c>
      <c r="F8270">
        <v>0</v>
      </c>
      <c r="G8270">
        <v>0</v>
      </c>
      <c r="H8270">
        <v>0</v>
      </c>
      <c r="I8270">
        <v>0</v>
      </c>
    </row>
    <row r="8271" spans="1:9" x14ac:dyDescent="0.25">
      <c r="A8271" t="s">
        <v>720</v>
      </c>
      <c r="B8271">
        <v>40935</v>
      </c>
      <c r="C8271" s="593">
        <v>0.06</v>
      </c>
      <c r="D8271" t="s">
        <v>2389</v>
      </c>
      <c r="E8271">
        <v>0.06</v>
      </c>
      <c r="F8271">
        <v>0</v>
      </c>
      <c r="G8271">
        <v>0</v>
      </c>
      <c r="H8271">
        <v>0</v>
      </c>
      <c r="I8271">
        <v>0</v>
      </c>
    </row>
    <row r="8272" spans="1:9" x14ac:dyDescent="0.25">
      <c r="A8272" t="s">
        <v>720</v>
      </c>
      <c r="B8272">
        <v>40939</v>
      </c>
      <c r="C8272" s="593">
        <v>0.06</v>
      </c>
      <c r="D8272" t="s">
        <v>2389</v>
      </c>
      <c r="E8272">
        <v>0.06</v>
      </c>
      <c r="F8272">
        <v>0</v>
      </c>
      <c r="G8272">
        <v>0</v>
      </c>
      <c r="H8272">
        <v>0</v>
      </c>
      <c r="I8272">
        <v>0</v>
      </c>
    </row>
    <row r="8273" spans="1:9" x14ac:dyDescent="0.25">
      <c r="A8273" t="s">
        <v>720</v>
      </c>
      <c r="B8273">
        <v>40940</v>
      </c>
      <c r="C8273" s="593">
        <v>0.06</v>
      </c>
      <c r="D8273" t="s">
        <v>2389</v>
      </c>
      <c r="E8273">
        <v>0.06</v>
      </c>
      <c r="F8273">
        <v>0</v>
      </c>
      <c r="G8273">
        <v>0</v>
      </c>
      <c r="H8273">
        <v>0</v>
      </c>
      <c r="I8273">
        <v>0</v>
      </c>
    </row>
    <row r="8274" spans="1:9" x14ac:dyDescent="0.25">
      <c r="A8274" t="s">
        <v>720</v>
      </c>
      <c r="B8274">
        <v>40941</v>
      </c>
      <c r="C8274" s="593">
        <v>0.06</v>
      </c>
      <c r="D8274" t="s">
        <v>1412</v>
      </c>
      <c r="E8274">
        <v>0.06</v>
      </c>
      <c r="F8274">
        <v>0</v>
      </c>
      <c r="G8274">
        <v>0</v>
      </c>
      <c r="H8274">
        <v>0</v>
      </c>
      <c r="I8274">
        <v>0</v>
      </c>
    </row>
    <row r="8275" spans="1:9" x14ac:dyDescent="0.25">
      <c r="A8275" t="s">
        <v>720</v>
      </c>
      <c r="B8275">
        <v>40943</v>
      </c>
      <c r="C8275" s="593">
        <v>0.06</v>
      </c>
      <c r="D8275" t="s">
        <v>3236</v>
      </c>
      <c r="E8275">
        <v>0.06</v>
      </c>
      <c r="F8275">
        <v>0</v>
      </c>
      <c r="G8275">
        <v>0</v>
      </c>
      <c r="H8275">
        <v>0</v>
      </c>
      <c r="I8275">
        <v>0</v>
      </c>
    </row>
    <row r="8276" spans="1:9" x14ac:dyDescent="0.25">
      <c r="A8276" t="s">
        <v>720</v>
      </c>
      <c r="B8276">
        <v>40944</v>
      </c>
      <c r="C8276" s="593">
        <v>0.06</v>
      </c>
      <c r="D8276" t="s">
        <v>1412</v>
      </c>
      <c r="E8276">
        <v>0.06</v>
      </c>
      <c r="F8276">
        <v>0</v>
      </c>
      <c r="G8276">
        <v>0</v>
      </c>
      <c r="H8276">
        <v>0</v>
      </c>
      <c r="I8276">
        <v>0</v>
      </c>
    </row>
    <row r="8277" spans="1:9" x14ac:dyDescent="0.25">
      <c r="A8277" t="s">
        <v>720</v>
      </c>
      <c r="B8277">
        <v>40946</v>
      </c>
      <c r="C8277" s="593">
        <v>0.06</v>
      </c>
      <c r="D8277" t="s">
        <v>3236</v>
      </c>
      <c r="E8277">
        <v>0.06</v>
      </c>
      <c r="F8277">
        <v>0</v>
      </c>
      <c r="G8277">
        <v>0</v>
      </c>
      <c r="H8277">
        <v>0</v>
      </c>
      <c r="I8277">
        <v>0</v>
      </c>
    </row>
    <row r="8278" spans="1:9" x14ac:dyDescent="0.25">
      <c r="A8278" t="s">
        <v>720</v>
      </c>
      <c r="B8278">
        <v>40949</v>
      </c>
      <c r="C8278" s="593">
        <v>0.06</v>
      </c>
      <c r="D8278" t="s">
        <v>3236</v>
      </c>
      <c r="E8278">
        <v>0.06</v>
      </c>
      <c r="F8278">
        <v>0</v>
      </c>
      <c r="G8278">
        <v>0</v>
      </c>
      <c r="H8278">
        <v>0</v>
      </c>
      <c r="I8278">
        <v>0</v>
      </c>
    </row>
    <row r="8279" spans="1:9" x14ac:dyDescent="0.25">
      <c r="A8279" t="s">
        <v>720</v>
      </c>
      <c r="B8279">
        <v>40951</v>
      </c>
      <c r="C8279" s="593">
        <v>0.06</v>
      </c>
      <c r="D8279" t="s">
        <v>1412</v>
      </c>
      <c r="E8279">
        <v>0.06</v>
      </c>
      <c r="F8279">
        <v>0</v>
      </c>
      <c r="G8279">
        <v>0</v>
      </c>
      <c r="H8279">
        <v>0</v>
      </c>
      <c r="I8279">
        <v>0</v>
      </c>
    </row>
    <row r="8280" spans="1:9" x14ac:dyDescent="0.25">
      <c r="A8280" t="s">
        <v>720</v>
      </c>
      <c r="B8280">
        <v>40953</v>
      </c>
      <c r="C8280" s="593">
        <v>0.06</v>
      </c>
      <c r="D8280" t="s">
        <v>3236</v>
      </c>
      <c r="E8280">
        <v>0.06</v>
      </c>
      <c r="F8280">
        <v>0</v>
      </c>
      <c r="G8280">
        <v>0</v>
      </c>
      <c r="H8280">
        <v>0</v>
      </c>
      <c r="I8280">
        <v>0</v>
      </c>
    </row>
    <row r="8281" spans="1:9" x14ac:dyDescent="0.25">
      <c r="A8281" t="s">
        <v>720</v>
      </c>
      <c r="B8281">
        <v>40955</v>
      </c>
      <c r="C8281" s="593">
        <v>0.06</v>
      </c>
      <c r="D8281" t="s">
        <v>2389</v>
      </c>
      <c r="E8281">
        <v>0.06</v>
      </c>
      <c r="F8281">
        <v>0</v>
      </c>
      <c r="G8281">
        <v>0</v>
      </c>
      <c r="H8281">
        <v>0</v>
      </c>
      <c r="I8281">
        <v>0</v>
      </c>
    </row>
    <row r="8282" spans="1:9" x14ac:dyDescent="0.25">
      <c r="A8282" t="s">
        <v>720</v>
      </c>
      <c r="B8282">
        <v>40958</v>
      </c>
      <c r="C8282" s="593">
        <v>0.06</v>
      </c>
      <c r="D8282" t="s">
        <v>2389</v>
      </c>
      <c r="E8282">
        <v>0.06</v>
      </c>
      <c r="F8282">
        <v>0</v>
      </c>
      <c r="G8282">
        <v>0</v>
      </c>
      <c r="H8282">
        <v>0</v>
      </c>
      <c r="I8282">
        <v>0</v>
      </c>
    </row>
    <row r="8283" spans="1:9" x14ac:dyDescent="0.25">
      <c r="A8283" t="s">
        <v>720</v>
      </c>
      <c r="B8283">
        <v>40962</v>
      </c>
      <c r="C8283" s="593">
        <v>0.06</v>
      </c>
      <c r="D8283" t="s">
        <v>3236</v>
      </c>
      <c r="E8283">
        <v>0.06</v>
      </c>
      <c r="F8283">
        <v>0</v>
      </c>
      <c r="G8283">
        <v>0</v>
      </c>
      <c r="H8283">
        <v>0</v>
      </c>
      <c r="I8283">
        <v>0</v>
      </c>
    </row>
    <row r="8284" spans="1:9" x14ac:dyDescent="0.25">
      <c r="A8284" t="s">
        <v>720</v>
      </c>
      <c r="B8284">
        <v>40964</v>
      </c>
      <c r="C8284" s="593">
        <v>0.06</v>
      </c>
      <c r="D8284" t="s">
        <v>3474</v>
      </c>
      <c r="E8284">
        <v>0.06</v>
      </c>
      <c r="F8284">
        <v>0</v>
      </c>
      <c r="G8284">
        <v>0</v>
      </c>
      <c r="H8284">
        <v>0</v>
      </c>
      <c r="I8284">
        <v>0</v>
      </c>
    </row>
    <row r="8285" spans="1:9" x14ac:dyDescent="0.25">
      <c r="A8285" t="s">
        <v>720</v>
      </c>
      <c r="B8285">
        <v>40965</v>
      </c>
      <c r="C8285" s="593">
        <v>0.06</v>
      </c>
      <c r="D8285" t="s">
        <v>2389</v>
      </c>
      <c r="E8285">
        <v>0.06</v>
      </c>
      <c r="F8285">
        <v>0</v>
      </c>
      <c r="G8285">
        <v>0</v>
      </c>
      <c r="H8285">
        <v>0</v>
      </c>
      <c r="I8285">
        <v>0</v>
      </c>
    </row>
    <row r="8286" spans="1:9" x14ac:dyDescent="0.25">
      <c r="A8286" t="s">
        <v>720</v>
      </c>
      <c r="B8286">
        <v>40972</v>
      </c>
      <c r="C8286" s="593">
        <v>0.06</v>
      </c>
      <c r="D8286" t="s">
        <v>1412</v>
      </c>
      <c r="E8286">
        <v>0.06</v>
      </c>
      <c r="F8286">
        <v>0</v>
      </c>
      <c r="G8286">
        <v>0</v>
      </c>
      <c r="H8286">
        <v>0</v>
      </c>
      <c r="I8286">
        <v>0</v>
      </c>
    </row>
    <row r="8287" spans="1:9" x14ac:dyDescent="0.25">
      <c r="A8287" t="s">
        <v>720</v>
      </c>
      <c r="B8287">
        <v>40977</v>
      </c>
      <c r="C8287" s="593">
        <v>0.06</v>
      </c>
      <c r="D8287" t="s">
        <v>3480</v>
      </c>
      <c r="E8287">
        <v>0.06</v>
      </c>
      <c r="F8287">
        <v>0</v>
      </c>
      <c r="G8287">
        <v>0</v>
      </c>
      <c r="H8287">
        <v>0</v>
      </c>
      <c r="I8287">
        <v>0</v>
      </c>
    </row>
    <row r="8288" spans="1:9" x14ac:dyDescent="0.25">
      <c r="A8288" t="s">
        <v>720</v>
      </c>
      <c r="B8288">
        <v>40979</v>
      </c>
      <c r="C8288" s="593">
        <v>0.06</v>
      </c>
      <c r="D8288" t="s">
        <v>1495</v>
      </c>
      <c r="E8288">
        <v>0.06</v>
      </c>
      <c r="F8288">
        <v>0</v>
      </c>
      <c r="G8288">
        <v>0</v>
      </c>
      <c r="H8288">
        <v>0</v>
      </c>
      <c r="I8288">
        <v>0</v>
      </c>
    </row>
    <row r="8289" spans="1:9" x14ac:dyDescent="0.25">
      <c r="A8289" t="s">
        <v>720</v>
      </c>
      <c r="B8289">
        <v>40981</v>
      </c>
      <c r="C8289" s="593">
        <v>0.06</v>
      </c>
      <c r="D8289" t="s">
        <v>1345</v>
      </c>
      <c r="E8289">
        <v>0.06</v>
      </c>
      <c r="F8289">
        <v>0</v>
      </c>
      <c r="G8289">
        <v>0</v>
      </c>
      <c r="H8289">
        <v>0</v>
      </c>
      <c r="I8289">
        <v>0</v>
      </c>
    </row>
    <row r="8290" spans="1:9" x14ac:dyDescent="0.25">
      <c r="A8290" t="s">
        <v>720</v>
      </c>
      <c r="B8290">
        <v>40982</v>
      </c>
      <c r="C8290" s="593">
        <v>0.06</v>
      </c>
      <c r="D8290" t="s">
        <v>3236</v>
      </c>
      <c r="E8290">
        <v>0.06</v>
      </c>
      <c r="F8290">
        <v>0</v>
      </c>
      <c r="G8290">
        <v>0</v>
      </c>
      <c r="H8290">
        <v>0</v>
      </c>
      <c r="I8290">
        <v>0</v>
      </c>
    </row>
    <row r="8291" spans="1:9" x14ac:dyDescent="0.25">
      <c r="A8291" t="s">
        <v>720</v>
      </c>
      <c r="B8291">
        <v>40983</v>
      </c>
      <c r="C8291" s="593">
        <v>0.06</v>
      </c>
      <c r="D8291" t="s">
        <v>1412</v>
      </c>
      <c r="E8291">
        <v>0.06</v>
      </c>
      <c r="F8291">
        <v>0</v>
      </c>
      <c r="G8291">
        <v>0</v>
      </c>
      <c r="H8291">
        <v>0</v>
      </c>
      <c r="I8291">
        <v>0</v>
      </c>
    </row>
    <row r="8292" spans="1:9" x14ac:dyDescent="0.25">
      <c r="A8292" t="s">
        <v>720</v>
      </c>
      <c r="B8292">
        <v>40988</v>
      </c>
      <c r="C8292" s="593">
        <v>0.06</v>
      </c>
      <c r="D8292" t="s">
        <v>2389</v>
      </c>
      <c r="E8292">
        <v>0.06</v>
      </c>
      <c r="F8292">
        <v>0</v>
      </c>
      <c r="G8292">
        <v>0</v>
      </c>
      <c r="H8292">
        <v>0</v>
      </c>
      <c r="I8292">
        <v>0</v>
      </c>
    </row>
    <row r="8293" spans="1:9" x14ac:dyDescent="0.25">
      <c r="A8293" t="s">
        <v>720</v>
      </c>
      <c r="B8293">
        <v>40995</v>
      </c>
      <c r="C8293" s="593">
        <v>0.06</v>
      </c>
      <c r="D8293" t="s">
        <v>3236</v>
      </c>
      <c r="E8293">
        <v>0.06</v>
      </c>
      <c r="F8293">
        <v>0</v>
      </c>
      <c r="G8293">
        <v>0</v>
      </c>
      <c r="H8293">
        <v>0</v>
      </c>
      <c r="I8293">
        <v>0</v>
      </c>
    </row>
    <row r="8294" spans="1:9" x14ac:dyDescent="0.25">
      <c r="A8294" t="s">
        <v>720</v>
      </c>
      <c r="B8294">
        <v>40997</v>
      </c>
      <c r="C8294" s="593">
        <v>0.06</v>
      </c>
      <c r="D8294" t="s">
        <v>3236</v>
      </c>
      <c r="E8294">
        <v>0.06</v>
      </c>
      <c r="F8294">
        <v>0</v>
      </c>
      <c r="G8294">
        <v>0</v>
      </c>
      <c r="H8294">
        <v>0</v>
      </c>
      <c r="I8294">
        <v>0</v>
      </c>
    </row>
    <row r="8295" spans="1:9" x14ac:dyDescent="0.25">
      <c r="A8295" t="s">
        <v>720</v>
      </c>
      <c r="B8295">
        <v>41001</v>
      </c>
      <c r="C8295" s="593">
        <v>0.06</v>
      </c>
      <c r="D8295" t="s">
        <v>1903</v>
      </c>
      <c r="E8295">
        <v>0.06</v>
      </c>
      <c r="F8295">
        <v>0</v>
      </c>
      <c r="G8295">
        <v>0</v>
      </c>
      <c r="H8295">
        <v>0</v>
      </c>
      <c r="I8295">
        <v>0</v>
      </c>
    </row>
    <row r="8296" spans="1:9" x14ac:dyDescent="0.25">
      <c r="A8296" t="s">
        <v>720</v>
      </c>
      <c r="B8296">
        <v>41002</v>
      </c>
      <c r="C8296" s="593">
        <v>0.06</v>
      </c>
      <c r="D8296" t="s">
        <v>3481</v>
      </c>
      <c r="E8296">
        <v>0.06</v>
      </c>
      <c r="F8296">
        <v>0</v>
      </c>
      <c r="G8296">
        <v>0</v>
      </c>
      <c r="H8296">
        <v>0</v>
      </c>
      <c r="I8296">
        <v>0</v>
      </c>
    </row>
    <row r="8297" spans="1:9" x14ac:dyDescent="0.25">
      <c r="A8297" t="s">
        <v>720</v>
      </c>
      <c r="B8297">
        <v>41003</v>
      </c>
      <c r="C8297" s="593">
        <v>0.06</v>
      </c>
      <c r="D8297" t="s">
        <v>1480</v>
      </c>
      <c r="E8297">
        <v>0.06</v>
      </c>
      <c r="F8297">
        <v>0</v>
      </c>
      <c r="G8297">
        <v>0</v>
      </c>
      <c r="H8297">
        <v>0</v>
      </c>
      <c r="I8297">
        <v>0</v>
      </c>
    </row>
    <row r="8298" spans="1:9" x14ac:dyDescent="0.25">
      <c r="A8298" t="s">
        <v>720</v>
      </c>
      <c r="B8298">
        <v>41004</v>
      </c>
      <c r="C8298" s="593">
        <v>0.06</v>
      </c>
      <c r="D8298" t="s">
        <v>3481</v>
      </c>
      <c r="E8298">
        <v>0.06</v>
      </c>
      <c r="F8298">
        <v>0</v>
      </c>
      <c r="G8298">
        <v>0</v>
      </c>
      <c r="H8298">
        <v>0</v>
      </c>
      <c r="I8298">
        <v>0</v>
      </c>
    </row>
    <row r="8299" spans="1:9" x14ac:dyDescent="0.25">
      <c r="A8299" t="s">
        <v>720</v>
      </c>
      <c r="B8299">
        <v>41005</v>
      </c>
      <c r="C8299" s="593">
        <v>0.06</v>
      </c>
      <c r="D8299" t="s">
        <v>2171</v>
      </c>
      <c r="E8299">
        <v>0.06</v>
      </c>
      <c r="F8299">
        <v>0</v>
      </c>
      <c r="G8299">
        <v>0</v>
      </c>
      <c r="H8299">
        <v>0</v>
      </c>
      <c r="I8299">
        <v>0</v>
      </c>
    </row>
    <row r="8300" spans="1:9" x14ac:dyDescent="0.25">
      <c r="A8300" t="s">
        <v>720</v>
      </c>
      <c r="B8300">
        <v>41006</v>
      </c>
      <c r="C8300" s="593">
        <v>0.06</v>
      </c>
      <c r="D8300" t="s">
        <v>1903</v>
      </c>
      <c r="E8300">
        <v>0.06</v>
      </c>
      <c r="F8300">
        <v>0</v>
      </c>
      <c r="G8300">
        <v>0</v>
      </c>
      <c r="H8300">
        <v>0</v>
      </c>
      <c r="I8300">
        <v>0</v>
      </c>
    </row>
    <row r="8301" spans="1:9" x14ac:dyDescent="0.25">
      <c r="A8301" t="s">
        <v>720</v>
      </c>
      <c r="B8301">
        <v>41007</v>
      </c>
      <c r="C8301" s="593">
        <v>0.06</v>
      </c>
      <c r="D8301" t="s">
        <v>3482</v>
      </c>
      <c r="E8301">
        <v>0.06</v>
      </c>
      <c r="F8301">
        <v>0</v>
      </c>
      <c r="G8301">
        <v>0</v>
      </c>
      <c r="H8301">
        <v>0</v>
      </c>
      <c r="I8301">
        <v>0</v>
      </c>
    </row>
    <row r="8302" spans="1:9" x14ac:dyDescent="0.25">
      <c r="A8302" t="s">
        <v>720</v>
      </c>
      <c r="B8302">
        <v>41008</v>
      </c>
      <c r="C8302" s="593">
        <v>0.06</v>
      </c>
      <c r="D8302" t="s">
        <v>3483</v>
      </c>
      <c r="E8302">
        <v>0.06</v>
      </c>
      <c r="F8302">
        <v>0</v>
      </c>
      <c r="G8302">
        <v>0</v>
      </c>
      <c r="H8302">
        <v>0</v>
      </c>
      <c r="I8302">
        <v>0</v>
      </c>
    </row>
    <row r="8303" spans="1:9" x14ac:dyDescent="0.25">
      <c r="A8303" t="s">
        <v>720</v>
      </c>
      <c r="B8303">
        <v>41010</v>
      </c>
      <c r="C8303" s="593">
        <v>0.06</v>
      </c>
      <c r="D8303" t="s">
        <v>1480</v>
      </c>
      <c r="E8303">
        <v>0.06</v>
      </c>
      <c r="F8303">
        <v>0</v>
      </c>
      <c r="G8303">
        <v>0</v>
      </c>
      <c r="H8303">
        <v>0</v>
      </c>
      <c r="I8303">
        <v>0</v>
      </c>
    </row>
    <row r="8304" spans="1:9" x14ac:dyDescent="0.25">
      <c r="A8304" t="s">
        <v>720</v>
      </c>
      <c r="B8304">
        <v>41011</v>
      </c>
      <c r="C8304" s="593">
        <v>0.06</v>
      </c>
      <c r="D8304" t="s">
        <v>3484</v>
      </c>
      <c r="E8304">
        <v>0.06</v>
      </c>
      <c r="F8304">
        <v>0</v>
      </c>
      <c r="G8304">
        <v>0</v>
      </c>
      <c r="H8304">
        <v>0</v>
      </c>
      <c r="I8304">
        <v>0</v>
      </c>
    </row>
    <row r="8305" spans="1:9" x14ac:dyDescent="0.25">
      <c r="A8305" t="s">
        <v>720</v>
      </c>
      <c r="B8305">
        <v>41012</v>
      </c>
      <c r="C8305" s="593">
        <v>0.06</v>
      </c>
      <c r="D8305" t="s">
        <v>2632</v>
      </c>
      <c r="E8305">
        <v>0.06</v>
      </c>
      <c r="F8305">
        <v>0</v>
      </c>
      <c r="G8305">
        <v>0</v>
      </c>
      <c r="H8305">
        <v>0</v>
      </c>
      <c r="I8305">
        <v>0</v>
      </c>
    </row>
    <row r="8306" spans="1:9" x14ac:dyDescent="0.25">
      <c r="A8306" t="s">
        <v>720</v>
      </c>
      <c r="B8306">
        <v>41014</v>
      </c>
      <c r="C8306" s="593">
        <v>0.06</v>
      </c>
      <c r="D8306" t="s">
        <v>2632</v>
      </c>
      <c r="E8306">
        <v>0.06</v>
      </c>
      <c r="F8306">
        <v>0</v>
      </c>
      <c r="G8306">
        <v>0</v>
      </c>
      <c r="H8306">
        <v>0</v>
      </c>
      <c r="I8306">
        <v>0</v>
      </c>
    </row>
    <row r="8307" spans="1:9" x14ac:dyDescent="0.25">
      <c r="A8307" t="s">
        <v>720</v>
      </c>
      <c r="B8307">
        <v>41015</v>
      </c>
      <c r="C8307" s="593">
        <v>0.06</v>
      </c>
      <c r="D8307" t="s">
        <v>3484</v>
      </c>
      <c r="E8307">
        <v>0.06</v>
      </c>
      <c r="F8307">
        <v>0</v>
      </c>
      <c r="G8307">
        <v>0</v>
      </c>
      <c r="H8307">
        <v>0</v>
      </c>
      <c r="I8307">
        <v>0</v>
      </c>
    </row>
    <row r="8308" spans="1:9" x14ac:dyDescent="0.25">
      <c r="A8308" t="s">
        <v>720</v>
      </c>
      <c r="B8308">
        <v>41016</v>
      </c>
      <c r="C8308" s="593">
        <v>0.06</v>
      </c>
      <c r="D8308" t="s">
        <v>2632</v>
      </c>
      <c r="E8308">
        <v>0.06</v>
      </c>
      <c r="F8308">
        <v>0</v>
      </c>
      <c r="G8308">
        <v>0</v>
      </c>
      <c r="H8308">
        <v>0</v>
      </c>
      <c r="I8308">
        <v>0</v>
      </c>
    </row>
    <row r="8309" spans="1:9" x14ac:dyDescent="0.25">
      <c r="A8309" t="s">
        <v>720</v>
      </c>
      <c r="B8309">
        <v>41017</v>
      </c>
      <c r="C8309" s="593">
        <v>0.06</v>
      </c>
      <c r="D8309" t="s">
        <v>3485</v>
      </c>
      <c r="E8309">
        <v>0.06</v>
      </c>
      <c r="F8309">
        <v>0</v>
      </c>
      <c r="G8309">
        <v>0</v>
      </c>
      <c r="H8309">
        <v>0</v>
      </c>
      <c r="I8309">
        <v>0</v>
      </c>
    </row>
    <row r="8310" spans="1:9" x14ac:dyDescent="0.25">
      <c r="A8310" t="s">
        <v>720</v>
      </c>
      <c r="B8310">
        <v>41018</v>
      </c>
      <c r="C8310" s="593">
        <v>0.06</v>
      </c>
      <c r="D8310" t="s">
        <v>3486</v>
      </c>
      <c r="E8310">
        <v>0.06</v>
      </c>
      <c r="F8310">
        <v>0</v>
      </c>
      <c r="G8310">
        <v>0</v>
      </c>
      <c r="H8310">
        <v>0</v>
      </c>
      <c r="I8310">
        <v>0</v>
      </c>
    </row>
    <row r="8311" spans="1:9" x14ac:dyDescent="0.25">
      <c r="A8311" t="s">
        <v>720</v>
      </c>
      <c r="B8311">
        <v>41019</v>
      </c>
      <c r="C8311" s="593">
        <v>0.06</v>
      </c>
      <c r="D8311" t="s">
        <v>2632</v>
      </c>
      <c r="E8311">
        <v>0.06</v>
      </c>
      <c r="F8311">
        <v>0</v>
      </c>
      <c r="G8311">
        <v>0</v>
      </c>
      <c r="H8311">
        <v>0</v>
      </c>
      <c r="I8311">
        <v>0</v>
      </c>
    </row>
    <row r="8312" spans="1:9" x14ac:dyDescent="0.25">
      <c r="A8312" t="s">
        <v>720</v>
      </c>
      <c r="B8312">
        <v>41021</v>
      </c>
      <c r="C8312" s="593">
        <v>0.06</v>
      </c>
      <c r="D8312" t="s">
        <v>2171</v>
      </c>
      <c r="E8312">
        <v>0.06</v>
      </c>
      <c r="F8312">
        <v>0</v>
      </c>
      <c r="G8312">
        <v>0</v>
      </c>
      <c r="H8312">
        <v>0</v>
      </c>
      <c r="I8312">
        <v>0</v>
      </c>
    </row>
    <row r="8313" spans="1:9" x14ac:dyDescent="0.25">
      <c r="A8313" t="s">
        <v>720</v>
      </c>
      <c r="B8313">
        <v>41022</v>
      </c>
      <c r="C8313" s="593">
        <v>0.06</v>
      </c>
      <c r="D8313" t="s">
        <v>2228</v>
      </c>
      <c r="E8313">
        <v>0.06</v>
      </c>
      <c r="F8313">
        <v>0</v>
      </c>
      <c r="G8313">
        <v>0</v>
      </c>
      <c r="H8313">
        <v>0</v>
      </c>
      <c r="I8313">
        <v>0</v>
      </c>
    </row>
    <row r="8314" spans="1:9" x14ac:dyDescent="0.25">
      <c r="A8314" t="s">
        <v>720</v>
      </c>
      <c r="B8314">
        <v>41025</v>
      </c>
      <c r="C8314" s="593">
        <v>0.06</v>
      </c>
      <c r="D8314" t="s">
        <v>3487</v>
      </c>
      <c r="E8314">
        <v>0.06</v>
      </c>
      <c r="F8314">
        <v>0</v>
      </c>
      <c r="G8314">
        <v>0</v>
      </c>
      <c r="H8314">
        <v>0</v>
      </c>
      <c r="I8314">
        <v>0</v>
      </c>
    </row>
    <row r="8315" spans="1:9" x14ac:dyDescent="0.25">
      <c r="A8315" t="s">
        <v>720</v>
      </c>
      <c r="B8315">
        <v>41030</v>
      </c>
      <c r="C8315" s="593">
        <v>0.06</v>
      </c>
      <c r="D8315" t="s">
        <v>2171</v>
      </c>
      <c r="E8315">
        <v>0.06</v>
      </c>
      <c r="F8315">
        <v>0</v>
      </c>
      <c r="G8315">
        <v>0</v>
      </c>
      <c r="H8315">
        <v>0</v>
      </c>
      <c r="I8315">
        <v>0</v>
      </c>
    </row>
    <row r="8316" spans="1:9" x14ac:dyDescent="0.25">
      <c r="A8316" t="s">
        <v>720</v>
      </c>
      <c r="B8316">
        <v>41031</v>
      </c>
      <c r="C8316" s="593">
        <v>0.06</v>
      </c>
      <c r="D8316" t="s">
        <v>3461</v>
      </c>
      <c r="E8316">
        <v>0.06</v>
      </c>
      <c r="F8316">
        <v>0</v>
      </c>
      <c r="G8316">
        <v>0</v>
      </c>
      <c r="H8316">
        <v>0</v>
      </c>
      <c r="I8316">
        <v>0</v>
      </c>
    </row>
    <row r="8317" spans="1:9" x14ac:dyDescent="0.25">
      <c r="A8317" t="s">
        <v>720</v>
      </c>
      <c r="B8317">
        <v>41033</v>
      </c>
      <c r="C8317" s="593">
        <v>0.06</v>
      </c>
      <c r="D8317" t="s">
        <v>3488</v>
      </c>
      <c r="E8317">
        <v>0.06</v>
      </c>
      <c r="F8317">
        <v>0</v>
      </c>
      <c r="G8317">
        <v>0</v>
      </c>
      <c r="H8317">
        <v>0</v>
      </c>
      <c r="I8317">
        <v>0</v>
      </c>
    </row>
    <row r="8318" spans="1:9" x14ac:dyDescent="0.25">
      <c r="A8318" t="s">
        <v>720</v>
      </c>
      <c r="B8318">
        <v>41034</v>
      </c>
      <c r="C8318" s="593">
        <v>0.06</v>
      </c>
      <c r="D8318" t="s">
        <v>3481</v>
      </c>
      <c r="E8318">
        <v>0.06</v>
      </c>
      <c r="F8318">
        <v>0</v>
      </c>
      <c r="G8318">
        <v>0</v>
      </c>
      <c r="H8318">
        <v>0</v>
      </c>
      <c r="I8318">
        <v>0</v>
      </c>
    </row>
    <row r="8319" spans="1:9" x14ac:dyDescent="0.25">
      <c r="A8319" t="s">
        <v>720</v>
      </c>
      <c r="B8319">
        <v>41035</v>
      </c>
      <c r="C8319" s="593">
        <v>0.06</v>
      </c>
      <c r="D8319" t="s">
        <v>3489</v>
      </c>
      <c r="E8319">
        <v>0.06</v>
      </c>
      <c r="F8319">
        <v>0</v>
      </c>
      <c r="G8319">
        <v>0</v>
      </c>
      <c r="H8319">
        <v>0</v>
      </c>
      <c r="I8319">
        <v>0</v>
      </c>
    </row>
    <row r="8320" spans="1:9" x14ac:dyDescent="0.25">
      <c r="A8320" t="s">
        <v>720</v>
      </c>
      <c r="B8320">
        <v>41037</v>
      </c>
      <c r="C8320" s="593">
        <v>0.06</v>
      </c>
      <c r="D8320" t="s">
        <v>2131</v>
      </c>
      <c r="E8320">
        <v>0.06</v>
      </c>
      <c r="F8320">
        <v>0</v>
      </c>
      <c r="G8320">
        <v>0</v>
      </c>
      <c r="H8320">
        <v>0</v>
      </c>
      <c r="I8320">
        <v>0</v>
      </c>
    </row>
    <row r="8321" spans="1:9" x14ac:dyDescent="0.25">
      <c r="A8321" t="s">
        <v>720</v>
      </c>
      <c r="B8321">
        <v>41039</v>
      </c>
      <c r="C8321" s="593">
        <v>0.06</v>
      </c>
      <c r="D8321" t="s">
        <v>2131</v>
      </c>
      <c r="E8321">
        <v>0.06</v>
      </c>
      <c r="F8321">
        <v>0</v>
      </c>
      <c r="G8321">
        <v>0</v>
      </c>
      <c r="H8321">
        <v>0</v>
      </c>
      <c r="I8321">
        <v>0</v>
      </c>
    </row>
    <row r="8322" spans="1:9" x14ac:dyDescent="0.25">
      <c r="A8322" t="s">
        <v>720</v>
      </c>
      <c r="B8322">
        <v>41040</v>
      </c>
      <c r="C8322" s="593">
        <v>0.06</v>
      </c>
      <c r="D8322" t="s">
        <v>3481</v>
      </c>
      <c r="E8322">
        <v>0.06</v>
      </c>
      <c r="F8322">
        <v>0</v>
      </c>
      <c r="G8322">
        <v>0</v>
      </c>
      <c r="H8322">
        <v>0</v>
      </c>
      <c r="I8322">
        <v>0</v>
      </c>
    </row>
    <row r="8323" spans="1:9" x14ac:dyDescent="0.25">
      <c r="A8323" t="s">
        <v>720</v>
      </c>
      <c r="B8323">
        <v>41041</v>
      </c>
      <c r="C8323" s="593">
        <v>0.06</v>
      </c>
      <c r="D8323" t="s">
        <v>2131</v>
      </c>
      <c r="E8323">
        <v>0.06</v>
      </c>
      <c r="F8323">
        <v>0</v>
      </c>
      <c r="G8323">
        <v>0</v>
      </c>
      <c r="H8323">
        <v>0</v>
      </c>
      <c r="I8323">
        <v>0</v>
      </c>
    </row>
    <row r="8324" spans="1:9" x14ac:dyDescent="0.25">
      <c r="A8324" t="s">
        <v>720</v>
      </c>
      <c r="B8324">
        <v>41042</v>
      </c>
      <c r="C8324" s="593">
        <v>0.06</v>
      </c>
      <c r="D8324" t="s">
        <v>3486</v>
      </c>
      <c r="E8324">
        <v>0.06</v>
      </c>
      <c r="F8324">
        <v>0</v>
      </c>
      <c r="G8324">
        <v>0</v>
      </c>
      <c r="H8324">
        <v>0</v>
      </c>
      <c r="I8324">
        <v>0</v>
      </c>
    </row>
    <row r="8325" spans="1:9" x14ac:dyDescent="0.25">
      <c r="A8325" t="s">
        <v>720</v>
      </c>
      <c r="B8325">
        <v>41043</v>
      </c>
      <c r="C8325" s="593">
        <v>0.06</v>
      </c>
      <c r="D8325" t="s">
        <v>3481</v>
      </c>
      <c r="E8325">
        <v>0.06</v>
      </c>
      <c r="F8325">
        <v>0</v>
      </c>
      <c r="G8325">
        <v>0</v>
      </c>
      <c r="H8325">
        <v>0</v>
      </c>
      <c r="I8325">
        <v>0</v>
      </c>
    </row>
    <row r="8326" spans="1:9" x14ac:dyDescent="0.25">
      <c r="A8326" t="s">
        <v>720</v>
      </c>
      <c r="B8326">
        <v>41044</v>
      </c>
      <c r="C8326" s="593">
        <v>0.06</v>
      </c>
      <c r="D8326" t="s">
        <v>3481</v>
      </c>
      <c r="E8326">
        <v>0.06</v>
      </c>
      <c r="F8326">
        <v>0</v>
      </c>
      <c r="G8326">
        <v>0</v>
      </c>
      <c r="H8326">
        <v>0</v>
      </c>
      <c r="I8326">
        <v>0</v>
      </c>
    </row>
    <row r="8327" spans="1:9" x14ac:dyDescent="0.25">
      <c r="A8327" t="s">
        <v>720</v>
      </c>
      <c r="B8327">
        <v>41045</v>
      </c>
      <c r="C8327" s="593">
        <v>0.06</v>
      </c>
      <c r="D8327" t="s">
        <v>2661</v>
      </c>
      <c r="E8327">
        <v>0.06</v>
      </c>
      <c r="F8327">
        <v>0</v>
      </c>
      <c r="G8327">
        <v>0</v>
      </c>
      <c r="H8327">
        <v>0</v>
      </c>
      <c r="I8327">
        <v>0</v>
      </c>
    </row>
    <row r="8328" spans="1:9" x14ac:dyDescent="0.25">
      <c r="A8328" t="s">
        <v>720</v>
      </c>
      <c r="B8328">
        <v>41046</v>
      </c>
      <c r="C8328" s="593">
        <v>0.06</v>
      </c>
      <c r="D8328" t="s">
        <v>3405</v>
      </c>
      <c r="E8328">
        <v>0.06</v>
      </c>
      <c r="F8328">
        <v>0</v>
      </c>
      <c r="G8328">
        <v>0</v>
      </c>
      <c r="H8328">
        <v>0</v>
      </c>
      <c r="I8328">
        <v>0</v>
      </c>
    </row>
    <row r="8329" spans="1:9" x14ac:dyDescent="0.25">
      <c r="A8329" t="s">
        <v>720</v>
      </c>
      <c r="B8329">
        <v>41048</v>
      </c>
      <c r="C8329" s="593">
        <v>0.06</v>
      </c>
      <c r="D8329" t="s">
        <v>2171</v>
      </c>
      <c r="E8329">
        <v>0.06</v>
      </c>
      <c r="F8329">
        <v>0</v>
      </c>
      <c r="G8329">
        <v>0</v>
      </c>
      <c r="H8329">
        <v>0</v>
      </c>
      <c r="I8329">
        <v>0</v>
      </c>
    </row>
    <row r="8330" spans="1:9" x14ac:dyDescent="0.25">
      <c r="A8330" t="s">
        <v>720</v>
      </c>
      <c r="B8330">
        <v>41049</v>
      </c>
      <c r="C8330" s="593">
        <v>0.06</v>
      </c>
      <c r="D8330" t="s">
        <v>3450</v>
      </c>
      <c r="E8330">
        <v>0.06</v>
      </c>
      <c r="F8330">
        <v>0</v>
      </c>
      <c r="G8330">
        <v>0</v>
      </c>
      <c r="H8330">
        <v>0</v>
      </c>
      <c r="I8330">
        <v>0</v>
      </c>
    </row>
    <row r="8331" spans="1:9" x14ac:dyDescent="0.25">
      <c r="A8331" t="s">
        <v>720</v>
      </c>
      <c r="B8331">
        <v>41051</v>
      </c>
      <c r="C8331" s="593">
        <v>0.06</v>
      </c>
      <c r="D8331" t="s">
        <v>2632</v>
      </c>
      <c r="E8331">
        <v>0.06</v>
      </c>
      <c r="F8331">
        <v>0</v>
      </c>
      <c r="G8331">
        <v>0</v>
      </c>
      <c r="H8331">
        <v>0</v>
      </c>
      <c r="I8331">
        <v>0</v>
      </c>
    </row>
    <row r="8332" spans="1:9" x14ac:dyDescent="0.25">
      <c r="A8332" t="s">
        <v>720</v>
      </c>
      <c r="B8332">
        <v>41052</v>
      </c>
      <c r="C8332" s="593">
        <v>0.06</v>
      </c>
      <c r="D8332" t="s">
        <v>3457</v>
      </c>
      <c r="E8332">
        <v>0.06</v>
      </c>
      <c r="F8332">
        <v>0</v>
      </c>
      <c r="G8332">
        <v>0</v>
      </c>
      <c r="H8332">
        <v>0</v>
      </c>
      <c r="I8332">
        <v>0</v>
      </c>
    </row>
    <row r="8333" spans="1:9" x14ac:dyDescent="0.25">
      <c r="A8333" t="s">
        <v>720</v>
      </c>
      <c r="B8333">
        <v>41053</v>
      </c>
      <c r="C8333" s="593">
        <v>0.06</v>
      </c>
      <c r="D8333" t="s">
        <v>3488</v>
      </c>
      <c r="E8333">
        <v>0.06</v>
      </c>
      <c r="F8333">
        <v>0</v>
      </c>
      <c r="G8333">
        <v>0</v>
      </c>
      <c r="H8333">
        <v>0</v>
      </c>
      <c r="I8333">
        <v>0</v>
      </c>
    </row>
    <row r="8334" spans="1:9" x14ac:dyDescent="0.25">
      <c r="A8334" t="s">
        <v>720</v>
      </c>
      <c r="B8334">
        <v>41054</v>
      </c>
      <c r="C8334" s="593">
        <v>0.06</v>
      </c>
      <c r="D8334" t="s">
        <v>1317</v>
      </c>
      <c r="E8334">
        <v>0.06</v>
      </c>
      <c r="F8334">
        <v>0</v>
      </c>
      <c r="G8334">
        <v>0</v>
      </c>
      <c r="H8334">
        <v>0</v>
      </c>
      <c r="I8334">
        <v>0</v>
      </c>
    </row>
    <row r="8335" spans="1:9" x14ac:dyDescent="0.25">
      <c r="A8335" t="s">
        <v>720</v>
      </c>
      <c r="B8335">
        <v>41055</v>
      </c>
      <c r="C8335" s="593">
        <v>0.06</v>
      </c>
      <c r="D8335" t="s">
        <v>3490</v>
      </c>
      <c r="E8335">
        <v>0.06</v>
      </c>
      <c r="F8335">
        <v>0</v>
      </c>
      <c r="G8335">
        <v>0</v>
      </c>
      <c r="H8335">
        <v>0</v>
      </c>
      <c r="I8335">
        <v>0</v>
      </c>
    </row>
    <row r="8336" spans="1:9" x14ac:dyDescent="0.25">
      <c r="A8336" t="s">
        <v>720</v>
      </c>
      <c r="B8336">
        <v>41056</v>
      </c>
      <c r="C8336" s="593">
        <v>0.06</v>
      </c>
      <c r="D8336" t="s">
        <v>2131</v>
      </c>
      <c r="E8336">
        <v>0.06</v>
      </c>
      <c r="F8336">
        <v>0</v>
      </c>
      <c r="G8336">
        <v>0</v>
      </c>
      <c r="H8336">
        <v>0</v>
      </c>
      <c r="I8336">
        <v>0</v>
      </c>
    </row>
    <row r="8337" spans="1:9" x14ac:dyDescent="0.25">
      <c r="A8337" t="s">
        <v>720</v>
      </c>
      <c r="B8337">
        <v>41059</v>
      </c>
      <c r="C8337" s="593">
        <v>0.06</v>
      </c>
      <c r="D8337" t="s">
        <v>3491</v>
      </c>
      <c r="E8337">
        <v>0.06</v>
      </c>
      <c r="F8337">
        <v>0</v>
      </c>
      <c r="G8337">
        <v>0</v>
      </c>
      <c r="H8337">
        <v>0</v>
      </c>
      <c r="I8337">
        <v>0</v>
      </c>
    </row>
    <row r="8338" spans="1:9" x14ac:dyDescent="0.25">
      <c r="A8338" t="s">
        <v>720</v>
      </c>
      <c r="B8338">
        <v>41061</v>
      </c>
      <c r="C8338" s="593">
        <v>0.06</v>
      </c>
      <c r="D8338" t="s">
        <v>3481</v>
      </c>
      <c r="E8338">
        <v>0.06</v>
      </c>
      <c r="F8338">
        <v>0</v>
      </c>
      <c r="G8338">
        <v>0</v>
      </c>
      <c r="H8338">
        <v>0</v>
      </c>
      <c r="I8338">
        <v>0</v>
      </c>
    </row>
    <row r="8339" spans="1:9" x14ac:dyDescent="0.25">
      <c r="A8339" t="s">
        <v>720</v>
      </c>
      <c r="B8339">
        <v>41062</v>
      </c>
      <c r="C8339" s="593">
        <v>0.06</v>
      </c>
      <c r="D8339" t="s">
        <v>3245</v>
      </c>
      <c r="E8339">
        <v>0.06</v>
      </c>
      <c r="F8339">
        <v>0</v>
      </c>
      <c r="G8339">
        <v>0</v>
      </c>
      <c r="H8339">
        <v>0</v>
      </c>
      <c r="I8339">
        <v>0</v>
      </c>
    </row>
    <row r="8340" spans="1:9" x14ac:dyDescent="0.25">
      <c r="A8340" t="s">
        <v>720</v>
      </c>
      <c r="B8340">
        <v>41063</v>
      </c>
      <c r="C8340" s="593">
        <v>0.06</v>
      </c>
      <c r="D8340" t="s">
        <v>3488</v>
      </c>
      <c r="E8340">
        <v>0.06</v>
      </c>
      <c r="F8340">
        <v>0</v>
      </c>
      <c r="G8340">
        <v>0</v>
      </c>
      <c r="H8340">
        <v>0</v>
      </c>
      <c r="I8340">
        <v>0</v>
      </c>
    </row>
    <row r="8341" spans="1:9" x14ac:dyDescent="0.25">
      <c r="A8341" t="s">
        <v>720</v>
      </c>
      <c r="B8341">
        <v>41064</v>
      </c>
      <c r="C8341" s="593">
        <v>0.06</v>
      </c>
      <c r="D8341" t="s">
        <v>3490</v>
      </c>
      <c r="E8341">
        <v>0.06</v>
      </c>
      <c r="F8341">
        <v>0</v>
      </c>
      <c r="G8341">
        <v>0</v>
      </c>
      <c r="H8341">
        <v>0</v>
      </c>
      <c r="I8341">
        <v>0</v>
      </c>
    </row>
    <row r="8342" spans="1:9" x14ac:dyDescent="0.25">
      <c r="A8342" t="s">
        <v>720</v>
      </c>
      <c r="B8342">
        <v>41071</v>
      </c>
      <c r="C8342" s="593">
        <v>0.06</v>
      </c>
      <c r="D8342" t="s">
        <v>1341</v>
      </c>
      <c r="E8342">
        <v>0.06</v>
      </c>
      <c r="F8342">
        <v>0</v>
      </c>
      <c r="G8342">
        <v>0</v>
      </c>
      <c r="H8342">
        <v>0</v>
      </c>
      <c r="I8342">
        <v>0</v>
      </c>
    </row>
    <row r="8343" spans="1:9" x14ac:dyDescent="0.25">
      <c r="A8343" t="s">
        <v>720</v>
      </c>
      <c r="B8343">
        <v>41072</v>
      </c>
      <c r="C8343" s="593">
        <v>0.06</v>
      </c>
      <c r="D8343" t="s">
        <v>1341</v>
      </c>
      <c r="E8343">
        <v>0.06</v>
      </c>
      <c r="F8343">
        <v>0</v>
      </c>
      <c r="G8343">
        <v>0</v>
      </c>
      <c r="H8343">
        <v>0</v>
      </c>
      <c r="I8343">
        <v>0</v>
      </c>
    </row>
    <row r="8344" spans="1:9" x14ac:dyDescent="0.25">
      <c r="A8344" t="s">
        <v>720</v>
      </c>
      <c r="B8344">
        <v>41073</v>
      </c>
      <c r="C8344" s="593">
        <v>0.06</v>
      </c>
      <c r="D8344" t="s">
        <v>3492</v>
      </c>
      <c r="E8344">
        <v>0.06</v>
      </c>
      <c r="F8344">
        <v>0</v>
      </c>
      <c r="G8344">
        <v>0</v>
      </c>
      <c r="H8344">
        <v>0</v>
      </c>
      <c r="I8344">
        <v>0</v>
      </c>
    </row>
    <row r="8345" spans="1:9" x14ac:dyDescent="0.25">
      <c r="A8345" t="s">
        <v>720</v>
      </c>
      <c r="B8345">
        <v>41074</v>
      </c>
      <c r="C8345" s="593">
        <v>0.06</v>
      </c>
      <c r="D8345" t="s">
        <v>3493</v>
      </c>
      <c r="E8345">
        <v>0.06</v>
      </c>
      <c r="F8345">
        <v>0</v>
      </c>
      <c r="G8345">
        <v>0</v>
      </c>
      <c r="H8345">
        <v>0</v>
      </c>
      <c r="I8345">
        <v>0</v>
      </c>
    </row>
    <row r="8346" spans="1:9" x14ac:dyDescent="0.25">
      <c r="A8346" t="s">
        <v>720</v>
      </c>
      <c r="B8346">
        <v>41075</v>
      </c>
      <c r="C8346" s="593">
        <v>0.06</v>
      </c>
      <c r="D8346" t="s">
        <v>3492</v>
      </c>
      <c r="E8346">
        <v>0.06</v>
      </c>
      <c r="F8346">
        <v>0</v>
      </c>
      <c r="G8346">
        <v>0</v>
      </c>
      <c r="H8346">
        <v>0</v>
      </c>
      <c r="I8346">
        <v>0</v>
      </c>
    </row>
    <row r="8347" spans="1:9" x14ac:dyDescent="0.25">
      <c r="A8347" t="s">
        <v>720</v>
      </c>
      <c r="B8347">
        <v>41076</v>
      </c>
      <c r="C8347" s="593">
        <v>0.06</v>
      </c>
      <c r="D8347" t="s">
        <v>3494</v>
      </c>
      <c r="E8347">
        <v>0.06</v>
      </c>
      <c r="F8347">
        <v>0</v>
      </c>
      <c r="G8347">
        <v>0</v>
      </c>
      <c r="H8347">
        <v>0</v>
      </c>
      <c r="I8347">
        <v>0</v>
      </c>
    </row>
    <row r="8348" spans="1:9" x14ac:dyDescent="0.25">
      <c r="A8348" t="s">
        <v>720</v>
      </c>
      <c r="B8348">
        <v>41080</v>
      </c>
      <c r="C8348" s="593">
        <v>0.06</v>
      </c>
      <c r="D8348" t="s">
        <v>2171</v>
      </c>
      <c r="E8348">
        <v>0.06</v>
      </c>
      <c r="F8348">
        <v>0</v>
      </c>
      <c r="G8348">
        <v>0</v>
      </c>
      <c r="H8348">
        <v>0</v>
      </c>
      <c r="I8348">
        <v>0</v>
      </c>
    </row>
    <row r="8349" spans="1:9" x14ac:dyDescent="0.25">
      <c r="A8349" t="s">
        <v>720</v>
      </c>
      <c r="B8349">
        <v>41081</v>
      </c>
      <c r="C8349" s="593">
        <v>0.06</v>
      </c>
      <c r="D8349" t="s">
        <v>2131</v>
      </c>
      <c r="E8349">
        <v>0.06</v>
      </c>
      <c r="F8349">
        <v>0</v>
      </c>
      <c r="G8349">
        <v>0</v>
      </c>
      <c r="H8349">
        <v>0</v>
      </c>
      <c r="I8349">
        <v>0</v>
      </c>
    </row>
    <row r="8350" spans="1:9" x14ac:dyDescent="0.25">
      <c r="A8350" t="s">
        <v>720</v>
      </c>
      <c r="B8350">
        <v>41083</v>
      </c>
      <c r="C8350" s="593">
        <v>0.06</v>
      </c>
      <c r="D8350" t="s">
        <v>2661</v>
      </c>
      <c r="E8350">
        <v>0.06</v>
      </c>
      <c r="F8350">
        <v>0</v>
      </c>
      <c r="G8350">
        <v>0</v>
      </c>
      <c r="H8350">
        <v>0</v>
      </c>
      <c r="I8350">
        <v>0</v>
      </c>
    </row>
    <row r="8351" spans="1:9" x14ac:dyDescent="0.25">
      <c r="A8351" t="s">
        <v>720</v>
      </c>
      <c r="B8351">
        <v>41085</v>
      </c>
      <c r="C8351" s="593">
        <v>0.06</v>
      </c>
      <c r="D8351" t="s">
        <v>3491</v>
      </c>
      <c r="E8351">
        <v>0.06</v>
      </c>
      <c r="F8351">
        <v>0</v>
      </c>
      <c r="G8351">
        <v>0</v>
      </c>
      <c r="H8351">
        <v>0</v>
      </c>
      <c r="I8351">
        <v>0</v>
      </c>
    </row>
    <row r="8352" spans="1:9" x14ac:dyDescent="0.25">
      <c r="A8352" t="s">
        <v>720</v>
      </c>
      <c r="B8352">
        <v>41086</v>
      </c>
      <c r="C8352" s="593">
        <v>0.06</v>
      </c>
      <c r="D8352" t="s">
        <v>3405</v>
      </c>
      <c r="E8352">
        <v>0.06</v>
      </c>
      <c r="F8352">
        <v>0</v>
      </c>
      <c r="G8352">
        <v>0</v>
      </c>
      <c r="H8352">
        <v>0</v>
      </c>
      <c r="I8352">
        <v>0</v>
      </c>
    </row>
    <row r="8353" spans="1:9" x14ac:dyDescent="0.25">
      <c r="A8353" t="s">
        <v>720</v>
      </c>
      <c r="B8353">
        <v>41091</v>
      </c>
      <c r="C8353" s="593">
        <v>0.06</v>
      </c>
      <c r="D8353" t="s">
        <v>2171</v>
      </c>
      <c r="E8353">
        <v>0.06</v>
      </c>
      <c r="F8353">
        <v>0</v>
      </c>
      <c r="G8353">
        <v>0</v>
      </c>
      <c r="H8353">
        <v>0</v>
      </c>
      <c r="I8353">
        <v>0</v>
      </c>
    </row>
    <row r="8354" spans="1:9" x14ac:dyDescent="0.25">
      <c r="A8354" t="s">
        <v>720</v>
      </c>
      <c r="B8354">
        <v>41092</v>
      </c>
      <c r="C8354" s="593">
        <v>0.06</v>
      </c>
      <c r="D8354" t="s">
        <v>2171</v>
      </c>
      <c r="E8354">
        <v>0.06</v>
      </c>
      <c r="F8354">
        <v>0</v>
      </c>
      <c r="G8354">
        <v>0</v>
      </c>
      <c r="H8354">
        <v>0</v>
      </c>
      <c r="I8354">
        <v>0</v>
      </c>
    </row>
    <row r="8355" spans="1:9" x14ac:dyDescent="0.25">
      <c r="A8355" t="s">
        <v>720</v>
      </c>
      <c r="B8355">
        <v>41093</v>
      </c>
      <c r="C8355" s="593">
        <v>0.06</v>
      </c>
      <c r="D8355" t="s">
        <v>3450</v>
      </c>
      <c r="E8355">
        <v>0.06</v>
      </c>
      <c r="F8355">
        <v>0</v>
      </c>
      <c r="G8355">
        <v>0</v>
      </c>
      <c r="H8355">
        <v>0</v>
      </c>
      <c r="I8355">
        <v>0</v>
      </c>
    </row>
    <row r="8356" spans="1:9" x14ac:dyDescent="0.25">
      <c r="A8356" t="s">
        <v>720</v>
      </c>
      <c r="B8356">
        <v>41094</v>
      </c>
      <c r="C8356" s="593">
        <v>0.06</v>
      </c>
      <c r="D8356" t="s">
        <v>2171</v>
      </c>
      <c r="E8356">
        <v>0.06</v>
      </c>
      <c r="F8356">
        <v>0</v>
      </c>
      <c r="G8356">
        <v>0</v>
      </c>
      <c r="H8356">
        <v>0</v>
      </c>
      <c r="I8356">
        <v>0</v>
      </c>
    </row>
    <row r="8357" spans="1:9" x14ac:dyDescent="0.25">
      <c r="A8357" t="s">
        <v>720</v>
      </c>
      <c r="B8357">
        <v>41095</v>
      </c>
      <c r="C8357" s="593">
        <v>0.06</v>
      </c>
      <c r="D8357" t="s">
        <v>3405</v>
      </c>
      <c r="E8357">
        <v>0.06</v>
      </c>
      <c r="F8357">
        <v>0</v>
      </c>
      <c r="G8357">
        <v>0</v>
      </c>
      <c r="H8357">
        <v>0</v>
      </c>
      <c r="I8357">
        <v>0</v>
      </c>
    </row>
    <row r="8358" spans="1:9" x14ac:dyDescent="0.25">
      <c r="A8358" t="s">
        <v>720</v>
      </c>
      <c r="B8358">
        <v>41096</v>
      </c>
      <c r="C8358" s="593">
        <v>0.06</v>
      </c>
      <c r="D8358" t="s">
        <v>3495</v>
      </c>
      <c r="E8358">
        <v>0.06</v>
      </c>
      <c r="F8358">
        <v>0</v>
      </c>
      <c r="G8358">
        <v>0</v>
      </c>
      <c r="H8358">
        <v>0</v>
      </c>
      <c r="I8358">
        <v>0</v>
      </c>
    </row>
    <row r="8359" spans="1:9" x14ac:dyDescent="0.25">
      <c r="A8359" t="s">
        <v>720</v>
      </c>
      <c r="B8359">
        <v>41097</v>
      </c>
      <c r="C8359" s="593">
        <v>0.06</v>
      </c>
      <c r="D8359" t="s">
        <v>1317</v>
      </c>
      <c r="E8359">
        <v>0.06</v>
      </c>
      <c r="F8359">
        <v>0</v>
      </c>
      <c r="G8359">
        <v>0</v>
      </c>
      <c r="H8359">
        <v>0</v>
      </c>
      <c r="I8359">
        <v>0</v>
      </c>
    </row>
    <row r="8360" spans="1:9" x14ac:dyDescent="0.25">
      <c r="A8360" t="s">
        <v>720</v>
      </c>
      <c r="B8360">
        <v>41098</v>
      </c>
      <c r="C8360" s="593">
        <v>0.06</v>
      </c>
      <c r="D8360" t="s">
        <v>2661</v>
      </c>
      <c r="E8360">
        <v>0.06</v>
      </c>
      <c r="F8360">
        <v>0</v>
      </c>
      <c r="G8360">
        <v>0</v>
      </c>
      <c r="H8360">
        <v>0</v>
      </c>
      <c r="I8360">
        <v>0</v>
      </c>
    </row>
    <row r="8361" spans="1:9" x14ac:dyDescent="0.25">
      <c r="A8361" t="s">
        <v>720</v>
      </c>
      <c r="B8361">
        <v>41099</v>
      </c>
      <c r="C8361" s="593">
        <v>0.06</v>
      </c>
      <c r="D8361" t="s">
        <v>3494</v>
      </c>
      <c r="E8361">
        <v>0.06</v>
      </c>
      <c r="F8361">
        <v>0</v>
      </c>
      <c r="G8361">
        <v>0</v>
      </c>
      <c r="H8361">
        <v>0</v>
      </c>
      <c r="I8361">
        <v>0</v>
      </c>
    </row>
    <row r="8362" spans="1:9" x14ac:dyDescent="0.25">
      <c r="A8362" t="s">
        <v>720</v>
      </c>
      <c r="B8362">
        <v>41101</v>
      </c>
      <c r="C8362" s="593">
        <v>0.06</v>
      </c>
      <c r="D8362" t="s">
        <v>3496</v>
      </c>
      <c r="E8362">
        <v>0.06</v>
      </c>
      <c r="F8362">
        <v>0</v>
      </c>
      <c r="G8362">
        <v>0</v>
      </c>
      <c r="H8362">
        <v>0</v>
      </c>
      <c r="I8362">
        <v>0</v>
      </c>
    </row>
    <row r="8363" spans="1:9" x14ac:dyDescent="0.25">
      <c r="A8363" t="s">
        <v>720</v>
      </c>
      <c r="B8363">
        <v>41102</v>
      </c>
      <c r="C8363" s="593">
        <v>0.06</v>
      </c>
      <c r="D8363" t="s">
        <v>3496</v>
      </c>
      <c r="E8363">
        <v>0.06</v>
      </c>
      <c r="F8363">
        <v>0</v>
      </c>
      <c r="G8363">
        <v>0</v>
      </c>
      <c r="H8363">
        <v>0</v>
      </c>
      <c r="I8363">
        <v>0</v>
      </c>
    </row>
    <row r="8364" spans="1:9" x14ac:dyDescent="0.25">
      <c r="A8364" t="s">
        <v>720</v>
      </c>
      <c r="B8364">
        <v>41105</v>
      </c>
      <c r="C8364" s="593">
        <v>0.06</v>
      </c>
      <c r="D8364" t="s">
        <v>3497</v>
      </c>
      <c r="E8364">
        <v>0.06</v>
      </c>
      <c r="F8364">
        <v>0</v>
      </c>
      <c r="G8364">
        <v>0</v>
      </c>
      <c r="H8364">
        <v>0</v>
      </c>
      <c r="I8364">
        <v>0</v>
      </c>
    </row>
    <row r="8365" spans="1:9" x14ac:dyDescent="0.25">
      <c r="A8365" t="s">
        <v>720</v>
      </c>
      <c r="B8365">
        <v>41114</v>
      </c>
      <c r="C8365" s="593">
        <v>0.06</v>
      </c>
      <c r="D8365" t="s">
        <v>3497</v>
      </c>
      <c r="E8365">
        <v>0.06</v>
      </c>
      <c r="F8365">
        <v>0</v>
      </c>
      <c r="G8365">
        <v>0</v>
      </c>
      <c r="H8365">
        <v>0</v>
      </c>
      <c r="I8365">
        <v>0</v>
      </c>
    </row>
    <row r="8366" spans="1:9" x14ac:dyDescent="0.25">
      <c r="A8366" t="s">
        <v>720</v>
      </c>
      <c r="B8366">
        <v>41121</v>
      </c>
      <c r="C8366" s="593">
        <v>0.06</v>
      </c>
      <c r="D8366" t="s">
        <v>3496</v>
      </c>
      <c r="E8366">
        <v>0.06</v>
      </c>
      <c r="F8366">
        <v>0</v>
      </c>
      <c r="G8366">
        <v>0</v>
      </c>
      <c r="H8366">
        <v>0</v>
      </c>
      <c r="I8366">
        <v>0</v>
      </c>
    </row>
    <row r="8367" spans="1:9" x14ac:dyDescent="0.25">
      <c r="A8367" t="s">
        <v>720</v>
      </c>
      <c r="B8367">
        <v>41124</v>
      </c>
      <c r="C8367" s="593">
        <v>0.06</v>
      </c>
      <c r="D8367" t="s">
        <v>1453</v>
      </c>
      <c r="E8367">
        <v>0.06</v>
      </c>
      <c r="F8367">
        <v>0</v>
      </c>
      <c r="G8367">
        <v>0</v>
      </c>
      <c r="H8367">
        <v>0</v>
      </c>
      <c r="I8367">
        <v>0</v>
      </c>
    </row>
    <row r="8368" spans="1:9" x14ac:dyDescent="0.25">
      <c r="A8368" t="s">
        <v>720</v>
      </c>
      <c r="B8368">
        <v>41128</v>
      </c>
      <c r="C8368" s="593">
        <v>0.06</v>
      </c>
      <c r="D8368" t="s">
        <v>3498</v>
      </c>
      <c r="E8368">
        <v>0.06</v>
      </c>
      <c r="F8368">
        <v>0</v>
      </c>
      <c r="G8368">
        <v>0</v>
      </c>
      <c r="H8368">
        <v>0</v>
      </c>
      <c r="I8368">
        <v>0</v>
      </c>
    </row>
    <row r="8369" spans="1:9" x14ac:dyDescent="0.25">
      <c r="A8369" t="s">
        <v>720</v>
      </c>
      <c r="B8369">
        <v>41129</v>
      </c>
      <c r="C8369" s="593">
        <v>0.06</v>
      </c>
      <c r="D8369" t="s">
        <v>3496</v>
      </c>
      <c r="E8369">
        <v>0.06</v>
      </c>
      <c r="F8369">
        <v>0</v>
      </c>
      <c r="G8369">
        <v>0</v>
      </c>
      <c r="H8369">
        <v>0</v>
      </c>
      <c r="I8369">
        <v>0</v>
      </c>
    </row>
    <row r="8370" spans="1:9" x14ac:dyDescent="0.25">
      <c r="A8370" t="s">
        <v>720</v>
      </c>
      <c r="B8370">
        <v>41132</v>
      </c>
      <c r="C8370" s="593">
        <v>0.06</v>
      </c>
      <c r="D8370" t="s">
        <v>3498</v>
      </c>
      <c r="E8370">
        <v>0.06</v>
      </c>
      <c r="F8370">
        <v>0</v>
      </c>
      <c r="G8370">
        <v>0</v>
      </c>
      <c r="H8370">
        <v>0</v>
      </c>
      <c r="I8370">
        <v>0</v>
      </c>
    </row>
    <row r="8371" spans="1:9" x14ac:dyDescent="0.25">
      <c r="A8371" t="s">
        <v>720</v>
      </c>
      <c r="B8371">
        <v>41135</v>
      </c>
      <c r="C8371" s="593">
        <v>0.06</v>
      </c>
      <c r="D8371" t="s">
        <v>3499</v>
      </c>
      <c r="E8371">
        <v>0.06</v>
      </c>
      <c r="F8371">
        <v>0</v>
      </c>
      <c r="G8371">
        <v>0</v>
      </c>
      <c r="H8371">
        <v>0</v>
      </c>
      <c r="I8371">
        <v>0</v>
      </c>
    </row>
    <row r="8372" spans="1:9" x14ac:dyDescent="0.25">
      <c r="A8372" t="s">
        <v>720</v>
      </c>
      <c r="B8372">
        <v>41139</v>
      </c>
      <c r="C8372" s="593">
        <v>0.06</v>
      </c>
      <c r="D8372" t="s">
        <v>3360</v>
      </c>
      <c r="E8372">
        <v>0.06</v>
      </c>
      <c r="F8372">
        <v>0</v>
      </c>
      <c r="G8372">
        <v>0</v>
      </c>
      <c r="H8372">
        <v>0</v>
      </c>
      <c r="I8372">
        <v>0</v>
      </c>
    </row>
    <row r="8373" spans="1:9" x14ac:dyDescent="0.25">
      <c r="A8373" t="s">
        <v>720</v>
      </c>
      <c r="B8373">
        <v>41141</v>
      </c>
      <c r="C8373" s="593">
        <v>0.06</v>
      </c>
      <c r="D8373" t="s">
        <v>3498</v>
      </c>
      <c r="E8373">
        <v>0.06</v>
      </c>
      <c r="F8373">
        <v>0</v>
      </c>
      <c r="G8373">
        <v>0</v>
      </c>
      <c r="H8373">
        <v>0</v>
      </c>
      <c r="I8373">
        <v>0</v>
      </c>
    </row>
    <row r="8374" spans="1:9" x14ac:dyDescent="0.25">
      <c r="A8374" t="s">
        <v>720</v>
      </c>
      <c r="B8374">
        <v>41142</v>
      </c>
      <c r="C8374" s="593">
        <v>0.06</v>
      </c>
      <c r="D8374" t="s">
        <v>3498</v>
      </c>
      <c r="E8374">
        <v>0.06</v>
      </c>
      <c r="F8374">
        <v>0</v>
      </c>
      <c r="G8374">
        <v>0</v>
      </c>
      <c r="H8374">
        <v>0</v>
      </c>
      <c r="I8374">
        <v>0</v>
      </c>
    </row>
    <row r="8375" spans="1:9" x14ac:dyDescent="0.25">
      <c r="A8375" t="s">
        <v>720</v>
      </c>
      <c r="B8375">
        <v>41143</v>
      </c>
      <c r="C8375" s="593">
        <v>0.06</v>
      </c>
      <c r="D8375" t="s">
        <v>2634</v>
      </c>
      <c r="E8375">
        <v>0.06</v>
      </c>
      <c r="F8375">
        <v>0</v>
      </c>
      <c r="G8375">
        <v>0</v>
      </c>
      <c r="H8375">
        <v>0</v>
      </c>
      <c r="I8375">
        <v>0</v>
      </c>
    </row>
    <row r="8376" spans="1:9" x14ac:dyDescent="0.25">
      <c r="A8376" t="s">
        <v>720</v>
      </c>
      <c r="B8376">
        <v>41144</v>
      </c>
      <c r="C8376" s="593">
        <v>0.06</v>
      </c>
      <c r="D8376" t="s">
        <v>3500</v>
      </c>
      <c r="E8376">
        <v>0.06</v>
      </c>
      <c r="F8376">
        <v>0</v>
      </c>
      <c r="G8376">
        <v>0</v>
      </c>
      <c r="H8376">
        <v>0</v>
      </c>
      <c r="I8376">
        <v>0</v>
      </c>
    </row>
    <row r="8377" spans="1:9" x14ac:dyDescent="0.25">
      <c r="A8377" t="s">
        <v>720</v>
      </c>
      <c r="B8377">
        <v>41146</v>
      </c>
      <c r="C8377" s="593">
        <v>0.06</v>
      </c>
      <c r="D8377" t="s">
        <v>3498</v>
      </c>
      <c r="E8377">
        <v>0.06</v>
      </c>
      <c r="F8377">
        <v>0</v>
      </c>
      <c r="G8377">
        <v>0</v>
      </c>
      <c r="H8377">
        <v>0</v>
      </c>
      <c r="I8377">
        <v>0</v>
      </c>
    </row>
    <row r="8378" spans="1:9" x14ac:dyDescent="0.25">
      <c r="A8378" t="s">
        <v>720</v>
      </c>
      <c r="B8378">
        <v>41149</v>
      </c>
      <c r="C8378" s="593">
        <v>0.06</v>
      </c>
      <c r="D8378" t="s">
        <v>3501</v>
      </c>
      <c r="E8378">
        <v>0.06</v>
      </c>
      <c r="F8378">
        <v>0</v>
      </c>
      <c r="G8378">
        <v>0</v>
      </c>
      <c r="H8378">
        <v>0</v>
      </c>
      <c r="I8378">
        <v>0</v>
      </c>
    </row>
    <row r="8379" spans="1:9" x14ac:dyDescent="0.25">
      <c r="A8379" t="s">
        <v>720</v>
      </c>
      <c r="B8379">
        <v>41159</v>
      </c>
      <c r="C8379" s="593">
        <v>0.06</v>
      </c>
      <c r="D8379" t="s">
        <v>1509</v>
      </c>
      <c r="E8379">
        <v>0.06</v>
      </c>
      <c r="F8379">
        <v>0</v>
      </c>
      <c r="G8379">
        <v>0</v>
      </c>
      <c r="H8379">
        <v>0</v>
      </c>
      <c r="I8379">
        <v>0</v>
      </c>
    </row>
    <row r="8380" spans="1:9" x14ac:dyDescent="0.25">
      <c r="A8380" t="s">
        <v>720</v>
      </c>
      <c r="B8380">
        <v>41160</v>
      </c>
      <c r="C8380" s="593">
        <v>0.06</v>
      </c>
      <c r="D8380" t="s">
        <v>1453</v>
      </c>
      <c r="E8380">
        <v>0.06</v>
      </c>
      <c r="F8380">
        <v>0</v>
      </c>
      <c r="G8380">
        <v>0</v>
      </c>
      <c r="H8380">
        <v>0</v>
      </c>
      <c r="I8380">
        <v>0</v>
      </c>
    </row>
    <row r="8381" spans="1:9" x14ac:dyDescent="0.25">
      <c r="A8381" t="s">
        <v>720</v>
      </c>
      <c r="B8381">
        <v>41164</v>
      </c>
      <c r="C8381" s="593">
        <v>0.06</v>
      </c>
      <c r="D8381" t="s">
        <v>3498</v>
      </c>
      <c r="E8381">
        <v>0.06</v>
      </c>
      <c r="F8381">
        <v>0</v>
      </c>
      <c r="G8381">
        <v>0</v>
      </c>
      <c r="H8381">
        <v>0</v>
      </c>
      <c r="I8381">
        <v>0</v>
      </c>
    </row>
    <row r="8382" spans="1:9" x14ac:dyDescent="0.25">
      <c r="A8382" t="s">
        <v>720</v>
      </c>
      <c r="B8382">
        <v>41166</v>
      </c>
      <c r="C8382" s="593">
        <v>0.06</v>
      </c>
      <c r="D8382" t="s">
        <v>3360</v>
      </c>
      <c r="E8382">
        <v>0.06</v>
      </c>
      <c r="F8382">
        <v>0</v>
      </c>
      <c r="G8382">
        <v>0</v>
      </c>
      <c r="H8382">
        <v>0</v>
      </c>
      <c r="I8382">
        <v>0</v>
      </c>
    </row>
    <row r="8383" spans="1:9" x14ac:dyDescent="0.25">
      <c r="A8383" t="s">
        <v>720</v>
      </c>
      <c r="B8383">
        <v>41168</v>
      </c>
      <c r="C8383" s="593">
        <v>0.06</v>
      </c>
      <c r="D8383" t="s">
        <v>3496</v>
      </c>
      <c r="E8383">
        <v>0.06</v>
      </c>
      <c r="F8383">
        <v>0</v>
      </c>
      <c r="G8383">
        <v>0</v>
      </c>
      <c r="H8383">
        <v>0</v>
      </c>
      <c r="I8383">
        <v>0</v>
      </c>
    </row>
    <row r="8384" spans="1:9" x14ac:dyDescent="0.25">
      <c r="A8384" t="s">
        <v>720</v>
      </c>
      <c r="B8384">
        <v>41169</v>
      </c>
      <c r="C8384" s="593">
        <v>0.06</v>
      </c>
      <c r="D8384" t="s">
        <v>3360</v>
      </c>
      <c r="E8384">
        <v>0.06</v>
      </c>
      <c r="F8384">
        <v>0</v>
      </c>
      <c r="G8384">
        <v>0</v>
      </c>
      <c r="H8384">
        <v>0</v>
      </c>
      <c r="I8384">
        <v>0</v>
      </c>
    </row>
    <row r="8385" spans="1:9" x14ac:dyDescent="0.25">
      <c r="A8385" t="s">
        <v>720</v>
      </c>
      <c r="B8385">
        <v>41171</v>
      </c>
      <c r="C8385" s="593">
        <v>0.06</v>
      </c>
      <c r="D8385" t="s">
        <v>2638</v>
      </c>
      <c r="E8385">
        <v>0.06</v>
      </c>
      <c r="F8385">
        <v>0</v>
      </c>
      <c r="G8385">
        <v>0</v>
      </c>
      <c r="H8385">
        <v>0</v>
      </c>
      <c r="I8385">
        <v>0</v>
      </c>
    </row>
    <row r="8386" spans="1:9" x14ac:dyDescent="0.25">
      <c r="A8386" t="s">
        <v>720</v>
      </c>
      <c r="B8386">
        <v>41173</v>
      </c>
      <c r="C8386" s="593">
        <v>0.06</v>
      </c>
      <c r="D8386" t="s">
        <v>3498</v>
      </c>
      <c r="E8386">
        <v>0.06</v>
      </c>
      <c r="F8386">
        <v>0</v>
      </c>
      <c r="G8386">
        <v>0</v>
      </c>
      <c r="H8386">
        <v>0</v>
      </c>
      <c r="I8386">
        <v>0</v>
      </c>
    </row>
    <row r="8387" spans="1:9" x14ac:dyDescent="0.25">
      <c r="A8387" t="s">
        <v>720</v>
      </c>
      <c r="B8387">
        <v>41174</v>
      </c>
      <c r="C8387" s="593">
        <v>0.06</v>
      </c>
      <c r="D8387" t="s">
        <v>3360</v>
      </c>
      <c r="E8387">
        <v>0.06</v>
      </c>
      <c r="F8387">
        <v>0</v>
      </c>
      <c r="G8387">
        <v>0</v>
      </c>
      <c r="H8387">
        <v>0</v>
      </c>
      <c r="I8387">
        <v>0</v>
      </c>
    </row>
    <row r="8388" spans="1:9" x14ac:dyDescent="0.25">
      <c r="A8388" t="s">
        <v>720</v>
      </c>
      <c r="B8388">
        <v>41175</v>
      </c>
      <c r="C8388" s="593">
        <v>0.06</v>
      </c>
      <c r="D8388" t="s">
        <v>3360</v>
      </c>
      <c r="E8388">
        <v>0.06</v>
      </c>
      <c r="F8388">
        <v>0</v>
      </c>
      <c r="G8388">
        <v>0</v>
      </c>
      <c r="H8388">
        <v>0</v>
      </c>
      <c r="I8388">
        <v>0</v>
      </c>
    </row>
    <row r="8389" spans="1:9" x14ac:dyDescent="0.25">
      <c r="A8389" t="s">
        <v>720</v>
      </c>
      <c r="B8389">
        <v>41179</v>
      </c>
      <c r="C8389" s="593">
        <v>0.06</v>
      </c>
      <c r="D8389" t="s">
        <v>1461</v>
      </c>
      <c r="E8389">
        <v>0.06</v>
      </c>
      <c r="F8389">
        <v>0</v>
      </c>
      <c r="G8389">
        <v>0</v>
      </c>
      <c r="H8389">
        <v>0</v>
      </c>
      <c r="I8389">
        <v>0</v>
      </c>
    </row>
    <row r="8390" spans="1:9" x14ac:dyDescent="0.25">
      <c r="A8390" t="s">
        <v>720</v>
      </c>
      <c r="B8390">
        <v>41180</v>
      </c>
      <c r="C8390" s="593">
        <v>0.06</v>
      </c>
      <c r="D8390" t="s">
        <v>3498</v>
      </c>
      <c r="E8390">
        <v>0.06</v>
      </c>
      <c r="F8390">
        <v>0</v>
      </c>
      <c r="G8390">
        <v>0</v>
      </c>
      <c r="H8390">
        <v>0</v>
      </c>
      <c r="I8390">
        <v>0</v>
      </c>
    </row>
    <row r="8391" spans="1:9" x14ac:dyDescent="0.25">
      <c r="A8391" t="s">
        <v>720</v>
      </c>
      <c r="B8391">
        <v>41181</v>
      </c>
      <c r="C8391" s="593">
        <v>0.06</v>
      </c>
      <c r="D8391" t="s">
        <v>3498</v>
      </c>
      <c r="E8391">
        <v>0.06</v>
      </c>
      <c r="F8391">
        <v>0</v>
      </c>
      <c r="G8391">
        <v>0</v>
      </c>
      <c r="H8391">
        <v>0</v>
      </c>
      <c r="I8391">
        <v>0</v>
      </c>
    </row>
    <row r="8392" spans="1:9" x14ac:dyDescent="0.25">
      <c r="A8392" t="s">
        <v>720</v>
      </c>
      <c r="B8392">
        <v>41183</v>
      </c>
      <c r="C8392" s="593">
        <v>0.06</v>
      </c>
      <c r="D8392" t="s">
        <v>3502</v>
      </c>
      <c r="E8392">
        <v>0.06</v>
      </c>
      <c r="F8392">
        <v>0</v>
      </c>
      <c r="G8392">
        <v>0</v>
      </c>
      <c r="H8392">
        <v>0</v>
      </c>
      <c r="I8392">
        <v>0</v>
      </c>
    </row>
    <row r="8393" spans="1:9" x14ac:dyDescent="0.25">
      <c r="A8393" t="s">
        <v>720</v>
      </c>
      <c r="B8393">
        <v>41189</v>
      </c>
      <c r="C8393" s="593">
        <v>0.06</v>
      </c>
      <c r="D8393" t="s">
        <v>3499</v>
      </c>
      <c r="E8393">
        <v>0.06</v>
      </c>
      <c r="F8393">
        <v>0</v>
      </c>
      <c r="G8393">
        <v>0</v>
      </c>
      <c r="H8393">
        <v>0</v>
      </c>
      <c r="I8393">
        <v>0</v>
      </c>
    </row>
    <row r="8394" spans="1:9" x14ac:dyDescent="0.25">
      <c r="A8394" t="s">
        <v>720</v>
      </c>
      <c r="B8394">
        <v>41201</v>
      </c>
      <c r="C8394" s="593">
        <v>0.06</v>
      </c>
      <c r="D8394" t="s">
        <v>1453</v>
      </c>
      <c r="E8394">
        <v>0.06</v>
      </c>
      <c r="F8394">
        <v>0</v>
      </c>
      <c r="G8394">
        <v>0</v>
      </c>
      <c r="H8394">
        <v>0</v>
      </c>
      <c r="I8394">
        <v>0</v>
      </c>
    </row>
    <row r="8395" spans="1:9" x14ac:dyDescent="0.25">
      <c r="A8395" t="s">
        <v>720</v>
      </c>
      <c r="B8395">
        <v>41203</v>
      </c>
      <c r="C8395" s="593">
        <v>0.06</v>
      </c>
      <c r="D8395" t="s">
        <v>2523</v>
      </c>
      <c r="E8395">
        <v>0.06</v>
      </c>
      <c r="F8395">
        <v>0</v>
      </c>
      <c r="G8395">
        <v>0</v>
      </c>
      <c r="H8395">
        <v>0</v>
      </c>
      <c r="I8395">
        <v>0</v>
      </c>
    </row>
    <row r="8396" spans="1:9" x14ac:dyDescent="0.25">
      <c r="A8396" t="s">
        <v>720</v>
      </c>
      <c r="B8396">
        <v>41204</v>
      </c>
      <c r="C8396" s="593">
        <v>0.06</v>
      </c>
      <c r="D8396" t="s">
        <v>1509</v>
      </c>
      <c r="E8396">
        <v>0.06</v>
      </c>
      <c r="F8396">
        <v>0</v>
      </c>
      <c r="G8396">
        <v>0</v>
      </c>
      <c r="H8396">
        <v>0</v>
      </c>
      <c r="I8396">
        <v>0</v>
      </c>
    </row>
    <row r="8397" spans="1:9" x14ac:dyDescent="0.25">
      <c r="A8397" t="s">
        <v>720</v>
      </c>
      <c r="B8397">
        <v>41214</v>
      </c>
      <c r="C8397" s="593">
        <v>0.06</v>
      </c>
      <c r="D8397" t="s">
        <v>2523</v>
      </c>
      <c r="E8397">
        <v>0.06</v>
      </c>
      <c r="F8397">
        <v>0</v>
      </c>
      <c r="G8397">
        <v>0</v>
      </c>
      <c r="H8397">
        <v>0</v>
      </c>
      <c r="I8397">
        <v>0</v>
      </c>
    </row>
    <row r="8398" spans="1:9" x14ac:dyDescent="0.25">
      <c r="A8398" t="s">
        <v>720</v>
      </c>
      <c r="B8398">
        <v>41216</v>
      </c>
      <c r="C8398" s="593">
        <v>0.06</v>
      </c>
      <c r="D8398" t="s">
        <v>3503</v>
      </c>
      <c r="E8398">
        <v>0.06</v>
      </c>
      <c r="F8398">
        <v>0</v>
      </c>
      <c r="G8398">
        <v>0</v>
      </c>
      <c r="H8398">
        <v>0</v>
      </c>
      <c r="I8398">
        <v>0</v>
      </c>
    </row>
    <row r="8399" spans="1:9" x14ac:dyDescent="0.25">
      <c r="A8399" t="s">
        <v>720</v>
      </c>
      <c r="B8399">
        <v>41219</v>
      </c>
      <c r="C8399" s="593">
        <v>0.06</v>
      </c>
      <c r="D8399" t="s">
        <v>1509</v>
      </c>
      <c r="E8399">
        <v>0.06</v>
      </c>
      <c r="F8399">
        <v>0</v>
      </c>
      <c r="G8399">
        <v>0</v>
      </c>
      <c r="H8399">
        <v>0</v>
      </c>
      <c r="I8399">
        <v>0</v>
      </c>
    </row>
    <row r="8400" spans="1:9" x14ac:dyDescent="0.25">
      <c r="A8400" t="s">
        <v>720</v>
      </c>
      <c r="B8400">
        <v>41222</v>
      </c>
      <c r="C8400" s="593">
        <v>0.06</v>
      </c>
      <c r="D8400" t="s">
        <v>1509</v>
      </c>
      <c r="E8400">
        <v>0.06</v>
      </c>
      <c r="F8400">
        <v>0</v>
      </c>
      <c r="G8400">
        <v>0</v>
      </c>
      <c r="H8400">
        <v>0</v>
      </c>
      <c r="I8400">
        <v>0</v>
      </c>
    </row>
    <row r="8401" spans="1:9" x14ac:dyDescent="0.25">
      <c r="A8401" t="s">
        <v>720</v>
      </c>
      <c r="B8401">
        <v>41224</v>
      </c>
      <c r="C8401" s="593">
        <v>0.06</v>
      </c>
      <c r="D8401" t="s">
        <v>2523</v>
      </c>
      <c r="E8401">
        <v>0.06</v>
      </c>
      <c r="F8401">
        <v>0</v>
      </c>
      <c r="G8401">
        <v>0</v>
      </c>
      <c r="H8401">
        <v>0</v>
      </c>
      <c r="I8401">
        <v>0</v>
      </c>
    </row>
    <row r="8402" spans="1:9" x14ac:dyDescent="0.25">
      <c r="A8402" t="s">
        <v>720</v>
      </c>
      <c r="B8402">
        <v>41226</v>
      </c>
      <c r="C8402" s="593">
        <v>0.06</v>
      </c>
      <c r="D8402" t="s">
        <v>1509</v>
      </c>
      <c r="E8402">
        <v>0.06</v>
      </c>
      <c r="F8402">
        <v>0</v>
      </c>
      <c r="G8402">
        <v>0</v>
      </c>
      <c r="H8402">
        <v>0</v>
      </c>
      <c r="I8402">
        <v>0</v>
      </c>
    </row>
    <row r="8403" spans="1:9" x14ac:dyDescent="0.25">
      <c r="A8403" t="s">
        <v>720</v>
      </c>
      <c r="B8403">
        <v>41230</v>
      </c>
      <c r="C8403" s="593">
        <v>0.06</v>
      </c>
      <c r="D8403" t="s">
        <v>1509</v>
      </c>
      <c r="E8403">
        <v>0.06</v>
      </c>
      <c r="F8403">
        <v>0</v>
      </c>
      <c r="G8403">
        <v>0</v>
      </c>
      <c r="H8403">
        <v>0</v>
      </c>
      <c r="I8403">
        <v>0</v>
      </c>
    </row>
    <row r="8404" spans="1:9" x14ac:dyDescent="0.25">
      <c r="A8404" t="s">
        <v>720</v>
      </c>
      <c r="B8404">
        <v>41231</v>
      </c>
      <c r="C8404" s="593">
        <v>0.06</v>
      </c>
      <c r="D8404" t="s">
        <v>2523</v>
      </c>
      <c r="E8404">
        <v>0.06</v>
      </c>
      <c r="F8404">
        <v>0</v>
      </c>
      <c r="G8404">
        <v>0</v>
      </c>
      <c r="H8404">
        <v>0</v>
      </c>
      <c r="I8404">
        <v>0</v>
      </c>
    </row>
    <row r="8405" spans="1:9" x14ac:dyDescent="0.25">
      <c r="A8405" t="s">
        <v>720</v>
      </c>
      <c r="B8405">
        <v>41232</v>
      </c>
      <c r="C8405" s="593">
        <v>0.06</v>
      </c>
      <c r="D8405" t="s">
        <v>1509</v>
      </c>
      <c r="E8405">
        <v>0.06</v>
      </c>
      <c r="F8405">
        <v>0</v>
      </c>
      <c r="G8405">
        <v>0</v>
      </c>
      <c r="H8405">
        <v>0</v>
      </c>
      <c r="I8405">
        <v>0</v>
      </c>
    </row>
    <row r="8406" spans="1:9" x14ac:dyDescent="0.25">
      <c r="A8406" t="s">
        <v>720</v>
      </c>
      <c r="B8406">
        <v>41234</v>
      </c>
      <c r="C8406" s="593">
        <v>0.06</v>
      </c>
      <c r="D8406" t="s">
        <v>1509</v>
      </c>
      <c r="E8406">
        <v>0.06</v>
      </c>
      <c r="F8406">
        <v>0</v>
      </c>
      <c r="G8406">
        <v>0</v>
      </c>
      <c r="H8406">
        <v>0</v>
      </c>
      <c r="I8406">
        <v>0</v>
      </c>
    </row>
    <row r="8407" spans="1:9" x14ac:dyDescent="0.25">
      <c r="A8407" t="s">
        <v>720</v>
      </c>
      <c r="B8407">
        <v>41238</v>
      </c>
      <c r="C8407" s="593">
        <v>0.06</v>
      </c>
      <c r="D8407" t="s">
        <v>1509</v>
      </c>
      <c r="E8407">
        <v>0.06</v>
      </c>
      <c r="F8407">
        <v>0</v>
      </c>
      <c r="G8407">
        <v>0</v>
      </c>
      <c r="H8407">
        <v>0</v>
      </c>
      <c r="I8407">
        <v>0</v>
      </c>
    </row>
    <row r="8408" spans="1:9" x14ac:dyDescent="0.25">
      <c r="A8408" t="s">
        <v>720</v>
      </c>
      <c r="B8408">
        <v>41240</v>
      </c>
      <c r="C8408" s="593">
        <v>0.06</v>
      </c>
      <c r="D8408" t="s">
        <v>3504</v>
      </c>
      <c r="E8408">
        <v>0.06</v>
      </c>
      <c r="F8408">
        <v>0</v>
      </c>
      <c r="G8408">
        <v>0</v>
      </c>
      <c r="H8408">
        <v>0</v>
      </c>
      <c r="I8408">
        <v>0</v>
      </c>
    </row>
    <row r="8409" spans="1:9" x14ac:dyDescent="0.25">
      <c r="A8409" t="s">
        <v>720</v>
      </c>
      <c r="B8409">
        <v>41250</v>
      </c>
      <c r="C8409" s="593">
        <v>0.06</v>
      </c>
      <c r="D8409" t="s">
        <v>2523</v>
      </c>
      <c r="E8409">
        <v>0.06</v>
      </c>
      <c r="F8409">
        <v>0</v>
      </c>
      <c r="G8409">
        <v>0</v>
      </c>
      <c r="H8409">
        <v>0</v>
      </c>
      <c r="I8409">
        <v>0</v>
      </c>
    </row>
    <row r="8410" spans="1:9" x14ac:dyDescent="0.25">
      <c r="A8410" t="s">
        <v>720</v>
      </c>
      <c r="B8410">
        <v>41254</v>
      </c>
      <c r="C8410" s="593">
        <v>0.06</v>
      </c>
      <c r="D8410" t="s">
        <v>1509</v>
      </c>
      <c r="E8410">
        <v>0.06</v>
      </c>
      <c r="F8410">
        <v>0</v>
      </c>
      <c r="G8410">
        <v>0</v>
      </c>
      <c r="H8410">
        <v>0</v>
      </c>
      <c r="I8410">
        <v>0</v>
      </c>
    </row>
    <row r="8411" spans="1:9" x14ac:dyDescent="0.25">
      <c r="A8411" t="s">
        <v>720</v>
      </c>
      <c r="B8411">
        <v>41255</v>
      </c>
      <c r="C8411" s="593">
        <v>0.06</v>
      </c>
      <c r="D8411" t="s">
        <v>1509</v>
      </c>
      <c r="E8411">
        <v>0.06</v>
      </c>
      <c r="F8411">
        <v>0</v>
      </c>
      <c r="G8411">
        <v>0</v>
      </c>
      <c r="H8411">
        <v>0</v>
      </c>
      <c r="I8411">
        <v>0</v>
      </c>
    </row>
    <row r="8412" spans="1:9" x14ac:dyDescent="0.25">
      <c r="A8412" t="s">
        <v>720</v>
      </c>
      <c r="B8412">
        <v>41256</v>
      </c>
      <c r="C8412" s="593">
        <v>0.06</v>
      </c>
      <c r="D8412" t="s">
        <v>3504</v>
      </c>
      <c r="E8412">
        <v>0.06</v>
      </c>
      <c r="F8412">
        <v>0</v>
      </c>
      <c r="G8412">
        <v>0</v>
      </c>
      <c r="H8412">
        <v>0</v>
      </c>
      <c r="I8412">
        <v>0</v>
      </c>
    </row>
    <row r="8413" spans="1:9" x14ac:dyDescent="0.25">
      <c r="A8413" t="s">
        <v>720</v>
      </c>
      <c r="B8413">
        <v>41257</v>
      </c>
      <c r="C8413" s="593">
        <v>0.06</v>
      </c>
      <c r="D8413" t="s">
        <v>1509</v>
      </c>
      <c r="E8413">
        <v>0.06</v>
      </c>
      <c r="F8413">
        <v>0</v>
      </c>
      <c r="G8413">
        <v>0</v>
      </c>
      <c r="H8413">
        <v>0</v>
      </c>
      <c r="I8413">
        <v>0</v>
      </c>
    </row>
    <row r="8414" spans="1:9" x14ac:dyDescent="0.25">
      <c r="A8414" t="s">
        <v>720</v>
      </c>
      <c r="B8414">
        <v>41260</v>
      </c>
      <c r="C8414" s="593">
        <v>0.06</v>
      </c>
      <c r="D8414" t="s">
        <v>1509</v>
      </c>
      <c r="E8414">
        <v>0.06</v>
      </c>
      <c r="F8414">
        <v>0</v>
      </c>
      <c r="G8414">
        <v>0</v>
      </c>
      <c r="H8414">
        <v>0</v>
      </c>
      <c r="I8414">
        <v>0</v>
      </c>
    </row>
    <row r="8415" spans="1:9" x14ac:dyDescent="0.25">
      <c r="A8415" t="s">
        <v>720</v>
      </c>
      <c r="B8415">
        <v>41262</v>
      </c>
      <c r="C8415" s="593">
        <v>0.06</v>
      </c>
      <c r="D8415" t="s">
        <v>2523</v>
      </c>
      <c r="E8415">
        <v>0.06</v>
      </c>
      <c r="F8415">
        <v>0</v>
      </c>
      <c r="G8415">
        <v>0</v>
      </c>
      <c r="H8415">
        <v>0</v>
      </c>
      <c r="I8415">
        <v>0</v>
      </c>
    </row>
    <row r="8416" spans="1:9" x14ac:dyDescent="0.25">
      <c r="A8416" t="s">
        <v>720</v>
      </c>
      <c r="B8416">
        <v>41263</v>
      </c>
      <c r="C8416" s="593">
        <v>0.06</v>
      </c>
      <c r="D8416" t="s">
        <v>1509</v>
      </c>
      <c r="E8416">
        <v>0.06</v>
      </c>
      <c r="F8416">
        <v>0</v>
      </c>
      <c r="G8416">
        <v>0</v>
      </c>
      <c r="H8416">
        <v>0</v>
      </c>
      <c r="I8416">
        <v>0</v>
      </c>
    </row>
    <row r="8417" spans="1:9" x14ac:dyDescent="0.25">
      <c r="A8417" t="s">
        <v>720</v>
      </c>
      <c r="B8417">
        <v>41264</v>
      </c>
      <c r="C8417" s="593">
        <v>0.06</v>
      </c>
      <c r="D8417" t="s">
        <v>1453</v>
      </c>
      <c r="E8417">
        <v>0.06</v>
      </c>
      <c r="F8417">
        <v>0</v>
      </c>
      <c r="G8417">
        <v>0</v>
      </c>
      <c r="H8417">
        <v>0</v>
      </c>
      <c r="I8417">
        <v>0</v>
      </c>
    </row>
    <row r="8418" spans="1:9" x14ac:dyDescent="0.25">
      <c r="A8418" t="s">
        <v>720</v>
      </c>
      <c r="B8418">
        <v>41265</v>
      </c>
      <c r="C8418" s="593">
        <v>0.06</v>
      </c>
      <c r="D8418" t="s">
        <v>2668</v>
      </c>
      <c r="E8418">
        <v>0.06</v>
      </c>
      <c r="F8418">
        <v>0</v>
      </c>
      <c r="G8418">
        <v>0</v>
      </c>
      <c r="H8418">
        <v>0</v>
      </c>
      <c r="I8418">
        <v>0</v>
      </c>
    </row>
    <row r="8419" spans="1:9" x14ac:dyDescent="0.25">
      <c r="A8419" t="s">
        <v>720</v>
      </c>
      <c r="B8419">
        <v>41267</v>
      </c>
      <c r="C8419" s="593">
        <v>0.06</v>
      </c>
      <c r="D8419" t="s">
        <v>2523</v>
      </c>
      <c r="E8419">
        <v>0.06</v>
      </c>
      <c r="F8419">
        <v>0</v>
      </c>
      <c r="G8419">
        <v>0</v>
      </c>
      <c r="H8419">
        <v>0</v>
      </c>
      <c r="I8419">
        <v>0</v>
      </c>
    </row>
    <row r="8420" spans="1:9" x14ac:dyDescent="0.25">
      <c r="A8420" t="s">
        <v>720</v>
      </c>
      <c r="B8420">
        <v>41268</v>
      </c>
      <c r="C8420" s="593">
        <v>0.06</v>
      </c>
      <c r="D8420" t="s">
        <v>1509</v>
      </c>
      <c r="E8420">
        <v>0.06</v>
      </c>
      <c r="F8420">
        <v>0</v>
      </c>
      <c r="G8420">
        <v>0</v>
      </c>
      <c r="H8420">
        <v>0</v>
      </c>
      <c r="I8420">
        <v>0</v>
      </c>
    </row>
    <row r="8421" spans="1:9" x14ac:dyDescent="0.25">
      <c r="A8421" t="s">
        <v>720</v>
      </c>
      <c r="B8421">
        <v>41271</v>
      </c>
      <c r="C8421" s="593">
        <v>0.06</v>
      </c>
      <c r="D8421" t="s">
        <v>1509</v>
      </c>
      <c r="E8421">
        <v>0.06</v>
      </c>
      <c r="F8421">
        <v>0</v>
      </c>
      <c r="G8421">
        <v>0</v>
      </c>
      <c r="H8421">
        <v>0</v>
      </c>
      <c r="I8421">
        <v>0</v>
      </c>
    </row>
    <row r="8422" spans="1:9" x14ac:dyDescent="0.25">
      <c r="A8422" t="s">
        <v>720</v>
      </c>
      <c r="B8422">
        <v>41274</v>
      </c>
      <c r="C8422" s="593">
        <v>0.06</v>
      </c>
      <c r="D8422" t="s">
        <v>1509</v>
      </c>
      <c r="E8422">
        <v>0.06</v>
      </c>
      <c r="F8422">
        <v>0</v>
      </c>
      <c r="G8422">
        <v>0</v>
      </c>
      <c r="H8422">
        <v>0</v>
      </c>
      <c r="I8422">
        <v>0</v>
      </c>
    </row>
    <row r="8423" spans="1:9" x14ac:dyDescent="0.25">
      <c r="A8423" t="s">
        <v>720</v>
      </c>
      <c r="B8423">
        <v>41301</v>
      </c>
      <c r="C8423" s="593">
        <v>0.06</v>
      </c>
      <c r="D8423" t="s">
        <v>3505</v>
      </c>
      <c r="E8423">
        <v>0.06</v>
      </c>
      <c r="F8423">
        <v>0</v>
      </c>
      <c r="G8423">
        <v>0</v>
      </c>
      <c r="H8423">
        <v>0</v>
      </c>
      <c r="I8423">
        <v>0</v>
      </c>
    </row>
    <row r="8424" spans="1:9" x14ac:dyDescent="0.25">
      <c r="A8424" t="s">
        <v>720</v>
      </c>
      <c r="B8424">
        <v>41310</v>
      </c>
      <c r="C8424" s="593">
        <v>0.06</v>
      </c>
      <c r="D8424" t="s">
        <v>3505</v>
      </c>
      <c r="E8424">
        <v>0.06</v>
      </c>
      <c r="F8424">
        <v>0</v>
      </c>
      <c r="G8424">
        <v>0</v>
      </c>
      <c r="H8424">
        <v>0</v>
      </c>
      <c r="I8424">
        <v>0</v>
      </c>
    </row>
    <row r="8425" spans="1:9" x14ac:dyDescent="0.25">
      <c r="A8425" t="s">
        <v>720</v>
      </c>
      <c r="B8425">
        <v>41311</v>
      </c>
      <c r="C8425" s="593">
        <v>0.06</v>
      </c>
      <c r="D8425" t="s">
        <v>3505</v>
      </c>
      <c r="E8425">
        <v>0.06</v>
      </c>
      <c r="F8425">
        <v>0</v>
      </c>
      <c r="G8425">
        <v>0</v>
      </c>
      <c r="H8425">
        <v>0</v>
      </c>
      <c r="I8425">
        <v>0</v>
      </c>
    </row>
    <row r="8426" spans="1:9" x14ac:dyDescent="0.25">
      <c r="A8426" t="s">
        <v>720</v>
      </c>
      <c r="B8426">
        <v>41314</v>
      </c>
      <c r="C8426" s="593">
        <v>0.06</v>
      </c>
      <c r="D8426" t="s">
        <v>3505</v>
      </c>
      <c r="E8426">
        <v>0.06</v>
      </c>
      <c r="F8426">
        <v>0</v>
      </c>
      <c r="G8426">
        <v>0</v>
      </c>
      <c r="H8426">
        <v>0</v>
      </c>
      <c r="I8426">
        <v>0</v>
      </c>
    </row>
    <row r="8427" spans="1:9" x14ac:dyDescent="0.25">
      <c r="A8427" t="s">
        <v>720</v>
      </c>
      <c r="B8427">
        <v>41317</v>
      </c>
      <c r="C8427" s="593">
        <v>0.06</v>
      </c>
      <c r="D8427" t="s">
        <v>3505</v>
      </c>
      <c r="E8427">
        <v>0.06</v>
      </c>
      <c r="F8427">
        <v>0</v>
      </c>
      <c r="G8427">
        <v>0</v>
      </c>
      <c r="H8427">
        <v>0</v>
      </c>
      <c r="I8427">
        <v>0</v>
      </c>
    </row>
    <row r="8428" spans="1:9" x14ac:dyDescent="0.25">
      <c r="A8428" t="s">
        <v>720</v>
      </c>
      <c r="B8428">
        <v>41332</v>
      </c>
      <c r="C8428" s="593">
        <v>0.06</v>
      </c>
      <c r="D8428" t="s">
        <v>3506</v>
      </c>
      <c r="E8428">
        <v>0.06</v>
      </c>
      <c r="F8428">
        <v>0</v>
      </c>
      <c r="G8428">
        <v>0</v>
      </c>
      <c r="H8428">
        <v>0</v>
      </c>
      <c r="I8428">
        <v>0</v>
      </c>
    </row>
    <row r="8429" spans="1:9" x14ac:dyDescent="0.25">
      <c r="A8429" t="s">
        <v>720</v>
      </c>
      <c r="B8429">
        <v>41339</v>
      </c>
      <c r="C8429" s="593">
        <v>0.06</v>
      </c>
      <c r="D8429" t="s">
        <v>3505</v>
      </c>
      <c r="E8429">
        <v>0.06</v>
      </c>
      <c r="F8429">
        <v>0</v>
      </c>
      <c r="G8429">
        <v>0</v>
      </c>
      <c r="H8429">
        <v>0</v>
      </c>
      <c r="I8429">
        <v>0</v>
      </c>
    </row>
    <row r="8430" spans="1:9" x14ac:dyDescent="0.25">
      <c r="A8430" t="s">
        <v>720</v>
      </c>
      <c r="B8430">
        <v>41347</v>
      </c>
      <c r="C8430" s="593">
        <v>0.06</v>
      </c>
      <c r="D8430" t="s">
        <v>1374</v>
      </c>
      <c r="E8430">
        <v>0.06</v>
      </c>
      <c r="F8430">
        <v>0</v>
      </c>
      <c r="G8430">
        <v>0</v>
      </c>
      <c r="H8430">
        <v>0</v>
      </c>
      <c r="I8430">
        <v>0</v>
      </c>
    </row>
    <row r="8431" spans="1:9" x14ac:dyDescent="0.25">
      <c r="A8431" t="s">
        <v>720</v>
      </c>
      <c r="B8431">
        <v>41348</v>
      </c>
      <c r="C8431" s="593">
        <v>0.06</v>
      </c>
      <c r="D8431" t="s">
        <v>3505</v>
      </c>
      <c r="E8431">
        <v>0.06</v>
      </c>
      <c r="F8431">
        <v>0</v>
      </c>
      <c r="G8431">
        <v>0</v>
      </c>
      <c r="H8431">
        <v>0</v>
      </c>
      <c r="I8431">
        <v>0</v>
      </c>
    </row>
    <row r="8432" spans="1:9" x14ac:dyDescent="0.25">
      <c r="A8432" t="s">
        <v>720</v>
      </c>
      <c r="B8432">
        <v>41351</v>
      </c>
      <c r="C8432" s="593">
        <v>0.06</v>
      </c>
      <c r="D8432" t="s">
        <v>3507</v>
      </c>
      <c r="E8432">
        <v>0.06</v>
      </c>
      <c r="F8432">
        <v>0</v>
      </c>
      <c r="G8432">
        <v>0</v>
      </c>
      <c r="H8432">
        <v>0</v>
      </c>
      <c r="I8432">
        <v>0</v>
      </c>
    </row>
    <row r="8433" spans="1:9" x14ac:dyDescent="0.25">
      <c r="A8433" t="s">
        <v>720</v>
      </c>
      <c r="B8433">
        <v>41352</v>
      </c>
      <c r="C8433" s="593">
        <v>0.06</v>
      </c>
      <c r="D8433" t="s">
        <v>2638</v>
      </c>
      <c r="E8433">
        <v>0.06</v>
      </c>
      <c r="F8433">
        <v>0</v>
      </c>
      <c r="G8433">
        <v>0</v>
      </c>
      <c r="H8433">
        <v>0</v>
      </c>
      <c r="I8433">
        <v>0</v>
      </c>
    </row>
    <row r="8434" spans="1:9" x14ac:dyDescent="0.25">
      <c r="A8434" t="s">
        <v>720</v>
      </c>
      <c r="B8434">
        <v>41360</v>
      </c>
      <c r="C8434" s="593">
        <v>0.06</v>
      </c>
      <c r="D8434" t="s">
        <v>3462</v>
      </c>
      <c r="E8434">
        <v>0.06</v>
      </c>
      <c r="F8434">
        <v>0</v>
      </c>
      <c r="G8434">
        <v>0</v>
      </c>
      <c r="H8434">
        <v>0</v>
      </c>
      <c r="I8434">
        <v>0</v>
      </c>
    </row>
    <row r="8435" spans="1:9" x14ac:dyDescent="0.25">
      <c r="A8435" t="s">
        <v>720</v>
      </c>
      <c r="B8435">
        <v>41364</v>
      </c>
      <c r="C8435" s="593">
        <v>0.06</v>
      </c>
      <c r="D8435" t="s">
        <v>3507</v>
      </c>
      <c r="E8435">
        <v>0.06</v>
      </c>
      <c r="F8435">
        <v>0</v>
      </c>
      <c r="G8435">
        <v>0</v>
      </c>
      <c r="H8435">
        <v>0</v>
      </c>
      <c r="I8435">
        <v>0</v>
      </c>
    </row>
    <row r="8436" spans="1:9" x14ac:dyDescent="0.25">
      <c r="A8436" t="s">
        <v>720</v>
      </c>
      <c r="B8436">
        <v>41365</v>
      </c>
      <c r="C8436" s="593">
        <v>0.06</v>
      </c>
      <c r="D8436" t="s">
        <v>1374</v>
      </c>
      <c r="E8436">
        <v>0.06</v>
      </c>
      <c r="F8436">
        <v>0</v>
      </c>
      <c r="G8436">
        <v>0</v>
      </c>
      <c r="H8436">
        <v>0</v>
      </c>
      <c r="I8436">
        <v>0</v>
      </c>
    </row>
    <row r="8437" spans="1:9" x14ac:dyDescent="0.25">
      <c r="A8437" t="s">
        <v>720</v>
      </c>
      <c r="B8437">
        <v>41366</v>
      </c>
      <c r="C8437" s="593">
        <v>0.06</v>
      </c>
      <c r="D8437" t="s">
        <v>3505</v>
      </c>
      <c r="E8437">
        <v>0.06</v>
      </c>
      <c r="F8437">
        <v>0</v>
      </c>
      <c r="G8437">
        <v>0</v>
      </c>
      <c r="H8437">
        <v>0</v>
      </c>
      <c r="I8437">
        <v>0</v>
      </c>
    </row>
    <row r="8438" spans="1:9" x14ac:dyDescent="0.25">
      <c r="A8438" t="s">
        <v>720</v>
      </c>
      <c r="B8438">
        <v>41367</v>
      </c>
      <c r="C8438" s="593">
        <v>0.06</v>
      </c>
      <c r="D8438" t="s">
        <v>1345</v>
      </c>
      <c r="E8438">
        <v>0.06</v>
      </c>
      <c r="F8438">
        <v>0</v>
      </c>
      <c r="G8438">
        <v>0</v>
      </c>
      <c r="H8438">
        <v>0</v>
      </c>
      <c r="I8438">
        <v>0</v>
      </c>
    </row>
    <row r="8439" spans="1:9" x14ac:dyDescent="0.25">
      <c r="A8439" t="s">
        <v>720</v>
      </c>
      <c r="B8439">
        <v>41368</v>
      </c>
      <c r="C8439" s="593">
        <v>0.06</v>
      </c>
      <c r="D8439" t="s">
        <v>1374</v>
      </c>
      <c r="E8439">
        <v>0.06</v>
      </c>
      <c r="F8439">
        <v>0</v>
      </c>
      <c r="G8439">
        <v>0</v>
      </c>
      <c r="H8439">
        <v>0</v>
      </c>
      <c r="I8439">
        <v>0</v>
      </c>
    </row>
    <row r="8440" spans="1:9" x14ac:dyDescent="0.25">
      <c r="A8440" t="s">
        <v>720</v>
      </c>
      <c r="B8440">
        <v>41385</v>
      </c>
      <c r="C8440" s="593">
        <v>0.06</v>
      </c>
      <c r="D8440" t="s">
        <v>3505</v>
      </c>
      <c r="E8440">
        <v>0.06</v>
      </c>
      <c r="F8440">
        <v>0</v>
      </c>
      <c r="G8440">
        <v>0</v>
      </c>
      <c r="H8440">
        <v>0</v>
      </c>
      <c r="I8440">
        <v>0</v>
      </c>
    </row>
    <row r="8441" spans="1:9" x14ac:dyDescent="0.25">
      <c r="A8441" t="s">
        <v>720</v>
      </c>
      <c r="B8441">
        <v>41386</v>
      </c>
      <c r="C8441" s="593">
        <v>0.06</v>
      </c>
      <c r="D8441" t="s">
        <v>3507</v>
      </c>
      <c r="E8441">
        <v>0.06</v>
      </c>
      <c r="F8441">
        <v>0</v>
      </c>
      <c r="G8441">
        <v>0</v>
      </c>
      <c r="H8441">
        <v>0</v>
      </c>
      <c r="I8441">
        <v>0</v>
      </c>
    </row>
    <row r="8442" spans="1:9" x14ac:dyDescent="0.25">
      <c r="A8442" t="s">
        <v>720</v>
      </c>
      <c r="B8442">
        <v>41390</v>
      </c>
      <c r="C8442" s="593">
        <v>0.06</v>
      </c>
      <c r="D8442" t="s">
        <v>3505</v>
      </c>
      <c r="E8442">
        <v>0.06</v>
      </c>
      <c r="F8442">
        <v>0</v>
      </c>
      <c r="G8442">
        <v>0</v>
      </c>
      <c r="H8442">
        <v>0</v>
      </c>
      <c r="I8442">
        <v>0</v>
      </c>
    </row>
    <row r="8443" spans="1:9" x14ac:dyDescent="0.25">
      <c r="A8443" t="s">
        <v>720</v>
      </c>
      <c r="B8443">
        <v>41397</v>
      </c>
      <c r="C8443" s="593">
        <v>0.06</v>
      </c>
      <c r="D8443" t="s">
        <v>1374</v>
      </c>
      <c r="E8443">
        <v>0.06</v>
      </c>
      <c r="F8443">
        <v>0</v>
      </c>
      <c r="G8443">
        <v>0</v>
      </c>
      <c r="H8443">
        <v>0</v>
      </c>
      <c r="I8443">
        <v>0</v>
      </c>
    </row>
    <row r="8444" spans="1:9" x14ac:dyDescent="0.25">
      <c r="A8444" t="s">
        <v>720</v>
      </c>
      <c r="B8444">
        <v>41408</v>
      </c>
      <c r="C8444" s="593">
        <v>0.06</v>
      </c>
      <c r="D8444" t="s">
        <v>2638</v>
      </c>
      <c r="E8444">
        <v>0.06</v>
      </c>
      <c r="F8444">
        <v>0</v>
      </c>
      <c r="G8444">
        <v>0</v>
      </c>
      <c r="H8444">
        <v>0</v>
      </c>
      <c r="I8444">
        <v>0</v>
      </c>
    </row>
    <row r="8445" spans="1:9" x14ac:dyDescent="0.25">
      <c r="A8445" t="s">
        <v>720</v>
      </c>
      <c r="B8445">
        <v>41413</v>
      </c>
      <c r="C8445" s="593">
        <v>0.06</v>
      </c>
      <c r="D8445" t="s">
        <v>2638</v>
      </c>
      <c r="E8445">
        <v>0.06</v>
      </c>
      <c r="F8445">
        <v>0</v>
      </c>
      <c r="G8445">
        <v>0</v>
      </c>
      <c r="H8445">
        <v>0</v>
      </c>
      <c r="I8445">
        <v>0</v>
      </c>
    </row>
    <row r="8446" spans="1:9" x14ac:dyDescent="0.25">
      <c r="A8446" t="s">
        <v>720</v>
      </c>
      <c r="B8446">
        <v>41421</v>
      </c>
      <c r="C8446" s="593">
        <v>0.06</v>
      </c>
      <c r="D8446" t="s">
        <v>2638</v>
      </c>
      <c r="E8446">
        <v>0.06</v>
      </c>
      <c r="F8446">
        <v>0</v>
      </c>
      <c r="G8446">
        <v>0</v>
      </c>
      <c r="H8446">
        <v>0</v>
      </c>
      <c r="I8446">
        <v>0</v>
      </c>
    </row>
    <row r="8447" spans="1:9" x14ac:dyDescent="0.25">
      <c r="A8447" t="s">
        <v>720</v>
      </c>
      <c r="B8447">
        <v>41425</v>
      </c>
      <c r="C8447" s="593">
        <v>0.06</v>
      </c>
      <c r="D8447" t="s">
        <v>2638</v>
      </c>
      <c r="E8447">
        <v>0.06</v>
      </c>
      <c r="F8447">
        <v>0</v>
      </c>
      <c r="G8447">
        <v>0</v>
      </c>
      <c r="H8447">
        <v>0</v>
      </c>
      <c r="I8447">
        <v>0</v>
      </c>
    </row>
    <row r="8448" spans="1:9" x14ac:dyDescent="0.25">
      <c r="A8448" t="s">
        <v>720</v>
      </c>
      <c r="B8448">
        <v>41426</v>
      </c>
      <c r="C8448" s="593">
        <v>0.06</v>
      </c>
      <c r="D8448" t="s">
        <v>3506</v>
      </c>
      <c r="E8448">
        <v>0.06</v>
      </c>
      <c r="F8448">
        <v>0</v>
      </c>
      <c r="G8448">
        <v>0</v>
      </c>
      <c r="H8448">
        <v>0</v>
      </c>
      <c r="I8448">
        <v>0</v>
      </c>
    </row>
    <row r="8449" spans="1:9" x14ac:dyDescent="0.25">
      <c r="A8449" t="s">
        <v>720</v>
      </c>
      <c r="B8449">
        <v>41451</v>
      </c>
      <c r="C8449" s="593">
        <v>0.06</v>
      </c>
      <c r="D8449" t="s">
        <v>2638</v>
      </c>
      <c r="E8449">
        <v>0.06</v>
      </c>
      <c r="F8449">
        <v>0</v>
      </c>
      <c r="G8449">
        <v>0</v>
      </c>
      <c r="H8449">
        <v>0</v>
      </c>
      <c r="I8449">
        <v>0</v>
      </c>
    </row>
    <row r="8450" spans="1:9" x14ac:dyDescent="0.25">
      <c r="A8450" t="s">
        <v>720</v>
      </c>
      <c r="B8450">
        <v>41464</v>
      </c>
      <c r="C8450" s="593">
        <v>0.06</v>
      </c>
      <c r="D8450" t="s">
        <v>3506</v>
      </c>
      <c r="E8450">
        <v>0.06</v>
      </c>
      <c r="F8450">
        <v>0</v>
      </c>
      <c r="G8450">
        <v>0</v>
      </c>
      <c r="H8450">
        <v>0</v>
      </c>
      <c r="I8450">
        <v>0</v>
      </c>
    </row>
    <row r="8451" spans="1:9" x14ac:dyDescent="0.25">
      <c r="A8451" t="s">
        <v>720</v>
      </c>
      <c r="B8451">
        <v>41465</v>
      </c>
      <c r="C8451" s="593">
        <v>0.06</v>
      </c>
      <c r="D8451" t="s">
        <v>3508</v>
      </c>
      <c r="E8451">
        <v>0.06</v>
      </c>
      <c r="F8451">
        <v>0</v>
      </c>
      <c r="G8451">
        <v>0</v>
      </c>
      <c r="H8451">
        <v>0</v>
      </c>
      <c r="I8451">
        <v>0</v>
      </c>
    </row>
    <row r="8452" spans="1:9" x14ac:dyDescent="0.25">
      <c r="A8452" t="s">
        <v>720</v>
      </c>
      <c r="B8452">
        <v>41472</v>
      </c>
      <c r="C8452" s="593">
        <v>0.06</v>
      </c>
      <c r="D8452" t="s">
        <v>3509</v>
      </c>
      <c r="E8452">
        <v>0.06</v>
      </c>
      <c r="F8452">
        <v>0</v>
      </c>
      <c r="G8452">
        <v>0</v>
      </c>
      <c r="H8452">
        <v>0</v>
      </c>
      <c r="I8452">
        <v>0</v>
      </c>
    </row>
    <row r="8453" spans="1:9" x14ac:dyDescent="0.25">
      <c r="A8453" t="s">
        <v>720</v>
      </c>
      <c r="B8453">
        <v>41477</v>
      </c>
      <c r="C8453" s="593">
        <v>0.06</v>
      </c>
      <c r="D8453" t="s">
        <v>2638</v>
      </c>
      <c r="E8453">
        <v>0.06</v>
      </c>
      <c r="F8453">
        <v>0</v>
      </c>
      <c r="G8453">
        <v>0</v>
      </c>
      <c r="H8453">
        <v>0</v>
      </c>
      <c r="I8453">
        <v>0</v>
      </c>
    </row>
    <row r="8454" spans="1:9" x14ac:dyDescent="0.25">
      <c r="A8454" t="s">
        <v>720</v>
      </c>
      <c r="B8454">
        <v>41501</v>
      </c>
      <c r="C8454" s="593">
        <v>0.06</v>
      </c>
      <c r="D8454" t="s">
        <v>3510</v>
      </c>
      <c r="E8454">
        <v>0.06</v>
      </c>
      <c r="F8454">
        <v>0</v>
      </c>
      <c r="G8454">
        <v>0</v>
      </c>
      <c r="H8454">
        <v>0</v>
      </c>
      <c r="I8454">
        <v>0</v>
      </c>
    </row>
    <row r="8455" spans="1:9" x14ac:dyDescent="0.25">
      <c r="A8455" t="s">
        <v>720</v>
      </c>
      <c r="B8455">
        <v>41502</v>
      </c>
      <c r="C8455" s="593">
        <v>0.06</v>
      </c>
      <c r="D8455" t="s">
        <v>3510</v>
      </c>
      <c r="E8455">
        <v>0.06</v>
      </c>
      <c r="F8455">
        <v>0</v>
      </c>
      <c r="G8455">
        <v>0</v>
      </c>
      <c r="H8455">
        <v>0</v>
      </c>
      <c r="I8455">
        <v>0</v>
      </c>
    </row>
    <row r="8456" spans="1:9" x14ac:dyDescent="0.25">
      <c r="A8456" t="s">
        <v>720</v>
      </c>
      <c r="B8456">
        <v>41503</v>
      </c>
      <c r="C8456" s="593">
        <v>0.06</v>
      </c>
      <c r="D8456" t="s">
        <v>1268</v>
      </c>
      <c r="E8456">
        <v>0.06</v>
      </c>
      <c r="F8456">
        <v>0</v>
      </c>
      <c r="G8456">
        <v>0</v>
      </c>
      <c r="H8456">
        <v>0</v>
      </c>
      <c r="I8456">
        <v>0</v>
      </c>
    </row>
    <row r="8457" spans="1:9" x14ac:dyDescent="0.25">
      <c r="A8457" t="s">
        <v>720</v>
      </c>
      <c r="B8457">
        <v>41512</v>
      </c>
      <c r="C8457" s="593">
        <v>0.06</v>
      </c>
      <c r="D8457" t="s">
        <v>1268</v>
      </c>
      <c r="E8457">
        <v>0.06</v>
      </c>
      <c r="F8457">
        <v>0</v>
      </c>
      <c r="G8457">
        <v>0</v>
      </c>
      <c r="H8457">
        <v>0</v>
      </c>
      <c r="I8457">
        <v>0</v>
      </c>
    </row>
    <row r="8458" spans="1:9" x14ac:dyDescent="0.25">
      <c r="A8458" t="s">
        <v>720</v>
      </c>
      <c r="B8458">
        <v>41513</v>
      </c>
      <c r="C8458" s="593">
        <v>0.06</v>
      </c>
      <c r="D8458" t="s">
        <v>1268</v>
      </c>
      <c r="E8458">
        <v>0.06</v>
      </c>
      <c r="F8458">
        <v>0</v>
      </c>
      <c r="G8458">
        <v>0</v>
      </c>
      <c r="H8458">
        <v>0</v>
      </c>
      <c r="I8458">
        <v>0</v>
      </c>
    </row>
    <row r="8459" spans="1:9" x14ac:dyDescent="0.25">
      <c r="A8459" t="s">
        <v>720</v>
      </c>
      <c r="B8459">
        <v>41514</v>
      </c>
      <c r="C8459" s="593">
        <v>0.06</v>
      </c>
      <c r="D8459" t="s">
        <v>1268</v>
      </c>
      <c r="E8459">
        <v>0.06</v>
      </c>
      <c r="F8459">
        <v>0</v>
      </c>
      <c r="G8459">
        <v>0</v>
      </c>
      <c r="H8459">
        <v>0</v>
      </c>
      <c r="I8459">
        <v>0</v>
      </c>
    </row>
    <row r="8460" spans="1:9" x14ac:dyDescent="0.25">
      <c r="A8460" t="s">
        <v>720</v>
      </c>
      <c r="B8460">
        <v>41517</v>
      </c>
      <c r="C8460" s="593">
        <v>0.06</v>
      </c>
      <c r="D8460" t="s">
        <v>3511</v>
      </c>
      <c r="E8460">
        <v>0.06</v>
      </c>
      <c r="F8460">
        <v>0</v>
      </c>
      <c r="G8460">
        <v>0</v>
      </c>
      <c r="H8460">
        <v>0</v>
      </c>
      <c r="I8460">
        <v>0</v>
      </c>
    </row>
    <row r="8461" spans="1:9" x14ac:dyDescent="0.25">
      <c r="A8461" t="s">
        <v>720</v>
      </c>
      <c r="B8461">
        <v>41519</v>
      </c>
      <c r="C8461" s="593">
        <v>0.06</v>
      </c>
      <c r="D8461" t="s">
        <v>1268</v>
      </c>
      <c r="E8461">
        <v>0.06</v>
      </c>
      <c r="F8461">
        <v>0</v>
      </c>
      <c r="G8461">
        <v>0</v>
      </c>
      <c r="H8461">
        <v>0</v>
      </c>
      <c r="I8461">
        <v>0</v>
      </c>
    </row>
    <row r="8462" spans="1:9" x14ac:dyDescent="0.25">
      <c r="A8462" t="s">
        <v>720</v>
      </c>
      <c r="B8462">
        <v>41520</v>
      </c>
      <c r="C8462" s="593">
        <v>0.06</v>
      </c>
      <c r="D8462" t="s">
        <v>1268</v>
      </c>
      <c r="E8462">
        <v>0.06</v>
      </c>
      <c r="F8462">
        <v>0</v>
      </c>
      <c r="G8462">
        <v>0</v>
      </c>
      <c r="H8462">
        <v>0</v>
      </c>
      <c r="I8462">
        <v>0</v>
      </c>
    </row>
    <row r="8463" spans="1:9" x14ac:dyDescent="0.25">
      <c r="A8463" t="s">
        <v>720</v>
      </c>
      <c r="B8463">
        <v>41522</v>
      </c>
      <c r="C8463" s="593">
        <v>0.06</v>
      </c>
      <c r="D8463" t="s">
        <v>1268</v>
      </c>
      <c r="E8463">
        <v>0.06</v>
      </c>
      <c r="F8463">
        <v>0</v>
      </c>
      <c r="G8463">
        <v>0</v>
      </c>
      <c r="H8463">
        <v>0</v>
      </c>
      <c r="I8463">
        <v>0</v>
      </c>
    </row>
    <row r="8464" spans="1:9" x14ac:dyDescent="0.25">
      <c r="A8464" t="s">
        <v>720</v>
      </c>
      <c r="B8464">
        <v>41524</v>
      </c>
      <c r="C8464" s="593">
        <v>0.06</v>
      </c>
      <c r="D8464" t="s">
        <v>1268</v>
      </c>
      <c r="E8464">
        <v>0.06</v>
      </c>
      <c r="F8464">
        <v>0</v>
      </c>
      <c r="G8464">
        <v>0</v>
      </c>
      <c r="H8464">
        <v>0</v>
      </c>
      <c r="I8464">
        <v>0</v>
      </c>
    </row>
    <row r="8465" spans="1:9" x14ac:dyDescent="0.25">
      <c r="A8465" t="s">
        <v>720</v>
      </c>
      <c r="B8465">
        <v>41526</v>
      </c>
      <c r="C8465" s="593">
        <v>0.06</v>
      </c>
      <c r="D8465" t="s">
        <v>1268</v>
      </c>
      <c r="E8465">
        <v>0.06</v>
      </c>
      <c r="F8465">
        <v>0</v>
      </c>
      <c r="G8465">
        <v>0</v>
      </c>
      <c r="H8465">
        <v>0</v>
      </c>
      <c r="I8465">
        <v>0</v>
      </c>
    </row>
    <row r="8466" spans="1:9" x14ac:dyDescent="0.25">
      <c r="A8466" t="s">
        <v>720</v>
      </c>
      <c r="B8466">
        <v>41527</v>
      </c>
      <c r="C8466" s="593">
        <v>0.06</v>
      </c>
      <c r="D8466" t="s">
        <v>1268</v>
      </c>
      <c r="E8466">
        <v>0.06</v>
      </c>
      <c r="F8466">
        <v>0</v>
      </c>
      <c r="G8466">
        <v>0</v>
      </c>
      <c r="H8466">
        <v>0</v>
      </c>
      <c r="I8466">
        <v>0</v>
      </c>
    </row>
    <row r="8467" spans="1:9" x14ac:dyDescent="0.25">
      <c r="A8467" t="s">
        <v>720</v>
      </c>
      <c r="B8467">
        <v>41528</v>
      </c>
      <c r="C8467" s="593">
        <v>0.06</v>
      </c>
      <c r="D8467" t="s">
        <v>1268</v>
      </c>
      <c r="E8467">
        <v>0.06</v>
      </c>
      <c r="F8467">
        <v>0</v>
      </c>
      <c r="G8467">
        <v>0</v>
      </c>
      <c r="H8467">
        <v>0</v>
      </c>
      <c r="I8467">
        <v>0</v>
      </c>
    </row>
    <row r="8468" spans="1:9" x14ac:dyDescent="0.25">
      <c r="A8468" t="s">
        <v>720</v>
      </c>
      <c r="B8468">
        <v>41531</v>
      </c>
      <c r="C8468" s="593">
        <v>0.06</v>
      </c>
      <c r="D8468" t="s">
        <v>1268</v>
      </c>
      <c r="E8468">
        <v>0.06</v>
      </c>
      <c r="F8468">
        <v>0</v>
      </c>
      <c r="G8468">
        <v>0</v>
      </c>
      <c r="H8468">
        <v>0</v>
      </c>
      <c r="I8468">
        <v>0</v>
      </c>
    </row>
    <row r="8469" spans="1:9" x14ac:dyDescent="0.25">
      <c r="A8469" t="s">
        <v>720</v>
      </c>
      <c r="B8469">
        <v>41534</v>
      </c>
      <c r="C8469" s="593">
        <v>0.06</v>
      </c>
      <c r="D8469" t="s">
        <v>1268</v>
      </c>
      <c r="E8469">
        <v>0.06</v>
      </c>
      <c r="F8469">
        <v>0</v>
      </c>
      <c r="G8469">
        <v>0</v>
      </c>
      <c r="H8469">
        <v>0</v>
      </c>
      <c r="I8469">
        <v>0</v>
      </c>
    </row>
    <row r="8470" spans="1:9" x14ac:dyDescent="0.25">
      <c r="A8470" t="s">
        <v>720</v>
      </c>
      <c r="B8470">
        <v>41535</v>
      </c>
      <c r="C8470" s="593">
        <v>0.06</v>
      </c>
      <c r="D8470" t="s">
        <v>1268</v>
      </c>
      <c r="E8470">
        <v>0.06</v>
      </c>
      <c r="F8470">
        <v>0</v>
      </c>
      <c r="G8470">
        <v>0</v>
      </c>
      <c r="H8470">
        <v>0</v>
      </c>
      <c r="I8470">
        <v>0</v>
      </c>
    </row>
    <row r="8471" spans="1:9" x14ac:dyDescent="0.25">
      <c r="A8471" t="s">
        <v>720</v>
      </c>
      <c r="B8471">
        <v>41537</v>
      </c>
      <c r="C8471" s="593">
        <v>0.06</v>
      </c>
      <c r="D8471" t="s">
        <v>3476</v>
      </c>
      <c r="E8471">
        <v>0.06</v>
      </c>
      <c r="F8471">
        <v>0</v>
      </c>
      <c r="G8471">
        <v>0</v>
      </c>
      <c r="H8471">
        <v>0</v>
      </c>
      <c r="I8471">
        <v>0</v>
      </c>
    </row>
    <row r="8472" spans="1:9" x14ac:dyDescent="0.25">
      <c r="A8472" t="s">
        <v>720</v>
      </c>
      <c r="B8472">
        <v>41538</v>
      </c>
      <c r="C8472" s="593">
        <v>0.06</v>
      </c>
      <c r="D8472" t="s">
        <v>1268</v>
      </c>
      <c r="E8472">
        <v>0.06</v>
      </c>
      <c r="F8472">
        <v>0</v>
      </c>
      <c r="G8472">
        <v>0</v>
      </c>
      <c r="H8472">
        <v>0</v>
      </c>
      <c r="I8472">
        <v>0</v>
      </c>
    </row>
    <row r="8473" spans="1:9" x14ac:dyDescent="0.25">
      <c r="A8473" t="s">
        <v>720</v>
      </c>
      <c r="B8473">
        <v>41539</v>
      </c>
      <c r="C8473" s="593">
        <v>0.06</v>
      </c>
      <c r="D8473" t="s">
        <v>1268</v>
      </c>
      <c r="E8473">
        <v>0.06</v>
      </c>
      <c r="F8473">
        <v>0</v>
      </c>
      <c r="G8473">
        <v>0</v>
      </c>
      <c r="H8473">
        <v>0</v>
      </c>
      <c r="I8473">
        <v>0</v>
      </c>
    </row>
    <row r="8474" spans="1:9" x14ac:dyDescent="0.25">
      <c r="A8474" t="s">
        <v>720</v>
      </c>
      <c r="B8474">
        <v>41540</v>
      </c>
      <c r="C8474" s="593">
        <v>0.06</v>
      </c>
      <c r="D8474" t="s">
        <v>1268</v>
      </c>
      <c r="E8474">
        <v>0.06</v>
      </c>
      <c r="F8474">
        <v>0</v>
      </c>
      <c r="G8474">
        <v>0</v>
      </c>
      <c r="H8474">
        <v>0</v>
      </c>
      <c r="I8474">
        <v>0</v>
      </c>
    </row>
    <row r="8475" spans="1:9" x14ac:dyDescent="0.25">
      <c r="A8475" t="s">
        <v>720</v>
      </c>
      <c r="B8475">
        <v>41542</v>
      </c>
      <c r="C8475" s="593">
        <v>0.06</v>
      </c>
      <c r="D8475" t="s">
        <v>1268</v>
      </c>
      <c r="E8475">
        <v>0.06</v>
      </c>
      <c r="F8475">
        <v>0</v>
      </c>
      <c r="G8475">
        <v>0</v>
      </c>
      <c r="H8475">
        <v>0</v>
      </c>
      <c r="I8475">
        <v>0</v>
      </c>
    </row>
    <row r="8476" spans="1:9" x14ac:dyDescent="0.25">
      <c r="A8476" t="s">
        <v>720</v>
      </c>
      <c r="B8476">
        <v>41543</v>
      </c>
      <c r="C8476" s="593">
        <v>0.06</v>
      </c>
      <c r="D8476" t="s">
        <v>1268</v>
      </c>
      <c r="E8476">
        <v>0.06</v>
      </c>
      <c r="F8476">
        <v>0</v>
      </c>
      <c r="G8476">
        <v>0</v>
      </c>
      <c r="H8476">
        <v>0</v>
      </c>
      <c r="I8476">
        <v>0</v>
      </c>
    </row>
    <row r="8477" spans="1:9" x14ac:dyDescent="0.25">
      <c r="A8477" t="s">
        <v>720</v>
      </c>
      <c r="B8477">
        <v>41544</v>
      </c>
      <c r="C8477" s="593">
        <v>0.06</v>
      </c>
      <c r="D8477" t="s">
        <v>1268</v>
      </c>
      <c r="E8477">
        <v>0.06</v>
      </c>
      <c r="F8477">
        <v>0</v>
      </c>
      <c r="G8477">
        <v>0</v>
      </c>
      <c r="H8477">
        <v>0</v>
      </c>
      <c r="I8477">
        <v>0</v>
      </c>
    </row>
    <row r="8478" spans="1:9" x14ac:dyDescent="0.25">
      <c r="A8478" t="s">
        <v>720</v>
      </c>
      <c r="B8478">
        <v>41547</v>
      </c>
      <c r="C8478" s="593">
        <v>0.06</v>
      </c>
      <c r="D8478" t="s">
        <v>1268</v>
      </c>
      <c r="E8478">
        <v>0.06</v>
      </c>
      <c r="F8478">
        <v>0</v>
      </c>
      <c r="G8478">
        <v>0</v>
      </c>
      <c r="H8478">
        <v>0</v>
      </c>
      <c r="I8478">
        <v>0</v>
      </c>
    </row>
    <row r="8479" spans="1:9" x14ac:dyDescent="0.25">
      <c r="A8479" t="s">
        <v>720</v>
      </c>
      <c r="B8479">
        <v>41548</v>
      </c>
      <c r="C8479" s="593">
        <v>0.06</v>
      </c>
      <c r="D8479" t="s">
        <v>1268</v>
      </c>
      <c r="E8479">
        <v>0.06</v>
      </c>
      <c r="F8479">
        <v>0</v>
      </c>
      <c r="G8479">
        <v>0</v>
      </c>
      <c r="H8479">
        <v>0</v>
      </c>
      <c r="I8479">
        <v>0</v>
      </c>
    </row>
    <row r="8480" spans="1:9" x14ac:dyDescent="0.25">
      <c r="A8480" t="s">
        <v>720</v>
      </c>
      <c r="B8480">
        <v>41549</v>
      </c>
      <c r="C8480" s="593">
        <v>0.06</v>
      </c>
      <c r="D8480" t="s">
        <v>1268</v>
      </c>
      <c r="E8480">
        <v>0.06</v>
      </c>
      <c r="F8480">
        <v>0</v>
      </c>
      <c r="G8480">
        <v>0</v>
      </c>
      <c r="H8480">
        <v>0</v>
      </c>
      <c r="I8480">
        <v>0</v>
      </c>
    </row>
    <row r="8481" spans="1:9" x14ac:dyDescent="0.25">
      <c r="A8481" t="s">
        <v>720</v>
      </c>
      <c r="B8481">
        <v>41553</v>
      </c>
      <c r="C8481" s="593">
        <v>0.06</v>
      </c>
      <c r="D8481" t="s">
        <v>1268</v>
      </c>
      <c r="E8481">
        <v>0.06</v>
      </c>
      <c r="F8481">
        <v>0</v>
      </c>
      <c r="G8481">
        <v>0</v>
      </c>
      <c r="H8481">
        <v>0</v>
      </c>
      <c r="I8481">
        <v>0</v>
      </c>
    </row>
    <row r="8482" spans="1:9" x14ac:dyDescent="0.25">
      <c r="A8482" t="s">
        <v>720</v>
      </c>
      <c r="B8482">
        <v>41554</v>
      </c>
      <c r="C8482" s="593">
        <v>0.06</v>
      </c>
      <c r="D8482" t="s">
        <v>1268</v>
      </c>
      <c r="E8482">
        <v>0.06</v>
      </c>
      <c r="F8482">
        <v>0</v>
      </c>
      <c r="G8482">
        <v>0</v>
      </c>
      <c r="H8482">
        <v>0</v>
      </c>
      <c r="I8482">
        <v>0</v>
      </c>
    </row>
    <row r="8483" spans="1:9" x14ac:dyDescent="0.25">
      <c r="A8483" t="s">
        <v>720</v>
      </c>
      <c r="B8483">
        <v>41555</v>
      </c>
      <c r="C8483" s="593">
        <v>0.06</v>
      </c>
      <c r="D8483" t="s">
        <v>1268</v>
      </c>
      <c r="E8483">
        <v>0.06</v>
      </c>
      <c r="F8483">
        <v>0</v>
      </c>
      <c r="G8483">
        <v>0</v>
      </c>
      <c r="H8483">
        <v>0</v>
      </c>
      <c r="I8483">
        <v>0</v>
      </c>
    </row>
    <row r="8484" spans="1:9" x14ac:dyDescent="0.25">
      <c r="A8484" t="s">
        <v>720</v>
      </c>
      <c r="B8484">
        <v>41557</v>
      </c>
      <c r="C8484" s="593">
        <v>0.06</v>
      </c>
      <c r="D8484" t="s">
        <v>1268</v>
      </c>
      <c r="E8484">
        <v>0.06</v>
      </c>
      <c r="F8484">
        <v>0</v>
      </c>
      <c r="G8484">
        <v>0</v>
      </c>
      <c r="H8484">
        <v>0</v>
      </c>
      <c r="I8484">
        <v>0</v>
      </c>
    </row>
    <row r="8485" spans="1:9" x14ac:dyDescent="0.25">
      <c r="A8485" t="s">
        <v>720</v>
      </c>
      <c r="B8485">
        <v>41558</v>
      </c>
      <c r="C8485" s="593">
        <v>0.06</v>
      </c>
      <c r="D8485" t="s">
        <v>1268</v>
      </c>
      <c r="E8485">
        <v>0.06</v>
      </c>
      <c r="F8485">
        <v>0</v>
      </c>
      <c r="G8485">
        <v>0</v>
      </c>
      <c r="H8485">
        <v>0</v>
      </c>
      <c r="I8485">
        <v>0</v>
      </c>
    </row>
    <row r="8486" spans="1:9" x14ac:dyDescent="0.25">
      <c r="A8486" t="s">
        <v>720</v>
      </c>
      <c r="B8486">
        <v>41559</v>
      </c>
      <c r="C8486" s="593">
        <v>0.06</v>
      </c>
      <c r="D8486" t="s">
        <v>1268</v>
      </c>
      <c r="E8486">
        <v>0.06</v>
      </c>
      <c r="F8486">
        <v>0</v>
      </c>
      <c r="G8486">
        <v>0</v>
      </c>
      <c r="H8486">
        <v>0</v>
      </c>
      <c r="I8486">
        <v>0</v>
      </c>
    </row>
    <row r="8487" spans="1:9" x14ac:dyDescent="0.25">
      <c r="A8487" t="s">
        <v>720</v>
      </c>
      <c r="B8487">
        <v>41560</v>
      </c>
      <c r="C8487" s="593">
        <v>0.06</v>
      </c>
      <c r="D8487" t="s">
        <v>1268</v>
      </c>
      <c r="E8487">
        <v>0.06</v>
      </c>
      <c r="F8487">
        <v>0</v>
      </c>
      <c r="G8487">
        <v>0</v>
      </c>
      <c r="H8487">
        <v>0</v>
      </c>
      <c r="I8487">
        <v>0</v>
      </c>
    </row>
    <row r="8488" spans="1:9" x14ac:dyDescent="0.25">
      <c r="A8488" t="s">
        <v>720</v>
      </c>
      <c r="B8488">
        <v>41561</v>
      </c>
      <c r="C8488" s="593">
        <v>0.06</v>
      </c>
      <c r="D8488" t="s">
        <v>1268</v>
      </c>
      <c r="E8488">
        <v>0.06</v>
      </c>
      <c r="F8488">
        <v>0</v>
      </c>
      <c r="G8488">
        <v>0</v>
      </c>
      <c r="H8488">
        <v>0</v>
      </c>
      <c r="I8488">
        <v>0</v>
      </c>
    </row>
    <row r="8489" spans="1:9" x14ac:dyDescent="0.25">
      <c r="A8489" t="s">
        <v>720</v>
      </c>
      <c r="B8489">
        <v>41562</v>
      </c>
      <c r="C8489" s="593">
        <v>0.06</v>
      </c>
      <c r="D8489" t="s">
        <v>1268</v>
      </c>
      <c r="E8489">
        <v>0.06</v>
      </c>
      <c r="F8489">
        <v>0</v>
      </c>
      <c r="G8489">
        <v>0</v>
      </c>
      <c r="H8489">
        <v>0</v>
      </c>
      <c r="I8489">
        <v>0</v>
      </c>
    </row>
    <row r="8490" spans="1:9" x14ac:dyDescent="0.25">
      <c r="A8490" t="s">
        <v>720</v>
      </c>
      <c r="B8490">
        <v>41563</v>
      </c>
      <c r="C8490" s="593">
        <v>0.06</v>
      </c>
      <c r="D8490" t="s">
        <v>1268</v>
      </c>
      <c r="E8490">
        <v>0.06</v>
      </c>
      <c r="F8490">
        <v>0</v>
      </c>
      <c r="G8490">
        <v>0</v>
      </c>
      <c r="H8490">
        <v>0</v>
      </c>
      <c r="I8490">
        <v>0</v>
      </c>
    </row>
    <row r="8491" spans="1:9" x14ac:dyDescent="0.25">
      <c r="A8491" t="s">
        <v>720</v>
      </c>
      <c r="B8491">
        <v>41564</v>
      </c>
      <c r="C8491" s="593">
        <v>0.06</v>
      </c>
      <c r="D8491" t="s">
        <v>1268</v>
      </c>
      <c r="E8491">
        <v>0.06</v>
      </c>
      <c r="F8491">
        <v>0</v>
      </c>
      <c r="G8491">
        <v>0</v>
      </c>
      <c r="H8491">
        <v>0</v>
      </c>
      <c r="I8491">
        <v>0</v>
      </c>
    </row>
    <row r="8492" spans="1:9" x14ac:dyDescent="0.25">
      <c r="A8492" t="s">
        <v>720</v>
      </c>
      <c r="B8492">
        <v>41566</v>
      </c>
      <c r="C8492" s="593">
        <v>0.06</v>
      </c>
      <c r="D8492" t="s">
        <v>1268</v>
      </c>
      <c r="E8492">
        <v>0.06</v>
      </c>
      <c r="F8492">
        <v>0</v>
      </c>
      <c r="G8492">
        <v>0</v>
      </c>
      <c r="H8492">
        <v>0</v>
      </c>
      <c r="I8492">
        <v>0</v>
      </c>
    </row>
    <row r="8493" spans="1:9" x14ac:dyDescent="0.25">
      <c r="A8493" t="s">
        <v>720</v>
      </c>
      <c r="B8493">
        <v>41567</v>
      </c>
      <c r="C8493" s="593">
        <v>0.06</v>
      </c>
      <c r="D8493" t="s">
        <v>1268</v>
      </c>
      <c r="E8493">
        <v>0.06</v>
      </c>
      <c r="F8493">
        <v>0</v>
      </c>
      <c r="G8493">
        <v>0</v>
      </c>
      <c r="H8493">
        <v>0</v>
      </c>
      <c r="I8493">
        <v>0</v>
      </c>
    </row>
    <row r="8494" spans="1:9" x14ac:dyDescent="0.25">
      <c r="A8494" t="s">
        <v>720</v>
      </c>
      <c r="B8494">
        <v>41568</v>
      </c>
      <c r="C8494" s="593">
        <v>0.06</v>
      </c>
      <c r="D8494" t="s">
        <v>1268</v>
      </c>
      <c r="E8494">
        <v>0.06</v>
      </c>
      <c r="F8494">
        <v>0</v>
      </c>
      <c r="G8494">
        <v>0</v>
      </c>
      <c r="H8494">
        <v>0</v>
      </c>
      <c r="I8494">
        <v>0</v>
      </c>
    </row>
    <row r="8495" spans="1:9" x14ac:dyDescent="0.25">
      <c r="A8495" t="s">
        <v>720</v>
      </c>
      <c r="B8495">
        <v>41571</v>
      </c>
      <c r="C8495" s="593">
        <v>0.06</v>
      </c>
      <c r="D8495" t="s">
        <v>1268</v>
      </c>
      <c r="E8495">
        <v>0.06</v>
      </c>
      <c r="F8495">
        <v>0</v>
      </c>
      <c r="G8495">
        <v>0</v>
      </c>
      <c r="H8495">
        <v>0</v>
      </c>
      <c r="I8495">
        <v>0</v>
      </c>
    </row>
    <row r="8496" spans="1:9" x14ac:dyDescent="0.25">
      <c r="A8496" t="s">
        <v>720</v>
      </c>
      <c r="B8496">
        <v>41572</v>
      </c>
      <c r="C8496" s="593">
        <v>0.06</v>
      </c>
      <c r="D8496" t="s">
        <v>1268</v>
      </c>
      <c r="E8496">
        <v>0.06</v>
      </c>
      <c r="F8496">
        <v>0</v>
      </c>
      <c r="G8496">
        <v>0</v>
      </c>
      <c r="H8496">
        <v>0</v>
      </c>
      <c r="I8496">
        <v>0</v>
      </c>
    </row>
    <row r="8497" spans="1:9" x14ac:dyDescent="0.25">
      <c r="A8497" t="s">
        <v>720</v>
      </c>
      <c r="B8497">
        <v>41601</v>
      </c>
      <c r="C8497" s="593">
        <v>0.06</v>
      </c>
      <c r="D8497" t="s">
        <v>3503</v>
      </c>
      <c r="E8497">
        <v>0.06</v>
      </c>
      <c r="F8497">
        <v>0</v>
      </c>
      <c r="G8497">
        <v>0</v>
      </c>
      <c r="H8497">
        <v>0</v>
      </c>
      <c r="I8497">
        <v>0</v>
      </c>
    </row>
    <row r="8498" spans="1:9" x14ac:dyDescent="0.25">
      <c r="A8498" t="s">
        <v>720</v>
      </c>
      <c r="B8498">
        <v>41602</v>
      </c>
      <c r="C8498" s="593">
        <v>0.06</v>
      </c>
      <c r="D8498" t="s">
        <v>3503</v>
      </c>
      <c r="E8498">
        <v>0.06</v>
      </c>
      <c r="F8498">
        <v>0</v>
      </c>
      <c r="G8498">
        <v>0</v>
      </c>
      <c r="H8498">
        <v>0</v>
      </c>
      <c r="I8498">
        <v>0</v>
      </c>
    </row>
    <row r="8499" spans="1:9" x14ac:dyDescent="0.25">
      <c r="A8499" t="s">
        <v>720</v>
      </c>
      <c r="B8499">
        <v>41603</v>
      </c>
      <c r="C8499" s="593">
        <v>0.06</v>
      </c>
      <c r="D8499" t="s">
        <v>2668</v>
      </c>
      <c r="E8499">
        <v>0.06</v>
      </c>
      <c r="F8499">
        <v>0</v>
      </c>
      <c r="G8499">
        <v>0</v>
      </c>
      <c r="H8499">
        <v>0</v>
      </c>
      <c r="I8499">
        <v>0</v>
      </c>
    </row>
    <row r="8500" spans="1:9" x14ac:dyDescent="0.25">
      <c r="A8500" t="s">
        <v>720</v>
      </c>
      <c r="B8500">
        <v>41604</v>
      </c>
      <c r="C8500" s="593">
        <v>0.06</v>
      </c>
      <c r="D8500" t="s">
        <v>2668</v>
      </c>
      <c r="E8500">
        <v>0.06</v>
      </c>
      <c r="F8500">
        <v>0</v>
      </c>
      <c r="G8500">
        <v>0</v>
      </c>
      <c r="H8500">
        <v>0</v>
      </c>
      <c r="I8500">
        <v>0</v>
      </c>
    </row>
    <row r="8501" spans="1:9" x14ac:dyDescent="0.25">
      <c r="A8501" t="s">
        <v>720</v>
      </c>
      <c r="B8501">
        <v>41605</v>
      </c>
      <c r="C8501" s="593">
        <v>0.06</v>
      </c>
      <c r="D8501" t="s">
        <v>2668</v>
      </c>
      <c r="E8501">
        <v>0.06</v>
      </c>
      <c r="F8501">
        <v>0</v>
      </c>
      <c r="G8501">
        <v>0</v>
      </c>
      <c r="H8501">
        <v>0</v>
      </c>
      <c r="I8501">
        <v>0</v>
      </c>
    </row>
    <row r="8502" spans="1:9" x14ac:dyDescent="0.25">
      <c r="A8502" t="s">
        <v>720</v>
      </c>
      <c r="B8502">
        <v>41606</v>
      </c>
      <c r="C8502" s="593">
        <v>0.06</v>
      </c>
      <c r="D8502" t="s">
        <v>2668</v>
      </c>
      <c r="E8502">
        <v>0.06</v>
      </c>
      <c r="F8502">
        <v>0</v>
      </c>
      <c r="G8502">
        <v>0</v>
      </c>
      <c r="H8502">
        <v>0</v>
      </c>
      <c r="I8502">
        <v>0</v>
      </c>
    </row>
    <row r="8503" spans="1:9" x14ac:dyDescent="0.25">
      <c r="A8503" t="s">
        <v>720</v>
      </c>
      <c r="B8503">
        <v>41607</v>
      </c>
      <c r="C8503" s="593">
        <v>0.06</v>
      </c>
      <c r="D8503" t="s">
        <v>3503</v>
      </c>
      <c r="E8503">
        <v>0.06</v>
      </c>
      <c r="F8503">
        <v>0</v>
      </c>
      <c r="G8503">
        <v>0</v>
      </c>
      <c r="H8503">
        <v>0</v>
      </c>
      <c r="I8503">
        <v>0</v>
      </c>
    </row>
    <row r="8504" spans="1:9" x14ac:dyDescent="0.25">
      <c r="A8504" t="s">
        <v>720</v>
      </c>
      <c r="B8504">
        <v>41612</v>
      </c>
      <c r="C8504" s="593">
        <v>0.06</v>
      </c>
      <c r="D8504" t="s">
        <v>2668</v>
      </c>
      <c r="E8504">
        <v>0.06</v>
      </c>
      <c r="F8504">
        <v>0</v>
      </c>
      <c r="G8504">
        <v>0</v>
      </c>
      <c r="H8504">
        <v>0</v>
      </c>
      <c r="I8504">
        <v>0</v>
      </c>
    </row>
    <row r="8505" spans="1:9" x14ac:dyDescent="0.25">
      <c r="A8505" t="s">
        <v>720</v>
      </c>
      <c r="B8505">
        <v>41615</v>
      </c>
      <c r="C8505" s="593">
        <v>0.06</v>
      </c>
      <c r="D8505" t="s">
        <v>2668</v>
      </c>
      <c r="E8505">
        <v>0.06</v>
      </c>
      <c r="F8505">
        <v>0</v>
      </c>
      <c r="G8505">
        <v>0</v>
      </c>
      <c r="H8505">
        <v>0</v>
      </c>
      <c r="I8505">
        <v>0</v>
      </c>
    </row>
    <row r="8506" spans="1:9" x14ac:dyDescent="0.25">
      <c r="A8506" t="s">
        <v>720</v>
      </c>
      <c r="B8506">
        <v>41616</v>
      </c>
      <c r="C8506" s="593">
        <v>0.06</v>
      </c>
      <c r="D8506" t="s">
        <v>3503</v>
      </c>
      <c r="E8506">
        <v>0.06</v>
      </c>
      <c r="F8506">
        <v>0</v>
      </c>
      <c r="G8506">
        <v>0</v>
      </c>
      <c r="H8506">
        <v>0</v>
      </c>
      <c r="I8506">
        <v>0</v>
      </c>
    </row>
    <row r="8507" spans="1:9" x14ac:dyDescent="0.25">
      <c r="A8507" t="s">
        <v>720</v>
      </c>
      <c r="B8507">
        <v>41619</v>
      </c>
      <c r="C8507" s="593">
        <v>0.06</v>
      </c>
      <c r="D8507" t="s">
        <v>2668</v>
      </c>
      <c r="E8507">
        <v>0.06</v>
      </c>
      <c r="F8507">
        <v>0</v>
      </c>
      <c r="G8507">
        <v>0</v>
      </c>
      <c r="H8507">
        <v>0</v>
      </c>
      <c r="I8507">
        <v>0</v>
      </c>
    </row>
    <row r="8508" spans="1:9" x14ac:dyDescent="0.25">
      <c r="A8508" t="s">
        <v>720</v>
      </c>
      <c r="B8508">
        <v>41621</v>
      </c>
      <c r="C8508" s="593">
        <v>0.06</v>
      </c>
      <c r="D8508" t="s">
        <v>3503</v>
      </c>
      <c r="E8508">
        <v>0.06</v>
      </c>
      <c r="F8508">
        <v>0</v>
      </c>
      <c r="G8508">
        <v>0</v>
      </c>
      <c r="H8508">
        <v>0</v>
      </c>
      <c r="I8508">
        <v>0</v>
      </c>
    </row>
    <row r="8509" spans="1:9" x14ac:dyDescent="0.25">
      <c r="A8509" t="s">
        <v>720</v>
      </c>
      <c r="B8509">
        <v>41622</v>
      </c>
      <c r="C8509" s="593">
        <v>0.06</v>
      </c>
      <c r="D8509" t="s">
        <v>2668</v>
      </c>
      <c r="E8509">
        <v>0.06</v>
      </c>
      <c r="F8509">
        <v>0</v>
      </c>
      <c r="G8509">
        <v>0</v>
      </c>
      <c r="H8509">
        <v>0</v>
      </c>
      <c r="I8509">
        <v>0</v>
      </c>
    </row>
    <row r="8510" spans="1:9" x14ac:dyDescent="0.25">
      <c r="A8510" t="s">
        <v>720</v>
      </c>
      <c r="B8510">
        <v>41630</v>
      </c>
      <c r="C8510" s="593">
        <v>0.06</v>
      </c>
      <c r="D8510" t="s">
        <v>2668</v>
      </c>
      <c r="E8510">
        <v>0.06</v>
      </c>
      <c r="F8510">
        <v>0</v>
      </c>
      <c r="G8510">
        <v>0</v>
      </c>
      <c r="H8510">
        <v>0</v>
      </c>
      <c r="I8510">
        <v>0</v>
      </c>
    </row>
    <row r="8511" spans="1:9" x14ac:dyDescent="0.25">
      <c r="A8511" t="s">
        <v>720</v>
      </c>
      <c r="B8511">
        <v>41631</v>
      </c>
      <c r="C8511" s="593">
        <v>0.06</v>
      </c>
      <c r="D8511" t="s">
        <v>2668</v>
      </c>
      <c r="E8511">
        <v>0.06</v>
      </c>
      <c r="F8511">
        <v>0</v>
      </c>
      <c r="G8511">
        <v>0</v>
      </c>
      <c r="H8511">
        <v>0</v>
      </c>
      <c r="I8511">
        <v>0</v>
      </c>
    </row>
    <row r="8512" spans="1:9" x14ac:dyDescent="0.25">
      <c r="A8512" t="s">
        <v>720</v>
      </c>
      <c r="B8512">
        <v>41632</v>
      </c>
      <c r="C8512" s="593">
        <v>0.06</v>
      </c>
      <c r="D8512" t="s">
        <v>3505</v>
      </c>
      <c r="E8512">
        <v>0.06</v>
      </c>
      <c r="F8512">
        <v>0</v>
      </c>
      <c r="G8512">
        <v>0</v>
      </c>
      <c r="H8512">
        <v>0</v>
      </c>
      <c r="I8512">
        <v>0</v>
      </c>
    </row>
    <row r="8513" spans="1:9" x14ac:dyDescent="0.25">
      <c r="A8513" t="s">
        <v>720</v>
      </c>
      <c r="B8513">
        <v>41635</v>
      </c>
      <c r="C8513" s="593">
        <v>0.06</v>
      </c>
      <c r="D8513" t="s">
        <v>2668</v>
      </c>
      <c r="E8513">
        <v>0.06</v>
      </c>
      <c r="F8513">
        <v>0</v>
      </c>
      <c r="G8513">
        <v>0</v>
      </c>
      <c r="H8513">
        <v>0</v>
      </c>
      <c r="I8513">
        <v>0</v>
      </c>
    </row>
    <row r="8514" spans="1:9" x14ac:dyDescent="0.25">
      <c r="A8514" t="s">
        <v>720</v>
      </c>
      <c r="B8514">
        <v>41636</v>
      </c>
      <c r="C8514" s="593">
        <v>0.06</v>
      </c>
      <c r="D8514" t="s">
        <v>2668</v>
      </c>
      <c r="E8514">
        <v>0.06</v>
      </c>
      <c r="F8514">
        <v>0</v>
      </c>
      <c r="G8514">
        <v>0</v>
      </c>
      <c r="H8514">
        <v>0</v>
      </c>
      <c r="I8514">
        <v>0</v>
      </c>
    </row>
    <row r="8515" spans="1:9" x14ac:dyDescent="0.25">
      <c r="A8515" t="s">
        <v>720</v>
      </c>
      <c r="B8515">
        <v>41640</v>
      </c>
      <c r="C8515" s="593">
        <v>0.06</v>
      </c>
      <c r="D8515" t="s">
        <v>2668</v>
      </c>
      <c r="E8515">
        <v>0.06</v>
      </c>
      <c r="F8515">
        <v>0</v>
      </c>
      <c r="G8515">
        <v>0</v>
      </c>
      <c r="H8515">
        <v>0</v>
      </c>
      <c r="I8515">
        <v>0</v>
      </c>
    </row>
    <row r="8516" spans="1:9" x14ac:dyDescent="0.25">
      <c r="A8516" t="s">
        <v>720</v>
      </c>
      <c r="B8516">
        <v>41642</v>
      </c>
      <c r="C8516" s="593">
        <v>0.06</v>
      </c>
      <c r="D8516" t="s">
        <v>2668</v>
      </c>
      <c r="E8516">
        <v>0.06</v>
      </c>
      <c r="F8516">
        <v>0</v>
      </c>
      <c r="G8516">
        <v>0</v>
      </c>
      <c r="H8516">
        <v>0</v>
      </c>
      <c r="I8516">
        <v>0</v>
      </c>
    </row>
    <row r="8517" spans="1:9" x14ac:dyDescent="0.25">
      <c r="A8517" t="s">
        <v>720</v>
      </c>
      <c r="B8517">
        <v>41643</v>
      </c>
      <c r="C8517" s="593">
        <v>0.06</v>
      </c>
      <c r="D8517" t="s">
        <v>2668</v>
      </c>
      <c r="E8517">
        <v>0.06</v>
      </c>
      <c r="F8517">
        <v>0</v>
      </c>
      <c r="G8517">
        <v>0</v>
      </c>
      <c r="H8517">
        <v>0</v>
      </c>
      <c r="I8517">
        <v>0</v>
      </c>
    </row>
    <row r="8518" spans="1:9" x14ac:dyDescent="0.25">
      <c r="A8518" t="s">
        <v>720</v>
      </c>
      <c r="B8518">
        <v>41645</v>
      </c>
      <c r="C8518" s="593">
        <v>0.06</v>
      </c>
      <c r="D8518" t="s">
        <v>2523</v>
      </c>
      <c r="E8518">
        <v>0.06</v>
      </c>
      <c r="F8518">
        <v>0</v>
      </c>
      <c r="G8518">
        <v>0</v>
      </c>
      <c r="H8518">
        <v>0</v>
      </c>
      <c r="I8518">
        <v>0</v>
      </c>
    </row>
    <row r="8519" spans="1:9" x14ac:dyDescent="0.25">
      <c r="A8519" t="s">
        <v>720</v>
      </c>
      <c r="B8519">
        <v>41647</v>
      </c>
      <c r="C8519" s="593">
        <v>0.06</v>
      </c>
      <c r="D8519" t="s">
        <v>2668</v>
      </c>
      <c r="E8519">
        <v>0.06</v>
      </c>
      <c r="F8519">
        <v>0</v>
      </c>
      <c r="G8519">
        <v>0</v>
      </c>
      <c r="H8519">
        <v>0</v>
      </c>
      <c r="I8519">
        <v>0</v>
      </c>
    </row>
    <row r="8520" spans="1:9" x14ac:dyDescent="0.25">
      <c r="A8520" t="s">
        <v>720</v>
      </c>
      <c r="B8520">
        <v>41649</v>
      </c>
      <c r="C8520" s="593">
        <v>0.06</v>
      </c>
      <c r="D8520" t="s">
        <v>2523</v>
      </c>
      <c r="E8520">
        <v>0.06</v>
      </c>
      <c r="F8520">
        <v>0</v>
      </c>
      <c r="G8520">
        <v>0</v>
      </c>
      <c r="H8520">
        <v>0</v>
      </c>
      <c r="I8520">
        <v>0</v>
      </c>
    </row>
    <row r="8521" spans="1:9" x14ac:dyDescent="0.25">
      <c r="A8521" t="s">
        <v>720</v>
      </c>
      <c r="B8521">
        <v>41650</v>
      </c>
      <c r="C8521" s="593">
        <v>0.06</v>
      </c>
      <c r="D8521" t="s">
        <v>2668</v>
      </c>
      <c r="E8521">
        <v>0.06</v>
      </c>
      <c r="F8521">
        <v>0</v>
      </c>
      <c r="G8521">
        <v>0</v>
      </c>
      <c r="H8521">
        <v>0</v>
      </c>
      <c r="I8521">
        <v>0</v>
      </c>
    </row>
    <row r="8522" spans="1:9" x14ac:dyDescent="0.25">
      <c r="A8522" t="s">
        <v>720</v>
      </c>
      <c r="B8522">
        <v>41651</v>
      </c>
      <c r="C8522" s="593">
        <v>0.06</v>
      </c>
      <c r="D8522" t="s">
        <v>2668</v>
      </c>
      <c r="E8522">
        <v>0.06</v>
      </c>
      <c r="F8522">
        <v>0</v>
      </c>
      <c r="G8522">
        <v>0</v>
      </c>
      <c r="H8522">
        <v>0</v>
      </c>
      <c r="I8522">
        <v>0</v>
      </c>
    </row>
    <row r="8523" spans="1:9" x14ac:dyDescent="0.25">
      <c r="A8523" t="s">
        <v>720</v>
      </c>
      <c r="B8523">
        <v>41653</v>
      </c>
      <c r="C8523" s="593">
        <v>0.06</v>
      </c>
      <c r="D8523" t="s">
        <v>3503</v>
      </c>
      <c r="E8523">
        <v>0.06</v>
      </c>
      <c r="F8523">
        <v>0</v>
      </c>
      <c r="G8523">
        <v>0</v>
      </c>
      <c r="H8523">
        <v>0</v>
      </c>
      <c r="I8523">
        <v>0</v>
      </c>
    </row>
    <row r="8524" spans="1:9" x14ac:dyDescent="0.25">
      <c r="A8524" t="s">
        <v>720</v>
      </c>
      <c r="B8524">
        <v>41655</v>
      </c>
      <c r="C8524" s="593">
        <v>0.06</v>
      </c>
      <c r="D8524" t="s">
        <v>2668</v>
      </c>
      <c r="E8524">
        <v>0.06</v>
      </c>
      <c r="F8524">
        <v>0</v>
      </c>
      <c r="G8524">
        <v>0</v>
      </c>
      <c r="H8524">
        <v>0</v>
      </c>
      <c r="I8524">
        <v>0</v>
      </c>
    </row>
    <row r="8525" spans="1:9" x14ac:dyDescent="0.25">
      <c r="A8525" t="s">
        <v>720</v>
      </c>
      <c r="B8525">
        <v>41659</v>
      </c>
      <c r="C8525" s="593">
        <v>0.06</v>
      </c>
      <c r="D8525" t="s">
        <v>2668</v>
      </c>
      <c r="E8525">
        <v>0.06</v>
      </c>
      <c r="F8525">
        <v>0</v>
      </c>
      <c r="G8525">
        <v>0</v>
      </c>
      <c r="H8525">
        <v>0</v>
      </c>
      <c r="I8525">
        <v>0</v>
      </c>
    </row>
    <row r="8526" spans="1:9" x14ac:dyDescent="0.25">
      <c r="A8526" t="s">
        <v>720</v>
      </c>
      <c r="B8526">
        <v>41660</v>
      </c>
      <c r="C8526" s="593">
        <v>0.06</v>
      </c>
      <c r="D8526" t="s">
        <v>2668</v>
      </c>
      <c r="E8526">
        <v>0.06</v>
      </c>
      <c r="F8526">
        <v>0</v>
      </c>
      <c r="G8526">
        <v>0</v>
      </c>
      <c r="H8526">
        <v>0</v>
      </c>
      <c r="I8526">
        <v>0</v>
      </c>
    </row>
    <row r="8527" spans="1:9" x14ac:dyDescent="0.25">
      <c r="A8527" t="s">
        <v>720</v>
      </c>
      <c r="B8527">
        <v>41663</v>
      </c>
      <c r="C8527" s="593">
        <v>0.06</v>
      </c>
      <c r="D8527" t="s">
        <v>2668</v>
      </c>
      <c r="E8527">
        <v>0.06</v>
      </c>
      <c r="F8527">
        <v>0</v>
      </c>
      <c r="G8527">
        <v>0</v>
      </c>
      <c r="H8527">
        <v>0</v>
      </c>
      <c r="I8527">
        <v>0</v>
      </c>
    </row>
    <row r="8528" spans="1:9" x14ac:dyDescent="0.25">
      <c r="A8528" t="s">
        <v>720</v>
      </c>
      <c r="B8528">
        <v>41666</v>
      </c>
      <c r="C8528" s="593">
        <v>0.06</v>
      </c>
      <c r="D8528" t="s">
        <v>2668</v>
      </c>
      <c r="E8528">
        <v>0.06</v>
      </c>
      <c r="F8528">
        <v>0</v>
      </c>
      <c r="G8528">
        <v>0</v>
      </c>
      <c r="H8528">
        <v>0</v>
      </c>
      <c r="I8528">
        <v>0</v>
      </c>
    </row>
    <row r="8529" spans="1:9" x14ac:dyDescent="0.25">
      <c r="A8529" t="s">
        <v>720</v>
      </c>
      <c r="B8529">
        <v>41667</v>
      </c>
      <c r="C8529" s="593">
        <v>0.06</v>
      </c>
      <c r="D8529" t="s">
        <v>2668</v>
      </c>
      <c r="E8529">
        <v>0.06</v>
      </c>
      <c r="F8529">
        <v>0</v>
      </c>
      <c r="G8529">
        <v>0</v>
      </c>
      <c r="H8529">
        <v>0</v>
      </c>
      <c r="I8529">
        <v>0</v>
      </c>
    </row>
    <row r="8530" spans="1:9" x14ac:dyDescent="0.25">
      <c r="A8530" t="s">
        <v>720</v>
      </c>
      <c r="B8530">
        <v>41669</v>
      </c>
      <c r="C8530" s="593">
        <v>0.06</v>
      </c>
      <c r="D8530" t="s">
        <v>2668</v>
      </c>
      <c r="E8530">
        <v>0.06</v>
      </c>
      <c r="F8530">
        <v>0</v>
      </c>
      <c r="G8530">
        <v>0</v>
      </c>
      <c r="H8530">
        <v>0</v>
      </c>
      <c r="I8530">
        <v>0</v>
      </c>
    </row>
    <row r="8531" spans="1:9" x14ac:dyDescent="0.25">
      <c r="A8531" t="s">
        <v>720</v>
      </c>
      <c r="B8531">
        <v>41701</v>
      </c>
      <c r="C8531" s="593">
        <v>0.06</v>
      </c>
      <c r="D8531" t="s">
        <v>1345</v>
      </c>
      <c r="E8531">
        <v>0.06</v>
      </c>
      <c r="F8531">
        <v>0</v>
      </c>
      <c r="G8531">
        <v>0</v>
      </c>
      <c r="H8531">
        <v>0</v>
      </c>
      <c r="I8531">
        <v>0</v>
      </c>
    </row>
    <row r="8532" spans="1:9" x14ac:dyDescent="0.25">
      <c r="A8532" t="s">
        <v>720</v>
      </c>
      <c r="B8532">
        <v>41702</v>
      </c>
      <c r="C8532" s="593">
        <v>0.06</v>
      </c>
      <c r="D8532" t="s">
        <v>3512</v>
      </c>
      <c r="E8532">
        <v>0.06</v>
      </c>
      <c r="F8532">
        <v>0</v>
      </c>
      <c r="G8532">
        <v>0</v>
      </c>
      <c r="H8532">
        <v>0</v>
      </c>
      <c r="I8532">
        <v>0</v>
      </c>
    </row>
    <row r="8533" spans="1:9" x14ac:dyDescent="0.25">
      <c r="A8533" t="s">
        <v>720</v>
      </c>
      <c r="B8533">
        <v>41712</v>
      </c>
      <c r="C8533" s="593">
        <v>0.06</v>
      </c>
      <c r="D8533" t="s">
        <v>3513</v>
      </c>
      <c r="E8533">
        <v>0.06</v>
      </c>
      <c r="F8533">
        <v>0</v>
      </c>
      <c r="G8533">
        <v>0</v>
      </c>
      <c r="H8533">
        <v>0</v>
      </c>
      <c r="I8533">
        <v>0</v>
      </c>
    </row>
    <row r="8534" spans="1:9" x14ac:dyDescent="0.25">
      <c r="A8534" t="s">
        <v>720</v>
      </c>
      <c r="B8534">
        <v>41713</v>
      </c>
      <c r="C8534" s="593">
        <v>0.06</v>
      </c>
      <c r="D8534" t="s">
        <v>1345</v>
      </c>
      <c r="E8534">
        <v>0.06</v>
      </c>
      <c r="F8534">
        <v>0</v>
      </c>
      <c r="G8534">
        <v>0</v>
      </c>
      <c r="H8534">
        <v>0</v>
      </c>
      <c r="I8534">
        <v>0</v>
      </c>
    </row>
    <row r="8535" spans="1:9" x14ac:dyDescent="0.25">
      <c r="A8535" t="s">
        <v>720</v>
      </c>
      <c r="B8535">
        <v>41714</v>
      </c>
      <c r="C8535" s="593">
        <v>0.06</v>
      </c>
      <c r="D8535" t="s">
        <v>1412</v>
      </c>
      <c r="E8535">
        <v>0.06</v>
      </c>
      <c r="F8535">
        <v>0</v>
      </c>
      <c r="G8535">
        <v>0</v>
      </c>
      <c r="H8535">
        <v>0</v>
      </c>
      <c r="I8535">
        <v>0</v>
      </c>
    </row>
    <row r="8536" spans="1:9" x14ac:dyDescent="0.25">
      <c r="A8536" t="s">
        <v>720</v>
      </c>
      <c r="B8536">
        <v>41719</v>
      </c>
      <c r="C8536" s="593">
        <v>0.06</v>
      </c>
      <c r="D8536" t="s">
        <v>1345</v>
      </c>
      <c r="E8536">
        <v>0.06</v>
      </c>
      <c r="F8536">
        <v>0</v>
      </c>
      <c r="G8536">
        <v>0</v>
      </c>
      <c r="H8536">
        <v>0</v>
      </c>
      <c r="I8536">
        <v>0</v>
      </c>
    </row>
    <row r="8537" spans="1:9" x14ac:dyDescent="0.25">
      <c r="A8537" t="s">
        <v>720</v>
      </c>
      <c r="B8537">
        <v>41721</v>
      </c>
      <c r="C8537" s="593">
        <v>0.06</v>
      </c>
      <c r="D8537" t="s">
        <v>3514</v>
      </c>
      <c r="E8537">
        <v>0.06</v>
      </c>
      <c r="F8537">
        <v>0</v>
      </c>
      <c r="G8537">
        <v>0</v>
      </c>
      <c r="H8537">
        <v>0</v>
      </c>
      <c r="I8537">
        <v>0</v>
      </c>
    </row>
    <row r="8538" spans="1:9" x14ac:dyDescent="0.25">
      <c r="A8538" t="s">
        <v>720</v>
      </c>
      <c r="B8538">
        <v>41722</v>
      </c>
      <c r="C8538" s="593">
        <v>0.06</v>
      </c>
      <c r="D8538" t="s">
        <v>3513</v>
      </c>
      <c r="E8538">
        <v>0.06</v>
      </c>
      <c r="F8538">
        <v>0</v>
      </c>
      <c r="G8538">
        <v>0</v>
      </c>
      <c r="H8538">
        <v>0</v>
      </c>
      <c r="I8538">
        <v>0</v>
      </c>
    </row>
    <row r="8539" spans="1:9" x14ac:dyDescent="0.25">
      <c r="A8539" t="s">
        <v>720</v>
      </c>
      <c r="B8539">
        <v>41723</v>
      </c>
      <c r="C8539" s="593">
        <v>0.06</v>
      </c>
      <c r="D8539" t="s">
        <v>1495</v>
      </c>
      <c r="E8539">
        <v>0.06</v>
      </c>
      <c r="F8539">
        <v>0</v>
      </c>
      <c r="G8539">
        <v>0</v>
      </c>
      <c r="H8539">
        <v>0</v>
      </c>
      <c r="I8539">
        <v>0</v>
      </c>
    </row>
    <row r="8540" spans="1:9" x14ac:dyDescent="0.25">
      <c r="A8540" t="s">
        <v>720</v>
      </c>
      <c r="B8540">
        <v>41725</v>
      </c>
      <c r="C8540" s="593">
        <v>0.06</v>
      </c>
      <c r="D8540" t="s">
        <v>3513</v>
      </c>
      <c r="E8540">
        <v>0.06</v>
      </c>
      <c r="F8540">
        <v>0</v>
      </c>
      <c r="G8540">
        <v>0</v>
      </c>
      <c r="H8540">
        <v>0</v>
      </c>
      <c r="I8540">
        <v>0</v>
      </c>
    </row>
    <row r="8541" spans="1:9" x14ac:dyDescent="0.25">
      <c r="A8541" t="s">
        <v>720</v>
      </c>
      <c r="B8541">
        <v>41727</v>
      </c>
      <c r="C8541" s="593">
        <v>0.06</v>
      </c>
      <c r="D8541" t="s">
        <v>3505</v>
      </c>
      <c r="E8541">
        <v>0.06</v>
      </c>
      <c r="F8541">
        <v>0</v>
      </c>
      <c r="G8541">
        <v>0</v>
      </c>
      <c r="H8541">
        <v>0</v>
      </c>
      <c r="I8541">
        <v>0</v>
      </c>
    </row>
    <row r="8542" spans="1:9" x14ac:dyDescent="0.25">
      <c r="A8542" t="s">
        <v>720</v>
      </c>
      <c r="B8542">
        <v>41729</v>
      </c>
      <c r="C8542" s="593">
        <v>0.06</v>
      </c>
      <c r="D8542" t="s">
        <v>1345</v>
      </c>
      <c r="E8542">
        <v>0.06</v>
      </c>
      <c r="F8542">
        <v>0</v>
      </c>
      <c r="G8542">
        <v>0</v>
      </c>
      <c r="H8542">
        <v>0</v>
      </c>
      <c r="I8542">
        <v>0</v>
      </c>
    </row>
    <row r="8543" spans="1:9" x14ac:dyDescent="0.25">
      <c r="A8543" t="s">
        <v>720</v>
      </c>
      <c r="B8543">
        <v>41731</v>
      </c>
      <c r="C8543" s="593">
        <v>0.06</v>
      </c>
      <c r="D8543" t="s">
        <v>3476</v>
      </c>
      <c r="E8543">
        <v>0.06</v>
      </c>
      <c r="F8543">
        <v>0</v>
      </c>
      <c r="G8543">
        <v>0</v>
      </c>
      <c r="H8543">
        <v>0</v>
      </c>
      <c r="I8543">
        <v>0</v>
      </c>
    </row>
    <row r="8544" spans="1:9" x14ac:dyDescent="0.25">
      <c r="A8544" t="s">
        <v>720</v>
      </c>
      <c r="B8544">
        <v>41735</v>
      </c>
      <c r="C8544" s="593">
        <v>0.06</v>
      </c>
      <c r="D8544" t="s">
        <v>1345</v>
      </c>
      <c r="E8544">
        <v>0.06</v>
      </c>
      <c r="F8544">
        <v>0</v>
      </c>
      <c r="G8544">
        <v>0</v>
      </c>
      <c r="H8544">
        <v>0</v>
      </c>
      <c r="I8544">
        <v>0</v>
      </c>
    </row>
    <row r="8545" spans="1:9" x14ac:dyDescent="0.25">
      <c r="A8545" t="s">
        <v>720</v>
      </c>
      <c r="B8545">
        <v>41736</v>
      </c>
      <c r="C8545" s="593">
        <v>0.06</v>
      </c>
      <c r="D8545" t="s">
        <v>1345</v>
      </c>
      <c r="E8545">
        <v>0.06</v>
      </c>
      <c r="F8545">
        <v>0</v>
      </c>
      <c r="G8545">
        <v>0</v>
      </c>
      <c r="H8545">
        <v>0</v>
      </c>
      <c r="I8545">
        <v>0</v>
      </c>
    </row>
    <row r="8546" spans="1:9" x14ac:dyDescent="0.25">
      <c r="A8546" t="s">
        <v>720</v>
      </c>
      <c r="B8546">
        <v>41739</v>
      </c>
      <c r="C8546" s="593">
        <v>0.06</v>
      </c>
      <c r="D8546" t="s">
        <v>1345</v>
      </c>
      <c r="E8546">
        <v>0.06</v>
      </c>
      <c r="F8546">
        <v>0</v>
      </c>
      <c r="G8546">
        <v>0</v>
      </c>
      <c r="H8546">
        <v>0</v>
      </c>
      <c r="I8546">
        <v>0</v>
      </c>
    </row>
    <row r="8547" spans="1:9" x14ac:dyDescent="0.25">
      <c r="A8547" t="s">
        <v>720</v>
      </c>
      <c r="B8547">
        <v>41740</v>
      </c>
      <c r="C8547" s="593">
        <v>0.06</v>
      </c>
      <c r="D8547" t="s">
        <v>3513</v>
      </c>
      <c r="E8547">
        <v>0.06</v>
      </c>
      <c r="F8547">
        <v>0</v>
      </c>
      <c r="G8547">
        <v>0</v>
      </c>
      <c r="H8547">
        <v>0</v>
      </c>
      <c r="I8547">
        <v>0</v>
      </c>
    </row>
    <row r="8548" spans="1:9" x14ac:dyDescent="0.25">
      <c r="A8548" t="s">
        <v>720</v>
      </c>
      <c r="B8548">
        <v>41743</v>
      </c>
      <c r="C8548" s="593">
        <v>0.06</v>
      </c>
      <c r="D8548" t="s">
        <v>3513</v>
      </c>
      <c r="E8548">
        <v>0.06</v>
      </c>
      <c r="F8548">
        <v>0</v>
      </c>
      <c r="G8548">
        <v>0</v>
      </c>
      <c r="H8548">
        <v>0</v>
      </c>
      <c r="I8548">
        <v>0</v>
      </c>
    </row>
    <row r="8549" spans="1:9" x14ac:dyDescent="0.25">
      <c r="A8549" t="s">
        <v>720</v>
      </c>
      <c r="B8549">
        <v>41745</v>
      </c>
      <c r="C8549" s="593">
        <v>0.06</v>
      </c>
      <c r="D8549" t="s">
        <v>3505</v>
      </c>
      <c r="E8549">
        <v>0.06</v>
      </c>
      <c r="F8549">
        <v>0</v>
      </c>
      <c r="G8549">
        <v>0</v>
      </c>
      <c r="H8549">
        <v>0</v>
      </c>
      <c r="I8549">
        <v>0</v>
      </c>
    </row>
    <row r="8550" spans="1:9" x14ac:dyDescent="0.25">
      <c r="A8550" t="s">
        <v>720</v>
      </c>
      <c r="B8550">
        <v>41746</v>
      </c>
      <c r="C8550" s="593">
        <v>0.06</v>
      </c>
      <c r="D8550" t="s">
        <v>1345</v>
      </c>
      <c r="E8550">
        <v>0.06</v>
      </c>
      <c r="F8550">
        <v>0</v>
      </c>
      <c r="G8550">
        <v>0</v>
      </c>
      <c r="H8550">
        <v>0</v>
      </c>
      <c r="I8550">
        <v>0</v>
      </c>
    </row>
    <row r="8551" spans="1:9" x14ac:dyDescent="0.25">
      <c r="A8551" t="s">
        <v>720</v>
      </c>
      <c r="B8551">
        <v>41749</v>
      </c>
      <c r="C8551" s="593">
        <v>0.06</v>
      </c>
      <c r="D8551" t="s">
        <v>1495</v>
      </c>
      <c r="E8551">
        <v>0.06</v>
      </c>
      <c r="F8551">
        <v>0</v>
      </c>
      <c r="G8551">
        <v>0</v>
      </c>
      <c r="H8551">
        <v>0</v>
      </c>
      <c r="I8551">
        <v>0</v>
      </c>
    </row>
    <row r="8552" spans="1:9" x14ac:dyDescent="0.25">
      <c r="A8552" t="s">
        <v>720</v>
      </c>
      <c r="B8552">
        <v>41751</v>
      </c>
      <c r="C8552" s="593">
        <v>0.06</v>
      </c>
      <c r="D8552" t="s">
        <v>1345</v>
      </c>
      <c r="E8552">
        <v>0.06</v>
      </c>
      <c r="F8552">
        <v>0</v>
      </c>
      <c r="G8552">
        <v>0</v>
      </c>
      <c r="H8552">
        <v>0</v>
      </c>
      <c r="I8552">
        <v>0</v>
      </c>
    </row>
    <row r="8553" spans="1:9" x14ac:dyDescent="0.25">
      <c r="A8553" t="s">
        <v>720</v>
      </c>
      <c r="B8553">
        <v>41754</v>
      </c>
      <c r="C8553" s="593">
        <v>0.06</v>
      </c>
      <c r="D8553" t="s">
        <v>1495</v>
      </c>
      <c r="E8553">
        <v>0.06</v>
      </c>
      <c r="F8553">
        <v>0</v>
      </c>
      <c r="G8553">
        <v>0</v>
      </c>
      <c r="H8553">
        <v>0</v>
      </c>
      <c r="I8553">
        <v>0</v>
      </c>
    </row>
    <row r="8554" spans="1:9" x14ac:dyDescent="0.25">
      <c r="A8554" t="s">
        <v>720</v>
      </c>
      <c r="B8554">
        <v>41759</v>
      </c>
      <c r="C8554" s="593">
        <v>0.06</v>
      </c>
      <c r="D8554" t="s">
        <v>3513</v>
      </c>
      <c r="E8554">
        <v>0.06</v>
      </c>
      <c r="F8554">
        <v>0</v>
      </c>
      <c r="G8554">
        <v>0</v>
      </c>
      <c r="H8554">
        <v>0</v>
      </c>
      <c r="I8554">
        <v>0</v>
      </c>
    </row>
    <row r="8555" spans="1:9" x14ac:dyDescent="0.25">
      <c r="A8555" t="s">
        <v>720</v>
      </c>
      <c r="B8555">
        <v>41760</v>
      </c>
      <c r="C8555" s="593">
        <v>0.06</v>
      </c>
      <c r="D8555" t="s">
        <v>1345</v>
      </c>
      <c r="E8555">
        <v>0.06</v>
      </c>
      <c r="F8555">
        <v>0</v>
      </c>
      <c r="G8555">
        <v>0</v>
      </c>
      <c r="H8555">
        <v>0</v>
      </c>
      <c r="I8555">
        <v>0</v>
      </c>
    </row>
    <row r="8556" spans="1:9" x14ac:dyDescent="0.25">
      <c r="A8556" t="s">
        <v>720</v>
      </c>
      <c r="B8556">
        <v>41762</v>
      </c>
      <c r="C8556" s="593">
        <v>0.06</v>
      </c>
      <c r="D8556" t="s">
        <v>1495</v>
      </c>
      <c r="E8556">
        <v>0.06</v>
      </c>
      <c r="F8556">
        <v>0</v>
      </c>
      <c r="G8556">
        <v>0</v>
      </c>
      <c r="H8556">
        <v>0</v>
      </c>
      <c r="I8556">
        <v>0</v>
      </c>
    </row>
    <row r="8557" spans="1:9" x14ac:dyDescent="0.25">
      <c r="A8557" t="s">
        <v>720</v>
      </c>
      <c r="B8557">
        <v>41763</v>
      </c>
      <c r="C8557" s="593">
        <v>0.06</v>
      </c>
      <c r="D8557" t="s">
        <v>1345</v>
      </c>
      <c r="E8557">
        <v>0.06</v>
      </c>
      <c r="F8557">
        <v>0</v>
      </c>
      <c r="G8557">
        <v>0</v>
      </c>
      <c r="H8557">
        <v>0</v>
      </c>
      <c r="I8557">
        <v>0</v>
      </c>
    </row>
    <row r="8558" spans="1:9" x14ac:dyDescent="0.25">
      <c r="A8558" t="s">
        <v>720</v>
      </c>
      <c r="B8558">
        <v>41764</v>
      </c>
      <c r="C8558" s="593">
        <v>0.06</v>
      </c>
      <c r="D8558" t="s">
        <v>1495</v>
      </c>
      <c r="E8558">
        <v>0.06</v>
      </c>
      <c r="F8558">
        <v>0</v>
      </c>
      <c r="G8558">
        <v>0</v>
      </c>
      <c r="H8558">
        <v>0</v>
      </c>
      <c r="I8558">
        <v>0</v>
      </c>
    </row>
    <row r="8559" spans="1:9" x14ac:dyDescent="0.25">
      <c r="A8559" t="s">
        <v>720</v>
      </c>
      <c r="B8559">
        <v>41766</v>
      </c>
      <c r="C8559" s="593">
        <v>0.06</v>
      </c>
      <c r="D8559" t="s">
        <v>1495</v>
      </c>
      <c r="E8559">
        <v>0.06</v>
      </c>
      <c r="F8559">
        <v>0</v>
      </c>
      <c r="G8559">
        <v>0</v>
      </c>
      <c r="H8559">
        <v>0</v>
      </c>
      <c r="I8559">
        <v>0</v>
      </c>
    </row>
    <row r="8560" spans="1:9" x14ac:dyDescent="0.25">
      <c r="A8560" t="s">
        <v>720</v>
      </c>
      <c r="B8560">
        <v>41772</v>
      </c>
      <c r="C8560" s="593">
        <v>0.06</v>
      </c>
      <c r="D8560" t="s">
        <v>3513</v>
      </c>
      <c r="E8560">
        <v>0.06</v>
      </c>
      <c r="F8560">
        <v>0</v>
      </c>
      <c r="G8560">
        <v>0</v>
      </c>
      <c r="H8560">
        <v>0</v>
      </c>
      <c r="I8560">
        <v>0</v>
      </c>
    </row>
    <row r="8561" spans="1:9" x14ac:dyDescent="0.25">
      <c r="A8561" t="s">
        <v>720</v>
      </c>
      <c r="B8561">
        <v>41773</v>
      </c>
      <c r="C8561" s="593">
        <v>0.06</v>
      </c>
      <c r="D8561" t="s">
        <v>3513</v>
      </c>
      <c r="E8561">
        <v>0.06</v>
      </c>
      <c r="F8561">
        <v>0</v>
      </c>
      <c r="G8561">
        <v>0</v>
      </c>
      <c r="H8561">
        <v>0</v>
      </c>
      <c r="I8561">
        <v>0</v>
      </c>
    </row>
    <row r="8562" spans="1:9" x14ac:dyDescent="0.25">
      <c r="A8562" t="s">
        <v>720</v>
      </c>
      <c r="B8562">
        <v>41774</v>
      </c>
      <c r="C8562" s="593">
        <v>0.06</v>
      </c>
      <c r="D8562" t="s">
        <v>1495</v>
      </c>
      <c r="E8562">
        <v>0.06</v>
      </c>
      <c r="F8562">
        <v>0</v>
      </c>
      <c r="G8562">
        <v>0</v>
      </c>
      <c r="H8562">
        <v>0</v>
      </c>
      <c r="I8562">
        <v>0</v>
      </c>
    </row>
    <row r="8563" spans="1:9" x14ac:dyDescent="0.25">
      <c r="A8563" t="s">
        <v>720</v>
      </c>
      <c r="B8563">
        <v>41775</v>
      </c>
      <c r="C8563" s="593">
        <v>0.06</v>
      </c>
      <c r="D8563" t="s">
        <v>1495</v>
      </c>
      <c r="E8563">
        <v>0.06</v>
      </c>
      <c r="F8563">
        <v>0</v>
      </c>
      <c r="G8563">
        <v>0</v>
      </c>
      <c r="H8563">
        <v>0</v>
      </c>
      <c r="I8563">
        <v>0</v>
      </c>
    </row>
    <row r="8564" spans="1:9" x14ac:dyDescent="0.25">
      <c r="A8564" t="s">
        <v>720</v>
      </c>
      <c r="B8564">
        <v>41776</v>
      </c>
      <c r="C8564" s="593">
        <v>0.06</v>
      </c>
      <c r="D8564" t="s">
        <v>1495</v>
      </c>
      <c r="E8564">
        <v>0.06</v>
      </c>
      <c r="F8564">
        <v>0</v>
      </c>
      <c r="G8564">
        <v>0</v>
      </c>
      <c r="H8564">
        <v>0</v>
      </c>
      <c r="I8564">
        <v>0</v>
      </c>
    </row>
    <row r="8565" spans="1:9" x14ac:dyDescent="0.25">
      <c r="A8565" t="s">
        <v>720</v>
      </c>
      <c r="B8565">
        <v>41777</v>
      </c>
      <c r="C8565" s="593">
        <v>0.06</v>
      </c>
      <c r="D8565" t="s">
        <v>1495</v>
      </c>
      <c r="E8565">
        <v>0.06</v>
      </c>
      <c r="F8565">
        <v>0</v>
      </c>
      <c r="G8565">
        <v>0</v>
      </c>
      <c r="H8565">
        <v>0</v>
      </c>
      <c r="I8565">
        <v>0</v>
      </c>
    </row>
    <row r="8566" spans="1:9" x14ac:dyDescent="0.25">
      <c r="A8566" t="s">
        <v>720</v>
      </c>
      <c r="B8566">
        <v>41778</v>
      </c>
      <c r="C8566" s="593">
        <v>0.06</v>
      </c>
      <c r="D8566" t="s">
        <v>1345</v>
      </c>
      <c r="E8566">
        <v>0.06</v>
      </c>
      <c r="F8566">
        <v>0</v>
      </c>
      <c r="G8566">
        <v>0</v>
      </c>
      <c r="H8566">
        <v>0</v>
      </c>
      <c r="I8566">
        <v>0</v>
      </c>
    </row>
    <row r="8567" spans="1:9" x14ac:dyDescent="0.25">
      <c r="A8567" t="s">
        <v>720</v>
      </c>
      <c r="B8567">
        <v>41804</v>
      </c>
      <c r="C8567" s="593">
        <v>0.06</v>
      </c>
      <c r="D8567" t="s">
        <v>3476</v>
      </c>
      <c r="E8567">
        <v>0.06</v>
      </c>
      <c r="F8567">
        <v>0</v>
      </c>
      <c r="G8567">
        <v>0</v>
      </c>
      <c r="H8567">
        <v>0</v>
      </c>
      <c r="I8567">
        <v>0</v>
      </c>
    </row>
    <row r="8568" spans="1:9" x14ac:dyDescent="0.25">
      <c r="A8568" t="s">
        <v>720</v>
      </c>
      <c r="B8568">
        <v>41810</v>
      </c>
      <c r="C8568" s="593">
        <v>0.06</v>
      </c>
      <c r="D8568" t="s">
        <v>3476</v>
      </c>
      <c r="E8568">
        <v>0.06</v>
      </c>
      <c r="F8568">
        <v>0</v>
      </c>
      <c r="G8568">
        <v>0</v>
      </c>
      <c r="H8568">
        <v>0</v>
      </c>
      <c r="I8568">
        <v>0</v>
      </c>
    </row>
    <row r="8569" spans="1:9" x14ac:dyDescent="0.25">
      <c r="A8569" t="s">
        <v>720</v>
      </c>
      <c r="B8569">
        <v>41812</v>
      </c>
      <c r="C8569" s="593">
        <v>0.06</v>
      </c>
      <c r="D8569" t="s">
        <v>3476</v>
      </c>
      <c r="E8569">
        <v>0.06</v>
      </c>
      <c r="F8569">
        <v>0</v>
      </c>
      <c r="G8569">
        <v>0</v>
      </c>
      <c r="H8569">
        <v>0</v>
      </c>
      <c r="I8569">
        <v>0</v>
      </c>
    </row>
    <row r="8570" spans="1:9" x14ac:dyDescent="0.25">
      <c r="A8570" t="s">
        <v>720</v>
      </c>
      <c r="B8570">
        <v>41815</v>
      </c>
      <c r="C8570" s="593">
        <v>0.06</v>
      </c>
      <c r="D8570" t="s">
        <v>3476</v>
      </c>
      <c r="E8570">
        <v>0.06</v>
      </c>
      <c r="F8570">
        <v>0</v>
      </c>
      <c r="G8570">
        <v>0</v>
      </c>
      <c r="H8570">
        <v>0</v>
      </c>
      <c r="I8570">
        <v>0</v>
      </c>
    </row>
    <row r="8571" spans="1:9" x14ac:dyDescent="0.25">
      <c r="A8571" t="s">
        <v>720</v>
      </c>
      <c r="B8571">
        <v>41817</v>
      </c>
      <c r="C8571" s="593">
        <v>0.06</v>
      </c>
      <c r="D8571" t="s">
        <v>3513</v>
      </c>
      <c r="E8571">
        <v>0.06</v>
      </c>
      <c r="F8571">
        <v>0</v>
      </c>
      <c r="G8571">
        <v>0</v>
      </c>
      <c r="H8571">
        <v>0</v>
      </c>
      <c r="I8571">
        <v>0</v>
      </c>
    </row>
    <row r="8572" spans="1:9" x14ac:dyDescent="0.25">
      <c r="A8572" t="s">
        <v>720</v>
      </c>
      <c r="B8572">
        <v>41819</v>
      </c>
      <c r="C8572" s="593">
        <v>0.06</v>
      </c>
      <c r="D8572" t="s">
        <v>3476</v>
      </c>
      <c r="E8572">
        <v>0.06</v>
      </c>
      <c r="F8572">
        <v>0</v>
      </c>
      <c r="G8572">
        <v>0</v>
      </c>
      <c r="H8572">
        <v>0</v>
      </c>
      <c r="I8572">
        <v>0</v>
      </c>
    </row>
    <row r="8573" spans="1:9" x14ac:dyDescent="0.25">
      <c r="A8573" t="s">
        <v>720</v>
      </c>
      <c r="B8573">
        <v>41821</v>
      </c>
      <c r="C8573" s="593">
        <v>0.06</v>
      </c>
      <c r="D8573" t="s">
        <v>3476</v>
      </c>
      <c r="E8573">
        <v>0.06</v>
      </c>
      <c r="F8573">
        <v>0</v>
      </c>
      <c r="G8573">
        <v>0</v>
      </c>
      <c r="H8573">
        <v>0</v>
      </c>
      <c r="I8573">
        <v>0</v>
      </c>
    </row>
    <row r="8574" spans="1:9" x14ac:dyDescent="0.25">
      <c r="A8574" t="s">
        <v>720</v>
      </c>
      <c r="B8574">
        <v>41822</v>
      </c>
      <c r="C8574" s="593">
        <v>0.06</v>
      </c>
      <c r="D8574" t="s">
        <v>3513</v>
      </c>
      <c r="E8574">
        <v>0.06</v>
      </c>
      <c r="F8574">
        <v>0</v>
      </c>
      <c r="G8574">
        <v>0</v>
      </c>
      <c r="H8574">
        <v>0</v>
      </c>
      <c r="I8574">
        <v>0</v>
      </c>
    </row>
    <row r="8575" spans="1:9" x14ac:dyDescent="0.25">
      <c r="A8575" t="s">
        <v>720</v>
      </c>
      <c r="B8575">
        <v>41824</v>
      </c>
      <c r="C8575" s="593">
        <v>0.06</v>
      </c>
      <c r="D8575" t="s">
        <v>3476</v>
      </c>
      <c r="E8575">
        <v>0.06</v>
      </c>
      <c r="F8575">
        <v>0</v>
      </c>
      <c r="G8575">
        <v>0</v>
      </c>
      <c r="H8575">
        <v>0</v>
      </c>
      <c r="I8575">
        <v>0</v>
      </c>
    </row>
    <row r="8576" spans="1:9" x14ac:dyDescent="0.25">
      <c r="A8576" t="s">
        <v>720</v>
      </c>
      <c r="B8576">
        <v>41825</v>
      </c>
      <c r="C8576" s="593">
        <v>0.06</v>
      </c>
      <c r="D8576" t="s">
        <v>3476</v>
      </c>
      <c r="E8576">
        <v>0.06</v>
      </c>
      <c r="F8576">
        <v>0</v>
      </c>
      <c r="G8576">
        <v>0</v>
      </c>
      <c r="H8576">
        <v>0</v>
      </c>
      <c r="I8576">
        <v>0</v>
      </c>
    </row>
    <row r="8577" spans="1:9" x14ac:dyDescent="0.25">
      <c r="A8577" t="s">
        <v>720</v>
      </c>
      <c r="B8577">
        <v>41826</v>
      </c>
      <c r="C8577" s="593">
        <v>0.06</v>
      </c>
      <c r="D8577" t="s">
        <v>3476</v>
      </c>
      <c r="E8577">
        <v>0.06</v>
      </c>
      <c r="F8577">
        <v>0</v>
      </c>
      <c r="G8577">
        <v>0</v>
      </c>
      <c r="H8577">
        <v>0</v>
      </c>
      <c r="I8577">
        <v>0</v>
      </c>
    </row>
    <row r="8578" spans="1:9" x14ac:dyDescent="0.25">
      <c r="A8578" t="s">
        <v>720</v>
      </c>
      <c r="B8578">
        <v>41828</v>
      </c>
      <c r="C8578" s="593">
        <v>0.06</v>
      </c>
      <c r="D8578" t="s">
        <v>2668</v>
      </c>
      <c r="E8578">
        <v>0.06</v>
      </c>
      <c r="F8578">
        <v>0</v>
      </c>
      <c r="G8578">
        <v>0</v>
      </c>
      <c r="H8578">
        <v>0</v>
      </c>
      <c r="I8578">
        <v>0</v>
      </c>
    </row>
    <row r="8579" spans="1:9" x14ac:dyDescent="0.25">
      <c r="A8579" t="s">
        <v>720</v>
      </c>
      <c r="B8579">
        <v>41831</v>
      </c>
      <c r="C8579" s="593">
        <v>0.06</v>
      </c>
      <c r="D8579" t="s">
        <v>3513</v>
      </c>
      <c r="E8579">
        <v>0.06</v>
      </c>
      <c r="F8579">
        <v>0</v>
      </c>
      <c r="G8579">
        <v>0</v>
      </c>
      <c r="H8579">
        <v>0</v>
      </c>
      <c r="I8579">
        <v>0</v>
      </c>
    </row>
    <row r="8580" spans="1:9" x14ac:dyDescent="0.25">
      <c r="A8580" t="s">
        <v>720</v>
      </c>
      <c r="B8580">
        <v>41832</v>
      </c>
      <c r="C8580" s="593">
        <v>0.06</v>
      </c>
      <c r="D8580" t="s">
        <v>3476</v>
      </c>
      <c r="E8580">
        <v>0.06</v>
      </c>
      <c r="F8580">
        <v>0</v>
      </c>
      <c r="G8580">
        <v>0</v>
      </c>
      <c r="H8580">
        <v>0</v>
      </c>
      <c r="I8580">
        <v>0</v>
      </c>
    </row>
    <row r="8581" spans="1:9" x14ac:dyDescent="0.25">
      <c r="A8581" t="s">
        <v>720</v>
      </c>
      <c r="B8581">
        <v>41833</v>
      </c>
      <c r="C8581" s="593">
        <v>0.06</v>
      </c>
      <c r="D8581" t="s">
        <v>3476</v>
      </c>
      <c r="E8581">
        <v>0.06</v>
      </c>
      <c r="F8581">
        <v>0</v>
      </c>
      <c r="G8581">
        <v>0</v>
      </c>
      <c r="H8581">
        <v>0</v>
      </c>
      <c r="I8581">
        <v>0</v>
      </c>
    </row>
    <row r="8582" spans="1:9" x14ac:dyDescent="0.25">
      <c r="A8582" t="s">
        <v>720</v>
      </c>
      <c r="B8582">
        <v>41834</v>
      </c>
      <c r="C8582" s="593">
        <v>0.06</v>
      </c>
      <c r="D8582" t="s">
        <v>3513</v>
      </c>
      <c r="E8582">
        <v>0.06</v>
      </c>
      <c r="F8582">
        <v>0</v>
      </c>
      <c r="G8582">
        <v>0</v>
      </c>
      <c r="H8582">
        <v>0</v>
      </c>
      <c r="I8582">
        <v>0</v>
      </c>
    </row>
    <row r="8583" spans="1:9" x14ac:dyDescent="0.25">
      <c r="A8583" t="s">
        <v>720</v>
      </c>
      <c r="B8583">
        <v>41835</v>
      </c>
      <c r="C8583" s="593">
        <v>0.06</v>
      </c>
      <c r="D8583" t="s">
        <v>3476</v>
      </c>
      <c r="E8583">
        <v>0.06</v>
      </c>
      <c r="F8583">
        <v>0</v>
      </c>
      <c r="G8583">
        <v>0</v>
      </c>
      <c r="H8583">
        <v>0</v>
      </c>
      <c r="I8583">
        <v>0</v>
      </c>
    </row>
    <row r="8584" spans="1:9" x14ac:dyDescent="0.25">
      <c r="A8584" t="s">
        <v>720</v>
      </c>
      <c r="B8584">
        <v>41836</v>
      </c>
      <c r="C8584" s="593">
        <v>0.06</v>
      </c>
      <c r="D8584" t="s">
        <v>3513</v>
      </c>
      <c r="E8584">
        <v>0.06</v>
      </c>
      <c r="F8584">
        <v>0</v>
      </c>
      <c r="G8584">
        <v>0</v>
      </c>
      <c r="H8584">
        <v>0</v>
      </c>
      <c r="I8584">
        <v>0</v>
      </c>
    </row>
    <row r="8585" spans="1:9" x14ac:dyDescent="0.25">
      <c r="A8585" t="s">
        <v>720</v>
      </c>
      <c r="B8585">
        <v>41837</v>
      </c>
      <c r="C8585" s="593">
        <v>0.06</v>
      </c>
      <c r="D8585" t="s">
        <v>3476</v>
      </c>
      <c r="E8585">
        <v>0.06</v>
      </c>
      <c r="F8585">
        <v>0</v>
      </c>
      <c r="G8585">
        <v>0</v>
      </c>
      <c r="H8585">
        <v>0</v>
      </c>
      <c r="I8585">
        <v>0</v>
      </c>
    </row>
    <row r="8586" spans="1:9" x14ac:dyDescent="0.25">
      <c r="A8586" t="s">
        <v>720</v>
      </c>
      <c r="B8586">
        <v>41838</v>
      </c>
      <c r="C8586" s="593">
        <v>0.06</v>
      </c>
      <c r="D8586" t="s">
        <v>3476</v>
      </c>
      <c r="E8586">
        <v>0.06</v>
      </c>
      <c r="F8586">
        <v>0</v>
      </c>
      <c r="G8586">
        <v>0</v>
      </c>
      <c r="H8586">
        <v>0</v>
      </c>
      <c r="I8586">
        <v>0</v>
      </c>
    </row>
    <row r="8587" spans="1:9" x14ac:dyDescent="0.25">
      <c r="A8587" t="s">
        <v>720</v>
      </c>
      <c r="B8587">
        <v>41839</v>
      </c>
      <c r="C8587" s="593">
        <v>0.06</v>
      </c>
      <c r="D8587" t="s">
        <v>3513</v>
      </c>
      <c r="E8587">
        <v>0.06</v>
      </c>
      <c r="F8587">
        <v>0</v>
      </c>
      <c r="G8587">
        <v>0</v>
      </c>
      <c r="H8587">
        <v>0</v>
      </c>
      <c r="I8587">
        <v>0</v>
      </c>
    </row>
    <row r="8588" spans="1:9" x14ac:dyDescent="0.25">
      <c r="A8588" t="s">
        <v>720</v>
      </c>
      <c r="B8588">
        <v>41840</v>
      </c>
      <c r="C8588" s="593">
        <v>0.06</v>
      </c>
      <c r="D8588" t="s">
        <v>3476</v>
      </c>
      <c r="E8588">
        <v>0.06</v>
      </c>
      <c r="F8588">
        <v>0</v>
      </c>
      <c r="G8588">
        <v>0</v>
      </c>
      <c r="H8588">
        <v>0</v>
      </c>
      <c r="I8588">
        <v>0</v>
      </c>
    </row>
    <row r="8589" spans="1:9" x14ac:dyDescent="0.25">
      <c r="A8589" t="s">
        <v>720</v>
      </c>
      <c r="B8589">
        <v>41843</v>
      </c>
      <c r="C8589" s="593">
        <v>0.06</v>
      </c>
      <c r="D8589" t="s">
        <v>3513</v>
      </c>
      <c r="E8589">
        <v>0.06</v>
      </c>
      <c r="F8589">
        <v>0</v>
      </c>
      <c r="G8589">
        <v>0</v>
      </c>
      <c r="H8589">
        <v>0</v>
      </c>
      <c r="I8589">
        <v>0</v>
      </c>
    </row>
    <row r="8590" spans="1:9" x14ac:dyDescent="0.25">
      <c r="A8590" t="s">
        <v>720</v>
      </c>
      <c r="B8590">
        <v>41844</v>
      </c>
      <c r="C8590" s="593">
        <v>0.06</v>
      </c>
      <c r="D8590" t="s">
        <v>3513</v>
      </c>
      <c r="E8590">
        <v>0.06</v>
      </c>
      <c r="F8590">
        <v>0</v>
      </c>
      <c r="G8590">
        <v>0</v>
      </c>
      <c r="H8590">
        <v>0</v>
      </c>
      <c r="I8590">
        <v>0</v>
      </c>
    </row>
    <row r="8591" spans="1:9" x14ac:dyDescent="0.25">
      <c r="A8591" t="s">
        <v>720</v>
      </c>
      <c r="B8591">
        <v>41845</v>
      </c>
      <c r="C8591" s="593">
        <v>0.06</v>
      </c>
      <c r="D8591" t="s">
        <v>3476</v>
      </c>
      <c r="E8591">
        <v>0.06</v>
      </c>
      <c r="F8591">
        <v>0</v>
      </c>
      <c r="G8591">
        <v>0</v>
      </c>
      <c r="H8591">
        <v>0</v>
      </c>
      <c r="I8591">
        <v>0</v>
      </c>
    </row>
    <row r="8592" spans="1:9" x14ac:dyDescent="0.25">
      <c r="A8592" t="s">
        <v>720</v>
      </c>
      <c r="B8592">
        <v>41847</v>
      </c>
      <c r="C8592" s="593">
        <v>0.06</v>
      </c>
      <c r="D8592" t="s">
        <v>3513</v>
      </c>
      <c r="E8592">
        <v>0.06</v>
      </c>
      <c r="F8592">
        <v>0</v>
      </c>
      <c r="G8592">
        <v>0</v>
      </c>
      <c r="H8592">
        <v>0</v>
      </c>
      <c r="I8592">
        <v>0</v>
      </c>
    </row>
    <row r="8593" spans="1:9" x14ac:dyDescent="0.25">
      <c r="A8593" t="s">
        <v>720</v>
      </c>
      <c r="B8593">
        <v>41848</v>
      </c>
      <c r="C8593" s="593">
        <v>0.06</v>
      </c>
      <c r="D8593" t="s">
        <v>3476</v>
      </c>
      <c r="E8593">
        <v>0.06</v>
      </c>
      <c r="F8593">
        <v>0</v>
      </c>
      <c r="G8593">
        <v>0</v>
      </c>
      <c r="H8593">
        <v>0</v>
      </c>
      <c r="I8593">
        <v>0</v>
      </c>
    </row>
    <row r="8594" spans="1:9" x14ac:dyDescent="0.25">
      <c r="A8594" t="s">
        <v>720</v>
      </c>
      <c r="B8594">
        <v>41849</v>
      </c>
      <c r="C8594" s="593">
        <v>0.06</v>
      </c>
      <c r="D8594" t="s">
        <v>3476</v>
      </c>
      <c r="E8594">
        <v>0.06</v>
      </c>
      <c r="F8594">
        <v>0</v>
      </c>
      <c r="G8594">
        <v>0</v>
      </c>
      <c r="H8594">
        <v>0</v>
      </c>
      <c r="I8594">
        <v>0</v>
      </c>
    </row>
    <row r="8595" spans="1:9" x14ac:dyDescent="0.25">
      <c r="A8595" t="s">
        <v>720</v>
      </c>
      <c r="B8595">
        <v>41855</v>
      </c>
      <c r="C8595" s="593">
        <v>0.06</v>
      </c>
      <c r="D8595" t="s">
        <v>3476</v>
      </c>
      <c r="E8595">
        <v>0.06</v>
      </c>
      <c r="F8595">
        <v>0</v>
      </c>
      <c r="G8595">
        <v>0</v>
      </c>
      <c r="H8595">
        <v>0</v>
      </c>
      <c r="I8595">
        <v>0</v>
      </c>
    </row>
    <row r="8596" spans="1:9" x14ac:dyDescent="0.25">
      <c r="A8596" t="s">
        <v>720</v>
      </c>
      <c r="B8596">
        <v>41858</v>
      </c>
      <c r="C8596" s="593">
        <v>0.06</v>
      </c>
      <c r="D8596" t="s">
        <v>3476</v>
      </c>
      <c r="E8596">
        <v>0.06</v>
      </c>
      <c r="F8596">
        <v>0</v>
      </c>
      <c r="G8596">
        <v>0</v>
      </c>
      <c r="H8596">
        <v>0</v>
      </c>
      <c r="I8596">
        <v>0</v>
      </c>
    </row>
    <row r="8597" spans="1:9" x14ac:dyDescent="0.25">
      <c r="A8597" t="s">
        <v>720</v>
      </c>
      <c r="B8597">
        <v>41859</v>
      </c>
      <c r="C8597" s="593">
        <v>0.06</v>
      </c>
      <c r="D8597" t="s">
        <v>2668</v>
      </c>
      <c r="E8597">
        <v>0.06</v>
      </c>
      <c r="F8597">
        <v>0</v>
      </c>
      <c r="G8597">
        <v>0</v>
      </c>
      <c r="H8597">
        <v>0</v>
      </c>
      <c r="I8597">
        <v>0</v>
      </c>
    </row>
    <row r="8598" spans="1:9" x14ac:dyDescent="0.25">
      <c r="A8598" t="s">
        <v>720</v>
      </c>
      <c r="B8598">
        <v>41861</v>
      </c>
      <c r="C8598" s="593">
        <v>0.06</v>
      </c>
      <c r="D8598" t="s">
        <v>3513</v>
      </c>
      <c r="E8598">
        <v>0.06</v>
      </c>
      <c r="F8598">
        <v>0</v>
      </c>
      <c r="G8598">
        <v>0</v>
      </c>
      <c r="H8598">
        <v>0</v>
      </c>
      <c r="I8598">
        <v>0</v>
      </c>
    </row>
    <row r="8599" spans="1:9" x14ac:dyDescent="0.25">
      <c r="A8599" t="s">
        <v>720</v>
      </c>
      <c r="B8599">
        <v>41862</v>
      </c>
      <c r="C8599" s="593">
        <v>0.06</v>
      </c>
      <c r="D8599" t="s">
        <v>2668</v>
      </c>
      <c r="E8599">
        <v>0.06</v>
      </c>
      <c r="F8599">
        <v>0</v>
      </c>
      <c r="G8599">
        <v>0</v>
      </c>
      <c r="H8599">
        <v>0</v>
      </c>
      <c r="I8599">
        <v>0</v>
      </c>
    </row>
    <row r="8600" spans="1:9" x14ac:dyDescent="0.25">
      <c r="A8600" t="s">
        <v>720</v>
      </c>
      <c r="B8600">
        <v>42001</v>
      </c>
      <c r="C8600" s="593">
        <v>0.06</v>
      </c>
      <c r="D8600" t="s">
        <v>3515</v>
      </c>
      <c r="E8600">
        <v>0.06</v>
      </c>
      <c r="F8600">
        <v>0</v>
      </c>
      <c r="G8600">
        <v>0</v>
      </c>
      <c r="H8600">
        <v>0</v>
      </c>
      <c r="I8600">
        <v>0</v>
      </c>
    </row>
    <row r="8601" spans="1:9" x14ac:dyDescent="0.25">
      <c r="A8601" t="s">
        <v>720</v>
      </c>
      <c r="B8601">
        <v>42002</v>
      </c>
      <c r="C8601" s="593">
        <v>0.06</v>
      </c>
      <c r="D8601" t="s">
        <v>3515</v>
      </c>
      <c r="E8601">
        <v>0.06</v>
      </c>
      <c r="F8601">
        <v>0</v>
      </c>
      <c r="G8601">
        <v>0</v>
      </c>
      <c r="H8601">
        <v>0</v>
      </c>
      <c r="I8601">
        <v>0</v>
      </c>
    </row>
    <row r="8602" spans="1:9" x14ac:dyDescent="0.25">
      <c r="A8602" t="s">
        <v>720</v>
      </c>
      <c r="B8602">
        <v>42003</v>
      </c>
      <c r="C8602" s="593">
        <v>0.06</v>
      </c>
      <c r="D8602" t="s">
        <v>3515</v>
      </c>
      <c r="E8602">
        <v>0.06</v>
      </c>
      <c r="F8602">
        <v>0</v>
      </c>
      <c r="G8602">
        <v>0</v>
      </c>
      <c r="H8602">
        <v>0</v>
      </c>
      <c r="I8602">
        <v>0</v>
      </c>
    </row>
    <row r="8603" spans="1:9" x14ac:dyDescent="0.25">
      <c r="A8603" t="s">
        <v>720</v>
      </c>
      <c r="B8603">
        <v>42020</v>
      </c>
      <c r="C8603" s="593">
        <v>0.06</v>
      </c>
      <c r="D8603" t="s">
        <v>3516</v>
      </c>
      <c r="E8603">
        <v>0.06</v>
      </c>
      <c r="F8603">
        <v>0</v>
      </c>
      <c r="G8603">
        <v>0</v>
      </c>
      <c r="H8603">
        <v>0</v>
      </c>
      <c r="I8603">
        <v>0</v>
      </c>
    </row>
    <row r="8604" spans="1:9" x14ac:dyDescent="0.25">
      <c r="A8604" t="s">
        <v>720</v>
      </c>
      <c r="B8604">
        <v>42021</v>
      </c>
      <c r="C8604" s="593">
        <v>0.06</v>
      </c>
      <c r="D8604" t="s">
        <v>1293</v>
      </c>
      <c r="E8604">
        <v>0.06</v>
      </c>
      <c r="F8604">
        <v>0</v>
      </c>
      <c r="G8604">
        <v>0</v>
      </c>
      <c r="H8604">
        <v>0</v>
      </c>
      <c r="I8604">
        <v>0</v>
      </c>
    </row>
    <row r="8605" spans="1:9" x14ac:dyDescent="0.25">
      <c r="A8605" t="s">
        <v>720</v>
      </c>
      <c r="B8605">
        <v>42022</v>
      </c>
      <c r="C8605" s="593">
        <v>0.06</v>
      </c>
      <c r="D8605" t="s">
        <v>3517</v>
      </c>
      <c r="E8605">
        <v>0.06</v>
      </c>
      <c r="F8605">
        <v>0</v>
      </c>
      <c r="G8605">
        <v>0</v>
      </c>
      <c r="H8605">
        <v>0</v>
      </c>
      <c r="I8605">
        <v>0</v>
      </c>
    </row>
    <row r="8606" spans="1:9" x14ac:dyDescent="0.25">
      <c r="A8606" t="s">
        <v>720</v>
      </c>
      <c r="B8606">
        <v>42023</v>
      </c>
      <c r="C8606" s="593">
        <v>0.06</v>
      </c>
      <c r="D8606" t="s">
        <v>1293</v>
      </c>
      <c r="E8606">
        <v>0.06</v>
      </c>
      <c r="F8606">
        <v>0</v>
      </c>
      <c r="G8606">
        <v>0</v>
      </c>
      <c r="H8606">
        <v>0</v>
      </c>
      <c r="I8606">
        <v>0</v>
      </c>
    </row>
    <row r="8607" spans="1:9" x14ac:dyDescent="0.25">
      <c r="A8607" t="s">
        <v>720</v>
      </c>
      <c r="B8607">
        <v>42024</v>
      </c>
      <c r="C8607" s="593">
        <v>0.06</v>
      </c>
      <c r="D8607" t="s">
        <v>3517</v>
      </c>
      <c r="E8607">
        <v>0.06</v>
      </c>
      <c r="F8607">
        <v>0</v>
      </c>
      <c r="G8607">
        <v>0</v>
      </c>
      <c r="H8607">
        <v>0</v>
      </c>
      <c r="I8607">
        <v>0</v>
      </c>
    </row>
    <row r="8608" spans="1:9" x14ac:dyDescent="0.25">
      <c r="A8608" t="s">
        <v>720</v>
      </c>
      <c r="B8608">
        <v>42025</v>
      </c>
      <c r="C8608" s="593">
        <v>0.06</v>
      </c>
      <c r="D8608" t="s">
        <v>3516</v>
      </c>
      <c r="E8608">
        <v>0.06</v>
      </c>
      <c r="F8608">
        <v>0</v>
      </c>
      <c r="G8608">
        <v>0</v>
      </c>
      <c r="H8608">
        <v>0</v>
      </c>
      <c r="I8608">
        <v>0</v>
      </c>
    </row>
    <row r="8609" spans="1:9" x14ac:dyDescent="0.25">
      <c r="A8609" t="s">
        <v>720</v>
      </c>
      <c r="B8609">
        <v>42027</v>
      </c>
      <c r="C8609" s="593">
        <v>0.06</v>
      </c>
      <c r="D8609" t="s">
        <v>3518</v>
      </c>
      <c r="E8609">
        <v>0.06</v>
      </c>
      <c r="F8609">
        <v>0</v>
      </c>
      <c r="G8609">
        <v>0</v>
      </c>
      <c r="H8609">
        <v>0</v>
      </c>
      <c r="I8609">
        <v>0</v>
      </c>
    </row>
    <row r="8610" spans="1:9" x14ac:dyDescent="0.25">
      <c r="A8610" t="s">
        <v>720</v>
      </c>
      <c r="B8610">
        <v>42028</v>
      </c>
      <c r="C8610" s="593">
        <v>0.06</v>
      </c>
      <c r="D8610" t="s">
        <v>1933</v>
      </c>
      <c r="E8610">
        <v>0.06</v>
      </c>
      <c r="F8610">
        <v>0</v>
      </c>
      <c r="G8610">
        <v>0</v>
      </c>
      <c r="H8610">
        <v>0</v>
      </c>
      <c r="I8610">
        <v>0</v>
      </c>
    </row>
    <row r="8611" spans="1:9" x14ac:dyDescent="0.25">
      <c r="A8611" t="s">
        <v>720</v>
      </c>
      <c r="B8611">
        <v>42029</v>
      </c>
      <c r="C8611" s="593">
        <v>0.06</v>
      </c>
      <c r="D8611" t="s">
        <v>3519</v>
      </c>
      <c r="E8611">
        <v>0.06</v>
      </c>
      <c r="F8611">
        <v>0</v>
      </c>
      <c r="G8611">
        <v>0</v>
      </c>
      <c r="H8611">
        <v>0</v>
      </c>
      <c r="I8611">
        <v>0</v>
      </c>
    </row>
    <row r="8612" spans="1:9" x14ac:dyDescent="0.25">
      <c r="A8612" t="s">
        <v>720</v>
      </c>
      <c r="B8612">
        <v>42031</v>
      </c>
      <c r="C8612" s="593">
        <v>0.06</v>
      </c>
      <c r="D8612" t="s">
        <v>1236</v>
      </c>
      <c r="E8612">
        <v>0.06</v>
      </c>
      <c r="F8612">
        <v>0</v>
      </c>
      <c r="G8612">
        <v>0</v>
      </c>
      <c r="H8612">
        <v>0</v>
      </c>
      <c r="I8612">
        <v>0</v>
      </c>
    </row>
    <row r="8613" spans="1:9" x14ac:dyDescent="0.25">
      <c r="A8613" t="s">
        <v>720</v>
      </c>
      <c r="B8613">
        <v>42032</v>
      </c>
      <c r="C8613" s="593">
        <v>0.06</v>
      </c>
      <c r="D8613" t="s">
        <v>3520</v>
      </c>
      <c r="E8613">
        <v>0.06</v>
      </c>
      <c r="F8613">
        <v>0</v>
      </c>
      <c r="G8613">
        <v>0</v>
      </c>
      <c r="H8613">
        <v>0</v>
      </c>
      <c r="I8613">
        <v>0</v>
      </c>
    </row>
    <row r="8614" spans="1:9" x14ac:dyDescent="0.25">
      <c r="A8614" t="s">
        <v>720</v>
      </c>
      <c r="B8614">
        <v>42033</v>
      </c>
      <c r="C8614" s="593">
        <v>0.06</v>
      </c>
      <c r="D8614" t="s">
        <v>3521</v>
      </c>
      <c r="E8614">
        <v>0.06</v>
      </c>
      <c r="F8614">
        <v>0</v>
      </c>
      <c r="G8614">
        <v>0</v>
      </c>
      <c r="H8614">
        <v>0</v>
      </c>
      <c r="I8614">
        <v>0</v>
      </c>
    </row>
    <row r="8615" spans="1:9" x14ac:dyDescent="0.25">
      <c r="A8615" t="s">
        <v>720</v>
      </c>
      <c r="B8615">
        <v>42035</v>
      </c>
      <c r="C8615" s="593">
        <v>0.06</v>
      </c>
      <c r="D8615" t="s">
        <v>1293</v>
      </c>
      <c r="E8615">
        <v>0.06</v>
      </c>
      <c r="F8615">
        <v>0</v>
      </c>
      <c r="G8615">
        <v>0</v>
      </c>
      <c r="H8615">
        <v>0</v>
      </c>
      <c r="I8615">
        <v>0</v>
      </c>
    </row>
    <row r="8616" spans="1:9" x14ac:dyDescent="0.25">
      <c r="A8616" t="s">
        <v>720</v>
      </c>
      <c r="B8616">
        <v>42036</v>
      </c>
      <c r="C8616" s="593">
        <v>0.06</v>
      </c>
      <c r="D8616" t="s">
        <v>3516</v>
      </c>
      <c r="E8616">
        <v>0.06</v>
      </c>
      <c r="F8616">
        <v>0</v>
      </c>
      <c r="G8616">
        <v>0</v>
      </c>
      <c r="H8616">
        <v>0</v>
      </c>
      <c r="I8616">
        <v>0</v>
      </c>
    </row>
    <row r="8617" spans="1:9" x14ac:dyDescent="0.25">
      <c r="A8617" t="s">
        <v>720</v>
      </c>
      <c r="B8617">
        <v>42037</v>
      </c>
      <c r="C8617" s="593">
        <v>0.06</v>
      </c>
      <c r="D8617" t="s">
        <v>3521</v>
      </c>
      <c r="E8617">
        <v>0.06</v>
      </c>
      <c r="F8617">
        <v>0</v>
      </c>
      <c r="G8617">
        <v>0</v>
      </c>
      <c r="H8617">
        <v>0</v>
      </c>
      <c r="I8617">
        <v>0</v>
      </c>
    </row>
    <row r="8618" spans="1:9" x14ac:dyDescent="0.25">
      <c r="A8618" t="s">
        <v>720</v>
      </c>
      <c r="B8618">
        <v>42038</v>
      </c>
      <c r="C8618" s="593">
        <v>0.06</v>
      </c>
      <c r="D8618" t="s">
        <v>3522</v>
      </c>
      <c r="E8618">
        <v>0.06</v>
      </c>
      <c r="F8618">
        <v>0</v>
      </c>
      <c r="G8618">
        <v>0</v>
      </c>
      <c r="H8618">
        <v>0</v>
      </c>
      <c r="I8618">
        <v>0</v>
      </c>
    </row>
    <row r="8619" spans="1:9" x14ac:dyDescent="0.25">
      <c r="A8619" t="s">
        <v>720</v>
      </c>
      <c r="B8619">
        <v>42039</v>
      </c>
      <c r="C8619" s="593">
        <v>0.06</v>
      </c>
      <c r="D8619" t="s">
        <v>1293</v>
      </c>
      <c r="E8619">
        <v>0.06</v>
      </c>
      <c r="F8619">
        <v>0</v>
      </c>
      <c r="G8619">
        <v>0</v>
      </c>
      <c r="H8619">
        <v>0</v>
      </c>
      <c r="I8619">
        <v>0</v>
      </c>
    </row>
    <row r="8620" spans="1:9" x14ac:dyDescent="0.25">
      <c r="A8620" t="s">
        <v>720</v>
      </c>
      <c r="B8620">
        <v>42040</v>
      </c>
      <c r="C8620" s="593">
        <v>0.06</v>
      </c>
      <c r="D8620" t="s">
        <v>3516</v>
      </c>
      <c r="E8620">
        <v>0.06</v>
      </c>
      <c r="F8620">
        <v>0</v>
      </c>
      <c r="G8620">
        <v>0</v>
      </c>
      <c r="H8620">
        <v>0</v>
      </c>
      <c r="I8620">
        <v>0</v>
      </c>
    </row>
    <row r="8621" spans="1:9" x14ac:dyDescent="0.25">
      <c r="A8621" t="s">
        <v>720</v>
      </c>
      <c r="B8621">
        <v>42041</v>
      </c>
      <c r="C8621" s="593">
        <v>0.06</v>
      </c>
      <c r="D8621" t="s">
        <v>1236</v>
      </c>
      <c r="E8621">
        <v>0.06</v>
      </c>
      <c r="F8621">
        <v>0</v>
      </c>
      <c r="G8621">
        <v>0</v>
      </c>
      <c r="H8621">
        <v>0</v>
      </c>
      <c r="I8621">
        <v>0</v>
      </c>
    </row>
    <row r="8622" spans="1:9" x14ac:dyDescent="0.25">
      <c r="A8622" t="s">
        <v>720</v>
      </c>
      <c r="B8622">
        <v>42044</v>
      </c>
      <c r="C8622" s="593">
        <v>0.06</v>
      </c>
      <c r="D8622" t="s">
        <v>1496</v>
      </c>
      <c r="E8622">
        <v>0.06</v>
      </c>
      <c r="F8622">
        <v>0</v>
      </c>
      <c r="G8622">
        <v>0</v>
      </c>
      <c r="H8622">
        <v>0</v>
      </c>
      <c r="I8622">
        <v>0</v>
      </c>
    </row>
    <row r="8623" spans="1:9" x14ac:dyDescent="0.25">
      <c r="A8623" t="s">
        <v>720</v>
      </c>
      <c r="B8623">
        <v>42045</v>
      </c>
      <c r="C8623" s="593">
        <v>0.06</v>
      </c>
      <c r="D8623" t="s">
        <v>3523</v>
      </c>
      <c r="E8623">
        <v>0.06</v>
      </c>
      <c r="F8623">
        <v>0</v>
      </c>
      <c r="G8623">
        <v>0</v>
      </c>
      <c r="H8623">
        <v>0</v>
      </c>
      <c r="I8623">
        <v>0</v>
      </c>
    </row>
    <row r="8624" spans="1:9" x14ac:dyDescent="0.25">
      <c r="A8624" t="s">
        <v>720</v>
      </c>
      <c r="B8624">
        <v>42047</v>
      </c>
      <c r="C8624" s="593">
        <v>0.06</v>
      </c>
      <c r="D8624" t="s">
        <v>1933</v>
      </c>
      <c r="E8624">
        <v>0.06</v>
      </c>
      <c r="F8624">
        <v>0</v>
      </c>
      <c r="G8624">
        <v>0</v>
      </c>
      <c r="H8624">
        <v>0</v>
      </c>
      <c r="I8624">
        <v>0</v>
      </c>
    </row>
    <row r="8625" spans="1:9" x14ac:dyDescent="0.25">
      <c r="A8625" t="s">
        <v>720</v>
      </c>
      <c r="B8625">
        <v>42048</v>
      </c>
      <c r="C8625" s="593">
        <v>0.06</v>
      </c>
      <c r="D8625" t="s">
        <v>3516</v>
      </c>
      <c r="E8625">
        <v>0.06</v>
      </c>
      <c r="F8625">
        <v>0</v>
      </c>
      <c r="G8625">
        <v>0</v>
      </c>
      <c r="H8625">
        <v>0</v>
      </c>
      <c r="I8625">
        <v>0</v>
      </c>
    </row>
    <row r="8626" spans="1:9" x14ac:dyDescent="0.25">
      <c r="A8626" t="s">
        <v>720</v>
      </c>
      <c r="B8626">
        <v>42049</v>
      </c>
      <c r="C8626" s="593">
        <v>0.06</v>
      </c>
      <c r="D8626" t="s">
        <v>3516</v>
      </c>
      <c r="E8626">
        <v>0.06</v>
      </c>
      <c r="F8626">
        <v>0</v>
      </c>
      <c r="G8626">
        <v>0</v>
      </c>
      <c r="H8626">
        <v>0</v>
      </c>
      <c r="I8626">
        <v>0</v>
      </c>
    </row>
    <row r="8627" spans="1:9" x14ac:dyDescent="0.25">
      <c r="A8627" t="s">
        <v>720</v>
      </c>
      <c r="B8627">
        <v>42050</v>
      </c>
      <c r="C8627" s="593">
        <v>0.06</v>
      </c>
      <c r="D8627" t="s">
        <v>1236</v>
      </c>
      <c r="E8627">
        <v>0.06</v>
      </c>
      <c r="F8627">
        <v>0</v>
      </c>
      <c r="G8627">
        <v>0</v>
      </c>
      <c r="H8627">
        <v>0</v>
      </c>
      <c r="I8627">
        <v>0</v>
      </c>
    </row>
    <row r="8628" spans="1:9" x14ac:dyDescent="0.25">
      <c r="A8628" t="s">
        <v>720</v>
      </c>
      <c r="B8628">
        <v>42051</v>
      </c>
      <c r="C8628" s="593">
        <v>0.06</v>
      </c>
      <c r="D8628" t="s">
        <v>3518</v>
      </c>
      <c r="E8628">
        <v>0.06</v>
      </c>
      <c r="F8628">
        <v>0</v>
      </c>
      <c r="G8628">
        <v>0</v>
      </c>
      <c r="H8628">
        <v>0</v>
      </c>
      <c r="I8628">
        <v>0</v>
      </c>
    </row>
    <row r="8629" spans="1:9" x14ac:dyDescent="0.25">
      <c r="A8629" t="s">
        <v>720</v>
      </c>
      <c r="B8629">
        <v>42053</v>
      </c>
      <c r="C8629" s="593">
        <v>0.06</v>
      </c>
      <c r="D8629" t="s">
        <v>3524</v>
      </c>
      <c r="E8629">
        <v>0.06</v>
      </c>
      <c r="F8629">
        <v>0</v>
      </c>
      <c r="G8629">
        <v>0</v>
      </c>
      <c r="H8629">
        <v>0</v>
      </c>
      <c r="I8629">
        <v>0</v>
      </c>
    </row>
    <row r="8630" spans="1:9" x14ac:dyDescent="0.25">
      <c r="A8630" t="s">
        <v>720</v>
      </c>
      <c r="B8630">
        <v>42054</v>
      </c>
      <c r="C8630" s="593">
        <v>0.06</v>
      </c>
      <c r="D8630" t="s">
        <v>3516</v>
      </c>
      <c r="E8630">
        <v>0.06</v>
      </c>
      <c r="F8630">
        <v>0</v>
      </c>
      <c r="G8630">
        <v>0</v>
      </c>
      <c r="H8630">
        <v>0</v>
      </c>
      <c r="I8630">
        <v>0</v>
      </c>
    </row>
    <row r="8631" spans="1:9" x14ac:dyDescent="0.25">
      <c r="A8631" t="s">
        <v>720</v>
      </c>
      <c r="B8631">
        <v>42055</v>
      </c>
      <c r="C8631" s="593">
        <v>0.06</v>
      </c>
      <c r="D8631" t="s">
        <v>3522</v>
      </c>
      <c r="E8631">
        <v>0.06</v>
      </c>
      <c r="F8631">
        <v>0</v>
      </c>
      <c r="G8631">
        <v>0</v>
      </c>
      <c r="H8631">
        <v>0</v>
      </c>
      <c r="I8631">
        <v>0</v>
      </c>
    </row>
    <row r="8632" spans="1:9" x14ac:dyDescent="0.25">
      <c r="A8632" t="s">
        <v>720</v>
      </c>
      <c r="B8632">
        <v>42056</v>
      </c>
      <c r="C8632" s="593">
        <v>0.06</v>
      </c>
      <c r="D8632" t="s">
        <v>3517</v>
      </c>
      <c r="E8632">
        <v>0.06</v>
      </c>
      <c r="F8632">
        <v>0</v>
      </c>
      <c r="G8632">
        <v>0</v>
      </c>
      <c r="H8632">
        <v>0</v>
      </c>
      <c r="I8632">
        <v>0</v>
      </c>
    </row>
    <row r="8633" spans="1:9" x14ac:dyDescent="0.25">
      <c r="A8633" t="s">
        <v>720</v>
      </c>
      <c r="B8633">
        <v>42058</v>
      </c>
      <c r="C8633" s="593">
        <v>0.06</v>
      </c>
      <c r="D8633" t="s">
        <v>1933</v>
      </c>
      <c r="E8633">
        <v>0.06</v>
      </c>
      <c r="F8633">
        <v>0</v>
      </c>
      <c r="G8633">
        <v>0</v>
      </c>
      <c r="H8633">
        <v>0</v>
      </c>
      <c r="I8633">
        <v>0</v>
      </c>
    </row>
    <row r="8634" spans="1:9" x14ac:dyDescent="0.25">
      <c r="A8634" t="s">
        <v>720</v>
      </c>
      <c r="B8634">
        <v>42060</v>
      </c>
      <c r="C8634" s="593">
        <v>0.06</v>
      </c>
      <c r="D8634" t="s">
        <v>3517</v>
      </c>
      <c r="E8634">
        <v>0.06</v>
      </c>
      <c r="F8634">
        <v>0</v>
      </c>
      <c r="G8634">
        <v>0</v>
      </c>
      <c r="H8634">
        <v>0</v>
      </c>
      <c r="I8634">
        <v>0</v>
      </c>
    </row>
    <row r="8635" spans="1:9" x14ac:dyDescent="0.25">
      <c r="A8635" t="s">
        <v>720</v>
      </c>
      <c r="B8635">
        <v>42061</v>
      </c>
      <c r="C8635" s="593">
        <v>0.06</v>
      </c>
      <c r="D8635" t="s">
        <v>3518</v>
      </c>
      <c r="E8635">
        <v>0.06</v>
      </c>
      <c r="F8635">
        <v>0</v>
      </c>
      <c r="G8635">
        <v>0</v>
      </c>
      <c r="H8635">
        <v>0</v>
      </c>
      <c r="I8635">
        <v>0</v>
      </c>
    </row>
    <row r="8636" spans="1:9" x14ac:dyDescent="0.25">
      <c r="A8636" t="s">
        <v>720</v>
      </c>
      <c r="B8636">
        <v>42063</v>
      </c>
      <c r="C8636" s="593">
        <v>0.06</v>
      </c>
      <c r="D8636" t="s">
        <v>3518</v>
      </c>
      <c r="E8636">
        <v>0.06</v>
      </c>
      <c r="F8636">
        <v>0</v>
      </c>
      <c r="G8636">
        <v>0</v>
      </c>
      <c r="H8636">
        <v>0</v>
      </c>
      <c r="I8636">
        <v>0</v>
      </c>
    </row>
    <row r="8637" spans="1:9" x14ac:dyDescent="0.25">
      <c r="A8637" t="s">
        <v>720</v>
      </c>
      <c r="B8637">
        <v>42064</v>
      </c>
      <c r="C8637" s="593">
        <v>0.06</v>
      </c>
      <c r="D8637" t="s">
        <v>1166</v>
      </c>
      <c r="E8637">
        <v>0.06</v>
      </c>
      <c r="F8637">
        <v>0</v>
      </c>
      <c r="G8637">
        <v>0</v>
      </c>
      <c r="H8637">
        <v>0</v>
      </c>
      <c r="I8637">
        <v>0</v>
      </c>
    </row>
    <row r="8638" spans="1:9" x14ac:dyDescent="0.25">
      <c r="A8638" t="s">
        <v>720</v>
      </c>
      <c r="B8638">
        <v>42066</v>
      </c>
      <c r="C8638" s="593">
        <v>0.06</v>
      </c>
      <c r="D8638" t="s">
        <v>3518</v>
      </c>
      <c r="E8638">
        <v>0.06</v>
      </c>
      <c r="F8638">
        <v>0</v>
      </c>
      <c r="G8638">
        <v>0</v>
      </c>
      <c r="H8638">
        <v>0</v>
      </c>
      <c r="I8638">
        <v>0</v>
      </c>
    </row>
    <row r="8639" spans="1:9" x14ac:dyDescent="0.25">
      <c r="A8639" t="s">
        <v>720</v>
      </c>
      <c r="B8639">
        <v>42069</v>
      </c>
      <c r="C8639" s="593">
        <v>0.06</v>
      </c>
      <c r="D8639" t="s">
        <v>1293</v>
      </c>
      <c r="E8639">
        <v>0.06</v>
      </c>
      <c r="F8639">
        <v>0</v>
      </c>
      <c r="G8639">
        <v>0</v>
      </c>
      <c r="H8639">
        <v>0</v>
      </c>
      <c r="I8639">
        <v>0</v>
      </c>
    </row>
    <row r="8640" spans="1:9" x14ac:dyDescent="0.25">
      <c r="A8640" t="s">
        <v>720</v>
      </c>
      <c r="B8640">
        <v>42070</v>
      </c>
      <c r="C8640" s="593">
        <v>0.06</v>
      </c>
      <c r="D8640" t="s">
        <v>1293</v>
      </c>
      <c r="E8640">
        <v>0.06</v>
      </c>
      <c r="F8640">
        <v>0</v>
      </c>
      <c r="G8640">
        <v>0</v>
      </c>
      <c r="H8640">
        <v>0</v>
      </c>
      <c r="I8640">
        <v>0</v>
      </c>
    </row>
    <row r="8641" spans="1:9" x14ac:dyDescent="0.25">
      <c r="A8641" t="s">
        <v>720</v>
      </c>
      <c r="B8641">
        <v>42071</v>
      </c>
      <c r="C8641" s="593">
        <v>0.06</v>
      </c>
      <c r="D8641" t="s">
        <v>2772</v>
      </c>
      <c r="E8641">
        <v>0.06</v>
      </c>
      <c r="F8641">
        <v>0</v>
      </c>
      <c r="G8641">
        <v>0</v>
      </c>
      <c r="H8641">
        <v>0</v>
      </c>
      <c r="I8641">
        <v>0</v>
      </c>
    </row>
    <row r="8642" spans="1:9" x14ac:dyDescent="0.25">
      <c r="A8642" t="s">
        <v>720</v>
      </c>
      <c r="B8642">
        <v>42076</v>
      </c>
      <c r="C8642" s="593">
        <v>0.06</v>
      </c>
      <c r="D8642" t="s">
        <v>3516</v>
      </c>
      <c r="E8642">
        <v>0.06</v>
      </c>
      <c r="F8642">
        <v>0</v>
      </c>
      <c r="G8642">
        <v>0</v>
      </c>
      <c r="H8642">
        <v>0</v>
      </c>
      <c r="I8642">
        <v>0</v>
      </c>
    </row>
    <row r="8643" spans="1:9" x14ac:dyDescent="0.25">
      <c r="A8643" t="s">
        <v>720</v>
      </c>
      <c r="B8643">
        <v>42078</v>
      </c>
      <c r="C8643" s="593">
        <v>0.06</v>
      </c>
      <c r="D8643" t="s">
        <v>3521</v>
      </c>
      <c r="E8643">
        <v>0.06</v>
      </c>
      <c r="F8643">
        <v>0</v>
      </c>
      <c r="G8643">
        <v>0</v>
      </c>
      <c r="H8643">
        <v>0</v>
      </c>
      <c r="I8643">
        <v>0</v>
      </c>
    </row>
    <row r="8644" spans="1:9" x14ac:dyDescent="0.25">
      <c r="A8644" t="s">
        <v>720</v>
      </c>
      <c r="B8644">
        <v>42079</v>
      </c>
      <c r="C8644" s="593">
        <v>0.06</v>
      </c>
      <c r="D8644" t="s">
        <v>3518</v>
      </c>
      <c r="E8644">
        <v>0.06</v>
      </c>
      <c r="F8644">
        <v>0</v>
      </c>
      <c r="G8644">
        <v>0</v>
      </c>
      <c r="H8644">
        <v>0</v>
      </c>
      <c r="I8644">
        <v>0</v>
      </c>
    </row>
    <row r="8645" spans="1:9" x14ac:dyDescent="0.25">
      <c r="A8645" t="s">
        <v>720</v>
      </c>
      <c r="B8645">
        <v>42081</v>
      </c>
      <c r="C8645" s="593">
        <v>0.06</v>
      </c>
      <c r="D8645" t="s">
        <v>3525</v>
      </c>
      <c r="E8645">
        <v>0.06</v>
      </c>
      <c r="F8645">
        <v>0</v>
      </c>
      <c r="G8645">
        <v>0</v>
      </c>
      <c r="H8645">
        <v>0</v>
      </c>
      <c r="I8645">
        <v>0</v>
      </c>
    </row>
    <row r="8646" spans="1:9" x14ac:dyDescent="0.25">
      <c r="A8646" t="s">
        <v>720</v>
      </c>
      <c r="B8646">
        <v>42082</v>
      </c>
      <c r="C8646" s="593">
        <v>0.06</v>
      </c>
      <c r="D8646" t="s">
        <v>3521</v>
      </c>
      <c r="E8646">
        <v>0.06</v>
      </c>
      <c r="F8646">
        <v>0</v>
      </c>
      <c r="G8646">
        <v>0</v>
      </c>
      <c r="H8646">
        <v>0</v>
      </c>
      <c r="I8646">
        <v>0</v>
      </c>
    </row>
    <row r="8647" spans="1:9" x14ac:dyDescent="0.25">
      <c r="A8647" t="s">
        <v>720</v>
      </c>
      <c r="B8647">
        <v>42083</v>
      </c>
      <c r="C8647" s="593">
        <v>0.06</v>
      </c>
      <c r="D8647" t="s">
        <v>1933</v>
      </c>
      <c r="E8647">
        <v>0.06</v>
      </c>
      <c r="F8647">
        <v>0</v>
      </c>
      <c r="G8647">
        <v>0</v>
      </c>
      <c r="H8647">
        <v>0</v>
      </c>
      <c r="I8647">
        <v>0</v>
      </c>
    </row>
    <row r="8648" spans="1:9" x14ac:dyDescent="0.25">
      <c r="A8648" t="s">
        <v>720</v>
      </c>
      <c r="B8648">
        <v>42085</v>
      </c>
      <c r="C8648" s="593">
        <v>0.06</v>
      </c>
      <c r="D8648" t="s">
        <v>3518</v>
      </c>
      <c r="E8648">
        <v>0.06</v>
      </c>
      <c r="F8648">
        <v>0</v>
      </c>
      <c r="G8648">
        <v>0</v>
      </c>
      <c r="H8648">
        <v>0</v>
      </c>
      <c r="I8648">
        <v>0</v>
      </c>
    </row>
    <row r="8649" spans="1:9" x14ac:dyDescent="0.25">
      <c r="A8649" t="s">
        <v>720</v>
      </c>
      <c r="B8649">
        <v>42086</v>
      </c>
      <c r="C8649" s="593">
        <v>0.06</v>
      </c>
      <c r="D8649" t="s">
        <v>3519</v>
      </c>
      <c r="E8649">
        <v>0.06</v>
      </c>
      <c r="F8649">
        <v>0</v>
      </c>
      <c r="G8649">
        <v>0</v>
      </c>
      <c r="H8649">
        <v>0</v>
      </c>
      <c r="I8649">
        <v>0</v>
      </c>
    </row>
    <row r="8650" spans="1:9" x14ac:dyDescent="0.25">
      <c r="A8650" t="s">
        <v>720</v>
      </c>
      <c r="B8650">
        <v>42087</v>
      </c>
      <c r="C8650" s="593">
        <v>0.06</v>
      </c>
      <c r="D8650" t="s">
        <v>3526</v>
      </c>
      <c r="E8650">
        <v>0.06</v>
      </c>
      <c r="F8650">
        <v>0</v>
      </c>
      <c r="G8650">
        <v>0</v>
      </c>
      <c r="H8650">
        <v>0</v>
      </c>
      <c r="I8650">
        <v>0</v>
      </c>
    </row>
    <row r="8651" spans="1:9" x14ac:dyDescent="0.25">
      <c r="A8651" t="s">
        <v>720</v>
      </c>
      <c r="B8651">
        <v>42088</v>
      </c>
      <c r="C8651" s="593">
        <v>0.06</v>
      </c>
      <c r="D8651" t="s">
        <v>3518</v>
      </c>
      <c r="E8651">
        <v>0.06</v>
      </c>
      <c r="F8651">
        <v>0</v>
      </c>
      <c r="G8651">
        <v>0</v>
      </c>
      <c r="H8651">
        <v>0</v>
      </c>
      <c r="I8651">
        <v>0</v>
      </c>
    </row>
    <row r="8652" spans="1:9" x14ac:dyDescent="0.25">
      <c r="A8652" t="s">
        <v>720</v>
      </c>
      <c r="B8652">
        <v>42101</v>
      </c>
      <c r="C8652" s="593">
        <v>0.06</v>
      </c>
      <c r="D8652" t="s">
        <v>2555</v>
      </c>
      <c r="E8652">
        <v>0.06</v>
      </c>
      <c r="F8652">
        <v>0</v>
      </c>
      <c r="G8652">
        <v>0</v>
      </c>
      <c r="H8652">
        <v>0</v>
      </c>
      <c r="I8652">
        <v>0</v>
      </c>
    </row>
    <row r="8653" spans="1:9" x14ac:dyDescent="0.25">
      <c r="A8653" t="s">
        <v>720</v>
      </c>
      <c r="B8653">
        <v>42102</v>
      </c>
      <c r="C8653" s="593">
        <v>0.06</v>
      </c>
      <c r="D8653" t="s">
        <v>2555</v>
      </c>
      <c r="E8653">
        <v>0.06</v>
      </c>
      <c r="F8653">
        <v>0</v>
      </c>
      <c r="G8653">
        <v>0</v>
      </c>
      <c r="H8653">
        <v>0</v>
      </c>
      <c r="I8653">
        <v>0</v>
      </c>
    </row>
    <row r="8654" spans="1:9" x14ac:dyDescent="0.25">
      <c r="A8654" t="s">
        <v>720</v>
      </c>
      <c r="B8654">
        <v>42103</v>
      </c>
      <c r="C8654" s="593">
        <v>0.06</v>
      </c>
      <c r="D8654" t="s">
        <v>2555</v>
      </c>
      <c r="E8654">
        <v>0.06</v>
      </c>
      <c r="F8654">
        <v>0</v>
      </c>
      <c r="G8654">
        <v>0</v>
      </c>
      <c r="H8654">
        <v>0</v>
      </c>
      <c r="I8654">
        <v>0</v>
      </c>
    </row>
    <row r="8655" spans="1:9" x14ac:dyDescent="0.25">
      <c r="A8655" t="s">
        <v>720</v>
      </c>
      <c r="B8655">
        <v>42104</v>
      </c>
      <c r="C8655" s="593">
        <v>0.06</v>
      </c>
      <c r="D8655" t="s">
        <v>2555</v>
      </c>
      <c r="E8655">
        <v>0.06</v>
      </c>
      <c r="F8655">
        <v>0</v>
      </c>
      <c r="G8655">
        <v>0</v>
      </c>
      <c r="H8655">
        <v>0</v>
      </c>
      <c r="I8655">
        <v>0</v>
      </c>
    </row>
    <row r="8656" spans="1:9" x14ac:dyDescent="0.25">
      <c r="A8656" t="s">
        <v>720</v>
      </c>
      <c r="B8656">
        <v>42120</v>
      </c>
      <c r="C8656" s="593">
        <v>0.06</v>
      </c>
      <c r="D8656" t="s">
        <v>3527</v>
      </c>
      <c r="E8656">
        <v>0.06</v>
      </c>
      <c r="F8656">
        <v>0</v>
      </c>
      <c r="G8656">
        <v>0</v>
      </c>
      <c r="H8656">
        <v>0</v>
      </c>
      <c r="I8656">
        <v>0</v>
      </c>
    </row>
    <row r="8657" spans="1:9" x14ac:dyDescent="0.25">
      <c r="A8657" t="s">
        <v>720</v>
      </c>
      <c r="B8657">
        <v>42122</v>
      </c>
      <c r="C8657" s="593">
        <v>0.06</v>
      </c>
      <c r="D8657" t="s">
        <v>3527</v>
      </c>
      <c r="E8657">
        <v>0.06</v>
      </c>
      <c r="F8657">
        <v>0</v>
      </c>
      <c r="G8657">
        <v>0</v>
      </c>
      <c r="H8657">
        <v>0</v>
      </c>
      <c r="I8657">
        <v>0</v>
      </c>
    </row>
    <row r="8658" spans="1:9" x14ac:dyDescent="0.25">
      <c r="A8658" t="s">
        <v>720</v>
      </c>
      <c r="B8658">
        <v>42123</v>
      </c>
      <c r="C8658" s="593">
        <v>0.06</v>
      </c>
      <c r="D8658" t="s">
        <v>3528</v>
      </c>
      <c r="E8658">
        <v>0.06</v>
      </c>
      <c r="F8658">
        <v>0</v>
      </c>
      <c r="G8658">
        <v>0</v>
      </c>
      <c r="H8658">
        <v>0</v>
      </c>
      <c r="I8658">
        <v>0</v>
      </c>
    </row>
    <row r="8659" spans="1:9" x14ac:dyDescent="0.25">
      <c r="A8659" t="s">
        <v>720</v>
      </c>
      <c r="B8659">
        <v>42124</v>
      </c>
      <c r="C8659" s="593">
        <v>0.06</v>
      </c>
      <c r="D8659" t="s">
        <v>3529</v>
      </c>
      <c r="E8659">
        <v>0.06</v>
      </c>
      <c r="F8659">
        <v>0</v>
      </c>
      <c r="G8659">
        <v>0</v>
      </c>
      <c r="H8659">
        <v>0</v>
      </c>
      <c r="I8659">
        <v>0</v>
      </c>
    </row>
    <row r="8660" spans="1:9" x14ac:dyDescent="0.25">
      <c r="A8660" t="s">
        <v>720</v>
      </c>
      <c r="B8660">
        <v>42127</v>
      </c>
      <c r="C8660" s="593">
        <v>0.06</v>
      </c>
      <c r="D8660" t="s">
        <v>3530</v>
      </c>
      <c r="E8660">
        <v>0.06</v>
      </c>
      <c r="F8660">
        <v>0</v>
      </c>
      <c r="G8660">
        <v>0</v>
      </c>
      <c r="H8660">
        <v>0</v>
      </c>
      <c r="I8660">
        <v>0</v>
      </c>
    </row>
    <row r="8661" spans="1:9" x14ac:dyDescent="0.25">
      <c r="A8661" t="s">
        <v>720</v>
      </c>
      <c r="B8661">
        <v>42128</v>
      </c>
      <c r="C8661" s="593">
        <v>0.06</v>
      </c>
      <c r="D8661" t="s">
        <v>2555</v>
      </c>
      <c r="E8661">
        <v>0.06</v>
      </c>
      <c r="F8661">
        <v>0</v>
      </c>
      <c r="G8661">
        <v>0</v>
      </c>
      <c r="H8661">
        <v>0</v>
      </c>
      <c r="I8661">
        <v>0</v>
      </c>
    </row>
    <row r="8662" spans="1:9" x14ac:dyDescent="0.25">
      <c r="A8662" t="s">
        <v>720</v>
      </c>
      <c r="B8662">
        <v>42129</v>
      </c>
      <c r="C8662" s="593">
        <v>0.06</v>
      </c>
      <c r="D8662" t="s">
        <v>3361</v>
      </c>
      <c r="E8662">
        <v>0.06</v>
      </c>
      <c r="F8662">
        <v>0</v>
      </c>
      <c r="G8662">
        <v>0</v>
      </c>
      <c r="H8662">
        <v>0</v>
      </c>
      <c r="I8662">
        <v>0</v>
      </c>
    </row>
    <row r="8663" spans="1:9" x14ac:dyDescent="0.25">
      <c r="A8663" t="s">
        <v>720</v>
      </c>
      <c r="B8663">
        <v>42130</v>
      </c>
      <c r="C8663" s="593">
        <v>0.06</v>
      </c>
      <c r="D8663" t="s">
        <v>3528</v>
      </c>
      <c r="E8663">
        <v>0.06</v>
      </c>
      <c r="F8663">
        <v>0</v>
      </c>
      <c r="G8663">
        <v>0</v>
      </c>
      <c r="H8663">
        <v>0</v>
      </c>
      <c r="I8663">
        <v>0</v>
      </c>
    </row>
    <row r="8664" spans="1:9" x14ac:dyDescent="0.25">
      <c r="A8664" t="s">
        <v>720</v>
      </c>
      <c r="B8664">
        <v>42131</v>
      </c>
      <c r="C8664" s="593">
        <v>0.06</v>
      </c>
      <c r="D8664" t="s">
        <v>3528</v>
      </c>
      <c r="E8664">
        <v>0.06</v>
      </c>
      <c r="F8664">
        <v>0</v>
      </c>
      <c r="G8664">
        <v>0</v>
      </c>
      <c r="H8664">
        <v>0</v>
      </c>
      <c r="I8664">
        <v>0</v>
      </c>
    </row>
    <row r="8665" spans="1:9" x14ac:dyDescent="0.25">
      <c r="A8665" t="s">
        <v>720</v>
      </c>
      <c r="B8665">
        <v>42133</v>
      </c>
      <c r="C8665" s="593">
        <v>0.06</v>
      </c>
      <c r="D8665" t="s">
        <v>3527</v>
      </c>
      <c r="E8665">
        <v>0.06</v>
      </c>
      <c r="F8665">
        <v>0</v>
      </c>
      <c r="G8665">
        <v>0</v>
      </c>
      <c r="H8665">
        <v>0</v>
      </c>
      <c r="I8665">
        <v>0</v>
      </c>
    </row>
    <row r="8666" spans="1:9" x14ac:dyDescent="0.25">
      <c r="A8666" t="s">
        <v>720</v>
      </c>
      <c r="B8666">
        <v>42134</v>
      </c>
      <c r="C8666" s="593">
        <v>0.06</v>
      </c>
      <c r="D8666" t="s">
        <v>3527</v>
      </c>
      <c r="E8666">
        <v>0.06</v>
      </c>
      <c r="F8666">
        <v>0</v>
      </c>
      <c r="G8666">
        <v>0</v>
      </c>
      <c r="H8666">
        <v>0</v>
      </c>
      <c r="I8666">
        <v>0</v>
      </c>
    </row>
    <row r="8667" spans="1:9" x14ac:dyDescent="0.25">
      <c r="A8667" t="s">
        <v>720</v>
      </c>
      <c r="B8667">
        <v>42135</v>
      </c>
      <c r="C8667" s="593">
        <v>0.06</v>
      </c>
      <c r="D8667" t="s">
        <v>1466</v>
      </c>
      <c r="E8667">
        <v>0.06</v>
      </c>
      <c r="F8667">
        <v>0</v>
      </c>
      <c r="G8667">
        <v>0</v>
      </c>
      <c r="H8667">
        <v>0</v>
      </c>
      <c r="I8667">
        <v>0</v>
      </c>
    </row>
    <row r="8668" spans="1:9" x14ac:dyDescent="0.25">
      <c r="A8668" t="s">
        <v>720</v>
      </c>
      <c r="B8668">
        <v>42140</v>
      </c>
      <c r="C8668" s="593">
        <v>0.06</v>
      </c>
      <c r="D8668" t="s">
        <v>1339</v>
      </c>
      <c r="E8668">
        <v>0.06</v>
      </c>
      <c r="F8668">
        <v>0</v>
      </c>
      <c r="G8668">
        <v>0</v>
      </c>
      <c r="H8668">
        <v>0</v>
      </c>
      <c r="I8668">
        <v>0</v>
      </c>
    </row>
    <row r="8669" spans="1:9" x14ac:dyDescent="0.25">
      <c r="A8669" t="s">
        <v>720</v>
      </c>
      <c r="B8669">
        <v>42141</v>
      </c>
      <c r="C8669" s="593">
        <v>0.06</v>
      </c>
      <c r="D8669" t="s">
        <v>3531</v>
      </c>
      <c r="E8669">
        <v>0.06</v>
      </c>
      <c r="F8669">
        <v>0</v>
      </c>
      <c r="G8669">
        <v>0</v>
      </c>
      <c r="H8669">
        <v>0</v>
      </c>
      <c r="I8669">
        <v>0</v>
      </c>
    </row>
    <row r="8670" spans="1:9" x14ac:dyDescent="0.25">
      <c r="A8670" t="s">
        <v>720</v>
      </c>
      <c r="B8670">
        <v>42142</v>
      </c>
      <c r="C8670" s="593">
        <v>0.06</v>
      </c>
      <c r="D8670" t="s">
        <v>3531</v>
      </c>
      <c r="E8670">
        <v>0.06</v>
      </c>
      <c r="F8670">
        <v>0</v>
      </c>
      <c r="G8670">
        <v>0</v>
      </c>
      <c r="H8670">
        <v>0</v>
      </c>
      <c r="I8670">
        <v>0</v>
      </c>
    </row>
    <row r="8671" spans="1:9" x14ac:dyDescent="0.25">
      <c r="A8671" t="s">
        <v>720</v>
      </c>
      <c r="B8671">
        <v>42151</v>
      </c>
      <c r="C8671" s="593">
        <v>0.06</v>
      </c>
      <c r="D8671" t="s">
        <v>1339</v>
      </c>
      <c r="E8671">
        <v>0.06</v>
      </c>
      <c r="F8671">
        <v>0</v>
      </c>
      <c r="G8671">
        <v>0</v>
      </c>
      <c r="H8671">
        <v>0</v>
      </c>
      <c r="I8671">
        <v>0</v>
      </c>
    </row>
    <row r="8672" spans="1:9" x14ac:dyDescent="0.25">
      <c r="A8672" t="s">
        <v>720</v>
      </c>
      <c r="B8672">
        <v>42152</v>
      </c>
      <c r="C8672" s="593">
        <v>0.06</v>
      </c>
      <c r="D8672" t="s">
        <v>3528</v>
      </c>
      <c r="E8672">
        <v>0.06</v>
      </c>
      <c r="F8672">
        <v>0</v>
      </c>
      <c r="G8672">
        <v>0</v>
      </c>
      <c r="H8672">
        <v>0</v>
      </c>
      <c r="I8672">
        <v>0</v>
      </c>
    </row>
    <row r="8673" spans="1:9" x14ac:dyDescent="0.25">
      <c r="A8673" t="s">
        <v>720</v>
      </c>
      <c r="B8673">
        <v>42153</v>
      </c>
      <c r="C8673" s="593">
        <v>0.06</v>
      </c>
      <c r="D8673" t="s">
        <v>3527</v>
      </c>
      <c r="E8673">
        <v>0.06</v>
      </c>
      <c r="F8673">
        <v>0</v>
      </c>
      <c r="G8673">
        <v>0</v>
      </c>
      <c r="H8673">
        <v>0</v>
      </c>
      <c r="I8673">
        <v>0</v>
      </c>
    </row>
    <row r="8674" spans="1:9" x14ac:dyDescent="0.25">
      <c r="A8674" t="s">
        <v>720</v>
      </c>
      <c r="B8674">
        <v>42154</v>
      </c>
      <c r="C8674" s="593">
        <v>0.06</v>
      </c>
      <c r="D8674" t="s">
        <v>3528</v>
      </c>
      <c r="E8674">
        <v>0.06</v>
      </c>
      <c r="F8674">
        <v>0</v>
      </c>
      <c r="G8674">
        <v>0</v>
      </c>
      <c r="H8674">
        <v>0</v>
      </c>
      <c r="I8674">
        <v>0</v>
      </c>
    </row>
    <row r="8675" spans="1:9" x14ac:dyDescent="0.25">
      <c r="A8675" t="s">
        <v>720</v>
      </c>
      <c r="B8675">
        <v>42156</v>
      </c>
      <c r="C8675" s="593">
        <v>0.06</v>
      </c>
      <c r="D8675" t="s">
        <v>3528</v>
      </c>
      <c r="E8675">
        <v>0.06</v>
      </c>
      <c r="F8675">
        <v>0</v>
      </c>
      <c r="G8675">
        <v>0</v>
      </c>
      <c r="H8675">
        <v>0</v>
      </c>
      <c r="I8675">
        <v>0</v>
      </c>
    </row>
    <row r="8676" spans="1:9" x14ac:dyDescent="0.25">
      <c r="A8676" t="s">
        <v>720</v>
      </c>
      <c r="B8676">
        <v>42157</v>
      </c>
      <c r="C8676" s="593">
        <v>0.06</v>
      </c>
      <c r="D8676" t="s">
        <v>3528</v>
      </c>
      <c r="E8676">
        <v>0.06</v>
      </c>
      <c r="F8676">
        <v>0</v>
      </c>
      <c r="G8676">
        <v>0</v>
      </c>
      <c r="H8676">
        <v>0</v>
      </c>
      <c r="I8676">
        <v>0</v>
      </c>
    </row>
    <row r="8677" spans="1:9" x14ac:dyDescent="0.25">
      <c r="A8677" t="s">
        <v>720</v>
      </c>
      <c r="B8677">
        <v>42159</v>
      </c>
      <c r="C8677" s="593">
        <v>0.06</v>
      </c>
      <c r="D8677" t="s">
        <v>3238</v>
      </c>
      <c r="E8677">
        <v>0.06</v>
      </c>
      <c r="F8677">
        <v>0</v>
      </c>
      <c r="G8677">
        <v>0</v>
      </c>
      <c r="H8677">
        <v>0</v>
      </c>
      <c r="I8677">
        <v>0</v>
      </c>
    </row>
    <row r="8678" spans="1:9" x14ac:dyDescent="0.25">
      <c r="A8678" t="s">
        <v>720</v>
      </c>
      <c r="B8678">
        <v>42160</v>
      </c>
      <c r="C8678" s="593">
        <v>0.06</v>
      </c>
      <c r="D8678" t="s">
        <v>3532</v>
      </c>
      <c r="E8678">
        <v>0.06</v>
      </c>
      <c r="F8678">
        <v>0</v>
      </c>
      <c r="G8678">
        <v>0</v>
      </c>
      <c r="H8678">
        <v>0</v>
      </c>
      <c r="I8678">
        <v>0</v>
      </c>
    </row>
    <row r="8679" spans="1:9" x14ac:dyDescent="0.25">
      <c r="A8679" t="s">
        <v>720</v>
      </c>
      <c r="B8679">
        <v>42163</v>
      </c>
      <c r="C8679" s="593">
        <v>0.06</v>
      </c>
      <c r="D8679" t="s">
        <v>3533</v>
      </c>
      <c r="E8679">
        <v>0.06</v>
      </c>
      <c r="F8679">
        <v>0</v>
      </c>
      <c r="G8679">
        <v>0</v>
      </c>
      <c r="H8679">
        <v>0</v>
      </c>
      <c r="I8679">
        <v>0</v>
      </c>
    </row>
    <row r="8680" spans="1:9" x14ac:dyDescent="0.25">
      <c r="A8680" t="s">
        <v>720</v>
      </c>
      <c r="B8680">
        <v>42164</v>
      </c>
      <c r="C8680" s="593">
        <v>0.06</v>
      </c>
      <c r="D8680" t="s">
        <v>3527</v>
      </c>
      <c r="E8680">
        <v>0.06</v>
      </c>
      <c r="F8680">
        <v>0</v>
      </c>
      <c r="G8680">
        <v>0</v>
      </c>
      <c r="H8680">
        <v>0</v>
      </c>
      <c r="I8680">
        <v>0</v>
      </c>
    </row>
    <row r="8681" spans="1:9" x14ac:dyDescent="0.25">
      <c r="A8681" t="s">
        <v>720</v>
      </c>
      <c r="B8681">
        <v>42166</v>
      </c>
      <c r="C8681" s="593">
        <v>0.06</v>
      </c>
      <c r="D8681" t="s">
        <v>3528</v>
      </c>
      <c r="E8681">
        <v>0.06</v>
      </c>
      <c r="F8681">
        <v>0</v>
      </c>
      <c r="G8681">
        <v>0</v>
      </c>
      <c r="H8681">
        <v>0</v>
      </c>
      <c r="I8681">
        <v>0</v>
      </c>
    </row>
    <row r="8682" spans="1:9" x14ac:dyDescent="0.25">
      <c r="A8682" t="s">
        <v>720</v>
      </c>
      <c r="B8682">
        <v>42167</v>
      </c>
      <c r="C8682" s="593">
        <v>0.06</v>
      </c>
      <c r="D8682" t="s">
        <v>3361</v>
      </c>
      <c r="E8682">
        <v>0.06</v>
      </c>
      <c r="F8682">
        <v>0</v>
      </c>
      <c r="G8682">
        <v>0</v>
      </c>
      <c r="H8682">
        <v>0</v>
      </c>
      <c r="I8682">
        <v>0</v>
      </c>
    </row>
    <row r="8683" spans="1:9" x14ac:dyDescent="0.25">
      <c r="A8683" t="s">
        <v>720</v>
      </c>
      <c r="B8683">
        <v>42170</v>
      </c>
      <c r="C8683" s="593">
        <v>0.06</v>
      </c>
      <c r="D8683" t="s">
        <v>1540</v>
      </c>
      <c r="E8683">
        <v>0.06</v>
      </c>
      <c r="F8683">
        <v>0</v>
      </c>
      <c r="G8683">
        <v>0</v>
      </c>
      <c r="H8683">
        <v>0</v>
      </c>
      <c r="I8683">
        <v>0</v>
      </c>
    </row>
    <row r="8684" spans="1:9" x14ac:dyDescent="0.25">
      <c r="A8684" t="s">
        <v>720</v>
      </c>
      <c r="B8684">
        <v>42171</v>
      </c>
      <c r="C8684" s="593">
        <v>0.06</v>
      </c>
      <c r="D8684" t="s">
        <v>3528</v>
      </c>
      <c r="E8684">
        <v>0.06</v>
      </c>
      <c r="F8684">
        <v>0</v>
      </c>
      <c r="G8684">
        <v>0</v>
      </c>
      <c r="H8684">
        <v>0</v>
      </c>
      <c r="I8684">
        <v>0</v>
      </c>
    </row>
    <row r="8685" spans="1:9" x14ac:dyDescent="0.25">
      <c r="A8685" t="s">
        <v>720</v>
      </c>
      <c r="B8685">
        <v>42201</v>
      </c>
      <c r="C8685" s="593">
        <v>0.06</v>
      </c>
      <c r="D8685" t="s">
        <v>2849</v>
      </c>
      <c r="E8685">
        <v>0.06</v>
      </c>
      <c r="F8685">
        <v>0</v>
      </c>
      <c r="G8685">
        <v>0</v>
      </c>
      <c r="H8685">
        <v>0</v>
      </c>
      <c r="I8685">
        <v>0</v>
      </c>
    </row>
    <row r="8686" spans="1:9" x14ac:dyDescent="0.25">
      <c r="A8686" t="s">
        <v>720</v>
      </c>
      <c r="B8686">
        <v>42202</v>
      </c>
      <c r="C8686" s="593">
        <v>0.06</v>
      </c>
      <c r="D8686" t="s">
        <v>1540</v>
      </c>
      <c r="E8686">
        <v>0.06</v>
      </c>
      <c r="F8686">
        <v>0</v>
      </c>
      <c r="G8686">
        <v>0</v>
      </c>
      <c r="H8686">
        <v>0</v>
      </c>
      <c r="I8686">
        <v>0</v>
      </c>
    </row>
    <row r="8687" spans="1:9" x14ac:dyDescent="0.25">
      <c r="A8687" t="s">
        <v>720</v>
      </c>
      <c r="B8687">
        <v>42204</v>
      </c>
      <c r="C8687" s="593">
        <v>0.06</v>
      </c>
      <c r="D8687" t="s">
        <v>3534</v>
      </c>
      <c r="E8687">
        <v>0.06</v>
      </c>
      <c r="F8687">
        <v>0</v>
      </c>
      <c r="G8687">
        <v>0</v>
      </c>
      <c r="H8687">
        <v>0</v>
      </c>
      <c r="I8687">
        <v>0</v>
      </c>
    </row>
    <row r="8688" spans="1:9" x14ac:dyDescent="0.25">
      <c r="A8688" t="s">
        <v>720</v>
      </c>
      <c r="B8688">
        <v>42206</v>
      </c>
      <c r="C8688" s="593">
        <v>0.06</v>
      </c>
      <c r="D8688" t="s">
        <v>1540</v>
      </c>
      <c r="E8688">
        <v>0.06</v>
      </c>
      <c r="F8688">
        <v>0</v>
      </c>
      <c r="G8688">
        <v>0</v>
      </c>
      <c r="H8688">
        <v>0</v>
      </c>
      <c r="I8688">
        <v>0</v>
      </c>
    </row>
    <row r="8689" spans="1:9" x14ac:dyDescent="0.25">
      <c r="A8689" t="s">
        <v>720</v>
      </c>
      <c r="B8689">
        <v>42207</v>
      </c>
      <c r="C8689" s="593">
        <v>0.06</v>
      </c>
      <c r="D8689" t="s">
        <v>3533</v>
      </c>
      <c r="E8689">
        <v>0.06</v>
      </c>
      <c r="F8689">
        <v>0</v>
      </c>
      <c r="G8689">
        <v>0</v>
      </c>
      <c r="H8689">
        <v>0</v>
      </c>
      <c r="I8689">
        <v>0</v>
      </c>
    </row>
    <row r="8690" spans="1:9" x14ac:dyDescent="0.25">
      <c r="A8690" t="s">
        <v>720</v>
      </c>
      <c r="B8690">
        <v>42210</v>
      </c>
      <c r="C8690" s="593">
        <v>0.06</v>
      </c>
      <c r="D8690" t="s">
        <v>2634</v>
      </c>
      <c r="E8690">
        <v>0.06</v>
      </c>
      <c r="F8690">
        <v>0</v>
      </c>
      <c r="G8690">
        <v>0</v>
      </c>
      <c r="H8690">
        <v>0</v>
      </c>
      <c r="I8690">
        <v>0</v>
      </c>
    </row>
    <row r="8691" spans="1:9" x14ac:dyDescent="0.25">
      <c r="A8691" t="s">
        <v>720</v>
      </c>
      <c r="B8691">
        <v>42211</v>
      </c>
      <c r="C8691" s="593">
        <v>0.06</v>
      </c>
      <c r="D8691" t="s">
        <v>3535</v>
      </c>
      <c r="E8691">
        <v>0.06</v>
      </c>
      <c r="F8691">
        <v>0</v>
      </c>
      <c r="G8691">
        <v>0</v>
      </c>
      <c r="H8691">
        <v>0</v>
      </c>
      <c r="I8691">
        <v>0</v>
      </c>
    </row>
    <row r="8692" spans="1:9" x14ac:dyDescent="0.25">
      <c r="A8692" t="s">
        <v>720</v>
      </c>
      <c r="B8692">
        <v>42214</v>
      </c>
      <c r="C8692" s="593">
        <v>0.06</v>
      </c>
      <c r="D8692" t="s">
        <v>3536</v>
      </c>
      <c r="E8692">
        <v>0.06</v>
      </c>
      <c r="F8692">
        <v>0</v>
      </c>
      <c r="G8692">
        <v>0</v>
      </c>
      <c r="H8692">
        <v>0</v>
      </c>
      <c r="I8692">
        <v>0</v>
      </c>
    </row>
    <row r="8693" spans="1:9" x14ac:dyDescent="0.25">
      <c r="A8693" t="s">
        <v>720</v>
      </c>
      <c r="B8693">
        <v>42215</v>
      </c>
      <c r="C8693" s="593">
        <v>0.06</v>
      </c>
      <c r="D8693" t="s">
        <v>3320</v>
      </c>
      <c r="E8693">
        <v>0.06</v>
      </c>
      <c r="F8693">
        <v>0</v>
      </c>
      <c r="G8693">
        <v>0</v>
      </c>
      <c r="H8693">
        <v>0</v>
      </c>
      <c r="I8693">
        <v>0</v>
      </c>
    </row>
    <row r="8694" spans="1:9" x14ac:dyDescent="0.25">
      <c r="A8694" t="s">
        <v>720</v>
      </c>
      <c r="B8694">
        <v>42216</v>
      </c>
      <c r="C8694" s="593">
        <v>0.06</v>
      </c>
      <c r="D8694" t="s">
        <v>3534</v>
      </c>
      <c r="E8694">
        <v>0.06</v>
      </c>
      <c r="F8694">
        <v>0</v>
      </c>
      <c r="G8694">
        <v>0</v>
      </c>
      <c r="H8694">
        <v>0</v>
      </c>
      <c r="I8694">
        <v>0</v>
      </c>
    </row>
    <row r="8695" spans="1:9" x14ac:dyDescent="0.25">
      <c r="A8695" t="s">
        <v>720</v>
      </c>
      <c r="B8695">
        <v>42217</v>
      </c>
      <c r="C8695" s="593">
        <v>0.06</v>
      </c>
      <c r="D8695" t="s">
        <v>3320</v>
      </c>
      <c r="E8695">
        <v>0.06</v>
      </c>
      <c r="F8695">
        <v>0</v>
      </c>
      <c r="G8695">
        <v>0</v>
      </c>
      <c r="H8695">
        <v>0</v>
      </c>
      <c r="I8695">
        <v>0</v>
      </c>
    </row>
    <row r="8696" spans="1:9" x14ac:dyDescent="0.25">
      <c r="A8696" t="s">
        <v>720</v>
      </c>
      <c r="B8696">
        <v>42219</v>
      </c>
      <c r="C8696" s="593">
        <v>0.06</v>
      </c>
      <c r="D8696" t="s">
        <v>2849</v>
      </c>
      <c r="E8696">
        <v>0.06</v>
      </c>
      <c r="F8696">
        <v>0</v>
      </c>
      <c r="G8696">
        <v>0</v>
      </c>
      <c r="H8696">
        <v>0</v>
      </c>
      <c r="I8696">
        <v>0</v>
      </c>
    </row>
    <row r="8697" spans="1:9" x14ac:dyDescent="0.25">
      <c r="A8697" t="s">
        <v>720</v>
      </c>
      <c r="B8697">
        <v>42220</v>
      </c>
      <c r="C8697" s="593">
        <v>0.06</v>
      </c>
      <c r="D8697" t="s">
        <v>3320</v>
      </c>
      <c r="E8697">
        <v>0.06</v>
      </c>
      <c r="F8697">
        <v>0</v>
      </c>
      <c r="G8697">
        <v>0</v>
      </c>
      <c r="H8697">
        <v>0</v>
      </c>
      <c r="I8697">
        <v>0</v>
      </c>
    </row>
    <row r="8698" spans="1:9" x14ac:dyDescent="0.25">
      <c r="A8698" t="s">
        <v>720</v>
      </c>
      <c r="B8698">
        <v>42221</v>
      </c>
      <c r="C8698" s="593">
        <v>0.06</v>
      </c>
      <c r="D8698" t="s">
        <v>3320</v>
      </c>
      <c r="E8698">
        <v>0.06</v>
      </c>
      <c r="F8698">
        <v>0</v>
      </c>
      <c r="G8698">
        <v>0</v>
      </c>
      <c r="H8698">
        <v>0</v>
      </c>
      <c r="I8698">
        <v>0</v>
      </c>
    </row>
    <row r="8699" spans="1:9" x14ac:dyDescent="0.25">
      <c r="A8699" t="s">
        <v>720</v>
      </c>
      <c r="B8699">
        <v>42223</v>
      </c>
      <c r="C8699" s="593">
        <v>0.06</v>
      </c>
      <c r="D8699" t="s">
        <v>3320</v>
      </c>
      <c r="E8699">
        <v>0.06</v>
      </c>
      <c r="F8699">
        <v>0</v>
      </c>
      <c r="G8699">
        <v>0</v>
      </c>
      <c r="H8699">
        <v>0</v>
      </c>
      <c r="I8699">
        <v>0</v>
      </c>
    </row>
    <row r="8700" spans="1:9" x14ac:dyDescent="0.25">
      <c r="A8700" t="s">
        <v>720</v>
      </c>
      <c r="B8700">
        <v>42232</v>
      </c>
      <c r="C8700" s="593">
        <v>0.06</v>
      </c>
      <c r="D8700" t="s">
        <v>3320</v>
      </c>
      <c r="E8700">
        <v>0.06</v>
      </c>
      <c r="F8700">
        <v>0</v>
      </c>
      <c r="G8700">
        <v>0</v>
      </c>
      <c r="H8700">
        <v>0</v>
      </c>
      <c r="I8700">
        <v>0</v>
      </c>
    </row>
    <row r="8701" spans="1:9" x14ac:dyDescent="0.25">
      <c r="A8701" t="s">
        <v>720</v>
      </c>
      <c r="B8701">
        <v>42234</v>
      </c>
      <c r="C8701" s="593">
        <v>0.06</v>
      </c>
      <c r="D8701" t="s">
        <v>3537</v>
      </c>
      <c r="E8701">
        <v>0.06</v>
      </c>
      <c r="F8701">
        <v>0</v>
      </c>
      <c r="G8701">
        <v>0</v>
      </c>
      <c r="H8701">
        <v>0</v>
      </c>
      <c r="I8701">
        <v>0</v>
      </c>
    </row>
    <row r="8702" spans="1:9" x14ac:dyDescent="0.25">
      <c r="A8702" t="s">
        <v>720</v>
      </c>
      <c r="B8702">
        <v>42236</v>
      </c>
      <c r="C8702" s="593">
        <v>0.06</v>
      </c>
      <c r="D8702" t="s">
        <v>3320</v>
      </c>
      <c r="E8702">
        <v>0.06</v>
      </c>
      <c r="F8702">
        <v>0</v>
      </c>
      <c r="G8702">
        <v>0</v>
      </c>
      <c r="H8702">
        <v>0</v>
      </c>
      <c r="I8702">
        <v>0</v>
      </c>
    </row>
    <row r="8703" spans="1:9" x14ac:dyDescent="0.25">
      <c r="A8703" t="s">
        <v>720</v>
      </c>
      <c r="B8703">
        <v>42240</v>
      </c>
      <c r="C8703" s="593">
        <v>0.06</v>
      </c>
      <c r="D8703" t="s">
        <v>3538</v>
      </c>
      <c r="E8703">
        <v>0.06</v>
      </c>
      <c r="F8703">
        <v>0</v>
      </c>
      <c r="G8703">
        <v>0</v>
      </c>
      <c r="H8703">
        <v>0</v>
      </c>
      <c r="I8703">
        <v>0</v>
      </c>
    </row>
    <row r="8704" spans="1:9" x14ac:dyDescent="0.25">
      <c r="A8704" t="s">
        <v>720</v>
      </c>
      <c r="B8704">
        <v>42241</v>
      </c>
      <c r="C8704" s="593">
        <v>0.06</v>
      </c>
      <c r="D8704" t="s">
        <v>3538</v>
      </c>
      <c r="E8704">
        <v>0.06</v>
      </c>
      <c r="F8704">
        <v>0</v>
      </c>
      <c r="G8704">
        <v>0</v>
      </c>
      <c r="H8704">
        <v>0</v>
      </c>
      <c r="I8704">
        <v>0</v>
      </c>
    </row>
    <row r="8705" spans="1:9" x14ac:dyDescent="0.25">
      <c r="A8705" t="s">
        <v>720</v>
      </c>
      <c r="B8705">
        <v>42252</v>
      </c>
      <c r="C8705" s="593">
        <v>0.06</v>
      </c>
      <c r="D8705" t="s">
        <v>2849</v>
      </c>
      <c r="E8705">
        <v>0.06</v>
      </c>
      <c r="F8705">
        <v>0</v>
      </c>
      <c r="G8705">
        <v>0</v>
      </c>
      <c r="H8705">
        <v>0</v>
      </c>
      <c r="I8705">
        <v>0</v>
      </c>
    </row>
    <row r="8706" spans="1:9" x14ac:dyDescent="0.25">
      <c r="A8706" t="s">
        <v>720</v>
      </c>
      <c r="B8706">
        <v>42254</v>
      </c>
      <c r="C8706" s="593">
        <v>0.06</v>
      </c>
      <c r="D8706" t="s">
        <v>3320</v>
      </c>
      <c r="E8706">
        <v>0.06</v>
      </c>
      <c r="F8706">
        <v>0</v>
      </c>
      <c r="G8706">
        <v>0</v>
      </c>
      <c r="H8706">
        <v>0</v>
      </c>
      <c r="I8706">
        <v>0</v>
      </c>
    </row>
    <row r="8707" spans="1:9" x14ac:dyDescent="0.25">
      <c r="A8707" t="s">
        <v>720</v>
      </c>
      <c r="B8707">
        <v>42256</v>
      </c>
      <c r="C8707" s="593">
        <v>0.06</v>
      </c>
      <c r="D8707" t="s">
        <v>2849</v>
      </c>
      <c r="E8707">
        <v>0.06</v>
      </c>
      <c r="F8707">
        <v>0</v>
      </c>
      <c r="G8707">
        <v>0</v>
      </c>
      <c r="H8707">
        <v>0</v>
      </c>
      <c r="I8707">
        <v>0</v>
      </c>
    </row>
    <row r="8708" spans="1:9" x14ac:dyDescent="0.25">
      <c r="A8708" t="s">
        <v>720</v>
      </c>
      <c r="B8708">
        <v>42259</v>
      </c>
      <c r="C8708" s="593">
        <v>0.06</v>
      </c>
      <c r="D8708" t="s">
        <v>3533</v>
      </c>
      <c r="E8708">
        <v>0.06</v>
      </c>
      <c r="F8708">
        <v>0</v>
      </c>
      <c r="G8708">
        <v>0</v>
      </c>
      <c r="H8708">
        <v>0</v>
      </c>
      <c r="I8708">
        <v>0</v>
      </c>
    </row>
    <row r="8709" spans="1:9" x14ac:dyDescent="0.25">
      <c r="A8709" t="s">
        <v>720</v>
      </c>
      <c r="B8709">
        <v>42261</v>
      </c>
      <c r="C8709" s="593">
        <v>0.06</v>
      </c>
      <c r="D8709" t="s">
        <v>2718</v>
      </c>
      <c r="E8709">
        <v>0.06</v>
      </c>
      <c r="F8709">
        <v>0</v>
      </c>
      <c r="G8709">
        <v>0</v>
      </c>
      <c r="H8709">
        <v>0</v>
      </c>
      <c r="I8709">
        <v>0</v>
      </c>
    </row>
    <row r="8710" spans="1:9" x14ac:dyDescent="0.25">
      <c r="A8710" t="s">
        <v>720</v>
      </c>
      <c r="B8710">
        <v>42262</v>
      </c>
      <c r="C8710" s="593">
        <v>0.06</v>
      </c>
      <c r="D8710" t="s">
        <v>1499</v>
      </c>
      <c r="E8710">
        <v>0.06</v>
      </c>
      <c r="F8710">
        <v>0</v>
      </c>
      <c r="G8710">
        <v>0</v>
      </c>
      <c r="H8710">
        <v>0</v>
      </c>
      <c r="I8710">
        <v>0</v>
      </c>
    </row>
    <row r="8711" spans="1:9" x14ac:dyDescent="0.25">
      <c r="A8711" t="s">
        <v>720</v>
      </c>
      <c r="B8711">
        <v>42265</v>
      </c>
      <c r="C8711" s="593">
        <v>0.06</v>
      </c>
      <c r="D8711" t="s">
        <v>3534</v>
      </c>
      <c r="E8711">
        <v>0.06</v>
      </c>
      <c r="F8711">
        <v>0</v>
      </c>
      <c r="G8711">
        <v>0</v>
      </c>
      <c r="H8711">
        <v>0</v>
      </c>
      <c r="I8711">
        <v>0</v>
      </c>
    </row>
    <row r="8712" spans="1:9" x14ac:dyDescent="0.25">
      <c r="A8712" t="s">
        <v>720</v>
      </c>
      <c r="B8712">
        <v>42266</v>
      </c>
      <c r="C8712" s="593">
        <v>0.06</v>
      </c>
      <c r="D8712" t="s">
        <v>1499</v>
      </c>
      <c r="E8712">
        <v>0.06</v>
      </c>
      <c r="F8712">
        <v>0</v>
      </c>
      <c r="G8712">
        <v>0</v>
      </c>
      <c r="H8712">
        <v>0</v>
      </c>
      <c r="I8712">
        <v>0</v>
      </c>
    </row>
    <row r="8713" spans="1:9" x14ac:dyDescent="0.25">
      <c r="A8713" t="s">
        <v>720</v>
      </c>
      <c r="B8713">
        <v>42273</v>
      </c>
      <c r="C8713" s="593">
        <v>0.06</v>
      </c>
      <c r="D8713" t="s">
        <v>2849</v>
      </c>
      <c r="E8713">
        <v>0.06</v>
      </c>
      <c r="F8713">
        <v>0</v>
      </c>
      <c r="G8713">
        <v>0</v>
      </c>
      <c r="H8713">
        <v>0</v>
      </c>
      <c r="I8713">
        <v>0</v>
      </c>
    </row>
    <row r="8714" spans="1:9" x14ac:dyDescent="0.25">
      <c r="A8714" t="s">
        <v>720</v>
      </c>
      <c r="B8714">
        <v>42274</v>
      </c>
      <c r="C8714" s="593">
        <v>0.06</v>
      </c>
      <c r="D8714" t="s">
        <v>1540</v>
      </c>
      <c r="E8714">
        <v>0.06</v>
      </c>
      <c r="F8714">
        <v>0</v>
      </c>
      <c r="G8714">
        <v>0</v>
      </c>
      <c r="H8714">
        <v>0</v>
      </c>
      <c r="I8714">
        <v>0</v>
      </c>
    </row>
    <row r="8715" spans="1:9" x14ac:dyDescent="0.25">
      <c r="A8715" t="s">
        <v>720</v>
      </c>
      <c r="B8715">
        <v>42275</v>
      </c>
      <c r="C8715" s="593">
        <v>0.06</v>
      </c>
      <c r="D8715" t="s">
        <v>2849</v>
      </c>
      <c r="E8715">
        <v>0.06</v>
      </c>
      <c r="F8715">
        <v>0</v>
      </c>
      <c r="G8715">
        <v>0</v>
      </c>
      <c r="H8715">
        <v>0</v>
      </c>
      <c r="I8715">
        <v>0</v>
      </c>
    </row>
    <row r="8716" spans="1:9" x14ac:dyDescent="0.25">
      <c r="A8716" t="s">
        <v>720</v>
      </c>
      <c r="B8716">
        <v>42276</v>
      </c>
      <c r="C8716" s="593">
        <v>0.06</v>
      </c>
      <c r="D8716" t="s">
        <v>1531</v>
      </c>
      <c r="E8716">
        <v>0.06</v>
      </c>
      <c r="F8716">
        <v>0</v>
      </c>
      <c r="G8716">
        <v>0</v>
      </c>
      <c r="H8716">
        <v>0</v>
      </c>
      <c r="I8716">
        <v>0</v>
      </c>
    </row>
    <row r="8717" spans="1:9" x14ac:dyDescent="0.25">
      <c r="A8717" t="s">
        <v>720</v>
      </c>
      <c r="B8717">
        <v>42280</v>
      </c>
      <c r="C8717" s="593">
        <v>0.06</v>
      </c>
      <c r="D8717" t="s">
        <v>3534</v>
      </c>
      <c r="E8717">
        <v>0.06</v>
      </c>
      <c r="F8717">
        <v>0</v>
      </c>
      <c r="G8717">
        <v>0</v>
      </c>
      <c r="H8717">
        <v>0</v>
      </c>
      <c r="I8717">
        <v>0</v>
      </c>
    </row>
    <row r="8718" spans="1:9" x14ac:dyDescent="0.25">
      <c r="A8718" t="s">
        <v>720</v>
      </c>
      <c r="B8718">
        <v>42285</v>
      </c>
      <c r="C8718" s="593">
        <v>0.06</v>
      </c>
      <c r="D8718" t="s">
        <v>3533</v>
      </c>
      <c r="E8718">
        <v>0.06</v>
      </c>
      <c r="F8718">
        <v>0</v>
      </c>
      <c r="G8718">
        <v>0</v>
      </c>
      <c r="H8718">
        <v>0</v>
      </c>
      <c r="I8718">
        <v>0</v>
      </c>
    </row>
    <row r="8719" spans="1:9" x14ac:dyDescent="0.25">
      <c r="A8719" t="s">
        <v>720</v>
      </c>
      <c r="B8719">
        <v>42286</v>
      </c>
      <c r="C8719" s="593">
        <v>0.06</v>
      </c>
      <c r="D8719" t="s">
        <v>3320</v>
      </c>
      <c r="E8719">
        <v>0.06</v>
      </c>
      <c r="F8719">
        <v>0</v>
      </c>
      <c r="G8719">
        <v>0</v>
      </c>
      <c r="H8719">
        <v>0</v>
      </c>
      <c r="I8719">
        <v>0</v>
      </c>
    </row>
    <row r="8720" spans="1:9" x14ac:dyDescent="0.25">
      <c r="A8720" t="s">
        <v>720</v>
      </c>
      <c r="B8720">
        <v>42288</v>
      </c>
      <c r="C8720" s="593">
        <v>0.06</v>
      </c>
      <c r="D8720" t="s">
        <v>2718</v>
      </c>
      <c r="E8720">
        <v>0.06</v>
      </c>
      <c r="F8720">
        <v>0</v>
      </c>
      <c r="G8720">
        <v>0</v>
      </c>
      <c r="H8720">
        <v>0</v>
      </c>
      <c r="I8720">
        <v>0</v>
      </c>
    </row>
    <row r="8721" spans="1:9" x14ac:dyDescent="0.25">
      <c r="A8721" t="s">
        <v>720</v>
      </c>
      <c r="B8721">
        <v>42301</v>
      </c>
      <c r="C8721" s="593">
        <v>0.06</v>
      </c>
      <c r="D8721" t="s">
        <v>3539</v>
      </c>
      <c r="E8721">
        <v>0.06</v>
      </c>
      <c r="F8721">
        <v>0</v>
      </c>
      <c r="G8721">
        <v>0</v>
      </c>
      <c r="H8721">
        <v>0</v>
      </c>
      <c r="I8721">
        <v>0</v>
      </c>
    </row>
    <row r="8722" spans="1:9" x14ac:dyDescent="0.25">
      <c r="A8722" t="s">
        <v>720</v>
      </c>
      <c r="B8722">
        <v>42302</v>
      </c>
      <c r="C8722" s="593">
        <v>0.06</v>
      </c>
      <c r="D8722" t="s">
        <v>3539</v>
      </c>
      <c r="E8722">
        <v>0.06</v>
      </c>
      <c r="F8722">
        <v>0</v>
      </c>
      <c r="G8722">
        <v>0</v>
      </c>
      <c r="H8722">
        <v>0</v>
      </c>
      <c r="I8722">
        <v>0</v>
      </c>
    </row>
    <row r="8723" spans="1:9" x14ac:dyDescent="0.25">
      <c r="A8723" t="s">
        <v>720</v>
      </c>
      <c r="B8723">
        <v>42303</v>
      </c>
      <c r="C8723" s="593">
        <v>0.06</v>
      </c>
      <c r="D8723" t="s">
        <v>3539</v>
      </c>
      <c r="E8723">
        <v>0.06</v>
      </c>
      <c r="F8723">
        <v>0</v>
      </c>
      <c r="G8723">
        <v>0</v>
      </c>
      <c r="H8723">
        <v>0</v>
      </c>
      <c r="I8723">
        <v>0</v>
      </c>
    </row>
    <row r="8724" spans="1:9" x14ac:dyDescent="0.25">
      <c r="A8724" t="s">
        <v>720</v>
      </c>
      <c r="B8724">
        <v>42304</v>
      </c>
      <c r="C8724" s="593">
        <v>0.06</v>
      </c>
      <c r="D8724" t="s">
        <v>3540</v>
      </c>
      <c r="E8724">
        <v>0.06</v>
      </c>
      <c r="F8724">
        <v>0</v>
      </c>
      <c r="G8724">
        <v>0</v>
      </c>
      <c r="H8724">
        <v>0</v>
      </c>
      <c r="I8724">
        <v>0</v>
      </c>
    </row>
    <row r="8725" spans="1:9" x14ac:dyDescent="0.25">
      <c r="A8725" t="s">
        <v>720</v>
      </c>
      <c r="B8725">
        <v>42320</v>
      </c>
      <c r="C8725" s="593">
        <v>0.06</v>
      </c>
      <c r="D8725" t="s">
        <v>3541</v>
      </c>
      <c r="E8725">
        <v>0.06</v>
      </c>
      <c r="F8725">
        <v>0</v>
      </c>
      <c r="G8725">
        <v>0</v>
      </c>
      <c r="H8725">
        <v>0</v>
      </c>
      <c r="I8725">
        <v>0</v>
      </c>
    </row>
    <row r="8726" spans="1:9" x14ac:dyDescent="0.25">
      <c r="A8726" t="s">
        <v>720</v>
      </c>
      <c r="B8726">
        <v>42321</v>
      </c>
      <c r="C8726" s="593">
        <v>0.06</v>
      </c>
      <c r="D8726" t="s">
        <v>3542</v>
      </c>
      <c r="E8726">
        <v>0.06</v>
      </c>
      <c r="F8726">
        <v>0</v>
      </c>
      <c r="G8726">
        <v>0</v>
      </c>
      <c r="H8726">
        <v>0</v>
      </c>
      <c r="I8726">
        <v>0</v>
      </c>
    </row>
    <row r="8727" spans="1:9" x14ac:dyDescent="0.25">
      <c r="A8727" t="s">
        <v>720</v>
      </c>
      <c r="B8727">
        <v>42322</v>
      </c>
      <c r="C8727" s="593">
        <v>0.06</v>
      </c>
      <c r="D8727" t="s">
        <v>3260</v>
      </c>
      <c r="E8727">
        <v>0.06</v>
      </c>
      <c r="F8727">
        <v>0</v>
      </c>
      <c r="G8727">
        <v>0</v>
      </c>
      <c r="H8727">
        <v>0</v>
      </c>
      <c r="I8727">
        <v>0</v>
      </c>
    </row>
    <row r="8728" spans="1:9" x14ac:dyDescent="0.25">
      <c r="A8728" t="s">
        <v>720</v>
      </c>
      <c r="B8728">
        <v>42323</v>
      </c>
      <c r="C8728" s="593">
        <v>0.06</v>
      </c>
      <c r="D8728" t="s">
        <v>3542</v>
      </c>
      <c r="E8728">
        <v>0.06</v>
      </c>
      <c r="F8728">
        <v>0</v>
      </c>
      <c r="G8728">
        <v>0</v>
      </c>
      <c r="H8728">
        <v>0</v>
      </c>
      <c r="I8728">
        <v>0</v>
      </c>
    </row>
    <row r="8729" spans="1:9" x14ac:dyDescent="0.25">
      <c r="A8729" t="s">
        <v>720</v>
      </c>
      <c r="B8729">
        <v>42324</v>
      </c>
      <c r="C8729" s="593">
        <v>0.06</v>
      </c>
      <c r="D8729" t="s">
        <v>3542</v>
      </c>
      <c r="E8729">
        <v>0.06</v>
      </c>
      <c r="F8729">
        <v>0</v>
      </c>
      <c r="G8729">
        <v>0</v>
      </c>
      <c r="H8729">
        <v>0</v>
      </c>
      <c r="I8729">
        <v>0</v>
      </c>
    </row>
    <row r="8730" spans="1:9" x14ac:dyDescent="0.25">
      <c r="A8730" t="s">
        <v>720</v>
      </c>
      <c r="B8730">
        <v>42325</v>
      </c>
      <c r="C8730" s="593">
        <v>0.06</v>
      </c>
      <c r="D8730" t="s">
        <v>3542</v>
      </c>
      <c r="E8730">
        <v>0.06</v>
      </c>
      <c r="F8730">
        <v>0</v>
      </c>
      <c r="G8730">
        <v>0</v>
      </c>
      <c r="H8730">
        <v>0</v>
      </c>
      <c r="I8730">
        <v>0</v>
      </c>
    </row>
    <row r="8731" spans="1:9" x14ac:dyDescent="0.25">
      <c r="A8731" t="s">
        <v>720</v>
      </c>
      <c r="B8731">
        <v>42326</v>
      </c>
      <c r="C8731" s="593">
        <v>0.06</v>
      </c>
      <c r="D8731" t="s">
        <v>3542</v>
      </c>
      <c r="E8731">
        <v>0.06</v>
      </c>
      <c r="F8731">
        <v>0</v>
      </c>
      <c r="G8731">
        <v>0</v>
      </c>
      <c r="H8731">
        <v>0</v>
      </c>
      <c r="I8731">
        <v>0</v>
      </c>
    </row>
    <row r="8732" spans="1:9" x14ac:dyDescent="0.25">
      <c r="A8732" t="s">
        <v>720</v>
      </c>
      <c r="B8732">
        <v>42327</v>
      </c>
      <c r="C8732" s="593">
        <v>0.06</v>
      </c>
      <c r="D8732" t="s">
        <v>3540</v>
      </c>
      <c r="E8732">
        <v>0.06</v>
      </c>
      <c r="F8732">
        <v>0</v>
      </c>
      <c r="G8732">
        <v>0</v>
      </c>
      <c r="H8732">
        <v>0</v>
      </c>
      <c r="I8732">
        <v>0</v>
      </c>
    </row>
    <row r="8733" spans="1:9" x14ac:dyDescent="0.25">
      <c r="A8733" t="s">
        <v>720</v>
      </c>
      <c r="B8733">
        <v>42328</v>
      </c>
      <c r="C8733" s="593">
        <v>0.06</v>
      </c>
      <c r="D8733" t="s">
        <v>3543</v>
      </c>
      <c r="E8733">
        <v>0.06</v>
      </c>
      <c r="F8733">
        <v>0</v>
      </c>
      <c r="G8733">
        <v>0</v>
      </c>
      <c r="H8733">
        <v>0</v>
      </c>
      <c r="I8733">
        <v>0</v>
      </c>
    </row>
    <row r="8734" spans="1:9" x14ac:dyDescent="0.25">
      <c r="A8734" t="s">
        <v>720</v>
      </c>
      <c r="B8734">
        <v>42330</v>
      </c>
      <c r="C8734" s="593">
        <v>0.06</v>
      </c>
      <c r="D8734" t="s">
        <v>3544</v>
      </c>
      <c r="E8734">
        <v>0.06</v>
      </c>
      <c r="F8734">
        <v>0</v>
      </c>
      <c r="G8734">
        <v>0</v>
      </c>
      <c r="H8734">
        <v>0</v>
      </c>
      <c r="I8734">
        <v>0</v>
      </c>
    </row>
    <row r="8735" spans="1:9" x14ac:dyDescent="0.25">
      <c r="A8735" t="s">
        <v>720</v>
      </c>
      <c r="B8735">
        <v>42332</v>
      </c>
      <c r="C8735" s="593">
        <v>0.06</v>
      </c>
      <c r="D8735" t="s">
        <v>3542</v>
      </c>
      <c r="E8735">
        <v>0.06</v>
      </c>
      <c r="F8735">
        <v>0</v>
      </c>
      <c r="G8735">
        <v>0</v>
      </c>
      <c r="H8735">
        <v>0</v>
      </c>
      <c r="I8735">
        <v>0</v>
      </c>
    </row>
    <row r="8736" spans="1:9" x14ac:dyDescent="0.25">
      <c r="A8736" t="s">
        <v>720</v>
      </c>
      <c r="B8736">
        <v>42333</v>
      </c>
      <c r="C8736" s="593">
        <v>0.06</v>
      </c>
      <c r="D8736" t="s">
        <v>2849</v>
      </c>
      <c r="E8736">
        <v>0.06</v>
      </c>
      <c r="F8736">
        <v>0</v>
      </c>
      <c r="G8736">
        <v>0</v>
      </c>
      <c r="H8736">
        <v>0</v>
      </c>
      <c r="I8736">
        <v>0</v>
      </c>
    </row>
    <row r="8737" spans="1:9" x14ac:dyDescent="0.25">
      <c r="A8737" t="s">
        <v>720</v>
      </c>
      <c r="B8737">
        <v>42334</v>
      </c>
      <c r="C8737" s="593">
        <v>0.06</v>
      </c>
      <c r="D8737" t="s">
        <v>3540</v>
      </c>
      <c r="E8737">
        <v>0.06</v>
      </c>
      <c r="F8737">
        <v>0</v>
      </c>
      <c r="G8737">
        <v>0</v>
      </c>
      <c r="H8737">
        <v>0</v>
      </c>
      <c r="I8737">
        <v>0</v>
      </c>
    </row>
    <row r="8738" spans="1:9" x14ac:dyDescent="0.25">
      <c r="A8738" t="s">
        <v>720</v>
      </c>
      <c r="B8738">
        <v>42337</v>
      </c>
      <c r="C8738" s="593">
        <v>0.06</v>
      </c>
      <c r="D8738" t="s">
        <v>3542</v>
      </c>
      <c r="E8738">
        <v>0.06</v>
      </c>
      <c r="F8738">
        <v>0</v>
      </c>
      <c r="G8738">
        <v>0</v>
      </c>
      <c r="H8738">
        <v>0</v>
      </c>
      <c r="I8738">
        <v>0</v>
      </c>
    </row>
    <row r="8739" spans="1:9" x14ac:dyDescent="0.25">
      <c r="A8739" t="s">
        <v>720</v>
      </c>
      <c r="B8739">
        <v>42338</v>
      </c>
      <c r="C8739" s="593">
        <v>0.06</v>
      </c>
      <c r="D8739" t="s">
        <v>3543</v>
      </c>
      <c r="E8739">
        <v>0.06</v>
      </c>
      <c r="F8739">
        <v>0</v>
      </c>
      <c r="G8739">
        <v>0</v>
      </c>
      <c r="H8739">
        <v>0</v>
      </c>
      <c r="I8739">
        <v>0</v>
      </c>
    </row>
    <row r="8740" spans="1:9" x14ac:dyDescent="0.25">
      <c r="A8740" t="s">
        <v>720</v>
      </c>
      <c r="B8740">
        <v>42339</v>
      </c>
      <c r="C8740" s="593">
        <v>0.06</v>
      </c>
      <c r="D8740" t="s">
        <v>2849</v>
      </c>
      <c r="E8740">
        <v>0.06</v>
      </c>
      <c r="F8740">
        <v>0</v>
      </c>
      <c r="G8740">
        <v>0</v>
      </c>
      <c r="H8740">
        <v>0</v>
      </c>
      <c r="I8740">
        <v>0</v>
      </c>
    </row>
    <row r="8741" spans="1:9" x14ac:dyDescent="0.25">
      <c r="A8741" t="s">
        <v>720</v>
      </c>
      <c r="B8741">
        <v>42343</v>
      </c>
      <c r="C8741" s="593">
        <v>0.06</v>
      </c>
      <c r="D8741" t="s">
        <v>3438</v>
      </c>
      <c r="E8741">
        <v>0.06</v>
      </c>
      <c r="F8741">
        <v>0</v>
      </c>
      <c r="G8741">
        <v>0</v>
      </c>
      <c r="H8741">
        <v>0</v>
      </c>
      <c r="I8741">
        <v>0</v>
      </c>
    </row>
    <row r="8742" spans="1:9" x14ac:dyDescent="0.25">
      <c r="A8742" t="s">
        <v>720</v>
      </c>
      <c r="B8742">
        <v>42344</v>
      </c>
      <c r="C8742" s="593">
        <v>0.06</v>
      </c>
      <c r="D8742" t="s">
        <v>3542</v>
      </c>
      <c r="E8742">
        <v>0.06</v>
      </c>
      <c r="F8742">
        <v>0</v>
      </c>
      <c r="G8742">
        <v>0</v>
      </c>
      <c r="H8742">
        <v>0</v>
      </c>
      <c r="I8742">
        <v>0</v>
      </c>
    </row>
    <row r="8743" spans="1:9" x14ac:dyDescent="0.25">
      <c r="A8743" t="s">
        <v>720</v>
      </c>
      <c r="B8743">
        <v>42345</v>
      </c>
      <c r="C8743" s="593">
        <v>0.06</v>
      </c>
      <c r="D8743" t="s">
        <v>2340</v>
      </c>
      <c r="E8743">
        <v>0.06</v>
      </c>
      <c r="F8743">
        <v>0</v>
      </c>
      <c r="G8743">
        <v>0</v>
      </c>
      <c r="H8743">
        <v>0</v>
      </c>
      <c r="I8743">
        <v>0</v>
      </c>
    </row>
    <row r="8744" spans="1:9" x14ac:dyDescent="0.25">
      <c r="A8744" t="s">
        <v>720</v>
      </c>
      <c r="B8744">
        <v>42347</v>
      </c>
      <c r="C8744" s="593">
        <v>0.06</v>
      </c>
      <c r="D8744" t="s">
        <v>3543</v>
      </c>
      <c r="E8744">
        <v>0.06</v>
      </c>
      <c r="F8744">
        <v>0</v>
      </c>
      <c r="G8744">
        <v>0</v>
      </c>
      <c r="H8744">
        <v>0</v>
      </c>
      <c r="I8744">
        <v>0</v>
      </c>
    </row>
    <row r="8745" spans="1:9" x14ac:dyDescent="0.25">
      <c r="A8745" t="s">
        <v>720</v>
      </c>
      <c r="B8745">
        <v>42348</v>
      </c>
      <c r="C8745" s="593">
        <v>0.06</v>
      </c>
      <c r="D8745" t="s">
        <v>3438</v>
      </c>
      <c r="E8745">
        <v>0.06</v>
      </c>
      <c r="F8745">
        <v>0</v>
      </c>
      <c r="G8745">
        <v>0</v>
      </c>
      <c r="H8745">
        <v>0</v>
      </c>
      <c r="I8745">
        <v>0</v>
      </c>
    </row>
    <row r="8746" spans="1:9" x14ac:dyDescent="0.25">
      <c r="A8746" t="s">
        <v>720</v>
      </c>
      <c r="B8746">
        <v>42349</v>
      </c>
      <c r="C8746" s="593">
        <v>0.06</v>
      </c>
      <c r="D8746" t="s">
        <v>2849</v>
      </c>
      <c r="E8746">
        <v>0.06</v>
      </c>
      <c r="F8746">
        <v>0</v>
      </c>
      <c r="G8746">
        <v>0</v>
      </c>
      <c r="H8746">
        <v>0</v>
      </c>
      <c r="I8746">
        <v>0</v>
      </c>
    </row>
    <row r="8747" spans="1:9" x14ac:dyDescent="0.25">
      <c r="A8747" t="s">
        <v>720</v>
      </c>
      <c r="B8747">
        <v>42350</v>
      </c>
      <c r="C8747" s="593">
        <v>0.06</v>
      </c>
      <c r="D8747" t="s">
        <v>3542</v>
      </c>
      <c r="E8747">
        <v>0.06</v>
      </c>
      <c r="F8747">
        <v>0</v>
      </c>
      <c r="G8747">
        <v>0</v>
      </c>
      <c r="H8747">
        <v>0</v>
      </c>
      <c r="I8747">
        <v>0</v>
      </c>
    </row>
    <row r="8748" spans="1:9" x14ac:dyDescent="0.25">
      <c r="A8748" t="s">
        <v>720</v>
      </c>
      <c r="B8748">
        <v>42351</v>
      </c>
      <c r="C8748" s="593">
        <v>0.06</v>
      </c>
      <c r="D8748" t="s">
        <v>3540</v>
      </c>
      <c r="E8748">
        <v>0.06</v>
      </c>
      <c r="F8748">
        <v>0</v>
      </c>
      <c r="G8748">
        <v>0</v>
      </c>
      <c r="H8748">
        <v>0</v>
      </c>
      <c r="I8748">
        <v>0</v>
      </c>
    </row>
    <row r="8749" spans="1:9" x14ac:dyDescent="0.25">
      <c r="A8749" t="s">
        <v>720</v>
      </c>
      <c r="B8749">
        <v>42352</v>
      </c>
      <c r="C8749" s="593">
        <v>0.06</v>
      </c>
      <c r="D8749" t="s">
        <v>3543</v>
      </c>
      <c r="E8749">
        <v>0.06</v>
      </c>
      <c r="F8749">
        <v>0</v>
      </c>
      <c r="G8749">
        <v>0</v>
      </c>
      <c r="H8749">
        <v>0</v>
      </c>
      <c r="I8749">
        <v>0</v>
      </c>
    </row>
    <row r="8750" spans="1:9" x14ac:dyDescent="0.25">
      <c r="A8750" t="s">
        <v>720</v>
      </c>
      <c r="B8750">
        <v>42354</v>
      </c>
      <c r="C8750" s="593">
        <v>0.06</v>
      </c>
      <c r="D8750" t="s">
        <v>3543</v>
      </c>
      <c r="E8750">
        <v>0.06</v>
      </c>
      <c r="F8750">
        <v>0</v>
      </c>
      <c r="G8750">
        <v>0</v>
      </c>
      <c r="H8750">
        <v>0</v>
      </c>
      <c r="I8750">
        <v>0</v>
      </c>
    </row>
    <row r="8751" spans="1:9" x14ac:dyDescent="0.25">
      <c r="A8751" t="s">
        <v>720</v>
      </c>
      <c r="B8751">
        <v>42355</v>
      </c>
      <c r="C8751" s="593">
        <v>0.06</v>
      </c>
      <c r="D8751" t="s">
        <v>3540</v>
      </c>
      <c r="E8751">
        <v>0.06</v>
      </c>
      <c r="F8751">
        <v>0</v>
      </c>
      <c r="G8751">
        <v>0</v>
      </c>
      <c r="H8751">
        <v>0</v>
      </c>
      <c r="I8751">
        <v>0</v>
      </c>
    </row>
    <row r="8752" spans="1:9" x14ac:dyDescent="0.25">
      <c r="A8752" t="s">
        <v>720</v>
      </c>
      <c r="B8752">
        <v>42356</v>
      </c>
      <c r="C8752" s="593">
        <v>0.06</v>
      </c>
      <c r="D8752" t="s">
        <v>3540</v>
      </c>
      <c r="E8752">
        <v>0.06</v>
      </c>
      <c r="F8752">
        <v>0</v>
      </c>
      <c r="G8752">
        <v>0</v>
      </c>
      <c r="H8752">
        <v>0</v>
      </c>
      <c r="I8752">
        <v>0</v>
      </c>
    </row>
    <row r="8753" spans="1:9" x14ac:dyDescent="0.25">
      <c r="A8753" t="s">
        <v>720</v>
      </c>
      <c r="B8753">
        <v>42361</v>
      </c>
      <c r="C8753" s="593">
        <v>0.06</v>
      </c>
      <c r="D8753" t="s">
        <v>2634</v>
      </c>
      <c r="E8753">
        <v>0.06</v>
      </c>
      <c r="F8753">
        <v>0</v>
      </c>
      <c r="G8753">
        <v>0</v>
      </c>
      <c r="H8753">
        <v>0</v>
      </c>
      <c r="I8753">
        <v>0</v>
      </c>
    </row>
    <row r="8754" spans="1:9" x14ac:dyDescent="0.25">
      <c r="A8754" t="s">
        <v>720</v>
      </c>
      <c r="B8754">
        <v>42364</v>
      </c>
      <c r="C8754" s="593">
        <v>0.06</v>
      </c>
      <c r="D8754" t="s">
        <v>3353</v>
      </c>
      <c r="E8754">
        <v>0.06</v>
      </c>
      <c r="F8754">
        <v>0</v>
      </c>
      <c r="G8754">
        <v>0</v>
      </c>
      <c r="H8754">
        <v>0</v>
      </c>
      <c r="I8754">
        <v>0</v>
      </c>
    </row>
    <row r="8755" spans="1:9" x14ac:dyDescent="0.25">
      <c r="A8755" t="s">
        <v>720</v>
      </c>
      <c r="B8755">
        <v>42366</v>
      </c>
      <c r="C8755" s="593">
        <v>0.06</v>
      </c>
      <c r="D8755" t="s">
        <v>3540</v>
      </c>
      <c r="E8755">
        <v>0.06</v>
      </c>
      <c r="F8755">
        <v>0</v>
      </c>
      <c r="G8755">
        <v>0</v>
      </c>
      <c r="H8755">
        <v>0</v>
      </c>
      <c r="I8755">
        <v>0</v>
      </c>
    </row>
    <row r="8756" spans="1:9" x14ac:dyDescent="0.25">
      <c r="A8756" t="s">
        <v>720</v>
      </c>
      <c r="B8756">
        <v>42367</v>
      </c>
      <c r="C8756" s="593">
        <v>0.06</v>
      </c>
      <c r="D8756" t="s">
        <v>2340</v>
      </c>
      <c r="E8756">
        <v>0.06</v>
      </c>
      <c r="F8756">
        <v>0</v>
      </c>
      <c r="G8756">
        <v>0</v>
      </c>
      <c r="H8756">
        <v>0</v>
      </c>
      <c r="I8756">
        <v>0</v>
      </c>
    </row>
    <row r="8757" spans="1:9" x14ac:dyDescent="0.25">
      <c r="A8757" t="s">
        <v>720</v>
      </c>
      <c r="B8757">
        <v>42368</v>
      </c>
      <c r="C8757" s="593">
        <v>0.06</v>
      </c>
      <c r="D8757" t="s">
        <v>3438</v>
      </c>
      <c r="E8757">
        <v>0.06</v>
      </c>
      <c r="F8757">
        <v>0</v>
      </c>
      <c r="G8757">
        <v>0</v>
      </c>
      <c r="H8757">
        <v>0</v>
      </c>
      <c r="I8757">
        <v>0</v>
      </c>
    </row>
    <row r="8758" spans="1:9" x14ac:dyDescent="0.25">
      <c r="A8758" t="s">
        <v>720</v>
      </c>
      <c r="B8758">
        <v>42369</v>
      </c>
      <c r="C8758" s="593">
        <v>0.06</v>
      </c>
      <c r="D8758" t="s">
        <v>3543</v>
      </c>
      <c r="E8758">
        <v>0.06</v>
      </c>
      <c r="F8758">
        <v>0</v>
      </c>
      <c r="G8758">
        <v>0</v>
      </c>
      <c r="H8758">
        <v>0</v>
      </c>
      <c r="I8758">
        <v>0</v>
      </c>
    </row>
    <row r="8759" spans="1:9" x14ac:dyDescent="0.25">
      <c r="A8759" t="s">
        <v>720</v>
      </c>
      <c r="B8759">
        <v>42370</v>
      </c>
      <c r="C8759" s="593">
        <v>0.06</v>
      </c>
      <c r="D8759" t="s">
        <v>3543</v>
      </c>
      <c r="E8759">
        <v>0.06</v>
      </c>
      <c r="F8759">
        <v>0</v>
      </c>
      <c r="G8759">
        <v>0</v>
      </c>
      <c r="H8759">
        <v>0</v>
      </c>
      <c r="I8759">
        <v>0</v>
      </c>
    </row>
    <row r="8760" spans="1:9" x14ac:dyDescent="0.25">
      <c r="A8760" t="s">
        <v>720</v>
      </c>
      <c r="B8760">
        <v>42371</v>
      </c>
      <c r="C8760" s="593">
        <v>0.06</v>
      </c>
      <c r="D8760" t="s">
        <v>3260</v>
      </c>
      <c r="E8760">
        <v>0.06</v>
      </c>
      <c r="F8760">
        <v>0</v>
      </c>
      <c r="G8760">
        <v>0</v>
      </c>
      <c r="H8760">
        <v>0</v>
      </c>
      <c r="I8760">
        <v>0</v>
      </c>
    </row>
    <row r="8761" spans="1:9" x14ac:dyDescent="0.25">
      <c r="A8761" t="s">
        <v>720</v>
      </c>
      <c r="B8761">
        <v>42372</v>
      </c>
      <c r="C8761" s="593">
        <v>0.06</v>
      </c>
      <c r="D8761" t="s">
        <v>3542</v>
      </c>
      <c r="E8761">
        <v>0.06</v>
      </c>
      <c r="F8761">
        <v>0</v>
      </c>
      <c r="G8761">
        <v>0</v>
      </c>
      <c r="H8761">
        <v>0</v>
      </c>
      <c r="I8761">
        <v>0</v>
      </c>
    </row>
    <row r="8762" spans="1:9" x14ac:dyDescent="0.25">
      <c r="A8762" t="s">
        <v>720</v>
      </c>
      <c r="B8762">
        <v>42374</v>
      </c>
      <c r="C8762" s="593">
        <v>0.06</v>
      </c>
      <c r="D8762" t="s">
        <v>3544</v>
      </c>
      <c r="E8762">
        <v>0.06</v>
      </c>
      <c r="F8762">
        <v>0</v>
      </c>
      <c r="G8762">
        <v>0</v>
      </c>
      <c r="H8762">
        <v>0</v>
      </c>
      <c r="I8762">
        <v>0</v>
      </c>
    </row>
    <row r="8763" spans="1:9" x14ac:dyDescent="0.25">
      <c r="A8763" t="s">
        <v>720</v>
      </c>
      <c r="B8763">
        <v>42376</v>
      </c>
      <c r="C8763" s="593">
        <v>0.06</v>
      </c>
      <c r="D8763" t="s">
        <v>3540</v>
      </c>
      <c r="E8763">
        <v>0.06</v>
      </c>
      <c r="F8763">
        <v>0</v>
      </c>
      <c r="G8763">
        <v>0</v>
      </c>
      <c r="H8763">
        <v>0</v>
      </c>
      <c r="I8763">
        <v>0</v>
      </c>
    </row>
    <row r="8764" spans="1:9" x14ac:dyDescent="0.25">
      <c r="A8764" t="s">
        <v>720</v>
      </c>
      <c r="B8764">
        <v>42377</v>
      </c>
      <c r="C8764" s="593">
        <v>0.06</v>
      </c>
      <c r="D8764" t="s">
        <v>3540</v>
      </c>
      <c r="E8764">
        <v>0.06</v>
      </c>
      <c r="F8764">
        <v>0</v>
      </c>
      <c r="G8764">
        <v>0</v>
      </c>
      <c r="H8764">
        <v>0</v>
      </c>
      <c r="I8764">
        <v>0</v>
      </c>
    </row>
    <row r="8765" spans="1:9" x14ac:dyDescent="0.25">
      <c r="A8765" t="s">
        <v>720</v>
      </c>
      <c r="B8765">
        <v>42378</v>
      </c>
      <c r="C8765" s="593">
        <v>0.06</v>
      </c>
      <c r="D8765" t="s">
        <v>3543</v>
      </c>
      <c r="E8765">
        <v>0.06</v>
      </c>
      <c r="F8765">
        <v>0</v>
      </c>
      <c r="G8765">
        <v>0</v>
      </c>
      <c r="H8765">
        <v>0</v>
      </c>
      <c r="I8765">
        <v>0</v>
      </c>
    </row>
    <row r="8766" spans="1:9" x14ac:dyDescent="0.25">
      <c r="A8766" t="s">
        <v>720</v>
      </c>
      <c r="B8766">
        <v>42402</v>
      </c>
      <c r="C8766" s="593">
        <v>0.06</v>
      </c>
      <c r="D8766" t="s">
        <v>3239</v>
      </c>
      <c r="E8766">
        <v>0.06</v>
      </c>
      <c r="F8766">
        <v>0</v>
      </c>
      <c r="G8766">
        <v>0</v>
      </c>
      <c r="H8766">
        <v>0</v>
      </c>
      <c r="I8766">
        <v>0</v>
      </c>
    </row>
    <row r="8767" spans="1:9" x14ac:dyDescent="0.25">
      <c r="A8767" t="s">
        <v>720</v>
      </c>
      <c r="B8767">
        <v>42404</v>
      </c>
      <c r="C8767" s="593">
        <v>0.06</v>
      </c>
      <c r="D8767" t="s">
        <v>1211</v>
      </c>
      <c r="E8767">
        <v>0.06</v>
      </c>
      <c r="F8767">
        <v>0</v>
      </c>
      <c r="G8767">
        <v>0</v>
      </c>
      <c r="H8767">
        <v>0</v>
      </c>
      <c r="I8767">
        <v>0</v>
      </c>
    </row>
    <row r="8768" spans="1:9" x14ac:dyDescent="0.25">
      <c r="A8768" t="s">
        <v>720</v>
      </c>
      <c r="B8768">
        <v>42406</v>
      </c>
      <c r="C8768" s="593">
        <v>0.06</v>
      </c>
      <c r="D8768" t="s">
        <v>3239</v>
      </c>
      <c r="E8768">
        <v>0.06</v>
      </c>
      <c r="F8768">
        <v>0</v>
      </c>
      <c r="G8768">
        <v>0</v>
      </c>
      <c r="H8768">
        <v>0</v>
      </c>
      <c r="I8768">
        <v>0</v>
      </c>
    </row>
    <row r="8769" spans="1:9" x14ac:dyDescent="0.25">
      <c r="A8769" t="s">
        <v>720</v>
      </c>
      <c r="B8769">
        <v>42408</v>
      </c>
      <c r="C8769" s="593">
        <v>0.06</v>
      </c>
      <c r="D8769" t="s">
        <v>3320</v>
      </c>
      <c r="E8769">
        <v>0.06</v>
      </c>
      <c r="F8769">
        <v>0</v>
      </c>
      <c r="G8769">
        <v>0</v>
      </c>
      <c r="H8769">
        <v>0</v>
      </c>
      <c r="I8769">
        <v>0</v>
      </c>
    </row>
    <row r="8770" spans="1:9" x14ac:dyDescent="0.25">
      <c r="A8770" t="s">
        <v>720</v>
      </c>
      <c r="B8770">
        <v>42409</v>
      </c>
      <c r="C8770" s="593">
        <v>0.06</v>
      </c>
      <c r="D8770" t="s">
        <v>3545</v>
      </c>
      <c r="E8770">
        <v>0.06</v>
      </c>
      <c r="F8770">
        <v>0</v>
      </c>
      <c r="G8770">
        <v>0</v>
      </c>
      <c r="H8770">
        <v>0</v>
      </c>
      <c r="I8770">
        <v>0</v>
      </c>
    </row>
    <row r="8771" spans="1:9" x14ac:dyDescent="0.25">
      <c r="A8771" t="s">
        <v>720</v>
      </c>
      <c r="B8771">
        <v>42410</v>
      </c>
      <c r="C8771" s="593">
        <v>0.06</v>
      </c>
      <c r="D8771" t="s">
        <v>3546</v>
      </c>
      <c r="E8771">
        <v>0.06</v>
      </c>
      <c r="F8771">
        <v>0</v>
      </c>
      <c r="G8771">
        <v>0</v>
      </c>
      <c r="H8771">
        <v>0</v>
      </c>
      <c r="I8771">
        <v>0</v>
      </c>
    </row>
    <row r="8772" spans="1:9" x14ac:dyDescent="0.25">
      <c r="A8772" t="s">
        <v>720</v>
      </c>
      <c r="B8772">
        <v>42411</v>
      </c>
      <c r="C8772" s="593">
        <v>0.06</v>
      </c>
      <c r="D8772" t="s">
        <v>1376</v>
      </c>
      <c r="E8772">
        <v>0.06</v>
      </c>
      <c r="F8772">
        <v>0</v>
      </c>
      <c r="G8772">
        <v>0</v>
      </c>
      <c r="H8772">
        <v>0</v>
      </c>
      <c r="I8772">
        <v>0</v>
      </c>
    </row>
    <row r="8773" spans="1:9" x14ac:dyDescent="0.25">
      <c r="A8773" t="s">
        <v>720</v>
      </c>
      <c r="B8773">
        <v>42413</v>
      </c>
      <c r="C8773" s="593">
        <v>0.06</v>
      </c>
      <c r="D8773" t="s">
        <v>3546</v>
      </c>
      <c r="E8773">
        <v>0.06</v>
      </c>
      <c r="F8773">
        <v>0</v>
      </c>
      <c r="G8773">
        <v>0</v>
      </c>
      <c r="H8773">
        <v>0</v>
      </c>
      <c r="I8773">
        <v>0</v>
      </c>
    </row>
    <row r="8774" spans="1:9" x14ac:dyDescent="0.25">
      <c r="A8774" t="s">
        <v>720</v>
      </c>
      <c r="B8774">
        <v>42419</v>
      </c>
      <c r="C8774" s="593">
        <v>0.06</v>
      </c>
      <c r="D8774" t="s">
        <v>3239</v>
      </c>
      <c r="E8774">
        <v>0.06</v>
      </c>
      <c r="F8774">
        <v>0</v>
      </c>
      <c r="G8774">
        <v>0</v>
      </c>
      <c r="H8774">
        <v>0</v>
      </c>
      <c r="I8774">
        <v>0</v>
      </c>
    </row>
    <row r="8775" spans="1:9" x14ac:dyDescent="0.25">
      <c r="A8775" t="s">
        <v>720</v>
      </c>
      <c r="B8775">
        <v>42420</v>
      </c>
      <c r="C8775" s="593">
        <v>0.06</v>
      </c>
      <c r="D8775" t="s">
        <v>3239</v>
      </c>
      <c r="E8775">
        <v>0.06</v>
      </c>
      <c r="F8775">
        <v>0</v>
      </c>
      <c r="G8775">
        <v>0</v>
      </c>
      <c r="H8775">
        <v>0</v>
      </c>
      <c r="I8775">
        <v>0</v>
      </c>
    </row>
    <row r="8776" spans="1:9" x14ac:dyDescent="0.25">
      <c r="A8776" t="s">
        <v>720</v>
      </c>
      <c r="B8776">
        <v>42431</v>
      </c>
      <c r="C8776" s="593">
        <v>0.06</v>
      </c>
      <c r="D8776" t="s">
        <v>3547</v>
      </c>
      <c r="E8776">
        <v>0.06</v>
      </c>
      <c r="F8776">
        <v>0</v>
      </c>
      <c r="G8776">
        <v>0</v>
      </c>
      <c r="H8776">
        <v>0</v>
      </c>
      <c r="I8776">
        <v>0</v>
      </c>
    </row>
    <row r="8777" spans="1:9" x14ac:dyDescent="0.25">
      <c r="A8777" t="s">
        <v>720</v>
      </c>
      <c r="B8777">
        <v>42436</v>
      </c>
      <c r="C8777" s="593">
        <v>0.06</v>
      </c>
      <c r="D8777" t="s">
        <v>3546</v>
      </c>
      <c r="E8777">
        <v>0.06</v>
      </c>
      <c r="F8777">
        <v>0</v>
      </c>
      <c r="G8777">
        <v>0</v>
      </c>
      <c r="H8777">
        <v>0</v>
      </c>
      <c r="I8777">
        <v>0</v>
      </c>
    </row>
    <row r="8778" spans="1:9" x14ac:dyDescent="0.25">
      <c r="A8778" t="s">
        <v>720</v>
      </c>
      <c r="B8778">
        <v>42437</v>
      </c>
      <c r="C8778" s="593">
        <v>0.06</v>
      </c>
      <c r="D8778" t="s">
        <v>1211</v>
      </c>
      <c r="E8778">
        <v>0.06</v>
      </c>
      <c r="F8778">
        <v>0</v>
      </c>
      <c r="G8778">
        <v>0</v>
      </c>
      <c r="H8778">
        <v>0</v>
      </c>
      <c r="I8778">
        <v>0</v>
      </c>
    </row>
    <row r="8779" spans="1:9" x14ac:dyDescent="0.25">
      <c r="A8779" t="s">
        <v>720</v>
      </c>
      <c r="B8779">
        <v>42440</v>
      </c>
      <c r="C8779" s="593">
        <v>0.06</v>
      </c>
      <c r="D8779" t="s">
        <v>3547</v>
      </c>
      <c r="E8779">
        <v>0.06</v>
      </c>
      <c r="F8779">
        <v>0</v>
      </c>
      <c r="G8779">
        <v>0</v>
      </c>
      <c r="H8779">
        <v>0</v>
      </c>
      <c r="I8779">
        <v>0</v>
      </c>
    </row>
    <row r="8780" spans="1:9" x14ac:dyDescent="0.25">
      <c r="A8780" t="s">
        <v>720</v>
      </c>
      <c r="B8780">
        <v>42441</v>
      </c>
      <c r="C8780" s="593">
        <v>0.06</v>
      </c>
      <c r="D8780" t="s">
        <v>3546</v>
      </c>
      <c r="E8780">
        <v>0.06</v>
      </c>
      <c r="F8780">
        <v>0</v>
      </c>
      <c r="G8780">
        <v>0</v>
      </c>
      <c r="H8780">
        <v>0</v>
      </c>
      <c r="I8780">
        <v>0</v>
      </c>
    </row>
    <row r="8781" spans="1:9" x14ac:dyDescent="0.25">
      <c r="A8781" t="s">
        <v>720</v>
      </c>
      <c r="B8781">
        <v>42442</v>
      </c>
      <c r="C8781" s="593">
        <v>0.06</v>
      </c>
      <c r="D8781" t="s">
        <v>3320</v>
      </c>
      <c r="E8781">
        <v>0.06</v>
      </c>
      <c r="F8781">
        <v>0</v>
      </c>
      <c r="G8781">
        <v>0</v>
      </c>
      <c r="H8781">
        <v>0</v>
      </c>
      <c r="I8781">
        <v>0</v>
      </c>
    </row>
    <row r="8782" spans="1:9" x14ac:dyDescent="0.25">
      <c r="A8782" t="s">
        <v>720</v>
      </c>
      <c r="B8782">
        <v>42444</v>
      </c>
      <c r="C8782" s="593">
        <v>0.06</v>
      </c>
      <c r="D8782" t="s">
        <v>3545</v>
      </c>
      <c r="E8782">
        <v>0.06</v>
      </c>
      <c r="F8782">
        <v>0</v>
      </c>
      <c r="G8782">
        <v>0</v>
      </c>
      <c r="H8782">
        <v>0</v>
      </c>
      <c r="I8782">
        <v>0</v>
      </c>
    </row>
    <row r="8783" spans="1:9" x14ac:dyDescent="0.25">
      <c r="A8783" t="s">
        <v>720</v>
      </c>
      <c r="B8783">
        <v>42445</v>
      </c>
      <c r="C8783" s="593">
        <v>0.06</v>
      </c>
      <c r="D8783" t="s">
        <v>1376</v>
      </c>
      <c r="E8783">
        <v>0.06</v>
      </c>
      <c r="F8783">
        <v>0</v>
      </c>
      <c r="G8783">
        <v>0</v>
      </c>
      <c r="H8783">
        <v>0</v>
      </c>
      <c r="I8783">
        <v>0</v>
      </c>
    </row>
    <row r="8784" spans="1:9" x14ac:dyDescent="0.25">
      <c r="A8784" t="s">
        <v>720</v>
      </c>
      <c r="B8784">
        <v>42450</v>
      </c>
      <c r="C8784" s="593">
        <v>0.06</v>
      </c>
      <c r="D8784" t="s">
        <v>3545</v>
      </c>
      <c r="E8784">
        <v>0.06</v>
      </c>
      <c r="F8784">
        <v>0</v>
      </c>
      <c r="G8784">
        <v>0</v>
      </c>
      <c r="H8784">
        <v>0</v>
      </c>
      <c r="I8784">
        <v>0</v>
      </c>
    </row>
    <row r="8785" spans="1:9" x14ac:dyDescent="0.25">
      <c r="A8785" t="s">
        <v>720</v>
      </c>
      <c r="B8785">
        <v>42451</v>
      </c>
      <c r="C8785" s="593">
        <v>0.06</v>
      </c>
      <c r="D8785" t="s">
        <v>3239</v>
      </c>
      <c r="E8785">
        <v>0.06</v>
      </c>
      <c r="F8785">
        <v>0</v>
      </c>
      <c r="G8785">
        <v>0</v>
      </c>
      <c r="H8785">
        <v>0</v>
      </c>
      <c r="I8785">
        <v>0</v>
      </c>
    </row>
    <row r="8786" spans="1:9" x14ac:dyDescent="0.25">
      <c r="A8786" t="s">
        <v>720</v>
      </c>
      <c r="B8786">
        <v>42452</v>
      </c>
      <c r="C8786" s="593">
        <v>0.06</v>
      </c>
      <c r="D8786" t="s">
        <v>3548</v>
      </c>
      <c r="E8786">
        <v>0.06</v>
      </c>
      <c r="F8786">
        <v>0</v>
      </c>
      <c r="G8786">
        <v>0</v>
      </c>
      <c r="H8786">
        <v>0</v>
      </c>
      <c r="I8786">
        <v>0</v>
      </c>
    </row>
    <row r="8787" spans="1:9" x14ac:dyDescent="0.25">
      <c r="A8787" t="s">
        <v>720</v>
      </c>
      <c r="B8787">
        <v>42453</v>
      </c>
      <c r="C8787" s="593">
        <v>0.06</v>
      </c>
      <c r="D8787" t="s">
        <v>3320</v>
      </c>
      <c r="E8787">
        <v>0.06</v>
      </c>
      <c r="F8787">
        <v>0</v>
      </c>
      <c r="G8787">
        <v>0</v>
      </c>
      <c r="H8787">
        <v>0</v>
      </c>
      <c r="I8787">
        <v>0</v>
      </c>
    </row>
    <row r="8788" spans="1:9" x14ac:dyDescent="0.25">
      <c r="A8788" t="s">
        <v>720</v>
      </c>
      <c r="B8788">
        <v>42455</v>
      </c>
      <c r="C8788" s="593">
        <v>0.06</v>
      </c>
      <c r="D8788" t="s">
        <v>3545</v>
      </c>
      <c r="E8788">
        <v>0.06</v>
      </c>
      <c r="F8788">
        <v>0</v>
      </c>
      <c r="G8788">
        <v>0</v>
      </c>
      <c r="H8788">
        <v>0</v>
      </c>
      <c r="I8788">
        <v>0</v>
      </c>
    </row>
    <row r="8789" spans="1:9" x14ac:dyDescent="0.25">
      <c r="A8789" t="s">
        <v>720</v>
      </c>
      <c r="B8789">
        <v>42456</v>
      </c>
      <c r="C8789" s="593">
        <v>0.06</v>
      </c>
      <c r="D8789" t="s">
        <v>3546</v>
      </c>
      <c r="E8789">
        <v>0.06</v>
      </c>
      <c r="F8789">
        <v>0</v>
      </c>
      <c r="G8789">
        <v>0</v>
      </c>
      <c r="H8789">
        <v>0</v>
      </c>
      <c r="I8789">
        <v>0</v>
      </c>
    </row>
    <row r="8790" spans="1:9" x14ac:dyDescent="0.25">
      <c r="A8790" t="s">
        <v>720</v>
      </c>
      <c r="B8790">
        <v>42457</v>
      </c>
      <c r="C8790" s="593">
        <v>0.06</v>
      </c>
      <c r="D8790" t="s">
        <v>3239</v>
      </c>
      <c r="E8790">
        <v>0.06</v>
      </c>
      <c r="F8790">
        <v>0</v>
      </c>
      <c r="G8790">
        <v>0</v>
      </c>
      <c r="H8790">
        <v>0</v>
      </c>
      <c r="I8790">
        <v>0</v>
      </c>
    </row>
    <row r="8791" spans="1:9" x14ac:dyDescent="0.25">
      <c r="A8791" t="s">
        <v>720</v>
      </c>
      <c r="B8791">
        <v>42458</v>
      </c>
      <c r="C8791" s="593">
        <v>0.06</v>
      </c>
      <c r="D8791" t="s">
        <v>3239</v>
      </c>
      <c r="E8791">
        <v>0.06</v>
      </c>
      <c r="F8791">
        <v>0</v>
      </c>
      <c r="G8791">
        <v>0</v>
      </c>
      <c r="H8791">
        <v>0</v>
      </c>
      <c r="I8791">
        <v>0</v>
      </c>
    </row>
    <row r="8792" spans="1:9" x14ac:dyDescent="0.25">
      <c r="A8792" t="s">
        <v>720</v>
      </c>
      <c r="B8792">
        <v>42459</v>
      </c>
      <c r="C8792" s="593">
        <v>0.06</v>
      </c>
      <c r="D8792" t="s">
        <v>3549</v>
      </c>
      <c r="E8792">
        <v>0.06</v>
      </c>
      <c r="F8792">
        <v>0</v>
      </c>
      <c r="G8792">
        <v>0</v>
      </c>
      <c r="H8792">
        <v>0</v>
      </c>
      <c r="I8792">
        <v>0</v>
      </c>
    </row>
    <row r="8793" spans="1:9" x14ac:dyDescent="0.25">
      <c r="A8793" t="s">
        <v>720</v>
      </c>
      <c r="B8793">
        <v>42460</v>
      </c>
      <c r="C8793" s="593">
        <v>0.06</v>
      </c>
      <c r="D8793" t="s">
        <v>1211</v>
      </c>
      <c r="E8793">
        <v>0.06</v>
      </c>
      <c r="F8793">
        <v>0</v>
      </c>
      <c r="G8793">
        <v>0</v>
      </c>
      <c r="H8793">
        <v>0</v>
      </c>
      <c r="I8793">
        <v>0</v>
      </c>
    </row>
    <row r="8794" spans="1:9" x14ac:dyDescent="0.25">
      <c r="A8794" t="s">
        <v>720</v>
      </c>
      <c r="B8794">
        <v>42461</v>
      </c>
      <c r="C8794" s="593">
        <v>0.06</v>
      </c>
      <c r="D8794" t="s">
        <v>3239</v>
      </c>
      <c r="E8794">
        <v>0.06</v>
      </c>
      <c r="F8794">
        <v>0</v>
      </c>
      <c r="G8794">
        <v>0</v>
      </c>
      <c r="H8794">
        <v>0</v>
      </c>
      <c r="I8794">
        <v>0</v>
      </c>
    </row>
    <row r="8795" spans="1:9" x14ac:dyDescent="0.25">
      <c r="A8795" t="s">
        <v>720</v>
      </c>
      <c r="B8795">
        <v>42462</v>
      </c>
      <c r="C8795" s="593">
        <v>0.06</v>
      </c>
      <c r="D8795" t="s">
        <v>3239</v>
      </c>
      <c r="E8795">
        <v>0.06</v>
      </c>
      <c r="F8795">
        <v>0</v>
      </c>
      <c r="G8795">
        <v>0</v>
      </c>
      <c r="H8795">
        <v>0</v>
      </c>
      <c r="I8795">
        <v>0</v>
      </c>
    </row>
    <row r="8796" spans="1:9" x14ac:dyDescent="0.25">
      <c r="A8796" t="s">
        <v>720</v>
      </c>
      <c r="B8796">
        <v>42463</v>
      </c>
      <c r="C8796" s="593">
        <v>0.06</v>
      </c>
      <c r="D8796" t="s">
        <v>3550</v>
      </c>
      <c r="E8796">
        <v>0.06</v>
      </c>
      <c r="F8796">
        <v>0</v>
      </c>
      <c r="G8796">
        <v>0</v>
      </c>
      <c r="H8796">
        <v>0</v>
      </c>
      <c r="I8796">
        <v>0</v>
      </c>
    </row>
    <row r="8797" spans="1:9" x14ac:dyDescent="0.25">
      <c r="A8797" t="s">
        <v>720</v>
      </c>
      <c r="B8797">
        <v>42464</v>
      </c>
      <c r="C8797" s="593">
        <v>0.06</v>
      </c>
      <c r="D8797" t="s">
        <v>3547</v>
      </c>
      <c r="E8797">
        <v>0.06</v>
      </c>
      <c r="F8797">
        <v>0</v>
      </c>
      <c r="G8797">
        <v>0</v>
      </c>
      <c r="H8797">
        <v>0</v>
      </c>
      <c r="I8797">
        <v>0</v>
      </c>
    </row>
    <row r="8798" spans="1:9" x14ac:dyDescent="0.25">
      <c r="A8798" t="s">
        <v>720</v>
      </c>
      <c r="B8798">
        <v>42501</v>
      </c>
      <c r="C8798" s="593">
        <v>0.06</v>
      </c>
      <c r="D8798" t="s">
        <v>3551</v>
      </c>
      <c r="E8798">
        <v>0.06</v>
      </c>
      <c r="F8798">
        <v>0</v>
      </c>
      <c r="G8798">
        <v>0</v>
      </c>
      <c r="H8798">
        <v>0</v>
      </c>
      <c r="I8798">
        <v>0</v>
      </c>
    </row>
    <row r="8799" spans="1:9" x14ac:dyDescent="0.25">
      <c r="A8799" t="s">
        <v>720</v>
      </c>
      <c r="B8799">
        <v>42502</v>
      </c>
      <c r="C8799" s="593">
        <v>0.06</v>
      </c>
      <c r="D8799" t="s">
        <v>3551</v>
      </c>
      <c r="E8799">
        <v>0.06</v>
      </c>
      <c r="F8799">
        <v>0</v>
      </c>
      <c r="G8799">
        <v>0</v>
      </c>
      <c r="H8799">
        <v>0</v>
      </c>
      <c r="I8799">
        <v>0</v>
      </c>
    </row>
    <row r="8800" spans="1:9" x14ac:dyDescent="0.25">
      <c r="A8800" t="s">
        <v>720</v>
      </c>
      <c r="B8800">
        <v>42503</v>
      </c>
      <c r="C8800" s="593">
        <v>0.06</v>
      </c>
      <c r="D8800" t="s">
        <v>3551</v>
      </c>
      <c r="E8800">
        <v>0.06</v>
      </c>
      <c r="F8800">
        <v>0</v>
      </c>
      <c r="G8800">
        <v>0</v>
      </c>
      <c r="H8800">
        <v>0</v>
      </c>
      <c r="I8800">
        <v>0</v>
      </c>
    </row>
    <row r="8801" spans="1:9" x14ac:dyDescent="0.25">
      <c r="A8801" t="s">
        <v>720</v>
      </c>
      <c r="B8801">
        <v>42516</v>
      </c>
      <c r="C8801" s="593">
        <v>0.06</v>
      </c>
      <c r="D8801" t="s">
        <v>3431</v>
      </c>
      <c r="E8801">
        <v>0.06</v>
      </c>
      <c r="F8801">
        <v>0</v>
      </c>
      <c r="G8801">
        <v>0</v>
      </c>
      <c r="H8801">
        <v>0</v>
      </c>
      <c r="I8801">
        <v>0</v>
      </c>
    </row>
    <row r="8802" spans="1:9" x14ac:dyDescent="0.25">
      <c r="A8802" t="s">
        <v>720</v>
      </c>
      <c r="B8802">
        <v>42518</v>
      </c>
      <c r="C8802" s="593">
        <v>0.06</v>
      </c>
      <c r="D8802" t="s">
        <v>3552</v>
      </c>
      <c r="E8802">
        <v>0.06</v>
      </c>
      <c r="F8802">
        <v>0</v>
      </c>
      <c r="G8802">
        <v>0</v>
      </c>
      <c r="H8802">
        <v>0</v>
      </c>
      <c r="I8802">
        <v>0</v>
      </c>
    </row>
    <row r="8803" spans="1:9" x14ac:dyDescent="0.25">
      <c r="A8803" t="s">
        <v>720</v>
      </c>
      <c r="B8803">
        <v>42519</v>
      </c>
      <c r="C8803" s="593">
        <v>0.06</v>
      </c>
      <c r="D8803" t="s">
        <v>3552</v>
      </c>
      <c r="E8803">
        <v>0.06</v>
      </c>
      <c r="F8803">
        <v>0</v>
      </c>
      <c r="G8803">
        <v>0</v>
      </c>
      <c r="H8803">
        <v>0</v>
      </c>
      <c r="I8803">
        <v>0</v>
      </c>
    </row>
    <row r="8804" spans="1:9" x14ac:dyDescent="0.25">
      <c r="A8804" t="s">
        <v>720</v>
      </c>
      <c r="B8804">
        <v>42528</v>
      </c>
      <c r="C8804" s="593">
        <v>0.06</v>
      </c>
      <c r="D8804" t="s">
        <v>3431</v>
      </c>
      <c r="E8804">
        <v>0.06</v>
      </c>
      <c r="F8804">
        <v>0</v>
      </c>
      <c r="G8804">
        <v>0</v>
      </c>
      <c r="H8804">
        <v>0</v>
      </c>
      <c r="I8804">
        <v>0</v>
      </c>
    </row>
    <row r="8805" spans="1:9" x14ac:dyDescent="0.25">
      <c r="A8805" t="s">
        <v>720</v>
      </c>
      <c r="B8805">
        <v>42533</v>
      </c>
      <c r="C8805" s="593">
        <v>0.06</v>
      </c>
      <c r="D8805" t="s">
        <v>3551</v>
      </c>
      <c r="E8805">
        <v>0.06</v>
      </c>
      <c r="F8805">
        <v>0</v>
      </c>
      <c r="G8805">
        <v>0</v>
      </c>
      <c r="H8805">
        <v>0</v>
      </c>
      <c r="I8805">
        <v>0</v>
      </c>
    </row>
    <row r="8806" spans="1:9" x14ac:dyDescent="0.25">
      <c r="A8806" t="s">
        <v>720</v>
      </c>
      <c r="B8806">
        <v>42539</v>
      </c>
      <c r="C8806" s="593">
        <v>0.06</v>
      </c>
      <c r="D8806" t="s">
        <v>2342</v>
      </c>
      <c r="E8806">
        <v>0.06</v>
      </c>
      <c r="F8806">
        <v>0</v>
      </c>
      <c r="G8806">
        <v>0</v>
      </c>
      <c r="H8806">
        <v>0</v>
      </c>
      <c r="I8806">
        <v>0</v>
      </c>
    </row>
    <row r="8807" spans="1:9" x14ac:dyDescent="0.25">
      <c r="A8807" t="s">
        <v>720</v>
      </c>
      <c r="B8807">
        <v>42541</v>
      </c>
      <c r="C8807" s="593">
        <v>0.06</v>
      </c>
      <c r="D8807" t="s">
        <v>3431</v>
      </c>
      <c r="E8807">
        <v>0.06</v>
      </c>
      <c r="F8807">
        <v>0</v>
      </c>
      <c r="G8807">
        <v>0</v>
      </c>
      <c r="H8807">
        <v>0</v>
      </c>
      <c r="I8807">
        <v>0</v>
      </c>
    </row>
    <row r="8808" spans="1:9" x14ac:dyDescent="0.25">
      <c r="A8808" t="s">
        <v>720</v>
      </c>
      <c r="B8808">
        <v>42544</v>
      </c>
      <c r="C8808" s="593">
        <v>0.06</v>
      </c>
      <c r="D8808" t="s">
        <v>3552</v>
      </c>
      <c r="E8808">
        <v>0.06</v>
      </c>
      <c r="F8808">
        <v>0</v>
      </c>
      <c r="G8808">
        <v>0</v>
      </c>
      <c r="H8808">
        <v>0</v>
      </c>
      <c r="I8808">
        <v>0</v>
      </c>
    </row>
    <row r="8809" spans="1:9" x14ac:dyDescent="0.25">
      <c r="A8809" t="s">
        <v>720</v>
      </c>
      <c r="B8809">
        <v>42553</v>
      </c>
      <c r="C8809" s="593">
        <v>0.06</v>
      </c>
      <c r="D8809" t="s">
        <v>1310</v>
      </c>
      <c r="E8809">
        <v>0.06</v>
      </c>
      <c r="F8809">
        <v>0</v>
      </c>
      <c r="G8809">
        <v>0</v>
      </c>
      <c r="H8809">
        <v>0</v>
      </c>
      <c r="I8809">
        <v>0</v>
      </c>
    </row>
    <row r="8810" spans="1:9" x14ac:dyDescent="0.25">
      <c r="A8810" t="s">
        <v>720</v>
      </c>
      <c r="B8810">
        <v>42558</v>
      </c>
      <c r="C8810" s="593">
        <v>0.06</v>
      </c>
      <c r="D8810" t="s">
        <v>1310</v>
      </c>
      <c r="E8810">
        <v>0.06</v>
      </c>
      <c r="F8810">
        <v>0</v>
      </c>
      <c r="G8810">
        <v>0</v>
      </c>
      <c r="H8810">
        <v>0</v>
      </c>
      <c r="I8810">
        <v>0</v>
      </c>
    </row>
    <row r="8811" spans="1:9" x14ac:dyDescent="0.25">
      <c r="A8811" t="s">
        <v>720</v>
      </c>
      <c r="B8811">
        <v>42564</v>
      </c>
      <c r="C8811" s="593">
        <v>0.06</v>
      </c>
      <c r="D8811" t="s">
        <v>3551</v>
      </c>
      <c r="E8811">
        <v>0.06</v>
      </c>
      <c r="F8811">
        <v>0</v>
      </c>
      <c r="G8811">
        <v>0</v>
      </c>
      <c r="H8811">
        <v>0</v>
      </c>
      <c r="I8811">
        <v>0</v>
      </c>
    </row>
    <row r="8812" spans="1:9" x14ac:dyDescent="0.25">
      <c r="A8812" t="s">
        <v>720</v>
      </c>
      <c r="B8812">
        <v>42565</v>
      </c>
      <c r="C8812" s="593">
        <v>0.06</v>
      </c>
      <c r="D8812" t="s">
        <v>3431</v>
      </c>
      <c r="E8812">
        <v>0.06</v>
      </c>
      <c r="F8812">
        <v>0</v>
      </c>
      <c r="G8812">
        <v>0</v>
      </c>
      <c r="H8812">
        <v>0</v>
      </c>
      <c r="I8812">
        <v>0</v>
      </c>
    </row>
    <row r="8813" spans="1:9" x14ac:dyDescent="0.25">
      <c r="A8813" t="s">
        <v>720</v>
      </c>
      <c r="B8813">
        <v>42566</v>
      </c>
      <c r="C8813" s="593">
        <v>0.06</v>
      </c>
      <c r="D8813" t="s">
        <v>3431</v>
      </c>
      <c r="E8813">
        <v>0.06</v>
      </c>
      <c r="F8813">
        <v>0</v>
      </c>
      <c r="G8813">
        <v>0</v>
      </c>
      <c r="H8813">
        <v>0</v>
      </c>
      <c r="I8813">
        <v>0</v>
      </c>
    </row>
    <row r="8814" spans="1:9" x14ac:dyDescent="0.25">
      <c r="A8814" t="s">
        <v>720</v>
      </c>
      <c r="B8814">
        <v>42567</v>
      </c>
      <c r="C8814" s="593">
        <v>0.06</v>
      </c>
      <c r="D8814" t="s">
        <v>1310</v>
      </c>
      <c r="E8814">
        <v>0.06</v>
      </c>
      <c r="F8814">
        <v>0</v>
      </c>
      <c r="G8814">
        <v>0</v>
      </c>
      <c r="H8814">
        <v>0</v>
      </c>
      <c r="I8814">
        <v>0</v>
      </c>
    </row>
    <row r="8815" spans="1:9" x14ac:dyDescent="0.25">
      <c r="A8815" t="s">
        <v>720</v>
      </c>
      <c r="B8815">
        <v>42602</v>
      </c>
      <c r="C8815" s="593">
        <v>0.06</v>
      </c>
      <c r="D8815" t="s">
        <v>1297</v>
      </c>
      <c r="E8815">
        <v>0.06</v>
      </c>
      <c r="F8815">
        <v>0</v>
      </c>
      <c r="G8815">
        <v>0</v>
      </c>
      <c r="H8815">
        <v>0</v>
      </c>
      <c r="I8815">
        <v>0</v>
      </c>
    </row>
    <row r="8816" spans="1:9" x14ac:dyDescent="0.25">
      <c r="A8816" t="s">
        <v>720</v>
      </c>
      <c r="B8816">
        <v>42603</v>
      </c>
      <c r="C8816" s="593">
        <v>0.06</v>
      </c>
      <c r="D8816" t="s">
        <v>1297</v>
      </c>
      <c r="E8816">
        <v>0.06</v>
      </c>
      <c r="F8816">
        <v>0</v>
      </c>
      <c r="G8816">
        <v>0</v>
      </c>
      <c r="H8816">
        <v>0</v>
      </c>
      <c r="I8816">
        <v>0</v>
      </c>
    </row>
    <row r="8817" spans="1:9" x14ac:dyDescent="0.25">
      <c r="A8817" t="s">
        <v>720</v>
      </c>
      <c r="B8817">
        <v>42629</v>
      </c>
      <c r="C8817" s="593">
        <v>0.06</v>
      </c>
      <c r="D8817" t="s">
        <v>1352</v>
      </c>
      <c r="E8817">
        <v>0.06</v>
      </c>
      <c r="F8817">
        <v>0</v>
      </c>
      <c r="G8817">
        <v>0</v>
      </c>
      <c r="H8817">
        <v>0</v>
      </c>
      <c r="I8817">
        <v>0</v>
      </c>
    </row>
    <row r="8818" spans="1:9" x14ac:dyDescent="0.25">
      <c r="A8818" t="s">
        <v>720</v>
      </c>
      <c r="B8818">
        <v>42631</v>
      </c>
      <c r="C8818" s="593">
        <v>0.06</v>
      </c>
      <c r="D8818" t="s">
        <v>3553</v>
      </c>
      <c r="E8818">
        <v>0.06</v>
      </c>
      <c r="F8818">
        <v>0</v>
      </c>
      <c r="G8818">
        <v>0</v>
      </c>
      <c r="H8818">
        <v>0</v>
      </c>
      <c r="I8818">
        <v>0</v>
      </c>
    </row>
    <row r="8819" spans="1:9" x14ac:dyDescent="0.25">
      <c r="A8819" t="s">
        <v>720</v>
      </c>
      <c r="B8819">
        <v>42633</v>
      </c>
      <c r="C8819" s="593">
        <v>0.06</v>
      </c>
      <c r="D8819" t="s">
        <v>1184</v>
      </c>
      <c r="E8819">
        <v>0.06</v>
      </c>
      <c r="F8819">
        <v>0</v>
      </c>
      <c r="G8819">
        <v>0</v>
      </c>
      <c r="H8819">
        <v>0</v>
      </c>
      <c r="I8819">
        <v>0</v>
      </c>
    </row>
    <row r="8820" spans="1:9" x14ac:dyDescent="0.25">
      <c r="A8820" t="s">
        <v>720</v>
      </c>
      <c r="B8820">
        <v>42634</v>
      </c>
      <c r="C8820" s="593">
        <v>0.06</v>
      </c>
      <c r="D8820" t="s">
        <v>3553</v>
      </c>
      <c r="E8820">
        <v>0.06</v>
      </c>
      <c r="F8820">
        <v>0</v>
      </c>
      <c r="G8820">
        <v>0</v>
      </c>
      <c r="H8820">
        <v>0</v>
      </c>
      <c r="I8820">
        <v>0</v>
      </c>
    </row>
    <row r="8821" spans="1:9" x14ac:dyDescent="0.25">
      <c r="A8821" t="s">
        <v>720</v>
      </c>
      <c r="B8821">
        <v>42635</v>
      </c>
      <c r="C8821" s="593">
        <v>0.06</v>
      </c>
      <c r="D8821" t="s">
        <v>3553</v>
      </c>
      <c r="E8821">
        <v>0.06</v>
      </c>
      <c r="F8821">
        <v>0</v>
      </c>
      <c r="G8821">
        <v>0</v>
      </c>
      <c r="H8821">
        <v>0</v>
      </c>
      <c r="I8821">
        <v>0</v>
      </c>
    </row>
    <row r="8822" spans="1:9" x14ac:dyDescent="0.25">
      <c r="A8822" t="s">
        <v>720</v>
      </c>
      <c r="B8822">
        <v>42638</v>
      </c>
      <c r="C8822" s="593">
        <v>0.06</v>
      </c>
      <c r="D8822" t="s">
        <v>3553</v>
      </c>
      <c r="E8822">
        <v>0.06</v>
      </c>
      <c r="F8822">
        <v>0</v>
      </c>
      <c r="G8822">
        <v>0</v>
      </c>
      <c r="H8822">
        <v>0</v>
      </c>
      <c r="I8822">
        <v>0</v>
      </c>
    </row>
    <row r="8823" spans="1:9" x14ac:dyDescent="0.25">
      <c r="A8823" t="s">
        <v>720</v>
      </c>
      <c r="B8823">
        <v>42642</v>
      </c>
      <c r="C8823" s="593">
        <v>0.06</v>
      </c>
      <c r="D8823" t="s">
        <v>3431</v>
      </c>
      <c r="E8823">
        <v>0.06</v>
      </c>
      <c r="F8823">
        <v>0</v>
      </c>
      <c r="G8823">
        <v>0</v>
      </c>
      <c r="H8823">
        <v>0</v>
      </c>
      <c r="I8823">
        <v>0</v>
      </c>
    </row>
    <row r="8824" spans="1:9" x14ac:dyDescent="0.25">
      <c r="A8824" t="s">
        <v>720</v>
      </c>
      <c r="B8824">
        <v>42647</v>
      </c>
      <c r="C8824" s="593">
        <v>0.06</v>
      </c>
      <c r="D8824" t="s">
        <v>3553</v>
      </c>
      <c r="E8824">
        <v>0.06</v>
      </c>
      <c r="F8824">
        <v>0</v>
      </c>
      <c r="G8824">
        <v>0</v>
      </c>
      <c r="H8824">
        <v>0</v>
      </c>
      <c r="I8824">
        <v>0</v>
      </c>
    </row>
    <row r="8825" spans="1:9" x14ac:dyDescent="0.25">
      <c r="A8825" t="s">
        <v>720</v>
      </c>
      <c r="B8825">
        <v>42649</v>
      </c>
      <c r="C8825" s="593">
        <v>0.06</v>
      </c>
      <c r="D8825" t="s">
        <v>3553</v>
      </c>
      <c r="E8825">
        <v>0.06</v>
      </c>
      <c r="F8825">
        <v>0</v>
      </c>
      <c r="G8825">
        <v>0</v>
      </c>
      <c r="H8825">
        <v>0</v>
      </c>
      <c r="I8825">
        <v>0</v>
      </c>
    </row>
    <row r="8826" spans="1:9" x14ac:dyDescent="0.25">
      <c r="A8826" t="s">
        <v>720</v>
      </c>
      <c r="B8826">
        <v>42653</v>
      </c>
      <c r="C8826" s="593">
        <v>0.06</v>
      </c>
      <c r="D8826" t="s">
        <v>3553</v>
      </c>
      <c r="E8826">
        <v>0.06</v>
      </c>
      <c r="F8826">
        <v>0</v>
      </c>
      <c r="G8826">
        <v>0</v>
      </c>
      <c r="H8826">
        <v>0</v>
      </c>
      <c r="I8826">
        <v>0</v>
      </c>
    </row>
    <row r="8827" spans="1:9" x14ac:dyDescent="0.25">
      <c r="A8827" t="s">
        <v>720</v>
      </c>
      <c r="B8827">
        <v>42701</v>
      </c>
      <c r="C8827" s="593">
        <v>0.06</v>
      </c>
      <c r="D8827" t="s">
        <v>3554</v>
      </c>
      <c r="E8827">
        <v>0.06</v>
      </c>
      <c r="F8827">
        <v>0</v>
      </c>
      <c r="G8827">
        <v>0</v>
      </c>
      <c r="H8827">
        <v>0</v>
      </c>
      <c r="I8827">
        <v>0</v>
      </c>
    </row>
    <row r="8828" spans="1:9" x14ac:dyDescent="0.25">
      <c r="A8828" t="s">
        <v>720</v>
      </c>
      <c r="B8828">
        <v>42702</v>
      </c>
      <c r="C8828" s="593">
        <v>0.06</v>
      </c>
      <c r="D8828" t="s">
        <v>3554</v>
      </c>
      <c r="E8828">
        <v>0.06</v>
      </c>
      <c r="F8828">
        <v>0</v>
      </c>
      <c r="G8828">
        <v>0</v>
      </c>
      <c r="H8828">
        <v>0</v>
      </c>
      <c r="I8828">
        <v>0</v>
      </c>
    </row>
    <row r="8829" spans="1:9" x14ac:dyDescent="0.25">
      <c r="A8829" t="s">
        <v>720</v>
      </c>
      <c r="B8829">
        <v>42712</v>
      </c>
      <c r="C8829" s="593">
        <v>0.06</v>
      </c>
      <c r="D8829" t="s">
        <v>3438</v>
      </c>
      <c r="E8829">
        <v>0.06</v>
      </c>
      <c r="F8829">
        <v>0</v>
      </c>
      <c r="G8829">
        <v>0</v>
      </c>
      <c r="H8829">
        <v>0</v>
      </c>
      <c r="I8829">
        <v>0</v>
      </c>
    </row>
    <row r="8830" spans="1:9" x14ac:dyDescent="0.25">
      <c r="A8830" t="s">
        <v>720</v>
      </c>
      <c r="B8830">
        <v>42713</v>
      </c>
      <c r="C8830" s="593">
        <v>0.06</v>
      </c>
      <c r="D8830" t="s">
        <v>3555</v>
      </c>
      <c r="E8830">
        <v>0.06</v>
      </c>
      <c r="F8830">
        <v>0</v>
      </c>
      <c r="G8830">
        <v>0</v>
      </c>
      <c r="H8830">
        <v>0</v>
      </c>
      <c r="I8830">
        <v>0</v>
      </c>
    </row>
    <row r="8831" spans="1:9" x14ac:dyDescent="0.25">
      <c r="A8831" t="s">
        <v>720</v>
      </c>
      <c r="B8831">
        <v>42715</v>
      </c>
      <c r="C8831" s="593">
        <v>0.06</v>
      </c>
      <c r="D8831" t="s">
        <v>3361</v>
      </c>
      <c r="E8831">
        <v>0.06</v>
      </c>
      <c r="F8831">
        <v>0</v>
      </c>
      <c r="G8831">
        <v>0</v>
      </c>
      <c r="H8831">
        <v>0</v>
      </c>
      <c r="I8831">
        <v>0</v>
      </c>
    </row>
    <row r="8832" spans="1:9" x14ac:dyDescent="0.25">
      <c r="A8832" t="s">
        <v>720</v>
      </c>
      <c r="B8832">
        <v>42716</v>
      </c>
      <c r="C8832" s="593">
        <v>0.06</v>
      </c>
      <c r="D8832" t="s">
        <v>3536</v>
      </c>
      <c r="E8832">
        <v>0.06</v>
      </c>
      <c r="F8832">
        <v>0</v>
      </c>
      <c r="G8832">
        <v>0</v>
      </c>
      <c r="H8832">
        <v>0</v>
      </c>
      <c r="I8832">
        <v>0</v>
      </c>
    </row>
    <row r="8833" spans="1:9" x14ac:dyDescent="0.25">
      <c r="A8833" t="s">
        <v>720</v>
      </c>
      <c r="B8833">
        <v>42717</v>
      </c>
      <c r="C8833" s="593">
        <v>0.06</v>
      </c>
      <c r="D8833" t="s">
        <v>1297</v>
      </c>
      <c r="E8833">
        <v>0.06</v>
      </c>
      <c r="F8833">
        <v>0</v>
      </c>
      <c r="G8833">
        <v>0</v>
      </c>
      <c r="H8833">
        <v>0</v>
      </c>
      <c r="I8833">
        <v>0</v>
      </c>
    </row>
    <row r="8834" spans="1:9" x14ac:dyDescent="0.25">
      <c r="A8834" t="s">
        <v>720</v>
      </c>
      <c r="B8834">
        <v>42718</v>
      </c>
      <c r="C8834" s="593">
        <v>0.06</v>
      </c>
      <c r="D8834" t="s">
        <v>3556</v>
      </c>
      <c r="E8834">
        <v>0.06</v>
      </c>
      <c r="F8834">
        <v>0</v>
      </c>
      <c r="G8834">
        <v>0</v>
      </c>
      <c r="H8834">
        <v>0</v>
      </c>
      <c r="I8834">
        <v>0</v>
      </c>
    </row>
    <row r="8835" spans="1:9" x14ac:dyDescent="0.25">
      <c r="A8835" t="s">
        <v>720</v>
      </c>
      <c r="B8835">
        <v>42719</v>
      </c>
      <c r="C8835" s="593">
        <v>0.06</v>
      </c>
      <c r="D8835" t="s">
        <v>3556</v>
      </c>
      <c r="E8835">
        <v>0.06</v>
      </c>
      <c r="F8835">
        <v>0</v>
      </c>
      <c r="G8835">
        <v>0</v>
      </c>
      <c r="H8835">
        <v>0</v>
      </c>
      <c r="I8835">
        <v>0</v>
      </c>
    </row>
    <row r="8836" spans="1:9" x14ac:dyDescent="0.25">
      <c r="A8836" t="s">
        <v>720</v>
      </c>
      <c r="B8836">
        <v>42720</v>
      </c>
      <c r="C8836" s="593">
        <v>0.06</v>
      </c>
      <c r="D8836" t="s">
        <v>3557</v>
      </c>
      <c r="E8836">
        <v>0.06</v>
      </c>
      <c r="F8836">
        <v>0</v>
      </c>
      <c r="G8836">
        <v>0</v>
      </c>
      <c r="H8836">
        <v>0</v>
      </c>
      <c r="I8836">
        <v>0</v>
      </c>
    </row>
    <row r="8837" spans="1:9" x14ac:dyDescent="0.25">
      <c r="A8837" t="s">
        <v>720</v>
      </c>
      <c r="B8837">
        <v>42721</v>
      </c>
      <c r="C8837" s="593">
        <v>0.06</v>
      </c>
      <c r="D8837" t="s">
        <v>2849</v>
      </c>
      <c r="E8837">
        <v>0.06</v>
      </c>
      <c r="F8837">
        <v>0</v>
      </c>
      <c r="G8837">
        <v>0</v>
      </c>
      <c r="H8837">
        <v>0</v>
      </c>
      <c r="I8837">
        <v>0</v>
      </c>
    </row>
    <row r="8838" spans="1:9" x14ac:dyDescent="0.25">
      <c r="A8838" t="s">
        <v>720</v>
      </c>
      <c r="B8838">
        <v>42722</v>
      </c>
      <c r="C8838" s="593">
        <v>0.06</v>
      </c>
      <c r="D8838" t="s">
        <v>3558</v>
      </c>
      <c r="E8838">
        <v>0.06</v>
      </c>
      <c r="F8838">
        <v>0</v>
      </c>
      <c r="G8838">
        <v>0</v>
      </c>
      <c r="H8838">
        <v>0</v>
      </c>
      <c r="I8838">
        <v>0</v>
      </c>
    </row>
    <row r="8839" spans="1:9" x14ac:dyDescent="0.25">
      <c r="A8839" t="s">
        <v>720</v>
      </c>
      <c r="B8839">
        <v>42724</v>
      </c>
      <c r="C8839" s="593">
        <v>0.06</v>
      </c>
      <c r="D8839" t="s">
        <v>3554</v>
      </c>
      <c r="E8839">
        <v>0.06</v>
      </c>
      <c r="F8839">
        <v>0</v>
      </c>
      <c r="G8839">
        <v>0</v>
      </c>
      <c r="H8839">
        <v>0</v>
      </c>
      <c r="I8839">
        <v>0</v>
      </c>
    </row>
    <row r="8840" spans="1:9" x14ac:dyDescent="0.25">
      <c r="A8840" t="s">
        <v>720</v>
      </c>
      <c r="B8840">
        <v>42726</v>
      </c>
      <c r="C8840" s="593">
        <v>0.06</v>
      </c>
      <c r="D8840" t="s">
        <v>2634</v>
      </c>
      <c r="E8840">
        <v>0.06</v>
      </c>
      <c r="F8840">
        <v>0</v>
      </c>
      <c r="G8840">
        <v>0</v>
      </c>
      <c r="H8840">
        <v>0</v>
      </c>
      <c r="I8840">
        <v>0</v>
      </c>
    </row>
    <row r="8841" spans="1:9" x14ac:dyDescent="0.25">
      <c r="A8841" t="s">
        <v>720</v>
      </c>
      <c r="B8841">
        <v>42728</v>
      </c>
      <c r="C8841" s="593">
        <v>0.06</v>
      </c>
      <c r="D8841" t="s">
        <v>3431</v>
      </c>
      <c r="E8841">
        <v>0.06</v>
      </c>
      <c r="F8841">
        <v>0</v>
      </c>
      <c r="G8841">
        <v>0</v>
      </c>
      <c r="H8841">
        <v>0</v>
      </c>
      <c r="I8841">
        <v>0</v>
      </c>
    </row>
    <row r="8842" spans="1:9" x14ac:dyDescent="0.25">
      <c r="A8842" t="s">
        <v>720</v>
      </c>
      <c r="B8842">
        <v>42729</v>
      </c>
      <c r="C8842" s="593">
        <v>0.06</v>
      </c>
      <c r="D8842" t="s">
        <v>3558</v>
      </c>
      <c r="E8842">
        <v>0.06</v>
      </c>
      <c r="F8842">
        <v>0</v>
      </c>
      <c r="G8842">
        <v>0</v>
      </c>
      <c r="H8842">
        <v>0</v>
      </c>
      <c r="I8842">
        <v>0</v>
      </c>
    </row>
    <row r="8843" spans="1:9" x14ac:dyDescent="0.25">
      <c r="A8843" t="s">
        <v>720</v>
      </c>
      <c r="B8843">
        <v>42732</v>
      </c>
      <c r="C8843" s="593">
        <v>0.06</v>
      </c>
      <c r="D8843" t="s">
        <v>3417</v>
      </c>
      <c r="E8843">
        <v>0.06</v>
      </c>
      <c r="F8843">
        <v>0</v>
      </c>
      <c r="G8843">
        <v>0</v>
      </c>
      <c r="H8843">
        <v>0</v>
      </c>
      <c r="I8843">
        <v>0</v>
      </c>
    </row>
    <row r="8844" spans="1:9" x14ac:dyDescent="0.25">
      <c r="A8844" t="s">
        <v>720</v>
      </c>
      <c r="B8844">
        <v>42733</v>
      </c>
      <c r="C8844" s="593">
        <v>0.06</v>
      </c>
      <c r="D8844" t="s">
        <v>3431</v>
      </c>
      <c r="E8844">
        <v>0.06</v>
      </c>
      <c r="F8844">
        <v>0</v>
      </c>
      <c r="G8844">
        <v>0</v>
      </c>
      <c r="H8844">
        <v>0</v>
      </c>
      <c r="I8844">
        <v>0</v>
      </c>
    </row>
    <row r="8845" spans="1:9" x14ac:dyDescent="0.25">
      <c r="A8845" t="s">
        <v>720</v>
      </c>
      <c r="B8845">
        <v>42740</v>
      </c>
      <c r="C8845" s="593">
        <v>0.06</v>
      </c>
      <c r="D8845" t="s">
        <v>3417</v>
      </c>
      <c r="E8845">
        <v>0.06</v>
      </c>
      <c r="F8845">
        <v>0</v>
      </c>
      <c r="G8845">
        <v>0</v>
      </c>
      <c r="H8845">
        <v>0</v>
      </c>
      <c r="I8845">
        <v>0</v>
      </c>
    </row>
    <row r="8846" spans="1:9" x14ac:dyDescent="0.25">
      <c r="A8846" t="s">
        <v>720</v>
      </c>
      <c r="B8846">
        <v>42741</v>
      </c>
      <c r="C8846" s="593">
        <v>0.06</v>
      </c>
      <c r="D8846" t="s">
        <v>1352</v>
      </c>
      <c r="E8846">
        <v>0.06</v>
      </c>
      <c r="F8846">
        <v>0</v>
      </c>
      <c r="G8846">
        <v>0</v>
      </c>
      <c r="H8846">
        <v>0</v>
      </c>
      <c r="I8846">
        <v>0</v>
      </c>
    </row>
    <row r="8847" spans="1:9" x14ac:dyDescent="0.25">
      <c r="A8847" t="s">
        <v>720</v>
      </c>
      <c r="B8847">
        <v>42742</v>
      </c>
      <c r="C8847" s="593">
        <v>0.06</v>
      </c>
      <c r="D8847" t="s">
        <v>3557</v>
      </c>
      <c r="E8847">
        <v>0.06</v>
      </c>
      <c r="F8847">
        <v>0</v>
      </c>
      <c r="G8847">
        <v>0</v>
      </c>
      <c r="H8847">
        <v>0</v>
      </c>
      <c r="I8847">
        <v>0</v>
      </c>
    </row>
    <row r="8848" spans="1:9" x14ac:dyDescent="0.25">
      <c r="A8848" t="s">
        <v>720</v>
      </c>
      <c r="B8848">
        <v>42743</v>
      </c>
      <c r="C8848" s="593">
        <v>0.06</v>
      </c>
      <c r="D8848" t="s">
        <v>3536</v>
      </c>
      <c r="E8848">
        <v>0.06</v>
      </c>
      <c r="F8848">
        <v>0</v>
      </c>
      <c r="G8848">
        <v>0</v>
      </c>
      <c r="H8848">
        <v>0</v>
      </c>
      <c r="I8848">
        <v>0</v>
      </c>
    </row>
    <row r="8849" spans="1:9" x14ac:dyDescent="0.25">
      <c r="A8849" t="s">
        <v>720</v>
      </c>
      <c r="B8849">
        <v>42746</v>
      </c>
      <c r="C8849" s="593">
        <v>0.06</v>
      </c>
      <c r="D8849" t="s">
        <v>3528</v>
      </c>
      <c r="E8849">
        <v>0.06</v>
      </c>
      <c r="F8849">
        <v>0</v>
      </c>
      <c r="G8849">
        <v>0</v>
      </c>
      <c r="H8849">
        <v>0</v>
      </c>
      <c r="I8849">
        <v>0</v>
      </c>
    </row>
    <row r="8850" spans="1:9" x14ac:dyDescent="0.25">
      <c r="A8850" t="s">
        <v>720</v>
      </c>
      <c r="B8850">
        <v>42748</v>
      </c>
      <c r="C8850" s="593">
        <v>0.06</v>
      </c>
      <c r="D8850" t="s">
        <v>3417</v>
      </c>
      <c r="E8850">
        <v>0.06</v>
      </c>
      <c r="F8850">
        <v>0</v>
      </c>
      <c r="G8850">
        <v>0</v>
      </c>
      <c r="H8850">
        <v>0</v>
      </c>
      <c r="I8850">
        <v>0</v>
      </c>
    </row>
    <row r="8851" spans="1:9" x14ac:dyDescent="0.25">
      <c r="A8851" t="s">
        <v>720</v>
      </c>
      <c r="B8851">
        <v>42749</v>
      </c>
      <c r="C8851" s="593">
        <v>0.06</v>
      </c>
      <c r="D8851" t="s">
        <v>3558</v>
      </c>
      <c r="E8851">
        <v>0.06</v>
      </c>
      <c r="F8851">
        <v>0</v>
      </c>
      <c r="G8851">
        <v>0</v>
      </c>
      <c r="H8851">
        <v>0</v>
      </c>
      <c r="I8851">
        <v>0</v>
      </c>
    </row>
    <row r="8852" spans="1:9" x14ac:dyDescent="0.25">
      <c r="A8852" t="s">
        <v>720</v>
      </c>
      <c r="B8852">
        <v>42753</v>
      </c>
      <c r="C8852" s="593">
        <v>0.06</v>
      </c>
      <c r="D8852" t="s">
        <v>3557</v>
      </c>
      <c r="E8852">
        <v>0.06</v>
      </c>
      <c r="F8852">
        <v>0</v>
      </c>
      <c r="G8852">
        <v>0</v>
      </c>
      <c r="H8852">
        <v>0</v>
      </c>
      <c r="I8852">
        <v>0</v>
      </c>
    </row>
    <row r="8853" spans="1:9" x14ac:dyDescent="0.25">
      <c r="A8853" t="s">
        <v>720</v>
      </c>
      <c r="B8853">
        <v>42754</v>
      </c>
      <c r="C8853" s="593">
        <v>0.06</v>
      </c>
      <c r="D8853" t="s">
        <v>3559</v>
      </c>
      <c r="E8853">
        <v>0.06</v>
      </c>
      <c r="F8853">
        <v>0</v>
      </c>
      <c r="G8853">
        <v>0</v>
      </c>
      <c r="H8853">
        <v>0</v>
      </c>
      <c r="I8853">
        <v>0</v>
      </c>
    </row>
    <row r="8854" spans="1:9" x14ac:dyDescent="0.25">
      <c r="A8854" t="s">
        <v>720</v>
      </c>
      <c r="B8854">
        <v>42755</v>
      </c>
      <c r="C8854" s="593">
        <v>0.06</v>
      </c>
      <c r="D8854" t="s">
        <v>3559</v>
      </c>
      <c r="E8854">
        <v>0.06</v>
      </c>
      <c r="F8854">
        <v>0</v>
      </c>
      <c r="G8854">
        <v>0</v>
      </c>
      <c r="H8854">
        <v>0</v>
      </c>
      <c r="I8854">
        <v>0</v>
      </c>
    </row>
    <row r="8855" spans="1:9" x14ac:dyDescent="0.25">
      <c r="A8855" t="s">
        <v>720</v>
      </c>
      <c r="B8855">
        <v>42757</v>
      </c>
      <c r="C8855" s="593">
        <v>0.06</v>
      </c>
      <c r="D8855" t="s">
        <v>3558</v>
      </c>
      <c r="E8855">
        <v>0.06</v>
      </c>
      <c r="F8855">
        <v>0</v>
      </c>
      <c r="G8855">
        <v>0</v>
      </c>
      <c r="H8855">
        <v>0</v>
      </c>
      <c r="I8855">
        <v>0</v>
      </c>
    </row>
    <row r="8856" spans="1:9" x14ac:dyDescent="0.25">
      <c r="A8856" t="s">
        <v>720</v>
      </c>
      <c r="B8856">
        <v>42758</v>
      </c>
      <c r="C8856" s="593">
        <v>0.06</v>
      </c>
      <c r="D8856" t="s">
        <v>1250</v>
      </c>
      <c r="E8856">
        <v>0.06</v>
      </c>
      <c r="F8856">
        <v>0</v>
      </c>
      <c r="G8856">
        <v>0</v>
      </c>
      <c r="H8856">
        <v>0</v>
      </c>
      <c r="I8856">
        <v>0</v>
      </c>
    </row>
    <row r="8857" spans="1:9" x14ac:dyDescent="0.25">
      <c r="A8857" t="s">
        <v>720</v>
      </c>
      <c r="B8857">
        <v>42759</v>
      </c>
      <c r="C8857" s="593">
        <v>0.06</v>
      </c>
      <c r="D8857" t="s">
        <v>3361</v>
      </c>
      <c r="E8857">
        <v>0.06</v>
      </c>
      <c r="F8857">
        <v>0</v>
      </c>
      <c r="G8857">
        <v>0</v>
      </c>
      <c r="H8857">
        <v>0</v>
      </c>
      <c r="I8857">
        <v>0</v>
      </c>
    </row>
    <row r="8858" spans="1:9" x14ac:dyDescent="0.25">
      <c r="A8858" t="s">
        <v>720</v>
      </c>
      <c r="B8858">
        <v>42762</v>
      </c>
      <c r="C8858" s="593">
        <v>0.06</v>
      </c>
      <c r="D8858" t="s">
        <v>2634</v>
      </c>
      <c r="E8858">
        <v>0.06</v>
      </c>
      <c r="F8858">
        <v>0</v>
      </c>
      <c r="G8858">
        <v>0</v>
      </c>
      <c r="H8858">
        <v>0</v>
      </c>
      <c r="I8858">
        <v>0</v>
      </c>
    </row>
    <row r="8859" spans="1:9" x14ac:dyDescent="0.25">
      <c r="A8859" t="s">
        <v>720</v>
      </c>
      <c r="B8859">
        <v>42764</v>
      </c>
      <c r="C8859" s="593">
        <v>0.06</v>
      </c>
      <c r="D8859" t="s">
        <v>3558</v>
      </c>
      <c r="E8859">
        <v>0.06</v>
      </c>
      <c r="F8859">
        <v>0</v>
      </c>
      <c r="G8859">
        <v>0</v>
      </c>
      <c r="H8859">
        <v>0</v>
      </c>
      <c r="I8859">
        <v>0</v>
      </c>
    </row>
    <row r="8860" spans="1:9" x14ac:dyDescent="0.25">
      <c r="A8860" t="s">
        <v>720</v>
      </c>
      <c r="B8860">
        <v>42765</v>
      </c>
      <c r="C8860" s="593">
        <v>0.06</v>
      </c>
      <c r="D8860" t="s">
        <v>3555</v>
      </c>
      <c r="E8860">
        <v>0.06</v>
      </c>
      <c r="F8860">
        <v>0</v>
      </c>
      <c r="G8860">
        <v>0</v>
      </c>
      <c r="H8860">
        <v>0</v>
      </c>
      <c r="I8860">
        <v>0</v>
      </c>
    </row>
    <row r="8861" spans="1:9" x14ac:dyDescent="0.25">
      <c r="A8861" t="s">
        <v>720</v>
      </c>
      <c r="B8861">
        <v>42776</v>
      </c>
      <c r="C8861" s="593">
        <v>0.06</v>
      </c>
      <c r="D8861" t="s">
        <v>3417</v>
      </c>
      <c r="E8861">
        <v>0.06</v>
      </c>
      <c r="F8861">
        <v>0</v>
      </c>
      <c r="G8861">
        <v>0</v>
      </c>
      <c r="H8861">
        <v>0</v>
      </c>
      <c r="I8861">
        <v>0</v>
      </c>
    </row>
    <row r="8862" spans="1:9" x14ac:dyDescent="0.25">
      <c r="A8862" t="s">
        <v>720</v>
      </c>
      <c r="B8862">
        <v>42782</v>
      </c>
      <c r="C8862" s="593">
        <v>0.06</v>
      </c>
      <c r="D8862" t="s">
        <v>3558</v>
      </c>
      <c r="E8862">
        <v>0.06</v>
      </c>
      <c r="F8862">
        <v>0</v>
      </c>
      <c r="G8862">
        <v>0</v>
      </c>
      <c r="H8862">
        <v>0</v>
      </c>
      <c r="I8862">
        <v>0</v>
      </c>
    </row>
    <row r="8863" spans="1:9" x14ac:dyDescent="0.25">
      <c r="A8863" t="s">
        <v>720</v>
      </c>
      <c r="B8863">
        <v>42784</v>
      </c>
      <c r="C8863" s="593">
        <v>0.06</v>
      </c>
      <c r="D8863" t="s">
        <v>3417</v>
      </c>
      <c r="E8863">
        <v>0.06</v>
      </c>
      <c r="F8863">
        <v>0</v>
      </c>
      <c r="G8863">
        <v>0</v>
      </c>
      <c r="H8863">
        <v>0</v>
      </c>
      <c r="I8863">
        <v>0</v>
      </c>
    </row>
    <row r="8864" spans="1:9" x14ac:dyDescent="0.25">
      <c r="A8864" t="s">
        <v>720</v>
      </c>
      <c r="B8864">
        <v>42788</v>
      </c>
      <c r="C8864" s="593">
        <v>0.06</v>
      </c>
      <c r="D8864" t="s">
        <v>3417</v>
      </c>
      <c r="E8864">
        <v>0.06</v>
      </c>
      <c r="F8864">
        <v>0</v>
      </c>
      <c r="G8864">
        <v>0</v>
      </c>
      <c r="H8864">
        <v>0</v>
      </c>
      <c r="I8864">
        <v>0</v>
      </c>
    </row>
    <row r="8865" spans="1:9" x14ac:dyDescent="0.25">
      <c r="A8865" t="s">
        <v>720</v>
      </c>
      <c r="B8865">
        <v>45275</v>
      </c>
      <c r="C8865" s="593">
        <v>0.06</v>
      </c>
      <c r="D8865" t="s">
        <v>2171</v>
      </c>
      <c r="E8865">
        <v>0.06</v>
      </c>
      <c r="F8865">
        <v>0</v>
      </c>
      <c r="G8865">
        <v>0</v>
      </c>
      <c r="H8865">
        <v>0</v>
      </c>
      <c r="I8865">
        <v>0</v>
      </c>
    </row>
    <row r="8866" spans="1:9" x14ac:dyDescent="0.25">
      <c r="A8866" t="s">
        <v>720</v>
      </c>
      <c r="B8866">
        <v>45999</v>
      </c>
      <c r="C8866" s="593">
        <v>0.06</v>
      </c>
      <c r="D8866" t="s">
        <v>2632</v>
      </c>
      <c r="E8866">
        <v>0.06</v>
      </c>
      <c r="F8866">
        <v>0</v>
      </c>
      <c r="G8866">
        <v>0</v>
      </c>
      <c r="H8866">
        <v>0</v>
      </c>
      <c r="I8866">
        <v>0</v>
      </c>
    </row>
    <row r="8867" spans="1:9" x14ac:dyDescent="0.25">
      <c r="A8867" t="s">
        <v>721</v>
      </c>
      <c r="B8867">
        <v>70001</v>
      </c>
      <c r="C8867" s="593">
        <v>9.1999999999999998E-2</v>
      </c>
      <c r="D8867" t="s">
        <v>1168</v>
      </c>
      <c r="E8867">
        <v>4.4499999999999998E-2</v>
      </c>
      <c r="F8867">
        <v>4.7500000000000001E-2</v>
      </c>
      <c r="G8867">
        <v>0</v>
      </c>
      <c r="H8867">
        <v>0</v>
      </c>
      <c r="I8867">
        <v>0</v>
      </c>
    </row>
    <row r="8868" spans="1:9" x14ac:dyDescent="0.25">
      <c r="A8868" t="s">
        <v>721</v>
      </c>
      <c r="B8868">
        <v>70002</v>
      </c>
      <c r="C8868" s="593">
        <v>9.1999999999999998E-2</v>
      </c>
      <c r="D8868" t="s">
        <v>1168</v>
      </c>
      <c r="E8868">
        <v>4.4499999999999998E-2</v>
      </c>
      <c r="F8868">
        <v>4.7500000000000001E-2</v>
      </c>
      <c r="G8868">
        <v>0</v>
      </c>
      <c r="H8868">
        <v>0</v>
      </c>
      <c r="I8868">
        <v>0</v>
      </c>
    </row>
    <row r="8869" spans="1:9" x14ac:dyDescent="0.25">
      <c r="A8869" t="s">
        <v>721</v>
      </c>
      <c r="B8869">
        <v>70003</v>
      </c>
      <c r="C8869" s="593">
        <v>9.1999999999999998E-2</v>
      </c>
      <c r="D8869" t="s">
        <v>1168</v>
      </c>
      <c r="E8869">
        <v>4.4499999999999998E-2</v>
      </c>
      <c r="F8869">
        <v>4.7500000000000001E-2</v>
      </c>
      <c r="G8869">
        <v>0</v>
      </c>
      <c r="H8869">
        <v>0</v>
      </c>
      <c r="I8869">
        <v>0</v>
      </c>
    </row>
    <row r="8870" spans="1:9" x14ac:dyDescent="0.25">
      <c r="A8870" t="s">
        <v>721</v>
      </c>
      <c r="B8870">
        <v>70004</v>
      </c>
      <c r="C8870" s="593">
        <v>9.1999999999999998E-2</v>
      </c>
      <c r="D8870" t="s">
        <v>1168</v>
      </c>
      <c r="E8870">
        <v>4.4499999999999998E-2</v>
      </c>
      <c r="F8870">
        <v>4.7500000000000001E-2</v>
      </c>
      <c r="G8870">
        <v>0</v>
      </c>
      <c r="H8870">
        <v>0</v>
      </c>
      <c r="I8870">
        <v>0</v>
      </c>
    </row>
    <row r="8871" spans="1:9" x14ac:dyDescent="0.25">
      <c r="A8871" t="s">
        <v>721</v>
      </c>
      <c r="B8871">
        <v>70005</v>
      </c>
      <c r="C8871" s="593">
        <v>9.1999999999999998E-2</v>
      </c>
      <c r="D8871" t="s">
        <v>1168</v>
      </c>
      <c r="E8871">
        <v>4.4499999999999998E-2</v>
      </c>
      <c r="F8871">
        <v>4.7500000000000001E-2</v>
      </c>
      <c r="G8871">
        <v>0</v>
      </c>
      <c r="H8871">
        <v>0</v>
      </c>
      <c r="I8871">
        <v>0</v>
      </c>
    </row>
    <row r="8872" spans="1:9" x14ac:dyDescent="0.25">
      <c r="A8872" t="s">
        <v>721</v>
      </c>
      <c r="B8872">
        <v>70006</v>
      </c>
      <c r="C8872" s="593">
        <v>9.1999999999999998E-2</v>
      </c>
      <c r="D8872" t="s">
        <v>1168</v>
      </c>
      <c r="E8872">
        <v>4.4499999999999998E-2</v>
      </c>
      <c r="F8872">
        <v>4.7500000000000001E-2</v>
      </c>
      <c r="G8872">
        <v>0</v>
      </c>
      <c r="H8872">
        <v>0</v>
      </c>
      <c r="I8872">
        <v>0</v>
      </c>
    </row>
    <row r="8873" spans="1:9" x14ac:dyDescent="0.25">
      <c r="A8873" t="s">
        <v>721</v>
      </c>
      <c r="B8873">
        <v>70009</v>
      </c>
      <c r="C8873" s="593">
        <v>9.1999999999999998E-2</v>
      </c>
      <c r="D8873" t="s">
        <v>1168</v>
      </c>
      <c r="E8873">
        <v>4.4499999999999998E-2</v>
      </c>
      <c r="F8873">
        <v>4.7500000000000001E-2</v>
      </c>
      <c r="G8873">
        <v>0</v>
      </c>
      <c r="H8873">
        <v>0</v>
      </c>
      <c r="I8873">
        <v>0</v>
      </c>
    </row>
    <row r="8874" spans="1:9" x14ac:dyDescent="0.25">
      <c r="A8874" t="s">
        <v>721</v>
      </c>
      <c r="B8874">
        <v>70010</v>
      </c>
      <c r="C8874" s="593">
        <v>9.1999999999999998E-2</v>
      </c>
      <c r="D8874" t="s">
        <v>1168</v>
      </c>
      <c r="E8874">
        <v>4.4499999999999998E-2</v>
      </c>
      <c r="F8874">
        <v>4.7500000000000001E-2</v>
      </c>
      <c r="G8874">
        <v>0</v>
      </c>
      <c r="H8874">
        <v>0</v>
      </c>
      <c r="I8874">
        <v>0</v>
      </c>
    </row>
    <row r="8875" spans="1:9" x14ac:dyDescent="0.25">
      <c r="A8875" t="s">
        <v>721</v>
      </c>
      <c r="B8875">
        <v>70011</v>
      </c>
      <c r="C8875" s="593">
        <v>9.1999999999999998E-2</v>
      </c>
      <c r="D8875" t="s">
        <v>1168</v>
      </c>
      <c r="E8875">
        <v>4.4499999999999998E-2</v>
      </c>
      <c r="F8875">
        <v>4.7500000000000001E-2</v>
      </c>
      <c r="G8875">
        <v>0</v>
      </c>
      <c r="H8875">
        <v>0</v>
      </c>
      <c r="I8875">
        <v>0</v>
      </c>
    </row>
    <row r="8876" spans="1:9" x14ac:dyDescent="0.25">
      <c r="A8876" t="s">
        <v>721</v>
      </c>
      <c r="B8876">
        <v>70030</v>
      </c>
      <c r="C8876" s="593">
        <v>9.6000000000000002E-2</v>
      </c>
      <c r="D8876" t="s">
        <v>3560</v>
      </c>
      <c r="E8876">
        <v>4.4499999999999998E-2</v>
      </c>
      <c r="F8876">
        <v>0</v>
      </c>
      <c r="G8876">
        <v>0</v>
      </c>
      <c r="H8876">
        <v>5.1499999999999997E-2</v>
      </c>
      <c r="I8876">
        <v>0</v>
      </c>
    </row>
    <row r="8877" spans="1:9" x14ac:dyDescent="0.25">
      <c r="A8877" t="s">
        <v>721</v>
      </c>
      <c r="B8877">
        <v>70031</v>
      </c>
      <c r="C8877" s="593">
        <v>9.4500000000000001E-2</v>
      </c>
      <c r="D8877" t="s">
        <v>3561</v>
      </c>
      <c r="E8877">
        <v>4.4499999999999998E-2</v>
      </c>
      <c r="F8877">
        <v>0.05</v>
      </c>
      <c r="G8877">
        <v>0</v>
      </c>
      <c r="H8877">
        <v>0</v>
      </c>
      <c r="I8877">
        <v>0</v>
      </c>
    </row>
    <row r="8878" spans="1:9" x14ac:dyDescent="0.25">
      <c r="A8878" t="s">
        <v>721</v>
      </c>
      <c r="B8878">
        <v>70032</v>
      </c>
      <c r="C8878" s="593">
        <v>9.4500000000000001E-2</v>
      </c>
      <c r="D8878" t="s">
        <v>3562</v>
      </c>
      <c r="E8878">
        <v>4.4499999999999998E-2</v>
      </c>
      <c r="F8878">
        <v>0.05</v>
      </c>
      <c r="G8878">
        <v>0</v>
      </c>
      <c r="H8878">
        <v>0</v>
      </c>
      <c r="I8878">
        <v>0</v>
      </c>
    </row>
    <row r="8879" spans="1:9" x14ac:dyDescent="0.25">
      <c r="A8879" t="s">
        <v>721</v>
      </c>
      <c r="B8879">
        <v>70033</v>
      </c>
      <c r="C8879" s="593">
        <v>9.1999999999999998E-2</v>
      </c>
      <c r="D8879" t="s">
        <v>1168</v>
      </c>
      <c r="E8879">
        <v>4.4499999999999998E-2</v>
      </c>
      <c r="F8879">
        <v>4.7500000000000001E-2</v>
      </c>
      <c r="G8879">
        <v>0</v>
      </c>
      <c r="H8879">
        <v>0</v>
      </c>
      <c r="I8879">
        <v>0</v>
      </c>
    </row>
    <row r="8880" spans="1:9" x14ac:dyDescent="0.25">
      <c r="A8880" t="s">
        <v>721</v>
      </c>
      <c r="B8880">
        <v>70036</v>
      </c>
      <c r="C8880" s="593">
        <v>9.1999999999999998E-2</v>
      </c>
      <c r="D8880" t="s">
        <v>1168</v>
      </c>
      <c r="E8880">
        <v>4.4499999999999998E-2</v>
      </c>
      <c r="F8880">
        <v>4.7500000000000001E-2</v>
      </c>
      <c r="G8880">
        <v>0</v>
      </c>
      <c r="H8880">
        <v>0</v>
      </c>
      <c r="I8880">
        <v>0</v>
      </c>
    </row>
    <row r="8881" spans="1:9" x14ac:dyDescent="0.25">
      <c r="A8881" t="s">
        <v>721</v>
      </c>
      <c r="B8881">
        <v>70037</v>
      </c>
      <c r="C8881" s="593">
        <v>9.4500000000000001E-2</v>
      </c>
      <c r="D8881" t="s">
        <v>3563</v>
      </c>
      <c r="E8881">
        <v>4.4499999999999998E-2</v>
      </c>
      <c r="F8881">
        <v>0.05</v>
      </c>
      <c r="G8881">
        <v>0</v>
      </c>
      <c r="H8881">
        <v>0</v>
      </c>
      <c r="I8881">
        <v>0</v>
      </c>
    </row>
    <row r="8882" spans="1:9" x14ac:dyDescent="0.25">
      <c r="A8882" t="s">
        <v>721</v>
      </c>
      <c r="B8882">
        <v>70038</v>
      </c>
      <c r="C8882" s="593">
        <v>8.9499999999999996E-2</v>
      </c>
      <c r="D8882" t="s">
        <v>3564</v>
      </c>
      <c r="E8882">
        <v>4.4499999999999998E-2</v>
      </c>
      <c r="F8882">
        <v>4.4999999999999998E-2</v>
      </c>
      <c r="G8882">
        <v>0</v>
      </c>
      <c r="H8882">
        <v>0</v>
      </c>
      <c r="I8882">
        <v>0</v>
      </c>
    </row>
    <row r="8883" spans="1:9" x14ac:dyDescent="0.25">
      <c r="A8883" t="s">
        <v>721</v>
      </c>
      <c r="B8883">
        <v>70039</v>
      </c>
      <c r="C8883" s="593">
        <v>9.4500000000000001E-2</v>
      </c>
      <c r="D8883" t="s">
        <v>3561</v>
      </c>
      <c r="E8883">
        <v>4.4499999999999998E-2</v>
      </c>
      <c r="F8883">
        <v>0.05</v>
      </c>
      <c r="G8883">
        <v>0</v>
      </c>
      <c r="H8883">
        <v>0</v>
      </c>
      <c r="I8883">
        <v>0</v>
      </c>
    </row>
    <row r="8884" spans="1:9" x14ac:dyDescent="0.25">
      <c r="A8884" t="s">
        <v>721</v>
      </c>
      <c r="B8884">
        <v>70040</v>
      </c>
      <c r="C8884" s="593">
        <v>9.4500000000000001E-2</v>
      </c>
      <c r="D8884" t="s">
        <v>3562</v>
      </c>
      <c r="E8884">
        <v>4.4499999999999998E-2</v>
      </c>
      <c r="F8884">
        <v>0.05</v>
      </c>
      <c r="G8884">
        <v>0</v>
      </c>
      <c r="H8884">
        <v>0</v>
      </c>
      <c r="I8884">
        <v>0</v>
      </c>
    </row>
    <row r="8885" spans="1:9" x14ac:dyDescent="0.25">
      <c r="A8885" t="s">
        <v>721</v>
      </c>
      <c r="B8885">
        <v>70041</v>
      </c>
      <c r="C8885" s="593">
        <v>8.9499999999999996E-2</v>
      </c>
      <c r="D8885" t="s">
        <v>3564</v>
      </c>
      <c r="E8885">
        <v>4.4499999999999998E-2</v>
      </c>
      <c r="F8885">
        <v>4.4999999999999998E-2</v>
      </c>
      <c r="G8885">
        <v>0</v>
      </c>
      <c r="H8885">
        <v>0</v>
      </c>
      <c r="I8885">
        <v>0</v>
      </c>
    </row>
    <row r="8886" spans="1:9" x14ac:dyDescent="0.25">
      <c r="A8886" t="s">
        <v>721</v>
      </c>
      <c r="B8886">
        <v>70043</v>
      </c>
      <c r="C8886" s="593">
        <v>9.4500000000000001E-2</v>
      </c>
      <c r="D8886" t="s">
        <v>3562</v>
      </c>
      <c r="E8886">
        <v>4.4499999999999998E-2</v>
      </c>
      <c r="F8886">
        <v>0.05</v>
      </c>
      <c r="G8886">
        <v>0</v>
      </c>
      <c r="H8886">
        <v>0</v>
      </c>
      <c r="I8886">
        <v>0</v>
      </c>
    </row>
    <row r="8887" spans="1:9" x14ac:dyDescent="0.25">
      <c r="A8887" t="s">
        <v>721</v>
      </c>
      <c r="B8887">
        <v>70044</v>
      </c>
      <c r="C8887" s="593">
        <v>9.4500000000000001E-2</v>
      </c>
      <c r="D8887" t="s">
        <v>3562</v>
      </c>
      <c r="E8887">
        <v>4.4499999999999998E-2</v>
      </c>
      <c r="F8887">
        <v>0.05</v>
      </c>
      <c r="G8887">
        <v>0</v>
      </c>
      <c r="H8887">
        <v>0</v>
      </c>
      <c r="I8887">
        <v>0</v>
      </c>
    </row>
    <row r="8888" spans="1:9" x14ac:dyDescent="0.25">
      <c r="A8888" t="s">
        <v>721</v>
      </c>
      <c r="B8888">
        <v>70047</v>
      </c>
      <c r="C8888" s="593">
        <v>9.4500000000000001E-2</v>
      </c>
      <c r="D8888" t="s">
        <v>3561</v>
      </c>
      <c r="E8888">
        <v>4.4499999999999998E-2</v>
      </c>
      <c r="F8888">
        <v>0.05</v>
      </c>
      <c r="G8888">
        <v>0</v>
      </c>
      <c r="H8888">
        <v>0</v>
      </c>
      <c r="I8888">
        <v>0</v>
      </c>
    </row>
    <row r="8889" spans="1:9" x14ac:dyDescent="0.25">
      <c r="A8889" t="s">
        <v>721</v>
      </c>
      <c r="B8889">
        <v>70049</v>
      </c>
      <c r="C8889" s="593">
        <v>9.7000000000000003E-2</v>
      </c>
      <c r="D8889" t="s">
        <v>3565</v>
      </c>
      <c r="E8889">
        <v>4.4499999999999998E-2</v>
      </c>
      <c r="F8889">
        <v>5.2499999999999998E-2</v>
      </c>
      <c r="G8889">
        <v>0</v>
      </c>
      <c r="H8889">
        <v>0</v>
      </c>
      <c r="I8889">
        <v>0</v>
      </c>
    </row>
    <row r="8890" spans="1:9" x14ac:dyDescent="0.25">
      <c r="A8890" t="s">
        <v>721</v>
      </c>
      <c r="B8890">
        <v>70050</v>
      </c>
      <c r="C8890" s="593">
        <v>8.9499999999999996E-2</v>
      </c>
      <c r="D8890" t="s">
        <v>3564</v>
      </c>
      <c r="E8890">
        <v>4.4499999999999998E-2</v>
      </c>
      <c r="F8890">
        <v>4.4999999999999998E-2</v>
      </c>
      <c r="G8890">
        <v>0</v>
      </c>
      <c r="H8890">
        <v>0</v>
      </c>
      <c r="I8890">
        <v>0</v>
      </c>
    </row>
    <row r="8891" spans="1:9" x14ac:dyDescent="0.25">
      <c r="A8891" t="s">
        <v>721</v>
      </c>
      <c r="B8891">
        <v>70051</v>
      </c>
      <c r="C8891" s="593">
        <v>9.7000000000000003E-2</v>
      </c>
      <c r="D8891" t="s">
        <v>3565</v>
      </c>
      <c r="E8891">
        <v>4.4499999999999998E-2</v>
      </c>
      <c r="F8891">
        <v>5.2499999999999998E-2</v>
      </c>
      <c r="G8891">
        <v>0</v>
      </c>
      <c r="H8891">
        <v>0</v>
      </c>
      <c r="I8891">
        <v>0</v>
      </c>
    </row>
    <row r="8892" spans="1:9" x14ac:dyDescent="0.25">
      <c r="A8892" t="s">
        <v>721</v>
      </c>
      <c r="B8892">
        <v>70052</v>
      </c>
      <c r="C8892" s="593">
        <v>8.9499999999999996E-2</v>
      </c>
      <c r="D8892" t="s">
        <v>3566</v>
      </c>
      <c r="E8892">
        <v>4.4499999999999998E-2</v>
      </c>
      <c r="F8892">
        <v>0</v>
      </c>
      <c r="G8892">
        <v>4.4999999999999998E-2</v>
      </c>
      <c r="H8892">
        <v>0</v>
      </c>
      <c r="I8892">
        <v>0</v>
      </c>
    </row>
    <row r="8893" spans="1:9" x14ac:dyDescent="0.25">
      <c r="A8893" t="s">
        <v>721</v>
      </c>
      <c r="B8893">
        <v>70053</v>
      </c>
      <c r="C8893" s="593">
        <v>9.4500000000000001E-2</v>
      </c>
      <c r="D8893" t="s">
        <v>3563</v>
      </c>
      <c r="E8893">
        <v>4.4499999999999998E-2</v>
      </c>
      <c r="F8893">
        <v>0.05</v>
      </c>
      <c r="G8893">
        <v>0</v>
      </c>
      <c r="H8893">
        <v>0</v>
      </c>
      <c r="I8893">
        <v>0</v>
      </c>
    </row>
    <row r="8894" spans="1:9" x14ac:dyDescent="0.25">
      <c r="A8894" t="s">
        <v>721</v>
      </c>
      <c r="B8894">
        <v>70054</v>
      </c>
      <c r="C8894" s="593">
        <v>9.1999999999999998E-2</v>
      </c>
      <c r="D8894" t="s">
        <v>2341</v>
      </c>
      <c r="E8894">
        <v>4.4499999999999998E-2</v>
      </c>
      <c r="F8894">
        <v>4.7500000000000001E-2</v>
      </c>
      <c r="G8894">
        <v>0</v>
      </c>
      <c r="H8894">
        <v>0</v>
      </c>
      <c r="I8894">
        <v>0</v>
      </c>
    </row>
    <row r="8895" spans="1:9" x14ac:dyDescent="0.25">
      <c r="A8895" t="s">
        <v>721</v>
      </c>
      <c r="B8895">
        <v>70055</v>
      </c>
      <c r="C8895" s="593">
        <v>9.1999999999999998E-2</v>
      </c>
      <c r="D8895" t="s">
        <v>1168</v>
      </c>
      <c r="E8895">
        <v>4.4499999999999998E-2</v>
      </c>
      <c r="F8895">
        <v>4.7500000000000001E-2</v>
      </c>
      <c r="G8895">
        <v>0</v>
      </c>
      <c r="H8895">
        <v>0</v>
      </c>
      <c r="I8895">
        <v>0</v>
      </c>
    </row>
    <row r="8896" spans="1:9" x14ac:dyDescent="0.25">
      <c r="A8896" t="s">
        <v>721</v>
      </c>
      <c r="B8896">
        <v>70056</v>
      </c>
      <c r="C8896" s="593">
        <v>9.1999999999999998E-2</v>
      </c>
      <c r="D8896" t="s">
        <v>1168</v>
      </c>
      <c r="E8896">
        <v>4.4499999999999998E-2</v>
      </c>
      <c r="F8896">
        <v>4.7500000000000001E-2</v>
      </c>
      <c r="G8896">
        <v>0</v>
      </c>
      <c r="H8896">
        <v>0</v>
      </c>
      <c r="I8896">
        <v>0</v>
      </c>
    </row>
    <row r="8897" spans="1:9" x14ac:dyDescent="0.25">
      <c r="A8897" t="s">
        <v>721</v>
      </c>
      <c r="B8897">
        <v>70057</v>
      </c>
      <c r="C8897" s="593">
        <v>9.7000000000000003E-2</v>
      </c>
      <c r="D8897" t="s">
        <v>3565</v>
      </c>
      <c r="E8897">
        <v>4.4499999999999998E-2</v>
      </c>
      <c r="F8897">
        <v>5.2499999999999998E-2</v>
      </c>
      <c r="G8897">
        <v>0</v>
      </c>
      <c r="H8897">
        <v>0</v>
      </c>
      <c r="I8897">
        <v>0</v>
      </c>
    </row>
    <row r="8898" spans="1:9" x14ac:dyDescent="0.25">
      <c r="A8898" t="s">
        <v>721</v>
      </c>
      <c r="B8898">
        <v>70058</v>
      </c>
      <c r="C8898" s="593">
        <v>9.1999999999999998E-2</v>
      </c>
      <c r="D8898" t="s">
        <v>1168</v>
      </c>
      <c r="E8898">
        <v>4.4499999999999998E-2</v>
      </c>
      <c r="F8898">
        <v>4.7500000000000001E-2</v>
      </c>
      <c r="G8898">
        <v>0</v>
      </c>
      <c r="H8898">
        <v>0</v>
      </c>
      <c r="I8898">
        <v>0</v>
      </c>
    </row>
    <row r="8899" spans="1:9" x14ac:dyDescent="0.25">
      <c r="A8899" t="s">
        <v>721</v>
      </c>
      <c r="B8899">
        <v>70059</v>
      </c>
      <c r="C8899" s="593">
        <v>9.1999999999999998E-2</v>
      </c>
      <c r="D8899" t="s">
        <v>1168</v>
      </c>
      <c r="E8899">
        <v>4.4499999999999998E-2</v>
      </c>
      <c r="F8899">
        <v>4.7500000000000001E-2</v>
      </c>
      <c r="G8899">
        <v>0</v>
      </c>
      <c r="H8899">
        <v>0</v>
      </c>
      <c r="I8899">
        <v>0</v>
      </c>
    </row>
    <row r="8900" spans="1:9" x14ac:dyDescent="0.25">
      <c r="A8900" t="s">
        <v>721</v>
      </c>
      <c r="B8900">
        <v>70060</v>
      </c>
      <c r="C8900" s="593">
        <v>9.1999999999999998E-2</v>
      </c>
      <c r="D8900" t="s">
        <v>1168</v>
      </c>
      <c r="E8900">
        <v>4.4499999999999998E-2</v>
      </c>
      <c r="F8900">
        <v>4.7500000000000001E-2</v>
      </c>
      <c r="G8900">
        <v>0</v>
      </c>
      <c r="H8900">
        <v>0</v>
      </c>
      <c r="I8900">
        <v>0</v>
      </c>
    </row>
    <row r="8901" spans="1:9" x14ac:dyDescent="0.25">
      <c r="A8901" t="s">
        <v>721</v>
      </c>
      <c r="B8901">
        <v>70062</v>
      </c>
      <c r="C8901" s="593">
        <v>0.112</v>
      </c>
      <c r="D8901" t="s">
        <v>3567</v>
      </c>
      <c r="E8901">
        <v>4.4499999999999998E-2</v>
      </c>
      <c r="F8901">
        <v>0</v>
      </c>
      <c r="G8901">
        <v>0</v>
      </c>
      <c r="H8901">
        <v>6.7500000000000004E-2</v>
      </c>
      <c r="I8901">
        <v>0</v>
      </c>
    </row>
    <row r="8902" spans="1:9" x14ac:dyDescent="0.25">
      <c r="A8902" t="s">
        <v>721</v>
      </c>
      <c r="B8902">
        <v>70063</v>
      </c>
      <c r="C8902" s="593">
        <v>9.1999999999999998E-2</v>
      </c>
      <c r="D8902" t="s">
        <v>3567</v>
      </c>
      <c r="E8902">
        <v>4.4499999999999998E-2</v>
      </c>
      <c r="F8902">
        <v>4.7500000000000001E-2</v>
      </c>
      <c r="G8902">
        <v>0</v>
      </c>
      <c r="H8902">
        <v>0</v>
      </c>
      <c r="I8902">
        <v>0</v>
      </c>
    </row>
    <row r="8903" spans="1:9" x14ac:dyDescent="0.25">
      <c r="A8903" t="s">
        <v>721</v>
      </c>
      <c r="B8903">
        <v>70064</v>
      </c>
      <c r="C8903" s="593">
        <v>9.1999999999999998E-2</v>
      </c>
      <c r="D8903" t="s">
        <v>3567</v>
      </c>
      <c r="E8903">
        <v>4.4499999999999998E-2</v>
      </c>
      <c r="F8903">
        <v>4.7500000000000001E-2</v>
      </c>
      <c r="G8903">
        <v>0</v>
      </c>
      <c r="H8903">
        <v>0</v>
      </c>
      <c r="I8903">
        <v>0</v>
      </c>
    </row>
    <row r="8904" spans="1:9" x14ac:dyDescent="0.25">
      <c r="A8904" t="s">
        <v>721</v>
      </c>
      <c r="B8904">
        <v>70065</v>
      </c>
      <c r="C8904" s="593">
        <v>9.1999999999999998E-2</v>
      </c>
      <c r="D8904" t="s">
        <v>1168</v>
      </c>
      <c r="E8904">
        <v>4.4499999999999998E-2</v>
      </c>
      <c r="F8904">
        <v>4.7500000000000001E-2</v>
      </c>
      <c r="G8904">
        <v>0</v>
      </c>
      <c r="H8904">
        <v>0</v>
      </c>
      <c r="I8904">
        <v>0</v>
      </c>
    </row>
    <row r="8905" spans="1:9" x14ac:dyDescent="0.25">
      <c r="A8905" t="s">
        <v>721</v>
      </c>
      <c r="B8905">
        <v>70067</v>
      </c>
      <c r="C8905" s="593">
        <v>9.1999999999999998E-2</v>
      </c>
      <c r="D8905" t="s">
        <v>1168</v>
      </c>
      <c r="E8905">
        <v>4.4499999999999998E-2</v>
      </c>
      <c r="F8905">
        <v>4.7500000000000001E-2</v>
      </c>
      <c r="G8905">
        <v>0</v>
      </c>
      <c r="H8905">
        <v>0</v>
      </c>
      <c r="I8905">
        <v>0</v>
      </c>
    </row>
    <row r="8906" spans="1:9" x14ac:dyDescent="0.25">
      <c r="A8906" t="s">
        <v>721</v>
      </c>
      <c r="B8906">
        <v>70068</v>
      </c>
      <c r="C8906" s="593">
        <v>9.7000000000000003E-2</v>
      </c>
      <c r="D8906" t="s">
        <v>3565</v>
      </c>
      <c r="E8906">
        <v>4.4499999999999998E-2</v>
      </c>
      <c r="F8906">
        <v>5.2499999999999998E-2</v>
      </c>
      <c r="G8906">
        <v>0</v>
      </c>
      <c r="H8906">
        <v>0</v>
      </c>
      <c r="I8906">
        <v>0</v>
      </c>
    </row>
    <row r="8907" spans="1:9" x14ac:dyDescent="0.25">
      <c r="A8907" t="s">
        <v>721</v>
      </c>
      <c r="B8907">
        <v>70069</v>
      </c>
      <c r="C8907" s="593">
        <v>9.7000000000000003E-2</v>
      </c>
      <c r="D8907" t="s">
        <v>3565</v>
      </c>
      <c r="E8907">
        <v>4.4499999999999998E-2</v>
      </c>
      <c r="F8907">
        <v>5.2499999999999998E-2</v>
      </c>
      <c r="G8907">
        <v>0</v>
      </c>
      <c r="H8907">
        <v>0</v>
      </c>
      <c r="I8907">
        <v>0</v>
      </c>
    </row>
    <row r="8908" spans="1:9" x14ac:dyDescent="0.25">
      <c r="A8908" t="s">
        <v>721</v>
      </c>
      <c r="B8908">
        <v>70070</v>
      </c>
      <c r="C8908" s="593">
        <v>9.4500000000000001E-2</v>
      </c>
      <c r="D8908" t="s">
        <v>3561</v>
      </c>
      <c r="E8908">
        <v>4.4499999999999998E-2</v>
      </c>
      <c r="F8908">
        <v>0.05</v>
      </c>
      <c r="G8908">
        <v>0</v>
      </c>
      <c r="H8908">
        <v>0</v>
      </c>
      <c r="I8908">
        <v>0</v>
      </c>
    </row>
    <row r="8909" spans="1:9" x14ac:dyDescent="0.25">
      <c r="A8909" t="s">
        <v>721</v>
      </c>
      <c r="B8909">
        <v>70071</v>
      </c>
      <c r="C8909" s="593">
        <v>8.9499999999999996E-2</v>
      </c>
      <c r="D8909" t="s">
        <v>3566</v>
      </c>
      <c r="E8909">
        <v>4.4499999999999998E-2</v>
      </c>
      <c r="F8909">
        <v>0</v>
      </c>
      <c r="G8909">
        <v>4.4999999999999998E-2</v>
      </c>
      <c r="H8909">
        <v>0</v>
      </c>
      <c r="I8909">
        <v>0</v>
      </c>
    </row>
    <row r="8910" spans="1:9" x14ac:dyDescent="0.25">
      <c r="A8910" t="s">
        <v>721</v>
      </c>
      <c r="B8910">
        <v>70072</v>
      </c>
      <c r="C8910" s="593">
        <v>9.1999999999999998E-2</v>
      </c>
      <c r="D8910" t="s">
        <v>1168</v>
      </c>
      <c r="E8910">
        <v>4.4499999999999998E-2</v>
      </c>
      <c r="F8910">
        <v>4.7500000000000001E-2</v>
      </c>
      <c r="G8910">
        <v>0</v>
      </c>
      <c r="H8910">
        <v>0</v>
      </c>
      <c r="I8910">
        <v>0</v>
      </c>
    </row>
    <row r="8911" spans="1:9" x14ac:dyDescent="0.25">
      <c r="A8911" t="s">
        <v>721</v>
      </c>
      <c r="B8911">
        <v>70073</v>
      </c>
      <c r="C8911" s="593">
        <v>9.1999999999999998E-2</v>
      </c>
      <c r="D8911" t="s">
        <v>1168</v>
      </c>
      <c r="E8911">
        <v>4.4499999999999998E-2</v>
      </c>
      <c r="F8911">
        <v>4.7500000000000001E-2</v>
      </c>
      <c r="G8911">
        <v>0</v>
      </c>
      <c r="H8911">
        <v>0</v>
      </c>
      <c r="I8911">
        <v>0</v>
      </c>
    </row>
    <row r="8912" spans="1:9" x14ac:dyDescent="0.25">
      <c r="A8912" t="s">
        <v>721</v>
      </c>
      <c r="B8912">
        <v>70075</v>
      </c>
      <c r="C8912" s="593">
        <v>9.4500000000000001E-2</v>
      </c>
      <c r="D8912" t="s">
        <v>3562</v>
      </c>
      <c r="E8912">
        <v>4.4499999999999998E-2</v>
      </c>
      <c r="F8912">
        <v>0.05</v>
      </c>
      <c r="G8912">
        <v>0</v>
      </c>
      <c r="H8912">
        <v>0</v>
      </c>
      <c r="I8912">
        <v>0</v>
      </c>
    </row>
    <row r="8913" spans="1:9" x14ac:dyDescent="0.25">
      <c r="A8913" t="s">
        <v>721</v>
      </c>
      <c r="B8913">
        <v>70076</v>
      </c>
      <c r="C8913" s="593">
        <v>9.7000000000000003E-2</v>
      </c>
      <c r="D8913" t="s">
        <v>3565</v>
      </c>
      <c r="E8913">
        <v>4.4499999999999998E-2</v>
      </c>
      <c r="F8913">
        <v>5.2499999999999998E-2</v>
      </c>
      <c r="G8913">
        <v>0</v>
      </c>
      <c r="H8913">
        <v>0</v>
      </c>
      <c r="I8913">
        <v>0</v>
      </c>
    </row>
    <row r="8914" spans="1:9" x14ac:dyDescent="0.25">
      <c r="A8914" t="s">
        <v>721</v>
      </c>
      <c r="B8914">
        <v>70078</v>
      </c>
      <c r="C8914" s="593">
        <v>9.4500000000000001E-2</v>
      </c>
      <c r="D8914" t="s">
        <v>3561</v>
      </c>
      <c r="E8914">
        <v>4.4499999999999998E-2</v>
      </c>
      <c r="F8914">
        <v>0.05</v>
      </c>
      <c r="G8914">
        <v>0</v>
      </c>
      <c r="H8914">
        <v>0</v>
      </c>
      <c r="I8914">
        <v>0</v>
      </c>
    </row>
    <row r="8915" spans="1:9" x14ac:dyDescent="0.25">
      <c r="A8915" t="s">
        <v>721</v>
      </c>
      <c r="B8915">
        <v>70079</v>
      </c>
      <c r="C8915" s="593">
        <v>9.4500000000000001E-2</v>
      </c>
      <c r="D8915" t="s">
        <v>3561</v>
      </c>
      <c r="E8915">
        <v>4.4499999999999998E-2</v>
      </c>
      <c r="F8915">
        <v>0.05</v>
      </c>
      <c r="G8915">
        <v>0</v>
      </c>
      <c r="H8915">
        <v>0</v>
      </c>
      <c r="I8915">
        <v>0</v>
      </c>
    </row>
    <row r="8916" spans="1:9" x14ac:dyDescent="0.25">
      <c r="A8916" t="s">
        <v>721</v>
      </c>
      <c r="B8916">
        <v>70080</v>
      </c>
      <c r="C8916" s="593">
        <v>9.4500000000000001E-2</v>
      </c>
      <c r="D8916" t="s">
        <v>3561</v>
      </c>
      <c r="E8916">
        <v>4.4499999999999998E-2</v>
      </c>
      <c r="F8916">
        <v>0.05</v>
      </c>
      <c r="G8916">
        <v>0</v>
      </c>
      <c r="H8916">
        <v>0</v>
      </c>
      <c r="I8916">
        <v>0</v>
      </c>
    </row>
    <row r="8917" spans="1:9" x14ac:dyDescent="0.25">
      <c r="A8917" t="s">
        <v>721</v>
      </c>
      <c r="B8917">
        <v>70081</v>
      </c>
      <c r="C8917" s="593">
        <v>9.4500000000000001E-2</v>
      </c>
      <c r="D8917" t="s">
        <v>3568</v>
      </c>
      <c r="E8917">
        <v>4.4499999999999998E-2</v>
      </c>
      <c r="F8917">
        <v>0.05</v>
      </c>
      <c r="G8917">
        <v>0</v>
      </c>
      <c r="H8917">
        <v>0</v>
      </c>
      <c r="I8917">
        <v>0</v>
      </c>
    </row>
    <row r="8918" spans="1:9" x14ac:dyDescent="0.25">
      <c r="A8918" t="s">
        <v>721</v>
      </c>
      <c r="B8918">
        <v>70082</v>
      </c>
      <c r="C8918" s="593">
        <v>8.9499999999999996E-2</v>
      </c>
      <c r="D8918" t="s">
        <v>3564</v>
      </c>
      <c r="E8918">
        <v>4.4499999999999998E-2</v>
      </c>
      <c r="F8918">
        <v>4.4999999999999998E-2</v>
      </c>
      <c r="G8918">
        <v>0</v>
      </c>
      <c r="H8918">
        <v>0</v>
      </c>
      <c r="I8918">
        <v>0</v>
      </c>
    </row>
    <row r="8919" spans="1:9" x14ac:dyDescent="0.25">
      <c r="A8919" t="s">
        <v>721</v>
      </c>
      <c r="B8919">
        <v>70083</v>
      </c>
      <c r="C8919" s="593">
        <v>8.9499999999999996E-2</v>
      </c>
      <c r="D8919" t="s">
        <v>3564</v>
      </c>
      <c r="E8919">
        <v>4.4499999999999998E-2</v>
      </c>
      <c r="F8919">
        <v>4.4999999999999998E-2</v>
      </c>
      <c r="G8919">
        <v>0</v>
      </c>
      <c r="H8919">
        <v>0</v>
      </c>
      <c r="I8919">
        <v>0</v>
      </c>
    </row>
    <row r="8920" spans="1:9" x14ac:dyDescent="0.25">
      <c r="A8920" t="s">
        <v>721</v>
      </c>
      <c r="B8920">
        <v>70084</v>
      </c>
      <c r="C8920" s="593">
        <v>9.7000000000000003E-2</v>
      </c>
      <c r="D8920" t="s">
        <v>3565</v>
      </c>
      <c r="E8920">
        <v>4.4499999999999998E-2</v>
      </c>
      <c r="F8920">
        <v>5.2499999999999998E-2</v>
      </c>
      <c r="G8920">
        <v>0</v>
      </c>
      <c r="H8920">
        <v>0</v>
      </c>
      <c r="I8920">
        <v>0</v>
      </c>
    </row>
    <row r="8921" spans="1:9" x14ac:dyDescent="0.25">
      <c r="A8921" t="s">
        <v>721</v>
      </c>
      <c r="B8921">
        <v>70085</v>
      </c>
      <c r="C8921" s="593">
        <v>9.4500000000000001E-2</v>
      </c>
      <c r="D8921" t="s">
        <v>3562</v>
      </c>
      <c r="E8921">
        <v>4.4499999999999998E-2</v>
      </c>
      <c r="F8921">
        <v>0.05</v>
      </c>
      <c r="G8921">
        <v>0</v>
      </c>
      <c r="H8921">
        <v>0</v>
      </c>
      <c r="I8921">
        <v>0</v>
      </c>
    </row>
    <row r="8922" spans="1:9" x14ac:dyDescent="0.25">
      <c r="A8922" t="s">
        <v>721</v>
      </c>
      <c r="B8922">
        <v>70086</v>
      </c>
      <c r="C8922" s="593">
        <v>7.9500000000000001E-2</v>
      </c>
      <c r="D8922" t="s">
        <v>3569</v>
      </c>
      <c r="E8922">
        <v>4.4499999999999998E-2</v>
      </c>
      <c r="F8922">
        <v>3.5000000000000003E-2</v>
      </c>
      <c r="G8922">
        <v>0</v>
      </c>
      <c r="H8922">
        <v>0</v>
      </c>
      <c r="I8922">
        <v>0</v>
      </c>
    </row>
    <row r="8923" spans="1:9" x14ac:dyDescent="0.25">
      <c r="A8923" t="s">
        <v>721</v>
      </c>
      <c r="B8923">
        <v>70087</v>
      </c>
      <c r="C8923" s="593">
        <v>9.4500000000000001E-2</v>
      </c>
      <c r="D8923" t="s">
        <v>3561</v>
      </c>
      <c r="E8923">
        <v>4.4499999999999998E-2</v>
      </c>
      <c r="F8923">
        <v>0.05</v>
      </c>
      <c r="G8923">
        <v>0</v>
      </c>
      <c r="H8923">
        <v>0</v>
      </c>
      <c r="I8923">
        <v>0</v>
      </c>
    </row>
    <row r="8924" spans="1:9" x14ac:dyDescent="0.25">
      <c r="A8924" t="s">
        <v>721</v>
      </c>
      <c r="B8924">
        <v>70090</v>
      </c>
      <c r="C8924" s="593">
        <v>9.7000000000000003E-2</v>
      </c>
      <c r="D8924" t="s">
        <v>3565</v>
      </c>
      <c r="E8924">
        <v>4.4499999999999998E-2</v>
      </c>
      <c r="F8924">
        <v>5.2499999999999998E-2</v>
      </c>
      <c r="G8924">
        <v>0</v>
      </c>
      <c r="H8924">
        <v>0</v>
      </c>
      <c r="I8924">
        <v>0</v>
      </c>
    </row>
    <row r="8925" spans="1:9" x14ac:dyDescent="0.25">
      <c r="A8925" t="s">
        <v>721</v>
      </c>
      <c r="B8925">
        <v>70091</v>
      </c>
      <c r="C8925" s="593">
        <v>8.9499999999999996E-2</v>
      </c>
      <c r="D8925" t="s">
        <v>3564</v>
      </c>
      <c r="E8925">
        <v>4.4499999999999998E-2</v>
      </c>
      <c r="F8925">
        <v>4.4999999999999998E-2</v>
      </c>
      <c r="G8925">
        <v>0</v>
      </c>
      <c r="H8925">
        <v>0</v>
      </c>
      <c r="I8925">
        <v>0</v>
      </c>
    </row>
    <row r="8926" spans="1:9" x14ac:dyDescent="0.25">
      <c r="A8926" t="s">
        <v>721</v>
      </c>
      <c r="B8926">
        <v>70092</v>
      </c>
      <c r="C8926" s="593">
        <v>9.4500000000000001E-2</v>
      </c>
      <c r="D8926" t="s">
        <v>3562</v>
      </c>
      <c r="E8926">
        <v>4.4499999999999998E-2</v>
      </c>
      <c r="F8926">
        <v>0.05</v>
      </c>
      <c r="G8926">
        <v>0</v>
      </c>
      <c r="H8926">
        <v>0</v>
      </c>
      <c r="I8926">
        <v>0</v>
      </c>
    </row>
    <row r="8927" spans="1:9" x14ac:dyDescent="0.25">
      <c r="A8927" t="s">
        <v>721</v>
      </c>
      <c r="B8927">
        <v>70093</v>
      </c>
      <c r="C8927" s="593">
        <v>8.9499999999999996E-2</v>
      </c>
      <c r="D8927" t="s">
        <v>3564</v>
      </c>
      <c r="E8927">
        <v>4.4499999999999998E-2</v>
      </c>
      <c r="F8927">
        <v>4.4999999999999998E-2</v>
      </c>
      <c r="G8927">
        <v>0</v>
      </c>
      <c r="H8927">
        <v>0</v>
      </c>
      <c r="I8927">
        <v>0</v>
      </c>
    </row>
    <row r="8928" spans="1:9" x14ac:dyDescent="0.25">
      <c r="A8928" t="s">
        <v>721</v>
      </c>
      <c r="B8928">
        <v>70094</v>
      </c>
      <c r="C8928" s="593">
        <v>9.1999999999999998E-2</v>
      </c>
      <c r="D8928" t="s">
        <v>1168</v>
      </c>
      <c r="E8928">
        <v>4.4499999999999998E-2</v>
      </c>
      <c r="F8928">
        <v>4.7500000000000001E-2</v>
      </c>
      <c r="G8928">
        <v>0</v>
      </c>
      <c r="H8928">
        <v>0</v>
      </c>
      <c r="I8928">
        <v>0</v>
      </c>
    </row>
    <row r="8929" spans="1:9" x14ac:dyDescent="0.25">
      <c r="A8929" t="s">
        <v>721</v>
      </c>
      <c r="B8929">
        <v>70096</v>
      </c>
      <c r="C8929" s="593">
        <v>9.1999999999999998E-2</v>
      </c>
      <c r="D8929" t="s">
        <v>1168</v>
      </c>
      <c r="E8929">
        <v>4.4499999999999998E-2</v>
      </c>
      <c r="F8929">
        <v>4.7500000000000001E-2</v>
      </c>
      <c r="G8929">
        <v>0</v>
      </c>
      <c r="H8929">
        <v>0</v>
      </c>
      <c r="I8929">
        <v>0</v>
      </c>
    </row>
    <row r="8930" spans="1:9" x14ac:dyDescent="0.25">
      <c r="A8930" t="s">
        <v>721</v>
      </c>
      <c r="B8930">
        <v>70097</v>
      </c>
      <c r="C8930" s="593">
        <v>9.1999999999999998E-2</v>
      </c>
      <c r="D8930" t="s">
        <v>3567</v>
      </c>
      <c r="E8930">
        <v>4.4499999999999998E-2</v>
      </c>
      <c r="F8930">
        <v>4.7500000000000001E-2</v>
      </c>
      <c r="G8930">
        <v>0</v>
      </c>
      <c r="H8930">
        <v>0</v>
      </c>
      <c r="I8930">
        <v>0</v>
      </c>
    </row>
    <row r="8931" spans="1:9" x14ac:dyDescent="0.25">
      <c r="A8931" t="s">
        <v>721</v>
      </c>
      <c r="B8931">
        <v>70112</v>
      </c>
      <c r="C8931" s="593">
        <v>9.6949999999999995E-2</v>
      </c>
      <c r="D8931" t="s">
        <v>3570</v>
      </c>
      <c r="E8931">
        <v>4.4499999999999998E-2</v>
      </c>
      <c r="F8931">
        <v>0.05</v>
      </c>
      <c r="G8931">
        <v>0</v>
      </c>
      <c r="H8931">
        <v>2.4499999999999999E-3</v>
      </c>
      <c r="I8931">
        <v>0</v>
      </c>
    </row>
    <row r="8932" spans="1:9" x14ac:dyDescent="0.25">
      <c r="A8932" t="s">
        <v>721</v>
      </c>
      <c r="B8932">
        <v>70113</v>
      </c>
      <c r="C8932" s="593">
        <v>9.4500000000000001E-2</v>
      </c>
      <c r="D8932" t="s">
        <v>3563</v>
      </c>
      <c r="E8932">
        <v>4.4499999999999998E-2</v>
      </c>
      <c r="F8932">
        <v>0.05</v>
      </c>
      <c r="G8932">
        <v>0</v>
      </c>
      <c r="H8932">
        <v>0</v>
      </c>
      <c r="I8932">
        <v>0</v>
      </c>
    </row>
    <row r="8933" spans="1:9" x14ac:dyDescent="0.25">
      <c r="A8933" t="s">
        <v>721</v>
      </c>
      <c r="B8933">
        <v>70114</v>
      </c>
      <c r="C8933" s="593">
        <v>9.4500000000000001E-2</v>
      </c>
      <c r="D8933" t="s">
        <v>3563</v>
      </c>
      <c r="E8933">
        <v>4.4499999999999998E-2</v>
      </c>
      <c r="F8933">
        <v>0.05</v>
      </c>
      <c r="G8933">
        <v>0</v>
      </c>
      <c r="H8933">
        <v>0</v>
      </c>
      <c r="I8933">
        <v>0</v>
      </c>
    </row>
    <row r="8934" spans="1:9" x14ac:dyDescent="0.25">
      <c r="A8934" t="s">
        <v>721</v>
      </c>
      <c r="B8934">
        <v>70115</v>
      </c>
      <c r="C8934" s="593">
        <v>9.4500000000000001E-2</v>
      </c>
      <c r="D8934" t="s">
        <v>3563</v>
      </c>
      <c r="E8934">
        <v>4.4499999999999998E-2</v>
      </c>
      <c r="F8934">
        <v>0.05</v>
      </c>
      <c r="G8934">
        <v>0</v>
      </c>
      <c r="H8934">
        <v>0</v>
      </c>
      <c r="I8934">
        <v>0</v>
      </c>
    </row>
    <row r="8935" spans="1:9" x14ac:dyDescent="0.25">
      <c r="A8935" t="s">
        <v>721</v>
      </c>
      <c r="B8935">
        <v>70116</v>
      </c>
      <c r="C8935" s="593">
        <v>9.6949999999999995E-2</v>
      </c>
      <c r="D8935" t="s">
        <v>3570</v>
      </c>
      <c r="E8935">
        <v>4.4499999999999998E-2</v>
      </c>
      <c r="F8935">
        <v>0.05</v>
      </c>
      <c r="G8935">
        <v>0</v>
      </c>
      <c r="H8935">
        <v>2.4499999999999999E-3</v>
      </c>
      <c r="I8935">
        <v>0</v>
      </c>
    </row>
    <row r="8936" spans="1:9" x14ac:dyDescent="0.25">
      <c r="A8936" t="s">
        <v>721</v>
      </c>
      <c r="B8936">
        <v>70117</v>
      </c>
      <c r="C8936" s="593">
        <v>9.4500000000000001E-2</v>
      </c>
      <c r="D8936" t="s">
        <v>3563</v>
      </c>
      <c r="E8936">
        <v>4.4499999999999998E-2</v>
      </c>
      <c r="F8936">
        <v>0.05</v>
      </c>
      <c r="G8936">
        <v>0</v>
      </c>
      <c r="H8936">
        <v>0</v>
      </c>
      <c r="I8936">
        <v>0</v>
      </c>
    </row>
    <row r="8937" spans="1:9" x14ac:dyDescent="0.25">
      <c r="A8937" t="s">
        <v>721</v>
      </c>
      <c r="B8937">
        <v>70118</v>
      </c>
      <c r="C8937" s="593">
        <v>9.4500000000000001E-2</v>
      </c>
      <c r="D8937" t="s">
        <v>3563</v>
      </c>
      <c r="E8937">
        <v>4.4499999999999998E-2</v>
      </c>
      <c r="F8937">
        <v>0.05</v>
      </c>
      <c r="G8937">
        <v>0</v>
      </c>
      <c r="H8937">
        <v>0</v>
      </c>
      <c r="I8937">
        <v>0</v>
      </c>
    </row>
    <row r="8938" spans="1:9" x14ac:dyDescent="0.25">
      <c r="A8938" t="s">
        <v>721</v>
      </c>
      <c r="B8938">
        <v>70119</v>
      </c>
      <c r="C8938" s="593">
        <v>9.4500000000000001E-2</v>
      </c>
      <c r="D8938" t="s">
        <v>3563</v>
      </c>
      <c r="E8938">
        <v>4.4499999999999998E-2</v>
      </c>
      <c r="F8938">
        <v>0.05</v>
      </c>
      <c r="G8938">
        <v>0</v>
      </c>
      <c r="H8938">
        <v>0</v>
      </c>
      <c r="I8938">
        <v>0</v>
      </c>
    </row>
    <row r="8939" spans="1:9" x14ac:dyDescent="0.25">
      <c r="A8939" t="s">
        <v>721</v>
      </c>
      <c r="B8939">
        <v>70121</v>
      </c>
      <c r="C8939" s="593">
        <v>9.4500000000000001E-2</v>
      </c>
      <c r="D8939" t="s">
        <v>3563</v>
      </c>
      <c r="E8939">
        <v>4.4499999999999998E-2</v>
      </c>
      <c r="F8939">
        <v>0.05</v>
      </c>
      <c r="G8939">
        <v>0</v>
      </c>
      <c r="H8939">
        <v>0</v>
      </c>
      <c r="I8939">
        <v>0</v>
      </c>
    </row>
    <row r="8940" spans="1:9" x14ac:dyDescent="0.25">
      <c r="A8940" t="s">
        <v>721</v>
      </c>
      <c r="B8940">
        <v>70122</v>
      </c>
      <c r="C8940" s="593">
        <v>9.4500000000000001E-2</v>
      </c>
      <c r="D8940" t="s">
        <v>3563</v>
      </c>
      <c r="E8940">
        <v>4.4499999999999998E-2</v>
      </c>
      <c r="F8940">
        <v>0.05</v>
      </c>
      <c r="G8940">
        <v>0</v>
      </c>
      <c r="H8940">
        <v>0</v>
      </c>
      <c r="I8940">
        <v>0</v>
      </c>
    </row>
    <row r="8941" spans="1:9" x14ac:dyDescent="0.25">
      <c r="A8941" t="s">
        <v>721</v>
      </c>
      <c r="B8941">
        <v>70123</v>
      </c>
      <c r="C8941" s="593">
        <v>0.1</v>
      </c>
      <c r="D8941" t="s">
        <v>3571</v>
      </c>
      <c r="E8941">
        <v>4.4499999999999998E-2</v>
      </c>
      <c r="F8941">
        <v>0</v>
      </c>
      <c r="G8941">
        <v>5.5500000000000001E-2</v>
      </c>
      <c r="H8941">
        <v>0</v>
      </c>
      <c r="I8941">
        <v>0</v>
      </c>
    </row>
    <row r="8942" spans="1:9" x14ac:dyDescent="0.25">
      <c r="A8942" t="s">
        <v>721</v>
      </c>
      <c r="B8942">
        <v>70124</v>
      </c>
      <c r="C8942" s="593">
        <v>9.4500000000000001E-2</v>
      </c>
      <c r="D8942" t="s">
        <v>3563</v>
      </c>
      <c r="E8942">
        <v>4.4499999999999998E-2</v>
      </c>
      <c r="F8942">
        <v>0.05</v>
      </c>
      <c r="G8942">
        <v>0</v>
      </c>
      <c r="H8942">
        <v>0</v>
      </c>
      <c r="I8942">
        <v>0</v>
      </c>
    </row>
    <row r="8943" spans="1:9" x14ac:dyDescent="0.25">
      <c r="A8943" t="s">
        <v>721</v>
      </c>
      <c r="B8943">
        <v>70125</v>
      </c>
      <c r="C8943" s="593">
        <v>9.4500000000000001E-2</v>
      </c>
      <c r="D8943" t="s">
        <v>3563</v>
      </c>
      <c r="E8943">
        <v>4.4499999999999998E-2</v>
      </c>
      <c r="F8943">
        <v>0.05</v>
      </c>
      <c r="G8943">
        <v>0</v>
      </c>
      <c r="H8943">
        <v>0</v>
      </c>
      <c r="I8943">
        <v>0</v>
      </c>
    </row>
    <row r="8944" spans="1:9" x14ac:dyDescent="0.25">
      <c r="A8944" t="s">
        <v>721</v>
      </c>
      <c r="B8944">
        <v>70126</v>
      </c>
      <c r="C8944" s="593">
        <v>9.4500000000000001E-2</v>
      </c>
      <c r="D8944" t="s">
        <v>3563</v>
      </c>
      <c r="E8944">
        <v>4.4499999999999998E-2</v>
      </c>
      <c r="F8944">
        <v>0.05</v>
      </c>
      <c r="G8944">
        <v>0</v>
      </c>
      <c r="H8944">
        <v>0</v>
      </c>
      <c r="I8944">
        <v>0</v>
      </c>
    </row>
    <row r="8945" spans="1:9" x14ac:dyDescent="0.25">
      <c r="A8945" t="s">
        <v>721</v>
      </c>
      <c r="B8945">
        <v>70127</v>
      </c>
      <c r="C8945" s="593">
        <v>9.4500000000000001E-2</v>
      </c>
      <c r="D8945" t="s">
        <v>3563</v>
      </c>
      <c r="E8945">
        <v>4.4499999999999998E-2</v>
      </c>
      <c r="F8945">
        <v>0.05</v>
      </c>
      <c r="G8945">
        <v>0</v>
      </c>
      <c r="H8945">
        <v>0</v>
      </c>
      <c r="I8945">
        <v>0</v>
      </c>
    </row>
    <row r="8946" spans="1:9" x14ac:dyDescent="0.25">
      <c r="A8946" t="s">
        <v>721</v>
      </c>
      <c r="B8946">
        <v>70128</v>
      </c>
      <c r="C8946" s="593">
        <v>9.4500000000000001E-2</v>
      </c>
      <c r="D8946" t="s">
        <v>3563</v>
      </c>
      <c r="E8946">
        <v>4.4499999999999998E-2</v>
      </c>
      <c r="F8946">
        <v>0.05</v>
      </c>
      <c r="G8946">
        <v>0</v>
      </c>
      <c r="H8946">
        <v>0</v>
      </c>
      <c r="I8946">
        <v>0</v>
      </c>
    </row>
    <row r="8947" spans="1:9" x14ac:dyDescent="0.25">
      <c r="A8947" t="s">
        <v>721</v>
      </c>
      <c r="B8947">
        <v>70129</v>
      </c>
      <c r="C8947" s="593">
        <v>9.4500000000000001E-2</v>
      </c>
      <c r="D8947" t="s">
        <v>3563</v>
      </c>
      <c r="E8947">
        <v>4.4499999999999998E-2</v>
      </c>
      <c r="F8947">
        <v>0.05</v>
      </c>
      <c r="G8947">
        <v>0</v>
      </c>
      <c r="H8947">
        <v>0</v>
      </c>
      <c r="I8947">
        <v>0</v>
      </c>
    </row>
    <row r="8948" spans="1:9" x14ac:dyDescent="0.25">
      <c r="A8948" t="s">
        <v>721</v>
      </c>
      <c r="B8948">
        <v>70130</v>
      </c>
      <c r="C8948" s="593">
        <v>9.6949999999999995E-2</v>
      </c>
      <c r="D8948" t="s">
        <v>3570</v>
      </c>
      <c r="E8948">
        <v>4.4499999999999998E-2</v>
      </c>
      <c r="F8948">
        <v>0.05</v>
      </c>
      <c r="G8948">
        <v>0</v>
      </c>
      <c r="H8948">
        <v>2.4499999999999999E-3</v>
      </c>
      <c r="I8948">
        <v>0</v>
      </c>
    </row>
    <row r="8949" spans="1:9" x14ac:dyDescent="0.25">
      <c r="A8949" t="s">
        <v>721</v>
      </c>
      <c r="B8949">
        <v>70131</v>
      </c>
      <c r="C8949" s="593">
        <v>9.4500000000000001E-2</v>
      </c>
      <c r="D8949" t="s">
        <v>3563</v>
      </c>
      <c r="E8949">
        <v>4.4499999999999998E-2</v>
      </c>
      <c r="F8949">
        <v>0.05</v>
      </c>
      <c r="G8949">
        <v>0</v>
      </c>
      <c r="H8949">
        <v>0</v>
      </c>
      <c r="I8949">
        <v>0</v>
      </c>
    </row>
    <row r="8950" spans="1:9" x14ac:dyDescent="0.25">
      <c r="A8950" t="s">
        <v>721</v>
      </c>
      <c r="B8950">
        <v>70139</v>
      </c>
      <c r="C8950" s="593">
        <v>9.4500000000000001E-2</v>
      </c>
      <c r="D8950" t="s">
        <v>3563</v>
      </c>
      <c r="E8950">
        <v>4.4499999999999998E-2</v>
      </c>
      <c r="F8950">
        <v>0.05</v>
      </c>
      <c r="G8950">
        <v>0</v>
      </c>
      <c r="H8950">
        <v>0</v>
      </c>
      <c r="I8950">
        <v>0</v>
      </c>
    </row>
    <row r="8951" spans="1:9" x14ac:dyDescent="0.25">
      <c r="A8951" t="s">
        <v>721</v>
      </c>
      <c r="B8951">
        <v>70141</v>
      </c>
      <c r="C8951" s="593">
        <v>9.4500000000000001E-2</v>
      </c>
      <c r="D8951" t="s">
        <v>3563</v>
      </c>
      <c r="E8951">
        <v>4.4499999999999998E-2</v>
      </c>
      <c r="F8951">
        <v>0.05</v>
      </c>
      <c r="G8951">
        <v>0</v>
      </c>
      <c r="H8951">
        <v>0</v>
      </c>
      <c r="I8951">
        <v>0</v>
      </c>
    </row>
    <row r="8952" spans="1:9" x14ac:dyDescent="0.25">
      <c r="A8952" t="s">
        <v>721</v>
      </c>
      <c r="B8952">
        <v>70142</v>
      </c>
      <c r="C8952" s="593">
        <v>9.4500000000000001E-2</v>
      </c>
      <c r="D8952" t="s">
        <v>3563</v>
      </c>
      <c r="E8952">
        <v>4.4499999999999998E-2</v>
      </c>
      <c r="F8952">
        <v>0.05</v>
      </c>
      <c r="G8952">
        <v>0</v>
      </c>
      <c r="H8952">
        <v>0</v>
      </c>
      <c r="I8952">
        <v>0</v>
      </c>
    </row>
    <row r="8953" spans="1:9" x14ac:dyDescent="0.25">
      <c r="A8953" t="s">
        <v>721</v>
      </c>
      <c r="B8953">
        <v>70143</v>
      </c>
      <c r="C8953" s="593">
        <v>9.4500000000000001E-2</v>
      </c>
      <c r="D8953" t="s">
        <v>3563</v>
      </c>
      <c r="E8953">
        <v>4.4499999999999998E-2</v>
      </c>
      <c r="F8953">
        <v>0.05</v>
      </c>
      <c r="G8953">
        <v>0</v>
      </c>
      <c r="H8953">
        <v>0</v>
      </c>
      <c r="I8953">
        <v>0</v>
      </c>
    </row>
    <row r="8954" spans="1:9" x14ac:dyDescent="0.25">
      <c r="A8954" t="s">
        <v>721</v>
      </c>
      <c r="B8954">
        <v>70145</v>
      </c>
      <c r="C8954" s="593">
        <v>9.4500000000000001E-2</v>
      </c>
      <c r="D8954" t="s">
        <v>3563</v>
      </c>
      <c r="E8954">
        <v>4.4499999999999998E-2</v>
      </c>
      <c r="F8954">
        <v>0.05</v>
      </c>
      <c r="G8954">
        <v>0</v>
      </c>
      <c r="H8954">
        <v>0</v>
      </c>
      <c r="I8954">
        <v>0</v>
      </c>
    </row>
    <row r="8955" spans="1:9" x14ac:dyDescent="0.25">
      <c r="A8955" t="s">
        <v>721</v>
      </c>
      <c r="B8955">
        <v>70146</v>
      </c>
      <c r="C8955" s="593">
        <v>9.4500000000000001E-2</v>
      </c>
      <c r="D8955" t="s">
        <v>3563</v>
      </c>
      <c r="E8955">
        <v>4.4499999999999998E-2</v>
      </c>
      <c r="F8955">
        <v>0.05</v>
      </c>
      <c r="G8955">
        <v>0</v>
      </c>
      <c r="H8955">
        <v>0</v>
      </c>
      <c r="I8955">
        <v>0</v>
      </c>
    </row>
    <row r="8956" spans="1:9" x14ac:dyDescent="0.25">
      <c r="A8956" t="s">
        <v>721</v>
      </c>
      <c r="B8956">
        <v>70148</v>
      </c>
      <c r="C8956" s="593">
        <v>9.4500000000000001E-2</v>
      </c>
      <c r="D8956" t="s">
        <v>3563</v>
      </c>
      <c r="E8956">
        <v>4.4499999999999998E-2</v>
      </c>
      <c r="F8956">
        <v>0.05</v>
      </c>
      <c r="G8956">
        <v>0</v>
      </c>
      <c r="H8956">
        <v>0</v>
      </c>
      <c r="I8956">
        <v>0</v>
      </c>
    </row>
    <row r="8957" spans="1:9" x14ac:dyDescent="0.25">
      <c r="A8957" t="s">
        <v>721</v>
      </c>
      <c r="B8957">
        <v>70150</v>
      </c>
      <c r="C8957" s="593">
        <v>9.4500000000000001E-2</v>
      </c>
      <c r="D8957" t="s">
        <v>3563</v>
      </c>
      <c r="E8957">
        <v>4.4499999999999998E-2</v>
      </c>
      <c r="F8957">
        <v>0.05</v>
      </c>
      <c r="G8957">
        <v>0</v>
      </c>
      <c r="H8957">
        <v>0</v>
      </c>
      <c r="I8957">
        <v>0</v>
      </c>
    </row>
    <row r="8958" spans="1:9" x14ac:dyDescent="0.25">
      <c r="A8958" t="s">
        <v>721</v>
      </c>
      <c r="B8958">
        <v>70151</v>
      </c>
      <c r="C8958" s="593">
        <v>9.4500000000000001E-2</v>
      </c>
      <c r="D8958" t="s">
        <v>3563</v>
      </c>
      <c r="E8958">
        <v>4.4499999999999998E-2</v>
      </c>
      <c r="F8958">
        <v>0.05</v>
      </c>
      <c r="G8958">
        <v>0</v>
      </c>
      <c r="H8958">
        <v>0</v>
      </c>
      <c r="I8958">
        <v>0</v>
      </c>
    </row>
    <row r="8959" spans="1:9" x14ac:dyDescent="0.25">
      <c r="A8959" t="s">
        <v>721</v>
      </c>
      <c r="B8959">
        <v>70152</v>
      </c>
      <c r="C8959" s="593">
        <v>9.4500000000000001E-2</v>
      </c>
      <c r="D8959" t="s">
        <v>3563</v>
      </c>
      <c r="E8959">
        <v>4.4499999999999998E-2</v>
      </c>
      <c r="F8959">
        <v>0.05</v>
      </c>
      <c r="G8959">
        <v>0</v>
      </c>
      <c r="H8959">
        <v>0</v>
      </c>
      <c r="I8959">
        <v>0</v>
      </c>
    </row>
    <row r="8960" spans="1:9" x14ac:dyDescent="0.25">
      <c r="A8960" t="s">
        <v>721</v>
      </c>
      <c r="B8960">
        <v>70153</v>
      </c>
      <c r="C8960" s="593">
        <v>9.4500000000000001E-2</v>
      </c>
      <c r="D8960" t="s">
        <v>3563</v>
      </c>
      <c r="E8960">
        <v>4.4499999999999998E-2</v>
      </c>
      <c r="F8960">
        <v>0.05</v>
      </c>
      <c r="G8960">
        <v>0</v>
      </c>
      <c r="H8960">
        <v>0</v>
      </c>
      <c r="I8960">
        <v>0</v>
      </c>
    </row>
    <row r="8961" spans="1:9" x14ac:dyDescent="0.25">
      <c r="A8961" t="s">
        <v>721</v>
      </c>
      <c r="B8961">
        <v>70154</v>
      </c>
      <c r="C8961" s="593">
        <v>9.4500000000000001E-2</v>
      </c>
      <c r="D8961" t="s">
        <v>3563</v>
      </c>
      <c r="E8961">
        <v>4.4499999999999998E-2</v>
      </c>
      <c r="F8961">
        <v>0.05</v>
      </c>
      <c r="G8961">
        <v>0</v>
      </c>
      <c r="H8961">
        <v>0</v>
      </c>
      <c r="I8961">
        <v>0</v>
      </c>
    </row>
    <row r="8962" spans="1:9" x14ac:dyDescent="0.25">
      <c r="A8962" t="s">
        <v>721</v>
      </c>
      <c r="B8962">
        <v>70156</v>
      </c>
      <c r="C8962" s="593">
        <v>9.4500000000000001E-2</v>
      </c>
      <c r="D8962" t="s">
        <v>3563</v>
      </c>
      <c r="E8962">
        <v>4.4499999999999998E-2</v>
      </c>
      <c r="F8962">
        <v>0.05</v>
      </c>
      <c r="G8962">
        <v>0</v>
      </c>
      <c r="H8962">
        <v>0</v>
      </c>
      <c r="I8962">
        <v>0</v>
      </c>
    </row>
    <row r="8963" spans="1:9" x14ac:dyDescent="0.25">
      <c r="A8963" t="s">
        <v>721</v>
      </c>
      <c r="B8963">
        <v>70157</v>
      </c>
      <c r="C8963" s="593">
        <v>9.4500000000000001E-2</v>
      </c>
      <c r="D8963" t="s">
        <v>3563</v>
      </c>
      <c r="E8963">
        <v>4.4499999999999998E-2</v>
      </c>
      <c r="F8963">
        <v>0.05</v>
      </c>
      <c r="G8963">
        <v>0</v>
      </c>
      <c r="H8963">
        <v>0</v>
      </c>
      <c r="I8963">
        <v>0</v>
      </c>
    </row>
    <row r="8964" spans="1:9" x14ac:dyDescent="0.25">
      <c r="A8964" t="s">
        <v>721</v>
      </c>
      <c r="B8964">
        <v>70158</v>
      </c>
      <c r="C8964" s="593">
        <v>9.4500000000000001E-2</v>
      </c>
      <c r="D8964" t="s">
        <v>3563</v>
      </c>
      <c r="E8964">
        <v>4.4499999999999998E-2</v>
      </c>
      <c r="F8964">
        <v>0.05</v>
      </c>
      <c r="G8964">
        <v>0</v>
      </c>
      <c r="H8964">
        <v>0</v>
      </c>
      <c r="I8964">
        <v>0</v>
      </c>
    </row>
    <row r="8965" spans="1:9" x14ac:dyDescent="0.25">
      <c r="A8965" t="s">
        <v>721</v>
      </c>
      <c r="B8965">
        <v>70159</v>
      </c>
      <c r="C8965" s="593">
        <v>9.4500000000000001E-2</v>
      </c>
      <c r="D8965" t="s">
        <v>3563</v>
      </c>
      <c r="E8965">
        <v>4.4499999999999998E-2</v>
      </c>
      <c r="F8965">
        <v>0.05</v>
      </c>
      <c r="G8965">
        <v>0</v>
      </c>
      <c r="H8965">
        <v>0</v>
      </c>
      <c r="I8965">
        <v>0</v>
      </c>
    </row>
    <row r="8966" spans="1:9" x14ac:dyDescent="0.25">
      <c r="A8966" t="s">
        <v>721</v>
      </c>
      <c r="B8966">
        <v>70160</v>
      </c>
      <c r="C8966" s="593">
        <v>9.4500000000000001E-2</v>
      </c>
      <c r="D8966" t="s">
        <v>3563</v>
      </c>
      <c r="E8966">
        <v>4.4499999999999998E-2</v>
      </c>
      <c r="F8966">
        <v>0.05</v>
      </c>
      <c r="G8966">
        <v>0</v>
      </c>
      <c r="H8966">
        <v>0</v>
      </c>
      <c r="I8966">
        <v>0</v>
      </c>
    </row>
    <row r="8967" spans="1:9" x14ac:dyDescent="0.25">
      <c r="A8967" t="s">
        <v>721</v>
      </c>
      <c r="B8967">
        <v>70161</v>
      </c>
      <c r="C8967" s="593">
        <v>9.4500000000000001E-2</v>
      </c>
      <c r="D8967" t="s">
        <v>3563</v>
      </c>
      <c r="E8967">
        <v>4.4499999999999998E-2</v>
      </c>
      <c r="F8967">
        <v>0.05</v>
      </c>
      <c r="G8967">
        <v>0</v>
      </c>
      <c r="H8967">
        <v>0</v>
      </c>
      <c r="I8967">
        <v>0</v>
      </c>
    </row>
    <row r="8968" spans="1:9" x14ac:dyDescent="0.25">
      <c r="A8968" t="s">
        <v>721</v>
      </c>
      <c r="B8968">
        <v>70162</v>
      </c>
      <c r="C8968" s="593">
        <v>9.4500000000000001E-2</v>
      </c>
      <c r="D8968" t="s">
        <v>3563</v>
      </c>
      <c r="E8968">
        <v>4.4499999999999998E-2</v>
      </c>
      <c r="F8968">
        <v>0.05</v>
      </c>
      <c r="G8968">
        <v>0</v>
      </c>
      <c r="H8968">
        <v>0</v>
      </c>
      <c r="I8968">
        <v>0</v>
      </c>
    </row>
    <row r="8969" spans="1:9" x14ac:dyDescent="0.25">
      <c r="A8969" t="s">
        <v>721</v>
      </c>
      <c r="B8969">
        <v>70163</v>
      </c>
      <c r="C8969" s="593">
        <v>9.4500000000000001E-2</v>
      </c>
      <c r="D8969" t="s">
        <v>3563</v>
      </c>
      <c r="E8969">
        <v>4.4499999999999998E-2</v>
      </c>
      <c r="F8969">
        <v>0.05</v>
      </c>
      <c r="G8969">
        <v>0</v>
      </c>
      <c r="H8969">
        <v>0</v>
      </c>
      <c r="I8969">
        <v>0</v>
      </c>
    </row>
    <row r="8970" spans="1:9" x14ac:dyDescent="0.25">
      <c r="A8970" t="s">
        <v>721</v>
      </c>
      <c r="B8970">
        <v>70164</v>
      </c>
      <c r="C8970" s="593">
        <v>9.4500000000000001E-2</v>
      </c>
      <c r="D8970" t="s">
        <v>3563</v>
      </c>
      <c r="E8970">
        <v>4.4499999999999998E-2</v>
      </c>
      <c r="F8970">
        <v>0.05</v>
      </c>
      <c r="G8970">
        <v>0</v>
      </c>
      <c r="H8970">
        <v>0</v>
      </c>
      <c r="I8970">
        <v>0</v>
      </c>
    </row>
    <row r="8971" spans="1:9" x14ac:dyDescent="0.25">
      <c r="A8971" t="s">
        <v>721</v>
      </c>
      <c r="B8971">
        <v>70165</v>
      </c>
      <c r="C8971" s="593">
        <v>9.4500000000000001E-2</v>
      </c>
      <c r="D8971" t="s">
        <v>3563</v>
      </c>
      <c r="E8971">
        <v>4.4499999999999998E-2</v>
      </c>
      <c r="F8971">
        <v>0.05</v>
      </c>
      <c r="G8971">
        <v>0</v>
      </c>
      <c r="H8971">
        <v>0</v>
      </c>
      <c r="I8971">
        <v>0</v>
      </c>
    </row>
    <row r="8972" spans="1:9" x14ac:dyDescent="0.25">
      <c r="A8972" t="s">
        <v>721</v>
      </c>
      <c r="B8972">
        <v>70166</v>
      </c>
      <c r="C8972" s="593">
        <v>9.4500000000000001E-2</v>
      </c>
      <c r="D8972" t="s">
        <v>3563</v>
      </c>
      <c r="E8972">
        <v>4.4499999999999998E-2</v>
      </c>
      <c r="F8972">
        <v>0.05</v>
      </c>
      <c r="G8972">
        <v>0</v>
      </c>
      <c r="H8972">
        <v>0</v>
      </c>
      <c r="I8972">
        <v>0</v>
      </c>
    </row>
    <row r="8973" spans="1:9" x14ac:dyDescent="0.25">
      <c r="A8973" t="s">
        <v>721</v>
      </c>
      <c r="B8973">
        <v>70167</v>
      </c>
      <c r="C8973" s="593">
        <v>9.4500000000000001E-2</v>
      </c>
      <c r="D8973" t="s">
        <v>3563</v>
      </c>
      <c r="E8973">
        <v>4.4499999999999998E-2</v>
      </c>
      <c r="F8973">
        <v>0.05</v>
      </c>
      <c r="G8973">
        <v>0</v>
      </c>
      <c r="H8973">
        <v>0</v>
      </c>
      <c r="I8973">
        <v>0</v>
      </c>
    </row>
    <row r="8974" spans="1:9" x14ac:dyDescent="0.25">
      <c r="A8974" t="s">
        <v>721</v>
      </c>
      <c r="B8974">
        <v>70170</v>
      </c>
      <c r="C8974" s="593">
        <v>9.4500000000000001E-2</v>
      </c>
      <c r="D8974" t="s">
        <v>3563</v>
      </c>
      <c r="E8974">
        <v>4.4499999999999998E-2</v>
      </c>
      <c r="F8974">
        <v>0.05</v>
      </c>
      <c r="G8974">
        <v>0</v>
      </c>
      <c r="H8974">
        <v>0</v>
      </c>
      <c r="I8974">
        <v>0</v>
      </c>
    </row>
    <row r="8975" spans="1:9" x14ac:dyDescent="0.25">
      <c r="A8975" t="s">
        <v>721</v>
      </c>
      <c r="B8975">
        <v>70172</v>
      </c>
      <c r="C8975" s="593">
        <v>9.4500000000000001E-2</v>
      </c>
      <c r="D8975" t="s">
        <v>3563</v>
      </c>
      <c r="E8975">
        <v>4.4499999999999998E-2</v>
      </c>
      <c r="F8975">
        <v>0.05</v>
      </c>
      <c r="G8975">
        <v>0</v>
      </c>
      <c r="H8975">
        <v>0</v>
      </c>
      <c r="I8975">
        <v>0</v>
      </c>
    </row>
    <row r="8976" spans="1:9" x14ac:dyDescent="0.25">
      <c r="A8976" t="s">
        <v>721</v>
      </c>
      <c r="B8976">
        <v>70174</v>
      </c>
      <c r="C8976" s="593">
        <v>9.4500000000000001E-2</v>
      </c>
      <c r="D8976" t="s">
        <v>3563</v>
      </c>
      <c r="E8976">
        <v>4.4499999999999998E-2</v>
      </c>
      <c r="F8976">
        <v>0.05</v>
      </c>
      <c r="G8976">
        <v>0</v>
      </c>
      <c r="H8976">
        <v>0</v>
      </c>
      <c r="I8976">
        <v>0</v>
      </c>
    </row>
    <row r="8977" spans="1:9" x14ac:dyDescent="0.25">
      <c r="A8977" t="s">
        <v>721</v>
      </c>
      <c r="B8977">
        <v>70175</v>
      </c>
      <c r="C8977" s="593">
        <v>9.4500000000000001E-2</v>
      </c>
      <c r="D8977" t="s">
        <v>3563</v>
      </c>
      <c r="E8977">
        <v>4.4499999999999998E-2</v>
      </c>
      <c r="F8977">
        <v>0.05</v>
      </c>
      <c r="G8977">
        <v>0</v>
      </c>
      <c r="H8977">
        <v>0</v>
      </c>
      <c r="I8977">
        <v>0</v>
      </c>
    </row>
    <row r="8978" spans="1:9" x14ac:dyDescent="0.25">
      <c r="A8978" t="s">
        <v>721</v>
      </c>
      <c r="B8978">
        <v>70176</v>
      </c>
      <c r="C8978" s="593">
        <v>9.4500000000000001E-2</v>
      </c>
      <c r="D8978" t="s">
        <v>3563</v>
      </c>
      <c r="E8978">
        <v>4.4499999999999998E-2</v>
      </c>
      <c r="F8978">
        <v>0.05</v>
      </c>
      <c r="G8978">
        <v>0</v>
      </c>
      <c r="H8978">
        <v>0</v>
      </c>
      <c r="I8978">
        <v>0</v>
      </c>
    </row>
    <row r="8979" spans="1:9" x14ac:dyDescent="0.25">
      <c r="A8979" t="s">
        <v>721</v>
      </c>
      <c r="B8979">
        <v>70177</v>
      </c>
      <c r="C8979" s="593">
        <v>9.4500000000000001E-2</v>
      </c>
      <c r="D8979" t="s">
        <v>3563</v>
      </c>
      <c r="E8979">
        <v>4.4499999999999998E-2</v>
      </c>
      <c r="F8979">
        <v>0.05</v>
      </c>
      <c r="G8979">
        <v>0</v>
      </c>
      <c r="H8979">
        <v>0</v>
      </c>
      <c r="I8979">
        <v>0</v>
      </c>
    </row>
    <row r="8980" spans="1:9" x14ac:dyDescent="0.25">
      <c r="A8980" t="s">
        <v>721</v>
      </c>
      <c r="B8980">
        <v>70178</v>
      </c>
      <c r="C8980" s="593">
        <v>9.4500000000000001E-2</v>
      </c>
      <c r="D8980" t="s">
        <v>3563</v>
      </c>
      <c r="E8980">
        <v>4.4499999999999998E-2</v>
      </c>
      <c r="F8980">
        <v>0.05</v>
      </c>
      <c r="G8980">
        <v>0</v>
      </c>
      <c r="H8980">
        <v>0</v>
      </c>
      <c r="I8980">
        <v>0</v>
      </c>
    </row>
    <row r="8981" spans="1:9" x14ac:dyDescent="0.25">
      <c r="A8981" t="s">
        <v>721</v>
      </c>
      <c r="B8981">
        <v>70179</v>
      </c>
      <c r="C8981" s="593">
        <v>9.4500000000000001E-2</v>
      </c>
      <c r="D8981" t="s">
        <v>3563</v>
      </c>
      <c r="E8981">
        <v>4.4499999999999998E-2</v>
      </c>
      <c r="F8981">
        <v>0.05</v>
      </c>
      <c r="G8981">
        <v>0</v>
      </c>
      <c r="H8981">
        <v>0</v>
      </c>
      <c r="I8981">
        <v>0</v>
      </c>
    </row>
    <row r="8982" spans="1:9" x14ac:dyDescent="0.25">
      <c r="A8982" t="s">
        <v>721</v>
      </c>
      <c r="B8982">
        <v>70181</v>
      </c>
      <c r="C8982" s="593">
        <v>9.1999999999999998E-2</v>
      </c>
      <c r="D8982" t="s">
        <v>1168</v>
      </c>
      <c r="E8982">
        <v>4.4499999999999998E-2</v>
      </c>
      <c r="F8982">
        <v>4.7500000000000001E-2</v>
      </c>
      <c r="G8982">
        <v>0</v>
      </c>
      <c r="H8982">
        <v>0</v>
      </c>
      <c r="I8982">
        <v>0</v>
      </c>
    </row>
    <row r="8983" spans="1:9" x14ac:dyDescent="0.25">
      <c r="A8983" t="s">
        <v>721</v>
      </c>
      <c r="B8983">
        <v>70182</v>
      </c>
      <c r="C8983" s="593">
        <v>9.4500000000000001E-2</v>
      </c>
      <c r="D8983" t="s">
        <v>3563</v>
      </c>
      <c r="E8983">
        <v>4.4499999999999998E-2</v>
      </c>
      <c r="F8983">
        <v>0.05</v>
      </c>
      <c r="G8983">
        <v>0</v>
      </c>
      <c r="H8983">
        <v>0</v>
      </c>
      <c r="I8983">
        <v>0</v>
      </c>
    </row>
    <row r="8984" spans="1:9" x14ac:dyDescent="0.25">
      <c r="A8984" t="s">
        <v>721</v>
      </c>
      <c r="B8984">
        <v>70183</v>
      </c>
      <c r="C8984" s="593">
        <v>9.1999999999999998E-2</v>
      </c>
      <c r="D8984" t="s">
        <v>1168</v>
      </c>
      <c r="E8984">
        <v>4.4499999999999998E-2</v>
      </c>
      <c r="F8984">
        <v>4.7500000000000001E-2</v>
      </c>
      <c r="G8984">
        <v>0</v>
      </c>
      <c r="H8984">
        <v>0</v>
      </c>
      <c r="I8984">
        <v>0</v>
      </c>
    </row>
    <row r="8985" spans="1:9" x14ac:dyDescent="0.25">
      <c r="A8985" t="s">
        <v>721</v>
      </c>
      <c r="B8985">
        <v>70184</v>
      </c>
      <c r="C8985" s="593">
        <v>9.4500000000000001E-2</v>
      </c>
      <c r="D8985" t="s">
        <v>3563</v>
      </c>
      <c r="E8985">
        <v>4.4499999999999998E-2</v>
      </c>
      <c r="F8985">
        <v>0.05</v>
      </c>
      <c r="G8985">
        <v>0</v>
      </c>
      <c r="H8985">
        <v>0</v>
      </c>
      <c r="I8985">
        <v>0</v>
      </c>
    </row>
    <row r="8986" spans="1:9" x14ac:dyDescent="0.25">
      <c r="A8986" t="s">
        <v>721</v>
      </c>
      <c r="B8986">
        <v>70185</v>
      </c>
      <c r="C8986" s="593">
        <v>9.4500000000000001E-2</v>
      </c>
      <c r="D8986" t="s">
        <v>3563</v>
      </c>
      <c r="E8986">
        <v>4.4499999999999998E-2</v>
      </c>
      <c r="F8986">
        <v>0.05</v>
      </c>
      <c r="G8986">
        <v>0</v>
      </c>
      <c r="H8986">
        <v>0</v>
      </c>
      <c r="I8986">
        <v>0</v>
      </c>
    </row>
    <row r="8987" spans="1:9" x14ac:dyDescent="0.25">
      <c r="A8987" t="s">
        <v>721</v>
      </c>
      <c r="B8987">
        <v>70186</v>
      </c>
      <c r="C8987" s="593">
        <v>9.4500000000000001E-2</v>
      </c>
      <c r="D8987" t="s">
        <v>3563</v>
      </c>
      <c r="E8987">
        <v>4.4499999999999998E-2</v>
      </c>
      <c r="F8987">
        <v>0.05</v>
      </c>
      <c r="G8987">
        <v>0</v>
      </c>
      <c r="H8987">
        <v>0</v>
      </c>
      <c r="I8987">
        <v>0</v>
      </c>
    </row>
    <row r="8988" spans="1:9" x14ac:dyDescent="0.25">
      <c r="A8988" t="s">
        <v>721</v>
      </c>
      <c r="B8988">
        <v>70187</v>
      </c>
      <c r="C8988" s="593">
        <v>9.4500000000000001E-2</v>
      </c>
      <c r="D8988" t="s">
        <v>3563</v>
      </c>
      <c r="E8988">
        <v>4.4499999999999998E-2</v>
      </c>
      <c r="F8988">
        <v>0.05</v>
      </c>
      <c r="G8988">
        <v>0</v>
      </c>
      <c r="H8988">
        <v>0</v>
      </c>
      <c r="I8988">
        <v>0</v>
      </c>
    </row>
    <row r="8989" spans="1:9" x14ac:dyDescent="0.25">
      <c r="A8989" t="s">
        <v>721</v>
      </c>
      <c r="B8989">
        <v>70189</v>
      </c>
      <c r="C8989" s="593">
        <v>9.4500000000000001E-2</v>
      </c>
      <c r="D8989" t="s">
        <v>3563</v>
      </c>
      <c r="E8989">
        <v>4.4499999999999998E-2</v>
      </c>
      <c r="F8989">
        <v>0.05</v>
      </c>
      <c r="G8989">
        <v>0</v>
      </c>
      <c r="H8989">
        <v>0</v>
      </c>
      <c r="I8989">
        <v>0</v>
      </c>
    </row>
    <row r="8990" spans="1:9" x14ac:dyDescent="0.25">
      <c r="A8990" t="s">
        <v>721</v>
      </c>
      <c r="B8990">
        <v>70190</v>
      </c>
      <c r="C8990" s="593">
        <v>9.4500000000000001E-2</v>
      </c>
      <c r="D8990" t="s">
        <v>3563</v>
      </c>
      <c r="E8990">
        <v>4.4499999999999998E-2</v>
      </c>
      <c r="F8990">
        <v>0.05</v>
      </c>
      <c r="G8990">
        <v>0</v>
      </c>
      <c r="H8990">
        <v>0</v>
      </c>
      <c r="I8990">
        <v>0</v>
      </c>
    </row>
    <row r="8991" spans="1:9" x14ac:dyDescent="0.25">
      <c r="A8991" t="s">
        <v>721</v>
      </c>
      <c r="B8991">
        <v>70195</v>
      </c>
      <c r="C8991" s="593">
        <v>9.4500000000000001E-2</v>
      </c>
      <c r="D8991" t="s">
        <v>3563</v>
      </c>
      <c r="E8991">
        <v>4.4499999999999998E-2</v>
      </c>
      <c r="F8991">
        <v>0.05</v>
      </c>
      <c r="G8991">
        <v>0</v>
      </c>
      <c r="H8991">
        <v>0</v>
      </c>
      <c r="I8991">
        <v>0</v>
      </c>
    </row>
    <row r="8992" spans="1:9" x14ac:dyDescent="0.25">
      <c r="A8992" t="s">
        <v>721</v>
      </c>
      <c r="B8992">
        <v>70301</v>
      </c>
      <c r="C8992" s="593">
        <v>9.9500000000000005E-2</v>
      </c>
      <c r="D8992" t="s">
        <v>3572</v>
      </c>
      <c r="E8992">
        <v>4.4499999999999998E-2</v>
      </c>
      <c r="F8992">
        <v>5.5E-2</v>
      </c>
      <c r="G8992">
        <v>0</v>
      </c>
      <c r="H8992">
        <v>0</v>
      </c>
      <c r="I8992">
        <v>0</v>
      </c>
    </row>
    <row r="8993" spans="1:9" x14ac:dyDescent="0.25">
      <c r="A8993" t="s">
        <v>721</v>
      </c>
      <c r="B8993">
        <v>70302</v>
      </c>
      <c r="C8993" s="593">
        <v>9.4E-2</v>
      </c>
      <c r="D8993" t="s">
        <v>3573</v>
      </c>
      <c r="E8993">
        <v>4.4499999999999998E-2</v>
      </c>
      <c r="F8993">
        <v>0</v>
      </c>
      <c r="G8993">
        <v>4.9500000000000002E-2</v>
      </c>
      <c r="H8993">
        <v>0</v>
      </c>
      <c r="I8993">
        <v>0</v>
      </c>
    </row>
    <row r="8994" spans="1:9" x14ac:dyDescent="0.25">
      <c r="A8994" t="s">
        <v>721</v>
      </c>
      <c r="B8994">
        <v>70310</v>
      </c>
      <c r="C8994" s="593">
        <v>9.4E-2</v>
      </c>
      <c r="D8994" t="s">
        <v>3573</v>
      </c>
      <c r="E8994">
        <v>4.4499999999999998E-2</v>
      </c>
      <c r="F8994">
        <v>0</v>
      </c>
      <c r="G8994">
        <v>4.9500000000000002E-2</v>
      </c>
      <c r="H8994">
        <v>0</v>
      </c>
      <c r="I8994">
        <v>0</v>
      </c>
    </row>
    <row r="8995" spans="1:9" x14ac:dyDescent="0.25">
      <c r="A8995" t="s">
        <v>721</v>
      </c>
      <c r="B8995">
        <v>70339</v>
      </c>
      <c r="C8995" s="593">
        <v>9.4500000000000001E-2</v>
      </c>
      <c r="D8995" t="s">
        <v>3367</v>
      </c>
      <c r="E8995">
        <v>4.4499999999999998E-2</v>
      </c>
      <c r="F8995">
        <v>0.05</v>
      </c>
      <c r="G8995">
        <v>0</v>
      </c>
      <c r="H8995">
        <v>0</v>
      </c>
      <c r="I8995">
        <v>0</v>
      </c>
    </row>
    <row r="8996" spans="1:9" x14ac:dyDescent="0.25">
      <c r="A8996" t="s">
        <v>721</v>
      </c>
      <c r="B8996">
        <v>70340</v>
      </c>
      <c r="C8996" s="593">
        <v>8.8999999999999996E-2</v>
      </c>
      <c r="D8996" t="s">
        <v>3574</v>
      </c>
      <c r="E8996">
        <v>4.4499999999999998E-2</v>
      </c>
      <c r="F8996">
        <v>0</v>
      </c>
      <c r="G8996">
        <v>0</v>
      </c>
      <c r="H8996">
        <v>4.4499999999999998E-2</v>
      </c>
      <c r="I8996">
        <v>0</v>
      </c>
    </row>
    <row r="8997" spans="1:9" x14ac:dyDescent="0.25">
      <c r="A8997" t="s">
        <v>721</v>
      </c>
      <c r="B8997">
        <v>70341</v>
      </c>
      <c r="C8997" s="593">
        <v>9.4500000000000001E-2</v>
      </c>
      <c r="D8997" t="s">
        <v>3367</v>
      </c>
      <c r="E8997">
        <v>4.4499999999999998E-2</v>
      </c>
      <c r="F8997">
        <v>0.05</v>
      </c>
      <c r="G8997">
        <v>0</v>
      </c>
      <c r="H8997">
        <v>0</v>
      </c>
      <c r="I8997">
        <v>0</v>
      </c>
    </row>
    <row r="8998" spans="1:9" x14ac:dyDescent="0.25">
      <c r="A8998" t="s">
        <v>721</v>
      </c>
      <c r="B8998">
        <v>70342</v>
      </c>
      <c r="C8998" s="593">
        <v>9.1999999999999998E-2</v>
      </c>
      <c r="D8998" t="s">
        <v>3575</v>
      </c>
      <c r="E8998">
        <v>4.4499999999999998E-2</v>
      </c>
      <c r="F8998">
        <v>0</v>
      </c>
      <c r="G8998">
        <v>4.7500000000000001E-2</v>
      </c>
      <c r="H8998">
        <v>0</v>
      </c>
      <c r="I8998">
        <v>0</v>
      </c>
    </row>
    <row r="8999" spans="1:9" x14ac:dyDescent="0.25">
      <c r="A8999" t="s">
        <v>721</v>
      </c>
      <c r="B8999">
        <v>70343</v>
      </c>
      <c r="C8999" s="593">
        <v>9.9500000000000005E-2</v>
      </c>
      <c r="D8999" t="s">
        <v>3572</v>
      </c>
      <c r="E8999">
        <v>4.4499999999999998E-2</v>
      </c>
      <c r="F8999">
        <v>5.5E-2</v>
      </c>
      <c r="G8999">
        <v>0</v>
      </c>
      <c r="H8999">
        <v>0</v>
      </c>
      <c r="I8999">
        <v>0</v>
      </c>
    </row>
    <row r="9000" spans="1:9" x14ac:dyDescent="0.25">
      <c r="A9000" t="s">
        <v>721</v>
      </c>
      <c r="B9000">
        <v>70344</v>
      </c>
      <c r="C9000" s="593">
        <v>9.9500000000000005E-2</v>
      </c>
      <c r="D9000" t="s">
        <v>3572</v>
      </c>
      <c r="E9000">
        <v>4.4499999999999998E-2</v>
      </c>
      <c r="F9000">
        <v>5.5E-2</v>
      </c>
      <c r="G9000">
        <v>0</v>
      </c>
      <c r="H9000">
        <v>0</v>
      </c>
      <c r="I9000">
        <v>0</v>
      </c>
    </row>
    <row r="9001" spans="1:9" x14ac:dyDescent="0.25">
      <c r="A9001" t="s">
        <v>721</v>
      </c>
      <c r="B9001">
        <v>70345</v>
      </c>
      <c r="C9001" s="593">
        <v>9.8500000000000004E-2</v>
      </c>
      <c r="D9001" t="s">
        <v>3576</v>
      </c>
      <c r="E9001">
        <v>4.4499999999999998E-2</v>
      </c>
      <c r="F9001">
        <v>0</v>
      </c>
      <c r="G9001">
        <v>0</v>
      </c>
      <c r="H9001">
        <v>5.3999999999999999E-2</v>
      </c>
      <c r="I9001">
        <v>0</v>
      </c>
    </row>
    <row r="9002" spans="1:9" x14ac:dyDescent="0.25">
      <c r="A9002" t="s">
        <v>721</v>
      </c>
      <c r="B9002">
        <v>70346</v>
      </c>
      <c r="C9002" s="593">
        <v>0.1045</v>
      </c>
      <c r="D9002" t="s">
        <v>3577</v>
      </c>
      <c r="E9002">
        <v>4.4499999999999998E-2</v>
      </c>
      <c r="F9002">
        <v>0</v>
      </c>
      <c r="G9002">
        <v>0</v>
      </c>
      <c r="H9002">
        <v>0.06</v>
      </c>
      <c r="I9002">
        <v>0</v>
      </c>
    </row>
    <row r="9003" spans="1:9" x14ac:dyDescent="0.25">
      <c r="A9003" t="s">
        <v>721</v>
      </c>
      <c r="B9003">
        <v>70352</v>
      </c>
      <c r="C9003" s="593">
        <v>9.9500000000000005E-2</v>
      </c>
      <c r="D9003" t="s">
        <v>3572</v>
      </c>
      <c r="E9003">
        <v>4.4499999999999998E-2</v>
      </c>
      <c r="F9003">
        <v>5.5E-2</v>
      </c>
      <c r="G9003">
        <v>0</v>
      </c>
      <c r="H9003">
        <v>0</v>
      </c>
      <c r="I9003">
        <v>0</v>
      </c>
    </row>
    <row r="9004" spans="1:9" x14ac:dyDescent="0.25">
      <c r="A9004" t="s">
        <v>721</v>
      </c>
      <c r="B9004">
        <v>70353</v>
      </c>
      <c r="C9004" s="593">
        <v>9.9500000000000005E-2</v>
      </c>
      <c r="D9004" t="s">
        <v>3572</v>
      </c>
      <c r="E9004">
        <v>4.4499999999999998E-2</v>
      </c>
      <c r="F9004">
        <v>5.5E-2</v>
      </c>
      <c r="G9004">
        <v>0</v>
      </c>
      <c r="H9004">
        <v>0</v>
      </c>
      <c r="I9004">
        <v>0</v>
      </c>
    </row>
    <row r="9005" spans="1:9" x14ac:dyDescent="0.25">
      <c r="A9005" t="s">
        <v>721</v>
      </c>
      <c r="B9005">
        <v>70354</v>
      </c>
      <c r="C9005" s="593">
        <v>9.8500000000000004E-2</v>
      </c>
      <c r="D9005" t="s">
        <v>3576</v>
      </c>
      <c r="E9005">
        <v>4.4499999999999998E-2</v>
      </c>
      <c r="F9005">
        <v>0</v>
      </c>
      <c r="G9005">
        <v>0</v>
      </c>
      <c r="H9005">
        <v>5.3999999999999999E-2</v>
      </c>
      <c r="I9005">
        <v>0</v>
      </c>
    </row>
    <row r="9006" spans="1:9" x14ac:dyDescent="0.25">
      <c r="A9006" t="s">
        <v>721</v>
      </c>
      <c r="B9006">
        <v>70355</v>
      </c>
      <c r="C9006" s="593">
        <v>9.6000000000000002E-2</v>
      </c>
      <c r="D9006" t="s">
        <v>3560</v>
      </c>
      <c r="E9006">
        <v>4.4499999999999998E-2</v>
      </c>
      <c r="F9006">
        <v>0</v>
      </c>
      <c r="G9006">
        <v>0</v>
      </c>
      <c r="H9006">
        <v>5.1499999999999997E-2</v>
      </c>
      <c r="I9006">
        <v>0</v>
      </c>
    </row>
    <row r="9007" spans="1:9" x14ac:dyDescent="0.25">
      <c r="A9007" t="s">
        <v>721</v>
      </c>
      <c r="B9007">
        <v>70356</v>
      </c>
      <c r="C9007" s="593">
        <v>9.9500000000000005E-2</v>
      </c>
      <c r="D9007" t="s">
        <v>3572</v>
      </c>
      <c r="E9007">
        <v>4.4499999999999998E-2</v>
      </c>
      <c r="F9007">
        <v>5.5E-2</v>
      </c>
      <c r="G9007">
        <v>0</v>
      </c>
      <c r="H9007">
        <v>0</v>
      </c>
      <c r="I9007">
        <v>0</v>
      </c>
    </row>
    <row r="9008" spans="1:9" x14ac:dyDescent="0.25">
      <c r="A9008" t="s">
        <v>721</v>
      </c>
      <c r="B9008">
        <v>70357</v>
      </c>
      <c r="C9008" s="593">
        <v>9.8500000000000004E-2</v>
      </c>
      <c r="D9008" t="s">
        <v>3576</v>
      </c>
      <c r="E9008">
        <v>4.4499999999999998E-2</v>
      </c>
      <c r="F9008">
        <v>0</v>
      </c>
      <c r="G9008">
        <v>0</v>
      </c>
      <c r="H9008">
        <v>5.3999999999999999E-2</v>
      </c>
      <c r="I9008">
        <v>0</v>
      </c>
    </row>
    <row r="9009" spans="1:9" x14ac:dyDescent="0.25">
      <c r="A9009" t="s">
        <v>721</v>
      </c>
      <c r="B9009">
        <v>70358</v>
      </c>
      <c r="C9009" s="593">
        <v>9.1999999999999998E-2</v>
      </c>
      <c r="D9009" t="s">
        <v>3578</v>
      </c>
      <c r="E9009">
        <v>4.4499999999999998E-2</v>
      </c>
      <c r="F9009">
        <v>4.7500000000000001E-2</v>
      </c>
      <c r="G9009">
        <v>0</v>
      </c>
      <c r="H9009">
        <v>0</v>
      </c>
      <c r="I9009">
        <v>0</v>
      </c>
    </row>
    <row r="9010" spans="1:9" x14ac:dyDescent="0.25">
      <c r="A9010" t="s">
        <v>721</v>
      </c>
      <c r="B9010">
        <v>70359</v>
      </c>
      <c r="C9010" s="593">
        <v>9.9500000000000005E-2</v>
      </c>
      <c r="D9010" t="s">
        <v>3572</v>
      </c>
      <c r="E9010">
        <v>4.4499999999999998E-2</v>
      </c>
      <c r="F9010">
        <v>5.5E-2</v>
      </c>
      <c r="G9010">
        <v>0</v>
      </c>
      <c r="H9010">
        <v>0</v>
      </c>
      <c r="I9010">
        <v>0</v>
      </c>
    </row>
    <row r="9011" spans="1:9" x14ac:dyDescent="0.25">
      <c r="A9011" t="s">
        <v>721</v>
      </c>
      <c r="B9011">
        <v>70360</v>
      </c>
      <c r="C9011" s="593">
        <v>9.9500000000000005E-2</v>
      </c>
      <c r="D9011" t="s">
        <v>3572</v>
      </c>
      <c r="E9011">
        <v>4.4499999999999998E-2</v>
      </c>
      <c r="F9011">
        <v>5.5E-2</v>
      </c>
      <c r="G9011">
        <v>0</v>
      </c>
      <c r="H9011">
        <v>0</v>
      </c>
      <c r="I9011">
        <v>0</v>
      </c>
    </row>
    <row r="9012" spans="1:9" x14ac:dyDescent="0.25">
      <c r="A9012" t="s">
        <v>721</v>
      </c>
      <c r="B9012">
        <v>70361</v>
      </c>
      <c r="C9012" s="593">
        <v>9.9500000000000005E-2</v>
      </c>
      <c r="D9012" t="s">
        <v>3572</v>
      </c>
      <c r="E9012">
        <v>4.4499999999999998E-2</v>
      </c>
      <c r="F9012">
        <v>5.5E-2</v>
      </c>
      <c r="G9012">
        <v>0</v>
      </c>
      <c r="H9012">
        <v>0</v>
      </c>
      <c r="I9012">
        <v>0</v>
      </c>
    </row>
    <row r="9013" spans="1:9" x14ac:dyDescent="0.25">
      <c r="A9013" t="s">
        <v>721</v>
      </c>
      <c r="B9013">
        <v>70363</v>
      </c>
      <c r="C9013" s="593">
        <v>9.9500000000000005E-2</v>
      </c>
      <c r="D9013" t="s">
        <v>3572</v>
      </c>
      <c r="E9013">
        <v>4.4499999999999998E-2</v>
      </c>
      <c r="F9013">
        <v>5.5E-2</v>
      </c>
      <c r="G9013">
        <v>0</v>
      </c>
      <c r="H9013">
        <v>0</v>
      </c>
      <c r="I9013">
        <v>0</v>
      </c>
    </row>
    <row r="9014" spans="1:9" x14ac:dyDescent="0.25">
      <c r="A9014" t="s">
        <v>721</v>
      </c>
      <c r="B9014">
        <v>70364</v>
      </c>
      <c r="C9014" s="593">
        <v>9.9500000000000005E-2</v>
      </c>
      <c r="D9014" t="s">
        <v>3572</v>
      </c>
      <c r="E9014">
        <v>4.4499999999999998E-2</v>
      </c>
      <c r="F9014">
        <v>5.5E-2</v>
      </c>
      <c r="G9014">
        <v>0</v>
      </c>
      <c r="H9014">
        <v>0</v>
      </c>
      <c r="I9014">
        <v>0</v>
      </c>
    </row>
    <row r="9015" spans="1:9" x14ac:dyDescent="0.25">
      <c r="A9015" t="s">
        <v>721</v>
      </c>
      <c r="B9015">
        <v>70371</v>
      </c>
      <c r="C9015" s="593">
        <v>9.6000000000000002E-2</v>
      </c>
      <c r="D9015" t="s">
        <v>3560</v>
      </c>
      <c r="E9015">
        <v>4.4499999999999998E-2</v>
      </c>
      <c r="F9015">
        <v>0</v>
      </c>
      <c r="G9015">
        <v>0</v>
      </c>
      <c r="H9015">
        <v>5.1499999999999997E-2</v>
      </c>
      <c r="I9015">
        <v>0</v>
      </c>
    </row>
    <row r="9016" spans="1:9" x14ac:dyDescent="0.25">
      <c r="A9016" t="s">
        <v>721</v>
      </c>
      <c r="B9016">
        <v>70372</v>
      </c>
      <c r="C9016" s="593">
        <v>9.4500000000000001E-2</v>
      </c>
      <c r="D9016" t="s">
        <v>3367</v>
      </c>
      <c r="E9016">
        <v>4.4499999999999998E-2</v>
      </c>
      <c r="F9016">
        <v>0.05</v>
      </c>
      <c r="G9016">
        <v>0</v>
      </c>
      <c r="H9016">
        <v>0</v>
      </c>
      <c r="I9016">
        <v>0</v>
      </c>
    </row>
    <row r="9017" spans="1:9" x14ac:dyDescent="0.25">
      <c r="A9017" t="s">
        <v>721</v>
      </c>
      <c r="B9017">
        <v>70373</v>
      </c>
      <c r="C9017" s="593">
        <v>9.8500000000000004E-2</v>
      </c>
      <c r="D9017" t="s">
        <v>3576</v>
      </c>
      <c r="E9017">
        <v>4.4499999999999998E-2</v>
      </c>
      <c r="F9017">
        <v>0</v>
      </c>
      <c r="G9017">
        <v>0</v>
      </c>
      <c r="H9017">
        <v>5.3999999999999999E-2</v>
      </c>
      <c r="I9017">
        <v>0</v>
      </c>
    </row>
    <row r="9018" spans="1:9" x14ac:dyDescent="0.25">
      <c r="A9018" t="s">
        <v>721</v>
      </c>
      <c r="B9018">
        <v>70374</v>
      </c>
      <c r="C9018" s="593">
        <v>9.6000000000000002E-2</v>
      </c>
      <c r="D9018" t="s">
        <v>3560</v>
      </c>
      <c r="E9018">
        <v>4.4499999999999998E-2</v>
      </c>
      <c r="F9018">
        <v>0</v>
      </c>
      <c r="G9018">
        <v>0</v>
      </c>
      <c r="H9018">
        <v>5.1499999999999997E-2</v>
      </c>
      <c r="I9018">
        <v>0</v>
      </c>
    </row>
    <row r="9019" spans="1:9" x14ac:dyDescent="0.25">
      <c r="A9019" t="s">
        <v>721</v>
      </c>
      <c r="B9019">
        <v>70375</v>
      </c>
      <c r="C9019" s="593">
        <v>9.6000000000000002E-2</v>
      </c>
      <c r="D9019" t="s">
        <v>3560</v>
      </c>
      <c r="E9019">
        <v>4.4499999999999998E-2</v>
      </c>
      <c r="F9019">
        <v>0</v>
      </c>
      <c r="G9019">
        <v>0</v>
      </c>
      <c r="H9019">
        <v>5.1499999999999997E-2</v>
      </c>
      <c r="I9019">
        <v>0</v>
      </c>
    </row>
    <row r="9020" spans="1:9" x14ac:dyDescent="0.25">
      <c r="A9020" t="s">
        <v>721</v>
      </c>
      <c r="B9020">
        <v>70377</v>
      </c>
      <c r="C9020" s="593">
        <v>9.9500000000000005E-2</v>
      </c>
      <c r="D9020" t="s">
        <v>3572</v>
      </c>
      <c r="E9020">
        <v>4.4499999999999998E-2</v>
      </c>
      <c r="F9020">
        <v>5.5E-2</v>
      </c>
      <c r="G9020">
        <v>0</v>
      </c>
      <c r="H9020">
        <v>0</v>
      </c>
      <c r="I9020">
        <v>0</v>
      </c>
    </row>
    <row r="9021" spans="1:9" x14ac:dyDescent="0.25">
      <c r="A9021" t="s">
        <v>721</v>
      </c>
      <c r="B9021">
        <v>70380</v>
      </c>
      <c r="C9021" s="593">
        <v>9.4500000000000001E-2</v>
      </c>
      <c r="D9021" t="s">
        <v>3367</v>
      </c>
      <c r="E9021">
        <v>4.4499999999999998E-2</v>
      </c>
      <c r="F9021">
        <v>0.05</v>
      </c>
      <c r="G9021">
        <v>0</v>
      </c>
      <c r="H9021">
        <v>0</v>
      </c>
      <c r="I9021">
        <v>0</v>
      </c>
    </row>
    <row r="9022" spans="1:9" x14ac:dyDescent="0.25">
      <c r="A9022" t="s">
        <v>721</v>
      </c>
      <c r="B9022">
        <v>70381</v>
      </c>
      <c r="C9022" s="593">
        <v>9.1999999999999998E-2</v>
      </c>
      <c r="D9022" t="s">
        <v>3575</v>
      </c>
      <c r="E9022">
        <v>4.4499999999999998E-2</v>
      </c>
      <c r="F9022">
        <v>0</v>
      </c>
      <c r="G9022">
        <v>4.7500000000000001E-2</v>
      </c>
      <c r="H9022">
        <v>0</v>
      </c>
      <c r="I9022">
        <v>0</v>
      </c>
    </row>
    <row r="9023" spans="1:9" x14ac:dyDescent="0.25">
      <c r="A9023" t="s">
        <v>721</v>
      </c>
      <c r="B9023">
        <v>70390</v>
      </c>
      <c r="C9023" s="593">
        <v>9.9500000000000005E-2</v>
      </c>
      <c r="D9023" t="s">
        <v>3579</v>
      </c>
      <c r="E9023">
        <v>4.4499999999999998E-2</v>
      </c>
      <c r="F9023">
        <v>0</v>
      </c>
      <c r="G9023">
        <v>5.5E-2</v>
      </c>
      <c r="H9023">
        <v>0</v>
      </c>
      <c r="I9023">
        <v>0</v>
      </c>
    </row>
    <row r="9024" spans="1:9" x14ac:dyDescent="0.25">
      <c r="A9024" t="s">
        <v>721</v>
      </c>
      <c r="B9024">
        <v>70391</v>
      </c>
      <c r="C9024" s="593">
        <v>9.4500000000000001E-2</v>
      </c>
      <c r="D9024" t="s">
        <v>3367</v>
      </c>
      <c r="E9024">
        <v>4.4499999999999998E-2</v>
      </c>
      <c r="F9024">
        <v>0.05</v>
      </c>
      <c r="G9024">
        <v>0</v>
      </c>
      <c r="H9024">
        <v>0</v>
      </c>
      <c r="I9024">
        <v>0</v>
      </c>
    </row>
    <row r="9025" spans="1:9" x14ac:dyDescent="0.25">
      <c r="A9025" t="s">
        <v>721</v>
      </c>
      <c r="B9025">
        <v>70392</v>
      </c>
      <c r="C9025" s="593">
        <v>8.8999999999999996E-2</v>
      </c>
      <c r="D9025" t="s">
        <v>3580</v>
      </c>
      <c r="E9025">
        <v>4.4499999999999998E-2</v>
      </c>
      <c r="F9025">
        <v>0</v>
      </c>
      <c r="G9025">
        <v>0</v>
      </c>
      <c r="H9025">
        <v>4.4499999999999998E-2</v>
      </c>
      <c r="I9025">
        <v>0</v>
      </c>
    </row>
    <row r="9026" spans="1:9" x14ac:dyDescent="0.25">
      <c r="A9026" t="s">
        <v>721</v>
      </c>
      <c r="B9026">
        <v>70393</v>
      </c>
      <c r="C9026" s="593">
        <v>9.4500000000000001E-2</v>
      </c>
      <c r="D9026" t="s">
        <v>3367</v>
      </c>
      <c r="E9026">
        <v>4.4499999999999998E-2</v>
      </c>
      <c r="F9026">
        <v>0.05</v>
      </c>
      <c r="G9026">
        <v>0</v>
      </c>
      <c r="H9026">
        <v>0</v>
      </c>
      <c r="I9026">
        <v>0</v>
      </c>
    </row>
    <row r="9027" spans="1:9" x14ac:dyDescent="0.25">
      <c r="A9027" t="s">
        <v>721</v>
      </c>
      <c r="B9027">
        <v>70394</v>
      </c>
      <c r="C9027" s="593">
        <v>9.6000000000000002E-2</v>
      </c>
      <c r="D9027" t="s">
        <v>3560</v>
      </c>
      <c r="E9027">
        <v>4.4499999999999998E-2</v>
      </c>
      <c r="F9027">
        <v>0</v>
      </c>
      <c r="G9027">
        <v>0</v>
      </c>
      <c r="H9027">
        <v>5.1499999999999997E-2</v>
      </c>
      <c r="I9027">
        <v>0</v>
      </c>
    </row>
    <row r="9028" spans="1:9" x14ac:dyDescent="0.25">
      <c r="A9028" t="s">
        <v>721</v>
      </c>
      <c r="B9028">
        <v>70395</v>
      </c>
      <c r="C9028" s="593">
        <v>9.9500000000000005E-2</v>
      </c>
      <c r="D9028" t="s">
        <v>3572</v>
      </c>
      <c r="E9028">
        <v>4.4499999999999998E-2</v>
      </c>
      <c r="F9028">
        <v>5.5E-2</v>
      </c>
      <c r="G9028">
        <v>0</v>
      </c>
      <c r="H9028">
        <v>0</v>
      </c>
      <c r="I9028">
        <v>0</v>
      </c>
    </row>
    <row r="9029" spans="1:9" x14ac:dyDescent="0.25">
      <c r="A9029" t="s">
        <v>721</v>
      </c>
      <c r="B9029">
        <v>70397</v>
      </c>
      <c r="C9029" s="593">
        <v>9.9500000000000005E-2</v>
      </c>
      <c r="D9029" t="s">
        <v>3572</v>
      </c>
      <c r="E9029">
        <v>4.4499999999999998E-2</v>
      </c>
      <c r="F9029">
        <v>5.5E-2</v>
      </c>
      <c r="G9029">
        <v>0</v>
      </c>
      <c r="H9029">
        <v>0</v>
      </c>
      <c r="I9029">
        <v>0</v>
      </c>
    </row>
    <row r="9030" spans="1:9" x14ac:dyDescent="0.25">
      <c r="A9030" t="s">
        <v>721</v>
      </c>
      <c r="B9030">
        <v>70401</v>
      </c>
      <c r="C9030" s="593">
        <v>9.9500000000000005E-2</v>
      </c>
      <c r="D9030" t="s">
        <v>3581</v>
      </c>
      <c r="E9030">
        <v>4.4499999999999998E-2</v>
      </c>
      <c r="F9030">
        <v>0</v>
      </c>
      <c r="G9030">
        <v>5.5E-2</v>
      </c>
      <c r="H9030">
        <v>0</v>
      </c>
      <c r="I9030">
        <v>0</v>
      </c>
    </row>
    <row r="9031" spans="1:9" x14ac:dyDescent="0.25">
      <c r="A9031" t="s">
        <v>721</v>
      </c>
      <c r="B9031">
        <v>70402</v>
      </c>
      <c r="C9031" s="593">
        <v>9.9500000000000005E-2</v>
      </c>
      <c r="D9031" t="s">
        <v>3581</v>
      </c>
      <c r="E9031">
        <v>4.4499999999999998E-2</v>
      </c>
      <c r="F9031">
        <v>0</v>
      </c>
      <c r="G9031">
        <v>5.5E-2</v>
      </c>
      <c r="H9031">
        <v>0</v>
      </c>
      <c r="I9031">
        <v>0</v>
      </c>
    </row>
    <row r="9032" spans="1:9" x14ac:dyDescent="0.25">
      <c r="A9032" t="s">
        <v>721</v>
      </c>
      <c r="B9032">
        <v>70403</v>
      </c>
      <c r="C9032" s="593">
        <v>9.9500000000000005E-2</v>
      </c>
      <c r="D9032" t="s">
        <v>3581</v>
      </c>
      <c r="E9032">
        <v>4.4499999999999998E-2</v>
      </c>
      <c r="F9032">
        <v>0</v>
      </c>
      <c r="G9032">
        <v>5.5E-2</v>
      </c>
      <c r="H9032">
        <v>0</v>
      </c>
      <c r="I9032">
        <v>0</v>
      </c>
    </row>
    <row r="9033" spans="1:9" x14ac:dyDescent="0.25">
      <c r="A9033" t="s">
        <v>721</v>
      </c>
      <c r="B9033">
        <v>70404</v>
      </c>
      <c r="C9033" s="593">
        <v>9.9500000000000005E-2</v>
      </c>
      <c r="D9033" t="s">
        <v>3581</v>
      </c>
      <c r="E9033">
        <v>4.4499999999999998E-2</v>
      </c>
      <c r="F9033">
        <v>0</v>
      </c>
      <c r="G9033">
        <v>5.5E-2</v>
      </c>
      <c r="H9033">
        <v>0</v>
      </c>
      <c r="I9033">
        <v>0</v>
      </c>
    </row>
    <row r="9034" spans="1:9" x14ac:dyDescent="0.25">
      <c r="A9034" t="s">
        <v>721</v>
      </c>
      <c r="B9034">
        <v>70420</v>
      </c>
      <c r="C9034" s="593">
        <v>8.6999999999999994E-2</v>
      </c>
      <c r="D9034" t="s">
        <v>3582</v>
      </c>
      <c r="E9034">
        <v>4.4499999999999998E-2</v>
      </c>
      <c r="F9034">
        <v>0</v>
      </c>
      <c r="G9034">
        <v>4.2500000000000003E-2</v>
      </c>
      <c r="H9034">
        <v>0</v>
      </c>
      <c r="I9034">
        <v>0</v>
      </c>
    </row>
    <row r="9035" spans="1:9" x14ac:dyDescent="0.25">
      <c r="A9035" t="s">
        <v>721</v>
      </c>
      <c r="B9035">
        <v>70421</v>
      </c>
      <c r="C9035" s="593">
        <v>7.9500000000000001E-2</v>
      </c>
      <c r="D9035" t="s">
        <v>3583</v>
      </c>
      <c r="E9035">
        <v>4.4499999999999998E-2</v>
      </c>
      <c r="F9035">
        <v>3.5000000000000003E-2</v>
      </c>
      <c r="G9035">
        <v>0</v>
      </c>
      <c r="H9035">
        <v>0</v>
      </c>
      <c r="I9035">
        <v>0</v>
      </c>
    </row>
    <row r="9036" spans="1:9" x14ac:dyDescent="0.25">
      <c r="A9036" t="s">
        <v>721</v>
      </c>
      <c r="B9036">
        <v>70422</v>
      </c>
      <c r="C9036" s="593">
        <v>0.1045</v>
      </c>
      <c r="D9036" t="s">
        <v>3584</v>
      </c>
      <c r="E9036">
        <v>4.4499999999999998E-2</v>
      </c>
      <c r="F9036">
        <v>0</v>
      </c>
      <c r="G9036">
        <v>0.06</v>
      </c>
      <c r="H9036">
        <v>0</v>
      </c>
      <c r="I9036">
        <v>0</v>
      </c>
    </row>
    <row r="9037" spans="1:9" x14ac:dyDescent="0.25">
      <c r="A9037" t="s">
        <v>721</v>
      </c>
      <c r="B9037">
        <v>70426</v>
      </c>
      <c r="C9037" s="593">
        <v>9.2799999999999994E-2</v>
      </c>
      <c r="D9037" t="s">
        <v>1251</v>
      </c>
      <c r="E9037">
        <v>4.4499999999999998E-2</v>
      </c>
      <c r="F9037">
        <v>4.8300000000000003E-2</v>
      </c>
      <c r="G9037">
        <v>0</v>
      </c>
      <c r="H9037">
        <v>0</v>
      </c>
      <c r="I9037">
        <v>0</v>
      </c>
    </row>
    <row r="9038" spans="1:9" x14ac:dyDescent="0.25">
      <c r="A9038" t="s">
        <v>721</v>
      </c>
      <c r="B9038">
        <v>70427</v>
      </c>
      <c r="C9038" s="593">
        <v>9.9430000000000004E-2</v>
      </c>
      <c r="D9038" t="s">
        <v>3585</v>
      </c>
      <c r="E9038">
        <v>4.4499999999999998E-2</v>
      </c>
      <c r="F9038">
        <v>0</v>
      </c>
      <c r="G9038">
        <v>5.493E-2</v>
      </c>
      <c r="H9038">
        <v>0</v>
      </c>
      <c r="I9038">
        <v>0</v>
      </c>
    </row>
    <row r="9039" spans="1:9" x14ac:dyDescent="0.25">
      <c r="A9039" t="s">
        <v>721</v>
      </c>
      <c r="B9039">
        <v>70429</v>
      </c>
      <c r="C9039" s="593">
        <v>9.9430000000000004E-2</v>
      </c>
      <c r="D9039" t="s">
        <v>3585</v>
      </c>
      <c r="E9039">
        <v>4.4499999999999998E-2</v>
      </c>
      <c r="F9039">
        <v>0</v>
      </c>
      <c r="G9039">
        <v>5.493E-2</v>
      </c>
      <c r="H9039">
        <v>0</v>
      </c>
      <c r="I9039">
        <v>0</v>
      </c>
    </row>
    <row r="9040" spans="1:9" x14ac:dyDescent="0.25">
      <c r="A9040" t="s">
        <v>721</v>
      </c>
      <c r="B9040">
        <v>70431</v>
      </c>
      <c r="C9040" s="593">
        <v>9.2799999999999994E-2</v>
      </c>
      <c r="D9040" t="s">
        <v>1251</v>
      </c>
      <c r="E9040">
        <v>4.4499999999999998E-2</v>
      </c>
      <c r="F9040">
        <v>4.8300000000000003E-2</v>
      </c>
      <c r="G9040">
        <v>0</v>
      </c>
      <c r="H9040">
        <v>0</v>
      </c>
      <c r="I9040">
        <v>0</v>
      </c>
    </row>
    <row r="9041" spans="1:9" x14ac:dyDescent="0.25">
      <c r="A9041" t="s">
        <v>721</v>
      </c>
      <c r="B9041">
        <v>70433</v>
      </c>
      <c r="C9041" s="593">
        <v>9.4500000000000001E-2</v>
      </c>
      <c r="D9041" t="s">
        <v>3586</v>
      </c>
      <c r="E9041">
        <v>4.4499999999999998E-2</v>
      </c>
      <c r="F9041">
        <v>0</v>
      </c>
      <c r="G9041">
        <v>0</v>
      </c>
      <c r="H9041">
        <v>0.05</v>
      </c>
      <c r="I9041">
        <v>0</v>
      </c>
    </row>
    <row r="9042" spans="1:9" x14ac:dyDescent="0.25">
      <c r="A9042" t="s">
        <v>721</v>
      </c>
      <c r="B9042">
        <v>70434</v>
      </c>
      <c r="C9042" s="593">
        <v>8.6999999999999994E-2</v>
      </c>
      <c r="D9042" t="s">
        <v>2632</v>
      </c>
      <c r="E9042">
        <v>4.4499999999999998E-2</v>
      </c>
      <c r="F9042">
        <v>0</v>
      </c>
      <c r="G9042">
        <v>4.2500000000000003E-2</v>
      </c>
      <c r="H9042">
        <v>0</v>
      </c>
      <c r="I9042">
        <v>0</v>
      </c>
    </row>
    <row r="9043" spans="1:9" x14ac:dyDescent="0.25">
      <c r="A9043" t="s">
        <v>721</v>
      </c>
      <c r="B9043">
        <v>70435</v>
      </c>
      <c r="C9043" s="593">
        <v>9.2799999999999994E-2</v>
      </c>
      <c r="D9043" t="s">
        <v>1251</v>
      </c>
      <c r="E9043">
        <v>4.4499999999999998E-2</v>
      </c>
      <c r="F9043">
        <v>4.8300000000000003E-2</v>
      </c>
      <c r="G9043">
        <v>0</v>
      </c>
      <c r="H9043">
        <v>0</v>
      </c>
      <c r="I9043">
        <v>0</v>
      </c>
    </row>
    <row r="9044" spans="1:9" x14ac:dyDescent="0.25">
      <c r="A9044" t="s">
        <v>721</v>
      </c>
      <c r="B9044">
        <v>70436</v>
      </c>
      <c r="C9044" s="593">
        <v>9.4500000000000001E-2</v>
      </c>
      <c r="D9044" t="s">
        <v>3587</v>
      </c>
      <c r="E9044">
        <v>4.4499999999999998E-2</v>
      </c>
      <c r="F9044">
        <v>0.05</v>
      </c>
      <c r="G9044">
        <v>0</v>
      </c>
      <c r="H9044">
        <v>0</v>
      </c>
      <c r="I9044">
        <v>0</v>
      </c>
    </row>
    <row r="9045" spans="1:9" x14ac:dyDescent="0.25">
      <c r="A9045" t="s">
        <v>721</v>
      </c>
      <c r="B9045">
        <v>70437</v>
      </c>
      <c r="C9045" s="593">
        <v>9.1999999999999998E-2</v>
      </c>
      <c r="D9045" t="s">
        <v>3588</v>
      </c>
      <c r="E9045">
        <v>4.4499999999999998E-2</v>
      </c>
      <c r="F9045">
        <v>0</v>
      </c>
      <c r="G9045">
        <v>4.7500000000000001E-2</v>
      </c>
      <c r="H9045">
        <v>0</v>
      </c>
      <c r="I9045">
        <v>0</v>
      </c>
    </row>
    <row r="9046" spans="1:9" x14ac:dyDescent="0.25">
      <c r="A9046" t="s">
        <v>721</v>
      </c>
      <c r="B9046">
        <v>70438</v>
      </c>
      <c r="C9046" s="593">
        <v>9.9500000000000005E-2</v>
      </c>
      <c r="D9046" t="s">
        <v>3589</v>
      </c>
      <c r="E9046">
        <v>4.4499999999999998E-2</v>
      </c>
      <c r="F9046">
        <v>0</v>
      </c>
      <c r="G9046">
        <v>5.5E-2</v>
      </c>
      <c r="H9046">
        <v>0</v>
      </c>
      <c r="I9046">
        <v>0</v>
      </c>
    </row>
    <row r="9047" spans="1:9" x14ac:dyDescent="0.25">
      <c r="A9047" t="s">
        <v>721</v>
      </c>
      <c r="B9047">
        <v>70441</v>
      </c>
      <c r="C9047" s="593">
        <v>0.1045</v>
      </c>
      <c r="D9047" t="s">
        <v>3590</v>
      </c>
      <c r="E9047">
        <v>4.4499999999999998E-2</v>
      </c>
      <c r="F9047">
        <v>0.05</v>
      </c>
      <c r="G9047">
        <v>0.01</v>
      </c>
      <c r="H9047">
        <v>0</v>
      </c>
      <c r="I9047">
        <v>0</v>
      </c>
    </row>
    <row r="9048" spans="1:9" x14ac:dyDescent="0.25">
      <c r="A9048" t="s">
        <v>721</v>
      </c>
      <c r="B9048">
        <v>70442</v>
      </c>
      <c r="C9048" s="593">
        <v>7.9500000000000001E-2</v>
      </c>
      <c r="D9048" t="s">
        <v>3583</v>
      </c>
      <c r="E9048">
        <v>4.4499999999999998E-2</v>
      </c>
      <c r="F9048">
        <v>3.5000000000000003E-2</v>
      </c>
      <c r="G9048">
        <v>0</v>
      </c>
      <c r="H9048">
        <v>0</v>
      </c>
      <c r="I9048">
        <v>0</v>
      </c>
    </row>
    <row r="9049" spans="1:9" x14ac:dyDescent="0.25">
      <c r="A9049" t="s">
        <v>721</v>
      </c>
      <c r="B9049">
        <v>70443</v>
      </c>
      <c r="C9049" s="593">
        <v>0.1045</v>
      </c>
      <c r="D9049" t="s">
        <v>1357</v>
      </c>
      <c r="E9049">
        <v>4.4499999999999998E-2</v>
      </c>
      <c r="F9049">
        <v>0</v>
      </c>
      <c r="G9049">
        <v>0.06</v>
      </c>
      <c r="H9049">
        <v>0</v>
      </c>
      <c r="I9049">
        <v>0</v>
      </c>
    </row>
    <row r="9050" spans="1:9" x14ac:dyDescent="0.25">
      <c r="A9050" t="s">
        <v>721</v>
      </c>
      <c r="B9050">
        <v>70444</v>
      </c>
      <c r="C9050" s="593">
        <v>9.9500000000000005E-2</v>
      </c>
      <c r="D9050" t="s">
        <v>3591</v>
      </c>
      <c r="E9050">
        <v>4.4499999999999998E-2</v>
      </c>
      <c r="F9050">
        <v>0</v>
      </c>
      <c r="G9050">
        <v>5.5E-2</v>
      </c>
      <c r="H9050">
        <v>0</v>
      </c>
      <c r="I9050">
        <v>0</v>
      </c>
    </row>
    <row r="9051" spans="1:9" x14ac:dyDescent="0.25">
      <c r="A9051" t="s">
        <v>721</v>
      </c>
      <c r="B9051">
        <v>70445</v>
      </c>
      <c r="C9051" s="593">
        <v>8.6999999999999994E-2</v>
      </c>
      <c r="D9051" t="s">
        <v>3592</v>
      </c>
      <c r="E9051">
        <v>4.4499999999999998E-2</v>
      </c>
      <c r="F9051">
        <v>0</v>
      </c>
      <c r="G9051">
        <v>0</v>
      </c>
      <c r="H9051">
        <v>4.2500000000000003E-2</v>
      </c>
      <c r="I9051">
        <v>0</v>
      </c>
    </row>
    <row r="9052" spans="1:9" x14ac:dyDescent="0.25">
      <c r="A9052" t="s">
        <v>721</v>
      </c>
      <c r="B9052">
        <v>70446</v>
      </c>
      <c r="C9052" s="593">
        <v>7.9500000000000001E-2</v>
      </c>
      <c r="D9052" t="s">
        <v>3583</v>
      </c>
      <c r="E9052">
        <v>4.4499999999999998E-2</v>
      </c>
      <c r="F9052">
        <v>3.5000000000000003E-2</v>
      </c>
      <c r="G9052">
        <v>0</v>
      </c>
      <c r="H9052">
        <v>0</v>
      </c>
      <c r="I9052">
        <v>0</v>
      </c>
    </row>
    <row r="9053" spans="1:9" x14ac:dyDescent="0.25">
      <c r="A9053" t="s">
        <v>721</v>
      </c>
      <c r="B9053">
        <v>70447</v>
      </c>
      <c r="C9053" s="593">
        <v>8.6999999999999994E-2</v>
      </c>
      <c r="D9053" t="s">
        <v>3593</v>
      </c>
      <c r="E9053">
        <v>4.4499999999999998E-2</v>
      </c>
      <c r="F9053">
        <v>0</v>
      </c>
      <c r="G9053">
        <v>4.2500000000000003E-2</v>
      </c>
      <c r="H9053">
        <v>0</v>
      </c>
      <c r="I9053">
        <v>0</v>
      </c>
    </row>
    <row r="9054" spans="1:9" x14ac:dyDescent="0.25">
      <c r="A9054" t="s">
        <v>721</v>
      </c>
      <c r="B9054">
        <v>70448</v>
      </c>
      <c r="C9054" s="593">
        <v>9.1999999999999998E-2</v>
      </c>
      <c r="D9054" t="s">
        <v>3594</v>
      </c>
      <c r="E9054">
        <v>4.4499999999999998E-2</v>
      </c>
      <c r="F9054">
        <v>0</v>
      </c>
      <c r="G9054">
        <v>4.7500000000000001E-2</v>
      </c>
      <c r="H9054">
        <v>0</v>
      </c>
      <c r="I9054">
        <v>0</v>
      </c>
    </row>
    <row r="9055" spans="1:9" x14ac:dyDescent="0.25">
      <c r="A9055" t="s">
        <v>721</v>
      </c>
      <c r="B9055">
        <v>70449</v>
      </c>
      <c r="C9055" s="593">
        <v>9.4500000000000001E-2</v>
      </c>
      <c r="D9055" t="s">
        <v>3595</v>
      </c>
      <c r="E9055">
        <v>4.4499999999999998E-2</v>
      </c>
      <c r="F9055">
        <v>0</v>
      </c>
      <c r="G9055">
        <v>0</v>
      </c>
      <c r="H9055">
        <v>0.05</v>
      </c>
      <c r="I9055">
        <v>0</v>
      </c>
    </row>
    <row r="9056" spans="1:9" x14ac:dyDescent="0.25">
      <c r="A9056" t="s">
        <v>721</v>
      </c>
      <c r="B9056">
        <v>70450</v>
      </c>
      <c r="C9056" s="593">
        <v>9.2799999999999994E-2</v>
      </c>
      <c r="D9056" t="s">
        <v>1251</v>
      </c>
      <c r="E9056">
        <v>4.4499999999999998E-2</v>
      </c>
      <c r="F9056">
        <v>4.8300000000000003E-2</v>
      </c>
      <c r="G9056">
        <v>0</v>
      </c>
      <c r="H9056">
        <v>0</v>
      </c>
      <c r="I9056">
        <v>0</v>
      </c>
    </row>
    <row r="9057" spans="1:9" x14ac:dyDescent="0.25">
      <c r="A9057" t="s">
        <v>721</v>
      </c>
      <c r="B9057">
        <v>70451</v>
      </c>
      <c r="C9057" s="593">
        <v>7.9500000000000001E-2</v>
      </c>
      <c r="D9057" t="s">
        <v>3583</v>
      </c>
      <c r="E9057">
        <v>4.4499999999999998E-2</v>
      </c>
      <c r="F9057">
        <v>3.5000000000000003E-2</v>
      </c>
      <c r="G9057">
        <v>0</v>
      </c>
      <c r="H9057">
        <v>0</v>
      </c>
      <c r="I9057">
        <v>0</v>
      </c>
    </row>
    <row r="9058" spans="1:9" x14ac:dyDescent="0.25">
      <c r="A9058" t="s">
        <v>721</v>
      </c>
      <c r="B9058">
        <v>70452</v>
      </c>
      <c r="C9058" s="593">
        <v>9.7000000000000003E-2</v>
      </c>
      <c r="D9058" t="s">
        <v>3596</v>
      </c>
      <c r="E9058">
        <v>4.4499999999999998E-2</v>
      </c>
      <c r="F9058">
        <v>0</v>
      </c>
      <c r="G9058">
        <v>0</v>
      </c>
      <c r="H9058">
        <v>5.2499999999999998E-2</v>
      </c>
      <c r="I9058">
        <v>0</v>
      </c>
    </row>
    <row r="9059" spans="1:9" x14ac:dyDescent="0.25">
      <c r="A9059" t="s">
        <v>721</v>
      </c>
      <c r="B9059">
        <v>70453</v>
      </c>
      <c r="C9059" s="593">
        <v>9.4500000000000001E-2</v>
      </c>
      <c r="D9059" t="s">
        <v>3587</v>
      </c>
      <c r="E9059">
        <v>4.4499999999999998E-2</v>
      </c>
      <c r="F9059">
        <v>0.05</v>
      </c>
      <c r="G9059">
        <v>0</v>
      </c>
      <c r="H9059">
        <v>0</v>
      </c>
      <c r="I9059">
        <v>0</v>
      </c>
    </row>
    <row r="9060" spans="1:9" x14ac:dyDescent="0.25">
      <c r="A9060" t="s">
        <v>721</v>
      </c>
      <c r="B9060">
        <v>70454</v>
      </c>
      <c r="C9060" s="593">
        <v>9.9500000000000005E-2</v>
      </c>
      <c r="D9060" t="s">
        <v>3581</v>
      </c>
      <c r="E9060">
        <v>4.4499999999999998E-2</v>
      </c>
      <c r="F9060">
        <v>0</v>
      </c>
      <c r="G9060">
        <v>5.5E-2</v>
      </c>
      <c r="H9060">
        <v>0</v>
      </c>
      <c r="I9060">
        <v>0</v>
      </c>
    </row>
    <row r="9061" spans="1:9" x14ac:dyDescent="0.25">
      <c r="A9061" t="s">
        <v>721</v>
      </c>
      <c r="B9061">
        <v>70455</v>
      </c>
      <c r="C9061" s="593">
        <v>7.9500000000000001E-2</v>
      </c>
      <c r="D9061" t="s">
        <v>3583</v>
      </c>
      <c r="E9061">
        <v>4.4499999999999998E-2</v>
      </c>
      <c r="F9061">
        <v>3.5000000000000003E-2</v>
      </c>
      <c r="G9061">
        <v>0</v>
      </c>
      <c r="H9061">
        <v>0</v>
      </c>
      <c r="I9061">
        <v>0</v>
      </c>
    </row>
    <row r="9062" spans="1:9" x14ac:dyDescent="0.25">
      <c r="A9062" t="s">
        <v>721</v>
      </c>
      <c r="B9062">
        <v>70456</v>
      </c>
      <c r="C9062" s="593">
        <v>0.1045</v>
      </c>
      <c r="D9062" t="s">
        <v>3584</v>
      </c>
      <c r="E9062">
        <v>4.4499999999999998E-2</v>
      </c>
      <c r="F9062">
        <v>0</v>
      </c>
      <c r="G9062">
        <v>0.06</v>
      </c>
      <c r="H9062">
        <v>0</v>
      </c>
      <c r="I9062">
        <v>0</v>
      </c>
    </row>
    <row r="9063" spans="1:9" x14ac:dyDescent="0.25">
      <c r="A9063" t="s">
        <v>721</v>
      </c>
      <c r="B9063">
        <v>70457</v>
      </c>
      <c r="C9063" s="593">
        <v>8.6999999999999994E-2</v>
      </c>
      <c r="D9063" t="s">
        <v>3592</v>
      </c>
      <c r="E9063">
        <v>4.4499999999999998E-2</v>
      </c>
      <c r="F9063">
        <v>0</v>
      </c>
      <c r="G9063">
        <v>0</v>
      </c>
      <c r="H9063">
        <v>4.2500000000000003E-2</v>
      </c>
      <c r="I9063">
        <v>0</v>
      </c>
    </row>
    <row r="9064" spans="1:9" x14ac:dyDescent="0.25">
      <c r="A9064" t="s">
        <v>721</v>
      </c>
      <c r="B9064">
        <v>70458</v>
      </c>
      <c r="C9064" s="593">
        <v>9.1999999999999998E-2</v>
      </c>
      <c r="D9064" t="s">
        <v>3597</v>
      </c>
      <c r="E9064">
        <v>4.4499999999999998E-2</v>
      </c>
      <c r="F9064">
        <v>0</v>
      </c>
      <c r="G9064">
        <v>0</v>
      </c>
      <c r="H9064">
        <v>4.7500000000000001E-2</v>
      </c>
      <c r="I9064">
        <v>0</v>
      </c>
    </row>
    <row r="9065" spans="1:9" x14ac:dyDescent="0.25">
      <c r="A9065" t="s">
        <v>721</v>
      </c>
      <c r="B9065">
        <v>70459</v>
      </c>
      <c r="C9065" s="593">
        <v>8.6999999999999994E-2</v>
      </c>
      <c r="D9065" t="s">
        <v>3598</v>
      </c>
      <c r="E9065">
        <v>4.4499999999999998E-2</v>
      </c>
      <c r="F9065">
        <v>0</v>
      </c>
      <c r="G9065">
        <v>4.2500000000000003E-2</v>
      </c>
      <c r="H9065">
        <v>0</v>
      </c>
      <c r="I9065">
        <v>0</v>
      </c>
    </row>
    <row r="9066" spans="1:9" x14ac:dyDescent="0.25">
      <c r="A9066" t="s">
        <v>721</v>
      </c>
      <c r="B9066">
        <v>70460</v>
      </c>
      <c r="C9066" s="593">
        <v>9.1999999999999998E-2</v>
      </c>
      <c r="D9066" t="s">
        <v>3599</v>
      </c>
      <c r="E9066">
        <v>4.4499999999999998E-2</v>
      </c>
      <c r="F9066">
        <v>0</v>
      </c>
      <c r="G9066">
        <v>0</v>
      </c>
      <c r="H9066">
        <v>4.7500000000000001E-2</v>
      </c>
      <c r="I9066">
        <v>0</v>
      </c>
    </row>
    <row r="9067" spans="1:9" x14ac:dyDescent="0.25">
      <c r="A9067" t="s">
        <v>721</v>
      </c>
      <c r="B9067">
        <v>70461</v>
      </c>
      <c r="C9067" s="593">
        <v>9.7000000000000003E-2</v>
      </c>
      <c r="D9067" t="s">
        <v>3600</v>
      </c>
      <c r="E9067">
        <v>4.4499999999999998E-2</v>
      </c>
      <c r="F9067">
        <v>0</v>
      </c>
      <c r="G9067">
        <v>0</v>
      </c>
      <c r="H9067">
        <v>5.2499999999999998E-2</v>
      </c>
      <c r="I9067">
        <v>0</v>
      </c>
    </row>
    <row r="9068" spans="1:9" x14ac:dyDescent="0.25">
      <c r="A9068" t="s">
        <v>721</v>
      </c>
      <c r="B9068">
        <v>70462</v>
      </c>
      <c r="C9068" s="593">
        <v>9.9500000000000005E-2</v>
      </c>
      <c r="D9068" t="s">
        <v>2188</v>
      </c>
      <c r="E9068">
        <v>4.4499999999999998E-2</v>
      </c>
      <c r="F9068">
        <v>0</v>
      </c>
      <c r="G9068">
        <v>5.5E-2</v>
      </c>
      <c r="H9068">
        <v>0</v>
      </c>
      <c r="I9068">
        <v>0</v>
      </c>
    </row>
    <row r="9069" spans="1:9" x14ac:dyDescent="0.25">
      <c r="A9069" t="s">
        <v>721</v>
      </c>
      <c r="B9069">
        <v>70463</v>
      </c>
      <c r="C9069" s="593">
        <v>9.1999999999999998E-2</v>
      </c>
      <c r="D9069" t="s">
        <v>3601</v>
      </c>
      <c r="E9069">
        <v>4.4499999999999998E-2</v>
      </c>
      <c r="F9069">
        <v>0</v>
      </c>
      <c r="G9069">
        <v>4.7500000000000001E-2</v>
      </c>
      <c r="H9069">
        <v>0</v>
      </c>
      <c r="I9069">
        <v>0</v>
      </c>
    </row>
    <row r="9070" spans="1:9" x14ac:dyDescent="0.25">
      <c r="A9070" t="s">
        <v>721</v>
      </c>
      <c r="B9070">
        <v>70464</v>
      </c>
      <c r="C9070" s="593">
        <v>8.6999999999999994E-2</v>
      </c>
      <c r="D9070" t="s">
        <v>3592</v>
      </c>
      <c r="E9070">
        <v>4.4499999999999998E-2</v>
      </c>
      <c r="F9070">
        <v>0</v>
      </c>
      <c r="G9070">
        <v>0</v>
      </c>
      <c r="H9070">
        <v>4.2500000000000003E-2</v>
      </c>
      <c r="I9070">
        <v>0</v>
      </c>
    </row>
    <row r="9071" spans="1:9" x14ac:dyDescent="0.25">
      <c r="A9071" t="s">
        <v>721</v>
      </c>
      <c r="B9071">
        <v>70465</v>
      </c>
      <c r="C9071" s="593">
        <v>9.9500000000000005E-2</v>
      </c>
      <c r="D9071" t="s">
        <v>3583</v>
      </c>
      <c r="E9071">
        <v>4.4499999999999998E-2</v>
      </c>
      <c r="F9071">
        <v>0</v>
      </c>
      <c r="G9071">
        <v>5.5E-2</v>
      </c>
      <c r="H9071">
        <v>0</v>
      </c>
      <c r="I9071">
        <v>0</v>
      </c>
    </row>
    <row r="9072" spans="1:9" x14ac:dyDescent="0.25">
      <c r="A9072" t="s">
        <v>721</v>
      </c>
      <c r="B9072">
        <v>70466</v>
      </c>
      <c r="C9072" s="593">
        <v>9.9500000000000005E-2</v>
      </c>
      <c r="D9072" t="s">
        <v>3602</v>
      </c>
      <c r="E9072">
        <v>4.4499999999999998E-2</v>
      </c>
      <c r="F9072">
        <v>0</v>
      </c>
      <c r="G9072">
        <v>5.5E-2</v>
      </c>
      <c r="H9072">
        <v>0</v>
      </c>
      <c r="I9072">
        <v>0</v>
      </c>
    </row>
    <row r="9073" spans="1:9" x14ac:dyDescent="0.25">
      <c r="A9073" t="s">
        <v>721</v>
      </c>
      <c r="B9073">
        <v>70467</v>
      </c>
      <c r="C9073" s="593">
        <v>9.2799999999999994E-2</v>
      </c>
      <c r="D9073" t="s">
        <v>1251</v>
      </c>
      <c r="E9073">
        <v>4.4499999999999998E-2</v>
      </c>
      <c r="F9073">
        <v>4.8300000000000003E-2</v>
      </c>
      <c r="G9073">
        <v>0</v>
      </c>
      <c r="H9073">
        <v>0</v>
      </c>
      <c r="I9073">
        <v>0</v>
      </c>
    </row>
    <row r="9074" spans="1:9" x14ac:dyDescent="0.25">
      <c r="A9074" t="s">
        <v>721</v>
      </c>
      <c r="B9074">
        <v>70469</v>
      </c>
      <c r="C9074" s="593">
        <v>8.6999999999999994E-2</v>
      </c>
      <c r="D9074" t="s">
        <v>3598</v>
      </c>
      <c r="E9074">
        <v>4.4499999999999998E-2</v>
      </c>
      <c r="F9074">
        <v>0</v>
      </c>
      <c r="G9074">
        <v>4.2500000000000003E-2</v>
      </c>
      <c r="H9074">
        <v>0</v>
      </c>
      <c r="I9074">
        <v>0</v>
      </c>
    </row>
    <row r="9075" spans="1:9" x14ac:dyDescent="0.25">
      <c r="A9075" t="s">
        <v>721</v>
      </c>
      <c r="B9075">
        <v>70470</v>
      </c>
      <c r="C9075" s="593">
        <v>9.1999999999999998E-2</v>
      </c>
      <c r="D9075" t="s">
        <v>3594</v>
      </c>
      <c r="E9075">
        <v>4.4499999999999998E-2</v>
      </c>
      <c r="F9075">
        <v>0</v>
      </c>
      <c r="G9075">
        <v>4.7500000000000001E-2</v>
      </c>
      <c r="H9075">
        <v>0</v>
      </c>
      <c r="I9075">
        <v>0</v>
      </c>
    </row>
    <row r="9076" spans="1:9" x14ac:dyDescent="0.25">
      <c r="A9076" t="s">
        <v>721</v>
      </c>
      <c r="B9076">
        <v>70471</v>
      </c>
      <c r="C9076" s="593">
        <v>9.1999999999999998E-2</v>
      </c>
      <c r="D9076" t="s">
        <v>3594</v>
      </c>
      <c r="E9076">
        <v>4.4499999999999998E-2</v>
      </c>
      <c r="F9076">
        <v>0</v>
      </c>
      <c r="G9076">
        <v>4.7500000000000001E-2</v>
      </c>
      <c r="H9076">
        <v>0</v>
      </c>
      <c r="I9076">
        <v>0</v>
      </c>
    </row>
    <row r="9077" spans="1:9" x14ac:dyDescent="0.25">
      <c r="A9077" t="s">
        <v>721</v>
      </c>
      <c r="B9077">
        <v>70501</v>
      </c>
      <c r="C9077" s="593">
        <v>0.1045</v>
      </c>
      <c r="D9077" t="s">
        <v>2040</v>
      </c>
      <c r="E9077">
        <v>4.4499999999999998E-2</v>
      </c>
      <c r="F9077">
        <v>0</v>
      </c>
      <c r="G9077">
        <v>0</v>
      </c>
      <c r="H9077">
        <v>0.06</v>
      </c>
      <c r="I9077">
        <v>0</v>
      </c>
    </row>
    <row r="9078" spans="1:9" x14ac:dyDescent="0.25">
      <c r="A9078" t="s">
        <v>721</v>
      </c>
      <c r="B9078">
        <v>70502</v>
      </c>
      <c r="C9078" s="593">
        <v>9.4500000000000001E-2</v>
      </c>
      <c r="D9078" t="s">
        <v>2040</v>
      </c>
      <c r="E9078">
        <v>4.4499999999999998E-2</v>
      </c>
      <c r="F9078">
        <v>0</v>
      </c>
      <c r="G9078">
        <v>0</v>
      </c>
      <c r="H9078">
        <v>0.05</v>
      </c>
      <c r="I9078">
        <v>0</v>
      </c>
    </row>
    <row r="9079" spans="1:9" x14ac:dyDescent="0.25">
      <c r="A9079" t="s">
        <v>721</v>
      </c>
      <c r="B9079">
        <v>70503</v>
      </c>
      <c r="C9079" s="593">
        <v>9.4500000000000001E-2</v>
      </c>
      <c r="D9079" t="s">
        <v>2040</v>
      </c>
      <c r="E9079">
        <v>4.4499999999999998E-2</v>
      </c>
      <c r="F9079">
        <v>0</v>
      </c>
      <c r="G9079">
        <v>0</v>
      </c>
      <c r="H9079">
        <v>0.05</v>
      </c>
      <c r="I9079">
        <v>0</v>
      </c>
    </row>
    <row r="9080" spans="1:9" x14ac:dyDescent="0.25">
      <c r="A9080" t="s">
        <v>721</v>
      </c>
      <c r="B9080">
        <v>70504</v>
      </c>
      <c r="C9080" s="593">
        <v>8.4500000000000006E-2</v>
      </c>
      <c r="D9080" t="s">
        <v>2040</v>
      </c>
      <c r="E9080">
        <v>4.4499999999999998E-2</v>
      </c>
      <c r="F9080">
        <v>0</v>
      </c>
      <c r="G9080">
        <v>0.04</v>
      </c>
      <c r="H9080">
        <v>0</v>
      </c>
      <c r="I9080">
        <v>0</v>
      </c>
    </row>
    <row r="9081" spans="1:9" x14ac:dyDescent="0.25">
      <c r="A9081" t="s">
        <v>721</v>
      </c>
      <c r="B9081">
        <v>70505</v>
      </c>
      <c r="C9081" s="593">
        <v>8.4500000000000006E-2</v>
      </c>
      <c r="D9081" t="s">
        <v>2040</v>
      </c>
      <c r="E9081">
        <v>4.4499999999999998E-2</v>
      </c>
      <c r="F9081">
        <v>0</v>
      </c>
      <c r="G9081">
        <v>0.04</v>
      </c>
      <c r="H9081">
        <v>0</v>
      </c>
      <c r="I9081">
        <v>0</v>
      </c>
    </row>
    <row r="9082" spans="1:9" x14ac:dyDescent="0.25">
      <c r="A9082" t="s">
        <v>721</v>
      </c>
      <c r="B9082">
        <v>70506</v>
      </c>
      <c r="C9082" s="593">
        <v>9.4500000000000001E-2</v>
      </c>
      <c r="D9082" t="s">
        <v>2040</v>
      </c>
      <c r="E9082">
        <v>4.4499999999999998E-2</v>
      </c>
      <c r="F9082">
        <v>0</v>
      </c>
      <c r="G9082">
        <v>0</v>
      </c>
      <c r="H9082">
        <v>0.05</v>
      </c>
      <c r="I9082">
        <v>0</v>
      </c>
    </row>
    <row r="9083" spans="1:9" x14ac:dyDescent="0.25">
      <c r="A9083" t="s">
        <v>721</v>
      </c>
      <c r="B9083">
        <v>70507</v>
      </c>
      <c r="C9083" s="593">
        <v>0.1045</v>
      </c>
      <c r="D9083" t="s">
        <v>3603</v>
      </c>
      <c r="E9083">
        <v>4.4499999999999998E-2</v>
      </c>
      <c r="F9083">
        <v>0</v>
      </c>
      <c r="G9083">
        <v>0</v>
      </c>
      <c r="H9083">
        <v>0.06</v>
      </c>
      <c r="I9083">
        <v>0</v>
      </c>
    </row>
    <row r="9084" spans="1:9" x14ac:dyDescent="0.25">
      <c r="A9084" t="s">
        <v>721</v>
      </c>
      <c r="B9084">
        <v>70508</v>
      </c>
      <c r="C9084" s="593">
        <v>8.9499999999999996E-2</v>
      </c>
      <c r="D9084" t="s">
        <v>3604</v>
      </c>
      <c r="E9084">
        <v>4.4499999999999998E-2</v>
      </c>
      <c r="F9084">
        <v>0</v>
      </c>
      <c r="G9084">
        <v>4.4999999999999998E-2</v>
      </c>
      <c r="H9084">
        <v>0</v>
      </c>
      <c r="I9084">
        <v>0</v>
      </c>
    </row>
    <row r="9085" spans="1:9" x14ac:dyDescent="0.25">
      <c r="A9085" t="s">
        <v>721</v>
      </c>
      <c r="B9085">
        <v>70509</v>
      </c>
      <c r="C9085" s="593">
        <v>8.4500000000000006E-2</v>
      </c>
      <c r="D9085" t="s">
        <v>2040</v>
      </c>
      <c r="E9085">
        <v>4.4499999999999998E-2</v>
      </c>
      <c r="F9085">
        <v>0</v>
      </c>
      <c r="G9085">
        <v>0.04</v>
      </c>
      <c r="H9085">
        <v>0</v>
      </c>
      <c r="I9085">
        <v>0</v>
      </c>
    </row>
    <row r="9086" spans="1:9" x14ac:dyDescent="0.25">
      <c r="A9086" t="s">
        <v>721</v>
      </c>
      <c r="B9086">
        <v>70510</v>
      </c>
      <c r="C9086" s="593">
        <v>0.1045</v>
      </c>
      <c r="D9086" t="s">
        <v>2846</v>
      </c>
      <c r="E9086">
        <v>4.4499999999999998E-2</v>
      </c>
      <c r="F9086">
        <v>0</v>
      </c>
      <c r="G9086">
        <v>0.06</v>
      </c>
      <c r="H9086">
        <v>0</v>
      </c>
      <c r="I9086">
        <v>0</v>
      </c>
    </row>
    <row r="9087" spans="1:9" x14ac:dyDescent="0.25">
      <c r="A9087" t="s">
        <v>721</v>
      </c>
      <c r="B9087">
        <v>70511</v>
      </c>
      <c r="C9087" s="593">
        <v>0.1045</v>
      </c>
      <c r="D9087" t="s">
        <v>2846</v>
      </c>
      <c r="E9087">
        <v>4.4499999999999998E-2</v>
      </c>
      <c r="F9087">
        <v>0</v>
      </c>
      <c r="G9087">
        <v>0.06</v>
      </c>
      <c r="H9087">
        <v>0</v>
      </c>
      <c r="I9087">
        <v>0</v>
      </c>
    </row>
    <row r="9088" spans="1:9" x14ac:dyDescent="0.25">
      <c r="A9088" t="s">
        <v>721</v>
      </c>
      <c r="B9088">
        <v>70512</v>
      </c>
      <c r="C9088" s="593">
        <v>0.1</v>
      </c>
      <c r="D9088" t="s">
        <v>3605</v>
      </c>
      <c r="E9088">
        <v>4.4499999999999998E-2</v>
      </c>
      <c r="F9088">
        <v>5.5500000000000001E-2</v>
      </c>
      <c r="G9088">
        <v>0</v>
      </c>
      <c r="H9088">
        <v>0</v>
      </c>
      <c r="I9088">
        <v>0</v>
      </c>
    </row>
    <row r="9089" spans="1:9" x14ac:dyDescent="0.25">
      <c r="A9089" t="s">
        <v>721</v>
      </c>
      <c r="B9089">
        <v>70513</v>
      </c>
      <c r="C9089" s="593">
        <v>7.6999999999999999E-2</v>
      </c>
      <c r="D9089" t="s">
        <v>3606</v>
      </c>
      <c r="E9089">
        <v>4.4499999999999998E-2</v>
      </c>
      <c r="F9089">
        <v>3.2500000000000001E-2</v>
      </c>
      <c r="G9089">
        <v>0</v>
      </c>
      <c r="H9089">
        <v>0</v>
      </c>
      <c r="I9089">
        <v>0</v>
      </c>
    </row>
    <row r="9090" spans="1:9" x14ac:dyDescent="0.25">
      <c r="A9090" t="s">
        <v>721</v>
      </c>
      <c r="B9090">
        <v>70514</v>
      </c>
      <c r="C9090" s="593">
        <v>8.8999999999999996E-2</v>
      </c>
      <c r="D9090" t="s">
        <v>3607</v>
      </c>
      <c r="E9090">
        <v>4.4499999999999998E-2</v>
      </c>
      <c r="F9090">
        <v>0</v>
      </c>
      <c r="G9090">
        <v>0</v>
      </c>
      <c r="H9090">
        <v>4.4499999999999998E-2</v>
      </c>
      <c r="I9090">
        <v>0</v>
      </c>
    </row>
    <row r="9091" spans="1:9" x14ac:dyDescent="0.25">
      <c r="A9091" t="s">
        <v>721</v>
      </c>
      <c r="B9091">
        <v>70515</v>
      </c>
      <c r="C9091" s="593">
        <v>0.1045</v>
      </c>
      <c r="D9091" t="s">
        <v>3608</v>
      </c>
      <c r="E9091">
        <v>4.4499999999999998E-2</v>
      </c>
      <c r="F9091">
        <v>0.06</v>
      </c>
      <c r="G9091">
        <v>0</v>
      </c>
      <c r="H9091">
        <v>0</v>
      </c>
      <c r="I9091">
        <v>0</v>
      </c>
    </row>
    <row r="9092" spans="1:9" x14ac:dyDescent="0.25">
      <c r="A9092" t="s">
        <v>721</v>
      </c>
      <c r="B9092">
        <v>70516</v>
      </c>
      <c r="C9092" s="593">
        <v>8.6999999999999994E-2</v>
      </c>
      <c r="D9092" t="s">
        <v>3609</v>
      </c>
      <c r="E9092">
        <v>4.4499999999999998E-2</v>
      </c>
      <c r="F9092">
        <v>4.2500000000000003E-2</v>
      </c>
      <c r="G9092">
        <v>0</v>
      </c>
      <c r="H9092">
        <v>0</v>
      </c>
      <c r="I9092">
        <v>0</v>
      </c>
    </row>
    <row r="9093" spans="1:9" x14ac:dyDescent="0.25">
      <c r="A9093" t="s">
        <v>721</v>
      </c>
      <c r="B9093">
        <v>70517</v>
      </c>
      <c r="C9093" s="593">
        <v>9.9500000000000005E-2</v>
      </c>
      <c r="D9093" t="s">
        <v>3610</v>
      </c>
      <c r="E9093">
        <v>4.4499999999999998E-2</v>
      </c>
      <c r="F9093">
        <v>0</v>
      </c>
      <c r="G9093">
        <v>0</v>
      </c>
      <c r="H9093">
        <v>5.5E-2</v>
      </c>
      <c r="I9093">
        <v>0</v>
      </c>
    </row>
    <row r="9094" spans="1:9" x14ac:dyDescent="0.25">
      <c r="A9094" t="s">
        <v>721</v>
      </c>
      <c r="B9094">
        <v>70518</v>
      </c>
      <c r="C9094" s="593">
        <v>0.1045</v>
      </c>
      <c r="D9094" t="s">
        <v>3611</v>
      </c>
      <c r="E9094">
        <v>4.4499999999999998E-2</v>
      </c>
      <c r="F9094">
        <v>0</v>
      </c>
      <c r="G9094">
        <v>3.5000000000000003E-2</v>
      </c>
      <c r="H9094">
        <v>2.5000000000000001E-2</v>
      </c>
      <c r="I9094">
        <v>0</v>
      </c>
    </row>
    <row r="9095" spans="1:9" x14ac:dyDescent="0.25">
      <c r="A9095" t="s">
        <v>721</v>
      </c>
      <c r="B9095">
        <v>70519</v>
      </c>
      <c r="C9095" s="593">
        <v>7.9500000000000001E-2</v>
      </c>
      <c r="D9095" t="s">
        <v>3612</v>
      </c>
      <c r="E9095">
        <v>4.4499999999999998E-2</v>
      </c>
      <c r="F9095">
        <v>0</v>
      </c>
      <c r="G9095">
        <v>0</v>
      </c>
      <c r="H9095">
        <v>3.5000000000000003E-2</v>
      </c>
      <c r="I9095">
        <v>0</v>
      </c>
    </row>
    <row r="9096" spans="1:9" x14ac:dyDescent="0.25">
      <c r="A9096" t="s">
        <v>721</v>
      </c>
      <c r="B9096">
        <v>70520</v>
      </c>
      <c r="C9096" s="593">
        <v>0.1045</v>
      </c>
      <c r="D9096" t="s">
        <v>3603</v>
      </c>
      <c r="E9096">
        <v>4.4499999999999998E-2</v>
      </c>
      <c r="F9096">
        <v>0</v>
      </c>
      <c r="G9096">
        <v>0</v>
      </c>
      <c r="H9096">
        <v>0.06</v>
      </c>
      <c r="I9096">
        <v>0</v>
      </c>
    </row>
    <row r="9097" spans="1:9" x14ac:dyDescent="0.25">
      <c r="A9097" t="s">
        <v>721</v>
      </c>
      <c r="B9097">
        <v>70521</v>
      </c>
      <c r="C9097" s="593">
        <v>7.9500000000000001E-2</v>
      </c>
      <c r="D9097" t="s">
        <v>3613</v>
      </c>
      <c r="E9097">
        <v>4.4499999999999998E-2</v>
      </c>
      <c r="F9097">
        <v>0</v>
      </c>
      <c r="G9097">
        <v>0</v>
      </c>
      <c r="H9097">
        <v>3.5000000000000003E-2</v>
      </c>
      <c r="I9097">
        <v>0</v>
      </c>
    </row>
    <row r="9098" spans="1:9" x14ac:dyDescent="0.25">
      <c r="A9098" t="s">
        <v>721</v>
      </c>
      <c r="B9098">
        <v>70522</v>
      </c>
      <c r="C9098" s="593">
        <v>8.8999999999999996E-2</v>
      </c>
      <c r="D9098" t="s">
        <v>3607</v>
      </c>
      <c r="E9098">
        <v>4.4499999999999998E-2</v>
      </c>
      <c r="F9098">
        <v>0</v>
      </c>
      <c r="G9098">
        <v>0</v>
      </c>
      <c r="H9098">
        <v>4.4499999999999998E-2</v>
      </c>
      <c r="I9098">
        <v>0</v>
      </c>
    </row>
    <row r="9099" spans="1:9" x14ac:dyDescent="0.25">
      <c r="A9099" t="s">
        <v>721</v>
      </c>
      <c r="B9099">
        <v>70523</v>
      </c>
      <c r="C9099" s="593">
        <v>8.8999999999999996E-2</v>
      </c>
      <c r="D9099" t="s">
        <v>3607</v>
      </c>
      <c r="E9099">
        <v>4.4499999999999998E-2</v>
      </c>
      <c r="F9099">
        <v>0</v>
      </c>
      <c r="G9099">
        <v>0</v>
      </c>
      <c r="H9099">
        <v>4.4499999999999998E-2</v>
      </c>
      <c r="I9099">
        <v>0</v>
      </c>
    </row>
    <row r="9100" spans="1:9" x14ac:dyDescent="0.25">
      <c r="A9100" t="s">
        <v>721</v>
      </c>
      <c r="B9100">
        <v>70524</v>
      </c>
      <c r="C9100" s="593">
        <v>0.1045</v>
      </c>
      <c r="D9100" t="s">
        <v>3614</v>
      </c>
      <c r="E9100">
        <v>4.4499999999999998E-2</v>
      </c>
      <c r="F9100">
        <v>0</v>
      </c>
      <c r="G9100">
        <v>0.06</v>
      </c>
      <c r="H9100">
        <v>0</v>
      </c>
      <c r="I9100">
        <v>0</v>
      </c>
    </row>
    <row r="9101" spans="1:9" x14ac:dyDescent="0.25">
      <c r="A9101" t="s">
        <v>721</v>
      </c>
      <c r="B9101">
        <v>70525</v>
      </c>
      <c r="C9101" s="593">
        <v>0.1</v>
      </c>
      <c r="D9101" t="s">
        <v>3605</v>
      </c>
      <c r="E9101">
        <v>4.4499999999999998E-2</v>
      </c>
      <c r="F9101">
        <v>5.5500000000000001E-2</v>
      </c>
      <c r="G9101">
        <v>0</v>
      </c>
      <c r="H9101">
        <v>0</v>
      </c>
      <c r="I9101">
        <v>0</v>
      </c>
    </row>
    <row r="9102" spans="1:9" x14ac:dyDescent="0.25">
      <c r="A9102" t="s">
        <v>721</v>
      </c>
      <c r="B9102">
        <v>70526</v>
      </c>
      <c r="C9102" s="593">
        <v>9.9500000000000005E-2</v>
      </c>
      <c r="D9102" t="s">
        <v>2185</v>
      </c>
      <c r="E9102">
        <v>4.4499999999999998E-2</v>
      </c>
      <c r="F9102">
        <v>0</v>
      </c>
      <c r="G9102">
        <v>5.5E-2</v>
      </c>
      <c r="H9102">
        <v>0</v>
      </c>
      <c r="I9102">
        <v>0</v>
      </c>
    </row>
    <row r="9103" spans="1:9" x14ac:dyDescent="0.25">
      <c r="A9103" t="s">
        <v>721</v>
      </c>
      <c r="B9103">
        <v>70527</v>
      </c>
      <c r="C9103" s="593">
        <v>9.9500000000000005E-2</v>
      </c>
      <c r="D9103" t="s">
        <v>2185</v>
      </c>
      <c r="E9103">
        <v>4.4499999999999998E-2</v>
      </c>
      <c r="F9103">
        <v>0</v>
      </c>
      <c r="G9103">
        <v>5.5E-2</v>
      </c>
      <c r="H9103">
        <v>0</v>
      </c>
      <c r="I9103">
        <v>0</v>
      </c>
    </row>
    <row r="9104" spans="1:9" x14ac:dyDescent="0.25">
      <c r="A9104" t="s">
        <v>721</v>
      </c>
      <c r="B9104">
        <v>70528</v>
      </c>
      <c r="C9104" s="593">
        <v>9.7000000000000003E-2</v>
      </c>
      <c r="D9104" t="s">
        <v>3615</v>
      </c>
      <c r="E9104">
        <v>4.4499999999999998E-2</v>
      </c>
      <c r="F9104">
        <v>0</v>
      </c>
      <c r="G9104">
        <v>5.2499999999999998E-2</v>
      </c>
      <c r="H9104">
        <v>0</v>
      </c>
      <c r="I9104">
        <v>0</v>
      </c>
    </row>
    <row r="9105" spans="1:9" x14ac:dyDescent="0.25">
      <c r="A9105" t="s">
        <v>721</v>
      </c>
      <c r="B9105">
        <v>70529</v>
      </c>
      <c r="C9105" s="593">
        <v>0.107</v>
      </c>
      <c r="D9105" t="s">
        <v>3616</v>
      </c>
      <c r="E9105">
        <v>4.4499999999999998E-2</v>
      </c>
      <c r="F9105">
        <v>0</v>
      </c>
      <c r="G9105">
        <v>0.03</v>
      </c>
      <c r="H9105">
        <v>3.2500000000000001E-2</v>
      </c>
      <c r="I9105">
        <v>0</v>
      </c>
    </row>
    <row r="9106" spans="1:9" x14ac:dyDescent="0.25">
      <c r="A9106" t="s">
        <v>721</v>
      </c>
      <c r="B9106">
        <v>70531</v>
      </c>
      <c r="C9106" s="593">
        <v>8.6999999999999994E-2</v>
      </c>
      <c r="D9106" t="s">
        <v>3609</v>
      </c>
      <c r="E9106">
        <v>4.4499999999999998E-2</v>
      </c>
      <c r="F9106">
        <v>4.2500000000000003E-2</v>
      </c>
      <c r="G9106">
        <v>0</v>
      </c>
      <c r="H9106">
        <v>0</v>
      </c>
      <c r="I9106">
        <v>0</v>
      </c>
    </row>
    <row r="9107" spans="1:9" x14ac:dyDescent="0.25">
      <c r="A9107" t="s">
        <v>721</v>
      </c>
      <c r="B9107">
        <v>70532</v>
      </c>
      <c r="C9107" s="593">
        <v>9.4500000000000001E-2</v>
      </c>
      <c r="D9107" t="s">
        <v>3617</v>
      </c>
      <c r="E9107">
        <v>4.4499999999999998E-2</v>
      </c>
      <c r="F9107">
        <v>0.05</v>
      </c>
      <c r="G9107">
        <v>0</v>
      </c>
      <c r="H9107">
        <v>0</v>
      </c>
      <c r="I9107">
        <v>0</v>
      </c>
    </row>
    <row r="9108" spans="1:9" x14ac:dyDescent="0.25">
      <c r="A9108" t="s">
        <v>721</v>
      </c>
      <c r="B9108">
        <v>70533</v>
      </c>
      <c r="C9108" s="593">
        <v>9.7000000000000003E-2</v>
      </c>
      <c r="D9108" t="s">
        <v>3615</v>
      </c>
      <c r="E9108">
        <v>4.4499999999999998E-2</v>
      </c>
      <c r="F9108">
        <v>0</v>
      </c>
      <c r="G9108">
        <v>5.2499999999999998E-2</v>
      </c>
      <c r="H9108">
        <v>0</v>
      </c>
      <c r="I9108">
        <v>0</v>
      </c>
    </row>
    <row r="9109" spans="1:9" x14ac:dyDescent="0.25">
      <c r="A9109" t="s">
        <v>721</v>
      </c>
      <c r="B9109">
        <v>70534</v>
      </c>
      <c r="C9109" s="593">
        <v>8.6999999999999994E-2</v>
      </c>
      <c r="D9109" t="s">
        <v>3618</v>
      </c>
      <c r="E9109">
        <v>4.4499999999999998E-2</v>
      </c>
      <c r="F9109">
        <v>0</v>
      </c>
      <c r="G9109">
        <v>4.2500000000000003E-2</v>
      </c>
      <c r="H9109">
        <v>0</v>
      </c>
      <c r="I9109">
        <v>0</v>
      </c>
    </row>
    <row r="9110" spans="1:9" x14ac:dyDescent="0.25">
      <c r="A9110" t="s">
        <v>721</v>
      </c>
      <c r="B9110">
        <v>70535</v>
      </c>
      <c r="C9110" s="593">
        <v>0.1045</v>
      </c>
      <c r="D9110" t="s">
        <v>3608</v>
      </c>
      <c r="E9110">
        <v>4.4499999999999998E-2</v>
      </c>
      <c r="F9110">
        <v>0.06</v>
      </c>
      <c r="G9110">
        <v>0</v>
      </c>
      <c r="H9110">
        <v>0</v>
      </c>
      <c r="I9110">
        <v>0</v>
      </c>
    </row>
    <row r="9111" spans="1:9" x14ac:dyDescent="0.25">
      <c r="A9111" t="s">
        <v>721</v>
      </c>
      <c r="B9111">
        <v>70537</v>
      </c>
      <c r="C9111" s="593">
        <v>8.6999999999999994E-2</v>
      </c>
      <c r="D9111" t="s">
        <v>3609</v>
      </c>
      <c r="E9111">
        <v>4.4499999999999998E-2</v>
      </c>
      <c r="F9111">
        <v>4.2500000000000003E-2</v>
      </c>
      <c r="G9111">
        <v>0</v>
      </c>
      <c r="H9111">
        <v>0</v>
      </c>
      <c r="I9111">
        <v>0</v>
      </c>
    </row>
    <row r="9112" spans="1:9" x14ac:dyDescent="0.25">
      <c r="A9112" t="s">
        <v>721</v>
      </c>
      <c r="B9112">
        <v>70538</v>
      </c>
      <c r="C9112" s="593">
        <v>8.8999999999999996E-2</v>
      </c>
      <c r="D9112" t="s">
        <v>3607</v>
      </c>
      <c r="E9112">
        <v>4.4499999999999998E-2</v>
      </c>
      <c r="F9112">
        <v>0</v>
      </c>
      <c r="G9112">
        <v>0</v>
      </c>
      <c r="H9112">
        <v>4.4499999999999998E-2</v>
      </c>
      <c r="I9112">
        <v>0</v>
      </c>
    </row>
    <row r="9113" spans="1:9" x14ac:dyDescent="0.25">
      <c r="A9113" t="s">
        <v>721</v>
      </c>
      <c r="B9113">
        <v>70540</v>
      </c>
      <c r="C9113" s="593">
        <v>8.8999999999999996E-2</v>
      </c>
      <c r="D9113" t="s">
        <v>3607</v>
      </c>
      <c r="E9113">
        <v>4.4499999999999998E-2</v>
      </c>
      <c r="F9113">
        <v>0</v>
      </c>
      <c r="G9113">
        <v>0</v>
      </c>
      <c r="H9113">
        <v>4.4499999999999998E-2</v>
      </c>
      <c r="I9113">
        <v>0</v>
      </c>
    </row>
    <row r="9114" spans="1:9" x14ac:dyDescent="0.25">
      <c r="A9114" t="s">
        <v>721</v>
      </c>
      <c r="B9114">
        <v>70541</v>
      </c>
      <c r="C9114" s="593">
        <v>0.1</v>
      </c>
      <c r="D9114" t="s">
        <v>3619</v>
      </c>
      <c r="E9114">
        <v>4.4499999999999998E-2</v>
      </c>
      <c r="F9114">
        <v>0</v>
      </c>
      <c r="G9114">
        <v>5.5500000000000001E-2</v>
      </c>
      <c r="H9114">
        <v>0</v>
      </c>
      <c r="I9114">
        <v>0</v>
      </c>
    </row>
    <row r="9115" spans="1:9" x14ac:dyDescent="0.25">
      <c r="A9115" t="s">
        <v>721</v>
      </c>
      <c r="B9115">
        <v>70542</v>
      </c>
      <c r="C9115" s="593">
        <v>9.1999999999999998E-2</v>
      </c>
      <c r="D9115" t="s">
        <v>3620</v>
      </c>
      <c r="E9115">
        <v>4.4499999999999998E-2</v>
      </c>
      <c r="F9115">
        <v>0</v>
      </c>
      <c r="G9115">
        <v>4.7500000000000001E-2</v>
      </c>
      <c r="H9115">
        <v>0</v>
      </c>
      <c r="I9115">
        <v>0</v>
      </c>
    </row>
    <row r="9116" spans="1:9" x14ac:dyDescent="0.25">
      <c r="A9116" t="s">
        <v>721</v>
      </c>
      <c r="B9116">
        <v>70543</v>
      </c>
      <c r="C9116" s="593">
        <v>9.7000000000000003E-2</v>
      </c>
      <c r="D9116" t="s">
        <v>3621</v>
      </c>
      <c r="E9116">
        <v>4.4499999999999998E-2</v>
      </c>
      <c r="F9116">
        <v>0</v>
      </c>
      <c r="G9116">
        <v>5.2499999999999998E-2</v>
      </c>
      <c r="H9116">
        <v>0</v>
      </c>
      <c r="I9116">
        <v>0</v>
      </c>
    </row>
    <row r="9117" spans="1:9" x14ac:dyDescent="0.25">
      <c r="A9117" t="s">
        <v>721</v>
      </c>
      <c r="B9117">
        <v>70544</v>
      </c>
      <c r="C9117" s="593">
        <v>8.9499999999999996E-2</v>
      </c>
      <c r="D9117" t="s">
        <v>3622</v>
      </c>
      <c r="E9117">
        <v>4.4499999999999998E-2</v>
      </c>
      <c r="F9117">
        <v>0</v>
      </c>
      <c r="G9117">
        <v>4.4999999999999998E-2</v>
      </c>
      <c r="H9117">
        <v>0</v>
      </c>
      <c r="I9117">
        <v>0</v>
      </c>
    </row>
    <row r="9118" spans="1:9" x14ac:dyDescent="0.25">
      <c r="A9118" t="s">
        <v>721</v>
      </c>
      <c r="B9118">
        <v>70546</v>
      </c>
      <c r="C9118" s="593">
        <v>9.9500000000000005E-2</v>
      </c>
      <c r="D9118" t="s">
        <v>2301</v>
      </c>
      <c r="E9118">
        <v>4.4499999999999998E-2</v>
      </c>
      <c r="F9118">
        <v>0</v>
      </c>
      <c r="G9118">
        <v>5.5E-2</v>
      </c>
      <c r="H9118">
        <v>0</v>
      </c>
      <c r="I9118">
        <v>0</v>
      </c>
    </row>
    <row r="9119" spans="1:9" x14ac:dyDescent="0.25">
      <c r="A9119" t="s">
        <v>721</v>
      </c>
      <c r="B9119">
        <v>70548</v>
      </c>
      <c r="C9119" s="593">
        <v>0.10199999999999999</v>
      </c>
      <c r="D9119" t="s">
        <v>3623</v>
      </c>
      <c r="E9119">
        <v>4.4499999999999998E-2</v>
      </c>
      <c r="F9119">
        <v>0</v>
      </c>
      <c r="G9119">
        <v>5.7500000000000002E-2</v>
      </c>
      <c r="H9119">
        <v>0</v>
      </c>
      <c r="I9119">
        <v>0</v>
      </c>
    </row>
    <row r="9120" spans="1:9" x14ac:dyDescent="0.25">
      <c r="A9120" t="s">
        <v>721</v>
      </c>
      <c r="B9120">
        <v>70549</v>
      </c>
      <c r="C9120" s="593">
        <v>9.9500000000000005E-2</v>
      </c>
      <c r="D9120" t="s">
        <v>3624</v>
      </c>
      <c r="E9120">
        <v>4.4499999999999998E-2</v>
      </c>
      <c r="F9120">
        <v>0</v>
      </c>
      <c r="G9120">
        <v>0</v>
      </c>
      <c r="H9120">
        <v>5.5E-2</v>
      </c>
      <c r="I9120">
        <v>0</v>
      </c>
    </row>
    <row r="9121" spans="1:9" x14ac:dyDescent="0.25">
      <c r="A9121" t="s">
        <v>721</v>
      </c>
      <c r="B9121">
        <v>70550</v>
      </c>
      <c r="C9121" s="593">
        <v>0.1</v>
      </c>
      <c r="D9121" t="s">
        <v>3605</v>
      </c>
      <c r="E9121">
        <v>4.4499999999999998E-2</v>
      </c>
      <c r="F9121">
        <v>5.5500000000000001E-2</v>
      </c>
      <c r="G9121">
        <v>0</v>
      </c>
      <c r="H9121">
        <v>0</v>
      </c>
      <c r="I9121">
        <v>0</v>
      </c>
    </row>
    <row r="9122" spans="1:9" x14ac:dyDescent="0.25">
      <c r="A9122" t="s">
        <v>721</v>
      </c>
      <c r="B9122">
        <v>70551</v>
      </c>
      <c r="C9122" s="593">
        <v>0.08</v>
      </c>
      <c r="D9122" t="s">
        <v>3625</v>
      </c>
      <c r="E9122">
        <v>4.4499999999999998E-2</v>
      </c>
      <c r="F9122">
        <v>0</v>
      </c>
      <c r="G9122">
        <v>3.5499999999999997E-2</v>
      </c>
      <c r="H9122">
        <v>0</v>
      </c>
      <c r="I9122">
        <v>0</v>
      </c>
    </row>
    <row r="9123" spans="1:9" x14ac:dyDescent="0.25">
      <c r="A9123" t="s">
        <v>721</v>
      </c>
      <c r="B9123">
        <v>70552</v>
      </c>
      <c r="C9123" s="593">
        <v>8.6999999999999994E-2</v>
      </c>
      <c r="D9123" t="s">
        <v>3626</v>
      </c>
      <c r="E9123">
        <v>4.4499999999999998E-2</v>
      </c>
      <c r="F9123">
        <v>0</v>
      </c>
      <c r="G9123">
        <v>4.2500000000000003E-2</v>
      </c>
      <c r="H9123">
        <v>0</v>
      </c>
      <c r="I9123">
        <v>0</v>
      </c>
    </row>
    <row r="9124" spans="1:9" x14ac:dyDescent="0.25">
      <c r="A9124" t="s">
        <v>721</v>
      </c>
      <c r="B9124">
        <v>70554</v>
      </c>
      <c r="C9124" s="593">
        <v>0.1045</v>
      </c>
      <c r="D9124" t="s">
        <v>3608</v>
      </c>
      <c r="E9124">
        <v>4.4499999999999998E-2</v>
      </c>
      <c r="F9124">
        <v>0.06</v>
      </c>
      <c r="G9124">
        <v>0</v>
      </c>
      <c r="H9124">
        <v>0</v>
      </c>
      <c r="I9124">
        <v>0</v>
      </c>
    </row>
    <row r="9125" spans="1:9" x14ac:dyDescent="0.25">
      <c r="A9125" t="s">
        <v>721</v>
      </c>
      <c r="B9125">
        <v>70555</v>
      </c>
      <c r="C9125" s="593">
        <v>0.10199999999999999</v>
      </c>
      <c r="D9125" t="s">
        <v>3627</v>
      </c>
      <c r="E9125">
        <v>4.4499999999999998E-2</v>
      </c>
      <c r="F9125">
        <v>0</v>
      </c>
      <c r="G9125">
        <v>5.7500000000000002E-2</v>
      </c>
      <c r="H9125">
        <v>0</v>
      </c>
      <c r="I9125">
        <v>0</v>
      </c>
    </row>
    <row r="9126" spans="1:9" x14ac:dyDescent="0.25">
      <c r="A9126" t="s">
        <v>721</v>
      </c>
      <c r="B9126">
        <v>70556</v>
      </c>
      <c r="C9126" s="593">
        <v>8.6999999999999994E-2</v>
      </c>
      <c r="D9126" t="s">
        <v>3628</v>
      </c>
      <c r="E9126">
        <v>4.4499999999999998E-2</v>
      </c>
      <c r="F9126">
        <v>0</v>
      </c>
      <c r="G9126">
        <v>4.2500000000000003E-2</v>
      </c>
      <c r="H9126">
        <v>0</v>
      </c>
      <c r="I9126">
        <v>0</v>
      </c>
    </row>
    <row r="9127" spans="1:9" x14ac:dyDescent="0.25">
      <c r="A9127" t="s">
        <v>721</v>
      </c>
      <c r="B9127">
        <v>70558</v>
      </c>
      <c r="C9127" s="593">
        <v>8.4500000000000006E-2</v>
      </c>
      <c r="D9127" t="s">
        <v>2040</v>
      </c>
      <c r="E9127">
        <v>4.4499999999999998E-2</v>
      </c>
      <c r="F9127">
        <v>0.04</v>
      </c>
      <c r="G9127">
        <v>0</v>
      </c>
      <c r="H9127">
        <v>0</v>
      </c>
      <c r="I9127">
        <v>0</v>
      </c>
    </row>
    <row r="9128" spans="1:9" x14ac:dyDescent="0.25">
      <c r="A9128" t="s">
        <v>721</v>
      </c>
      <c r="B9128">
        <v>70559</v>
      </c>
      <c r="C9128" s="593">
        <v>8.6999999999999994E-2</v>
      </c>
      <c r="D9128" t="s">
        <v>3618</v>
      </c>
      <c r="E9128">
        <v>4.4499999999999998E-2</v>
      </c>
      <c r="F9128">
        <v>0</v>
      </c>
      <c r="G9128">
        <v>4.2500000000000003E-2</v>
      </c>
      <c r="H9128">
        <v>0</v>
      </c>
      <c r="I9128">
        <v>0</v>
      </c>
    </row>
    <row r="9129" spans="1:9" x14ac:dyDescent="0.25">
      <c r="A9129" t="s">
        <v>721</v>
      </c>
      <c r="B9129">
        <v>70560</v>
      </c>
      <c r="C9129" s="593">
        <v>0.10199999999999999</v>
      </c>
      <c r="D9129" t="s">
        <v>3629</v>
      </c>
      <c r="E9129">
        <v>4.4499999999999998E-2</v>
      </c>
      <c r="F9129">
        <v>0</v>
      </c>
      <c r="G9129">
        <v>0</v>
      </c>
      <c r="H9129">
        <v>5.7500000000000002E-2</v>
      </c>
      <c r="I9129">
        <v>0</v>
      </c>
    </row>
    <row r="9130" spans="1:9" x14ac:dyDescent="0.25">
      <c r="A9130" t="s">
        <v>721</v>
      </c>
      <c r="B9130">
        <v>70562</v>
      </c>
      <c r="C9130" s="593">
        <v>9.4500000000000001E-2</v>
      </c>
      <c r="D9130" t="s">
        <v>3630</v>
      </c>
      <c r="E9130">
        <v>4.4499999999999998E-2</v>
      </c>
      <c r="F9130">
        <v>0</v>
      </c>
      <c r="G9130">
        <v>0.05</v>
      </c>
      <c r="H9130">
        <v>0</v>
      </c>
      <c r="I9130">
        <v>0</v>
      </c>
    </row>
    <row r="9131" spans="1:9" x14ac:dyDescent="0.25">
      <c r="A9131" t="s">
        <v>721</v>
      </c>
      <c r="B9131">
        <v>70563</v>
      </c>
      <c r="C9131" s="593">
        <v>9.9500000000000005E-2</v>
      </c>
      <c r="D9131" t="s">
        <v>3606</v>
      </c>
      <c r="E9131">
        <v>4.4499999999999998E-2</v>
      </c>
      <c r="F9131">
        <v>0</v>
      </c>
      <c r="G9131">
        <v>0</v>
      </c>
      <c r="H9131">
        <v>5.5E-2</v>
      </c>
      <c r="I9131">
        <v>0</v>
      </c>
    </row>
    <row r="9132" spans="1:9" x14ac:dyDescent="0.25">
      <c r="A9132" t="s">
        <v>721</v>
      </c>
      <c r="B9132">
        <v>70569</v>
      </c>
      <c r="C9132" s="593">
        <v>7.6999999999999999E-2</v>
      </c>
      <c r="D9132" t="s">
        <v>3606</v>
      </c>
      <c r="E9132">
        <v>4.4499999999999998E-2</v>
      </c>
      <c r="F9132">
        <v>3.2500000000000001E-2</v>
      </c>
      <c r="G9132">
        <v>0</v>
      </c>
      <c r="H9132">
        <v>0</v>
      </c>
      <c r="I9132">
        <v>0</v>
      </c>
    </row>
    <row r="9133" spans="1:9" x14ac:dyDescent="0.25">
      <c r="A9133" t="s">
        <v>721</v>
      </c>
      <c r="B9133">
        <v>70570</v>
      </c>
      <c r="C9133" s="593">
        <v>0.12</v>
      </c>
      <c r="D9133" t="s">
        <v>3605</v>
      </c>
      <c r="E9133">
        <v>4.4499999999999998E-2</v>
      </c>
      <c r="F9133">
        <v>0</v>
      </c>
      <c r="G9133">
        <v>0</v>
      </c>
      <c r="H9133">
        <v>7.5499999999999998E-2</v>
      </c>
      <c r="I9133">
        <v>0</v>
      </c>
    </row>
    <row r="9134" spans="1:9" x14ac:dyDescent="0.25">
      <c r="A9134" t="s">
        <v>721</v>
      </c>
      <c r="B9134">
        <v>70571</v>
      </c>
      <c r="C9134" s="593">
        <v>0.10199999999999999</v>
      </c>
      <c r="D9134" t="s">
        <v>3631</v>
      </c>
      <c r="E9134">
        <v>4.4499999999999998E-2</v>
      </c>
      <c r="F9134">
        <v>0</v>
      </c>
      <c r="G9134">
        <v>5.7500000000000002E-2</v>
      </c>
      <c r="H9134">
        <v>0</v>
      </c>
      <c r="I9134">
        <v>0</v>
      </c>
    </row>
    <row r="9135" spans="1:9" x14ac:dyDescent="0.25">
      <c r="A9135" t="s">
        <v>721</v>
      </c>
      <c r="B9135">
        <v>70575</v>
      </c>
      <c r="C9135" s="593">
        <v>8.6999999999999994E-2</v>
      </c>
      <c r="D9135" t="s">
        <v>3632</v>
      </c>
      <c r="E9135">
        <v>4.4499999999999998E-2</v>
      </c>
      <c r="F9135">
        <v>0</v>
      </c>
      <c r="G9135">
        <v>0</v>
      </c>
      <c r="H9135">
        <v>4.2500000000000003E-2</v>
      </c>
      <c r="I9135">
        <v>0</v>
      </c>
    </row>
    <row r="9136" spans="1:9" x14ac:dyDescent="0.25">
      <c r="A9136" t="s">
        <v>721</v>
      </c>
      <c r="B9136">
        <v>70576</v>
      </c>
      <c r="C9136" s="593">
        <v>0.1045</v>
      </c>
      <c r="D9136" t="s">
        <v>3633</v>
      </c>
      <c r="E9136">
        <v>4.4499999999999998E-2</v>
      </c>
      <c r="F9136">
        <v>0</v>
      </c>
      <c r="G9136">
        <v>0.06</v>
      </c>
      <c r="H9136">
        <v>0</v>
      </c>
      <c r="I9136">
        <v>0</v>
      </c>
    </row>
    <row r="9137" spans="1:9" x14ac:dyDescent="0.25">
      <c r="A9137" t="s">
        <v>721</v>
      </c>
      <c r="B9137">
        <v>70577</v>
      </c>
      <c r="C9137" s="593">
        <v>0.10199999999999999</v>
      </c>
      <c r="D9137" t="s">
        <v>3634</v>
      </c>
      <c r="E9137">
        <v>4.4499999999999998E-2</v>
      </c>
      <c r="F9137">
        <v>0</v>
      </c>
      <c r="G9137">
        <v>5.7500000000000002E-2</v>
      </c>
      <c r="H9137">
        <v>0</v>
      </c>
      <c r="I9137">
        <v>0</v>
      </c>
    </row>
    <row r="9138" spans="1:9" x14ac:dyDescent="0.25">
      <c r="A9138" t="s">
        <v>721</v>
      </c>
      <c r="B9138">
        <v>70578</v>
      </c>
      <c r="C9138" s="593">
        <v>0.107</v>
      </c>
      <c r="D9138" t="s">
        <v>3616</v>
      </c>
      <c r="E9138">
        <v>4.4499999999999998E-2</v>
      </c>
      <c r="F9138">
        <v>0</v>
      </c>
      <c r="G9138">
        <v>0.03</v>
      </c>
      <c r="H9138">
        <v>3.2500000000000001E-2</v>
      </c>
      <c r="I9138">
        <v>0</v>
      </c>
    </row>
    <row r="9139" spans="1:9" x14ac:dyDescent="0.25">
      <c r="A9139" t="s">
        <v>721</v>
      </c>
      <c r="B9139">
        <v>70580</v>
      </c>
      <c r="C9139" s="593">
        <v>0.1045</v>
      </c>
      <c r="D9139" t="s">
        <v>3608</v>
      </c>
      <c r="E9139">
        <v>4.4499999999999998E-2</v>
      </c>
      <c r="F9139">
        <v>0.06</v>
      </c>
      <c r="G9139">
        <v>0</v>
      </c>
      <c r="H9139">
        <v>0</v>
      </c>
      <c r="I9139">
        <v>0</v>
      </c>
    </row>
    <row r="9140" spans="1:9" x14ac:dyDescent="0.25">
      <c r="A9140" t="s">
        <v>721</v>
      </c>
      <c r="B9140">
        <v>70581</v>
      </c>
      <c r="C9140" s="593">
        <v>9.9500000000000005E-2</v>
      </c>
      <c r="D9140" t="s">
        <v>3624</v>
      </c>
      <c r="E9140">
        <v>4.4499999999999998E-2</v>
      </c>
      <c r="F9140">
        <v>0</v>
      </c>
      <c r="G9140">
        <v>0</v>
      </c>
      <c r="H9140">
        <v>5.5E-2</v>
      </c>
      <c r="I9140">
        <v>0</v>
      </c>
    </row>
    <row r="9141" spans="1:9" x14ac:dyDescent="0.25">
      <c r="A9141" t="s">
        <v>721</v>
      </c>
      <c r="B9141">
        <v>70582</v>
      </c>
      <c r="C9141" s="593">
        <v>9.9500000000000005E-2</v>
      </c>
      <c r="D9141" t="s">
        <v>3635</v>
      </c>
      <c r="E9141">
        <v>4.4499999999999998E-2</v>
      </c>
      <c r="F9141">
        <v>0</v>
      </c>
      <c r="G9141">
        <v>0</v>
      </c>
      <c r="H9141">
        <v>5.5E-2</v>
      </c>
      <c r="I9141">
        <v>0</v>
      </c>
    </row>
    <row r="9142" spans="1:9" x14ac:dyDescent="0.25">
      <c r="A9142" t="s">
        <v>721</v>
      </c>
      <c r="B9142">
        <v>70583</v>
      </c>
      <c r="C9142" s="593">
        <v>9.4500000000000001E-2</v>
      </c>
      <c r="D9142" t="s">
        <v>3636</v>
      </c>
      <c r="E9142">
        <v>4.4499999999999998E-2</v>
      </c>
      <c r="F9142">
        <v>0</v>
      </c>
      <c r="G9142">
        <v>0</v>
      </c>
      <c r="H9142">
        <v>0.05</v>
      </c>
      <c r="I9142">
        <v>0</v>
      </c>
    </row>
    <row r="9143" spans="1:9" x14ac:dyDescent="0.25">
      <c r="A9143" t="s">
        <v>721</v>
      </c>
      <c r="B9143">
        <v>70584</v>
      </c>
      <c r="C9143" s="593">
        <v>0.12</v>
      </c>
      <c r="D9143" t="s">
        <v>3605</v>
      </c>
      <c r="E9143">
        <v>4.4499999999999998E-2</v>
      </c>
      <c r="F9143">
        <v>0</v>
      </c>
      <c r="G9143">
        <v>0</v>
      </c>
      <c r="H9143">
        <v>7.5499999999999998E-2</v>
      </c>
      <c r="I9143">
        <v>0</v>
      </c>
    </row>
    <row r="9144" spans="1:9" x14ac:dyDescent="0.25">
      <c r="A9144" t="s">
        <v>721</v>
      </c>
      <c r="B9144">
        <v>70585</v>
      </c>
      <c r="C9144" s="593">
        <v>0.1045</v>
      </c>
      <c r="D9144" t="s">
        <v>3637</v>
      </c>
      <c r="E9144">
        <v>4.4499999999999998E-2</v>
      </c>
      <c r="F9144">
        <v>0</v>
      </c>
      <c r="G9144">
        <v>0.06</v>
      </c>
      <c r="H9144">
        <v>0</v>
      </c>
      <c r="I9144">
        <v>0</v>
      </c>
    </row>
    <row r="9145" spans="1:9" x14ac:dyDescent="0.25">
      <c r="A9145" t="s">
        <v>721</v>
      </c>
      <c r="B9145">
        <v>70586</v>
      </c>
      <c r="C9145" s="593">
        <v>0.1045</v>
      </c>
      <c r="D9145" t="s">
        <v>3608</v>
      </c>
      <c r="E9145">
        <v>4.4499999999999998E-2</v>
      </c>
      <c r="F9145">
        <v>0.06</v>
      </c>
      <c r="G9145">
        <v>0</v>
      </c>
      <c r="H9145">
        <v>0</v>
      </c>
      <c r="I9145">
        <v>0</v>
      </c>
    </row>
    <row r="9146" spans="1:9" x14ac:dyDescent="0.25">
      <c r="A9146" t="s">
        <v>721</v>
      </c>
      <c r="B9146">
        <v>70589</v>
      </c>
      <c r="C9146" s="593">
        <v>0.1045</v>
      </c>
      <c r="D9146" t="s">
        <v>3608</v>
      </c>
      <c r="E9146">
        <v>4.4499999999999998E-2</v>
      </c>
      <c r="F9146">
        <v>0.06</v>
      </c>
      <c r="G9146">
        <v>0</v>
      </c>
      <c r="H9146">
        <v>0</v>
      </c>
      <c r="I9146">
        <v>0</v>
      </c>
    </row>
    <row r="9147" spans="1:9" x14ac:dyDescent="0.25">
      <c r="A9147" t="s">
        <v>721</v>
      </c>
      <c r="B9147">
        <v>70591</v>
      </c>
      <c r="C9147" s="593">
        <v>9.4500000000000001E-2</v>
      </c>
      <c r="D9147" t="s">
        <v>3617</v>
      </c>
      <c r="E9147">
        <v>4.4499999999999998E-2</v>
      </c>
      <c r="F9147">
        <v>0.05</v>
      </c>
      <c r="G9147">
        <v>0</v>
      </c>
      <c r="H9147">
        <v>0</v>
      </c>
      <c r="I9147">
        <v>0</v>
      </c>
    </row>
    <row r="9148" spans="1:9" x14ac:dyDescent="0.25">
      <c r="A9148" t="s">
        <v>721</v>
      </c>
      <c r="B9148">
        <v>70592</v>
      </c>
      <c r="C9148" s="593">
        <v>9.9500000000000005E-2</v>
      </c>
      <c r="D9148" t="s">
        <v>3638</v>
      </c>
      <c r="E9148">
        <v>4.4499999999999998E-2</v>
      </c>
      <c r="F9148">
        <v>0</v>
      </c>
      <c r="G9148">
        <v>5.5E-2</v>
      </c>
      <c r="H9148">
        <v>0</v>
      </c>
      <c r="I9148">
        <v>0</v>
      </c>
    </row>
    <row r="9149" spans="1:9" x14ac:dyDescent="0.25">
      <c r="A9149" t="s">
        <v>721</v>
      </c>
      <c r="B9149">
        <v>70593</v>
      </c>
      <c r="C9149" s="593">
        <v>9.4500000000000001E-2</v>
      </c>
      <c r="D9149" t="s">
        <v>2040</v>
      </c>
      <c r="E9149">
        <v>4.4499999999999998E-2</v>
      </c>
      <c r="F9149">
        <v>0</v>
      </c>
      <c r="G9149">
        <v>0</v>
      </c>
      <c r="H9149">
        <v>0.05</v>
      </c>
      <c r="I9149">
        <v>0</v>
      </c>
    </row>
    <row r="9150" spans="1:9" x14ac:dyDescent="0.25">
      <c r="A9150" t="s">
        <v>721</v>
      </c>
      <c r="B9150">
        <v>70596</v>
      </c>
      <c r="C9150" s="593">
        <v>8.4500000000000006E-2</v>
      </c>
      <c r="D9150" t="s">
        <v>2040</v>
      </c>
      <c r="E9150">
        <v>4.4499999999999998E-2</v>
      </c>
      <c r="F9150">
        <v>0</v>
      </c>
      <c r="G9150">
        <v>0.04</v>
      </c>
      <c r="H9150">
        <v>0</v>
      </c>
      <c r="I9150">
        <v>0</v>
      </c>
    </row>
    <row r="9151" spans="1:9" x14ac:dyDescent="0.25">
      <c r="A9151" t="s">
        <v>721</v>
      </c>
      <c r="B9151">
        <v>70598</v>
      </c>
      <c r="C9151" s="593">
        <v>8.4500000000000006E-2</v>
      </c>
      <c r="D9151" t="s">
        <v>2040</v>
      </c>
      <c r="E9151">
        <v>4.4499999999999998E-2</v>
      </c>
      <c r="F9151">
        <v>0</v>
      </c>
      <c r="G9151">
        <v>0.04</v>
      </c>
      <c r="H9151">
        <v>0</v>
      </c>
      <c r="I9151">
        <v>0</v>
      </c>
    </row>
    <row r="9152" spans="1:9" x14ac:dyDescent="0.25">
      <c r="A9152" t="s">
        <v>721</v>
      </c>
      <c r="B9152">
        <v>70601</v>
      </c>
      <c r="C9152" s="593">
        <v>0.112</v>
      </c>
      <c r="D9152" t="s">
        <v>3639</v>
      </c>
      <c r="E9152">
        <v>4.4499999999999998E-2</v>
      </c>
      <c r="F9152">
        <v>0</v>
      </c>
      <c r="G9152">
        <v>0</v>
      </c>
      <c r="H9152">
        <v>6.7500000000000004E-2</v>
      </c>
      <c r="I9152">
        <v>0</v>
      </c>
    </row>
    <row r="9153" spans="1:9" x14ac:dyDescent="0.25">
      <c r="A9153" t="s">
        <v>721</v>
      </c>
      <c r="B9153">
        <v>70602</v>
      </c>
      <c r="C9153" s="593">
        <v>0.10199999999999999</v>
      </c>
      <c r="D9153" t="s">
        <v>3640</v>
      </c>
      <c r="E9153">
        <v>4.4499999999999998E-2</v>
      </c>
      <c r="F9153">
        <v>0</v>
      </c>
      <c r="G9153">
        <v>5.7500000000000002E-2</v>
      </c>
      <c r="H9153">
        <v>0</v>
      </c>
      <c r="I9153">
        <v>0</v>
      </c>
    </row>
    <row r="9154" spans="1:9" x14ac:dyDescent="0.25">
      <c r="A9154" t="s">
        <v>721</v>
      </c>
      <c r="B9154">
        <v>70605</v>
      </c>
      <c r="C9154" s="593">
        <v>0.112</v>
      </c>
      <c r="D9154" t="s">
        <v>3640</v>
      </c>
      <c r="E9154">
        <v>4.4499999999999998E-2</v>
      </c>
      <c r="F9154">
        <v>0</v>
      </c>
      <c r="G9154">
        <v>0</v>
      </c>
      <c r="H9154">
        <v>6.7500000000000004E-2</v>
      </c>
      <c r="I9154">
        <v>0</v>
      </c>
    </row>
    <row r="9155" spans="1:9" x14ac:dyDescent="0.25">
      <c r="A9155" t="s">
        <v>721</v>
      </c>
      <c r="B9155">
        <v>70606</v>
      </c>
      <c r="C9155" s="593">
        <v>0.10199999999999999</v>
      </c>
      <c r="D9155" t="s">
        <v>3640</v>
      </c>
      <c r="E9155">
        <v>4.4499999999999998E-2</v>
      </c>
      <c r="F9155">
        <v>0</v>
      </c>
      <c r="G9155">
        <v>5.7500000000000002E-2</v>
      </c>
      <c r="H9155">
        <v>0</v>
      </c>
      <c r="I9155">
        <v>0</v>
      </c>
    </row>
    <row r="9156" spans="1:9" x14ac:dyDescent="0.25">
      <c r="A9156" t="s">
        <v>721</v>
      </c>
      <c r="B9156">
        <v>70607</v>
      </c>
      <c r="C9156" s="593">
        <v>0.10199999999999999</v>
      </c>
      <c r="D9156" t="s">
        <v>3641</v>
      </c>
      <c r="E9156">
        <v>4.4499999999999998E-2</v>
      </c>
      <c r="F9156">
        <v>0</v>
      </c>
      <c r="G9156">
        <v>0</v>
      </c>
      <c r="H9156">
        <v>5.7500000000000002E-2</v>
      </c>
      <c r="I9156">
        <v>0</v>
      </c>
    </row>
    <row r="9157" spans="1:9" x14ac:dyDescent="0.25">
      <c r="A9157" t="s">
        <v>721</v>
      </c>
      <c r="B9157">
        <v>70609</v>
      </c>
      <c r="C9157" s="593">
        <v>0.10199999999999999</v>
      </c>
      <c r="D9157" t="s">
        <v>3640</v>
      </c>
      <c r="E9157">
        <v>4.4499999999999998E-2</v>
      </c>
      <c r="F9157">
        <v>0</v>
      </c>
      <c r="G9157">
        <v>5.7500000000000002E-2</v>
      </c>
      <c r="H9157">
        <v>0</v>
      </c>
      <c r="I9157">
        <v>0</v>
      </c>
    </row>
    <row r="9158" spans="1:9" x14ac:dyDescent="0.25">
      <c r="A9158" t="s">
        <v>721</v>
      </c>
      <c r="B9158">
        <v>70611</v>
      </c>
      <c r="C9158" s="593">
        <v>0.10199999999999999</v>
      </c>
      <c r="D9158" t="s">
        <v>3641</v>
      </c>
      <c r="E9158">
        <v>4.4499999999999998E-2</v>
      </c>
      <c r="F9158">
        <v>0</v>
      </c>
      <c r="G9158">
        <v>0</v>
      </c>
      <c r="H9158">
        <v>5.7500000000000002E-2</v>
      </c>
      <c r="I9158">
        <v>0</v>
      </c>
    </row>
    <row r="9159" spans="1:9" x14ac:dyDescent="0.25">
      <c r="A9159" t="s">
        <v>721</v>
      </c>
      <c r="B9159">
        <v>70612</v>
      </c>
      <c r="C9159" s="593">
        <v>8.6999999999999994E-2</v>
      </c>
      <c r="D9159" t="s">
        <v>3642</v>
      </c>
      <c r="E9159">
        <v>4.4499999999999998E-2</v>
      </c>
      <c r="F9159">
        <v>0</v>
      </c>
      <c r="G9159">
        <v>0</v>
      </c>
      <c r="H9159">
        <v>4.2500000000000003E-2</v>
      </c>
      <c r="I9159">
        <v>0</v>
      </c>
    </row>
    <row r="9160" spans="1:9" x14ac:dyDescent="0.25">
      <c r="A9160" t="s">
        <v>721</v>
      </c>
      <c r="B9160">
        <v>70615</v>
      </c>
      <c r="C9160" s="593">
        <v>0.10199999999999999</v>
      </c>
      <c r="D9160" t="s">
        <v>3641</v>
      </c>
      <c r="E9160">
        <v>4.4499999999999998E-2</v>
      </c>
      <c r="F9160">
        <v>0</v>
      </c>
      <c r="G9160">
        <v>0</v>
      </c>
      <c r="H9160">
        <v>5.7500000000000002E-2</v>
      </c>
      <c r="I9160">
        <v>0</v>
      </c>
    </row>
    <row r="9161" spans="1:9" x14ac:dyDescent="0.25">
      <c r="A9161" t="s">
        <v>721</v>
      </c>
      <c r="B9161">
        <v>70616</v>
      </c>
      <c r="C9161" s="593">
        <v>0.10199999999999999</v>
      </c>
      <c r="D9161" t="s">
        <v>3640</v>
      </c>
      <c r="E9161">
        <v>4.4499999999999998E-2</v>
      </c>
      <c r="F9161">
        <v>0</v>
      </c>
      <c r="G9161">
        <v>5.7500000000000002E-2</v>
      </c>
      <c r="H9161">
        <v>0</v>
      </c>
      <c r="I9161">
        <v>0</v>
      </c>
    </row>
    <row r="9162" spans="1:9" x14ac:dyDescent="0.25">
      <c r="A9162" t="s">
        <v>721</v>
      </c>
      <c r="B9162">
        <v>70629</v>
      </c>
      <c r="C9162" s="593">
        <v>0.10199999999999999</v>
      </c>
      <c r="D9162" t="s">
        <v>3640</v>
      </c>
      <c r="E9162">
        <v>4.4499999999999998E-2</v>
      </c>
      <c r="F9162">
        <v>0</v>
      </c>
      <c r="G9162">
        <v>5.7500000000000002E-2</v>
      </c>
      <c r="H9162">
        <v>0</v>
      </c>
      <c r="I9162">
        <v>0</v>
      </c>
    </row>
    <row r="9163" spans="1:9" x14ac:dyDescent="0.25">
      <c r="A9163" t="s">
        <v>721</v>
      </c>
      <c r="B9163">
        <v>70630</v>
      </c>
      <c r="C9163" s="593">
        <v>0.10199999999999999</v>
      </c>
      <c r="D9163" t="s">
        <v>3641</v>
      </c>
      <c r="E9163">
        <v>4.4499999999999998E-2</v>
      </c>
      <c r="F9163">
        <v>0</v>
      </c>
      <c r="G9163">
        <v>0</v>
      </c>
      <c r="H9163">
        <v>5.7500000000000002E-2</v>
      </c>
      <c r="I9163">
        <v>0</v>
      </c>
    </row>
    <row r="9164" spans="1:9" x14ac:dyDescent="0.25">
      <c r="A9164" t="s">
        <v>721</v>
      </c>
      <c r="B9164">
        <v>70631</v>
      </c>
      <c r="C9164" s="593">
        <v>4.4499999999999998E-2</v>
      </c>
      <c r="D9164" t="s">
        <v>3643</v>
      </c>
      <c r="E9164">
        <v>4.4499999999999998E-2</v>
      </c>
      <c r="F9164">
        <v>0</v>
      </c>
      <c r="G9164">
        <v>0</v>
      </c>
      <c r="H9164">
        <v>0</v>
      </c>
      <c r="I9164">
        <v>0</v>
      </c>
    </row>
    <row r="9165" spans="1:9" x14ac:dyDescent="0.25">
      <c r="A9165" t="s">
        <v>721</v>
      </c>
      <c r="B9165">
        <v>70632</v>
      </c>
      <c r="C9165" s="593">
        <v>4.4499999999999998E-2</v>
      </c>
      <c r="D9165" t="s">
        <v>3643</v>
      </c>
      <c r="E9165">
        <v>4.4499999999999998E-2</v>
      </c>
      <c r="F9165">
        <v>0</v>
      </c>
      <c r="G9165">
        <v>0</v>
      </c>
      <c r="H9165">
        <v>0</v>
      </c>
      <c r="I9165">
        <v>0</v>
      </c>
    </row>
    <row r="9166" spans="1:9" x14ac:dyDescent="0.25">
      <c r="A9166" t="s">
        <v>721</v>
      </c>
      <c r="B9166">
        <v>70633</v>
      </c>
      <c r="C9166" s="593">
        <v>0.10199999999999999</v>
      </c>
      <c r="D9166" t="s">
        <v>3641</v>
      </c>
      <c r="E9166">
        <v>4.4499999999999998E-2</v>
      </c>
      <c r="F9166">
        <v>0</v>
      </c>
      <c r="G9166">
        <v>0</v>
      </c>
      <c r="H9166">
        <v>5.7500000000000002E-2</v>
      </c>
      <c r="I9166">
        <v>0</v>
      </c>
    </row>
    <row r="9167" spans="1:9" x14ac:dyDescent="0.25">
      <c r="A9167" t="s">
        <v>721</v>
      </c>
      <c r="B9167">
        <v>70634</v>
      </c>
      <c r="C9167" s="593">
        <v>9.9500000000000005E-2</v>
      </c>
      <c r="D9167" t="s">
        <v>3644</v>
      </c>
      <c r="E9167">
        <v>4.4499999999999998E-2</v>
      </c>
      <c r="F9167">
        <v>0</v>
      </c>
      <c r="G9167">
        <v>5.5E-2</v>
      </c>
      <c r="H9167">
        <v>0</v>
      </c>
      <c r="I9167">
        <v>0</v>
      </c>
    </row>
    <row r="9168" spans="1:9" x14ac:dyDescent="0.25">
      <c r="A9168" t="s">
        <v>721</v>
      </c>
      <c r="B9168">
        <v>70637</v>
      </c>
      <c r="C9168" s="593">
        <v>9.1999999999999998E-2</v>
      </c>
      <c r="D9168" t="s">
        <v>3645</v>
      </c>
      <c r="E9168">
        <v>4.4499999999999998E-2</v>
      </c>
      <c r="F9168">
        <v>4.7500000000000001E-2</v>
      </c>
      <c r="G9168">
        <v>0</v>
      </c>
      <c r="H9168">
        <v>0</v>
      </c>
      <c r="I9168">
        <v>0</v>
      </c>
    </row>
    <row r="9169" spans="1:9" x14ac:dyDescent="0.25">
      <c r="A9169" t="s">
        <v>721</v>
      </c>
      <c r="B9169">
        <v>70638</v>
      </c>
      <c r="C9169" s="593">
        <v>0.1045</v>
      </c>
      <c r="D9169" t="s">
        <v>2049</v>
      </c>
      <c r="E9169">
        <v>4.4499999999999998E-2</v>
      </c>
      <c r="F9169">
        <v>0</v>
      </c>
      <c r="G9169">
        <v>0.06</v>
      </c>
      <c r="H9169">
        <v>0</v>
      </c>
      <c r="I9169">
        <v>0</v>
      </c>
    </row>
    <row r="9170" spans="1:9" x14ac:dyDescent="0.25">
      <c r="A9170" t="s">
        <v>721</v>
      </c>
      <c r="B9170">
        <v>70639</v>
      </c>
      <c r="C9170" s="593">
        <v>8.4500000000000006E-2</v>
      </c>
      <c r="D9170" t="s">
        <v>1579</v>
      </c>
      <c r="E9170">
        <v>4.4499999999999998E-2</v>
      </c>
      <c r="F9170">
        <v>0.04</v>
      </c>
      <c r="G9170">
        <v>0</v>
      </c>
      <c r="H9170">
        <v>0</v>
      </c>
      <c r="I9170">
        <v>0</v>
      </c>
    </row>
    <row r="9171" spans="1:9" x14ac:dyDescent="0.25">
      <c r="A9171" t="s">
        <v>721</v>
      </c>
      <c r="B9171">
        <v>70640</v>
      </c>
      <c r="C9171" s="593">
        <v>9.4500000000000001E-2</v>
      </c>
      <c r="D9171" t="s">
        <v>3646</v>
      </c>
      <c r="E9171">
        <v>4.4499999999999998E-2</v>
      </c>
      <c r="F9171">
        <v>0</v>
      </c>
      <c r="G9171">
        <v>0.05</v>
      </c>
      <c r="H9171">
        <v>0</v>
      </c>
      <c r="I9171">
        <v>0</v>
      </c>
    </row>
    <row r="9172" spans="1:9" x14ac:dyDescent="0.25">
      <c r="A9172" t="s">
        <v>721</v>
      </c>
      <c r="B9172">
        <v>70643</v>
      </c>
      <c r="C9172" s="593">
        <v>4.4499999999999998E-2</v>
      </c>
      <c r="D9172" t="s">
        <v>3643</v>
      </c>
      <c r="E9172">
        <v>4.4499999999999998E-2</v>
      </c>
      <c r="F9172">
        <v>0</v>
      </c>
      <c r="G9172">
        <v>0</v>
      </c>
      <c r="H9172">
        <v>0</v>
      </c>
      <c r="I9172">
        <v>0</v>
      </c>
    </row>
    <row r="9173" spans="1:9" x14ac:dyDescent="0.25">
      <c r="A9173" t="s">
        <v>721</v>
      </c>
      <c r="B9173">
        <v>70644</v>
      </c>
      <c r="C9173" s="593">
        <v>9.1499999999999998E-2</v>
      </c>
      <c r="D9173" t="s">
        <v>3527</v>
      </c>
      <c r="E9173">
        <v>4.4499999999999998E-2</v>
      </c>
      <c r="F9173">
        <v>4.7E-2</v>
      </c>
      <c r="G9173">
        <v>0</v>
      </c>
      <c r="H9173">
        <v>0</v>
      </c>
      <c r="I9173">
        <v>0</v>
      </c>
    </row>
    <row r="9174" spans="1:9" x14ac:dyDescent="0.25">
      <c r="A9174" t="s">
        <v>721</v>
      </c>
      <c r="B9174">
        <v>70645</v>
      </c>
      <c r="C9174" s="593">
        <v>4.4499999999999998E-2</v>
      </c>
      <c r="D9174" t="s">
        <v>3643</v>
      </c>
      <c r="E9174">
        <v>4.4499999999999998E-2</v>
      </c>
      <c r="F9174">
        <v>0</v>
      </c>
      <c r="G9174">
        <v>0</v>
      </c>
      <c r="H9174">
        <v>0</v>
      </c>
      <c r="I9174">
        <v>0</v>
      </c>
    </row>
    <row r="9175" spans="1:9" x14ac:dyDescent="0.25">
      <c r="A9175" t="s">
        <v>721</v>
      </c>
      <c r="B9175">
        <v>70646</v>
      </c>
      <c r="C9175" s="593">
        <v>0.10199999999999999</v>
      </c>
      <c r="D9175" t="s">
        <v>3641</v>
      </c>
      <c r="E9175">
        <v>4.4499999999999998E-2</v>
      </c>
      <c r="F9175">
        <v>0</v>
      </c>
      <c r="G9175">
        <v>0</v>
      </c>
      <c r="H9175">
        <v>5.7500000000000002E-2</v>
      </c>
      <c r="I9175">
        <v>0</v>
      </c>
    </row>
    <row r="9176" spans="1:9" x14ac:dyDescent="0.25">
      <c r="A9176" t="s">
        <v>721</v>
      </c>
      <c r="B9176">
        <v>70647</v>
      </c>
      <c r="C9176" s="593">
        <v>0.112</v>
      </c>
      <c r="D9176" t="s">
        <v>3647</v>
      </c>
      <c r="E9176">
        <v>4.4499999999999998E-2</v>
      </c>
      <c r="F9176">
        <v>0</v>
      </c>
      <c r="G9176">
        <v>0</v>
      </c>
      <c r="H9176">
        <v>6.7500000000000004E-2</v>
      </c>
      <c r="I9176">
        <v>0</v>
      </c>
    </row>
    <row r="9177" spans="1:9" x14ac:dyDescent="0.25">
      <c r="A9177" t="s">
        <v>721</v>
      </c>
      <c r="B9177">
        <v>70648</v>
      </c>
      <c r="C9177" s="593">
        <v>0.1045</v>
      </c>
      <c r="D9177" t="s">
        <v>3648</v>
      </c>
      <c r="E9177">
        <v>4.4499999999999998E-2</v>
      </c>
      <c r="F9177">
        <v>0</v>
      </c>
      <c r="G9177">
        <v>0.06</v>
      </c>
      <c r="H9177">
        <v>0</v>
      </c>
      <c r="I9177">
        <v>0</v>
      </c>
    </row>
    <row r="9178" spans="1:9" x14ac:dyDescent="0.25">
      <c r="A9178" t="s">
        <v>721</v>
      </c>
      <c r="B9178">
        <v>70650</v>
      </c>
      <c r="C9178" s="593">
        <v>9.4500000000000001E-2</v>
      </c>
      <c r="D9178" t="s">
        <v>3617</v>
      </c>
      <c r="E9178">
        <v>4.4499999999999998E-2</v>
      </c>
      <c r="F9178">
        <v>0.05</v>
      </c>
      <c r="G9178">
        <v>0</v>
      </c>
      <c r="H9178">
        <v>0</v>
      </c>
      <c r="I9178">
        <v>0</v>
      </c>
    </row>
    <row r="9179" spans="1:9" x14ac:dyDescent="0.25">
      <c r="A9179" t="s">
        <v>721</v>
      </c>
      <c r="B9179">
        <v>70651</v>
      </c>
      <c r="C9179" s="593">
        <v>9.1499999999999998E-2</v>
      </c>
      <c r="D9179" t="s">
        <v>3527</v>
      </c>
      <c r="E9179">
        <v>4.4499999999999998E-2</v>
      </c>
      <c r="F9179">
        <v>4.7E-2</v>
      </c>
      <c r="G9179">
        <v>0</v>
      </c>
      <c r="H9179">
        <v>0</v>
      </c>
      <c r="I9179">
        <v>0</v>
      </c>
    </row>
    <row r="9180" spans="1:9" x14ac:dyDescent="0.25">
      <c r="A9180" t="s">
        <v>721</v>
      </c>
      <c r="B9180">
        <v>70652</v>
      </c>
      <c r="C9180" s="593">
        <v>9.1999999999999998E-2</v>
      </c>
      <c r="D9180" t="s">
        <v>3645</v>
      </c>
      <c r="E9180">
        <v>4.4499999999999998E-2</v>
      </c>
      <c r="F9180">
        <v>4.7500000000000001E-2</v>
      </c>
      <c r="G9180">
        <v>0</v>
      </c>
      <c r="H9180">
        <v>0</v>
      </c>
      <c r="I9180">
        <v>0</v>
      </c>
    </row>
    <row r="9181" spans="1:9" x14ac:dyDescent="0.25">
      <c r="A9181" t="s">
        <v>721</v>
      </c>
      <c r="B9181">
        <v>70653</v>
      </c>
      <c r="C9181" s="593">
        <v>9.4500000000000001E-2</v>
      </c>
      <c r="D9181" t="s">
        <v>3649</v>
      </c>
      <c r="E9181">
        <v>4.4499999999999998E-2</v>
      </c>
      <c r="F9181">
        <v>0</v>
      </c>
      <c r="G9181">
        <v>0.05</v>
      </c>
      <c r="H9181">
        <v>0</v>
      </c>
      <c r="I9181">
        <v>0</v>
      </c>
    </row>
    <row r="9182" spans="1:9" x14ac:dyDescent="0.25">
      <c r="A9182" t="s">
        <v>721</v>
      </c>
      <c r="B9182">
        <v>70654</v>
      </c>
      <c r="C9182" s="593">
        <v>9.1499999999999998E-2</v>
      </c>
      <c r="D9182" t="s">
        <v>3527</v>
      </c>
      <c r="E9182">
        <v>4.4499999999999998E-2</v>
      </c>
      <c r="F9182">
        <v>4.7E-2</v>
      </c>
      <c r="G9182">
        <v>0</v>
      </c>
      <c r="H9182">
        <v>0</v>
      </c>
      <c r="I9182">
        <v>0</v>
      </c>
    </row>
    <row r="9183" spans="1:9" x14ac:dyDescent="0.25">
      <c r="A9183" t="s">
        <v>721</v>
      </c>
      <c r="B9183">
        <v>70655</v>
      </c>
      <c r="C9183" s="593">
        <v>0.1045</v>
      </c>
      <c r="D9183" t="s">
        <v>3608</v>
      </c>
      <c r="E9183">
        <v>4.4499999999999998E-2</v>
      </c>
      <c r="F9183">
        <v>0.06</v>
      </c>
      <c r="G9183">
        <v>0</v>
      </c>
      <c r="H9183">
        <v>0</v>
      </c>
      <c r="I9183">
        <v>0</v>
      </c>
    </row>
    <row r="9184" spans="1:9" x14ac:dyDescent="0.25">
      <c r="A9184" t="s">
        <v>721</v>
      </c>
      <c r="B9184">
        <v>70656</v>
      </c>
      <c r="C9184" s="593">
        <v>9.1999999999999998E-2</v>
      </c>
      <c r="D9184" t="s">
        <v>3645</v>
      </c>
      <c r="E9184">
        <v>4.4499999999999998E-2</v>
      </c>
      <c r="F9184">
        <v>4.7500000000000001E-2</v>
      </c>
      <c r="G9184">
        <v>0</v>
      </c>
      <c r="H9184">
        <v>0</v>
      </c>
      <c r="I9184">
        <v>0</v>
      </c>
    </row>
    <row r="9185" spans="1:9" x14ac:dyDescent="0.25">
      <c r="A9185" t="s">
        <v>721</v>
      </c>
      <c r="B9185">
        <v>70657</v>
      </c>
      <c r="C9185" s="593">
        <v>9.4500000000000001E-2</v>
      </c>
      <c r="D9185" t="s">
        <v>3617</v>
      </c>
      <c r="E9185">
        <v>4.4499999999999998E-2</v>
      </c>
      <c r="F9185">
        <v>0.05</v>
      </c>
      <c r="G9185">
        <v>0</v>
      </c>
      <c r="H9185">
        <v>0</v>
      </c>
      <c r="I9185">
        <v>0</v>
      </c>
    </row>
    <row r="9186" spans="1:9" x14ac:dyDescent="0.25">
      <c r="A9186" t="s">
        <v>721</v>
      </c>
      <c r="B9186">
        <v>70658</v>
      </c>
      <c r="C9186" s="593">
        <v>0.10150000000000001</v>
      </c>
      <c r="D9186" t="s">
        <v>3650</v>
      </c>
      <c r="E9186">
        <v>4.4499999999999998E-2</v>
      </c>
      <c r="F9186">
        <v>0</v>
      </c>
      <c r="G9186">
        <v>5.7000000000000002E-2</v>
      </c>
      <c r="H9186">
        <v>0</v>
      </c>
      <c r="I9186">
        <v>0</v>
      </c>
    </row>
    <row r="9187" spans="1:9" x14ac:dyDescent="0.25">
      <c r="A9187" t="s">
        <v>721</v>
      </c>
      <c r="B9187">
        <v>70659</v>
      </c>
      <c r="C9187" s="593">
        <v>9.9500000000000005E-2</v>
      </c>
      <c r="D9187" t="s">
        <v>3644</v>
      </c>
      <c r="E9187">
        <v>4.4499999999999998E-2</v>
      </c>
      <c r="F9187">
        <v>0</v>
      </c>
      <c r="G9187">
        <v>5.5E-2</v>
      </c>
      <c r="H9187">
        <v>0</v>
      </c>
      <c r="I9187">
        <v>0</v>
      </c>
    </row>
    <row r="9188" spans="1:9" x14ac:dyDescent="0.25">
      <c r="A9188" t="s">
        <v>721</v>
      </c>
      <c r="B9188">
        <v>70660</v>
      </c>
      <c r="C9188" s="593">
        <v>0.10199999999999999</v>
      </c>
      <c r="D9188" t="s">
        <v>3641</v>
      </c>
      <c r="E9188">
        <v>4.4499999999999998E-2</v>
      </c>
      <c r="F9188">
        <v>0</v>
      </c>
      <c r="G9188">
        <v>0</v>
      </c>
      <c r="H9188">
        <v>5.7500000000000002E-2</v>
      </c>
      <c r="I9188">
        <v>0</v>
      </c>
    </row>
    <row r="9189" spans="1:9" x14ac:dyDescent="0.25">
      <c r="A9189" t="s">
        <v>721</v>
      </c>
      <c r="B9189">
        <v>70661</v>
      </c>
      <c r="C9189" s="593">
        <v>0.10199999999999999</v>
      </c>
      <c r="D9189" t="s">
        <v>3641</v>
      </c>
      <c r="E9189">
        <v>4.4499999999999998E-2</v>
      </c>
      <c r="F9189">
        <v>0</v>
      </c>
      <c r="G9189">
        <v>0</v>
      </c>
      <c r="H9189">
        <v>5.7500000000000002E-2</v>
      </c>
      <c r="I9189">
        <v>0</v>
      </c>
    </row>
    <row r="9190" spans="1:9" x14ac:dyDescent="0.25">
      <c r="A9190" t="s">
        <v>721</v>
      </c>
      <c r="B9190">
        <v>70662</v>
      </c>
      <c r="C9190" s="593">
        <v>9.1999999999999998E-2</v>
      </c>
      <c r="D9190" t="s">
        <v>3645</v>
      </c>
      <c r="E9190">
        <v>4.4499999999999998E-2</v>
      </c>
      <c r="F9190">
        <v>4.7500000000000001E-2</v>
      </c>
      <c r="G9190">
        <v>0</v>
      </c>
      <c r="H9190">
        <v>0</v>
      </c>
      <c r="I9190">
        <v>0</v>
      </c>
    </row>
    <row r="9191" spans="1:9" x14ac:dyDescent="0.25">
      <c r="A9191" t="s">
        <v>721</v>
      </c>
      <c r="B9191">
        <v>70663</v>
      </c>
      <c r="C9191" s="593">
        <v>0.122</v>
      </c>
      <c r="D9191" t="s">
        <v>3651</v>
      </c>
      <c r="E9191">
        <v>4.4499999999999998E-2</v>
      </c>
      <c r="F9191">
        <v>0</v>
      </c>
      <c r="G9191">
        <v>0</v>
      </c>
      <c r="H9191">
        <v>7.7499999999999999E-2</v>
      </c>
      <c r="I9191">
        <v>0</v>
      </c>
    </row>
    <row r="9192" spans="1:9" x14ac:dyDescent="0.25">
      <c r="A9192" t="s">
        <v>721</v>
      </c>
      <c r="B9192">
        <v>70664</v>
      </c>
      <c r="C9192" s="593">
        <v>0.10199999999999999</v>
      </c>
      <c r="D9192" t="s">
        <v>3652</v>
      </c>
      <c r="E9192">
        <v>4.4499999999999998E-2</v>
      </c>
      <c r="F9192">
        <v>0</v>
      </c>
      <c r="G9192">
        <v>5.7500000000000002E-2</v>
      </c>
      <c r="H9192">
        <v>0</v>
      </c>
      <c r="I9192">
        <v>0</v>
      </c>
    </row>
    <row r="9193" spans="1:9" x14ac:dyDescent="0.25">
      <c r="A9193" t="s">
        <v>721</v>
      </c>
      <c r="B9193">
        <v>70665</v>
      </c>
      <c r="C9193" s="593">
        <v>0.122</v>
      </c>
      <c r="D9193" t="s">
        <v>3653</v>
      </c>
      <c r="E9193">
        <v>4.4499999999999998E-2</v>
      </c>
      <c r="F9193">
        <v>0</v>
      </c>
      <c r="G9193">
        <v>0</v>
      </c>
      <c r="H9193">
        <v>7.7499999999999999E-2</v>
      </c>
      <c r="I9193">
        <v>0</v>
      </c>
    </row>
    <row r="9194" spans="1:9" x14ac:dyDescent="0.25">
      <c r="A9194" t="s">
        <v>721</v>
      </c>
      <c r="B9194">
        <v>70668</v>
      </c>
      <c r="C9194" s="593">
        <v>0.10199999999999999</v>
      </c>
      <c r="D9194" t="s">
        <v>3641</v>
      </c>
      <c r="E9194">
        <v>4.4499999999999998E-2</v>
      </c>
      <c r="F9194">
        <v>0</v>
      </c>
      <c r="G9194">
        <v>0</v>
      </c>
      <c r="H9194">
        <v>5.7500000000000002E-2</v>
      </c>
      <c r="I9194">
        <v>0</v>
      </c>
    </row>
    <row r="9195" spans="1:9" x14ac:dyDescent="0.25">
      <c r="A9195" t="s">
        <v>721</v>
      </c>
      <c r="B9195">
        <v>70669</v>
      </c>
      <c r="C9195" s="593">
        <v>0.10199999999999999</v>
      </c>
      <c r="D9195" t="s">
        <v>3641</v>
      </c>
      <c r="E9195">
        <v>4.4499999999999998E-2</v>
      </c>
      <c r="F9195">
        <v>0</v>
      </c>
      <c r="G9195">
        <v>0</v>
      </c>
      <c r="H9195">
        <v>5.7500000000000002E-2</v>
      </c>
      <c r="I9195">
        <v>0</v>
      </c>
    </row>
    <row r="9196" spans="1:9" x14ac:dyDescent="0.25">
      <c r="A9196" t="s">
        <v>721</v>
      </c>
      <c r="B9196">
        <v>70704</v>
      </c>
      <c r="C9196" s="593">
        <v>0.1045</v>
      </c>
      <c r="D9196" t="s">
        <v>2313</v>
      </c>
      <c r="E9196">
        <v>4.4499999999999998E-2</v>
      </c>
      <c r="F9196">
        <v>0</v>
      </c>
      <c r="G9196">
        <v>0.06</v>
      </c>
      <c r="H9196">
        <v>0</v>
      </c>
      <c r="I9196">
        <v>0</v>
      </c>
    </row>
    <row r="9197" spans="1:9" x14ac:dyDescent="0.25">
      <c r="A9197" t="s">
        <v>721</v>
      </c>
      <c r="B9197">
        <v>70706</v>
      </c>
      <c r="C9197" s="593">
        <v>9.9500000000000005E-2</v>
      </c>
      <c r="D9197" t="s">
        <v>3654</v>
      </c>
      <c r="E9197">
        <v>4.4499999999999998E-2</v>
      </c>
      <c r="F9197">
        <v>0</v>
      </c>
      <c r="G9197">
        <v>0</v>
      </c>
      <c r="H9197">
        <v>5.5E-2</v>
      </c>
      <c r="I9197">
        <v>0</v>
      </c>
    </row>
    <row r="9198" spans="1:9" x14ac:dyDescent="0.25">
      <c r="A9198" t="s">
        <v>721</v>
      </c>
      <c r="B9198">
        <v>70707</v>
      </c>
      <c r="C9198" s="593">
        <v>8.9499999999999996E-2</v>
      </c>
      <c r="D9198" t="s">
        <v>1828</v>
      </c>
      <c r="E9198">
        <v>4.4499999999999998E-2</v>
      </c>
      <c r="F9198">
        <v>0</v>
      </c>
      <c r="G9198">
        <v>4.4999999999999998E-2</v>
      </c>
      <c r="H9198">
        <v>0</v>
      </c>
      <c r="I9198">
        <v>0</v>
      </c>
    </row>
    <row r="9199" spans="1:9" x14ac:dyDescent="0.25">
      <c r="A9199" t="s">
        <v>721</v>
      </c>
      <c r="B9199">
        <v>70710</v>
      </c>
      <c r="C9199" s="593">
        <v>9.4500000000000001E-2</v>
      </c>
      <c r="D9199" t="s">
        <v>3655</v>
      </c>
      <c r="E9199">
        <v>4.4499999999999998E-2</v>
      </c>
      <c r="F9199">
        <v>0.05</v>
      </c>
      <c r="G9199">
        <v>0</v>
      </c>
      <c r="H9199">
        <v>0</v>
      </c>
      <c r="I9199">
        <v>0</v>
      </c>
    </row>
    <row r="9200" spans="1:9" x14ac:dyDescent="0.25">
      <c r="A9200" t="s">
        <v>721</v>
      </c>
      <c r="B9200">
        <v>70711</v>
      </c>
      <c r="C9200" s="593">
        <v>9.9500000000000005E-2</v>
      </c>
      <c r="D9200" t="s">
        <v>1863</v>
      </c>
      <c r="E9200">
        <v>4.4499999999999998E-2</v>
      </c>
      <c r="F9200">
        <v>0</v>
      </c>
      <c r="G9200">
        <v>5.5E-2</v>
      </c>
      <c r="H9200">
        <v>0</v>
      </c>
      <c r="I9200">
        <v>0</v>
      </c>
    </row>
    <row r="9201" spans="1:9" x14ac:dyDescent="0.25">
      <c r="A9201" t="s">
        <v>721</v>
      </c>
      <c r="B9201">
        <v>70712</v>
      </c>
      <c r="C9201" s="593">
        <v>9.4500000000000001E-2</v>
      </c>
      <c r="D9201" t="s">
        <v>3656</v>
      </c>
      <c r="E9201">
        <v>4.4499999999999998E-2</v>
      </c>
      <c r="F9201">
        <v>0.05</v>
      </c>
      <c r="G9201">
        <v>0</v>
      </c>
      <c r="H9201">
        <v>0</v>
      </c>
      <c r="I9201">
        <v>0</v>
      </c>
    </row>
    <row r="9202" spans="1:9" x14ac:dyDescent="0.25">
      <c r="A9202" t="s">
        <v>721</v>
      </c>
      <c r="B9202">
        <v>70714</v>
      </c>
      <c r="C9202" s="593">
        <v>0.1045</v>
      </c>
      <c r="D9202" t="s">
        <v>3657</v>
      </c>
      <c r="E9202">
        <v>4.4499999999999998E-2</v>
      </c>
      <c r="F9202">
        <v>0</v>
      </c>
      <c r="G9202">
        <v>0</v>
      </c>
      <c r="H9202">
        <v>0.06</v>
      </c>
      <c r="I9202">
        <v>0</v>
      </c>
    </row>
    <row r="9203" spans="1:9" x14ac:dyDescent="0.25">
      <c r="A9203" t="s">
        <v>721</v>
      </c>
      <c r="B9203">
        <v>70715</v>
      </c>
      <c r="C9203" s="593">
        <v>8.4500000000000006E-2</v>
      </c>
      <c r="D9203" t="s">
        <v>3658</v>
      </c>
      <c r="E9203">
        <v>4.4499999999999998E-2</v>
      </c>
      <c r="F9203">
        <v>0.04</v>
      </c>
      <c r="G9203">
        <v>0</v>
      </c>
      <c r="H9203">
        <v>0</v>
      </c>
      <c r="I9203">
        <v>0</v>
      </c>
    </row>
    <row r="9204" spans="1:9" x14ac:dyDescent="0.25">
      <c r="A9204" t="s">
        <v>721</v>
      </c>
      <c r="B9204">
        <v>70718</v>
      </c>
      <c r="C9204" s="593">
        <v>8.9499999999999996E-2</v>
      </c>
      <c r="D9204" t="s">
        <v>3659</v>
      </c>
      <c r="E9204">
        <v>4.4499999999999998E-2</v>
      </c>
      <c r="F9204">
        <v>0</v>
      </c>
      <c r="G9204">
        <v>0</v>
      </c>
      <c r="H9204">
        <v>4.4999999999999998E-2</v>
      </c>
      <c r="I9204">
        <v>0</v>
      </c>
    </row>
    <row r="9205" spans="1:9" x14ac:dyDescent="0.25">
      <c r="A9205" t="s">
        <v>721</v>
      </c>
      <c r="B9205">
        <v>70719</v>
      </c>
      <c r="C9205" s="593">
        <v>9.4500000000000001E-2</v>
      </c>
      <c r="D9205" t="s">
        <v>3655</v>
      </c>
      <c r="E9205">
        <v>4.4499999999999998E-2</v>
      </c>
      <c r="F9205">
        <v>0.05</v>
      </c>
      <c r="G9205">
        <v>0</v>
      </c>
      <c r="H9205">
        <v>0</v>
      </c>
      <c r="I9205">
        <v>0</v>
      </c>
    </row>
    <row r="9206" spans="1:9" x14ac:dyDescent="0.25">
      <c r="A9206" t="s">
        <v>721</v>
      </c>
      <c r="B9206">
        <v>70721</v>
      </c>
      <c r="C9206" s="593">
        <v>0.10116</v>
      </c>
      <c r="D9206" t="s">
        <v>3660</v>
      </c>
      <c r="E9206">
        <v>4.4499999999999998E-2</v>
      </c>
      <c r="F9206">
        <v>0</v>
      </c>
      <c r="G9206">
        <v>5.6660000000000002E-2</v>
      </c>
      <c r="H9206">
        <v>0</v>
      </c>
      <c r="I9206">
        <v>0</v>
      </c>
    </row>
    <row r="9207" spans="1:9" x14ac:dyDescent="0.25">
      <c r="A9207" t="s">
        <v>721</v>
      </c>
      <c r="B9207">
        <v>70722</v>
      </c>
      <c r="C9207" s="593">
        <v>9.9500000000000005E-2</v>
      </c>
      <c r="D9207" t="s">
        <v>3661</v>
      </c>
      <c r="E9207">
        <v>4.4499999999999998E-2</v>
      </c>
      <c r="F9207">
        <v>0</v>
      </c>
      <c r="G9207">
        <v>0</v>
      </c>
      <c r="H9207">
        <v>5.5E-2</v>
      </c>
      <c r="I9207">
        <v>0</v>
      </c>
    </row>
    <row r="9208" spans="1:9" x14ac:dyDescent="0.25">
      <c r="A9208" t="s">
        <v>721</v>
      </c>
      <c r="B9208">
        <v>70723</v>
      </c>
      <c r="C9208" s="593">
        <v>7.9500000000000001E-2</v>
      </c>
      <c r="D9208" t="s">
        <v>3569</v>
      </c>
      <c r="E9208">
        <v>4.4499999999999998E-2</v>
      </c>
      <c r="F9208">
        <v>3.5000000000000003E-2</v>
      </c>
      <c r="G9208">
        <v>0</v>
      </c>
      <c r="H9208">
        <v>0</v>
      </c>
      <c r="I9208">
        <v>0</v>
      </c>
    </row>
    <row r="9209" spans="1:9" x14ac:dyDescent="0.25">
      <c r="A9209" t="s">
        <v>721</v>
      </c>
      <c r="B9209">
        <v>70725</v>
      </c>
      <c r="C9209" s="593">
        <v>8.9499999999999996E-2</v>
      </c>
      <c r="D9209" t="s">
        <v>3659</v>
      </c>
      <c r="E9209">
        <v>4.4499999999999998E-2</v>
      </c>
      <c r="F9209">
        <v>0</v>
      </c>
      <c r="G9209">
        <v>0</v>
      </c>
      <c r="H9209">
        <v>4.4999999999999998E-2</v>
      </c>
      <c r="I9209">
        <v>0</v>
      </c>
    </row>
    <row r="9210" spans="1:9" x14ac:dyDescent="0.25">
      <c r="A9210" t="s">
        <v>721</v>
      </c>
      <c r="B9210">
        <v>70726</v>
      </c>
      <c r="C9210" s="593">
        <v>0.1095</v>
      </c>
      <c r="D9210" t="s">
        <v>3662</v>
      </c>
      <c r="E9210">
        <v>4.4499999999999998E-2</v>
      </c>
      <c r="F9210">
        <v>0</v>
      </c>
      <c r="G9210">
        <v>0</v>
      </c>
      <c r="H9210">
        <v>6.5000000000000002E-2</v>
      </c>
      <c r="I9210">
        <v>0</v>
      </c>
    </row>
    <row r="9211" spans="1:9" x14ac:dyDescent="0.25">
      <c r="A9211" t="s">
        <v>721</v>
      </c>
      <c r="B9211">
        <v>70727</v>
      </c>
      <c r="C9211" s="593">
        <v>9.9500000000000005E-2</v>
      </c>
      <c r="D9211" t="s">
        <v>3663</v>
      </c>
      <c r="E9211">
        <v>4.4499999999999998E-2</v>
      </c>
      <c r="F9211">
        <v>0</v>
      </c>
      <c r="G9211">
        <v>5.5E-2</v>
      </c>
      <c r="H9211">
        <v>0</v>
      </c>
      <c r="I9211">
        <v>0</v>
      </c>
    </row>
    <row r="9212" spans="1:9" x14ac:dyDescent="0.25">
      <c r="A9212" t="s">
        <v>721</v>
      </c>
      <c r="B9212">
        <v>70728</v>
      </c>
      <c r="C9212" s="593">
        <v>8.9499999999999996E-2</v>
      </c>
      <c r="D9212" t="s">
        <v>3659</v>
      </c>
      <c r="E9212">
        <v>4.4499999999999998E-2</v>
      </c>
      <c r="F9212">
        <v>0</v>
      </c>
      <c r="G9212">
        <v>0</v>
      </c>
      <c r="H9212">
        <v>4.4999999999999998E-2</v>
      </c>
      <c r="I9212">
        <v>0</v>
      </c>
    </row>
    <row r="9213" spans="1:9" x14ac:dyDescent="0.25">
      <c r="A9213" t="s">
        <v>721</v>
      </c>
      <c r="B9213">
        <v>70729</v>
      </c>
      <c r="C9213" s="593">
        <v>9.4500000000000001E-2</v>
      </c>
      <c r="D9213" t="s">
        <v>3655</v>
      </c>
      <c r="E9213">
        <v>4.4499999999999998E-2</v>
      </c>
      <c r="F9213">
        <v>0.05</v>
      </c>
      <c r="G9213">
        <v>0</v>
      </c>
      <c r="H9213">
        <v>0</v>
      </c>
      <c r="I9213">
        <v>0</v>
      </c>
    </row>
    <row r="9214" spans="1:9" x14ac:dyDescent="0.25">
      <c r="A9214" t="s">
        <v>721</v>
      </c>
      <c r="B9214">
        <v>70730</v>
      </c>
      <c r="C9214" s="593">
        <v>9.4500000000000001E-2</v>
      </c>
      <c r="D9214" t="s">
        <v>3664</v>
      </c>
      <c r="E9214">
        <v>4.4499999999999998E-2</v>
      </c>
      <c r="F9214">
        <v>0.05</v>
      </c>
      <c r="G9214">
        <v>0</v>
      </c>
      <c r="H9214">
        <v>0</v>
      </c>
      <c r="I9214">
        <v>0</v>
      </c>
    </row>
    <row r="9215" spans="1:9" x14ac:dyDescent="0.25">
      <c r="A9215" t="s">
        <v>721</v>
      </c>
      <c r="B9215">
        <v>70732</v>
      </c>
      <c r="C9215" s="593">
        <v>9.4500000000000001E-2</v>
      </c>
      <c r="D9215" t="s">
        <v>3665</v>
      </c>
      <c r="E9215">
        <v>4.4499999999999998E-2</v>
      </c>
      <c r="F9215">
        <v>0</v>
      </c>
      <c r="G9215">
        <v>0.05</v>
      </c>
      <c r="H9215">
        <v>0</v>
      </c>
      <c r="I9215">
        <v>0</v>
      </c>
    </row>
    <row r="9216" spans="1:9" x14ac:dyDescent="0.25">
      <c r="A9216" t="s">
        <v>721</v>
      </c>
      <c r="B9216">
        <v>70733</v>
      </c>
      <c r="C9216" s="593">
        <v>8.4500000000000006E-2</v>
      </c>
      <c r="D9216" t="s">
        <v>1933</v>
      </c>
      <c r="E9216">
        <v>4.4499999999999998E-2</v>
      </c>
      <c r="F9216">
        <v>0.04</v>
      </c>
      <c r="G9216">
        <v>0</v>
      </c>
      <c r="H9216">
        <v>0</v>
      </c>
      <c r="I9216">
        <v>0</v>
      </c>
    </row>
    <row r="9217" spans="1:9" x14ac:dyDescent="0.25">
      <c r="A9217" t="s">
        <v>721</v>
      </c>
      <c r="B9217">
        <v>70734</v>
      </c>
      <c r="C9217" s="593">
        <v>8.9499999999999996E-2</v>
      </c>
      <c r="D9217" t="s">
        <v>3659</v>
      </c>
      <c r="E9217">
        <v>4.4499999999999998E-2</v>
      </c>
      <c r="F9217">
        <v>0</v>
      </c>
      <c r="G9217">
        <v>0</v>
      </c>
      <c r="H9217">
        <v>4.4999999999999998E-2</v>
      </c>
      <c r="I9217">
        <v>0</v>
      </c>
    </row>
    <row r="9218" spans="1:9" x14ac:dyDescent="0.25">
      <c r="A9218" t="s">
        <v>721</v>
      </c>
      <c r="B9218">
        <v>70736</v>
      </c>
      <c r="C9218" s="593">
        <v>9.4500000000000001E-2</v>
      </c>
      <c r="D9218" t="s">
        <v>3655</v>
      </c>
      <c r="E9218">
        <v>4.4499999999999998E-2</v>
      </c>
      <c r="F9218">
        <v>0.05</v>
      </c>
      <c r="G9218">
        <v>0</v>
      </c>
      <c r="H9218">
        <v>0</v>
      </c>
      <c r="I9218">
        <v>0</v>
      </c>
    </row>
    <row r="9219" spans="1:9" x14ac:dyDescent="0.25">
      <c r="A9219" t="s">
        <v>721</v>
      </c>
      <c r="B9219">
        <v>70737</v>
      </c>
      <c r="C9219" s="593">
        <v>9.9500000000000005E-2</v>
      </c>
      <c r="D9219" t="s">
        <v>3666</v>
      </c>
      <c r="E9219">
        <v>4.4499999999999998E-2</v>
      </c>
      <c r="F9219">
        <v>0</v>
      </c>
      <c r="G9219">
        <v>0</v>
      </c>
      <c r="H9219">
        <v>5.5E-2</v>
      </c>
      <c r="I9219">
        <v>0</v>
      </c>
    </row>
    <row r="9220" spans="1:9" x14ac:dyDescent="0.25">
      <c r="A9220" t="s">
        <v>721</v>
      </c>
      <c r="B9220">
        <v>70738</v>
      </c>
      <c r="C9220" s="593">
        <v>8.9499999999999996E-2</v>
      </c>
      <c r="D9220" t="s">
        <v>3659</v>
      </c>
      <c r="E9220">
        <v>4.4499999999999998E-2</v>
      </c>
      <c r="F9220">
        <v>0</v>
      </c>
      <c r="G9220">
        <v>0</v>
      </c>
      <c r="H9220">
        <v>4.4999999999999998E-2</v>
      </c>
      <c r="I9220">
        <v>0</v>
      </c>
    </row>
    <row r="9221" spans="1:9" x14ac:dyDescent="0.25">
      <c r="A9221" t="s">
        <v>721</v>
      </c>
      <c r="B9221">
        <v>70739</v>
      </c>
      <c r="C9221" s="593">
        <v>0.1045</v>
      </c>
      <c r="D9221" t="s">
        <v>3667</v>
      </c>
      <c r="E9221">
        <v>4.4499999999999998E-2</v>
      </c>
      <c r="F9221">
        <v>0</v>
      </c>
      <c r="G9221">
        <v>0.06</v>
      </c>
      <c r="H9221">
        <v>0</v>
      </c>
      <c r="I9221">
        <v>0</v>
      </c>
    </row>
    <row r="9222" spans="1:9" x14ac:dyDescent="0.25">
      <c r="A9222" t="s">
        <v>721</v>
      </c>
      <c r="B9222">
        <v>70740</v>
      </c>
      <c r="C9222" s="593">
        <v>9.4500000000000001E-2</v>
      </c>
      <c r="D9222" t="s">
        <v>3568</v>
      </c>
      <c r="E9222">
        <v>4.4499999999999998E-2</v>
      </c>
      <c r="F9222">
        <v>0.05</v>
      </c>
      <c r="G9222">
        <v>0</v>
      </c>
      <c r="H9222">
        <v>0</v>
      </c>
      <c r="I9222">
        <v>0</v>
      </c>
    </row>
    <row r="9223" spans="1:9" x14ac:dyDescent="0.25">
      <c r="A9223" t="s">
        <v>721</v>
      </c>
      <c r="B9223">
        <v>70743</v>
      </c>
      <c r="C9223" s="593">
        <v>7.9500000000000001E-2</v>
      </c>
      <c r="D9223" t="s">
        <v>3569</v>
      </c>
      <c r="E9223">
        <v>4.4499999999999998E-2</v>
      </c>
      <c r="F9223">
        <v>3.5000000000000003E-2</v>
      </c>
      <c r="G9223">
        <v>0</v>
      </c>
      <c r="H9223">
        <v>0</v>
      </c>
      <c r="I9223">
        <v>0</v>
      </c>
    </row>
    <row r="9224" spans="1:9" x14ac:dyDescent="0.25">
      <c r="A9224" t="s">
        <v>721</v>
      </c>
      <c r="B9224">
        <v>70744</v>
      </c>
      <c r="C9224" s="593">
        <v>0.1045</v>
      </c>
      <c r="D9224" t="s">
        <v>3668</v>
      </c>
      <c r="E9224">
        <v>4.4499999999999998E-2</v>
      </c>
      <c r="F9224">
        <v>0.05</v>
      </c>
      <c r="G9224">
        <v>0.01</v>
      </c>
      <c r="H9224">
        <v>0</v>
      </c>
      <c r="I9224">
        <v>0</v>
      </c>
    </row>
    <row r="9225" spans="1:9" x14ac:dyDescent="0.25">
      <c r="A9225" t="s">
        <v>721</v>
      </c>
      <c r="B9225">
        <v>70747</v>
      </c>
      <c r="C9225" s="593">
        <v>8.4500000000000006E-2</v>
      </c>
      <c r="D9225" t="s">
        <v>3658</v>
      </c>
      <c r="E9225">
        <v>4.4499999999999998E-2</v>
      </c>
      <c r="F9225">
        <v>0.04</v>
      </c>
      <c r="G9225">
        <v>0</v>
      </c>
      <c r="H9225">
        <v>0</v>
      </c>
      <c r="I9225">
        <v>0</v>
      </c>
    </row>
    <row r="9226" spans="1:9" x14ac:dyDescent="0.25">
      <c r="A9226" t="s">
        <v>721</v>
      </c>
      <c r="B9226">
        <v>70748</v>
      </c>
      <c r="C9226" s="593">
        <v>9.9500000000000005E-2</v>
      </c>
      <c r="D9226" t="s">
        <v>3669</v>
      </c>
      <c r="E9226">
        <v>4.4499999999999998E-2</v>
      </c>
      <c r="F9226">
        <v>0</v>
      </c>
      <c r="G9226">
        <v>0</v>
      </c>
      <c r="H9226">
        <v>5.5E-2</v>
      </c>
      <c r="I9226">
        <v>0</v>
      </c>
    </row>
    <row r="9227" spans="1:9" x14ac:dyDescent="0.25">
      <c r="A9227" t="s">
        <v>721</v>
      </c>
      <c r="B9227">
        <v>70749</v>
      </c>
      <c r="C9227" s="593">
        <v>8.4500000000000006E-2</v>
      </c>
      <c r="D9227" t="s">
        <v>3658</v>
      </c>
      <c r="E9227">
        <v>4.4499999999999998E-2</v>
      </c>
      <c r="F9227">
        <v>0.04</v>
      </c>
      <c r="G9227">
        <v>0</v>
      </c>
      <c r="H9227">
        <v>0</v>
      </c>
      <c r="I9227">
        <v>0</v>
      </c>
    </row>
    <row r="9228" spans="1:9" x14ac:dyDescent="0.25">
      <c r="A9228" t="s">
        <v>721</v>
      </c>
      <c r="B9228">
        <v>70750</v>
      </c>
      <c r="C9228" s="593">
        <v>0.1</v>
      </c>
      <c r="D9228" t="s">
        <v>3605</v>
      </c>
      <c r="E9228">
        <v>4.4499999999999998E-2</v>
      </c>
      <c r="F9228">
        <v>5.5500000000000001E-2</v>
      </c>
      <c r="G9228">
        <v>0</v>
      </c>
      <c r="H9228">
        <v>0</v>
      </c>
      <c r="I9228">
        <v>0</v>
      </c>
    </row>
    <row r="9229" spans="1:9" x14ac:dyDescent="0.25">
      <c r="A9229" t="s">
        <v>721</v>
      </c>
      <c r="B9229">
        <v>70752</v>
      </c>
      <c r="C9229" s="593">
        <v>8.4500000000000006E-2</v>
      </c>
      <c r="D9229" t="s">
        <v>3658</v>
      </c>
      <c r="E9229">
        <v>4.4499999999999998E-2</v>
      </c>
      <c r="F9229">
        <v>0.04</v>
      </c>
      <c r="G9229">
        <v>0</v>
      </c>
      <c r="H9229">
        <v>0</v>
      </c>
      <c r="I9229">
        <v>0</v>
      </c>
    </row>
    <row r="9230" spans="1:9" x14ac:dyDescent="0.25">
      <c r="A9230" t="s">
        <v>721</v>
      </c>
      <c r="B9230">
        <v>70753</v>
      </c>
      <c r="C9230" s="593">
        <v>9.4500000000000001E-2</v>
      </c>
      <c r="D9230" t="s">
        <v>3656</v>
      </c>
      <c r="E9230">
        <v>4.4499999999999998E-2</v>
      </c>
      <c r="F9230">
        <v>0.05</v>
      </c>
      <c r="G9230">
        <v>0</v>
      </c>
      <c r="H9230">
        <v>0</v>
      </c>
      <c r="I9230">
        <v>0</v>
      </c>
    </row>
    <row r="9231" spans="1:9" x14ac:dyDescent="0.25">
      <c r="A9231" t="s">
        <v>721</v>
      </c>
      <c r="B9231">
        <v>70754</v>
      </c>
      <c r="C9231" s="593">
        <v>9.4500000000000001E-2</v>
      </c>
      <c r="D9231" t="s">
        <v>1933</v>
      </c>
      <c r="E9231">
        <v>4.4499999999999998E-2</v>
      </c>
      <c r="F9231">
        <v>0</v>
      </c>
      <c r="G9231">
        <v>0.05</v>
      </c>
      <c r="H9231">
        <v>0</v>
      </c>
      <c r="I9231">
        <v>0</v>
      </c>
    </row>
    <row r="9232" spans="1:9" x14ac:dyDescent="0.25">
      <c r="A9232" t="s">
        <v>721</v>
      </c>
      <c r="B9232">
        <v>70755</v>
      </c>
      <c r="C9232" s="593">
        <v>9.4500000000000001E-2</v>
      </c>
      <c r="D9232" t="s">
        <v>3670</v>
      </c>
      <c r="E9232">
        <v>4.4499999999999998E-2</v>
      </c>
      <c r="F9232">
        <v>0</v>
      </c>
      <c r="G9232">
        <v>0.05</v>
      </c>
      <c r="H9232">
        <v>0</v>
      </c>
      <c r="I9232">
        <v>0</v>
      </c>
    </row>
    <row r="9233" spans="1:9" x14ac:dyDescent="0.25">
      <c r="A9233" t="s">
        <v>721</v>
      </c>
      <c r="B9233">
        <v>70756</v>
      </c>
      <c r="C9233" s="593">
        <v>9.4500000000000001E-2</v>
      </c>
      <c r="D9233" t="s">
        <v>3670</v>
      </c>
      <c r="E9233">
        <v>4.4499999999999998E-2</v>
      </c>
      <c r="F9233">
        <v>0</v>
      </c>
      <c r="G9233">
        <v>0.05</v>
      </c>
      <c r="H9233">
        <v>0</v>
      </c>
      <c r="I9233">
        <v>0</v>
      </c>
    </row>
    <row r="9234" spans="1:9" x14ac:dyDescent="0.25">
      <c r="A9234" t="s">
        <v>721</v>
      </c>
      <c r="B9234">
        <v>70757</v>
      </c>
      <c r="C9234" s="593">
        <v>9.4500000000000001E-2</v>
      </c>
      <c r="D9234" t="s">
        <v>3568</v>
      </c>
      <c r="E9234">
        <v>4.4499999999999998E-2</v>
      </c>
      <c r="F9234">
        <v>0.05</v>
      </c>
      <c r="G9234">
        <v>0</v>
      </c>
      <c r="H9234">
        <v>0</v>
      </c>
      <c r="I9234">
        <v>0</v>
      </c>
    </row>
    <row r="9235" spans="1:9" x14ac:dyDescent="0.25">
      <c r="A9235" t="s">
        <v>721</v>
      </c>
      <c r="B9235">
        <v>70759</v>
      </c>
      <c r="C9235" s="593">
        <v>9.4500000000000001E-2</v>
      </c>
      <c r="D9235" t="s">
        <v>3671</v>
      </c>
      <c r="E9235">
        <v>4.4499999999999998E-2</v>
      </c>
      <c r="F9235">
        <v>0</v>
      </c>
      <c r="G9235">
        <v>0.05</v>
      </c>
      <c r="H9235">
        <v>0</v>
      </c>
      <c r="I9235">
        <v>0</v>
      </c>
    </row>
    <row r="9236" spans="1:9" x14ac:dyDescent="0.25">
      <c r="A9236" t="s">
        <v>721</v>
      </c>
      <c r="B9236">
        <v>70760</v>
      </c>
      <c r="C9236" s="593">
        <v>9.4500000000000001E-2</v>
      </c>
      <c r="D9236" t="s">
        <v>3672</v>
      </c>
      <c r="E9236">
        <v>4.4499999999999998E-2</v>
      </c>
      <c r="F9236">
        <v>0</v>
      </c>
      <c r="G9236">
        <v>0.05</v>
      </c>
      <c r="H9236">
        <v>0</v>
      </c>
      <c r="I9236">
        <v>0</v>
      </c>
    </row>
    <row r="9237" spans="1:9" x14ac:dyDescent="0.25">
      <c r="A9237" t="s">
        <v>721</v>
      </c>
      <c r="B9237">
        <v>70761</v>
      </c>
      <c r="C9237" s="593">
        <v>9.4500000000000001E-2</v>
      </c>
      <c r="D9237" t="s">
        <v>3664</v>
      </c>
      <c r="E9237">
        <v>4.4499999999999998E-2</v>
      </c>
      <c r="F9237">
        <v>0.05</v>
      </c>
      <c r="G9237">
        <v>0</v>
      </c>
      <c r="H9237">
        <v>0</v>
      </c>
      <c r="I9237">
        <v>0</v>
      </c>
    </row>
    <row r="9238" spans="1:9" x14ac:dyDescent="0.25">
      <c r="A9238" t="s">
        <v>721</v>
      </c>
      <c r="B9238">
        <v>70762</v>
      </c>
      <c r="C9238" s="593">
        <v>8.4500000000000006E-2</v>
      </c>
      <c r="D9238" t="s">
        <v>3658</v>
      </c>
      <c r="E9238">
        <v>4.4499999999999998E-2</v>
      </c>
      <c r="F9238">
        <v>0.04</v>
      </c>
      <c r="G9238">
        <v>0</v>
      </c>
      <c r="H9238">
        <v>0</v>
      </c>
      <c r="I9238">
        <v>0</v>
      </c>
    </row>
    <row r="9239" spans="1:9" x14ac:dyDescent="0.25">
      <c r="A9239" t="s">
        <v>721</v>
      </c>
      <c r="B9239">
        <v>70763</v>
      </c>
      <c r="C9239" s="593">
        <v>8.9499999999999996E-2</v>
      </c>
      <c r="D9239" t="s">
        <v>3566</v>
      </c>
      <c r="E9239">
        <v>4.4499999999999998E-2</v>
      </c>
      <c r="F9239">
        <v>0</v>
      </c>
      <c r="G9239">
        <v>4.4999999999999998E-2</v>
      </c>
      <c r="H9239">
        <v>0</v>
      </c>
      <c r="I9239">
        <v>0</v>
      </c>
    </row>
    <row r="9240" spans="1:9" x14ac:dyDescent="0.25">
      <c r="A9240" t="s">
        <v>721</v>
      </c>
      <c r="B9240">
        <v>70764</v>
      </c>
      <c r="C9240" s="593">
        <v>9.4500000000000001E-2</v>
      </c>
      <c r="D9240" t="s">
        <v>3568</v>
      </c>
      <c r="E9240">
        <v>4.4499999999999998E-2</v>
      </c>
      <c r="F9240">
        <v>0.05</v>
      </c>
      <c r="G9240">
        <v>0</v>
      </c>
      <c r="H9240">
        <v>0</v>
      </c>
      <c r="I9240">
        <v>0</v>
      </c>
    </row>
    <row r="9241" spans="1:9" x14ac:dyDescent="0.25">
      <c r="A9241" t="s">
        <v>721</v>
      </c>
      <c r="B9241">
        <v>70765</v>
      </c>
      <c r="C9241" s="593">
        <v>9.4500000000000001E-2</v>
      </c>
      <c r="D9241" t="s">
        <v>3568</v>
      </c>
      <c r="E9241">
        <v>4.4499999999999998E-2</v>
      </c>
      <c r="F9241">
        <v>0.05</v>
      </c>
      <c r="G9241">
        <v>0</v>
      </c>
      <c r="H9241">
        <v>0</v>
      </c>
      <c r="I9241">
        <v>0</v>
      </c>
    </row>
    <row r="9242" spans="1:9" x14ac:dyDescent="0.25">
      <c r="A9242" t="s">
        <v>721</v>
      </c>
      <c r="B9242">
        <v>70767</v>
      </c>
      <c r="C9242" s="593">
        <v>9.9500000000000005E-2</v>
      </c>
      <c r="D9242" t="s">
        <v>3673</v>
      </c>
      <c r="E9242">
        <v>4.4499999999999998E-2</v>
      </c>
      <c r="F9242">
        <v>0</v>
      </c>
      <c r="G9242">
        <v>0</v>
      </c>
      <c r="H9242">
        <v>5.5E-2</v>
      </c>
      <c r="I9242">
        <v>0</v>
      </c>
    </row>
    <row r="9243" spans="1:9" x14ac:dyDescent="0.25">
      <c r="A9243" t="s">
        <v>721</v>
      </c>
      <c r="B9243">
        <v>70769</v>
      </c>
      <c r="C9243" s="593">
        <v>9.4500000000000001E-2</v>
      </c>
      <c r="D9243" t="s">
        <v>3568</v>
      </c>
      <c r="E9243">
        <v>4.4499999999999998E-2</v>
      </c>
      <c r="F9243">
        <v>0.05</v>
      </c>
      <c r="G9243">
        <v>0</v>
      </c>
      <c r="H9243">
        <v>0</v>
      </c>
      <c r="I9243">
        <v>0</v>
      </c>
    </row>
    <row r="9244" spans="1:9" x14ac:dyDescent="0.25">
      <c r="A9244" t="s">
        <v>721</v>
      </c>
      <c r="B9244">
        <v>70770</v>
      </c>
      <c r="C9244" s="593">
        <v>0.1045</v>
      </c>
      <c r="D9244" t="s">
        <v>3667</v>
      </c>
      <c r="E9244">
        <v>4.4499999999999998E-2</v>
      </c>
      <c r="F9244">
        <v>0</v>
      </c>
      <c r="G9244">
        <v>0.06</v>
      </c>
      <c r="H9244">
        <v>0</v>
      </c>
      <c r="I9244">
        <v>0</v>
      </c>
    </row>
    <row r="9245" spans="1:9" x14ac:dyDescent="0.25">
      <c r="A9245" t="s">
        <v>721</v>
      </c>
      <c r="B9245">
        <v>70772</v>
      </c>
      <c r="C9245" s="593">
        <v>9.4500000000000001E-2</v>
      </c>
      <c r="D9245" t="s">
        <v>3568</v>
      </c>
      <c r="E9245">
        <v>4.4499999999999998E-2</v>
      </c>
      <c r="F9245">
        <v>0.05</v>
      </c>
      <c r="G9245">
        <v>0</v>
      </c>
      <c r="H9245">
        <v>0</v>
      </c>
      <c r="I9245">
        <v>0</v>
      </c>
    </row>
    <row r="9246" spans="1:9" x14ac:dyDescent="0.25">
      <c r="A9246" t="s">
        <v>721</v>
      </c>
      <c r="B9246">
        <v>70773</v>
      </c>
      <c r="C9246" s="593">
        <v>8.4500000000000006E-2</v>
      </c>
      <c r="D9246" t="s">
        <v>3658</v>
      </c>
      <c r="E9246">
        <v>4.4499999999999998E-2</v>
      </c>
      <c r="F9246">
        <v>0.04</v>
      </c>
      <c r="G9246">
        <v>0</v>
      </c>
      <c r="H9246">
        <v>0</v>
      </c>
      <c r="I9246">
        <v>0</v>
      </c>
    </row>
    <row r="9247" spans="1:9" x14ac:dyDescent="0.25">
      <c r="A9247" t="s">
        <v>721</v>
      </c>
      <c r="B9247">
        <v>70774</v>
      </c>
      <c r="C9247" s="593">
        <v>8.9499999999999996E-2</v>
      </c>
      <c r="D9247" t="s">
        <v>3659</v>
      </c>
      <c r="E9247">
        <v>4.4499999999999998E-2</v>
      </c>
      <c r="F9247">
        <v>0</v>
      </c>
      <c r="G9247">
        <v>0</v>
      </c>
      <c r="H9247">
        <v>4.4999999999999998E-2</v>
      </c>
      <c r="I9247">
        <v>0</v>
      </c>
    </row>
    <row r="9248" spans="1:9" x14ac:dyDescent="0.25">
      <c r="A9248" t="s">
        <v>721</v>
      </c>
      <c r="B9248">
        <v>70775</v>
      </c>
      <c r="C9248" s="593">
        <v>9.9500000000000005E-2</v>
      </c>
      <c r="D9248" t="s">
        <v>3674</v>
      </c>
      <c r="E9248">
        <v>4.4499999999999998E-2</v>
      </c>
      <c r="F9248">
        <v>0</v>
      </c>
      <c r="G9248">
        <v>5.5E-2</v>
      </c>
      <c r="H9248">
        <v>0</v>
      </c>
      <c r="I9248">
        <v>0</v>
      </c>
    </row>
    <row r="9249" spans="1:9" x14ac:dyDescent="0.25">
      <c r="A9249" t="s">
        <v>721</v>
      </c>
      <c r="B9249">
        <v>70776</v>
      </c>
      <c r="C9249" s="593">
        <v>0.12116</v>
      </c>
      <c r="D9249" t="s">
        <v>3675</v>
      </c>
      <c r="E9249">
        <v>4.4499999999999998E-2</v>
      </c>
      <c r="F9249">
        <v>0</v>
      </c>
      <c r="G9249">
        <v>0</v>
      </c>
      <c r="H9249">
        <v>7.6660000000000006E-2</v>
      </c>
      <c r="I9249">
        <v>0</v>
      </c>
    </row>
    <row r="9250" spans="1:9" x14ac:dyDescent="0.25">
      <c r="A9250" t="s">
        <v>721</v>
      </c>
      <c r="B9250">
        <v>70777</v>
      </c>
      <c r="C9250" s="593">
        <v>9.9500000000000005E-2</v>
      </c>
      <c r="D9250" t="s">
        <v>3661</v>
      </c>
      <c r="E9250">
        <v>4.4499999999999998E-2</v>
      </c>
      <c r="F9250">
        <v>0</v>
      </c>
      <c r="G9250">
        <v>0</v>
      </c>
      <c r="H9250">
        <v>5.5E-2</v>
      </c>
      <c r="I9250">
        <v>0</v>
      </c>
    </row>
    <row r="9251" spans="1:9" x14ac:dyDescent="0.25">
      <c r="A9251" t="s">
        <v>721</v>
      </c>
      <c r="B9251">
        <v>70778</v>
      </c>
      <c r="C9251" s="593">
        <v>8.9499999999999996E-2</v>
      </c>
      <c r="D9251" t="s">
        <v>3659</v>
      </c>
      <c r="E9251">
        <v>4.4499999999999998E-2</v>
      </c>
      <c r="F9251">
        <v>0</v>
      </c>
      <c r="G9251">
        <v>0</v>
      </c>
      <c r="H9251">
        <v>4.4999999999999998E-2</v>
      </c>
      <c r="I9251">
        <v>0</v>
      </c>
    </row>
    <row r="9252" spans="1:9" x14ac:dyDescent="0.25">
      <c r="A9252" t="s">
        <v>721</v>
      </c>
      <c r="B9252">
        <v>70780</v>
      </c>
      <c r="C9252" s="593">
        <v>0.10116</v>
      </c>
      <c r="D9252" t="s">
        <v>3660</v>
      </c>
      <c r="E9252">
        <v>4.4499999999999998E-2</v>
      </c>
      <c r="F9252">
        <v>0</v>
      </c>
      <c r="G9252">
        <v>5.6660000000000002E-2</v>
      </c>
      <c r="H9252">
        <v>0</v>
      </c>
      <c r="I9252">
        <v>0</v>
      </c>
    </row>
    <row r="9253" spans="1:9" x14ac:dyDescent="0.25">
      <c r="A9253" t="s">
        <v>721</v>
      </c>
      <c r="B9253">
        <v>70782</v>
      </c>
      <c r="C9253" s="593">
        <v>9.4500000000000001E-2</v>
      </c>
      <c r="D9253" t="s">
        <v>3656</v>
      </c>
      <c r="E9253">
        <v>4.4499999999999998E-2</v>
      </c>
      <c r="F9253">
        <v>0.05</v>
      </c>
      <c r="G9253">
        <v>0</v>
      </c>
      <c r="H9253">
        <v>0</v>
      </c>
      <c r="I9253">
        <v>0</v>
      </c>
    </row>
    <row r="9254" spans="1:9" x14ac:dyDescent="0.25">
      <c r="A9254" t="s">
        <v>721</v>
      </c>
      <c r="B9254">
        <v>70783</v>
      </c>
      <c r="C9254" s="593">
        <v>8.4500000000000006E-2</v>
      </c>
      <c r="D9254" t="s">
        <v>3658</v>
      </c>
      <c r="E9254">
        <v>4.4499999999999998E-2</v>
      </c>
      <c r="F9254">
        <v>0.04</v>
      </c>
      <c r="G9254">
        <v>0</v>
      </c>
      <c r="H9254">
        <v>0</v>
      </c>
      <c r="I9254">
        <v>0</v>
      </c>
    </row>
    <row r="9255" spans="1:9" x14ac:dyDescent="0.25">
      <c r="A9255" t="s">
        <v>721</v>
      </c>
      <c r="B9255">
        <v>70784</v>
      </c>
      <c r="C9255" s="593">
        <v>9.4500000000000001E-2</v>
      </c>
      <c r="D9255" t="s">
        <v>3656</v>
      </c>
      <c r="E9255">
        <v>4.4499999999999998E-2</v>
      </c>
      <c r="F9255">
        <v>0.05</v>
      </c>
      <c r="G9255">
        <v>0</v>
      </c>
      <c r="H9255">
        <v>0</v>
      </c>
      <c r="I9255">
        <v>0</v>
      </c>
    </row>
    <row r="9256" spans="1:9" x14ac:dyDescent="0.25">
      <c r="A9256" t="s">
        <v>721</v>
      </c>
      <c r="B9256">
        <v>70785</v>
      </c>
      <c r="C9256" s="593">
        <v>0.1045</v>
      </c>
      <c r="D9256" t="s">
        <v>3676</v>
      </c>
      <c r="E9256">
        <v>4.4499999999999998E-2</v>
      </c>
      <c r="F9256">
        <v>0</v>
      </c>
      <c r="G9256">
        <v>0</v>
      </c>
      <c r="H9256">
        <v>0.06</v>
      </c>
      <c r="I9256">
        <v>0</v>
      </c>
    </row>
    <row r="9257" spans="1:9" x14ac:dyDescent="0.25">
      <c r="A9257" t="s">
        <v>721</v>
      </c>
      <c r="B9257">
        <v>70786</v>
      </c>
      <c r="C9257" s="593">
        <v>9.9500000000000005E-2</v>
      </c>
      <c r="D9257" t="s">
        <v>3654</v>
      </c>
      <c r="E9257">
        <v>4.4499999999999998E-2</v>
      </c>
      <c r="F9257">
        <v>0</v>
      </c>
      <c r="G9257">
        <v>0</v>
      </c>
      <c r="H9257">
        <v>5.5E-2</v>
      </c>
      <c r="I9257">
        <v>0</v>
      </c>
    </row>
    <row r="9258" spans="1:9" x14ac:dyDescent="0.25">
      <c r="A9258" t="s">
        <v>721</v>
      </c>
      <c r="B9258">
        <v>70787</v>
      </c>
      <c r="C9258" s="593">
        <v>9.4500000000000001E-2</v>
      </c>
      <c r="D9258" t="s">
        <v>3656</v>
      </c>
      <c r="E9258">
        <v>4.4499999999999998E-2</v>
      </c>
      <c r="F9258">
        <v>0.05</v>
      </c>
      <c r="G9258">
        <v>0</v>
      </c>
      <c r="H9258">
        <v>0</v>
      </c>
      <c r="I9258">
        <v>0</v>
      </c>
    </row>
    <row r="9259" spans="1:9" x14ac:dyDescent="0.25">
      <c r="A9259" t="s">
        <v>721</v>
      </c>
      <c r="B9259">
        <v>70788</v>
      </c>
      <c r="C9259" s="593">
        <v>9.4500000000000001E-2</v>
      </c>
      <c r="D9259" t="s">
        <v>3568</v>
      </c>
      <c r="E9259">
        <v>4.4499999999999998E-2</v>
      </c>
      <c r="F9259">
        <v>0.05</v>
      </c>
      <c r="G9259">
        <v>0</v>
      </c>
      <c r="H9259">
        <v>0</v>
      </c>
      <c r="I9259">
        <v>0</v>
      </c>
    </row>
    <row r="9260" spans="1:9" x14ac:dyDescent="0.25">
      <c r="A9260" t="s">
        <v>721</v>
      </c>
      <c r="B9260">
        <v>70789</v>
      </c>
      <c r="C9260" s="593">
        <v>9.4500000000000001E-2</v>
      </c>
      <c r="D9260" t="s">
        <v>3664</v>
      </c>
      <c r="E9260">
        <v>4.4499999999999998E-2</v>
      </c>
      <c r="F9260">
        <v>0.05</v>
      </c>
      <c r="G9260">
        <v>0</v>
      </c>
      <c r="H9260">
        <v>0</v>
      </c>
      <c r="I9260">
        <v>0</v>
      </c>
    </row>
    <row r="9261" spans="1:9" x14ac:dyDescent="0.25">
      <c r="A9261" t="s">
        <v>721</v>
      </c>
      <c r="B9261">
        <v>70791</v>
      </c>
      <c r="C9261" s="593">
        <v>0.1095</v>
      </c>
      <c r="D9261" t="s">
        <v>3677</v>
      </c>
      <c r="E9261">
        <v>4.4499999999999998E-2</v>
      </c>
      <c r="F9261">
        <v>0</v>
      </c>
      <c r="G9261">
        <v>0</v>
      </c>
      <c r="H9261">
        <v>6.5000000000000002E-2</v>
      </c>
      <c r="I9261">
        <v>0</v>
      </c>
    </row>
    <row r="9262" spans="1:9" x14ac:dyDescent="0.25">
      <c r="A9262" t="s">
        <v>721</v>
      </c>
      <c r="B9262">
        <v>70792</v>
      </c>
      <c r="C9262" s="593">
        <v>7.9500000000000001E-2</v>
      </c>
      <c r="D9262" t="s">
        <v>3569</v>
      </c>
      <c r="E9262">
        <v>4.4499999999999998E-2</v>
      </c>
      <c r="F9262">
        <v>3.5000000000000003E-2</v>
      </c>
      <c r="G9262">
        <v>0</v>
      </c>
      <c r="H9262">
        <v>0</v>
      </c>
      <c r="I9262">
        <v>0</v>
      </c>
    </row>
    <row r="9263" spans="1:9" x14ac:dyDescent="0.25">
      <c r="A9263" t="s">
        <v>721</v>
      </c>
      <c r="B9263">
        <v>70801</v>
      </c>
      <c r="C9263" s="593">
        <v>0.1195</v>
      </c>
      <c r="D9263" t="s">
        <v>3678</v>
      </c>
      <c r="E9263">
        <v>4.4499999999999998E-2</v>
      </c>
      <c r="F9263">
        <v>0</v>
      </c>
      <c r="G9263">
        <v>0</v>
      </c>
      <c r="H9263">
        <v>7.4999999999999997E-2</v>
      </c>
      <c r="I9263">
        <v>0</v>
      </c>
    </row>
    <row r="9264" spans="1:9" x14ac:dyDescent="0.25">
      <c r="A9264" t="s">
        <v>721</v>
      </c>
      <c r="B9264">
        <v>70802</v>
      </c>
      <c r="C9264" s="593">
        <v>9.9500000000000005E-2</v>
      </c>
      <c r="D9264" t="s">
        <v>3678</v>
      </c>
      <c r="E9264">
        <v>4.4499999999999998E-2</v>
      </c>
      <c r="F9264">
        <v>0</v>
      </c>
      <c r="G9264">
        <v>5.5E-2</v>
      </c>
      <c r="H9264">
        <v>0</v>
      </c>
      <c r="I9264">
        <v>0</v>
      </c>
    </row>
    <row r="9265" spans="1:9" x14ac:dyDescent="0.25">
      <c r="A9265" t="s">
        <v>721</v>
      </c>
      <c r="B9265">
        <v>70803</v>
      </c>
      <c r="C9265" s="593">
        <v>9.9500000000000005E-2</v>
      </c>
      <c r="D9265" t="s">
        <v>3661</v>
      </c>
      <c r="E9265">
        <v>4.4499999999999998E-2</v>
      </c>
      <c r="F9265">
        <v>0</v>
      </c>
      <c r="G9265">
        <v>0</v>
      </c>
      <c r="H9265">
        <v>5.5E-2</v>
      </c>
      <c r="I9265">
        <v>0</v>
      </c>
    </row>
    <row r="9266" spans="1:9" x14ac:dyDescent="0.25">
      <c r="A9266" t="s">
        <v>721</v>
      </c>
      <c r="B9266">
        <v>70804</v>
      </c>
      <c r="C9266" s="593">
        <v>9.9500000000000005E-2</v>
      </c>
      <c r="D9266" t="s">
        <v>3678</v>
      </c>
      <c r="E9266">
        <v>4.4499999999999998E-2</v>
      </c>
      <c r="F9266">
        <v>0</v>
      </c>
      <c r="G9266">
        <v>5.5E-2</v>
      </c>
      <c r="H9266">
        <v>0</v>
      </c>
      <c r="I9266">
        <v>0</v>
      </c>
    </row>
    <row r="9267" spans="1:9" x14ac:dyDescent="0.25">
      <c r="A9267" t="s">
        <v>721</v>
      </c>
      <c r="B9267">
        <v>70805</v>
      </c>
      <c r="C9267" s="593">
        <v>9.9500000000000005E-2</v>
      </c>
      <c r="D9267" t="s">
        <v>3678</v>
      </c>
      <c r="E9267">
        <v>4.4499999999999998E-2</v>
      </c>
      <c r="F9267">
        <v>0</v>
      </c>
      <c r="G9267">
        <v>5.5E-2</v>
      </c>
      <c r="H9267">
        <v>0</v>
      </c>
      <c r="I9267">
        <v>0</v>
      </c>
    </row>
    <row r="9268" spans="1:9" x14ac:dyDescent="0.25">
      <c r="A9268" t="s">
        <v>721</v>
      </c>
      <c r="B9268">
        <v>70806</v>
      </c>
      <c r="C9268" s="593">
        <v>9.9500000000000005E-2</v>
      </c>
      <c r="D9268" t="s">
        <v>3678</v>
      </c>
      <c r="E9268">
        <v>4.4499999999999998E-2</v>
      </c>
      <c r="F9268">
        <v>0</v>
      </c>
      <c r="G9268">
        <v>5.5E-2</v>
      </c>
      <c r="H9268">
        <v>0</v>
      </c>
      <c r="I9268">
        <v>0</v>
      </c>
    </row>
    <row r="9269" spans="1:9" x14ac:dyDescent="0.25">
      <c r="A9269" t="s">
        <v>721</v>
      </c>
      <c r="B9269">
        <v>70807</v>
      </c>
      <c r="C9269" s="593">
        <v>0.1045</v>
      </c>
      <c r="D9269" t="s">
        <v>3657</v>
      </c>
      <c r="E9269">
        <v>4.4499999999999998E-2</v>
      </c>
      <c r="F9269">
        <v>0</v>
      </c>
      <c r="G9269">
        <v>0</v>
      </c>
      <c r="H9269">
        <v>0.06</v>
      </c>
      <c r="I9269">
        <v>0</v>
      </c>
    </row>
    <row r="9270" spans="1:9" x14ac:dyDescent="0.25">
      <c r="A9270" t="s">
        <v>721</v>
      </c>
      <c r="B9270">
        <v>70808</v>
      </c>
      <c r="C9270" s="593">
        <v>9.9500000000000005E-2</v>
      </c>
      <c r="D9270" t="s">
        <v>3661</v>
      </c>
      <c r="E9270">
        <v>4.4499999999999998E-2</v>
      </c>
      <c r="F9270">
        <v>0</v>
      </c>
      <c r="G9270">
        <v>0</v>
      </c>
      <c r="H9270">
        <v>5.5E-2</v>
      </c>
      <c r="I9270">
        <v>0</v>
      </c>
    </row>
    <row r="9271" spans="1:9" x14ac:dyDescent="0.25">
      <c r="A9271" t="s">
        <v>721</v>
      </c>
      <c r="B9271">
        <v>70809</v>
      </c>
      <c r="C9271" s="593">
        <v>9.9500000000000005E-2</v>
      </c>
      <c r="D9271" t="s">
        <v>3661</v>
      </c>
      <c r="E9271">
        <v>4.4499999999999998E-2</v>
      </c>
      <c r="F9271">
        <v>0</v>
      </c>
      <c r="G9271">
        <v>0</v>
      </c>
      <c r="H9271">
        <v>5.5E-2</v>
      </c>
      <c r="I9271">
        <v>0</v>
      </c>
    </row>
    <row r="9272" spans="1:9" x14ac:dyDescent="0.25">
      <c r="A9272" t="s">
        <v>721</v>
      </c>
      <c r="B9272">
        <v>70810</v>
      </c>
      <c r="C9272" s="593">
        <v>0.1195</v>
      </c>
      <c r="D9272" t="s">
        <v>3661</v>
      </c>
      <c r="E9272">
        <v>4.4499999999999998E-2</v>
      </c>
      <c r="F9272">
        <v>0</v>
      </c>
      <c r="G9272">
        <v>0</v>
      </c>
      <c r="H9272">
        <v>7.4999999999999997E-2</v>
      </c>
      <c r="I9272">
        <v>0</v>
      </c>
    </row>
    <row r="9273" spans="1:9" x14ac:dyDescent="0.25">
      <c r="A9273" t="s">
        <v>721</v>
      </c>
      <c r="B9273">
        <v>70811</v>
      </c>
      <c r="C9273" s="593">
        <v>0.1045</v>
      </c>
      <c r="D9273" t="s">
        <v>3657</v>
      </c>
      <c r="E9273">
        <v>4.4499999999999998E-2</v>
      </c>
      <c r="F9273">
        <v>0</v>
      </c>
      <c r="G9273">
        <v>0</v>
      </c>
      <c r="H9273">
        <v>0.06</v>
      </c>
      <c r="I9273">
        <v>0</v>
      </c>
    </row>
    <row r="9274" spans="1:9" x14ac:dyDescent="0.25">
      <c r="A9274" t="s">
        <v>721</v>
      </c>
      <c r="B9274">
        <v>70812</v>
      </c>
      <c r="C9274" s="593">
        <v>9.9500000000000005E-2</v>
      </c>
      <c r="D9274" t="s">
        <v>3661</v>
      </c>
      <c r="E9274">
        <v>4.4499999999999998E-2</v>
      </c>
      <c r="F9274">
        <v>0</v>
      </c>
      <c r="G9274">
        <v>0</v>
      </c>
      <c r="H9274">
        <v>5.5E-2</v>
      </c>
      <c r="I9274">
        <v>0</v>
      </c>
    </row>
    <row r="9275" spans="1:9" x14ac:dyDescent="0.25">
      <c r="A9275" t="s">
        <v>721</v>
      </c>
      <c r="B9275">
        <v>70813</v>
      </c>
      <c r="C9275" s="593">
        <v>9.9500000000000005E-2</v>
      </c>
      <c r="D9275" t="s">
        <v>3678</v>
      </c>
      <c r="E9275">
        <v>4.4499999999999998E-2</v>
      </c>
      <c r="F9275">
        <v>0</v>
      </c>
      <c r="G9275">
        <v>5.5E-2</v>
      </c>
      <c r="H9275">
        <v>0</v>
      </c>
      <c r="I9275">
        <v>0</v>
      </c>
    </row>
    <row r="9276" spans="1:9" x14ac:dyDescent="0.25">
      <c r="A9276" t="s">
        <v>721</v>
      </c>
      <c r="B9276">
        <v>70814</v>
      </c>
      <c r="C9276" s="593">
        <v>9.9500000000000005E-2</v>
      </c>
      <c r="D9276" t="s">
        <v>3661</v>
      </c>
      <c r="E9276">
        <v>4.4499999999999998E-2</v>
      </c>
      <c r="F9276">
        <v>0</v>
      </c>
      <c r="G9276">
        <v>0</v>
      </c>
      <c r="H9276">
        <v>5.5E-2</v>
      </c>
      <c r="I9276">
        <v>0</v>
      </c>
    </row>
    <row r="9277" spans="1:9" x14ac:dyDescent="0.25">
      <c r="A9277" t="s">
        <v>721</v>
      </c>
      <c r="B9277">
        <v>70815</v>
      </c>
      <c r="C9277" s="593">
        <v>9.9500000000000005E-2</v>
      </c>
      <c r="D9277" t="s">
        <v>3678</v>
      </c>
      <c r="E9277">
        <v>4.4499999999999998E-2</v>
      </c>
      <c r="F9277">
        <v>0</v>
      </c>
      <c r="G9277">
        <v>5.5E-2</v>
      </c>
      <c r="H9277">
        <v>0</v>
      </c>
      <c r="I9277">
        <v>0</v>
      </c>
    </row>
    <row r="9278" spans="1:9" x14ac:dyDescent="0.25">
      <c r="A9278" t="s">
        <v>721</v>
      </c>
      <c r="B9278">
        <v>70816</v>
      </c>
      <c r="C9278" s="593">
        <v>9.9500000000000005E-2</v>
      </c>
      <c r="D9278" t="s">
        <v>3661</v>
      </c>
      <c r="E9278">
        <v>4.4499999999999998E-2</v>
      </c>
      <c r="F9278">
        <v>0</v>
      </c>
      <c r="G9278">
        <v>0</v>
      </c>
      <c r="H9278">
        <v>5.5E-2</v>
      </c>
      <c r="I9278">
        <v>0</v>
      </c>
    </row>
    <row r="9279" spans="1:9" x14ac:dyDescent="0.25">
      <c r="A9279" t="s">
        <v>721</v>
      </c>
      <c r="B9279">
        <v>70817</v>
      </c>
      <c r="C9279" s="593">
        <v>9.9500000000000005E-2</v>
      </c>
      <c r="D9279" t="s">
        <v>3661</v>
      </c>
      <c r="E9279">
        <v>4.4499999999999998E-2</v>
      </c>
      <c r="F9279">
        <v>0</v>
      </c>
      <c r="G9279">
        <v>0</v>
      </c>
      <c r="H9279">
        <v>5.5E-2</v>
      </c>
      <c r="I9279">
        <v>0</v>
      </c>
    </row>
    <row r="9280" spans="1:9" x14ac:dyDescent="0.25">
      <c r="A9280" t="s">
        <v>721</v>
      </c>
      <c r="B9280">
        <v>70818</v>
      </c>
      <c r="C9280" s="593">
        <v>0.1045</v>
      </c>
      <c r="D9280" t="s">
        <v>3679</v>
      </c>
      <c r="E9280">
        <v>4.4499999999999998E-2</v>
      </c>
      <c r="F9280">
        <v>0</v>
      </c>
      <c r="G9280">
        <v>0</v>
      </c>
      <c r="H9280">
        <v>0.06</v>
      </c>
      <c r="I9280">
        <v>0</v>
      </c>
    </row>
    <row r="9281" spans="1:9" x14ac:dyDescent="0.25">
      <c r="A9281" t="s">
        <v>721</v>
      </c>
      <c r="B9281">
        <v>70819</v>
      </c>
      <c r="C9281" s="593">
        <v>9.9500000000000005E-2</v>
      </c>
      <c r="D9281" t="s">
        <v>3661</v>
      </c>
      <c r="E9281">
        <v>4.4499999999999998E-2</v>
      </c>
      <c r="F9281">
        <v>0</v>
      </c>
      <c r="G9281">
        <v>0</v>
      </c>
      <c r="H9281">
        <v>5.5E-2</v>
      </c>
      <c r="I9281">
        <v>0</v>
      </c>
    </row>
    <row r="9282" spans="1:9" x14ac:dyDescent="0.25">
      <c r="A9282" t="s">
        <v>721</v>
      </c>
      <c r="B9282">
        <v>70820</v>
      </c>
      <c r="C9282" s="593">
        <v>0.1195</v>
      </c>
      <c r="D9282" t="s">
        <v>3661</v>
      </c>
      <c r="E9282">
        <v>4.4499999999999998E-2</v>
      </c>
      <c r="F9282">
        <v>0</v>
      </c>
      <c r="G9282">
        <v>0</v>
      </c>
      <c r="H9282">
        <v>7.4999999999999997E-2</v>
      </c>
      <c r="I9282">
        <v>0</v>
      </c>
    </row>
    <row r="9283" spans="1:9" x14ac:dyDescent="0.25">
      <c r="A9283" t="s">
        <v>721</v>
      </c>
      <c r="B9283">
        <v>70821</v>
      </c>
      <c r="C9283" s="593">
        <v>9.9500000000000005E-2</v>
      </c>
      <c r="D9283" t="s">
        <v>3678</v>
      </c>
      <c r="E9283">
        <v>4.4499999999999998E-2</v>
      </c>
      <c r="F9283">
        <v>0</v>
      </c>
      <c r="G9283">
        <v>5.5E-2</v>
      </c>
      <c r="H9283">
        <v>0</v>
      </c>
      <c r="I9283">
        <v>0</v>
      </c>
    </row>
    <row r="9284" spans="1:9" x14ac:dyDescent="0.25">
      <c r="A9284" t="s">
        <v>721</v>
      </c>
      <c r="B9284">
        <v>70822</v>
      </c>
      <c r="C9284" s="593">
        <v>9.9500000000000005E-2</v>
      </c>
      <c r="D9284" t="s">
        <v>3678</v>
      </c>
      <c r="E9284">
        <v>4.4499999999999998E-2</v>
      </c>
      <c r="F9284">
        <v>0</v>
      </c>
      <c r="G9284">
        <v>5.5E-2</v>
      </c>
      <c r="H9284">
        <v>0</v>
      </c>
      <c r="I9284">
        <v>0</v>
      </c>
    </row>
    <row r="9285" spans="1:9" x14ac:dyDescent="0.25">
      <c r="A9285" t="s">
        <v>721</v>
      </c>
      <c r="B9285">
        <v>70823</v>
      </c>
      <c r="C9285" s="593">
        <v>9.9500000000000005E-2</v>
      </c>
      <c r="D9285" t="s">
        <v>3678</v>
      </c>
      <c r="E9285">
        <v>4.4499999999999998E-2</v>
      </c>
      <c r="F9285">
        <v>0</v>
      </c>
      <c r="G9285">
        <v>5.5E-2</v>
      </c>
      <c r="H9285">
        <v>0</v>
      </c>
      <c r="I9285">
        <v>0</v>
      </c>
    </row>
    <row r="9286" spans="1:9" x14ac:dyDescent="0.25">
      <c r="A9286" t="s">
        <v>721</v>
      </c>
      <c r="B9286">
        <v>70825</v>
      </c>
      <c r="C9286" s="593">
        <v>9.9500000000000005E-2</v>
      </c>
      <c r="D9286" t="s">
        <v>3678</v>
      </c>
      <c r="E9286">
        <v>4.4499999999999998E-2</v>
      </c>
      <c r="F9286">
        <v>0</v>
      </c>
      <c r="G9286">
        <v>5.5E-2</v>
      </c>
      <c r="H9286">
        <v>0</v>
      </c>
      <c r="I9286">
        <v>0</v>
      </c>
    </row>
    <row r="9287" spans="1:9" x14ac:dyDescent="0.25">
      <c r="A9287" t="s">
        <v>721</v>
      </c>
      <c r="B9287">
        <v>70826</v>
      </c>
      <c r="C9287" s="593">
        <v>9.9500000000000005E-2</v>
      </c>
      <c r="D9287" t="s">
        <v>3678</v>
      </c>
      <c r="E9287">
        <v>4.4499999999999998E-2</v>
      </c>
      <c r="F9287">
        <v>0</v>
      </c>
      <c r="G9287">
        <v>5.5E-2</v>
      </c>
      <c r="H9287">
        <v>0</v>
      </c>
      <c r="I9287">
        <v>0</v>
      </c>
    </row>
    <row r="9288" spans="1:9" x14ac:dyDescent="0.25">
      <c r="A9288" t="s">
        <v>721</v>
      </c>
      <c r="B9288">
        <v>70827</v>
      </c>
      <c r="C9288" s="593">
        <v>9.9500000000000005E-2</v>
      </c>
      <c r="D9288" t="s">
        <v>3661</v>
      </c>
      <c r="E9288">
        <v>4.4499999999999998E-2</v>
      </c>
      <c r="F9288">
        <v>0</v>
      </c>
      <c r="G9288">
        <v>0</v>
      </c>
      <c r="H9288">
        <v>5.5E-2</v>
      </c>
      <c r="I9288">
        <v>0</v>
      </c>
    </row>
    <row r="9289" spans="1:9" x14ac:dyDescent="0.25">
      <c r="A9289" t="s">
        <v>721</v>
      </c>
      <c r="B9289">
        <v>70831</v>
      </c>
      <c r="C9289" s="593">
        <v>9.9500000000000005E-2</v>
      </c>
      <c r="D9289" t="s">
        <v>3678</v>
      </c>
      <c r="E9289">
        <v>4.4499999999999998E-2</v>
      </c>
      <c r="F9289">
        <v>0</v>
      </c>
      <c r="G9289">
        <v>5.5E-2</v>
      </c>
      <c r="H9289">
        <v>0</v>
      </c>
      <c r="I9289">
        <v>0</v>
      </c>
    </row>
    <row r="9290" spans="1:9" x14ac:dyDescent="0.25">
      <c r="A9290" t="s">
        <v>721</v>
      </c>
      <c r="B9290">
        <v>70833</v>
      </c>
      <c r="C9290" s="593">
        <v>9.9500000000000005E-2</v>
      </c>
      <c r="D9290" t="s">
        <v>3678</v>
      </c>
      <c r="E9290">
        <v>4.4499999999999998E-2</v>
      </c>
      <c r="F9290">
        <v>0</v>
      </c>
      <c r="G9290">
        <v>5.5E-2</v>
      </c>
      <c r="H9290">
        <v>0</v>
      </c>
      <c r="I9290">
        <v>0</v>
      </c>
    </row>
    <row r="9291" spans="1:9" x14ac:dyDescent="0.25">
      <c r="A9291" t="s">
        <v>721</v>
      </c>
      <c r="B9291">
        <v>70835</v>
      </c>
      <c r="C9291" s="593">
        <v>9.9500000000000005E-2</v>
      </c>
      <c r="D9291" t="s">
        <v>3678</v>
      </c>
      <c r="E9291">
        <v>4.4499999999999998E-2</v>
      </c>
      <c r="F9291">
        <v>0</v>
      </c>
      <c r="G9291">
        <v>5.5E-2</v>
      </c>
      <c r="H9291">
        <v>0</v>
      </c>
      <c r="I9291">
        <v>0</v>
      </c>
    </row>
    <row r="9292" spans="1:9" x14ac:dyDescent="0.25">
      <c r="A9292" t="s">
        <v>721</v>
      </c>
      <c r="B9292">
        <v>70836</v>
      </c>
      <c r="C9292" s="593">
        <v>9.9500000000000005E-2</v>
      </c>
      <c r="D9292" t="s">
        <v>3661</v>
      </c>
      <c r="E9292">
        <v>4.4499999999999998E-2</v>
      </c>
      <c r="F9292">
        <v>0</v>
      </c>
      <c r="G9292">
        <v>0</v>
      </c>
      <c r="H9292">
        <v>5.5E-2</v>
      </c>
      <c r="I9292">
        <v>0</v>
      </c>
    </row>
    <row r="9293" spans="1:9" x14ac:dyDescent="0.25">
      <c r="A9293" t="s">
        <v>721</v>
      </c>
      <c r="B9293">
        <v>70837</v>
      </c>
      <c r="C9293" s="593">
        <v>9.9500000000000005E-2</v>
      </c>
      <c r="D9293" t="s">
        <v>3678</v>
      </c>
      <c r="E9293">
        <v>4.4499999999999998E-2</v>
      </c>
      <c r="F9293">
        <v>0</v>
      </c>
      <c r="G9293">
        <v>5.5E-2</v>
      </c>
      <c r="H9293">
        <v>0</v>
      </c>
      <c r="I9293">
        <v>0</v>
      </c>
    </row>
    <row r="9294" spans="1:9" x14ac:dyDescent="0.25">
      <c r="A9294" t="s">
        <v>721</v>
      </c>
      <c r="B9294">
        <v>70873</v>
      </c>
      <c r="C9294" s="593">
        <v>9.9500000000000005E-2</v>
      </c>
      <c r="D9294" t="s">
        <v>3678</v>
      </c>
      <c r="E9294">
        <v>4.4499999999999998E-2</v>
      </c>
      <c r="F9294">
        <v>0</v>
      </c>
      <c r="G9294">
        <v>5.5E-2</v>
      </c>
      <c r="H9294">
        <v>0</v>
      </c>
      <c r="I9294">
        <v>0</v>
      </c>
    </row>
    <row r="9295" spans="1:9" x14ac:dyDescent="0.25">
      <c r="A9295" t="s">
        <v>721</v>
      </c>
      <c r="B9295">
        <v>70874</v>
      </c>
      <c r="C9295" s="593">
        <v>9.9500000000000005E-2</v>
      </c>
      <c r="D9295" t="s">
        <v>3678</v>
      </c>
      <c r="E9295">
        <v>4.4499999999999998E-2</v>
      </c>
      <c r="F9295">
        <v>0</v>
      </c>
      <c r="G9295">
        <v>5.5E-2</v>
      </c>
      <c r="H9295">
        <v>0</v>
      </c>
      <c r="I9295">
        <v>0</v>
      </c>
    </row>
    <row r="9296" spans="1:9" x14ac:dyDescent="0.25">
      <c r="A9296" t="s">
        <v>721</v>
      </c>
      <c r="B9296">
        <v>70879</v>
      </c>
      <c r="C9296" s="593">
        <v>9.9500000000000005E-2</v>
      </c>
      <c r="D9296" t="s">
        <v>3661</v>
      </c>
      <c r="E9296">
        <v>4.4499999999999998E-2</v>
      </c>
      <c r="F9296">
        <v>0</v>
      </c>
      <c r="G9296">
        <v>0</v>
      </c>
      <c r="H9296">
        <v>5.5E-2</v>
      </c>
      <c r="I9296">
        <v>0</v>
      </c>
    </row>
    <row r="9297" spans="1:9" x14ac:dyDescent="0.25">
      <c r="A9297" t="s">
        <v>721</v>
      </c>
      <c r="B9297">
        <v>70884</v>
      </c>
      <c r="C9297" s="593">
        <v>9.9500000000000005E-2</v>
      </c>
      <c r="D9297" t="s">
        <v>3661</v>
      </c>
      <c r="E9297">
        <v>4.4499999999999998E-2</v>
      </c>
      <c r="F9297">
        <v>0</v>
      </c>
      <c r="G9297">
        <v>0</v>
      </c>
      <c r="H9297">
        <v>5.5E-2</v>
      </c>
      <c r="I9297">
        <v>0</v>
      </c>
    </row>
    <row r="9298" spans="1:9" x14ac:dyDescent="0.25">
      <c r="A9298" t="s">
        <v>721</v>
      </c>
      <c r="B9298">
        <v>70891</v>
      </c>
      <c r="C9298" s="593">
        <v>9.9500000000000005E-2</v>
      </c>
      <c r="D9298" t="s">
        <v>3678</v>
      </c>
      <c r="E9298">
        <v>4.4499999999999998E-2</v>
      </c>
      <c r="F9298">
        <v>0</v>
      </c>
      <c r="G9298">
        <v>5.5E-2</v>
      </c>
      <c r="H9298">
        <v>0</v>
      </c>
      <c r="I9298">
        <v>0</v>
      </c>
    </row>
    <row r="9299" spans="1:9" x14ac:dyDescent="0.25">
      <c r="A9299" t="s">
        <v>721</v>
      </c>
      <c r="B9299">
        <v>70892</v>
      </c>
      <c r="C9299" s="593">
        <v>9.9500000000000005E-2</v>
      </c>
      <c r="D9299" t="s">
        <v>3678</v>
      </c>
      <c r="E9299">
        <v>4.4499999999999998E-2</v>
      </c>
      <c r="F9299">
        <v>0</v>
      </c>
      <c r="G9299">
        <v>5.5E-2</v>
      </c>
      <c r="H9299">
        <v>0</v>
      </c>
      <c r="I9299">
        <v>0</v>
      </c>
    </row>
    <row r="9300" spans="1:9" x14ac:dyDescent="0.25">
      <c r="A9300" t="s">
        <v>721</v>
      </c>
      <c r="B9300">
        <v>70893</v>
      </c>
      <c r="C9300" s="593">
        <v>9.9500000000000005E-2</v>
      </c>
      <c r="D9300" t="s">
        <v>3678</v>
      </c>
      <c r="E9300">
        <v>4.4499999999999998E-2</v>
      </c>
      <c r="F9300">
        <v>0</v>
      </c>
      <c r="G9300">
        <v>5.5E-2</v>
      </c>
      <c r="H9300">
        <v>0</v>
      </c>
      <c r="I9300">
        <v>0</v>
      </c>
    </row>
    <row r="9301" spans="1:9" x14ac:dyDescent="0.25">
      <c r="A9301" t="s">
        <v>721</v>
      </c>
      <c r="B9301">
        <v>70894</v>
      </c>
      <c r="C9301" s="593">
        <v>9.9500000000000005E-2</v>
      </c>
      <c r="D9301" t="s">
        <v>3678</v>
      </c>
      <c r="E9301">
        <v>4.4499999999999998E-2</v>
      </c>
      <c r="F9301">
        <v>0</v>
      </c>
      <c r="G9301">
        <v>5.5E-2</v>
      </c>
      <c r="H9301">
        <v>0</v>
      </c>
      <c r="I9301">
        <v>0</v>
      </c>
    </row>
    <row r="9302" spans="1:9" x14ac:dyDescent="0.25">
      <c r="A9302" t="s">
        <v>721</v>
      </c>
      <c r="B9302">
        <v>70895</v>
      </c>
      <c r="C9302" s="593">
        <v>9.9500000000000005E-2</v>
      </c>
      <c r="D9302" t="s">
        <v>3678</v>
      </c>
      <c r="E9302">
        <v>4.4499999999999998E-2</v>
      </c>
      <c r="F9302">
        <v>0</v>
      </c>
      <c r="G9302">
        <v>5.5E-2</v>
      </c>
      <c r="H9302">
        <v>0</v>
      </c>
      <c r="I9302">
        <v>0</v>
      </c>
    </row>
    <row r="9303" spans="1:9" x14ac:dyDescent="0.25">
      <c r="A9303" t="s">
        <v>721</v>
      </c>
      <c r="B9303">
        <v>70896</v>
      </c>
      <c r="C9303" s="593">
        <v>9.9500000000000005E-2</v>
      </c>
      <c r="D9303" t="s">
        <v>3678</v>
      </c>
      <c r="E9303">
        <v>4.4499999999999998E-2</v>
      </c>
      <c r="F9303">
        <v>0</v>
      </c>
      <c r="G9303">
        <v>5.5E-2</v>
      </c>
      <c r="H9303">
        <v>0</v>
      </c>
      <c r="I9303">
        <v>0</v>
      </c>
    </row>
    <row r="9304" spans="1:9" x14ac:dyDescent="0.25">
      <c r="A9304" t="s">
        <v>721</v>
      </c>
      <c r="B9304">
        <v>70898</v>
      </c>
      <c r="C9304" s="593">
        <v>9.9500000000000005E-2</v>
      </c>
      <c r="D9304" t="s">
        <v>3678</v>
      </c>
      <c r="E9304">
        <v>4.4499999999999998E-2</v>
      </c>
      <c r="F9304">
        <v>0</v>
      </c>
      <c r="G9304">
        <v>5.5E-2</v>
      </c>
      <c r="H9304">
        <v>0</v>
      </c>
      <c r="I9304">
        <v>0</v>
      </c>
    </row>
    <row r="9305" spans="1:9" x14ac:dyDescent="0.25">
      <c r="A9305" t="s">
        <v>721</v>
      </c>
      <c r="B9305">
        <v>71001</v>
      </c>
      <c r="C9305" s="593">
        <v>9.9500000000000005E-2</v>
      </c>
      <c r="D9305" t="s">
        <v>1625</v>
      </c>
      <c r="E9305">
        <v>4.4499999999999998E-2</v>
      </c>
      <c r="F9305">
        <v>0</v>
      </c>
      <c r="G9305">
        <v>5.5E-2</v>
      </c>
      <c r="H9305">
        <v>0</v>
      </c>
      <c r="I9305">
        <v>0</v>
      </c>
    </row>
    <row r="9306" spans="1:9" x14ac:dyDescent="0.25">
      <c r="A9306" t="s">
        <v>721</v>
      </c>
      <c r="B9306">
        <v>71002</v>
      </c>
      <c r="C9306" s="593">
        <v>8.4500000000000006E-2</v>
      </c>
      <c r="D9306" t="s">
        <v>3680</v>
      </c>
      <c r="E9306">
        <v>4.4499999999999998E-2</v>
      </c>
      <c r="F9306">
        <v>0.04</v>
      </c>
      <c r="G9306">
        <v>0</v>
      </c>
      <c r="H9306">
        <v>0</v>
      </c>
      <c r="I9306">
        <v>0</v>
      </c>
    </row>
    <row r="9307" spans="1:9" x14ac:dyDescent="0.25">
      <c r="A9307" t="s">
        <v>721</v>
      </c>
      <c r="B9307">
        <v>71003</v>
      </c>
      <c r="C9307" s="593">
        <v>9.0749999999999997E-2</v>
      </c>
      <c r="D9307" t="s">
        <v>2787</v>
      </c>
      <c r="E9307">
        <v>4.4499999999999998E-2</v>
      </c>
      <c r="F9307">
        <v>0</v>
      </c>
      <c r="G9307">
        <v>4.6249999999999999E-2</v>
      </c>
      <c r="H9307">
        <v>0</v>
      </c>
      <c r="I9307">
        <v>0</v>
      </c>
    </row>
    <row r="9308" spans="1:9" x14ac:dyDescent="0.25">
      <c r="A9308" t="s">
        <v>721</v>
      </c>
      <c r="B9308">
        <v>71004</v>
      </c>
      <c r="C9308" s="593">
        <v>8.7999999999999995E-2</v>
      </c>
      <c r="D9308" t="s">
        <v>3681</v>
      </c>
      <c r="E9308">
        <v>4.4499999999999998E-2</v>
      </c>
      <c r="F9308">
        <v>0</v>
      </c>
      <c r="G9308">
        <v>0</v>
      </c>
      <c r="H9308">
        <v>4.3499999999999997E-2</v>
      </c>
      <c r="I9308">
        <v>0</v>
      </c>
    </row>
    <row r="9309" spans="1:9" x14ac:dyDescent="0.25">
      <c r="A9309" t="s">
        <v>721</v>
      </c>
      <c r="B9309">
        <v>71006</v>
      </c>
      <c r="C9309" s="593">
        <v>9.7000000000000003E-2</v>
      </c>
      <c r="D9309" t="s">
        <v>1284</v>
      </c>
      <c r="E9309">
        <v>4.4499999999999998E-2</v>
      </c>
      <c r="F9309">
        <v>0</v>
      </c>
      <c r="G9309">
        <v>5.2499999999999998E-2</v>
      </c>
      <c r="H9309">
        <v>0</v>
      </c>
      <c r="I9309">
        <v>0</v>
      </c>
    </row>
    <row r="9310" spans="1:9" x14ac:dyDescent="0.25">
      <c r="A9310" t="s">
        <v>721</v>
      </c>
      <c r="B9310">
        <v>71007</v>
      </c>
      <c r="C9310" s="593">
        <v>8.7999999999999995E-2</v>
      </c>
      <c r="D9310" t="s">
        <v>3682</v>
      </c>
      <c r="E9310">
        <v>4.4499999999999998E-2</v>
      </c>
      <c r="F9310">
        <v>0</v>
      </c>
      <c r="G9310">
        <v>0</v>
      </c>
      <c r="H9310">
        <v>4.3499999999999997E-2</v>
      </c>
      <c r="I9310">
        <v>0</v>
      </c>
    </row>
    <row r="9311" spans="1:9" x14ac:dyDescent="0.25">
      <c r="A9311" t="s">
        <v>721</v>
      </c>
      <c r="B9311">
        <v>71008</v>
      </c>
      <c r="C9311" s="593">
        <v>7.4499999999999997E-2</v>
      </c>
      <c r="D9311" t="s">
        <v>3683</v>
      </c>
      <c r="E9311">
        <v>4.4499999999999998E-2</v>
      </c>
      <c r="F9311">
        <v>0.03</v>
      </c>
      <c r="G9311">
        <v>0</v>
      </c>
      <c r="H9311">
        <v>0</v>
      </c>
      <c r="I9311">
        <v>0</v>
      </c>
    </row>
    <row r="9312" spans="1:9" x14ac:dyDescent="0.25">
      <c r="A9312" t="s">
        <v>721</v>
      </c>
      <c r="B9312">
        <v>71009</v>
      </c>
      <c r="C9312" s="593">
        <v>9.8000000000000004E-2</v>
      </c>
      <c r="D9312" t="s">
        <v>3684</v>
      </c>
      <c r="E9312">
        <v>4.4499999999999998E-2</v>
      </c>
      <c r="F9312">
        <v>0</v>
      </c>
      <c r="G9312">
        <v>3.85E-2</v>
      </c>
      <c r="H9312">
        <v>1.4999999999999999E-2</v>
      </c>
      <c r="I9312">
        <v>0</v>
      </c>
    </row>
    <row r="9313" spans="1:9" x14ac:dyDescent="0.25">
      <c r="A9313" t="s">
        <v>721</v>
      </c>
      <c r="B9313">
        <v>71016</v>
      </c>
      <c r="C9313" s="593">
        <v>8.4500000000000006E-2</v>
      </c>
      <c r="D9313" t="s">
        <v>3680</v>
      </c>
      <c r="E9313">
        <v>4.4499999999999998E-2</v>
      </c>
      <c r="F9313">
        <v>0.04</v>
      </c>
      <c r="G9313">
        <v>0</v>
      </c>
      <c r="H9313">
        <v>0</v>
      </c>
      <c r="I9313">
        <v>0</v>
      </c>
    </row>
    <row r="9314" spans="1:9" x14ac:dyDescent="0.25">
      <c r="A9314" t="s">
        <v>721</v>
      </c>
      <c r="B9314">
        <v>71018</v>
      </c>
      <c r="C9314" s="593">
        <v>8.6999999999999994E-2</v>
      </c>
      <c r="D9314" t="s">
        <v>3685</v>
      </c>
      <c r="E9314">
        <v>4.4499999999999998E-2</v>
      </c>
      <c r="F9314">
        <v>4.2500000000000003E-2</v>
      </c>
      <c r="G9314">
        <v>0</v>
      </c>
      <c r="H9314">
        <v>0</v>
      </c>
      <c r="I9314">
        <v>0</v>
      </c>
    </row>
    <row r="9315" spans="1:9" x14ac:dyDescent="0.25">
      <c r="A9315" t="s">
        <v>721</v>
      </c>
      <c r="B9315">
        <v>71019</v>
      </c>
      <c r="C9315" s="593">
        <v>9.9500000000000005E-2</v>
      </c>
      <c r="D9315" t="s">
        <v>3686</v>
      </c>
      <c r="E9315">
        <v>4.4499999999999998E-2</v>
      </c>
      <c r="F9315">
        <v>0</v>
      </c>
      <c r="G9315">
        <v>5.5E-2</v>
      </c>
      <c r="H9315">
        <v>0</v>
      </c>
      <c r="I9315">
        <v>0</v>
      </c>
    </row>
    <row r="9316" spans="1:9" x14ac:dyDescent="0.25">
      <c r="A9316" t="s">
        <v>721</v>
      </c>
      <c r="B9316">
        <v>71021</v>
      </c>
      <c r="C9316" s="593">
        <v>9.9500000000000005E-2</v>
      </c>
      <c r="D9316" t="s">
        <v>3687</v>
      </c>
      <c r="E9316">
        <v>4.4499999999999998E-2</v>
      </c>
      <c r="F9316">
        <v>0</v>
      </c>
      <c r="G9316">
        <v>5.5E-2</v>
      </c>
      <c r="H9316">
        <v>0</v>
      </c>
      <c r="I9316">
        <v>0</v>
      </c>
    </row>
    <row r="9317" spans="1:9" x14ac:dyDescent="0.25">
      <c r="A9317" t="s">
        <v>721</v>
      </c>
      <c r="B9317">
        <v>71023</v>
      </c>
      <c r="C9317" s="593">
        <v>8.6999999999999994E-2</v>
      </c>
      <c r="D9317" t="s">
        <v>3685</v>
      </c>
      <c r="E9317">
        <v>4.4499999999999998E-2</v>
      </c>
      <c r="F9317">
        <v>4.2500000000000003E-2</v>
      </c>
      <c r="G9317">
        <v>0</v>
      </c>
      <c r="H9317">
        <v>0</v>
      </c>
      <c r="I9317">
        <v>0</v>
      </c>
    </row>
    <row r="9318" spans="1:9" x14ac:dyDescent="0.25">
      <c r="A9318" t="s">
        <v>721</v>
      </c>
      <c r="B9318">
        <v>71024</v>
      </c>
      <c r="C9318" s="593">
        <v>7.9500000000000001E-2</v>
      </c>
      <c r="D9318" t="s">
        <v>3688</v>
      </c>
      <c r="E9318">
        <v>4.4499999999999998E-2</v>
      </c>
      <c r="F9318">
        <v>0</v>
      </c>
      <c r="G9318">
        <v>0</v>
      </c>
      <c r="H9318">
        <v>3.5000000000000003E-2</v>
      </c>
      <c r="I9318">
        <v>0</v>
      </c>
    </row>
    <row r="9319" spans="1:9" x14ac:dyDescent="0.25">
      <c r="A9319" t="s">
        <v>721</v>
      </c>
      <c r="B9319">
        <v>71027</v>
      </c>
      <c r="C9319" s="593">
        <v>8.4500000000000006E-2</v>
      </c>
      <c r="D9319" t="s">
        <v>2566</v>
      </c>
      <c r="E9319">
        <v>4.4499999999999998E-2</v>
      </c>
      <c r="F9319">
        <v>0.04</v>
      </c>
      <c r="G9319">
        <v>0</v>
      </c>
      <c r="H9319">
        <v>0</v>
      </c>
      <c r="I9319">
        <v>0</v>
      </c>
    </row>
    <row r="9320" spans="1:9" x14ac:dyDescent="0.25">
      <c r="A9320" t="s">
        <v>721</v>
      </c>
      <c r="B9320">
        <v>71028</v>
      </c>
      <c r="C9320" s="593">
        <v>9.4500000000000001E-2</v>
      </c>
      <c r="D9320" t="s">
        <v>3689</v>
      </c>
      <c r="E9320">
        <v>4.4499999999999998E-2</v>
      </c>
      <c r="F9320">
        <v>0</v>
      </c>
      <c r="G9320">
        <v>0.05</v>
      </c>
      <c r="H9320">
        <v>0</v>
      </c>
      <c r="I9320">
        <v>0</v>
      </c>
    </row>
    <row r="9321" spans="1:9" x14ac:dyDescent="0.25">
      <c r="A9321" t="s">
        <v>721</v>
      </c>
      <c r="B9321">
        <v>71029</v>
      </c>
      <c r="C9321" s="593">
        <v>8.7999999999999995E-2</v>
      </c>
      <c r="D9321" t="s">
        <v>3681</v>
      </c>
      <c r="E9321">
        <v>4.4499999999999998E-2</v>
      </c>
      <c r="F9321">
        <v>0</v>
      </c>
      <c r="G9321">
        <v>0</v>
      </c>
      <c r="H9321">
        <v>4.3499999999999997E-2</v>
      </c>
      <c r="I9321">
        <v>0</v>
      </c>
    </row>
    <row r="9322" spans="1:9" x14ac:dyDescent="0.25">
      <c r="A9322" t="s">
        <v>721</v>
      </c>
      <c r="B9322">
        <v>71030</v>
      </c>
      <c r="C9322" s="593">
        <v>8.4500000000000006E-2</v>
      </c>
      <c r="D9322" t="s">
        <v>2566</v>
      </c>
      <c r="E9322">
        <v>4.4499999999999998E-2</v>
      </c>
      <c r="F9322">
        <v>0.04</v>
      </c>
      <c r="G9322">
        <v>0</v>
      </c>
      <c r="H9322">
        <v>0</v>
      </c>
      <c r="I9322">
        <v>0</v>
      </c>
    </row>
    <row r="9323" spans="1:9" x14ac:dyDescent="0.25">
      <c r="A9323" t="s">
        <v>721</v>
      </c>
      <c r="B9323">
        <v>71031</v>
      </c>
      <c r="C9323" s="593">
        <v>9.4500000000000001E-2</v>
      </c>
      <c r="D9323" t="s">
        <v>3680</v>
      </c>
      <c r="E9323">
        <v>4.4499999999999998E-2</v>
      </c>
      <c r="F9323">
        <v>0</v>
      </c>
      <c r="G9323">
        <v>0.05</v>
      </c>
      <c r="H9323">
        <v>0</v>
      </c>
      <c r="I9323">
        <v>0</v>
      </c>
    </row>
    <row r="9324" spans="1:9" x14ac:dyDescent="0.25">
      <c r="A9324" t="s">
        <v>721</v>
      </c>
      <c r="B9324">
        <v>71032</v>
      </c>
      <c r="C9324" s="593">
        <v>9.4500000000000001E-2</v>
      </c>
      <c r="D9324" t="s">
        <v>3690</v>
      </c>
      <c r="E9324">
        <v>4.4499999999999998E-2</v>
      </c>
      <c r="F9324">
        <v>0</v>
      </c>
      <c r="G9324">
        <v>0.05</v>
      </c>
      <c r="H9324">
        <v>0</v>
      </c>
      <c r="I9324">
        <v>0</v>
      </c>
    </row>
    <row r="9325" spans="1:9" x14ac:dyDescent="0.25">
      <c r="A9325" t="s">
        <v>721</v>
      </c>
      <c r="B9325">
        <v>71033</v>
      </c>
      <c r="C9325" s="593">
        <v>9.8000000000000004E-2</v>
      </c>
      <c r="D9325" t="s">
        <v>1561</v>
      </c>
      <c r="E9325">
        <v>4.4499999999999998E-2</v>
      </c>
      <c r="F9325">
        <v>0</v>
      </c>
      <c r="G9325">
        <v>3.85E-2</v>
      </c>
      <c r="H9325">
        <v>1.4999999999999999E-2</v>
      </c>
      <c r="I9325">
        <v>0</v>
      </c>
    </row>
    <row r="9326" spans="1:9" x14ac:dyDescent="0.25">
      <c r="A9326" t="s">
        <v>721</v>
      </c>
      <c r="B9326">
        <v>71034</v>
      </c>
      <c r="C9326" s="593">
        <v>9.9500000000000005E-2</v>
      </c>
      <c r="D9326" t="s">
        <v>3691</v>
      </c>
      <c r="E9326">
        <v>4.4499999999999998E-2</v>
      </c>
      <c r="F9326">
        <v>0</v>
      </c>
      <c r="G9326">
        <v>5.5E-2</v>
      </c>
      <c r="H9326">
        <v>0</v>
      </c>
      <c r="I9326">
        <v>0</v>
      </c>
    </row>
    <row r="9327" spans="1:9" x14ac:dyDescent="0.25">
      <c r="A9327" t="s">
        <v>721</v>
      </c>
      <c r="B9327">
        <v>71037</v>
      </c>
      <c r="C9327" s="593">
        <v>9.7000000000000003E-2</v>
      </c>
      <c r="D9327" t="s">
        <v>3692</v>
      </c>
      <c r="E9327">
        <v>4.4499999999999998E-2</v>
      </c>
      <c r="F9327">
        <v>0</v>
      </c>
      <c r="G9327">
        <v>5.2499999999999998E-2</v>
      </c>
      <c r="H9327">
        <v>0</v>
      </c>
      <c r="I9327">
        <v>0</v>
      </c>
    </row>
    <row r="9328" spans="1:9" x14ac:dyDescent="0.25">
      <c r="A9328" t="s">
        <v>721</v>
      </c>
      <c r="B9328">
        <v>71038</v>
      </c>
      <c r="C9328" s="593">
        <v>9.5750000000000002E-2</v>
      </c>
      <c r="D9328" t="s">
        <v>3693</v>
      </c>
      <c r="E9328">
        <v>4.4499999999999998E-2</v>
      </c>
      <c r="F9328">
        <v>0</v>
      </c>
      <c r="G9328">
        <v>5.1249999999999997E-2</v>
      </c>
      <c r="H9328">
        <v>0</v>
      </c>
      <c r="I9328">
        <v>0</v>
      </c>
    </row>
    <row r="9329" spans="1:9" x14ac:dyDescent="0.25">
      <c r="A9329" t="s">
        <v>721</v>
      </c>
      <c r="B9329">
        <v>71039</v>
      </c>
      <c r="C9329" s="593">
        <v>7.4499999999999997E-2</v>
      </c>
      <c r="D9329" t="s">
        <v>3683</v>
      </c>
      <c r="E9329">
        <v>4.4499999999999998E-2</v>
      </c>
      <c r="F9329">
        <v>0.03</v>
      </c>
      <c r="G9329">
        <v>0</v>
      </c>
      <c r="H9329">
        <v>0</v>
      </c>
      <c r="I9329">
        <v>0</v>
      </c>
    </row>
    <row r="9330" spans="1:9" x14ac:dyDescent="0.25">
      <c r="A9330" t="s">
        <v>721</v>
      </c>
      <c r="B9330">
        <v>71040</v>
      </c>
      <c r="C9330" s="593">
        <v>0.1045</v>
      </c>
      <c r="D9330" t="s">
        <v>2776</v>
      </c>
      <c r="E9330">
        <v>4.4499999999999998E-2</v>
      </c>
      <c r="F9330">
        <v>0</v>
      </c>
      <c r="G9330">
        <v>0.06</v>
      </c>
      <c r="H9330">
        <v>0</v>
      </c>
      <c r="I9330">
        <v>0</v>
      </c>
    </row>
    <row r="9331" spans="1:9" x14ac:dyDescent="0.25">
      <c r="A9331" t="s">
        <v>721</v>
      </c>
      <c r="B9331">
        <v>71043</v>
      </c>
      <c r="C9331" s="593">
        <v>9.8000000000000004E-2</v>
      </c>
      <c r="D9331" t="s">
        <v>3694</v>
      </c>
      <c r="E9331">
        <v>4.4499999999999998E-2</v>
      </c>
      <c r="F9331">
        <v>0</v>
      </c>
      <c r="G9331">
        <v>3.85E-2</v>
      </c>
      <c r="H9331">
        <v>1.4999999999999999E-2</v>
      </c>
      <c r="I9331">
        <v>0</v>
      </c>
    </row>
    <row r="9332" spans="1:9" x14ac:dyDescent="0.25">
      <c r="A9332" t="s">
        <v>721</v>
      </c>
      <c r="B9332">
        <v>71044</v>
      </c>
      <c r="C9332" s="593">
        <v>0.108</v>
      </c>
      <c r="D9332" t="s">
        <v>3695</v>
      </c>
      <c r="E9332">
        <v>4.4499999999999998E-2</v>
      </c>
      <c r="F9332">
        <v>0</v>
      </c>
      <c r="G9332">
        <v>4.8499E-2</v>
      </c>
      <c r="H9332">
        <v>1.4999999999999999E-2</v>
      </c>
      <c r="I9332">
        <v>0</v>
      </c>
    </row>
    <row r="9333" spans="1:9" x14ac:dyDescent="0.25">
      <c r="A9333" t="s">
        <v>721</v>
      </c>
      <c r="B9333">
        <v>71045</v>
      </c>
      <c r="C9333" s="593">
        <v>7.4499999999999997E-2</v>
      </c>
      <c r="D9333" t="s">
        <v>3683</v>
      </c>
      <c r="E9333">
        <v>4.4499999999999998E-2</v>
      </c>
      <c r="F9333">
        <v>0.03</v>
      </c>
      <c r="G9333">
        <v>0</v>
      </c>
      <c r="H9333">
        <v>0</v>
      </c>
      <c r="I9333">
        <v>0</v>
      </c>
    </row>
    <row r="9334" spans="1:9" x14ac:dyDescent="0.25">
      <c r="A9334" t="s">
        <v>721</v>
      </c>
      <c r="B9334">
        <v>71046</v>
      </c>
      <c r="C9334" s="593">
        <v>9.4500000000000001E-2</v>
      </c>
      <c r="D9334" t="s">
        <v>3696</v>
      </c>
      <c r="E9334">
        <v>4.4499999999999998E-2</v>
      </c>
      <c r="F9334">
        <v>0</v>
      </c>
      <c r="G9334">
        <v>0.05</v>
      </c>
      <c r="H9334">
        <v>0</v>
      </c>
      <c r="I9334">
        <v>0</v>
      </c>
    </row>
    <row r="9335" spans="1:9" x14ac:dyDescent="0.25">
      <c r="A9335" t="s">
        <v>721</v>
      </c>
      <c r="B9335">
        <v>71047</v>
      </c>
      <c r="C9335" s="593">
        <v>9.4500000000000001E-2</v>
      </c>
      <c r="D9335" t="s">
        <v>3697</v>
      </c>
      <c r="E9335">
        <v>4.4499999999999998E-2</v>
      </c>
      <c r="F9335">
        <v>0</v>
      </c>
      <c r="G9335">
        <v>0.05</v>
      </c>
      <c r="H9335">
        <v>0</v>
      </c>
      <c r="I9335">
        <v>0</v>
      </c>
    </row>
    <row r="9336" spans="1:9" x14ac:dyDescent="0.25">
      <c r="A9336" t="s">
        <v>721</v>
      </c>
      <c r="B9336">
        <v>71048</v>
      </c>
      <c r="C9336" s="593">
        <v>8.0750000000000002E-2</v>
      </c>
      <c r="D9336" t="s">
        <v>3698</v>
      </c>
      <c r="E9336">
        <v>4.4499999999999998E-2</v>
      </c>
      <c r="F9336">
        <v>3.6249999999999998E-2</v>
      </c>
      <c r="G9336">
        <v>0</v>
      </c>
      <c r="H9336">
        <v>0</v>
      </c>
      <c r="I9336">
        <v>0</v>
      </c>
    </row>
    <row r="9337" spans="1:9" x14ac:dyDescent="0.25">
      <c r="A9337" t="s">
        <v>721</v>
      </c>
      <c r="B9337">
        <v>71049</v>
      </c>
      <c r="C9337" s="593">
        <v>9.4500000000000001E-2</v>
      </c>
      <c r="D9337" t="s">
        <v>3699</v>
      </c>
      <c r="E9337">
        <v>4.4499999999999998E-2</v>
      </c>
      <c r="F9337">
        <v>0</v>
      </c>
      <c r="G9337">
        <v>0.05</v>
      </c>
      <c r="H9337">
        <v>0</v>
      </c>
      <c r="I9337">
        <v>0</v>
      </c>
    </row>
    <row r="9338" spans="1:9" x14ac:dyDescent="0.25">
      <c r="A9338" t="s">
        <v>721</v>
      </c>
      <c r="B9338">
        <v>71050</v>
      </c>
      <c r="C9338" s="593">
        <v>8.4500000000000006E-2</v>
      </c>
      <c r="D9338" t="s">
        <v>2566</v>
      </c>
      <c r="E9338">
        <v>4.4499999999999998E-2</v>
      </c>
      <c r="F9338">
        <v>0.04</v>
      </c>
      <c r="G9338">
        <v>0</v>
      </c>
      <c r="H9338">
        <v>0</v>
      </c>
      <c r="I9338">
        <v>0</v>
      </c>
    </row>
    <row r="9339" spans="1:9" x14ac:dyDescent="0.25">
      <c r="A9339" t="s">
        <v>721</v>
      </c>
      <c r="B9339">
        <v>71051</v>
      </c>
      <c r="C9339" s="593">
        <v>8.6999999999999994E-2</v>
      </c>
      <c r="D9339" t="s">
        <v>3685</v>
      </c>
      <c r="E9339">
        <v>4.4499999999999998E-2</v>
      </c>
      <c r="F9339">
        <v>4.2500000000000003E-2</v>
      </c>
      <c r="G9339">
        <v>0</v>
      </c>
      <c r="H9339">
        <v>0</v>
      </c>
      <c r="I9339">
        <v>0</v>
      </c>
    </row>
    <row r="9340" spans="1:9" x14ac:dyDescent="0.25">
      <c r="A9340" t="s">
        <v>721</v>
      </c>
      <c r="B9340">
        <v>71052</v>
      </c>
      <c r="C9340" s="593">
        <v>9.9500000000000005E-2</v>
      </c>
      <c r="D9340" t="s">
        <v>1566</v>
      </c>
      <c r="E9340">
        <v>4.4499999999999998E-2</v>
      </c>
      <c r="F9340">
        <v>0</v>
      </c>
      <c r="G9340">
        <v>5.5E-2</v>
      </c>
      <c r="H9340">
        <v>0</v>
      </c>
      <c r="I9340">
        <v>0</v>
      </c>
    </row>
    <row r="9341" spans="1:9" x14ac:dyDescent="0.25">
      <c r="A9341" t="s">
        <v>721</v>
      </c>
      <c r="B9341">
        <v>71055</v>
      </c>
      <c r="C9341" s="593">
        <v>0.1195</v>
      </c>
      <c r="D9341" t="s">
        <v>3700</v>
      </c>
      <c r="E9341">
        <v>4.4499999999999998E-2</v>
      </c>
      <c r="F9341">
        <v>0</v>
      </c>
      <c r="G9341">
        <v>0</v>
      </c>
      <c r="H9341">
        <v>7.4999999999999997E-2</v>
      </c>
      <c r="I9341">
        <v>0</v>
      </c>
    </row>
    <row r="9342" spans="1:9" x14ac:dyDescent="0.25">
      <c r="A9342" t="s">
        <v>721</v>
      </c>
      <c r="B9342">
        <v>71058</v>
      </c>
      <c r="C9342" s="593">
        <v>0.1195</v>
      </c>
      <c r="D9342" t="s">
        <v>3701</v>
      </c>
      <c r="E9342">
        <v>4.4499999999999998E-2</v>
      </c>
      <c r="F9342">
        <v>0</v>
      </c>
      <c r="G9342">
        <v>0</v>
      </c>
      <c r="H9342">
        <v>7.4999999999999997E-2</v>
      </c>
      <c r="I9342">
        <v>0</v>
      </c>
    </row>
    <row r="9343" spans="1:9" x14ac:dyDescent="0.25">
      <c r="A9343" t="s">
        <v>721</v>
      </c>
      <c r="B9343">
        <v>71060</v>
      </c>
      <c r="C9343" s="593">
        <v>9.8000000000000004E-2</v>
      </c>
      <c r="D9343" t="s">
        <v>3702</v>
      </c>
      <c r="E9343">
        <v>4.4499999999999998E-2</v>
      </c>
      <c r="F9343">
        <v>0</v>
      </c>
      <c r="G9343">
        <v>3.85E-2</v>
      </c>
      <c r="H9343">
        <v>1.4999999999999999E-2</v>
      </c>
      <c r="I9343">
        <v>0</v>
      </c>
    </row>
    <row r="9344" spans="1:9" x14ac:dyDescent="0.25">
      <c r="A9344" t="s">
        <v>721</v>
      </c>
      <c r="B9344">
        <v>71061</v>
      </c>
      <c r="C9344" s="593">
        <v>9.8000000000000004E-2</v>
      </c>
      <c r="D9344" t="s">
        <v>3703</v>
      </c>
      <c r="E9344">
        <v>4.4499999999999998E-2</v>
      </c>
      <c r="F9344">
        <v>0</v>
      </c>
      <c r="G9344">
        <v>3.85E-2</v>
      </c>
      <c r="H9344">
        <v>1.4999999999999999E-2</v>
      </c>
      <c r="I9344">
        <v>0</v>
      </c>
    </row>
    <row r="9345" spans="1:9" x14ac:dyDescent="0.25">
      <c r="A9345" t="s">
        <v>721</v>
      </c>
      <c r="B9345">
        <v>71063</v>
      </c>
      <c r="C9345" s="593">
        <v>9.0749999999999997E-2</v>
      </c>
      <c r="D9345" t="s">
        <v>3704</v>
      </c>
      <c r="E9345">
        <v>4.4499999999999998E-2</v>
      </c>
      <c r="F9345">
        <v>0</v>
      </c>
      <c r="G9345">
        <v>0</v>
      </c>
      <c r="H9345">
        <v>4.6249999999999999E-2</v>
      </c>
      <c r="I9345">
        <v>0</v>
      </c>
    </row>
    <row r="9346" spans="1:9" x14ac:dyDescent="0.25">
      <c r="A9346" t="s">
        <v>721</v>
      </c>
      <c r="B9346">
        <v>71064</v>
      </c>
      <c r="C9346" s="593">
        <v>9.7000000000000003E-2</v>
      </c>
      <c r="D9346" t="s">
        <v>3705</v>
      </c>
      <c r="E9346">
        <v>4.4499999999999998E-2</v>
      </c>
      <c r="F9346">
        <v>0</v>
      </c>
      <c r="G9346">
        <v>5.2499999999999998E-2</v>
      </c>
      <c r="H9346">
        <v>0</v>
      </c>
      <c r="I9346">
        <v>0</v>
      </c>
    </row>
    <row r="9347" spans="1:9" x14ac:dyDescent="0.25">
      <c r="A9347" t="s">
        <v>721</v>
      </c>
      <c r="B9347">
        <v>71065</v>
      </c>
      <c r="C9347" s="593">
        <v>0.10075000000000001</v>
      </c>
      <c r="D9347" t="s">
        <v>1881</v>
      </c>
      <c r="E9347">
        <v>4.4499999999999998E-2</v>
      </c>
      <c r="F9347">
        <v>0</v>
      </c>
      <c r="G9347">
        <v>5.6250000000000001E-2</v>
      </c>
      <c r="H9347">
        <v>0</v>
      </c>
      <c r="I9347">
        <v>0</v>
      </c>
    </row>
    <row r="9348" spans="1:9" x14ac:dyDescent="0.25">
      <c r="A9348" t="s">
        <v>721</v>
      </c>
      <c r="B9348">
        <v>71066</v>
      </c>
      <c r="C9348" s="593">
        <v>8.4500000000000006E-2</v>
      </c>
      <c r="D9348" t="s">
        <v>3680</v>
      </c>
      <c r="E9348">
        <v>4.4499999999999998E-2</v>
      </c>
      <c r="F9348">
        <v>0.04</v>
      </c>
      <c r="G9348">
        <v>0</v>
      </c>
      <c r="H9348">
        <v>0</v>
      </c>
      <c r="I9348">
        <v>0</v>
      </c>
    </row>
    <row r="9349" spans="1:9" x14ac:dyDescent="0.25">
      <c r="A9349" t="s">
        <v>721</v>
      </c>
      <c r="B9349">
        <v>71067</v>
      </c>
      <c r="C9349" s="593">
        <v>8.6999999999999994E-2</v>
      </c>
      <c r="D9349" t="s">
        <v>3685</v>
      </c>
      <c r="E9349">
        <v>4.4499999999999998E-2</v>
      </c>
      <c r="F9349">
        <v>4.2500000000000003E-2</v>
      </c>
      <c r="G9349">
        <v>0</v>
      </c>
      <c r="H9349">
        <v>0</v>
      </c>
      <c r="I9349">
        <v>0</v>
      </c>
    </row>
    <row r="9350" spans="1:9" x14ac:dyDescent="0.25">
      <c r="A9350" t="s">
        <v>721</v>
      </c>
      <c r="B9350">
        <v>71068</v>
      </c>
      <c r="C9350" s="593">
        <v>9.4500000000000001E-2</v>
      </c>
      <c r="D9350" t="s">
        <v>3706</v>
      </c>
      <c r="E9350">
        <v>4.4499999999999998E-2</v>
      </c>
      <c r="F9350">
        <v>0</v>
      </c>
      <c r="G9350">
        <v>0.05</v>
      </c>
      <c r="H9350">
        <v>0</v>
      </c>
      <c r="I9350">
        <v>0</v>
      </c>
    </row>
    <row r="9351" spans="1:9" x14ac:dyDescent="0.25">
      <c r="A9351" t="s">
        <v>721</v>
      </c>
      <c r="B9351">
        <v>71069</v>
      </c>
      <c r="C9351" s="593">
        <v>9.8000000000000004E-2</v>
      </c>
      <c r="D9351" t="s">
        <v>3707</v>
      </c>
      <c r="E9351">
        <v>4.4499999999999998E-2</v>
      </c>
      <c r="F9351">
        <v>0</v>
      </c>
      <c r="G9351">
        <v>3.85E-2</v>
      </c>
      <c r="H9351">
        <v>1.4999999999999999E-2</v>
      </c>
      <c r="I9351">
        <v>0</v>
      </c>
    </row>
    <row r="9352" spans="1:9" x14ac:dyDescent="0.25">
      <c r="A9352" t="s">
        <v>721</v>
      </c>
      <c r="B9352">
        <v>71070</v>
      </c>
      <c r="C9352" s="593">
        <v>8.4500000000000006E-2</v>
      </c>
      <c r="D9352" t="s">
        <v>3680</v>
      </c>
      <c r="E9352">
        <v>4.4499999999999998E-2</v>
      </c>
      <c r="F9352">
        <v>0.04</v>
      </c>
      <c r="G9352">
        <v>0</v>
      </c>
      <c r="H9352">
        <v>0</v>
      </c>
      <c r="I9352">
        <v>0</v>
      </c>
    </row>
    <row r="9353" spans="1:9" x14ac:dyDescent="0.25">
      <c r="A9353" t="s">
        <v>721</v>
      </c>
      <c r="B9353">
        <v>71071</v>
      </c>
      <c r="C9353" s="593">
        <v>9.9500000000000005E-2</v>
      </c>
      <c r="D9353" t="s">
        <v>3687</v>
      </c>
      <c r="E9353">
        <v>4.4499999999999998E-2</v>
      </c>
      <c r="F9353">
        <v>0</v>
      </c>
      <c r="G9353">
        <v>5.5E-2</v>
      </c>
      <c r="H9353">
        <v>0</v>
      </c>
      <c r="I9353">
        <v>0</v>
      </c>
    </row>
    <row r="9354" spans="1:9" x14ac:dyDescent="0.25">
      <c r="A9354" t="s">
        <v>721</v>
      </c>
      <c r="B9354">
        <v>71072</v>
      </c>
      <c r="C9354" s="593">
        <v>8.0750000000000002E-2</v>
      </c>
      <c r="D9354" t="s">
        <v>3698</v>
      </c>
      <c r="E9354">
        <v>4.4499999999999998E-2</v>
      </c>
      <c r="F9354">
        <v>3.6249999999999998E-2</v>
      </c>
      <c r="G9354">
        <v>0</v>
      </c>
      <c r="H9354">
        <v>0</v>
      </c>
      <c r="I9354">
        <v>0</v>
      </c>
    </row>
    <row r="9355" spans="1:9" x14ac:dyDescent="0.25">
      <c r="A9355" t="s">
        <v>721</v>
      </c>
      <c r="B9355">
        <v>71073</v>
      </c>
      <c r="C9355" s="593">
        <v>9.9500000000000005E-2</v>
      </c>
      <c r="D9355" t="s">
        <v>3708</v>
      </c>
      <c r="E9355">
        <v>4.4499999999999998E-2</v>
      </c>
      <c r="F9355">
        <v>0</v>
      </c>
      <c r="G9355">
        <v>5.5E-2</v>
      </c>
      <c r="H9355">
        <v>0</v>
      </c>
      <c r="I9355">
        <v>0</v>
      </c>
    </row>
    <row r="9356" spans="1:9" x14ac:dyDescent="0.25">
      <c r="A9356" t="s">
        <v>721</v>
      </c>
      <c r="B9356">
        <v>71075</v>
      </c>
      <c r="C9356" s="593">
        <v>9.9500000000000005E-2</v>
      </c>
      <c r="D9356" t="s">
        <v>3687</v>
      </c>
      <c r="E9356">
        <v>4.4499999999999998E-2</v>
      </c>
      <c r="F9356">
        <v>0</v>
      </c>
      <c r="G9356">
        <v>5.5E-2</v>
      </c>
      <c r="H9356">
        <v>0</v>
      </c>
      <c r="I9356">
        <v>0</v>
      </c>
    </row>
    <row r="9357" spans="1:9" x14ac:dyDescent="0.25">
      <c r="A9357" t="s">
        <v>721</v>
      </c>
      <c r="B9357">
        <v>71078</v>
      </c>
      <c r="C9357" s="593">
        <v>9.4500000000000001E-2</v>
      </c>
      <c r="D9357" t="s">
        <v>3697</v>
      </c>
      <c r="E9357">
        <v>4.4499999999999998E-2</v>
      </c>
      <c r="F9357">
        <v>0</v>
      </c>
      <c r="G9357">
        <v>0.05</v>
      </c>
      <c r="H9357">
        <v>0</v>
      </c>
      <c r="I9357">
        <v>0</v>
      </c>
    </row>
    <row r="9358" spans="1:9" x14ac:dyDescent="0.25">
      <c r="A9358" t="s">
        <v>721</v>
      </c>
      <c r="B9358">
        <v>71079</v>
      </c>
      <c r="C9358" s="593">
        <v>8.0750000000000002E-2</v>
      </c>
      <c r="D9358" t="s">
        <v>3698</v>
      </c>
      <c r="E9358">
        <v>4.4499999999999998E-2</v>
      </c>
      <c r="F9358">
        <v>3.6249999999999998E-2</v>
      </c>
      <c r="G9358">
        <v>0</v>
      </c>
      <c r="H9358">
        <v>0</v>
      </c>
      <c r="I9358">
        <v>0</v>
      </c>
    </row>
    <row r="9359" spans="1:9" x14ac:dyDescent="0.25">
      <c r="A9359" t="s">
        <v>721</v>
      </c>
      <c r="B9359">
        <v>71080</v>
      </c>
      <c r="C9359" s="593">
        <v>7.4499999999999997E-2</v>
      </c>
      <c r="D9359" t="s">
        <v>3683</v>
      </c>
      <c r="E9359">
        <v>4.4499999999999998E-2</v>
      </c>
      <c r="F9359">
        <v>0.03</v>
      </c>
      <c r="G9359">
        <v>0</v>
      </c>
      <c r="H9359">
        <v>0</v>
      </c>
      <c r="I9359">
        <v>0</v>
      </c>
    </row>
    <row r="9360" spans="1:9" x14ac:dyDescent="0.25">
      <c r="A9360" t="s">
        <v>721</v>
      </c>
      <c r="B9360">
        <v>71082</v>
      </c>
      <c r="C9360" s="593">
        <v>9.8000000000000004E-2</v>
      </c>
      <c r="D9360" t="s">
        <v>3709</v>
      </c>
      <c r="E9360">
        <v>4.4499999999999998E-2</v>
      </c>
      <c r="F9360">
        <v>0</v>
      </c>
      <c r="G9360">
        <v>5.3499999999999999E-2</v>
      </c>
      <c r="H9360">
        <v>0</v>
      </c>
      <c r="I9360">
        <v>0</v>
      </c>
    </row>
    <row r="9361" spans="1:9" x14ac:dyDescent="0.25">
      <c r="A9361" t="s">
        <v>721</v>
      </c>
      <c r="B9361">
        <v>71101</v>
      </c>
      <c r="C9361" s="593">
        <v>9.7000000000000003E-2</v>
      </c>
      <c r="D9361" t="s">
        <v>3710</v>
      </c>
      <c r="E9361">
        <v>4.4499999999999998E-2</v>
      </c>
      <c r="F9361">
        <v>0</v>
      </c>
      <c r="G9361">
        <v>2.75E-2</v>
      </c>
      <c r="H9361">
        <v>2.5000000000000001E-2</v>
      </c>
      <c r="I9361">
        <v>0</v>
      </c>
    </row>
    <row r="9362" spans="1:9" x14ac:dyDescent="0.25">
      <c r="A9362" t="s">
        <v>721</v>
      </c>
      <c r="B9362">
        <v>71102</v>
      </c>
      <c r="C9362" s="593">
        <v>9.0499999999999997E-2</v>
      </c>
      <c r="D9362" t="s">
        <v>3711</v>
      </c>
      <c r="E9362">
        <v>4.4499999999999998E-2</v>
      </c>
      <c r="F9362">
        <v>0</v>
      </c>
      <c r="G9362">
        <v>4.5999999999999999E-2</v>
      </c>
      <c r="H9362">
        <v>0</v>
      </c>
      <c r="I9362">
        <v>0</v>
      </c>
    </row>
    <row r="9363" spans="1:9" x14ac:dyDescent="0.25">
      <c r="A9363" t="s">
        <v>721</v>
      </c>
      <c r="B9363">
        <v>71103</v>
      </c>
      <c r="C9363" s="593">
        <v>9.0499999999999997E-2</v>
      </c>
      <c r="D9363" t="s">
        <v>3711</v>
      </c>
      <c r="E9363">
        <v>4.4499999999999998E-2</v>
      </c>
      <c r="F9363">
        <v>0</v>
      </c>
      <c r="G9363">
        <v>4.5999999999999999E-2</v>
      </c>
      <c r="H9363">
        <v>0</v>
      </c>
      <c r="I9363">
        <v>0</v>
      </c>
    </row>
    <row r="9364" spans="1:9" x14ac:dyDescent="0.25">
      <c r="A9364" t="s">
        <v>721</v>
      </c>
      <c r="B9364">
        <v>71104</v>
      </c>
      <c r="C9364" s="593">
        <v>0.10050000000000001</v>
      </c>
      <c r="D9364" t="s">
        <v>3712</v>
      </c>
      <c r="E9364">
        <v>4.4499999999999998E-2</v>
      </c>
      <c r="F9364">
        <v>0</v>
      </c>
      <c r="G9364">
        <v>0</v>
      </c>
      <c r="H9364">
        <v>5.6000000000000001E-2</v>
      </c>
      <c r="I9364">
        <v>0</v>
      </c>
    </row>
    <row r="9365" spans="1:9" x14ac:dyDescent="0.25">
      <c r="A9365" t="s">
        <v>721</v>
      </c>
      <c r="B9365">
        <v>71105</v>
      </c>
      <c r="C9365" s="593">
        <v>9.7000000000000003E-2</v>
      </c>
      <c r="D9365" t="s">
        <v>3710</v>
      </c>
      <c r="E9365">
        <v>4.4499999999999998E-2</v>
      </c>
      <c r="F9365">
        <v>0</v>
      </c>
      <c r="G9365">
        <v>2.75E-2</v>
      </c>
      <c r="H9365">
        <v>2.5000000000000001E-2</v>
      </c>
      <c r="I9365">
        <v>0</v>
      </c>
    </row>
    <row r="9366" spans="1:9" x14ac:dyDescent="0.25">
      <c r="A9366" t="s">
        <v>721</v>
      </c>
      <c r="B9366">
        <v>71106</v>
      </c>
      <c r="C9366" s="593">
        <v>9.0499999999999997E-2</v>
      </c>
      <c r="D9366" t="s">
        <v>3711</v>
      </c>
      <c r="E9366">
        <v>4.4499999999999998E-2</v>
      </c>
      <c r="F9366">
        <v>0</v>
      </c>
      <c r="G9366">
        <v>4.5999999999999999E-2</v>
      </c>
      <c r="H9366">
        <v>0</v>
      </c>
      <c r="I9366">
        <v>0</v>
      </c>
    </row>
    <row r="9367" spans="1:9" x14ac:dyDescent="0.25">
      <c r="A9367" t="s">
        <v>721</v>
      </c>
      <c r="B9367">
        <v>71107</v>
      </c>
      <c r="C9367" s="593">
        <v>9.8000000000000004E-2</v>
      </c>
      <c r="D9367" t="s">
        <v>3684</v>
      </c>
      <c r="E9367">
        <v>4.4499999999999998E-2</v>
      </c>
      <c r="F9367">
        <v>0</v>
      </c>
      <c r="G9367">
        <v>3.85E-2</v>
      </c>
      <c r="H9367">
        <v>1.4999999999999999E-2</v>
      </c>
      <c r="I9367">
        <v>0</v>
      </c>
    </row>
    <row r="9368" spans="1:9" x14ac:dyDescent="0.25">
      <c r="A9368" t="s">
        <v>721</v>
      </c>
      <c r="B9368">
        <v>71108</v>
      </c>
      <c r="C9368" s="593">
        <v>9.0499999999999997E-2</v>
      </c>
      <c r="D9368" t="s">
        <v>3711</v>
      </c>
      <c r="E9368">
        <v>4.4499999999999998E-2</v>
      </c>
      <c r="F9368">
        <v>0</v>
      </c>
      <c r="G9368">
        <v>4.5999999999999999E-2</v>
      </c>
      <c r="H9368">
        <v>0</v>
      </c>
      <c r="I9368">
        <v>0</v>
      </c>
    </row>
    <row r="9369" spans="1:9" x14ac:dyDescent="0.25">
      <c r="A9369" t="s">
        <v>721</v>
      </c>
      <c r="B9369">
        <v>71109</v>
      </c>
      <c r="C9369" s="593">
        <v>9.0499999999999997E-2</v>
      </c>
      <c r="D9369" t="s">
        <v>3711</v>
      </c>
      <c r="E9369">
        <v>4.4499999999999998E-2</v>
      </c>
      <c r="F9369">
        <v>0</v>
      </c>
      <c r="G9369">
        <v>4.5998999999999998E-2</v>
      </c>
      <c r="H9369">
        <v>0</v>
      </c>
      <c r="I9369">
        <v>0</v>
      </c>
    </row>
    <row r="9370" spans="1:9" x14ac:dyDescent="0.25">
      <c r="A9370" t="s">
        <v>721</v>
      </c>
      <c r="B9370">
        <v>71110</v>
      </c>
      <c r="C9370" s="593">
        <v>9.4500000000000001E-2</v>
      </c>
      <c r="D9370" t="s">
        <v>3713</v>
      </c>
      <c r="E9370">
        <v>4.4499999999999998E-2</v>
      </c>
      <c r="F9370">
        <v>0</v>
      </c>
      <c r="G9370">
        <v>0.05</v>
      </c>
      <c r="H9370">
        <v>0</v>
      </c>
      <c r="I9370">
        <v>0</v>
      </c>
    </row>
    <row r="9371" spans="1:9" x14ac:dyDescent="0.25">
      <c r="A9371" t="s">
        <v>721</v>
      </c>
      <c r="B9371">
        <v>71111</v>
      </c>
      <c r="C9371" s="593">
        <v>9.4500000000000001E-2</v>
      </c>
      <c r="D9371" t="s">
        <v>3713</v>
      </c>
      <c r="E9371">
        <v>4.4499999999999998E-2</v>
      </c>
      <c r="F9371">
        <v>0</v>
      </c>
      <c r="G9371">
        <v>0.05</v>
      </c>
      <c r="H9371">
        <v>0</v>
      </c>
      <c r="I9371">
        <v>0</v>
      </c>
    </row>
    <row r="9372" spans="1:9" x14ac:dyDescent="0.25">
      <c r="A9372" t="s">
        <v>721</v>
      </c>
      <c r="B9372">
        <v>71112</v>
      </c>
      <c r="C9372" s="593">
        <v>9.4500000000000001E-2</v>
      </c>
      <c r="D9372" t="s">
        <v>3713</v>
      </c>
      <c r="E9372">
        <v>4.4499999999999998E-2</v>
      </c>
      <c r="F9372">
        <v>0</v>
      </c>
      <c r="G9372">
        <v>0.05</v>
      </c>
      <c r="H9372">
        <v>0</v>
      </c>
      <c r="I9372">
        <v>0</v>
      </c>
    </row>
    <row r="9373" spans="1:9" x14ac:dyDescent="0.25">
      <c r="A9373" t="s">
        <v>721</v>
      </c>
      <c r="B9373">
        <v>71113</v>
      </c>
      <c r="C9373" s="593">
        <v>9.4500000000000001E-2</v>
      </c>
      <c r="D9373" t="s">
        <v>3713</v>
      </c>
      <c r="E9373">
        <v>4.4499999999999998E-2</v>
      </c>
      <c r="F9373">
        <v>0</v>
      </c>
      <c r="G9373">
        <v>0.05</v>
      </c>
      <c r="H9373">
        <v>0</v>
      </c>
      <c r="I9373">
        <v>0</v>
      </c>
    </row>
    <row r="9374" spans="1:9" x14ac:dyDescent="0.25">
      <c r="A9374" t="s">
        <v>721</v>
      </c>
      <c r="B9374">
        <v>71115</v>
      </c>
      <c r="C9374" s="593">
        <v>9.0499999999999997E-2</v>
      </c>
      <c r="D9374" t="s">
        <v>3711</v>
      </c>
      <c r="E9374">
        <v>4.4499999999999998E-2</v>
      </c>
      <c r="F9374">
        <v>0</v>
      </c>
      <c r="G9374">
        <v>4.5999999999999999E-2</v>
      </c>
      <c r="H9374">
        <v>0</v>
      </c>
      <c r="I9374">
        <v>0</v>
      </c>
    </row>
    <row r="9375" spans="1:9" x14ac:dyDescent="0.25">
      <c r="A9375" t="s">
        <v>721</v>
      </c>
      <c r="B9375">
        <v>71118</v>
      </c>
      <c r="C9375" s="593">
        <v>9.0499999999999997E-2</v>
      </c>
      <c r="D9375" t="s">
        <v>3711</v>
      </c>
      <c r="E9375">
        <v>4.4499999999999998E-2</v>
      </c>
      <c r="F9375">
        <v>0</v>
      </c>
      <c r="G9375">
        <v>4.5999999999999999E-2</v>
      </c>
      <c r="H9375">
        <v>0</v>
      </c>
      <c r="I9375">
        <v>0</v>
      </c>
    </row>
    <row r="9376" spans="1:9" x14ac:dyDescent="0.25">
      <c r="A9376" t="s">
        <v>721</v>
      </c>
      <c r="B9376">
        <v>71119</v>
      </c>
      <c r="C9376" s="593">
        <v>9.8000000000000004E-2</v>
      </c>
      <c r="D9376" t="s">
        <v>1561</v>
      </c>
      <c r="E9376">
        <v>4.4499999999999998E-2</v>
      </c>
      <c r="F9376">
        <v>0</v>
      </c>
      <c r="G9376">
        <v>3.85E-2</v>
      </c>
      <c r="H9376">
        <v>1.4999999999999999E-2</v>
      </c>
      <c r="I9376">
        <v>0</v>
      </c>
    </row>
    <row r="9377" spans="1:9" x14ac:dyDescent="0.25">
      <c r="A9377" t="s">
        <v>721</v>
      </c>
      <c r="B9377">
        <v>71120</v>
      </c>
      <c r="C9377" s="593">
        <v>9.0499999999999997E-2</v>
      </c>
      <c r="D9377" t="s">
        <v>3711</v>
      </c>
      <c r="E9377">
        <v>4.4499999999999998E-2</v>
      </c>
      <c r="F9377">
        <v>0</v>
      </c>
      <c r="G9377">
        <v>4.5999999999999999E-2</v>
      </c>
      <c r="H9377">
        <v>0</v>
      </c>
      <c r="I9377">
        <v>0</v>
      </c>
    </row>
    <row r="9378" spans="1:9" x14ac:dyDescent="0.25">
      <c r="A9378" t="s">
        <v>721</v>
      </c>
      <c r="B9378">
        <v>71129</v>
      </c>
      <c r="C9378" s="593">
        <v>9.8000000000000004E-2</v>
      </c>
      <c r="D9378" t="s">
        <v>1561</v>
      </c>
      <c r="E9378">
        <v>4.4499999999999998E-2</v>
      </c>
      <c r="F9378">
        <v>0</v>
      </c>
      <c r="G9378">
        <v>3.85E-2</v>
      </c>
      <c r="H9378">
        <v>1.4999999999999999E-2</v>
      </c>
      <c r="I9378">
        <v>0</v>
      </c>
    </row>
    <row r="9379" spans="1:9" x14ac:dyDescent="0.25">
      <c r="A9379" t="s">
        <v>721</v>
      </c>
      <c r="B9379">
        <v>71130</v>
      </c>
      <c r="C9379" s="593">
        <v>9.0499999999999997E-2</v>
      </c>
      <c r="D9379" t="s">
        <v>3711</v>
      </c>
      <c r="E9379">
        <v>4.4499999999999998E-2</v>
      </c>
      <c r="F9379">
        <v>0</v>
      </c>
      <c r="G9379">
        <v>4.5999999999999999E-2</v>
      </c>
      <c r="H9379">
        <v>0</v>
      </c>
      <c r="I9379">
        <v>0</v>
      </c>
    </row>
    <row r="9380" spans="1:9" x14ac:dyDescent="0.25">
      <c r="A9380" t="s">
        <v>721</v>
      </c>
      <c r="B9380">
        <v>71133</v>
      </c>
      <c r="C9380" s="593">
        <v>9.0499999999999997E-2</v>
      </c>
      <c r="D9380" t="s">
        <v>3711</v>
      </c>
      <c r="E9380">
        <v>4.4499999999999998E-2</v>
      </c>
      <c r="F9380">
        <v>0</v>
      </c>
      <c r="G9380">
        <v>4.5999999999999999E-2</v>
      </c>
      <c r="H9380">
        <v>0</v>
      </c>
      <c r="I9380">
        <v>0</v>
      </c>
    </row>
    <row r="9381" spans="1:9" x14ac:dyDescent="0.25">
      <c r="A9381" t="s">
        <v>721</v>
      </c>
      <c r="B9381">
        <v>71134</v>
      </c>
      <c r="C9381" s="593">
        <v>9.0499999999999997E-2</v>
      </c>
      <c r="D9381" t="s">
        <v>3711</v>
      </c>
      <c r="E9381">
        <v>4.4499999999999998E-2</v>
      </c>
      <c r="F9381">
        <v>0</v>
      </c>
      <c r="G9381">
        <v>4.5999999999999999E-2</v>
      </c>
      <c r="H9381">
        <v>0</v>
      </c>
      <c r="I9381">
        <v>0</v>
      </c>
    </row>
    <row r="9382" spans="1:9" x14ac:dyDescent="0.25">
      <c r="A9382" t="s">
        <v>721</v>
      </c>
      <c r="B9382">
        <v>71135</v>
      </c>
      <c r="C9382" s="593">
        <v>9.0499999999999997E-2</v>
      </c>
      <c r="D9382" t="s">
        <v>3711</v>
      </c>
      <c r="E9382">
        <v>4.4499999999999998E-2</v>
      </c>
      <c r="F9382">
        <v>0</v>
      </c>
      <c r="G9382">
        <v>4.5999999999999999E-2</v>
      </c>
      <c r="H9382">
        <v>0</v>
      </c>
      <c r="I9382">
        <v>0</v>
      </c>
    </row>
    <row r="9383" spans="1:9" x14ac:dyDescent="0.25">
      <c r="A9383" t="s">
        <v>721</v>
      </c>
      <c r="B9383">
        <v>71136</v>
      </c>
      <c r="C9383" s="593">
        <v>9.0499999999999997E-2</v>
      </c>
      <c r="D9383" t="s">
        <v>3711</v>
      </c>
      <c r="E9383">
        <v>4.4499999999999998E-2</v>
      </c>
      <c r="F9383">
        <v>0</v>
      </c>
      <c r="G9383">
        <v>4.5999999999999999E-2</v>
      </c>
      <c r="H9383">
        <v>0</v>
      </c>
      <c r="I9383">
        <v>0</v>
      </c>
    </row>
    <row r="9384" spans="1:9" x14ac:dyDescent="0.25">
      <c r="A9384" t="s">
        <v>721</v>
      </c>
      <c r="B9384">
        <v>71137</v>
      </c>
      <c r="C9384" s="593">
        <v>9.0499999999999997E-2</v>
      </c>
      <c r="D9384" t="s">
        <v>3711</v>
      </c>
      <c r="E9384">
        <v>4.4499999999999998E-2</v>
      </c>
      <c r="F9384">
        <v>0</v>
      </c>
      <c r="G9384">
        <v>4.5999999999999999E-2</v>
      </c>
      <c r="H9384">
        <v>0</v>
      </c>
      <c r="I9384">
        <v>0</v>
      </c>
    </row>
    <row r="9385" spans="1:9" x14ac:dyDescent="0.25">
      <c r="A9385" t="s">
        <v>721</v>
      </c>
      <c r="B9385">
        <v>71138</v>
      </c>
      <c r="C9385" s="593">
        <v>9.0499999999999997E-2</v>
      </c>
      <c r="D9385" t="s">
        <v>3711</v>
      </c>
      <c r="E9385">
        <v>4.4499999999999998E-2</v>
      </c>
      <c r="F9385">
        <v>0</v>
      </c>
      <c r="G9385">
        <v>4.5999999999999999E-2</v>
      </c>
      <c r="H9385">
        <v>0</v>
      </c>
      <c r="I9385">
        <v>0</v>
      </c>
    </row>
    <row r="9386" spans="1:9" x14ac:dyDescent="0.25">
      <c r="A9386" t="s">
        <v>721</v>
      </c>
      <c r="B9386">
        <v>71148</v>
      </c>
      <c r="C9386" s="593">
        <v>9.0499999999999997E-2</v>
      </c>
      <c r="D9386" t="s">
        <v>3711</v>
      </c>
      <c r="E9386">
        <v>4.4499999999999998E-2</v>
      </c>
      <c r="F9386">
        <v>0</v>
      </c>
      <c r="G9386">
        <v>4.5999999999999999E-2</v>
      </c>
      <c r="H9386">
        <v>0</v>
      </c>
      <c r="I9386">
        <v>0</v>
      </c>
    </row>
    <row r="9387" spans="1:9" x14ac:dyDescent="0.25">
      <c r="A9387" t="s">
        <v>721</v>
      </c>
      <c r="B9387">
        <v>71149</v>
      </c>
      <c r="C9387" s="593">
        <v>9.0499999999999997E-2</v>
      </c>
      <c r="D9387" t="s">
        <v>3711</v>
      </c>
      <c r="E9387">
        <v>4.4499999999999998E-2</v>
      </c>
      <c r="F9387">
        <v>0</v>
      </c>
      <c r="G9387">
        <v>4.5999999999999999E-2</v>
      </c>
      <c r="H9387">
        <v>0</v>
      </c>
      <c r="I9387">
        <v>0</v>
      </c>
    </row>
    <row r="9388" spans="1:9" x14ac:dyDescent="0.25">
      <c r="A9388" t="s">
        <v>721</v>
      </c>
      <c r="B9388">
        <v>71150</v>
      </c>
      <c r="C9388" s="593">
        <v>9.0499999999999997E-2</v>
      </c>
      <c r="D9388" t="s">
        <v>3711</v>
      </c>
      <c r="E9388">
        <v>4.4499999999999998E-2</v>
      </c>
      <c r="F9388">
        <v>0</v>
      </c>
      <c r="G9388">
        <v>4.5999999999999999E-2</v>
      </c>
      <c r="H9388">
        <v>0</v>
      </c>
      <c r="I9388">
        <v>0</v>
      </c>
    </row>
    <row r="9389" spans="1:9" x14ac:dyDescent="0.25">
      <c r="A9389" t="s">
        <v>721</v>
      </c>
      <c r="B9389">
        <v>71151</v>
      </c>
      <c r="C9389" s="593">
        <v>9.0499999999999997E-2</v>
      </c>
      <c r="D9389" t="s">
        <v>3711</v>
      </c>
      <c r="E9389">
        <v>4.4499999999999998E-2</v>
      </c>
      <c r="F9389">
        <v>0</v>
      </c>
      <c r="G9389">
        <v>4.5999999999999999E-2</v>
      </c>
      <c r="H9389">
        <v>0</v>
      </c>
      <c r="I9389">
        <v>0</v>
      </c>
    </row>
    <row r="9390" spans="1:9" x14ac:dyDescent="0.25">
      <c r="A9390" t="s">
        <v>721</v>
      </c>
      <c r="B9390">
        <v>71152</v>
      </c>
      <c r="C9390" s="593">
        <v>9.0499999999999997E-2</v>
      </c>
      <c r="D9390" t="s">
        <v>3711</v>
      </c>
      <c r="E9390">
        <v>4.4499999999999998E-2</v>
      </c>
      <c r="F9390">
        <v>0</v>
      </c>
      <c r="G9390">
        <v>4.5999999999999999E-2</v>
      </c>
      <c r="H9390">
        <v>0</v>
      </c>
      <c r="I9390">
        <v>0</v>
      </c>
    </row>
    <row r="9391" spans="1:9" x14ac:dyDescent="0.25">
      <c r="A9391" t="s">
        <v>721</v>
      </c>
      <c r="B9391">
        <v>71153</v>
      </c>
      <c r="C9391" s="593">
        <v>9.0499999999999997E-2</v>
      </c>
      <c r="D9391" t="s">
        <v>3711</v>
      </c>
      <c r="E9391">
        <v>4.4499999999999998E-2</v>
      </c>
      <c r="F9391">
        <v>0</v>
      </c>
      <c r="G9391">
        <v>4.5999999999999999E-2</v>
      </c>
      <c r="H9391">
        <v>0</v>
      </c>
      <c r="I9391">
        <v>0</v>
      </c>
    </row>
    <row r="9392" spans="1:9" x14ac:dyDescent="0.25">
      <c r="A9392" t="s">
        <v>721</v>
      </c>
      <c r="B9392">
        <v>71154</v>
      </c>
      <c r="C9392" s="593">
        <v>9.0499999999999997E-2</v>
      </c>
      <c r="D9392" t="s">
        <v>3711</v>
      </c>
      <c r="E9392">
        <v>4.4499999999999998E-2</v>
      </c>
      <c r="F9392">
        <v>0</v>
      </c>
      <c r="G9392">
        <v>4.5999999999999999E-2</v>
      </c>
      <c r="H9392">
        <v>0</v>
      </c>
      <c r="I9392">
        <v>0</v>
      </c>
    </row>
    <row r="9393" spans="1:9" x14ac:dyDescent="0.25">
      <c r="A9393" t="s">
        <v>721</v>
      </c>
      <c r="B9393">
        <v>71156</v>
      </c>
      <c r="C9393" s="593">
        <v>9.0499999999999997E-2</v>
      </c>
      <c r="D9393" t="s">
        <v>3711</v>
      </c>
      <c r="E9393">
        <v>4.4499999999999998E-2</v>
      </c>
      <c r="F9393">
        <v>0</v>
      </c>
      <c r="G9393">
        <v>4.5999999999999999E-2</v>
      </c>
      <c r="H9393">
        <v>0</v>
      </c>
      <c r="I9393">
        <v>0</v>
      </c>
    </row>
    <row r="9394" spans="1:9" x14ac:dyDescent="0.25">
      <c r="A9394" t="s">
        <v>721</v>
      </c>
      <c r="B9394">
        <v>71161</v>
      </c>
      <c r="C9394" s="593">
        <v>9.0499999999999997E-2</v>
      </c>
      <c r="D9394" t="s">
        <v>3711</v>
      </c>
      <c r="E9394">
        <v>4.4499999999999998E-2</v>
      </c>
      <c r="F9394">
        <v>0</v>
      </c>
      <c r="G9394">
        <v>4.5999999999999999E-2</v>
      </c>
      <c r="H9394">
        <v>0</v>
      </c>
      <c r="I9394">
        <v>0</v>
      </c>
    </row>
    <row r="9395" spans="1:9" x14ac:dyDescent="0.25">
      <c r="A9395" t="s">
        <v>721</v>
      </c>
      <c r="B9395">
        <v>71162</v>
      </c>
      <c r="C9395" s="593">
        <v>9.0499999999999997E-2</v>
      </c>
      <c r="D9395" t="s">
        <v>3711</v>
      </c>
      <c r="E9395">
        <v>4.4499999999999998E-2</v>
      </c>
      <c r="F9395">
        <v>0</v>
      </c>
      <c r="G9395">
        <v>4.5999999999999999E-2</v>
      </c>
      <c r="H9395">
        <v>0</v>
      </c>
      <c r="I9395">
        <v>0</v>
      </c>
    </row>
    <row r="9396" spans="1:9" x14ac:dyDescent="0.25">
      <c r="A9396" t="s">
        <v>721</v>
      </c>
      <c r="B9396">
        <v>71163</v>
      </c>
      <c r="C9396" s="593">
        <v>9.0499999999999997E-2</v>
      </c>
      <c r="D9396" t="s">
        <v>3711</v>
      </c>
      <c r="E9396">
        <v>4.4499999999999998E-2</v>
      </c>
      <c r="F9396">
        <v>0</v>
      </c>
      <c r="G9396">
        <v>4.5999999999999999E-2</v>
      </c>
      <c r="H9396">
        <v>0</v>
      </c>
      <c r="I9396">
        <v>0</v>
      </c>
    </row>
    <row r="9397" spans="1:9" x14ac:dyDescent="0.25">
      <c r="A9397" t="s">
        <v>721</v>
      </c>
      <c r="B9397">
        <v>71164</v>
      </c>
      <c r="C9397" s="593">
        <v>9.0499999999999997E-2</v>
      </c>
      <c r="D9397" t="s">
        <v>3711</v>
      </c>
      <c r="E9397">
        <v>4.4499999999999998E-2</v>
      </c>
      <c r="F9397">
        <v>0</v>
      </c>
      <c r="G9397">
        <v>4.5999999999999999E-2</v>
      </c>
      <c r="H9397">
        <v>0</v>
      </c>
      <c r="I9397">
        <v>0</v>
      </c>
    </row>
    <row r="9398" spans="1:9" x14ac:dyDescent="0.25">
      <c r="A9398" t="s">
        <v>721</v>
      </c>
      <c r="B9398">
        <v>71165</v>
      </c>
      <c r="C9398" s="593">
        <v>9.0499999999999997E-2</v>
      </c>
      <c r="D9398" t="s">
        <v>3711</v>
      </c>
      <c r="E9398">
        <v>4.4499999999999998E-2</v>
      </c>
      <c r="F9398">
        <v>0</v>
      </c>
      <c r="G9398">
        <v>4.5999999999999999E-2</v>
      </c>
      <c r="H9398">
        <v>0</v>
      </c>
      <c r="I9398">
        <v>0</v>
      </c>
    </row>
    <row r="9399" spans="1:9" x14ac:dyDescent="0.25">
      <c r="A9399" t="s">
        <v>721</v>
      </c>
      <c r="B9399">
        <v>71166</v>
      </c>
      <c r="C9399" s="593">
        <v>9.0499999999999997E-2</v>
      </c>
      <c r="D9399" t="s">
        <v>3711</v>
      </c>
      <c r="E9399">
        <v>4.4499999999999998E-2</v>
      </c>
      <c r="F9399">
        <v>0</v>
      </c>
      <c r="G9399">
        <v>4.5999999999999999E-2</v>
      </c>
      <c r="H9399">
        <v>0</v>
      </c>
      <c r="I9399">
        <v>0</v>
      </c>
    </row>
    <row r="9400" spans="1:9" x14ac:dyDescent="0.25">
      <c r="A9400" t="s">
        <v>721</v>
      </c>
      <c r="B9400">
        <v>71171</v>
      </c>
      <c r="C9400" s="593">
        <v>9.4500000000000001E-2</v>
      </c>
      <c r="D9400" t="s">
        <v>3713</v>
      </c>
      <c r="E9400">
        <v>4.4499999999999998E-2</v>
      </c>
      <c r="F9400">
        <v>0</v>
      </c>
      <c r="G9400">
        <v>0.05</v>
      </c>
      <c r="H9400">
        <v>0</v>
      </c>
      <c r="I9400">
        <v>0</v>
      </c>
    </row>
    <row r="9401" spans="1:9" x14ac:dyDescent="0.25">
      <c r="A9401" t="s">
        <v>721</v>
      </c>
      <c r="B9401">
        <v>71172</v>
      </c>
      <c r="C9401" s="593">
        <v>9.4500000000000001E-2</v>
      </c>
      <c r="D9401" t="s">
        <v>3713</v>
      </c>
      <c r="E9401">
        <v>4.4499999999999998E-2</v>
      </c>
      <c r="F9401">
        <v>0</v>
      </c>
      <c r="G9401">
        <v>0.05</v>
      </c>
      <c r="H9401">
        <v>0</v>
      </c>
      <c r="I9401">
        <v>0</v>
      </c>
    </row>
    <row r="9402" spans="1:9" x14ac:dyDescent="0.25">
      <c r="A9402" t="s">
        <v>721</v>
      </c>
      <c r="B9402">
        <v>71201</v>
      </c>
      <c r="C9402" s="593">
        <v>0.10440000000000001</v>
      </c>
      <c r="D9402" t="s">
        <v>1339</v>
      </c>
      <c r="E9402">
        <v>4.4499999999999998E-2</v>
      </c>
      <c r="F9402">
        <v>0</v>
      </c>
      <c r="G9402">
        <v>5.9900000000000002E-2</v>
      </c>
      <c r="H9402">
        <v>0</v>
      </c>
      <c r="I9402">
        <v>0</v>
      </c>
    </row>
    <row r="9403" spans="1:9" x14ac:dyDescent="0.25">
      <c r="A9403" t="s">
        <v>721</v>
      </c>
      <c r="B9403">
        <v>71202</v>
      </c>
      <c r="C9403" s="593">
        <v>0.10440000000000001</v>
      </c>
      <c r="D9403" t="s">
        <v>1339</v>
      </c>
      <c r="E9403">
        <v>4.4499999999999998E-2</v>
      </c>
      <c r="F9403">
        <v>0</v>
      </c>
      <c r="G9403">
        <v>5.9900000000000002E-2</v>
      </c>
      <c r="H9403">
        <v>0</v>
      </c>
      <c r="I9403">
        <v>0</v>
      </c>
    </row>
    <row r="9404" spans="1:9" x14ac:dyDescent="0.25">
      <c r="A9404" t="s">
        <v>721</v>
      </c>
      <c r="B9404">
        <v>71203</v>
      </c>
      <c r="C9404" s="593">
        <v>0.1295</v>
      </c>
      <c r="D9404" t="s">
        <v>1216</v>
      </c>
      <c r="E9404">
        <v>4.4499999999999998E-2</v>
      </c>
      <c r="F9404">
        <v>0</v>
      </c>
      <c r="G9404">
        <v>0</v>
      </c>
      <c r="H9404">
        <v>8.5000000000000006E-2</v>
      </c>
      <c r="I9404">
        <v>0</v>
      </c>
    </row>
    <row r="9405" spans="1:9" x14ac:dyDescent="0.25">
      <c r="A9405" t="s">
        <v>721</v>
      </c>
      <c r="B9405">
        <v>71207</v>
      </c>
      <c r="C9405" s="593">
        <v>0.10440000000000001</v>
      </c>
      <c r="D9405" t="s">
        <v>1339</v>
      </c>
      <c r="E9405">
        <v>4.4499999999999998E-2</v>
      </c>
      <c r="F9405">
        <v>0</v>
      </c>
      <c r="G9405">
        <v>5.9900000000000002E-2</v>
      </c>
      <c r="H9405">
        <v>0</v>
      </c>
      <c r="I9405">
        <v>0</v>
      </c>
    </row>
    <row r="9406" spans="1:9" x14ac:dyDescent="0.25">
      <c r="A9406" t="s">
        <v>721</v>
      </c>
      <c r="B9406">
        <v>71209</v>
      </c>
      <c r="C9406" s="593">
        <v>0.10440000000000001</v>
      </c>
      <c r="D9406" t="s">
        <v>1339</v>
      </c>
      <c r="E9406">
        <v>4.4499999999999998E-2</v>
      </c>
      <c r="F9406">
        <v>0</v>
      </c>
      <c r="G9406">
        <v>5.9900000000000002E-2</v>
      </c>
      <c r="H9406">
        <v>0</v>
      </c>
      <c r="I9406">
        <v>0</v>
      </c>
    </row>
    <row r="9407" spans="1:9" x14ac:dyDescent="0.25">
      <c r="A9407" t="s">
        <v>721</v>
      </c>
      <c r="B9407">
        <v>71210</v>
      </c>
      <c r="C9407" s="593">
        <v>0.10440000000000001</v>
      </c>
      <c r="D9407" t="s">
        <v>1339</v>
      </c>
      <c r="E9407">
        <v>4.4499999999999998E-2</v>
      </c>
      <c r="F9407">
        <v>0</v>
      </c>
      <c r="G9407">
        <v>5.9900000000000002E-2</v>
      </c>
      <c r="H9407">
        <v>0</v>
      </c>
      <c r="I9407">
        <v>0</v>
      </c>
    </row>
    <row r="9408" spans="1:9" x14ac:dyDescent="0.25">
      <c r="A9408" t="s">
        <v>721</v>
      </c>
      <c r="B9408">
        <v>71211</v>
      </c>
      <c r="C9408" s="593">
        <v>0.10440000000000001</v>
      </c>
      <c r="D9408" t="s">
        <v>1339</v>
      </c>
      <c r="E9408">
        <v>4.4499999999999998E-2</v>
      </c>
      <c r="F9408">
        <v>0</v>
      </c>
      <c r="G9408">
        <v>5.9900000000000002E-2</v>
      </c>
      <c r="H9408">
        <v>0</v>
      </c>
      <c r="I9408">
        <v>0</v>
      </c>
    </row>
    <row r="9409" spans="1:9" x14ac:dyDescent="0.25">
      <c r="A9409" t="s">
        <v>721</v>
      </c>
      <c r="B9409">
        <v>71212</v>
      </c>
      <c r="C9409" s="593">
        <v>0.10440000000000001</v>
      </c>
      <c r="D9409" t="s">
        <v>1339</v>
      </c>
      <c r="E9409">
        <v>4.4499999999999998E-2</v>
      </c>
      <c r="F9409">
        <v>0</v>
      </c>
      <c r="G9409">
        <v>5.9900000000000002E-2</v>
      </c>
      <c r="H9409">
        <v>0</v>
      </c>
      <c r="I9409">
        <v>0</v>
      </c>
    </row>
    <row r="9410" spans="1:9" x14ac:dyDescent="0.25">
      <c r="A9410" t="s">
        <v>721</v>
      </c>
      <c r="B9410">
        <v>71213</v>
      </c>
      <c r="C9410" s="593">
        <v>0.10440000000000001</v>
      </c>
      <c r="D9410" t="s">
        <v>1339</v>
      </c>
      <c r="E9410">
        <v>4.4499999999999998E-2</v>
      </c>
      <c r="F9410">
        <v>0</v>
      </c>
      <c r="G9410">
        <v>5.9900000000000002E-2</v>
      </c>
      <c r="H9410">
        <v>0</v>
      </c>
      <c r="I9410">
        <v>0</v>
      </c>
    </row>
    <row r="9411" spans="1:9" x14ac:dyDescent="0.25">
      <c r="A9411" t="s">
        <v>721</v>
      </c>
      <c r="B9411">
        <v>71217</v>
      </c>
      <c r="C9411" s="593">
        <v>0.10440000000000001</v>
      </c>
      <c r="D9411" t="s">
        <v>1339</v>
      </c>
      <c r="E9411">
        <v>4.4499999999999998E-2</v>
      </c>
      <c r="F9411">
        <v>0</v>
      </c>
      <c r="G9411">
        <v>5.9900000000000002E-2</v>
      </c>
      <c r="H9411">
        <v>0</v>
      </c>
      <c r="I9411">
        <v>0</v>
      </c>
    </row>
    <row r="9412" spans="1:9" x14ac:dyDescent="0.25">
      <c r="A9412" t="s">
        <v>721</v>
      </c>
      <c r="B9412">
        <v>71218</v>
      </c>
      <c r="C9412" s="593">
        <v>8.4500000000000006E-2</v>
      </c>
      <c r="D9412" t="s">
        <v>3359</v>
      </c>
      <c r="E9412">
        <v>4.4499999999999998E-2</v>
      </c>
      <c r="F9412">
        <v>0.04</v>
      </c>
      <c r="G9412">
        <v>0</v>
      </c>
      <c r="H9412">
        <v>0</v>
      </c>
      <c r="I9412">
        <v>0</v>
      </c>
    </row>
    <row r="9413" spans="1:9" x14ac:dyDescent="0.25">
      <c r="A9413" t="s">
        <v>721</v>
      </c>
      <c r="B9413">
        <v>71219</v>
      </c>
      <c r="C9413" s="593">
        <v>9.4500000000000001E-2</v>
      </c>
      <c r="D9413" t="s">
        <v>3714</v>
      </c>
      <c r="E9413">
        <v>4.4499999999999998E-2</v>
      </c>
      <c r="F9413">
        <v>0</v>
      </c>
      <c r="G9413">
        <v>0.05</v>
      </c>
      <c r="H9413">
        <v>0</v>
      </c>
      <c r="I9413">
        <v>0</v>
      </c>
    </row>
    <row r="9414" spans="1:9" x14ac:dyDescent="0.25">
      <c r="A9414" t="s">
        <v>721</v>
      </c>
      <c r="B9414">
        <v>71220</v>
      </c>
      <c r="C9414" s="593">
        <v>0.1045</v>
      </c>
      <c r="D9414" t="s">
        <v>3715</v>
      </c>
      <c r="E9414">
        <v>4.4499999999999998E-2</v>
      </c>
      <c r="F9414">
        <v>0</v>
      </c>
      <c r="G9414">
        <v>0</v>
      </c>
      <c r="H9414">
        <v>0.06</v>
      </c>
      <c r="I9414">
        <v>0</v>
      </c>
    </row>
    <row r="9415" spans="1:9" x14ac:dyDescent="0.25">
      <c r="A9415" t="s">
        <v>721</v>
      </c>
      <c r="B9415">
        <v>71221</v>
      </c>
      <c r="C9415" s="593">
        <v>0.1045</v>
      </c>
      <c r="D9415" t="s">
        <v>3715</v>
      </c>
      <c r="E9415">
        <v>4.4499999999999998E-2</v>
      </c>
      <c r="F9415">
        <v>0</v>
      </c>
      <c r="G9415">
        <v>0</v>
      </c>
      <c r="H9415">
        <v>0.06</v>
      </c>
      <c r="I9415">
        <v>0</v>
      </c>
    </row>
    <row r="9416" spans="1:9" x14ac:dyDescent="0.25">
      <c r="A9416" t="s">
        <v>721</v>
      </c>
      <c r="B9416">
        <v>71222</v>
      </c>
      <c r="C9416" s="593">
        <v>0.1145</v>
      </c>
      <c r="D9416" t="s">
        <v>3716</v>
      </c>
      <c r="E9416">
        <v>4.4499999999999998E-2</v>
      </c>
      <c r="F9416">
        <v>0</v>
      </c>
      <c r="G9416">
        <v>7.0000000000000007E-2</v>
      </c>
      <c r="H9416">
        <v>0</v>
      </c>
      <c r="I9416">
        <v>0</v>
      </c>
    </row>
    <row r="9417" spans="1:9" x14ac:dyDescent="0.25">
      <c r="A9417" t="s">
        <v>721</v>
      </c>
      <c r="B9417">
        <v>71223</v>
      </c>
      <c r="C9417" s="593">
        <v>9.9500000000000005E-2</v>
      </c>
      <c r="D9417" t="s">
        <v>3717</v>
      </c>
      <c r="E9417">
        <v>4.4499999999999998E-2</v>
      </c>
      <c r="F9417">
        <v>0</v>
      </c>
      <c r="G9417">
        <v>5.5E-2</v>
      </c>
      <c r="H9417">
        <v>0</v>
      </c>
      <c r="I9417">
        <v>0</v>
      </c>
    </row>
    <row r="9418" spans="1:9" x14ac:dyDescent="0.25">
      <c r="A9418" t="s">
        <v>721</v>
      </c>
      <c r="B9418">
        <v>71225</v>
      </c>
      <c r="C9418" s="593">
        <v>0.10440000000000001</v>
      </c>
      <c r="D9418" t="s">
        <v>3718</v>
      </c>
      <c r="E9418">
        <v>4.4499999999999998E-2</v>
      </c>
      <c r="F9418">
        <v>0</v>
      </c>
      <c r="G9418">
        <v>0</v>
      </c>
      <c r="H9418">
        <v>5.9900000000000002E-2</v>
      </c>
      <c r="I9418">
        <v>0</v>
      </c>
    </row>
    <row r="9419" spans="1:9" x14ac:dyDescent="0.25">
      <c r="A9419" t="s">
        <v>721</v>
      </c>
      <c r="B9419">
        <v>71226</v>
      </c>
      <c r="C9419" s="593">
        <v>9.4500000000000001E-2</v>
      </c>
      <c r="D9419" t="s">
        <v>2914</v>
      </c>
      <c r="E9419">
        <v>4.4499999999999998E-2</v>
      </c>
      <c r="F9419">
        <v>0</v>
      </c>
      <c r="G9419">
        <v>0.05</v>
      </c>
      <c r="H9419">
        <v>0</v>
      </c>
      <c r="I9419">
        <v>0</v>
      </c>
    </row>
    <row r="9420" spans="1:9" x14ac:dyDescent="0.25">
      <c r="A9420" t="s">
        <v>721</v>
      </c>
      <c r="B9420">
        <v>71227</v>
      </c>
      <c r="C9420" s="593">
        <v>0.10440000000000001</v>
      </c>
      <c r="D9420" t="s">
        <v>3718</v>
      </c>
      <c r="E9420">
        <v>4.4499999999999998E-2</v>
      </c>
      <c r="F9420">
        <v>0</v>
      </c>
      <c r="G9420">
        <v>0</v>
      </c>
      <c r="H9420">
        <v>5.9900000000000002E-2</v>
      </c>
      <c r="I9420">
        <v>0</v>
      </c>
    </row>
    <row r="9421" spans="1:9" x14ac:dyDescent="0.25">
      <c r="A9421" t="s">
        <v>721</v>
      </c>
      <c r="B9421">
        <v>71229</v>
      </c>
      <c r="C9421" s="593">
        <v>0.10440000000000001</v>
      </c>
      <c r="D9421" t="s">
        <v>3719</v>
      </c>
      <c r="E9421">
        <v>4.4499999999999998E-2</v>
      </c>
      <c r="F9421">
        <v>0</v>
      </c>
      <c r="G9421">
        <v>0</v>
      </c>
      <c r="H9421">
        <v>5.9900000000000002E-2</v>
      </c>
      <c r="I9421">
        <v>0</v>
      </c>
    </row>
    <row r="9422" spans="1:9" x14ac:dyDescent="0.25">
      <c r="A9422" t="s">
        <v>721</v>
      </c>
      <c r="B9422">
        <v>71230</v>
      </c>
      <c r="C9422" s="593">
        <v>8.4500000000000006E-2</v>
      </c>
      <c r="D9422" t="s">
        <v>1466</v>
      </c>
      <c r="E9422">
        <v>4.4499999999999998E-2</v>
      </c>
      <c r="F9422">
        <v>0.04</v>
      </c>
      <c r="G9422">
        <v>0</v>
      </c>
      <c r="H9422">
        <v>0</v>
      </c>
      <c r="I9422">
        <v>0</v>
      </c>
    </row>
    <row r="9423" spans="1:9" x14ac:dyDescent="0.25">
      <c r="A9423" t="s">
        <v>721</v>
      </c>
      <c r="B9423">
        <v>71232</v>
      </c>
      <c r="C9423" s="593">
        <v>0.1045</v>
      </c>
      <c r="D9423" t="s">
        <v>3720</v>
      </c>
      <c r="E9423">
        <v>4.4499999999999998E-2</v>
      </c>
      <c r="F9423">
        <v>0</v>
      </c>
      <c r="G9423">
        <v>0.06</v>
      </c>
      <c r="H9423">
        <v>0</v>
      </c>
      <c r="I9423">
        <v>0</v>
      </c>
    </row>
    <row r="9424" spans="1:9" x14ac:dyDescent="0.25">
      <c r="A9424" t="s">
        <v>721</v>
      </c>
      <c r="B9424">
        <v>71233</v>
      </c>
      <c r="C9424" s="593">
        <v>8.9499999999999996E-2</v>
      </c>
      <c r="D9424" t="s">
        <v>2246</v>
      </c>
      <c r="E9424">
        <v>4.4499999999999998E-2</v>
      </c>
      <c r="F9424">
        <v>0</v>
      </c>
      <c r="G9424">
        <v>4.4999999999999998E-2</v>
      </c>
      <c r="H9424">
        <v>0</v>
      </c>
      <c r="I9424">
        <v>0</v>
      </c>
    </row>
    <row r="9425" spans="1:9" x14ac:dyDescent="0.25">
      <c r="A9425" t="s">
        <v>721</v>
      </c>
      <c r="B9425">
        <v>71234</v>
      </c>
      <c r="C9425" s="593">
        <v>0.10440000000000001</v>
      </c>
      <c r="D9425" t="s">
        <v>3718</v>
      </c>
      <c r="E9425">
        <v>4.4499999999999998E-2</v>
      </c>
      <c r="F9425">
        <v>0</v>
      </c>
      <c r="G9425">
        <v>0</v>
      </c>
      <c r="H9425">
        <v>5.9900000000000002E-2</v>
      </c>
      <c r="I9425">
        <v>0</v>
      </c>
    </row>
    <row r="9426" spans="1:9" x14ac:dyDescent="0.25">
      <c r="A9426" t="s">
        <v>721</v>
      </c>
      <c r="B9426">
        <v>71235</v>
      </c>
      <c r="C9426" s="593">
        <v>9.4500000000000001E-2</v>
      </c>
      <c r="D9426" t="s">
        <v>1211</v>
      </c>
      <c r="E9426">
        <v>4.4499999999999998E-2</v>
      </c>
      <c r="F9426">
        <v>0.05</v>
      </c>
      <c r="G9426">
        <v>0</v>
      </c>
      <c r="H9426">
        <v>0</v>
      </c>
      <c r="I9426">
        <v>0</v>
      </c>
    </row>
    <row r="9427" spans="1:9" x14ac:dyDescent="0.25">
      <c r="A9427" t="s">
        <v>721</v>
      </c>
      <c r="B9427">
        <v>71237</v>
      </c>
      <c r="C9427" s="593">
        <v>9.9500000000000005E-2</v>
      </c>
      <c r="D9427" t="s">
        <v>3721</v>
      </c>
      <c r="E9427">
        <v>4.4499999999999998E-2</v>
      </c>
      <c r="F9427">
        <v>0</v>
      </c>
      <c r="G9427">
        <v>5.5E-2</v>
      </c>
      <c r="H9427">
        <v>0</v>
      </c>
      <c r="I9427">
        <v>0</v>
      </c>
    </row>
    <row r="9428" spans="1:9" x14ac:dyDescent="0.25">
      <c r="A9428" t="s">
        <v>721</v>
      </c>
      <c r="B9428">
        <v>71238</v>
      </c>
      <c r="C9428" s="593">
        <v>0.10440000000000001</v>
      </c>
      <c r="D9428" t="s">
        <v>3718</v>
      </c>
      <c r="E9428">
        <v>4.4499999999999998E-2</v>
      </c>
      <c r="F9428">
        <v>0</v>
      </c>
      <c r="G9428">
        <v>0</v>
      </c>
      <c r="H9428">
        <v>5.9900000000000002E-2</v>
      </c>
      <c r="I9428">
        <v>0</v>
      </c>
    </row>
    <row r="9429" spans="1:9" x14ac:dyDescent="0.25">
      <c r="A9429" t="s">
        <v>721</v>
      </c>
      <c r="B9429">
        <v>71240</v>
      </c>
      <c r="C9429" s="593">
        <v>0.10440000000000001</v>
      </c>
      <c r="D9429" t="s">
        <v>3719</v>
      </c>
      <c r="E9429">
        <v>4.4499999999999998E-2</v>
      </c>
      <c r="F9429">
        <v>0</v>
      </c>
      <c r="G9429">
        <v>0</v>
      </c>
      <c r="H9429">
        <v>5.9900000000000002E-2</v>
      </c>
      <c r="I9429">
        <v>0</v>
      </c>
    </row>
    <row r="9430" spans="1:9" x14ac:dyDescent="0.25">
      <c r="A9430" t="s">
        <v>721</v>
      </c>
      <c r="B9430">
        <v>71241</v>
      </c>
      <c r="C9430" s="593">
        <v>0.1145</v>
      </c>
      <c r="D9430" t="s">
        <v>3722</v>
      </c>
      <c r="E9430">
        <v>4.4499999999999998E-2</v>
      </c>
      <c r="F9430">
        <v>0</v>
      </c>
      <c r="G9430">
        <v>7.0000000000000007E-2</v>
      </c>
      <c r="H9430">
        <v>0</v>
      </c>
      <c r="I9430">
        <v>0</v>
      </c>
    </row>
    <row r="9431" spans="1:9" x14ac:dyDescent="0.25">
      <c r="A9431" t="s">
        <v>721</v>
      </c>
      <c r="B9431">
        <v>71242</v>
      </c>
      <c r="C9431" s="593">
        <v>9.4500000000000001E-2</v>
      </c>
      <c r="D9431" t="s">
        <v>3723</v>
      </c>
      <c r="E9431">
        <v>4.4499999999999998E-2</v>
      </c>
      <c r="F9431">
        <v>0.05</v>
      </c>
      <c r="G9431">
        <v>0</v>
      </c>
      <c r="H9431">
        <v>0</v>
      </c>
      <c r="I9431">
        <v>0</v>
      </c>
    </row>
    <row r="9432" spans="1:9" x14ac:dyDescent="0.25">
      <c r="A9432" t="s">
        <v>721</v>
      </c>
      <c r="B9432">
        <v>71243</v>
      </c>
      <c r="C9432" s="593">
        <v>8.4500000000000006E-2</v>
      </c>
      <c r="D9432" t="s">
        <v>1466</v>
      </c>
      <c r="E9432">
        <v>4.4499999999999998E-2</v>
      </c>
      <c r="F9432">
        <v>0.04</v>
      </c>
      <c r="G9432">
        <v>0</v>
      </c>
      <c r="H9432">
        <v>0</v>
      </c>
      <c r="I9432">
        <v>0</v>
      </c>
    </row>
    <row r="9433" spans="1:9" x14ac:dyDescent="0.25">
      <c r="A9433" t="s">
        <v>721</v>
      </c>
      <c r="B9433">
        <v>71245</v>
      </c>
      <c r="C9433" s="593">
        <v>0.1095</v>
      </c>
      <c r="D9433" t="s">
        <v>3724</v>
      </c>
      <c r="E9433">
        <v>4.4499999999999998E-2</v>
      </c>
      <c r="F9433">
        <v>0</v>
      </c>
      <c r="G9433">
        <v>0</v>
      </c>
      <c r="H9433">
        <v>6.5000000000000002E-2</v>
      </c>
      <c r="I9433">
        <v>0</v>
      </c>
    </row>
    <row r="9434" spans="1:9" x14ac:dyDescent="0.25">
      <c r="A9434" t="s">
        <v>721</v>
      </c>
      <c r="B9434">
        <v>71247</v>
      </c>
      <c r="C9434" s="593">
        <v>9.4500000000000001E-2</v>
      </c>
      <c r="D9434" t="s">
        <v>3725</v>
      </c>
      <c r="E9434">
        <v>4.4499999999999998E-2</v>
      </c>
      <c r="F9434">
        <v>0</v>
      </c>
      <c r="G9434">
        <v>0.05</v>
      </c>
      <c r="H9434">
        <v>0</v>
      </c>
      <c r="I9434">
        <v>0</v>
      </c>
    </row>
    <row r="9435" spans="1:9" x14ac:dyDescent="0.25">
      <c r="A9435" t="s">
        <v>721</v>
      </c>
      <c r="B9435">
        <v>71249</v>
      </c>
      <c r="C9435" s="593">
        <v>8.4500000000000006E-2</v>
      </c>
      <c r="D9435" t="s">
        <v>1466</v>
      </c>
      <c r="E9435">
        <v>4.4499999999999998E-2</v>
      </c>
      <c r="F9435">
        <v>0.04</v>
      </c>
      <c r="G9435">
        <v>0</v>
      </c>
      <c r="H9435">
        <v>0</v>
      </c>
      <c r="I9435">
        <v>0</v>
      </c>
    </row>
    <row r="9436" spans="1:9" x14ac:dyDescent="0.25">
      <c r="A9436" t="s">
        <v>721</v>
      </c>
      <c r="B9436">
        <v>71250</v>
      </c>
      <c r="C9436" s="593">
        <v>8.4500000000000006E-2</v>
      </c>
      <c r="D9436" t="s">
        <v>3726</v>
      </c>
      <c r="E9436">
        <v>4.4499999999999998E-2</v>
      </c>
      <c r="F9436">
        <v>0.04</v>
      </c>
      <c r="G9436">
        <v>0</v>
      </c>
      <c r="H9436">
        <v>0</v>
      </c>
      <c r="I9436">
        <v>0</v>
      </c>
    </row>
    <row r="9437" spans="1:9" x14ac:dyDescent="0.25">
      <c r="A9437" t="s">
        <v>721</v>
      </c>
      <c r="B9437">
        <v>71251</v>
      </c>
      <c r="C9437" s="593">
        <v>9.4500000000000001E-2</v>
      </c>
      <c r="D9437" t="s">
        <v>1409</v>
      </c>
      <c r="E9437">
        <v>4.4499999999999998E-2</v>
      </c>
      <c r="F9437">
        <v>0</v>
      </c>
      <c r="G9437">
        <v>0.05</v>
      </c>
      <c r="H9437">
        <v>0</v>
      </c>
      <c r="I9437">
        <v>0</v>
      </c>
    </row>
    <row r="9438" spans="1:9" x14ac:dyDescent="0.25">
      <c r="A9438" t="s">
        <v>721</v>
      </c>
      <c r="B9438">
        <v>71253</v>
      </c>
      <c r="C9438" s="593">
        <v>9.9500000000000005E-2</v>
      </c>
      <c r="D9438" t="s">
        <v>3727</v>
      </c>
      <c r="E9438">
        <v>4.4499999999999998E-2</v>
      </c>
      <c r="F9438">
        <v>0</v>
      </c>
      <c r="G9438">
        <v>5.5E-2</v>
      </c>
      <c r="H9438">
        <v>0</v>
      </c>
      <c r="I9438">
        <v>0</v>
      </c>
    </row>
    <row r="9439" spans="1:9" x14ac:dyDescent="0.25">
      <c r="A9439" t="s">
        <v>721</v>
      </c>
      <c r="B9439">
        <v>71254</v>
      </c>
      <c r="C9439" s="593">
        <v>0.1145</v>
      </c>
      <c r="D9439" t="s">
        <v>3728</v>
      </c>
      <c r="E9439">
        <v>4.4499999999999998E-2</v>
      </c>
      <c r="F9439">
        <v>0</v>
      </c>
      <c r="G9439">
        <v>7.0000000000000007E-2</v>
      </c>
      <c r="H9439">
        <v>0</v>
      </c>
      <c r="I9439">
        <v>0</v>
      </c>
    </row>
    <row r="9440" spans="1:9" x14ac:dyDescent="0.25">
      <c r="A9440" t="s">
        <v>721</v>
      </c>
      <c r="B9440">
        <v>71256</v>
      </c>
      <c r="C9440" s="593">
        <v>0.1045</v>
      </c>
      <c r="D9440" t="s">
        <v>3000</v>
      </c>
      <c r="E9440">
        <v>4.4499999999999998E-2</v>
      </c>
      <c r="F9440">
        <v>0</v>
      </c>
      <c r="G9440">
        <v>0.06</v>
      </c>
      <c r="H9440">
        <v>0</v>
      </c>
      <c r="I9440">
        <v>0</v>
      </c>
    </row>
    <row r="9441" spans="1:9" x14ac:dyDescent="0.25">
      <c r="A9441" t="s">
        <v>721</v>
      </c>
      <c r="B9441">
        <v>71259</v>
      </c>
      <c r="C9441" s="593">
        <v>9.4500000000000001E-2</v>
      </c>
      <c r="D9441" t="s">
        <v>3729</v>
      </c>
      <c r="E9441">
        <v>4.4499999999999998E-2</v>
      </c>
      <c r="F9441">
        <v>0</v>
      </c>
      <c r="G9441">
        <v>0.05</v>
      </c>
      <c r="H9441">
        <v>0</v>
      </c>
      <c r="I9441">
        <v>0</v>
      </c>
    </row>
    <row r="9442" spans="1:9" x14ac:dyDescent="0.25">
      <c r="A9442" t="s">
        <v>721</v>
      </c>
      <c r="B9442">
        <v>71260</v>
      </c>
      <c r="C9442" s="593">
        <v>0.1045</v>
      </c>
      <c r="D9442" t="s">
        <v>1166</v>
      </c>
      <c r="E9442">
        <v>4.4499999999999998E-2</v>
      </c>
      <c r="F9442">
        <v>0</v>
      </c>
      <c r="G9442">
        <v>0.06</v>
      </c>
      <c r="H9442">
        <v>0</v>
      </c>
      <c r="I9442">
        <v>0</v>
      </c>
    </row>
    <row r="9443" spans="1:9" x14ac:dyDescent="0.25">
      <c r="A9443" t="s">
        <v>721</v>
      </c>
      <c r="B9443">
        <v>71261</v>
      </c>
      <c r="C9443" s="593">
        <v>9.9500000000000005E-2</v>
      </c>
      <c r="D9443" t="s">
        <v>3730</v>
      </c>
      <c r="E9443">
        <v>4.4499999999999998E-2</v>
      </c>
      <c r="F9443">
        <v>0</v>
      </c>
      <c r="G9443">
        <v>5.5E-2</v>
      </c>
      <c r="H9443">
        <v>0</v>
      </c>
      <c r="I9443">
        <v>0</v>
      </c>
    </row>
    <row r="9444" spans="1:9" x14ac:dyDescent="0.25">
      <c r="A9444" t="s">
        <v>721</v>
      </c>
      <c r="B9444">
        <v>71263</v>
      </c>
      <c r="C9444" s="593">
        <v>0.1045</v>
      </c>
      <c r="D9444" t="s">
        <v>1499</v>
      </c>
      <c r="E9444">
        <v>4.4499999999999998E-2</v>
      </c>
      <c r="F9444">
        <v>0</v>
      </c>
      <c r="G9444">
        <v>0.06</v>
      </c>
      <c r="H9444">
        <v>0</v>
      </c>
      <c r="I9444">
        <v>0</v>
      </c>
    </row>
    <row r="9445" spans="1:9" x14ac:dyDescent="0.25">
      <c r="A9445" t="s">
        <v>721</v>
      </c>
      <c r="B9445">
        <v>71264</v>
      </c>
      <c r="C9445" s="593">
        <v>8.4500000000000006E-2</v>
      </c>
      <c r="D9445" t="s">
        <v>3726</v>
      </c>
      <c r="E9445">
        <v>4.4499999999999998E-2</v>
      </c>
      <c r="F9445">
        <v>0.04</v>
      </c>
      <c r="G9445">
        <v>0</v>
      </c>
      <c r="H9445">
        <v>0</v>
      </c>
      <c r="I9445">
        <v>0</v>
      </c>
    </row>
    <row r="9446" spans="1:9" x14ac:dyDescent="0.25">
      <c r="A9446" t="s">
        <v>721</v>
      </c>
      <c r="B9446">
        <v>71266</v>
      </c>
      <c r="C9446" s="593">
        <v>9.4500000000000001E-2</v>
      </c>
      <c r="D9446" t="s">
        <v>3731</v>
      </c>
      <c r="E9446">
        <v>4.4499999999999998E-2</v>
      </c>
      <c r="F9446">
        <v>0.05</v>
      </c>
      <c r="G9446">
        <v>0</v>
      </c>
      <c r="H9446">
        <v>0</v>
      </c>
      <c r="I9446">
        <v>0</v>
      </c>
    </row>
    <row r="9447" spans="1:9" x14ac:dyDescent="0.25">
      <c r="A9447" t="s">
        <v>721</v>
      </c>
      <c r="B9447">
        <v>71268</v>
      </c>
      <c r="C9447" s="593">
        <v>9.4500000000000001E-2</v>
      </c>
      <c r="D9447" t="s">
        <v>3732</v>
      </c>
      <c r="E9447">
        <v>4.4499999999999998E-2</v>
      </c>
      <c r="F9447">
        <v>0</v>
      </c>
      <c r="G9447">
        <v>0.05</v>
      </c>
      <c r="H9447">
        <v>0</v>
      </c>
      <c r="I9447">
        <v>0</v>
      </c>
    </row>
    <row r="9448" spans="1:9" x14ac:dyDescent="0.25">
      <c r="A9448" t="s">
        <v>721</v>
      </c>
      <c r="B9448">
        <v>71269</v>
      </c>
      <c r="C9448" s="593">
        <v>9.9500000000000005E-2</v>
      </c>
      <c r="D9448" t="s">
        <v>3733</v>
      </c>
      <c r="E9448">
        <v>4.4499999999999998E-2</v>
      </c>
      <c r="F9448">
        <v>0</v>
      </c>
      <c r="G9448">
        <v>5.5E-2</v>
      </c>
      <c r="H9448">
        <v>0</v>
      </c>
      <c r="I9448">
        <v>0</v>
      </c>
    </row>
    <row r="9449" spans="1:9" x14ac:dyDescent="0.25">
      <c r="A9449" t="s">
        <v>721</v>
      </c>
      <c r="B9449">
        <v>71270</v>
      </c>
      <c r="C9449" s="593">
        <v>0.122</v>
      </c>
      <c r="D9449" t="s">
        <v>1196</v>
      </c>
      <c r="E9449">
        <v>4.4499999999999998E-2</v>
      </c>
      <c r="F9449">
        <v>0</v>
      </c>
      <c r="G9449">
        <v>0</v>
      </c>
      <c r="H9449">
        <v>7.7499999999999999E-2</v>
      </c>
      <c r="I9449">
        <v>0</v>
      </c>
    </row>
    <row r="9450" spans="1:9" x14ac:dyDescent="0.25">
      <c r="A9450" t="s">
        <v>721</v>
      </c>
      <c r="B9450">
        <v>71272</v>
      </c>
      <c r="C9450" s="593">
        <v>0.1045</v>
      </c>
      <c r="D9450" t="s">
        <v>3734</v>
      </c>
      <c r="E9450">
        <v>4.4499999999999998E-2</v>
      </c>
      <c r="F9450">
        <v>0</v>
      </c>
      <c r="G9450">
        <v>0.06</v>
      </c>
      <c r="H9450">
        <v>0</v>
      </c>
      <c r="I9450">
        <v>0</v>
      </c>
    </row>
    <row r="9451" spans="1:9" x14ac:dyDescent="0.25">
      <c r="A9451" t="s">
        <v>721</v>
      </c>
      <c r="B9451">
        <v>71273</v>
      </c>
      <c r="C9451" s="593">
        <v>0.1045</v>
      </c>
      <c r="D9451" t="s">
        <v>3734</v>
      </c>
      <c r="E9451">
        <v>4.4499999999999998E-2</v>
      </c>
      <c r="F9451">
        <v>0</v>
      </c>
      <c r="G9451">
        <v>0.06</v>
      </c>
      <c r="H9451">
        <v>0</v>
      </c>
      <c r="I9451">
        <v>0</v>
      </c>
    </row>
    <row r="9452" spans="1:9" x14ac:dyDescent="0.25">
      <c r="A9452" t="s">
        <v>721</v>
      </c>
      <c r="B9452">
        <v>71275</v>
      </c>
      <c r="C9452" s="593">
        <v>9.4500000000000001E-2</v>
      </c>
      <c r="D9452" t="s">
        <v>3735</v>
      </c>
      <c r="E9452">
        <v>4.4499999999999998E-2</v>
      </c>
      <c r="F9452">
        <v>0</v>
      </c>
      <c r="G9452">
        <v>0.05</v>
      </c>
      <c r="H9452">
        <v>0</v>
      </c>
      <c r="I9452">
        <v>0</v>
      </c>
    </row>
    <row r="9453" spans="1:9" x14ac:dyDescent="0.25">
      <c r="A9453" t="s">
        <v>721</v>
      </c>
      <c r="B9453">
        <v>71276</v>
      </c>
      <c r="C9453" s="593">
        <v>9.4500000000000001E-2</v>
      </c>
      <c r="D9453" t="s">
        <v>3731</v>
      </c>
      <c r="E9453">
        <v>4.4499999999999998E-2</v>
      </c>
      <c r="F9453">
        <v>0.05</v>
      </c>
      <c r="G9453">
        <v>0</v>
      </c>
      <c r="H9453">
        <v>0</v>
      </c>
      <c r="I9453">
        <v>0</v>
      </c>
    </row>
    <row r="9454" spans="1:9" x14ac:dyDescent="0.25">
      <c r="A9454" t="s">
        <v>721</v>
      </c>
      <c r="B9454">
        <v>71277</v>
      </c>
      <c r="C9454" s="593">
        <v>9.4500000000000001E-2</v>
      </c>
      <c r="D9454" t="s">
        <v>1211</v>
      </c>
      <c r="E9454">
        <v>4.4499999999999998E-2</v>
      </c>
      <c r="F9454">
        <v>0.05</v>
      </c>
      <c r="G9454">
        <v>0</v>
      </c>
      <c r="H9454">
        <v>0</v>
      </c>
      <c r="I9454">
        <v>0</v>
      </c>
    </row>
    <row r="9455" spans="1:9" x14ac:dyDescent="0.25">
      <c r="A9455" t="s">
        <v>721</v>
      </c>
      <c r="B9455">
        <v>71279</v>
      </c>
      <c r="C9455" s="593">
        <v>8.4500000000000006E-2</v>
      </c>
      <c r="D9455" t="s">
        <v>3359</v>
      </c>
      <c r="E9455">
        <v>4.4499999999999998E-2</v>
      </c>
      <c r="F9455">
        <v>0.04</v>
      </c>
      <c r="G9455">
        <v>0</v>
      </c>
      <c r="H9455">
        <v>0</v>
      </c>
      <c r="I9455">
        <v>0</v>
      </c>
    </row>
    <row r="9456" spans="1:9" x14ac:dyDescent="0.25">
      <c r="A9456" t="s">
        <v>721</v>
      </c>
      <c r="B9456">
        <v>71280</v>
      </c>
      <c r="C9456" s="593">
        <v>0.1295</v>
      </c>
      <c r="D9456" t="s">
        <v>1216</v>
      </c>
      <c r="E9456">
        <v>4.4499999999999998E-2</v>
      </c>
      <c r="F9456">
        <v>0</v>
      </c>
      <c r="G9456">
        <v>0</v>
      </c>
      <c r="H9456">
        <v>8.5000000000000006E-2</v>
      </c>
      <c r="I9456">
        <v>0</v>
      </c>
    </row>
    <row r="9457" spans="1:9" x14ac:dyDescent="0.25">
      <c r="A9457" t="s">
        <v>721</v>
      </c>
      <c r="B9457">
        <v>71281</v>
      </c>
      <c r="C9457" s="593">
        <v>0.10440000000000001</v>
      </c>
      <c r="D9457" t="s">
        <v>3719</v>
      </c>
      <c r="E9457">
        <v>4.4499999999999998E-2</v>
      </c>
      <c r="F9457">
        <v>0</v>
      </c>
      <c r="G9457">
        <v>0</v>
      </c>
      <c r="H9457">
        <v>5.9900000000000002E-2</v>
      </c>
      <c r="I9457">
        <v>0</v>
      </c>
    </row>
    <row r="9458" spans="1:9" x14ac:dyDescent="0.25">
      <c r="A9458" t="s">
        <v>721</v>
      </c>
      <c r="B9458">
        <v>71282</v>
      </c>
      <c r="C9458" s="593">
        <v>0.1045</v>
      </c>
      <c r="D9458" t="s">
        <v>3736</v>
      </c>
      <c r="E9458">
        <v>4.4499999999999998E-2</v>
      </c>
      <c r="F9458">
        <v>0</v>
      </c>
      <c r="G9458">
        <v>0.06</v>
      </c>
      <c r="H9458">
        <v>0</v>
      </c>
      <c r="I9458">
        <v>0</v>
      </c>
    </row>
    <row r="9459" spans="1:9" x14ac:dyDescent="0.25">
      <c r="A9459" t="s">
        <v>721</v>
      </c>
      <c r="B9459">
        <v>71284</v>
      </c>
      <c r="C9459" s="593">
        <v>0.1045</v>
      </c>
      <c r="D9459" t="s">
        <v>3736</v>
      </c>
      <c r="E9459">
        <v>4.4499999999999998E-2</v>
      </c>
      <c r="F9459">
        <v>0</v>
      </c>
      <c r="G9459">
        <v>0.06</v>
      </c>
      <c r="H9459">
        <v>0</v>
      </c>
      <c r="I9459">
        <v>0</v>
      </c>
    </row>
    <row r="9460" spans="1:9" x14ac:dyDescent="0.25">
      <c r="A9460" t="s">
        <v>721</v>
      </c>
      <c r="B9460">
        <v>71286</v>
      </c>
      <c r="C9460" s="593">
        <v>9.4500000000000001E-2</v>
      </c>
      <c r="D9460" t="s">
        <v>3731</v>
      </c>
      <c r="E9460">
        <v>4.4499999999999998E-2</v>
      </c>
      <c r="F9460">
        <v>0.05</v>
      </c>
      <c r="G9460">
        <v>0</v>
      </c>
      <c r="H9460">
        <v>0</v>
      </c>
      <c r="I9460">
        <v>0</v>
      </c>
    </row>
    <row r="9461" spans="1:9" x14ac:dyDescent="0.25">
      <c r="A9461" t="s">
        <v>721</v>
      </c>
      <c r="B9461">
        <v>71291</v>
      </c>
      <c r="C9461" s="593">
        <v>0.1144</v>
      </c>
      <c r="D9461" t="s">
        <v>3737</v>
      </c>
      <c r="E9461">
        <v>4.4499999999999998E-2</v>
      </c>
      <c r="F9461">
        <v>0</v>
      </c>
      <c r="G9461">
        <v>0</v>
      </c>
      <c r="H9461">
        <v>6.9900000000000004E-2</v>
      </c>
      <c r="I9461">
        <v>0</v>
      </c>
    </row>
    <row r="9462" spans="1:9" x14ac:dyDescent="0.25">
      <c r="A9462" t="s">
        <v>721</v>
      </c>
      <c r="B9462">
        <v>71292</v>
      </c>
      <c r="C9462" s="593">
        <v>0.1144</v>
      </c>
      <c r="D9462" t="s">
        <v>3737</v>
      </c>
      <c r="E9462">
        <v>4.4499999999999998E-2</v>
      </c>
      <c r="F9462">
        <v>0</v>
      </c>
      <c r="G9462">
        <v>0</v>
      </c>
      <c r="H9462">
        <v>6.9900000000000004E-2</v>
      </c>
      <c r="I9462">
        <v>0</v>
      </c>
    </row>
    <row r="9463" spans="1:9" x14ac:dyDescent="0.25">
      <c r="A9463" t="s">
        <v>721</v>
      </c>
      <c r="B9463">
        <v>71294</v>
      </c>
      <c r="C9463" s="593">
        <v>0.10440000000000001</v>
      </c>
      <c r="D9463" t="s">
        <v>3738</v>
      </c>
      <c r="E9463">
        <v>4.4499999999999998E-2</v>
      </c>
      <c r="F9463">
        <v>0</v>
      </c>
      <c r="G9463">
        <v>5.9900000000000002E-2</v>
      </c>
      <c r="H9463">
        <v>0</v>
      </c>
      <c r="I9463">
        <v>0</v>
      </c>
    </row>
    <row r="9464" spans="1:9" x14ac:dyDescent="0.25">
      <c r="A9464" t="s">
        <v>721</v>
      </c>
      <c r="B9464">
        <v>71295</v>
      </c>
      <c r="C9464" s="593">
        <v>0.1045</v>
      </c>
      <c r="D9464" t="s">
        <v>3739</v>
      </c>
      <c r="E9464">
        <v>4.4499999999999998E-2</v>
      </c>
      <c r="F9464">
        <v>0</v>
      </c>
      <c r="G9464">
        <v>0.06</v>
      </c>
      <c r="H9464">
        <v>0</v>
      </c>
      <c r="I9464">
        <v>0</v>
      </c>
    </row>
    <row r="9465" spans="1:9" x14ac:dyDescent="0.25">
      <c r="A9465" t="s">
        <v>721</v>
      </c>
      <c r="B9465">
        <v>71301</v>
      </c>
      <c r="C9465" s="593">
        <v>9.9500000000000005E-2</v>
      </c>
      <c r="D9465" t="s">
        <v>3740</v>
      </c>
      <c r="E9465">
        <v>4.4499999999999998E-2</v>
      </c>
      <c r="F9465">
        <v>0</v>
      </c>
      <c r="G9465">
        <v>5.5E-2</v>
      </c>
      <c r="H9465">
        <v>0</v>
      </c>
      <c r="I9465">
        <v>0</v>
      </c>
    </row>
    <row r="9466" spans="1:9" x14ac:dyDescent="0.25">
      <c r="A9466" t="s">
        <v>721</v>
      </c>
      <c r="B9466">
        <v>71302</v>
      </c>
      <c r="C9466" s="593">
        <v>9.9500000000000005E-2</v>
      </c>
      <c r="D9466" t="s">
        <v>3740</v>
      </c>
      <c r="E9466">
        <v>4.4499999999999998E-2</v>
      </c>
      <c r="F9466">
        <v>0</v>
      </c>
      <c r="G9466">
        <v>5.5E-2</v>
      </c>
      <c r="H9466">
        <v>0</v>
      </c>
      <c r="I9466">
        <v>0</v>
      </c>
    </row>
    <row r="9467" spans="1:9" x14ac:dyDescent="0.25">
      <c r="A9467" t="s">
        <v>721</v>
      </c>
      <c r="B9467">
        <v>71303</v>
      </c>
      <c r="C9467" s="593">
        <v>9.9500000000000005E-2</v>
      </c>
      <c r="D9467" t="s">
        <v>3740</v>
      </c>
      <c r="E9467">
        <v>4.4499999999999998E-2</v>
      </c>
      <c r="F9467">
        <v>0</v>
      </c>
      <c r="G9467">
        <v>5.5E-2</v>
      </c>
      <c r="H9467">
        <v>0</v>
      </c>
      <c r="I9467">
        <v>0</v>
      </c>
    </row>
    <row r="9468" spans="1:9" x14ac:dyDescent="0.25">
      <c r="A9468" t="s">
        <v>721</v>
      </c>
      <c r="B9468">
        <v>71306</v>
      </c>
      <c r="C9468" s="593">
        <v>9.9500000000000005E-2</v>
      </c>
      <c r="D9468" t="s">
        <v>3740</v>
      </c>
      <c r="E9468">
        <v>4.4499999999999998E-2</v>
      </c>
      <c r="F9468">
        <v>0</v>
      </c>
      <c r="G9468">
        <v>5.5E-2</v>
      </c>
      <c r="H9468">
        <v>0</v>
      </c>
      <c r="I9468">
        <v>0</v>
      </c>
    </row>
    <row r="9469" spans="1:9" x14ac:dyDescent="0.25">
      <c r="A9469" t="s">
        <v>721</v>
      </c>
      <c r="B9469">
        <v>71307</v>
      </c>
      <c r="C9469" s="593">
        <v>9.9500000000000005E-2</v>
      </c>
      <c r="D9469" t="s">
        <v>3740</v>
      </c>
      <c r="E9469">
        <v>4.4499999999999998E-2</v>
      </c>
      <c r="F9469">
        <v>0</v>
      </c>
      <c r="G9469">
        <v>5.5E-2</v>
      </c>
      <c r="H9469">
        <v>0</v>
      </c>
      <c r="I9469">
        <v>0</v>
      </c>
    </row>
    <row r="9470" spans="1:9" x14ac:dyDescent="0.25">
      <c r="A9470" t="s">
        <v>721</v>
      </c>
      <c r="B9470">
        <v>71309</v>
      </c>
      <c r="C9470" s="593">
        <v>9.9500000000000005E-2</v>
      </c>
      <c r="D9470" t="s">
        <v>3740</v>
      </c>
      <c r="E9470">
        <v>4.4499999999999998E-2</v>
      </c>
      <c r="F9470">
        <v>0</v>
      </c>
      <c r="G9470">
        <v>5.5E-2</v>
      </c>
      <c r="H9470">
        <v>0</v>
      </c>
      <c r="I9470">
        <v>0</v>
      </c>
    </row>
    <row r="9471" spans="1:9" x14ac:dyDescent="0.25">
      <c r="A9471" t="s">
        <v>721</v>
      </c>
      <c r="B9471">
        <v>71315</v>
      </c>
      <c r="C9471" s="593">
        <v>9.9500000000000005E-2</v>
      </c>
      <c r="D9471" t="s">
        <v>3740</v>
      </c>
      <c r="E9471">
        <v>4.4499999999999998E-2</v>
      </c>
      <c r="F9471">
        <v>0</v>
      </c>
      <c r="G9471">
        <v>5.5E-2</v>
      </c>
      <c r="H9471">
        <v>0</v>
      </c>
      <c r="I9471">
        <v>0</v>
      </c>
    </row>
    <row r="9472" spans="1:9" x14ac:dyDescent="0.25">
      <c r="A9472" t="s">
        <v>721</v>
      </c>
      <c r="B9472">
        <v>71316</v>
      </c>
      <c r="C9472" s="593">
        <v>0.1045</v>
      </c>
      <c r="D9472" t="s">
        <v>3741</v>
      </c>
      <c r="E9472">
        <v>4.4499999999999998E-2</v>
      </c>
      <c r="F9472">
        <v>0.06</v>
      </c>
      <c r="G9472">
        <v>0</v>
      </c>
      <c r="H9472">
        <v>0</v>
      </c>
      <c r="I9472">
        <v>0</v>
      </c>
    </row>
    <row r="9473" spans="1:9" x14ac:dyDescent="0.25">
      <c r="A9473" t="s">
        <v>721</v>
      </c>
      <c r="B9473">
        <v>71320</v>
      </c>
      <c r="C9473" s="593">
        <v>7.6999999999999999E-2</v>
      </c>
      <c r="D9473" t="s">
        <v>3742</v>
      </c>
      <c r="E9473">
        <v>4.4499999999999998E-2</v>
      </c>
      <c r="F9473">
        <v>3.2500000000000001E-2</v>
      </c>
      <c r="G9473">
        <v>0</v>
      </c>
      <c r="H9473">
        <v>0</v>
      </c>
      <c r="I9473">
        <v>0</v>
      </c>
    </row>
    <row r="9474" spans="1:9" x14ac:dyDescent="0.25">
      <c r="A9474" t="s">
        <v>721</v>
      </c>
      <c r="B9474">
        <v>71322</v>
      </c>
      <c r="C9474" s="593">
        <v>0.1</v>
      </c>
      <c r="D9474" t="s">
        <v>3605</v>
      </c>
      <c r="E9474">
        <v>4.4499999999999998E-2</v>
      </c>
      <c r="F9474">
        <v>5.5500000000000001E-2</v>
      </c>
      <c r="G9474">
        <v>0</v>
      </c>
      <c r="H9474">
        <v>0</v>
      </c>
      <c r="I9474">
        <v>0</v>
      </c>
    </row>
    <row r="9475" spans="1:9" x14ac:dyDescent="0.25">
      <c r="A9475" t="s">
        <v>721</v>
      </c>
      <c r="B9475">
        <v>71323</v>
      </c>
      <c r="C9475" s="593">
        <v>8.9499999999999996E-2</v>
      </c>
      <c r="D9475" t="s">
        <v>3743</v>
      </c>
      <c r="E9475">
        <v>4.4499999999999998E-2</v>
      </c>
      <c r="F9475">
        <v>0</v>
      </c>
      <c r="G9475">
        <v>0</v>
      </c>
      <c r="H9475">
        <v>4.4999999999999998E-2</v>
      </c>
      <c r="I9475">
        <v>0</v>
      </c>
    </row>
    <row r="9476" spans="1:9" x14ac:dyDescent="0.25">
      <c r="A9476" t="s">
        <v>721</v>
      </c>
      <c r="B9476">
        <v>71324</v>
      </c>
      <c r="C9476" s="593">
        <v>8.4500000000000006E-2</v>
      </c>
      <c r="D9476" t="s">
        <v>1466</v>
      </c>
      <c r="E9476">
        <v>4.4499999999999998E-2</v>
      </c>
      <c r="F9476">
        <v>0.04</v>
      </c>
      <c r="G9476">
        <v>0</v>
      </c>
      <c r="H9476">
        <v>0</v>
      </c>
      <c r="I9476">
        <v>0</v>
      </c>
    </row>
    <row r="9477" spans="1:9" x14ac:dyDescent="0.25">
      <c r="A9477" t="s">
        <v>721</v>
      </c>
      <c r="B9477">
        <v>71325</v>
      </c>
      <c r="C9477" s="593">
        <v>0.1045</v>
      </c>
      <c r="D9477" t="s">
        <v>3608</v>
      </c>
      <c r="E9477">
        <v>4.4499999999999998E-2</v>
      </c>
      <c r="F9477">
        <v>0.06</v>
      </c>
      <c r="G9477">
        <v>0</v>
      </c>
      <c r="H9477">
        <v>0</v>
      </c>
      <c r="I9477">
        <v>0</v>
      </c>
    </row>
    <row r="9478" spans="1:9" x14ac:dyDescent="0.25">
      <c r="A9478" t="s">
        <v>721</v>
      </c>
      <c r="B9478">
        <v>71326</v>
      </c>
      <c r="C9478" s="593">
        <v>0.1045</v>
      </c>
      <c r="D9478" t="s">
        <v>3741</v>
      </c>
      <c r="E9478">
        <v>4.4499999999999998E-2</v>
      </c>
      <c r="F9478">
        <v>0.06</v>
      </c>
      <c r="G9478">
        <v>0</v>
      </c>
      <c r="H9478">
        <v>0</v>
      </c>
      <c r="I9478">
        <v>0</v>
      </c>
    </row>
    <row r="9479" spans="1:9" x14ac:dyDescent="0.25">
      <c r="A9479" t="s">
        <v>721</v>
      </c>
      <c r="B9479">
        <v>71327</v>
      </c>
      <c r="C9479" s="593">
        <v>9.7000000000000003E-2</v>
      </c>
      <c r="D9479" t="s">
        <v>3744</v>
      </c>
      <c r="E9479">
        <v>4.4499999999999998E-2</v>
      </c>
      <c r="F9479">
        <v>0</v>
      </c>
      <c r="G9479">
        <v>5.2499999999999998E-2</v>
      </c>
      <c r="H9479">
        <v>0</v>
      </c>
      <c r="I9479">
        <v>0</v>
      </c>
    </row>
    <row r="9480" spans="1:9" x14ac:dyDescent="0.25">
      <c r="A9480" t="s">
        <v>721</v>
      </c>
      <c r="B9480">
        <v>71328</v>
      </c>
      <c r="C9480" s="593">
        <v>8.9499999999999996E-2</v>
      </c>
      <c r="D9480" t="s">
        <v>3743</v>
      </c>
      <c r="E9480">
        <v>4.4499999999999998E-2</v>
      </c>
      <c r="F9480">
        <v>0</v>
      </c>
      <c r="G9480">
        <v>0</v>
      </c>
      <c r="H9480">
        <v>4.4999999999999998E-2</v>
      </c>
      <c r="I9480">
        <v>0</v>
      </c>
    </row>
    <row r="9481" spans="1:9" x14ac:dyDescent="0.25">
      <c r="A9481" t="s">
        <v>721</v>
      </c>
      <c r="B9481">
        <v>71329</v>
      </c>
      <c r="C9481" s="593">
        <v>7.6999999999999999E-2</v>
      </c>
      <c r="D9481" t="s">
        <v>3742</v>
      </c>
      <c r="E9481">
        <v>4.4499999999999998E-2</v>
      </c>
      <c r="F9481">
        <v>3.2500000000000001E-2</v>
      </c>
      <c r="G9481">
        <v>0</v>
      </c>
      <c r="H9481">
        <v>0</v>
      </c>
      <c r="I9481">
        <v>0</v>
      </c>
    </row>
    <row r="9482" spans="1:9" x14ac:dyDescent="0.25">
      <c r="A9482" t="s">
        <v>721</v>
      </c>
      <c r="B9482">
        <v>71330</v>
      </c>
      <c r="C9482" s="593">
        <v>7.9500000000000001E-2</v>
      </c>
      <c r="D9482" t="s">
        <v>3743</v>
      </c>
      <c r="E9482">
        <v>4.4499999999999998E-2</v>
      </c>
      <c r="F9482">
        <v>3.5000000000000003E-2</v>
      </c>
      <c r="G9482">
        <v>0</v>
      </c>
      <c r="H9482">
        <v>0</v>
      </c>
      <c r="I9482">
        <v>0</v>
      </c>
    </row>
    <row r="9483" spans="1:9" x14ac:dyDescent="0.25">
      <c r="A9483" t="s">
        <v>721</v>
      </c>
      <c r="B9483">
        <v>71331</v>
      </c>
      <c r="C9483" s="593">
        <v>7.6999999999999999E-2</v>
      </c>
      <c r="D9483" t="s">
        <v>3742</v>
      </c>
      <c r="E9483">
        <v>4.4499999999999998E-2</v>
      </c>
      <c r="F9483">
        <v>3.2500000000000001E-2</v>
      </c>
      <c r="G9483">
        <v>0</v>
      </c>
      <c r="H9483">
        <v>0</v>
      </c>
      <c r="I9483">
        <v>0</v>
      </c>
    </row>
    <row r="9484" spans="1:9" x14ac:dyDescent="0.25">
      <c r="A9484" t="s">
        <v>721</v>
      </c>
      <c r="B9484">
        <v>71333</v>
      </c>
      <c r="C9484" s="593">
        <v>7.6999999999999999E-2</v>
      </c>
      <c r="D9484" t="s">
        <v>3742</v>
      </c>
      <c r="E9484">
        <v>4.4499999999999998E-2</v>
      </c>
      <c r="F9484">
        <v>3.2500000000000001E-2</v>
      </c>
      <c r="G9484">
        <v>0</v>
      </c>
      <c r="H9484">
        <v>0</v>
      </c>
      <c r="I9484">
        <v>0</v>
      </c>
    </row>
    <row r="9485" spans="1:9" x14ac:dyDescent="0.25">
      <c r="A9485" t="s">
        <v>721</v>
      </c>
      <c r="B9485">
        <v>71334</v>
      </c>
      <c r="C9485" s="593">
        <v>9.7000000000000003E-2</v>
      </c>
      <c r="D9485" t="s">
        <v>3745</v>
      </c>
      <c r="E9485">
        <v>4.4499999999999998E-2</v>
      </c>
      <c r="F9485">
        <v>5.2499999999999998E-2</v>
      </c>
      <c r="G9485">
        <v>0</v>
      </c>
      <c r="H9485">
        <v>0</v>
      </c>
      <c r="I9485">
        <v>0</v>
      </c>
    </row>
    <row r="9486" spans="1:9" x14ac:dyDescent="0.25">
      <c r="A9486" t="s">
        <v>721</v>
      </c>
      <c r="B9486">
        <v>71336</v>
      </c>
      <c r="C9486" s="593">
        <v>9.4500000000000001E-2</v>
      </c>
      <c r="D9486" t="s">
        <v>1490</v>
      </c>
      <c r="E9486">
        <v>4.4499999999999998E-2</v>
      </c>
      <c r="F9486">
        <v>0</v>
      </c>
      <c r="G9486">
        <v>0.05</v>
      </c>
      <c r="H9486">
        <v>0</v>
      </c>
      <c r="I9486">
        <v>0</v>
      </c>
    </row>
    <row r="9487" spans="1:9" x14ac:dyDescent="0.25">
      <c r="A9487" t="s">
        <v>721</v>
      </c>
      <c r="B9487">
        <v>71339</v>
      </c>
      <c r="C9487" s="593">
        <v>7.6999999999999999E-2</v>
      </c>
      <c r="D9487" t="s">
        <v>3742</v>
      </c>
      <c r="E9487">
        <v>4.4499999999999998E-2</v>
      </c>
      <c r="F9487">
        <v>3.2500000000000001E-2</v>
      </c>
      <c r="G9487">
        <v>0</v>
      </c>
      <c r="H9487">
        <v>0</v>
      </c>
      <c r="I9487">
        <v>0</v>
      </c>
    </row>
    <row r="9488" spans="1:9" x14ac:dyDescent="0.25">
      <c r="A9488" t="s">
        <v>721</v>
      </c>
      <c r="B9488">
        <v>71340</v>
      </c>
      <c r="C9488" s="593">
        <v>0.1045</v>
      </c>
      <c r="D9488" t="s">
        <v>3741</v>
      </c>
      <c r="E9488">
        <v>4.4499999999999998E-2</v>
      </c>
      <c r="F9488">
        <v>0.06</v>
      </c>
      <c r="G9488">
        <v>0</v>
      </c>
      <c r="H9488">
        <v>0</v>
      </c>
      <c r="I9488">
        <v>0</v>
      </c>
    </row>
    <row r="9489" spans="1:9" x14ac:dyDescent="0.25">
      <c r="A9489" t="s">
        <v>721</v>
      </c>
      <c r="B9489">
        <v>71341</v>
      </c>
      <c r="C9489" s="593">
        <v>8.6999999999999994E-2</v>
      </c>
      <c r="D9489" t="s">
        <v>3746</v>
      </c>
      <c r="E9489">
        <v>4.4499999999999998E-2</v>
      </c>
      <c r="F9489">
        <v>0</v>
      </c>
      <c r="G9489">
        <v>4.2500000000000003E-2</v>
      </c>
      <c r="H9489">
        <v>0</v>
      </c>
      <c r="I9489">
        <v>0</v>
      </c>
    </row>
    <row r="9490" spans="1:9" x14ac:dyDescent="0.25">
      <c r="A9490" t="s">
        <v>721</v>
      </c>
      <c r="B9490">
        <v>71342</v>
      </c>
      <c r="C9490" s="593">
        <v>9.4500000000000001E-2</v>
      </c>
      <c r="D9490" t="s">
        <v>3747</v>
      </c>
      <c r="E9490">
        <v>4.4499999999999998E-2</v>
      </c>
      <c r="F9490">
        <v>0</v>
      </c>
      <c r="G9490">
        <v>0.05</v>
      </c>
      <c r="H9490">
        <v>0</v>
      </c>
      <c r="I9490">
        <v>0</v>
      </c>
    </row>
    <row r="9491" spans="1:9" x14ac:dyDescent="0.25">
      <c r="A9491" t="s">
        <v>721</v>
      </c>
      <c r="B9491">
        <v>71343</v>
      </c>
      <c r="C9491" s="593">
        <v>0.1145</v>
      </c>
      <c r="D9491" t="s">
        <v>3748</v>
      </c>
      <c r="E9491">
        <v>4.4499999999999998E-2</v>
      </c>
      <c r="F9491">
        <v>0</v>
      </c>
      <c r="G9491">
        <v>7.0000000000000007E-2</v>
      </c>
      <c r="H9491">
        <v>0</v>
      </c>
      <c r="I9491">
        <v>0</v>
      </c>
    </row>
    <row r="9492" spans="1:9" x14ac:dyDescent="0.25">
      <c r="A9492" t="s">
        <v>721</v>
      </c>
      <c r="B9492">
        <v>71345</v>
      </c>
      <c r="C9492" s="593">
        <v>0.1</v>
      </c>
      <c r="D9492" t="s">
        <v>3605</v>
      </c>
      <c r="E9492">
        <v>4.4499999999999998E-2</v>
      </c>
      <c r="F9492">
        <v>5.5500000000000001E-2</v>
      </c>
      <c r="G9492">
        <v>0</v>
      </c>
      <c r="H9492">
        <v>0</v>
      </c>
      <c r="I9492">
        <v>0</v>
      </c>
    </row>
    <row r="9493" spans="1:9" x14ac:dyDescent="0.25">
      <c r="A9493" t="s">
        <v>721</v>
      </c>
      <c r="B9493">
        <v>71346</v>
      </c>
      <c r="C9493" s="593">
        <v>9.9500000000000005E-2</v>
      </c>
      <c r="D9493" t="s">
        <v>3749</v>
      </c>
      <c r="E9493">
        <v>4.4499999999999998E-2</v>
      </c>
      <c r="F9493">
        <v>0</v>
      </c>
      <c r="G9493">
        <v>5.5E-2</v>
      </c>
      <c r="H9493">
        <v>0</v>
      </c>
      <c r="I9493">
        <v>0</v>
      </c>
    </row>
    <row r="9494" spans="1:9" x14ac:dyDescent="0.25">
      <c r="A9494" t="s">
        <v>721</v>
      </c>
      <c r="B9494">
        <v>71348</v>
      </c>
      <c r="C9494" s="593">
        <v>8.9499999999999996E-2</v>
      </c>
      <c r="D9494" t="s">
        <v>3743</v>
      </c>
      <c r="E9494">
        <v>4.4499999999999998E-2</v>
      </c>
      <c r="F9494">
        <v>0</v>
      </c>
      <c r="G9494">
        <v>0</v>
      </c>
      <c r="H9494">
        <v>4.4999999999999998E-2</v>
      </c>
      <c r="I9494">
        <v>0</v>
      </c>
    </row>
    <row r="9495" spans="1:9" x14ac:dyDescent="0.25">
      <c r="A9495" t="s">
        <v>721</v>
      </c>
      <c r="B9495">
        <v>71350</v>
      </c>
      <c r="C9495" s="593">
        <v>9.7000000000000003E-2</v>
      </c>
      <c r="D9495" t="s">
        <v>3750</v>
      </c>
      <c r="E9495">
        <v>4.4499999999999998E-2</v>
      </c>
      <c r="F9495">
        <v>0</v>
      </c>
      <c r="G9495">
        <v>5.2499999999999998E-2</v>
      </c>
      <c r="H9495">
        <v>0</v>
      </c>
      <c r="I9495">
        <v>0</v>
      </c>
    </row>
    <row r="9496" spans="1:9" x14ac:dyDescent="0.25">
      <c r="A9496" t="s">
        <v>721</v>
      </c>
      <c r="B9496">
        <v>71351</v>
      </c>
      <c r="C9496" s="593">
        <v>0.1045</v>
      </c>
      <c r="D9496" t="s">
        <v>3741</v>
      </c>
      <c r="E9496">
        <v>4.4499999999999998E-2</v>
      </c>
      <c r="F9496">
        <v>0.06</v>
      </c>
      <c r="G9496">
        <v>0</v>
      </c>
      <c r="H9496">
        <v>0</v>
      </c>
      <c r="I9496">
        <v>0</v>
      </c>
    </row>
    <row r="9497" spans="1:9" x14ac:dyDescent="0.25">
      <c r="A9497" t="s">
        <v>721</v>
      </c>
      <c r="B9497">
        <v>71353</v>
      </c>
      <c r="C9497" s="593">
        <v>0.10199999999999999</v>
      </c>
      <c r="D9497" t="s">
        <v>3751</v>
      </c>
      <c r="E9497">
        <v>4.4499999999999998E-2</v>
      </c>
      <c r="F9497">
        <v>0</v>
      </c>
      <c r="G9497">
        <v>5.7500000000000002E-2</v>
      </c>
      <c r="H9497">
        <v>0</v>
      </c>
      <c r="I9497">
        <v>0</v>
      </c>
    </row>
    <row r="9498" spans="1:9" x14ac:dyDescent="0.25">
      <c r="A9498" t="s">
        <v>721</v>
      </c>
      <c r="B9498">
        <v>71354</v>
      </c>
      <c r="C9498" s="593">
        <v>0.1045</v>
      </c>
      <c r="D9498" t="s">
        <v>3741</v>
      </c>
      <c r="E9498">
        <v>4.4499999999999998E-2</v>
      </c>
      <c r="F9498">
        <v>0.06</v>
      </c>
      <c r="G9498">
        <v>0</v>
      </c>
      <c r="H9498">
        <v>0</v>
      </c>
      <c r="I9498">
        <v>0</v>
      </c>
    </row>
    <row r="9499" spans="1:9" x14ac:dyDescent="0.25">
      <c r="A9499" t="s">
        <v>721</v>
      </c>
      <c r="B9499">
        <v>71355</v>
      </c>
      <c r="C9499" s="593">
        <v>9.1999999999999998E-2</v>
      </c>
      <c r="D9499" t="s">
        <v>3752</v>
      </c>
      <c r="E9499">
        <v>4.4499999999999998E-2</v>
      </c>
      <c r="F9499">
        <v>0</v>
      </c>
      <c r="G9499">
        <v>4.7500000000000001E-2</v>
      </c>
      <c r="H9499">
        <v>0</v>
      </c>
      <c r="I9499">
        <v>0</v>
      </c>
    </row>
    <row r="9500" spans="1:9" x14ac:dyDescent="0.25">
      <c r="A9500" t="s">
        <v>721</v>
      </c>
      <c r="B9500">
        <v>71356</v>
      </c>
      <c r="C9500" s="593">
        <v>0.1</v>
      </c>
      <c r="D9500" t="s">
        <v>3605</v>
      </c>
      <c r="E9500">
        <v>4.4499999999999998E-2</v>
      </c>
      <c r="F9500">
        <v>5.5500000000000001E-2</v>
      </c>
      <c r="G9500">
        <v>0</v>
      </c>
      <c r="H9500">
        <v>0</v>
      </c>
      <c r="I9500">
        <v>0</v>
      </c>
    </row>
    <row r="9501" spans="1:9" x14ac:dyDescent="0.25">
      <c r="A9501" t="s">
        <v>721</v>
      </c>
      <c r="B9501">
        <v>71357</v>
      </c>
      <c r="C9501" s="593">
        <v>0.1045</v>
      </c>
      <c r="D9501" t="s">
        <v>3753</v>
      </c>
      <c r="E9501">
        <v>4.4499999999999998E-2</v>
      </c>
      <c r="F9501">
        <v>0</v>
      </c>
      <c r="G9501">
        <v>0.06</v>
      </c>
      <c r="H9501">
        <v>0</v>
      </c>
      <c r="I9501">
        <v>0</v>
      </c>
    </row>
    <row r="9502" spans="1:9" x14ac:dyDescent="0.25">
      <c r="A9502" t="s">
        <v>721</v>
      </c>
      <c r="B9502">
        <v>71358</v>
      </c>
      <c r="C9502" s="593">
        <v>0.1</v>
      </c>
      <c r="D9502" t="s">
        <v>3605</v>
      </c>
      <c r="E9502">
        <v>4.4499999999999998E-2</v>
      </c>
      <c r="F9502">
        <v>5.5500000000000001E-2</v>
      </c>
      <c r="G9502">
        <v>0</v>
      </c>
      <c r="H9502">
        <v>0</v>
      </c>
      <c r="I9502">
        <v>0</v>
      </c>
    </row>
    <row r="9503" spans="1:9" x14ac:dyDescent="0.25">
      <c r="A9503" t="s">
        <v>721</v>
      </c>
      <c r="B9503">
        <v>71359</v>
      </c>
      <c r="C9503" s="593">
        <v>9.9500000000000005E-2</v>
      </c>
      <c r="D9503" t="s">
        <v>3480</v>
      </c>
      <c r="E9503">
        <v>4.4499999999999998E-2</v>
      </c>
      <c r="F9503">
        <v>0</v>
      </c>
      <c r="G9503">
        <v>5.5E-2</v>
      </c>
      <c r="H9503">
        <v>0</v>
      </c>
      <c r="I9503">
        <v>0</v>
      </c>
    </row>
    <row r="9504" spans="1:9" x14ac:dyDescent="0.25">
      <c r="A9504" t="s">
        <v>721</v>
      </c>
      <c r="B9504">
        <v>71360</v>
      </c>
      <c r="C9504" s="593">
        <v>9.9500000000000005E-2</v>
      </c>
      <c r="D9504" t="s">
        <v>3480</v>
      </c>
      <c r="E9504">
        <v>4.4499999999999998E-2</v>
      </c>
      <c r="F9504">
        <v>0</v>
      </c>
      <c r="G9504">
        <v>5.5E-2</v>
      </c>
      <c r="H9504">
        <v>0</v>
      </c>
      <c r="I9504">
        <v>0</v>
      </c>
    </row>
    <row r="9505" spans="1:9" x14ac:dyDescent="0.25">
      <c r="A9505" t="s">
        <v>721</v>
      </c>
      <c r="B9505">
        <v>71361</v>
      </c>
      <c r="C9505" s="593">
        <v>9.9500000000000005E-2</v>
      </c>
      <c r="D9505" t="s">
        <v>3480</v>
      </c>
      <c r="E9505">
        <v>4.4499999999999998E-2</v>
      </c>
      <c r="F9505">
        <v>0</v>
      </c>
      <c r="G9505">
        <v>5.5E-2</v>
      </c>
      <c r="H9505">
        <v>0</v>
      </c>
      <c r="I9505">
        <v>0</v>
      </c>
    </row>
    <row r="9506" spans="1:9" x14ac:dyDescent="0.25">
      <c r="A9506" t="s">
        <v>721</v>
      </c>
      <c r="B9506">
        <v>71362</v>
      </c>
      <c r="C9506" s="593">
        <v>0.1</v>
      </c>
      <c r="D9506" t="s">
        <v>3605</v>
      </c>
      <c r="E9506">
        <v>4.4499999999999998E-2</v>
      </c>
      <c r="F9506">
        <v>5.5500000000000001E-2</v>
      </c>
      <c r="G9506">
        <v>0</v>
      </c>
      <c r="H9506">
        <v>0</v>
      </c>
      <c r="I9506">
        <v>0</v>
      </c>
    </row>
    <row r="9507" spans="1:9" x14ac:dyDescent="0.25">
      <c r="A9507" t="s">
        <v>721</v>
      </c>
      <c r="B9507">
        <v>71363</v>
      </c>
      <c r="C9507" s="593">
        <v>0.1045</v>
      </c>
      <c r="D9507" t="s">
        <v>3741</v>
      </c>
      <c r="E9507">
        <v>4.4499999999999998E-2</v>
      </c>
      <c r="F9507">
        <v>0.06</v>
      </c>
      <c r="G9507">
        <v>0</v>
      </c>
      <c r="H9507">
        <v>0</v>
      </c>
      <c r="I9507">
        <v>0</v>
      </c>
    </row>
    <row r="9508" spans="1:9" x14ac:dyDescent="0.25">
      <c r="A9508" t="s">
        <v>721</v>
      </c>
      <c r="B9508">
        <v>71365</v>
      </c>
      <c r="C9508" s="593">
        <v>8.9499999999999996E-2</v>
      </c>
      <c r="D9508" t="s">
        <v>3743</v>
      </c>
      <c r="E9508">
        <v>4.4499999999999998E-2</v>
      </c>
      <c r="F9508">
        <v>0</v>
      </c>
      <c r="G9508">
        <v>0</v>
      </c>
      <c r="H9508">
        <v>4.4999999999999998E-2</v>
      </c>
      <c r="I9508">
        <v>0</v>
      </c>
    </row>
    <row r="9509" spans="1:9" x14ac:dyDescent="0.25">
      <c r="A9509" t="s">
        <v>721</v>
      </c>
      <c r="B9509">
        <v>71366</v>
      </c>
      <c r="C9509" s="593">
        <v>0.107</v>
      </c>
      <c r="D9509" t="s">
        <v>3754</v>
      </c>
      <c r="E9509">
        <v>4.4499999999999998E-2</v>
      </c>
      <c r="F9509">
        <v>0</v>
      </c>
      <c r="G9509">
        <v>6.25E-2</v>
      </c>
      <c r="H9509">
        <v>0</v>
      </c>
      <c r="I9509">
        <v>0</v>
      </c>
    </row>
    <row r="9510" spans="1:9" x14ac:dyDescent="0.25">
      <c r="A9510" t="s">
        <v>721</v>
      </c>
      <c r="B9510">
        <v>71367</v>
      </c>
      <c r="C9510" s="593">
        <v>0.1045</v>
      </c>
      <c r="D9510" t="s">
        <v>3608</v>
      </c>
      <c r="E9510">
        <v>4.4499999999999998E-2</v>
      </c>
      <c r="F9510">
        <v>0.06</v>
      </c>
      <c r="G9510">
        <v>0</v>
      </c>
      <c r="H9510">
        <v>0</v>
      </c>
      <c r="I9510">
        <v>0</v>
      </c>
    </row>
    <row r="9511" spans="1:9" x14ac:dyDescent="0.25">
      <c r="A9511" t="s">
        <v>721</v>
      </c>
      <c r="B9511">
        <v>71368</v>
      </c>
      <c r="C9511" s="593">
        <v>0.1045</v>
      </c>
      <c r="D9511" t="s">
        <v>3741</v>
      </c>
      <c r="E9511">
        <v>4.4499999999999998E-2</v>
      </c>
      <c r="F9511">
        <v>0.06</v>
      </c>
      <c r="G9511">
        <v>0</v>
      </c>
      <c r="H9511">
        <v>0</v>
      </c>
      <c r="I9511">
        <v>0</v>
      </c>
    </row>
    <row r="9512" spans="1:9" x14ac:dyDescent="0.25">
      <c r="A9512" t="s">
        <v>721</v>
      </c>
      <c r="B9512">
        <v>71369</v>
      </c>
      <c r="C9512" s="593">
        <v>9.7000000000000003E-2</v>
      </c>
      <c r="D9512" t="s">
        <v>3755</v>
      </c>
      <c r="E9512">
        <v>4.4499999999999998E-2</v>
      </c>
      <c r="F9512">
        <v>0</v>
      </c>
      <c r="G9512">
        <v>5.2499999999999998E-2</v>
      </c>
      <c r="H9512">
        <v>0</v>
      </c>
      <c r="I9512">
        <v>0</v>
      </c>
    </row>
    <row r="9513" spans="1:9" x14ac:dyDescent="0.25">
      <c r="A9513" t="s">
        <v>721</v>
      </c>
      <c r="B9513">
        <v>71371</v>
      </c>
      <c r="C9513" s="593">
        <v>8.4500000000000006E-2</v>
      </c>
      <c r="D9513" t="s">
        <v>3121</v>
      </c>
      <c r="E9513">
        <v>4.4499999999999998E-2</v>
      </c>
      <c r="F9513">
        <v>0.04</v>
      </c>
      <c r="G9513">
        <v>0</v>
      </c>
      <c r="H9513">
        <v>0</v>
      </c>
      <c r="I9513">
        <v>0</v>
      </c>
    </row>
    <row r="9514" spans="1:9" x14ac:dyDescent="0.25">
      <c r="A9514" t="s">
        <v>721</v>
      </c>
      <c r="B9514">
        <v>71373</v>
      </c>
      <c r="C9514" s="593">
        <v>9.1999999999999998E-2</v>
      </c>
      <c r="D9514" t="s">
        <v>3756</v>
      </c>
      <c r="E9514">
        <v>4.4499999999999998E-2</v>
      </c>
      <c r="F9514">
        <v>4.7500000000000001E-2</v>
      </c>
      <c r="G9514">
        <v>0</v>
      </c>
      <c r="H9514">
        <v>0</v>
      </c>
      <c r="I9514">
        <v>0</v>
      </c>
    </row>
    <row r="9515" spans="1:9" x14ac:dyDescent="0.25">
      <c r="A9515" t="s">
        <v>721</v>
      </c>
      <c r="B9515">
        <v>71375</v>
      </c>
      <c r="C9515" s="593">
        <v>0.1045</v>
      </c>
      <c r="D9515" t="s">
        <v>3757</v>
      </c>
      <c r="E9515">
        <v>4.4499999999999998E-2</v>
      </c>
      <c r="F9515">
        <v>0</v>
      </c>
      <c r="G9515">
        <v>0.06</v>
      </c>
      <c r="H9515">
        <v>0</v>
      </c>
      <c r="I9515">
        <v>0</v>
      </c>
    </row>
    <row r="9516" spans="1:9" x14ac:dyDescent="0.25">
      <c r="A9516" t="s">
        <v>721</v>
      </c>
      <c r="B9516">
        <v>71377</v>
      </c>
      <c r="C9516" s="593">
        <v>9.1999999999999998E-2</v>
      </c>
      <c r="D9516" t="s">
        <v>3756</v>
      </c>
      <c r="E9516">
        <v>4.4499999999999998E-2</v>
      </c>
      <c r="F9516">
        <v>4.7500000000000001E-2</v>
      </c>
      <c r="G9516">
        <v>0</v>
      </c>
      <c r="H9516">
        <v>0</v>
      </c>
      <c r="I9516">
        <v>0</v>
      </c>
    </row>
    <row r="9517" spans="1:9" x14ac:dyDescent="0.25">
      <c r="A9517" t="s">
        <v>721</v>
      </c>
      <c r="B9517">
        <v>71378</v>
      </c>
      <c r="C9517" s="593">
        <v>0.1045</v>
      </c>
      <c r="D9517" t="s">
        <v>3741</v>
      </c>
      <c r="E9517">
        <v>4.4499999999999998E-2</v>
      </c>
      <c r="F9517">
        <v>0.06</v>
      </c>
      <c r="G9517">
        <v>0</v>
      </c>
      <c r="H9517">
        <v>0</v>
      </c>
      <c r="I9517">
        <v>0</v>
      </c>
    </row>
    <row r="9518" spans="1:9" x14ac:dyDescent="0.25">
      <c r="A9518" t="s">
        <v>721</v>
      </c>
      <c r="B9518">
        <v>71401</v>
      </c>
      <c r="C9518" s="593">
        <v>0.1045</v>
      </c>
      <c r="D9518" t="s">
        <v>3741</v>
      </c>
      <c r="E9518">
        <v>4.4499999999999998E-2</v>
      </c>
      <c r="F9518">
        <v>0.06</v>
      </c>
      <c r="G9518">
        <v>0</v>
      </c>
      <c r="H9518">
        <v>0</v>
      </c>
      <c r="I9518">
        <v>0</v>
      </c>
    </row>
    <row r="9519" spans="1:9" x14ac:dyDescent="0.25">
      <c r="A9519" t="s">
        <v>721</v>
      </c>
      <c r="B9519">
        <v>71403</v>
      </c>
      <c r="C9519" s="593">
        <v>9.0749999999999997E-2</v>
      </c>
      <c r="D9519" t="s">
        <v>3704</v>
      </c>
      <c r="E9519">
        <v>4.4499999999999998E-2</v>
      </c>
      <c r="F9519">
        <v>0</v>
      </c>
      <c r="G9519">
        <v>0</v>
      </c>
      <c r="H9519">
        <v>4.6249999999999999E-2</v>
      </c>
      <c r="I9519">
        <v>0</v>
      </c>
    </row>
    <row r="9520" spans="1:9" x14ac:dyDescent="0.25">
      <c r="A9520" t="s">
        <v>721</v>
      </c>
      <c r="B9520">
        <v>71404</v>
      </c>
      <c r="C9520" s="593">
        <v>8.4500000000000006E-2</v>
      </c>
      <c r="D9520" t="s">
        <v>1317</v>
      </c>
      <c r="E9520">
        <v>4.4499999999999998E-2</v>
      </c>
      <c r="F9520">
        <v>0.04</v>
      </c>
      <c r="G9520">
        <v>0</v>
      </c>
      <c r="H9520">
        <v>0</v>
      </c>
      <c r="I9520">
        <v>0</v>
      </c>
    </row>
    <row r="9521" spans="1:9" x14ac:dyDescent="0.25">
      <c r="A9521" t="s">
        <v>721</v>
      </c>
      <c r="B9521">
        <v>71405</v>
      </c>
      <c r="C9521" s="593">
        <v>9.9500000000000005E-2</v>
      </c>
      <c r="D9521" t="s">
        <v>3758</v>
      </c>
      <c r="E9521">
        <v>4.4499999999999998E-2</v>
      </c>
      <c r="F9521">
        <v>0</v>
      </c>
      <c r="G9521">
        <v>5.5E-2</v>
      </c>
      <c r="H9521">
        <v>0</v>
      </c>
      <c r="I9521">
        <v>0</v>
      </c>
    </row>
    <row r="9522" spans="1:9" x14ac:dyDescent="0.25">
      <c r="A9522" t="s">
        <v>721</v>
      </c>
      <c r="B9522">
        <v>71406</v>
      </c>
      <c r="C9522" s="593">
        <v>9.0749999999999997E-2</v>
      </c>
      <c r="D9522" t="s">
        <v>3704</v>
      </c>
      <c r="E9522">
        <v>4.4499999999999998E-2</v>
      </c>
      <c r="F9522">
        <v>0</v>
      </c>
      <c r="G9522">
        <v>0</v>
      </c>
      <c r="H9522">
        <v>4.6249999999999999E-2</v>
      </c>
      <c r="I9522">
        <v>0</v>
      </c>
    </row>
    <row r="9523" spans="1:9" x14ac:dyDescent="0.25">
      <c r="A9523" t="s">
        <v>721</v>
      </c>
      <c r="B9523">
        <v>71407</v>
      </c>
      <c r="C9523" s="593">
        <v>9.4500000000000001E-2</v>
      </c>
      <c r="D9523" t="s">
        <v>3759</v>
      </c>
      <c r="E9523">
        <v>4.4499999999999998E-2</v>
      </c>
      <c r="F9523">
        <v>0</v>
      </c>
      <c r="G9523">
        <v>0.05</v>
      </c>
      <c r="H9523">
        <v>0</v>
      </c>
      <c r="I9523">
        <v>0</v>
      </c>
    </row>
    <row r="9524" spans="1:9" x14ac:dyDescent="0.25">
      <c r="A9524" t="s">
        <v>721</v>
      </c>
      <c r="B9524">
        <v>71409</v>
      </c>
      <c r="C9524" s="593">
        <v>0.1045</v>
      </c>
      <c r="D9524" t="s">
        <v>3760</v>
      </c>
      <c r="E9524">
        <v>4.4499999999999998E-2</v>
      </c>
      <c r="F9524">
        <v>0</v>
      </c>
      <c r="G9524">
        <v>0.06</v>
      </c>
      <c r="H9524">
        <v>0</v>
      </c>
      <c r="I9524">
        <v>0</v>
      </c>
    </row>
    <row r="9525" spans="1:9" x14ac:dyDescent="0.25">
      <c r="A9525" t="s">
        <v>721</v>
      </c>
      <c r="B9525">
        <v>71410</v>
      </c>
      <c r="C9525" s="593">
        <v>8.4500000000000006E-2</v>
      </c>
      <c r="D9525" t="s">
        <v>3761</v>
      </c>
      <c r="E9525">
        <v>4.4499999999999998E-2</v>
      </c>
      <c r="F9525">
        <v>0.04</v>
      </c>
      <c r="G9525">
        <v>0</v>
      </c>
      <c r="H9525">
        <v>0</v>
      </c>
      <c r="I9525">
        <v>0</v>
      </c>
    </row>
    <row r="9526" spans="1:9" x14ac:dyDescent="0.25">
      <c r="A9526" t="s">
        <v>721</v>
      </c>
      <c r="B9526">
        <v>71411</v>
      </c>
      <c r="C9526" s="593">
        <v>9.9500000000000005E-2</v>
      </c>
      <c r="D9526" t="s">
        <v>3762</v>
      </c>
      <c r="E9526">
        <v>4.4499999999999998E-2</v>
      </c>
      <c r="F9526">
        <v>0</v>
      </c>
      <c r="G9526">
        <v>5.5E-2</v>
      </c>
      <c r="H9526">
        <v>0</v>
      </c>
      <c r="I9526">
        <v>0</v>
      </c>
    </row>
    <row r="9527" spans="1:9" x14ac:dyDescent="0.25">
      <c r="A9527" t="s">
        <v>721</v>
      </c>
      <c r="B9527">
        <v>71414</v>
      </c>
      <c r="C9527" s="593">
        <v>9.4500000000000001E-2</v>
      </c>
      <c r="D9527" t="s">
        <v>3763</v>
      </c>
      <c r="E9527">
        <v>4.4499999999999998E-2</v>
      </c>
      <c r="F9527">
        <v>0</v>
      </c>
      <c r="G9527">
        <v>0.05</v>
      </c>
      <c r="H9527">
        <v>0</v>
      </c>
      <c r="I9527">
        <v>0</v>
      </c>
    </row>
    <row r="9528" spans="1:9" x14ac:dyDescent="0.25">
      <c r="A9528" t="s">
        <v>721</v>
      </c>
      <c r="B9528">
        <v>71415</v>
      </c>
      <c r="C9528" s="593">
        <v>9.4500000000000001E-2</v>
      </c>
      <c r="D9528" t="s">
        <v>1376</v>
      </c>
      <c r="E9528">
        <v>4.4499999999999998E-2</v>
      </c>
      <c r="F9528">
        <v>0.05</v>
      </c>
      <c r="G9528">
        <v>0</v>
      </c>
      <c r="H9528">
        <v>0</v>
      </c>
      <c r="I9528">
        <v>0</v>
      </c>
    </row>
    <row r="9529" spans="1:9" x14ac:dyDescent="0.25">
      <c r="A9529" t="s">
        <v>721</v>
      </c>
      <c r="B9529">
        <v>71416</v>
      </c>
      <c r="C9529" s="593">
        <v>8.4500000000000006E-2</v>
      </c>
      <c r="D9529" t="s">
        <v>3680</v>
      </c>
      <c r="E9529">
        <v>4.4499999999999998E-2</v>
      </c>
      <c r="F9529">
        <v>0.04</v>
      </c>
      <c r="G9529">
        <v>0</v>
      </c>
      <c r="H9529">
        <v>0</v>
      </c>
      <c r="I9529">
        <v>0</v>
      </c>
    </row>
    <row r="9530" spans="1:9" x14ac:dyDescent="0.25">
      <c r="A9530" t="s">
        <v>721</v>
      </c>
      <c r="B9530">
        <v>71417</v>
      </c>
      <c r="C9530" s="593">
        <v>0.1045</v>
      </c>
      <c r="D9530" t="s">
        <v>1992</v>
      </c>
      <c r="E9530">
        <v>4.4499999999999998E-2</v>
      </c>
      <c r="F9530">
        <v>0</v>
      </c>
      <c r="G9530">
        <v>0.06</v>
      </c>
      <c r="H9530">
        <v>0</v>
      </c>
      <c r="I9530">
        <v>0</v>
      </c>
    </row>
    <row r="9531" spans="1:9" x14ac:dyDescent="0.25">
      <c r="A9531" t="s">
        <v>721</v>
      </c>
      <c r="B9531">
        <v>71418</v>
      </c>
      <c r="C9531" s="593">
        <v>0.1045</v>
      </c>
      <c r="D9531" t="s">
        <v>3741</v>
      </c>
      <c r="E9531">
        <v>4.4499999999999998E-2</v>
      </c>
      <c r="F9531">
        <v>0.06</v>
      </c>
      <c r="G9531">
        <v>0</v>
      </c>
      <c r="H9531">
        <v>0</v>
      </c>
      <c r="I9531">
        <v>0</v>
      </c>
    </row>
    <row r="9532" spans="1:9" x14ac:dyDescent="0.25">
      <c r="A9532" t="s">
        <v>721</v>
      </c>
      <c r="B9532">
        <v>71419</v>
      </c>
      <c r="C9532" s="593">
        <v>0.10075000000000001</v>
      </c>
      <c r="D9532" t="s">
        <v>3764</v>
      </c>
      <c r="E9532">
        <v>4.4499999999999998E-2</v>
      </c>
      <c r="F9532">
        <v>0</v>
      </c>
      <c r="G9532">
        <v>5.6250000000000001E-2</v>
      </c>
      <c r="H9532">
        <v>0</v>
      </c>
      <c r="I9532">
        <v>0</v>
      </c>
    </row>
    <row r="9533" spans="1:9" x14ac:dyDescent="0.25">
      <c r="A9533" t="s">
        <v>721</v>
      </c>
      <c r="B9533">
        <v>71422</v>
      </c>
      <c r="C9533" s="593">
        <v>9.4500000000000001E-2</v>
      </c>
      <c r="D9533" t="s">
        <v>3765</v>
      </c>
      <c r="E9533">
        <v>4.4499999999999998E-2</v>
      </c>
      <c r="F9533">
        <v>0</v>
      </c>
      <c r="G9533">
        <v>0.05</v>
      </c>
      <c r="H9533">
        <v>0</v>
      </c>
      <c r="I9533">
        <v>0</v>
      </c>
    </row>
    <row r="9534" spans="1:9" x14ac:dyDescent="0.25">
      <c r="A9534" t="s">
        <v>721</v>
      </c>
      <c r="B9534">
        <v>71423</v>
      </c>
      <c r="C9534" s="593">
        <v>0.1045</v>
      </c>
      <c r="D9534" t="s">
        <v>3766</v>
      </c>
      <c r="E9534">
        <v>4.4499999999999998E-2</v>
      </c>
      <c r="F9534">
        <v>0</v>
      </c>
      <c r="G9534">
        <v>0.06</v>
      </c>
      <c r="H9534">
        <v>0</v>
      </c>
      <c r="I9534">
        <v>0</v>
      </c>
    </row>
    <row r="9535" spans="1:9" x14ac:dyDescent="0.25">
      <c r="A9535" t="s">
        <v>721</v>
      </c>
      <c r="B9535">
        <v>71424</v>
      </c>
      <c r="C9535" s="593">
        <v>7.9500000000000001E-2</v>
      </c>
      <c r="D9535" t="s">
        <v>3743</v>
      </c>
      <c r="E9535">
        <v>4.4499999999999998E-2</v>
      </c>
      <c r="F9535">
        <v>3.5000000000000003E-2</v>
      </c>
      <c r="G9535">
        <v>0</v>
      </c>
      <c r="H9535">
        <v>0</v>
      </c>
      <c r="I9535">
        <v>0</v>
      </c>
    </row>
    <row r="9536" spans="1:9" x14ac:dyDescent="0.25">
      <c r="A9536" t="s">
        <v>721</v>
      </c>
      <c r="B9536">
        <v>71425</v>
      </c>
      <c r="C9536" s="593">
        <v>0.1045</v>
      </c>
      <c r="D9536" t="s">
        <v>3741</v>
      </c>
      <c r="E9536">
        <v>4.4499999999999998E-2</v>
      </c>
      <c r="F9536">
        <v>0.06</v>
      </c>
      <c r="G9536">
        <v>0</v>
      </c>
      <c r="H9536">
        <v>0</v>
      </c>
      <c r="I9536">
        <v>0</v>
      </c>
    </row>
    <row r="9537" spans="1:9" x14ac:dyDescent="0.25">
      <c r="A9537" t="s">
        <v>721</v>
      </c>
      <c r="B9537">
        <v>71426</v>
      </c>
      <c r="C9537" s="593">
        <v>9.0749999999999997E-2</v>
      </c>
      <c r="D9537" t="s">
        <v>3704</v>
      </c>
      <c r="E9537">
        <v>4.4499999999999998E-2</v>
      </c>
      <c r="F9537">
        <v>0</v>
      </c>
      <c r="G9537">
        <v>0</v>
      </c>
      <c r="H9537">
        <v>4.6249999999999999E-2</v>
      </c>
      <c r="I9537">
        <v>0</v>
      </c>
    </row>
    <row r="9538" spans="1:9" x14ac:dyDescent="0.25">
      <c r="A9538" t="s">
        <v>721</v>
      </c>
      <c r="B9538">
        <v>71427</v>
      </c>
      <c r="C9538" s="593">
        <v>8.4500000000000006E-2</v>
      </c>
      <c r="D9538" t="s">
        <v>3680</v>
      </c>
      <c r="E9538">
        <v>4.4499999999999998E-2</v>
      </c>
      <c r="F9538">
        <v>0.04</v>
      </c>
      <c r="G9538">
        <v>0</v>
      </c>
      <c r="H9538">
        <v>0</v>
      </c>
      <c r="I9538">
        <v>0</v>
      </c>
    </row>
    <row r="9539" spans="1:9" x14ac:dyDescent="0.25">
      <c r="A9539" t="s">
        <v>721</v>
      </c>
      <c r="B9539">
        <v>71428</v>
      </c>
      <c r="C9539" s="593">
        <v>8.4500000000000006E-2</v>
      </c>
      <c r="D9539" t="s">
        <v>3680</v>
      </c>
      <c r="E9539">
        <v>4.4499999999999998E-2</v>
      </c>
      <c r="F9539">
        <v>0.04</v>
      </c>
      <c r="G9539">
        <v>0</v>
      </c>
      <c r="H9539">
        <v>0</v>
      </c>
      <c r="I9539">
        <v>0</v>
      </c>
    </row>
    <row r="9540" spans="1:9" x14ac:dyDescent="0.25">
      <c r="A9540" t="s">
        <v>721</v>
      </c>
      <c r="B9540">
        <v>71429</v>
      </c>
      <c r="C9540" s="593">
        <v>0.10075000000000001</v>
      </c>
      <c r="D9540" t="s">
        <v>3767</v>
      </c>
      <c r="E9540">
        <v>4.4499999999999998E-2</v>
      </c>
      <c r="F9540">
        <v>0</v>
      </c>
      <c r="G9540">
        <v>5.6250000000000001E-2</v>
      </c>
      <c r="H9540">
        <v>0</v>
      </c>
      <c r="I9540">
        <v>0</v>
      </c>
    </row>
    <row r="9541" spans="1:9" x14ac:dyDescent="0.25">
      <c r="A9541" t="s">
        <v>721</v>
      </c>
      <c r="B9541">
        <v>71430</v>
      </c>
      <c r="C9541" s="593">
        <v>8.9499999999999996E-2</v>
      </c>
      <c r="D9541" t="s">
        <v>3768</v>
      </c>
      <c r="E9541">
        <v>4.4499999999999998E-2</v>
      </c>
      <c r="F9541">
        <v>0</v>
      </c>
      <c r="G9541">
        <v>0</v>
      </c>
      <c r="H9541">
        <v>4.4999999999999998E-2</v>
      </c>
      <c r="I9541">
        <v>0</v>
      </c>
    </row>
    <row r="9542" spans="1:9" x14ac:dyDescent="0.25">
      <c r="A9542" t="s">
        <v>721</v>
      </c>
      <c r="B9542">
        <v>71431</v>
      </c>
      <c r="C9542" s="593">
        <v>7.9500000000000001E-2</v>
      </c>
      <c r="D9542" t="s">
        <v>3743</v>
      </c>
      <c r="E9542">
        <v>4.4499999999999998E-2</v>
      </c>
      <c r="F9542">
        <v>3.5000000000000003E-2</v>
      </c>
      <c r="G9542">
        <v>0</v>
      </c>
      <c r="H9542">
        <v>0</v>
      </c>
      <c r="I9542">
        <v>0</v>
      </c>
    </row>
    <row r="9543" spans="1:9" x14ac:dyDescent="0.25">
      <c r="A9543" t="s">
        <v>721</v>
      </c>
      <c r="B9543">
        <v>71432</v>
      </c>
      <c r="C9543" s="593">
        <v>0.1045</v>
      </c>
      <c r="D9543" t="s">
        <v>2075</v>
      </c>
      <c r="E9543">
        <v>4.4499999999999998E-2</v>
      </c>
      <c r="F9543">
        <v>0</v>
      </c>
      <c r="G9543">
        <v>0.06</v>
      </c>
      <c r="H9543">
        <v>0</v>
      </c>
      <c r="I9543">
        <v>0</v>
      </c>
    </row>
    <row r="9544" spans="1:9" x14ac:dyDescent="0.25">
      <c r="A9544" t="s">
        <v>721</v>
      </c>
      <c r="B9544">
        <v>71433</v>
      </c>
      <c r="C9544" s="593">
        <v>9.4500000000000001E-2</v>
      </c>
      <c r="D9544" t="s">
        <v>3769</v>
      </c>
      <c r="E9544">
        <v>4.4499999999999998E-2</v>
      </c>
      <c r="F9544">
        <v>0</v>
      </c>
      <c r="G9544">
        <v>0.05</v>
      </c>
      <c r="H9544">
        <v>0</v>
      </c>
      <c r="I9544">
        <v>0</v>
      </c>
    </row>
    <row r="9545" spans="1:9" x14ac:dyDescent="0.25">
      <c r="A9545" t="s">
        <v>721</v>
      </c>
      <c r="B9545">
        <v>71434</v>
      </c>
      <c r="C9545" s="593">
        <v>8.4500000000000006E-2</v>
      </c>
      <c r="D9545" t="s">
        <v>3680</v>
      </c>
      <c r="E9545">
        <v>4.4499999999999998E-2</v>
      </c>
      <c r="F9545">
        <v>0.04</v>
      </c>
      <c r="G9545">
        <v>0</v>
      </c>
      <c r="H9545">
        <v>0</v>
      </c>
      <c r="I9545">
        <v>0</v>
      </c>
    </row>
    <row r="9546" spans="1:9" x14ac:dyDescent="0.25">
      <c r="A9546" t="s">
        <v>721</v>
      </c>
      <c r="B9546">
        <v>71435</v>
      </c>
      <c r="C9546" s="593">
        <v>0.1045</v>
      </c>
      <c r="D9546" t="s">
        <v>3741</v>
      </c>
      <c r="E9546">
        <v>4.4499999999999998E-2</v>
      </c>
      <c r="F9546">
        <v>0.06</v>
      </c>
      <c r="G9546">
        <v>0</v>
      </c>
      <c r="H9546">
        <v>0</v>
      </c>
      <c r="I9546">
        <v>0</v>
      </c>
    </row>
    <row r="9547" spans="1:9" x14ac:dyDescent="0.25">
      <c r="A9547" t="s">
        <v>721</v>
      </c>
      <c r="B9547">
        <v>71438</v>
      </c>
      <c r="C9547" s="593">
        <v>8.4500000000000006E-2</v>
      </c>
      <c r="D9547" t="s">
        <v>1579</v>
      </c>
      <c r="E9547">
        <v>4.4499999999999998E-2</v>
      </c>
      <c r="F9547">
        <v>0.04</v>
      </c>
      <c r="G9547">
        <v>0</v>
      </c>
      <c r="H9547">
        <v>0</v>
      </c>
      <c r="I9547">
        <v>0</v>
      </c>
    </row>
    <row r="9548" spans="1:9" x14ac:dyDescent="0.25">
      <c r="A9548" t="s">
        <v>721</v>
      </c>
      <c r="B9548">
        <v>71439</v>
      </c>
      <c r="C9548" s="593">
        <v>9.4500000000000001E-2</v>
      </c>
      <c r="D9548" t="s">
        <v>3770</v>
      </c>
      <c r="E9548">
        <v>4.4499999999999998E-2</v>
      </c>
      <c r="F9548">
        <v>0</v>
      </c>
      <c r="G9548">
        <v>0.05</v>
      </c>
      <c r="H9548">
        <v>0</v>
      </c>
      <c r="I9548">
        <v>0</v>
      </c>
    </row>
    <row r="9549" spans="1:9" x14ac:dyDescent="0.25">
      <c r="A9549" t="s">
        <v>721</v>
      </c>
      <c r="B9549">
        <v>71440</v>
      </c>
      <c r="C9549" s="593">
        <v>8.4500000000000006E-2</v>
      </c>
      <c r="D9549" t="s">
        <v>3761</v>
      </c>
      <c r="E9549">
        <v>4.4499999999999998E-2</v>
      </c>
      <c r="F9549">
        <v>0.04</v>
      </c>
      <c r="G9549">
        <v>0</v>
      </c>
      <c r="H9549">
        <v>0</v>
      </c>
      <c r="I9549">
        <v>0</v>
      </c>
    </row>
    <row r="9550" spans="1:9" x14ac:dyDescent="0.25">
      <c r="A9550" t="s">
        <v>721</v>
      </c>
      <c r="B9550">
        <v>71441</v>
      </c>
      <c r="C9550" s="593">
        <v>9.4500000000000001E-2</v>
      </c>
      <c r="D9550" t="s">
        <v>1376</v>
      </c>
      <c r="E9550">
        <v>4.4499999999999998E-2</v>
      </c>
      <c r="F9550">
        <v>0.05</v>
      </c>
      <c r="G9550">
        <v>0</v>
      </c>
      <c r="H9550">
        <v>0</v>
      </c>
      <c r="I9550">
        <v>0</v>
      </c>
    </row>
    <row r="9551" spans="1:9" x14ac:dyDescent="0.25">
      <c r="A9551" t="s">
        <v>721</v>
      </c>
      <c r="B9551">
        <v>71443</v>
      </c>
      <c r="C9551" s="593">
        <v>9.9500000000000005E-2</v>
      </c>
      <c r="D9551" t="s">
        <v>3771</v>
      </c>
      <c r="E9551">
        <v>4.4499999999999998E-2</v>
      </c>
      <c r="F9551">
        <v>0</v>
      </c>
      <c r="G9551">
        <v>5.5E-2</v>
      </c>
      <c r="H9551">
        <v>0</v>
      </c>
      <c r="I9551">
        <v>0</v>
      </c>
    </row>
    <row r="9552" spans="1:9" x14ac:dyDescent="0.25">
      <c r="A9552" t="s">
        <v>721</v>
      </c>
      <c r="B9552">
        <v>71446</v>
      </c>
      <c r="C9552" s="593">
        <v>9.9500000000000005E-2</v>
      </c>
      <c r="D9552" t="s">
        <v>3771</v>
      </c>
      <c r="E9552">
        <v>4.4499999999999998E-2</v>
      </c>
      <c r="F9552">
        <v>0</v>
      </c>
      <c r="G9552">
        <v>5.5E-2</v>
      </c>
      <c r="H9552">
        <v>0</v>
      </c>
      <c r="I9552">
        <v>0</v>
      </c>
    </row>
    <row r="9553" spans="1:9" x14ac:dyDescent="0.25">
      <c r="A9553" t="s">
        <v>721</v>
      </c>
      <c r="B9553">
        <v>71447</v>
      </c>
      <c r="C9553" s="593">
        <v>8.4500000000000006E-2</v>
      </c>
      <c r="D9553" t="s">
        <v>3680</v>
      </c>
      <c r="E9553">
        <v>4.4499999999999998E-2</v>
      </c>
      <c r="F9553">
        <v>0.04</v>
      </c>
      <c r="G9553">
        <v>0</v>
      </c>
      <c r="H9553">
        <v>0</v>
      </c>
      <c r="I9553">
        <v>0</v>
      </c>
    </row>
    <row r="9554" spans="1:9" x14ac:dyDescent="0.25">
      <c r="A9554" t="s">
        <v>721</v>
      </c>
      <c r="B9554">
        <v>71448</v>
      </c>
      <c r="C9554" s="593">
        <v>8.9499999999999996E-2</v>
      </c>
      <c r="D9554" t="s">
        <v>3768</v>
      </c>
      <c r="E9554">
        <v>4.4499999999999998E-2</v>
      </c>
      <c r="F9554">
        <v>0</v>
      </c>
      <c r="G9554">
        <v>0</v>
      </c>
      <c r="H9554">
        <v>4.4999999999999998E-2</v>
      </c>
      <c r="I9554">
        <v>0</v>
      </c>
    </row>
    <row r="9555" spans="1:9" x14ac:dyDescent="0.25">
      <c r="A9555" t="s">
        <v>721</v>
      </c>
      <c r="B9555">
        <v>71449</v>
      </c>
      <c r="C9555" s="593">
        <v>0.10075000000000001</v>
      </c>
      <c r="D9555" t="s">
        <v>3772</v>
      </c>
      <c r="E9555">
        <v>4.4499999999999998E-2</v>
      </c>
      <c r="F9555">
        <v>0</v>
      </c>
      <c r="G9555">
        <v>5.6250000000000001E-2</v>
      </c>
      <c r="H9555">
        <v>0</v>
      </c>
      <c r="I9555">
        <v>0</v>
      </c>
    </row>
    <row r="9556" spans="1:9" x14ac:dyDescent="0.25">
      <c r="A9556" t="s">
        <v>721</v>
      </c>
      <c r="B9556">
        <v>71450</v>
      </c>
      <c r="C9556" s="593">
        <v>9.0749999999999997E-2</v>
      </c>
      <c r="D9556" t="s">
        <v>3704</v>
      </c>
      <c r="E9556">
        <v>4.4499999999999998E-2</v>
      </c>
      <c r="F9556">
        <v>0</v>
      </c>
      <c r="G9556">
        <v>0</v>
      </c>
      <c r="H9556">
        <v>4.6249999999999999E-2</v>
      </c>
      <c r="I9556">
        <v>0</v>
      </c>
    </row>
    <row r="9557" spans="1:9" x14ac:dyDescent="0.25">
      <c r="A9557" t="s">
        <v>721</v>
      </c>
      <c r="B9557">
        <v>71452</v>
      </c>
      <c r="C9557" s="593">
        <v>8.4500000000000006E-2</v>
      </c>
      <c r="D9557" t="s">
        <v>3680</v>
      </c>
      <c r="E9557">
        <v>4.4499999999999998E-2</v>
      </c>
      <c r="F9557">
        <v>0.04</v>
      </c>
      <c r="G9557">
        <v>0</v>
      </c>
      <c r="H9557">
        <v>0</v>
      </c>
      <c r="I9557">
        <v>0</v>
      </c>
    </row>
    <row r="9558" spans="1:9" x14ac:dyDescent="0.25">
      <c r="A9558" t="s">
        <v>721</v>
      </c>
      <c r="B9558">
        <v>71454</v>
      </c>
      <c r="C9558" s="593">
        <v>9.4500000000000001E-2</v>
      </c>
      <c r="D9558" t="s">
        <v>1259</v>
      </c>
      <c r="E9558">
        <v>4.4499999999999998E-2</v>
      </c>
      <c r="F9558">
        <v>0</v>
      </c>
      <c r="G9558">
        <v>0.05</v>
      </c>
      <c r="H9558">
        <v>0</v>
      </c>
      <c r="I9558">
        <v>0</v>
      </c>
    </row>
    <row r="9559" spans="1:9" x14ac:dyDescent="0.25">
      <c r="A9559" t="s">
        <v>721</v>
      </c>
      <c r="B9559">
        <v>71455</v>
      </c>
      <c r="C9559" s="593">
        <v>8.4500000000000006E-2</v>
      </c>
      <c r="D9559" t="s">
        <v>3680</v>
      </c>
      <c r="E9559">
        <v>4.4499999999999998E-2</v>
      </c>
      <c r="F9559">
        <v>0.04</v>
      </c>
      <c r="G9559">
        <v>0</v>
      </c>
      <c r="H9559">
        <v>0</v>
      </c>
      <c r="I9559">
        <v>0</v>
      </c>
    </row>
    <row r="9560" spans="1:9" x14ac:dyDescent="0.25">
      <c r="A9560" t="s">
        <v>721</v>
      </c>
      <c r="B9560">
        <v>71456</v>
      </c>
      <c r="C9560" s="593">
        <v>9.4500000000000001E-2</v>
      </c>
      <c r="D9560" t="s">
        <v>3773</v>
      </c>
      <c r="E9560">
        <v>4.4499999999999998E-2</v>
      </c>
      <c r="F9560">
        <v>0</v>
      </c>
      <c r="G9560">
        <v>0.05</v>
      </c>
      <c r="H9560">
        <v>0</v>
      </c>
      <c r="I9560">
        <v>0</v>
      </c>
    </row>
    <row r="9561" spans="1:9" x14ac:dyDescent="0.25">
      <c r="A9561" t="s">
        <v>721</v>
      </c>
      <c r="B9561">
        <v>71457</v>
      </c>
      <c r="C9561" s="593">
        <v>0.1095</v>
      </c>
      <c r="D9561" t="s">
        <v>3680</v>
      </c>
      <c r="E9561">
        <v>4.4499999999999998E-2</v>
      </c>
      <c r="F9561">
        <v>0</v>
      </c>
      <c r="G9561">
        <v>0</v>
      </c>
      <c r="H9561">
        <v>6.5000000000000002E-2</v>
      </c>
      <c r="I9561">
        <v>0</v>
      </c>
    </row>
    <row r="9562" spans="1:9" x14ac:dyDescent="0.25">
      <c r="A9562" t="s">
        <v>721</v>
      </c>
      <c r="B9562">
        <v>71458</v>
      </c>
      <c r="C9562" s="593">
        <v>0.1095</v>
      </c>
      <c r="D9562" t="s">
        <v>3680</v>
      </c>
      <c r="E9562">
        <v>4.4499999999999998E-2</v>
      </c>
      <c r="F9562">
        <v>0</v>
      </c>
      <c r="G9562">
        <v>0</v>
      </c>
      <c r="H9562">
        <v>6.5000000000000002E-2</v>
      </c>
      <c r="I9562">
        <v>0</v>
      </c>
    </row>
    <row r="9563" spans="1:9" x14ac:dyDescent="0.25">
      <c r="A9563" t="s">
        <v>721</v>
      </c>
      <c r="B9563">
        <v>71459</v>
      </c>
      <c r="C9563" s="593">
        <v>8.4500000000000006E-2</v>
      </c>
      <c r="D9563" t="s">
        <v>1579</v>
      </c>
      <c r="E9563">
        <v>4.4499999999999998E-2</v>
      </c>
      <c r="F9563">
        <v>0.04</v>
      </c>
      <c r="G9563">
        <v>0</v>
      </c>
      <c r="H9563">
        <v>0</v>
      </c>
      <c r="I9563">
        <v>0</v>
      </c>
    </row>
    <row r="9564" spans="1:9" x14ac:dyDescent="0.25">
      <c r="A9564" t="s">
        <v>721</v>
      </c>
      <c r="B9564">
        <v>71460</v>
      </c>
      <c r="C9564" s="593">
        <v>9.0749999999999997E-2</v>
      </c>
      <c r="D9564" t="s">
        <v>3704</v>
      </c>
      <c r="E9564">
        <v>4.4499999999999998E-2</v>
      </c>
      <c r="F9564">
        <v>0</v>
      </c>
      <c r="G9564">
        <v>0</v>
      </c>
      <c r="H9564">
        <v>4.6249999999999999E-2</v>
      </c>
      <c r="I9564">
        <v>0</v>
      </c>
    </row>
    <row r="9565" spans="1:9" x14ac:dyDescent="0.25">
      <c r="A9565" t="s">
        <v>721</v>
      </c>
      <c r="B9565">
        <v>71461</v>
      </c>
      <c r="C9565" s="593">
        <v>9.9500000000000005E-2</v>
      </c>
      <c r="D9565" t="s">
        <v>3774</v>
      </c>
      <c r="E9565">
        <v>4.4499999999999998E-2</v>
      </c>
      <c r="F9565">
        <v>0</v>
      </c>
      <c r="G9565">
        <v>5.5E-2</v>
      </c>
      <c r="H9565">
        <v>0</v>
      </c>
      <c r="I9565">
        <v>0</v>
      </c>
    </row>
    <row r="9566" spans="1:9" x14ac:dyDescent="0.25">
      <c r="A9566" t="s">
        <v>721</v>
      </c>
      <c r="B9566">
        <v>71462</v>
      </c>
      <c r="C9566" s="593">
        <v>9.0749999999999997E-2</v>
      </c>
      <c r="D9566" t="s">
        <v>3704</v>
      </c>
      <c r="E9566">
        <v>4.4499999999999998E-2</v>
      </c>
      <c r="F9566">
        <v>0</v>
      </c>
      <c r="G9566">
        <v>0</v>
      </c>
      <c r="H9566">
        <v>4.6249999999999999E-2</v>
      </c>
      <c r="I9566">
        <v>0</v>
      </c>
    </row>
    <row r="9567" spans="1:9" x14ac:dyDescent="0.25">
      <c r="A9567" t="s">
        <v>721</v>
      </c>
      <c r="B9567">
        <v>71463</v>
      </c>
      <c r="C9567" s="593">
        <v>0.1045</v>
      </c>
      <c r="D9567" t="s">
        <v>3608</v>
      </c>
      <c r="E9567">
        <v>4.4499999999999998E-2</v>
      </c>
      <c r="F9567">
        <v>0.06</v>
      </c>
      <c r="G9567">
        <v>0</v>
      </c>
      <c r="H9567">
        <v>0</v>
      </c>
      <c r="I9567">
        <v>0</v>
      </c>
    </row>
    <row r="9568" spans="1:9" x14ac:dyDescent="0.25">
      <c r="A9568" t="s">
        <v>721</v>
      </c>
      <c r="B9568">
        <v>71465</v>
      </c>
      <c r="C9568" s="593">
        <v>0.1045</v>
      </c>
      <c r="D9568" t="s">
        <v>3741</v>
      </c>
      <c r="E9568">
        <v>4.4499999999999998E-2</v>
      </c>
      <c r="F9568">
        <v>0.06</v>
      </c>
      <c r="G9568">
        <v>0</v>
      </c>
      <c r="H9568">
        <v>0</v>
      </c>
      <c r="I9568">
        <v>0</v>
      </c>
    </row>
    <row r="9569" spans="1:9" x14ac:dyDescent="0.25">
      <c r="A9569" t="s">
        <v>721</v>
      </c>
      <c r="B9569">
        <v>71466</v>
      </c>
      <c r="C9569" s="593">
        <v>7.9500000000000001E-2</v>
      </c>
      <c r="D9569" t="s">
        <v>3743</v>
      </c>
      <c r="E9569">
        <v>4.4499999999999998E-2</v>
      </c>
      <c r="F9569">
        <v>3.5000000000000003E-2</v>
      </c>
      <c r="G9569">
        <v>0</v>
      </c>
      <c r="H9569">
        <v>0</v>
      </c>
      <c r="I9569">
        <v>0</v>
      </c>
    </row>
    <row r="9570" spans="1:9" x14ac:dyDescent="0.25">
      <c r="A9570" t="s">
        <v>721</v>
      </c>
      <c r="B9570">
        <v>71467</v>
      </c>
      <c r="C9570" s="593">
        <v>9.9500000000000005E-2</v>
      </c>
      <c r="D9570" t="s">
        <v>3758</v>
      </c>
      <c r="E9570">
        <v>4.4499999999999998E-2</v>
      </c>
      <c r="F9570">
        <v>0</v>
      </c>
      <c r="G9570">
        <v>5.5E-2</v>
      </c>
      <c r="H9570">
        <v>0</v>
      </c>
      <c r="I9570">
        <v>0</v>
      </c>
    </row>
    <row r="9571" spans="1:9" x14ac:dyDescent="0.25">
      <c r="A9571" t="s">
        <v>721</v>
      </c>
      <c r="B9571">
        <v>71468</v>
      </c>
      <c r="C9571" s="593">
        <v>9.0749999999999997E-2</v>
      </c>
      <c r="D9571" t="s">
        <v>3704</v>
      </c>
      <c r="E9571">
        <v>4.4499999999999998E-2</v>
      </c>
      <c r="F9571">
        <v>0</v>
      </c>
      <c r="G9571">
        <v>0</v>
      </c>
      <c r="H9571">
        <v>4.6249999999999999E-2</v>
      </c>
      <c r="I9571">
        <v>0</v>
      </c>
    </row>
    <row r="9572" spans="1:9" x14ac:dyDescent="0.25">
      <c r="A9572" t="s">
        <v>721</v>
      </c>
      <c r="B9572">
        <v>71469</v>
      </c>
      <c r="C9572" s="593">
        <v>9.9500000000000005E-2</v>
      </c>
      <c r="D9572" t="s">
        <v>3680</v>
      </c>
      <c r="E9572">
        <v>4.4499999999999998E-2</v>
      </c>
      <c r="F9572">
        <v>0</v>
      </c>
      <c r="G9572">
        <v>5.5E-2</v>
      </c>
      <c r="H9572">
        <v>0</v>
      </c>
      <c r="I9572">
        <v>0</v>
      </c>
    </row>
    <row r="9573" spans="1:9" x14ac:dyDescent="0.25">
      <c r="A9573" t="s">
        <v>721</v>
      </c>
      <c r="B9573">
        <v>71471</v>
      </c>
      <c r="C9573" s="593">
        <v>8.4500000000000006E-2</v>
      </c>
      <c r="D9573" t="s">
        <v>3761</v>
      </c>
      <c r="E9573">
        <v>4.4499999999999998E-2</v>
      </c>
      <c r="F9573">
        <v>0.04</v>
      </c>
      <c r="G9573">
        <v>0</v>
      </c>
      <c r="H9573">
        <v>0</v>
      </c>
      <c r="I9573">
        <v>0</v>
      </c>
    </row>
    <row r="9574" spans="1:9" x14ac:dyDescent="0.25">
      <c r="A9574" t="s">
        <v>721</v>
      </c>
      <c r="B9574">
        <v>71472</v>
      </c>
      <c r="C9574" s="593">
        <v>8.4500000000000006E-2</v>
      </c>
      <c r="D9574" t="s">
        <v>1579</v>
      </c>
      <c r="E9574">
        <v>4.4499999999999998E-2</v>
      </c>
      <c r="F9574">
        <v>0.04</v>
      </c>
      <c r="G9574">
        <v>0</v>
      </c>
      <c r="H9574">
        <v>0</v>
      </c>
      <c r="I9574">
        <v>0</v>
      </c>
    </row>
    <row r="9575" spans="1:9" x14ac:dyDescent="0.25">
      <c r="A9575" t="s">
        <v>721</v>
      </c>
      <c r="B9575">
        <v>71473</v>
      </c>
      <c r="C9575" s="593">
        <v>8.4500000000000006E-2</v>
      </c>
      <c r="D9575" t="s">
        <v>3761</v>
      </c>
      <c r="E9575">
        <v>4.4499999999999998E-2</v>
      </c>
      <c r="F9575">
        <v>0.04</v>
      </c>
      <c r="G9575">
        <v>0</v>
      </c>
      <c r="H9575">
        <v>0</v>
      </c>
      <c r="I9575">
        <v>0</v>
      </c>
    </row>
    <row r="9576" spans="1:9" x14ac:dyDescent="0.25">
      <c r="A9576" t="s">
        <v>721</v>
      </c>
      <c r="B9576">
        <v>71474</v>
      </c>
      <c r="C9576" s="593">
        <v>8.4500000000000006E-2</v>
      </c>
      <c r="D9576" t="s">
        <v>1579</v>
      </c>
      <c r="E9576">
        <v>4.4499999999999998E-2</v>
      </c>
      <c r="F9576">
        <v>0.04</v>
      </c>
      <c r="G9576">
        <v>0</v>
      </c>
      <c r="H9576">
        <v>0</v>
      </c>
      <c r="I9576">
        <v>0</v>
      </c>
    </row>
    <row r="9577" spans="1:9" x14ac:dyDescent="0.25">
      <c r="A9577" t="s">
        <v>721</v>
      </c>
      <c r="B9577">
        <v>71475</v>
      </c>
      <c r="C9577" s="593">
        <v>8.4500000000000006E-2</v>
      </c>
      <c r="D9577" t="s">
        <v>1579</v>
      </c>
      <c r="E9577">
        <v>4.4499999999999998E-2</v>
      </c>
      <c r="F9577">
        <v>0.04</v>
      </c>
      <c r="G9577">
        <v>0</v>
      </c>
      <c r="H9577">
        <v>0</v>
      </c>
      <c r="I9577">
        <v>0</v>
      </c>
    </row>
    <row r="9578" spans="1:9" x14ac:dyDescent="0.25">
      <c r="A9578" t="s">
        <v>721</v>
      </c>
      <c r="B9578">
        <v>71477</v>
      </c>
      <c r="C9578" s="593">
        <v>7.9500000000000001E-2</v>
      </c>
      <c r="D9578" t="s">
        <v>3743</v>
      </c>
      <c r="E9578">
        <v>4.4499999999999998E-2</v>
      </c>
      <c r="F9578">
        <v>3.5000000000000003E-2</v>
      </c>
      <c r="G9578">
        <v>0</v>
      </c>
      <c r="H9578">
        <v>0</v>
      </c>
      <c r="I9578">
        <v>0</v>
      </c>
    </row>
    <row r="9579" spans="1:9" x14ac:dyDescent="0.25">
      <c r="A9579" t="s">
        <v>721</v>
      </c>
      <c r="B9579">
        <v>71479</v>
      </c>
      <c r="C9579" s="593">
        <v>9.9500000000000005E-2</v>
      </c>
      <c r="D9579" t="s">
        <v>3775</v>
      </c>
      <c r="E9579">
        <v>4.4499999999999998E-2</v>
      </c>
      <c r="F9579">
        <v>0</v>
      </c>
      <c r="G9579">
        <v>5.5E-2</v>
      </c>
      <c r="H9579">
        <v>0</v>
      </c>
      <c r="I9579">
        <v>0</v>
      </c>
    </row>
    <row r="9580" spans="1:9" x14ac:dyDescent="0.25">
      <c r="A9580" t="s">
        <v>721</v>
      </c>
      <c r="B9580">
        <v>71480</v>
      </c>
      <c r="C9580" s="593">
        <v>8.4500000000000006E-2</v>
      </c>
      <c r="D9580" t="s">
        <v>3121</v>
      </c>
      <c r="E9580">
        <v>4.4499999999999998E-2</v>
      </c>
      <c r="F9580">
        <v>0.04</v>
      </c>
      <c r="G9580">
        <v>0</v>
      </c>
      <c r="H9580">
        <v>0</v>
      </c>
      <c r="I9580">
        <v>0</v>
      </c>
    </row>
    <row r="9581" spans="1:9" x14ac:dyDescent="0.25">
      <c r="A9581" t="s">
        <v>721</v>
      </c>
      <c r="B9581">
        <v>71483</v>
      </c>
      <c r="C9581" s="593">
        <v>9.9500000000000005E-2</v>
      </c>
      <c r="D9581" t="s">
        <v>3776</v>
      </c>
      <c r="E9581">
        <v>4.4499999999999998E-2</v>
      </c>
      <c r="F9581">
        <v>0</v>
      </c>
      <c r="G9581">
        <v>5.5E-2</v>
      </c>
      <c r="H9581">
        <v>0</v>
      </c>
      <c r="I9581">
        <v>0</v>
      </c>
    </row>
    <row r="9582" spans="1:9" x14ac:dyDescent="0.25">
      <c r="A9582" t="s">
        <v>721</v>
      </c>
      <c r="B9582">
        <v>71485</v>
      </c>
      <c r="C9582" s="593">
        <v>9.9500000000000005E-2</v>
      </c>
      <c r="D9582" t="s">
        <v>3777</v>
      </c>
      <c r="E9582">
        <v>4.4499999999999998E-2</v>
      </c>
      <c r="F9582">
        <v>0</v>
      </c>
      <c r="G9582">
        <v>5.5E-2</v>
      </c>
      <c r="H9582">
        <v>0</v>
      </c>
      <c r="I9582">
        <v>0</v>
      </c>
    </row>
    <row r="9583" spans="1:9" x14ac:dyDescent="0.25">
      <c r="A9583" t="s">
        <v>721</v>
      </c>
      <c r="B9583">
        <v>71486</v>
      </c>
      <c r="C9583" s="593">
        <v>0.11075</v>
      </c>
      <c r="D9583" t="s">
        <v>3778</v>
      </c>
      <c r="E9583">
        <v>4.4499999999999998E-2</v>
      </c>
      <c r="F9583">
        <v>0</v>
      </c>
      <c r="G9583">
        <v>6.6250000000000003E-2</v>
      </c>
      <c r="H9583">
        <v>0</v>
      </c>
      <c r="I9583">
        <v>0</v>
      </c>
    </row>
    <row r="9584" spans="1:9" x14ac:dyDescent="0.25">
      <c r="A9584" t="s">
        <v>721</v>
      </c>
      <c r="B9584">
        <v>71496</v>
      </c>
      <c r="C9584" s="593">
        <v>9.9500000000000005E-2</v>
      </c>
      <c r="D9584" t="s">
        <v>3771</v>
      </c>
      <c r="E9584">
        <v>4.4499999999999998E-2</v>
      </c>
      <c r="F9584">
        <v>0</v>
      </c>
      <c r="G9584">
        <v>5.5E-2</v>
      </c>
      <c r="H9584">
        <v>0</v>
      </c>
      <c r="I9584">
        <v>0</v>
      </c>
    </row>
    <row r="9585" spans="1:9" x14ac:dyDescent="0.25">
      <c r="A9585" t="s">
        <v>721</v>
      </c>
      <c r="B9585">
        <v>71497</v>
      </c>
      <c r="C9585" s="593">
        <v>9.9500000000000005E-2</v>
      </c>
      <c r="D9585" t="s">
        <v>3680</v>
      </c>
      <c r="E9585">
        <v>4.4499999999999998E-2</v>
      </c>
      <c r="F9585">
        <v>0</v>
      </c>
      <c r="G9585">
        <v>5.5E-2</v>
      </c>
      <c r="H9585">
        <v>0</v>
      </c>
      <c r="I9585">
        <v>0</v>
      </c>
    </row>
    <row r="9586" spans="1:9" x14ac:dyDescent="0.25">
      <c r="A9586" t="s">
        <v>722</v>
      </c>
      <c r="B9586">
        <v>1001</v>
      </c>
      <c r="C9586" s="593">
        <v>6.25E-2</v>
      </c>
      <c r="D9586" t="s">
        <v>3779</v>
      </c>
      <c r="E9586">
        <v>6.25E-2</v>
      </c>
      <c r="F9586">
        <v>0</v>
      </c>
      <c r="G9586">
        <v>0</v>
      </c>
      <c r="H9586">
        <v>0</v>
      </c>
      <c r="I9586">
        <v>0</v>
      </c>
    </row>
    <row r="9587" spans="1:9" x14ac:dyDescent="0.25">
      <c r="A9587" t="s">
        <v>722</v>
      </c>
      <c r="B9587">
        <v>1002</v>
      </c>
      <c r="C9587" s="593">
        <v>6.25E-2</v>
      </c>
      <c r="D9587" t="s">
        <v>3780</v>
      </c>
      <c r="E9587">
        <v>6.25E-2</v>
      </c>
      <c r="F9587">
        <v>0</v>
      </c>
      <c r="G9587">
        <v>0</v>
      </c>
      <c r="H9587">
        <v>0</v>
      </c>
      <c r="I9587">
        <v>0</v>
      </c>
    </row>
    <row r="9588" spans="1:9" x14ac:dyDescent="0.25">
      <c r="A9588" t="s">
        <v>722</v>
      </c>
      <c r="B9588">
        <v>1003</v>
      </c>
      <c r="C9588" s="593">
        <v>6.25E-2</v>
      </c>
      <c r="D9588" t="s">
        <v>3781</v>
      </c>
      <c r="E9588">
        <v>6.25E-2</v>
      </c>
      <c r="F9588">
        <v>0</v>
      </c>
      <c r="G9588">
        <v>0</v>
      </c>
      <c r="H9588">
        <v>0</v>
      </c>
      <c r="I9588">
        <v>0</v>
      </c>
    </row>
    <row r="9589" spans="1:9" x14ac:dyDescent="0.25">
      <c r="A9589" t="s">
        <v>722</v>
      </c>
      <c r="B9589">
        <v>1004</v>
      </c>
      <c r="C9589" s="593">
        <v>6.25E-2</v>
      </c>
      <c r="D9589" t="s">
        <v>3781</v>
      </c>
      <c r="E9589">
        <v>6.25E-2</v>
      </c>
      <c r="F9589">
        <v>0</v>
      </c>
      <c r="G9589">
        <v>0</v>
      </c>
      <c r="H9589">
        <v>0</v>
      </c>
      <c r="I9589">
        <v>0</v>
      </c>
    </row>
    <row r="9590" spans="1:9" x14ac:dyDescent="0.25">
      <c r="A9590" t="s">
        <v>722</v>
      </c>
      <c r="B9590">
        <v>1005</v>
      </c>
      <c r="C9590" s="593">
        <v>6.25E-2</v>
      </c>
      <c r="D9590" t="s">
        <v>3782</v>
      </c>
      <c r="E9590">
        <v>6.25E-2</v>
      </c>
      <c r="F9590">
        <v>0</v>
      </c>
      <c r="G9590">
        <v>0</v>
      </c>
      <c r="H9590">
        <v>0</v>
      </c>
      <c r="I9590">
        <v>0</v>
      </c>
    </row>
    <row r="9591" spans="1:9" x14ac:dyDescent="0.25">
      <c r="A9591" t="s">
        <v>722</v>
      </c>
      <c r="B9591">
        <v>1007</v>
      </c>
      <c r="C9591" s="593">
        <v>6.25E-2</v>
      </c>
      <c r="D9591" t="s">
        <v>3780</v>
      </c>
      <c r="E9591">
        <v>6.25E-2</v>
      </c>
      <c r="F9591">
        <v>0</v>
      </c>
      <c r="G9591">
        <v>0</v>
      </c>
      <c r="H9591">
        <v>0</v>
      </c>
      <c r="I9591">
        <v>0</v>
      </c>
    </row>
    <row r="9592" spans="1:9" x14ac:dyDescent="0.25">
      <c r="A9592" t="s">
        <v>722</v>
      </c>
      <c r="B9592">
        <v>1008</v>
      </c>
      <c r="C9592" s="593">
        <v>6.25E-2</v>
      </c>
      <c r="D9592" t="s">
        <v>3783</v>
      </c>
      <c r="E9592">
        <v>6.25E-2</v>
      </c>
      <c r="F9592">
        <v>0</v>
      </c>
      <c r="G9592">
        <v>0</v>
      </c>
      <c r="H9592">
        <v>0</v>
      </c>
      <c r="I9592">
        <v>0</v>
      </c>
    </row>
    <row r="9593" spans="1:9" x14ac:dyDescent="0.25">
      <c r="A9593" t="s">
        <v>722</v>
      </c>
      <c r="B9593">
        <v>1009</v>
      </c>
      <c r="C9593" s="593">
        <v>6.25E-2</v>
      </c>
      <c r="D9593" t="s">
        <v>3784</v>
      </c>
      <c r="E9593">
        <v>6.25E-2</v>
      </c>
      <c r="F9593">
        <v>0</v>
      </c>
      <c r="G9593">
        <v>0</v>
      </c>
      <c r="H9593">
        <v>0</v>
      </c>
      <c r="I9593">
        <v>0</v>
      </c>
    </row>
    <row r="9594" spans="1:9" x14ac:dyDescent="0.25">
      <c r="A9594" t="s">
        <v>722</v>
      </c>
      <c r="B9594">
        <v>1010</v>
      </c>
      <c r="C9594" s="593">
        <v>6.25E-2</v>
      </c>
      <c r="D9594" t="s">
        <v>3785</v>
      </c>
      <c r="E9594">
        <v>6.25E-2</v>
      </c>
      <c r="F9594">
        <v>0</v>
      </c>
      <c r="G9594">
        <v>0</v>
      </c>
      <c r="H9594">
        <v>0</v>
      </c>
      <c r="I9594">
        <v>0</v>
      </c>
    </row>
    <row r="9595" spans="1:9" x14ac:dyDescent="0.25">
      <c r="A9595" t="s">
        <v>722</v>
      </c>
      <c r="B9595">
        <v>1011</v>
      </c>
      <c r="C9595" s="593">
        <v>6.25E-2</v>
      </c>
      <c r="D9595" t="s">
        <v>1559</v>
      </c>
      <c r="E9595">
        <v>6.25E-2</v>
      </c>
      <c r="F9595">
        <v>0</v>
      </c>
      <c r="G9595">
        <v>0</v>
      </c>
      <c r="H9595">
        <v>0</v>
      </c>
      <c r="I9595">
        <v>0</v>
      </c>
    </row>
    <row r="9596" spans="1:9" x14ac:dyDescent="0.25">
      <c r="A9596" t="s">
        <v>722</v>
      </c>
      <c r="B9596">
        <v>1012</v>
      </c>
      <c r="C9596" s="593">
        <v>6.25E-2</v>
      </c>
      <c r="D9596" t="s">
        <v>3786</v>
      </c>
      <c r="E9596">
        <v>6.25E-2</v>
      </c>
      <c r="F9596">
        <v>0</v>
      </c>
      <c r="G9596">
        <v>0</v>
      </c>
      <c r="H9596">
        <v>0</v>
      </c>
      <c r="I9596">
        <v>0</v>
      </c>
    </row>
    <row r="9597" spans="1:9" x14ac:dyDescent="0.25">
      <c r="A9597" t="s">
        <v>722</v>
      </c>
      <c r="B9597">
        <v>1013</v>
      </c>
      <c r="C9597" s="593">
        <v>6.25E-2</v>
      </c>
      <c r="D9597" t="s">
        <v>3787</v>
      </c>
      <c r="E9597">
        <v>6.25E-2</v>
      </c>
      <c r="F9597">
        <v>0</v>
      </c>
      <c r="G9597">
        <v>0</v>
      </c>
      <c r="H9597">
        <v>0</v>
      </c>
      <c r="I9597">
        <v>0</v>
      </c>
    </row>
    <row r="9598" spans="1:9" x14ac:dyDescent="0.25">
      <c r="A9598" t="s">
        <v>722</v>
      </c>
      <c r="B9598">
        <v>1014</v>
      </c>
      <c r="C9598" s="593">
        <v>6.25E-2</v>
      </c>
      <c r="D9598" t="s">
        <v>3787</v>
      </c>
      <c r="E9598">
        <v>6.25E-2</v>
      </c>
      <c r="F9598">
        <v>0</v>
      </c>
      <c r="G9598">
        <v>0</v>
      </c>
      <c r="H9598">
        <v>0</v>
      </c>
      <c r="I9598">
        <v>0</v>
      </c>
    </row>
    <row r="9599" spans="1:9" x14ac:dyDescent="0.25">
      <c r="A9599" t="s">
        <v>722</v>
      </c>
      <c r="B9599">
        <v>1020</v>
      </c>
      <c r="C9599" s="593">
        <v>6.25E-2</v>
      </c>
      <c r="D9599" t="s">
        <v>3787</v>
      </c>
      <c r="E9599">
        <v>6.25E-2</v>
      </c>
      <c r="F9599">
        <v>0</v>
      </c>
      <c r="G9599">
        <v>0</v>
      </c>
      <c r="H9599">
        <v>0</v>
      </c>
      <c r="I9599">
        <v>0</v>
      </c>
    </row>
    <row r="9600" spans="1:9" x14ac:dyDescent="0.25">
      <c r="A9600" t="s">
        <v>722</v>
      </c>
      <c r="B9600">
        <v>1021</v>
      </c>
      <c r="C9600" s="593">
        <v>6.25E-2</v>
      </c>
      <c r="D9600" t="s">
        <v>3787</v>
      </c>
      <c r="E9600">
        <v>6.25E-2</v>
      </c>
      <c r="F9600">
        <v>0</v>
      </c>
      <c r="G9600">
        <v>0</v>
      </c>
      <c r="H9600">
        <v>0</v>
      </c>
      <c r="I9600">
        <v>0</v>
      </c>
    </row>
    <row r="9601" spans="1:9" x14ac:dyDescent="0.25">
      <c r="A9601" t="s">
        <v>722</v>
      </c>
      <c r="B9601">
        <v>1022</v>
      </c>
      <c r="C9601" s="593">
        <v>6.25E-2</v>
      </c>
      <c r="D9601" t="s">
        <v>3787</v>
      </c>
      <c r="E9601">
        <v>6.25E-2</v>
      </c>
      <c r="F9601">
        <v>0</v>
      </c>
      <c r="G9601">
        <v>0</v>
      </c>
      <c r="H9601">
        <v>0</v>
      </c>
      <c r="I9601">
        <v>0</v>
      </c>
    </row>
    <row r="9602" spans="1:9" x14ac:dyDescent="0.25">
      <c r="A9602" t="s">
        <v>722</v>
      </c>
      <c r="B9602">
        <v>1026</v>
      </c>
      <c r="C9602" s="593">
        <v>6.25E-2</v>
      </c>
      <c r="D9602" t="s">
        <v>3786</v>
      </c>
      <c r="E9602">
        <v>6.25E-2</v>
      </c>
      <c r="F9602">
        <v>0</v>
      </c>
      <c r="G9602">
        <v>0</v>
      </c>
      <c r="H9602">
        <v>0</v>
      </c>
      <c r="I9602">
        <v>0</v>
      </c>
    </row>
    <row r="9603" spans="1:9" x14ac:dyDescent="0.25">
      <c r="A9603" t="s">
        <v>722</v>
      </c>
      <c r="B9603">
        <v>1027</v>
      </c>
      <c r="C9603" s="593">
        <v>6.25E-2</v>
      </c>
      <c r="D9603" t="s">
        <v>3788</v>
      </c>
      <c r="E9603">
        <v>6.25E-2</v>
      </c>
      <c r="F9603">
        <v>0</v>
      </c>
      <c r="G9603">
        <v>0</v>
      </c>
      <c r="H9603">
        <v>0</v>
      </c>
      <c r="I9603">
        <v>0</v>
      </c>
    </row>
    <row r="9604" spans="1:9" x14ac:dyDescent="0.25">
      <c r="A9604" t="s">
        <v>722</v>
      </c>
      <c r="B9604">
        <v>1028</v>
      </c>
      <c r="C9604" s="593">
        <v>6.25E-2</v>
      </c>
      <c r="D9604" t="s">
        <v>2188</v>
      </c>
      <c r="E9604">
        <v>6.25E-2</v>
      </c>
      <c r="F9604">
        <v>0</v>
      </c>
      <c r="G9604">
        <v>0</v>
      </c>
      <c r="H9604">
        <v>0</v>
      </c>
      <c r="I9604">
        <v>0</v>
      </c>
    </row>
    <row r="9605" spans="1:9" x14ac:dyDescent="0.25">
      <c r="A9605" t="s">
        <v>722</v>
      </c>
      <c r="B9605">
        <v>1029</v>
      </c>
      <c r="C9605" s="593">
        <v>6.25E-2</v>
      </c>
      <c r="D9605" t="s">
        <v>2137</v>
      </c>
      <c r="E9605">
        <v>6.25E-2</v>
      </c>
      <c r="F9605">
        <v>0</v>
      </c>
      <c r="G9605">
        <v>0</v>
      </c>
      <c r="H9605">
        <v>0</v>
      </c>
      <c r="I9605">
        <v>0</v>
      </c>
    </row>
    <row r="9606" spans="1:9" x14ac:dyDescent="0.25">
      <c r="A9606" t="s">
        <v>722</v>
      </c>
      <c r="B9606">
        <v>1030</v>
      </c>
      <c r="C9606" s="593">
        <v>6.25E-2</v>
      </c>
      <c r="D9606" t="s">
        <v>3779</v>
      </c>
      <c r="E9606">
        <v>6.25E-2</v>
      </c>
      <c r="F9606">
        <v>0</v>
      </c>
      <c r="G9606">
        <v>0</v>
      </c>
      <c r="H9606">
        <v>0</v>
      </c>
      <c r="I9606">
        <v>0</v>
      </c>
    </row>
    <row r="9607" spans="1:9" x14ac:dyDescent="0.25">
      <c r="A9607" t="s">
        <v>722</v>
      </c>
      <c r="B9607">
        <v>1031</v>
      </c>
      <c r="C9607" s="593">
        <v>6.25E-2</v>
      </c>
      <c r="D9607" t="s">
        <v>3789</v>
      </c>
      <c r="E9607">
        <v>6.25E-2</v>
      </c>
      <c r="F9607">
        <v>0</v>
      </c>
      <c r="G9607">
        <v>0</v>
      </c>
      <c r="H9607">
        <v>0</v>
      </c>
      <c r="I9607">
        <v>0</v>
      </c>
    </row>
    <row r="9608" spans="1:9" x14ac:dyDescent="0.25">
      <c r="A9608" t="s">
        <v>722</v>
      </c>
      <c r="B9608">
        <v>1032</v>
      </c>
      <c r="C9608" s="593">
        <v>6.25E-2</v>
      </c>
      <c r="D9608" t="s">
        <v>3790</v>
      </c>
      <c r="E9608">
        <v>6.25E-2</v>
      </c>
      <c r="F9608">
        <v>0</v>
      </c>
      <c r="G9608">
        <v>0</v>
      </c>
      <c r="H9608">
        <v>0</v>
      </c>
      <c r="I9608">
        <v>0</v>
      </c>
    </row>
    <row r="9609" spans="1:9" x14ac:dyDescent="0.25">
      <c r="A9609" t="s">
        <v>722</v>
      </c>
      <c r="B9609">
        <v>1033</v>
      </c>
      <c r="C9609" s="593">
        <v>6.25E-2</v>
      </c>
      <c r="D9609" t="s">
        <v>2076</v>
      </c>
      <c r="E9609">
        <v>6.25E-2</v>
      </c>
      <c r="F9609">
        <v>0</v>
      </c>
      <c r="G9609">
        <v>0</v>
      </c>
      <c r="H9609">
        <v>0</v>
      </c>
      <c r="I9609">
        <v>0</v>
      </c>
    </row>
    <row r="9610" spans="1:9" x14ac:dyDescent="0.25">
      <c r="A9610" t="s">
        <v>722</v>
      </c>
      <c r="B9610">
        <v>1034</v>
      </c>
      <c r="C9610" s="593">
        <v>6.25E-2</v>
      </c>
      <c r="D9610" t="s">
        <v>3783</v>
      </c>
      <c r="E9610">
        <v>6.25E-2</v>
      </c>
      <c r="F9610">
        <v>0</v>
      </c>
      <c r="G9610">
        <v>0</v>
      </c>
      <c r="H9610">
        <v>0</v>
      </c>
      <c r="I9610">
        <v>0</v>
      </c>
    </row>
    <row r="9611" spans="1:9" x14ac:dyDescent="0.25">
      <c r="A9611" t="s">
        <v>722</v>
      </c>
      <c r="B9611">
        <v>1035</v>
      </c>
      <c r="C9611" s="593">
        <v>6.25E-2</v>
      </c>
      <c r="D9611" t="s">
        <v>3791</v>
      </c>
      <c r="E9611">
        <v>6.25E-2</v>
      </c>
      <c r="F9611">
        <v>0</v>
      </c>
      <c r="G9611">
        <v>0</v>
      </c>
      <c r="H9611">
        <v>0</v>
      </c>
      <c r="I9611">
        <v>0</v>
      </c>
    </row>
    <row r="9612" spans="1:9" x14ac:dyDescent="0.25">
      <c r="A9612" t="s">
        <v>722</v>
      </c>
      <c r="B9612">
        <v>1036</v>
      </c>
      <c r="C9612" s="593">
        <v>6.25E-2</v>
      </c>
      <c r="D9612" t="s">
        <v>3792</v>
      </c>
      <c r="E9612">
        <v>6.25E-2</v>
      </c>
      <c r="F9612">
        <v>0</v>
      </c>
      <c r="G9612">
        <v>0</v>
      </c>
      <c r="H9612">
        <v>0</v>
      </c>
      <c r="I9612">
        <v>0</v>
      </c>
    </row>
    <row r="9613" spans="1:9" x14ac:dyDescent="0.25">
      <c r="A9613" t="s">
        <v>722</v>
      </c>
      <c r="B9613">
        <v>1037</v>
      </c>
      <c r="C9613" s="593">
        <v>6.25E-2</v>
      </c>
      <c r="D9613" t="s">
        <v>3782</v>
      </c>
      <c r="E9613">
        <v>6.25E-2</v>
      </c>
      <c r="F9613">
        <v>0</v>
      </c>
      <c r="G9613">
        <v>0</v>
      </c>
      <c r="H9613">
        <v>0</v>
      </c>
      <c r="I9613">
        <v>0</v>
      </c>
    </row>
    <row r="9614" spans="1:9" x14ac:dyDescent="0.25">
      <c r="A9614" t="s">
        <v>722</v>
      </c>
      <c r="B9614">
        <v>1038</v>
      </c>
      <c r="C9614" s="593">
        <v>6.25E-2</v>
      </c>
      <c r="D9614" t="s">
        <v>1266</v>
      </c>
      <c r="E9614">
        <v>6.25E-2</v>
      </c>
      <c r="F9614">
        <v>0</v>
      </c>
      <c r="G9614">
        <v>0</v>
      </c>
      <c r="H9614">
        <v>0</v>
      </c>
      <c r="I9614">
        <v>0</v>
      </c>
    </row>
    <row r="9615" spans="1:9" x14ac:dyDescent="0.25">
      <c r="A9615" t="s">
        <v>722</v>
      </c>
      <c r="B9615">
        <v>1039</v>
      </c>
      <c r="C9615" s="593">
        <v>6.25E-2</v>
      </c>
      <c r="D9615" t="s">
        <v>3473</v>
      </c>
      <c r="E9615">
        <v>6.25E-2</v>
      </c>
      <c r="F9615">
        <v>0</v>
      </c>
      <c r="G9615">
        <v>0</v>
      </c>
      <c r="H9615">
        <v>0</v>
      </c>
      <c r="I9615">
        <v>0</v>
      </c>
    </row>
    <row r="9616" spans="1:9" x14ac:dyDescent="0.25">
      <c r="A9616" t="s">
        <v>722</v>
      </c>
      <c r="B9616">
        <v>1040</v>
      </c>
      <c r="C9616" s="593">
        <v>6.25E-2</v>
      </c>
      <c r="D9616" t="s">
        <v>2134</v>
      </c>
      <c r="E9616">
        <v>6.25E-2</v>
      </c>
      <c r="F9616">
        <v>0</v>
      </c>
      <c r="G9616">
        <v>0</v>
      </c>
      <c r="H9616">
        <v>0</v>
      </c>
      <c r="I9616">
        <v>0</v>
      </c>
    </row>
    <row r="9617" spans="1:9" x14ac:dyDescent="0.25">
      <c r="A9617" t="s">
        <v>722</v>
      </c>
      <c r="B9617">
        <v>1041</v>
      </c>
      <c r="C9617" s="593">
        <v>6.25E-2</v>
      </c>
      <c r="D9617" t="s">
        <v>2134</v>
      </c>
      <c r="E9617">
        <v>6.25E-2</v>
      </c>
      <c r="F9617">
        <v>0</v>
      </c>
      <c r="G9617">
        <v>0</v>
      </c>
      <c r="H9617">
        <v>0</v>
      </c>
      <c r="I9617">
        <v>0</v>
      </c>
    </row>
    <row r="9618" spans="1:9" x14ac:dyDescent="0.25">
      <c r="A9618" t="s">
        <v>722</v>
      </c>
      <c r="B9618">
        <v>1050</v>
      </c>
      <c r="C9618" s="593">
        <v>6.25E-2</v>
      </c>
      <c r="D9618" t="s">
        <v>1559</v>
      </c>
      <c r="E9618">
        <v>6.25E-2</v>
      </c>
      <c r="F9618">
        <v>0</v>
      </c>
      <c r="G9618">
        <v>0</v>
      </c>
      <c r="H9618">
        <v>0</v>
      </c>
      <c r="I9618">
        <v>0</v>
      </c>
    </row>
    <row r="9619" spans="1:9" x14ac:dyDescent="0.25">
      <c r="A9619" t="s">
        <v>722</v>
      </c>
      <c r="B9619">
        <v>1053</v>
      </c>
      <c r="C9619" s="593">
        <v>6.25E-2</v>
      </c>
      <c r="D9619" t="s">
        <v>3793</v>
      </c>
      <c r="E9619">
        <v>6.25E-2</v>
      </c>
      <c r="F9619">
        <v>0</v>
      </c>
      <c r="G9619">
        <v>0</v>
      </c>
      <c r="H9619">
        <v>0</v>
      </c>
      <c r="I9619">
        <v>0</v>
      </c>
    </row>
    <row r="9620" spans="1:9" x14ac:dyDescent="0.25">
      <c r="A9620" t="s">
        <v>722</v>
      </c>
      <c r="B9620">
        <v>1054</v>
      </c>
      <c r="C9620" s="593">
        <v>6.25E-2</v>
      </c>
      <c r="D9620" t="s">
        <v>3794</v>
      </c>
      <c r="E9620">
        <v>6.25E-2</v>
      </c>
      <c r="F9620">
        <v>0</v>
      </c>
      <c r="G9620">
        <v>0</v>
      </c>
      <c r="H9620">
        <v>0</v>
      </c>
      <c r="I9620">
        <v>0</v>
      </c>
    </row>
    <row r="9621" spans="1:9" x14ac:dyDescent="0.25">
      <c r="A9621" t="s">
        <v>722</v>
      </c>
      <c r="B9621">
        <v>1056</v>
      </c>
      <c r="C9621" s="593">
        <v>6.25E-2</v>
      </c>
      <c r="D9621" t="s">
        <v>3787</v>
      </c>
      <c r="E9621">
        <v>6.25E-2</v>
      </c>
      <c r="F9621">
        <v>0</v>
      </c>
      <c r="G9621">
        <v>0</v>
      </c>
      <c r="H9621">
        <v>0</v>
      </c>
      <c r="I9621">
        <v>0</v>
      </c>
    </row>
    <row r="9622" spans="1:9" x14ac:dyDescent="0.25">
      <c r="A9622" t="s">
        <v>722</v>
      </c>
      <c r="B9622">
        <v>1057</v>
      </c>
      <c r="C9622" s="593">
        <v>6.25E-2</v>
      </c>
      <c r="D9622" t="s">
        <v>3795</v>
      </c>
      <c r="E9622">
        <v>6.25E-2</v>
      </c>
      <c r="F9622">
        <v>0</v>
      </c>
      <c r="G9622">
        <v>0</v>
      </c>
      <c r="H9622">
        <v>0</v>
      </c>
      <c r="I9622">
        <v>0</v>
      </c>
    </row>
    <row r="9623" spans="1:9" x14ac:dyDescent="0.25">
      <c r="A9623" t="s">
        <v>722</v>
      </c>
      <c r="B9623">
        <v>1059</v>
      </c>
      <c r="C9623" s="593">
        <v>6.25E-2</v>
      </c>
      <c r="D9623" t="s">
        <v>3781</v>
      </c>
      <c r="E9623">
        <v>6.25E-2</v>
      </c>
      <c r="F9623">
        <v>0</v>
      </c>
      <c r="G9623">
        <v>0</v>
      </c>
      <c r="H9623">
        <v>0</v>
      </c>
      <c r="I9623">
        <v>0</v>
      </c>
    </row>
    <row r="9624" spans="1:9" x14ac:dyDescent="0.25">
      <c r="A9624" t="s">
        <v>722</v>
      </c>
      <c r="B9624">
        <v>1060</v>
      </c>
      <c r="C9624" s="593">
        <v>6.25E-2</v>
      </c>
      <c r="D9624" t="s">
        <v>3788</v>
      </c>
      <c r="E9624">
        <v>6.25E-2</v>
      </c>
      <c r="F9624">
        <v>0</v>
      </c>
      <c r="G9624">
        <v>0</v>
      </c>
      <c r="H9624">
        <v>0</v>
      </c>
      <c r="I9624">
        <v>0</v>
      </c>
    </row>
    <row r="9625" spans="1:9" x14ac:dyDescent="0.25">
      <c r="A9625" t="s">
        <v>722</v>
      </c>
      <c r="B9625">
        <v>1061</v>
      </c>
      <c r="C9625" s="593">
        <v>6.25E-2</v>
      </c>
      <c r="D9625" t="s">
        <v>3793</v>
      </c>
      <c r="E9625">
        <v>6.25E-2</v>
      </c>
      <c r="F9625">
        <v>0</v>
      </c>
      <c r="G9625">
        <v>0</v>
      </c>
      <c r="H9625">
        <v>0</v>
      </c>
      <c r="I9625">
        <v>0</v>
      </c>
    </row>
    <row r="9626" spans="1:9" x14ac:dyDescent="0.25">
      <c r="A9626" t="s">
        <v>722</v>
      </c>
      <c r="B9626">
        <v>1062</v>
      </c>
      <c r="C9626" s="593">
        <v>6.25E-2</v>
      </c>
      <c r="D9626" t="s">
        <v>3788</v>
      </c>
      <c r="E9626">
        <v>6.25E-2</v>
      </c>
      <c r="F9626">
        <v>0</v>
      </c>
      <c r="G9626">
        <v>0</v>
      </c>
      <c r="H9626">
        <v>0</v>
      </c>
      <c r="I9626">
        <v>0</v>
      </c>
    </row>
    <row r="9627" spans="1:9" x14ac:dyDescent="0.25">
      <c r="A9627" t="s">
        <v>722</v>
      </c>
      <c r="B9627">
        <v>1063</v>
      </c>
      <c r="C9627" s="593">
        <v>6.25E-2</v>
      </c>
      <c r="D9627" t="s">
        <v>3793</v>
      </c>
      <c r="E9627">
        <v>6.25E-2</v>
      </c>
      <c r="F9627">
        <v>0</v>
      </c>
      <c r="G9627">
        <v>0</v>
      </c>
      <c r="H9627">
        <v>0</v>
      </c>
      <c r="I9627">
        <v>0</v>
      </c>
    </row>
    <row r="9628" spans="1:9" x14ac:dyDescent="0.25">
      <c r="A9628" t="s">
        <v>722</v>
      </c>
      <c r="B9628">
        <v>1066</v>
      </c>
      <c r="C9628" s="593">
        <v>6.25E-2</v>
      </c>
      <c r="D9628" t="s">
        <v>1266</v>
      </c>
      <c r="E9628">
        <v>6.25E-2</v>
      </c>
      <c r="F9628">
        <v>0</v>
      </c>
      <c r="G9628">
        <v>0</v>
      </c>
      <c r="H9628">
        <v>0</v>
      </c>
      <c r="I9628">
        <v>0</v>
      </c>
    </row>
    <row r="9629" spans="1:9" x14ac:dyDescent="0.25">
      <c r="A9629" t="s">
        <v>722</v>
      </c>
      <c r="B9629">
        <v>1068</v>
      </c>
      <c r="C9629" s="593">
        <v>6.25E-2</v>
      </c>
      <c r="D9629" t="s">
        <v>3782</v>
      </c>
      <c r="E9629">
        <v>6.25E-2</v>
      </c>
      <c r="F9629">
        <v>0</v>
      </c>
      <c r="G9629">
        <v>0</v>
      </c>
      <c r="H9629">
        <v>0</v>
      </c>
      <c r="I9629">
        <v>0</v>
      </c>
    </row>
    <row r="9630" spans="1:9" x14ac:dyDescent="0.25">
      <c r="A9630" t="s">
        <v>722</v>
      </c>
      <c r="B9630">
        <v>1069</v>
      </c>
      <c r="C9630" s="593">
        <v>6.25E-2</v>
      </c>
      <c r="D9630" t="s">
        <v>3795</v>
      </c>
      <c r="E9630">
        <v>6.25E-2</v>
      </c>
      <c r="F9630">
        <v>0</v>
      </c>
      <c r="G9630">
        <v>0</v>
      </c>
      <c r="H9630">
        <v>0</v>
      </c>
      <c r="I9630">
        <v>0</v>
      </c>
    </row>
    <row r="9631" spans="1:9" x14ac:dyDescent="0.25">
      <c r="A9631" t="s">
        <v>722</v>
      </c>
      <c r="B9631">
        <v>1070</v>
      </c>
      <c r="C9631" s="593">
        <v>6.25E-2</v>
      </c>
      <c r="D9631" t="s">
        <v>3284</v>
      </c>
      <c r="E9631">
        <v>6.25E-2</v>
      </c>
      <c r="F9631">
        <v>0</v>
      </c>
      <c r="G9631">
        <v>0</v>
      </c>
      <c r="H9631">
        <v>0</v>
      </c>
      <c r="I9631">
        <v>0</v>
      </c>
    </row>
    <row r="9632" spans="1:9" x14ac:dyDescent="0.25">
      <c r="A9632" t="s">
        <v>722</v>
      </c>
      <c r="B9632">
        <v>1071</v>
      </c>
      <c r="C9632" s="593">
        <v>6.25E-2</v>
      </c>
      <c r="D9632" t="s">
        <v>1352</v>
      </c>
      <c r="E9632">
        <v>6.25E-2</v>
      </c>
      <c r="F9632">
        <v>0</v>
      </c>
      <c r="G9632">
        <v>0</v>
      </c>
      <c r="H9632">
        <v>0</v>
      </c>
      <c r="I9632">
        <v>0</v>
      </c>
    </row>
    <row r="9633" spans="1:9" x14ac:dyDescent="0.25">
      <c r="A9633" t="s">
        <v>722</v>
      </c>
      <c r="B9633">
        <v>1072</v>
      </c>
      <c r="C9633" s="593">
        <v>6.25E-2</v>
      </c>
      <c r="D9633" t="s">
        <v>3796</v>
      </c>
      <c r="E9633">
        <v>6.25E-2</v>
      </c>
      <c r="F9633">
        <v>0</v>
      </c>
      <c r="G9633">
        <v>0</v>
      </c>
      <c r="H9633">
        <v>0</v>
      </c>
      <c r="I9633">
        <v>0</v>
      </c>
    </row>
    <row r="9634" spans="1:9" x14ac:dyDescent="0.25">
      <c r="A9634" t="s">
        <v>722</v>
      </c>
      <c r="B9634">
        <v>1073</v>
      </c>
      <c r="C9634" s="593">
        <v>6.25E-2</v>
      </c>
      <c r="D9634" t="s">
        <v>3788</v>
      </c>
      <c r="E9634">
        <v>6.25E-2</v>
      </c>
      <c r="F9634">
        <v>0</v>
      </c>
      <c r="G9634">
        <v>0</v>
      </c>
      <c r="H9634">
        <v>0</v>
      </c>
      <c r="I9634">
        <v>0</v>
      </c>
    </row>
    <row r="9635" spans="1:9" x14ac:dyDescent="0.25">
      <c r="A9635" t="s">
        <v>722</v>
      </c>
      <c r="B9635">
        <v>1074</v>
      </c>
      <c r="C9635" s="593">
        <v>6.25E-2</v>
      </c>
      <c r="D9635" t="s">
        <v>3782</v>
      </c>
      <c r="E9635">
        <v>6.25E-2</v>
      </c>
      <c r="F9635">
        <v>0</v>
      </c>
      <c r="G9635">
        <v>0</v>
      </c>
      <c r="H9635">
        <v>0</v>
      </c>
      <c r="I9635">
        <v>0</v>
      </c>
    </row>
    <row r="9636" spans="1:9" x14ac:dyDescent="0.25">
      <c r="A9636" t="s">
        <v>722</v>
      </c>
      <c r="B9636">
        <v>1075</v>
      </c>
      <c r="C9636" s="593">
        <v>6.25E-2</v>
      </c>
      <c r="D9636" t="s">
        <v>3787</v>
      </c>
      <c r="E9636">
        <v>6.25E-2</v>
      </c>
      <c r="F9636">
        <v>0</v>
      </c>
      <c r="G9636">
        <v>0</v>
      </c>
      <c r="H9636">
        <v>0</v>
      </c>
      <c r="I9636">
        <v>0</v>
      </c>
    </row>
    <row r="9637" spans="1:9" x14ac:dyDescent="0.25">
      <c r="A9637" t="s">
        <v>722</v>
      </c>
      <c r="B9637">
        <v>1077</v>
      </c>
      <c r="C9637" s="593">
        <v>6.25E-2</v>
      </c>
      <c r="D9637" t="s">
        <v>3779</v>
      </c>
      <c r="E9637">
        <v>6.25E-2</v>
      </c>
      <c r="F9637">
        <v>0</v>
      </c>
      <c r="G9637">
        <v>0</v>
      </c>
      <c r="H9637">
        <v>0</v>
      </c>
      <c r="I9637">
        <v>0</v>
      </c>
    </row>
    <row r="9638" spans="1:9" x14ac:dyDescent="0.25">
      <c r="A9638" t="s">
        <v>722</v>
      </c>
      <c r="B9638">
        <v>1079</v>
      </c>
      <c r="C9638" s="593">
        <v>6.25E-2</v>
      </c>
      <c r="D9638" t="s">
        <v>3784</v>
      </c>
      <c r="E9638">
        <v>6.25E-2</v>
      </c>
      <c r="F9638">
        <v>0</v>
      </c>
      <c r="G9638">
        <v>0</v>
      </c>
      <c r="H9638">
        <v>0</v>
      </c>
      <c r="I9638">
        <v>0</v>
      </c>
    </row>
    <row r="9639" spans="1:9" x14ac:dyDescent="0.25">
      <c r="A9639" t="s">
        <v>722</v>
      </c>
      <c r="B9639">
        <v>1080</v>
      </c>
      <c r="C9639" s="593">
        <v>6.25E-2</v>
      </c>
      <c r="D9639" t="s">
        <v>3784</v>
      </c>
      <c r="E9639">
        <v>6.25E-2</v>
      </c>
      <c r="F9639">
        <v>0</v>
      </c>
      <c r="G9639">
        <v>0</v>
      </c>
      <c r="H9639">
        <v>0</v>
      </c>
      <c r="I9639">
        <v>0</v>
      </c>
    </row>
    <row r="9640" spans="1:9" x14ac:dyDescent="0.25">
      <c r="A9640" t="s">
        <v>722</v>
      </c>
      <c r="B9640">
        <v>1081</v>
      </c>
      <c r="C9640" s="593">
        <v>6.25E-2</v>
      </c>
      <c r="D9640" t="s">
        <v>3785</v>
      </c>
      <c r="E9640">
        <v>6.25E-2</v>
      </c>
      <c r="F9640">
        <v>0</v>
      </c>
      <c r="G9640">
        <v>0</v>
      </c>
      <c r="H9640">
        <v>0</v>
      </c>
      <c r="I9640">
        <v>0</v>
      </c>
    </row>
    <row r="9641" spans="1:9" x14ac:dyDescent="0.25">
      <c r="A9641" t="s">
        <v>722</v>
      </c>
      <c r="B9641">
        <v>1082</v>
      </c>
      <c r="C9641" s="593">
        <v>6.25E-2</v>
      </c>
      <c r="D9641" t="s">
        <v>3789</v>
      </c>
      <c r="E9641">
        <v>6.25E-2</v>
      </c>
      <c r="F9641">
        <v>0</v>
      </c>
      <c r="G9641">
        <v>0</v>
      </c>
      <c r="H9641">
        <v>0</v>
      </c>
      <c r="I9641">
        <v>0</v>
      </c>
    </row>
    <row r="9642" spans="1:9" x14ac:dyDescent="0.25">
      <c r="A9642" t="s">
        <v>722</v>
      </c>
      <c r="B9642">
        <v>1083</v>
      </c>
      <c r="C9642" s="593">
        <v>6.25E-2</v>
      </c>
      <c r="D9642" t="s">
        <v>3797</v>
      </c>
      <c r="E9642">
        <v>6.25E-2</v>
      </c>
      <c r="F9642">
        <v>0</v>
      </c>
      <c r="G9642">
        <v>0</v>
      </c>
      <c r="H9642">
        <v>0</v>
      </c>
      <c r="I9642">
        <v>0</v>
      </c>
    </row>
    <row r="9643" spans="1:9" x14ac:dyDescent="0.25">
      <c r="A9643" t="s">
        <v>722</v>
      </c>
      <c r="B9643">
        <v>1084</v>
      </c>
      <c r="C9643" s="593">
        <v>6.25E-2</v>
      </c>
      <c r="D9643" t="s">
        <v>3786</v>
      </c>
      <c r="E9643">
        <v>6.25E-2</v>
      </c>
      <c r="F9643">
        <v>0</v>
      </c>
      <c r="G9643">
        <v>0</v>
      </c>
      <c r="H9643">
        <v>0</v>
      </c>
      <c r="I9643">
        <v>0</v>
      </c>
    </row>
    <row r="9644" spans="1:9" x14ac:dyDescent="0.25">
      <c r="A9644" t="s">
        <v>722</v>
      </c>
      <c r="B9644">
        <v>1085</v>
      </c>
      <c r="C9644" s="593">
        <v>6.25E-2</v>
      </c>
      <c r="D9644" t="s">
        <v>3798</v>
      </c>
      <c r="E9644">
        <v>6.25E-2</v>
      </c>
      <c r="F9644">
        <v>0</v>
      </c>
      <c r="G9644">
        <v>0</v>
      </c>
      <c r="H9644">
        <v>0</v>
      </c>
      <c r="I9644">
        <v>0</v>
      </c>
    </row>
    <row r="9645" spans="1:9" x14ac:dyDescent="0.25">
      <c r="A9645" t="s">
        <v>722</v>
      </c>
      <c r="B9645">
        <v>1086</v>
      </c>
      <c r="C9645" s="593">
        <v>6.25E-2</v>
      </c>
      <c r="D9645" t="s">
        <v>3799</v>
      </c>
      <c r="E9645">
        <v>6.25E-2</v>
      </c>
      <c r="F9645">
        <v>0</v>
      </c>
      <c r="G9645">
        <v>0</v>
      </c>
      <c r="H9645">
        <v>0</v>
      </c>
      <c r="I9645">
        <v>0</v>
      </c>
    </row>
    <row r="9646" spans="1:9" x14ac:dyDescent="0.25">
      <c r="A9646" t="s">
        <v>722</v>
      </c>
      <c r="B9646">
        <v>1088</v>
      </c>
      <c r="C9646" s="593">
        <v>6.25E-2</v>
      </c>
      <c r="D9646" t="s">
        <v>1266</v>
      </c>
      <c r="E9646">
        <v>6.25E-2</v>
      </c>
      <c r="F9646">
        <v>0</v>
      </c>
      <c r="G9646">
        <v>0</v>
      </c>
      <c r="H9646">
        <v>0</v>
      </c>
      <c r="I9646">
        <v>0</v>
      </c>
    </row>
    <row r="9647" spans="1:9" x14ac:dyDescent="0.25">
      <c r="A9647" t="s">
        <v>722</v>
      </c>
      <c r="B9647">
        <v>1089</v>
      </c>
      <c r="C9647" s="593">
        <v>6.25E-2</v>
      </c>
      <c r="D9647" t="s">
        <v>2188</v>
      </c>
      <c r="E9647">
        <v>6.25E-2</v>
      </c>
      <c r="F9647">
        <v>0</v>
      </c>
      <c r="G9647">
        <v>0</v>
      </c>
      <c r="H9647">
        <v>0</v>
      </c>
      <c r="I9647">
        <v>0</v>
      </c>
    </row>
    <row r="9648" spans="1:9" x14ac:dyDescent="0.25">
      <c r="A9648" t="s">
        <v>722</v>
      </c>
      <c r="B9648">
        <v>1090</v>
      </c>
      <c r="C9648" s="593">
        <v>6.25E-2</v>
      </c>
      <c r="D9648" t="s">
        <v>3798</v>
      </c>
      <c r="E9648">
        <v>6.25E-2</v>
      </c>
      <c r="F9648">
        <v>0</v>
      </c>
      <c r="G9648">
        <v>0</v>
      </c>
      <c r="H9648">
        <v>0</v>
      </c>
      <c r="I9648">
        <v>0</v>
      </c>
    </row>
    <row r="9649" spans="1:9" x14ac:dyDescent="0.25">
      <c r="A9649" t="s">
        <v>722</v>
      </c>
      <c r="B9649">
        <v>1092</v>
      </c>
      <c r="C9649" s="593">
        <v>6.25E-2</v>
      </c>
      <c r="D9649" t="s">
        <v>3784</v>
      </c>
      <c r="E9649">
        <v>6.25E-2</v>
      </c>
      <c r="F9649">
        <v>0</v>
      </c>
      <c r="G9649">
        <v>0</v>
      </c>
      <c r="H9649">
        <v>0</v>
      </c>
      <c r="I9649">
        <v>0</v>
      </c>
    </row>
    <row r="9650" spans="1:9" x14ac:dyDescent="0.25">
      <c r="A9650" t="s">
        <v>722</v>
      </c>
      <c r="B9650">
        <v>1093</v>
      </c>
      <c r="C9650" s="593">
        <v>6.25E-2</v>
      </c>
      <c r="D9650" t="s">
        <v>3473</v>
      </c>
      <c r="E9650">
        <v>6.25E-2</v>
      </c>
      <c r="F9650">
        <v>0</v>
      </c>
      <c r="G9650">
        <v>0</v>
      </c>
      <c r="H9650">
        <v>0</v>
      </c>
      <c r="I9650">
        <v>0</v>
      </c>
    </row>
    <row r="9651" spans="1:9" x14ac:dyDescent="0.25">
      <c r="A9651" t="s">
        <v>722</v>
      </c>
      <c r="B9651">
        <v>1094</v>
      </c>
      <c r="C9651" s="593">
        <v>6.25E-2</v>
      </c>
      <c r="D9651" t="s">
        <v>3789</v>
      </c>
      <c r="E9651">
        <v>6.25E-2</v>
      </c>
      <c r="F9651">
        <v>0</v>
      </c>
      <c r="G9651">
        <v>0</v>
      </c>
      <c r="H9651">
        <v>0</v>
      </c>
      <c r="I9651">
        <v>0</v>
      </c>
    </row>
    <row r="9652" spans="1:9" x14ac:dyDescent="0.25">
      <c r="A9652" t="s">
        <v>722</v>
      </c>
      <c r="B9652">
        <v>1095</v>
      </c>
      <c r="C9652" s="593">
        <v>6.25E-2</v>
      </c>
      <c r="D9652" t="s">
        <v>2188</v>
      </c>
      <c r="E9652">
        <v>6.25E-2</v>
      </c>
      <c r="F9652">
        <v>0</v>
      </c>
      <c r="G9652">
        <v>0</v>
      </c>
      <c r="H9652">
        <v>0</v>
      </c>
      <c r="I9652">
        <v>0</v>
      </c>
    </row>
    <row r="9653" spans="1:9" x14ac:dyDescent="0.25">
      <c r="A9653" t="s">
        <v>722</v>
      </c>
      <c r="B9653">
        <v>1096</v>
      </c>
      <c r="C9653" s="593">
        <v>6.25E-2</v>
      </c>
      <c r="D9653" t="s">
        <v>3790</v>
      </c>
      <c r="E9653">
        <v>6.25E-2</v>
      </c>
      <c r="F9653">
        <v>0</v>
      </c>
      <c r="G9653">
        <v>0</v>
      </c>
      <c r="H9653">
        <v>0</v>
      </c>
      <c r="I9653">
        <v>0</v>
      </c>
    </row>
    <row r="9654" spans="1:9" x14ac:dyDescent="0.25">
      <c r="A9654" t="s">
        <v>722</v>
      </c>
      <c r="B9654">
        <v>1097</v>
      </c>
      <c r="C9654" s="593">
        <v>6.25E-2</v>
      </c>
      <c r="D9654" t="s">
        <v>3795</v>
      </c>
      <c r="E9654">
        <v>6.25E-2</v>
      </c>
      <c r="F9654">
        <v>0</v>
      </c>
      <c r="G9654">
        <v>0</v>
      </c>
      <c r="H9654">
        <v>0</v>
      </c>
      <c r="I9654">
        <v>0</v>
      </c>
    </row>
    <row r="9655" spans="1:9" x14ac:dyDescent="0.25">
      <c r="A9655" t="s">
        <v>722</v>
      </c>
      <c r="B9655">
        <v>1098</v>
      </c>
      <c r="C9655" s="593">
        <v>6.25E-2</v>
      </c>
      <c r="D9655" t="s">
        <v>1559</v>
      </c>
      <c r="E9655">
        <v>6.25E-2</v>
      </c>
      <c r="F9655">
        <v>0</v>
      </c>
      <c r="G9655">
        <v>0</v>
      </c>
      <c r="H9655">
        <v>0</v>
      </c>
      <c r="I9655">
        <v>0</v>
      </c>
    </row>
    <row r="9656" spans="1:9" x14ac:dyDescent="0.25">
      <c r="A9656" t="s">
        <v>722</v>
      </c>
      <c r="B9656">
        <v>1101</v>
      </c>
      <c r="C9656" s="593">
        <v>6.25E-2</v>
      </c>
      <c r="D9656" t="s">
        <v>2188</v>
      </c>
      <c r="E9656">
        <v>6.25E-2</v>
      </c>
      <c r="F9656">
        <v>0</v>
      </c>
      <c r="G9656">
        <v>0</v>
      </c>
      <c r="H9656">
        <v>0</v>
      </c>
      <c r="I9656">
        <v>0</v>
      </c>
    </row>
    <row r="9657" spans="1:9" x14ac:dyDescent="0.25">
      <c r="A9657" t="s">
        <v>722</v>
      </c>
      <c r="B9657">
        <v>1102</v>
      </c>
      <c r="C9657" s="593">
        <v>6.25E-2</v>
      </c>
      <c r="D9657" t="s">
        <v>2188</v>
      </c>
      <c r="E9657">
        <v>6.25E-2</v>
      </c>
      <c r="F9657">
        <v>0</v>
      </c>
      <c r="G9657">
        <v>0</v>
      </c>
      <c r="H9657">
        <v>0</v>
      </c>
      <c r="I9657">
        <v>0</v>
      </c>
    </row>
    <row r="9658" spans="1:9" x14ac:dyDescent="0.25">
      <c r="A9658" t="s">
        <v>722</v>
      </c>
      <c r="B9658">
        <v>1103</v>
      </c>
      <c r="C9658" s="593">
        <v>6.25E-2</v>
      </c>
      <c r="D9658" t="s">
        <v>2188</v>
      </c>
      <c r="E9658">
        <v>6.25E-2</v>
      </c>
      <c r="F9658">
        <v>0</v>
      </c>
      <c r="G9658">
        <v>0</v>
      </c>
      <c r="H9658">
        <v>0</v>
      </c>
      <c r="I9658">
        <v>0</v>
      </c>
    </row>
    <row r="9659" spans="1:9" x14ac:dyDescent="0.25">
      <c r="A9659" t="s">
        <v>722</v>
      </c>
      <c r="B9659">
        <v>1104</v>
      </c>
      <c r="C9659" s="593">
        <v>6.25E-2</v>
      </c>
      <c r="D9659" t="s">
        <v>3787</v>
      </c>
      <c r="E9659">
        <v>6.25E-2</v>
      </c>
      <c r="F9659">
        <v>0</v>
      </c>
      <c r="G9659">
        <v>0</v>
      </c>
      <c r="H9659">
        <v>0</v>
      </c>
      <c r="I9659">
        <v>0</v>
      </c>
    </row>
    <row r="9660" spans="1:9" x14ac:dyDescent="0.25">
      <c r="A9660" t="s">
        <v>722</v>
      </c>
      <c r="B9660">
        <v>1105</v>
      </c>
      <c r="C9660" s="593">
        <v>6.25E-2</v>
      </c>
      <c r="D9660" t="s">
        <v>2188</v>
      </c>
      <c r="E9660">
        <v>6.25E-2</v>
      </c>
      <c r="F9660">
        <v>0</v>
      </c>
      <c r="G9660">
        <v>0</v>
      </c>
      <c r="H9660">
        <v>0</v>
      </c>
      <c r="I9660">
        <v>0</v>
      </c>
    </row>
    <row r="9661" spans="1:9" x14ac:dyDescent="0.25">
      <c r="A9661" t="s">
        <v>722</v>
      </c>
      <c r="B9661">
        <v>1106</v>
      </c>
      <c r="C9661" s="593">
        <v>6.25E-2</v>
      </c>
      <c r="D9661" t="s">
        <v>2188</v>
      </c>
      <c r="E9661">
        <v>6.25E-2</v>
      </c>
      <c r="F9661">
        <v>0</v>
      </c>
      <c r="G9661">
        <v>0</v>
      </c>
      <c r="H9661">
        <v>0</v>
      </c>
      <c r="I9661">
        <v>0</v>
      </c>
    </row>
    <row r="9662" spans="1:9" x14ac:dyDescent="0.25">
      <c r="A9662" t="s">
        <v>722</v>
      </c>
      <c r="B9662">
        <v>1107</v>
      </c>
      <c r="C9662" s="593">
        <v>6.25E-2</v>
      </c>
      <c r="D9662" t="s">
        <v>3787</v>
      </c>
      <c r="E9662">
        <v>6.25E-2</v>
      </c>
      <c r="F9662">
        <v>0</v>
      </c>
      <c r="G9662">
        <v>0</v>
      </c>
      <c r="H9662">
        <v>0</v>
      </c>
      <c r="I9662">
        <v>0</v>
      </c>
    </row>
    <row r="9663" spans="1:9" x14ac:dyDescent="0.25">
      <c r="A9663" t="s">
        <v>722</v>
      </c>
      <c r="B9663">
        <v>1108</v>
      </c>
      <c r="C9663" s="593">
        <v>6.25E-2</v>
      </c>
      <c r="D9663" t="s">
        <v>2188</v>
      </c>
      <c r="E9663">
        <v>6.25E-2</v>
      </c>
      <c r="F9663">
        <v>0</v>
      </c>
      <c r="G9663">
        <v>0</v>
      </c>
      <c r="H9663">
        <v>0</v>
      </c>
      <c r="I9663">
        <v>0</v>
      </c>
    </row>
    <row r="9664" spans="1:9" x14ac:dyDescent="0.25">
      <c r="A9664" t="s">
        <v>722</v>
      </c>
      <c r="B9664">
        <v>1109</v>
      </c>
      <c r="C9664" s="593">
        <v>6.25E-2</v>
      </c>
      <c r="D9664" t="s">
        <v>2188</v>
      </c>
      <c r="E9664">
        <v>6.25E-2</v>
      </c>
      <c r="F9664">
        <v>0</v>
      </c>
      <c r="G9664">
        <v>0</v>
      </c>
      <c r="H9664">
        <v>0</v>
      </c>
      <c r="I9664">
        <v>0</v>
      </c>
    </row>
    <row r="9665" spans="1:9" x14ac:dyDescent="0.25">
      <c r="A9665" t="s">
        <v>722</v>
      </c>
      <c r="B9665">
        <v>1111</v>
      </c>
      <c r="C9665" s="593">
        <v>6.25E-2</v>
      </c>
      <c r="D9665" t="s">
        <v>2188</v>
      </c>
      <c r="E9665">
        <v>6.25E-2</v>
      </c>
      <c r="F9665">
        <v>0</v>
      </c>
      <c r="G9665">
        <v>0</v>
      </c>
      <c r="H9665">
        <v>0</v>
      </c>
      <c r="I9665">
        <v>0</v>
      </c>
    </row>
    <row r="9666" spans="1:9" x14ac:dyDescent="0.25">
      <c r="A9666" t="s">
        <v>722</v>
      </c>
      <c r="B9666">
        <v>1115</v>
      </c>
      <c r="C9666" s="593">
        <v>6.25E-2</v>
      </c>
      <c r="D9666" t="s">
        <v>2188</v>
      </c>
      <c r="E9666">
        <v>6.25E-2</v>
      </c>
      <c r="F9666">
        <v>0</v>
      </c>
      <c r="G9666">
        <v>0</v>
      </c>
      <c r="H9666">
        <v>0</v>
      </c>
      <c r="I9666">
        <v>0</v>
      </c>
    </row>
    <row r="9667" spans="1:9" x14ac:dyDescent="0.25">
      <c r="A9667" t="s">
        <v>722</v>
      </c>
      <c r="B9667">
        <v>1116</v>
      </c>
      <c r="C9667" s="593">
        <v>6.25E-2</v>
      </c>
      <c r="D9667" t="s">
        <v>3800</v>
      </c>
      <c r="E9667">
        <v>6.25E-2</v>
      </c>
      <c r="F9667">
        <v>0</v>
      </c>
      <c r="G9667">
        <v>0</v>
      </c>
      <c r="H9667">
        <v>0</v>
      </c>
      <c r="I9667">
        <v>0</v>
      </c>
    </row>
    <row r="9668" spans="1:9" x14ac:dyDescent="0.25">
      <c r="A9668" t="s">
        <v>722</v>
      </c>
      <c r="B9668">
        <v>1118</v>
      </c>
      <c r="C9668" s="593">
        <v>6.25E-2</v>
      </c>
      <c r="D9668" t="s">
        <v>2188</v>
      </c>
      <c r="E9668">
        <v>6.25E-2</v>
      </c>
      <c r="F9668">
        <v>0</v>
      </c>
      <c r="G9668">
        <v>0</v>
      </c>
      <c r="H9668">
        <v>0</v>
      </c>
      <c r="I9668">
        <v>0</v>
      </c>
    </row>
    <row r="9669" spans="1:9" x14ac:dyDescent="0.25">
      <c r="A9669" t="s">
        <v>722</v>
      </c>
      <c r="B9669">
        <v>1119</v>
      </c>
      <c r="C9669" s="593">
        <v>6.25E-2</v>
      </c>
      <c r="D9669" t="s">
        <v>2188</v>
      </c>
      <c r="E9669">
        <v>6.25E-2</v>
      </c>
      <c r="F9669">
        <v>0</v>
      </c>
      <c r="G9669">
        <v>0</v>
      </c>
      <c r="H9669">
        <v>0</v>
      </c>
      <c r="I9669">
        <v>0</v>
      </c>
    </row>
    <row r="9670" spans="1:9" x14ac:dyDescent="0.25">
      <c r="A9670" t="s">
        <v>722</v>
      </c>
      <c r="B9670">
        <v>1128</v>
      </c>
      <c r="C9670" s="593">
        <v>6.25E-2</v>
      </c>
      <c r="D9670" t="s">
        <v>2188</v>
      </c>
      <c r="E9670">
        <v>6.25E-2</v>
      </c>
      <c r="F9670">
        <v>0</v>
      </c>
      <c r="G9670">
        <v>0</v>
      </c>
      <c r="H9670">
        <v>0</v>
      </c>
      <c r="I9670">
        <v>0</v>
      </c>
    </row>
    <row r="9671" spans="1:9" x14ac:dyDescent="0.25">
      <c r="A9671" t="s">
        <v>722</v>
      </c>
      <c r="B9671">
        <v>1129</v>
      </c>
      <c r="C9671" s="593">
        <v>6.25E-2</v>
      </c>
      <c r="D9671" t="s">
        <v>2188</v>
      </c>
      <c r="E9671">
        <v>6.25E-2</v>
      </c>
      <c r="F9671">
        <v>0</v>
      </c>
      <c r="G9671">
        <v>0</v>
      </c>
      <c r="H9671">
        <v>0</v>
      </c>
      <c r="I9671">
        <v>0</v>
      </c>
    </row>
    <row r="9672" spans="1:9" x14ac:dyDescent="0.25">
      <c r="A9672" t="s">
        <v>722</v>
      </c>
      <c r="B9672">
        <v>1138</v>
      </c>
      <c r="C9672" s="593">
        <v>6.25E-2</v>
      </c>
      <c r="D9672" t="s">
        <v>2188</v>
      </c>
      <c r="E9672">
        <v>6.25E-2</v>
      </c>
      <c r="F9672">
        <v>0</v>
      </c>
      <c r="G9672">
        <v>0</v>
      </c>
      <c r="H9672">
        <v>0</v>
      </c>
      <c r="I9672">
        <v>0</v>
      </c>
    </row>
    <row r="9673" spans="1:9" x14ac:dyDescent="0.25">
      <c r="A9673" t="s">
        <v>722</v>
      </c>
      <c r="B9673">
        <v>1139</v>
      </c>
      <c r="C9673" s="593">
        <v>6.25E-2</v>
      </c>
      <c r="D9673" t="s">
        <v>2188</v>
      </c>
      <c r="E9673">
        <v>6.25E-2</v>
      </c>
      <c r="F9673">
        <v>0</v>
      </c>
      <c r="G9673">
        <v>0</v>
      </c>
      <c r="H9673">
        <v>0</v>
      </c>
      <c r="I9673">
        <v>0</v>
      </c>
    </row>
    <row r="9674" spans="1:9" x14ac:dyDescent="0.25">
      <c r="A9674" t="s">
        <v>722</v>
      </c>
      <c r="B9674">
        <v>1144</v>
      </c>
      <c r="C9674" s="593">
        <v>6.25E-2</v>
      </c>
      <c r="D9674" t="s">
        <v>2188</v>
      </c>
      <c r="E9674">
        <v>6.25E-2</v>
      </c>
      <c r="F9674">
        <v>0</v>
      </c>
      <c r="G9674">
        <v>0</v>
      </c>
      <c r="H9674">
        <v>0</v>
      </c>
      <c r="I9674">
        <v>0</v>
      </c>
    </row>
    <row r="9675" spans="1:9" x14ac:dyDescent="0.25">
      <c r="A9675" t="s">
        <v>722</v>
      </c>
      <c r="B9675">
        <v>1151</v>
      </c>
      <c r="C9675" s="593">
        <v>6.25E-2</v>
      </c>
      <c r="D9675" t="s">
        <v>2188</v>
      </c>
      <c r="E9675">
        <v>6.25E-2</v>
      </c>
      <c r="F9675">
        <v>0</v>
      </c>
      <c r="G9675">
        <v>0</v>
      </c>
      <c r="H9675">
        <v>0</v>
      </c>
      <c r="I9675">
        <v>0</v>
      </c>
    </row>
    <row r="9676" spans="1:9" x14ac:dyDescent="0.25">
      <c r="A9676" t="s">
        <v>722</v>
      </c>
      <c r="B9676">
        <v>1152</v>
      </c>
      <c r="C9676" s="593">
        <v>6.25E-2</v>
      </c>
      <c r="D9676" t="s">
        <v>2188</v>
      </c>
      <c r="E9676">
        <v>6.25E-2</v>
      </c>
      <c r="F9676">
        <v>0</v>
      </c>
      <c r="G9676">
        <v>0</v>
      </c>
      <c r="H9676">
        <v>0</v>
      </c>
      <c r="I9676">
        <v>0</v>
      </c>
    </row>
    <row r="9677" spans="1:9" x14ac:dyDescent="0.25">
      <c r="A9677" t="s">
        <v>722</v>
      </c>
      <c r="B9677">
        <v>1199</v>
      </c>
      <c r="C9677" s="593">
        <v>6.25E-2</v>
      </c>
      <c r="D9677" t="s">
        <v>2188</v>
      </c>
      <c r="E9677">
        <v>6.25E-2</v>
      </c>
      <c r="F9677">
        <v>0</v>
      </c>
      <c r="G9677">
        <v>0</v>
      </c>
      <c r="H9677">
        <v>0</v>
      </c>
      <c r="I9677">
        <v>0</v>
      </c>
    </row>
    <row r="9678" spans="1:9" x14ac:dyDescent="0.25">
      <c r="A9678" t="s">
        <v>722</v>
      </c>
      <c r="B9678">
        <v>1201</v>
      </c>
      <c r="C9678" s="593">
        <v>6.25E-2</v>
      </c>
      <c r="D9678" t="s">
        <v>2815</v>
      </c>
      <c r="E9678">
        <v>6.25E-2</v>
      </c>
      <c r="F9678">
        <v>0</v>
      </c>
      <c r="G9678">
        <v>0</v>
      </c>
      <c r="H9678">
        <v>0</v>
      </c>
      <c r="I9678">
        <v>0</v>
      </c>
    </row>
    <row r="9679" spans="1:9" x14ac:dyDescent="0.25">
      <c r="A9679" t="s">
        <v>722</v>
      </c>
      <c r="B9679">
        <v>1202</v>
      </c>
      <c r="C9679" s="593">
        <v>6.25E-2</v>
      </c>
      <c r="D9679" t="s">
        <v>3801</v>
      </c>
      <c r="E9679">
        <v>6.25E-2</v>
      </c>
      <c r="F9679">
        <v>0</v>
      </c>
      <c r="G9679">
        <v>0</v>
      </c>
      <c r="H9679">
        <v>0</v>
      </c>
      <c r="I9679">
        <v>0</v>
      </c>
    </row>
    <row r="9680" spans="1:9" x14ac:dyDescent="0.25">
      <c r="A9680" t="s">
        <v>722</v>
      </c>
      <c r="B9680">
        <v>1203</v>
      </c>
      <c r="C9680" s="593">
        <v>6.25E-2</v>
      </c>
      <c r="D9680" t="s">
        <v>3801</v>
      </c>
      <c r="E9680">
        <v>6.25E-2</v>
      </c>
      <c r="F9680">
        <v>0</v>
      </c>
      <c r="G9680">
        <v>0</v>
      </c>
      <c r="H9680">
        <v>0</v>
      </c>
      <c r="I9680">
        <v>0</v>
      </c>
    </row>
    <row r="9681" spans="1:9" x14ac:dyDescent="0.25">
      <c r="A9681" t="s">
        <v>722</v>
      </c>
      <c r="B9681">
        <v>1220</v>
      </c>
      <c r="C9681" s="593">
        <v>6.25E-2</v>
      </c>
      <c r="D9681" t="s">
        <v>3802</v>
      </c>
      <c r="E9681">
        <v>6.25E-2</v>
      </c>
      <c r="F9681">
        <v>0</v>
      </c>
      <c r="G9681">
        <v>0</v>
      </c>
      <c r="H9681">
        <v>0</v>
      </c>
      <c r="I9681">
        <v>0</v>
      </c>
    </row>
    <row r="9682" spans="1:9" x14ac:dyDescent="0.25">
      <c r="A9682" t="s">
        <v>722</v>
      </c>
      <c r="B9682">
        <v>1222</v>
      </c>
      <c r="C9682" s="593">
        <v>6.25E-2</v>
      </c>
      <c r="D9682" t="s">
        <v>3803</v>
      </c>
      <c r="E9682">
        <v>6.25E-2</v>
      </c>
      <c r="F9682">
        <v>0</v>
      </c>
      <c r="G9682">
        <v>0</v>
      </c>
      <c r="H9682">
        <v>0</v>
      </c>
      <c r="I9682">
        <v>0</v>
      </c>
    </row>
    <row r="9683" spans="1:9" x14ac:dyDescent="0.25">
      <c r="A9683" t="s">
        <v>722</v>
      </c>
      <c r="B9683">
        <v>1223</v>
      </c>
      <c r="C9683" s="593">
        <v>6.25E-2</v>
      </c>
      <c r="D9683" t="s">
        <v>3804</v>
      </c>
      <c r="E9683">
        <v>6.25E-2</v>
      </c>
      <c r="F9683">
        <v>0</v>
      </c>
      <c r="G9683">
        <v>0</v>
      </c>
      <c r="H9683">
        <v>0</v>
      </c>
      <c r="I9683">
        <v>0</v>
      </c>
    </row>
    <row r="9684" spans="1:9" x14ac:dyDescent="0.25">
      <c r="A9684" t="s">
        <v>722</v>
      </c>
      <c r="B9684">
        <v>1224</v>
      </c>
      <c r="C9684" s="593">
        <v>6.25E-2</v>
      </c>
      <c r="D9684" t="s">
        <v>3802</v>
      </c>
      <c r="E9684">
        <v>6.25E-2</v>
      </c>
      <c r="F9684">
        <v>0</v>
      </c>
      <c r="G9684">
        <v>0</v>
      </c>
      <c r="H9684">
        <v>0</v>
      </c>
      <c r="I9684">
        <v>0</v>
      </c>
    </row>
    <row r="9685" spans="1:9" x14ac:dyDescent="0.25">
      <c r="A9685" t="s">
        <v>722</v>
      </c>
      <c r="B9685">
        <v>1225</v>
      </c>
      <c r="C9685" s="593">
        <v>6.25E-2</v>
      </c>
      <c r="D9685" t="s">
        <v>3802</v>
      </c>
      <c r="E9685">
        <v>6.25E-2</v>
      </c>
      <c r="F9685">
        <v>0</v>
      </c>
      <c r="G9685">
        <v>0</v>
      </c>
      <c r="H9685">
        <v>0</v>
      </c>
      <c r="I9685">
        <v>0</v>
      </c>
    </row>
    <row r="9686" spans="1:9" x14ac:dyDescent="0.25">
      <c r="A9686" t="s">
        <v>722</v>
      </c>
      <c r="B9686">
        <v>1226</v>
      </c>
      <c r="C9686" s="593">
        <v>6.25E-2</v>
      </c>
      <c r="D9686" t="s">
        <v>2213</v>
      </c>
      <c r="E9686">
        <v>6.25E-2</v>
      </c>
      <c r="F9686">
        <v>0</v>
      </c>
      <c r="G9686">
        <v>0</v>
      </c>
      <c r="H9686">
        <v>0</v>
      </c>
      <c r="I9686">
        <v>0</v>
      </c>
    </row>
    <row r="9687" spans="1:9" x14ac:dyDescent="0.25">
      <c r="A9687" t="s">
        <v>722</v>
      </c>
      <c r="B9687">
        <v>1227</v>
      </c>
      <c r="C9687" s="593">
        <v>6.25E-2</v>
      </c>
      <c r="D9687" t="s">
        <v>2815</v>
      </c>
      <c r="E9687">
        <v>6.25E-2</v>
      </c>
      <c r="F9687">
        <v>0</v>
      </c>
      <c r="G9687">
        <v>0</v>
      </c>
      <c r="H9687">
        <v>0</v>
      </c>
      <c r="I9687">
        <v>0</v>
      </c>
    </row>
    <row r="9688" spans="1:9" x14ac:dyDescent="0.25">
      <c r="A9688" t="s">
        <v>722</v>
      </c>
      <c r="B9688">
        <v>1229</v>
      </c>
      <c r="C9688" s="593">
        <v>6.25E-2</v>
      </c>
      <c r="D9688" t="s">
        <v>3801</v>
      </c>
      <c r="E9688">
        <v>6.25E-2</v>
      </c>
      <c r="F9688">
        <v>0</v>
      </c>
      <c r="G9688">
        <v>0</v>
      </c>
      <c r="H9688">
        <v>0</v>
      </c>
      <c r="I9688">
        <v>0</v>
      </c>
    </row>
    <row r="9689" spans="1:9" x14ac:dyDescent="0.25">
      <c r="A9689" t="s">
        <v>722</v>
      </c>
      <c r="B9689">
        <v>1230</v>
      </c>
      <c r="C9689" s="593">
        <v>6.25E-2</v>
      </c>
      <c r="D9689" t="s">
        <v>2354</v>
      </c>
      <c r="E9689">
        <v>6.25E-2</v>
      </c>
      <c r="F9689">
        <v>0</v>
      </c>
      <c r="G9689">
        <v>0</v>
      </c>
      <c r="H9689">
        <v>0</v>
      </c>
      <c r="I9689">
        <v>0</v>
      </c>
    </row>
    <row r="9690" spans="1:9" x14ac:dyDescent="0.25">
      <c r="A9690" t="s">
        <v>722</v>
      </c>
      <c r="B9690">
        <v>1235</v>
      </c>
      <c r="C9690" s="593">
        <v>6.25E-2</v>
      </c>
      <c r="D9690" t="s">
        <v>3804</v>
      </c>
      <c r="E9690">
        <v>6.25E-2</v>
      </c>
      <c r="F9690">
        <v>0</v>
      </c>
      <c r="G9690">
        <v>0</v>
      </c>
      <c r="H9690">
        <v>0</v>
      </c>
      <c r="I9690">
        <v>0</v>
      </c>
    </row>
    <row r="9691" spans="1:9" x14ac:dyDescent="0.25">
      <c r="A9691" t="s">
        <v>722</v>
      </c>
      <c r="B9691">
        <v>1236</v>
      </c>
      <c r="C9691" s="593">
        <v>6.25E-2</v>
      </c>
      <c r="D9691" t="s">
        <v>3805</v>
      </c>
      <c r="E9691">
        <v>6.25E-2</v>
      </c>
      <c r="F9691">
        <v>0</v>
      </c>
      <c r="G9691">
        <v>0</v>
      </c>
      <c r="H9691">
        <v>0</v>
      </c>
      <c r="I9691">
        <v>0</v>
      </c>
    </row>
    <row r="9692" spans="1:9" x14ac:dyDescent="0.25">
      <c r="A9692" t="s">
        <v>722</v>
      </c>
      <c r="B9692">
        <v>1237</v>
      </c>
      <c r="C9692" s="593">
        <v>6.25E-2</v>
      </c>
      <c r="D9692" t="s">
        <v>3353</v>
      </c>
      <c r="E9692">
        <v>6.25E-2</v>
      </c>
      <c r="F9692">
        <v>0</v>
      </c>
      <c r="G9692">
        <v>0</v>
      </c>
      <c r="H9692">
        <v>0</v>
      </c>
      <c r="I9692">
        <v>0</v>
      </c>
    </row>
    <row r="9693" spans="1:9" x14ac:dyDescent="0.25">
      <c r="A9693" t="s">
        <v>722</v>
      </c>
      <c r="B9693">
        <v>1238</v>
      </c>
      <c r="C9693" s="593">
        <v>6.25E-2</v>
      </c>
      <c r="D9693" t="s">
        <v>3804</v>
      </c>
      <c r="E9693">
        <v>6.25E-2</v>
      </c>
      <c r="F9693">
        <v>0</v>
      </c>
      <c r="G9693">
        <v>0</v>
      </c>
      <c r="H9693">
        <v>0</v>
      </c>
      <c r="I9693">
        <v>0</v>
      </c>
    </row>
    <row r="9694" spans="1:9" x14ac:dyDescent="0.25">
      <c r="A9694" t="s">
        <v>722</v>
      </c>
      <c r="B9694">
        <v>1240</v>
      </c>
      <c r="C9694" s="593">
        <v>6.25E-2</v>
      </c>
      <c r="D9694" t="s">
        <v>1374</v>
      </c>
      <c r="E9694">
        <v>6.25E-2</v>
      </c>
      <c r="F9694">
        <v>0</v>
      </c>
      <c r="G9694">
        <v>0</v>
      </c>
      <c r="H9694">
        <v>0</v>
      </c>
      <c r="I9694">
        <v>0</v>
      </c>
    </row>
    <row r="9695" spans="1:9" x14ac:dyDescent="0.25">
      <c r="A9695" t="s">
        <v>722</v>
      </c>
      <c r="B9695">
        <v>1242</v>
      </c>
      <c r="C9695" s="593">
        <v>6.25E-2</v>
      </c>
      <c r="D9695" t="s">
        <v>1374</v>
      </c>
      <c r="E9695">
        <v>6.25E-2</v>
      </c>
      <c r="F9695">
        <v>0</v>
      </c>
      <c r="G9695">
        <v>0</v>
      </c>
      <c r="H9695">
        <v>0</v>
      </c>
      <c r="I9695">
        <v>0</v>
      </c>
    </row>
    <row r="9696" spans="1:9" x14ac:dyDescent="0.25">
      <c r="A9696" t="s">
        <v>722</v>
      </c>
      <c r="B9696">
        <v>1243</v>
      </c>
      <c r="C9696" s="593">
        <v>6.25E-2</v>
      </c>
      <c r="D9696" t="s">
        <v>3806</v>
      </c>
      <c r="E9696">
        <v>6.25E-2</v>
      </c>
      <c r="F9696">
        <v>0</v>
      </c>
      <c r="G9696">
        <v>0</v>
      </c>
      <c r="H9696">
        <v>0</v>
      </c>
      <c r="I9696">
        <v>0</v>
      </c>
    </row>
    <row r="9697" spans="1:9" x14ac:dyDescent="0.25">
      <c r="A9697" t="s">
        <v>722</v>
      </c>
      <c r="B9697">
        <v>1244</v>
      </c>
      <c r="C9697" s="593">
        <v>6.25E-2</v>
      </c>
      <c r="D9697" t="s">
        <v>3803</v>
      </c>
      <c r="E9697">
        <v>6.25E-2</v>
      </c>
      <c r="F9697">
        <v>0</v>
      </c>
      <c r="G9697">
        <v>0</v>
      </c>
      <c r="H9697">
        <v>0</v>
      </c>
      <c r="I9697">
        <v>0</v>
      </c>
    </row>
    <row r="9698" spans="1:9" x14ac:dyDescent="0.25">
      <c r="A9698" t="s">
        <v>722</v>
      </c>
      <c r="B9698">
        <v>1245</v>
      </c>
      <c r="C9698" s="593">
        <v>6.25E-2</v>
      </c>
      <c r="D9698" t="s">
        <v>3807</v>
      </c>
      <c r="E9698">
        <v>6.25E-2</v>
      </c>
      <c r="F9698">
        <v>0</v>
      </c>
      <c r="G9698">
        <v>0</v>
      </c>
      <c r="H9698">
        <v>0</v>
      </c>
      <c r="I9698">
        <v>0</v>
      </c>
    </row>
    <row r="9699" spans="1:9" x14ac:dyDescent="0.25">
      <c r="A9699" t="s">
        <v>722</v>
      </c>
      <c r="B9699">
        <v>1247</v>
      </c>
      <c r="C9699" s="593">
        <v>6.25E-2</v>
      </c>
      <c r="D9699" t="s">
        <v>3808</v>
      </c>
      <c r="E9699">
        <v>6.25E-2</v>
      </c>
      <c r="F9699">
        <v>0</v>
      </c>
      <c r="G9699">
        <v>0</v>
      </c>
      <c r="H9699">
        <v>0</v>
      </c>
      <c r="I9699">
        <v>0</v>
      </c>
    </row>
    <row r="9700" spans="1:9" x14ac:dyDescent="0.25">
      <c r="A9700" t="s">
        <v>722</v>
      </c>
      <c r="B9700">
        <v>1252</v>
      </c>
      <c r="C9700" s="593">
        <v>6.25E-2</v>
      </c>
      <c r="D9700" t="s">
        <v>3809</v>
      </c>
      <c r="E9700">
        <v>6.25E-2</v>
      </c>
      <c r="F9700">
        <v>0</v>
      </c>
      <c r="G9700">
        <v>0</v>
      </c>
      <c r="H9700">
        <v>0</v>
      </c>
      <c r="I9700">
        <v>0</v>
      </c>
    </row>
    <row r="9701" spans="1:9" x14ac:dyDescent="0.25">
      <c r="A9701" t="s">
        <v>722</v>
      </c>
      <c r="B9701">
        <v>1253</v>
      </c>
      <c r="C9701" s="593">
        <v>6.25E-2</v>
      </c>
      <c r="D9701" t="s">
        <v>3804</v>
      </c>
      <c r="E9701">
        <v>6.25E-2</v>
      </c>
      <c r="F9701">
        <v>0</v>
      </c>
      <c r="G9701">
        <v>0</v>
      </c>
      <c r="H9701">
        <v>0</v>
      </c>
      <c r="I9701">
        <v>0</v>
      </c>
    </row>
    <row r="9702" spans="1:9" x14ac:dyDescent="0.25">
      <c r="A9702" t="s">
        <v>722</v>
      </c>
      <c r="B9702">
        <v>1254</v>
      </c>
      <c r="C9702" s="593">
        <v>6.25E-2</v>
      </c>
      <c r="D9702" t="s">
        <v>2949</v>
      </c>
      <c r="E9702">
        <v>6.25E-2</v>
      </c>
      <c r="F9702">
        <v>0</v>
      </c>
      <c r="G9702">
        <v>0</v>
      </c>
      <c r="H9702">
        <v>0</v>
      </c>
      <c r="I9702">
        <v>0</v>
      </c>
    </row>
    <row r="9703" spans="1:9" x14ac:dyDescent="0.25">
      <c r="A9703" t="s">
        <v>722</v>
      </c>
      <c r="B9703">
        <v>1255</v>
      </c>
      <c r="C9703" s="593">
        <v>6.25E-2</v>
      </c>
      <c r="D9703" t="s">
        <v>2137</v>
      </c>
      <c r="E9703">
        <v>6.25E-2</v>
      </c>
      <c r="F9703">
        <v>0</v>
      </c>
      <c r="G9703">
        <v>0</v>
      </c>
      <c r="H9703">
        <v>0</v>
      </c>
      <c r="I9703">
        <v>0</v>
      </c>
    </row>
    <row r="9704" spans="1:9" x14ac:dyDescent="0.25">
      <c r="A9704" t="s">
        <v>722</v>
      </c>
      <c r="B9704">
        <v>1256</v>
      </c>
      <c r="C9704" s="593">
        <v>6.25E-2</v>
      </c>
      <c r="D9704" t="s">
        <v>3284</v>
      </c>
      <c r="E9704">
        <v>6.25E-2</v>
      </c>
      <c r="F9704">
        <v>0</v>
      </c>
      <c r="G9704">
        <v>0</v>
      </c>
      <c r="H9704">
        <v>0</v>
      </c>
      <c r="I9704">
        <v>0</v>
      </c>
    </row>
    <row r="9705" spans="1:9" x14ac:dyDescent="0.25">
      <c r="A9705" t="s">
        <v>722</v>
      </c>
      <c r="B9705">
        <v>1257</v>
      </c>
      <c r="C9705" s="593">
        <v>6.25E-2</v>
      </c>
      <c r="D9705" t="s">
        <v>3803</v>
      </c>
      <c r="E9705">
        <v>6.25E-2</v>
      </c>
      <c r="F9705">
        <v>0</v>
      </c>
      <c r="G9705">
        <v>0</v>
      </c>
      <c r="H9705">
        <v>0</v>
      </c>
      <c r="I9705">
        <v>0</v>
      </c>
    </row>
    <row r="9706" spans="1:9" x14ac:dyDescent="0.25">
      <c r="A9706" t="s">
        <v>722</v>
      </c>
      <c r="B9706">
        <v>1258</v>
      </c>
      <c r="C9706" s="593">
        <v>6.25E-2</v>
      </c>
      <c r="D9706" t="s">
        <v>3809</v>
      </c>
      <c r="E9706">
        <v>6.25E-2</v>
      </c>
      <c r="F9706">
        <v>0</v>
      </c>
      <c r="G9706">
        <v>0</v>
      </c>
      <c r="H9706">
        <v>0</v>
      </c>
      <c r="I9706">
        <v>0</v>
      </c>
    </row>
    <row r="9707" spans="1:9" x14ac:dyDescent="0.25">
      <c r="A9707" t="s">
        <v>722</v>
      </c>
      <c r="B9707">
        <v>1259</v>
      </c>
      <c r="C9707" s="593">
        <v>6.25E-2</v>
      </c>
      <c r="D9707" t="s">
        <v>3803</v>
      </c>
      <c r="E9707">
        <v>6.25E-2</v>
      </c>
      <c r="F9707">
        <v>0</v>
      </c>
      <c r="G9707">
        <v>0</v>
      </c>
      <c r="H9707">
        <v>0</v>
      </c>
      <c r="I9707">
        <v>0</v>
      </c>
    </row>
    <row r="9708" spans="1:9" x14ac:dyDescent="0.25">
      <c r="A9708" t="s">
        <v>722</v>
      </c>
      <c r="B9708">
        <v>1260</v>
      </c>
      <c r="C9708" s="593">
        <v>6.25E-2</v>
      </c>
      <c r="D9708" t="s">
        <v>1374</v>
      </c>
      <c r="E9708">
        <v>6.25E-2</v>
      </c>
      <c r="F9708">
        <v>0</v>
      </c>
      <c r="G9708">
        <v>0</v>
      </c>
      <c r="H9708">
        <v>0</v>
      </c>
      <c r="I9708">
        <v>0</v>
      </c>
    </row>
    <row r="9709" spans="1:9" x14ac:dyDescent="0.25">
      <c r="A9709" t="s">
        <v>722</v>
      </c>
      <c r="B9709">
        <v>1262</v>
      </c>
      <c r="C9709" s="593">
        <v>6.25E-2</v>
      </c>
      <c r="D9709" t="s">
        <v>1374</v>
      </c>
      <c r="E9709">
        <v>6.25E-2</v>
      </c>
      <c r="F9709">
        <v>0</v>
      </c>
      <c r="G9709">
        <v>0</v>
      </c>
      <c r="H9709">
        <v>0</v>
      </c>
      <c r="I9709">
        <v>0</v>
      </c>
    </row>
    <row r="9710" spans="1:9" x14ac:dyDescent="0.25">
      <c r="A9710" t="s">
        <v>722</v>
      </c>
      <c r="B9710">
        <v>1263</v>
      </c>
      <c r="C9710" s="593">
        <v>6.25E-2</v>
      </c>
      <c r="D9710" t="s">
        <v>2713</v>
      </c>
      <c r="E9710">
        <v>6.25E-2</v>
      </c>
      <c r="F9710">
        <v>0</v>
      </c>
      <c r="G9710">
        <v>0</v>
      </c>
      <c r="H9710">
        <v>0</v>
      </c>
      <c r="I9710">
        <v>0</v>
      </c>
    </row>
    <row r="9711" spans="1:9" x14ac:dyDescent="0.25">
      <c r="A9711" t="s">
        <v>722</v>
      </c>
      <c r="B9711">
        <v>1264</v>
      </c>
      <c r="C9711" s="593">
        <v>6.25E-2</v>
      </c>
      <c r="D9711" t="s">
        <v>3807</v>
      </c>
      <c r="E9711">
        <v>6.25E-2</v>
      </c>
      <c r="F9711">
        <v>0</v>
      </c>
      <c r="G9711">
        <v>0</v>
      </c>
      <c r="H9711">
        <v>0</v>
      </c>
      <c r="I9711">
        <v>0</v>
      </c>
    </row>
    <row r="9712" spans="1:9" x14ac:dyDescent="0.25">
      <c r="A9712" t="s">
        <v>722</v>
      </c>
      <c r="B9712">
        <v>1266</v>
      </c>
      <c r="C9712" s="593">
        <v>6.25E-2</v>
      </c>
      <c r="D9712" t="s">
        <v>2354</v>
      </c>
      <c r="E9712">
        <v>6.25E-2</v>
      </c>
      <c r="F9712">
        <v>0</v>
      </c>
      <c r="G9712">
        <v>0</v>
      </c>
      <c r="H9712">
        <v>0</v>
      </c>
      <c r="I9712">
        <v>0</v>
      </c>
    </row>
    <row r="9713" spans="1:9" x14ac:dyDescent="0.25">
      <c r="A9713" t="s">
        <v>722</v>
      </c>
      <c r="B9713">
        <v>1267</v>
      </c>
      <c r="C9713" s="593">
        <v>6.25E-2</v>
      </c>
      <c r="D9713" t="s">
        <v>3353</v>
      </c>
      <c r="E9713">
        <v>6.25E-2</v>
      </c>
      <c r="F9713">
        <v>0</v>
      </c>
      <c r="G9713">
        <v>0</v>
      </c>
      <c r="H9713">
        <v>0</v>
      </c>
      <c r="I9713">
        <v>0</v>
      </c>
    </row>
    <row r="9714" spans="1:9" x14ac:dyDescent="0.25">
      <c r="A9714" t="s">
        <v>722</v>
      </c>
      <c r="B9714">
        <v>1270</v>
      </c>
      <c r="C9714" s="593">
        <v>6.25E-2</v>
      </c>
      <c r="D9714" t="s">
        <v>2213</v>
      </c>
      <c r="E9714">
        <v>6.25E-2</v>
      </c>
      <c r="F9714">
        <v>0</v>
      </c>
      <c r="G9714">
        <v>0</v>
      </c>
      <c r="H9714">
        <v>0</v>
      </c>
      <c r="I9714">
        <v>0</v>
      </c>
    </row>
    <row r="9715" spans="1:9" x14ac:dyDescent="0.25">
      <c r="A9715" t="s">
        <v>722</v>
      </c>
      <c r="B9715">
        <v>1301</v>
      </c>
      <c r="C9715" s="593">
        <v>6.25E-2</v>
      </c>
      <c r="D9715" t="s">
        <v>3810</v>
      </c>
      <c r="E9715">
        <v>6.25E-2</v>
      </c>
      <c r="F9715">
        <v>0</v>
      </c>
      <c r="G9715">
        <v>0</v>
      </c>
      <c r="H9715">
        <v>0</v>
      </c>
      <c r="I9715">
        <v>0</v>
      </c>
    </row>
    <row r="9716" spans="1:9" x14ac:dyDescent="0.25">
      <c r="A9716" t="s">
        <v>722</v>
      </c>
      <c r="B9716">
        <v>1302</v>
      </c>
      <c r="C9716" s="593">
        <v>6.25E-2</v>
      </c>
      <c r="D9716" t="s">
        <v>1829</v>
      </c>
      <c r="E9716">
        <v>6.25E-2</v>
      </c>
      <c r="F9716">
        <v>0</v>
      </c>
      <c r="G9716">
        <v>0</v>
      </c>
      <c r="H9716">
        <v>0</v>
      </c>
      <c r="I9716">
        <v>0</v>
      </c>
    </row>
    <row r="9717" spans="1:9" x14ac:dyDescent="0.25">
      <c r="A9717" t="s">
        <v>722</v>
      </c>
      <c r="B9717">
        <v>1330</v>
      </c>
      <c r="C9717" s="593">
        <v>6.25E-2</v>
      </c>
      <c r="D9717" t="s">
        <v>3790</v>
      </c>
      <c r="E9717">
        <v>6.25E-2</v>
      </c>
      <c r="F9717">
        <v>0</v>
      </c>
      <c r="G9717">
        <v>0</v>
      </c>
      <c r="H9717">
        <v>0</v>
      </c>
      <c r="I9717">
        <v>0</v>
      </c>
    </row>
    <row r="9718" spans="1:9" x14ac:dyDescent="0.25">
      <c r="A9718" t="s">
        <v>722</v>
      </c>
      <c r="B9718">
        <v>1331</v>
      </c>
      <c r="C9718" s="593">
        <v>6.25E-2</v>
      </c>
      <c r="D9718" t="s">
        <v>3811</v>
      </c>
      <c r="E9718">
        <v>6.25E-2</v>
      </c>
      <c r="F9718">
        <v>0</v>
      </c>
      <c r="G9718">
        <v>0</v>
      </c>
      <c r="H9718">
        <v>0</v>
      </c>
      <c r="I9718">
        <v>0</v>
      </c>
    </row>
    <row r="9719" spans="1:9" x14ac:dyDescent="0.25">
      <c r="A9719" t="s">
        <v>722</v>
      </c>
      <c r="B9719">
        <v>1337</v>
      </c>
      <c r="C9719" s="593">
        <v>6.25E-2</v>
      </c>
      <c r="D9719" t="s">
        <v>3810</v>
      </c>
      <c r="E9719">
        <v>6.25E-2</v>
      </c>
      <c r="F9719">
        <v>0</v>
      </c>
      <c r="G9719">
        <v>0</v>
      </c>
      <c r="H9719">
        <v>0</v>
      </c>
      <c r="I9719">
        <v>0</v>
      </c>
    </row>
    <row r="9720" spans="1:9" x14ac:dyDescent="0.25">
      <c r="A9720" t="s">
        <v>722</v>
      </c>
      <c r="B9720">
        <v>1338</v>
      </c>
      <c r="C9720" s="593">
        <v>6.25E-2</v>
      </c>
      <c r="D9720" t="s">
        <v>3812</v>
      </c>
      <c r="E9720">
        <v>6.25E-2</v>
      </c>
      <c r="F9720">
        <v>0</v>
      </c>
      <c r="G9720">
        <v>0</v>
      </c>
      <c r="H9720">
        <v>0</v>
      </c>
      <c r="I9720">
        <v>0</v>
      </c>
    </row>
    <row r="9721" spans="1:9" x14ac:dyDescent="0.25">
      <c r="A9721" t="s">
        <v>722</v>
      </c>
      <c r="B9721">
        <v>1339</v>
      </c>
      <c r="C9721" s="593">
        <v>6.25E-2</v>
      </c>
      <c r="D9721" t="s">
        <v>3790</v>
      </c>
      <c r="E9721">
        <v>6.25E-2</v>
      </c>
      <c r="F9721">
        <v>0</v>
      </c>
      <c r="G9721">
        <v>0</v>
      </c>
      <c r="H9721">
        <v>0</v>
      </c>
      <c r="I9721">
        <v>0</v>
      </c>
    </row>
    <row r="9722" spans="1:9" x14ac:dyDescent="0.25">
      <c r="A9722" t="s">
        <v>722</v>
      </c>
      <c r="B9722">
        <v>1340</v>
      </c>
      <c r="C9722" s="593">
        <v>6.25E-2</v>
      </c>
      <c r="D9722" t="s">
        <v>3813</v>
      </c>
      <c r="E9722">
        <v>6.25E-2</v>
      </c>
      <c r="F9722">
        <v>0</v>
      </c>
      <c r="G9722">
        <v>0</v>
      </c>
      <c r="H9722">
        <v>0</v>
      </c>
      <c r="I9722">
        <v>0</v>
      </c>
    </row>
    <row r="9723" spans="1:9" x14ac:dyDescent="0.25">
      <c r="A9723" t="s">
        <v>722</v>
      </c>
      <c r="B9723">
        <v>1341</v>
      </c>
      <c r="C9723" s="593">
        <v>6.25E-2</v>
      </c>
      <c r="D9723" t="s">
        <v>1286</v>
      </c>
      <c r="E9723">
        <v>6.25E-2</v>
      </c>
      <c r="F9723">
        <v>0</v>
      </c>
      <c r="G9723">
        <v>0</v>
      </c>
      <c r="H9723">
        <v>0</v>
      </c>
      <c r="I9723">
        <v>0</v>
      </c>
    </row>
    <row r="9724" spans="1:9" x14ac:dyDescent="0.25">
      <c r="A9724" t="s">
        <v>722</v>
      </c>
      <c r="B9724">
        <v>1342</v>
      </c>
      <c r="C9724" s="593">
        <v>6.25E-2</v>
      </c>
      <c r="D9724" t="s">
        <v>3041</v>
      </c>
      <c r="E9724">
        <v>6.25E-2</v>
      </c>
      <c r="F9724">
        <v>0</v>
      </c>
      <c r="G9724">
        <v>0</v>
      </c>
      <c r="H9724">
        <v>0</v>
      </c>
      <c r="I9724">
        <v>0</v>
      </c>
    </row>
    <row r="9725" spans="1:9" x14ac:dyDescent="0.25">
      <c r="A9725" t="s">
        <v>722</v>
      </c>
      <c r="B9725">
        <v>1343</v>
      </c>
      <c r="C9725" s="593">
        <v>6.25E-2</v>
      </c>
      <c r="D9725" t="s">
        <v>3814</v>
      </c>
      <c r="E9725">
        <v>6.25E-2</v>
      </c>
      <c r="F9725">
        <v>0</v>
      </c>
      <c r="G9725">
        <v>0</v>
      </c>
      <c r="H9725">
        <v>0</v>
      </c>
      <c r="I9725">
        <v>0</v>
      </c>
    </row>
    <row r="9726" spans="1:9" x14ac:dyDescent="0.25">
      <c r="A9726" t="s">
        <v>722</v>
      </c>
      <c r="B9726">
        <v>1344</v>
      </c>
      <c r="C9726" s="593">
        <v>6.25E-2</v>
      </c>
      <c r="D9726" t="s">
        <v>3815</v>
      </c>
      <c r="E9726">
        <v>6.25E-2</v>
      </c>
      <c r="F9726">
        <v>0</v>
      </c>
      <c r="G9726">
        <v>0</v>
      </c>
      <c r="H9726">
        <v>0</v>
      </c>
      <c r="I9726">
        <v>0</v>
      </c>
    </row>
    <row r="9727" spans="1:9" x14ac:dyDescent="0.25">
      <c r="A9727" t="s">
        <v>722</v>
      </c>
      <c r="B9727">
        <v>1346</v>
      </c>
      <c r="C9727" s="593">
        <v>6.25E-2</v>
      </c>
      <c r="D9727" t="s">
        <v>3816</v>
      </c>
      <c r="E9727">
        <v>6.25E-2</v>
      </c>
      <c r="F9727">
        <v>0</v>
      </c>
      <c r="G9727">
        <v>0</v>
      </c>
      <c r="H9727">
        <v>0</v>
      </c>
      <c r="I9727">
        <v>0</v>
      </c>
    </row>
    <row r="9728" spans="1:9" x14ac:dyDescent="0.25">
      <c r="A9728" t="s">
        <v>722</v>
      </c>
      <c r="B9728">
        <v>1347</v>
      </c>
      <c r="C9728" s="593">
        <v>6.25E-2</v>
      </c>
      <c r="D9728" t="s">
        <v>3817</v>
      </c>
      <c r="E9728">
        <v>6.25E-2</v>
      </c>
      <c r="F9728">
        <v>0</v>
      </c>
      <c r="G9728">
        <v>0</v>
      </c>
      <c r="H9728">
        <v>0</v>
      </c>
      <c r="I9728">
        <v>0</v>
      </c>
    </row>
    <row r="9729" spans="1:9" x14ac:dyDescent="0.25">
      <c r="A9729" t="s">
        <v>722</v>
      </c>
      <c r="B9729">
        <v>1349</v>
      </c>
      <c r="C9729" s="593">
        <v>6.25E-2</v>
      </c>
      <c r="D9729" t="s">
        <v>3817</v>
      </c>
      <c r="E9729">
        <v>6.25E-2</v>
      </c>
      <c r="F9729">
        <v>0</v>
      </c>
      <c r="G9729">
        <v>0</v>
      </c>
      <c r="H9729">
        <v>0</v>
      </c>
      <c r="I9729">
        <v>0</v>
      </c>
    </row>
    <row r="9730" spans="1:9" x14ac:dyDescent="0.25">
      <c r="A9730" t="s">
        <v>722</v>
      </c>
      <c r="B9730">
        <v>1350</v>
      </c>
      <c r="C9730" s="593">
        <v>6.25E-2</v>
      </c>
      <c r="D9730" t="s">
        <v>1339</v>
      </c>
      <c r="E9730">
        <v>6.25E-2</v>
      </c>
      <c r="F9730">
        <v>0</v>
      </c>
      <c r="G9730">
        <v>0</v>
      </c>
      <c r="H9730">
        <v>0</v>
      </c>
      <c r="I9730">
        <v>0</v>
      </c>
    </row>
    <row r="9731" spans="1:9" x14ac:dyDescent="0.25">
      <c r="A9731" t="s">
        <v>722</v>
      </c>
      <c r="B9731">
        <v>1351</v>
      </c>
      <c r="C9731" s="593">
        <v>6.25E-2</v>
      </c>
      <c r="D9731" t="s">
        <v>3794</v>
      </c>
      <c r="E9731">
        <v>6.25E-2</v>
      </c>
      <c r="F9731">
        <v>0</v>
      </c>
      <c r="G9731">
        <v>0</v>
      </c>
      <c r="H9731">
        <v>0</v>
      </c>
      <c r="I9731">
        <v>0</v>
      </c>
    </row>
    <row r="9732" spans="1:9" x14ac:dyDescent="0.25">
      <c r="A9732" t="s">
        <v>722</v>
      </c>
      <c r="B9732">
        <v>1354</v>
      </c>
      <c r="C9732" s="593">
        <v>6.25E-2</v>
      </c>
      <c r="D9732" t="s">
        <v>3065</v>
      </c>
      <c r="E9732">
        <v>6.25E-2</v>
      </c>
      <c r="F9732">
        <v>0</v>
      </c>
      <c r="G9732">
        <v>0</v>
      </c>
      <c r="H9732">
        <v>0</v>
      </c>
      <c r="I9732">
        <v>0</v>
      </c>
    </row>
    <row r="9733" spans="1:9" x14ac:dyDescent="0.25">
      <c r="A9733" t="s">
        <v>722</v>
      </c>
      <c r="B9733">
        <v>1355</v>
      </c>
      <c r="C9733" s="593">
        <v>6.25E-2</v>
      </c>
      <c r="D9733" t="s">
        <v>3796</v>
      </c>
      <c r="E9733">
        <v>6.25E-2</v>
      </c>
      <c r="F9733">
        <v>0</v>
      </c>
      <c r="G9733">
        <v>0</v>
      </c>
      <c r="H9733">
        <v>0</v>
      </c>
      <c r="I9733">
        <v>0</v>
      </c>
    </row>
    <row r="9734" spans="1:9" x14ac:dyDescent="0.25">
      <c r="A9734" t="s">
        <v>722</v>
      </c>
      <c r="B9734">
        <v>1360</v>
      </c>
      <c r="C9734" s="593">
        <v>6.25E-2</v>
      </c>
      <c r="D9734" t="s">
        <v>3815</v>
      </c>
      <c r="E9734">
        <v>6.25E-2</v>
      </c>
      <c r="F9734">
        <v>0</v>
      </c>
      <c r="G9734">
        <v>0</v>
      </c>
      <c r="H9734">
        <v>0</v>
      </c>
      <c r="I9734">
        <v>0</v>
      </c>
    </row>
    <row r="9735" spans="1:9" x14ac:dyDescent="0.25">
      <c r="A9735" t="s">
        <v>722</v>
      </c>
      <c r="B9735">
        <v>1364</v>
      </c>
      <c r="C9735" s="593">
        <v>6.25E-2</v>
      </c>
      <c r="D9735" t="s">
        <v>3811</v>
      </c>
      <c r="E9735">
        <v>6.25E-2</v>
      </c>
      <c r="F9735">
        <v>0</v>
      </c>
      <c r="G9735">
        <v>0</v>
      </c>
      <c r="H9735">
        <v>0</v>
      </c>
      <c r="I9735">
        <v>0</v>
      </c>
    </row>
    <row r="9736" spans="1:9" x14ac:dyDescent="0.25">
      <c r="A9736" t="s">
        <v>722</v>
      </c>
      <c r="B9736">
        <v>1366</v>
      </c>
      <c r="C9736" s="593">
        <v>6.25E-2</v>
      </c>
      <c r="D9736" t="s">
        <v>3811</v>
      </c>
      <c r="E9736">
        <v>6.25E-2</v>
      </c>
      <c r="F9736">
        <v>0</v>
      </c>
      <c r="G9736">
        <v>0</v>
      </c>
      <c r="H9736">
        <v>0</v>
      </c>
      <c r="I9736">
        <v>0</v>
      </c>
    </row>
    <row r="9737" spans="1:9" x14ac:dyDescent="0.25">
      <c r="A9737" t="s">
        <v>722</v>
      </c>
      <c r="B9737">
        <v>1367</v>
      </c>
      <c r="C9737" s="593">
        <v>6.25E-2</v>
      </c>
      <c r="D9737" t="s">
        <v>3816</v>
      </c>
      <c r="E9737">
        <v>6.25E-2</v>
      </c>
      <c r="F9737">
        <v>0</v>
      </c>
      <c r="G9737">
        <v>0</v>
      </c>
      <c r="H9737">
        <v>0</v>
      </c>
      <c r="I9737">
        <v>0</v>
      </c>
    </row>
    <row r="9738" spans="1:9" x14ac:dyDescent="0.25">
      <c r="A9738" t="s">
        <v>722</v>
      </c>
      <c r="B9738">
        <v>1368</v>
      </c>
      <c r="C9738" s="593">
        <v>6.25E-2</v>
      </c>
      <c r="D9738" t="s">
        <v>3811</v>
      </c>
      <c r="E9738">
        <v>6.25E-2</v>
      </c>
      <c r="F9738">
        <v>0</v>
      </c>
      <c r="G9738">
        <v>0</v>
      </c>
      <c r="H9738">
        <v>0</v>
      </c>
      <c r="I9738">
        <v>0</v>
      </c>
    </row>
    <row r="9739" spans="1:9" x14ac:dyDescent="0.25">
      <c r="A9739" t="s">
        <v>722</v>
      </c>
      <c r="B9739">
        <v>1370</v>
      </c>
      <c r="C9739" s="593">
        <v>6.25E-2</v>
      </c>
      <c r="D9739" t="s">
        <v>3790</v>
      </c>
      <c r="E9739">
        <v>6.25E-2</v>
      </c>
      <c r="F9739">
        <v>0</v>
      </c>
      <c r="G9739">
        <v>0</v>
      </c>
      <c r="H9739">
        <v>0</v>
      </c>
      <c r="I9739">
        <v>0</v>
      </c>
    </row>
    <row r="9740" spans="1:9" x14ac:dyDescent="0.25">
      <c r="A9740" t="s">
        <v>722</v>
      </c>
      <c r="B9740">
        <v>1373</v>
      </c>
      <c r="C9740" s="593">
        <v>6.25E-2</v>
      </c>
      <c r="D9740" t="s">
        <v>3041</v>
      </c>
      <c r="E9740">
        <v>6.25E-2</v>
      </c>
      <c r="F9740">
        <v>0</v>
      </c>
      <c r="G9740">
        <v>0</v>
      </c>
      <c r="H9740">
        <v>0</v>
      </c>
      <c r="I9740">
        <v>0</v>
      </c>
    </row>
    <row r="9741" spans="1:9" x14ac:dyDescent="0.25">
      <c r="A9741" t="s">
        <v>722</v>
      </c>
      <c r="B9741">
        <v>1375</v>
      </c>
      <c r="C9741" s="593">
        <v>6.25E-2</v>
      </c>
      <c r="D9741" t="s">
        <v>3794</v>
      </c>
      <c r="E9741">
        <v>6.25E-2</v>
      </c>
      <c r="F9741">
        <v>0</v>
      </c>
      <c r="G9741">
        <v>0</v>
      </c>
      <c r="H9741">
        <v>0</v>
      </c>
      <c r="I9741">
        <v>0</v>
      </c>
    </row>
    <row r="9742" spans="1:9" x14ac:dyDescent="0.25">
      <c r="A9742" t="s">
        <v>722</v>
      </c>
      <c r="B9742">
        <v>1376</v>
      </c>
      <c r="C9742" s="593">
        <v>6.25E-2</v>
      </c>
      <c r="D9742" t="s">
        <v>3817</v>
      </c>
      <c r="E9742">
        <v>6.25E-2</v>
      </c>
      <c r="F9742">
        <v>0</v>
      </c>
      <c r="G9742">
        <v>0</v>
      </c>
      <c r="H9742">
        <v>0</v>
      </c>
      <c r="I9742">
        <v>0</v>
      </c>
    </row>
    <row r="9743" spans="1:9" x14ac:dyDescent="0.25">
      <c r="A9743" t="s">
        <v>722</v>
      </c>
      <c r="B9743">
        <v>1378</v>
      </c>
      <c r="C9743" s="593">
        <v>6.25E-2</v>
      </c>
      <c r="D9743" t="s">
        <v>2992</v>
      </c>
      <c r="E9743">
        <v>6.25E-2</v>
      </c>
      <c r="F9743">
        <v>0</v>
      </c>
      <c r="G9743">
        <v>0</v>
      </c>
      <c r="H9743">
        <v>0</v>
      </c>
      <c r="I9743">
        <v>0</v>
      </c>
    </row>
    <row r="9744" spans="1:9" x14ac:dyDescent="0.25">
      <c r="A9744" t="s">
        <v>722</v>
      </c>
      <c r="B9744">
        <v>1379</v>
      </c>
      <c r="C9744" s="593">
        <v>6.25E-2</v>
      </c>
      <c r="D9744" t="s">
        <v>3817</v>
      </c>
      <c r="E9744">
        <v>6.25E-2</v>
      </c>
      <c r="F9744">
        <v>0</v>
      </c>
      <c r="G9744">
        <v>0</v>
      </c>
      <c r="H9744">
        <v>0</v>
      </c>
      <c r="I9744">
        <v>0</v>
      </c>
    </row>
    <row r="9745" spans="1:9" x14ac:dyDescent="0.25">
      <c r="A9745" t="s">
        <v>722</v>
      </c>
      <c r="B9745">
        <v>1380</v>
      </c>
      <c r="C9745" s="593">
        <v>6.25E-2</v>
      </c>
      <c r="D9745" t="s">
        <v>3818</v>
      </c>
      <c r="E9745">
        <v>6.25E-2</v>
      </c>
      <c r="F9745">
        <v>0</v>
      </c>
      <c r="G9745">
        <v>0</v>
      </c>
      <c r="H9745">
        <v>0</v>
      </c>
      <c r="I9745">
        <v>0</v>
      </c>
    </row>
    <row r="9746" spans="1:9" x14ac:dyDescent="0.25">
      <c r="A9746" t="s">
        <v>722</v>
      </c>
      <c r="B9746">
        <v>1420</v>
      </c>
      <c r="C9746" s="593">
        <v>6.25E-2</v>
      </c>
      <c r="D9746" t="s">
        <v>3819</v>
      </c>
      <c r="E9746">
        <v>6.25E-2</v>
      </c>
      <c r="F9746">
        <v>0</v>
      </c>
      <c r="G9746">
        <v>0</v>
      </c>
      <c r="H9746">
        <v>0</v>
      </c>
      <c r="I9746">
        <v>0</v>
      </c>
    </row>
    <row r="9747" spans="1:9" x14ac:dyDescent="0.25">
      <c r="A9747" t="s">
        <v>722</v>
      </c>
      <c r="B9747">
        <v>1430</v>
      </c>
      <c r="C9747" s="593">
        <v>6.25E-2</v>
      </c>
      <c r="D9747" t="s">
        <v>3820</v>
      </c>
      <c r="E9747">
        <v>6.25E-2</v>
      </c>
      <c r="F9747">
        <v>0</v>
      </c>
      <c r="G9747">
        <v>0</v>
      </c>
      <c r="H9747">
        <v>0</v>
      </c>
      <c r="I9747">
        <v>0</v>
      </c>
    </row>
    <row r="9748" spans="1:9" x14ac:dyDescent="0.25">
      <c r="A9748" t="s">
        <v>722</v>
      </c>
      <c r="B9748">
        <v>1431</v>
      </c>
      <c r="C9748" s="593">
        <v>6.25E-2</v>
      </c>
      <c r="D9748" t="s">
        <v>3820</v>
      </c>
      <c r="E9748">
        <v>6.25E-2</v>
      </c>
      <c r="F9748">
        <v>0</v>
      </c>
      <c r="G9748">
        <v>0</v>
      </c>
      <c r="H9748">
        <v>0</v>
      </c>
      <c r="I9748">
        <v>0</v>
      </c>
    </row>
    <row r="9749" spans="1:9" x14ac:dyDescent="0.25">
      <c r="A9749" t="s">
        <v>722</v>
      </c>
      <c r="B9749">
        <v>1432</v>
      </c>
      <c r="C9749" s="593">
        <v>6.25E-2</v>
      </c>
      <c r="D9749" t="s">
        <v>3821</v>
      </c>
      <c r="E9749">
        <v>6.25E-2</v>
      </c>
      <c r="F9749">
        <v>0</v>
      </c>
      <c r="G9749">
        <v>0</v>
      </c>
      <c r="H9749">
        <v>0</v>
      </c>
      <c r="I9749">
        <v>0</v>
      </c>
    </row>
    <row r="9750" spans="1:9" x14ac:dyDescent="0.25">
      <c r="A9750" t="s">
        <v>722</v>
      </c>
      <c r="B9750">
        <v>1434</v>
      </c>
      <c r="C9750" s="593">
        <v>6.25E-2</v>
      </c>
      <c r="D9750" t="s">
        <v>3821</v>
      </c>
      <c r="E9750">
        <v>6.25E-2</v>
      </c>
      <c r="F9750">
        <v>0</v>
      </c>
      <c r="G9750">
        <v>0</v>
      </c>
      <c r="H9750">
        <v>0</v>
      </c>
      <c r="I9750">
        <v>0</v>
      </c>
    </row>
    <row r="9751" spans="1:9" x14ac:dyDescent="0.25">
      <c r="A9751" t="s">
        <v>722</v>
      </c>
      <c r="B9751">
        <v>1436</v>
      </c>
      <c r="C9751" s="593">
        <v>6.25E-2</v>
      </c>
      <c r="D9751" t="s">
        <v>3822</v>
      </c>
      <c r="E9751">
        <v>6.25E-2</v>
      </c>
      <c r="F9751">
        <v>0</v>
      </c>
      <c r="G9751">
        <v>0</v>
      </c>
      <c r="H9751">
        <v>0</v>
      </c>
      <c r="I9751">
        <v>0</v>
      </c>
    </row>
    <row r="9752" spans="1:9" x14ac:dyDescent="0.25">
      <c r="A9752" t="s">
        <v>722</v>
      </c>
      <c r="B9752">
        <v>1438</v>
      </c>
      <c r="C9752" s="593">
        <v>6.25E-2</v>
      </c>
      <c r="D9752" t="s">
        <v>3823</v>
      </c>
      <c r="E9752">
        <v>6.25E-2</v>
      </c>
      <c r="F9752">
        <v>0</v>
      </c>
      <c r="G9752">
        <v>0</v>
      </c>
      <c r="H9752">
        <v>0</v>
      </c>
      <c r="I9752">
        <v>0</v>
      </c>
    </row>
    <row r="9753" spans="1:9" x14ac:dyDescent="0.25">
      <c r="A9753" t="s">
        <v>722</v>
      </c>
      <c r="B9753">
        <v>1440</v>
      </c>
      <c r="C9753" s="593">
        <v>6.25E-2</v>
      </c>
      <c r="D9753" t="s">
        <v>3820</v>
      </c>
      <c r="E9753">
        <v>6.25E-2</v>
      </c>
      <c r="F9753">
        <v>0</v>
      </c>
      <c r="G9753">
        <v>0</v>
      </c>
      <c r="H9753">
        <v>0</v>
      </c>
      <c r="I9753">
        <v>0</v>
      </c>
    </row>
    <row r="9754" spans="1:9" x14ac:dyDescent="0.25">
      <c r="A9754" t="s">
        <v>722</v>
      </c>
      <c r="B9754">
        <v>1441</v>
      </c>
      <c r="C9754" s="593">
        <v>6.25E-2</v>
      </c>
      <c r="D9754" t="s">
        <v>1729</v>
      </c>
      <c r="E9754">
        <v>6.25E-2</v>
      </c>
      <c r="F9754">
        <v>0</v>
      </c>
      <c r="G9754">
        <v>0</v>
      </c>
      <c r="H9754">
        <v>0</v>
      </c>
      <c r="I9754">
        <v>0</v>
      </c>
    </row>
    <row r="9755" spans="1:9" x14ac:dyDescent="0.25">
      <c r="A9755" t="s">
        <v>722</v>
      </c>
      <c r="B9755">
        <v>1450</v>
      </c>
      <c r="C9755" s="593">
        <v>6.25E-2</v>
      </c>
      <c r="D9755" t="s">
        <v>3824</v>
      </c>
      <c r="E9755">
        <v>6.25E-2</v>
      </c>
      <c r="F9755">
        <v>0</v>
      </c>
      <c r="G9755">
        <v>0</v>
      </c>
      <c r="H9755">
        <v>0</v>
      </c>
      <c r="I9755">
        <v>0</v>
      </c>
    </row>
    <row r="9756" spans="1:9" x14ac:dyDescent="0.25">
      <c r="A9756" t="s">
        <v>722</v>
      </c>
      <c r="B9756">
        <v>1451</v>
      </c>
      <c r="C9756" s="593">
        <v>6.25E-2</v>
      </c>
      <c r="D9756" t="s">
        <v>3825</v>
      </c>
      <c r="E9756">
        <v>6.25E-2</v>
      </c>
      <c r="F9756">
        <v>0</v>
      </c>
      <c r="G9756">
        <v>0</v>
      </c>
      <c r="H9756">
        <v>0</v>
      </c>
      <c r="I9756">
        <v>0</v>
      </c>
    </row>
    <row r="9757" spans="1:9" x14ac:dyDescent="0.25">
      <c r="A9757" t="s">
        <v>722</v>
      </c>
      <c r="B9757">
        <v>1452</v>
      </c>
      <c r="C9757" s="593">
        <v>6.25E-2</v>
      </c>
      <c r="D9757" t="s">
        <v>3782</v>
      </c>
      <c r="E9757">
        <v>6.25E-2</v>
      </c>
      <c r="F9757">
        <v>0</v>
      </c>
      <c r="G9757">
        <v>0</v>
      </c>
      <c r="H9757">
        <v>0</v>
      </c>
      <c r="I9757">
        <v>0</v>
      </c>
    </row>
    <row r="9758" spans="1:9" x14ac:dyDescent="0.25">
      <c r="A9758" t="s">
        <v>722</v>
      </c>
      <c r="B9758">
        <v>1453</v>
      </c>
      <c r="C9758" s="593">
        <v>6.25E-2</v>
      </c>
      <c r="D9758" t="s">
        <v>3826</v>
      </c>
      <c r="E9758">
        <v>6.25E-2</v>
      </c>
      <c r="F9758">
        <v>0</v>
      </c>
      <c r="G9758">
        <v>0</v>
      </c>
      <c r="H9758">
        <v>0</v>
      </c>
      <c r="I9758">
        <v>0</v>
      </c>
    </row>
    <row r="9759" spans="1:9" x14ac:dyDescent="0.25">
      <c r="A9759" t="s">
        <v>722</v>
      </c>
      <c r="B9759">
        <v>1460</v>
      </c>
      <c r="C9759" s="593">
        <v>6.25E-2</v>
      </c>
      <c r="D9759" t="s">
        <v>3827</v>
      </c>
      <c r="E9759">
        <v>6.25E-2</v>
      </c>
      <c r="F9759">
        <v>0</v>
      </c>
      <c r="G9759">
        <v>0</v>
      </c>
      <c r="H9759">
        <v>0</v>
      </c>
      <c r="I9759">
        <v>0</v>
      </c>
    </row>
    <row r="9760" spans="1:9" x14ac:dyDescent="0.25">
      <c r="A9760" t="s">
        <v>722</v>
      </c>
      <c r="B9760">
        <v>1462</v>
      </c>
      <c r="C9760" s="593">
        <v>6.25E-2</v>
      </c>
      <c r="D9760" t="s">
        <v>3828</v>
      </c>
      <c r="E9760">
        <v>6.25E-2</v>
      </c>
      <c r="F9760">
        <v>0</v>
      </c>
      <c r="G9760">
        <v>0</v>
      </c>
      <c r="H9760">
        <v>0</v>
      </c>
      <c r="I9760">
        <v>0</v>
      </c>
    </row>
    <row r="9761" spans="1:9" x14ac:dyDescent="0.25">
      <c r="A9761" t="s">
        <v>722</v>
      </c>
      <c r="B9761">
        <v>1463</v>
      </c>
      <c r="C9761" s="593">
        <v>6.25E-2</v>
      </c>
      <c r="D9761" t="s">
        <v>3824</v>
      </c>
      <c r="E9761">
        <v>6.25E-2</v>
      </c>
      <c r="F9761">
        <v>0</v>
      </c>
      <c r="G9761">
        <v>0</v>
      </c>
      <c r="H9761">
        <v>0</v>
      </c>
      <c r="I9761">
        <v>0</v>
      </c>
    </row>
    <row r="9762" spans="1:9" x14ac:dyDescent="0.25">
      <c r="A9762" t="s">
        <v>722</v>
      </c>
      <c r="B9762">
        <v>1464</v>
      </c>
      <c r="C9762" s="593">
        <v>6.25E-2</v>
      </c>
      <c r="D9762" t="s">
        <v>3821</v>
      </c>
      <c r="E9762">
        <v>6.25E-2</v>
      </c>
      <c r="F9762">
        <v>0</v>
      </c>
      <c r="G9762">
        <v>0</v>
      </c>
      <c r="H9762">
        <v>0</v>
      </c>
      <c r="I9762">
        <v>0</v>
      </c>
    </row>
    <row r="9763" spans="1:9" x14ac:dyDescent="0.25">
      <c r="A9763" t="s">
        <v>722</v>
      </c>
      <c r="B9763">
        <v>1467</v>
      </c>
      <c r="C9763" s="593">
        <v>6.25E-2</v>
      </c>
      <c r="D9763" t="s">
        <v>3825</v>
      </c>
      <c r="E9763">
        <v>6.25E-2</v>
      </c>
      <c r="F9763">
        <v>0</v>
      </c>
      <c r="G9763">
        <v>0</v>
      </c>
      <c r="H9763">
        <v>0</v>
      </c>
      <c r="I9763">
        <v>0</v>
      </c>
    </row>
    <row r="9764" spans="1:9" x14ac:dyDescent="0.25">
      <c r="A9764" t="s">
        <v>722</v>
      </c>
      <c r="B9764">
        <v>1468</v>
      </c>
      <c r="C9764" s="593">
        <v>6.25E-2</v>
      </c>
      <c r="D9764" t="s">
        <v>3829</v>
      </c>
      <c r="E9764">
        <v>6.25E-2</v>
      </c>
      <c r="F9764">
        <v>0</v>
      </c>
      <c r="G9764">
        <v>0</v>
      </c>
      <c r="H9764">
        <v>0</v>
      </c>
      <c r="I9764">
        <v>0</v>
      </c>
    </row>
    <row r="9765" spans="1:9" x14ac:dyDescent="0.25">
      <c r="A9765" t="s">
        <v>722</v>
      </c>
      <c r="B9765">
        <v>1469</v>
      </c>
      <c r="C9765" s="593">
        <v>6.25E-2</v>
      </c>
      <c r="D9765" t="s">
        <v>3830</v>
      </c>
      <c r="E9765">
        <v>6.25E-2</v>
      </c>
      <c r="F9765">
        <v>0</v>
      </c>
      <c r="G9765">
        <v>0</v>
      </c>
      <c r="H9765">
        <v>0</v>
      </c>
      <c r="I9765">
        <v>0</v>
      </c>
    </row>
    <row r="9766" spans="1:9" x14ac:dyDescent="0.25">
      <c r="A9766" t="s">
        <v>722</v>
      </c>
      <c r="B9766">
        <v>1470</v>
      </c>
      <c r="C9766" s="593">
        <v>6.25E-2</v>
      </c>
      <c r="D9766" t="s">
        <v>3824</v>
      </c>
      <c r="E9766">
        <v>6.25E-2</v>
      </c>
      <c r="F9766">
        <v>0</v>
      </c>
      <c r="G9766">
        <v>0</v>
      </c>
      <c r="H9766">
        <v>0</v>
      </c>
      <c r="I9766">
        <v>0</v>
      </c>
    </row>
    <row r="9767" spans="1:9" x14ac:dyDescent="0.25">
      <c r="A9767" t="s">
        <v>722</v>
      </c>
      <c r="B9767">
        <v>1471</v>
      </c>
      <c r="C9767" s="593">
        <v>6.25E-2</v>
      </c>
      <c r="D9767" t="s">
        <v>3824</v>
      </c>
      <c r="E9767">
        <v>6.25E-2</v>
      </c>
      <c r="F9767">
        <v>0</v>
      </c>
      <c r="G9767">
        <v>0</v>
      </c>
      <c r="H9767">
        <v>0</v>
      </c>
      <c r="I9767">
        <v>0</v>
      </c>
    </row>
    <row r="9768" spans="1:9" x14ac:dyDescent="0.25">
      <c r="A9768" t="s">
        <v>722</v>
      </c>
      <c r="B9768">
        <v>1472</v>
      </c>
      <c r="C9768" s="593">
        <v>6.25E-2</v>
      </c>
      <c r="D9768" t="s">
        <v>3824</v>
      </c>
      <c r="E9768">
        <v>6.25E-2</v>
      </c>
      <c r="F9768">
        <v>0</v>
      </c>
      <c r="G9768">
        <v>0</v>
      </c>
      <c r="H9768">
        <v>0</v>
      </c>
      <c r="I9768">
        <v>0</v>
      </c>
    </row>
    <row r="9769" spans="1:9" x14ac:dyDescent="0.25">
      <c r="A9769" t="s">
        <v>722</v>
      </c>
      <c r="B9769">
        <v>1473</v>
      </c>
      <c r="C9769" s="593">
        <v>6.25E-2</v>
      </c>
      <c r="D9769" t="s">
        <v>3820</v>
      </c>
      <c r="E9769">
        <v>6.25E-2</v>
      </c>
      <c r="F9769">
        <v>0</v>
      </c>
      <c r="G9769">
        <v>0</v>
      </c>
      <c r="H9769">
        <v>0</v>
      </c>
      <c r="I9769">
        <v>0</v>
      </c>
    </row>
    <row r="9770" spans="1:9" x14ac:dyDescent="0.25">
      <c r="A9770" t="s">
        <v>722</v>
      </c>
      <c r="B9770">
        <v>1474</v>
      </c>
      <c r="C9770" s="593">
        <v>6.25E-2</v>
      </c>
      <c r="D9770" t="s">
        <v>3831</v>
      </c>
      <c r="E9770">
        <v>6.25E-2</v>
      </c>
      <c r="F9770">
        <v>0</v>
      </c>
      <c r="G9770">
        <v>0</v>
      </c>
      <c r="H9770">
        <v>0</v>
      </c>
      <c r="I9770">
        <v>0</v>
      </c>
    </row>
    <row r="9771" spans="1:9" x14ac:dyDescent="0.25">
      <c r="A9771" t="s">
        <v>722</v>
      </c>
      <c r="B9771">
        <v>1475</v>
      </c>
      <c r="C9771" s="593">
        <v>6.25E-2</v>
      </c>
      <c r="D9771" t="s">
        <v>3822</v>
      </c>
      <c r="E9771">
        <v>6.25E-2</v>
      </c>
      <c r="F9771">
        <v>0</v>
      </c>
      <c r="G9771">
        <v>0</v>
      </c>
      <c r="H9771">
        <v>0</v>
      </c>
      <c r="I9771">
        <v>0</v>
      </c>
    </row>
    <row r="9772" spans="1:9" x14ac:dyDescent="0.25">
      <c r="A9772" t="s">
        <v>722</v>
      </c>
      <c r="B9772">
        <v>1501</v>
      </c>
      <c r="C9772" s="593">
        <v>6.25E-2</v>
      </c>
      <c r="D9772" t="s">
        <v>3832</v>
      </c>
      <c r="E9772">
        <v>6.25E-2</v>
      </c>
      <c r="F9772">
        <v>0</v>
      </c>
      <c r="G9772">
        <v>0</v>
      </c>
      <c r="H9772">
        <v>0</v>
      </c>
      <c r="I9772">
        <v>0</v>
      </c>
    </row>
    <row r="9773" spans="1:9" x14ac:dyDescent="0.25">
      <c r="A9773" t="s">
        <v>722</v>
      </c>
      <c r="B9773">
        <v>1503</v>
      </c>
      <c r="C9773" s="593">
        <v>6.25E-2</v>
      </c>
      <c r="D9773" t="s">
        <v>2964</v>
      </c>
      <c r="E9773">
        <v>6.25E-2</v>
      </c>
      <c r="F9773">
        <v>0</v>
      </c>
      <c r="G9773">
        <v>0</v>
      </c>
      <c r="H9773">
        <v>0</v>
      </c>
      <c r="I9773">
        <v>0</v>
      </c>
    </row>
    <row r="9774" spans="1:9" x14ac:dyDescent="0.25">
      <c r="A9774" t="s">
        <v>722</v>
      </c>
      <c r="B9774">
        <v>1504</v>
      </c>
      <c r="C9774" s="593">
        <v>6.25E-2</v>
      </c>
      <c r="D9774" t="s">
        <v>3833</v>
      </c>
      <c r="E9774">
        <v>6.25E-2</v>
      </c>
      <c r="F9774">
        <v>0</v>
      </c>
      <c r="G9774">
        <v>0</v>
      </c>
      <c r="H9774">
        <v>0</v>
      </c>
      <c r="I9774">
        <v>0</v>
      </c>
    </row>
    <row r="9775" spans="1:9" x14ac:dyDescent="0.25">
      <c r="A9775" t="s">
        <v>722</v>
      </c>
      <c r="B9775">
        <v>1505</v>
      </c>
      <c r="C9775" s="593">
        <v>6.25E-2</v>
      </c>
      <c r="D9775" t="s">
        <v>3834</v>
      </c>
      <c r="E9775">
        <v>6.25E-2</v>
      </c>
      <c r="F9775">
        <v>0</v>
      </c>
      <c r="G9775">
        <v>0</v>
      </c>
      <c r="H9775">
        <v>0</v>
      </c>
      <c r="I9775">
        <v>0</v>
      </c>
    </row>
    <row r="9776" spans="1:9" x14ac:dyDescent="0.25">
      <c r="A9776" t="s">
        <v>722</v>
      </c>
      <c r="B9776">
        <v>1506</v>
      </c>
      <c r="C9776" s="593">
        <v>6.25E-2</v>
      </c>
      <c r="D9776" t="s">
        <v>3143</v>
      </c>
      <c r="E9776">
        <v>6.25E-2</v>
      </c>
      <c r="F9776">
        <v>0</v>
      </c>
      <c r="G9776">
        <v>0</v>
      </c>
      <c r="H9776">
        <v>0</v>
      </c>
      <c r="I9776">
        <v>0</v>
      </c>
    </row>
    <row r="9777" spans="1:9" x14ac:dyDescent="0.25">
      <c r="A9777" t="s">
        <v>722</v>
      </c>
      <c r="B9777">
        <v>1507</v>
      </c>
      <c r="C9777" s="593">
        <v>6.25E-2</v>
      </c>
      <c r="D9777" t="s">
        <v>2935</v>
      </c>
      <c r="E9777">
        <v>6.25E-2</v>
      </c>
      <c r="F9777">
        <v>0</v>
      </c>
      <c r="G9777">
        <v>0</v>
      </c>
      <c r="H9777">
        <v>0</v>
      </c>
      <c r="I9777">
        <v>0</v>
      </c>
    </row>
    <row r="9778" spans="1:9" x14ac:dyDescent="0.25">
      <c r="A9778" t="s">
        <v>722</v>
      </c>
      <c r="B9778">
        <v>1508</v>
      </c>
      <c r="C9778" s="593">
        <v>6.25E-2</v>
      </c>
      <c r="D9778" t="s">
        <v>2935</v>
      </c>
      <c r="E9778">
        <v>6.25E-2</v>
      </c>
      <c r="F9778">
        <v>0</v>
      </c>
      <c r="G9778">
        <v>0</v>
      </c>
      <c r="H9778">
        <v>0</v>
      </c>
      <c r="I9778">
        <v>0</v>
      </c>
    </row>
    <row r="9779" spans="1:9" x14ac:dyDescent="0.25">
      <c r="A9779" t="s">
        <v>722</v>
      </c>
      <c r="B9779">
        <v>1509</v>
      </c>
      <c r="C9779" s="593">
        <v>6.25E-2</v>
      </c>
      <c r="D9779" t="s">
        <v>2935</v>
      </c>
      <c r="E9779">
        <v>6.25E-2</v>
      </c>
      <c r="F9779">
        <v>0</v>
      </c>
      <c r="G9779">
        <v>0</v>
      </c>
      <c r="H9779">
        <v>0</v>
      </c>
      <c r="I9779">
        <v>0</v>
      </c>
    </row>
    <row r="9780" spans="1:9" x14ac:dyDescent="0.25">
      <c r="A9780" t="s">
        <v>722</v>
      </c>
      <c r="B9780">
        <v>1510</v>
      </c>
      <c r="C9780" s="593">
        <v>6.25E-2</v>
      </c>
      <c r="D9780" t="s">
        <v>3834</v>
      </c>
      <c r="E9780">
        <v>6.25E-2</v>
      </c>
      <c r="F9780">
        <v>0</v>
      </c>
      <c r="G9780">
        <v>0</v>
      </c>
      <c r="H9780">
        <v>0</v>
      </c>
      <c r="I9780">
        <v>0</v>
      </c>
    </row>
    <row r="9781" spans="1:9" x14ac:dyDescent="0.25">
      <c r="A9781" t="s">
        <v>722</v>
      </c>
      <c r="B9781">
        <v>1515</v>
      </c>
      <c r="C9781" s="593">
        <v>6.25E-2</v>
      </c>
      <c r="D9781" t="s">
        <v>3835</v>
      </c>
      <c r="E9781">
        <v>6.25E-2</v>
      </c>
      <c r="F9781">
        <v>0</v>
      </c>
      <c r="G9781">
        <v>0</v>
      </c>
      <c r="H9781">
        <v>0</v>
      </c>
      <c r="I9781">
        <v>0</v>
      </c>
    </row>
    <row r="9782" spans="1:9" x14ac:dyDescent="0.25">
      <c r="A9782" t="s">
        <v>722</v>
      </c>
      <c r="B9782">
        <v>1516</v>
      </c>
      <c r="C9782" s="593">
        <v>6.25E-2</v>
      </c>
      <c r="D9782" t="s">
        <v>2055</v>
      </c>
      <c r="E9782">
        <v>6.25E-2</v>
      </c>
      <c r="F9782">
        <v>0</v>
      </c>
      <c r="G9782">
        <v>0</v>
      </c>
      <c r="H9782">
        <v>0</v>
      </c>
      <c r="I9782">
        <v>0</v>
      </c>
    </row>
    <row r="9783" spans="1:9" x14ac:dyDescent="0.25">
      <c r="A9783" t="s">
        <v>722</v>
      </c>
      <c r="B9783">
        <v>1518</v>
      </c>
      <c r="C9783" s="593">
        <v>6.25E-2</v>
      </c>
      <c r="D9783" t="s">
        <v>3785</v>
      </c>
      <c r="E9783">
        <v>6.25E-2</v>
      </c>
      <c r="F9783">
        <v>0</v>
      </c>
      <c r="G9783">
        <v>0</v>
      </c>
      <c r="H9783">
        <v>0</v>
      </c>
      <c r="I9783">
        <v>0</v>
      </c>
    </row>
    <row r="9784" spans="1:9" x14ac:dyDescent="0.25">
      <c r="A9784" t="s">
        <v>722</v>
      </c>
      <c r="B9784">
        <v>1519</v>
      </c>
      <c r="C9784" s="593">
        <v>6.25E-2</v>
      </c>
      <c r="D9784" t="s">
        <v>3305</v>
      </c>
      <c r="E9784">
        <v>6.25E-2</v>
      </c>
      <c r="F9784">
        <v>0</v>
      </c>
      <c r="G9784">
        <v>0</v>
      </c>
      <c r="H9784">
        <v>0</v>
      </c>
      <c r="I9784">
        <v>0</v>
      </c>
    </row>
    <row r="9785" spans="1:9" x14ac:dyDescent="0.25">
      <c r="A9785" t="s">
        <v>722</v>
      </c>
      <c r="B9785">
        <v>1520</v>
      </c>
      <c r="C9785" s="593">
        <v>6.25E-2</v>
      </c>
      <c r="D9785" t="s">
        <v>3832</v>
      </c>
      <c r="E9785">
        <v>6.25E-2</v>
      </c>
      <c r="F9785">
        <v>0</v>
      </c>
      <c r="G9785">
        <v>0</v>
      </c>
      <c r="H9785">
        <v>0</v>
      </c>
      <c r="I9785">
        <v>0</v>
      </c>
    </row>
    <row r="9786" spans="1:9" x14ac:dyDescent="0.25">
      <c r="A9786" t="s">
        <v>722</v>
      </c>
      <c r="B9786">
        <v>1521</v>
      </c>
      <c r="C9786" s="593">
        <v>6.25E-2</v>
      </c>
      <c r="D9786" t="s">
        <v>3785</v>
      </c>
      <c r="E9786">
        <v>6.25E-2</v>
      </c>
      <c r="F9786">
        <v>0</v>
      </c>
      <c r="G9786">
        <v>0</v>
      </c>
      <c r="H9786">
        <v>0</v>
      </c>
      <c r="I9786">
        <v>0</v>
      </c>
    </row>
    <row r="9787" spans="1:9" x14ac:dyDescent="0.25">
      <c r="A9787" t="s">
        <v>722</v>
      </c>
      <c r="B9787">
        <v>1522</v>
      </c>
      <c r="C9787" s="593">
        <v>6.25E-2</v>
      </c>
      <c r="D9787" t="s">
        <v>3836</v>
      </c>
      <c r="E9787">
        <v>6.25E-2</v>
      </c>
      <c r="F9787">
        <v>0</v>
      </c>
      <c r="G9787">
        <v>0</v>
      </c>
      <c r="H9787">
        <v>0</v>
      </c>
      <c r="I9787">
        <v>0</v>
      </c>
    </row>
    <row r="9788" spans="1:9" x14ac:dyDescent="0.25">
      <c r="A9788" t="s">
        <v>722</v>
      </c>
      <c r="B9788">
        <v>1523</v>
      </c>
      <c r="C9788" s="593">
        <v>6.25E-2</v>
      </c>
      <c r="D9788" t="s">
        <v>1297</v>
      </c>
      <c r="E9788">
        <v>6.25E-2</v>
      </c>
      <c r="F9788">
        <v>0</v>
      </c>
      <c r="G9788">
        <v>0</v>
      </c>
      <c r="H9788">
        <v>0</v>
      </c>
      <c r="I9788">
        <v>0</v>
      </c>
    </row>
    <row r="9789" spans="1:9" x14ac:dyDescent="0.25">
      <c r="A9789" t="s">
        <v>722</v>
      </c>
      <c r="B9789">
        <v>1524</v>
      </c>
      <c r="C9789" s="593">
        <v>6.25E-2</v>
      </c>
      <c r="D9789" t="s">
        <v>3837</v>
      </c>
      <c r="E9789">
        <v>6.25E-2</v>
      </c>
      <c r="F9789">
        <v>0</v>
      </c>
      <c r="G9789">
        <v>0</v>
      </c>
      <c r="H9789">
        <v>0</v>
      </c>
      <c r="I9789">
        <v>0</v>
      </c>
    </row>
    <row r="9790" spans="1:9" x14ac:dyDescent="0.25">
      <c r="A9790" t="s">
        <v>722</v>
      </c>
      <c r="B9790">
        <v>1525</v>
      </c>
      <c r="C9790" s="593">
        <v>6.25E-2</v>
      </c>
      <c r="D9790" t="s">
        <v>3838</v>
      </c>
      <c r="E9790">
        <v>6.25E-2</v>
      </c>
      <c r="F9790">
        <v>0</v>
      </c>
      <c r="G9790">
        <v>0</v>
      </c>
      <c r="H9790">
        <v>0</v>
      </c>
      <c r="I9790">
        <v>0</v>
      </c>
    </row>
    <row r="9791" spans="1:9" x14ac:dyDescent="0.25">
      <c r="A9791" t="s">
        <v>722</v>
      </c>
      <c r="B9791">
        <v>1526</v>
      </c>
      <c r="C9791" s="593">
        <v>6.25E-2</v>
      </c>
      <c r="D9791" t="s">
        <v>3839</v>
      </c>
      <c r="E9791">
        <v>6.25E-2</v>
      </c>
      <c r="F9791">
        <v>0</v>
      </c>
      <c r="G9791">
        <v>0</v>
      </c>
      <c r="H9791">
        <v>0</v>
      </c>
      <c r="I9791">
        <v>0</v>
      </c>
    </row>
    <row r="9792" spans="1:9" x14ac:dyDescent="0.25">
      <c r="A9792" t="s">
        <v>722</v>
      </c>
      <c r="B9792">
        <v>1527</v>
      </c>
      <c r="C9792" s="593">
        <v>6.25E-2</v>
      </c>
      <c r="D9792" t="s">
        <v>3832</v>
      </c>
      <c r="E9792">
        <v>6.25E-2</v>
      </c>
      <c r="F9792">
        <v>0</v>
      </c>
      <c r="G9792">
        <v>0</v>
      </c>
      <c r="H9792">
        <v>0</v>
      </c>
      <c r="I9792">
        <v>0</v>
      </c>
    </row>
    <row r="9793" spans="1:9" x14ac:dyDescent="0.25">
      <c r="A9793" t="s">
        <v>722</v>
      </c>
      <c r="B9793">
        <v>1529</v>
      </c>
      <c r="C9793" s="593">
        <v>6.25E-2</v>
      </c>
      <c r="D9793" t="s">
        <v>3840</v>
      </c>
      <c r="E9793">
        <v>6.25E-2</v>
      </c>
      <c r="F9793">
        <v>0</v>
      </c>
      <c r="G9793">
        <v>0</v>
      </c>
      <c r="H9793">
        <v>0</v>
      </c>
      <c r="I9793">
        <v>0</v>
      </c>
    </row>
    <row r="9794" spans="1:9" x14ac:dyDescent="0.25">
      <c r="A9794" t="s">
        <v>722</v>
      </c>
      <c r="B9794">
        <v>1531</v>
      </c>
      <c r="C9794" s="593">
        <v>6.25E-2</v>
      </c>
      <c r="D9794" t="s">
        <v>3789</v>
      </c>
      <c r="E9794">
        <v>6.25E-2</v>
      </c>
      <c r="F9794">
        <v>0</v>
      </c>
      <c r="G9794">
        <v>0</v>
      </c>
      <c r="H9794">
        <v>0</v>
      </c>
      <c r="I9794">
        <v>0</v>
      </c>
    </row>
    <row r="9795" spans="1:9" x14ac:dyDescent="0.25">
      <c r="A9795" t="s">
        <v>722</v>
      </c>
      <c r="B9795">
        <v>1532</v>
      </c>
      <c r="C9795" s="593">
        <v>6.25E-2</v>
      </c>
      <c r="D9795" t="s">
        <v>3841</v>
      </c>
      <c r="E9795">
        <v>6.25E-2</v>
      </c>
      <c r="F9795">
        <v>0</v>
      </c>
      <c r="G9795">
        <v>0</v>
      </c>
      <c r="H9795">
        <v>0</v>
      </c>
      <c r="I9795">
        <v>0</v>
      </c>
    </row>
    <row r="9796" spans="1:9" x14ac:dyDescent="0.25">
      <c r="A9796" t="s">
        <v>722</v>
      </c>
      <c r="B9796">
        <v>1534</v>
      </c>
      <c r="C9796" s="593">
        <v>6.25E-2</v>
      </c>
      <c r="D9796" t="s">
        <v>3305</v>
      </c>
      <c r="E9796">
        <v>6.25E-2</v>
      </c>
      <c r="F9796">
        <v>0</v>
      </c>
      <c r="G9796">
        <v>0</v>
      </c>
      <c r="H9796">
        <v>0</v>
      </c>
      <c r="I9796">
        <v>0</v>
      </c>
    </row>
    <row r="9797" spans="1:9" x14ac:dyDescent="0.25">
      <c r="A9797" t="s">
        <v>722</v>
      </c>
      <c r="B9797">
        <v>1535</v>
      </c>
      <c r="C9797" s="593">
        <v>6.25E-2</v>
      </c>
      <c r="D9797" t="s">
        <v>3143</v>
      </c>
      <c r="E9797">
        <v>6.25E-2</v>
      </c>
      <c r="F9797">
        <v>0</v>
      </c>
      <c r="G9797">
        <v>0</v>
      </c>
      <c r="H9797">
        <v>0</v>
      </c>
      <c r="I9797">
        <v>0</v>
      </c>
    </row>
    <row r="9798" spans="1:9" x14ac:dyDescent="0.25">
      <c r="A9798" t="s">
        <v>722</v>
      </c>
      <c r="B9798">
        <v>1536</v>
      </c>
      <c r="C9798" s="593">
        <v>6.25E-2</v>
      </c>
      <c r="D9798" t="s">
        <v>3305</v>
      </c>
      <c r="E9798">
        <v>6.25E-2</v>
      </c>
      <c r="F9798">
        <v>0</v>
      </c>
      <c r="G9798">
        <v>0</v>
      </c>
      <c r="H9798">
        <v>0</v>
      </c>
      <c r="I9798">
        <v>0</v>
      </c>
    </row>
    <row r="9799" spans="1:9" x14ac:dyDescent="0.25">
      <c r="A9799" t="s">
        <v>722</v>
      </c>
      <c r="B9799">
        <v>1537</v>
      </c>
      <c r="C9799" s="593">
        <v>6.25E-2</v>
      </c>
      <c r="D9799" t="s">
        <v>1458</v>
      </c>
      <c r="E9799">
        <v>6.25E-2</v>
      </c>
      <c r="F9799">
        <v>0</v>
      </c>
      <c r="G9799">
        <v>0</v>
      </c>
      <c r="H9799">
        <v>0</v>
      </c>
      <c r="I9799">
        <v>0</v>
      </c>
    </row>
    <row r="9800" spans="1:9" x14ac:dyDescent="0.25">
      <c r="A9800" t="s">
        <v>722</v>
      </c>
      <c r="B9800">
        <v>1538</v>
      </c>
      <c r="C9800" s="593">
        <v>6.25E-2</v>
      </c>
      <c r="D9800" t="s">
        <v>3842</v>
      </c>
      <c r="E9800">
        <v>6.25E-2</v>
      </c>
      <c r="F9800">
        <v>0</v>
      </c>
      <c r="G9800">
        <v>0</v>
      </c>
      <c r="H9800">
        <v>0</v>
      </c>
      <c r="I9800">
        <v>0</v>
      </c>
    </row>
    <row r="9801" spans="1:9" x14ac:dyDescent="0.25">
      <c r="A9801" t="s">
        <v>722</v>
      </c>
      <c r="B9801">
        <v>1540</v>
      </c>
      <c r="C9801" s="593">
        <v>6.25E-2</v>
      </c>
      <c r="D9801" t="s">
        <v>1967</v>
      </c>
      <c r="E9801">
        <v>6.25E-2</v>
      </c>
      <c r="F9801">
        <v>0</v>
      </c>
      <c r="G9801">
        <v>0</v>
      </c>
      <c r="H9801">
        <v>0</v>
      </c>
      <c r="I9801">
        <v>0</v>
      </c>
    </row>
    <row r="9802" spans="1:9" x14ac:dyDescent="0.25">
      <c r="A9802" t="s">
        <v>722</v>
      </c>
      <c r="B9802">
        <v>1541</v>
      </c>
      <c r="C9802" s="593">
        <v>6.25E-2</v>
      </c>
      <c r="D9802" t="s">
        <v>3230</v>
      </c>
      <c r="E9802">
        <v>6.25E-2</v>
      </c>
      <c r="F9802">
        <v>0</v>
      </c>
      <c r="G9802">
        <v>0</v>
      </c>
      <c r="H9802">
        <v>0</v>
      </c>
      <c r="I9802">
        <v>0</v>
      </c>
    </row>
    <row r="9803" spans="1:9" x14ac:dyDescent="0.25">
      <c r="A9803" t="s">
        <v>722</v>
      </c>
      <c r="B9803">
        <v>1542</v>
      </c>
      <c r="C9803" s="593">
        <v>6.25E-2</v>
      </c>
      <c r="D9803" t="s">
        <v>1967</v>
      </c>
      <c r="E9803">
        <v>6.25E-2</v>
      </c>
      <c r="F9803">
        <v>0</v>
      </c>
      <c r="G9803">
        <v>0</v>
      </c>
      <c r="H9803">
        <v>0</v>
      </c>
      <c r="I9803">
        <v>0</v>
      </c>
    </row>
    <row r="9804" spans="1:9" x14ac:dyDescent="0.25">
      <c r="A9804" t="s">
        <v>722</v>
      </c>
      <c r="B9804">
        <v>1543</v>
      </c>
      <c r="C9804" s="593">
        <v>6.25E-2</v>
      </c>
      <c r="D9804" t="s">
        <v>2379</v>
      </c>
      <c r="E9804">
        <v>6.25E-2</v>
      </c>
      <c r="F9804">
        <v>0</v>
      </c>
      <c r="G9804">
        <v>0</v>
      </c>
      <c r="H9804">
        <v>0</v>
      </c>
      <c r="I9804">
        <v>0</v>
      </c>
    </row>
    <row r="9805" spans="1:9" x14ac:dyDescent="0.25">
      <c r="A9805" t="s">
        <v>722</v>
      </c>
      <c r="B9805">
        <v>1545</v>
      </c>
      <c r="C9805" s="593">
        <v>6.25E-2</v>
      </c>
      <c r="D9805" t="s">
        <v>3832</v>
      </c>
      <c r="E9805">
        <v>6.25E-2</v>
      </c>
      <c r="F9805">
        <v>0</v>
      </c>
      <c r="G9805">
        <v>0</v>
      </c>
      <c r="H9805">
        <v>0</v>
      </c>
      <c r="I9805">
        <v>0</v>
      </c>
    </row>
    <row r="9806" spans="1:9" x14ac:dyDescent="0.25">
      <c r="A9806" t="s">
        <v>722</v>
      </c>
      <c r="B9806">
        <v>1546</v>
      </c>
      <c r="C9806" s="593">
        <v>6.25E-2</v>
      </c>
      <c r="D9806" t="s">
        <v>3843</v>
      </c>
      <c r="E9806">
        <v>6.25E-2</v>
      </c>
      <c r="F9806">
        <v>0</v>
      </c>
      <c r="G9806">
        <v>0</v>
      </c>
      <c r="H9806">
        <v>0</v>
      </c>
      <c r="I9806">
        <v>0</v>
      </c>
    </row>
    <row r="9807" spans="1:9" x14ac:dyDescent="0.25">
      <c r="A9807" t="s">
        <v>722</v>
      </c>
      <c r="B9807">
        <v>1550</v>
      </c>
      <c r="C9807" s="593">
        <v>6.25E-2</v>
      </c>
      <c r="D9807" t="s">
        <v>2935</v>
      </c>
      <c r="E9807">
        <v>6.25E-2</v>
      </c>
      <c r="F9807">
        <v>0</v>
      </c>
      <c r="G9807">
        <v>0</v>
      </c>
      <c r="H9807">
        <v>0</v>
      </c>
      <c r="I9807">
        <v>0</v>
      </c>
    </row>
    <row r="9808" spans="1:9" x14ac:dyDescent="0.25">
      <c r="A9808" t="s">
        <v>722</v>
      </c>
      <c r="B9808">
        <v>1560</v>
      </c>
      <c r="C9808" s="593">
        <v>6.25E-2</v>
      </c>
      <c r="D9808" t="s">
        <v>3305</v>
      </c>
      <c r="E9808">
        <v>6.25E-2</v>
      </c>
      <c r="F9808">
        <v>0</v>
      </c>
      <c r="G9808">
        <v>0</v>
      </c>
      <c r="H9808">
        <v>0</v>
      </c>
      <c r="I9808">
        <v>0</v>
      </c>
    </row>
    <row r="9809" spans="1:9" x14ac:dyDescent="0.25">
      <c r="A9809" t="s">
        <v>722</v>
      </c>
      <c r="B9809">
        <v>1561</v>
      </c>
      <c r="C9809" s="593">
        <v>6.25E-2</v>
      </c>
      <c r="D9809" t="s">
        <v>3826</v>
      </c>
      <c r="E9809">
        <v>6.25E-2</v>
      </c>
      <c r="F9809">
        <v>0</v>
      </c>
      <c r="G9809">
        <v>0</v>
      </c>
      <c r="H9809">
        <v>0</v>
      </c>
      <c r="I9809">
        <v>0</v>
      </c>
    </row>
    <row r="9810" spans="1:9" x14ac:dyDescent="0.25">
      <c r="A9810" t="s">
        <v>722</v>
      </c>
      <c r="B9810">
        <v>1562</v>
      </c>
      <c r="C9810" s="593">
        <v>6.25E-2</v>
      </c>
      <c r="D9810" t="s">
        <v>2935</v>
      </c>
      <c r="E9810">
        <v>6.25E-2</v>
      </c>
      <c r="F9810">
        <v>0</v>
      </c>
      <c r="G9810">
        <v>0</v>
      </c>
      <c r="H9810">
        <v>0</v>
      </c>
      <c r="I9810">
        <v>0</v>
      </c>
    </row>
    <row r="9811" spans="1:9" x14ac:dyDescent="0.25">
      <c r="A9811" t="s">
        <v>722</v>
      </c>
      <c r="B9811">
        <v>1564</v>
      </c>
      <c r="C9811" s="593">
        <v>6.25E-2</v>
      </c>
      <c r="D9811" t="s">
        <v>3230</v>
      </c>
      <c r="E9811">
        <v>6.25E-2</v>
      </c>
      <c r="F9811">
        <v>0</v>
      </c>
      <c r="G9811">
        <v>0</v>
      </c>
      <c r="H9811">
        <v>0</v>
      </c>
      <c r="I9811">
        <v>0</v>
      </c>
    </row>
    <row r="9812" spans="1:9" x14ac:dyDescent="0.25">
      <c r="A9812" t="s">
        <v>722</v>
      </c>
      <c r="B9812">
        <v>1566</v>
      </c>
      <c r="C9812" s="593">
        <v>6.25E-2</v>
      </c>
      <c r="D9812" t="s">
        <v>3143</v>
      </c>
      <c r="E9812">
        <v>6.25E-2</v>
      </c>
      <c r="F9812">
        <v>0</v>
      </c>
      <c r="G9812">
        <v>0</v>
      </c>
      <c r="H9812">
        <v>0</v>
      </c>
      <c r="I9812">
        <v>0</v>
      </c>
    </row>
    <row r="9813" spans="1:9" x14ac:dyDescent="0.25">
      <c r="A9813" t="s">
        <v>722</v>
      </c>
      <c r="B9813">
        <v>1568</v>
      </c>
      <c r="C9813" s="593">
        <v>6.25E-2</v>
      </c>
      <c r="D9813" t="s">
        <v>3305</v>
      </c>
      <c r="E9813">
        <v>6.25E-2</v>
      </c>
      <c r="F9813">
        <v>0</v>
      </c>
      <c r="G9813">
        <v>0</v>
      </c>
      <c r="H9813">
        <v>0</v>
      </c>
      <c r="I9813">
        <v>0</v>
      </c>
    </row>
    <row r="9814" spans="1:9" x14ac:dyDescent="0.25">
      <c r="A9814" t="s">
        <v>722</v>
      </c>
      <c r="B9814">
        <v>1569</v>
      </c>
      <c r="C9814" s="593">
        <v>6.25E-2</v>
      </c>
      <c r="D9814" t="s">
        <v>2055</v>
      </c>
      <c r="E9814">
        <v>6.25E-2</v>
      </c>
      <c r="F9814">
        <v>0</v>
      </c>
      <c r="G9814">
        <v>0</v>
      </c>
      <c r="H9814">
        <v>0</v>
      </c>
      <c r="I9814">
        <v>0</v>
      </c>
    </row>
    <row r="9815" spans="1:9" x14ac:dyDescent="0.25">
      <c r="A9815" t="s">
        <v>722</v>
      </c>
      <c r="B9815">
        <v>1570</v>
      </c>
      <c r="C9815" s="593">
        <v>6.25E-2</v>
      </c>
      <c r="D9815" t="s">
        <v>2055</v>
      </c>
      <c r="E9815">
        <v>6.25E-2</v>
      </c>
      <c r="F9815">
        <v>0</v>
      </c>
      <c r="G9815">
        <v>0</v>
      </c>
      <c r="H9815">
        <v>0</v>
      </c>
      <c r="I9815">
        <v>0</v>
      </c>
    </row>
    <row r="9816" spans="1:9" x14ac:dyDescent="0.25">
      <c r="A9816" t="s">
        <v>722</v>
      </c>
      <c r="B9816">
        <v>1571</v>
      </c>
      <c r="C9816" s="593">
        <v>6.25E-2</v>
      </c>
      <c r="D9816" t="s">
        <v>2935</v>
      </c>
      <c r="E9816">
        <v>6.25E-2</v>
      </c>
      <c r="F9816">
        <v>0</v>
      </c>
      <c r="G9816">
        <v>0</v>
      </c>
      <c r="H9816">
        <v>0</v>
      </c>
      <c r="I9816">
        <v>0</v>
      </c>
    </row>
    <row r="9817" spans="1:9" x14ac:dyDescent="0.25">
      <c r="A9817" t="s">
        <v>722</v>
      </c>
      <c r="B9817">
        <v>1581</v>
      </c>
      <c r="C9817" s="593">
        <v>6.25E-2</v>
      </c>
      <c r="D9817" t="s">
        <v>3305</v>
      </c>
      <c r="E9817">
        <v>6.25E-2</v>
      </c>
      <c r="F9817">
        <v>0</v>
      </c>
      <c r="G9817">
        <v>0</v>
      </c>
      <c r="H9817">
        <v>0</v>
      </c>
      <c r="I9817">
        <v>0</v>
      </c>
    </row>
    <row r="9818" spans="1:9" x14ac:dyDescent="0.25">
      <c r="A9818" t="s">
        <v>722</v>
      </c>
      <c r="B9818">
        <v>1583</v>
      </c>
      <c r="C9818" s="593">
        <v>6.25E-2</v>
      </c>
      <c r="D9818" t="s">
        <v>3832</v>
      </c>
      <c r="E9818">
        <v>6.25E-2</v>
      </c>
      <c r="F9818">
        <v>0</v>
      </c>
      <c r="G9818">
        <v>0</v>
      </c>
      <c r="H9818">
        <v>0</v>
      </c>
      <c r="I9818">
        <v>0</v>
      </c>
    </row>
    <row r="9819" spans="1:9" x14ac:dyDescent="0.25">
      <c r="A9819" t="s">
        <v>722</v>
      </c>
      <c r="B9819">
        <v>1585</v>
      </c>
      <c r="C9819" s="593">
        <v>6.25E-2</v>
      </c>
      <c r="D9819" t="s">
        <v>3143</v>
      </c>
      <c r="E9819">
        <v>6.25E-2</v>
      </c>
      <c r="F9819">
        <v>0</v>
      </c>
      <c r="G9819">
        <v>0</v>
      </c>
      <c r="H9819">
        <v>0</v>
      </c>
      <c r="I9819">
        <v>0</v>
      </c>
    </row>
    <row r="9820" spans="1:9" x14ac:dyDescent="0.25">
      <c r="A9820" t="s">
        <v>722</v>
      </c>
      <c r="B9820">
        <v>1586</v>
      </c>
      <c r="C9820" s="593">
        <v>6.25E-2</v>
      </c>
      <c r="D9820" t="s">
        <v>3844</v>
      </c>
      <c r="E9820">
        <v>6.25E-2</v>
      </c>
      <c r="F9820">
        <v>0</v>
      </c>
      <c r="G9820">
        <v>0</v>
      </c>
      <c r="H9820">
        <v>0</v>
      </c>
      <c r="I9820">
        <v>0</v>
      </c>
    </row>
    <row r="9821" spans="1:9" x14ac:dyDescent="0.25">
      <c r="A9821" t="s">
        <v>722</v>
      </c>
      <c r="B9821">
        <v>1588</v>
      </c>
      <c r="C9821" s="593">
        <v>6.25E-2</v>
      </c>
      <c r="D9821" t="s">
        <v>3838</v>
      </c>
      <c r="E9821">
        <v>6.25E-2</v>
      </c>
      <c r="F9821">
        <v>0</v>
      </c>
      <c r="G9821">
        <v>0</v>
      </c>
      <c r="H9821">
        <v>0</v>
      </c>
      <c r="I9821">
        <v>0</v>
      </c>
    </row>
    <row r="9822" spans="1:9" x14ac:dyDescent="0.25">
      <c r="A9822" t="s">
        <v>722</v>
      </c>
      <c r="B9822">
        <v>1590</v>
      </c>
      <c r="C9822" s="593">
        <v>6.25E-2</v>
      </c>
      <c r="D9822" t="s">
        <v>2055</v>
      </c>
      <c r="E9822">
        <v>6.25E-2</v>
      </c>
      <c r="F9822">
        <v>0</v>
      </c>
      <c r="G9822">
        <v>0</v>
      </c>
      <c r="H9822">
        <v>0</v>
      </c>
      <c r="I9822">
        <v>0</v>
      </c>
    </row>
    <row r="9823" spans="1:9" x14ac:dyDescent="0.25">
      <c r="A9823" t="s">
        <v>722</v>
      </c>
      <c r="B9823">
        <v>1601</v>
      </c>
      <c r="C9823" s="593">
        <v>6.25E-2</v>
      </c>
      <c r="D9823" t="s">
        <v>3832</v>
      </c>
      <c r="E9823">
        <v>6.25E-2</v>
      </c>
      <c r="F9823">
        <v>0</v>
      </c>
      <c r="G9823">
        <v>0</v>
      </c>
      <c r="H9823">
        <v>0</v>
      </c>
      <c r="I9823">
        <v>0</v>
      </c>
    </row>
    <row r="9824" spans="1:9" x14ac:dyDescent="0.25">
      <c r="A9824" t="s">
        <v>722</v>
      </c>
      <c r="B9824">
        <v>1602</v>
      </c>
      <c r="C9824" s="593">
        <v>6.25E-2</v>
      </c>
      <c r="D9824" t="s">
        <v>3832</v>
      </c>
      <c r="E9824">
        <v>6.25E-2</v>
      </c>
      <c r="F9824">
        <v>0</v>
      </c>
      <c r="G9824">
        <v>0</v>
      </c>
      <c r="H9824">
        <v>0</v>
      </c>
      <c r="I9824">
        <v>0</v>
      </c>
    </row>
    <row r="9825" spans="1:9" x14ac:dyDescent="0.25">
      <c r="A9825" t="s">
        <v>722</v>
      </c>
      <c r="B9825">
        <v>1603</v>
      </c>
      <c r="C9825" s="593">
        <v>6.25E-2</v>
      </c>
      <c r="D9825" t="s">
        <v>3832</v>
      </c>
      <c r="E9825">
        <v>6.25E-2</v>
      </c>
      <c r="F9825">
        <v>0</v>
      </c>
      <c r="G9825">
        <v>0</v>
      </c>
      <c r="H9825">
        <v>0</v>
      </c>
      <c r="I9825">
        <v>0</v>
      </c>
    </row>
    <row r="9826" spans="1:9" x14ac:dyDescent="0.25">
      <c r="A9826" t="s">
        <v>722</v>
      </c>
      <c r="B9826">
        <v>1604</v>
      </c>
      <c r="C9826" s="593">
        <v>6.25E-2</v>
      </c>
      <c r="D9826" t="s">
        <v>3832</v>
      </c>
      <c r="E9826">
        <v>6.25E-2</v>
      </c>
      <c r="F9826">
        <v>0</v>
      </c>
      <c r="G9826">
        <v>0</v>
      </c>
      <c r="H9826">
        <v>0</v>
      </c>
      <c r="I9826">
        <v>0</v>
      </c>
    </row>
    <row r="9827" spans="1:9" x14ac:dyDescent="0.25">
      <c r="A9827" t="s">
        <v>722</v>
      </c>
      <c r="B9827">
        <v>1605</v>
      </c>
      <c r="C9827" s="593">
        <v>6.25E-2</v>
      </c>
      <c r="D9827" t="s">
        <v>3832</v>
      </c>
      <c r="E9827">
        <v>6.25E-2</v>
      </c>
      <c r="F9827">
        <v>0</v>
      </c>
      <c r="G9827">
        <v>0</v>
      </c>
      <c r="H9827">
        <v>0</v>
      </c>
      <c r="I9827">
        <v>0</v>
      </c>
    </row>
    <row r="9828" spans="1:9" x14ac:dyDescent="0.25">
      <c r="A9828" t="s">
        <v>722</v>
      </c>
      <c r="B9828">
        <v>1606</v>
      </c>
      <c r="C9828" s="593">
        <v>6.25E-2</v>
      </c>
      <c r="D9828" t="s">
        <v>3832</v>
      </c>
      <c r="E9828">
        <v>6.25E-2</v>
      </c>
      <c r="F9828">
        <v>0</v>
      </c>
      <c r="G9828">
        <v>0</v>
      </c>
      <c r="H9828">
        <v>0</v>
      </c>
      <c r="I9828">
        <v>0</v>
      </c>
    </row>
    <row r="9829" spans="1:9" x14ac:dyDescent="0.25">
      <c r="A9829" t="s">
        <v>722</v>
      </c>
      <c r="B9829">
        <v>1607</v>
      </c>
      <c r="C9829" s="593">
        <v>6.25E-2</v>
      </c>
      <c r="D9829" t="s">
        <v>3832</v>
      </c>
      <c r="E9829">
        <v>6.25E-2</v>
      </c>
      <c r="F9829">
        <v>0</v>
      </c>
      <c r="G9829">
        <v>0</v>
      </c>
      <c r="H9829">
        <v>0</v>
      </c>
      <c r="I9829">
        <v>0</v>
      </c>
    </row>
    <row r="9830" spans="1:9" x14ac:dyDescent="0.25">
      <c r="A9830" t="s">
        <v>722</v>
      </c>
      <c r="B9830">
        <v>1608</v>
      </c>
      <c r="C9830" s="593">
        <v>6.25E-2</v>
      </c>
      <c r="D9830" t="s">
        <v>3832</v>
      </c>
      <c r="E9830">
        <v>6.25E-2</v>
      </c>
      <c r="F9830">
        <v>0</v>
      </c>
      <c r="G9830">
        <v>0</v>
      </c>
      <c r="H9830">
        <v>0</v>
      </c>
      <c r="I9830">
        <v>0</v>
      </c>
    </row>
    <row r="9831" spans="1:9" x14ac:dyDescent="0.25">
      <c r="A9831" t="s">
        <v>722</v>
      </c>
      <c r="B9831">
        <v>1609</v>
      </c>
      <c r="C9831" s="593">
        <v>6.25E-2</v>
      </c>
      <c r="D9831" t="s">
        <v>3832</v>
      </c>
      <c r="E9831">
        <v>6.25E-2</v>
      </c>
      <c r="F9831">
        <v>0</v>
      </c>
      <c r="G9831">
        <v>0</v>
      </c>
      <c r="H9831">
        <v>0</v>
      </c>
      <c r="I9831">
        <v>0</v>
      </c>
    </row>
    <row r="9832" spans="1:9" x14ac:dyDescent="0.25">
      <c r="A9832" t="s">
        <v>722</v>
      </c>
      <c r="B9832">
        <v>1610</v>
      </c>
      <c r="C9832" s="593">
        <v>6.25E-2</v>
      </c>
      <c r="D9832" t="s">
        <v>3832</v>
      </c>
      <c r="E9832">
        <v>6.25E-2</v>
      </c>
      <c r="F9832">
        <v>0</v>
      </c>
      <c r="G9832">
        <v>0</v>
      </c>
      <c r="H9832">
        <v>0</v>
      </c>
      <c r="I9832">
        <v>0</v>
      </c>
    </row>
    <row r="9833" spans="1:9" x14ac:dyDescent="0.25">
      <c r="A9833" t="s">
        <v>722</v>
      </c>
      <c r="B9833">
        <v>1611</v>
      </c>
      <c r="C9833" s="593">
        <v>6.25E-2</v>
      </c>
      <c r="D9833" t="s">
        <v>3832</v>
      </c>
      <c r="E9833">
        <v>6.25E-2</v>
      </c>
      <c r="F9833">
        <v>0</v>
      </c>
      <c r="G9833">
        <v>0</v>
      </c>
      <c r="H9833">
        <v>0</v>
      </c>
      <c r="I9833">
        <v>0</v>
      </c>
    </row>
    <row r="9834" spans="1:9" x14ac:dyDescent="0.25">
      <c r="A9834" t="s">
        <v>722</v>
      </c>
      <c r="B9834">
        <v>1612</v>
      </c>
      <c r="C9834" s="593">
        <v>6.25E-2</v>
      </c>
      <c r="D9834" t="s">
        <v>3836</v>
      </c>
      <c r="E9834">
        <v>6.25E-2</v>
      </c>
      <c r="F9834">
        <v>0</v>
      </c>
      <c r="G9834">
        <v>0</v>
      </c>
      <c r="H9834">
        <v>0</v>
      </c>
      <c r="I9834">
        <v>0</v>
      </c>
    </row>
    <row r="9835" spans="1:9" x14ac:dyDescent="0.25">
      <c r="A9835" t="s">
        <v>722</v>
      </c>
      <c r="B9835">
        <v>1613</v>
      </c>
      <c r="C9835" s="593">
        <v>6.25E-2</v>
      </c>
      <c r="D9835" t="s">
        <v>3832</v>
      </c>
      <c r="E9835">
        <v>6.25E-2</v>
      </c>
      <c r="F9835">
        <v>0</v>
      </c>
      <c r="G9835">
        <v>0</v>
      </c>
      <c r="H9835">
        <v>0</v>
      </c>
      <c r="I9835">
        <v>0</v>
      </c>
    </row>
    <row r="9836" spans="1:9" x14ac:dyDescent="0.25">
      <c r="A9836" t="s">
        <v>722</v>
      </c>
      <c r="B9836">
        <v>1614</v>
      </c>
      <c r="C9836" s="593">
        <v>6.25E-2</v>
      </c>
      <c r="D9836" t="s">
        <v>3837</v>
      </c>
      <c r="E9836">
        <v>6.25E-2</v>
      </c>
      <c r="F9836">
        <v>0</v>
      </c>
      <c r="G9836">
        <v>0</v>
      </c>
      <c r="H9836">
        <v>0</v>
      </c>
      <c r="I9836">
        <v>0</v>
      </c>
    </row>
    <row r="9837" spans="1:9" x14ac:dyDescent="0.25">
      <c r="A9837" t="s">
        <v>722</v>
      </c>
      <c r="B9837">
        <v>1615</v>
      </c>
      <c r="C9837" s="593">
        <v>6.25E-2</v>
      </c>
      <c r="D9837" t="s">
        <v>3832</v>
      </c>
      <c r="E9837">
        <v>6.25E-2</v>
      </c>
      <c r="F9837">
        <v>0</v>
      </c>
      <c r="G9837">
        <v>0</v>
      </c>
      <c r="H9837">
        <v>0</v>
      </c>
      <c r="I9837">
        <v>0</v>
      </c>
    </row>
    <row r="9838" spans="1:9" x14ac:dyDescent="0.25">
      <c r="A9838" t="s">
        <v>722</v>
      </c>
      <c r="B9838">
        <v>1653</v>
      </c>
      <c r="C9838" s="593">
        <v>6.25E-2</v>
      </c>
      <c r="D9838" t="s">
        <v>3832</v>
      </c>
      <c r="E9838">
        <v>6.25E-2</v>
      </c>
      <c r="F9838">
        <v>0</v>
      </c>
      <c r="G9838">
        <v>0</v>
      </c>
      <c r="H9838">
        <v>0</v>
      </c>
      <c r="I9838">
        <v>0</v>
      </c>
    </row>
    <row r="9839" spans="1:9" x14ac:dyDescent="0.25">
      <c r="A9839" t="s">
        <v>722</v>
      </c>
      <c r="B9839">
        <v>1655</v>
      </c>
      <c r="C9839" s="593">
        <v>6.25E-2</v>
      </c>
      <c r="D9839" t="s">
        <v>3832</v>
      </c>
      <c r="E9839">
        <v>6.25E-2</v>
      </c>
      <c r="F9839">
        <v>0</v>
      </c>
      <c r="G9839">
        <v>0</v>
      </c>
      <c r="H9839">
        <v>0</v>
      </c>
      <c r="I9839">
        <v>0</v>
      </c>
    </row>
    <row r="9840" spans="1:9" x14ac:dyDescent="0.25">
      <c r="A9840" t="s">
        <v>722</v>
      </c>
      <c r="B9840">
        <v>1701</v>
      </c>
      <c r="C9840" s="593">
        <v>6.25E-2</v>
      </c>
      <c r="D9840" t="s">
        <v>3845</v>
      </c>
      <c r="E9840">
        <v>6.25E-2</v>
      </c>
      <c r="F9840">
        <v>0</v>
      </c>
      <c r="G9840">
        <v>0</v>
      </c>
      <c r="H9840">
        <v>0</v>
      </c>
      <c r="I9840">
        <v>0</v>
      </c>
    </row>
    <row r="9841" spans="1:9" x14ac:dyDescent="0.25">
      <c r="A9841" t="s">
        <v>722</v>
      </c>
      <c r="B9841">
        <v>1702</v>
      </c>
      <c r="C9841" s="593">
        <v>6.25E-2</v>
      </c>
      <c r="D9841" t="s">
        <v>3497</v>
      </c>
      <c r="E9841">
        <v>6.25E-2</v>
      </c>
      <c r="F9841">
        <v>0</v>
      </c>
      <c r="G9841">
        <v>0</v>
      </c>
      <c r="H9841">
        <v>0</v>
      </c>
      <c r="I9841">
        <v>0</v>
      </c>
    </row>
    <row r="9842" spans="1:9" x14ac:dyDescent="0.25">
      <c r="A9842" t="s">
        <v>722</v>
      </c>
      <c r="B9842">
        <v>1703</v>
      </c>
      <c r="C9842" s="593">
        <v>6.25E-2</v>
      </c>
      <c r="D9842" t="s">
        <v>3846</v>
      </c>
      <c r="E9842">
        <v>6.25E-2</v>
      </c>
      <c r="F9842">
        <v>0</v>
      </c>
      <c r="G9842">
        <v>0</v>
      </c>
      <c r="H9842">
        <v>0</v>
      </c>
      <c r="I9842">
        <v>0</v>
      </c>
    </row>
    <row r="9843" spans="1:9" x14ac:dyDescent="0.25">
      <c r="A9843" t="s">
        <v>722</v>
      </c>
      <c r="B9843">
        <v>1704</v>
      </c>
      <c r="C9843" s="593">
        <v>6.25E-2</v>
      </c>
      <c r="D9843" t="s">
        <v>3846</v>
      </c>
      <c r="E9843">
        <v>6.25E-2</v>
      </c>
      <c r="F9843">
        <v>0</v>
      </c>
      <c r="G9843">
        <v>0</v>
      </c>
      <c r="H9843">
        <v>0</v>
      </c>
      <c r="I9843">
        <v>0</v>
      </c>
    </row>
    <row r="9844" spans="1:9" x14ac:dyDescent="0.25">
      <c r="A9844" t="s">
        <v>722</v>
      </c>
      <c r="B9844">
        <v>1705</v>
      </c>
      <c r="C9844" s="593">
        <v>6.25E-2</v>
      </c>
      <c r="D9844" t="s">
        <v>3846</v>
      </c>
      <c r="E9844">
        <v>6.25E-2</v>
      </c>
      <c r="F9844">
        <v>0</v>
      </c>
      <c r="G9844">
        <v>0</v>
      </c>
      <c r="H9844">
        <v>0</v>
      </c>
      <c r="I9844">
        <v>0</v>
      </c>
    </row>
    <row r="9845" spans="1:9" x14ac:dyDescent="0.25">
      <c r="A9845" t="s">
        <v>722</v>
      </c>
      <c r="B9845">
        <v>1718</v>
      </c>
      <c r="C9845" s="593">
        <v>6.25E-2</v>
      </c>
      <c r="D9845" t="s">
        <v>3847</v>
      </c>
      <c r="E9845">
        <v>6.25E-2</v>
      </c>
      <c r="F9845">
        <v>0</v>
      </c>
      <c r="G9845">
        <v>0</v>
      </c>
      <c r="H9845">
        <v>0</v>
      </c>
      <c r="I9845">
        <v>0</v>
      </c>
    </row>
    <row r="9846" spans="1:9" x14ac:dyDescent="0.25">
      <c r="A9846" t="s">
        <v>722</v>
      </c>
      <c r="B9846">
        <v>1719</v>
      </c>
      <c r="C9846" s="593">
        <v>6.25E-2</v>
      </c>
      <c r="D9846" t="s">
        <v>3825</v>
      </c>
      <c r="E9846">
        <v>6.25E-2</v>
      </c>
      <c r="F9846">
        <v>0</v>
      </c>
      <c r="G9846">
        <v>0</v>
      </c>
      <c r="H9846">
        <v>0</v>
      </c>
      <c r="I9846">
        <v>0</v>
      </c>
    </row>
    <row r="9847" spans="1:9" x14ac:dyDescent="0.25">
      <c r="A9847" t="s">
        <v>722</v>
      </c>
      <c r="B9847">
        <v>1720</v>
      </c>
      <c r="C9847" s="593">
        <v>6.25E-2</v>
      </c>
      <c r="D9847" t="s">
        <v>1293</v>
      </c>
      <c r="E9847">
        <v>6.25E-2</v>
      </c>
      <c r="F9847">
        <v>0</v>
      </c>
      <c r="G9847">
        <v>0</v>
      </c>
      <c r="H9847">
        <v>0</v>
      </c>
      <c r="I9847">
        <v>0</v>
      </c>
    </row>
    <row r="9848" spans="1:9" x14ac:dyDescent="0.25">
      <c r="A9848" t="s">
        <v>722</v>
      </c>
      <c r="B9848">
        <v>1721</v>
      </c>
      <c r="C9848" s="593">
        <v>6.25E-2</v>
      </c>
      <c r="D9848" t="s">
        <v>3497</v>
      </c>
      <c r="E9848">
        <v>6.25E-2</v>
      </c>
      <c r="F9848">
        <v>0</v>
      </c>
      <c r="G9848">
        <v>0</v>
      </c>
      <c r="H9848">
        <v>0</v>
      </c>
      <c r="I9848">
        <v>0</v>
      </c>
    </row>
    <row r="9849" spans="1:9" x14ac:dyDescent="0.25">
      <c r="A9849" t="s">
        <v>722</v>
      </c>
      <c r="B9849">
        <v>1730</v>
      </c>
      <c r="C9849" s="593">
        <v>6.25E-2</v>
      </c>
      <c r="D9849" t="s">
        <v>1196</v>
      </c>
      <c r="E9849">
        <v>6.25E-2</v>
      </c>
      <c r="F9849">
        <v>0</v>
      </c>
      <c r="G9849">
        <v>0</v>
      </c>
      <c r="H9849">
        <v>0</v>
      </c>
      <c r="I9849">
        <v>0</v>
      </c>
    </row>
    <row r="9850" spans="1:9" x14ac:dyDescent="0.25">
      <c r="A9850" t="s">
        <v>722</v>
      </c>
      <c r="B9850">
        <v>1731</v>
      </c>
      <c r="C9850" s="593">
        <v>6.25E-2</v>
      </c>
      <c r="D9850" t="s">
        <v>1196</v>
      </c>
      <c r="E9850">
        <v>6.25E-2</v>
      </c>
      <c r="F9850">
        <v>0</v>
      </c>
      <c r="G9850">
        <v>0</v>
      </c>
      <c r="H9850">
        <v>0</v>
      </c>
      <c r="I9850">
        <v>0</v>
      </c>
    </row>
    <row r="9851" spans="1:9" x14ac:dyDescent="0.25">
      <c r="A9851" t="s">
        <v>722</v>
      </c>
      <c r="B9851">
        <v>1740</v>
      </c>
      <c r="C9851" s="593">
        <v>6.25E-2</v>
      </c>
      <c r="D9851" t="s">
        <v>2964</v>
      </c>
      <c r="E9851">
        <v>6.25E-2</v>
      </c>
      <c r="F9851">
        <v>0</v>
      </c>
      <c r="G9851">
        <v>0</v>
      </c>
      <c r="H9851">
        <v>0</v>
      </c>
      <c r="I9851">
        <v>0</v>
      </c>
    </row>
    <row r="9852" spans="1:9" x14ac:dyDescent="0.25">
      <c r="A9852" t="s">
        <v>722</v>
      </c>
      <c r="B9852">
        <v>1741</v>
      </c>
      <c r="C9852" s="593">
        <v>6.25E-2</v>
      </c>
      <c r="D9852" t="s">
        <v>1293</v>
      </c>
      <c r="E9852">
        <v>6.25E-2</v>
      </c>
      <c r="F9852">
        <v>0</v>
      </c>
      <c r="G9852">
        <v>0</v>
      </c>
      <c r="H9852">
        <v>0</v>
      </c>
      <c r="I9852">
        <v>0</v>
      </c>
    </row>
    <row r="9853" spans="1:9" x14ac:dyDescent="0.25">
      <c r="A9853" t="s">
        <v>722</v>
      </c>
      <c r="B9853">
        <v>1742</v>
      </c>
      <c r="C9853" s="593">
        <v>6.25E-2</v>
      </c>
      <c r="D9853" t="s">
        <v>1461</v>
      </c>
      <c r="E9853">
        <v>6.25E-2</v>
      </c>
      <c r="F9853">
        <v>0</v>
      </c>
      <c r="G9853">
        <v>0</v>
      </c>
      <c r="H9853">
        <v>0</v>
      </c>
      <c r="I9853">
        <v>0</v>
      </c>
    </row>
    <row r="9854" spans="1:9" x14ac:dyDescent="0.25">
      <c r="A9854" t="s">
        <v>722</v>
      </c>
      <c r="B9854">
        <v>1745</v>
      </c>
      <c r="C9854" s="593">
        <v>6.25E-2</v>
      </c>
      <c r="D9854" t="s">
        <v>3848</v>
      </c>
      <c r="E9854">
        <v>6.25E-2</v>
      </c>
      <c r="F9854">
        <v>0</v>
      </c>
      <c r="G9854">
        <v>0</v>
      </c>
      <c r="H9854">
        <v>0</v>
      </c>
      <c r="I9854">
        <v>0</v>
      </c>
    </row>
    <row r="9855" spans="1:9" x14ac:dyDescent="0.25">
      <c r="A9855" t="s">
        <v>722</v>
      </c>
      <c r="B9855">
        <v>1746</v>
      </c>
      <c r="C9855" s="593">
        <v>6.25E-2</v>
      </c>
      <c r="D9855" t="s">
        <v>3497</v>
      </c>
      <c r="E9855">
        <v>6.25E-2</v>
      </c>
      <c r="F9855">
        <v>0</v>
      </c>
      <c r="G9855">
        <v>0</v>
      </c>
      <c r="H9855">
        <v>0</v>
      </c>
      <c r="I9855">
        <v>0</v>
      </c>
    </row>
    <row r="9856" spans="1:9" x14ac:dyDescent="0.25">
      <c r="A9856" t="s">
        <v>722</v>
      </c>
      <c r="B9856">
        <v>1747</v>
      </c>
      <c r="C9856" s="593">
        <v>6.25E-2</v>
      </c>
      <c r="D9856" t="s">
        <v>3849</v>
      </c>
      <c r="E9856">
        <v>6.25E-2</v>
      </c>
      <c r="F9856">
        <v>0</v>
      </c>
      <c r="G9856">
        <v>0</v>
      </c>
      <c r="H9856">
        <v>0</v>
      </c>
      <c r="I9856">
        <v>0</v>
      </c>
    </row>
    <row r="9857" spans="1:9" x14ac:dyDescent="0.25">
      <c r="A9857" t="s">
        <v>722</v>
      </c>
      <c r="B9857">
        <v>1748</v>
      </c>
      <c r="C9857" s="593">
        <v>6.25E-2</v>
      </c>
      <c r="D9857" t="s">
        <v>3497</v>
      </c>
      <c r="E9857">
        <v>6.25E-2</v>
      </c>
      <c r="F9857">
        <v>0</v>
      </c>
      <c r="G9857">
        <v>0</v>
      </c>
      <c r="H9857">
        <v>0</v>
      </c>
      <c r="I9857">
        <v>0</v>
      </c>
    </row>
    <row r="9858" spans="1:9" x14ac:dyDescent="0.25">
      <c r="A9858" t="s">
        <v>722</v>
      </c>
      <c r="B9858">
        <v>1749</v>
      </c>
      <c r="C9858" s="593">
        <v>6.25E-2</v>
      </c>
      <c r="D9858" t="s">
        <v>2964</v>
      </c>
      <c r="E9858">
        <v>6.25E-2</v>
      </c>
      <c r="F9858">
        <v>0</v>
      </c>
      <c r="G9858">
        <v>0</v>
      </c>
      <c r="H9858">
        <v>0</v>
      </c>
      <c r="I9858">
        <v>0</v>
      </c>
    </row>
    <row r="9859" spans="1:9" x14ac:dyDescent="0.25">
      <c r="A9859" t="s">
        <v>722</v>
      </c>
      <c r="B9859">
        <v>1752</v>
      </c>
      <c r="C9859" s="593">
        <v>6.25E-2</v>
      </c>
      <c r="D9859" t="s">
        <v>2964</v>
      </c>
      <c r="E9859">
        <v>6.25E-2</v>
      </c>
      <c r="F9859">
        <v>0</v>
      </c>
      <c r="G9859">
        <v>0</v>
      </c>
      <c r="H9859">
        <v>0</v>
      </c>
      <c r="I9859">
        <v>0</v>
      </c>
    </row>
    <row r="9860" spans="1:9" x14ac:dyDescent="0.25">
      <c r="A9860" t="s">
        <v>722</v>
      </c>
      <c r="B9860">
        <v>1754</v>
      </c>
      <c r="C9860" s="593">
        <v>6.25E-2</v>
      </c>
      <c r="D9860" t="s">
        <v>3850</v>
      </c>
      <c r="E9860">
        <v>6.25E-2</v>
      </c>
      <c r="F9860">
        <v>0</v>
      </c>
      <c r="G9860">
        <v>0</v>
      </c>
      <c r="H9860">
        <v>0</v>
      </c>
      <c r="I9860">
        <v>0</v>
      </c>
    </row>
    <row r="9861" spans="1:9" x14ac:dyDescent="0.25">
      <c r="A9861" t="s">
        <v>722</v>
      </c>
      <c r="B9861">
        <v>1756</v>
      </c>
      <c r="C9861" s="593">
        <v>6.25E-2</v>
      </c>
      <c r="D9861" t="s">
        <v>3833</v>
      </c>
      <c r="E9861">
        <v>6.25E-2</v>
      </c>
      <c r="F9861">
        <v>0</v>
      </c>
      <c r="G9861">
        <v>0</v>
      </c>
      <c r="H9861">
        <v>0</v>
      </c>
      <c r="I9861">
        <v>0</v>
      </c>
    </row>
    <row r="9862" spans="1:9" x14ac:dyDescent="0.25">
      <c r="A9862" t="s">
        <v>722</v>
      </c>
      <c r="B9862">
        <v>1757</v>
      </c>
      <c r="C9862" s="593">
        <v>6.25E-2</v>
      </c>
      <c r="D9862" t="s">
        <v>3833</v>
      </c>
      <c r="E9862">
        <v>6.25E-2</v>
      </c>
      <c r="F9862">
        <v>0</v>
      </c>
      <c r="G9862">
        <v>0</v>
      </c>
      <c r="H9862">
        <v>0</v>
      </c>
      <c r="I9862">
        <v>0</v>
      </c>
    </row>
    <row r="9863" spans="1:9" x14ac:dyDescent="0.25">
      <c r="A9863" t="s">
        <v>722</v>
      </c>
      <c r="B9863">
        <v>1760</v>
      </c>
      <c r="C9863" s="593">
        <v>6.25E-2</v>
      </c>
      <c r="D9863" t="s">
        <v>1541</v>
      </c>
      <c r="E9863">
        <v>6.25E-2</v>
      </c>
      <c r="F9863">
        <v>0</v>
      </c>
      <c r="G9863">
        <v>0</v>
      </c>
      <c r="H9863">
        <v>0</v>
      </c>
      <c r="I9863">
        <v>0</v>
      </c>
    </row>
    <row r="9864" spans="1:9" x14ac:dyDescent="0.25">
      <c r="A9864" t="s">
        <v>722</v>
      </c>
      <c r="B9864">
        <v>1770</v>
      </c>
      <c r="C9864" s="593">
        <v>6.25E-2</v>
      </c>
      <c r="D9864" t="s">
        <v>3851</v>
      </c>
      <c r="E9864">
        <v>6.25E-2</v>
      </c>
      <c r="F9864">
        <v>0</v>
      </c>
      <c r="G9864">
        <v>0</v>
      </c>
      <c r="H9864">
        <v>0</v>
      </c>
      <c r="I9864">
        <v>0</v>
      </c>
    </row>
    <row r="9865" spans="1:9" x14ac:dyDescent="0.25">
      <c r="A9865" t="s">
        <v>722</v>
      </c>
      <c r="B9865">
        <v>1772</v>
      </c>
      <c r="C9865" s="593">
        <v>6.25E-2</v>
      </c>
      <c r="D9865" t="s">
        <v>3497</v>
      </c>
      <c r="E9865">
        <v>6.25E-2</v>
      </c>
      <c r="F9865">
        <v>0</v>
      </c>
      <c r="G9865">
        <v>0</v>
      </c>
      <c r="H9865">
        <v>0</v>
      </c>
      <c r="I9865">
        <v>0</v>
      </c>
    </row>
    <row r="9866" spans="1:9" x14ac:dyDescent="0.25">
      <c r="A9866" t="s">
        <v>722</v>
      </c>
      <c r="B9866">
        <v>1773</v>
      </c>
      <c r="C9866" s="593">
        <v>6.25E-2</v>
      </c>
      <c r="D9866" t="s">
        <v>1461</v>
      </c>
      <c r="E9866">
        <v>6.25E-2</v>
      </c>
      <c r="F9866">
        <v>0</v>
      </c>
      <c r="G9866">
        <v>0</v>
      </c>
      <c r="H9866">
        <v>0</v>
      </c>
      <c r="I9866">
        <v>0</v>
      </c>
    </row>
    <row r="9867" spans="1:9" x14ac:dyDescent="0.25">
      <c r="A9867" t="s">
        <v>722</v>
      </c>
      <c r="B9867">
        <v>1775</v>
      </c>
      <c r="C9867" s="593">
        <v>6.25E-2</v>
      </c>
      <c r="D9867" t="s">
        <v>3850</v>
      </c>
      <c r="E9867">
        <v>6.25E-2</v>
      </c>
      <c r="F9867">
        <v>0</v>
      </c>
      <c r="G9867">
        <v>0</v>
      </c>
      <c r="H9867">
        <v>0</v>
      </c>
      <c r="I9867">
        <v>0</v>
      </c>
    </row>
    <row r="9868" spans="1:9" x14ac:dyDescent="0.25">
      <c r="A9868" t="s">
        <v>722</v>
      </c>
      <c r="B9868">
        <v>1776</v>
      </c>
      <c r="C9868" s="593">
        <v>6.25E-2</v>
      </c>
      <c r="D9868" t="s">
        <v>3850</v>
      </c>
      <c r="E9868">
        <v>6.25E-2</v>
      </c>
      <c r="F9868">
        <v>0</v>
      </c>
      <c r="G9868">
        <v>0</v>
      </c>
      <c r="H9868">
        <v>0</v>
      </c>
      <c r="I9868">
        <v>0</v>
      </c>
    </row>
    <row r="9869" spans="1:9" x14ac:dyDescent="0.25">
      <c r="A9869" t="s">
        <v>722</v>
      </c>
      <c r="B9869">
        <v>1778</v>
      </c>
      <c r="C9869" s="593">
        <v>6.25E-2</v>
      </c>
      <c r="D9869" t="s">
        <v>1196</v>
      </c>
      <c r="E9869">
        <v>6.25E-2</v>
      </c>
      <c r="F9869">
        <v>0</v>
      </c>
      <c r="G9869">
        <v>0</v>
      </c>
      <c r="H9869">
        <v>0</v>
      </c>
      <c r="I9869">
        <v>0</v>
      </c>
    </row>
    <row r="9870" spans="1:9" x14ac:dyDescent="0.25">
      <c r="A9870" t="s">
        <v>722</v>
      </c>
      <c r="B9870">
        <v>1784</v>
      </c>
      <c r="C9870" s="593">
        <v>6.25E-2</v>
      </c>
      <c r="D9870" t="s">
        <v>3852</v>
      </c>
      <c r="E9870">
        <v>6.25E-2</v>
      </c>
      <c r="F9870">
        <v>0</v>
      </c>
      <c r="G9870">
        <v>0</v>
      </c>
      <c r="H9870">
        <v>0</v>
      </c>
      <c r="I9870">
        <v>0</v>
      </c>
    </row>
    <row r="9871" spans="1:9" x14ac:dyDescent="0.25">
      <c r="A9871" t="s">
        <v>722</v>
      </c>
      <c r="B9871">
        <v>1801</v>
      </c>
      <c r="C9871" s="593">
        <v>6.25E-2</v>
      </c>
      <c r="D9871" t="s">
        <v>1195</v>
      </c>
      <c r="E9871">
        <v>6.25E-2</v>
      </c>
      <c r="F9871">
        <v>0</v>
      </c>
      <c r="G9871">
        <v>0</v>
      </c>
      <c r="H9871">
        <v>0</v>
      </c>
      <c r="I9871">
        <v>0</v>
      </c>
    </row>
    <row r="9872" spans="1:9" x14ac:dyDescent="0.25">
      <c r="A9872" t="s">
        <v>722</v>
      </c>
      <c r="B9872">
        <v>1803</v>
      </c>
      <c r="C9872" s="593">
        <v>6.25E-2</v>
      </c>
      <c r="D9872" t="s">
        <v>3266</v>
      </c>
      <c r="E9872">
        <v>6.25E-2</v>
      </c>
      <c r="F9872">
        <v>0</v>
      </c>
      <c r="G9872">
        <v>0</v>
      </c>
      <c r="H9872">
        <v>0</v>
      </c>
      <c r="I9872">
        <v>0</v>
      </c>
    </row>
    <row r="9873" spans="1:9" x14ac:dyDescent="0.25">
      <c r="A9873" t="s">
        <v>722</v>
      </c>
      <c r="B9873">
        <v>1805</v>
      </c>
      <c r="C9873" s="593">
        <v>6.25E-2</v>
      </c>
      <c r="D9873" t="s">
        <v>2147</v>
      </c>
      <c r="E9873">
        <v>6.25E-2</v>
      </c>
      <c r="F9873">
        <v>0</v>
      </c>
      <c r="G9873">
        <v>0</v>
      </c>
      <c r="H9873">
        <v>0</v>
      </c>
      <c r="I9873">
        <v>0</v>
      </c>
    </row>
    <row r="9874" spans="1:9" x14ac:dyDescent="0.25">
      <c r="A9874" t="s">
        <v>722</v>
      </c>
      <c r="B9874">
        <v>1810</v>
      </c>
      <c r="C9874" s="593">
        <v>6.25E-2</v>
      </c>
      <c r="D9874" t="s">
        <v>3853</v>
      </c>
      <c r="E9874">
        <v>6.25E-2</v>
      </c>
      <c r="F9874">
        <v>0</v>
      </c>
      <c r="G9874">
        <v>0</v>
      </c>
      <c r="H9874">
        <v>0</v>
      </c>
      <c r="I9874">
        <v>0</v>
      </c>
    </row>
    <row r="9875" spans="1:9" x14ac:dyDescent="0.25">
      <c r="A9875" t="s">
        <v>722</v>
      </c>
      <c r="B9875">
        <v>1812</v>
      </c>
      <c r="C9875" s="593">
        <v>6.25E-2</v>
      </c>
      <c r="D9875" t="s">
        <v>3208</v>
      </c>
      <c r="E9875">
        <v>6.25E-2</v>
      </c>
      <c r="F9875">
        <v>0</v>
      </c>
      <c r="G9875">
        <v>0</v>
      </c>
      <c r="H9875">
        <v>0</v>
      </c>
      <c r="I9875">
        <v>0</v>
      </c>
    </row>
    <row r="9876" spans="1:9" x14ac:dyDescent="0.25">
      <c r="A9876" t="s">
        <v>722</v>
      </c>
      <c r="B9876">
        <v>1813</v>
      </c>
      <c r="C9876" s="593">
        <v>6.25E-2</v>
      </c>
      <c r="D9876" t="s">
        <v>3854</v>
      </c>
      <c r="E9876">
        <v>6.25E-2</v>
      </c>
      <c r="F9876">
        <v>0</v>
      </c>
      <c r="G9876">
        <v>0</v>
      </c>
      <c r="H9876">
        <v>0</v>
      </c>
      <c r="I9876">
        <v>0</v>
      </c>
    </row>
    <row r="9877" spans="1:9" x14ac:dyDescent="0.25">
      <c r="A9877" t="s">
        <v>722</v>
      </c>
      <c r="B9877">
        <v>1815</v>
      </c>
      <c r="C9877" s="593">
        <v>6.25E-2</v>
      </c>
      <c r="D9877" t="s">
        <v>3854</v>
      </c>
      <c r="E9877">
        <v>6.25E-2</v>
      </c>
      <c r="F9877">
        <v>0</v>
      </c>
      <c r="G9877">
        <v>0</v>
      </c>
      <c r="H9877">
        <v>0</v>
      </c>
      <c r="I9877">
        <v>0</v>
      </c>
    </row>
    <row r="9878" spans="1:9" x14ac:dyDescent="0.25">
      <c r="A9878" t="s">
        <v>722</v>
      </c>
      <c r="B9878">
        <v>1821</v>
      </c>
      <c r="C9878" s="593">
        <v>6.25E-2</v>
      </c>
      <c r="D9878" t="s">
        <v>3310</v>
      </c>
      <c r="E9878">
        <v>6.25E-2</v>
      </c>
      <c r="F9878">
        <v>0</v>
      </c>
      <c r="G9878">
        <v>0</v>
      </c>
      <c r="H9878">
        <v>0</v>
      </c>
      <c r="I9878">
        <v>0</v>
      </c>
    </row>
    <row r="9879" spans="1:9" x14ac:dyDescent="0.25">
      <c r="A9879" t="s">
        <v>722</v>
      </c>
      <c r="B9879">
        <v>1822</v>
      </c>
      <c r="C9879" s="593">
        <v>6.25E-2</v>
      </c>
      <c r="D9879" t="s">
        <v>3855</v>
      </c>
      <c r="E9879">
        <v>6.25E-2</v>
      </c>
      <c r="F9879">
        <v>0</v>
      </c>
      <c r="G9879">
        <v>0</v>
      </c>
      <c r="H9879">
        <v>0</v>
      </c>
      <c r="I9879">
        <v>0</v>
      </c>
    </row>
    <row r="9880" spans="1:9" x14ac:dyDescent="0.25">
      <c r="A9880" t="s">
        <v>722</v>
      </c>
      <c r="B9880">
        <v>1824</v>
      </c>
      <c r="C9880" s="593">
        <v>6.25E-2</v>
      </c>
      <c r="D9880" t="s">
        <v>1293</v>
      </c>
      <c r="E9880">
        <v>6.25E-2</v>
      </c>
      <c r="F9880">
        <v>0</v>
      </c>
      <c r="G9880">
        <v>0</v>
      </c>
      <c r="H9880">
        <v>0</v>
      </c>
      <c r="I9880">
        <v>0</v>
      </c>
    </row>
    <row r="9881" spans="1:9" x14ac:dyDescent="0.25">
      <c r="A9881" t="s">
        <v>722</v>
      </c>
      <c r="B9881">
        <v>1826</v>
      </c>
      <c r="C9881" s="593">
        <v>6.25E-2</v>
      </c>
      <c r="D9881" t="s">
        <v>3856</v>
      </c>
      <c r="E9881">
        <v>6.25E-2</v>
      </c>
      <c r="F9881">
        <v>0</v>
      </c>
      <c r="G9881">
        <v>0</v>
      </c>
      <c r="H9881">
        <v>0</v>
      </c>
      <c r="I9881">
        <v>0</v>
      </c>
    </row>
    <row r="9882" spans="1:9" x14ac:dyDescent="0.25">
      <c r="A9882" t="s">
        <v>722</v>
      </c>
      <c r="B9882">
        <v>1827</v>
      </c>
      <c r="C9882" s="593">
        <v>6.25E-2</v>
      </c>
      <c r="D9882" t="s">
        <v>3857</v>
      </c>
      <c r="E9882">
        <v>6.25E-2</v>
      </c>
      <c r="F9882">
        <v>0</v>
      </c>
      <c r="G9882">
        <v>0</v>
      </c>
      <c r="H9882">
        <v>0</v>
      </c>
      <c r="I9882">
        <v>0</v>
      </c>
    </row>
    <row r="9883" spans="1:9" x14ac:dyDescent="0.25">
      <c r="A9883" t="s">
        <v>722</v>
      </c>
      <c r="B9883">
        <v>1830</v>
      </c>
      <c r="C9883" s="593">
        <v>6.25E-2</v>
      </c>
      <c r="D9883" t="s">
        <v>2075</v>
      </c>
      <c r="E9883">
        <v>6.25E-2</v>
      </c>
      <c r="F9883">
        <v>0</v>
      </c>
      <c r="G9883">
        <v>0</v>
      </c>
      <c r="H9883">
        <v>0</v>
      </c>
      <c r="I9883">
        <v>0</v>
      </c>
    </row>
    <row r="9884" spans="1:9" x14ac:dyDescent="0.25">
      <c r="A9884" t="s">
        <v>722</v>
      </c>
      <c r="B9884">
        <v>1831</v>
      </c>
      <c r="C9884" s="593">
        <v>6.25E-2</v>
      </c>
      <c r="D9884" t="s">
        <v>2504</v>
      </c>
      <c r="E9884">
        <v>6.25E-2</v>
      </c>
      <c r="F9884">
        <v>0</v>
      </c>
      <c r="G9884">
        <v>0</v>
      </c>
      <c r="H9884">
        <v>0</v>
      </c>
      <c r="I9884">
        <v>0</v>
      </c>
    </row>
    <row r="9885" spans="1:9" x14ac:dyDescent="0.25">
      <c r="A9885" t="s">
        <v>722</v>
      </c>
      <c r="B9885">
        <v>1832</v>
      </c>
      <c r="C9885" s="593">
        <v>6.25E-2</v>
      </c>
      <c r="D9885" t="s">
        <v>2504</v>
      </c>
      <c r="E9885">
        <v>6.25E-2</v>
      </c>
      <c r="F9885">
        <v>0</v>
      </c>
      <c r="G9885">
        <v>0</v>
      </c>
      <c r="H9885">
        <v>0</v>
      </c>
      <c r="I9885">
        <v>0</v>
      </c>
    </row>
    <row r="9886" spans="1:9" x14ac:dyDescent="0.25">
      <c r="A9886" t="s">
        <v>722</v>
      </c>
      <c r="B9886">
        <v>1833</v>
      </c>
      <c r="C9886" s="593">
        <v>6.25E-2</v>
      </c>
      <c r="D9886" t="s">
        <v>2075</v>
      </c>
      <c r="E9886">
        <v>6.25E-2</v>
      </c>
      <c r="F9886">
        <v>0</v>
      </c>
      <c r="G9886">
        <v>0</v>
      </c>
      <c r="H9886">
        <v>0</v>
      </c>
      <c r="I9886">
        <v>0</v>
      </c>
    </row>
    <row r="9887" spans="1:9" x14ac:dyDescent="0.25">
      <c r="A9887" t="s">
        <v>722</v>
      </c>
      <c r="B9887">
        <v>1834</v>
      </c>
      <c r="C9887" s="593">
        <v>6.25E-2</v>
      </c>
      <c r="D9887" t="s">
        <v>2075</v>
      </c>
      <c r="E9887">
        <v>6.25E-2</v>
      </c>
      <c r="F9887">
        <v>0</v>
      </c>
      <c r="G9887">
        <v>0</v>
      </c>
      <c r="H9887">
        <v>0</v>
      </c>
      <c r="I9887">
        <v>0</v>
      </c>
    </row>
    <row r="9888" spans="1:9" x14ac:dyDescent="0.25">
      <c r="A9888" t="s">
        <v>722</v>
      </c>
      <c r="B9888">
        <v>1835</v>
      </c>
      <c r="C9888" s="593">
        <v>6.25E-2</v>
      </c>
      <c r="D9888" t="s">
        <v>2610</v>
      </c>
      <c r="E9888">
        <v>6.25E-2</v>
      </c>
      <c r="F9888">
        <v>0</v>
      </c>
      <c r="G9888">
        <v>0</v>
      </c>
      <c r="H9888">
        <v>0</v>
      </c>
      <c r="I9888">
        <v>0</v>
      </c>
    </row>
    <row r="9889" spans="1:9" x14ac:dyDescent="0.25">
      <c r="A9889" t="s">
        <v>722</v>
      </c>
      <c r="B9889">
        <v>1840</v>
      </c>
      <c r="C9889" s="593">
        <v>6.25E-2</v>
      </c>
      <c r="D9889" t="s">
        <v>1453</v>
      </c>
      <c r="E9889">
        <v>6.25E-2</v>
      </c>
      <c r="F9889">
        <v>0</v>
      </c>
      <c r="G9889">
        <v>0</v>
      </c>
      <c r="H9889">
        <v>0</v>
      </c>
      <c r="I9889">
        <v>0</v>
      </c>
    </row>
    <row r="9890" spans="1:9" x14ac:dyDescent="0.25">
      <c r="A9890" t="s">
        <v>722</v>
      </c>
      <c r="B9890">
        <v>1841</v>
      </c>
      <c r="C9890" s="593">
        <v>6.25E-2</v>
      </c>
      <c r="D9890" t="s">
        <v>1453</v>
      </c>
      <c r="E9890">
        <v>6.25E-2</v>
      </c>
      <c r="F9890">
        <v>0</v>
      </c>
      <c r="G9890">
        <v>0</v>
      </c>
      <c r="H9890">
        <v>0</v>
      </c>
      <c r="I9890">
        <v>0</v>
      </c>
    </row>
    <row r="9891" spans="1:9" x14ac:dyDescent="0.25">
      <c r="A9891" t="s">
        <v>722</v>
      </c>
      <c r="B9891">
        <v>1842</v>
      </c>
      <c r="C9891" s="593">
        <v>6.25E-2</v>
      </c>
      <c r="D9891" t="s">
        <v>1453</v>
      </c>
      <c r="E9891">
        <v>6.25E-2</v>
      </c>
      <c r="F9891">
        <v>0</v>
      </c>
      <c r="G9891">
        <v>0</v>
      </c>
      <c r="H9891">
        <v>0</v>
      </c>
      <c r="I9891">
        <v>0</v>
      </c>
    </row>
    <row r="9892" spans="1:9" x14ac:dyDescent="0.25">
      <c r="A9892" t="s">
        <v>722</v>
      </c>
      <c r="B9892">
        <v>1843</v>
      </c>
      <c r="C9892" s="593">
        <v>6.25E-2</v>
      </c>
      <c r="D9892" t="s">
        <v>3208</v>
      </c>
      <c r="E9892">
        <v>6.25E-2</v>
      </c>
      <c r="F9892">
        <v>0</v>
      </c>
      <c r="G9892">
        <v>0</v>
      </c>
      <c r="H9892">
        <v>0</v>
      </c>
      <c r="I9892">
        <v>0</v>
      </c>
    </row>
    <row r="9893" spans="1:9" x14ac:dyDescent="0.25">
      <c r="A9893" t="s">
        <v>722</v>
      </c>
      <c r="B9893">
        <v>1844</v>
      </c>
      <c r="C9893" s="593">
        <v>6.25E-2</v>
      </c>
      <c r="D9893" t="s">
        <v>2504</v>
      </c>
      <c r="E9893">
        <v>6.25E-2</v>
      </c>
      <c r="F9893">
        <v>0</v>
      </c>
      <c r="G9893">
        <v>0</v>
      </c>
      <c r="H9893">
        <v>0</v>
      </c>
      <c r="I9893">
        <v>0</v>
      </c>
    </row>
    <row r="9894" spans="1:9" x14ac:dyDescent="0.25">
      <c r="A9894" t="s">
        <v>722</v>
      </c>
      <c r="B9894">
        <v>1845</v>
      </c>
      <c r="C9894" s="593">
        <v>6.25E-2</v>
      </c>
      <c r="D9894" t="s">
        <v>3858</v>
      </c>
      <c r="E9894">
        <v>6.25E-2</v>
      </c>
      <c r="F9894">
        <v>0</v>
      </c>
      <c r="G9894">
        <v>0</v>
      </c>
      <c r="H9894">
        <v>0</v>
      </c>
      <c r="I9894">
        <v>0</v>
      </c>
    </row>
    <row r="9895" spans="1:9" x14ac:dyDescent="0.25">
      <c r="A9895" t="s">
        <v>722</v>
      </c>
      <c r="B9895">
        <v>1850</v>
      </c>
      <c r="C9895" s="593">
        <v>6.25E-2</v>
      </c>
      <c r="D9895" t="s">
        <v>3856</v>
      </c>
      <c r="E9895">
        <v>6.25E-2</v>
      </c>
      <c r="F9895">
        <v>0</v>
      </c>
      <c r="G9895">
        <v>0</v>
      </c>
      <c r="H9895">
        <v>0</v>
      </c>
      <c r="I9895">
        <v>0</v>
      </c>
    </row>
    <row r="9896" spans="1:9" x14ac:dyDescent="0.25">
      <c r="A9896" t="s">
        <v>722</v>
      </c>
      <c r="B9896">
        <v>1851</v>
      </c>
      <c r="C9896" s="593">
        <v>6.25E-2</v>
      </c>
      <c r="D9896" t="s">
        <v>3859</v>
      </c>
      <c r="E9896">
        <v>6.25E-2</v>
      </c>
      <c r="F9896">
        <v>0</v>
      </c>
      <c r="G9896">
        <v>0</v>
      </c>
      <c r="H9896">
        <v>0</v>
      </c>
      <c r="I9896">
        <v>0</v>
      </c>
    </row>
    <row r="9897" spans="1:9" x14ac:dyDescent="0.25">
      <c r="A9897" t="s">
        <v>722</v>
      </c>
      <c r="B9897">
        <v>1852</v>
      </c>
      <c r="C9897" s="593">
        <v>6.25E-2</v>
      </c>
      <c r="D9897" t="s">
        <v>3859</v>
      </c>
      <c r="E9897">
        <v>6.25E-2</v>
      </c>
      <c r="F9897">
        <v>0</v>
      </c>
      <c r="G9897">
        <v>0</v>
      </c>
      <c r="H9897">
        <v>0</v>
      </c>
      <c r="I9897">
        <v>0</v>
      </c>
    </row>
    <row r="9898" spans="1:9" x14ac:dyDescent="0.25">
      <c r="A9898" t="s">
        <v>722</v>
      </c>
      <c r="B9898">
        <v>1853</v>
      </c>
      <c r="C9898" s="593">
        <v>6.25E-2</v>
      </c>
      <c r="D9898" t="s">
        <v>3859</v>
      </c>
      <c r="E9898">
        <v>6.25E-2</v>
      </c>
      <c r="F9898">
        <v>0</v>
      </c>
      <c r="G9898">
        <v>0</v>
      </c>
      <c r="H9898">
        <v>0</v>
      </c>
      <c r="I9898">
        <v>0</v>
      </c>
    </row>
    <row r="9899" spans="1:9" x14ac:dyDescent="0.25">
      <c r="A9899" t="s">
        <v>722</v>
      </c>
      <c r="B9899">
        <v>1854</v>
      </c>
      <c r="C9899" s="593">
        <v>6.25E-2</v>
      </c>
      <c r="D9899" t="s">
        <v>3856</v>
      </c>
      <c r="E9899">
        <v>6.25E-2</v>
      </c>
      <c r="F9899">
        <v>0</v>
      </c>
      <c r="G9899">
        <v>0</v>
      </c>
      <c r="H9899">
        <v>0</v>
      </c>
      <c r="I9899">
        <v>0</v>
      </c>
    </row>
    <row r="9900" spans="1:9" x14ac:dyDescent="0.25">
      <c r="A9900" t="s">
        <v>722</v>
      </c>
      <c r="B9900">
        <v>1860</v>
      </c>
      <c r="C9900" s="593">
        <v>6.25E-2</v>
      </c>
      <c r="D9900" t="s">
        <v>3860</v>
      </c>
      <c r="E9900">
        <v>6.25E-2</v>
      </c>
      <c r="F9900">
        <v>0</v>
      </c>
      <c r="G9900">
        <v>0</v>
      </c>
      <c r="H9900">
        <v>0</v>
      </c>
      <c r="I9900">
        <v>0</v>
      </c>
    </row>
    <row r="9901" spans="1:9" x14ac:dyDescent="0.25">
      <c r="A9901" t="s">
        <v>722</v>
      </c>
      <c r="B9901">
        <v>1862</v>
      </c>
      <c r="C9901" s="593">
        <v>6.25E-2</v>
      </c>
      <c r="D9901" t="s">
        <v>3861</v>
      </c>
      <c r="E9901">
        <v>6.25E-2</v>
      </c>
      <c r="F9901">
        <v>0</v>
      </c>
      <c r="G9901">
        <v>0</v>
      </c>
      <c r="H9901">
        <v>0</v>
      </c>
      <c r="I9901">
        <v>0</v>
      </c>
    </row>
    <row r="9902" spans="1:9" x14ac:dyDescent="0.25">
      <c r="A9902" t="s">
        <v>722</v>
      </c>
      <c r="B9902">
        <v>1863</v>
      </c>
      <c r="C9902" s="593">
        <v>6.25E-2</v>
      </c>
      <c r="D9902" t="s">
        <v>3859</v>
      </c>
      <c r="E9902">
        <v>6.25E-2</v>
      </c>
      <c r="F9902">
        <v>0</v>
      </c>
      <c r="G9902">
        <v>0</v>
      </c>
      <c r="H9902">
        <v>0</v>
      </c>
      <c r="I9902">
        <v>0</v>
      </c>
    </row>
    <row r="9903" spans="1:9" x14ac:dyDescent="0.25">
      <c r="A9903" t="s">
        <v>722</v>
      </c>
      <c r="B9903">
        <v>1864</v>
      </c>
      <c r="C9903" s="593">
        <v>6.25E-2</v>
      </c>
      <c r="D9903" t="s">
        <v>3862</v>
      </c>
      <c r="E9903">
        <v>6.25E-2</v>
      </c>
      <c r="F9903">
        <v>0</v>
      </c>
      <c r="G9903">
        <v>0</v>
      </c>
      <c r="H9903">
        <v>0</v>
      </c>
      <c r="I9903">
        <v>0</v>
      </c>
    </row>
    <row r="9904" spans="1:9" x14ac:dyDescent="0.25">
      <c r="A9904" t="s">
        <v>722</v>
      </c>
      <c r="B9904">
        <v>1865</v>
      </c>
      <c r="C9904" s="593">
        <v>6.25E-2</v>
      </c>
      <c r="D9904" t="s">
        <v>3855</v>
      </c>
      <c r="E9904">
        <v>6.25E-2</v>
      </c>
      <c r="F9904">
        <v>0</v>
      </c>
      <c r="G9904">
        <v>0</v>
      </c>
      <c r="H9904">
        <v>0</v>
      </c>
      <c r="I9904">
        <v>0</v>
      </c>
    </row>
    <row r="9905" spans="1:9" x14ac:dyDescent="0.25">
      <c r="A9905" t="s">
        <v>722</v>
      </c>
      <c r="B9905">
        <v>1866</v>
      </c>
      <c r="C9905" s="593">
        <v>6.25E-2</v>
      </c>
      <c r="D9905" t="s">
        <v>3855</v>
      </c>
      <c r="E9905">
        <v>6.25E-2</v>
      </c>
      <c r="F9905">
        <v>0</v>
      </c>
      <c r="G9905">
        <v>0</v>
      </c>
      <c r="H9905">
        <v>0</v>
      </c>
      <c r="I9905">
        <v>0</v>
      </c>
    </row>
    <row r="9906" spans="1:9" x14ac:dyDescent="0.25">
      <c r="A9906" t="s">
        <v>722</v>
      </c>
      <c r="B9906">
        <v>1867</v>
      </c>
      <c r="C9906" s="593">
        <v>6.25E-2</v>
      </c>
      <c r="D9906" t="s">
        <v>3853</v>
      </c>
      <c r="E9906">
        <v>6.25E-2</v>
      </c>
      <c r="F9906">
        <v>0</v>
      </c>
      <c r="G9906">
        <v>0</v>
      </c>
      <c r="H9906">
        <v>0</v>
      </c>
      <c r="I9906">
        <v>0</v>
      </c>
    </row>
    <row r="9907" spans="1:9" x14ac:dyDescent="0.25">
      <c r="A9907" t="s">
        <v>722</v>
      </c>
      <c r="B9907">
        <v>1876</v>
      </c>
      <c r="C9907" s="593">
        <v>6.25E-2</v>
      </c>
      <c r="D9907" t="s">
        <v>3861</v>
      </c>
      <c r="E9907">
        <v>6.25E-2</v>
      </c>
      <c r="F9907">
        <v>0</v>
      </c>
      <c r="G9907">
        <v>0</v>
      </c>
      <c r="H9907">
        <v>0</v>
      </c>
      <c r="I9907">
        <v>0</v>
      </c>
    </row>
    <row r="9908" spans="1:9" x14ac:dyDescent="0.25">
      <c r="A9908" t="s">
        <v>722</v>
      </c>
      <c r="B9908">
        <v>1879</v>
      </c>
      <c r="C9908" s="593">
        <v>6.25E-2</v>
      </c>
      <c r="D9908" t="s">
        <v>3856</v>
      </c>
      <c r="E9908">
        <v>6.25E-2</v>
      </c>
      <c r="F9908">
        <v>0</v>
      </c>
      <c r="G9908">
        <v>0</v>
      </c>
      <c r="H9908">
        <v>0</v>
      </c>
      <c r="I9908">
        <v>0</v>
      </c>
    </row>
    <row r="9909" spans="1:9" x14ac:dyDescent="0.25">
      <c r="A9909" t="s">
        <v>722</v>
      </c>
      <c r="B9909">
        <v>1880</v>
      </c>
      <c r="C9909" s="593">
        <v>6.25E-2</v>
      </c>
      <c r="D9909" t="s">
        <v>3863</v>
      </c>
      <c r="E9909">
        <v>6.25E-2</v>
      </c>
      <c r="F9909">
        <v>0</v>
      </c>
      <c r="G9909">
        <v>0</v>
      </c>
      <c r="H9909">
        <v>0</v>
      </c>
      <c r="I9909">
        <v>0</v>
      </c>
    </row>
    <row r="9910" spans="1:9" x14ac:dyDescent="0.25">
      <c r="A9910" t="s">
        <v>722</v>
      </c>
      <c r="B9910">
        <v>1885</v>
      </c>
      <c r="C9910" s="593">
        <v>6.25E-2</v>
      </c>
      <c r="D9910" t="s">
        <v>3858</v>
      </c>
      <c r="E9910">
        <v>6.25E-2</v>
      </c>
      <c r="F9910">
        <v>0</v>
      </c>
      <c r="G9910">
        <v>0</v>
      </c>
      <c r="H9910">
        <v>0</v>
      </c>
      <c r="I9910">
        <v>0</v>
      </c>
    </row>
    <row r="9911" spans="1:9" x14ac:dyDescent="0.25">
      <c r="A9911" t="s">
        <v>722</v>
      </c>
      <c r="B9911">
        <v>1886</v>
      </c>
      <c r="C9911" s="593">
        <v>6.25E-2</v>
      </c>
      <c r="D9911" t="s">
        <v>1293</v>
      </c>
      <c r="E9911">
        <v>6.25E-2</v>
      </c>
      <c r="F9911">
        <v>0</v>
      </c>
      <c r="G9911">
        <v>0</v>
      </c>
      <c r="H9911">
        <v>0</v>
      </c>
      <c r="I9911">
        <v>0</v>
      </c>
    </row>
    <row r="9912" spans="1:9" x14ac:dyDescent="0.25">
      <c r="A9912" t="s">
        <v>722</v>
      </c>
      <c r="B9912">
        <v>1887</v>
      </c>
      <c r="C9912" s="593">
        <v>6.25E-2</v>
      </c>
      <c r="D9912" t="s">
        <v>3853</v>
      </c>
      <c r="E9912">
        <v>6.25E-2</v>
      </c>
      <c r="F9912">
        <v>0</v>
      </c>
      <c r="G9912">
        <v>0</v>
      </c>
      <c r="H9912">
        <v>0</v>
      </c>
      <c r="I9912">
        <v>0</v>
      </c>
    </row>
    <row r="9913" spans="1:9" x14ac:dyDescent="0.25">
      <c r="A9913" t="s">
        <v>722</v>
      </c>
      <c r="B9913">
        <v>1888</v>
      </c>
      <c r="C9913" s="593">
        <v>6.25E-2</v>
      </c>
      <c r="D9913" t="s">
        <v>3854</v>
      </c>
      <c r="E9913">
        <v>6.25E-2</v>
      </c>
      <c r="F9913">
        <v>0</v>
      </c>
      <c r="G9913">
        <v>0</v>
      </c>
      <c r="H9913">
        <v>0</v>
      </c>
      <c r="I9913">
        <v>0</v>
      </c>
    </row>
    <row r="9914" spans="1:9" x14ac:dyDescent="0.25">
      <c r="A9914" t="s">
        <v>722</v>
      </c>
      <c r="B9914">
        <v>1889</v>
      </c>
      <c r="C9914" s="593">
        <v>6.25E-2</v>
      </c>
      <c r="D9914" t="s">
        <v>3853</v>
      </c>
      <c r="E9914">
        <v>6.25E-2</v>
      </c>
      <c r="F9914">
        <v>0</v>
      </c>
      <c r="G9914">
        <v>0</v>
      </c>
      <c r="H9914">
        <v>0</v>
      </c>
      <c r="I9914">
        <v>0</v>
      </c>
    </row>
    <row r="9915" spans="1:9" x14ac:dyDescent="0.25">
      <c r="A9915" t="s">
        <v>722</v>
      </c>
      <c r="B9915">
        <v>1890</v>
      </c>
      <c r="C9915" s="593">
        <v>6.25E-2</v>
      </c>
      <c r="D9915" t="s">
        <v>1195</v>
      </c>
      <c r="E9915">
        <v>6.25E-2</v>
      </c>
      <c r="F9915">
        <v>0</v>
      </c>
      <c r="G9915">
        <v>0</v>
      </c>
      <c r="H9915">
        <v>0</v>
      </c>
      <c r="I9915">
        <v>0</v>
      </c>
    </row>
    <row r="9916" spans="1:9" x14ac:dyDescent="0.25">
      <c r="A9916" t="s">
        <v>722</v>
      </c>
      <c r="B9916">
        <v>1899</v>
      </c>
      <c r="C9916" s="593">
        <v>6.25E-2</v>
      </c>
      <c r="D9916" t="s">
        <v>3208</v>
      </c>
      <c r="E9916">
        <v>6.25E-2</v>
      </c>
      <c r="F9916">
        <v>0</v>
      </c>
      <c r="G9916">
        <v>0</v>
      </c>
      <c r="H9916">
        <v>0</v>
      </c>
      <c r="I9916">
        <v>0</v>
      </c>
    </row>
    <row r="9917" spans="1:9" x14ac:dyDescent="0.25">
      <c r="A9917" t="s">
        <v>722</v>
      </c>
      <c r="B9917">
        <v>1901</v>
      </c>
      <c r="C9917" s="593">
        <v>6.25E-2</v>
      </c>
      <c r="D9917" t="s">
        <v>1429</v>
      </c>
      <c r="E9917">
        <v>6.25E-2</v>
      </c>
      <c r="F9917">
        <v>0</v>
      </c>
      <c r="G9917">
        <v>0</v>
      </c>
      <c r="H9917">
        <v>0</v>
      </c>
      <c r="I9917">
        <v>0</v>
      </c>
    </row>
    <row r="9918" spans="1:9" x14ac:dyDescent="0.25">
      <c r="A9918" t="s">
        <v>722</v>
      </c>
      <c r="B9918">
        <v>1902</v>
      </c>
      <c r="C9918" s="593">
        <v>6.25E-2</v>
      </c>
      <c r="D9918" t="s">
        <v>1429</v>
      </c>
      <c r="E9918">
        <v>6.25E-2</v>
      </c>
      <c r="F9918">
        <v>0</v>
      </c>
      <c r="G9918">
        <v>0</v>
      </c>
      <c r="H9918">
        <v>0</v>
      </c>
      <c r="I9918">
        <v>0</v>
      </c>
    </row>
    <row r="9919" spans="1:9" x14ac:dyDescent="0.25">
      <c r="A9919" t="s">
        <v>722</v>
      </c>
      <c r="B9919">
        <v>1903</v>
      </c>
      <c r="C9919" s="593">
        <v>6.25E-2</v>
      </c>
      <c r="D9919" t="s">
        <v>1429</v>
      </c>
      <c r="E9919">
        <v>6.25E-2</v>
      </c>
      <c r="F9919">
        <v>0</v>
      </c>
      <c r="G9919">
        <v>0</v>
      </c>
      <c r="H9919">
        <v>0</v>
      </c>
      <c r="I9919">
        <v>0</v>
      </c>
    </row>
    <row r="9920" spans="1:9" x14ac:dyDescent="0.25">
      <c r="A9920" t="s">
        <v>722</v>
      </c>
      <c r="B9920">
        <v>1904</v>
      </c>
      <c r="C9920" s="593">
        <v>6.25E-2</v>
      </c>
      <c r="D9920" t="s">
        <v>3862</v>
      </c>
      <c r="E9920">
        <v>6.25E-2</v>
      </c>
      <c r="F9920">
        <v>0</v>
      </c>
      <c r="G9920">
        <v>0</v>
      </c>
      <c r="H9920">
        <v>0</v>
      </c>
      <c r="I9920">
        <v>0</v>
      </c>
    </row>
    <row r="9921" spans="1:9" x14ac:dyDescent="0.25">
      <c r="A9921" t="s">
        <v>722</v>
      </c>
      <c r="B9921">
        <v>1905</v>
      </c>
      <c r="C9921" s="593">
        <v>6.25E-2</v>
      </c>
      <c r="D9921" t="s">
        <v>1429</v>
      </c>
      <c r="E9921">
        <v>6.25E-2</v>
      </c>
      <c r="F9921">
        <v>0</v>
      </c>
      <c r="G9921">
        <v>0</v>
      </c>
      <c r="H9921">
        <v>0</v>
      </c>
      <c r="I9921">
        <v>0</v>
      </c>
    </row>
    <row r="9922" spans="1:9" x14ac:dyDescent="0.25">
      <c r="A9922" t="s">
        <v>722</v>
      </c>
      <c r="B9922">
        <v>1906</v>
      </c>
      <c r="C9922" s="593">
        <v>6.25E-2</v>
      </c>
      <c r="D9922" t="s">
        <v>3864</v>
      </c>
      <c r="E9922">
        <v>6.25E-2</v>
      </c>
      <c r="F9922">
        <v>0</v>
      </c>
      <c r="G9922">
        <v>0</v>
      </c>
      <c r="H9922">
        <v>0</v>
      </c>
      <c r="I9922">
        <v>0</v>
      </c>
    </row>
    <row r="9923" spans="1:9" x14ac:dyDescent="0.25">
      <c r="A9923" t="s">
        <v>722</v>
      </c>
      <c r="B9923">
        <v>1907</v>
      </c>
      <c r="C9923" s="593">
        <v>6.25E-2</v>
      </c>
      <c r="D9923" t="s">
        <v>1429</v>
      </c>
      <c r="E9923">
        <v>6.25E-2</v>
      </c>
      <c r="F9923">
        <v>0</v>
      </c>
      <c r="G9923">
        <v>0</v>
      </c>
      <c r="H9923">
        <v>0</v>
      </c>
      <c r="I9923">
        <v>0</v>
      </c>
    </row>
    <row r="9924" spans="1:9" x14ac:dyDescent="0.25">
      <c r="A9924" t="s">
        <v>722</v>
      </c>
      <c r="B9924">
        <v>1908</v>
      </c>
      <c r="C9924" s="593">
        <v>6.25E-2</v>
      </c>
      <c r="D9924" t="s">
        <v>3865</v>
      </c>
      <c r="E9924">
        <v>6.25E-2</v>
      </c>
      <c r="F9924">
        <v>0</v>
      </c>
      <c r="G9924">
        <v>0</v>
      </c>
      <c r="H9924">
        <v>0</v>
      </c>
      <c r="I9924">
        <v>0</v>
      </c>
    </row>
    <row r="9925" spans="1:9" x14ac:dyDescent="0.25">
      <c r="A9925" t="s">
        <v>722</v>
      </c>
      <c r="B9925">
        <v>1910</v>
      </c>
      <c r="C9925" s="593">
        <v>6.25E-2</v>
      </c>
      <c r="D9925" t="s">
        <v>1429</v>
      </c>
      <c r="E9925">
        <v>6.25E-2</v>
      </c>
      <c r="F9925">
        <v>0</v>
      </c>
      <c r="G9925">
        <v>0</v>
      </c>
      <c r="H9925">
        <v>0</v>
      </c>
      <c r="I9925">
        <v>0</v>
      </c>
    </row>
    <row r="9926" spans="1:9" x14ac:dyDescent="0.25">
      <c r="A9926" t="s">
        <v>722</v>
      </c>
      <c r="B9926">
        <v>1913</v>
      </c>
      <c r="C9926" s="593">
        <v>6.25E-2</v>
      </c>
      <c r="D9926" t="s">
        <v>3860</v>
      </c>
      <c r="E9926">
        <v>6.25E-2</v>
      </c>
      <c r="F9926">
        <v>0</v>
      </c>
      <c r="G9926">
        <v>0</v>
      </c>
      <c r="H9926">
        <v>0</v>
      </c>
      <c r="I9926">
        <v>0</v>
      </c>
    </row>
    <row r="9927" spans="1:9" x14ac:dyDescent="0.25">
      <c r="A9927" t="s">
        <v>722</v>
      </c>
      <c r="B9927">
        <v>1915</v>
      </c>
      <c r="C9927" s="593">
        <v>6.25E-2</v>
      </c>
      <c r="D9927" t="s">
        <v>3866</v>
      </c>
      <c r="E9927">
        <v>6.25E-2</v>
      </c>
      <c r="F9927">
        <v>0</v>
      </c>
      <c r="G9927">
        <v>0</v>
      </c>
      <c r="H9927">
        <v>0</v>
      </c>
      <c r="I9927">
        <v>0</v>
      </c>
    </row>
    <row r="9928" spans="1:9" x14ac:dyDescent="0.25">
      <c r="A9928" t="s">
        <v>722</v>
      </c>
      <c r="B9928">
        <v>1921</v>
      </c>
      <c r="C9928" s="593">
        <v>6.25E-2</v>
      </c>
      <c r="D9928" t="s">
        <v>3858</v>
      </c>
      <c r="E9928">
        <v>6.25E-2</v>
      </c>
      <c r="F9928">
        <v>0</v>
      </c>
      <c r="G9928">
        <v>0</v>
      </c>
      <c r="H9928">
        <v>0</v>
      </c>
      <c r="I9928">
        <v>0</v>
      </c>
    </row>
    <row r="9929" spans="1:9" x14ac:dyDescent="0.25">
      <c r="A9929" t="s">
        <v>722</v>
      </c>
      <c r="B9929">
        <v>1922</v>
      </c>
      <c r="C9929" s="593">
        <v>6.25E-2</v>
      </c>
      <c r="D9929" t="s">
        <v>3867</v>
      </c>
      <c r="E9929">
        <v>6.25E-2</v>
      </c>
      <c r="F9929">
        <v>0</v>
      </c>
      <c r="G9929">
        <v>0</v>
      </c>
      <c r="H9929">
        <v>0</v>
      </c>
      <c r="I9929">
        <v>0</v>
      </c>
    </row>
    <row r="9930" spans="1:9" x14ac:dyDescent="0.25">
      <c r="A9930" t="s">
        <v>722</v>
      </c>
      <c r="B9930">
        <v>1923</v>
      </c>
      <c r="C9930" s="593">
        <v>6.25E-2</v>
      </c>
      <c r="D9930" t="s">
        <v>3868</v>
      </c>
      <c r="E9930">
        <v>6.25E-2</v>
      </c>
      <c r="F9930">
        <v>0</v>
      </c>
      <c r="G9930">
        <v>0</v>
      </c>
      <c r="H9930">
        <v>0</v>
      </c>
      <c r="I9930">
        <v>0</v>
      </c>
    </row>
    <row r="9931" spans="1:9" x14ac:dyDescent="0.25">
      <c r="A9931" t="s">
        <v>722</v>
      </c>
      <c r="B9931">
        <v>1929</v>
      </c>
      <c r="C9931" s="593">
        <v>6.25E-2</v>
      </c>
      <c r="D9931" t="s">
        <v>2999</v>
      </c>
      <c r="E9931">
        <v>6.25E-2</v>
      </c>
      <c r="F9931">
        <v>0</v>
      </c>
      <c r="G9931">
        <v>0</v>
      </c>
      <c r="H9931">
        <v>0</v>
      </c>
      <c r="I9931">
        <v>0</v>
      </c>
    </row>
    <row r="9932" spans="1:9" x14ac:dyDescent="0.25">
      <c r="A9932" t="s">
        <v>722</v>
      </c>
      <c r="B9932">
        <v>1930</v>
      </c>
      <c r="C9932" s="593">
        <v>6.25E-2</v>
      </c>
      <c r="D9932" t="s">
        <v>3866</v>
      </c>
      <c r="E9932">
        <v>6.25E-2</v>
      </c>
      <c r="F9932">
        <v>0</v>
      </c>
      <c r="G9932">
        <v>0</v>
      </c>
      <c r="H9932">
        <v>0</v>
      </c>
      <c r="I9932">
        <v>0</v>
      </c>
    </row>
    <row r="9933" spans="1:9" x14ac:dyDescent="0.25">
      <c r="A9933" t="s">
        <v>722</v>
      </c>
      <c r="B9933">
        <v>1931</v>
      </c>
      <c r="C9933" s="593">
        <v>6.25E-2</v>
      </c>
      <c r="D9933" t="s">
        <v>3869</v>
      </c>
      <c r="E9933">
        <v>6.25E-2</v>
      </c>
      <c r="F9933">
        <v>0</v>
      </c>
      <c r="G9933">
        <v>0</v>
      </c>
      <c r="H9933">
        <v>0</v>
      </c>
      <c r="I9933">
        <v>0</v>
      </c>
    </row>
    <row r="9934" spans="1:9" x14ac:dyDescent="0.25">
      <c r="A9934" t="s">
        <v>722</v>
      </c>
      <c r="B9934">
        <v>1936</v>
      </c>
      <c r="C9934" s="593">
        <v>6.25E-2</v>
      </c>
      <c r="D9934" t="s">
        <v>2999</v>
      </c>
      <c r="E9934">
        <v>6.25E-2</v>
      </c>
      <c r="F9934">
        <v>0</v>
      </c>
      <c r="G9934">
        <v>0</v>
      </c>
      <c r="H9934">
        <v>0</v>
      </c>
      <c r="I9934">
        <v>0</v>
      </c>
    </row>
    <row r="9935" spans="1:9" x14ac:dyDescent="0.25">
      <c r="A9935" t="s">
        <v>722</v>
      </c>
      <c r="B9935">
        <v>1937</v>
      </c>
      <c r="C9935" s="593">
        <v>6.25E-2</v>
      </c>
      <c r="D9935" t="s">
        <v>3870</v>
      </c>
      <c r="E9935">
        <v>6.25E-2</v>
      </c>
      <c r="F9935">
        <v>0</v>
      </c>
      <c r="G9935">
        <v>0</v>
      </c>
      <c r="H9935">
        <v>0</v>
      </c>
      <c r="I9935">
        <v>0</v>
      </c>
    </row>
    <row r="9936" spans="1:9" x14ac:dyDescent="0.25">
      <c r="A9936" t="s">
        <v>722</v>
      </c>
      <c r="B9936">
        <v>1938</v>
      </c>
      <c r="C9936" s="593">
        <v>6.25E-2</v>
      </c>
      <c r="D9936" t="s">
        <v>3858</v>
      </c>
      <c r="E9936">
        <v>6.25E-2</v>
      </c>
      <c r="F9936">
        <v>0</v>
      </c>
      <c r="G9936">
        <v>0</v>
      </c>
      <c r="H9936">
        <v>0</v>
      </c>
      <c r="I9936">
        <v>0</v>
      </c>
    </row>
    <row r="9937" spans="1:9" x14ac:dyDescent="0.25">
      <c r="A9937" t="s">
        <v>722</v>
      </c>
      <c r="B9937">
        <v>1940</v>
      </c>
      <c r="C9937" s="593">
        <v>6.25E-2</v>
      </c>
      <c r="D9937" t="s">
        <v>3862</v>
      </c>
      <c r="E9937">
        <v>6.25E-2</v>
      </c>
      <c r="F9937">
        <v>0</v>
      </c>
      <c r="G9937">
        <v>0</v>
      </c>
      <c r="H9937">
        <v>0</v>
      </c>
      <c r="I9937">
        <v>0</v>
      </c>
    </row>
    <row r="9938" spans="1:9" x14ac:dyDescent="0.25">
      <c r="A9938" t="s">
        <v>722</v>
      </c>
      <c r="B9938">
        <v>1944</v>
      </c>
      <c r="C9938" s="593">
        <v>6.25E-2</v>
      </c>
      <c r="D9938" t="s">
        <v>3866</v>
      </c>
      <c r="E9938">
        <v>6.25E-2</v>
      </c>
      <c r="F9938">
        <v>0</v>
      </c>
      <c r="G9938">
        <v>0</v>
      </c>
      <c r="H9938">
        <v>0</v>
      </c>
      <c r="I9938">
        <v>0</v>
      </c>
    </row>
    <row r="9939" spans="1:9" x14ac:dyDescent="0.25">
      <c r="A9939" t="s">
        <v>722</v>
      </c>
      <c r="B9939">
        <v>1945</v>
      </c>
      <c r="C9939" s="593">
        <v>6.25E-2</v>
      </c>
      <c r="D9939" t="s">
        <v>3871</v>
      </c>
      <c r="E9939">
        <v>6.25E-2</v>
      </c>
      <c r="F9939">
        <v>0</v>
      </c>
      <c r="G9939">
        <v>0</v>
      </c>
      <c r="H9939">
        <v>0</v>
      </c>
      <c r="I9939">
        <v>0</v>
      </c>
    </row>
    <row r="9940" spans="1:9" x14ac:dyDescent="0.25">
      <c r="A9940" t="s">
        <v>722</v>
      </c>
      <c r="B9940">
        <v>1949</v>
      </c>
      <c r="C9940" s="593">
        <v>6.25E-2</v>
      </c>
      <c r="D9940" t="s">
        <v>3853</v>
      </c>
      <c r="E9940">
        <v>6.25E-2</v>
      </c>
      <c r="F9940">
        <v>0</v>
      </c>
      <c r="G9940">
        <v>0</v>
      </c>
      <c r="H9940">
        <v>0</v>
      </c>
      <c r="I9940">
        <v>0</v>
      </c>
    </row>
    <row r="9941" spans="1:9" x14ac:dyDescent="0.25">
      <c r="A9941" t="s">
        <v>722</v>
      </c>
      <c r="B9941">
        <v>1950</v>
      </c>
      <c r="C9941" s="593">
        <v>6.25E-2</v>
      </c>
      <c r="D9941" t="s">
        <v>3867</v>
      </c>
      <c r="E9941">
        <v>6.25E-2</v>
      </c>
      <c r="F9941">
        <v>0</v>
      </c>
      <c r="G9941">
        <v>0</v>
      </c>
      <c r="H9941">
        <v>0</v>
      </c>
      <c r="I9941">
        <v>0</v>
      </c>
    </row>
    <row r="9942" spans="1:9" x14ac:dyDescent="0.25">
      <c r="A9942" t="s">
        <v>722</v>
      </c>
      <c r="B9942">
        <v>1951</v>
      </c>
      <c r="C9942" s="593">
        <v>6.25E-2</v>
      </c>
      <c r="D9942" t="s">
        <v>3867</v>
      </c>
      <c r="E9942">
        <v>6.25E-2</v>
      </c>
      <c r="F9942">
        <v>0</v>
      </c>
      <c r="G9942">
        <v>0</v>
      </c>
      <c r="H9942">
        <v>0</v>
      </c>
      <c r="I9942">
        <v>0</v>
      </c>
    </row>
    <row r="9943" spans="1:9" x14ac:dyDescent="0.25">
      <c r="A9943" t="s">
        <v>722</v>
      </c>
      <c r="B9943">
        <v>1952</v>
      </c>
      <c r="C9943" s="593">
        <v>6.25E-2</v>
      </c>
      <c r="D9943" t="s">
        <v>3872</v>
      </c>
      <c r="E9943">
        <v>6.25E-2</v>
      </c>
      <c r="F9943">
        <v>0</v>
      </c>
      <c r="G9943">
        <v>0</v>
      </c>
      <c r="H9943">
        <v>0</v>
      </c>
      <c r="I9943">
        <v>0</v>
      </c>
    </row>
    <row r="9944" spans="1:9" x14ac:dyDescent="0.25">
      <c r="A9944" t="s">
        <v>722</v>
      </c>
      <c r="B9944">
        <v>1960</v>
      </c>
      <c r="C9944" s="593">
        <v>6.25E-2</v>
      </c>
      <c r="D9944" t="s">
        <v>3862</v>
      </c>
      <c r="E9944">
        <v>6.25E-2</v>
      </c>
      <c r="F9944">
        <v>0</v>
      </c>
      <c r="G9944">
        <v>0</v>
      </c>
      <c r="H9944">
        <v>0</v>
      </c>
      <c r="I9944">
        <v>0</v>
      </c>
    </row>
    <row r="9945" spans="1:9" x14ac:dyDescent="0.25">
      <c r="A9945" t="s">
        <v>722</v>
      </c>
      <c r="B9945">
        <v>1961</v>
      </c>
      <c r="C9945" s="593">
        <v>6.25E-2</v>
      </c>
      <c r="D9945" t="s">
        <v>3873</v>
      </c>
      <c r="E9945">
        <v>6.25E-2</v>
      </c>
      <c r="F9945">
        <v>0</v>
      </c>
      <c r="G9945">
        <v>0</v>
      </c>
      <c r="H9945">
        <v>0</v>
      </c>
      <c r="I9945">
        <v>0</v>
      </c>
    </row>
    <row r="9946" spans="1:9" x14ac:dyDescent="0.25">
      <c r="A9946" t="s">
        <v>722</v>
      </c>
      <c r="B9946">
        <v>1965</v>
      </c>
      <c r="C9946" s="593">
        <v>6.25E-2</v>
      </c>
      <c r="D9946" t="s">
        <v>3874</v>
      </c>
      <c r="E9946">
        <v>6.25E-2</v>
      </c>
      <c r="F9946">
        <v>0</v>
      </c>
      <c r="G9946">
        <v>0</v>
      </c>
      <c r="H9946">
        <v>0</v>
      </c>
      <c r="I9946">
        <v>0</v>
      </c>
    </row>
    <row r="9947" spans="1:9" x14ac:dyDescent="0.25">
      <c r="A9947" t="s">
        <v>722</v>
      </c>
      <c r="B9947">
        <v>1966</v>
      </c>
      <c r="C9947" s="593">
        <v>6.25E-2</v>
      </c>
      <c r="D9947" t="s">
        <v>3869</v>
      </c>
      <c r="E9947">
        <v>6.25E-2</v>
      </c>
      <c r="F9947">
        <v>0</v>
      </c>
      <c r="G9947">
        <v>0</v>
      </c>
      <c r="H9947">
        <v>0</v>
      </c>
      <c r="I9947">
        <v>0</v>
      </c>
    </row>
    <row r="9948" spans="1:9" x14ac:dyDescent="0.25">
      <c r="A9948" t="s">
        <v>722</v>
      </c>
      <c r="B9948">
        <v>1969</v>
      </c>
      <c r="C9948" s="593">
        <v>6.25E-2</v>
      </c>
      <c r="D9948" t="s">
        <v>2075</v>
      </c>
      <c r="E9948">
        <v>6.25E-2</v>
      </c>
      <c r="F9948">
        <v>0</v>
      </c>
      <c r="G9948">
        <v>0</v>
      </c>
      <c r="H9948">
        <v>0</v>
      </c>
      <c r="I9948">
        <v>0</v>
      </c>
    </row>
    <row r="9949" spans="1:9" x14ac:dyDescent="0.25">
      <c r="A9949" t="s">
        <v>722</v>
      </c>
      <c r="B9949">
        <v>1970</v>
      </c>
      <c r="C9949" s="593">
        <v>6.25E-2</v>
      </c>
      <c r="D9949" t="s">
        <v>3871</v>
      </c>
      <c r="E9949">
        <v>6.25E-2</v>
      </c>
      <c r="F9949">
        <v>0</v>
      </c>
      <c r="G9949">
        <v>0</v>
      </c>
      <c r="H9949">
        <v>0</v>
      </c>
      <c r="I9949">
        <v>0</v>
      </c>
    </row>
    <row r="9950" spans="1:9" x14ac:dyDescent="0.25">
      <c r="A9950" t="s">
        <v>722</v>
      </c>
      <c r="B9950">
        <v>1971</v>
      </c>
      <c r="C9950" s="593">
        <v>6.25E-2</v>
      </c>
      <c r="D9950" t="s">
        <v>1477</v>
      </c>
      <c r="E9950">
        <v>6.25E-2</v>
      </c>
      <c r="F9950">
        <v>0</v>
      </c>
      <c r="G9950">
        <v>0</v>
      </c>
      <c r="H9950">
        <v>0</v>
      </c>
      <c r="I9950">
        <v>0</v>
      </c>
    </row>
    <row r="9951" spans="1:9" x14ac:dyDescent="0.25">
      <c r="A9951" t="s">
        <v>722</v>
      </c>
      <c r="B9951">
        <v>1982</v>
      </c>
      <c r="C9951" s="593">
        <v>6.25E-2</v>
      </c>
      <c r="D9951" t="s">
        <v>3868</v>
      </c>
      <c r="E9951">
        <v>6.25E-2</v>
      </c>
      <c r="F9951">
        <v>0</v>
      </c>
      <c r="G9951">
        <v>0</v>
      </c>
      <c r="H9951">
        <v>0</v>
      </c>
      <c r="I9951">
        <v>0</v>
      </c>
    </row>
    <row r="9952" spans="1:9" x14ac:dyDescent="0.25">
      <c r="A9952" t="s">
        <v>722</v>
      </c>
      <c r="B9952">
        <v>1983</v>
      </c>
      <c r="C9952" s="593">
        <v>6.25E-2</v>
      </c>
      <c r="D9952" t="s">
        <v>3858</v>
      </c>
      <c r="E9952">
        <v>6.25E-2</v>
      </c>
      <c r="F9952">
        <v>0</v>
      </c>
      <c r="G9952">
        <v>0</v>
      </c>
      <c r="H9952">
        <v>0</v>
      </c>
      <c r="I9952">
        <v>0</v>
      </c>
    </row>
    <row r="9953" spans="1:9" x14ac:dyDescent="0.25">
      <c r="A9953" t="s">
        <v>722</v>
      </c>
      <c r="B9953">
        <v>1984</v>
      </c>
      <c r="C9953" s="593">
        <v>6.25E-2</v>
      </c>
      <c r="D9953" t="s">
        <v>3868</v>
      </c>
      <c r="E9953">
        <v>6.25E-2</v>
      </c>
      <c r="F9953">
        <v>0</v>
      </c>
      <c r="G9953">
        <v>0</v>
      </c>
      <c r="H9953">
        <v>0</v>
      </c>
      <c r="I9953">
        <v>0</v>
      </c>
    </row>
    <row r="9954" spans="1:9" x14ac:dyDescent="0.25">
      <c r="A9954" t="s">
        <v>722</v>
      </c>
      <c r="B9954">
        <v>1985</v>
      </c>
      <c r="C9954" s="593">
        <v>6.25E-2</v>
      </c>
      <c r="D9954" t="s">
        <v>2610</v>
      </c>
      <c r="E9954">
        <v>6.25E-2</v>
      </c>
      <c r="F9954">
        <v>0</v>
      </c>
      <c r="G9954">
        <v>0</v>
      </c>
      <c r="H9954">
        <v>0</v>
      </c>
      <c r="I9954">
        <v>0</v>
      </c>
    </row>
    <row r="9955" spans="1:9" x14ac:dyDescent="0.25">
      <c r="A9955" t="s">
        <v>722</v>
      </c>
      <c r="B9955">
        <v>2018</v>
      </c>
      <c r="C9955" s="593">
        <v>6.25E-2</v>
      </c>
      <c r="D9955" t="s">
        <v>3875</v>
      </c>
      <c r="E9955">
        <v>6.25E-2</v>
      </c>
      <c r="F9955">
        <v>0</v>
      </c>
      <c r="G9955">
        <v>0</v>
      </c>
      <c r="H9955">
        <v>0</v>
      </c>
      <c r="I9955">
        <v>0</v>
      </c>
    </row>
    <row r="9956" spans="1:9" x14ac:dyDescent="0.25">
      <c r="A9956" t="s">
        <v>722</v>
      </c>
      <c r="B9956">
        <v>2019</v>
      </c>
      <c r="C9956" s="593">
        <v>6.25E-2</v>
      </c>
      <c r="D9956" t="s">
        <v>3833</v>
      </c>
      <c r="E9956">
        <v>6.25E-2</v>
      </c>
      <c r="F9956">
        <v>0</v>
      </c>
      <c r="G9956">
        <v>0</v>
      </c>
      <c r="H9956">
        <v>0</v>
      </c>
      <c r="I9956">
        <v>0</v>
      </c>
    </row>
    <row r="9957" spans="1:9" x14ac:dyDescent="0.25">
      <c r="A9957" t="s">
        <v>722</v>
      </c>
      <c r="B9957">
        <v>2020</v>
      </c>
      <c r="C9957" s="593">
        <v>6.25E-2</v>
      </c>
      <c r="D9957" t="s">
        <v>3876</v>
      </c>
      <c r="E9957">
        <v>6.25E-2</v>
      </c>
      <c r="F9957">
        <v>0</v>
      </c>
      <c r="G9957">
        <v>0</v>
      </c>
      <c r="H9957">
        <v>0</v>
      </c>
      <c r="I9957">
        <v>0</v>
      </c>
    </row>
    <row r="9958" spans="1:9" x14ac:dyDescent="0.25">
      <c r="A9958" t="s">
        <v>722</v>
      </c>
      <c r="B9958">
        <v>2021</v>
      </c>
      <c r="C9958" s="593">
        <v>6.25E-2</v>
      </c>
      <c r="D9958" t="s">
        <v>2385</v>
      </c>
      <c r="E9958">
        <v>6.25E-2</v>
      </c>
      <c r="F9958">
        <v>0</v>
      </c>
      <c r="G9958">
        <v>0</v>
      </c>
      <c r="H9958">
        <v>0</v>
      </c>
      <c r="I9958">
        <v>0</v>
      </c>
    </row>
    <row r="9959" spans="1:9" x14ac:dyDescent="0.25">
      <c r="A9959" t="s">
        <v>722</v>
      </c>
      <c r="B9959">
        <v>2025</v>
      </c>
      <c r="C9959" s="593">
        <v>6.25E-2</v>
      </c>
      <c r="D9959" t="s">
        <v>3877</v>
      </c>
      <c r="E9959">
        <v>6.25E-2</v>
      </c>
      <c r="F9959">
        <v>0</v>
      </c>
      <c r="G9959">
        <v>0</v>
      </c>
      <c r="H9959">
        <v>0</v>
      </c>
      <c r="I9959">
        <v>0</v>
      </c>
    </row>
    <row r="9960" spans="1:9" x14ac:dyDescent="0.25">
      <c r="A9960" t="s">
        <v>722</v>
      </c>
      <c r="B9960">
        <v>2026</v>
      </c>
      <c r="C9960" s="593">
        <v>6.25E-2</v>
      </c>
      <c r="D9960" t="s">
        <v>3878</v>
      </c>
      <c r="E9960">
        <v>6.25E-2</v>
      </c>
      <c r="F9960">
        <v>0</v>
      </c>
      <c r="G9960">
        <v>0</v>
      </c>
      <c r="H9960">
        <v>0</v>
      </c>
      <c r="I9960">
        <v>0</v>
      </c>
    </row>
    <row r="9961" spans="1:9" x14ac:dyDescent="0.25">
      <c r="A9961" t="s">
        <v>722</v>
      </c>
      <c r="B9961">
        <v>2027</v>
      </c>
      <c r="C9961" s="593">
        <v>6.25E-2</v>
      </c>
      <c r="D9961" t="s">
        <v>3879</v>
      </c>
      <c r="E9961">
        <v>6.25E-2</v>
      </c>
      <c r="F9961">
        <v>0</v>
      </c>
      <c r="G9961">
        <v>0</v>
      </c>
      <c r="H9961">
        <v>0</v>
      </c>
      <c r="I9961">
        <v>0</v>
      </c>
    </row>
    <row r="9962" spans="1:9" x14ac:dyDescent="0.25">
      <c r="A9962" t="s">
        <v>722</v>
      </c>
      <c r="B9962">
        <v>2030</v>
      </c>
      <c r="C9962" s="593">
        <v>6.25E-2</v>
      </c>
      <c r="D9962" t="s">
        <v>1541</v>
      </c>
      <c r="E9962">
        <v>6.25E-2</v>
      </c>
      <c r="F9962">
        <v>0</v>
      </c>
      <c r="G9962">
        <v>0</v>
      </c>
      <c r="H9962">
        <v>0</v>
      </c>
      <c r="I9962">
        <v>0</v>
      </c>
    </row>
    <row r="9963" spans="1:9" x14ac:dyDescent="0.25">
      <c r="A9963" t="s">
        <v>722</v>
      </c>
      <c r="B9963">
        <v>2032</v>
      </c>
      <c r="C9963" s="593">
        <v>6.25E-2</v>
      </c>
      <c r="D9963" t="s">
        <v>2251</v>
      </c>
      <c r="E9963">
        <v>6.25E-2</v>
      </c>
      <c r="F9963">
        <v>0</v>
      </c>
      <c r="G9963">
        <v>0</v>
      </c>
      <c r="H9963">
        <v>0</v>
      </c>
      <c r="I9963">
        <v>0</v>
      </c>
    </row>
    <row r="9964" spans="1:9" x14ac:dyDescent="0.25">
      <c r="A9964" t="s">
        <v>722</v>
      </c>
      <c r="B9964">
        <v>2035</v>
      </c>
      <c r="C9964" s="593">
        <v>6.25E-2</v>
      </c>
      <c r="D9964" t="s">
        <v>3880</v>
      </c>
      <c r="E9964">
        <v>6.25E-2</v>
      </c>
      <c r="F9964">
        <v>0</v>
      </c>
      <c r="G9964">
        <v>0</v>
      </c>
      <c r="H9964">
        <v>0</v>
      </c>
      <c r="I9964">
        <v>0</v>
      </c>
    </row>
    <row r="9965" spans="1:9" x14ac:dyDescent="0.25">
      <c r="A9965" t="s">
        <v>722</v>
      </c>
      <c r="B9965">
        <v>2038</v>
      </c>
      <c r="C9965" s="593">
        <v>6.25E-2</v>
      </c>
      <c r="D9965" t="s">
        <v>3880</v>
      </c>
      <c r="E9965">
        <v>6.25E-2</v>
      </c>
      <c r="F9965">
        <v>0</v>
      </c>
      <c r="G9965">
        <v>0</v>
      </c>
      <c r="H9965">
        <v>0</v>
      </c>
      <c r="I9965">
        <v>0</v>
      </c>
    </row>
    <row r="9966" spans="1:9" x14ac:dyDescent="0.25">
      <c r="A9966" t="s">
        <v>722</v>
      </c>
      <c r="B9966">
        <v>2040</v>
      </c>
      <c r="C9966" s="593">
        <v>6.25E-2</v>
      </c>
      <c r="D9966" t="s">
        <v>3881</v>
      </c>
      <c r="E9966">
        <v>6.25E-2</v>
      </c>
      <c r="F9966">
        <v>0</v>
      </c>
      <c r="G9966">
        <v>0</v>
      </c>
      <c r="H9966">
        <v>0</v>
      </c>
      <c r="I9966">
        <v>0</v>
      </c>
    </row>
    <row r="9967" spans="1:9" x14ac:dyDescent="0.25">
      <c r="A9967" t="s">
        <v>722</v>
      </c>
      <c r="B9967">
        <v>2041</v>
      </c>
      <c r="C9967" s="593">
        <v>6.25E-2</v>
      </c>
      <c r="D9967" t="s">
        <v>3882</v>
      </c>
      <c r="E9967">
        <v>6.25E-2</v>
      </c>
      <c r="F9967">
        <v>0</v>
      </c>
      <c r="G9967">
        <v>0</v>
      </c>
      <c r="H9967">
        <v>0</v>
      </c>
      <c r="I9967">
        <v>0</v>
      </c>
    </row>
    <row r="9968" spans="1:9" x14ac:dyDescent="0.25">
      <c r="A9968" t="s">
        <v>722</v>
      </c>
      <c r="B9968">
        <v>2043</v>
      </c>
      <c r="C9968" s="593">
        <v>6.25E-2</v>
      </c>
      <c r="D9968" t="s">
        <v>3877</v>
      </c>
      <c r="E9968">
        <v>6.25E-2</v>
      </c>
      <c r="F9968">
        <v>0</v>
      </c>
      <c r="G9968">
        <v>0</v>
      </c>
      <c r="H9968">
        <v>0</v>
      </c>
      <c r="I9968">
        <v>0</v>
      </c>
    </row>
    <row r="9969" spans="1:9" x14ac:dyDescent="0.25">
      <c r="A9969" t="s">
        <v>722</v>
      </c>
      <c r="B9969">
        <v>2044</v>
      </c>
      <c r="C9969" s="593">
        <v>6.25E-2</v>
      </c>
      <c r="D9969" t="s">
        <v>3883</v>
      </c>
      <c r="E9969">
        <v>6.25E-2</v>
      </c>
      <c r="F9969">
        <v>0</v>
      </c>
      <c r="G9969">
        <v>0</v>
      </c>
      <c r="H9969">
        <v>0</v>
      </c>
      <c r="I9969">
        <v>0</v>
      </c>
    </row>
    <row r="9970" spans="1:9" x14ac:dyDescent="0.25">
      <c r="A9970" t="s">
        <v>722</v>
      </c>
      <c r="B9970">
        <v>2045</v>
      </c>
      <c r="C9970" s="593">
        <v>6.25E-2</v>
      </c>
      <c r="D9970" t="s">
        <v>2786</v>
      </c>
      <c r="E9970">
        <v>6.25E-2</v>
      </c>
      <c r="F9970">
        <v>0</v>
      </c>
      <c r="G9970">
        <v>0</v>
      </c>
      <c r="H9970">
        <v>0</v>
      </c>
      <c r="I9970">
        <v>0</v>
      </c>
    </row>
    <row r="9971" spans="1:9" x14ac:dyDescent="0.25">
      <c r="A9971" t="s">
        <v>722</v>
      </c>
      <c r="B9971">
        <v>2047</v>
      </c>
      <c r="C9971" s="593">
        <v>6.25E-2</v>
      </c>
      <c r="D9971" t="s">
        <v>3883</v>
      </c>
      <c r="E9971">
        <v>6.25E-2</v>
      </c>
      <c r="F9971">
        <v>0</v>
      </c>
      <c r="G9971">
        <v>0</v>
      </c>
      <c r="H9971">
        <v>0</v>
      </c>
      <c r="I9971">
        <v>0</v>
      </c>
    </row>
    <row r="9972" spans="1:9" x14ac:dyDescent="0.25">
      <c r="A9972" t="s">
        <v>722</v>
      </c>
      <c r="B9972">
        <v>2048</v>
      </c>
      <c r="C9972" s="593">
        <v>6.25E-2</v>
      </c>
      <c r="D9972" t="s">
        <v>3884</v>
      </c>
      <c r="E9972">
        <v>6.25E-2</v>
      </c>
      <c r="F9972">
        <v>0</v>
      </c>
      <c r="G9972">
        <v>0</v>
      </c>
      <c r="H9972">
        <v>0</v>
      </c>
      <c r="I9972">
        <v>0</v>
      </c>
    </row>
    <row r="9973" spans="1:9" x14ac:dyDescent="0.25">
      <c r="A9973" t="s">
        <v>722</v>
      </c>
      <c r="B9973">
        <v>2050</v>
      </c>
      <c r="C9973" s="593">
        <v>6.25E-2</v>
      </c>
      <c r="D9973" t="s">
        <v>3885</v>
      </c>
      <c r="E9973">
        <v>6.25E-2</v>
      </c>
      <c r="F9973">
        <v>0</v>
      </c>
      <c r="G9973">
        <v>0</v>
      </c>
      <c r="H9973">
        <v>0</v>
      </c>
      <c r="I9973">
        <v>0</v>
      </c>
    </row>
    <row r="9974" spans="1:9" x14ac:dyDescent="0.25">
      <c r="A9974" t="s">
        <v>722</v>
      </c>
      <c r="B9974">
        <v>2051</v>
      </c>
      <c r="C9974" s="593">
        <v>6.25E-2</v>
      </c>
      <c r="D9974" t="s">
        <v>3882</v>
      </c>
      <c r="E9974">
        <v>6.25E-2</v>
      </c>
      <c r="F9974">
        <v>0</v>
      </c>
      <c r="G9974">
        <v>0</v>
      </c>
      <c r="H9974">
        <v>0</v>
      </c>
      <c r="I9974">
        <v>0</v>
      </c>
    </row>
    <row r="9975" spans="1:9" x14ac:dyDescent="0.25">
      <c r="A9975" t="s">
        <v>722</v>
      </c>
      <c r="B9975">
        <v>2052</v>
      </c>
      <c r="C9975" s="593">
        <v>6.25E-2</v>
      </c>
      <c r="D9975" t="s">
        <v>1541</v>
      </c>
      <c r="E9975">
        <v>6.25E-2</v>
      </c>
      <c r="F9975">
        <v>0</v>
      </c>
      <c r="G9975">
        <v>0</v>
      </c>
      <c r="H9975">
        <v>0</v>
      </c>
      <c r="I9975">
        <v>0</v>
      </c>
    </row>
    <row r="9976" spans="1:9" x14ac:dyDescent="0.25">
      <c r="A9976" t="s">
        <v>722</v>
      </c>
      <c r="B9976">
        <v>2053</v>
      </c>
      <c r="C9976" s="593">
        <v>6.25E-2</v>
      </c>
      <c r="D9976" t="s">
        <v>3833</v>
      </c>
      <c r="E9976">
        <v>6.25E-2</v>
      </c>
      <c r="F9976">
        <v>0</v>
      </c>
      <c r="G9976">
        <v>0</v>
      </c>
      <c r="H9976">
        <v>0</v>
      </c>
      <c r="I9976">
        <v>0</v>
      </c>
    </row>
    <row r="9977" spans="1:9" x14ac:dyDescent="0.25">
      <c r="A9977" t="s">
        <v>722</v>
      </c>
      <c r="B9977">
        <v>2054</v>
      </c>
      <c r="C9977" s="593">
        <v>6.25E-2</v>
      </c>
      <c r="D9977" t="s">
        <v>3880</v>
      </c>
      <c r="E9977">
        <v>6.25E-2</v>
      </c>
      <c r="F9977">
        <v>0</v>
      </c>
      <c r="G9977">
        <v>0</v>
      </c>
      <c r="H9977">
        <v>0</v>
      </c>
      <c r="I9977">
        <v>0</v>
      </c>
    </row>
    <row r="9978" spans="1:9" x14ac:dyDescent="0.25">
      <c r="A9978" t="s">
        <v>722</v>
      </c>
      <c r="B9978">
        <v>2055</v>
      </c>
      <c r="C9978" s="593">
        <v>6.25E-2</v>
      </c>
      <c r="D9978" t="s">
        <v>3881</v>
      </c>
      <c r="E9978">
        <v>6.25E-2</v>
      </c>
      <c r="F9978">
        <v>0</v>
      </c>
      <c r="G9978">
        <v>0</v>
      </c>
      <c r="H9978">
        <v>0</v>
      </c>
      <c r="I9978">
        <v>0</v>
      </c>
    </row>
    <row r="9979" spans="1:9" x14ac:dyDescent="0.25">
      <c r="A9979" t="s">
        <v>722</v>
      </c>
      <c r="B9979">
        <v>2056</v>
      </c>
      <c r="C9979" s="593">
        <v>6.25E-2</v>
      </c>
      <c r="D9979" t="s">
        <v>3880</v>
      </c>
      <c r="E9979">
        <v>6.25E-2</v>
      </c>
      <c r="F9979">
        <v>0</v>
      </c>
      <c r="G9979">
        <v>0</v>
      </c>
      <c r="H9979">
        <v>0</v>
      </c>
      <c r="I9979">
        <v>0</v>
      </c>
    </row>
    <row r="9980" spans="1:9" x14ac:dyDescent="0.25">
      <c r="A9980" t="s">
        <v>722</v>
      </c>
      <c r="B9980">
        <v>2059</v>
      </c>
      <c r="C9980" s="593">
        <v>6.25E-2</v>
      </c>
      <c r="D9980" t="s">
        <v>3882</v>
      </c>
      <c r="E9980">
        <v>6.25E-2</v>
      </c>
      <c r="F9980">
        <v>0</v>
      </c>
      <c r="G9980">
        <v>0</v>
      </c>
      <c r="H9980">
        <v>0</v>
      </c>
      <c r="I9980">
        <v>0</v>
      </c>
    </row>
    <row r="9981" spans="1:9" x14ac:dyDescent="0.25">
      <c r="A9981" t="s">
        <v>722</v>
      </c>
      <c r="B9981">
        <v>2060</v>
      </c>
      <c r="C9981" s="593">
        <v>6.25E-2</v>
      </c>
      <c r="D9981" t="s">
        <v>3881</v>
      </c>
      <c r="E9981">
        <v>6.25E-2</v>
      </c>
      <c r="F9981">
        <v>0</v>
      </c>
      <c r="G9981">
        <v>0</v>
      </c>
      <c r="H9981">
        <v>0</v>
      </c>
      <c r="I9981">
        <v>0</v>
      </c>
    </row>
    <row r="9982" spans="1:9" x14ac:dyDescent="0.25">
      <c r="A9982" t="s">
        <v>722</v>
      </c>
      <c r="B9982">
        <v>2061</v>
      </c>
      <c r="C9982" s="593">
        <v>6.25E-2</v>
      </c>
      <c r="D9982" t="s">
        <v>3886</v>
      </c>
      <c r="E9982">
        <v>6.25E-2</v>
      </c>
      <c r="F9982">
        <v>0</v>
      </c>
      <c r="G9982">
        <v>0</v>
      </c>
      <c r="H9982">
        <v>0</v>
      </c>
      <c r="I9982">
        <v>0</v>
      </c>
    </row>
    <row r="9983" spans="1:9" x14ac:dyDescent="0.25">
      <c r="A9983" t="s">
        <v>722</v>
      </c>
      <c r="B9983">
        <v>2062</v>
      </c>
      <c r="C9983" s="593">
        <v>6.25E-2</v>
      </c>
      <c r="D9983" t="s">
        <v>2251</v>
      </c>
      <c r="E9983">
        <v>6.25E-2</v>
      </c>
      <c r="F9983">
        <v>0</v>
      </c>
      <c r="G9983">
        <v>0</v>
      </c>
      <c r="H9983">
        <v>0</v>
      </c>
      <c r="I9983">
        <v>0</v>
      </c>
    </row>
    <row r="9984" spans="1:9" x14ac:dyDescent="0.25">
      <c r="A9984" t="s">
        <v>722</v>
      </c>
      <c r="B9984">
        <v>2065</v>
      </c>
      <c r="C9984" s="593">
        <v>6.25E-2</v>
      </c>
      <c r="D9984" t="s">
        <v>3882</v>
      </c>
      <c r="E9984">
        <v>6.25E-2</v>
      </c>
      <c r="F9984">
        <v>0</v>
      </c>
      <c r="G9984">
        <v>0</v>
      </c>
      <c r="H9984">
        <v>0</v>
      </c>
      <c r="I9984">
        <v>0</v>
      </c>
    </row>
    <row r="9985" spans="1:9" x14ac:dyDescent="0.25">
      <c r="A9985" t="s">
        <v>722</v>
      </c>
      <c r="B9985">
        <v>2066</v>
      </c>
      <c r="C9985" s="593">
        <v>6.25E-2</v>
      </c>
      <c r="D9985" t="s">
        <v>3877</v>
      </c>
      <c r="E9985">
        <v>6.25E-2</v>
      </c>
      <c r="F9985">
        <v>0</v>
      </c>
      <c r="G9985">
        <v>0</v>
      </c>
      <c r="H9985">
        <v>0</v>
      </c>
      <c r="I9985">
        <v>0</v>
      </c>
    </row>
    <row r="9986" spans="1:9" x14ac:dyDescent="0.25">
      <c r="A9986" t="s">
        <v>722</v>
      </c>
      <c r="B9986">
        <v>2067</v>
      </c>
      <c r="C9986" s="593">
        <v>6.25E-2</v>
      </c>
      <c r="D9986" t="s">
        <v>3884</v>
      </c>
      <c r="E9986">
        <v>6.25E-2</v>
      </c>
      <c r="F9986">
        <v>0</v>
      </c>
      <c r="G9986">
        <v>0</v>
      </c>
      <c r="H9986">
        <v>0</v>
      </c>
      <c r="I9986">
        <v>0</v>
      </c>
    </row>
    <row r="9987" spans="1:9" x14ac:dyDescent="0.25">
      <c r="A9987" t="s">
        <v>722</v>
      </c>
      <c r="B9987">
        <v>2070</v>
      </c>
      <c r="C9987" s="593">
        <v>6.25E-2</v>
      </c>
      <c r="D9987" t="s">
        <v>3887</v>
      </c>
      <c r="E9987">
        <v>6.25E-2</v>
      </c>
      <c r="F9987">
        <v>0</v>
      </c>
      <c r="G9987">
        <v>0</v>
      </c>
      <c r="H9987">
        <v>0</v>
      </c>
      <c r="I9987">
        <v>0</v>
      </c>
    </row>
    <row r="9988" spans="1:9" x14ac:dyDescent="0.25">
      <c r="A9988" t="s">
        <v>722</v>
      </c>
      <c r="B9988">
        <v>2071</v>
      </c>
      <c r="C9988" s="593">
        <v>6.25E-2</v>
      </c>
      <c r="D9988" t="s">
        <v>3888</v>
      </c>
      <c r="E9988">
        <v>6.25E-2</v>
      </c>
      <c r="F9988">
        <v>0</v>
      </c>
      <c r="G9988">
        <v>0</v>
      </c>
      <c r="H9988">
        <v>0</v>
      </c>
      <c r="I9988">
        <v>0</v>
      </c>
    </row>
    <row r="9989" spans="1:9" x14ac:dyDescent="0.25">
      <c r="A9989" t="s">
        <v>722</v>
      </c>
      <c r="B9989">
        <v>2072</v>
      </c>
      <c r="C9989" s="593">
        <v>6.25E-2</v>
      </c>
      <c r="D9989" t="s">
        <v>3889</v>
      </c>
      <c r="E9989">
        <v>6.25E-2</v>
      </c>
      <c r="F9989">
        <v>0</v>
      </c>
      <c r="G9989">
        <v>0</v>
      </c>
      <c r="H9989">
        <v>0</v>
      </c>
      <c r="I9989">
        <v>0</v>
      </c>
    </row>
    <row r="9990" spans="1:9" x14ac:dyDescent="0.25">
      <c r="A9990" t="s">
        <v>722</v>
      </c>
      <c r="B9990">
        <v>2081</v>
      </c>
      <c r="C9990" s="593">
        <v>6.25E-2</v>
      </c>
      <c r="D9990" t="s">
        <v>3880</v>
      </c>
      <c r="E9990">
        <v>6.25E-2</v>
      </c>
      <c r="F9990">
        <v>0</v>
      </c>
      <c r="G9990">
        <v>0</v>
      </c>
      <c r="H9990">
        <v>0</v>
      </c>
      <c r="I9990">
        <v>0</v>
      </c>
    </row>
    <row r="9991" spans="1:9" x14ac:dyDescent="0.25">
      <c r="A9991" t="s">
        <v>722</v>
      </c>
      <c r="B9991">
        <v>2090</v>
      </c>
      <c r="C9991" s="593">
        <v>6.25E-2</v>
      </c>
      <c r="D9991" t="s">
        <v>2251</v>
      </c>
      <c r="E9991">
        <v>6.25E-2</v>
      </c>
      <c r="F9991">
        <v>0</v>
      </c>
      <c r="G9991">
        <v>0</v>
      </c>
      <c r="H9991">
        <v>0</v>
      </c>
      <c r="I9991">
        <v>0</v>
      </c>
    </row>
    <row r="9992" spans="1:9" x14ac:dyDescent="0.25">
      <c r="A9992" t="s">
        <v>722</v>
      </c>
      <c r="B9992">
        <v>2093</v>
      </c>
      <c r="C9992" s="593">
        <v>6.25E-2</v>
      </c>
      <c r="D9992" t="s">
        <v>3880</v>
      </c>
      <c r="E9992">
        <v>6.25E-2</v>
      </c>
      <c r="F9992">
        <v>0</v>
      </c>
      <c r="G9992">
        <v>0</v>
      </c>
      <c r="H9992">
        <v>0</v>
      </c>
      <c r="I9992">
        <v>0</v>
      </c>
    </row>
    <row r="9993" spans="1:9" x14ac:dyDescent="0.25">
      <c r="A9993" t="s">
        <v>722</v>
      </c>
      <c r="B9993">
        <v>2108</v>
      </c>
      <c r="C9993" s="593">
        <v>6.25E-2</v>
      </c>
      <c r="D9993" t="s">
        <v>3878</v>
      </c>
      <c r="E9993">
        <v>6.25E-2</v>
      </c>
      <c r="F9993">
        <v>0</v>
      </c>
      <c r="G9993">
        <v>0</v>
      </c>
      <c r="H9993">
        <v>0</v>
      </c>
      <c r="I9993">
        <v>0</v>
      </c>
    </row>
    <row r="9994" spans="1:9" x14ac:dyDescent="0.25">
      <c r="A9994" t="s">
        <v>722</v>
      </c>
      <c r="B9994">
        <v>2109</v>
      </c>
      <c r="C9994" s="593">
        <v>6.25E-2</v>
      </c>
      <c r="D9994" t="s">
        <v>3878</v>
      </c>
      <c r="E9994">
        <v>6.25E-2</v>
      </c>
      <c r="F9994">
        <v>0</v>
      </c>
      <c r="G9994">
        <v>0</v>
      </c>
      <c r="H9994">
        <v>0</v>
      </c>
      <c r="I9994">
        <v>0</v>
      </c>
    </row>
    <row r="9995" spans="1:9" x14ac:dyDescent="0.25">
      <c r="A9995" t="s">
        <v>722</v>
      </c>
      <c r="B9995">
        <v>2110</v>
      </c>
      <c r="C9995" s="593">
        <v>6.25E-2</v>
      </c>
      <c r="D9995" t="s">
        <v>3878</v>
      </c>
      <c r="E9995">
        <v>6.25E-2</v>
      </c>
      <c r="F9995">
        <v>0</v>
      </c>
      <c r="G9995">
        <v>0</v>
      </c>
      <c r="H9995">
        <v>0</v>
      </c>
      <c r="I9995">
        <v>0</v>
      </c>
    </row>
    <row r="9996" spans="1:9" x14ac:dyDescent="0.25">
      <c r="A9996" t="s">
        <v>722</v>
      </c>
      <c r="B9996">
        <v>2111</v>
      </c>
      <c r="C9996" s="593">
        <v>6.25E-2</v>
      </c>
      <c r="D9996" t="s">
        <v>3878</v>
      </c>
      <c r="E9996">
        <v>6.25E-2</v>
      </c>
      <c r="F9996">
        <v>0</v>
      </c>
      <c r="G9996">
        <v>0</v>
      </c>
      <c r="H9996">
        <v>0</v>
      </c>
      <c r="I9996">
        <v>0</v>
      </c>
    </row>
    <row r="9997" spans="1:9" x14ac:dyDescent="0.25">
      <c r="A9997" t="s">
        <v>722</v>
      </c>
      <c r="B9997">
        <v>2112</v>
      </c>
      <c r="C9997" s="593">
        <v>6.25E-2</v>
      </c>
      <c r="D9997" t="s">
        <v>3878</v>
      </c>
      <c r="E9997">
        <v>6.25E-2</v>
      </c>
      <c r="F9997">
        <v>0</v>
      </c>
      <c r="G9997">
        <v>0</v>
      </c>
      <c r="H9997">
        <v>0</v>
      </c>
      <c r="I9997">
        <v>0</v>
      </c>
    </row>
    <row r="9998" spans="1:9" x14ac:dyDescent="0.25">
      <c r="A9998" t="s">
        <v>722</v>
      </c>
      <c r="B9998">
        <v>2113</v>
      </c>
      <c r="C9998" s="593">
        <v>6.25E-2</v>
      </c>
      <c r="D9998" t="s">
        <v>3878</v>
      </c>
      <c r="E9998">
        <v>6.25E-2</v>
      </c>
      <c r="F9998">
        <v>0</v>
      </c>
      <c r="G9998">
        <v>0</v>
      </c>
      <c r="H9998">
        <v>0</v>
      </c>
      <c r="I9998">
        <v>0</v>
      </c>
    </row>
    <row r="9999" spans="1:9" x14ac:dyDescent="0.25">
      <c r="A9999" t="s">
        <v>722</v>
      </c>
      <c r="B9999">
        <v>2114</v>
      </c>
      <c r="C9999" s="593">
        <v>6.25E-2</v>
      </c>
      <c r="D9999" t="s">
        <v>3878</v>
      </c>
      <c r="E9999">
        <v>6.25E-2</v>
      </c>
      <c r="F9999">
        <v>0</v>
      </c>
      <c r="G9999">
        <v>0</v>
      </c>
      <c r="H9999">
        <v>0</v>
      </c>
      <c r="I9999">
        <v>0</v>
      </c>
    </row>
    <row r="10000" spans="1:9" x14ac:dyDescent="0.25">
      <c r="A10000" t="s">
        <v>722</v>
      </c>
      <c r="B10000">
        <v>2115</v>
      </c>
      <c r="C10000" s="593">
        <v>6.25E-2</v>
      </c>
      <c r="D10000" t="s">
        <v>3878</v>
      </c>
      <c r="E10000">
        <v>6.25E-2</v>
      </c>
      <c r="F10000">
        <v>0</v>
      </c>
      <c r="G10000">
        <v>0</v>
      </c>
      <c r="H10000">
        <v>0</v>
      </c>
      <c r="I10000">
        <v>0</v>
      </c>
    </row>
    <row r="10001" spans="1:9" x14ac:dyDescent="0.25">
      <c r="A10001" t="s">
        <v>722</v>
      </c>
      <c r="B10001">
        <v>2116</v>
      </c>
      <c r="C10001" s="593">
        <v>6.25E-2</v>
      </c>
      <c r="D10001" t="s">
        <v>3878</v>
      </c>
      <c r="E10001">
        <v>6.25E-2</v>
      </c>
      <c r="F10001">
        <v>0</v>
      </c>
      <c r="G10001">
        <v>0</v>
      </c>
      <c r="H10001">
        <v>0</v>
      </c>
      <c r="I10001">
        <v>0</v>
      </c>
    </row>
    <row r="10002" spans="1:9" x14ac:dyDescent="0.25">
      <c r="A10002" t="s">
        <v>722</v>
      </c>
      <c r="B10002">
        <v>2117</v>
      </c>
      <c r="C10002" s="593">
        <v>6.25E-2</v>
      </c>
      <c r="D10002" t="s">
        <v>3878</v>
      </c>
      <c r="E10002">
        <v>6.25E-2</v>
      </c>
      <c r="F10002">
        <v>0</v>
      </c>
      <c r="G10002">
        <v>0</v>
      </c>
      <c r="H10002">
        <v>0</v>
      </c>
      <c r="I10002">
        <v>0</v>
      </c>
    </row>
    <row r="10003" spans="1:9" x14ac:dyDescent="0.25">
      <c r="A10003" t="s">
        <v>722</v>
      </c>
      <c r="B10003">
        <v>2118</v>
      </c>
      <c r="C10003" s="593">
        <v>6.25E-2</v>
      </c>
      <c r="D10003" t="s">
        <v>3878</v>
      </c>
      <c r="E10003">
        <v>6.25E-2</v>
      </c>
      <c r="F10003">
        <v>0</v>
      </c>
      <c r="G10003">
        <v>0</v>
      </c>
      <c r="H10003">
        <v>0</v>
      </c>
      <c r="I10003">
        <v>0</v>
      </c>
    </row>
    <row r="10004" spans="1:9" x14ac:dyDescent="0.25">
      <c r="A10004" t="s">
        <v>722</v>
      </c>
      <c r="B10004">
        <v>2119</v>
      </c>
      <c r="C10004" s="593">
        <v>6.25E-2</v>
      </c>
      <c r="D10004" t="s">
        <v>3878</v>
      </c>
      <c r="E10004">
        <v>6.25E-2</v>
      </c>
      <c r="F10004">
        <v>0</v>
      </c>
      <c r="G10004">
        <v>0</v>
      </c>
      <c r="H10004">
        <v>0</v>
      </c>
      <c r="I10004">
        <v>0</v>
      </c>
    </row>
    <row r="10005" spans="1:9" x14ac:dyDescent="0.25">
      <c r="A10005" t="s">
        <v>722</v>
      </c>
      <c r="B10005">
        <v>2120</v>
      </c>
      <c r="C10005" s="593">
        <v>6.25E-2</v>
      </c>
      <c r="D10005" t="s">
        <v>3878</v>
      </c>
      <c r="E10005">
        <v>6.25E-2</v>
      </c>
      <c r="F10005">
        <v>0</v>
      </c>
      <c r="G10005">
        <v>0</v>
      </c>
      <c r="H10005">
        <v>0</v>
      </c>
      <c r="I10005">
        <v>0</v>
      </c>
    </row>
    <row r="10006" spans="1:9" x14ac:dyDescent="0.25">
      <c r="A10006" t="s">
        <v>722</v>
      </c>
      <c r="B10006">
        <v>2121</v>
      </c>
      <c r="C10006" s="593">
        <v>6.25E-2</v>
      </c>
      <c r="D10006" t="s">
        <v>3878</v>
      </c>
      <c r="E10006">
        <v>6.25E-2</v>
      </c>
      <c r="F10006">
        <v>0</v>
      </c>
      <c r="G10006">
        <v>0</v>
      </c>
      <c r="H10006">
        <v>0</v>
      </c>
      <c r="I10006">
        <v>0</v>
      </c>
    </row>
    <row r="10007" spans="1:9" x14ac:dyDescent="0.25">
      <c r="A10007" t="s">
        <v>722</v>
      </c>
      <c r="B10007">
        <v>2122</v>
      </c>
      <c r="C10007" s="593">
        <v>6.25E-2</v>
      </c>
      <c r="D10007" t="s">
        <v>3878</v>
      </c>
      <c r="E10007">
        <v>6.25E-2</v>
      </c>
      <c r="F10007">
        <v>0</v>
      </c>
      <c r="G10007">
        <v>0</v>
      </c>
      <c r="H10007">
        <v>0</v>
      </c>
      <c r="I10007">
        <v>0</v>
      </c>
    </row>
    <row r="10008" spans="1:9" x14ac:dyDescent="0.25">
      <c r="A10008" t="s">
        <v>722</v>
      </c>
      <c r="B10008">
        <v>2123</v>
      </c>
      <c r="C10008" s="593">
        <v>6.25E-2</v>
      </c>
      <c r="D10008" t="s">
        <v>3878</v>
      </c>
      <c r="E10008">
        <v>6.25E-2</v>
      </c>
      <c r="F10008">
        <v>0</v>
      </c>
      <c r="G10008">
        <v>0</v>
      </c>
      <c r="H10008">
        <v>0</v>
      </c>
      <c r="I10008">
        <v>0</v>
      </c>
    </row>
    <row r="10009" spans="1:9" x14ac:dyDescent="0.25">
      <c r="A10009" t="s">
        <v>722</v>
      </c>
      <c r="B10009">
        <v>2124</v>
      </c>
      <c r="C10009" s="593">
        <v>6.25E-2</v>
      </c>
      <c r="D10009" t="s">
        <v>3878</v>
      </c>
      <c r="E10009">
        <v>6.25E-2</v>
      </c>
      <c r="F10009">
        <v>0</v>
      </c>
      <c r="G10009">
        <v>0</v>
      </c>
      <c r="H10009">
        <v>0</v>
      </c>
      <c r="I10009">
        <v>0</v>
      </c>
    </row>
    <row r="10010" spans="1:9" x14ac:dyDescent="0.25">
      <c r="A10010" t="s">
        <v>722</v>
      </c>
      <c r="B10010">
        <v>2125</v>
      </c>
      <c r="C10010" s="593">
        <v>6.25E-2</v>
      </c>
      <c r="D10010" t="s">
        <v>3878</v>
      </c>
      <c r="E10010">
        <v>6.25E-2</v>
      </c>
      <c r="F10010">
        <v>0</v>
      </c>
      <c r="G10010">
        <v>0</v>
      </c>
      <c r="H10010">
        <v>0</v>
      </c>
      <c r="I10010">
        <v>0</v>
      </c>
    </row>
    <row r="10011" spans="1:9" x14ac:dyDescent="0.25">
      <c r="A10011" t="s">
        <v>722</v>
      </c>
      <c r="B10011">
        <v>2126</v>
      </c>
      <c r="C10011" s="593">
        <v>6.25E-2</v>
      </c>
      <c r="D10011" t="s">
        <v>3878</v>
      </c>
      <c r="E10011">
        <v>6.25E-2</v>
      </c>
      <c r="F10011">
        <v>0</v>
      </c>
      <c r="G10011">
        <v>0</v>
      </c>
      <c r="H10011">
        <v>0</v>
      </c>
      <c r="I10011">
        <v>0</v>
      </c>
    </row>
    <row r="10012" spans="1:9" x14ac:dyDescent="0.25">
      <c r="A10012" t="s">
        <v>722</v>
      </c>
      <c r="B10012">
        <v>2127</v>
      </c>
      <c r="C10012" s="593">
        <v>6.25E-2</v>
      </c>
      <c r="D10012" t="s">
        <v>3878</v>
      </c>
      <c r="E10012">
        <v>6.25E-2</v>
      </c>
      <c r="F10012">
        <v>0</v>
      </c>
      <c r="G10012">
        <v>0</v>
      </c>
      <c r="H10012">
        <v>0</v>
      </c>
      <c r="I10012">
        <v>0</v>
      </c>
    </row>
    <row r="10013" spans="1:9" x14ac:dyDescent="0.25">
      <c r="A10013" t="s">
        <v>722</v>
      </c>
      <c r="B10013">
        <v>2128</v>
      </c>
      <c r="C10013" s="593">
        <v>6.25E-2</v>
      </c>
      <c r="D10013" t="s">
        <v>3878</v>
      </c>
      <c r="E10013">
        <v>6.25E-2</v>
      </c>
      <c r="F10013">
        <v>0</v>
      </c>
      <c r="G10013">
        <v>0</v>
      </c>
      <c r="H10013">
        <v>0</v>
      </c>
      <c r="I10013">
        <v>0</v>
      </c>
    </row>
    <row r="10014" spans="1:9" x14ac:dyDescent="0.25">
      <c r="A10014" t="s">
        <v>722</v>
      </c>
      <c r="B10014">
        <v>2129</v>
      </c>
      <c r="C10014" s="593">
        <v>6.25E-2</v>
      </c>
      <c r="D10014" t="s">
        <v>3878</v>
      </c>
      <c r="E10014">
        <v>6.25E-2</v>
      </c>
      <c r="F10014">
        <v>0</v>
      </c>
      <c r="G10014">
        <v>0</v>
      </c>
      <c r="H10014">
        <v>0</v>
      </c>
      <c r="I10014">
        <v>0</v>
      </c>
    </row>
    <row r="10015" spans="1:9" x14ac:dyDescent="0.25">
      <c r="A10015" t="s">
        <v>722</v>
      </c>
      <c r="B10015">
        <v>2130</v>
      </c>
      <c r="C10015" s="593">
        <v>6.25E-2</v>
      </c>
      <c r="D10015" t="s">
        <v>3878</v>
      </c>
      <c r="E10015">
        <v>6.25E-2</v>
      </c>
      <c r="F10015">
        <v>0</v>
      </c>
      <c r="G10015">
        <v>0</v>
      </c>
      <c r="H10015">
        <v>0</v>
      </c>
      <c r="I10015">
        <v>0</v>
      </c>
    </row>
    <row r="10016" spans="1:9" x14ac:dyDescent="0.25">
      <c r="A10016" t="s">
        <v>722</v>
      </c>
      <c r="B10016">
        <v>2131</v>
      </c>
      <c r="C10016" s="593">
        <v>6.25E-2</v>
      </c>
      <c r="D10016" t="s">
        <v>3878</v>
      </c>
      <c r="E10016">
        <v>6.25E-2</v>
      </c>
      <c r="F10016">
        <v>0</v>
      </c>
      <c r="G10016">
        <v>0</v>
      </c>
      <c r="H10016">
        <v>0</v>
      </c>
      <c r="I10016">
        <v>0</v>
      </c>
    </row>
    <row r="10017" spans="1:9" x14ac:dyDescent="0.25">
      <c r="A10017" t="s">
        <v>722</v>
      </c>
      <c r="B10017">
        <v>2132</v>
      </c>
      <c r="C10017" s="593">
        <v>6.25E-2</v>
      </c>
      <c r="D10017" t="s">
        <v>3878</v>
      </c>
      <c r="E10017">
        <v>6.25E-2</v>
      </c>
      <c r="F10017">
        <v>0</v>
      </c>
      <c r="G10017">
        <v>0</v>
      </c>
      <c r="H10017">
        <v>0</v>
      </c>
      <c r="I10017">
        <v>0</v>
      </c>
    </row>
    <row r="10018" spans="1:9" x14ac:dyDescent="0.25">
      <c r="A10018" t="s">
        <v>722</v>
      </c>
      <c r="B10018">
        <v>2133</v>
      </c>
      <c r="C10018" s="593">
        <v>6.25E-2</v>
      </c>
      <c r="D10018" t="s">
        <v>3878</v>
      </c>
      <c r="E10018">
        <v>6.25E-2</v>
      </c>
      <c r="F10018">
        <v>0</v>
      </c>
      <c r="G10018">
        <v>0</v>
      </c>
      <c r="H10018">
        <v>0</v>
      </c>
      <c r="I10018">
        <v>0</v>
      </c>
    </row>
    <row r="10019" spans="1:9" x14ac:dyDescent="0.25">
      <c r="A10019" t="s">
        <v>722</v>
      </c>
      <c r="B10019">
        <v>2134</v>
      </c>
      <c r="C10019" s="593">
        <v>6.25E-2</v>
      </c>
      <c r="D10019" t="s">
        <v>3878</v>
      </c>
      <c r="E10019">
        <v>6.25E-2</v>
      </c>
      <c r="F10019">
        <v>0</v>
      </c>
      <c r="G10019">
        <v>0</v>
      </c>
      <c r="H10019">
        <v>0</v>
      </c>
      <c r="I10019">
        <v>0</v>
      </c>
    </row>
    <row r="10020" spans="1:9" x14ac:dyDescent="0.25">
      <c r="A10020" t="s">
        <v>722</v>
      </c>
      <c r="B10020">
        <v>2135</v>
      </c>
      <c r="C10020" s="593">
        <v>6.25E-2</v>
      </c>
      <c r="D10020" t="s">
        <v>3878</v>
      </c>
      <c r="E10020">
        <v>6.25E-2</v>
      </c>
      <c r="F10020">
        <v>0</v>
      </c>
      <c r="G10020">
        <v>0</v>
      </c>
      <c r="H10020">
        <v>0</v>
      </c>
      <c r="I10020">
        <v>0</v>
      </c>
    </row>
    <row r="10021" spans="1:9" x14ac:dyDescent="0.25">
      <c r="A10021" t="s">
        <v>722</v>
      </c>
      <c r="B10021">
        <v>2136</v>
      </c>
      <c r="C10021" s="593">
        <v>6.25E-2</v>
      </c>
      <c r="D10021" t="s">
        <v>3878</v>
      </c>
      <c r="E10021">
        <v>6.25E-2</v>
      </c>
      <c r="F10021">
        <v>0</v>
      </c>
      <c r="G10021">
        <v>0</v>
      </c>
      <c r="H10021">
        <v>0</v>
      </c>
      <c r="I10021">
        <v>0</v>
      </c>
    </row>
    <row r="10022" spans="1:9" x14ac:dyDescent="0.25">
      <c r="A10022" t="s">
        <v>722</v>
      </c>
      <c r="B10022">
        <v>2137</v>
      </c>
      <c r="C10022" s="593">
        <v>6.25E-2</v>
      </c>
      <c r="D10022" t="s">
        <v>3878</v>
      </c>
      <c r="E10022">
        <v>6.25E-2</v>
      </c>
      <c r="F10022">
        <v>0</v>
      </c>
      <c r="G10022">
        <v>0</v>
      </c>
      <c r="H10022">
        <v>0</v>
      </c>
      <c r="I10022">
        <v>0</v>
      </c>
    </row>
    <row r="10023" spans="1:9" x14ac:dyDescent="0.25">
      <c r="A10023" t="s">
        <v>722</v>
      </c>
      <c r="B10023">
        <v>2138</v>
      </c>
      <c r="C10023" s="593">
        <v>6.25E-2</v>
      </c>
      <c r="D10023" t="s">
        <v>3890</v>
      </c>
      <c r="E10023">
        <v>6.25E-2</v>
      </c>
      <c r="F10023">
        <v>0</v>
      </c>
      <c r="G10023">
        <v>0</v>
      </c>
      <c r="H10023">
        <v>0</v>
      </c>
      <c r="I10023">
        <v>0</v>
      </c>
    </row>
    <row r="10024" spans="1:9" x14ac:dyDescent="0.25">
      <c r="A10024" t="s">
        <v>722</v>
      </c>
      <c r="B10024">
        <v>2139</v>
      </c>
      <c r="C10024" s="593">
        <v>6.25E-2</v>
      </c>
      <c r="D10024" t="s">
        <v>3890</v>
      </c>
      <c r="E10024">
        <v>6.25E-2</v>
      </c>
      <c r="F10024">
        <v>0</v>
      </c>
      <c r="G10024">
        <v>0</v>
      </c>
      <c r="H10024">
        <v>0</v>
      </c>
      <c r="I10024">
        <v>0</v>
      </c>
    </row>
    <row r="10025" spans="1:9" x14ac:dyDescent="0.25">
      <c r="A10025" t="s">
        <v>722</v>
      </c>
      <c r="B10025">
        <v>2140</v>
      </c>
      <c r="C10025" s="593">
        <v>6.25E-2</v>
      </c>
      <c r="D10025" t="s">
        <v>3890</v>
      </c>
      <c r="E10025">
        <v>6.25E-2</v>
      </c>
      <c r="F10025">
        <v>0</v>
      </c>
      <c r="G10025">
        <v>0</v>
      </c>
      <c r="H10025">
        <v>0</v>
      </c>
      <c r="I10025">
        <v>0</v>
      </c>
    </row>
    <row r="10026" spans="1:9" x14ac:dyDescent="0.25">
      <c r="A10026" t="s">
        <v>722</v>
      </c>
      <c r="B10026">
        <v>2141</v>
      </c>
      <c r="C10026" s="593">
        <v>6.25E-2</v>
      </c>
      <c r="D10026" t="s">
        <v>3890</v>
      </c>
      <c r="E10026">
        <v>6.25E-2</v>
      </c>
      <c r="F10026">
        <v>0</v>
      </c>
      <c r="G10026">
        <v>0</v>
      </c>
      <c r="H10026">
        <v>0</v>
      </c>
      <c r="I10026">
        <v>0</v>
      </c>
    </row>
    <row r="10027" spans="1:9" x14ac:dyDescent="0.25">
      <c r="A10027" t="s">
        <v>722</v>
      </c>
      <c r="B10027">
        <v>2142</v>
      </c>
      <c r="C10027" s="593">
        <v>6.25E-2</v>
      </c>
      <c r="D10027" t="s">
        <v>3890</v>
      </c>
      <c r="E10027">
        <v>6.25E-2</v>
      </c>
      <c r="F10027">
        <v>0</v>
      </c>
      <c r="G10027">
        <v>0</v>
      </c>
      <c r="H10027">
        <v>0</v>
      </c>
      <c r="I10027">
        <v>0</v>
      </c>
    </row>
    <row r="10028" spans="1:9" x14ac:dyDescent="0.25">
      <c r="A10028" t="s">
        <v>722</v>
      </c>
      <c r="B10028">
        <v>2143</v>
      </c>
      <c r="C10028" s="593">
        <v>6.25E-2</v>
      </c>
      <c r="D10028" t="s">
        <v>3890</v>
      </c>
      <c r="E10028">
        <v>6.25E-2</v>
      </c>
      <c r="F10028">
        <v>0</v>
      </c>
      <c r="G10028">
        <v>0</v>
      </c>
      <c r="H10028">
        <v>0</v>
      </c>
      <c r="I10028">
        <v>0</v>
      </c>
    </row>
    <row r="10029" spans="1:9" x14ac:dyDescent="0.25">
      <c r="A10029" t="s">
        <v>722</v>
      </c>
      <c r="B10029">
        <v>2144</v>
      </c>
      <c r="C10029" s="593">
        <v>6.25E-2</v>
      </c>
      <c r="D10029" t="s">
        <v>3890</v>
      </c>
      <c r="E10029">
        <v>6.25E-2</v>
      </c>
      <c r="F10029">
        <v>0</v>
      </c>
      <c r="G10029">
        <v>0</v>
      </c>
      <c r="H10029">
        <v>0</v>
      </c>
      <c r="I10029">
        <v>0</v>
      </c>
    </row>
    <row r="10030" spans="1:9" x14ac:dyDescent="0.25">
      <c r="A10030" t="s">
        <v>722</v>
      </c>
      <c r="B10030">
        <v>2145</v>
      </c>
      <c r="C10030" s="593">
        <v>6.25E-2</v>
      </c>
      <c r="D10030" t="s">
        <v>3878</v>
      </c>
      <c r="E10030">
        <v>6.25E-2</v>
      </c>
      <c r="F10030">
        <v>0</v>
      </c>
      <c r="G10030">
        <v>0</v>
      </c>
      <c r="H10030">
        <v>0</v>
      </c>
      <c r="I10030">
        <v>0</v>
      </c>
    </row>
    <row r="10031" spans="1:9" x14ac:dyDescent="0.25">
      <c r="A10031" t="s">
        <v>722</v>
      </c>
      <c r="B10031">
        <v>2148</v>
      </c>
      <c r="C10031" s="593">
        <v>6.25E-2</v>
      </c>
      <c r="D10031" t="s">
        <v>3891</v>
      </c>
      <c r="E10031">
        <v>6.25E-2</v>
      </c>
      <c r="F10031">
        <v>0</v>
      </c>
      <c r="G10031">
        <v>0</v>
      </c>
      <c r="H10031">
        <v>0</v>
      </c>
      <c r="I10031">
        <v>0</v>
      </c>
    </row>
    <row r="10032" spans="1:9" x14ac:dyDescent="0.25">
      <c r="A10032" t="s">
        <v>722</v>
      </c>
      <c r="B10032">
        <v>2149</v>
      </c>
      <c r="C10032" s="593">
        <v>6.25E-2</v>
      </c>
      <c r="D10032" t="s">
        <v>3878</v>
      </c>
      <c r="E10032">
        <v>6.25E-2</v>
      </c>
      <c r="F10032">
        <v>0</v>
      </c>
      <c r="G10032">
        <v>0</v>
      </c>
      <c r="H10032">
        <v>0</v>
      </c>
      <c r="I10032">
        <v>0</v>
      </c>
    </row>
    <row r="10033" spans="1:9" x14ac:dyDescent="0.25">
      <c r="A10033" t="s">
        <v>722</v>
      </c>
      <c r="B10033">
        <v>2150</v>
      </c>
      <c r="C10033" s="593">
        <v>6.25E-2</v>
      </c>
      <c r="D10033" t="s">
        <v>3891</v>
      </c>
      <c r="E10033">
        <v>6.25E-2</v>
      </c>
      <c r="F10033">
        <v>0</v>
      </c>
      <c r="G10033">
        <v>0</v>
      </c>
      <c r="H10033">
        <v>0</v>
      </c>
      <c r="I10033">
        <v>0</v>
      </c>
    </row>
    <row r="10034" spans="1:9" x14ac:dyDescent="0.25">
      <c r="A10034" t="s">
        <v>722</v>
      </c>
      <c r="B10034">
        <v>2151</v>
      </c>
      <c r="C10034" s="593">
        <v>6.25E-2</v>
      </c>
      <c r="D10034" t="s">
        <v>3878</v>
      </c>
      <c r="E10034">
        <v>6.25E-2</v>
      </c>
      <c r="F10034">
        <v>0</v>
      </c>
      <c r="G10034">
        <v>0</v>
      </c>
      <c r="H10034">
        <v>0</v>
      </c>
      <c r="I10034">
        <v>0</v>
      </c>
    </row>
    <row r="10035" spans="1:9" x14ac:dyDescent="0.25">
      <c r="A10035" t="s">
        <v>722</v>
      </c>
      <c r="B10035">
        <v>2152</v>
      </c>
      <c r="C10035" s="593">
        <v>6.25E-2</v>
      </c>
      <c r="D10035" t="s">
        <v>3878</v>
      </c>
      <c r="E10035">
        <v>6.25E-2</v>
      </c>
      <c r="F10035">
        <v>0</v>
      </c>
      <c r="G10035">
        <v>0</v>
      </c>
      <c r="H10035">
        <v>0</v>
      </c>
      <c r="I10035">
        <v>0</v>
      </c>
    </row>
    <row r="10036" spans="1:9" x14ac:dyDescent="0.25">
      <c r="A10036" t="s">
        <v>722</v>
      </c>
      <c r="B10036">
        <v>2153</v>
      </c>
      <c r="C10036" s="593">
        <v>6.25E-2</v>
      </c>
      <c r="D10036" t="s">
        <v>3892</v>
      </c>
      <c r="E10036">
        <v>6.25E-2</v>
      </c>
      <c r="F10036">
        <v>0</v>
      </c>
      <c r="G10036">
        <v>0</v>
      </c>
      <c r="H10036">
        <v>0</v>
      </c>
      <c r="I10036">
        <v>0</v>
      </c>
    </row>
    <row r="10037" spans="1:9" x14ac:dyDescent="0.25">
      <c r="A10037" t="s">
        <v>722</v>
      </c>
      <c r="B10037">
        <v>2155</v>
      </c>
      <c r="C10037" s="593">
        <v>6.25E-2</v>
      </c>
      <c r="D10037" t="s">
        <v>1195</v>
      </c>
      <c r="E10037">
        <v>6.25E-2</v>
      </c>
      <c r="F10037">
        <v>0</v>
      </c>
      <c r="G10037">
        <v>0</v>
      </c>
      <c r="H10037">
        <v>0</v>
      </c>
      <c r="I10037">
        <v>0</v>
      </c>
    </row>
    <row r="10038" spans="1:9" x14ac:dyDescent="0.25">
      <c r="A10038" t="s">
        <v>722</v>
      </c>
      <c r="B10038">
        <v>2156</v>
      </c>
      <c r="C10038" s="593">
        <v>6.25E-2</v>
      </c>
      <c r="D10038" t="s">
        <v>3892</v>
      </c>
      <c r="E10038">
        <v>6.25E-2</v>
      </c>
      <c r="F10038">
        <v>0</v>
      </c>
      <c r="G10038">
        <v>0</v>
      </c>
      <c r="H10038">
        <v>0</v>
      </c>
      <c r="I10038">
        <v>0</v>
      </c>
    </row>
    <row r="10039" spans="1:9" x14ac:dyDescent="0.25">
      <c r="A10039" t="s">
        <v>722</v>
      </c>
      <c r="B10039">
        <v>2163</v>
      </c>
      <c r="C10039" s="593">
        <v>6.25E-2</v>
      </c>
      <c r="D10039" t="s">
        <v>3878</v>
      </c>
      <c r="E10039">
        <v>6.25E-2</v>
      </c>
      <c r="F10039">
        <v>0</v>
      </c>
      <c r="G10039">
        <v>0</v>
      </c>
      <c r="H10039">
        <v>0</v>
      </c>
      <c r="I10039">
        <v>0</v>
      </c>
    </row>
    <row r="10040" spans="1:9" x14ac:dyDescent="0.25">
      <c r="A10040" t="s">
        <v>722</v>
      </c>
      <c r="B10040">
        <v>2169</v>
      </c>
      <c r="C10040" s="593">
        <v>6.25E-2</v>
      </c>
      <c r="D10040" t="s">
        <v>2385</v>
      </c>
      <c r="E10040">
        <v>6.25E-2</v>
      </c>
      <c r="F10040">
        <v>0</v>
      </c>
      <c r="G10040">
        <v>0</v>
      </c>
      <c r="H10040">
        <v>0</v>
      </c>
      <c r="I10040">
        <v>0</v>
      </c>
    </row>
    <row r="10041" spans="1:9" x14ac:dyDescent="0.25">
      <c r="A10041" t="s">
        <v>722</v>
      </c>
      <c r="B10041">
        <v>2170</v>
      </c>
      <c r="C10041" s="593">
        <v>6.25E-2</v>
      </c>
      <c r="D10041" t="s">
        <v>2385</v>
      </c>
      <c r="E10041">
        <v>6.25E-2</v>
      </c>
      <c r="F10041">
        <v>0</v>
      </c>
      <c r="G10041">
        <v>0</v>
      </c>
      <c r="H10041">
        <v>0</v>
      </c>
      <c r="I10041">
        <v>0</v>
      </c>
    </row>
    <row r="10042" spans="1:9" x14ac:dyDescent="0.25">
      <c r="A10042" t="s">
        <v>722</v>
      </c>
      <c r="B10042">
        <v>2171</v>
      </c>
      <c r="C10042" s="593">
        <v>6.25E-2</v>
      </c>
      <c r="D10042" t="s">
        <v>2385</v>
      </c>
      <c r="E10042">
        <v>6.25E-2</v>
      </c>
      <c r="F10042">
        <v>0</v>
      </c>
      <c r="G10042">
        <v>0</v>
      </c>
      <c r="H10042">
        <v>0</v>
      </c>
      <c r="I10042">
        <v>0</v>
      </c>
    </row>
    <row r="10043" spans="1:9" x14ac:dyDescent="0.25">
      <c r="A10043" t="s">
        <v>722</v>
      </c>
      <c r="B10043">
        <v>2176</v>
      </c>
      <c r="C10043" s="593">
        <v>6.25E-2</v>
      </c>
      <c r="D10043" t="s">
        <v>3864</v>
      </c>
      <c r="E10043">
        <v>6.25E-2</v>
      </c>
      <c r="F10043">
        <v>0</v>
      </c>
      <c r="G10043">
        <v>0</v>
      </c>
      <c r="H10043">
        <v>0</v>
      </c>
      <c r="I10043">
        <v>0</v>
      </c>
    </row>
    <row r="10044" spans="1:9" x14ac:dyDescent="0.25">
      <c r="A10044" t="s">
        <v>722</v>
      </c>
      <c r="B10044">
        <v>2180</v>
      </c>
      <c r="C10044" s="593">
        <v>6.25E-2</v>
      </c>
      <c r="D10044" t="s">
        <v>1195</v>
      </c>
      <c r="E10044">
        <v>6.25E-2</v>
      </c>
      <c r="F10044">
        <v>0</v>
      </c>
      <c r="G10044">
        <v>0</v>
      </c>
      <c r="H10044">
        <v>0</v>
      </c>
      <c r="I10044">
        <v>0</v>
      </c>
    </row>
    <row r="10045" spans="1:9" x14ac:dyDescent="0.25">
      <c r="A10045" t="s">
        <v>722</v>
      </c>
      <c r="B10045">
        <v>2184</v>
      </c>
      <c r="C10045" s="593">
        <v>6.25E-2</v>
      </c>
      <c r="D10045" t="s">
        <v>3893</v>
      </c>
      <c r="E10045">
        <v>6.25E-2</v>
      </c>
      <c r="F10045">
        <v>0</v>
      </c>
      <c r="G10045">
        <v>0</v>
      </c>
      <c r="H10045">
        <v>0</v>
      </c>
      <c r="I10045">
        <v>0</v>
      </c>
    </row>
    <row r="10046" spans="1:9" x14ac:dyDescent="0.25">
      <c r="A10046" t="s">
        <v>722</v>
      </c>
      <c r="B10046">
        <v>2185</v>
      </c>
      <c r="C10046" s="593">
        <v>6.25E-2</v>
      </c>
      <c r="D10046" t="s">
        <v>3876</v>
      </c>
      <c r="E10046">
        <v>6.25E-2</v>
      </c>
      <c r="F10046">
        <v>0</v>
      </c>
      <c r="G10046">
        <v>0</v>
      </c>
      <c r="H10046">
        <v>0</v>
      </c>
      <c r="I10046">
        <v>0</v>
      </c>
    </row>
    <row r="10047" spans="1:9" x14ac:dyDescent="0.25">
      <c r="A10047" t="s">
        <v>722</v>
      </c>
      <c r="B10047">
        <v>2186</v>
      </c>
      <c r="C10047" s="593">
        <v>6.25E-2</v>
      </c>
      <c r="D10047" t="s">
        <v>3878</v>
      </c>
      <c r="E10047">
        <v>6.25E-2</v>
      </c>
      <c r="F10047">
        <v>0</v>
      </c>
      <c r="G10047">
        <v>0</v>
      </c>
      <c r="H10047">
        <v>0</v>
      </c>
      <c r="I10047">
        <v>0</v>
      </c>
    </row>
    <row r="10048" spans="1:9" x14ac:dyDescent="0.25">
      <c r="A10048" t="s">
        <v>722</v>
      </c>
      <c r="B10048">
        <v>2187</v>
      </c>
      <c r="C10048" s="593">
        <v>6.25E-2</v>
      </c>
      <c r="D10048" t="s">
        <v>2385</v>
      </c>
      <c r="E10048">
        <v>6.25E-2</v>
      </c>
      <c r="F10048">
        <v>0</v>
      </c>
      <c r="G10048">
        <v>0</v>
      </c>
      <c r="H10048">
        <v>0</v>
      </c>
      <c r="I10048">
        <v>0</v>
      </c>
    </row>
    <row r="10049" spans="1:9" x14ac:dyDescent="0.25">
      <c r="A10049" t="s">
        <v>722</v>
      </c>
      <c r="B10049">
        <v>2188</v>
      </c>
      <c r="C10049" s="593">
        <v>6.25E-2</v>
      </c>
      <c r="D10049" t="s">
        <v>3876</v>
      </c>
      <c r="E10049">
        <v>6.25E-2</v>
      </c>
      <c r="F10049">
        <v>0</v>
      </c>
      <c r="G10049">
        <v>0</v>
      </c>
      <c r="H10049">
        <v>0</v>
      </c>
      <c r="I10049">
        <v>0</v>
      </c>
    </row>
    <row r="10050" spans="1:9" x14ac:dyDescent="0.25">
      <c r="A10050" t="s">
        <v>722</v>
      </c>
      <c r="B10050">
        <v>2189</v>
      </c>
      <c r="C10050" s="593">
        <v>6.25E-2</v>
      </c>
      <c r="D10050" t="s">
        <v>3883</v>
      </c>
      <c r="E10050">
        <v>6.25E-2</v>
      </c>
      <c r="F10050">
        <v>0</v>
      </c>
      <c r="G10050">
        <v>0</v>
      </c>
      <c r="H10050">
        <v>0</v>
      </c>
      <c r="I10050">
        <v>0</v>
      </c>
    </row>
    <row r="10051" spans="1:9" x14ac:dyDescent="0.25">
      <c r="A10051" t="s">
        <v>722</v>
      </c>
      <c r="B10051">
        <v>2190</v>
      </c>
      <c r="C10051" s="593">
        <v>6.25E-2</v>
      </c>
      <c r="D10051" t="s">
        <v>3894</v>
      </c>
      <c r="E10051">
        <v>6.25E-2</v>
      </c>
      <c r="F10051">
        <v>0</v>
      </c>
      <c r="G10051">
        <v>0</v>
      </c>
      <c r="H10051">
        <v>0</v>
      </c>
      <c r="I10051">
        <v>0</v>
      </c>
    </row>
    <row r="10052" spans="1:9" x14ac:dyDescent="0.25">
      <c r="A10052" t="s">
        <v>722</v>
      </c>
      <c r="B10052">
        <v>2191</v>
      </c>
      <c r="C10052" s="593">
        <v>6.25E-2</v>
      </c>
      <c r="D10052" t="s">
        <v>3895</v>
      </c>
      <c r="E10052">
        <v>6.25E-2</v>
      </c>
      <c r="F10052">
        <v>0</v>
      </c>
      <c r="G10052">
        <v>0</v>
      </c>
      <c r="H10052">
        <v>0</v>
      </c>
      <c r="I10052">
        <v>0</v>
      </c>
    </row>
    <row r="10053" spans="1:9" x14ac:dyDescent="0.25">
      <c r="A10053" t="s">
        <v>722</v>
      </c>
      <c r="B10053">
        <v>2196</v>
      </c>
      <c r="C10053" s="593">
        <v>6.25E-2</v>
      </c>
      <c r="D10053" t="s">
        <v>3878</v>
      </c>
      <c r="E10053">
        <v>6.25E-2</v>
      </c>
      <c r="F10053">
        <v>0</v>
      </c>
      <c r="G10053">
        <v>0</v>
      </c>
      <c r="H10053">
        <v>0</v>
      </c>
      <c r="I10053">
        <v>0</v>
      </c>
    </row>
    <row r="10054" spans="1:9" x14ac:dyDescent="0.25">
      <c r="A10054" t="s">
        <v>722</v>
      </c>
      <c r="B10054">
        <v>2199</v>
      </c>
      <c r="C10054" s="593">
        <v>6.25E-2</v>
      </c>
      <c r="D10054" t="s">
        <v>3878</v>
      </c>
      <c r="E10054">
        <v>6.25E-2</v>
      </c>
      <c r="F10054">
        <v>0</v>
      </c>
      <c r="G10054">
        <v>0</v>
      </c>
      <c r="H10054">
        <v>0</v>
      </c>
      <c r="I10054">
        <v>0</v>
      </c>
    </row>
    <row r="10055" spans="1:9" x14ac:dyDescent="0.25">
      <c r="A10055" t="s">
        <v>722</v>
      </c>
      <c r="B10055">
        <v>2201</v>
      </c>
      <c r="C10055" s="593">
        <v>6.25E-2</v>
      </c>
      <c r="D10055" t="s">
        <v>3878</v>
      </c>
      <c r="E10055">
        <v>6.25E-2</v>
      </c>
      <c r="F10055">
        <v>0</v>
      </c>
      <c r="G10055">
        <v>0</v>
      </c>
      <c r="H10055">
        <v>0</v>
      </c>
      <c r="I10055">
        <v>0</v>
      </c>
    </row>
    <row r="10056" spans="1:9" x14ac:dyDescent="0.25">
      <c r="A10056" t="s">
        <v>722</v>
      </c>
      <c r="B10056">
        <v>2203</v>
      </c>
      <c r="C10056" s="593">
        <v>6.25E-2</v>
      </c>
      <c r="D10056" t="s">
        <v>3878</v>
      </c>
      <c r="E10056">
        <v>6.25E-2</v>
      </c>
      <c r="F10056">
        <v>0</v>
      </c>
      <c r="G10056">
        <v>0</v>
      </c>
      <c r="H10056">
        <v>0</v>
      </c>
      <c r="I10056">
        <v>0</v>
      </c>
    </row>
    <row r="10057" spans="1:9" x14ac:dyDescent="0.25">
      <c r="A10057" t="s">
        <v>722</v>
      </c>
      <c r="B10057">
        <v>2204</v>
      </c>
      <c r="C10057" s="593">
        <v>6.25E-2</v>
      </c>
      <c r="D10057" t="s">
        <v>3878</v>
      </c>
      <c r="E10057">
        <v>6.25E-2</v>
      </c>
      <c r="F10057">
        <v>0</v>
      </c>
      <c r="G10057">
        <v>0</v>
      </c>
      <c r="H10057">
        <v>0</v>
      </c>
      <c r="I10057">
        <v>0</v>
      </c>
    </row>
    <row r="10058" spans="1:9" x14ac:dyDescent="0.25">
      <c r="A10058" t="s">
        <v>722</v>
      </c>
      <c r="B10058">
        <v>2205</v>
      </c>
      <c r="C10058" s="593">
        <v>6.25E-2</v>
      </c>
      <c r="D10058" t="s">
        <v>3878</v>
      </c>
      <c r="E10058">
        <v>6.25E-2</v>
      </c>
      <c r="F10058">
        <v>0</v>
      </c>
      <c r="G10058">
        <v>0</v>
      </c>
      <c r="H10058">
        <v>0</v>
      </c>
      <c r="I10058">
        <v>0</v>
      </c>
    </row>
    <row r="10059" spans="1:9" x14ac:dyDescent="0.25">
      <c r="A10059" t="s">
        <v>722</v>
      </c>
      <c r="B10059">
        <v>2206</v>
      </c>
      <c r="C10059" s="593">
        <v>6.25E-2</v>
      </c>
      <c r="D10059" t="s">
        <v>3878</v>
      </c>
      <c r="E10059">
        <v>6.25E-2</v>
      </c>
      <c r="F10059">
        <v>0</v>
      </c>
      <c r="G10059">
        <v>0</v>
      </c>
      <c r="H10059">
        <v>0</v>
      </c>
      <c r="I10059">
        <v>0</v>
      </c>
    </row>
    <row r="10060" spans="1:9" x14ac:dyDescent="0.25">
      <c r="A10060" t="s">
        <v>722</v>
      </c>
      <c r="B10060">
        <v>2210</v>
      </c>
      <c r="C10060" s="593">
        <v>6.25E-2</v>
      </c>
      <c r="D10060" t="s">
        <v>3878</v>
      </c>
      <c r="E10060">
        <v>6.25E-2</v>
      </c>
      <c r="F10060">
        <v>0</v>
      </c>
      <c r="G10060">
        <v>0</v>
      </c>
      <c r="H10060">
        <v>0</v>
      </c>
      <c r="I10060">
        <v>0</v>
      </c>
    </row>
    <row r="10061" spans="1:9" x14ac:dyDescent="0.25">
      <c r="A10061" t="s">
        <v>722</v>
      </c>
      <c r="B10061">
        <v>2211</v>
      </c>
      <c r="C10061" s="593">
        <v>6.25E-2</v>
      </c>
      <c r="D10061" t="s">
        <v>3878</v>
      </c>
      <c r="E10061">
        <v>6.25E-2</v>
      </c>
      <c r="F10061">
        <v>0</v>
      </c>
      <c r="G10061">
        <v>0</v>
      </c>
      <c r="H10061">
        <v>0</v>
      </c>
      <c r="I10061">
        <v>0</v>
      </c>
    </row>
    <row r="10062" spans="1:9" x14ac:dyDescent="0.25">
      <c r="A10062" t="s">
        <v>722</v>
      </c>
      <c r="B10062">
        <v>2212</v>
      </c>
      <c r="C10062" s="593">
        <v>6.25E-2</v>
      </c>
      <c r="D10062" t="s">
        <v>3878</v>
      </c>
      <c r="E10062">
        <v>6.25E-2</v>
      </c>
      <c r="F10062">
        <v>0</v>
      </c>
      <c r="G10062">
        <v>0</v>
      </c>
      <c r="H10062">
        <v>0</v>
      </c>
      <c r="I10062">
        <v>0</v>
      </c>
    </row>
    <row r="10063" spans="1:9" x14ac:dyDescent="0.25">
      <c r="A10063" t="s">
        <v>722</v>
      </c>
      <c r="B10063">
        <v>2215</v>
      </c>
      <c r="C10063" s="593">
        <v>6.25E-2</v>
      </c>
      <c r="D10063" t="s">
        <v>3878</v>
      </c>
      <c r="E10063">
        <v>6.25E-2</v>
      </c>
      <c r="F10063">
        <v>0</v>
      </c>
      <c r="G10063">
        <v>0</v>
      </c>
      <c r="H10063">
        <v>0</v>
      </c>
      <c r="I10063">
        <v>0</v>
      </c>
    </row>
    <row r="10064" spans="1:9" x14ac:dyDescent="0.25">
      <c r="A10064" t="s">
        <v>722</v>
      </c>
      <c r="B10064">
        <v>2217</v>
      </c>
      <c r="C10064" s="593">
        <v>6.25E-2</v>
      </c>
      <c r="D10064" t="s">
        <v>3878</v>
      </c>
      <c r="E10064">
        <v>6.25E-2</v>
      </c>
      <c r="F10064">
        <v>0</v>
      </c>
      <c r="G10064">
        <v>0</v>
      </c>
      <c r="H10064">
        <v>0</v>
      </c>
      <c r="I10064">
        <v>0</v>
      </c>
    </row>
    <row r="10065" spans="1:9" x14ac:dyDescent="0.25">
      <c r="A10065" t="s">
        <v>722</v>
      </c>
      <c r="B10065">
        <v>2222</v>
      </c>
      <c r="C10065" s="593">
        <v>6.25E-2</v>
      </c>
      <c r="D10065" t="s">
        <v>3896</v>
      </c>
      <c r="E10065">
        <v>6.25E-2</v>
      </c>
      <c r="F10065">
        <v>0</v>
      </c>
      <c r="G10065">
        <v>0</v>
      </c>
      <c r="H10065">
        <v>0</v>
      </c>
      <c r="I10065">
        <v>0</v>
      </c>
    </row>
    <row r="10066" spans="1:9" x14ac:dyDescent="0.25">
      <c r="A10066" t="s">
        <v>722</v>
      </c>
      <c r="B10066">
        <v>2238</v>
      </c>
      <c r="C10066" s="593">
        <v>6.25E-2</v>
      </c>
      <c r="D10066" t="s">
        <v>3890</v>
      </c>
      <c r="E10066">
        <v>6.25E-2</v>
      </c>
      <c r="F10066">
        <v>0</v>
      </c>
      <c r="G10066">
        <v>0</v>
      </c>
      <c r="H10066">
        <v>0</v>
      </c>
      <c r="I10066">
        <v>0</v>
      </c>
    </row>
    <row r="10067" spans="1:9" x14ac:dyDescent="0.25">
      <c r="A10067" t="s">
        <v>722</v>
      </c>
      <c r="B10067">
        <v>2241</v>
      </c>
      <c r="C10067" s="593">
        <v>6.25E-2</v>
      </c>
      <c r="D10067" t="s">
        <v>3878</v>
      </c>
      <c r="E10067">
        <v>6.25E-2</v>
      </c>
      <c r="F10067">
        <v>0</v>
      </c>
      <c r="G10067">
        <v>0</v>
      </c>
      <c r="H10067">
        <v>0</v>
      </c>
      <c r="I10067">
        <v>0</v>
      </c>
    </row>
    <row r="10068" spans="1:9" x14ac:dyDescent="0.25">
      <c r="A10068" t="s">
        <v>722</v>
      </c>
      <c r="B10068">
        <v>2269</v>
      </c>
      <c r="C10068" s="593">
        <v>6.25E-2</v>
      </c>
      <c r="D10068" t="s">
        <v>2344</v>
      </c>
      <c r="E10068">
        <v>6.25E-2</v>
      </c>
      <c r="F10068">
        <v>0</v>
      </c>
      <c r="G10068">
        <v>0</v>
      </c>
      <c r="H10068">
        <v>0</v>
      </c>
      <c r="I10068">
        <v>0</v>
      </c>
    </row>
    <row r="10069" spans="1:9" x14ac:dyDescent="0.25">
      <c r="A10069" t="s">
        <v>722</v>
      </c>
      <c r="B10069">
        <v>2283</v>
      </c>
      <c r="C10069" s="593">
        <v>6.25E-2</v>
      </c>
      <c r="D10069" t="s">
        <v>3878</v>
      </c>
      <c r="E10069">
        <v>6.25E-2</v>
      </c>
      <c r="F10069">
        <v>0</v>
      </c>
      <c r="G10069">
        <v>0</v>
      </c>
      <c r="H10069">
        <v>0</v>
      </c>
      <c r="I10069">
        <v>0</v>
      </c>
    </row>
    <row r="10070" spans="1:9" x14ac:dyDescent="0.25">
      <c r="A10070" t="s">
        <v>722</v>
      </c>
      <c r="B10070">
        <v>2284</v>
      </c>
      <c r="C10070" s="593">
        <v>6.25E-2</v>
      </c>
      <c r="D10070" t="s">
        <v>3878</v>
      </c>
      <c r="E10070">
        <v>6.25E-2</v>
      </c>
      <c r="F10070">
        <v>0</v>
      </c>
      <c r="G10070">
        <v>0</v>
      </c>
      <c r="H10070">
        <v>0</v>
      </c>
      <c r="I10070">
        <v>0</v>
      </c>
    </row>
    <row r="10071" spans="1:9" x14ac:dyDescent="0.25">
      <c r="A10071" t="s">
        <v>722</v>
      </c>
      <c r="B10071">
        <v>2293</v>
      </c>
      <c r="C10071" s="593">
        <v>6.25E-2</v>
      </c>
      <c r="D10071" t="s">
        <v>3878</v>
      </c>
      <c r="E10071">
        <v>6.25E-2</v>
      </c>
      <c r="F10071">
        <v>0</v>
      </c>
      <c r="G10071">
        <v>0</v>
      </c>
      <c r="H10071">
        <v>0</v>
      </c>
      <c r="I10071">
        <v>0</v>
      </c>
    </row>
    <row r="10072" spans="1:9" x14ac:dyDescent="0.25">
      <c r="A10072" t="s">
        <v>722</v>
      </c>
      <c r="B10072">
        <v>2297</v>
      </c>
      <c r="C10072" s="593">
        <v>6.25E-2</v>
      </c>
      <c r="D10072" t="s">
        <v>3878</v>
      </c>
      <c r="E10072">
        <v>6.25E-2</v>
      </c>
      <c r="F10072">
        <v>0</v>
      </c>
      <c r="G10072">
        <v>0</v>
      </c>
      <c r="H10072">
        <v>0</v>
      </c>
      <c r="I10072">
        <v>0</v>
      </c>
    </row>
    <row r="10073" spans="1:9" x14ac:dyDescent="0.25">
      <c r="A10073" t="s">
        <v>722</v>
      </c>
      <c r="B10073">
        <v>2298</v>
      </c>
      <c r="C10073" s="593">
        <v>6.25E-2</v>
      </c>
      <c r="D10073" t="s">
        <v>3878</v>
      </c>
      <c r="E10073">
        <v>6.25E-2</v>
      </c>
      <c r="F10073">
        <v>0</v>
      </c>
      <c r="G10073">
        <v>0</v>
      </c>
      <c r="H10073">
        <v>0</v>
      </c>
      <c r="I10073">
        <v>0</v>
      </c>
    </row>
    <row r="10074" spans="1:9" x14ac:dyDescent="0.25">
      <c r="A10074" t="s">
        <v>722</v>
      </c>
      <c r="B10074">
        <v>2301</v>
      </c>
      <c r="C10074" s="593">
        <v>6.25E-2</v>
      </c>
      <c r="D10074" t="s">
        <v>3884</v>
      </c>
      <c r="E10074">
        <v>6.25E-2</v>
      </c>
      <c r="F10074">
        <v>0</v>
      </c>
      <c r="G10074">
        <v>0</v>
      </c>
      <c r="H10074">
        <v>0</v>
      </c>
      <c r="I10074">
        <v>0</v>
      </c>
    </row>
    <row r="10075" spans="1:9" x14ac:dyDescent="0.25">
      <c r="A10075" t="s">
        <v>722</v>
      </c>
      <c r="B10075">
        <v>2302</v>
      </c>
      <c r="C10075" s="593">
        <v>6.25E-2</v>
      </c>
      <c r="D10075" t="s">
        <v>3894</v>
      </c>
      <c r="E10075">
        <v>6.25E-2</v>
      </c>
      <c r="F10075">
        <v>0</v>
      </c>
      <c r="G10075">
        <v>0</v>
      </c>
      <c r="H10075">
        <v>0</v>
      </c>
      <c r="I10075">
        <v>0</v>
      </c>
    </row>
    <row r="10076" spans="1:9" x14ac:dyDescent="0.25">
      <c r="A10076" t="s">
        <v>722</v>
      </c>
      <c r="B10076">
        <v>2303</v>
      </c>
      <c r="C10076" s="593">
        <v>6.25E-2</v>
      </c>
      <c r="D10076" t="s">
        <v>3897</v>
      </c>
      <c r="E10076">
        <v>6.25E-2</v>
      </c>
      <c r="F10076">
        <v>0</v>
      </c>
      <c r="G10076">
        <v>0</v>
      </c>
      <c r="H10076">
        <v>0</v>
      </c>
      <c r="I10076">
        <v>0</v>
      </c>
    </row>
    <row r="10077" spans="1:9" x14ac:dyDescent="0.25">
      <c r="A10077" t="s">
        <v>722</v>
      </c>
      <c r="B10077">
        <v>2304</v>
      </c>
      <c r="C10077" s="593">
        <v>6.25E-2</v>
      </c>
      <c r="D10077" t="s">
        <v>3897</v>
      </c>
      <c r="E10077">
        <v>6.25E-2</v>
      </c>
      <c r="F10077">
        <v>0</v>
      </c>
      <c r="G10077">
        <v>0</v>
      </c>
      <c r="H10077">
        <v>0</v>
      </c>
      <c r="I10077">
        <v>0</v>
      </c>
    </row>
    <row r="10078" spans="1:9" x14ac:dyDescent="0.25">
      <c r="A10078" t="s">
        <v>722</v>
      </c>
      <c r="B10078">
        <v>2305</v>
      </c>
      <c r="C10078" s="593">
        <v>6.25E-2</v>
      </c>
      <c r="D10078" t="s">
        <v>3897</v>
      </c>
      <c r="E10078">
        <v>6.25E-2</v>
      </c>
      <c r="F10078">
        <v>0</v>
      </c>
      <c r="G10078">
        <v>0</v>
      </c>
      <c r="H10078">
        <v>0</v>
      </c>
      <c r="I10078">
        <v>0</v>
      </c>
    </row>
    <row r="10079" spans="1:9" x14ac:dyDescent="0.25">
      <c r="A10079" t="s">
        <v>722</v>
      </c>
      <c r="B10079">
        <v>2322</v>
      </c>
      <c r="C10079" s="593">
        <v>6.25E-2</v>
      </c>
      <c r="D10079" t="s">
        <v>3889</v>
      </c>
      <c r="E10079">
        <v>6.25E-2</v>
      </c>
      <c r="F10079">
        <v>0</v>
      </c>
      <c r="G10079">
        <v>0</v>
      </c>
      <c r="H10079">
        <v>0</v>
      </c>
      <c r="I10079">
        <v>0</v>
      </c>
    </row>
    <row r="10080" spans="1:9" x14ac:dyDescent="0.25">
      <c r="A10080" t="s">
        <v>722</v>
      </c>
      <c r="B10080">
        <v>2324</v>
      </c>
      <c r="C10080" s="593">
        <v>6.25E-2</v>
      </c>
      <c r="D10080" t="s">
        <v>3898</v>
      </c>
      <c r="E10080">
        <v>6.25E-2</v>
      </c>
      <c r="F10080">
        <v>0</v>
      </c>
      <c r="G10080">
        <v>0</v>
      </c>
      <c r="H10080">
        <v>0</v>
      </c>
      <c r="I10080">
        <v>0</v>
      </c>
    </row>
    <row r="10081" spans="1:9" x14ac:dyDescent="0.25">
      <c r="A10081" t="s">
        <v>722</v>
      </c>
      <c r="B10081">
        <v>2325</v>
      </c>
      <c r="C10081" s="593">
        <v>6.25E-2</v>
      </c>
      <c r="D10081" t="s">
        <v>3898</v>
      </c>
      <c r="E10081">
        <v>6.25E-2</v>
      </c>
      <c r="F10081">
        <v>0</v>
      </c>
      <c r="G10081">
        <v>0</v>
      </c>
      <c r="H10081">
        <v>0</v>
      </c>
      <c r="I10081">
        <v>0</v>
      </c>
    </row>
    <row r="10082" spans="1:9" x14ac:dyDescent="0.25">
      <c r="A10082" t="s">
        <v>722</v>
      </c>
      <c r="B10082">
        <v>2327</v>
      </c>
      <c r="C10082" s="593">
        <v>6.25E-2</v>
      </c>
      <c r="D10082" t="s">
        <v>3899</v>
      </c>
      <c r="E10082">
        <v>6.25E-2</v>
      </c>
      <c r="F10082">
        <v>0</v>
      </c>
      <c r="G10082">
        <v>0</v>
      </c>
      <c r="H10082">
        <v>0</v>
      </c>
      <c r="I10082">
        <v>0</v>
      </c>
    </row>
    <row r="10083" spans="1:9" x14ac:dyDescent="0.25">
      <c r="A10083" t="s">
        <v>722</v>
      </c>
      <c r="B10083">
        <v>2330</v>
      </c>
      <c r="C10083" s="593">
        <v>6.25E-2</v>
      </c>
      <c r="D10083" t="s">
        <v>1986</v>
      </c>
      <c r="E10083">
        <v>6.25E-2</v>
      </c>
      <c r="F10083">
        <v>0</v>
      </c>
      <c r="G10083">
        <v>0</v>
      </c>
      <c r="H10083">
        <v>0</v>
      </c>
      <c r="I10083">
        <v>0</v>
      </c>
    </row>
    <row r="10084" spans="1:9" x14ac:dyDescent="0.25">
      <c r="A10084" t="s">
        <v>722</v>
      </c>
      <c r="B10084">
        <v>2331</v>
      </c>
      <c r="C10084" s="593">
        <v>6.25E-2</v>
      </c>
      <c r="D10084" t="s">
        <v>3885</v>
      </c>
      <c r="E10084">
        <v>6.25E-2</v>
      </c>
      <c r="F10084">
        <v>0</v>
      </c>
      <c r="G10084">
        <v>0</v>
      </c>
      <c r="H10084">
        <v>0</v>
      </c>
      <c r="I10084">
        <v>0</v>
      </c>
    </row>
    <row r="10085" spans="1:9" x14ac:dyDescent="0.25">
      <c r="A10085" t="s">
        <v>722</v>
      </c>
      <c r="B10085">
        <v>2332</v>
      </c>
      <c r="C10085" s="593">
        <v>6.25E-2</v>
      </c>
      <c r="D10085" t="s">
        <v>3885</v>
      </c>
      <c r="E10085">
        <v>6.25E-2</v>
      </c>
      <c r="F10085">
        <v>0</v>
      </c>
      <c r="G10085">
        <v>0</v>
      </c>
      <c r="H10085">
        <v>0</v>
      </c>
      <c r="I10085">
        <v>0</v>
      </c>
    </row>
    <row r="10086" spans="1:9" x14ac:dyDescent="0.25">
      <c r="A10086" t="s">
        <v>722</v>
      </c>
      <c r="B10086">
        <v>2333</v>
      </c>
      <c r="C10086" s="593">
        <v>6.25E-2</v>
      </c>
      <c r="D10086" t="s">
        <v>3898</v>
      </c>
      <c r="E10086">
        <v>6.25E-2</v>
      </c>
      <c r="F10086">
        <v>0</v>
      </c>
      <c r="G10086">
        <v>0</v>
      </c>
      <c r="H10086">
        <v>0</v>
      </c>
      <c r="I10086">
        <v>0</v>
      </c>
    </row>
    <row r="10087" spans="1:9" x14ac:dyDescent="0.25">
      <c r="A10087" t="s">
        <v>722</v>
      </c>
      <c r="B10087">
        <v>2334</v>
      </c>
      <c r="C10087" s="593">
        <v>6.25E-2</v>
      </c>
      <c r="D10087" t="s">
        <v>3884</v>
      </c>
      <c r="E10087">
        <v>6.25E-2</v>
      </c>
      <c r="F10087">
        <v>0</v>
      </c>
      <c r="G10087">
        <v>0</v>
      </c>
      <c r="H10087">
        <v>0</v>
      </c>
      <c r="I10087">
        <v>0</v>
      </c>
    </row>
    <row r="10088" spans="1:9" x14ac:dyDescent="0.25">
      <c r="A10088" t="s">
        <v>722</v>
      </c>
      <c r="B10088">
        <v>2337</v>
      </c>
      <c r="C10088" s="593">
        <v>6.25E-2</v>
      </c>
      <c r="D10088" t="s">
        <v>3900</v>
      </c>
      <c r="E10088">
        <v>6.25E-2</v>
      </c>
      <c r="F10088">
        <v>0</v>
      </c>
      <c r="G10088">
        <v>0</v>
      </c>
      <c r="H10088">
        <v>0</v>
      </c>
      <c r="I10088">
        <v>0</v>
      </c>
    </row>
    <row r="10089" spans="1:9" x14ac:dyDescent="0.25">
      <c r="A10089" t="s">
        <v>722</v>
      </c>
      <c r="B10089">
        <v>2338</v>
      </c>
      <c r="C10089" s="593">
        <v>6.25E-2</v>
      </c>
      <c r="D10089" t="s">
        <v>3900</v>
      </c>
      <c r="E10089">
        <v>6.25E-2</v>
      </c>
      <c r="F10089">
        <v>0</v>
      </c>
      <c r="G10089">
        <v>0</v>
      </c>
      <c r="H10089">
        <v>0</v>
      </c>
      <c r="I10089">
        <v>0</v>
      </c>
    </row>
    <row r="10090" spans="1:9" x14ac:dyDescent="0.25">
      <c r="A10090" t="s">
        <v>722</v>
      </c>
      <c r="B10090">
        <v>2339</v>
      </c>
      <c r="C10090" s="593">
        <v>6.25E-2</v>
      </c>
      <c r="D10090" t="s">
        <v>3886</v>
      </c>
      <c r="E10090">
        <v>6.25E-2</v>
      </c>
      <c r="F10090">
        <v>0</v>
      </c>
      <c r="G10090">
        <v>0</v>
      </c>
      <c r="H10090">
        <v>0</v>
      </c>
      <c r="I10090">
        <v>0</v>
      </c>
    </row>
    <row r="10091" spans="1:9" x14ac:dyDescent="0.25">
      <c r="A10091" t="s">
        <v>722</v>
      </c>
      <c r="B10091">
        <v>2341</v>
      </c>
      <c r="C10091" s="593">
        <v>6.25E-2</v>
      </c>
      <c r="D10091" t="s">
        <v>3900</v>
      </c>
      <c r="E10091">
        <v>6.25E-2</v>
      </c>
      <c r="F10091">
        <v>0</v>
      </c>
      <c r="G10091">
        <v>0</v>
      </c>
      <c r="H10091">
        <v>0</v>
      </c>
      <c r="I10091">
        <v>0</v>
      </c>
    </row>
    <row r="10092" spans="1:9" x14ac:dyDescent="0.25">
      <c r="A10092" t="s">
        <v>722</v>
      </c>
      <c r="B10092">
        <v>2343</v>
      </c>
      <c r="C10092" s="593">
        <v>6.25E-2</v>
      </c>
      <c r="D10092" t="s">
        <v>3894</v>
      </c>
      <c r="E10092">
        <v>6.25E-2</v>
      </c>
      <c r="F10092">
        <v>0</v>
      </c>
      <c r="G10092">
        <v>0</v>
      </c>
      <c r="H10092">
        <v>0</v>
      </c>
      <c r="I10092">
        <v>0</v>
      </c>
    </row>
    <row r="10093" spans="1:9" x14ac:dyDescent="0.25">
      <c r="A10093" t="s">
        <v>722</v>
      </c>
      <c r="B10093">
        <v>2344</v>
      </c>
      <c r="C10093" s="593">
        <v>6.25E-2</v>
      </c>
      <c r="D10093" t="s">
        <v>3901</v>
      </c>
      <c r="E10093">
        <v>6.25E-2</v>
      </c>
      <c r="F10093">
        <v>0</v>
      </c>
      <c r="G10093">
        <v>0</v>
      </c>
      <c r="H10093">
        <v>0</v>
      </c>
      <c r="I10093">
        <v>0</v>
      </c>
    </row>
    <row r="10094" spans="1:9" x14ac:dyDescent="0.25">
      <c r="A10094" t="s">
        <v>722</v>
      </c>
      <c r="B10094">
        <v>2345</v>
      </c>
      <c r="C10094" s="593">
        <v>6.25E-2</v>
      </c>
      <c r="D10094" t="s">
        <v>1986</v>
      </c>
      <c r="E10094">
        <v>6.25E-2</v>
      </c>
      <c r="F10094">
        <v>0</v>
      </c>
      <c r="G10094">
        <v>0</v>
      </c>
      <c r="H10094">
        <v>0</v>
      </c>
      <c r="I10094">
        <v>0</v>
      </c>
    </row>
    <row r="10095" spans="1:9" x14ac:dyDescent="0.25">
      <c r="A10095" t="s">
        <v>722</v>
      </c>
      <c r="B10095">
        <v>2346</v>
      </c>
      <c r="C10095" s="593">
        <v>6.25E-2</v>
      </c>
      <c r="D10095" t="s">
        <v>3902</v>
      </c>
      <c r="E10095">
        <v>6.25E-2</v>
      </c>
      <c r="F10095">
        <v>0</v>
      </c>
      <c r="G10095">
        <v>0</v>
      </c>
      <c r="H10095">
        <v>0</v>
      </c>
      <c r="I10095">
        <v>0</v>
      </c>
    </row>
    <row r="10096" spans="1:9" x14ac:dyDescent="0.25">
      <c r="A10096" t="s">
        <v>722</v>
      </c>
      <c r="B10096">
        <v>2347</v>
      </c>
      <c r="C10096" s="593">
        <v>6.25E-2</v>
      </c>
      <c r="D10096" t="s">
        <v>3903</v>
      </c>
      <c r="E10096">
        <v>6.25E-2</v>
      </c>
      <c r="F10096">
        <v>0</v>
      </c>
      <c r="G10096">
        <v>0</v>
      </c>
      <c r="H10096">
        <v>0</v>
      </c>
      <c r="I10096">
        <v>0</v>
      </c>
    </row>
    <row r="10097" spans="1:9" x14ac:dyDescent="0.25">
      <c r="A10097" t="s">
        <v>722</v>
      </c>
      <c r="B10097">
        <v>2348</v>
      </c>
      <c r="C10097" s="593">
        <v>6.25E-2</v>
      </c>
      <c r="D10097" t="s">
        <v>3899</v>
      </c>
      <c r="E10097">
        <v>6.25E-2</v>
      </c>
      <c r="F10097">
        <v>0</v>
      </c>
      <c r="G10097">
        <v>0</v>
      </c>
      <c r="H10097">
        <v>0</v>
      </c>
      <c r="I10097">
        <v>0</v>
      </c>
    </row>
    <row r="10098" spans="1:9" x14ac:dyDescent="0.25">
      <c r="A10098" t="s">
        <v>722</v>
      </c>
      <c r="B10098">
        <v>2349</v>
      </c>
      <c r="C10098" s="593">
        <v>6.25E-2</v>
      </c>
      <c r="D10098" t="s">
        <v>3901</v>
      </c>
      <c r="E10098">
        <v>6.25E-2</v>
      </c>
      <c r="F10098">
        <v>0</v>
      </c>
      <c r="G10098">
        <v>0</v>
      </c>
      <c r="H10098">
        <v>0</v>
      </c>
      <c r="I10098">
        <v>0</v>
      </c>
    </row>
    <row r="10099" spans="1:9" x14ac:dyDescent="0.25">
      <c r="A10099" t="s">
        <v>722</v>
      </c>
      <c r="B10099">
        <v>2350</v>
      </c>
      <c r="C10099" s="593">
        <v>6.25E-2</v>
      </c>
      <c r="D10099" t="s">
        <v>3904</v>
      </c>
      <c r="E10099">
        <v>6.25E-2</v>
      </c>
      <c r="F10099">
        <v>0</v>
      </c>
      <c r="G10099">
        <v>0</v>
      </c>
      <c r="H10099">
        <v>0</v>
      </c>
      <c r="I10099">
        <v>0</v>
      </c>
    </row>
    <row r="10100" spans="1:9" x14ac:dyDescent="0.25">
      <c r="A10100" t="s">
        <v>722</v>
      </c>
      <c r="B10100">
        <v>2351</v>
      </c>
      <c r="C10100" s="593">
        <v>6.25E-2</v>
      </c>
      <c r="D10100" t="s">
        <v>3894</v>
      </c>
      <c r="E10100">
        <v>6.25E-2</v>
      </c>
      <c r="F10100">
        <v>0</v>
      </c>
      <c r="G10100">
        <v>0</v>
      </c>
      <c r="H10100">
        <v>0</v>
      </c>
      <c r="I10100">
        <v>0</v>
      </c>
    </row>
    <row r="10101" spans="1:9" x14ac:dyDescent="0.25">
      <c r="A10101" t="s">
        <v>722</v>
      </c>
      <c r="B10101">
        <v>2355</v>
      </c>
      <c r="C10101" s="593">
        <v>6.25E-2</v>
      </c>
      <c r="D10101" t="s">
        <v>3902</v>
      </c>
      <c r="E10101">
        <v>6.25E-2</v>
      </c>
      <c r="F10101">
        <v>0</v>
      </c>
      <c r="G10101">
        <v>0</v>
      </c>
      <c r="H10101">
        <v>0</v>
      </c>
      <c r="I10101">
        <v>0</v>
      </c>
    </row>
    <row r="10102" spans="1:9" x14ac:dyDescent="0.25">
      <c r="A10102" t="s">
        <v>722</v>
      </c>
      <c r="B10102">
        <v>2356</v>
      </c>
      <c r="C10102" s="593">
        <v>6.25E-2</v>
      </c>
      <c r="D10102" t="s">
        <v>3884</v>
      </c>
      <c r="E10102">
        <v>6.25E-2</v>
      </c>
      <c r="F10102">
        <v>0</v>
      </c>
      <c r="G10102">
        <v>0</v>
      </c>
      <c r="H10102">
        <v>0</v>
      </c>
      <c r="I10102">
        <v>0</v>
      </c>
    </row>
    <row r="10103" spans="1:9" x14ac:dyDescent="0.25">
      <c r="A10103" t="s">
        <v>722</v>
      </c>
      <c r="B10103">
        <v>2357</v>
      </c>
      <c r="C10103" s="593">
        <v>6.25E-2</v>
      </c>
      <c r="D10103" t="s">
        <v>3884</v>
      </c>
      <c r="E10103">
        <v>6.25E-2</v>
      </c>
      <c r="F10103">
        <v>0</v>
      </c>
      <c r="G10103">
        <v>0</v>
      </c>
      <c r="H10103">
        <v>0</v>
      </c>
      <c r="I10103">
        <v>0</v>
      </c>
    </row>
    <row r="10104" spans="1:9" x14ac:dyDescent="0.25">
      <c r="A10104" t="s">
        <v>722</v>
      </c>
      <c r="B10104">
        <v>2358</v>
      </c>
      <c r="C10104" s="593">
        <v>6.25E-2</v>
      </c>
      <c r="D10104" t="s">
        <v>2906</v>
      </c>
      <c r="E10104">
        <v>6.25E-2</v>
      </c>
      <c r="F10104">
        <v>0</v>
      </c>
      <c r="G10104">
        <v>0</v>
      </c>
      <c r="H10104">
        <v>0</v>
      </c>
      <c r="I10104">
        <v>0</v>
      </c>
    </row>
    <row r="10105" spans="1:9" x14ac:dyDescent="0.25">
      <c r="A10105" t="s">
        <v>722</v>
      </c>
      <c r="B10105">
        <v>2359</v>
      </c>
      <c r="C10105" s="593">
        <v>6.25E-2</v>
      </c>
      <c r="D10105" t="s">
        <v>3885</v>
      </c>
      <c r="E10105">
        <v>6.25E-2</v>
      </c>
      <c r="F10105">
        <v>0</v>
      </c>
      <c r="G10105">
        <v>0</v>
      </c>
      <c r="H10105">
        <v>0</v>
      </c>
      <c r="I10105">
        <v>0</v>
      </c>
    </row>
    <row r="10106" spans="1:9" x14ac:dyDescent="0.25">
      <c r="A10106" t="s">
        <v>722</v>
      </c>
      <c r="B10106">
        <v>2360</v>
      </c>
      <c r="C10106" s="593">
        <v>6.25E-2</v>
      </c>
      <c r="D10106" t="s">
        <v>1986</v>
      </c>
      <c r="E10106">
        <v>6.25E-2</v>
      </c>
      <c r="F10106">
        <v>0</v>
      </c>
      <c r="G10106">
        <v>0</v>
      </c>
      <c r="H10106">
        <v>0</v>
      </c>
      <c r="I10106">
        <v>0</v>
      </c>
    </row>
    <row r="10107" spans="1:9" x14ac:dyDescent="0.25">
      <c r="A10107" t="s">
        <v>722</v>
      </c>
      <c r="B10107">
        <v>2361</v>
      </c>
      <c r="C10107" s="593">
        <v>6.25E-2</v>
      </c>
      <c r="D10107" t="s">
        <v>1986</v>
      </c>
      <c r="E10107">
        <v>6.25E-2</v>
      </c>
      <c r="F10107">
        <v>0</v>
      </c>
      <c r="G10107">
        <v>0</v>
      </c>
      <c r="H10107">
        <v>0</v>
      </c>
      <c r="I10107">
        <v>0</v>
      </c>
    </row>
    <row r="10108" spans="1:9" x14ac:dyDescent="0.25">
      <c r="A10108" t="s">
        <v>722</v>
      </c>
      <c r="B10108">
        <v>2362</v>
      </c>
      <c r="C10108" s="593">
        <v>6.25E-2</v>
      </c>
      <c r="D10108" t="s">
        <v>1986</v>
      </c>
      <c r="E10108">
        <v>6.25E-2</v>
      </c>
      <c r="F10108">
        <v>0</v>
      </c>
      <c r="G10108">
        <v>0</v>
      </c>
      <c r="H10108">
        <v>0</v>
      </c>
      <c r="I10108">
        <v>0</v>
      </c>
    </row>
    <row r="10109" spans="1:9" x14ac:dyDescent="0.25">
      <c r="A10109" t="s">
        <v>722</v>
      </c>
      <c r="B10109">
        <v>2364</v>
      </c>
      <c r="C10109" s="593">
        <v>6.25E-2</v>
      </c>
      <c r="D10109" t="s">
        <v>1986</v>
      </c>
      <c r="E10109">
        <v>6.25E-2</v>
      </c>
      <c r="F10109">
        <v>0</v>
      </c>
      <c r="G10109">
        <v>0</v>
      </c>
      <c r="H10109">
        <v>0</v>
      </c>
      <c r="I10109">
        <v>0</v>
      </c>
    </row>
    <row r="10110" spans="1:9" x14ac:dyDescent="0.25">
      <c r="A10110" t="s">
        <v>722</v>
      </c>
      <c r="B10110">
        <v>2366</v>
      </c>
      <c r="C10110" s="593">
        <v>6.25E-2</v>
      </c>
      <c r="D10110" t="s">
        <v>3902</v>
      </c>
      <c r="E10110">
        <v>6.25E-2</v>
      </c>
      <c r="F10110">
        <v>0</v>
      </c>
      <c r="G10110">
        <v>0</v>
      </c>
      <c r="H10110">
        <v>0</v>
      </c>
      <c r="I10110">
        <v>0</v>
      </c>
    </row>
    <row r="10111" spans="1:9" x14ac:dyDescent="0.25">
      <c r="A10111" t="s">
        <v>722</v>
      </c>
      <c r="B10111">
        <v>2367</v>
      </c>
      <c r="C10111" s="593">
        <v>6.25E-2</v>
      </c>
      <c r="D10111" t="s">
        <v>3902</v>
      </c>
      <c r="E10111">
        <v>6.25E-2</v>
      </c>
      <c r="F10111">
        <v>0</v>
      </c>
      <c r="G10111">
        <v>0</v>
      </c>
      <c r="H10111">
        <v>0</v>
      </c>
      <c r="I10111">
        <v>0</v>
      </c>
    </row>
    <row r="10112" spans="1:9" x14ac:dyDescent="0.25">
      <c r="A10112" t="s">
        <v>722</v>
      </c>
      <c r="B10112">
        <v>2368</v>
      </c>
      <c r="C10112" s="593">
        <v>6.25E-2</v>
      </c>
      <c r="D10112" t="s">
        <v>3893</v>
      </c>
      <c r="E10112">
        <v>6.25E-2</v>
      </c>
      <c r="F10112">
        <v>0</v>
      </c>
      <c r="G10112">
        <v>0</v>
      </c>
      <c r="H10112">
        <v>0</v>
      </c>
      <c r="I10112">
        <v>0</v>
      </c>
    </row>
    <row r="10113" spans="1:9" x14ac:dyDescent="0.25">
      <c r="A10113" t="s">
        <v>722</v>
      </c>
      <c r="B10113">
        <v>2370</v>
      </c>
      <c r="C10113" s="593">
        <v>6.25E-2</v>
      </c>
      <c r="D10113" t="s">
        <v>3894</v>
      </c>
      <c r="E10113">
        <v>6.25E-2</v>
      </c>
      <c r="F10113">
        <v>0</v>
      </c>
      <c r="G10113">
        <v>0</v>
      </c>
      <c r="H10113">
        <v>0</v>
      </c>
      <c r="I10113">
        <v>0</v>
      </c>
    </row>
    <row r="10114" spans="1:9" x14ac:dyDescent="0.25">
      <c r="A10114" t="s">
        <v>722</v>
      </c>
      <c r="B10114">
        <v>2375</v>
      </c>
      <c r="C10114" s="593">
        <v>6.25E-2</v>
      </c>
      <c r="D10114" t="s">
        <v>3884</v>
      </c>
      <c r="E10114">
        <v>6.25E-2</v>
      </c>
      <c r="F10114">
        <v>0</v>
      </c>
      <c r="G10114">
        <v>0</v>
      </c>
      <c r="H10114">
        <v>0</v>
      </c>
      <c r="I10114">
        <v>0</v>
      </c>
    </row>
    <row r="10115" spans="1:9" x14ac:dyDescent="0.25">
      <c r="A10115" t="s">
        <v>722</v>
      </c>
      <c r="B10115">
        <v>2379</v>
      </c>
      <c r="C10115" s="593">
        <v>6.25E-2</v>
      </c>
      <c r="D10115" t="s">
        <v>3898</v>
      </c>
      <c r="E10115">
        <v>6.25E-2</v>
      </c>
      <c r="F10115">
        <v>0</v>
      </c>
      <c r="G10115">
        <v>0</v>
      </c>
      <c r="H10115">
        <v>0</v>
      </c>
      <c r="I10115">
        <v>0</v>
      </c>
    </row>
    <row r="10116" spans="1:9" x14ac:dyDescent="0.25">
      <c r="A10116" t="s">
        <v>722</v>
      </c>
      <c r="B10116">
        <v>2381</v>
      </c>
      <c r="C10116" s="593">
        <v>6.25E-2</v>
      </c>
      <c r="D10116" t="s">
        <v>1986</v>
      </c>
      <c r="E10116">
        <v>6.25E-2</v>
      </c>
      <c r="F10116">
        <v>0</v>
      </c>
      <c r="G10116">
        <v>0</v>
      </c>
      <c r="H10116">
        <v>0</v>
      </c>
      <c r="I10116">
        <v>0</v>
      </c>
    </row>
    <row r="10117" spans="1:9" x14ac:dyDescent="0.25">
      <c r="A10117" t="s">
        <v>722</v>
      </c>
      <c r="B10117">
        <v>2382</v>
      </c>
      <c r="C10117" s="593">
        <v>6.25E-2</v>
      </c>
      <c r="D10117" t="s">
        <v>3894</v>
      </c>
      <c r="E10117">
        <v>6.25E-2</v>
      </c>
      <c r="F10117">
        <v>0</v>
      </c>
      <c r="G10117">
        <v>0</v>
      </c>
      <c r="H10117">
        <v>0</v>
      </c>
      <c r="I10117">
        <v>0</v>
      </c>
    </row>
    <row r="10118" spans="1:9" x14ac:dyDescent="0.25">
      <c r="A10118" t="s">
        <v>722</v>
      </c>
      <c r="B10118">
        <v>2420</v>
      </c>
      <c r="C10118" s="593">
        <v>6.25E-2</v>
      </c>
      <c r="D10118" t="s">
        <v>3266</v>
      </c>
      <c r="E10118">
        <v>6.25E-2</v>
      </c>
      <c r="F10118">
        <v>0</v>
      </c>
      <c r="G10118">
        <v>0</v>
      </c>
      <c r="H10118">
        <v>0</v>
      </c>
      <c r="I10118">
        <v>0</v>
      </c>
    </row>
    <row r="10119" spans="1:9" x14ac:dyDescent="0.25">
      <c r="A10119" t="s">
        <v>722</v>
      </c>
      <c r="B10119">
        <v>2421</v>
      </c>
      <c r="C10119" s="593">
        <v>6.25E-2</v>
      </c>
      <c r="D10119" t="s">
        <v>3266</v>
      </c>
      <c r="E10119">
        <v>6.25E-2</v>
      </c>
      <c r="F10119">
        <v>0</v>
      </c>
      <c r="G10119">
        <v>0</v>
      </c>
      <c r="H10119">
        <v>0</v>
      </c>
      <c r="I10119">
        <v>0</v>
      </c>
    </row>
    <row r="10120" spans="1:9" x14ac:dyDescent="0.25">
      <c r="A10120" t="s">
        <v>722</v>
      </c>
      <c r="B10120">
        <v>2445</v>
      </c>
      <c r="C10120" s="593">
        <v>6.25E-2</v>
      </c>
      <c r="D10120" t="s">
        <v>3878</v>
      </c>
      <c r="E10120">
        <v>6.25E-2</v>
      </c>
      <c r="F10120">
        <v>0</v>
      </c>
      <c r="G10120">
        <v>0</v>
      </c>
      <c r="H10120">
        <v>0</v>
      </c>
      <c r="I10120">
        <v>0</v>
      </c>
    </row>
    <row r="10121" spans="1:9" x14ac:dyDescent="0.25">
      <c r="A10121" t="s">
        <v>722</v>
      </c>
      <c r="B10121">
        <v>2446</v>
      </c>
      <c r="C10121" s="593">
        <v>6.25E-2</v>
      </c>
      <c r="D10121" t="s">
        <v>3878</v>
      </c>
      <c r="E10121">
        <v>6.25E-2</v>
      </c>
      <c r="F10121">
        <v>0</v>
      </c>
      <c r="G10121">
        <v>0</v>
      </c>
      <c r="H10121">
        <v>0</v>
      </c>
      <c r="I10121">
        <v>0</v>
      </c>
    </row>
    <row r="10122" spans="1:9" x14ac:dyDescent="0.25">
      <c r="A10122" t="s">
        <v>722</v>
      </c>
      <c r="B10122">
        <v>2447</v>
      </c>
      <c r="C10122" s="593">
        <v>6.25E-2</v>
      </c>
      <c r="D10122" t="s">
        <v>3905</v>
      </c>
      <c r="E10122">
        <v>6.25E-2</v>
      </c>
      <c r="F10122">
        <v>0</v>
      </c>
      <c r="G10122">
        <v>0</v>
      </c>
      <c r="H10122">
        <v>0</v>
      </c>
      <c r="I10122">
        <v>0</v>
      </c>
    </row>
    <row r="10123" spans="1:9" x14ac:dyDescent="0.25">
      <c r="A10123" t="s">
        <v>722</v>
      </c>
      <c r="B10123">
        <v>2451</v>
      </c>
      <c r="C10123" s="593">
        <v>6.25E-2</v>
      </c>
      <c r="D10123" t="s">
        <v>2496</v>
      </c>
      <c r="E10123">
        <v>6.25E-2</v>
      </c>
      <c r="F10123">
        <v>0</v>
      </c>
      <c r="G10123">
        <v>0</v>
      </c>
      <c r="H10123">
        <v>0</v>
      </c>
      <c r="I10123">
        <v>0</v>
      </c>
    </row>
    <row r="10124" spans="1:9" x14ac:dyDescent="0.25">
      <c r="A10124" t="s">
        <v>722</v>
      </c>
      <c r="B10124">
        <v>2452</v>
      </c>
      <c r="C10124" s="593">
        <v>6.25E-2</v>
      </c>
      <c r="D10124" t="s">
        <v>3266</v>
      </c>
      <c r="E10124">
        <v>6.25E-2</v>
      </c>
      <c r="F10124">
        <v>0</v>
      </c>
      <c r="G10124">
        <v>0</v>
      </c>
      <c r="H10124">
        <v>0</v>
      </c>
      <c r="I10124">
        <v>0</v>
      </c>
    </row>
    <row r="10125" spans="1:9" x14ac:dyDescent="0.25">
      <c r="A10125" t="s">
        <v>722</v>
      </c>
      <c r="B10125">
        <v>2453</v>
      </c>
      <c r="C10125" s="593">
        <v>6.25E-2</v>
      </c>
      <c r="D10125" t="s">
        <v>1486</v>
      </c>
      <c r="E10125">
        <v>6.25E-2</v>
      </c>
      <c r="F10125">
        <v>0</v>
      </c>
      <c r="G10125">
        <v>0</v>
      </c>
      <c r="H10125">
        <v>0</v>
      </c>
      <c r="I10125">
        <v>0</v>
      </c>
    </row>
    <row r="10126" spans="1:9" x14ac:dyDescent="0.25">
      <c r="A10126" t="s">
        <v>722</v>
      </c>
      <c r="B10126">
        <v>2454</v>
      </c>
      <c r="C10126" s="593">
        <v>6.25E-2</v>
      </c>
      <c r="D10126" t="s">
        <v>3906</v>
      </c>
      <c r="E10126">
        <v>6.25E-2</v>
      </c>
      <c r="F10126">
        <v>0</v>
      </c>
      <c r="G10126">
        <v>0</v>
      </c>
      <c r="H10126">
        <v>0</v>
      </c>
      <c r="I10126">
        <v>0</v>
      </c>
    </row>
    <row r="10127" spans="1:9" x14ac:dyDescent="0.25">
      <c r="A10127" t="s">
        <v>722</v>
      </c>
      <c r="B10127">
        <v>2455</v>
      </c>
      <c r="C10127" s="593">
        <v>6.25E-2</v>
      </c>
      <c r="D10127" t="s">
        <v>3906</v>
      </c>
      <c r="E10127">
        <v>6.25E-2</v>
      </c>
      <c r="F10127">
        <v>0</v>
      </c>
      <c r="G10127">
        <v>0</v>
      </c>
      <c r="H10127">
        <v>0</v>
      </c>
      <c r="I10127">
        <v>0</v>
      </c>
    </row>
    <row r="10128" spans="1:9" x14ac:dyDescent="0.25">
      <c r="A10128" t="s">
        <v>722</v>
      </c>
      <c r="B10128">
        <v>2456</v>
      </c>
      <c r="C10128" s="593">
        <v>6.25E-2</v>
      </c>
      <c r="D10128" t="s">
        <v>3907</v>
      </c>
      <c r="E10128">
        <v>6.25E-2</v>
      </c>
      <c r="F10128">
        <v>0</v>
      </c>
      <c r="G10128">
        <v>0</v>
      </c>
      <c r="H10128">
        <v>0</v>
      </c>
      <c r="I10128">
        <v>0</v>
      </c>
    </row>
    <row r="10129" spans="1:9" x14ac:dyDescent="0.25">
      <c r="A10129" t="s">
        <v>722</v>
      </c>
      <c r="B10129">
        <v>2457</v>
      </c>
      <c r="C10129" s="593">
        <v>6.25E-2</v>
      </c>
      <c r="D10129" t="s">
        <v>3908</v>
      </c>
      <c r="E10129">
        <v>6.25E-2</v>
      </c>
      <c r="F10129">
        <v>0</v>
      </c>
      <c r="G10129">
        <v>0</v>
      </c>
      <c r="H10129">
        <v>0</v>
      </c>
      <c r="I10129">
        <v>0</v>
      </c>
    </row>
    <row r="10130" spans="1:9" x14ac:dyDescent="0.25">
      <c r="A10130" t="s">
        <v>722</v>
      </c>
      <c r="B10130">
        <v>2458</v>
      </c>
      <c r="C10130" s="593">
        <v>6.25E-2</v>
      </c>
      <c r="D10130" t="s">
        <v>3878</v>
      </c>
      <c r="E10130">
        <v>6.25E-2</v>
      </c>
      <c r="F10130">
        <v>0</v>
      </c>
      <c r="G10130">
        <v>0</v>
      </c>
      <c r="H10130">
        <v>0</v>
      </c>
      <c r="I10130">
        <v>0</v>
      </c>
    </row>
    <row r="10131" spans="1:9" x14ac:dyDescent="0.25">
      <c r="A10131" t="s">
        <v>722</v>
      </c>
      <c r="B10131">
        <v>2459</v>
      </c>
      <c r="C10131" s="593">
        <v>6.25E-2</v>
      </c>
      <c r="D10131" t="s">
        <v>1486</v>
      </c>
      <c r="E10131">
        <v>6.25E-2</v>
      </c>
      <c r="F10131">
        <v>0</v>
      </c>
      <c r="G10131">
        <v>0</v>
      </c>
      <c r="H10131">
        <v>0</v>
      </c>
      <c r="I10131">
        <v>0</v>
      </c>
    </row>
    <row r="10132" spans="1:9" x14ac:dyDescent="0.25">
      <c r="A10132" t="s">
        <v>722</v>
      </c>
      <c r="B10132">
        <v>2460</v>
      </c>
      <c r="C10132" s="593">
        <v>6.25E-2</v>
      </c>
      <c r="D10132" t="s">
        <v>1486</v>
      </c>
      <c r="E10132">
        <v>6.25E-2</v>
      </c>
      <c r="F10132">
        <v>0</v>
      </c>
      <c r="G10132">
        <v>0</v>
      </c>
      <c r="H10132">
        <v>0</v>
      </c>
      <c r="I10132">
        <v>0</v>
      </c>
    </row>
    <row r="10133" spans="1:9" x14ac:dyDescent="0.25">
      <c r="A10133" t="s">
        <v>722</v>
      </c>
      <c r="B10133">
        <v>2461</v>
      </c>
      <c r="C10133" s="593">
        <v>6.25E-2</v>
      </c>
      <c r="D10133" t="s">
        <v>1486</v>
      </c>
      <c r="E10133">
        <v>6.25E-2</v>
      </c>
      <c r="F10133">
        <v>0</v>
      </c>
      <c r="G10133">
        <v>0</v>
      </c>
      <c r="H10133">
        <v>0</v>
      </c>
      <c r="I10133">
        <v>0</v>
      </c>
    </row>
    <row r="10134" spans="1:9" x14ac:dyDescent="0.25">
      <c r="A10134" t="s">
        <v>722</v>
      </c>
      <c r="B10134">
        <v>2462</v>
      </c>
      <c r="C10134" s="593">
        <v>6.25E-2</v>
      </c>
      <c r="D10134" t="s">
        <v>1486</v>
      </c>
      <c r="E10134">
        <v>6.25E-2</v>
      </c>
      <c r="F10134">
        <v>0</v>
      </c>
      <c r="G10134">
        <v>0</v>
      </c>
      <c r="H10134">
        <v>0</v>
      </c>
      <c r="I10134">
        <v>0</v>
      </c>
    </row>
    <row r="10135" spans="1:9" x14ac:dyDescent="0.25">
      <c r="A10135" t="s">
        <v>722</v>
      </c>
      <c r="B10135">
        <v>2464</v>
      </c>
      <c r="C10135" s="593">
        <v>6.25E-2</v>
      </c>
      <c r="D10135" t="s">
        <v>1486</v>
      </c>
      <c r="E10135">
        <v>6.25E-2</v>
      </c>
      <c r="F10135">
        <v>0</v>
      </c>
      <c r="G10135">
        <v>0</v>
      </c>
      <c r="H10135">
        <v>0</v>
      </c>
      <c r="I10135">
        <v>0</v>
      </c>
    </row>
    <row r="10136" spans="1:9" x14ac:dyDescent="0.25">
      <c r="A10136" t="s">
        <v>722</v>
      </c>
      <c r="B10136">
        <v>2465</v>
      </c>
      <c r="C10136" s="593">
        <v>6.25E-2</v>
      </c>
      <c r="D10136" t="s">
        <v>1486</v>
      </c>
      <c r="E10136">
        <v>6.25E-2</v>
      </c>
      <c r="F10136">
        <v>0</v>
      </c>
      <c r="G10136">
        <v>0</v>
      </c>
      <c r="H10136">
        <v>0</v>
      </c>
      <c r="I10136">
        <v>0</v>
      </c>
    </row>
    <row r="10137" spans="1:9" x14ac:dyDescent="0.25">
      <c r="A10137" t="s">
        <v>722</v>
      </c>
      <c r="B10137">
        <v>2466</v>
      </c>
      <c r="C10137" s="593">
        <v>6.25E-2</v>
      </c>
      <c r="D10137" t="s">
        <v>1486</v>
      </c>
      <c r="E10137">
        <v>6.25E-2</v>
      </c>
      <c r="F10137">
        <v>0</v>
      </c>
      <c r="G10137">
        <v>0</v>
      </c>
      <c r="H10137">
        <v>0</v>
      </c>
      <c r="I10137">
        <v>0</v>
      </c>
    </row>
    <row r="10138" spans="1:9" x14ac:dyDescent="0.25">
      <c r="A10138" t="s">
        <v>722</v>
      </c>
      <c r="B10138">
        <v>2467</v>
      </c>
      <c r="C10138" s="593">
        <v>6.25E-2</v>
      </c>
      <c r="D10138" t="s">
        <v>3878</v>
      </c>
      <c r="E10138">
        <v>6.25E-2</v>
      </c>
      <c r="F10138">
        <v>0</v>
      </c>
      <c r="G10138">
        <v>0</v>
      </c>
      <c r="H10138">
        <v>0</v>
      </c>
      <c r="I10138">
        <v>0</v>
      </c>
    </row>
    <row r="10139" spans="1:9" x14ac:dyDescent="0.25">
      <c r="A10139" t="s">
        <v>722</v>
      </c>
      <c r="B10139">
        <v>2468</v>
      </c>
      <c r="C10139" s="593">
        <v>6.25E-2</v>
      </c>
      <c r="D10139" t="s">
        <v>1486</v>
      </c>
      <c r="E10139">
        <v>6.25E-2</v>
      </c>
      <c r="F10139">
        <v>0</v>
      </c>
      <c r="G10139">
        <v>0</v>
      </c>
      <c r="H10139">
        <v>0</v>
      </c>
      <c r="I10139">
        <v>0</v>
      </c>
    </row>
    <row r="10140" spans="1:9" x14ac:dyDescent="0.25">
      <c r="A10140" t="s">
        <v>722</v>
      </c>
      <c r="B10140">
        <v>2471</v>
      </c>
      <c r="C10140" s="593">
        <v>6.25E-2</v>
      </c>
      <c r="D10140" t="s">
        <v>3909</v>
      </c>
      <c r="E10140">
        <v>6.25E-2</v>
      </c>
      <c r="F10140">
        <v>0</v>
      </c>
      <c r="G10140">
        <v>0</v>
      </c>
      <c r="H10140">
        <v>0</v>
      </c>
      <c r="I10140">
        <v>0</v>
      </c>
    </row>
    <row r="10141" spans="1:9" x14ac:dyDescent="0.25">
      <c r="A10141" t="s">
        <v>722</v>
      </c>
      <c r="B10141">
        <v>2472</v>
      </c>
      <c r="C10141" s="593">
        <v>6.25E-2</v>
      </c>
      <c r="D10141" t="s">
        <v>3890</v>
      </c>
      <c r="E10141">
        <v>6.25E-2</v>
      </c>
      <c r="F10141">
        <v>0</v>
      </c>
      <c r="G10141">
        <v>0</v>
      </c>
      <c r="H10141">
        <v>0</v>
      </c>
      <c r="I10141">
        <v>0</v>
      </c>
    </row>
    <row r="10142" spans="1:9" x14ac:dyDescent="0.25">
      <c r="A10142" t="s">
        <v>722</v>
      </c>
      <c r="B10142">
        <v>2474</v>
      </c>
      <c r="C10142" s="593">
        <v>6.25E-2</v>
      </c>
      <c r="D10142" t="s">
        <v>1195</v>
      </c>
      <c r="E10142">
        <v>6.25E-2</v>
      </c>
      <c r="F10142">
        <v>0</v>
      </c>
      <c r="G10142">
        <v>0</v>
      </c>
      <c r="H10142">
        <v>0</v>
      </c>
      <c r="I10142">
        <v>0</v>
      </c>
    </row>
    <row r="10143" spans="1:9" x14ac:dyDescent="0.25">
      <c r="A10143" t="s">
        <v>722</v>
      </c>
      <c r="B10143">
        <v>2475</v>
      </c>
      <c r="C10143" s="593">
        <v>6.25E-2</v>
      </c>
      <c r="D10143" t="s">
        <v>3910</v>
      </c>
      <c r="E10143">
        <v>6.25E-2</v>
      </c>
      <c r="F10143">
        <v>0</v>
      </c>
      <c r="G10143">
        <v>0</v>
      </c>
      <c r="H10143">
        <v>0</v>
      </c>
      <c r="I10143">
        <v>0</v>
      </c>
    </row>
    <row r="10144" spans="1:9" x14ac:dyDescent="0.25">
      <c r="A10144" t="s">
        <v>722</v>
      </c>
      <c r="B10144">
        <v>2476</v>
      </c>
      <c r="C10144" s="593">
        <v>6.25E-2</v>
      </c>
      <c r="D10144" t="s">
        <v>3266</v>
      </c>
      <c r="E10144">
        <v>6.25E-2</v>
      </c>
      <c r="F10144">
        <v>0</v>
      </c>
      <c r="G10144">
        <v>0</v>
      </c>
      <c r="H10144">
        <v>0</v>
      </c>
      <c r="I10144">
        <v>0</v>
      </c>
    </row>
    <row r="10145" spans="1:9" x14ac:dyDescent="0.25">
      <c r="A10145" t="s">
        <v>722</v>
      </c>
      <c r="B10145">
        <v>2477</v>
      </c>
      <c r="C10145" s="593">
        <v>6.25E-2</v>
      </c>
      <c r="D10145" t="s">
        <v>3909</v>
      </c>
      <c r="E10145">
        <v>6.25E-2</v>
      </c>
      <c r="F10145">
        <v>0</v>
      </c>
      <c r="G10145">
        <v>0</v>
      </c>
      <c r="H10145">
        <v>0</v>
      </c>
      <c r="I10145">
        <v>0</v>
      </c>
    </row>
    <row r="10146" spans="1:9" x14ac:dyDescent="0.25">
      <c r="A10146" t="s">
        <v>722</v>
      </c>
      <c r="B10146">
        <v>2478</v>
      </c>
      <c r="C10146" s="593">
        <v>6.25E-2</v>
      </c>
      <c r="D10146" t="s">
        <v>3890</v>
      </c>
      <c r="E10146">
        <v>6.25E-2</v>
      </c>
      <c r="F10146">
        <v>0</v>
      </c>
      <c r="G10146">
        <v>0</v>
      </c>
      <c r="H10146">
        <v>0</v>
      </c>
      <c r="I10146">
        <v>0</v>
      </c>
    </row>
    <row r="10147" spans="1:9" x14ac:dyDescent="0.25">
      <c r="A10147" t="s">
        <v>722</v>
      </c>
      <c r="B10147">
        <v>2479</v>
      </c>
      <c r="C10147" s="593">
        <v>6.25E-2</v>
      </c>
      <c r="D10147" t="s">
        <v>1835</v>
      </c>
      <c r="E10147">
        <v>6.25E-2</v>
      </c>
      <c r="F10147">
        <v>0</v>
      </c>
      <c r="G10147">
        <v>0</v>
      </c>
      <c r="H10147">
        <v>0</v>
      </c>
      <c r="I10147">
        <v>0</v>
      </c>
    </row>
    <row r="10148" spans="1:9" x14ac:dyDescent="0.25">
      <c r="A10148" t="s">
        <v>722</v>
      </c>
      <c r="B10148">
        <v>2481</v>
      </c>
      <c r="C10148" s="593">
        <v>6.25E-2</v>
      </c>
      <c r="D10148" t="s">
        <v>2496</v>
      </c>
      <c r="E10148">
        <v>6.25E-2</v>
      </c>
      <c r="F10148">
        <v>0</v>
      </c>
      <c r="G10148">
        <v>0</v>
      </c>
      <c r="H10148">
        <v>0</v>
      </c>
      <c r="I10148">
        <v>0</v>
      </c>
    </row>
    <row r="10149" spans="1:9" x14ac:dyDescent="0.25">
      <c r="A10149" t="s">
        <v>722</v>
      </c>
      <c r="B10149">
        <v>2482</v>
      </c>
      <c r="C10149" s="593">
        <v>6.25E-2</v>
      </c>
      <c r="D10149" t="s">
        <v>2496</v>
      </c>
      <c r="E10149">
        <v>6.25E-2</v>
      </c>
      <c r="F10149">
        <v>0</v>
      </c>
      <c r="G10149">
        <v>0</v>
      </c>
      <c r="H10149">
        <v>0</v>
      </c>
      <c r="I10149">
        <v>0</v>
      </c>
    </row>
    <row r="10150" spans="1:9" x14ac:dyDescent="0.25">
      <c r="A10150" t="s">
        <v>722</v>
      </c>
      <c r="B10150">
        <v>2492</v>
      </c>
      <c r="C10150" s="593">
        <v>6.25E-2</v>
      </c>
      <c r="D10150" t="s">
        <v>3911</v>
      </c>
      <c r="E10150">
        <v>6.25E-2</v>
      </c>
      <c r="F10150">
        <v>0</v>
      </c>
      <c r="G10150">
        <v>0</v>
      </c>
      <c r="H10150">
        <v>0</v>
      </c>
      <c r="I10150">
        <v>0</v>
      </c>
    </row>
    <row r="10151" spans="1:9" x14ac:dyDescent="0.25">
      <c r="A10151" t="s">
        <v>722</v>
      </c>
      <c r="B10151">
        <v>2493</v>
      </c>
      <c r="C10151" s="593">
        <v>6.25E-2</v>
      </c>
      <c r="D10151" t="s">
        <v>1196</v>
      </c>
      <c r="E10151">
        <v>6.25E-2</v>
      </c>
      <c r="F10151">
        <v>0</v>
      </c>
      <c r="G10151">
        <v>0</v>
      </c>
      <c r="H10151">
        <v>0</v>
      </c>
      <c r="I10151">
        <v>0</v>
      </c>
    </row>
    <row r="10152" spans="1:9" x14ac:dyDescent="0.25">
      <c r="A10152" t="s">
        <v>722</v>
      </c>
      <c r="B10152">
        <v>2494</v>
      </c>
      <c r="C10152" s="593">
        <v>6.25E-2</v>
      </c>
      <c r="D10152" t="s">
        <v>3911</v>
      </c>
      <c r="E10152">
        <v>6.25E-2</v>
      </c>
      <c r="F10152">
        <v>0</v>
      </c>
      <c r="G10152">
        <v>0</v>
      </c>
      <c r="H10152">
        <v>0</v>
      </c>
      <c r="I10152">
        <v>0</v>
      </c>
    </row>
    <row r="10153" spans="1:9" x14ac:dyDescent="0.25">
      <c r="A10153" t="s">
        <v>722</v>
      </c>
      <c r="B10153">
        <v>2495</v>
      </c>
      <c r="C10153" s="593">
        <v>6.25E-2</v>
      </c>
      <c r="D10153" t="s">
        <v>1486</v>
      </c>
      <c r="E10153">
        <v>6.25E-2</v>
      </c>
      <c r="F10153">
        <v>0</v>
      </c>
      <c r="G10153">
        <v>0</v>
      </c>
      <c r="H10153">
        <v>0</v>
      </c>
      <c r="I10153">
        <v>0</v>
      </c>
    </row>
    <row r="10154" spans="1:9" x14ac:dyDescent="0.25">
      <c r="A10154" t="s">
        <v>722</v>
      </c>
      <c r="B10154">
        <v>2532</v>
      </c>
      <c r="C10154" s="593">
        <v>6.25E-2</v>
      </c>
      <c r="D10154" t="s">
        <v>1986</v>
      </c>
      <c r="E10154">
        <v>6.25E-2</v>
      </c>
      <c r="F10154">
        <v>0</v>
      </c>
      <c r="G10154">
        <v>0</v>
      </c>
      <c r="H10154">
        <v>0</v>
      </c>
      <c r="I10154">
        <v>0</v>
      </c>
    </row>
    <row r="10155" spans="1:9" x14ac:dyDescent="0.25">
      <c r="A10155" t="s">
        <v>722</v>
      </c>
      <c r="B10155">
        <v>2534</v>
      </c>
      <c r="C10155" s="593">
        <v>6.25E-2</v>
      </c>
      <c r="D10155" t="s">
        <v>3912</v>
      </c>
      <c r="E10155">
        <v>6.25E-2</v>
      </c>
      <c r="F10155">
        <v>0</v>
      </c>
      <c r="G10155">
        <v>0</v>
      </c>
      <c r="H10155">
        <v>0</v>
      </c>
      <c r="I10155">
        <v>0</v>
      </c>
    </row>
    <row r="10156" spans="1:9" x14ac:dyDescent="0.25">
      <c r="A10156" t="s">
        <v>722</v>
      </c>
      <c r="B10156">
        <v>2535</v>
      </c>
      <c r="C10156" s="593">
        <v>6.25E-2</v>
      </c>
      <c r="D10156" t="s">
        <v>3913</v>
      </c>
      <c r="E10156">
        <v>6.25E-2</v>
      </c>
      <c r="F10156">
        <v>0</v>
      </c>
      <c r="G10156">
        <v>0</v>
      </c>
      <c r="H10156">
        <v>0</v>
      </c>
      <c r="I10156">
        <v>0</v>
      </c>
    </row>
    <row r="10157" spans="1:9" x14ac:dyDescent="0.25">
      <c r="A10157" t="s">
        <v>722</v>
      </c>
      <c r="B10157">
        <v>2536</v>
      </c>
      <c r="C10157" s="593">
        <v>6.25E-2</v>
      </c>
      <c r="D10157" t="s">
        <v>3914</v>
      </c>
      <c r="E10157">
        <v>6.25E-2</v>
      </c>
      <c r="F10157">
        <v>0</v>
      </c>
      <c r="G10157">
        <v>0</v>
      </c>
      <c r="H10157">
        <v>0</v>
      </c>
      <c r="I10157">
        <v>0</v>
      </c>
    </row>
    <row r="10158" spans="1:9" x14ac:dyDescent="0.25">
      <c r="A10158" t="s">
        <v>722</v>
      </c>
      <c r="B10158">
        <v>2537</v>
      </c>
      <c r="C10158" s="593">
        <v>6.25E-2</v>
      </c>
      <c r="D10158" t="s">
        <v>3915</v>
      </c>
      <c r="E10158">
        <v>6.25E-2</v>
      </c>
      <c r="F10158">
        <v>0</v>
      </c>
      <c r="G10158">
        <v>0</v>
      </c>
      <c r="H10158">
        <v>0</v>
      </c>
      <c r="I10158">
        <v>0</v>
      </c>
    </row>
    <row r="10159" spans="1:9" x14ac:dyDescent="0.25">
      <c r="A10159" t="s">
        <v>722</v>
      </c>
      <c r="B10159">
        <v>2538</v>
      </c>
      <c r="C10159" s="593">
        <v>6.25E-2</v>
      </c>
      <c r="D10159" t="s">
        <v>1986</v>
      </c>
      <c r="E10159">
        <v>6.25E-2</v>
      </c>
      <c r="F10159">
        <v>0</v>
      </c>
      <c r="G10159">
        <v>0</v>
      </c>
      <c r="H10159">
        <v>0</v>
      </c>
      <c r="I10159">
        <v>0</v>
      </c>
    </row>
    <row r="10160" spans="1:9" x14ac:dyDescent="0.25">
      <c r="A10160" t="s">
        <v>722</v>
      </c>
      <c r="B10160">
        <v>2539</v>
      </c>
      <c r="C10160" s="593">
        <v>6.25E-2</v>
      </c>
      <c r="D10160" t="s">
        <v>3913</v>
      </c>
      <c r="E10160">
        <v>6.25E-2</v>
      </c>
      <c r="F10160">
        <v>0</v>
      </c>
      <c r="G10160">
        <v>0</v>
      </c>
      <c r="H10160">
        <v>0</v>
      </c>
      <c r="I10160">
        <v>0</v>
      </c>
    </row>
    <row r="10161" spans="1:9" x14ac:dyDescent="0.25">
      <c r="A10161" t="s">
        <v>722</v>
      </c>
      <c r="B10161">
        <v>2540</v>
      </c>
      <c r="C10161" s="593">
        <v>6.25E-2</v>
      </c>
      <c r="D10161" t="s">
        <v>3914</v>
      </c>
      <c r="E10161">
        <v>6.25E-2</v>
      </c>
      <c r="F10161">
        <v>0</v>
      </c>
      <c r="G10161">
        <v>0</v>
      </c>
      <c r="H10161">
        <v>0</v>
      </c>
      <c r="I10161">
        <v>0</v>
      </c>
    </row>
    <row r="10162" spans="1:9" x14ac:dyDescent="0.25">
      <c r="A10162" t="s">
        <v>722</v>
      </c>
      <c r="B10162">
        <v>2541</v>
      </c>
      <c r="C10162" s="593">
        <v>6.25E-2</v>
      </c>
      <c r="D10162" t="s">
        <v>3914</v>
      </c>
      <c r="E10162">
        <v>6.25E-2</v>
      </c>
      <c r="F10162">
        <v>0</v>
      </c>
      <c r="G10162">
        <v>0</v>
      </c>
      <c r="H10162">
        <v>0</v>
      </c>
      <c r="I10162">
        <v>0</v>
      </c>
    </row>
    <row r="10163" spans="1:9" x14ac:dyDescent="0.25">
      <c r="A10163" t="s">
        <v>722</v>
      </c>
      <c r="B10163">
        <v>2542</v>
      </c>
      <c r="C10163" s="593">
        <v>6.25E-2</v>
      </c>
      <c r="D10163" t="s">
        <v>3912</v>
      </c>
      <c r="E10163">
        <v>6.25E-2</v>
      </c>
      <c r="F10163">
        <v>0</v>
      </c>
      <c r="G10163">
        <v>0</v>
      </c>
      <c r="H10163">
        <v>0</v>
      </c>
      <c r="I10163">
        <v>0</v>
      </c>
    </row>
    <row r="10164" spans="1:9" x14ac:dyDescent="0.25">
      <c r="A10164" t="s">
        <v>722</v>
      </c>
      <c r="B10164">
        <v>2543</v>
      </c>
      <c r="C10164" s="593">
        <v>6.25E-2</v>
      </c>
      <c r="D10164" t="s">
        <v>3914</v>
      </c>
      <c r="E10164">
        <v>6.25E-2</v>
      </c>
      <c r="F10164">
        <v>0</v>
      </c>
      <c r="G10164">
        <v>0</v>
      </c>
      <c r="H10164">
        <v>0</v>
      </c>
      <c r="I10164">
        <v>0</v>
      </c>
    </row>
    <row r="10165" spans="1:9" x14ac:dyDescent="0.25">
      <c r="A10165" t="s">
        <v>722</v>
      </c>
      <c r="B10165">
        <v>2552</v>
      </c>
      <c r="C10165" s="593">
        <v>6.25E-2</v>
      </c>
      <c r="D10165" t="s">
        <v>3916</v>
      </c>
      <c r="E10165">
        <v>6.25E-2</v>
      </c>
      <c r="F10165">
        <v>0</v>
      </c>
      <c r="G10165">
        <v>0</v>
      </c>
      <c r="H10165">
        <v>0</v>
      </c>
      <c r="I10165">
        <v>0</v>
      </c>
    </row>
    <row r="10166" spans="1:9" x14ac:dyDescent="0.25">
      <c r="A10166" t="s">
        <v>722</v>
      </c>
      <c r="B10166">
        <v>2553</v>
      </c>
      <c r="C10166" s="593">
        <v>6.25E-2</v>
      </c>
      <c r="D10166" t="s">
        <v>3912</v>
      </c>
      <c r="E10166">
        <v>6.25E-2</v>
      </c>
      <c r="F10166">
        <v>0</v>
      </c>
      <c r="G10166">
        <v>0</v>
      </c>
      <c r="H10166">
        <v>0</v>
      </c>
      <c r="I10166">
        <v>0</v>
      </c>
    </row>
    <row r="10167" spans="1:9" x14ac:dyDescent="0.25">
      <c r="A10167" t="s">
        <v>722</v>
      </c>
      <c r="B10167">
        <v>2554</v>
      </c>
      <c r="C10167" s="593">
        <v>6.25E-2</v>
      </c>
      <c r="D10167" t="s">
        <v>3917</v>
      </c>
      <c r="E10167">
        <v>6.25E-2</v>
      </c>
      <c r="F10167">
        <v>0</v>
      </c>
      <c r="G10167">
        <v>0</v>
      </c>
      <c r="H10167">
        <v>0</v>
      </c>
      <c r="I10167">
        <v>0</v>
      </c>
    </row>
    <row r="10168" spans="1:9" x14ac:dyDescent="0.25">
      <c r="A10168" t="s">
        <v>722</v>
      </c>
      <c r="B10168">
        <v>2556</v>
      </c>
      <c r="C10168" s="593">
        <v>6.25E-2</v>
      </c>
      <c r="D10168" t="s">
        <v>3912</v>
      </c>
      <c r="E10168">
        <v>6.25E-2</v>
      </c>
      <c r="F10168">
        <v>0</v>
      </c>
      <c r="G10168">
        <v>0</v>
      </c>
      <c r="H10168">
        <v>0</v>
      </c>
      <c r="I10168">
        <v>0</v>
      </c>
    </row>
    <row r="10169" spans="1:9" x14ac:dyDescent="0.25">
      <c r="A10169" t="s">
        <v>722</v>
      </c>
      <c r="B10169">
        <v>2557</v>
      </c>
      <c r="C10169" s="593">
        <v>6.25E-2</v>
      </c>
      <c r="D10169" t="s">
        <v>3918</v>
      </c>
      <c r="E10169">
        <v>6.25E-2</v>
      </c>
      <c r="F10169">
        <v>0</v>
      </c>
      <c r="G10169">
        <v>0</v>
      </c>
      <c r="H10169">
        <v>0</v>
      </c>
      <c r="I10169">
        <v>0</v>
      </c>
    </row>
    <row r="10170" spans="1:9" x14ac:dyDescent="0.25">
      <c r="A10170" t="s">
        <v>722</v>
      </c>
      <c r="B10170">
        <v>2558</v>
      </c>
      <c r="C10170" s="593">
        <v>6.25E-2</v>
      </c>
      <c r="D10170" t="s">
        <v>3919</v>
      </c>
      <c r="E10170">
        <v>6.25E-2</v>
      </c>
      <c r="F10170">
        <v>0</v>
      </c>
      <c r="G10170">
        <v>0</v>
      </c>
      <c r="H10170">
        <v>0</v>
      </c>
      <c r="I10170">
        <v>0</v>
      </c>
    </row>
    <row r="10171" spans="1:9" x14ac:dyDescent="0.25">
      <c r="A10171" t="s">
        <v>722</v>
      </c>
      <c r="B10171">
        <v>2559</v>
      </c>
      <c r="C10171" s="593">
        <v>6.25E-2</v>
      </c>
      <c r="D10171" t="s">
        <v>3912</v>
      </c>
      <c r="E10171">
        <v>6.25E-2</v>
      </c>
      <c r="F10171">
        <v>0</v>
      </c>
      <c r="G10171">
        <v>0</v>
      </c>
      <c r="H10171">
        <v>0</v>
      </c>
      <c r="I10171">
        <v>0</v>
      </c>
    </row>
    <row r="10172" spans="1:9" x14ac:dyDescent="0.25">
      <c r="A10172" t="s">
        <v>722</v>
      </c>
      <c r="B10172">
        <v>2561</v>
      </c>
      <c r="C10172" s="593">
        <v>6.25E-2</v>
      </c>
      <c r="D10172" t="s">
        <v>3912</v>
      </c>
      <c r="E10172">
        <v>6.25E-2</v>
      </c>
      <c r="F10172">
        <v>0</v>
      </c>
      <c r="G10172">
        <v>0</v>
      </c>
      <c r="H10172">
        <v>0</v>
      </c>
      <c r="I10172">
        <v>0</v>
      </c>
    </row>
    <row r="10173" spans="1:9" x14ac:dyDescent="0.25">
      <c r="A10173" t="s">
        <v>722</v>
      </c>
      <c r="B10173">
        <v>2562</v>
      </c>
      <c r="C10173" s="593">
        <v>6.25E-2</v>
      </c>
      <c r="D10173" t="s">
        <v>3912</v>
      </c>
      <c r="E10173">
        <v>6.25E-2</v>
      </c>
      <c r="F10173">
        <v>0</v>
      </c>
      <c r="G10173">
        <v>0</v>
      </c>
      <c r="H10173">
        <v>0</v>
      </c>
      <c r="I10173">
        <v>0</v>
      </c>
    </row>
    <row r="10174" spans="1:9" x14ac:dyDescent="0.25">
      <c r="A10174" t="s">
        <v>722</v>
      </c>
      <c r="B10174">
        <v>2563</v>
      </c>
      <c r="C10174" s="593">
        <v>6.25E-2</v>
      </c>
      <c r="D10174" t="s">
        <v>3915</v>
      </c>
      <c r="E10174">
        <v>6.25E-2</v>
      </c>
      <c r="F10174">
        <v>0</v>
      </c>
      <c r="G10174">
        <v>0</v>
      </c>
      <c r="H10174">
        <v>0</v>
      </c>
      <c r="I10174">
        <v>0</v>
      </c>
    </row>
    <row r="10175" spans="1:9" x14ac:dyDescent="0.25">
      <c r="A10175" t="s">
        <v>722</v>
      </c>
      <c r="B10175">
        <v>2564</v>
      </c>
      <c r="C10175" s="593">
        <v>6.25E-2</v>
      </c>
      <c r="D10175" t="s">
        <v>3917</v>
      </c>
      <c r="E10175">
        <v>6.25E-2</v>
      </c>
      <c r="F10175">
        <v>0</v>
      </c>
      <c r="G10175">
        <v>0</v>
      </c>
      <c r="H10175">
        <v>0</v>
      </c>
      <c r="I10175">
        <v>0</v>
      </c>
    </row>
    <row r="10176" spans="1:9" x14ac:dyDescent="0.25">
      <c r="A10176" t="s">
        <v>722</v>
      </c>
      <c r="B10176">
        <v>2568</v>
      </c>
      <c r="C10176" s="593">
        <v>6.25E-2</v>
      </c>
      <c r="D10176" t="s">
        <v>3913</v>
      </c>
      <c r="E10176">
        <v>6.25E-2</v>
      </c>
      <c r="F10176">
        <v>0</v>
      </c>
      <c r="G10176">
        <v>0</v>
      </c>
      <c r="H10176">
        <v>0</v>
      </c>
      <c r="I10176">
        <v>0</v>
      </c>
    </row>
    <row r="10177" spans="1:9" x14ac:dyDescent="0.25">
      <c r="A10177" t="s">
        <v>722</v>
      </c>
      <c r="B10177">
        <v>2571</v>
      </c>
      <c r="C10177" s="593">
        <v>6.25E-2</v>
      </c>
      <c r="D10177" t="s">
        <v>1986</v>
      </c>
      <c r="E10177">
        <v>6.25E-2</v>
      </c>
      <c r="F10177">
        <v>0</v>
      </c>
      <c r="G10177">
        <v>0</v>
      </c>
      <c r="H10177">
        <v>0</v>
      </c>
      <c r="I10177">
        <v>0</v>
      </c>
    </row>
    <row r="10178" spans="1:9" x14ac:dyDescent="0.25">
      <c r="A10178" t="s">
        <v>722</v>
      </c>
      <c r="B10178">
        <v>2574</v>
      </c>
      <c r="C10178" s="593">
        <v>6.25E-2</v>
      </c>
      <c r="D10178" t="s">
        <v>3914</v>
      </c>
      <c r="E10178">
        <v>6.25E-2</v>
      </c>
      <c r="F10178">
        <v>0</v>
      </c>
      <c r="G10178">
        <v>0</v>
      </c>
      <c r="H10178">
        <v>0</v>
      </c>
      <c r="I10178">
        <v>0</v>
      </c>
    </row>
    <row r="10179" spans="1:9" x14ac:dyDescent="0.25">
      <c r="A10179" t="s">
        <v>722</v>
      </c>
      <c r="B10179">
        <v>2575</v>
      </c>
      <c r="C10179" s="593">
        <v>6.25E-2</v>
      </c>
      <c r="D10179" t="s">
        <v>3913</v>
      </c>
      <c r="E10179">
        <v>6.25E-2</v>
      </c>
      <c r="F10179">
        <v>0</v>
      </c>
      <c r="G10179">
        <v>0</v>
      </c>
      <c r="H10179">
        <v>0</v>
      </c>
      <c r="I10179">
        <v>0</v>
      </c>
    </row>
    <row r="10180" spans="1:9" x14ac:dyDescent="0.25">
      <c r="A10180" t="s">
        <v>722</v>
      </c>
      <c r="B10180">
        <v>2576</v>
      </c>
      <c r="C10180" s="593">
        <v>6.25E-2</v>
      </c>
      <c r="D10180" t="s">
        <v>3901</v>
      </c>
      <c r="E10180">
        <v>6.25E-2</v>
      </c>
      <c r="F10180">
        <v>0</v>
      </c>
      <c r="G10180">
        <v>0</v>
      </c>
      <c r="H10180">
        <v>0</v>
      </c>
      <c r="I10180">
        <v>0</v>
      </c>
    </row>
    <row r="10181" spans="1:9" x14ac:dyDescent="0.25">
      <c r="A10181" t="s">
        <v>722</v>
      </c>
      <c r="B10181">
        <v>2584</v>
      </c>
      <c r="C10181" s="593">
        <v>6.25E-2</v>
      </c>
      <c r="D10181" t="s">
        <v>3917</v>
      </c>
      <c r="E10181">
        <v>6.25E-2</v>
      </c>
      <c r="F10181">
        <v>0</v>
      </c>
      <c r="G10181">
        <v>0</v>
      </c>
      <c r="H10181">
        <v>0</v>
      </c>
      <c r="I10181">
        <v>0</v>
      </c>
    </row>
    <row r="10182" spans="1:9" x14ac:dyDescent="0.25">
      <c r="A10182" t="s">
        <v>722</v>
      </c>
      <c r="B10182">
        <v>2601</v>
      </c>
      <c r="C10182" s="593">
        <v>6.25E-2</v>
      </c>
      <c r="D10182" t="s">
        <v>3915</v>
      </c>
      <c r="E10182">
        <v>6.25E-2</v>
      </c>
      <c r="F10182">
        <v>0</v>
      </c>
      <c r="G10182">
        <v>0</v>
      </c>
      <c r="H10182">
        <v>0</v>
      </c>
      <c r="I10182">
        <v>0</v>
      </c>
    </row>
    <row r="10183" spans="1:9" x14ac:dyDescent="0.25">
      <c r="A10183" t="s">
        <v>722</v>
      </c>
      <c r="B10183">
        <v>2630</v>
      </c>
      <c r="C10183" s="593">
        <v>6.25E-2</v>
      </c>
      <c r="D10183" t="s">
        <v>3915</v>
      </c>
      <c r="E10183">
        <v>6.25E-2</v>
      </c>
      <c r="F10183">
        <v>0</v>
      </c>
      <c r="G10183">
        <v>0</v>
      </c>
      <c r="H10183">
        <v>0</v>
      </c>
      <c r="I10183">
        <v>0</v>
      </c>
    </row>
    <row r="10184" spans="1:9" x14ac:dyDescent="0.25">
      <c r="A10184" t="s">
        <v>722</v>
      </c>
      <c r="B10184">
        <v>2631</v>
      </c>
      <c r="C10184" s="593">
        <v>6.25E-2</v>
      </c>
      <c r="D10184" t="s">
        <v>3920</v>
      </c>
      <c r="E10184">
        <v>6.25E-2</v>
      </c>
      <c r="F10184">
        <v>0</v>
      </c>
      <c r="G10184">
        <v>0</v>
      </c>
      <c r="H10184">
        <v>0</v>
      </c>
      <c r="I10184">
        <v>0</v>
      </c>
    </row>
    <row r="10185" spans="1:9" x14ac:dyDescent="0.25">
      <c r="A10185" t="s">
        <v>722</v>
      </c>
      <c r="B10185">
        <v>2632</v>
      </c>
      <c r="C10185" s="593">
        <v>6.25E-2</v>
      </c>
      <c r="D10185" t="s">
        <v>3915</v>
      </c>
      <c r="E10185">
        <v>6.25E-2</v>
      </c>
      <c r="F10185">
        <v>0</v>
      </c>
      <c r="G10185">
        <v>0</v>
      </c>
      <c r="H10185">
        <v>0</v>
      </c>
      <c r="I10185">
        <v>0</v>
      </c>
    </row>
    <row r="10186" spans="1:9" x14ac:dyDescent="0.25">
      <c r="A10186" t="s">
        <v>722</v>
      </c>
      <c r="B10186">
        <v>2633</v>
      </c>
      <c r="C10186" s="593">
        <v>6.25E-2</v>
      </c>
      <c r="D10186" t="s">
        <v>2914</v>
      </c>
      <c r="E10186">
        <v>6.25E-2</v>
      </c>
      <c r="F10186">
        <v>0</v>
      </c>
      <c r="G10186">
        <v>0</v>
      </c>
      <c r="H10186">
        <v>0</v>
      </c>
      <c r="I10186">
        <v>0</v>
      </c>
    </row>
    <row r="10187" spans="1:9" x14ac:dyDescent="0.25">
      <c r="A10187" t="s">
        <v>722</v>
      </c>
      <c r="B10187">
        <v>2634</v>
      </c>
      <c r="C10187" s="593">
        <v>6.25E-2</v>
      </c>
      <c r="D10187" t="s">
        <v>3915</v>
      </c>
      <c r="E10187">
        <v>6.25E-2</v>
      </c>
      <c r="F10187">
        <v>0</v>
      </c>
      <c r="G10187">
        <v>0</v>
      </c>
      <c r="H10187">
        <v>0</v>
      </c>
      <c r="I10187">
        <v>0</v>
      </c>
    </row>
    <row r="10188" spans="1:9" x14ac:dyDescent="0.25">
      <c r="A10188" t="s">
        <v>722</v>
      </c>
      <c r="B10188">
        <v>2635</v>
      </c>
      <c r="C10188" s="593">
        <v>6.25E-2</v>
      </c>
      <c r="D10188" t="s">
        <v>3915</v>
      </c>
      <c r="E10188">
        <v>6.25E-2</v>
      </c>
      <c r="F10188">
        <v>0</v>
      </c>
      <c r="G10188">
        <v>0</v>
      </c>
      <c r="H10188">
        <v>0</v>
      </c>
      <c r="I10188">
        <v>0</v>
      </c>
    </row>
    <row r="10189" spans="1:9" x14ac:dyDescent="0.25">
      <c r="A10189" t="s">
        <v>722</v>
      </c>
      <c r="B10189">
        <v>2637</v>
      </c>
      <c r="C10189" s="593">
        <v>6.25E-2</v>
      </c>
      <c r="D10189" t="s">
        <v>3915</v>
      </c>
      <c r="E10189">
        <v>6.25E-2</v>
      </c>
      <c r="F10189">
        <v>0</v>
      </c>
      <c r="G10189">
        <v>0</v>
      </c>
      <c r="H10189">
        <v>0</v>
      </c>
      <c r="I10189">
        <v>0</v>
      </c>
    </row>
    <row r="10190" spans="1:9" x14ac:dyDescent="0.25">
      <c r="A10190" t="s">
        <v>722</v>
      </c>
      <c r="B10190">
        <v>2638</v>
      </c>
      <c r="C10190" s="593">
        <v>6.25E-2</v>
      </c>
      <c r="D10190" t="s">
        <v>3921</v>
      </c>
      <c r="E10190">
        <v>6.25E-2</v>
      </c>
      <c r="F10190">
        <v>0</v>
      </c>
      <c r="G10190">
        <v>0</v>
      </c>
      <c r="H10190">
        <v>0</v>
      </c>
      <c r="I10190">
        <v>0</v>
      </c>
    </row>
    <row r="10191" spans="1:9" x14ac:dyDescent="0.25">
      <c r="A10191" t="s">
        <v>722</v>
      </c>
      <c r="B10191">
        <v>2639</v>
      </c>
      <c r="C10191" s="593">
        <v>6.25E-2</v>
      </c>
      <c r="D10191" t="s">
        <v>3921</v>
      </c>
      <c r="E10191">
        <v>6.25E-2</v>
      </c>
      <c r="F10191">
        <v>0</v>
      </c>
      <c r="G10191">
        <v>0</v>
      </c>
      <c r="H10191">
        <v>0</v>
      </c>
      <c r="I10191">
        <v>0</v>
      </c>
    </row>
    <row r="10192" spans="1:9" x14ac:dyDescent="0.25">
      <c r="A10192" t="s">
        <v>722</v>
      </c>
      <c r="B10192">
        <v>2641</v>
      </c>
      <c r="C10192" s="593">
        <v>6.25E-2</v>
      </c>
      <c r="D10192" t="s">
        <v>3921</v>
      </c>
      <c r="E10192">
        <v>6.25E-2</v>
      </c>
      <c r="F10192">
        <v>0</v>
      </c>
      <c r="G10192">
        <v>0</v>
      </c>
      <c r="H10192">
        <v>0</v>
      </c>
      <c r="I10192">
        <v>0</v>
      </c>
    </row>
    <row r="10193" spans="1:9" x14ac:dyDescent="0.25">
      <c r="A10193" t="s">
        <v>722</v>
      </c>
      <c r="B10193">
        <v>2642</v>
      </c>
      <c r="C10193" s="593">
        <v>6.25E-2</v>
      </c>
      <c r="D10193" t="s">
        <v>3922</v>
      </c>
      <c r="E10193">
        <v>6.25E-2</v>
      </c>
      <c r="F10193">
        <v>0</v>
      </c>
      <c r="G10193">
        <v>0</v>
      </c>
      <c r="H10193">
        <v>0</v>
      </c>
      <c r="I10193">
        <v>0</v>
      </c>
    </row>
    <row r="10194" spans="1:9" x14ac:dyDescent="0.25">
      <c r="A10194" t="s">
        <v>722</v>
      </c>
      <c r="B10194">
        <v>2643</v>
      </c>
      <c r="C10194" s="593">
        <v>6.25E-2</v>
      </c>
      <c r="D10194" t="s">
        <v>3563</v>
      </c>
      <c r="E10194">
        <v>6.25E-2</v>
      </c>
      <c r="F10194">
        <v>0</v>
      </c>
      <c r="G10194">
        <v>0</v>
      </c>
      <c r="H10194">
        <v>0</v>
      </c>
      <c r="I10194">
        <v>0</v>
      </c>
    </row>
    <row r="10195" spans="1:9" x14ac:dyDescent="0.25">
      <c r="A10195" t="s">
        <v>722</v>
      </c>
      <c r="B10195">
        <v>2644</v>
      </c>
      <c r="C10195" s="593">
        <v>6.25E-2</v>
      </c>
      <c r="D10195" t="s">
        <v>3923</v>
      </c>
      <c r="E10195">
        <v>6.25E-2</v>
      </c>
      <c r="F10195">
        <v>0</v>
      </c>
      <c r="G10195">
        <v>0</v>
      </c>
      <c r="H10195">
        <v>0</v>
      </c>
      <c r="I10195">
        <v>0</v>
      </c>
    </row>
    <row r="10196" spans="1:9" x14ac:dyDescent="0.25">
      <c r="A10196" t="s">
        <v>722</v>
      </c>
      <c r="B10196">
        <v>2645</v>
      </c>
      <c r="C10196" s="593">
        <v>6.25E-2</v>
      </c>
      <c r="D10196" t="s">
        <v>3920</v>
      </c>
      <c r="E10196">
        <v>6.25E-2</v>
      </c>
      <c r="F10196">
        <v>0</v>
      </c>
      <c r="G10196">
        <v>0</v>
      </c>
      <c r="H10196">
        <v>0</v>
      </c>
      <c r="I10196">
        <v>0</v>
      </c>
    </row>
    <row r="10197" spans="1:9" x14ac:dyDescent="0.25">
      <c r="A10197" t="s">
        <v>722</v>
      </c>
      <c r="B10197">
        <v>2646</v>
      </c>
      <c r="C10197" s="593">
        <v>6.25E-2</v>
      </c>
      <c r="D10197" t="s">
        <v>3924</v>
      </c>
      <c r="E10197">
        <v>6.25E-2</v>
      </c>
      <c r="F10197">
        <v>0</v>
      </c>
      <c r="G10197">
        <v>0</v>
      </c>
      <c r="H10197">
        <v>0</v>
      </c>
      <c r="I10197">
        <v>0</v>
      </c>
    </row>
    <row r="10198" spans="1:9" x14ac:dyDescent="0.25">
      <c r="A10198" t="s">
        <v>722</v>
      </c>
      <c r="B10198">
        <v>2647</v>
      </c>
      <c r="C10198" s="593">
        <v>6.25E-2</v>
      </c>
      <c r="D10198" t="s">
        <v>3915</v>
      </c>
      <c r="E10198">
        <v>6.25E-2</v>
      </c>
      <c r="F10198">
        <v>0</v>
      </c>
      <c r="G10198">
        <v>0</v>
      </c>
      <c r="H10198">
        <v>0</v>
      </c>
      <c r="I10198">
        <v>0</v>
      </c>
    </row>
    <row r="10199" spans="1:9" x14ac:dyDescent="0.25">
      <c r="A10199" t="s">
        <v>722</v>
      </c>
      <c r="B10199">
        <v>2648</v>
      </c>
      <c r="C10199" s="593">
        <v>6.25E-2</v>
      </c>
      <c r="D10199" t="s">
        <v>3915</v>
      </c>
      <c r="E10199">
        <v>6.25E-2</v>
      </c>
      <c r="F10199">
        <v>0</v>
      </c>
      <c r="G10199">
        <v>0</v>
      </c>
      <c r="H10199">
        <v>0</v>
      </c>
      <c r="I10199">
        <v>0</v>
      </c>
    </row>
    <row r="10200" spans="1:9" x14ac:dyDescent="0.25">
      <c r="A10200" t="s">
        <v>722</v>
      </c>
      <c r="B10200">
        <v>2649</v>
      </c>
      <c r="C10200" s="593">
        <v>6.25E-2</v>
      </c>
      <c r="D10200" t="s">
        <v>3915</v>
      </c>
      <c r="E10200">
        <v>6.25E-2</v>
      </c>
      <c r="F10200">
        <v>0</v>
      </c>
      <c r="G10200">
        <v>0</v>
      </c>
      <c r="H10200">
        <v>0</v>
      </c>
      <c r="I10200">
        <v>0</v>
      </c>
    </row>
    <row r="10201" spans="1:9" x14ac:dyDescent="0.25">
      <c r="A10201" t="s">
        <v>722</v>
      </c>
      <c r="B10201">
        <v>2650</v>
      </c>
      <c r="C10201" s="593">
        <v>6.25E-2</v>
      </c>
      <c r="D10201" t="s">
        <v>2914</v>
      </c>
      <c r="E10201">
        <v>6.25E-2</v>
      </c>
      <c r="F10201">
        <v>0</v>
      </c>
      <c r="G10201">
        <v>0</v>
      </c>
      <c r="H10201">
        <v>0</v>
      </c>
      <c r="I10201">
        <v>0</v>
      </c>
    </row>
    <row r="10202" spans="1:9" x14ac:dyDescent="0.25">
      <c r="A10202" t="s">
        <v>722</v>
      </c>
      <c r="B10202">
        <v>2651</v>
      </c>
      <c r="C10202" s="593">
        <v>6.25E-2</v>
      </c>
      <c r="D10202" t="s">
        <v>3922</v>
      </c>
      <c r="E10202">
        <v>6.25E-2</v>
      </c>
      <c r="F10202">
        <v>0</v>
      </c>
      <c r="G10202">
        <v>0</v>
      </c>
      <c r="H10202">
        <v>0</v>
      </c>
      <c r="I10202">
        <v>0</v>
      </c>
    </row>
    <row r="10203" spans="1:9" x14ac:dyDescent="0.25">
      <c r="A10203" t="s">
        <v>722</v>
      </c>
      <c r="B10203">
        <v>2652</v>
      </c>
      <c r="C10203" s="593">
        <v>6.25E-2</v>
      </c>
      <c r="D10203" t="s">
        <v>3925</v>
      </c>
      <c r="E10203">
        <v>6.25E-2</v>
      </c>
      <c r="F10203">
        <v>0</v>
      </c>
      <c r="G10203">
        <v>0</v>
      </c>
      <c r="H10203">
        <v>0</v>
      </c>
      <c r="I10203">
        <v>0</v>
      </c>
    </row>
    <row r="10204" spans="1:9" x14ac:dyDescent="0.25">
      <c r="A10204" t="s">
        <v>722</v>
      </c>
      <c r="B10204">
        <v>2653</v>
      </c>
      <c r="C10204" s="593">
        <v>6.25E-2</v>
      </c>
      <c r="D10204" t="s">
        <v>3920</v>
      </c>
      <c r="E10204">
        <v>6.25E-2</v>
      </c>
      <c r="F10204">
        <v>0</v>
      </c>
      <c r="G10204">
        <v>0</v>
      </c>
      <c r="H10204">
        <v>0</v>
      </c>
      <c r="I10204">
        <v>0</v>
      </c>
    </row>
    <row r="10205" spans="1:9" x14ac:dyDescent="0.25">
      <c r="A10205" t="s">
        <v>722</v>
      </c>
      <c r="B10205">
        <v>2655</v>
      </c>
      <c r="C10205" s="593">
        <v>6.25E-2</v>
      </c>
      <c r="D10205" t="s">
        <v>3915</v>
      </c>
      <c r="E10205">
        <v>6.25E-2</v>
      </c>
      <c r="F10205">
        <v>0</v>
      </c>
      <c r="G10205">
        <v>0</v>
      </c>
      <c r="H10205">
        <v>0</v>
      </c>
      <c r="I10205">
        <v>0</v>
      </c>
    </row>
    <row r="10206" spans="1:9" x14ac:dyDescent="0.25">
      <c r="A10206" t="s">
        <v>722</v>
      </c>
      <c r="B10206">
        <v>2657</v>
      </c>
      <c r="C10206" s="593">
        <v>6.25E-2</v>
      </c>
      <c r="D10206" t="s">
        <v>3926</v>
      </c>
      <c r="E10206">
        <v>6.25E-2</v>
      </c>
      <c r="F10206">
        <v>0</v>
      </c>
      <c r="G10206">
        <v>0</v>
      </c>
      <c r="H10206">
        <v>0</v>
      </c>
      <c r="I10206">
        <v>0</v>
      </c>
    </row>
    <row r="10207" spans="1:9" x14ac:dyDescent="0.25">
      <c r="A10207" t="s">
        <v>722</v>
      </c>
      <c r="B10207">
        <v>2659</v>
      </c>
      <c r="C10207" s="593">
        <v>6.25E-2</v>
      </c>
      <c r="D10207" t="s">
        <v>2914</v>
      </c>
      <c r="E10207">
        <v>6.25E-2</v>
      </c>
      <c r="F10207">
        <v>0</v>
      </c>
      <c r="G10207">
        <v>0</v>
      </c>
      <c r="H10207">
        <v>0</v>
      </c>
      <c r="I10207">
        <v>0</v>
      </c>
    </row>
    <row r="10208" spans="1:9" x14ac:dyDescent="0.25">
      <c r="A10208" t="s">
        <v>722</v>
      </c>
      <c r="B10208">
        <v>2660</v>
      </c>
      <c r="C10208" s="593">
        <v>6.25E-2</v>
      </c>
      <c r="D10208" t="s">
        <v>3920</v>
      </c>
      <c r="E10208">
        <v>6.25E-2</v>
      </c>
      <c r="F10208">
        <v>0</v>
      </c>
      <c r="G10208">
        <v>0</v>
      </c>
      <c r="H10208">
        <v>0</v>
      </c>
      <c r="I10208">
        <v>0</v>
      </c>
    </row>
    <row r="10209" spans="1:9" x14ac:dyDescent="0.25">
      <c r="A10209" t="s">
        <v>722</v>
      </c>
      <c r="B10209">
        <v>2661</v>
      </c>
      <c r="C10209" s="593">
        <v>6.25E-2</v>
      </c>
      <c r="D10209" t="s">
        <v>3924</v>
      </c>
      <c r="E10209">
        <v>6.25E-2</v>
      </c>
      <c r="F10209">
        <v>0</v>
      </c>
      <c r="G10209">
        <v>0</v>
      </c>
      <c r="H10209">
        <v>0</v>
      </c>
      <c r="I10209">
        <v>0</v>
      </c>
    </row>
    <row r="10210" spans="1:9" x14ac:dyDescent="0.25">
      <c r="A10210" t="s">
        <v>722</v>
      </c>
      <c r="B10210">
        <v>2662</v>
      </c>
      <c r="C10210" s="593">
        <v>6.25E-2</v>
      </c>
      <c r="D10210" t="s">
        <v>3563</v>
      </c>
      <c r="E10210">
        <v>6.25E-2</v>
      </c>
      <c r="F10210">
        <v>0</v>
      </c>
      <c r="G10210">
        <v>0</v>
      </c>
      <c r="H10210">
        <v>0</v>
      </c>
      <c r="I10210">
        <v>0</v>
      </c>
    </row>
    <row r="10211" spans="1:9" x14ac:dyDescent="0.25">
      <c r="A10211" t="s">
        <v>722</v>
      </c>
      <c r="B10211">
        <v>2663</v>
      </c>
      <c r="C10211" s="593">
        <v>6.25E-2</v>
      </c>
      <c r="D10211" t="s">
        <v>3927</v>
      </c>
      <c r="E10211">
        <v>6.25E-2</v>
      </c>
      <c r="F10211">
        <v>0</v>
      </c>
      <c r="G10211">
        <v>0</v>
      </c>
      <c r="H10211">
        <v>0</v>
      </c>
      <c r="I10211">
        <v>0</v>
      </c>
    </row>
    <row r="10212" spans="1:9" x14ac:dyDescent="0.25">
      <c r="A10212" t="s">
        <v>722</v>
      </c>
      <c r="B10212">
        <v>2664</v>
      </c>
      <c r="C10212" s="593">
        <v>6.25E-2</v>
      </c>
      <c r="D10212" t="s">
        <v>3928</v>
      </c>
      <c r="E10212">
        <v>6.25E-2</v>
      </c>
      <c r="F10212">
        <v>0</v>
      </c>
      <c r="G10212">
        <v>0</v>
      </c>
      <c r="H10212">
        <v>0</v>
      </c>
      <c r="I10212">
        <v>0</v>
      </c>
    </row>
    <row r="10213" spans="1:9" x14ac:dyDescent="0.25">
      <c r="A10213" t="s">
        <v>722</v>
      </c>
      <c r="B10213">
        <v>2666</v>
      </c>
      <c r="C10213" s="593">
        <v>6.25E-2</v>
      </c>
      <c r="D10213" t="s">
        <v>3925</v>
      </c>
      <c r="E10213">
        <v>6.25E-2</v>
      </c>
      <c r="F10213">
        <v>0</v>
      </c>
      <c r="G10213">
        <v>0</v>
      </c>
      <c r="H10213">
        <v>0</v>
      </c>
      <c r="I10213">
        <v>0</v>
      </c>
    </row>
    <row r="10214" spans="1:9" x14ac:dyDescent="0.25">
      <c r="A10214" t="s">
        <v>722</v>
      </c>
      <c r="B10214">
        <v>2667</v>
      </c>
      <c r="C10214" s="593">
        <v>6.25E-2</v>
      </c>
      <c r="D10214" t="s">
        <v>3922</v>
      </c>
      <c r="E10214">
        <v>6.25E-2</v>
      </c>
      <c r="F10214">
        <v>0</v>
      </c>
      <c r="G10214">
        <v>0</v>
      </c>
      <c r="H10214">
        <v>0</v>
      </c>
      <c r="I10214">
        <v>0</v>
      </c>
    </row>
    <row r="10215" spans="1:9" x14ac:dyDescent="0.25">
      <c r="A10215" t="s">
        <v>722</v>
      </c>
      <c r="B10215">
        <v>2668</v>
      </c>
      <c r="C10215" s="593">
        <v>6.25E-2</v>
      </c>
      <c r="D10215" t="s">
        <v>3915</v>
      </c>
      <c r="E10215">
        <v>6.25E-2</v>
      </c>
      <c r="F10215">
        <v>0</v>
      </c>
      <c r="G10215">
        <v>0</v>
      </c>
      <c r="H10215">
        <v>0</v>
      </c>
      <c r="I10215">
        <v>0</v>
      </c>
    </row>
    <row r="10216" spans="1:9" x14ac:dyDescent="0.25">
      <c r="A10216" t="s">
        <v>722</v>
      </c>
      <c r="B10216">
        <v>2669</v>
      </c>
      <c r="C10216" s="593">
        <v>6.25E-2</v>
      </c>
      <c r="D10216" t="s">
        <v>2914</v>
      </c>
      <c r="E10216">
        <v>6.25E-2</v>
      </c>
      <c r="F10216">
        <v>0</v>
      </c>
      <c r="G10216">
        <v>0</v>
      </c>
      <c r="H10216">
        <v>0</v>
      </c>
      <c r="I10216">
        <v>0</v>
      </c>
    </row>
    <row r="10217" spans="1:9" x14ac:dyDescent="0.25">
      <c r="A10217" t="s">
        <v>722</v>
      </c>
      <c r="B10217">
        <v>2670</v>
      </c>
      <c r="C10217" s="593">
        <v>6.25E-2</v>
      </c>
      <c r="D10217" t="s">
        <v>3921</v>
      </c>
      <c r="E10217">
        <v>6.25E-2</v>
      </c>
      <c r="F10217">
        <v>0</v>
      </c>
      <c r="G10217">
        <v>0</v>
      </c>
      <c r="H10217">
        <v>0</v>
      </c>
      <c r="I10217">
        <v>0</v>
      </c>
    </row>
    <row r="10218" spans="1:9" x14ac:dyDescent="0.25">
      <c r="A10218" t="s">
        <v>722</v>
      </c>
      <c r="B10218">
        <v>2671</v>
      </c>
      <c r="C10218" s="593">
        <v>6.25E-2</v>
      </c>
      <c r="D10218" t="s">
        <v>3921</v>
      </c>
      <c r="E10218">
        <v>6.25E-2</v>
      </c>
      <c r="F10218">
        <v>0</v>
      </c>
      <c r="G10218">
        <v>0</v>
      </c>
      <c r="H10218">
        <v>0</v>
      </c>
      <c r="I10218">
        <v>0</v>
      </c>
    </row>
    <row r="10219" spans="1:9" x14ac:dyDescent="0.25">
      <c r="A10219" t="s">
        <v>722</v>
      </c>
      <c r="B10219">
        <v>2672</v>
      </c>
      <c r="C10219" s="593">
        <v>6.25E-2</v>
      </c>
      <c r="D10219" t="s">
        <v>3915</v>
      </c>
      <c r="E10219">
        <v>6.25E-2</v>
      </c>
      <c r="F10219">
        <v>0</v>
      </c>
      <c r="G10219">
        <v>0</v>
      </c>
      <c r="H10219">
        <v>0</v>
      </c>
      <c r="I10219">
        <v>0</v>
      </c>
    </row>
    <row r="10220" spans="1:9" x14ac:dyDescent="0.25">
      <c r="A10220" t="s">
        <v>722</v>
      </c>
      <c r="B10220">
        <v>2673</v>
      </c>
      <c r="C10220" s="593">
        <v>6.25E-2</v>
      </c>
      <c r="D10220" t="s">
        <v>3915</v>
      </c>
      <c r="E10220">
        <v>6.25E-2</v>
      </c>
      <c r="F10220">
        <v>0</v>
      </c>
      <c r="G10220">
        <v>0</v>
      </c>
      <c r="H10220">
        <v>0</v>
      </c>
      <c r="I10220">
        <v>0</v>
      </c>
    </row>
    <row r="10221" spans="1:9" x14ac:dyDescent="0.25">
      <c r="A10221" t="s">
        <v>722</v>
      </c>
      <c r="B10221">
        <v>2675</v>
      </c>
      <c r="C10221" s="593">
        <v>6.25E-2</v>
      </c>
      <c r="D10221" t="s">
        <v>3915</v>
      </c>
      <c r="E10221">
        <v>6.25E-2</v>
      </c>
      <c r="F10221">
        <v>0</v>
      </c>
      <c r="G10221">
        <v>0</v>
      </c>
      <c r="H10221">
        <v>0</v>
      </c>
      <c r="I10221">
        <v>0</v>
      </c>
    </row>
    <row r="10222" spans="1:9" x14ac:dyDescent="0.25">
      <c r="A10222" t="s">
        <v>722</v>
      </c>
      <c r="B10222">
        <v>2702</v>
      </c>
      <c r="C10222" s="593">
        <v>6.25E-2</v>
      </c>
      <c r="D10222" t="s">
        <v>3903</v>
      </c>
      <c r="E10222">
        <v>6.25E-2</v>
      </c>
      <c r="F10222">
        <v>0</v>
      </c>
      <c r="G10222">
        <v>0</v>
      </c>
      <c r="H10222">
        <v>0</v>
      </c>
      <c r="I10222">
        <v>0</v>
      </c>
    </row>
    <row r="10223" spans="1:9" x14ac:dyDescent="0.25">
      <c r="A10223" t="s">
        <v>722</v>
      </c>
      <c r="B10223">
        <v>2703</v>
      </c>
      <c r="C10223" s="593">
        <v>6.25E-2</v>
      </c>
      <c r="D10223" t="s">
        <v>3929</v>
      </c>
      <c r="E10223">
        <v>6.25E-2</v>
      </c>
      <c r="F10223">
        <v>0</v>
      </c>
      <c r="G10223">
        <v>0</v>
      </c>
      <c r="H10223">
        <v>0</v>
      </c>
      <c r="I10223">
        <v>0</v>
      </c>
    </row>
    <row r="10224" spans="1:9" x14ac:dyDescent="0.25">
      <c r="A10224" t="s">
        <v>722</v>
      </c>
      <c r="B10224">
        <v>2712</v>
      </c>
      <c r="C10224" s="593">
        <v>6.25E-2</v>
      </c>
      <c r="D10224" t="s">
        <v>3930</v>
      </c>
      <c r="E10224">
        <v>6.25E-2</v>
      </c>
      <c r="F10224">
        <v>0</v>
      </c>
      <c r="G10224">
        <v>0</v>
      </c>
      <c r="H10224">
        <v>0</v>
      </c>
      <c r="I10224">
        <v>0</v>
      </c>
    </row>
    <row r="10225" spans="1:9" x14ac:dyDescent="0.25">
      <c r="A10225" t="s">
        <v>722</v>
      </c>
      <c r="B10225">
        <v>2713</v>
      </c>
      <c r="C10225" s="593">
        <v>6.25E-2</v>
      </c>
      <c r="D10225" t="s">
        <v>3931</v>
      </c>
      <c r="E10225">
        <v>6.25E-2</v>
      </c>
      <c r="F10225">
        <v>0</v>
      </c>
      <c r="G10225">
        <v>0</v>
      </c>
      <c r="H10225">
        <v>0</v>
      </c>
      <c r="I10225">
        <v>0</v>
      </c>
    </row>
    <row r="10226" spans="1:9" x14ac:dyDescent="0.25">
      <c r="A10226" t="s">
        <v>722</v>
      </c>
      <c r="B10226">
        <v>2714</v>
      </c>
      <c r="C10226" s="593">
        <v>6.25E-2</v>
      </c>
      <c r="D10226" t="s">
        <v>3932</v>
      </c>
      <c r="E10226">
        <v>6.25E-2</v>
      </c>
      <c r="F10226">
        <v>0</v>
      </c>
      <c r="G10226">
        <v>0</v>
      </c>
      <c r="H10226">
        <v>0</v>
      </c>
      <c r="I10226">
        <v>0</v>
      </c>
    </row>
    <row r="10227" spans="1:9" x14ac:dyDescent="0.25">
      <c r="A10227" t="s">
        <v>722</v>
      </c>
      <c r="B10227">
        <v>2715</v>
      </c>
      <c r="C10227" s="593">
        <v>6.25E-2</v>
      </c>
      <c r="D10227" t="s">
        <v>3933</v>
      </c>
      <c r="E10227">
        <v>6.25E-2</v>
      </c>
      <c r="F10227">
        <v>0</v>
      </c>
      <c r="G10227">
        <v>0</v>
      </c>
      <c r="H10227">
        <v>0</v>
      </c>
      <c r="I10227">
        <v>0</v>
      </c>
    </row>
    <row r="10228" spans="1:9" x14ac:dyDescent="0.25">
      <c r="A10228" t="s">
        <v>722</v>
      </c>
      <c r="B10228">
        <v>2717</v>
      </c>
      <c r="C10228" s="593">
        <v>6.25E-2</v>
      </c>
      <c r="D10228" t="s">
        <v>3934</v>
      </c>
      <c r="E10228">
        <v>6.25E-2</v>
      </c>
      <c r="F10228">
        <v>0</v>
      </c>
      <c r="G10228">
        <v>0</v>
      </c>
      <c r="H10228">
        <v>0</v>
      </c>
      <c r="I10228">
        <v>0</v>
      </c>
    </row>
    <row r="10229" spans="1:9" x14ac:dyDescent="0.25">
      <c r="A10229" t="s">
        <v>722</v>
      </c>
      <c r="B10229">
        <v>2718</v>
      </c>
      <c r="C10229" s="593">
        <v>6.25E-2</v>
      </c>
      <c r="D10229" t="s">
        <v>3903</v>
      </c>
      <c r="E10229">
        <v>6.25E-2</v>
      </c>
      <c r="F10229">
        <v>0</v>
      </c>
      <c r="G10229">
        <v>0</v>
      </c>
      <c r="H10229">
        <v>0</v>
      </c>
      <c r="I10229">
        <v>0</v>
      </c>
    </row>
    <row r="10230" spans="1:9" x14ac:dyDescent="0.25">
      <c r="A10230" t="s">
        <v>722</v>
      </c>
      <c r="B10230">
        <v>2719</v>
      </c>
      <c r="C10230" s="593">
        <v>6.25E-2</v>
      </c>
      <c r="D10230" t="s">
        <v>3935</v>
      </c>
      <c r="E10230">
        <v>6.25E-2</v>
      </c>
      <c r="F10230">
        <v>0</v>
      </c>
      <c r="G10230">
        <v>0</v>
      </c>
      <c r="H10230">
        <v>0</v>
      </c>
      <c r="I10230">
        <v>0</v>
      </c>
    </row>
    <row r="10231" spans="1:9" x14ac:dyDescent="0.25">
      <c r="A10231" t="s">
        <v>722</v>
      </c>
      <c r="B10231">
        <v>2720</v>
      </c>
      <c r="C10231" s="593">
        <v>6.25E-2</v>
      </c>
      <c r="D10231" t="s">
        <v>3936</v>
      </c>
      <c r="E10231">
        <v>6.25E-2</v>
      </c>
      <c r="F10231">
        <v>0</v>
      </c>
      <c r="G10231">
        <v>0</v>
      </c>
      <c r="H10231">
        <v>0</v>
      </c>
      <c r="I10231">
        <v>0</v>
      </c>
    </row>
    <row r="10232" spans="1:9" x14ac:dyDescent="0.25">
      <c r="A10232" t="s">
        <v>722</v>
      </c>
      <c r="B10232">
        <v>2721</v>
      </c>
      <c r="C10232" s="593">
        <v>6.25E-2</v>
      </c>
      <c r="D10232" t="s">
        <v>3937</v>
      </c>
      <c r="E10232">
        <v>6.25E-2</v>
      </c>
      <c r="F10232">
        <v>0</v>
      </c>
      <c r="G10232">
        <v>0</v>
      </c>
      <c r="H10232">
        <v>0</v>
      </c>
      <c r="I10232">
        <v>0</v>
      </c>
    </row>
    <row r="10233" spans="1:9" x14ac:dyDescent="0.25">
      <c r="A10233" t="s">
        <v>722</v>
      </c>
      <c r="B10233">
        <v>2722</v>
      </c>
      <c r="C10233" s="593">
        <v>6.25E-2</v>
      </c>
      <c r="D10233" t="s">
        <v>3937</v>
      </c>
      <c r="E10233">
        <v>6.25E-2</v>
      </c>
      <c r="F10233">
        <v>0</v>
      </c>
      <c r="G10233">
        <v>0</v>
      </c>
      <c r="H10233">
        <v>0</v>
      </c>
      <c r="I10233">
        <v>0</v>
      </c>
    </row>
    <row r="10234" spans="1:9" x14ac:dyDescent="0.25">
      <c r="A10234" t="s">
        <v>722</v>
      </c>
      <c r="B10234">
        <v>2723</v>
      </c>
      <c r="C10234" s="593">
        <v>6.25E-2</v>
      </c>
      <c r="D10234" t="s">
        <v>3937</v>
      </c>
      <c r="E10234">
        <v>6.25E-2</v>
      </c>
      <c r="F10234">
        <v>0</v>
      </c>
      <c r="G10234">
        <v>0</v>
      </c>
      <c r="H10234">
        <v>0</v>
      </c>
      <c r="I10234">
        <v>0</v>
      </c>
    </row>
    <row r="10235" spans="1:9" x14ac:dyDescent="0.25">
      <c r="A10235" t="s">
        <v>722</v>
      </c>
      <c r="B10235">
        <v>2724</v>
      </c>
      <c r="C10235" s="593">
        <v>6.25E-2</v>
      </c>
      <c r="D10235" t="s">
        <v>3937</v>
      </c>
      <c r="E10235">
        <v>6.25E-2</v>
      </c>
      <c r="F10235">
        <v>0</v>
      </c>
      <c r="G10235">
        <v>0</v>
      </c>
      <c r="H10235">
        <v>0</v>
      </c>
      <c r="I10235">
        <v>0</v>
      </c>
    </row>
    <row r="10236" spans="1:9" x14ac:dyDescent="0.25">
      <c r="A10236" t="s">
        <v>722</v>
      </c>
      <c r="B10236">
        <v>2725</v>
      </c>
      <c r="C10236" s="593">
        <v>6.25E-2</v>
      </c>
      <c r="D10236" t="s">
        <v>3551</v>
      </c>
      <c r="E10236">
        <v>6.25E-2</v>
      </c>
      <c r="F10236">
        <v>0</v>
      </c>
      <c r="G10236">
        <v>0</v>
      </c>
      <c r="H10236">
        <v>0</v>
      </c>
      <c r="I10236">
        <v>0</v>
      </c>
    </row>
    <row r="10237" spans="1:9" x14ac:dyDescent="0.25">
      <c r="A10237" t="s">
        <v>722</v>
      </c>
      <c r="B10237">
        <v>2726</v>
      </c>
      <c r="C10237" s="593">
        <v>6.25E-2</v>
      </c>
      <c r="D10237" t="s">
        <v>3551</v>
      </c>
      <c r="E10237">
        <v>6.25E-2</v>
      </c>
      <c r="F10237">
        <v>0</v>
      </c>
      <c r="G10237">
        <v>0</v>
      </c>
      <c r="H10237">
        <v>0</v>
      </c>
      <c r="I10237">
        <v>0</v>
      </c>
    </row>
    <row r="10238" spans="1:9" x14ac:dyDescent="0.25">
      <c r="A10238" t="s">
        <v>722</v>
      </c>
      <c r="B10238">
        <v>2738</v>
      </c>
      <c r="C10238" s="593">
        <v>6.25E-2</v>
      </c>
      <c r="D10238" t="s">
        <v>1166</v>
      </c>
      <c r="E10238">
        <v>6.25E-2</v>
      </c>
      <c r="F10238">
        <v>0</v>
      </c>
      <c r="G10238">
        <v>0</v>
      </c>
      <c r="H10238">
        <v>0</v>
      </c>
      <c r="I10238">
        <v>0</v>
      </c>
    </row>
    <row r="10239" spans="1:9" x14ac:dyDescent="0.25">
      <c r="A10239" t="s">
        <v>722</v>
      </c>
      <c r="B10239">
        <v>2739</v>
      </c>
      <c r="C10239" s="593">
        <v>6.25E-2</v>
      </c>
      <c r="D10239" t="s">
        <v>3935</v>
      </c>
      <c r="E10239">
        <v>6.25E-2</v>
      </c>
      <c r="F10239">
        <v>0</v>
      </c>
      <c r="G10239">
        <v>0</v>
      </c>
      <c r="H10239">
        <v>0</v>
      </c>
      <c r="I10239">
        <v>0</v>
      </c>
    </row>
    <row r="10240" spans="1:9" x14ac:dyDescent="0.25">
      <c r="A10240" t="s">
        <v>722</v>
      </c>
      <c r="B10240">
        <v>2740</v>
      </c>
      <c r="C10240" s="593">
        <v>6.25E-2</v>
      </c>
      <c r="D10240" t="s">
        <v>3932</v>
      </c>
      <c r="E10240">
        <v>6.25E-2</v>
      </c>
      <c r="F10240">
        <v>0</v>
      </c>
      <c r="G10240">
        <v>0</v>
      </c>
      <c r="H10240">
        <v>0</v>
      </c>
      <c r="I10240">
        <v>0</v>
      </c>
    </row>
    <row r="10241" spans="1:9" x14ac:dyDescent="0.25">
      <c r="A10241" t="s">
        <v>722</v>
      </c>
      <c r="B10241">
        <v>2741</v>
      </c>
      <c r="C10241" s="593">
        <v>6.25E-2</v>
      </c>
      <c r="D10241" t="s">
        <v>3938</v>
      </c>
      <c r="E10241">
        <v>6.25E-2</v>
      </c>
      <c r="F10241">
        <v>0</v>
      </c>
      <c r="G10241">
        <v>0</v>
      </c>
      <c r="H10241">
        <v>0</v>
      </c>
      <c r="I10241">
        <v>0</v>
      </c>
    </row>
    <row r="10242" spans="1:9" x14ac:dyDescent="0.25">
      <c r="A10242" t="s">
        <v>722</v>
      </c>
      <c r="B10242">
        <v>2742</v>
      </c>
      <c r="C10242" s="593">
        <v>6.25E-2</v>
      </c>
      <c r="D10242" t="s">
        <v>3938</v>
      </c>
      <c r="E10242">
        <v>6.25E-2</v>
      </c>
      <c r="F10242">
        <v>0</v>
      </c>
      <c r="G10242">
        <v>0</v>
      </c>
      <c r="H10242">
        <v>0</v>
      </c>
      <c r="I10242">
        <v>0</v>
      </c>
    </row>
    <row r="10243" spans="1:9" x14ac:dyDescent="0.25">
      <c r="A10243" t="s">
        <v>722</v>
      </c>
      <c r="B10243">
        <v>2743</v>
      </c>
      <c r="C10243" s="593">
        <v>6.25E-2</v>
      </c>
      <c r="D10243" t="s">
        <v>3934</v>
      </c>
      <c r="E10243">
        <v>6.25E-2</v>
      </c>
      <c r="F10243">
        <v>0</v>
      </c>
      <c r="G10243">
        <v>0</v>
      </c>
      <c r="H10243">
        <v>0</v>
      </c>
      <c r="I10243">
        <v>0</v>
      </c>
    </row>
    <row r="10244" spans="1:9" x14ac:dyDescent="0.25">
      <c r="A10244" t="s">
        <v>722</v>
      </c>
      <c r="B10244">
        <v>2744</v>
      </c>
      <c r="C10244" s="593">
        <v>6.25E-2</v>
      </c>
      <c r="D10244" t="s">
        <v>3938</v>
      </c>
      <c r="E10244">
        <v>6.25E-2</v>
      </c>
      <c r="F10244">
        <v>0</v>
      </c>
      <c r="G10244">
        <v>0</v>
      </c>
      <c r="H10244">
        <v>0</v>
      </c>
      <c r="I10244">
        <v>0</v>
      </c>
    </row>
    <row r="10245" spans="1:9" x14ac:dyDescent="0.25">
      <c r="A10245" t="s">
        <v>722</v>
      </c>
      <c r="B10245">
        <v>2745</v>
      </c>
      <c r="C10245" s="593">
        <v>6.25E-2</v>
      </c>
      <c r="D10245" t="s">
        <v>3934</v>
      </c>
      <c r="E10245">
        <v>6.25E-2</v>
      </c>
      <c r="F10245">
        <v>0</v>
      </c>
      <c r="G10245">
        <v>0</v>
      </c>
      <c r="H10245">
        <v>0</v>
      </c>
      <c r="I10245">
        <v>0</v>
      </c>
    </row>
    <row r="10246" spans="1:9" x14ac:dyDescent="0.25">
      <c r="A10246" t="s">
        <v>722</v>
      </c>
      <c r="B10246">
        <v>2746</v>
      </c>
      <c r="C10246" s="593">
        <v>6.25E-2</v>
      </c>
      <c r="D10246" t="s">
        <v>3938</v>
      </c>
      <c r="E10246">
        <v>6.25E-2</v>
      </c>
      <c r="F10246">
        <v>0</v>
      </c>
      <c r="G10246">
        <v>0</v>
      </c>
      <c r="H10246">
        <v>0</v>
      </c>
      <c r="I10246">
        <v>0</v>
      </c>
    </row>
    <row r="10247" spans="1:9" x14ac:dyDescent="0.25">
      <c r="A10247" t="s">
        <v>722</v>
      </c>
      <c r="B10247">
        <v>2747</v>
      </c>
      <c r="C10247" s="593">
        <v>6.25E-2</v>
      </c>
      <c r="D10247" t="s">
        <v>3936</v>
      </c>
      <c r="E10247">
        <v>6.25E-2</v>
      </c>
      <c r="F10247">
        <v>0</v>
      </c>
      <c r="G10247">
        <v>0</v>
      </c>
      <c r="H10247">
        <v>0</v>
      </c>
      <c r="I10247">
        <v>0</v>
      </c>
    </row>
    <row r="10248" spans="1:9" x14ac:dyDescent="0.25">
      <c r="A10248" t="s">
        <v>722</v>
      </c>
      <c r="B10248">
        <v>2748</v>
      </c>
      <c r="C10248" s="593">
        <v>6.25E-2</v>
      </c>
      <c r="D10248" t="s">
        <v>3932</v>
      </c>
      <c r="E10248">
        <v>6.25E-2</v>
      </c>
      <c r="F10248">
        <v>0</v>
      </c>
      <c r="G10248">
        <v>0</v>
      </c>
      <c r="H10248">
        <v>0</v>
      </c>
      <c r="I10248">
        <v>0</v>
      </c>
    </row>
    <row r="10249" spans="1:9" x14ac:dyDescent="0.25">
      <c r="A10249" t="s">
        <v>722</v>
      </c>
      <c r="B10249">
        <v>2760</v>
      </c>
      <c r="C10249" s="593">
        <v>6.25E-2</v>
      </c>
      <c r="D10249" t="s">
        <v>3929</v>
      </c>
      <c r="E10249">
        <v>6.25E-2</v>
      </c>
      <c r="F10249">
        <v>0</v>
      </c>
      <c r="G10249">
        <v>0</v>
      </c>
      <c r="H10249">
        <v>0</v>
      </c>
      <c r="I10249">
        <v>0</v>
      </c>
    </row>
    <row r="10250" spans="1:9" x14ac:dyDescent="0.25">
      <c r="A10250" t="s">
        <v>722</v>
      </c>
      <c r="B10250">
        <v>2761</v>
      </c>
      <c r="C10250" s="593">
        <v>6.25E-2</v>
      </c>
      <c r="D10250" t="s">
        <v>3939</v>
      </c>
      <c r="E10250">
        <v>6.25E-2</v>
      </c>
      <c r="F10250">
        <v>0</v>
      </c>
      <c r="G10250">
        <v>0</v>
      </c>
      <c r="H10250">
        <v>0</v>
      </c>
      <c r="I10250">
        <v>0</v>
      </c>
    </row>
    <row r="10251" spans="1:9" x14ac:dyDescent="0.25">
      <c r="A10251" t="s">
        <v>722</v>
      </c>
      <c r="B10251">
        <v>2762</v>
      </c>
      <c r="C10251" s="593">
        <v>6.25E-2</v>
      </c>
      <c r="D10251" t="s">
        <v>2821</v>
      </c>
      <c r="E10251">
        <v>6.25E-2</v>
      </c>
      <c r="F10251">
        <v>0</v>
      </c>
      <c r="G10251">
        <v>0</v>
      </c>
      <c r="H10251">
        <v>0</v>
      </c>
      <c r="I10251">
        <v>0</v>
      </c>
    </row>
    <row r="10252" spans="1:9" x14ac:dyDescent="0.25">
      <c r="A10252" t="s">
        <v>722</v>
      </c>
      <c r="B10252">
        <v>2763</v>
      </c>
      <c r="C10252" s="593">
        <v>6.25E-2</v>
      </c>
      <c r="D10252" t="s">
        <v>3929</v>
      </c>
      <c r="E10252">
        <v>6.25E-2</v>
      </c>
      <c r="F10252">
        <v>0</v>
      </c>
      <c r="G10252">
        <v>0</v>
      </c>
      <c r="H10252">
        <v>0</v>
      </c>
      <c r="I10252">
        <v>0</v>
      </c>
    </row>
    <row r="10253" spans="1:9" x14ac:dyDescent="0.25">
      <c r="A10253" t="s">
        <v>722</v>
      </c>
      <c r="B10253">
        <v>2764</v>
      </c>
      <c r="C10253" s="593">
        <v>6.25E-2</v>
      </c>
      <c r="D10253" t="s">
        <v>3940</v>
      </c>
      <c r="E10253">
        <v>6.25E-2</v>
      </c>
      <c r="F10253">
        <v>0</v>
      </c>
      <c r="G10253">
        <v>0</v>
      </c>
      <c r="H10253">
        <v>0</v>
      </c>
      <c r="I10253">
        <v>0</v>
      </c>
    </row>
    <row r="10254" spans="1:9" x14ac:dyDescent="0.25">
      <c r="A10254" t="s">
        <v>722</v>
      </c>
      <c r="B10254">
        <v>2766</v>
      </c>
      <c r="C10254" s="593">
        <v>6.25E-2</v>
      </c>
      <c r="D10254" t="s">
        <v>3929</v>
      </c>
      <c r="E10254">
        <v>6.25E-2</v>
      </c>
      <c r="F10254">
        <v>0</v>
      </c>
      <c r="G10254">
        <v>0</v>
      </c>
      <c r="H10254">
        <v>0</v>
      </c>
      <c r="I10254">
        <v>0</v>
      </c>
    </row>
    <row r="10255" spans="1:9" x14ac:dyDescent="0.25">
      <c r="A10255" t="s">
        <v>722</v>
      </c>
      <c r="B10255">
        <v>2767</v>
      </c>
      <c r="C10255" s="593">
        <v>6.25E-2</v>
      </c>
      <c r="D10255" t="s">
        <v>3898</v>
      </c>
      <c r="E10255">
        <v>6.25E-2</v>
      </c>
      <c r="F10255">
        <v>0</v>
      </c>
      <c r="G10255">
        <v>0</v>
      </c>
      <c r="H10255">
        <v>0</v>
      </c>
      <c r="I10255">
        <v>0</v>
      </c>
    </row>
    <row r="10256" spans="1:9" x14ac:dyDescent="0.25">
      <c r="A10256" t="s">
        <v>722</v>
      </c>
      <c r="B10256">
        <v>2768</v>
      </c>
      <c r="C10256" s="593">
        <v>6.25E-2</v>
      </c>
      <c r="D10256" t="s">
        <v>3941</v>
      </c>
      <c r="E10256">
        <v>6.25E-2</v>
      </c>
      <c r="F10256">
        <v>0</v>
      </c>
      <c r="G10256">
        <v>0</v>
      </c>
      <c r="H10256">
        <v>0</v>
      </c>
      <c r="I10256">
        <v>0</v>
      </c>
    </row>
    <row r="10257" spans="1:9" x14ac:dyDescent="0.25">
      <c r="A10257" t="s">
        <v>722</v>
      </c>
      <c r="B10257">
        <v>2769</v>
      </c>
      <c r="C10257" s="593">
        <v>6.25E-2</v>
      </c>
      <c r="D10257" t="s">
        <v>3940</v>
      </c>
      <c r="E10257">
        <v>6.25E-2</v>
      </c>
      <c r="F10257">
        <v>0</v>
      </c>
      <c r="G10257">
        <v>0</v>
      </c>
      <c r="H10257">
        <v>0</v>
      </c>
      <c r="I10257">
        <v>0</v>
      </c>
    </row>
    <row r="10258" spans="1:9" x14ac:dyDescent="0.25">
      <c r="A10258" t="s">
        <v>722</v>
      </c>
      <c r="B10258">
        <v>2770</v>
      </c>
      <c r="C10258" s="593">
        <v>6.25E-2</v>
      </c>
      <c r="D10258" t="s">
        <v>3934</v>
      </c>
      <c r="E10258">
        <v>6.25E-2</v>
      </c>
      <c r="F10258">
        <v>0</v>
      </c>
      <c r="G10258">
        <v>0</v>
      </c>
      <c r="H10258">
        <v>0</v>
      </c>
      <c r="I10258">
        <v>0</v>
      </c>
    </row>
    <row r="10259" spans="1:9" x14ac:dyDescent="0.25">
      <c r="A10259" t="s">
        <v>722</v>
      </c>
      <c r="B10259">
        <v>2771</v>
      </c>
      <c r="C10259" s="593">
        <v>6.25E-2</v>
      </c>
      <c r="D10259" t="s">
        <v>3940</v>
      </c>
      <c r="E10259">
        <v>6.25E-2</v>
      </c>
      <c r="F10259">
        <v>0</v>
      </c>
      <c r="G10259">
        <v>0</v>
      </c>
      <c r="H10259">
        <v>0</v>
      </c>
      <c r="I10259">
        <v>0</v>
      </c>
    </row>
    <row r="10260" spans="1:9" x14ac:dyDescent="0.25">
      <c r="A10260" t="s">
        <v>722</v>
      </c>
      <c r="B10260">
        <v>2777</v>
      </c>
      <c r="C10260" s="593">
        <v>6.25E-2</v>
      </c>
      <c r="D10260" t="s">
        <v>3940</v>
      </c>
      <c r="E10260">
        <v>6.25E-2</v>
      </c>
      <c r="F10260">
        <v>0</v>
      </c>
      <c r="G10260">
        <v>0</v>
      </c>
      <c r="H10260">
        <v>0</v>
      </c>
      <c r="I10260">
        <v>0</v>
      </c>
    </row>
    <row r="10261" spans="1:9" x14ac:dyDescent="0.25">
      <c r="A10261" t="s">
        <v>722</v>
      </c>
      <c r="B10261">
        <v>2779</v>
      </c>
      <c r="C10261" s="593">
        <v>6.25E-2</v>
      </c>
      <c r="D10261" t="s">
        <v>3903</v>
      </c>
      <c r="E10261">
        <v>6.25E-2</v>
      </c>
      <c r="F10261">
        <v>0</v>
      </c>
      <c r="G10261">
        <v>0</v>
      </c>
      <c r="H10261">
        <v>0</v>
      </c>
      <c r="I10261">
        <v>0</v>
      </c>
    </row>
    <row r="10262" spans="1:9" x14ac:dyDescent="0.25">
      <c r="A10262" t="s">
        <v>722</v>
      </c>
      <c r="B10262">
        <v>2780</v>
      </c>
      <c r="C10262" s="593">
        <v>6.25E-2</v>
      </c>
      <c r="D10262" t="s">
        <v>3903</v>
      </c>
      <c r="E10262">
        <v>6.25E-2</v>
      </c>
      <c r="F10262">
        <v>0</v>
      </c>
      <c r="G10262">
        <v>0</v>
      </c>
      <c r="H10262">
        <v>0</v>
      </c>
      <c r="I10262">
        <v>0</v>
      </c>
    </row>
    <row r="10263" spans="1:9" x14ac:dyDescent="0.25">
      <c r="A10263" t="s">
        <v>722</v>
      </c>
      <c r="B10263">
        <v>2790</v>
      </c>
      <c r="C10263" s="593">
        <v>6.25E-2</v>
      </c>
      <c r="D10263" t="s">
        <v>3932</v>
      </c>
      <c r="E10263">
        <v>6.25E-2</v>
      </c>
      <c r="F10263">
        <v>0</v>
      </c>
      <c r="G10263">
        <v>0</v>
      </c>
      <c r="H10263">
        <v>0</v>
      </c>
      <c r="I10263">
        <v>0</v>
      </c>
    </row>
    <row r="10264" spans="1:9" x14ac:dyDescent="0.25">
      <c r="A10264" t="s">
        <v>722</v>
      </c>
      <c r="B10264">
        <v>2791</v>
      </c>
      <c r="C10264" s="593">
        <v>6.25E-2</v>
      </c>
      <c r="D10264" t="s">
        <v>3942</v>
      </c>
      <c r="E10264">
        <v>6.25E-2</v>
      </c>
      <c r="F10264">
        <v>0</v>
      </c>
      <c r="G10264">
        <v>0</v>
      </c>
      <c r="H10264">
        <v>0</v>
      </c>
      <c r="I10264">
        <v>0</v>
      </c>
    </row>
    <row r="10265" spans="1:9" x14ac:dyDescent="0.25">
      <c r="A10265" t="s">
        <v>722</v>
      </c>
      <c r="B10265">
        <v>5501</v>
      </c>
      <c r="C10265" s="593">
        <v>6.25E-2</v>
      </c>
      <c r="D10265" t="s">
        <v>3208</v>
      </c>
      <c r="E10265">
        <v>6.25E-2</v>
      </c>
      <c r="F10265">
        <v>0</v>
      </c>
      <c r="G10265">
        <v>0</v>
      </c>
      <c r="H10265">
        <v>0</v>
      </c>
      <c r="I10265">
        <v>0</v>
      </c>
    </row>
    <row r="10266" spans="1:9" x14ac:dyDescent="0.25">
      <c r="A10266" t="s">
        <v>723</v>
      </c>
      <c r="B10266">
        <v>19973</v>
      </c>
      <c r="C10266" s="593">
        <v>0.06</v>
      </c>
      <c r="D10266" t="s">
        <v>3943</v>
      </c>
      <c r="E10266">
        <v>0.06</v>
      </c>
      <c r="F10266">
        <v>0</v>
      </c>
      <c r="G10266">
        <v>0</v>
      </c>
      <c r="H10266">
        <v>0</v>
      </c>
      <c r="I10266">
        <v>0</v>
      </c>
    </row>
    <row r="10267" spans="1:9" x14ac:dyDescent="0.25">
      <c r="A10267" t="s">
        <v>723</v>
      </c>
      <c r="B10267">
        <v>20588</v>
      </c>
      <c r="C10267" s="593">
        <v>0.06</v>
      </c>
      <c r="D10267" t="s">
        <v>3944</v>
      </c>
      <c r="E10267">
        <v>0.06</v>
      </c>
      <c r="F10267">
        <v>0</v>
      </c>
      <c r="G10267">
        <v>0</v>
      </c>
      <c r="H10267">
        <v>0</v>
      </c>
      <c r="I10267">
        <v>0</v>
      </c>
    </row>
    <row r="10268" spans="1:9" x14ac:dyDescent="0.25">
      <c r="A10268" t="s">
        <v>723</v>
      </c>
      <c r="B10268">
        <v>20601</v>
      </c>
      <c r="C10268" s="593">
        <v>0.06</v>
      </c>
      <c r="D10268" t="s">
        <v>3945</v>
      </c>
      <c r="E10268">
        <v>0.06</v>
      </c>
      <c r="F10268">
        <v>0</v>
      </c>
      <c r="G10268">
        <v>0</v>
      </c>
      <c r="H10268">
        <v>0</v>
      </c>
      <c r="I10268">
        <v>0</v>
      </c>
    </row>
    <row r="10269" spans="1:9" x14ac:dyDescent="0.25">
      <c r="A10269" t="s">
        <v>723</v>
      </c>
      <c r="B10269">
        <v>20602</v>
      </c>
      <c r="C10269" s="593">
        <v>0.06</v>
      </c>
      <c r="D10269" t="s">
        <v>3945</v>
      </c>
      <c r="E10269">
        <v>0.06</v>
      </c>
      <c r="F10269">
        <v>0</v>
      </c>
      <c r="G10269">
        <v>0</v>
      </c>
      <c r="H10269">
        <v>0</v>
      </c>
      <c r="I10269">
        <v>0</v>
      </c>
    </row>
    <row r="10270" spans="1:9" x14ac:dyDescent="0.25">
      <c r="A10270" t="s">
        <v>723</v>
      </c>
      <c r="B10270">
        <v>20603</v>
      </c>
      <c r="C10270" s="593">
        <v>0.06</v>
      </c>
      <c r="D10270" t="s">
        <v>3945</v>
      </c>
      <c r="E10270">
        <v>0.06</v>
      </c>
      <c r="F10270">
        <v>0</v>
      </c>
      <c r="G10270">
        <v>0</v>
      </c>
      <c r="H10270">
        <v>0</v>
      </c>
      <c r="I10270">
        <v>0</v>
      </c>
    </row>
    <row r="10271" spans="1:9" x14ac:dyDescent="0.25">
      <c r="A10271" t="s">
        <v>723</v>
      </c>
      <c r="B10271">
        <v>20604</v>
      </c>
      <c r="C10271" s="593">
        <v>0.06</v>
      </c>
      <c r="D10271" t="s">
        <v>3945</v>
      </c>
      <c r="E10271">
        <v>0.06</v>
      </c>
      <c r="F10271">
        <v>0</v>
      </c>
      <c r="G10271">
        <v>0</v>
      </c>
      <c r="H10271">
        <v>0</v>
      </c>
      <c r="I10271">
        <v>0</v>
      </c>
    </row>
    <row r="10272" spans="1:9" x14ac:dyDescent="0.25">
      <c r="A10272" t="s">
        <v>723</v>
      </c>
      <c r="B10272">
        <v>20606</v>
      </c>
      <c r="C10272" s="593">
        <v>0.06</v>
      </c>
      <c r="D10272" t="s">
        <v>3946</v>
      </c>
      <c r="E10272">
        <v>0.06</v>
      </c>
      <c r="F10272">
        <v>0</v>
      </c>
      <c r="G10272">
        <v>0</v>
      </c>
      <c r="H10272">
        <v>0</v>
      </c>
      <c r="I10272">
        <v>0</v>
      </c>
    </row>
    <row r="10273" spans="1:9" x14ac:dyDescent="0.25">
      <c r="A10273" t="s">
        <v>723</v>
      </c>
      <c r="B10273">
        <v>20607</v>
      </c>
      <c r="C10273" s="593">
        <v>0.06</v>
      </c>
      <c r="D10273" t="s">
        <v>3945</v>
      </c>
      <c r="E10273">
        <v>0.06</v>
      </c>
      <c r="F10273">
        <v>0</v>
      </c>
      <c r="G10273">
        <v>0</v>
      </c>
      <c r="H10273">
        <v>0</v>
      </c>
      <c r="I10273">
        <v>0</v>
      </c>
    </row>
    <row r="10274" spans="1:9" x14ac:dyDescent="0.25">
      <c r="A10274" t="s">
        <v>723</v>
      </c>
      <c r="B10274">
        <v>20608</v>
      </c>
      <c r="C10274" s="593">
        <v>0.06</v>
      </c>
      <c r="D10274" t="s">
        <v>3944</v>
      </c>
      <c r="E10274">
        <v>0.06</v>
      </c>
      <c r="F10274">
        <v>0</v>
      </c>
      <c r="G10274">
        <v>0</v>
      </c>
      <c r="H10274">
        <v>0</v>
      </c>
      <c r="I10274">
        <v>0</v>
      </c>
    </row>
    <row r="10275" spans="1:9" x14ac:dyDescent="0.25">
      <c r="A10275" t="s">
        <v>723</v>
      </c>
      <c r="B10275">
        <v>20609</v>
      </c>
      <c r="C10275" s="593">
        <v>0.06</v>
      </c>
      <c r="D10275" t="s">
        <v>3946</v>
      </c>
      <c r="E10275">
        <v>0.06</v>
      </c>
      <c r="F10275">
        <v>0</v>
      </c>
      <c r="G10275">
        <v>0</v>
      </c>
      <c r="H10275">
        <v>0</v>
      </c>
      <c r="I10275">
        <v>0</v>
      </c>
    </row>
    <row r="10276" spans="1:9" x14ac:dyDescent="0.25">
      <c r="A10276" t="s">
        <v>723</v>
      </c>
      <c r="B10276">
        <v>20610</v>
      </c>
      <c r="C10276" s="593">
        <v>0.06</v>
      </c>
      <c r="D10276" t="s">
        <v>3947</v>
      </c>
      <c r="E10276">
        <v>0.06</v>
      </c>
      <c r="F10276">
        <v>0</v>
      </c>
      <c r="G10276">
        <v>0</v>
      </c>
      <c r="H10276">
        <v>0</v>
      </c>
      <c r="I10276">
        <v>0</v>
      </c>
    </row>
    <row r="10277" spans="1:9" x14ac:dyDescent="0.25">
      <c r="A10277" t="s">
        <v>723</v>
      </c>
      <c r="B10277">
        <v>20611</v>
      </c>
      <c r="C10277" s="593">
        <v>0.06</v>
      </c>
      <c r="D10277" t="s">
        <v>3945</v>
      </c>
      <c r="E10277">
        <v>0.06</v>
      </c>
      <c r="F10277">
        <v>0</v>
      </c>
      <c r="G10277">
        <v>0</v>
      </c>
      <c r="H10277">
        <v>0</v>
      </c>
      <c r="I10277">
        <v>0</v>
      </c>
    </row>
    <row r="10278" spans="1:9" x14ac:dyDescent="0.25">
      <c r="A10278" t="s">
        <v>723</v>
      </c>
      <c r="B10278">
        <v>20612</v>
      </c>
      <c r="C10278" s="593">
        <v>0.06</v>
      </c>
      <c r="D10278" t="s">
        <v>3945</v>
      </c>
      <c r="E10278">
        <v>0.06</v>
      </c>
      <c r="F10278">
        <v>0</v>
      </c>
      <c r="G10278">
        <v>0</v>
      </c>
      <c r="H10278">
        <v>0</v>
      </c>
      <c r="I10278">
        <v>0</v>
      </c>
    </row>
    <row r="10279" spans="1:9" x14ac:dyDescent="0.25">
      <c r="A10279" t="s">
        <v>723</v>
      </c>
      <c r="B10279">
        <v>20613</v>
      </c>
      <c r="C10279" s="593">
        <v>0.06</v>
      </c>
      <c r="D10279" t="s">
        <v>3945</v>
      </c>
      <c r="E10279">
        <v>0.06</v>
      </c>
      <c r="F10279">
        <v>0</v>
      </c>
      <c r="G10279">
        <v>0</v>
      </c>
      <c r="H10279">
        <v>0</v>
      </c>
      <c r="I10279">
        <v>0</v>
      </c>
    </row>
    <row r="10280" spans="1:9" x14ac:dyDescent="0.25">
      <c r="A10280" t="s">
        <v>723</v>
      </c>
      <c r="B10280">
        <v>20615</v>
      </c>
      <c r="C10280" s="593">
        <v>0.06</v>
      </c>
      <c r="D10280" t="s">
        <v>3947</v>
      </c>
      <c r="E10280">
        <v>0.06</v>
      </c>
      <c r="F10280">
        <v>0</v>
      </c>
      <c r="G10280">
        <v>0</v>
      </c>
      <c r="H10280">
        <v>0</v>
      </c>
      <c r="I10280">
        <v>0</v>
      </c>
    </row>
    <row r="10281" spans="1:9" x14ac:dyDescent="0.25">
      <c r="A10281" t="s">
        <v>723</v>
      </c>
      <c r="B10281">
        <v>20616</v>
      </c>
      <c r="C10281" s="593">
        <v>0.06</v>
      </c>
      <c r="D10281" t="s">
        <v>3945</v>
      </c>
      <c r="E10281">
        <v>0.06</v>
      </c>
      <c r="F10281">
        <v>0</v>
      </c>
      <c r="G10281">
        <v>0</v>
      </c>
      <c r="H10281">
        <v>0</v>
      </c>
      <c r="I10281">
        <v>0</v>
      </c>
    </row>
    <row r="10282" spans="1:9" x14ac:dyDescent="0.25">
      <c r="A10282" t="s">
        <v>723</v>
      </c>
      <c r="B10282">
        <v>20617</v>
      </c>
      <c r="C10282" s="593">
        <v>0.06</v>
      </c>
      <c r="D10282" t="s">
        <v>3945</v>
      </c>
      <c r="E10282">
        <v>0.06</v>
      </c>
      <c r="F10282">
        <v>0</v>
      </c>
      <c r="G10282">
        <v>0</v>
      </c>
      <c r="H10282">
        <v>0</v>
      </c>
      <c r="I10282">
        <v>0</v>
      </c>
    </row>
    <row r="10283" spans="1:9" x14ac:dyDescent="0.25">
      <c r="A10283" t="s">
        <v>723</v>
      </c>
      <c r="B10283">
        <v>20618</v>
      </c>
      <c r="C10283" s="593">
        <v>0.06</v>
      </c>
      <c r="D10283" t="s">
        <v>3946</v>
      </c>
      <c r="E10283">
        <v>0.06</v>
      </c>
      <c r="F10283">
        <v>0</v>
      </c>
      <c r="G10283">
        <v>0</v>
      </c>
      <c r="H10283">
        <v>0</v>
      </c>
      <c r="I10283">
        <v>0</v>
      </c>
    </row>
    <row r="10284" spans="1:9" x14ac:dyDescent="0.25">
      <c r="A10284" t="s">
        <v>723</v>
      </c>
      <c r="B10284">
        <v>20619</v>
      </c>
      <c r="C10284" s="593">
        <v>0.06</v>
      </c>
      <c r="D10284" t="s">
        <v>3946</v>
      </c>
      <c r="E10284">
        <v>0.06</v>
      </c>
      <c r="F10284">
        <v>0</v>
      </c>
      <c r="G10284">
        <v>0</v>
      </c>
      <c r="H10284">
        <v>0</v>
      </c>
      <c r="I10284">
        <v>0</v>
      </c>
    </row>
    <row r="10285" spans="1:9" x14ac:dyDescent="0.25">
      <c r="A10285" t="s">
        <v>723</v>
      </c>
      <c r="B10285">
        <v>20620</v>
      </c>
      <c r="C10285" s="593">
        <v>0.06</v>
      </c>
      <c r="D10285" t="s">
        <v>3946</v>
      </c>
      <c r="E10285">
        <v>0.06</v>
      </c>
      <c r="F10285">
        <v>0</v>
      </c>
      <c r="G10285">
        <v>0</v>
      </c>
      <c r="H10285">
        <v>0</v>
      </c>
      <c r="I10285">
        <v>0</v>
      </c>
    </row>
    <row r="10286" spans="1:9" x14ac:dyDescent="0.25">
      <c r="A10286" t="s">
        <v>723</v>
      </c>
      <c r="B10286">
        <v>20621</v>
      </c>
      <c r="C10286" s="593">
        <v>0.06</v>
      </c>
      <c r="D10286" t="s">
        <v>3946</v>
      </c>
      <c r="E10286">
        <v>0.06</v>
      </c>
      <c r="F10286">
        <v>0</v>
      </c>
      <c r="G10286">
        <v>0</v>
      </c>
      <c r="H10286">
        <v>0</v>
      </c>
      <c r="I10286">
        <v>0</v>
      </c>
    </row>
    <row r="10287" spans="1:9" x14ac:dyDescent="0.25">
      <c r="A10287" t="s">
        <v>723</v>
      </c>
      <c r="B10287">
        <v>20622</v>
      </c>
      <c r="C10287" s="593">
        <v>0.06</v>
      </c>
      <c r="D10287" t="s">
        <v>3945</v>
      </c>
      <c r="E10287">
        <v>0.06</v>
      </c>
      <c r="F10287">
        <v>0</v>
      </c>
      <c r="G10287">
        <v>0</v>
      </c>
      <c r="H10287">
        <v>0</v>
      </c>
      <c r="I10287">
        <v>0</v>
      </c>
    </row>
    <row r="10288" spans="1:9" x14ac:dyDescent="0.25">
      <c r="A10288" t="s">
        <v>723</v>
      </c>
      <c r="B10288">
        <v>20623</v>
      </c>
      <c r="C10288" s="593">
        <v>0.06</v>
      </c>
      <c r="D10288" t="s">
        <v>3944</v>
      </c>
      <c r="E10288">
        <v>0.06</v>
      </c>
      <c r="F10288">
        <v>0</v>
      </c>
      <c r="G10288">
        <v>0</v>
      </c>
      <c r="H10288">
        <v>0</v>
      </c>
      <c r="I10288">
        <v>0</v>
      </c>
    </row>
    <row r="10289" spans="1:9" x14ac:dyDescent="0.25">
      <c r="A10289" t="s">
        <v>723</v>
      </c>
      <c r="B10289">
        <v>20624</v>
      </c>
      <c r="C10289" s="593">
        <v>0.06</v>
      </c>
      <c r="D10289" t="s">
        <v>3946</v>
      </c>
      <c r="E10289">
        <v>0.06</v>
      </c>
      <c r="F10289">
        <v>0</v>
      </c>
      <c r="G10289">
        <v>0</v>
      </c>
      <c r="H10289">
        <v>0</v>
      </c>
      <c r="I10289">
        <v>0</v>
      </c>
    </row>
    <row r="10290" spans="1:9" x14ac:dyDescent="0.25">
      <c r="A10290" t="s">
        <v>723</v>
      </c>
      <c r="B10290">
        <v>20625</v>
      </c>
      <c r="C10290" s="593">
        <v>0.06</v>
      </c>
      <c r="D10290" t="s">
        <v>3945</v>
      </c>
      <c r="E10290">
        <v>0.06</v>
      </c>
      <c r="F10290">
        <v>0</v>
      </c>
      <c r="G10290">
        <v>0</v>
      </c>
      <c r="H10290">
        <v>0</v>
      </c>
      <c r="I10290">
        <v>0</v>
      </c>
    </row>
    <row r="10291" spans="1:9" x14ac:dyDescent="0.25">
      <c r="A10291" t="s">
        <v>723</v>
      </c>
      <c r="B10291">
        <v>20626</v>
      </c>
      <c r="C10291" s="593">
        <v>0.06</v>
      </c>
      <c r="D10291" t="s">
        <v>3946</v>
      </c>
      <c r="E10291">
        <v>0.06</v>
      </c>
      <c r="F10291">
        <v>0</v>
      </c>
      <c r="G10291">
        <v>0</v>
      </c>
      <c r="H10291">
        <v>0</v>
      </c>
      <c r="I10291">
        <v>0</v>
      </c>
    </row>
    <row r="10292" spans="1:9" x14ac:dyDescent="0.25">
      <c r="A10292" t="s">
        <v>723</v>
      </c>
      <c r="B10292">
        <v>20627</v>
      </c>
      <c r="C10292" s="593">
        <v>0.06</v>
      </c>
      <c r="D10292" t="s">
        <v>3946</v>
      </c>
      <c r="E10292">
        <v>0.06</v>
      </c>
      <c r="F10292">
        <v>0</v>
      </c>
      <c r="G10292">
        <v>0</v>
      </c>
      <c r="H10292">
        <v>0</v>
      </c>
      <c r="I10292">
        <v>0</v>
      </c>
    </row>
    <row r="10293" spans="1:9" x14ac:dyDescent="0.25">
      <c r="A10293" t="s">
        <v>723</v>
      </c>
      <c r="B10293">
        <v>20628</v>
      </c>
      <c r="C10293" s="593">
        <v>0.06</v>
      </c>
      <c r="D10293" t="s">
        <v>3946</v>
      </c>
      <c r="E10293">
        <v>0.06</v>
      </c>
      <c r="F10293">
        <v>0</v>
      </c>
      <c r="G10293">
        <v>0</v>
      </c>
      <c r="H10293">
        <v>0</v>
      </c>
      <c r="I10293">
        <v>0</v>
      </c>
    </row>
    <row r="10294" spans="1:9" x14ac:dyDescent="0.25">
      <c r="A10294" t="s">
        <v>723</v>
      </c>
      <c r="B10294">
        <v>20629</v>
      </c>
      <c r="C10294" s="593">
        <v>0.06</v>
      </c>
      <c r="D10294" t="s">
        <v>3947</v>
      </c>
      <c r="E10294">
        <v>0.06</v>
      </c>
      <c r="F10294">
        <v>0</v>
      </c>
      <c r="G10294">
        <v>0</v>
      </c>
      <c r="H10294">
        <v>0</v>
      </c>
      <c r="I10294">
        <v>0</v>
      </c>
    </row>
    <row r="10295" spans="1:9" x14ac:dyDescent="0.25">
      <c r="A10295" t="s">
        <v>723</v>
      </c>
      <c r="B10295">
        <v>20630</v>
      </c>
      <c r="C10295" s="593">
        <v>0.06</v>
      </c>
      <c r="D10295" t="s">
        <v>3946</v>
      </c>
      <c r="E10295">
        <v>0.06</v>
      </c>
      <c r="F10295">
        <v>0</v>
      </c>
      <c r="G10295">
        <v>0</v>
      </c>
      <c r="H10295">
        <v>0</v>
      </c>
      <c r="I10295">
        <v>0</v>
      </c>
    </row>
    <row r="10296" spans="1:9" x14ac:dyDescent="0.25">
      <c r="A10296" t="s">
        <v>723</v>
      </c>
      <c r="B10296">
        <v>20632</v>
      </c>
      <c r="C10296" s="593">
        <v>0.06</v>
      </c>
      <c r="D10296" t="s">
        <v>3945</v>
      </c>
      <c r="E10296">
        <v>0.06</v>
      </c>
      <c r="F10296">
        <v>0</v>
      </c>
      <c r="G10296">
        <v>0</v>
      </c>
      <c r="H10296">
        <v>0</v>
      </c>
      <c r="I10296">
        <v>0</v>
      </c>
    </row>
    <row r="10297" spans="1:9" x14ac:dyDescent="0.25">
      <c r="A10297" t="s">
        <v>723</v>
      </c>
      <c r="B10297">
        <v>20634</v>
      </c>
      <c r="C10297" s="593">
        <v>0.06</v>
      </c>
      <c r="D10297" t="s">
        <v>3946</v>
      </c>
      <c r="E10297">
        <v>0.06</v>
      </c>
      <c r="F10297">
        <v>0</v>
      </c>
      <c r="G10297">
        <v>0</v>
      </c>
      <c r="H10297">
        <v>0</v>
      </c>
      <c r="I10297">
        <v>0</v>
      </c>
    </row>
    <row r="10298" spans="1:9" x14ac:dyDescent="0.25">
      <c r="A10298" t="s">
        <v>723</v>
      </c>
      <c r="B10298">
        <v>20635</v>
      </c>
      <c r="C10298" s="593">
        <v>0.06</v>
      </c>
      <c r="D10298" t="s">
        <v>3946</v>
      </c>
      <c r="E10298">
        <v>0.06</v>
      </c>
      <c r="F10298">
        <v>0</v>
      </c>
      <c r="G10298">
        <v>0</v>
      </c>
      <c r="H10298">
        <v>0</v>
      </c>
      <c r="I10298">
        <v>0</v>
      </c>
    </row>
    <row r="10299" spans="1:9" x14ac:dyDescent="0.25">
      <c r="A10299" t="s">
        <v>723</v>
      </c>
      <c r="B10299">
        <v>20636</v>
      </c>
      <c r="C10299" s="593">
        <v>0.06</v>
      </c>
      <c r="D10299" t="s">
        <v>3946</v>
      </c>
      <c r="E10299">
        <v>0.06</v>
      </c>
      <c r="F10299">
        <v>0</v>
      </c>
      <c r="G10299">
        <v>0</v>
      </c>
      <c r="H10299">
        <v>0</v>
      </c>
      <c r="I10299">
        <v>0</v>
      </c>
    </row>
    <row r="10300" spans="1:9" x14ac:dyDescent="0.25">
      <c r="A10300" t="s">
        <v>723</v>
      </c>
      <c r="B10300">
        <v>20637</v>
      </c>
      <c r="C10300" s="593">
        <v>0.06</v>
      </c>
      <c r="D10300" t="s">
        <v>3945</v>
      </c>
      <c r="E10300">
        <v>0.06</v>
      </c>
      <c r="F10300">
        <v>0</v>
      </c>
      <c r="G10300">
        <v>0</v>
      </c>
      <c r="H10300">
        <v>0</v>
      </c>
      <c r="I10300">
        <v>0</v>
      </c>
    </row>
    <row r="10301" spans="1:9" x14ac:dyDescent="0.25">
      <c r="A10301" t="s">
        <v>723</v>
      </c>
      <c r="B10301">
        <v>20639</v>
      </c>
      <c r="C10301" s="593">
        <v>0.06</v>
      </c>
      <c r="D10301" t="s">
        <v>3947</v>
      </c>
      <c r="E10301">
        <v>0.06</v>
      </c>
      <c r="F10301">
        <v>0</v>
      </c>
      <c r="G10301">
        <v>0</v>
      </c>
      <c r="H10301">
        <v>0</v>
      </c>
      <c r="I10301">
        <v>0</v>
      </c>
    </row>
    <row r="10302" spans="1:9" x14ac:dyDescent="0.25">
      <c r="A10302" t="s">
        <v>723</v>
      </c>
      <c r="B10302">
        <v>20640</v>
      </c>
      <c r="C10302" s="593">
        <v>0.06</v>
      </c>
      <c r="D10302" t="s">
        <v>3945</v>
      </c>
      <c r="E10302">
        <v>0.06</v>
      </c>
      <c r="F10302">
        <v>0</v>
      </c>
      <c r="G10302">
        <v>0</v>
      </c>
      <c r="H10302">
        <v>0</v>
      </c>
      <c r="I10302">
        <v>0</v>
      </c>
    </row>
    <row r="10303" spans="1:9" x14ac:dyDescent="0.25">
      <c r="A10303" t="s">
        <v>723</v>
      </c>
      <c r="B10303">
        <v>20643</v>
      </c>
      <c r="C10303" s="593">
        <v>0.06</v>
      </c>
      <c r="D10303" t="s">
        <v>3945</v>
      </c>
      <c r="E10303">
        <v>0.06</v>
      </c>
      <c r="F10303">
        <v>0</v>
      </c>
      <c r="G10303">
        <v>0</v>
      </c>
      <c r="H10303">
        <v>0</v>
      </c>
      <c r="I10303">
        <v>0</v>
      </c>
    </row>
    <row r="10304" spans="1:9" x14ac:dyDescent="0.25">
      <c r="A10304" t="s">
        <v>723</v>
      </c>
      <c r="B10304">
        <v>20645</v>
      </c>
      <c r="C10304" s="593">
        <v>0.06</v>
      </c>
      <c r="D10304" t="s">
        <v>3945</v>
      </c>
      <c r="E10304">
        <v>0.06</v>
      </c>
      <c r="F10304">
        <v>0</v>
      </c>
      <c r="G10304">
        <v>0</v>
      </c>
      <c r="H10304">
        <v>0</v>
      </c>
      <c r="I10304">
        <v>0</v>
      </c>
    </row>
    <row r="10305" spans="1:9" x14ac:dyDescent="0.25">
      <c r="A10305" t="s">
        <v>723</v>
      </c>
      <c r="B10305">
        <v>20646</v>
      </c>
      <c r="C10305" s="593">
        <v>0.06</v>
      </c>
      <c r="D10305" t="s">
        <v>3945</v>
      </c>
      <c r="E10305">
        <v>0.06</v>
      </c>
      <c r="F10305">
        <v>0</v>
      </c>
      <c r="G10305">
        <v>0</v>
      </c>
      <c r="H10305">
        <v>0</v>
      </c>
      <c r="I10305">
        <v>0</v>
      </c>
    </row>
    <row r="10306" spans="1:9" x14ac:dyDescent="0.25">
      <c r="A10306" t="s">
        <v>723</v>
      </c>
      <c r="B10306">
        <v>20650</v>
      </c>
      <c r="C10306" s="593">
        <v>0.06</v>
      </c>
      <c r="D10306" t="s">
        <v>3946</v>
      </c>
      <c r="E10306">
        <v>0.06</v>
      </c>
      <c r="F10306">
        <v>0</v>
      </c>
      <c r="G10306">
        <v>0</v>
      </c>
      <c r="H10306">
        <v>0</v>
      </c>
      <c r="I10306">
        <v>0</v>
      </c>
    </row>
    <row r="10307" spans="1:9" x14ac:dyDescent="0.25">
      <c r="A10307" t="s">
        <v>723</v>
      </c>
      <c r="B10307">
        <v>20653</v>
      </c>
      <c r="C10307" s="593">
        <v>0.06</v>
      </c>
      <c r="D10307" t="s">
        <v>3946</v>
      </c>
      <c r="E10307">
        <v>0.06</v>
      </c>
      <c r="F10307">
        <v>0</v>
      </c>
      <c r="G10307">
        <v>0</v>
      </c>
      <c r="H10307">
        <v>0</v>
      </c>
      <c r="I10307">
        <v>0</v>
      </c>
    </row>
    <row r="10308" spans="1:9" x14ac:dyDescent="0.25">
      <c r="A10308" t="s">
        <v>723</v>
      </c>
      <c r="B10308">
        <v>20656</v>
      </c>
      <c r="C10308" s="593">
        <v>0.06</v>
      </c>
      <c r="D10308" t="s">
        <v>3946</v>
      </c>
      <c r="E10308">
        <v>0.06</v>
      </c>
      <c r="F10308">
        <v>0</v>
      </c>
      <c r="G10308">
        <v>0</v>
      </c>
      <c r="H10308">
        <v>0</v>
      </c>
      <c r="I10308">
        <v>0</v>
      </c>
    </row>
    <row r="10309" spans="1:9" x14ac:dyDescent="0.25">
      <c r="A10309" t="s">
        <v>723</v>
      </c>
      <c r="B10309">
        <v>20657</v>
      </c>
      <c r="C10309" s="593">
        <v>0.06</v>
      </c>
      <c r="D10309" t="s">
        <v>3947</v>
      </c>
      <c r="E10309">
        <v>0.06</v>
      </c>
      <c r="F10309">
        <v>0</v>
      </c>
      <c r="G10309">
        <v>0</v>
      </c>
      <c r="H10309">
        <v>0</v>
      </c>
      <c r="I10309">
        <v>0</v>
      </c>
    </row>
    <row r="10310" spans="1:9" x14ac:dyDescent="0.25">
      <c r="A10310" t="s">
        <v>723</v>
      </c>
      <c r="B10310">
        <v>20658</v>
      </c>
      <c r="C10310" s="593">
        <v>0.06</v>
      </c>
      <c r="D10310" t="s">
        <v>3945</v>
      </c>
      <c r="E10310">
        <v>0.06</v>
      </c>
      <c r="F10310">
        <v>0</v>
      </c>
      <c r="G10310">
        <v>0</v>
      </c>
      <c r="H10310">
        <v>0</v>
      </c>
      <c r="I10310">
        <v>0</v>
      </c>
    </row>
    <row r="10311" spans="1:9" x14ac:dyDescent="0.25">
      <c r="A10311" t="s">
        <v>723</v>
      </c>
      <c r="B10311">
        <v>20659</v>
      </c>
      <c r="C10311" s="593">
        <v>0.06</v>
      </c>
      <c r="D10311" t="s">
        <v>3945</v>
      </c>
      <c r="E10311">
        <v>0.06</v>
      </c>
      <c r="F10311">
        <v>0</v>
      </c>
      <c r="G10311">
        <v>0</v>
      </c>
      <c r="H10311">
        <v>0</v>
      </c>
      <c r="I10311">
        <v>0</v>
      </c>
    </row>
    <row r="10312" spans="1:9" x14ac:dyDescent="0.25">
      <c r="A10312" t="s">
        <v>723</v>
      </c>
      <c r="B10312">
        <v>20660</v>
      </c>
      <c r="C10312" s="593">
        <v>0.06</v>
      </c>
      <c r="D10312" t="s">
        <v>3946</v>
      </c>
      <c r="E10312">
        <v>0.06</v>
      </c>
      <c r="F10312">
        <v>0</v>
      </c>
      <c r="G10312">
        <v>0</v>
      </c>
      <c r="H10312">
        <v>0</v>
      </c>
      <c r="I10312">
        <v>0</v>
      </c>
    </row>
    <row r="10313" spans="1:9" x14ac:dyDescent="0.25">
      <c r="A10313" t="s">
        <v>723</v>
      </c>
      <c r="B10313">
        <v>20661</v>
      </c>
      <c r="C10313" s="593">
        <v>0.06</v>
      </c>
      <c r="D10313" t="s">
        <v>3945</v>
      </c>
      <c r="E10313">
        <v>0.06</v>
      </c>
      <c r="F10313">
        <v>0</v>
      </c>
      <c r="G10313">
        <v>0</v>
      </c>
      <c r="H10313">
        <v>0</v>
      </c>
      <c r="I10313">
        <v>0</v>
      </c>
    </row>
    <row r="10314" spans="1:9" x14ac:dyDescent="0.25">
      <c r="A10314" t="s">
        <v>723</v>
      </c>
      <c r="B10314">
        <v>20662</v>
      </c>
      <c r="C10314" s="593">
        <v>0.06</v>
      </c>
      <c r="D10314" t="s">
        <v>3945</v>
      </c>
      <c r="E10314">
        <v>0.06</v>
      </c>
      <c r="F10314">
        <v>0</v>
      </c>
      <c r="G10314">
        <v>0</v>
      </c>
      <c r="H10314">
        <v>0</v>
      </c>
      <c r="I10314">
        <v>0</v>
      </c>
    </row>
    <row r="10315" spans="1:9" x14ac:dyDescent="0.25">
      <c r="A10315" t="s">
        <v>723</v>
      </c>
      <c r="B10315">
        <v>20664</v>
      </c>
      <c r="C10315" s="593">
        <v>0.06</v>
      </c>
      <c r="D10315" t="s">
        <v>3945</v>
      </c>
      <c r="E10315">
        <v>0.06</v>
      </c>
      <c r="F10315">
        <v>0</v>
      </c>
      <c r="G10315">
        <v>0</v>
      </c>
      <c r="H10315">
        <v>0</v>
      </c>
      <c r="I10315">
        <v>0</v>
      </c>
    </row>
    <row r="10316" spans="1:9" x14ac:dyDescent="0.25">
      <c r="A10316" t="s">
        <v>723</v>
      </c>
      <c r="B10316">
        <v>20667</v>
      </c>
      <c r="C10316" s="593">
        <v>0.06</v>
      </c>
      <c r="D10316" t="s">
        <v>3946</v>
      </c>
      <c r="E10316">
        <v>0.06</v>
      </c>
      <c r="F10316">
        <v>0</v>
      </c>
      <c r="G10316">
        <v>0</v>
      </c>
      <c r="H10316">
        <v>0</v>
      </c>
      <c r="I10316">
        <v>0</v>
      </c>
    </row>
    <row r="10317" spans="1:9" x14ac:dyDescent="0.25">
      <c r="A10317" t="s">
        <v>723</v>
      </c>
      <c r="B10317">
        <v>20670</v>
      </c>
      <c r="C10317" s="593">
        <v>0.06</v>
      </c>
      <c r="D10317" t="s">
        <v>3946</v>
      </c>
      <c r="E10317">
        <v>0.06</v>
      </c>
      <c r="F10317">
        <v>0</v>
      </c>
      <c r="G10317">
        <v>0</v>
      </c>
      <c r="H10317">
        <v>0</v>
      </c>
      <c r="I10317">
        <v>0</v>
      </c>
    </row>
    <row r="10318" spans="1:9" x14ac:dyDescent="0.25">
      <c r="A10318" t="s">
        <v>723</v>
      </c>
      <c r="B10318">
        <v>20674</v>
      </c>
      <c r="C10318" s="593">
        <v>0.06</v>
      </c>
      <c r="D10318" t="s">
        <v>3946</v>
      </c>
      <c r="E10318">
        <v>0.06</v>
      </c>
      <c r="F10318">
        <v>0</v>
      </c>
      <c r="G10318">
        <v>0</v>
      </c>
      <c r="H10318">
        <v>0</v>
      </c>
      <c r="I10318">
        <v>0</v>
      </c>
    </row>
    <row r="10319" spans="1:9" x14ac:dyDescent="0.25">
      <c r="A10319" t="s">
        <v>723</v>
      </c>
      <c r="B10319">
        <v>20675</v>
      </c>
      <c r="C10319" s="593">
        <v>0.06</v>
      </c>
      <c r="D10319" t="s">
        <v>3945</v>
      </c>
      <c r="E10319">
        <v>0.06</v>
      </c>
      <c r="F10319">
        <v>0</v>
      </c>
      <c r="G10319">
        <v>0</v>
      </c>
      <c r="H10319">
        <v>0</v>
      </c>
      <c r="I10319">
        <v>0</v>
      </c>
    </row>
    <row r="10320" spans="1:9" x14ac:dyDescent="0.25">
      <c r="A10320" t="s">
        <v>723</v>
      </c>
      <c r="B10320">
        <v>20676</v>
      </c>
      <c r="C10320" s="593">
        <v>0.06</v>
      </c>
      <c r="D10320" t="s">
        <v>3947</v>
      </c>
      <c r="E10320">
        <v>0.06</v>
      </c>
      <c r="F10320">
        <v>0</v>
      </c>
      <c r="G10320">
        <v>0</v>
      </c>
      <c r="H10320">
        <v>0</v>
      </c>
      <c r="I10320">
        <v>0</v>
      </c>
    </row>
    <row r="10321" spans="1:9" x14ac:dyDescent="0.25">
      <c r="A10321" t="s">
        <v>723</v>
      </c>
      <c r="B10321">
        <v>20677</v>
      </c>
      <c r="C10321" s="593">
        <v>0.06</v>
      </c>
      <c r="D10321" t="s">
        <v>3945</v>
      </c>
      <c r="E10321">
        <v>0.06</v>
      </c>
      <c r="F10321">
        <v>0</v>
      </c>
      <c r="G10321">
        <v>0</v>
      </c>
      <c r="H10321">
        <v>0</v>
      </c>
      <c r="I10321">
        <v>0</v>
      </c>
    </row>
    <row r="10322" spans="1:9" x14ac:dyDescent="0.25">
      <c r="A10322" t="s">
        <v>723</v>
      </c>
      <c r="B10322">
        <v>20678</v>
      </c>
      <c r="C10322" s="593">
        <v>0.06</v>
      </c>
      <c r="D10322" t="s">
        <v>3947</v>
      </c>
      <c r="E10322">
        <v>0.06</v>
      </c>
      <c r="F10322">
        <v>0</v>
      </c>
      <c r="G10322">
        <v>0</v>
      </c>
      <c r="H10322">
        <v>0</v>
      </c>
      <c r="I10322">
        <v>0</v>
      </c>
    </row>
    <row r="10323" spans="1:9" x14ac:dyDescent="0.25">
      <c r="A10323" t="s">
        <v>723</v>
      </c>
      <c r="B10323">
        <v>20680</v>
      </c>
      <c r="C10323" s="593">
        <v>0.06</v>
      </c>
      <c r="D10323" t="s">
        <v>3946</v>
      </c>
      <c r="E10323">
        <v>0.06</v>
      </c>
      <c r="F10323">
        <v>0</v>
      </c>
      <c r="G10323">
        <v>0</v>
      </c>
      <c r="H10323">
        <v>0</v>
      </c>
      <c r="I10323">
        <v>0</v>
      </c>
    </row>
    <row r="10324" spans="1:9" x14ac:dyDescent="0.25">
      <c r="A10324" t="s">
        <v>723</v>
      </c>
      <c r="B10324">
        <v>20682</v>
      </c>
      <c r="C10324" s="593">
        <v>0.06</v>
      </c>
      <c r="D10324" t="s">
        <v>3945</v>
      </c>
      <c r="E10324">
        <v>0.06</v>
      </c>
      <c r="F10324">
        <v>0</v>
      </c>
      <c r="G10324">
        <v>0</v>
      </c>
      <c r="H10324">
        <v>0</v>
      </c>
      <c r="I10324">
        <v>0</v>
      </c>
    </row>
    <row r="10325" spans="1:9" x14ac:dyDescent="0.25">
      <c r="A10325" t="s">
        <v>723</v>
      </c>
      <c r="B10325">
        <v>20684</v>
      </c>
      <c r="C10325" s="593">
        <v>0.06</v>
      </c>
      <c r="D10325" t="s">
        <v>3946</v>
      </c>
      <c r="E10325">
        <v>0.06</v>
      </c>
      <c r="F10325">
        <v>0</v>
      </c>
      <c r="G10325">
        <v>0</v>
      </c>
      <c r="H10325">
        <v>0</v>
      </c>
      <c r="I10325">
        <v>0</v>
      </c>
    </row>
    <row r="10326" spans="1:9" x14ac:dyDescent="0.25">
      <c r="A10326" t="s">
        <v>723</v>
      </c>
      <c r="B10326">
        <v>20685</v>
      </c>
      <c r="C10326" s="593">
        <v>0.06</v>
      </c>
      <c r="D10326" t="s">
        <v>3947</v>
      </c>
      <c r="E10326">
        <v>0.06</v>
      </c>
      <c r="F10326">
        <v>0</v>
      </c>
      <c r="G10326">
        <v>0</v>
      </c>
      <c r="H10326">
        <v>0</v>
      </c>
      <c r="I10326">
        <v>0</v>
      </c>
    </row>
    <row r="10327" spans="1:9" x14ac:dyDescent="0.25">
      <c r="A10327" t="s">
        <v>723</v>
      </c>
      <c r="B10327">
        <v>20686</v>
      </c>
      <c r="C10327" s="593">
        <v>0.06</v>
      </c>
      <c r="D10327" t="s">
        <v>3946</v>
      </c>
      <c r="E10327">
        <v>0.06</v>
      </c>
      <c r="F10327">
        <v>0</v>
      </c>
      <c r="G10327">
        <v>0</v>
      </c>
      <c r="H10327">
        <v>0</v>
      </c>
      <c r="I10327">
        <v>0</v>
      </c>
    </row>
    <row r="10328" spans="1:9" x14ac:dyDescent="0.25">
      <c r="A10328" t="s">
        <v>723</v>
      </c>
      <c r="B10328">
        <v>20687</v>
      </c>
      <c r="C10328" s="593">
        <v>0.06</v>
      </c>
      <c r="D10328" t="s">
        <v>3946</v>
      </c>
      <c r="E10328">
        <v>0.06</v>
      </c>
      <c r="F10328">
        <v>0</v>
      </c>
      <c r="G10328">
        <v>0</v>
      </c>
      <c r="H10328">
        <v>0</v>
      </c>
      <c r="I10328">
        <v>0</v>
      </c>
    </row>
    <row r="10329" spans="1:9" x14ac:dyDescent="0.25">
      <c r="A10329" t="s">
        <v>723</v>
      </c>
      <c r="B10329">
        <v>20688</v>
      </c>
      <c r="C10329" s="593">
        <v>0.06</v>
      </c>
      <c r="D10329" t="s">
        <v>3947</v>
      </c>
      <c r="E10329">
        <v>0.06</v>
      </c>
      <c r="F10329">
        <v>0</v>
      </c>
      <c r="G10329">
        <v>0</v>
      </c>
      <c r="H10329">
        <v>0</v>
      </c>
      <c r="I10329">
        <v>0</v>
      </c>
    </row>
    <row r="10330" spans="1:9" x14ac:dyDescent="0.25">
      <c r="A10330" t="s">
        <v>723</v>
      </c>
      <c r="B10330">
        <v>20689</v>
      </c>
      <c r="C10330" s="593">
        <v>0.06</v>
      </c>
      <c r="D10330" t="s">
        <v>3947</v>
      </c>
      <c r="E10330">
        <v>0.06</v>
      </c>
      <c r="F10330">
        <v>0</v>
      </c>
      <c r="G10330">
        <v>0</v>
      </c>
      <c r="H10330">
        <v>0</v>
      </c>
      <c r="I10330">
        <v>0</v>
      </c>
    </row>
    <row r="10331" spans="1:9" x14ac:dyDescent="0.25">
      <c r="A10331" t="s">
        <v>723</v>
      </c>
      <c r="B10331">
        <v>20690</v>
      </c>
      <c r="C10331" s="593">
        <v>0.06</v>
      </c>
      <c r="D10331" t="s">
        <v>3946</v>
      </c>
      <c r="E10331">
        <v>0.06</v>
      </c>
      <c r="F10331">
        <v>0</v>
      </c>
      <c r="G10331">
        <v>0</v>
      </c>
      <c r="H10331">
        <v>0</v>
      </c>
      <c r="I10331">
        <v>0</v>
      </c>
    </row>
    <row r="10332" spans="1:9" x14ac:dyDescent="0.25">
      <c r="A10332" t="s">
        <v>723</v>
      </c>
      <c r="B10332">
        <v>20692</v>
      </c>
      <c r="C10332" s="593">
        <v>0.06</v>
      </c>
      <c r="D10332" t="s">
        <v>3946</v>
      </c>
      <c r="E10332">
        <v>0.06</v>
      </c>
      <c r="F10332">
        <v>0</v>
      </c>
      <c r="G10332">
        <v>0</v>
      </c>
      <c r="H10332">
        <v>0</v>
      </c>
      <c r="I10332">
        <v>0</v>
      </c>
    </row>
    <row r="10333" spans="1:9" x14ac:dyDescent="0.25">
      <c r="A10333" t="s">
        <v>723</v>
      </c>
      <c r="B10333">
        <v>20693</v>
      </c>
      <c r="C10333" s="593">
        <v>0.06</v>
      </c>
      <c r="D10333" t="s">
        <v>3945</v>
      </c>
      <c r="E10333">
        <v>0.06</v>
      </c>
      <c r="F10333">
        <v>0</v>
      </c>
      <c r="G10333">
        <v>0</v>
      </c>
      <c r="H10333">
        <v>0</v>
      </c>
      <c r="I10333">
        <v>0</v>
      </c>
    </row>
    <row r="10334" spans="1:9" x14ac:dyDescent="0.25">
      <c r="A10334" t="s">
        <v>723</v>
      </c>
      <c r="B10334">
        <v>20695</v>
      </c>
      <c r="C10334" s="593">
        <v>0.06</v>
      </c>
      <c r="D10334" t="s">
        <v>3945</v>
      </c>
      <c r="E10334">
        <v>0.06</v>
      </c>
      <c r="F10334">
        <v>0</v>
      </c>
      <c r="G10334">
        <v>0</v>
      </c>
      <c r="H10334">
        <v>0</v>
      </c>
      <c r="I10334">
        <v>0</v>
      </c>
    </row>
    <row r="10335" spans="1:9" x14ac:dyDescent="0.25">
      <c r="A10335" t="s">
        <v>723</v>
      </c>
      <c r="B10335">
        <v>20697</v>
      </c>
      <c r="C10335" s="593">
        <v>0.06</v>
      </c>
      <c r="D10335" t="s">
        <v>3944</v>
      </c>
      <c r="E10335">
        <v>0.06</v>
      </c>
      <c r="F10335">
        <v>0</v>
      </c>
      <c r="G10335">
        <v>0</v>
      </c>
      <c r="H10335">
        <v>0</v>
      </c>
      <c r="I10335">
        <v>0</v>
      </c>
    </row>
    <row r="10336" spans="1:9" x14ac:dyDescent="0.25">
      <c r="A10336" t="s">
        <v>723</v>
      </c>
      <c r="B10336">
        <v>20701</v>
      </c>
      <c r="C10336" s="593">
        <v>0.06</v>
      </c>
      <c r="D10336" t="s">
        <v>1229</v>
      </c>
      <c r="E10336">
        <v>0.06</v>
      </c>
      <c r="F10336">
        <v>0</v>
      </c>
      <c r="G10336">
        <v>0</v>
      </c>
      <c r="H10336">
        <v>0</v>
      </c>
      <c r="I10336">
        <v>0</v>
      </c>
    </row>
    <row r="10337" spans="1:9" x14ac:dyDescent="0.25">
      <c r="A10337" t="s">
        <v>723</v>
      </c>
      <c r="B10337">
        <v>20703</v>
      </c>
      <c r="C10337" s="593">
        <v>0.06</v>
      </c>
      <c r="D10337" t="s">
        <v>3944</v>
      </c>
      <c r="E10337">
        <v>0.06</v>
      </c>
      <c r="F10337">
        <v>0</v>
      </c>
      <c r="G10337">
        <v>0</v>
      </c>
      <c r="H10337">
        <v>0</v>
      </c>
      <c r="I10337">
        <v>0</v>
      </c>
    </row>
    <row r="10338" spans="1:9" x14ac:dyDescent="0.25">
      <c r="A10338" t="s">
        <v>723</v>
      </c>
      <c r="B10338">
        <v>20704</v>
      </c>
      <c r="C10338" s="593">
        <v>0.06</v>
      </c>
      <c r="D10338" t="s">
        <v>3944</v>
      </c>
      <c r="E10338">
        <v>0.06</v>
      </c>
      <c r="F10338">
        <v>0</v>
      </c>
      <c r="G10338">
        <v>0</v>
      </c>
      <c r="H10338">
        <v>0</v>
      </c>
      <c r="I10338">
        <v>0</v>
      </c>
    </row>
    <row r="10339" spans="1:9" x14ac:dyDescent="0.25">
      <c r="A10339" t="s">
        <v>723</v>
      </c>
      <c r="B10339">
        <v>20705</v>
      </c>
      <c r="C10339" s="593">
        <v>0.06</v>
      </c>
      <c r="D10339" t="s">
        <v>3944</v>
      </c>
      <c r="E10339">
        <v>0.06</v>
      </c>
      <c r="F10339">
        <v>0</v>
      </c>
      <c r="G10339">
        <v>0</v>
      </c>
      <c r="H10339">
        <v>0</v>
      </c>
      <c r="I10339">
        <v>0</v>
      </c>
    </row>
    <row r="10340" spans="1:9" x14ac:dyDescent="0.25">
      <c r="A10340" t="s">
        <v>723</v>
      </c>
      <c r="B10340">
        <v>20706</v>
      </c>
      <c r="C10340" s="593">
        <v>0.06</v>
      </c>
      <c r="D10340" t="s">
        <v>3944</v>
      </c>
      <c r="E10340">
        <v>0.06</v>
      </c>
      <c r="F10340">
        <v>0</v>
      </c>
      <c r="G10340">
        <v>0</v>
      </c>
      <c r="H10340">
        <v>0</v>
      </c>
      <c r="I10340">
        <v>0</v>
      </c>
    </row>
    <row r="10341" spans="1:9" x14ac:dyDescent="0.25">
      <c r="A10341" t="s">
        <v>723</v>
      </c>
      <c r="B10341">
        <v>20707</v>
      </c>
      <c r="C10341" s="593">
        <v>0.06</v>
      </c>
      <c r="D10341" t="s">
        <v>1229</v>
      </c>
      <c r="E10341">
        <v>0.06</v>
      </c>
      <c r="F10341">
        <v>0</v>
      </c>
      <c r="G10341">
        <v>0</v>
      </c>
      <c r="H10341">
        <v>0</v>
      </c>
      <c r="I10341">
        <v>0</v>
      </c>
    </row>
    <row r="10342" spans="1:9" x14ac:dyDescent="0.25">
      <c r="A10342" t="s">
        <v>723</v>
      </c>
      <c r="B10342">
        <v>20708</v>
      </c>
      <c r="C10342" s="593">
        <v>0.06</v>
      </c>
      <c r="D10342" t="s">
        <v>3944</v>
      </c>
      <c r="E10342">
        <v>0.06</v>
      </c>
      <c r="F10342">
        <v>0</v>
      </c>
      <c r="G10342">
        <v>0</v>
      </c>
      <c r="H10342">
        <v>0</v>
      </c>
      <c r="I10342">
        <v>0</v>
      </c>
    </row>
    <row r="10343" spans="1:9" x14ac:dyDescent="0.25">
      <c r="A10343" t="s">
        <v>723</v>
      </c>
      <c r="B10343">
        <v>20709</v>
      </c>
      <c r="C10343" s="593">
        <v>0.06</v>
      </c>
      <c r="D10343" t="s">
        <v>3944</v>
      </c>
      <c r="E10343">
        <v>0.06</v>
      </c>
      <c r="F10343">
        <v>0</v>
      </c>
      <c r="G10343">
        <v>0</v>
      </c>
      <c r="H10343">
        <v>0</v>
      </c>
      <c r="I10343">
        <v>0</v>
      </c>
    </row>
    <row r="10344" spans="1:9" x14ac:dyDescent="0.25">
      <c r="A10344" t="s">
        <v>723</v>
      </c>
      <c r="B10344">
        <v>20710</v>
      </c>
      <c r="C10344" s="593">
        <v>0.06</v>
      </c>
      <c r="D10344" t="s">
        <v>3944</v>
      </c>
      <c r="E10344">
        <v>0.06</v>
      </c>
      <c r="F10344">
        <v>0</v>
      </c>
      <c r="G10344">
        <v>0</v>
      </c>
      <c r="H10344">
        <v>0</v>
      </c>
      <c r="I10344">
        <v>0</v>
      </c>
    </row>
    <row r="10345" spans="1:9" x14ac:dyDescent="0.25">
      <c r="A10345" t="s">
        <v>723</v>
      </c>
      <c r="B10345">
        <v>20711</v>
      </c>
      <c r="C10345" s="593">
        <v>0.06</v>
      </c>
      <c r="D10345" t="s">
        <v>3948</v>
      </c>
      <c r="E10345">
        <v>0.06</v>
      </c>
      <c r="F10345">
        <v>0</v>
      </c>
      <c r="G10345">
        <v>0</v>
      </c>
      <c r="H10345">
        <v>0</v>
      </c>
      <c r="I10345">
        <v>0</v>
      </c>
    </row>
    <row r="10346" spans="1:9" x14ac:dyDescent="0.25">
      <c r="A10346" t="s">
        <v>723</v>
      </c>
      <c r="B10346">
        <v>20712</v>
      </c>
      <c r="C10346" s="593">
        <v>0.06</v>
      </c>
      <c r="D10346" t="s">
        <v>3944</v>
      </c>
      <c r="E10346">
        <v>0.06</v>
      </c>
      <c r="F10346">
        <v>0</v>
      </c>
      <c r="G10346">
        <v>0</v>
      </c>
      <c r="H10346">
        <v>0</v>
      </c>
      <c r="I10346">
        <v>0</v>
      </c>
    </row>
    <row r="10347" spans="1:9" x14ac:dyDescent="0.25">
      <c r="A10347" t="s">
        <v>723</v>
      </c>
      <c r="B10347">
        <v>20714</v>
      </c>
      <c r="C10347" s="593">
        <v>0.06</v>
      </c>
      <c r="D10347" t="s">
        <v>3947</v>
      </c>
      <c r="E10347">
        <v>0.06</v>
      </c>
      <c r="F10347">
        <v>0</v>
      </c>
      <c r="G10347">
        <v>0</v>
      </c>
      <c r="H10347">
        <v>0</v>
      </c>
      <c r="I10347">
        <v>0</v>
      </c>
    </row>
    <row r="10348" spans="1:9" x14ac:dyDescent="0.25">
      <c r="A10348" t="s">
        <v>723</v>
      </c>
      <c r="B10348">
        <v>20715</v>
      </c>
      <c r="C10348" s="593">
        <v>0.06</v>
      </c>
      <c r="D10348" t="s">
        <v>3944</v>
      </c>
      <c r="E10348">
        <v>0.06</v>
      </c>
      <c r="F10348">
        <v>0</v>
      </c>
      <c r="G10348">
        <v>0</v>
      </c>
      <c r="H10348">
        <v>0</v>
      </c>
      <c r="I10348">
        <v>0</v>
      </c>
    </row>
    <row r="10349" spans="1:9" x14ac:dyDescent="0.25">
      <c r="A10349" t="s">
        <v>723</v>
      </c>
      <c r="B10349">
        <v>20716</v>
      </c>
      <c r="C10349" s="593">
        <v>0.06</v>
      </c>
      <c r="D10349" t="s">
        <v>3944</v>
      </c>
      <c r="E10349">
        <v>0.06</v>
      </c>
      <c r="F10349">
        <v>0</v>
      </c>
      <c r="G10349">
        <v>0</v>
      </c>
      <c r="H10349">
        <v>0</v>
      </c>
      <c r="I10349">
        <v>0</v>
      </c>
    </row>
    <row r="10350" spans="1:9" x14ac:dyDescent="0.25">
      <c r="A10350" t="s">
        <v>723</v>
      </c>
      <c r="B10350">
        <v>20717</v>
      </c>
      <c r="C10350" s="593">
        <v>0.06</v>
      </c>
      <c r="D10350" t="s">
        <v>3949</v>
      </c>
      <c r="E10350">
        <v>0.06</v>
      </c>
      <c r="F10350">
        <v>0</v>
      </c>
      <c r="G10350">
        <v>0</v>
      </c>
      <c r="H10350">
        <v>0</v>
      </c>
      <c r="I10350">
        <v>0</v>
      </c>
    </row>
    <row r="10351" spans="1:9" x14ac:dyDescent="0.25">
      <c r="A10351" t="s">
        <v>723</v>
      </c>
      <c r="B10351">
        <v>20718</v>
      </c>
      <c r="C10351" s="593">
        <v>0.06</v>
      </c>
      <c r="D10351" t="s">
        <v>3949</v>
      </c>
      <c r="E10351">
        <v>0.06</v>
      </c>
      <c r="F10351">
        <v>0</v>
      </c>
      <c r="G10351">
        <v>0</v>
      </c>
      <c r="H10351">
        <v>0</v>
      </c>
      <c r="I10351">
        <v>0</v>
      </c>
    </row>
    <row r="10352" spans="1:9" x14ac:dyDescent="0.25">
      <c r="A10352" t="s">
        <v>723</v>
      </c>
      <c r="B10352">
        <v>20719</v>
      </c>
      <c r="C10352" s="593">
        <v>0.06</v>
      </c>
      <c r="D10352" t="s">
        <v>3949</v>
      </c>
      <c r="E10352">
        <v>0.06</v>
      </c>
      <c r="F10352">
        <v>0</v>
      </c>
      <c r="G10352">
        <v>0</v>
      </c>
      <c r="H10352">
        <v>0</v>
      </c>
      <c r="I10352">
        <v>0</v>
      </c>
    </row>
    <row r="10353" spans="1:9" x14ac:dyDescent="0.25">
      <c r="A10353" t="s">
        <v>723</v>
      </c>
      <c r="B10353">
        <v>20720</v>
      </c>
      <c r="C10353" s="593">
        <v>0.06</v>
      </c>
      <c r="D10353" t="s">
        <v>3944</v>
      </c>
      <c r="E10353">
        <v>0.06</v>
      </c>
      <c r="F10353">
        <v>0</v>
      </c>
      <c r="G10353">
        <v>0</v>
      </c>
      <c r="H10353">
        <v>0</v>
      </c>
      <c r="I10353">
        <v>0</v>
      </c>
    </row>
    <row r="10354" spans="1:9" x14ac:dyDescent="0.25">
      <c r="A10354" t="s">
        <v>723</v>
      </c>
      <c r="B10354">
        <v>20721</v>
      </c>
      <c r="C10354" s="593">
        <v>0.06</v>
      </c>
      <c r="D10354" t="s">
        <v>3944</v>
      </c>
      <c r="E10354">
        <v>0.06</v>
      </c>
      <c r="F10354">
        <v>0</v>
      </c>
      <c r="G10354">
        <v>0</v>
      </c>
      <c r="H10354">
        <v>0</v>
      </c>
      <c r="I10354">
        <v>0</v>
      </c>
    </row>
    <row r="10355" spans="1:9" x14ac:dyDescent="0.25">
      <c r="A10355" t="s">
        <v>723</v>
      </c>
      <c r="B10355">
        <v>20722</v>
      </c>
      <c r="C10355" s="593">
        <v>0.06</v>
      </c>
      <c r="D10355" t="s">
        <v>3944</v>
      </c>
      <c r="E10355">
        <v>0.06</v>
      </c>
      <c r="F10355">
        <v>0</v>
      </c>
      <c r="G10355">
        <v>0</v>
      </c>
      <c r="H10355">
        <v>0</v>
      </c>
      <c r="I10355">
        <v>0</v>
      </c>
    </row>
    <row r="10356" spans="1:9" x14ac:dyDescent="0.25">
      <c r="A10356" t="s">
        <v>723</v>
      </c>
      <c r="B10356">
        <v>20723</v>
      </c>
      <c r="C10356" s="593">
        <v>0.06</v>
      </c>
      <c r="D10356" t="s">
        <v>1229</v>
      </c>
      <c r="E10356">
        <v>0.06</v>
      </c>
      <c r="F10356">
        <v>0</v>
      </c>
      <c r="G10356">
        <v>0</v>
      </c>
      <c r="H10356">
        <v>0</v>
      </c>
      <c r="I10356">
        <v>0</v>
      </c>
    </row>
    <row r="10357" spans="1:9" x14ac:dyDescent="0.25">
      <c r="A10357" t="s">
        <v>723</v>
      </c>
      <c r="B10357">
        <v>20724</v>
      </c>
      <c r="C10357" s="593">
        <v>0.06</v>
      </c>
      <c r="D10357" t="s">
        <v>1229</v>
      </c>
      <c r="E10357">
        <v>0.06</v>
      </c>
      <c r="F10357">
        <v>0</v>
      </c>
      <c r="G10357">
        <v>0</v>
      </c>
      <c r="H10357">
        <v>0</v>
      </c>
      <c r="I10357">
        <v>0</v>
      </c>
    </row>
    <row r="10358" spans="1:9" x14ac:dyDescent="0.25">
      <c r="A10358" t="s">
        <v>723</v>
      </c>
      <c r="B10358">
        <v>20725</v>
      </c>
      <c r="C10358" s="593">
        <v>0.06</v>
      </c>
      <c r="D10358" t="s">
        <v>3465</v>
      </c>
      <c r="E10358">
        <v>0.06</v>
      </c>
      <c r="F10358">
        <v>0</v>
      </c>
      <c r="G10358">
        <v>0</v>
      </c>
      <c r="H10358">
        <v>0</v>
      </c>
      <c r="I10358">
        <v>0</v>
      </c>
    </row>
    <row r="10359" spans="1:9" x14ac:dyDescent="0.25">
      <c r="A10359" t="s">
        <v>723</v>
      </c>
      <c r="B10359">
        <v>20726</v>
      </c>
      <c r="C10359" s="593">
        <v>0.06</v>
      </c>
      <c r="D10359" t="s">
        <v>3944</v>
      </c>
      <c r="E10359">
        <v>0.06</v>
      </c>
      <c r="F10359">
        <v>0</v>
      </c>
      <c r="G10359">
        <v>0</v>
      </c>
      <c r="H10359">
        <v>0</v>
      </c>
      <c r="I10359">
        <v>0</v>
      </c>
    </row>
    <row r="10360" spans="1:9" x14ac:dyDescent="0.25">
      <c r="A10360" t="s">
        <v>723</v>
      </c>
      <c r="B10360">
        <v>20731</v>
      </c>
      <c r="C10360" s="593">
        <v>0.06</v>
      </c>
      <c r="D10360" t="s">
        <v>3950</v>
      </c>
      <c r="E10360">
        <v>0.06</v>
      </c>
      <c r="F10360">
        <v>0</v>
      </c>
      <c r="G10360">
        <v>0</v>
      </c>
      <c r="H10360">
        <v>0</v>
      </c>
      <c r="I10360">
        <v>0</v>
      </c>
    </row>
    <row r="10361" spans="1:9" x14ac:dyDescent="0.25">
      <c r="A10361" t="s">
        <v>723</v>
      </c>
      <c r="B10361">
        <v>20732</v>
      </c>
      <c r="C10361" s="593">
        <v>0.06</v>
      </c>
      <c r="D10361" t="s">
        <v>3947</v>
      </c>
      <c r="E10361">
        <v>0.06</v>
      </c>
      <c r="F10361">
        <v>0</v>
      </c>
      <c r="G10361">
        <v>0</v>
      </c>
      <c r="H10361">
        <v>0</v>
      </c>
      <c r="I10361">
        <v>0</v>
      </c>
    </row>
    <row r="10362" spans="1:9" x14ac:dyDescent="0.25">
      <c r="A10362" t="s">
        <v>723</v>
      </c>
      <c r="B10362">
        <v>20733</v>
      </c>
      <c r="C10362" s="593">
        <v>0.06</v>
      </c>
      <c r="D10362" t="s">
        <v>3948</v>
      </c>
      <c r="E10362">
        <v>0.06</v>
      </c>
      <c r="F10362">
        <v>0</v>
      </c>
      <c r="G10362">
        <v>0</v>
      </c>
      <c r="H10362">
        <v>0</v>
      </c>
      <c r="I10362">
        <v>0</v>
      </c>
    </row>
    <row r="10363" spans="1:9" x14ac:dyDescent="0.25">
      <c r="A10363" t="s">
        <v>723</v>
      </c>
      <c r="B10363">
        <v>20735</v>
      </c>
      <c r="C10363" s="593">
        <v>0.06</v>
      </c>
      <c r="D10363" t="s">
        <v>3944</v>
      </c>
      <c r="E10363">
        <v>0.06</v>
      </c>
      <c r="F10363">
        <v>0</v>
      </c>
      <c r="G10363">
        <v>0</v>
      </c>
      <c r="H10363">
        <v>0</v>
      </c>
      <c r="I10363">
        <v>0</v>
      </c>
    </row>
    <row r="10364" spans="1:9" x14ac:dyDescent="0.25">
      <c r="A10364" t="s">
        <v>723</v>
      </c>
      <c r="B10364">
        <v>20736</v>
      </c>
      <c r="C10364" s="593">
        <v>0.06</v>
      </c>
      <c r="D10364" t="s">
        <v>3947</v>
      </c>
      <c r="E10364">
        <v>0.06</v>
      </c>
      <c r="F10364">
        <v>0</v>
      </c>
      <c r="G10364">
        <v>0</v>
      </c>
      <c r="H10364">
        <v>0</v>
      </c>
      <c r="I10364">
        <v>0</v>
      </c>
    </row>
    <row r="10365" spans="1:9" x14ac:dyDescent="0.25">
      <c r="A10365" t="s">
        <v>723</v>
      </c>
      <c r="B10365">
        <v>20737</v>
      </c>
      <c r="C10365" s="593">
        <v>0.06</v>
      </c>
      <c r="D10365" t="s">
        <v>3944</v>
      </c>
      <c r="E10365">
        <v>0.06</v>
      </c>
      <c r="F10365">
        <v>0</v>
      </c>
      <c r="G10365">
        <v>0</v>
      </c>
      <c r="H10365">
        <v>0</v>
      </c>
      <c r="I10365">
        <v>0</v>
      </c>
    </row>
    <row r="10366" spans="1:9" x14ac:dyDescent="0.25">
      <c r="A10366" t="s">
        <v>723</v>
      </c>
      <c r="B10366">
        <v>20738</v>
      </c>
      <c r="C10366" s="593">
        <v>0.06</v>
      </c>
      <c r="D10366" t="s">
        <v>3951</v>
      </c>
      <c r="E10366">
        <v>0.06</v>
      </c>
      <c r="F10366">
        <v>0</v>
      </c>
      <c r="G10366">
        <v>0</v>
      </c>
      <c r="H10366">
        <v>0</v>
      </c>
      <c r="I10366">
        <v>0</v>
      </c>
    </row>
    <row r="10367" spans="1:9" x14ac:dyDescent="0.25">
      <c r="A10367" t="s">
        <v>723</v>
      </c>
      <c r="B10367">
        <v>20740</v>
      </c>
      <c r="C10367" s="593">
        <v>0.06</v>
      </c>
      <c r="D10367" t="s">
        <v>3944</v>
      </c>
      <c r="E10367">
        <v>0.06</v>
      </c>
      <c r="F10367">
        <v>0</v>
      </c>
      <c r="G10367">
        <v>0</v>
      </c>
      <c r="H10367">
        <v>0</v>
      </c>
      <c r="I10367">
        <v>0</v>
      </c>
    </row>
    <row r="10368" spans="1:9" x14ac:dyDescent="0.25">
      <c r="A10368" t="s">
        <v>723</v>
      </c>
      <c r="B10368">
        <v>20741</v>
      </c>
      <c r="C10368" s="593">
        <v>0.06</v>
      </c>
      <c r="D10368" t="s">
        <v>2720</v>
      </c>
      <c r="E10368">
        <v>0.06</v>
      </c>
      <c r="F10368">
        <v>0</v>
      </c>
      <c r="G10368">
        <v>0</v>
      </c>
      <c r="H10368">
        <v>0</v>
      </c>
      <c r="I10368">
        <v>0</v>
      </c>
    </row>
    <row r="10369" spans="1:9" x14ac:dyDescent="0.25">
      <c r="A10369" t="s">
        <v>723</v>
      </c>
      <c r="B10369">
        <v>20742</v>
      </c>
      <c r="C10369" s="593">
        <v>0.06</v>
      </c>
      <c r="D10369" t="s">
        <v>2720</v>
      </c>
      <c r="E10369">
        <v>0.06</v>
      </c>
      <c r="F10369">
        <v>0</v>
      </c>
      <c r="G10369">
        <v>0</v>
      </c>
      <c r="H10369">
        <v>0</v>
      </c>
      <c r="I10369">
        <v>0</v>
      </c>
    </row>
    <row r="10370" spans="1:9" x14ac:dyDescent="0.25">
      <c r="A10370" t="s">
        <v>723</v>
      </c>
      <c r="B10370">
        <v>20743</v>
      </c>
      <c r="C10370" s="593">
        <v>0.06</v>
      </c>
      <c r="D10370" t="s">
        <v>3944</v>
      </c>
      <c r="E10370">
        <v>0.06</v>
      </c>
      <c r="F10370">
        <v>0</v>
      </c>
      <c r="G10370">
        <v>0</v>
      </c>
      <c r="H10370">
        <v>0</v>
      </c>
      <c r="I10370">
        <v>0</v>
      </c>
    </row>
    <row r="10371" spans="1:9" x14ac:dyDescent="0.25">
      <c r="A10371" t="s">
        <v>723</v>
      </c>
      <c r="B10371">
        <v>20744</v>
      </c>
      <c r="C10371" s="593">
        <v>0.06</v>
      </c>
      <c r="D10371" t="s">
        <v>3944</v>
      </c>
      <c r="E10371">
        <v>0.06</v>
      </c>
      <c r="F10371">
        <v>0</v>
      </c>
      <c r="G10371">
        <v>0</v>
      </c>
      <c r="H10371">
        <v>0</v>
      </c>
      <c r="I10371">
        <v>0</v>
      </c>
    </row>
    <row r="10372" spans="1:9" x14ac:dyDescent="0.25">
      <c r="A10372" t="s">
        <v>723</v>
      </c>
      <c r="B10372">
        <v>20745</v>
      </c>
      <c r="C10372" s="593">
        <v>0.06</v>
      </c>
      <c r="D10372" t="s">
        <v>3944</v>
      </c>
      <c r="E10372">
        <v>0.06</v>
      </c>
      <c r="F10372">
        <v>0</v>
      </c>
      <c r="G10372">
        <v>0</v>
      </c>
      <c r="H10372">
        <v>0</v>
      </c>
      <c r="I10372">
        <v>0</v>
      </c>
    </row>
    <row r="10373" spans="1:9" x14ac:dyDescent="0.25">
      <c r="A10373" t="s">
        <v>723</v>
      </c>
      <c r="B10373">
        <v>20746</v>
      </c>
      <c r="C10373" s="593">
        <v>0.06</v>
      </c>
      <c r="D10373" t="s">
        <v>3944</v>
      </c>
      <c r="E10373">
        <v>0.06</v>
      </c>
      <c r="F10373">
        <v>0</v>
      </c>
      <c r="G10373">
        <v>0</v>
      </c>
      <c r="H10373">
        <v>0</v>
      </c>
      <c r="I10373">
        <v>0</v>
      </c>
    </row>
    <row r="10374" spans="1:9" x14ac:dyDescent="0.25">
      <c r="A10374" t="s">
        <v>723</v>
      </c>
      <c r="B10374">
        <v>20747</v>
      </c>
      <c r="C10374" s="593">
        <v>0.06</v>
      </c>
      <c r="D10374" t="s">
        <v>3944</v>
      </c>
      <c r="E10374">
        <v>0.06</v>
      </c>
      <c r="F10374">
        <v>0</v>
      </c>
      <c r="G10374">
        <v>0</v>
      </c>
      <c r="H10374">
        <v>0</v>
      </c>
      <c r="I10374">
        <v>0</v>
      </c>
    </row>
    <row r="10375" spans="1:9" x14ac:dyDescent="0.25">
      <c r="A10375" t="s">
        <v>723</v>
      </c>
      <c r="B10375">
        <v>20748</v>
      </c>
      <c r="C10375" s="593">
        <v>0.06</v>
      </c>
      <c r="D10375" t="s">
        <v>3944</v>
      </c>
      <c r="E10375">
        <v>0.06</v>
      </c>
      <c r="F10375">
        <v>0</v>
      </c>
      <c r="G10375">
        <v>0</v>
      </c>
      <c r="H10375">
        <v>0</v>
      </c>
      <c r="I10375">
        <v>0</v>
      </c>
    </row>
    <row r="10376" spans="1:9" x14ac:dyDescent="0.25">
      <c r="A10376" t="s">
        <v>723</v>
      </c>
      <c r="B10376">
        <v>20749</v>
      </c>
      <c r="C10376" s="593">
        <v>0.06</v>
      </c>
      <c r="D10376" t="s">
        <v>3944</v>
      </c>
      <c r="E10376">
        <v>0.06</v>
      </c>
      <c r="F10376">
        <v>0</v>
      </c>
      <c r="G10376">
        <v>0</v>
      </c>
      <c r="H10376">
        <v>0</v>
      </c>
      <c r="I10376">
        <v>0</v>
      </c>
    </row>
    <row r="10377" spans="1:9" x14ac:dyDescent="0.25">
      <c r="A10377" t="s">
        <v>723</v>
      </c>
      <c r="B10377">
        <v>20750</v>
      </c>
      <c r="C10377" s="593">
        <v>0.06</v>
      </c>
      <c r="D10377" t="s">
        <v>3944</v>
      </c>
      <c r="E10377">
        <v>0.06</v>
      </c>
      <c r="F10377">
        <v>0</v>
      </c>
      <c r="G10377">
        <v>0</v>
      </c>
      <c r="H10377">
        <v>0</v>
      </c>
      <c r="I10377">
        <v>0</v>
      </c>
    </row>
    <row r="10378" spans="1:9" x14ac:dyDescent="0.25">
      <c r="A10378" t="s">
        <v>723</v>
      </c>
      <c r="B10378">
        <v>20751</v>
      </c>
      <c r="C10378" s="593">
        <v>0.06</v>
      </c>
      <c r="D10378" t="s">
        <v>3948</v>
      </c>
      <c r="E10378">
        <v>0.06</v>
      </c>
      <c r="F10378">
        <v>0</v>
      </c>
      <c r="G10378">
        <v>0</v>
      </c>
      <c r="H10378">
        <v>0</v>
      </c>
      <c r="I10378">
        <v>0</v>
      </c>
    </row>
    <row r="10379" spans="1:9" x14ac:dyDescent="0.25">
      <c r="A10379" t="s">
        <v>723</v>
      </c>
      <c r="B10379">
        <v>20752</v>
      </c>
      <c r="C10379" s="593">
        <v>0.06</v>
      </c>
      <c r="D10379" t="s">
        <v>3944</v>
      </c>
      <c r="E10379">
        <v>0.06</v>
      </c>
      <c r="F10379">
        <v>0</v>
      </c>
      <c r="G10379">
        <v>0</v>
      </c>
      <c r="H10379">
        <v>0</v>
      </c>
      <c r="I10379">
        <v>0</v>
      </c>
    </row>
    <row r="10380" spans="1:9" x14ac:dyDescent="0.25">
      <c r="A10380" t="s">
        <v>723</v>
      </c>
      <c r="B10380">
        <v>20753</v>
      </c>
      <c r="C10380" s="593">
        <v>0.06</v>
      </c>
      <c r="D10380" t="s">
        <v>3944</v>
      </c>
      <c r="E10380">
        <v>0.06</v>
      </c>
      <c r="F10380">
        <v>0</v>
      </c>
      <c r="G10380">
        <v>0</v>
      </c>
      <c r="H10380">
        <v>0</v>
      </c>
      <c r="I10380">
        <v>0</v>
      </c>
    </row>
    <row r="10381" spans="1:9" x14ac:dyDescent="0.25">
      <c r="A10381" t="s">
        <v>723</v>
      </c>
      <c r="B10381">
        <v>20754</v>
      </c>
      <c r="C10381" s="593">
        <v>0.06</v>
      </c>
      <c r="D10381" t="s">
        <v>3947</v>
      </c>
      <c r="E10381">
        <v>0.06</v>
      </c>
      <c r="F10381">
        <v>0</v>
      </c>
      <c r="G10381">
        <v>0</v>
      </c>
      <c r="H10381">
        <v>0</v>
      </c>
      <c r="I10381">
        <v>0</v>
      </c>
    </row>
    <row r="10382" spans="1:9" x14ac:dyDescent="0.25">
      <c r="A10382" t="s">
        <v>723</v>
      </c>
      <c r="B10382">
        <v>20755</v>
      </c>
      <c r="C10382" s="593">
        <v>0.06</v>
      </c>
      <c r="D10382" t="s">
        <v>3948</v>
      </c>
      <c r="E10382">
        <v>0.06</v>
      </c>
      <c r="F10382">
        <v>0</v>
      </c>
      <c r="G10382">
        <v>0</v>
      </c>
      <c r="H10382">
        <v>0</v>
      </c>
      <c r="I10382">
        <v>0</v>
      </c>
    </row>
    <row r="10383" spans="1:9" x14ac:dyDescent="0.25">
      <c r="A10383" t="s">
        <v>723</v>
      </c>
      <c r="B10383">
        <v>20757</v>
      </c>
      <c r="C10383" s="593">
        <v>0.06</v>
      </c>
      <c r="D10383" t="s">
        <v>3944</v>
      </c>
      <c r="E10383">
        <v>0.06</v>
      </c>
      <c r="F10383">
        <v>0</v>
      </c>
      <c r="G10383">
        <v>0</v>
      </c>
      <c r="H10383">
        <v>0</v>
      </c>
      <c r="I10383">
        <v>0</v>
      </c>
    </row>
    <row r="10384" spans="1:9" x14ac:dyDescent="0.25">
      <c r="A10384" t="s">
        <v>723</v>
      </c>
      <c r="B10384">
        <v>20758</v>
      </c>
      <c r="C10384" s="593">
        <v>0.06</v>
      </c>
      <c r="D10384" t="s">
        <v>3947</v>
      </c>
      <c r="E10384">
        <v>0.06</v>
      </c>
      <c r="F10384">
        <v>0</v>
      </c>
      <c r="G10384">
        <v>0</v>
      </c>
      <c r="H10384">
        <v>0</v>
      </c>
      <c r="I10384">
        <v>0</v>
      </c>
    </row>
    <row r="10385" spans="1:9" x14ac:dyDescent="0.25">
      <c r="A10385" t="s">
        <v>723</v>
      </c>
      <c r="B10385">
        <v>20759</v>
      </c>
      <c r="C10385" s="593">
        <v>0.06</v>
      </c>
      <c r="D10385" t="s">
        <v>1229</v>
      </c>
      <c r="E10385">
        <v>0.06</v>
      </c>
      <c r="F10385">
        <v>0</v>
      </c>
      <c r="G10385">
        <v>0</v>
      </c>
      <c r="H10385">
        <v>0</v>
      </c>
      <c r="I10385">
        <v>0</v>
      </c>
    </row>
    <row r="10386" spans="1:9" x14ac:dyDescent="0.25">
      <c r="A10386" t="s">
        <v>723</v>
      </c>
      <c r="B10386">
        <v>20762</v>
      </c>
      <c r="C10386" s="593">
        <v>0.06</v>
      </c>
      <c r="D10386" t="s">
        <v>3944</v>
      </c>
      <c r="E10386">
        <v>0.06</v>
      </c>
      <c r="F10386">
        <v>0</v>
      </c>
      <c r="G10386">
        <v>0</v>
      </c>
      <c r="H10386">
        <v>0</v>
      </c>
      <c r="I10386">
        <v>0</v>
      </c>
    </row>
    <row r="10387" spans="1:9" x14ac:dyDescent="0.25">
      <c r="A10387" t="s">
        <v>723</v>
      </c>
      <c r="B10387">
        <v>20763</v>
      </c>
      <c r="C10387" s="593">
        <v>0.06</v>
      </c>
      <c r="D10387" t="s">
        <v>1229</v>
      </c>
      <c r="E10387">
        <v>0.06</v>
      </c>
      <c r="F10387">
        <v>0</v>
      </c>
      <c r="G10387">
        <v>0</v>
      </c>
      <c r="H10387">
        <v>0</v>
      </c>
      <c r="I10387">
        <v>0</v>
      </c>
    </row>
    <row r="10388" spans="1:9" x14ac:dyDescent="0.25">
      <c r="A10388" t="s">
        <v>723</v>
      </c>
      <c r="B10388">
        <v>20764</v>
      </c>
      <c r="C10388" s="593">
        <v>0.06</v>
      </c>
      <c r="D10388" t="s">
        <v>3948</v>
      </c>
      <c r="E10388">
        <v>0.06</v>
      </c>
      <c r="F10388">
        <v>0</v>
      </c>
      <c r="G10388">
        <v>0</v>
      </c>
      <c r="H10388">
        <v>0</v>
      </c>
      <c r="I10388">
        <v>0</v>
      </c>
    </row>
    <row r="10389" spans="1:9" x14ac:dyDescent="0.25">
      <c r="A10389" t="s">
        <v>723</v>
      </c>
      <c r="B10389">
        <v>20765</v>
      </c>
      <c r="C10389" s="593">
        <v>0.06</v>
      </c>
      <c r="D10389" t="s">
        <v>3948</v>
      </c>
      <c r="E10389">
        <v>0.06</v>
      </c>
      <c r="F10389">
        <v>0</v>
      </c>
      <c r="G10389">
        <v>0</v>
      </c>
      <c r="H10389">
        <v>0</v>
      </c>
      <c r="I10389">
        <v>0</v>
      </c>
    </row>
    <row r="10390" spans="1:9" x14ac:dyDescent="0.25">
      <c r="A10390" t="s">
        <v>723</v>
      </c>
      <c r="B10390">
        <v>20768</v>
      </c>
      <c r="C10390" s="593">
        <v>0.06</v>
      </c>
      <c r="D10390" t="s">
        <v>3952</v>
      </c>
      <c r="E10390">
        <v>0.06</v>
      </c>
      <c r="F10390">
        <v>0</v>
      </c>
      <c r="G10390">
        <v>0</v>
      </c>
      <c r="H10390">
        <v>0</v>
      </c>
      <c r="I10390">
        <v>0</v>
      </c>
    </row>
    <row r="10391" spans="1:9" x14ac:dyDescent="0.25">
      <c r="A10391" t="s">
        <v>723</v>
      </c>
      <c r="B10391">
        <v>20769</v>
      </c>
      <c r="C10391" s="593">
        <v>0.06</v>
      </c>
      <c r="D10391" t="s">
        <v>3944</v>
      </c>
      <c r="E10391">
        <v>0.06</v>
      </c>
      <c r="F10391">
        <v>0</v>
      </c>
      <c r="G10391">
        <v>0</v>
      </c>
      <c r="H10391">
        <v>0</v>
      </c>
      <c r="I10391">
        <v>0</v>
      </c>
    </row>
    <row r="10392" spans="1:9" x14ac:dyDescent="0.25">
      <c r="A10392" t="s">
        <v>723</v>
      </c>
      <c r="B10392">
        <v>20770</v>
      </c>
      <c r="C10392" s="593">
        <v>0.06</v>
      </c>
      <c r="D10392" t="s">
        <v>3944</v>
      </c>
      <c r="E10392">
        <v>0.06</v>
      </c>
      <c r="F10392">
        <v>0</v>
      </c>
      <c r="G10392">
        <v>0</v>
      </c>
      <c r="H10392">
        <v>0</v>
      </c>
      <c r="I10392">
        <v>0</v>
      </c>
    </row>
    <row r="10393" spans="1:9" x14ac:dyDescent="0.25">
      <c r="A10393" t="s">
        <v>723</v>
      </c>
      <c r="B10393">
        <v>20771</v>
      </c>
      <c r="C10393" s="593">
        <v>0.06</v>
      </c>
      <c r="D10393" t="s">
        <v>3944</v>
      </c>
      <c r="E10393">
        <v>0.06</v>
      </c>
      <c r="F10393">
        <v>0</v>
      </c>
      <c r="G10393">
        <v>0</v>
      </c>
      <c r="H10393">
        <v>0</v>
      </c>
      <c r="I10393">
        <v>0</v>
      </c>
    </row>
    <row r="10394" spans="1:9" x14ac:dyDescent="0.25">
      <c r="A10394" t="s">
        <v>723</v>
      </c>
      <c r="B10394">
        <v>20772</v>
      </c>
      <c r="C10394" s="593">
        <v>0.06</v>
      </c>
      <c r="D10394" t="s">
        <v>3944</v>
      </c>
      <c r="E10394">
        <v>0.06</v>
      </c>
      <c r="F10394">
        <v>0</v>
      </c>
      <c r="G10394">
        <v>0</v>
      </c>
      <c r="H10394">
        <v>0</v>
      </c>
      <c r="I10394">
        <v>0</v>
      </c>
    </row>
    <row r="10395" spans="1:9" x14ac:dyDescent="0.25">
      <c r="A10395" t="s">
        <v>723</v>
      </c>
      <c r="B10395">
        <v>20773</v>
      </c>
      <c r="C10395" s="593">
        <v>0.06</v>
      </c>
      <c r="D10395" t="s">
        <v>3953</v>
      </c>
      <c r="E10395">
        <v>0.06</v>
      </c>
      <c r="F10395">
        <v>0</v>
      </c>
      <c r="G10395">
        <v>0</v>
      </c>
      <c r="H10395">
        <v>0</v>
      </c>
      <c r="I10395">
        <v>0</v>
      </c>
    </row>
    <row r="10396" spans="1:9" x14ac:dyDescent="0.25">
      <c r="A10396" t="s">
        <v>723</v>
      </c>
      <c r="B10396">
        <v>20774</v>
      </c>
      <c r="C10396" s="593">
        <v>0.06</v>
      </c>
      <c r="D10396" t="s">
        <v>3944</v>
      </c>
      <c r="E10396">
        <v>0.06</v>
      </c>
      <c r="F10396">
        <v>0</v>
      </c>
      <c r="G10396">
        <v>0</v>
      </c>
      <c r="H10396">
        <v>0</v>
      </c>
      <c r="I10396">
        <v>0</v>
      </c>
    </row>
    <row r="10397" spans="1:9" x14ac:dyDescent="0.25">
      <c r="A10397" t="s">
        <v>723</v>
      </c>
      <c r="B10397">
        <v>20775</v>
      </c>
      <c r="C10397" s="593">
        <v>0.06</v>
      </c>
      <c r="D10397" t="s">
        <v>3944</v>
      </c>
      <c r="E10397">
        <v>0.06</v>
      </c>
      <c r="F10397">
        <v>0</v>
      </c>
      <c r="G10397">
        <v>0</v>
      </c>
      <c r="H10397">
        <v>0</v>
      </c>
      <c r="I10397">
        <v>0</v>
      </c>
    </row>
    <row r="10398" spans="1:9" x14ac:dyDescent="0.25">
      <c r="A10398" t="s">
        <v>723</v>
      </c>
      <c r="B10398">
        <v>20776</v>
      </c>
      <c r="C10398" s="593">
        <v>0.06</v>
      </c>
      <c r="D10398" t="s">
        <v>3948</v>
      </c>
      <c r="E10398">
        <v>0.06</v>
      </c>
      <c r="F10398">
        <v>0</v>
      </c>
      <c r="G10398">
        <v>0</v>
      </c>
      <c r="H10398">
        <v>0</v>
      </c>
      <c r="I10398">
        <v>0</v>
      </c>
    </row>
    <row r="10399" spans="1:9" x14ac:dyDescent="0.25">
      <c r="A10399" t="s">
        <v>723</v>
      </c>
      <c r="B10399">
        <v>20777</v>
      </c>
      <c r="C10399" s="593">
        <v>0.06</v>
      </c>
      <c r="D10399" t="s">
        <v>1229</v>
      </c>
      <c r="E10399">
        <v>0.06</v>
      </c>
      <c r="F10399">
        <v>0</v>
      </c>
      <c r="G10399">
        <v>0</v>
      </c>
      <c r="H10399">
        <v>0</v>
      </c>
      <c r="I10399">
        <v>0</v>
      </c>
    </row>
    <row r="10400" spans="1:9" x14ac:dyDescent="0.25">
      <c r="A10400" t="s">
        <v>723</v>
      </c>
      <c r="B10400">
        <v>20778</v>
      </c>
      <c r="C10400" s="593">
        <v>0.06</v>
      </c>
      <c r="D10400" t="s">
        <v>3948</v>
      </c>
      <c r="E10400">
        <v>0.06</v>
      </c>
      <c r="F10400">
        <v>0</v>
      </c>
      <c r="G10400">
        <v>0</v>
      </c>
      <c r="H10400">
        <v>0</v>
      </c>
      <c r="I10400">
        <v>0</v>
      </c>
    </row>
    <row r="10401" spans="1:9" x14ac:dyDescent="0.25">
      <c r="A10401" t="s">
        <v>723</v>
      </c>
      <c r="B10401">
        <v>20779</v>
      </c>
      <c r="C10401" s="593">
        <v>0.06</v>
      </c>
      <c r="D10401" t="s">
        <v>3948</v>
      </c>
      <c r="E10401">
        <v>0.06</v>
      </c>
      <c r="F10401">
        <v>0</v>
      </c>
      <c r="G10401">
        <v>0</v>
      </c>
      <c r="H10401">
        <v>0</v>
      </c>
      <c r="I10401">
        <v>0</v>
      </c>
    </row>
    <row r="10402" spans="1:9" x14ac:dyDescent="0.25">
      <c r="A10402" t="s">
        <v>723</v>
      </c>
      <c r="B10402">
        <v>20781</v>
      </c>
      <c r="C10402" s="593">
        <v>0.06</v>
      </c>
      <c r="D10402" t="s">
        <v>3944</v>
      </c>
      <c r="E10402">
        <v>0.06</v>
      </c>
      <c r="F10402">
        <v>0</v>
      </c>
      <c r="G10402">
        <v>0</v>
      </c>
      <c r="H10402">
        <v>0</v>
      </c>
      <c r="I10402">
        <v>0</v>
      </c>
    </row>
    <row r="10403" spans="1:9" x14ac:dyDescent="0.25">
      <c r="A10403" t="s">
        <v>723</v>
      </c>
      <c r="B10403">
        <v>20782</v>
      </c>
      <c r="C10403" s="593">
        <v>0.06</v>
      </c>
      <c r="D10403" t="s">
        <v>3944</v>
      </c>
      <c r="E10403">
        <v>0.06</v>
      </c>
      <c r="F10403">
        <v>0</v>
      </c>
      <c r="G10403">
        <v>0</v>
      </c>
      <c r="H10403">
        <v>0</v>
      </c>
      <c r="I10403">
        <v>0</v>
      </c>
    </row>
    <row r="10404" spans="1:9" x14ac:dyDescent="0.25">
      <c r="A10404" t="s">
        <v>723</v>
      </c>
      <c r="B10404">
        <v>20783</v>
      </c>
      <c r="C10404" s="593">
        <v>0.06</v>
      </c>
      <c r="D10404" t="s">
        <v>3944</v>
      </c>
      <c r="E10404">
        <v>0.06</v>
      </c>
      <c r="F10404">
        <v>0</v>
      </c>
      <c r="G10404">
        <v>0</v>
      </c>
      <c r="H10404">
        <v>0</v>
      </c>
      <c r="I10404">
        <v>0</v>
      </c>
    </row>
    <row r="10405" spans="1:9" x14ac:dyDescent="0.25">
      <c r="A10405" t="s">
        <v>723</v>
      </c>
      <c r="B10405">
        <v>20784</v>
      </c>
      <c r="C10405" s="593">
        <v>0.06</v>
      </c>
      <c r="D10405" t="s">
        <v>3944</v>
      </c>
      <c r="E10405">
        <v>0.06</v>
      </c>
      <c r="F10405">
        <v>0</v>
      </c>
      <c r="G10405">
        <v>0</v>
      </c>
      <c r="H10405">
        <v>0</v>
      </c>
      <c r="I10405">
        <v>0</v>
      </c>
    </row>
    <row r="10406" spans="1:9" x14ac:dyDescent="0.25">
      <c r="A10406" t="s">
        <v>723</v>
      </c>
      <c r="B10406">
        <v>20785</v>
      </c>
      <c r="C10406" s="593">
        <v>0.06</v>
      </c>
      <c r="D10406" t="s">
        <v>3944</v>
      </c>
      <c r="E10406">
        <v>0.06</v>
      </c>
      <c r="F10406">
        <v>0</v>
      </c>
      <c r="G10406">
        <v>0</v>
      </c>
      <c r="H10406">
        <v>0</v>
      </c>
      <c r="I10406">
        <v>0</v>
      </c>
    </row>
    <row r="10407" spans="1:9" x14ac:dyDescent="0.25">
      <c r="A10407" t="s">
        <v>723</v>
      </c>
      <c r="B10407">
        <v>20787</v>
      </c>
      <c r="C10407" s="593">
        <v>0.06</v>
      </c>
      <c r="D10407" t="s">
        <v>3954</v>
      </c>
      <c r="E10407">
        <v>0.06</v>
      </c>
      <c r="F10407">
        <v>0</v>
      </c>
      <c r="G10407">
        <v>0</v>
      </c>
      <c r="H10407">
        <v>0</v>
      </c>
      <c r="I10407">
        <v>0</v>
      </c>
    </row>
    <row r="10408" spans="1:9" x14ac:dyDescent="0.25">
      <c r="A10408" t="s">
        <v>723</v>
      </c>
      <c r="B10408">
        <v>20788</v>
      </c>
      <c r="C10408" s="593">
        <v>0.06</v>
      </c>
      <c r="D10408" t="s">
        <v>3954</v>
      </c>
      <c r="E10408">
        <v>0.06</v>
      </c>
      <c r="F10408">
        <v>0</v>
      </c>
      <c r="G10408">
        <v>0</v>
      </c>
      <c r="H10408">
        <v>0</v>
      </c>
      <c r="I10408">
        <v>0</v>
      </c>
    </row>
    <row r="10409" spans="1:9" x14ac:dyDescent="0.25">
      <c r="A10409" t="s">
        <v>723</v>
      </c>
      <c r="B10409">
        <v>20790</v>
      </c>
      <c r="C10409" s="593">
        <v>0.06</v>
      </c>
      <c r="D10409" t="s">
        <v>3944</v>
      </c>
      <c r="E10409">
        <v>0.06</v>
      </c>
      <c r="F10409">
        <v>0</v>
      </c>
      <c r="G10409">
        <v>0</v>
      </c>
      <c r="H10409">
        <v>0</v>
      </c>
      <c r="I10409">
        <v>0</v>
      </c>
    </row>
    <row r="10410" spans="1:9" x14ac:dyDescent="0.25">
      <c r="A10410" t="s">
        <v>723</v>
      </c>
      <c r="B10410">
        <v>20791</v>
      </c>
      <c r="C10410" s="593">
        <v>0.06</v>
      </c>
      <c r="D10410" t="s">
        <v>3944</v>
      </c>
      <c r="E10410">
        <v>0.06</v>
      </c>
      <c r="F10410">
        <v>0</v>
      </c>
      <c r="G10410">
        <v>0</v>
      </c>
      <c r="H10410">
        <v>0</v>
      </c>
      <c r="I10410">
        <v>0</v>
      </c>
    </row>
    <row r="10411" spans="1:9" x14ac:dyDescent="0.25">
      <c r="A10411" t="s">
        <v>723</v>
      </c>
      <c r="B10411">
        <v>20792</v>
      </c>
      <c r="C10411" s="593">
        <v>0.06</v>
      </c>
      <c r="D10411" t="s">
        <v>3944</v>
      </c>
      <c r="E10411">
        <v>0.06</v>
      </c>
      <c r="F10411">
        <v>0</v>
      </c>
      <c r="G10411">
        <v>0</v>
      </c>
      <c r="H10411">
        <v>0</v>
      </c>
      <c r="I10411">
        <v>0</v>
      </c>
    </row>
    <row r="10412" spans="1:9" x14ac:dyDescent="0.25">
      <c r="A10412" t="s">
        <v>723</v>
      </c>
      <c r="B10412">
        <v>20794</v>
      </c>
      <c r="C10412" s="593">
        <v>0.06</v>
      </c>
      <c r="D10412" t="s">
        <v>1229</v>
      </c>
      <c r="E10412">
        <v>0.06</v>
      </c>
      <c r="F10412">
        <v>0</v>
      </c>
      <c r="G10412">
        <v>0</v>
      </c>
      <c r="H10412">
        <v>0</v>
      </c>
      <c r="I10412">
        <v>0</v>
      </c>
    </row>
    <row r="10413" spans="1:9" x14ac:dyDescent="0.25">
      <c r="A10413" t="s">
        <v>723</v>
      </c>
      <c r="B10413">
        <v>20799</v>
      </c>
      <c r="C10413" s="593">
        <v>0.06</v>
      </c>
      <c r="D10413" t="s">
        <v>3944</v>
      </c>
      <c r="E10413">
        <v>0.06</v>
      </c>
      <c r="F10413">
        <v>0</v>
      </c>
      <c r="G10413">
        <v>0</v>
      </c>
      <c r="H10413">
        <v>0</v>
      </c>
      <c r="I10413">
        <v>0</v>
      </c>
    </row>
    <row r="10414" spans="1:9" x14ac:dyDescent="0.25">
      <c r="A10414" t="s">
        <v>723</v>
      </c>
      <c r="B10414">
        <v>20810</v>
      </c>
      <c r="C10414" s="593">
        <v>0.06</v>
      </c>
      <c r="D10414" t="s">
        <v>1259</v>
      </c>
      <c r="E10414">
        <v>0.06</v>
      </c>
      <c r="F10414">
        <v>0</v>
      </c>
      <c r="G10414">
        <v>0</v>
      </c>
      <c r="H10414">
        <v>0</v>
      </c>
      <c r="I10414">
        <v>0</v>
      </c>
    </row>
    <row r="10415" spans="1:9" x14ac:dyDescent="0.25">
      <c r="A10415" t="s">
        <v>723</v>
      </c>
      <c r="B10415">
        <v>20811</v>
      </c>
      <c r="C10415" s="593">
        <v>0.06</v>
      </c>
      <c r="D10415" t="s">
        <v>1259</v>
      </c>
      <c r="E10415">
        <v>0.06</v>
      </c>
      <c r="F10415">
        <v>0</v>
      </c>
      <c r="G10415">
        <v>0</v>
      </c>
      <c r="H10415">
        <v>0</v>
      </c>
      <c r="I10415">
        <v>0</v>
      </c>
    </row>
    <row r="10416" spans="1:9" x14ac:dyDescent="0.25">
      <c r="A10416" t="s">
        <v>723</v>
      </c>
      <c r="B10416">
        <v>20812</v>
      </c>
      <c r="C10416" s="593">
        <v>0.06</v>
      </c>
      <c r="D10416" t="s">
        <v>1259</v>
      </c>
      <c r="E10416">
        <v>0.06</v>
      </c>
      <c r="F10416">
        <v>0</v>
      </c>
      <c r="G10416">
        <v>0</v>
      </c>
      <c r="H10416">
        <v>0</v>
      </c>
      <c r="I10416">
        <v>0</v>
      </c>
    </row>
    <row r="10417" spans="1:9" x14ac:dyDescent="0.25">
      <c r="A10417" t="s">
        <v>723</v>
      </c>
      <c r="B10417">
        <v>20813</v>
      </c>
      <c r="C10417" s="593">
        <v>0.06</v>
      </c>
      <c r="D10417" t="s">
        <v>1259</v>
      </c>
      <c r="E10417">
        <v>0.06</v>
      </c>
      <c r="F10417">
        <v>0</v>
      </c>
      <c r="G10417">
        <v>0</v>
      </c>
      <c r="H10417">
        <v>0</v>
      </c>
      <c r="I10417">
        <v>0</v>
      </c>
    </row>
    <row r="10418" spans="1:9" x14ac:dyDescent="0.25">
      <c r="A10418" t="s">
        <v>723</v>
      </c>
      <c r="B10418">
        <v>20814</v>
      </c>
      <c r="C10418" s="593">
        <v>0.06</v>
      </c>
      <c r="D10418" t="s">
        <v>1259</v>
      </c>
      <c r="E10418">
        <v>0.06</v>
      </c>
      <c r="F10418">
        <v>0</v>
      </c>
      <c r="G10418">
        <v>0</v>
      </c>
      <c r="H10418">
        <v>0</v>
      </c>
      <c r="I10418">
        <v>0</v>
      </c>
    </row>
    <row r="10419" spans="1:9" x14ac:dyDescent="0.25">
      <c r="A10419" t="s">
        <v>723</v>
      </c>
      <c r="B10419">
        <v>20815</v>
      </c>
      <c r="C10419" s="593">
        <v>0.06</v>
      </c>
      <c r="D10419" t="s">
        <v>1259</v>
      </c>
      <c r="E10419">
        <v>0.06</v>
      </c>
      <c r="F10419">
        <v>0</v>
      </c>
      <c r="G10419">
        <v>0</v>
      </c>
      <c r="H10419">
        <v>0</v>
      </c>
      <c r="I10419">
        <v>0</v>
      </c>
    </row>
    <row r="10420" spans="1:9" x14ac:dyDescent="0.25">
      <c r="A10420" t="s">
        <v>723</v>
      </c>
      <c r="B10420">
        <v>20816</v>
      </c>
      <c r="C10420" s="593">
        <v>0.06</v>
      </c>
      <c r="D10420" t="s">
        <v>1259</v>
      </c>
      <c r="E10420">
        <v>0.06</v>
      </c>
      <c r="F10420">
        <v>0</v>
      </c>
      <c r="G10420">
        <v>0</v>
      </c>
      <c r="H10420">
        <v>0</v>
      </c>
      <c r="I10420">
        <v>0</v>
      </c>
    </row>
    <row r="10421" spans="1:9" x14ac:dyDescent="0.25">
      <c r="A10421" t="s">
        <v>723</v>
      </c>
      <c r="B10421">
        <v>20817</v>
      </c>
      <c r="C10421" s="593">
        <v>0.06</v>
      </c>
      <c r="D10421" t="s">
        <v>1259</v>
      </c>
      <c r="E10421">
        <v>0.06</v>
      </c>
      <c r="F10421">
        <v>0</v>
      </c>
      <c r="G10421">
        <v>0</v>
      </c>
      <c r="H10421">
        <v>0</v>
      </c>
      <c r="I10421">
        <v>0</v>
      </c>
    </row>
    <row r="10422" spans="1:9" x14ac:dyDescent="0.25">
      <c r="A10422" t="s">
        <v>723</v>
      </c>
      <c r="B10422">
        <v>20818</v>
      </c>
      <c r="C10422" s="593">
        <v>0.06</v>
      </c>
      <c r="D10422" t="s">
        <v>1259</v>
      </c>
      <c r="E10422">
        <v>0.06</v>
      </c>
      <c r="F10422">
        <v>0</v>
      </c>
      <c r="G10422">
        <v>0</v>
      </c>
      <c r="H10422">
        <v>0</v>
      </c>
      <c r="I10422">
        <v>0</v>
      </c>
    </row>
    <row r="10423" spans="1:9" x14ac:dyDescent="0.25">
      <c r="A10423" t="s">
        <v>723</v>
      </c>
      <c r="B10423">
        <v>20824</v>
      </c>
      <c r="C10423" s="593">
        <v>0.06</v>
      </c>
      <c r="D10423" t="s">
        <v>1259</v>
      </c>
      <c r="E10423">
        <v>0.06</v>
      </c>
      <c r="F10423">
        <v>0</v>
      </c>
      <c r="G10423">
        <v>0</v>
      </c>
      <c r="H10423">
        <v>0</v>
      </c>
      <c r="I10423">
        <v>0</v>
      </c>
    </row>
    <row r="10424" spans="1:9" x14ac:dyDescent="0.25">
      <c r="A10424" t="s">
        <v>723</v>
      </c>
      <c r="B10424">
        <v>20825</v>
      </c>
      <c r="C10424" s="593">
        <v>0.06</v>
      </c>
      <c r="D10424" t="s">
        <v>3955</v>
      </c>
      <c r="E10424">
        <v>0.06</v>
      </c>
      <c r="F10424">
        <v>0</v>
      </c>
      <c r="G10424">
        <v>0</v>
      </c>
      <c r="H10424">
        <v>0</v>
      </c>
      <c r="I10424">
        <v>0</v>
      </c>
    </row>
    <row r="10425" spans="1:9" x14ac:dyDescent="0.25">
      <c r="A10425" t="s">
        <v>723</v>
      </c>
      <c r="B10425">
        <v>20827</v>
      </c>
      <c r="C10425" s="593">
        <v>0.06</v>
      </c>
      <c r="D10425" t="s">
        <v>1259</v>
      </c>
      <c r="E10425">
        <v>0.06</v>
      </c>
      <c r="F10425">
        <v>0</v>
      </c>
      <c r="G10425">
        <v>0</v>
      </c>
      <c r="H10425">
        <v>0</v>
      </c>
      <c r="I10425">
        <v>0</v>
      </c>
    </row>
    <row r="10426" spans="1:9" x14ac:dyDescent="0.25">
      <c r="A10426" t="s">
        <v>723</v>
      </c>
      <c r="B10426">
        <v>20830</v>
      </c>
      <c r="C10426" s="593">
        <v>0.06</v>
      </c>
      <c r="D10426" t="s">
        <v>1259</v>
      </c>
      <c r="E10426">
        <v>0.06</v>
      </c>
      <c r="F10426">
        <v>0</v>
      </c>
      <c r="G10426">
        <v>0</v>
      </c>
      <c r="H10426">
        <v>0</v>
      </c>
      <c r="I10426">
        <v>0</v>
      </c>
    </row>
    <row r="10427" spans="1:9" x14ac:dyDescent="0.25">
      <c r="A10427" t="s">
        <v>723</v>
      </c>
      <c r="B10427">
        <v>20832</v>
      </c>
      <c r="C10427" s="593">
        <v>0.06</v>
      </c>
      <c r="D10427" t="s">
        <v>1259</v>
      </c>
      <c r="E10427">
        <v>0.06</v>
      </c>
      <c r="F10427">
        <v>0</v>
      </c>
      <c r="G10427">
        <v>0</v>
      </c>
      <c r="H10427">
        <v>0</v>
      </c>
      <c r="I10427">
        <v>0</v>
      </c>
    </row>
    <row r="10428" spans="1:9" x14ac:dyDescent="0.25">
      <c r="A10428" t="s">
        <v>723</v>
      </c>
      <c r="B10428">
        <v>20833</v>
      </c>
      <c r="C10428" s="593">
        <v>0.06</v>
      </c>
      <c r="D10428" t="s">
        <v>1229</v>
      </c>
      <c r="E10428">
        <v>0.06</v>
      </c>
      <c r="F10428">
        <v>0</v>
      </c>
      <c r="G10428">
        <v>0</v>
      </c>
      <c r="H10428">
        <v>0</v>
      </c>
      <c r="I10428">
        <v>0</v>
      </c>
    </row>
    <row r="10429" spans="1:9" x14ac:dyDescent="0.25">
      <c r="A10429" t="s">
        <v>723</v>
      </c>
      <c r="B10429">
        <v>20837</v>
      </c>
      <c r="C10429" s="593">
        <v>0.06</v>
      </c>
      <c r="D10429" t="s">
        <v>1259</v>
      </c>
      <c r="E10429">
        <v>0.06</v>
      </c>
      <c r="F10429">
        <v>0</v>
      </c>
      <c r="G10429">
        <v>0</v>
      </c>
      <c r="H10429">
        <v>0</v>
      </c>
      <c r="I10429">
        <v>0</v>
      </c>
    </row>
    <row r="10430" spans="1:9" x14ac:dyDescent="0.25">
      <c r="A10430" t="s">
        <v>723</v>
      </c>
      <c r="B10430">
        <v>20838</v>
      </c>
      <c r="C10430" s="593">
        <v>0.06</v>
      </c>
      <c r="D10430" t="s">
        <v>1259</v>
      </c>
      <c r="E10430">
        <v>0.06</v>
      </c>
      <c r="F10430">
        <v>0</v>
      </c>
      <c r="G10430">
        <v>0</v>
      </c>
      <c r="H10430">
        <v>0</v>
      </c>
      <c r="I10430">
        <v>0</v>
      </c>
    </row>
    <row r="10431" spans="1:9" x14ac:dyDescent="0.25">
      <c r="A10431" t="s">
        <v>723</v>
      </c>
      <c r="B10431">
        <v>20839</v>
      </c>
      <c r="C10431" s="593">
        <v>0.06</v>
      </c>
      <c r="D10431" t="s">
        <v>1259</v>
      </c>
      <c r="E10431">
        <v>0.06</v>
      </c>
      <c r="F10431">
        <v>0</v>
      </c>
      <c r="G10431">
        <v>0</v>
      </c>
      <c r="H10431">
        <v>0</v>
      </c>
      <c r="I10431">
        <v>0</v>
      </c>
    </row>
    <row r="10432" spans="1:9" x14ac:dyDescent="0.25">
      <c r="A10432" t="s">
        <v>723</v>
      </c>
      <c r="B10432">
        <v>20841</v>
      </c>
      <c r="C10432" s="593">
        <v>0.06</v>
      </c>
      <c r="D10432" t="s">
        <v>1259</v>
      </c>
      <c r="E10432">
        <v>0.06</v>
      </c>
      <c r="F10432">
        <v>0</v>
      </c>
      <c r="G10432">
        <v>0</v>
      </c>
      <c r="H10432">
        <v>0</v>
      </c>
      <c r="I10432">
        <v>0</v>
      </c>
    </row>
    <row r="10433" spans="1:9" x14ac:dyDescent="0.25">
      <c r="A10433" t="s">
        <v>723</v>
      </c>
      <c r="B10433">
        <v>20842</v>
      </c>
      <c r="C10433" s="593">
        <v>0.06</v>
      </c>
      <c r="D10433" t="s">
        <v>2100</v>
      </c>
      <c r="E10433">
        <v>0.06</v>
      </c>
      <c r="F10433">
        <v>0</v>
      </c>
      <c r="G10433">
        <v>0</v>
      </c>
      <c r="H10433">
        <v>0</v>
      </c>
      <c r="I10433">
        <v>0</v>
      </c>
    </row>
    <row r="10434" spans="1:9" x14ac:dyDescent="0.25">
      <c r="A10434" t="s">
        <v>723</v>
      </c>
      <c r="B10434">
        <v>20847</v>
      </c>
      <c r="C10434" s="593">
        <v>0.06</v>
      </c>
      <c r="D10434" t="s">
        <v>3956</v>
      </c>
      <c r="E10434">
        <v>0.06</v>
      </c>
      <c r="F10434">
        <v>0</v>
      </c>
      <c r="G10434">
        <v>0</v>
      </c>
      <c r="H10434">
        <v>0</v>
      </c>
      <c r="I10434">
        <v>0</v>
      </c>
    </row>
    <row r="10435" spans="1:9" x14ac:dyDescent="0.25">
      <c r="A10435" t="s">
        <v>723</v>
      </c>
      <c r="B10435">
        <v>20848</v>
      </c>
      <c r="C10435" s="593">
        <v>0.06</v>
      </c>
      <c r="D10435" t="s">
        <v>3956</v>
      </c>
      <c r="E10435">
        <v>0.06</v>
      </c>
      <c r="F10435">
        <v>0</v>
      </c>
      <c r="G10435">
        <v>0</v>
      </c>
      <c r="H10435">
        <v>0</v>
      </c>
      <c r="I10435">
        <v>0</v>
      </c>
    </row>
    <row r="10436" spans="1:9" x14ac:dyDescent="0.25">
      <c r="A10436" t="s">
        <v>723</v>
      </c>
      <c r="B10436">
        <v>20849</v>
      </c>
      <c r="C10436" s="593">
        <v>0.06</v>
      </c>
      <c r="D10436" t="s">
        <v>3956</v>
      </c>
      <c r="E10436">
        <v>0.06</v>
      </c>
      <c r="F10436">
        <v>0</v>
      </c>
      <c r="G10436">
        <v>0</v>
      </c>
      <c r="H10436">
        <v>0</v>
      </c>
      <c r="I10436">
        <v>0</v>
      </c>
    </row>
    <row r="10437" spans="1:9" x14ac:dyDescent="0.25">
      <c r="A10437" t="s">
        <v>723</v>
      </c>
      <c r="B10437">
        <v>20850</v>
      </c>
      <c r="C10437" s="593">
        <v>0.06</v>
      </c>
      <c r="D10437" t="s">
        <v>1259</v>
      </c>
      <c r="E10437">
        <v>0.06</v>
      </c>
      <c r="F10437">
        <v>0</v>
      </c>
      <c r="G10437">
        <v>0</v>
      </c>
      <c r="H10437">
        <v>0</v>
      </c>
      <c r="I10437">
        <v>0</v>
      </c>
    </row>
    <row r="10438" spans="1:9" x14ac:dyDescent="0.25">
      <c r="A10438" t="s">
        <v>723</v>
      </c>
      <c r="B10438">
        <v>20851</v>
      </c>
      <c r="C10438" s="593">
        <v>0.06</v>
      </c>
      <c r="D10438" t="s">
        <v>1259</v>
      </c>
      <c r="E10438">
        <v>0.06</v>
      </c>
      <c r="F10438">
        <v>0</v>
      </c>
      <c r="G10438">
        <v>0</v>
      </c>
      <c r="H10438">
        <v>0</v>
      </c>
      <c r="I10438">
        <v>0</v>
      </c>
    </row>
    <row r="10439" spans="1:9" x14ac:dyDescent="0.25">
      <c r="A10439" t="s">
        <v>723</v>
      </c>
      <c r="B10439">
        <v>20852</v>
      </c>
      <c r="C10439" s="593">
        <v>0.06</v>
      </c>
      <c r="D10439" t="s">
        <v>1259</v>
      </c>
      <c r="E10439">
        <v>0.06</v>
      </c>
      <c r="F10439">
        <v>0</v>
      </c>
      <c r="G10439">
        <v>0</v>
      </c>
      <c r="H10439">
        <v>0</v>
      </c>
      <c r="I10439">
        <v>0</v>
      </c>
    </row>
    <row r="10440" spans="1:9" x14ac:dyDescent="0.25">
      <c r="A10440" t="s">
        <v>723</v>
      </c>
      <c r="B10440">
        <v>20853</v>
      </c>
      <c r="C10440" s="593">
        <v>0.06</v>
      </c>
      <c r="D10440" t="s">
        <v>1259</v>
      </c>
      <c r="E10440">
        <v>0.06</v>
      </c>
      <c r="F10440">
        <v>0</v>
      </c>
      <c r="G10440">
        <v>0</v>
      </c>
      <c r="H10440">
        <v>0</v>
      </c>
      <c r="I10440">
        <v>0</v>
      </c>
    </row>
    <row r="10441" spans="1:9" x14ac:dyDescent="0.25">
      <c r="A10441" t="s">
        <v>723</v>
      </c>
      <c r="B10441">
        <v>20854</v>
      </c>
      <c r="C10441" s="593">
        <v>0.06</v>
      </c>
      <c r="D10441" t="s">
        <v>1259</v>
      </c>
      <c r="E10441">
        <v>0.06</v>
      </c>
      <c r="F10441">
        <v>0</v>
      </c>
      <c r="G10441">
        <v>0</v>
      </c>
      <c r="H10441">
        <v>0</v>
      </c>
      <c r="I10441">
        <v>0</v>
      </c>
    </row>
    <row r="10442" spans="1:9" x14ac:dyDescent="0.25">
      <c r="A10442" t="s">
        <v>723</v>
      </c>
      <c r="B10442">
        <v>20855</v>
      </c>
      <c r="C10442" s="593">
        <v>0.06</v>
      </c>
      <c r="D10442" t="s">
        <v>1259</v>
      </c>
      <c r="E10442">
        <v>0.06</v>
      </c>
      <c r="F10442">
        <v>0</v>
      </c>
      <c r="G10442">
        <v>0</v>
      </c>
      <c r="H10442">
        <v>0</v>
      </c>
      <c r="I10442">
        <v>0</v>
      </c>
    </row>
    <row r="10443" spans="1:9" x14ac:dyDescent="0.25">
      <c r="A10443" t="s">
        <v>723</v>
      </c>
      <c r="B10443">
        <v>20857</v>
      </c>
      <c r="C10443" s="593">
        <v>0.06</v>
      </c>
      <c r="D10443" t="s">
        <v>1259</v>
      </c>
      <c r="E10443">
        <v>0.06</v>
      </c>
      <c r="F10443">
        <v>0</v>
      </c>
      <c r="G10443">
        <v>0</v>
      </c>
      <c r="H10443">
        <v>0</v>
      </c>
      <c r="I10443">
        <v>0</v>
      </c>
    </row>
    <row r="10444" spans="1:9" x14ac:dyDescent="0.25">
      <c r="A10444" t="s">
        <v>723</v>
      </c>
      <c r="B10444">
        <v>20859</v>
      </c>
      <c r="C10444" s="593">
        <v>0.06</v>
      </c>
      <c r="D10444" t="s">
        <v>1259</v>
      </c>
      <c r="E10444">
        <v>0.06</v>
      </c>
      <c r="F10444">
        <v>0</v>
      </c>
      <c r="G10444">
        <v>0</v>
      </c>
      <c r="H10444">
        <v>0</v>
      </c>
      <c r="I10444">
        <v>0</v>
      </c>
    </row>
    <row r="10445" spans="1:9" x14ac:dyDescent="0.25">
      <c r="A10445" t="s">
        <v>723</v>
      </c>
      <c r="B10445">
        <v>20860</v>
      </c>
      <c r="C10445" s="593">
        <v>0.06</v>
      </c>
      <c r="D10445" t="s">
        <v>1259</v>
      </c>
      <c r="E10445">
        <v>0.06</v>
      </c>
      <c r="F10445">
        <v>0</v>
      </c>
      <c r="G10445">
        <v>0</v>
      </c>
      <c r="H10445">
        <v>0</v>
      </c>
      <c r="I10445">
        <v>0</v>
      </c>
    </row>
    <row r="10446" spans="1:9" x14ac:dyDescent="0.25">
      <c r="A10446" t="s">
        <v>723</v>
      </c>
      <c r="B10446">
        <v>20861</v>
      </c>
      <c r="C10446" s="593">
        <v>0.06</v>
      </c>
      <c r="D10446" t="s">
        <v>1259</v>
      </c>
      <c r="E10446">
        <v>0.06</v>
      </c>
      <c r="F10446">
        <v>0</v>
      </c>
      <c r="G10446">
        <v>0</v>
      </c>
      <c r="H10446">
        <v>0</v>
      </c>
      <c r="I10446">
        <v>0</v>
      </c>
    </row>
    <row r="10447" spans="1:9" x14ac:dyDescent="0.25">
      <c r="A10447" t="s">
        <v>723</v>
      </c>
      <c r="B10447">
        <v>20862</v>
      </c>
      <c r="C10447" s="593">
        <v>0.06</v>
      </c>
      <c r="D10447" t="s">
        <v>1259</v>
      </c>
      <c r="E10447">
        <v>0.06</v>
      </c>
      <c r="F10447">
        <v>0</v>
      </c>
      <c r="G10447">
        <v>0</v>
      </c>
      <c r="H10447">
        <v>0</v>
      </c>
      <c r="I10447">
        <v>0</v>
      </c>
    </row>
    <row r="10448" spans="1:9" x14ac:dyDescent="0.25">
      <c r="A10448" t="s">
        <v>723</v>
      </c>
      <c r="B10448">
        <v>20866</v>
      </c>
      <c r="C10448" s="593">
        <v>0.06</v>
      </c>
      <c r="D10448" t="s">
        <v>1259</v>
      </c>
      <c r="E10448">
        <v>0.06</v>
      </c>
      <c r="F10448">
        <v>0</v>
      </c>
      <c r="G10448">
        <v>0</v>
      </c>
      <c r="H10448">
        <v>0</v>
      </c>
      <c r="I10448">
        <v>0</v>
      </c>
    </row>
    <row r="10449" spans="1:9" x14ac:dyDescent="0.25">
      <c r="A10449" t="s">
        <v>723</v>
      </c>
      <c r="B10449">
        <v>20868</v>
      </c>
      <c r="C10449" s="593">
        <v>0.06</v>
      </c>
      <c r="D10449" t="s">
        <v>1259</v>
      </c>
      <c r="E10449">
        <v>0.06</v>
      </c>
      <c r="F10449">
        <v>0</v>
      </c>
      <c r="G10449">
        <v>0</v>
      </c>
      <c r="H10449">
        <v>0</v>
      </c>
      <c r="I10449">
        <v>0</v>
      </c>
    </row>
    <row r="10450" spans="1:9" x14ac:dyDescent="0.25">
      <c r="A10450" t="s">
        <v>723</v>
      </c>
      <c r="B10450">
        <v>20871</v>
      </c>
      <c r="C10450" s="593">
        <v>0.06</v>
      </c>
      <c r="D10450" t="s">
        <v>2100</v>
      </c>
      <c r="E10450">
        <v>0.06</v>
      </c>
      <c r="F10450">
        <v>0</v>
      </c>
      <c r="G10450">
        <v>0</v>
      </c>
      <c r="H10450">
        <v>0</v>
      </c>
      <c r="I10450">
        <v>0</v>
      </c>
    </row>
    <row r="10451" spans="1:9" x14ac:dyDescent="0.25">
      <c r="A10451" t="s">
        <v>723</v>
      </c>
      <c r="B10451">
        <v>20872</v>
      </c>
      <c r="C10451" s="593">
        <v>0.06</v>
      </c>
      <c r="D10451" t="s">
        <v>2100</v>
      </c>
      <c r="E10451">
        <v>0.06</v>
      </c>
      <c r="F10451">
        <v>0</v>
      </c>
      <c r="G10451">
        <v>0</v>
      </c>
      <c r="H10451">
        <v>0</v>
      </c>
      <c r="I10451">
        <v>0</v>
      </c>
    </row>
    <row r="10452" spans="1:9" x14ac:dyDescent="0.25">
      <c r="A10452" t="s">
        <v>723</v>
      </c>
      <c r="B10452">
        <v>20874</v>
      </c>
      <c r="C10452" s="593">
        <v>0.06</v>
      </c>
      <c r="D10452" t="s">
        <v>1259</v>
      </c>
      <c r="E10452">
        <v>0.06</v>
      </c>
      <c r="F10452">
        <v>0</v>
      </c>
      <c r="G10452">
        <v>0</v>
      </c>
      <c r="H10452">
        <v>0</v>
      </c>
      <c r="I10452">
        <v>0</v>
      </c>
    </row>
    <row r="10453" spans="1:9" x14ac:dyDescent="0.25">
      <c r="A10453" t="s">
        <v>723</v>
      </c>
      <c r="B10453">
        <v>20875</v>
      </c>
      <c r="C10453" s="593">
        <v>0.06</v>
      </c>
      <c r="D10453" t="s">
        <v>1259</v>
      </c>
      <c r="E10453">
        <v>0.06</v>
      </c>
      <c r="F10453">
        <v>0</v>
      </c>
      <c r="G10453">
        <v>0</v>
      </c>
      <c r="H10453">
        <v>0</v>
      </c>
      <c r="I10453">
        <v>0</v>
      </c>
    </row>
    <row r="10454" spans="1:9" x14ac:dyDescent="0.25">
      <c r="A10454" t="s">
        <v>723</v>
      </c>
      <c r="B10454">
        <v>20876</v>
      </c>
      <c r="C10454" s="593">
        <v>0.06</v>
      </c>
      <c r="D10454" t="s">
        <v>1259</v>
      </c>
      <c r="E10454">
        <v>0.06</v>
      </c>
      <c r="F10454">
        <v>0</v>
      </c>
      <c r="G10454">
        <v>0</v>
      </c>
      <c r="H10454">
        <v>0</v>
      </c>
      <c r="I10454">
        <v>0</v>
      </c>
    </row>
    <row r="10455" spans="1:9" x14ac:dyDescent="0.25">
      <c r="A10455" t="s">
        <v>723</v>
      </c>
      <c r="B10455">
        <v>20877</v>
      </c>
      <c r="C10455" s="593">
        <v>0.06</v>
      </c>
      <c r="D10455" t="s">
        <v>1259</v>
      </c>
      <c r="E10455">
        <v>0.06</v>
      </c>
      <c r="F10455">
        <v>0</v>
      </c>
      <c r="G10455">
        <v>0</v>
      </c>
      <c r="H10455">
        <v>0</v>
      </c>
      <c r="I10455">
        <v>0</v>
      </c>
    </row>
    <row r="10456" spans="1:9" x14ac:dyDescent="0.25">
      <c r="A10456" t="s">
        <v>723</v>
      </c>
      <c r="B10456">
        <v>20878</v>
      </c>
      <c r="C10456" s="593">
        <v>0.06</v>
      </c>
      <c r="D10456" t="s">
        <v>1259</v>
      </c>
      <c r="E10456">
        <v>0.06</v>
      </c>
      <c r="F10456">
        <v>0</v>
      </c>
      <c r="G10456">
        <v>0</v>
      </c>
      <c r="H10456">
        <v>0</v>
      </c>
      <c r="I10456">
        <v>0</v>
      </c>
    </row>
    <row r="10457" spans="1:9" x14ac:dyDescent="0.25">
      <c r="A10457" t="s">
        <v>723</v>
      </c>
      <c r="B10457">
        <v>20879</v>
      </c>
      <c r="C10457" s="593">
        <v>0.06</v>
      </c>
      <c r="D10457" t="s">
        <v>1259</v>
      </c>
      <c r="E10457">
        <v>0.06</v>
      </c>
      <c r="F10457">
        <v>0</v>
      </c>
      <c r="G10457">
        <v>0</v>
      </c>
      <c r="H10457">
        <v>0</v>
      </c>
      <c r="I10457">
        <v>0</v>
      </c>
    </row>
    <row r="10458" spans="1:9" x14ac:dyDescent="0.25">
      <c r="A10458" t="s">
        <v>723</v>
      </c>
      <c r="B10458">
        <v>20880</v>
      </c>
      <c r="C10458" s="593">
        <v>0.06</v>
      </c>
      <c r="D10458" t="s">
        <v>1259</v>
      </c>
      <c r="E10458">
        <v>0.06</v>
      </c>
      <c r="F10458">
        <v>0</v>
      </c>
      <c r="G10458">
        <v>0</v>
      </c>
      <c r="H10458">
        <v>0</v>
      </c>
      <c r="I10458">
        <v>0</v>
      </c>
    </row>
    <row r="10459" spans="1:9" x14ac:dyDescent="0.25">
      <c r="A10459" t="s">
        <v>723</v>
      </c>
      <c r="B10459">
        <v>20882</v>
      </c>
      <c r="C10459" s="593">
        <v>0.06</v>
      </c>
      <c r="D10459" t="s">
        <v>1259</v>
      </c>
      <c r="E10459">
        <v>0.06</v>
      </c>
      <c r="F10459">
        <v>0</v>
      </c>
      <c r="G10459">
        <v>0</v>
      </c>
      <c r="H10459">
        <v>0</v>
      </c>
      <c r="I10459">
        <v>0</v>
      </c>
    </row>
    <row r="10460" spans="1:9" x14ac:dyDescent="0.25">
      <c r="A10460" t="s">
        <v>723</v>
      </c>
      <c r="B10460">
        <v>20883</v>
      </c>
      <c r="C10460" s="593">
        <v>0.06</v>
      </c>
      <c r="D10460" t="s">
        <v>3957</v>
      </c>
      <c r="E10460">
        <v>0.06</v>
      </c>
      <c r="F10460">
        <v>0</v>
      </c>
      <c r="G10460">
        <v>0</v>
      </c>
      <c r="H10460">
        <v>0</v>
      </c>
      <c r="I10460">
        <v>0</v>
      </c>
    </row>
    <row r="10461" spans="1:9" x14ac:dyDescent="0.25">
      <c r="A10461" t="s">
        <v>723</v>
      </c>
      <c r="B10461">
        <v>20884</v>
      </c>
      <c r="C10461" s="593">
        <v>0.06</v>
      </c>
      <c r="D10461" t="s">
        <v>3957</v>
      </c>
      <c r="E10461">
        <v>0.06</v>
      </c>
      <c r="F10461">
        <v>0</v>
      </c>
      <c r="G10461">
        <v>0</v>
      </c>
      <c r="H10461">
        <v>0</v>
      </c>
      <c r="I10461">
        <v>0</v>
      </c>
    </row>
    <row r="10462" spans="1:9" x14ac:dyDescent="0.25">
      <c r="A10462" t="s">
        <v>723</v>
      </c>
      <c r="B10462">
        <v>20885</v>
      </c>
      <c r="C10462" s="593">
        <v>0.06</v>
      </c>
      <c r="D10462" t="s">
        <v>3957</v>
      </c>
      <c r="E10462">
        <v>0.06</v>
      </c>
      <c r="F10462">
        <v>0</v>
      </c>
      <c r="G10462">
        <v>0</v>
      </c>
      <c r="H10462">
        <v>0</v>
      </c>
      <c r="I10462">
        <v>0</v>
      </c>
    </row>
    <row r="10463" spans="1:9" x14ac:dyDescent="0.25">
      <c r="A10463" t="s">
        <v>723</v>
      </c>
      <c r="B10463">
        <v>20886</v>
      </c>
      <c r="C10463" s="593">
        <v>0.06</v>
      </c>
      <c r="D10463" t="s">
        <v>1259</v>
      </c>
      <c r="E10463">
        <v>0.06</v>
      </c>
      <c r="F10463">
        <v>0</v>
      </c>
      <c r="G10463">
        <v>0</v>
      </c>
      <c r="H10463">
        <v>0</v>
      </c>
      <c r="I10463">
        <v>0</v>
      </c>
    </row>
    <row r="10464" spans="1:9" x14ac:dyDescent="0.25">
      <c r="A10464" t="s">
        <v>723</v>
      </c>
      <c r="B10464">
        <v>20889</v>
      </c>
      <c r="C10464" s="593">
        <v>0.06</v>
      </c>
      <c r="D10464" t="s">
        <v>1259</v>
      </c>
      <c r="E10464">
        <v>0.06</v>
      </c>
      <c r="F10464">
        <v>0</v>
      </c>
      <c r="G10464">
        <v>0</v>
      </c>
      <c r="H10464">
        <v>0</v>
      </c>
      <c r="I10464">
        <v>0</v>
      </c>
    </row>
    <row r="10465" spans="1:9" x14ac:dyDescent="0.25">
      <c r="A10465" t="s">
        <v>723</v>
      </c>
      <c r="B10465">
        <v>20891</v>
      </c>
      <c r="C10465" s="593">
        <v>0.06</v>
      </c>
      <c r="D10465" t="s">
        <v>1259</v>
      </c>
      <c r="E10465">
        <v>0.06</v>
      </c>
      <c r="F10465">
        <v>0</v>
      </c>
      <c r="G10465">
        <v>0</v>
      </c>
      <c r="H10465">
        <v>0</v>
      </c>
      <c r="I10465">
        <v>0</v>
      </c>
    </row>
    <row r="10466" spans="1:9" x14ac:dyDescent="0.25">
      <c r="A10466" t="s">
        <v>723</v>
      </c>
      <c r="B10466">
        <v>20892</v>
      </c>
      <c r="C10466" s="593">
        <v>0.06</v>
      </c>
      <c r="D10466" t="s">
        <v>1259</v>
      </c>
      <c r="E10466">
        <v>0.06</v>
      </c>
      <c r="F10466">
        <v>0</v>
      </c>
      <c r="G10466">
        <v>0</v>
      </c>
      <c r="H10466">
        <v>0</v>
      </c>
      <c r="I10466">
        <v>0</v>
      </c>
    </row>
    <row r="10467" spans="1:9" x14ac:dyDescent="0.25">
      <c r="A10467" t="s">
        <v>723</v>
      </c>
      <c r="B10467">
        <v>20894</v>
      </c>
      <c r="C10467" s="593">
        <v>0.06</v>
      </c>
      <c r="D10467" t="s">
        <v>1259</v>
      </c>
      <c r="E10467">
        <v>0.06</v>
      </c>
      <c r="F10467">
        <v>0</v>
      </c>
      <c r="G10467">
        <v>0</v>
      </c>
      <c r="H10467">
        <v>0</v>
      </c>
      <c r="I10467">
        <v>0</v>
      </c>
    </row>
    <row r="10468" spans="1:9" x14ac:dyDescent="0.25">
      <c r="A10468" t="s">
        <v>723</v>
      </c>
      <c r="B10468">
        <v>20895</v>
      </c>
      <c r="C10468" s="593">
        <v>0.06</v>
      </c>
      <c r="D10468" t="s">
        <v>1259</v>
      </c>
      <c r="E10468">
        <v>0.06</v>
      </c>
      <c r="F10468">
        <v>0</v>
      </c>
      <c r="G10468">
        <v>0</v>
      </c>
      <c r="H10468">
        <v>0</v>
      </c>
      <c r="I10468">
        <v>0</v>
      </c>
    </row>
    <row r="10469" spans="1:9" x14ac:dyDescent="0.25">
      <c r="A10469" t="s">
        <v>723</v>
      </c>
      <c r="B10469">
        <v>20896</v>
      </c>
      <c r="C10469" s="593">
        <v>0.06</v>
      </c>
      <c r="D10469" t="s">
        <v>1259</v>
      </c>
      <c r="E10469">
        <v>0.06</v>
      </c>
      <c r="F10469">
        <v>0</v>
      </c>
      <c r="G10469">
        <v>0</v>
      </c>
      <c r="H10469">
        <v>0</v>
      </c>
      <c r="I10469">
        <v>0</v>
      </c>
    </row>
    <row r="10470" spans="1:9" x14ac:dyDescent="0.25">
      <c r="A10470" t="s">
        <v>723</v>
      </c>
      <c r="B10470">
        <v>20897</v>
      </c>
      <c r="C10470" s="593">
        <v>0.06</v>
      </c>
      <c r="D10470" t="s">
        <v>1259</v>
      </c>
      <c r="E10470">
        <v>0.06</v>
      </c>
      <c r="F10470">
        <v>0</v>
      </c>
      <c r="G10470">
        <v>0</v>
      </c>
      <c r="H10470">
        <v>0</v>
      </c>
      <c r="I10470">
        <v>0</v>
      </c>
    </row>
    <row r="10471" spans="1:9" x14ac:dyDescent="0.25">
      <c r="A10471" t="s">
        <v>723</v>
      </c>
      <c r="B10471">
        <v>20898</v>
      </c>
      <c r="C10471" s="593">
        <v>0.06</v>
      </c>
      <c r="D10471" t="s">
        <v>1259</v>
      </c>
      <c r="E10471">
        <v>0.06</v>
      </c>
      <c r="F10471">
        <v>0</v>
      </c>
      <c r="G10471">
        <v>0</v>
      </c>
      <c r="H10471">
        <v>0</v>
      </c>
      <c r="I10471">
        <v>0</v>
      </c>
    </row>
    <row r="10472" spans="1:9" x14ac:dyDescent="0.25">
      <c r="A10472" t="s">
        <v>723</v>
      </c>
      <c r="B10472">
        <v>20899</v>
      </c>
      <c r="C10472" s="593">
        <v>0.06</v>
      </c>
      <c r="D10472" t="s">
        <v>1259</v>
      </c>
      <c r="E10472">
        <v>0.06</v>
      </c>
      <c r="F10472">
        <v>0</v>
      </c>
      <c r="G10472">
        <v>0</v>
      </c>
      <c r="H10472">
        <v>0</v>
      </c>
      <c r="I10472">
        <v>0</v>
      </c>
    </row>
    <row r="10473" spans="1:9" x14ac:dyDescent="0.25">
      <c r="A10473" t="s">
        <v>723</v>
      </c>
      <c r="B10473">
        <v>20901</v>
      </c>
      <c r="C10473" s="593">
        <v>0.06</v>
      </c>
      <c r="D10473" t="s">
        <v>1259</v>
      </c>
      <c r="E10473">
        <v>0.06</v>
      </c>
      <c r="F10473">
        <v>0</v>
      </c>
      <c r="G10473">
        <v>0</v>
      </c>
      <c r="H10473">
        <v>0</v>
      </c>
      <c r="I10473">
        <v>0</v>
      </c>
    </row>
    <row r="10474" spans="1:9" x14ac:dyDescent="0.25">
      <c r="A10474" t="s">
        <v>723</v>
      </c>
      <c r="B10474">
        <v>20902</v>
      </c>
      <c r="C10474" s="593">
        <v>0.06</v>
      </c>
      <c r="D10474" t="s">
        <v>1259</v>
      </c>
      <c r="E10474">
        <v>0.06</v>
      </c>
      <c r="F10474">
        <v>0</v>
      </c>
      <c r="G10474">
        <v>0</v>
      </c>
      <c r="H10474">
        <v>0</v>
      </c>
      <c r="I10474">
        <v>0</v>
      </c>
    </row>
    <row r="10475" spans="1:9" x14ac:dyDescent="0.25">
      <c r="A10475" t="s">
        <v>723</v>
      </c>
      <c r="B10475">
        <v>20903</v>
      </c>
      <c r="C10475" s="593">
        <v>0.06</v>
      </c>
      <c r="D10475" t="s">
        <v>3944</v>
      </c>
      <c r="E10475">
        <v>0.06</v>
      </c>
      <c r="F10475">
        <v>0</v>
      </c>
      <c r="G10475">
        <v>0</v>
      </c>
      <c r="H10475">
        <v>0</v>
      </c>
      <c r="I10475">
        <v>0</v>
      </c>
    </row>
    <row r="10476" spans="1:9" x14ac:dyDescent="0.25">
      <c r="A10476" t="s">
        <v>723</v>
      </c>
      <c r="B10476">
        <v>20904</v>
      </c>
      <c r="C10476" s="593">
        <v>0.06</v>
      </c>
      <c r="D10476" t="s">
        <v>3944</v>
      </c>
      <c r="E10476">
        <v>0.06</v>
      </c>
      <c r="F10476">
        <v>0</v>
      </c>
      <c r="G10476">
        <v>0</v>
      </c>
      <c r="H10476">
        <v>0</v>
      </c>
      <c r="I10476">
        <v>0</v>
      </c>
    </row>
    <row r="10477" spans="1:9" x14ac:dyDescent="0.25">
      <c r="A10477" t="s">
        <v>723</v>
      </c>
      <c r="B10477">
        <v>20905</v>
      </c>
      <c r="C10477" s="593">
        <v>0.06</v>
      </c>
      <c r="D10477" t="s">
        <v>1259</v>
      </c>
      <c r="E10477">
        <v>0.06</v>
      </c>
      <c r="F10477">
        <v>0</v>
      </c>
      <c r="G10477">
        <v>0</v>
      </c>
      <c r="H10477">
        <v>0</v>
      </c>
      <c r="I10477">
        <v>0</v>
      </c>
    </row>
    <row r="10478" spans="1:9" x14ac:dyDescent="0.25">
      <c r="A10478" t="s">
        <v>723</v>
      </c>
      <c r="B10478">
        <v>20906</v>
      </c>
      <c r="C10478" s="593">
        <v>0.06</v>
      </c>
      <c r="D10478" t="s">
        <v>1259</v>
      </c>
      <c r="E10478">
        <v>0.06</v>
      </c>
      <c r="F10478">
        <v>0</v>
      </c>
      <c r="G10478">
        <v>0</v>
      </c>
      <c r="H10478">
        <v>0</v>
      </c>
      <c r="I10478">
        <v>0</v>
      </c>
    </row>
    <row r="10479" spans="1:9" x14ac:dyDescent="0.25">
      <c r="A10479" t="s">
        <v>723</v>
      </c>
      <c r="B10479">
        <v>20907</v>
      </c>
      <c r="C10479" s="593">
        <v>0.06</v>
      </c>
      <c r="D10479" t="s">
        <v>1259</v>
      </c>
      <c r="E10479">
        <v>0.06</v>
      </c>
      <c r="F10479">
        <v>0</v>
      </c>
      <c r="G10479">
        <v>0</v>
      </c>
      <c r="H10479">
        <v>0</v>
      </c>
      <c r="I10479">
        <v>0</v>
      </c>
    </row>
    <row r="10480" spans="1:9" x14ac:dyDescent="0.25">
      <c r="A10480" t="s">
        <v>723</v>
      </c>
      <c r="B10480">
        <v>20908</v>
      </c>
      <c r="C10480" s="593">
        <v>0.06</v>
      </c>
      <c r="D10480" t="s">
        <v>1259</v>
      </c>
      <c r="E10480">
        <v>0.06</v>
      </c>
      <c r="F10480">
        <v>0</v>
      </c>
      <c r="G10480">
        <v>0</v>
      </c>
      <c r="H10480">
        <v>0</v>
      </c>
      <c r="I10480">
        <v>0</v>
      </c>
    </row>
    <row r="10481" spans="1:9" x14ac:dyDescent="0.25">
      <c r="A10481" t="s">
        <v>723</v>
      </c>
      <c r="B10481">
        <v>20910</v>
      </c>
      <c r="C10481" s="593">
        <v>0.06</v>
      </c>
      <c r="D10481" t="s">
        <v>1259</v>
      </c>
      <c r="E10481">
        <v>0.06</v>
      </c>
      <c r="F10481">
        <v>0</v>
      </c>
      <c r="G10481">
        <v>0</v>
      </c>
      <c r="H10481">
        <v>0</v>
      </c>
      <c r="I10481">
        <v>0</v>
      </c>
    </row>
    <row r="10482" spans="1:9" x14ac:dyDescent="0.25">
      <c r="A10482" t="s">
        <v>723</v>
      </c>
      <c r="B10482">
        <v>20911</v>
      </c>
      <c r="C10482" s="593">
        <v>0.06</v>
      </c>
      <c r="D10482" t="s">
        <v>1259</v>
      </c>
      <c r="E10482">
        <v>0.06</v>
      </c>
      <c r="F10482">
        <v>0</v>
      </c>
      <c r="G10482">
        <v>0</v>
      </c>
      <c r="H10482">
        <v>0</v>
      </c>
      <c r="I10482">
        <v>0</v>
      </c>
    </row>
    <row r="10483" spans="1:9" x14ac:dyDescent="0.25">
      <c r="A10483" t="s">
        <v>723</v>
      </c>
      <c r="B10483">
        <v>20912</v>
      </c>
      <c r="C10483" s="593">
        <v>0.06</v>
      </c>
      <c r="D10483" t="s">
        <v>3944</v>
      </c>
      <c r="E10483">
        <v>0.06</v>
      </c>
      <c r="F10483">
        <v>0</v>
      </c>
      <c r="G10483">
        <v>0</v>
      </c>
      <c r="H10483">
        <v>0</v>
      </c>
      <c r="I10483">
        <v>0</v>
      </c>
    </row>
    <row r="10484" spans="1:9" x14ac:dyDescent="0.25">
      <c r="A10484" t="s">
        <v>723</v>
      </c>
      <c r="B10484">
        <v>20913</v>
      </c>
      <c r="C10484" s="593">
        <v>0.06</v>
      </c>
      <c r="D10484" t="s">
        <v>3958</v>
      </c>
      <c r="E10484">
        <v>0.06</v>
      </c>
      <c r="F10484">
        <v>0</v>
      </c>
      <c r="G10484">
        <v>0</v>
      </c>
      <c r="H10484">
        <v>0</v>
      </c>
      <c r="I10484">
        <v>0</v>
      </c>
    </row>
    <row r="10485" spans="1:9" x14ac:dyDescent="0.25">
      <c r="A10485" t="s">
        <v>723</v>
      </c>
      <c r="B10485">
        <v>20914</v>
      </c>
      <c r="C10485" s="593">
        <v>0.06</v>
      </c>
      <c r="D10485" t="s">
        <v>1259</v>
      </c>
      <c r="E10485">
        <v>0.06</v>
      </c>
      <c r="F10485">
        <v>0</v>
      </c>
      <c r="G10485">
        <v>0</v>
      </c>
      <c r="H10485">
        <v>0</v>
      </c>
      <c r="I10485">
        <v>0</v>
      </c>
    </row>
    <row r="10486" spans="1:9" x14ac:dyDescent="0.25">
      <c r="A10486" t="s">
        <v>723</v>
      </c>
      <c r="B10486">
        <v>20915</v>
      </c>
      <c r="C10486" s="593">
        <v>0.06</v>
      </c>
      <c r="D10486" t="s">
        <v>1259</v>
      </c>
      <c r="E10486">
        <v>0.06</v>
      </c>
      <c r="F10486">
        <v>0</v>
      </c>
      <c r="G10486">
        <v>0</v>
      </c>
      <c r="H10486">
        <v>0</v>
      </c>
      <c r="I10486">
        <v>0</v>
      </c>
    </row>
    <row r="10487" spans="1:9" x14ac:dyDescent="0.25">
      <c r="A10487" t="s">
        <v>723</v>
      </c>
      <c r="B10487">
        <v>20916</v>
      </c>
      <c r="C10487" s="593">
        <v>0.06</v>
      </c>
      <c r="D10487" t="s">
        <v>1259</v>
      </c>
      <c r="E10487">
        <v>0.06</v>
      </c>
      <c r="F10487">
        <v>0</v>
      </c>
      <c r="G10487">
        <v>0</v>
      </c>
      <c r="H10487">
        <v>0</v>
      </c>
      <c r="I10487">
        <v>0</v>
      </c>
    </row>
    <row r="10488" spans="1:9" x14ac:dyDescent="0.25">
      <c r="A10488" t="s">
        <v>723</v>
      </c>
      <c r="B10488">
        <v>20918</v>
      </c>
      <c r="C10488" s="593">
        <v>0.06</v>
      </c>
      <c r="D10488" t="s">
        <v>1259</v>
      </c>
      <c r="E10488">
        <v>0.06</v>
      </c>
      <c r="F10488">
        <v>0</v>
      </c>
      <c r="G10488">
        <v>0</v>
      </c>
      <c r="H10488">
        <v>0</v>
      </c>
      <c r="I10488">
        <v>0</v>
      </c>
    </row>
    <row r="10489" spans="1:9" x14ac:dyDescent="0.25">
      <c r="A10489" t="s">
        <v>723</v>
      </c>
      <c r="B10489">
        <v>20993</v>
      </c>
      <c r="C10489" s="593">
        <v>0.06</v>
      </c>
      <c r="D10489" t="s">
        <v>1259</v>
      </c>
      <c r="E10489">
        <v>0.06</v>
      </c>
      <c r="F10489">
        <v>0</v>
      </c>
      <c r="G10489">
        <v>0</v>
      </c>
      <c r="H10489">
        <v>0</v>
      </c>
      <c r="I10489">
        <v>0</v>
      </c>
    </row>
    <row r="10490" spans="1:9" x14ac:dyDescent="0.25">
      <c r="A10490" t="s">
        <v>723</v>
      </c>
      <c r="B10490">
        <v>20997</v>
      </c>
      <c r="C10490" s="593">
        <v>0.06</v>
      </c>
      <c r="D10490" t="s">
        <v>1259</v>
      </c>
      <c r="E10490">
        <v>0.06</v>
      </c>
      <c r="F10490">
        <v>0</v>
      </c>
      <c r="G10490">
        <v>0</v>
      </c>
      <c r="H10490">
        <v>0</v>
      </c>
      <c r="I10490">
        <v>0</v>
      </c>
    </row>
    <row r="10491" spans="1:9" x14ac:dyDescent="0.25">
      <c r="A10491" t="s">
        <v>723</v>
      </c>
      <c r="B10491">
        <v>21001</v>
      </c>
      <c r="C10491" s="593">
        <v>0.06</v>
      </c>
      <c r="D10491" t="s">
        <v>3959</v>
      </c>
      <c r="E10491">
        <v>0.06</v>
      </c>
      <c r="F10491">
        <v>0</v>
      </c>
      <c r="G10491">
        <v>0</v>
      </c>
      <c r="H10491">
        <v>0</v>
      </c>
      <c r="I10491">
        <v>0</v>
      </c>
    </row>
    <row r="10492" spans="1:9" x14ac:dyDescent="0.25">
      <c r="A10492" t="s">
        <v>723</v>
      </c>
      <c r="B10492">
        <v>21005</v>
      </c>
      <c r="C10492" s="593">
        <v>0.06</v>
      </c>
      <c r="D10492" t="s">
        <v>3959</v>
      </c>
      <c r="E10492">
        <v>0.06</v>
      </c>
      <c r="F10492">
        <v>0</v>
      </c>
      <c r="G10492">
        <v>0</v>
      </c>
      <c r="H10492">
        <v>0</v>
      </c>
      <c r="I10492">
        <v>0</v>
      </c>
    </row>
    <row r="10493" spans="1:9" x14ac:dyDescent="0.25">
      <c r="A10493" t="s">
        <v>723</v>
      </c>
      <c r="B10493">
        <v>21009</v>
      </c>
      <c r="C10493" s="593">
        <v>0.06</v>
      </c>
      <c r="D10493" t="s">
        <v>3959</v>
      </c>
      <c r="E10493">
        <v>0.06</v>
      </c>
      <c r="F10493">
        <v>0</v>
      </c>
      <c r="G10493">
        <v>0</v>
      </c>
      <c r="H10493">
        <v>0</v>
      </c>
      <c r="I10493">
        <v>0</v>
      </c>
    </row>
    <row r="10494" spans="1:9" x14ac:dyDescent="0.25">
      <c r="A10494" t="s">
        <v>723</v>
      </c>
      <c r="B10494">
        <v>21010</v>
      </c>
      <c r="C10494" s="593">
        <v>0.06</v>
      </c>
      <c r="D10494" t="s">
        <v>3959</v>
      </c>
      <c r="E10494">
        <v>0.06</v>
      </c>
      <c r="F10494">
        <v>0</v>
      </c>
      <c r="G10494">
        <v>0</v>
      </c>
      <c r="H10494">
        <v>0</v>
      </c>
      <c r="I10494">
        <v>0</v>
      </c>
    </row>
    <row r="10495" spans="1:9" x14ac:dyDescent="0.25">
      <c r="A10495" t="s">
        <v>723</v>
      </c>
      <c r="B10495">
        <v>21012</v>
      </c>
      <c r="C10495" s="593">
        <v>0.06</v>
      </c>
      <c r="D10495" t="s">
        <v>3948</v>
      </c>
      <c r="E10495">
        <v>0.06</v>
      </c>
      <c r="F10495">
        <v>0</v>
      </c>
      <c r="G10495">
        <v>0</v>
      </c>
      <c r="H10495">
        <v>0</v>
      </c>
      <c r="I10495">
        <v>0</v>
      </c>
    </row>
    <row r="10496" spans="1:9" x14ac:dyDescent="0.25">
      <c r="A10496" t="s">
        <v>723</v>
      </c>
      <c r="B10496">
        <v>21013</v>
      </c>
      <c r="C10496" s="593">
        <v>0.06</v>
      </c>
      <c r="D10496" t="s">
        <v>3959</v>
      </c>
      <c r="E10496">
        <v>0.06</v>
      </c>
      <c r="F10496">
        <v>0</v>
      </c>
      <c r="G10496">
        <v>0</v>
      </c>
      <c r="H10496">
        <v>0</v>
      </c>
      <c r="I10496">
        <v>0</v>
      </c>
    </row>
    <row r="10497" spans="1:9" x14ac:dyDescent="0.25">
      <c r="A10497" t="s">
        <v>723</v>
      </c>
      <c r="B10497">
        <v>21014</v>
      </c>
      <c r="C10497" s="593">
        <v>0.06</v>
      </c>
      <c r="D10497" t="s">
        <v>3959</v>
      </c>
      <c r="E10497">
        <v>0.06</v>
      </c>
      <c r="F10497">
        <v>0</v>
      </c>
      <c r="G10497">
        <v>0</v>
      </c>
      <c r="H10497">
        <v>0</v>
      </c>
      <c r="I10497">
        <v>0</v>
      </c>
    </row>
    <row r="10498" spans="1:9" x14ac:dyDescent="0.25">
      <c r="A10498" t="s">
        <v>723</v>
      </c>
      <c r="B10498">
        <v>21015</v>
      </c>
      <c r="C10498" s="593">
        <v>0.06</v>
      </c>
      <c r="D10498" t="s">
        <v>3959</v>
      </c>
      <c r="E10498">
        <v>0.06</v>
      </c>
      <c r="F10498">
        <v>0</v>
      </c>
      <c r="G10498">
        <v>0</v>
      </c>
      <c r="H10498">
        <v>0</v>
      </c>
      <c r="I10498">
        <v>0</v>
      </c>
    </row>
    <row r="10499" spans="1:9" x14ac:dyDescent="0.25">
      <c r="A10499" t="s">
        <v>723</v>
      </c>
      <c r="B10499">
        <v>21017</v>
      </c>
      <c r="C10499" s="593">
        <v>0.06</v>
      </c>
      <c r="D10499" t="s">
        <v>3959</v>
      </c>
      <c r="E10499">
        <v>0.06</v>
      </c>
      <c r="F10499">
        <v>0</v>
      </c>
      <c r="G10499">
        <v>0</v>
      </c>
      <c r="H10499">
        <v>0</v>
      </c>
      <c r="I10499">
        <v>0</v>
      </c>
    </row>
    <row r="10500" spans="1:9" x14ac:dyDescent="0.25">
      <c r="A10500" t="s">
        <v>723</v>
      </c>
      <c r="B10500">
        <v>21018</v>
      </c>
      <c r="C10500" s="593">
        <v>0.06</v>
      </c>
      <c r="D10500" t="s">
        <v>3959</v>
      </c>
      <c r="E10500">
        <v>0.06</v>
      </c>
      <c r="F10500">
        <v>0</v>
      </c>
      <c r="G10500">
        <v>0</v>
      </c>
      <c r="H10500">
        <v>0</v>
      </c>
      <c r="I10500">
        <v>0</v>
      </c>
    </row>
    <row r="10501" spans="1:9" x14ac:dyDescent="0.25">
      <c r="A10501" t="s">
        <v>723</v>
      </c>
      <c r="B10501">
        <v>21020</v>
      </c>
      <c r="C10501" s="593">
        <v>0.06</v>
      </c>
      <c r="D10501" t="s">
        <v>3960</v>
      </c>
      <c r="E10501">
        <v>0.06</v>
      </c>
      <c r="F10501">
        <v>0</v>
      </c>
      <c r="G10501">
        <v>0</v>
      </c>
      <c r="H10501">
        <v>0</v>
      </c>
      <c r="I10501">
        <v>0</v>
      </c>
    </row>
    <row r="10502" spans="1:9" x14ac:dyDescent="0.25">
      <c r="A10502" t="s">
        <v>723</v>
      </c>
      <c r="B10502">
        <v>21022</v>
      </c>
      <c r="C10502" s="593">
        <v>0.06</v>
      </c>
      <c r="D10502" t="s">
        <v>3960</v>
      </c>
      <c r="E10502">
        <v>0.06</v>
      </c>
      <c r="F10502">
        <v>0</v>
      </c>
      <c r="G10502">
        <v>0</v>
      </c>
      <c r="H10502">
        <v>0</v>
      </c>
      <c r="I10502">
        <v>0</v>
      </c>
    </row>
    <row r="10503" spans="1:9" x14ac:dyDescent="0.25">
      <c r="A10503" t="s">
        <v>723</v>
      </c>
      <c r="B10503">
        <v>21023</v>
      </c>
      <c r="C10503" s="593">
        <v>0.06</v>
      </c>
      <c r="D10503" t="s">
        <v>3960</v>
      </c>
      <c r="E10503">
        <v>0.06</v>
      </c>
      <c r="F10503">
        <v>0</v>
      </c>
      <c r="G10503">
        <v>0</v>
      </c>
      <c r="H10503">
        <v>0</v>
      </c>
      <c r="I10503">
        <v>0</v>
      </c>
    </row>
    <row r="10504" spans="1:9" x14ac:dyDescent="0.25">
      <c r="A10504" t="s">
        <v>723</v>
      </c>
      <c r="B10504">
        <v>21027</v>
      </c>
      <c r="C10504" s="593">
        <v>0.06</v>
      </c>
      <c r="D10504" t="s">
        <v>3960</v>
      </c>
      <c r="E10504">
        <v>0.06</v>
      </c>
      <c r="F10504">
        <v>0</v>
      </c>
      <c r="G10504">
        <v>0</v>
      </c>
      <c r="H10504">
        <v>0</v>
      </c>
      <c r="I10504">
        <v>0</v>
      </c>
    </row>
    <row r="10505" spans="1:9" x14ac:dyDescent="0.25">
      <c r="A10505" t="s">
        <v>723</v>
      </c>
      <c r="B10505">
        <v>21028</v>
      </c>
      <c r="C10505" s="593">
        <v>0.06</v>
      </c>
      <c r="D10505" t="s">
        <v>3959</v>
      </c>
      <c r="E10505">
        <v>0.06</v>
      </c>
      <c r="F10505">
        <v>0</v>
      </c>
      <c r="G10505">
        <v>0</v>
      </c>
      <c r="H10505">
        <v>0</v>
      </c>
      <c r="I10505">
        <v>0</v>
      </c>
    </row>
    <row r="10506" spans="1:9" x14ac:dyDescent="0.25">
      <c r="A10506" t="s">
        <v>723</v>
      </c>
      <c r="B10506">
        <v>21029</v>
      </c>
      <c r="C10506" s="593">
        <v>0.06</v>
      </c>
      <c r="D10506" t="s">
        <v>1229</v>
      </c>
      <c r="E10506">
        <v>0.06</v>
      </c>
      <c r="F10506">
        <v>0</v>
      </c>
      <c r="G10506">
        <v>0</v>
      </c>
      <c r="H10506">
        <v>0</v>
      </c>
      <c r="I10506">
        <v>0</v>
      </c>
    </row>
    <row r="10507" spans="1:9" x14ac:dyDescent="0.25">
      <c r="A10507" t="s">
        <v>723</v>
      </c>
      <c r="B10507">
        <v>21030</v>
      </c>
      <c r="C10507" s="593">
        <v>0.06</v>
      </c>
      <c r="D10507" t="s">
        <v>3960</v>
      </c>
      <c r="E10507">
        <v>0.06</v>
      </c>
      <c r="F10507">
        <v>0</v>
      </c>
      <c r="G10507">
        <v>0</v>
      </c>
      <c r="H10507">
        <v>0</v>
      </c>
      <c r="I10507">
        <v>0</v>
      </c>
    </row>
    <row r="10508" spans="1:9" x14ac:dyDescent="0.25">
      <c r="A10508" t="s">
        <v>723</v>
      </c>
      <c r="B10508">
        <v>21031</v>
      </c>
      <c r="C10508" s="593">
        <v>0.06</v>
      </c>
      <c r="D10508" t="s">
        <v>3960</v>
      </c>
      <c r="E10508">
        <v>0.06</v>
      </c>
      <c r="F10508">
        <v>0</v>
      </c>
      <c r="G10508">
        <v>0</v>
      </c>
      <c r="H10508">
        <v>0</v>
      </c>
      <c r="I10508">
        <v>0</v>
      </c>
    </row>
    <row r="10509" spans="1:9" x14ac:dyDescent="0.25">
      <c r="A10509" t="s">
        <v>723</v>
      </c>
      <c r="B10509">
        <v>21032</v>
      </c>
      <c r="C10509" s="593">
        <v>0.06</v>
      </c>
      <c r="D10509" t="s">
        <v>3948</v>
      </c>
      <c r="E10509">
        <v>0.06</v>
      </c>
      <c r="F10509">
        <v>0</v>
      </c>
      <c r="G10509">
        <v>0</v>
      </c>
      <c r="H10509">
        <v>0</v>
      </c>
      <c r="I10509">
        <v>0</v>
      </c>
    </row>
    <row r="10510" spans="1:9" x14ac:dyDescent="0.25">
      <c r="A10510" t="s">
        <v>723</v>
      </c>
      <c r="B10510">
        <v>21034</v>
      </c>
      <c r="C10510" s="593">
        <v>0.06</v>
      </c>
      <c r="D10510" t="s">
        <v>3959</v>
      </c>
      <c r="E10510">
        <v>0.06</v>
      </c>
      <c r="F10510">
        <v>0</v>
      </c>
      <c r="G10510">
        <v>0</v>
      </c>
      <c r="H10510">
        <v>0</v>
      </c>
      <c r="I10510">
        <v>0</v>
      </c>
    </row>
    <row r="10511" spans="1:9" x14ac:dyDescent="0.25">
      <c r="A10511" t="s">
        <v>723</v>
      </c>
      <c r="B10511">
        <v>21035</v>
      </c>
      <c r="C10511" s="593">
        <v>0.06</v>
      </c>
      <c r="D10511" t="s">
        <v>3948</v>
      </c>
      <c r="E10511">
        <v>0.06</v>
      </c>
      <c r="F10511">
        <v>0</v>
      </c>
      <c r="G10511">
        <v>0</v>
      </c>
      <c r="H10511">
        <v>0</v>
      </c>
      <c r="I10511">
        <v>0</v>
      </c>
    </row>
    <row r="10512" spans="1:9" x14ac:dyDescent="0.25">
      <c r="A10512" t="s">
        <v>723</v>
      </c>
      <c r="B10512">
        <v>21036</v>
      </c>
      <c r="C10512" s="593">
        <v>0.06</v>
      </c>
      <c r="D10512" t="s">
        <v>1229</v>
      </c>
      <c r="E10512">
        <v>0.06</v>
      </c>
      <c r="F10512">
        <v>0</v>
      </c>
      <c r="G10512">
        <v>0</v>
      </c>
      <c r="H10512">
        <v>0</v>
      </c>
      <c r="I10512">
        <v>0</v>
      </c>
    </row>
    <row r="10513" spans="1:9" x14ac:dyDescent="0.25">
      <c r="A10513" t="s">
        <v>723</v>
      </c>
      <c r="B10513">
        <v>21037</v>
      </c>
      <c r="C10513" s="593">
        <v>0.06</v>
      </c>
      <c r="D10513" t="s">
        <v>3948</v>
      </c>
      <c r="E10513">
        <v>0.06</v>
      </c>
      <c r="F10513">
        <v>0</v>
      </c>
      <c r="G10513">
        <v>0</v>
      </c>
      <c r="H10513">
        <v>0</v>
      </c>
      <c r="I10513">
        <v>0</v>
      </c>
    </row>
    <row r="10514" spans="1:9" x14ac:dyDescent="0.25">
      <c r="A10514" t="s">
        <v>723</v>
      </c>
      <c r="B10514">
        <v>21040</v>
      </c>
      <c r="C10514" s="593">
        <v>0.06</v>
      </c>
      <c r="D10514" t="s">
        <v>3959</v>
      </c>
      <c r="E10514">
        <v>0.06</v>
      </c>
      <c r="F10514">
        <v>0</v>
      </c>
      <c r="G10514">
        <v>0</v>
      </c>
      <c r="H10514">
        <v>0</v>
      </c>
      <c r="I10514">
        <v>0</v>
      </c>
    </row>
    <row r="10515" spans="1:9" x14ac:dyDescent="0.25">
      <c r="A10515" t="s">
        <v>723</v>
      </c>
      <c r="B10515">
        <v>21041</v>
      </c>
      <c r="C10515" s="593">
        <v>0.06</v>
      </c>
      <c r="D10515" t="s">
        <v>1229</v>
      </c>
      <c r="E10515">
        <v>0.06</v>
      </c>
      <c r="F10515">
        <v>0</v>
      </c>
      <c r="G10515">
        <v>0</v>
      </c>
      <c r="H10515">
        <v>0</v>
      </c>
      <c r="I10515">
        <v>0</v>
      </c>
    </row>
    <row r="10516" spans="1:9" x14ac:dyDescent="0.25">
      <c r="A10516" t="s">
        <v>723</v>
      </c>
      <c r="B10516">
        <v>21042</v>
      </c>
      <c r="C10516" s="593">
        <v>0.06</v>
      </c>
      <c r="D10516" t="s">
        <v>1229</v>
      </c>
      <c r="E10516">
        <v>0.06</v>
      </c>
      <c r="F10516">
        <v>0</v>
      </c>
      <c r="G10516">
        <v>0</v>
      </c>
      <c r="H10516">
        <v>0</v>
      </c>
      <c r="I10516">
        <v>0</v>
      </c>
    </row>
    <row r="10517" spans="1:9" x14ac:dyDescent="0.25">
      <c r="A10517" t="s">
        <v>723</v>
      </c>
      <c r="B10517">
        <v>21043</v>
      </c>
      <c r="C10517" s="593">
        <v>0.06</v>
      </c>
      <c r="D10517" t="s">
        <v>1229</v>
      </c>
      <c r="E10517">
        <v>0.06</v>
      </c>
      <c r="F10517">
        <v>0</v>
      </c>
      <c r="G10517">
        <v>0</v>
      </c>
      <c r="H10517">
        <v>0</v>
      </c>
      <c r="I10517">
        <v>0</v>
      </c>
    </row>
    <row r="10518" spans="1:9" x14ac:dyDescent="0.25">
      <c r="A10518" t="s">
        <v>723</v>
      </c>
      <c r="B10518">
        <v>21044</v>
      </c>
      <c r="C10518" s="593">
        <v>0.06</v>
      </c>
      <c r="D10518" t="s">
        <v>1229</v>
      </c>
      <c r="E10518">
        <v>0.06</v>
      </c>
      <c r="F10518">
        <v>0</v>
      </c>
      <c r="G10518">
        <v>0</v>
      </c>
      <c r="H10518">
        <v>0</v>
      </c>
      <c r="I10518">
        <v>0</v>
      </c>
    </row>
    <row r="10519" spans="1:9" x14ac:dyDescent="0.25">
      <c r="A10519" t="s">
        <v>723</v>
      </c>
      <c r="B10519">
        <v>21045</v>
      </c>
      <c r="C10519" s="593">
        <v>0.06</v>
      </c>
      <c r="D10519" t="s">
        <v>1229</v>
      </c>
      <c r="E10519">
        <v>0.06</v>
      </c>
      <c r="F10519">
        <v>0</v>
      </c>
      <c r="G10519">
        <v>0</v>
      </c>
      <c r="H10519">
        <v>0</v>
      </c>
      <c r="I10519">
        <v>0</v>
      </c>
    </row>
    <row r="10520" spans="1:9" x14ac:dyDescent="0.25">
      <c r="A10520" t="s">
        <v>723</v>
      </c>
      <c r="B10520">
        <v>21046</v>
      </c>
      <c r="C10520" s="593">
        <v>0.06</v>
      </c>
      <c r="D10520" t="s">
        <v>1229</v>
      </c>
      <c r="E10520">
        <v>0.06</v>
      </c>
      <c r="F10520">
        <v>0</v>
      </c>
      <c r="G10520">
        <v>0</v>
      </c>
      <c r="H10520">
        <v>0</v>
      </c>
      <c r="I10520">
        <v>0</v>
      </c>
    </row>
    <row r="10521" spans="1:9" x14ac:dyDescent="0.25">
      <c r="A10521" t="s">
        <v>723</v>
      </c>
      <c r="B10521">
        <v>21047</v>
      </c>
      <c r="C10521" s="593">
        <v>0.06</v>
      </c>
      <c r="D10521" t="s">
        <v>3959</v>
      </c>
      <c r="E10521">
        <v>0.06</v>
      </c>
      <c r="F10521">
        <v>0</v>
      </c>
      <c r="G10521">
        <v>0</v>
      </c>
      <c r="H10521">
        <v>0</v>
      </c>
      <c r="I10521">
        <v>0</v>
      </c>
    </row>
    <row r="10522" spans="1:9" x14ac:dyDescent="0.25">
      <c r="A10522" t="s">
        <v>723</v>
      </c>
      <c r="B10522">
        <v>21048</v>
      </c>
      <c r="C10522" s="593">
        <v>0.06</v>
      </c>
      <c r="D10522" t="s">
        <v>2661</v>
      </c>
      <c r="E10522">
        <v>0.06</v>
      </c>
      <c r="F10522">
        <v>0</v>
      </c>
      <c r="G10522">
        <v>0</v>
      </c>
      <c r="H10522">
        <v>0</v>
      </c>
      <c r="I10522">
        <v>0</v>
      </c>
    </row>
    <row r="10523" spans="1:9" x14ac:dyDescent="0.25">
      <c r="A10523" t="s">
        <v>723</v>
      </c>
      <c r="B10523">
        <v>21050</v>
      </c>
      <c r="C10523" s="593">
        <v>0.06</v>
      </c>
      <c r="D10523" t="s">
        <v>3959</v>
      </c>
      <c r="E10523">
        <v>0.06</v>
      </c>
      <c r="F10523">
        <v>0</v>
      </c>
      <c r="G10523">
        <v>0</v>
      </c>
      <c r="H10523">
        <v>0</v>
      </c>
      <c r="I10523">
        <v>0</v>
      </c>
    </row>
    <row r="10524" spans="1:9" x14ac:dyDescent="0.25">
      <c r="A10524" t="s">
        <v>723</v>
      </c>
      <c r="B10524">
        <v>21051</v>
      </c>
      <c r="C10524" s="593">
        <v>0.06</v>
      </c>
      <c r="D10524" t="s">
        <v>3960</v>
      </c>
      <c r="E10524">
        <v>0.06</v>
      </c>
      <c r="F10524">
        <v>0</v>
      </c>
      <c r="G10524">
        <v>0</v>
      </c>
      <c r="H10524">
        <v>0</v>
      </c>
      <c r="I10524">
        <v>0</v>
      </c>
    </row>
    <row r="10525" spans="1:9" x14ac:dyDescent="0.25">
      <c r="A10525" t="s">
        <v>723</v>
      </c>
      <c r="B10525">
        <v>21052</v>
      </c>
      <c r="C10525" s="593">
        <v>0.06</v>
      </c>
      <c r="D10525" t="s">
        <v>3960</v>
      </c>
      <c r="E10525">
        <v>0.06</v>
      </c>
      <c r="F10525">
        <v>0</v>
      </c>
      <c r="G10525">
        <v>0</v>
      </c>
      <c r="H10525">
        <v>0</v>
      </c>
      <c r="I10525">
        <v>0</v>
      </c>
    </row>
    <row r="10526" spans="1:9" x14ac:dyDescent="0.25">
      <c r="A10526" t="s">
        <v>723</v>
      </c>
      <c r="B10526">
        <v>21053</v>
      </c>
      <c r="C10526" s="593">
        <v>0.06</v>
      </c>
      <c r="D10526" t="s">
        <v>3960</v>
      </c>
      <c r="E10526">
        <v>0.06</v>
      </c>
      <c r="F10526">
        <v>0</v>
      </c>
      <c r="G10526">
        <v>0</v>
      </c>
      <c r="H10526">
        <v>0</v>
      </c>
      <c r="I10526">
        <v>0</v>
      </c>
    </row>
    <row r="10527" spans="1:9" x14ac:dyDescent="0.25">
      <c r="A10527" t="s">
        <v>723</v>
      </c>
      <c r="B10527">
        <v>21054</v>
      </c>
      <c r="C10527" s="593">
        <v>0.06</v>
      </c>
      <c r="D10527" t="s">
        <v>3948</v>
      </c>
      <c r="E10527">
        <v>0.06</v>
      </c>
      <c r="F10527">
        <v>0</v>
      </c>
      <c r="G10527">
        <v>0</v>
      </c>
      <c r="H10527">
        <v>0</v>
      </c>
      <c r="I10527">
        <v>0</v>
      </c>
    </row>
    <row r="10528" spans="1:9" x14ac:dyDescent="0.25">
      <c r="A10528" t="s">
        <v>723</v>
      </c>
      <c r="B10528">
        <v>21056</v>
      </c>
      <c r="C10528" s="593">
        <v>0.06</v>
      </c>
      <c r="D10528" t="s">
        <v>3948</v>
      </c>
      <c r="E10528">
        <v>0.06</v>
      </c>
      <c r="F10528">
        <v>0</v>
      </c>
      <c r="G10528">
        <v>0</v>
      </c>
      <c r="H10528">
        <v>0</v>
      </c>
      <c r="I10528">
        <v>0</v>
      </c>
    </row>
    <row r="10529" spans="1:9" x14ac:dyDescent="0.25">
      <c r="A10529" t="s">
        <v>723</v>
      </c>
      <c r="B10529">
        <v>21057</v>
      </c>
      <c r="C10529" s="593">
        <v>0.06</v>
      </c>
      <c r="D10529" t="s">
        <v>3960</v>
      </c>
      <c r="E10529">
        <v>0.06</v>
      </c>
      <c r="F10529">
        <v>0</v>
      </c>
      <c r="G10529">
        <v>0</v>
      </c>
      <c r="H10529">
        <v>0</v>
      </c>
      <c r="I10529">
        <v>0</v>
      </c>
    </row>
    <row r="10530" spans="1:9" x14ac:dyDescent="0.25">
      <c r="A10530" t="s">
        <v>723</v>
      </c>
      <c r="B10530">
        <v>21060</v>
      </c>
      <c r="C10530" s="593">
        <v>0.06</v>
      </c>
      <c r="D10530" t="s">
        <v>3948</v>
      </c>
      <c r="E10530">
        <v>0.06</v>
      </c>
      <c r="F10530">
        <v>0</v>
      </c>
      <c r="G10530">
        <v>0</v>
      </c>
      <c r="H10530">
        <v>0</v>
      </c>
      <c r="I10530">
        <v>0</v>
      </c>
    </row>
    <row r="10531" spans="1:9" x14ac:dyDescent="0.25">
      <c r="A10531" t="s">
        <v>723</v>
      </c>
      <c r="B10531">
        <v>21061</v>
      </c>
      <c r="C10531" s="593">
        <v>0.06</v>
      </c>
      <c r="D10531" t="s">
        <v>3948</v>
      </c>
      <c r="E10531">
        <v>0.06</v>
      </c>
      <c r="F10531">
        <v>0</v>
      </c>
      <c r="G10531">
        <v>0</v>
      </c>
      <c r="H10531">
        <v>0</v>
      </c>
      <c r="I10531">
        <v>0</v>
      </c>
    </row>
    <row r="10532" spans="1:9" x14ac:dyDescent="0.25">
      <c r="A10532" t="s">
        <v>723</v>
      </c>
      <c r="B10532">
        <v>21062</v>
      </c>
      <c r="C10532" s="593">
        <v>0.06</v>
      </c>
      <c r="D10532" t="s">
        <v>3948</v>
      </c>
      <c r="E10532">
        <v>0.06</v>
      </c>
      <c r="F10532">
        <v>0</v>
      </c>
      <c r="G10532">
        <v>0</v>
      </c>
      <c r="H10532">
        <v>0</v>
      </c>
      <c r="I10532">
        <v>0</v>
      </c>
    </row>
    <row r="10533" spans="1:9" x14ac:dyDescent="0.25">
      <c r="A10533" t="s">
        <v>723</v>
      </c>
      <c r="B10533">
        <v>21065</v>
      </c>
      <c r="C10533" s="593">
        <v>0.06</v>
      </c>
      <c r="D10533" t="s">
        <v>3960</v>
      </c>
      <c r="E10533">
        <v>0.06</v>
      </c>
      <c r="F10533">
        <v>0</v>
      </c>
      <c r="G10533">
        <v>0</v>
      </c>
      <c r="H10533">
        <v>0</v>
      </c>
      <c r="I10533">
        <v>0</v>
      </c>
    </row>
    <row r="10534" spans="1:9" x14ac:dyDescent="0.25">
      <c r="A10534" t="s">
        <v>723</v>
      </c>
      <c r="B10534">
        <v>21071</v>
      </c>
      <c r="C10534" s="593">
        <v>0.06</v>
      </c>
      <c r="D10534" t="s">
        <v>3960</v>
      </c>
      <c r="E10534">
        <v>0.06</v>
      </c>
      <c r="F10534">
        <v>0</v>
      </c>
      <c r="G10534">
        <v>0</v>
      </c>
      <c r="H10534">
        <v>0</v>
      </c>
      <c r="I10534">
        <v>0</v>
      </c>
    </row>
    <row r="10535" spans="1:9" x14ac:dyDescent="0.25">
      <c r="A10535" t="s">
        <v>723</v>
      </c>
      <c r="B10535">
        <v>21074</v>
      </c>
      <c r="C10535" s="593">
        <v>0.06</v>
      </c>
      <c r="D10535" t="s">
        <v>2661</v>
      </c>
      <c r="E10535">
        <v>0.06</v>
      </c>
      <c r="F10535">
        <v>0</v>
      </c>
      <c r="G10535">
        <v>0</v>
      </c>
      <c r="H10535">
        <v>0</v>
      </c>
      <c r="I10535">
        <v>0</v>
      </c>
    </row>
    <row r="10536" spans="1:9" x14ac:dyDescent="0.25">
      <c r="A10536" t="s">
        <v>723</v>
      </c>
      <c r="B10536">
        <v>21075</v>
      </c>
      <c r="C10536" s="593">
        <v>0.06</v>
      </c>
      <c r="D10536" t="s">
        <v>1229</v>
      </c>
      <c r="E10536">
        <v>0.06</v>
      </c>
      <c r="F10536">
        <v>0</v>
      </c>
      <c r="G10536">
        <v>0</v>
      </c>
      <c r="H10536">
        <v>0</v>
      </c>
      <c r="I10536">
        <v>0</v>
      </c>
    </row>
    <row r="10537" spans="1:9" x14ac:dyDescent="0.25">
      <c r="A10537" t="s">
        <v>723</v>
      </c>
      <c r="B10537">
        <v>21076</v>
      </c>
      <c r="C10537" s="593">
        <v>0.06</v>
      </c>
      <c r="D10537" t="s">
        <v>1229</v>
      </c>
      <c r="E10537">
        <v>0.06</v>
      </c>
      <c r="F10537">
        <v>0</v>
      </c>
      <c r="G10537">
        <v>0</v>
      </c>
      <c r="H10537">
        <v>0</v>
      </c>
      <c r="I10537">
        <v>0</v>
      </c>
    </row>
    <row r="10538" spans="1:9" x14ac:dyDescent="0.25">
      <c r="A10538" t="s">
        <v>723</v>
      </c>
      <c r="B10538">
        <v>21077</v>
      </c>
      <c r="C10538" s="593">
        <v>0.06</v>
      </c>
      <c r="D10538" t="s">
        <v>3948</v>
      </c>
      <c r="E10538">
        <v>0.06</v>
      </c>
      <c r="F10538">
        <v>0</v>
      </c>
      <c r="G10538">
        <v>0</v>
      </c>
      <c r="H10538">
        <v>0</v>
      </c>
      <c r="I10538">
        <v>0</v>
      </c>
    </row>
    <row r="10539" spans="1:9" x14ac:dyDescent="0.25">
      <c r="A10539" t="s">
        <v>723</v>
      </c>
      <c r="B10539">
        <v>21078</v>
      </c>
      <c r="C10539" s="593">
        <v>0.06</v>
      </c>
      <c r="D10539" t="s">
        <v>3959</v>
      </c>
      <c r="E10539">
        <v>0.06</v>
      </c>
      <c r="F10539">
        <v>0</v>
      </c>
      <c r="G10539">
        <v>0</v>
      </c>
      <c r="H10539">
        <v>0</v>
      </c>
      <c r="I10539">
        <v>0</v>
      </c>
    </row>
    <row r="10540" spans="1:9" x14ac:dyDescent="0.25">
      <c r="A10540" t="s">
        <v>723</v>
      </c>
      <c r="B10540">
        <v>21082</v>
      </c>
      <c r="C10540" s="593">
        <v>0.06</v>
      </c>
      <c r="D10540" t="s">
        <v>3959</v>
      </c>
      <c r="E10540">
        <v>0.06</v>
      </c>
      <c r="F10540">
        <v>0</v>
      </c>
      <c r="G10540">
        <v>0</v>
      </c>
      <c r="H10540">
        <v>0</v>
      </c>
      <c r="I10540">
        <v>0</v>
      </c>
    </row>
    <row r="10541" spans="1:9" x14ac:dyDescent="0.25">
      <c r="A10541" t="s">
        <v>723</v>
      </c>
      <c r="B10541">
        <v>21084</v>
      </c>
      <c r="C10541" s="593">
        <v>0.06</v>
      </c>
      <c r="D10541" t="s">
        <v>3959</v>
      </c>
      <c r="E10541">
        <v>0.06</v>
      </c>
      <c r="F10541">
        <v>0</v>
      </c>
      <c r="G10541">
        <v>0</v>
      </c>
      <c r="H10541">
        <v>0</v>
      </c>
      <c r="I10541">
        <v>0</v>
      </c>
    </row>
    <row r="10542" spans="1:9" x14ac:dyDescent="0.25">
      <c r="A10542" t="s">
        <v>723</v>
      </c>
      <c r="B10542">
        <v>21085</v>
      </c>
      <c r="C10542" s="593">
        <v>0.06</v>
      </c>
      <c r="D10542" t="s">
        <v>3959</v>
      </c>
      <c r="E10542">
        <v>0.06</v>
      </c>
      <c r="F10542">
        <v>0</v>
      </c>
      <c r="G10542">
        <v>0</v>
      </c>
      <c r="H10542">
        <v>0</v>
      </c>
      <c r="I10542">
        <v>0</v>
      </c>
    </row>
    <row r="10543" spans="1:9" x14ac:dyDescent="0.25">
      <c r="A10543" t="s">
        <v>723</v>
      </c>
      <c r="B10543">
        <v>21087</v>
      </c>
      <c r="C10543" s="593">
        <v>0.06</v>
      </c>
      <c r="D10543" t="s">
        <v>3959</v>
      </c>
      <c r="E10543">
        <v>0.06</v>
      </c>
      <c r="F10543">
        <v>0</v>
      </c>
      <c r="G10543">
        <v>0</v>
      </c>
      <c r="H10543">
        <v>0</v>
      </c>
      <c r="I10543">
        <v>0</v>
      </c>
    </row>
    <row r="10544" spans="1:9" x14ac:dyDescent="0.25">
      <c r="A10544" t="s">
        <v>723</v>
      </c>
      <c r="B10544">
        <v>21088</v>
      </c>
      <c r="C10544" s="593">
        <v>0.06</v>
      </c>
      <c r="D10544" t="s">
        <v>2661</v>
      </c>
      <c r="E10544">
        <v>0.06</v>
      </c>
      <c r="F10544">
        <v>0</v>
      </c>
      <c r="G10544">
        <v>0</v>
      </c>
      <c r="H10544">
        <v>0</v>
      </c>
      <c r="I10544">
        <v>0</v>
      </c>
    </row>
    <row r="10545" spans="1:9" x14ac:dyDescent="0.25">
      <c r="A10545" t="s">
        <v>723</v>
      </c>
      <c r="B10545">
        <v>21090</v>
      </c>
      <c r="C10545" s="593">
        <v>0.06</v>
      </c>
      <c r="D10545" t="s">
        <v>3960</v>
      </c>
      <c r="E10545">
        <v>0.06</v>
      </c>
      <c r="F10545">
        <v>0</v>
      </c>
      <c r="G10545">
        <v>0</v>
      </c>
      <c r="H10545">
        <v>0</v>
      </c>
      <c r="I10545">
        <v>0</v>
      </c>
    </row>
    <row r="10546" spans="1:9" x14ac:dyDescent="0.25">
      <c r="A10546" t="s">
        <v>723</v>
      </c>
      <c r="B10546">
        <v>21092</v>
      </c>
      <c r="C10546" s="593">
        <v>0.06</v>
      </c>
      <c r="D10546" t="s">
        <v>3960</v>
      </c>
      <c r="E10546">
        <v>0.06</v>
      </c>
      <c r="F10546">
        <v>0</v>
      </c>
      <c r="G10546">
        <v>0</v>
      </c>
      <c r="H10546">
        <v>0</v>
      </c>
      <c r="I10546">
        <v>0</v>
      </c>
    </row>
    <row r="10547" spans="1:9" x14ac:dyDescent="0.25">
      <c r="A10547" t="s">
        <v>723</v>
      </c>
      <c r="B10547">
        <v>21093</v>
      </c>
      <c r="C10547" s="593">
        <v>0.06</v>
      </c>
      <c r="D10547" t="s">
        <v>3960</v>
      </c>
      <c r="E10547">
        <v>0.06</v>
      </c>
      <c r="F10547">
        <v>0</v>
      </c>
      <c r="G10547">
        <v>0</v>
      </c>
      <c r="H10547">
        <v>0</v>
      </c>
      <c r="I10547">
        <v>0</v>
      </c>
    </row>
    <row r="10548" spans="1:9" x14ac:dyDescent="0.25">
      <c r="A10548" t="s">
        <v>723</v>
      </c>
      <c r="B10548">
        <v>21094</v>
      </c>
      <c r="C10548" s="593">
        <v>0.06</v>
      </c>
      <c r="D10548" t="s">
        <v>3960</v>
      </c>
      <c r="E10548">
        <v>0.06</v>
      </c>
      <c r="F10548">
        <v>0</v>
      </c>
      <c r="G10548">
        <v>0</v>
      </c>
      <c r="H10548">
        <v>0</v>
      </c>
      <c r="I10548">
        <v>0</v>
      </c>
    </row>
    <row r="10549" spans="1:9" x14ac:dyDescent="0.25">
      <c r="A10549" t="s">
        <v>723</v>
      </c>
      <c r="B10549">
        <v>21102</v>
      </c>
      <c r="C10549" s="593">
        <v>0.06</v>
      </c>
      <c r="D10549" t="s">
        <v>2661</v>
      </c>
      <c r="E10549">
        <v>0.06</v>
      </c>
      <c r="F10549">
        <v>0</v>
      </c>
      <c r="G10549">
        <v>0</v>
      </c>
      <c r="H10549">
        <v>0</v>
      </c>
      <c r="I10549">
        <v>0</v>
      </c>
    </row>
    <row r="10550" spans="1:9" x14ac:dyDescent="0.25">
      <c r="A10550" t="s">
        <v>723</v>
      </c>
      <c r="B10550">
        <v>21104</v>
      </c>
      <c r="C10550" s="593">
        <v>0.06</v>
      </c>
      <c r="D10550" t="s">
        <v>2661</v>
      </c>
      <c r="E10550">
        <v>0.06</v>
      </c>
      <c r="F10550">
        <v>0</v>
      </c>
      <c r="G10550">
        <v>0</v>
      </c>
      <c r="H10550">
        <v>0</v>
      </c>
      <c r="I10550">
        <v>0</v>
      </c>
    </row>
    <row r="10551" spans="1:9" x14ac:dyDescent="0.25">
      <c r="A10551" t="s">
        <v>723</v>
      </c>
      <c r="B10551">
        <v>21105</v>
      </c>
      <c r="C10551" s="593">
        <v>0.06</v>
      </c>
      <c r="D10551" t="s">
        <v>3960</v>
      </c>
      <c r="E10551">
        <v>0.06</v>
      </c>
      <c r="F10551">
        <v>0</v>
      </c>
      <c r="G10551">
        <v>0</v>
      </c>
      <c r="H10551">
        <v>0</v>
      </c>
      <c r="I10551">
        <v>0</v>
      </c>
    </row>
    <row r="10552" spans="1:9" x14ac:dyDescent="0.25">
      <c r="A10552" t="s">
        <v>723</v>
      </c>
      <c r="B10552">
        <v>21106</v>
      </c>
      <c r="C10552" s="593">
        <v>0.06</v>
      </c>
      <c r="D10552" t="s">
        <v>3948</v>
      </c>
      <c r="E10552">
        <v>0.06</v>
      </c>
      <c r="F10552">
        <v>0</v>
      </c>
      <c r="G10552">
        <v>0</v>
      </c>
      <c r="H10552">
        <v>0</v>
      </c>
      <c r="I10552">
        <v>0</v>
      </c>
    </row>
    <row r="10553" spans="1:9" x14ac:dyDescent="0.25">
      <c r="A10553" t="s">
        <v>723</v>
      </c>
      <c r="B10553">
        <v>21108</v>
      </c>
      <c r="C10553" s="593">
        <v>0.06</v>
      </c>
      <c r="D10553" t="s">
        <v>3948</v>
      </c>
      <c r="E10553">
        <v>0.06</v>
      </c>
      <c r="F10553">
        <v>0</v>
      </c>
      <c r="G10553">
        <v>0</v>
      </c>
      <c r="H10553">
        <v>0</v>
      </c>
      <c r="I10553">
        <v>0</v>
      </c>
    </row>
    <row r="10554" spans="1:9" x14ac:dyDescent="0.25">
      <c r="A10554" t="s">
        <v>723</v>
      </c>
      <c r="B10554">
        <v>21111</v>
      </c>
      <c r="C10554" s="593">
        <v>0.06</v>
      </c>
      <c r="D10554" t="s">
        <v>3959</v>
      </c>
      <c r="E10554">
        <v>0.06</v>
      </c>
      <c r="F10554">
        <v>0</v>
      </c>
      <c r="G10554">
        <v>0</v>
      </c>
      <c r="H10554">
        <v>0</v>
      </c>
      <c r="I10554">
        <v>0</v>
      </c>
    </row>
    <row r="10555" spans="1:9" x14ac:dyDescent="0.25">
      <c r="A10555" t="s">
        <v>723</v>
      </c>
      <c r="B10555">
        <v>21113</v>
      </c>
      <c r="C10555" s="593">
        <v>0.06</v>
      </c>
      <c r="D10555" t="s">
        <v>3948</v>
      </c>
      <c r="E10555">
        <v>0.06</v>
      </c>
      <c r="F10555">
        <v>0</v>
      </c>
      <c r="G10555">
        <v>0</v>
      </c>
      <c r="H10555">
        <v>0</v>
      </c>
      <c r="I10555">
        <v>0</v>
      </c>
    </row>
    <row r="10556" spans="1:9" x14ac:dyDescent="0.25">
      <c r="A10556" t="s">
        <v>723</v>
      </c>
      <c r="B10556">
        <v>21114</v>
      </c>
      <c r="C10556" s="593">
        <v>0.06</v>
      </c>
      <c r="D10556" t="s">
        <v>3948</v>
      </c>
      <c r="E10556">
        <v>0.06</v>
      </c>
      <c r="F10556">
        <v>0</v>
      </c>
      <c r="G10556">
        <v>0</v>
      </c>
      <c r="H10556">
        <v>0</v>
      </c>
      <c r="I10556">
        <v>0</v>
      </c>
    </row>
    <row r="10557" spans="1:9" x14ac:dyDescent="0.25">
      <c r="A10557" t="s">
        <v>723</v>
      </c>
      <c r="B10557">
        <v>21117</v>
      </c>
      <c r="C10557" s="593">
        <v>0.06</v>
      </c>
      <c r="D10557" t="s">
        <v>3960</v>
      </c>
      <c r="E10557">
        <v>0.06</v>
      </c>
      <c r="F10557">
        <v>0</v>
      </c>
      <c r="G10557">
        <v>0</v>
      </c>
      <c r="H10557">
        <v>0</v>
      </c>
      <c r="I10557">
        <v>0</v>
      </c>
    </row>
    <row r="10558" spans="1:9" x14ac:dyDescent="0.25">
      <c r="A10558" t="s">
        <v>723</v>
      </c>
      <c r="B10558">
        <v>21120</v>
      </c>
      <c r="C10558" s="593">
        <v>0.06</v>
      </c>
      <c r="D10558" t="s">
        <v>3959</v>
      </c>
      <c r="E10558">
        <v>0.06</v>
      </c>
      <c r="F10558">
        <v>0</v>
      </c>
      <c r="G10558">
        <v>0</v>
      </c>
      <c r="H10558">
        <v>0</v>
      </c>
      <c r="I10558">
        <v>0</v>
      </c>
    </row>
    <row r="10559" spans="1:9" x14ac:dyDescent="0.25">
      <c r="A10559" t="s">
        <v>723</v>
      </c>
      <c r="B10559">
        <v>21122</v>
      </c>
      <c r="C10559" s="593">
        <v>0.06</v>
      </c>
      <c r="D10559" t="s">
        <v>3948</v>
      </c>
      <c r="E10559">
        <v>0.06</v>
      </c>
      <c r="F10559">
        <v>0</v>
      </c>
      <c r="G10559">
        <v>0</v>
      </c>
      <c r="H10559">
        <v>0</v>
      </c>
      <c r="I10559">
        <v>0</v>
      </c>
    </row>
    <row r="10560" spans="1:9" x14ac:dyDescent="0.25">
      <c r="A10560" t="s">
        <v>723</v>
      </c>
      <c r="B10560">
        <v>21123</v>
      </c>
      <c r="C10560" s="593">
        <v>0.06</v>
      </c>
      <c r="D10560" t="s">
        <v>3948</v>
      </c>
      <c r="E10560">
        <v>0.06</v>
      </c>
      <c r="F10560">
        <v>0</v>
      </c>
      <c r="G10560">
        <v>0</v>
      </c>
      <c r="H10560">
        <v>0</v>
      </c>
      <c r="I10560">
        <v>0</v>
      </c>
    </row>
    <row r="10561" spans="1:9" x14ac:dyDescent="0.25">
      <c r="A10561" t="s">
        <v>723</v>
      </c>
      <c r="B10561">
        <v>21128</v>
      </c>
      <c r="C10561" s="593">
        <v>0.06</v>
      </c>
      <c r="D10561" t="s">
        <v>3960</v>
      </c>
      <c r="E10561">
        <v>0.06</v>
      </c>
      <c r="F10561">
        <v>0</v>
      </c>
      <c r="G10561">
        <v>0</v>
      </c>
      <c r="H10561">
        <v>0</v>
      </c>
      <c r="I10561">
        <v>0</v>
      </c>
    </row>
    <row r="10562" spans="1:9" x14ac:dyDescent="0.25">
      <c r="A10562" t="s">
        <v>723</v>
      </c>
      <c r="B10562">
        <v>21130</v>
      </c>
      <c r="C10562" s="593">
        <v>0.06</v>
      </c>
      <c r="D10562" t="s">
        <v>3959</v>
      </c>
      <c r="E10562">
        <v>0.06</v>
      </c>
      <c r="F10562">
        <v>0</v>
      </c>
      <c r="G10562">
        <v>0</v>
      </c>
      <c r="H10562">
        <v>0</v>
      </c>
      <c r="I10562">
        <v>0</v>
      </c>
    </row>
    <row r="10563" spans="1:9" x14ac:dyDescent="0.25">
      <c r="A10563" t="s">
        <v>723</v>
      </c>
      <c r="B10563">
        <v>21131</v>
      </c>
      <c r="C10563" s="593">
        <v>0.06</v>
      </c>
      <c r="D10563" t="s">
        <v>3960</v>
      </c>
      <c r="E10563">
        <v>0.06</v>
      </c>
      <c r="F10563">
        <v>0</v>
      </c>
      <c r="G10563">
        <v>0</v>
      </c>
      <c r="H10563">
        <v>0</v>
      </c>
      <c r="I10563">
        <v>0</v>
      </c>
    </row>
    <row r="10564" spans="1:9" x14ac:dyDescent="0.25">
      <c r="A10564" t="s">
        <v>723</v>
      </c>
      <c r="B10564">
        <v>21132</v>
      </c>
      <c r="C10564" s="593">
        <v>0.06</v>
      </c>
      <c r="D10564" t="s">
        <v>3959</v>
      </c>
      <c r="E10564">
        <v>0.06</v>
      </c>
      <c r="F10564">
        <v>0</v>
      </c>
      <c r="G10564">
        <v>0</v>
      </c>
      <c r="H10564">
        <v>0</v>
      </c>
      <c r="I10564">
        <v>0</v>
      </c>
    </row>
    <row r="10565" spans="1:9" x14ac:dyDescent="0.25">
      <c r="A10565" t="s">
        <v>723</v>
      </c>
      <c r="B10565">
        <v>21133</v>
      </c>
      <c r="C10565" s="593">
        <v>0.06</v>
      </c>
      <c r="D10565" t="s">
        <v>3960</v>
      </c>
      <c r="E10565">
        <v>0.06</v>
      </c>
      <c r="F10565">
        <v>0</v>
      </c>
      <c r="G10565">
        <v>0</v>
      </c>
      <c r="H10565">
        <v>0</v>
      </c>
      <c r="I10565">
        <v>0</v>
      </c>
    </row>
    <row r="10566" spans="1:9" x14ac:dyDescent="0.25">
      <c r="A10566" t="s">
        <v>723</v>
      </c>
      <c r="B10566">
        <v>21136</v>
      </c>
      <c r="C10566" s="593">
        <v>0.06</v>
      </c>
      <c r="D10566" t="s">
        <v>2661</v>
      </c>
      <c r="E10566">
        <v>0.06</v>
      </c>
      <c r="F10566">
        <v>0</v>
      </c>
      <c r="G10566">
        <v>0</v>
      </c>
      <c r="H10566">
        <v>0</v>
      </c>
      <c r="I10566">
        <v>0</v>
      </c>
    </row>
    <row r="10567" spans="1:9" x14ac:dyDescent="0.25">
      <c r="A10567" t="s">
        <v>723</v>
      </c>
      <c r="B10567">
        <v>21139</v>
      </c>
      <c r="C10567" s="593">
        <v>0.06</v>
      </c>
      <c r="D10567" t="s">
        <v>3960</v>
      </c>
      <c r="E10567">
        <v>0.06</v>
      </c>
      <c r="F10567">
        <v>0</v>
      </c>
      <c r="G10567">
        <v>0</v>
      </c>
      <c r="H10567">
        <v>0</v>
      </c>
      <c r="I10567">
        <v>0</v>
      </c>
    </row>
    <row r="10568" spans="1:9" x14ac:dyDescent="0.25">
      <c r="A10568" t="s">
        <v>723</v>
      </c>
      <c r="B10568">
        <v>21140</v>
      </c>
      <c r="C10568" s="593">
        <v>0.06</v>
      </c>
      <c r="D10568" t="s">
        <v>3948</v>
      </c>
      <c r="E10568">
        <v>0.06</v>
      </c>
      <c r="F10568">
        <v>0</v>
      </c>
      <c r="G10568">
        <v>0</v>
      </c>
      <c r="H10568">
        <v>0</v>
      </c>
      <c r="I10568">
        <v>0</v>
      </c>
    </row>
    <row r="10569" spans="1:9" x14ac:dyDescent="0.25">
      <c r="A10569" t="s">
        <v>723</v>
      </c>
      <c r="B10569">
        <v>21144</v>
      </c>
      <c r="C10569" s="593">
        <v>0.06</v>
      </c>
      <c r="D10569" t="s">
        <v>3948</v>
      </c>
      <c r="E10569">
        <v>0.06</v>
      </c>
      <c r="F10569">
        <v>0</v>
      </c>
      <c r="G10569">
        <v>0</v>
      </c>
      <c r="H10569">
        <v>0</v>
      </c>
      <c r="I10569">
        <v>0</v>
      </c>
    </row>
    <row r="10570" spans="1:9" x14ac:dyDescent="0.25">
      <c r="A10570" t="s">
        <v>723</v>
      </c>
      <c r="B10570">
        <v>21146</v>
      </c>
      <c r="C10570" s="593">
        <v>0.06</v>
      </c>
      <c r="D10570" t="s">
        <v>3948</v>
      </c>
      <c r="E10570">
        <v>0.06</v>
      </c>
      <c r="F10570">
        <v>0</v>
      </c>
      <c r="G10570">
        <v>0</v>
      </c>
      <c r="H10570">
        <v>0</v>
      </c>
      <c r="I10570">
        <v>0</v>
      </c>
    </row>
    <row r="10571" spans="1:9" x14ac:dyDescent="0.25">
      <c r="A10571" t="s">
        <v>723</v>
      </c>
      <c r="B10571">
        <v>21150</v>
      </c>
      <c r="C10571" s="593">
        <v>0.06</v>
      </c>
      <c r="D10571" t="s">
        <v>1229</v>
      </c>
      <c r="E10571">
        <v>0.06</v>
      </c>
      <c r="F10571">
        <v>0</v>
      </c>
      <c r="G10571">
        <v>0</v>
      </c>
      <c r="H10571">
        <v>0</v>
      </c>
      <c r="I10571">
        <v>0</v>
      </c>
    </row>
    <row r="10572" spans="1:9" x14ac:dyDescent="0.25">
      <c r="A10572" t="s">
        <v>723</v>
      </c>
      <c r="B10572">
        <v>21152</v>
      </c>
      <c r="C10572" s="593">
        <v>0.06</v>
      </c>
      <c r="D10572" t="s">
        <v>3960</v>
      </c>
      <c r="E10572">
        <v>0.06</v>
      </c>
      <c r="F10572">
        <v>0</v>
      </c>
      <c r="G10572">
        <v>0</v>
      </c>
      <c r="H10572">
        <v>0</v>
      </c>
      <c r="I10572">
        <v>0</v>
      </c>
    </row>
    <row r="10573" spans="1:9" x14ac:dyDescent="0.25">
      <c r="A10573" t="s">
        <v>723</v>
      </c>
      <c r="B10573">
        <v>21153</v>
      </c>
      <c r="C10573" s="593">
        <v>0.06</v>
      </c>
      <c r="D10573" t="s">
        <v>3960</v>
      </c>
      <c r="E10573">
        <v>0.06</v>
      </c>
      <c r="F10573">
        <v>0</v>
      </c>
      <c r="G10573">
        <v>0</v>
      </c>
      <c r="H10573">
        <v>0</v>
      </c>
      <c r="I10573">
        <v>0</v>
      </c>
    </row>
    <row r="10574" spans="1:9" x14ac:dyDescent="0.25">
      <c r="A10574" t="s">
        <v>723</v>
      </c>
      <c r="B10574">
        <v>21154</v>
      </c>
      <c r="C10574" s="593">
        <v>0.06</v>
      </c>
      <c r="D10574" t="s">
        <v>3959</v>
      </c>
      <c r="E10574">
        <v>0.06</v>
      </c>
      <c r="F10574">
        <v>0</v>
      </c>
      <c r="G10574">
        <v>0</v>
      </c>
      <c r="H10574">
        <v>0</v>
      </c>
      <c r="I10574">
        <v>0</v>
      </c>
    </row>
    <row r="10575" spans="1:9" x14ac:dyDescent="0.25">
      <c r="A10575" t="s">
        <v>723</v>
      </c>
      <c r="B10575">
        <v>21155</v>
      </c>
      <c r="C10575" s="593">
        <v>0.06</v>
      </c>
      <c r="D10575" t="s">
        <v>2661</v>
      </c>
      <c r="E10575">
        <v>0.06</v>
      </c>
      <c r="F10575">
        <v>0</v>
      </c>
      <c r="G10575">
        <v>0</v>
      </c>
      <c r="H10575">
        <v>0</v>
      </c>
      <c r="I10575">
        <v>0</v>
      </c>
    </row>
    <row r="10576" spans="1:9" x14ac:dyDescent="0.25">
      <c r="A10576" t="s">
        <v>723</v>
      </c>
      <c r="B10576">
        <v>21156</v>
      </c>
      <c r="C10576" s="593">
        <v>0.06</v>
      </c>
      <c r="D10576" t="s">
        <v>3960</v>
      </c>
      <c r="E10576">
        <v>0.06</v>
      </c>
      <c r="F10576">
        <v>0</v>
      </c>
      <c r="G10576">
        <v>0</v>
      </c>
      <c r="H10576">
        <v>0</v>
      </c>
      <c r="I10576">
        <v>0</v>
      </c>
    </row>
    <row r="10577" spans="1:9" x14ac:dyDescent="0.25">
      <c r="A10577" t="s">
        <v>723</v>
      </c>
      <c r="B10577">
        <v>21157</v>
      </c>
      <c r="C10577" s="593">
        <v>0.06</v>
      </c>
      <c r="D10577" t="s">
        <v>2661</v>
      </c>
      <c r="E10577">
        <v>0.06</v>
      </c>
      <c r="F10577">
        <v>0</v>
      </c>
      <c r="G10577">
        <v>0</v>
      </c>
      <c r="H10577">
        <v>0</v>
      </c>
      <c r="I10577">
        <v>0</v>
      </c>
    </row>
    <row r="10578" spans="1:9" x14ac:dyDescent="0.25">
      <c r="A10578" t="s">
        <v>723</v>
      </c>
      <c r="B10578">
        <v>21158</v>
      </c>
      <c r="C10578" s="593">
        <v>0.06</v>
      </c>
      <c r="D10578" t="s">
        <v>2661</v>
      </c>
      <c r="E10578">
        <v>0.06</v>
      </c>
      <c r="F10578">
        <v>0</v>
      </c>
      <c r="G10578">
        <v>0</v>
      </c>
      <c r="H10578">
        <v>0</v>
      </c>
      <c r="I10578">
        <v>0</v>
      </c>
    </row>
    <row r="10579" spans="1:9" x14ac:dyDescent="0.25">
      <c r="A10579" t="s">
        <v>723</v>
      </c>
      <c r="B10579">
        <v>21160</v>
      </c>
      <c r="C10579" s="593">
        <v>0.06</v>
      </c>
      <c r="D10579" t="s">
        <v>3959</v>
      </c>
      <c r="E10579">
        <v>0.06</v>
      </c>
      <c r="F10579">
        <v>0</v>
      </c>
      <c r="G10579">
        <v>0</v>
      </c>
      <c r="H10579">
        <v>0</v>
      </c>
      <c r="I10579">
        <v>0</v>
      </c>
    </row>
    <row r="10580" spans="1:9" x14ac:dyDescent="0.25">
      <c r="A10580" t="s">
        <v>723</v>
      </c>
      <c r="B10580">
        <v>21161</v>
      </c>
      <c r="C10580" s="593">
        <v>0.06</v>
      </c>
      <c r="D10580" t="s">
        <v>3959</v>
      </c>
      <c r="E10580">
        <v>0.06</v>
      </c>
      <c r="F10580">
        <v>0</v>
      </c>
      <c r="G10580">
        <v>0</v>
      </c>
      <c r="H10580">
        <v>0</v>
      </c>
      <c r="I10580">
        <v>0</v>
      </c>
    </row>
    <row r="10581" spans="1:9" x14ac:dyDescent="0.25">
      <c r="A10581" t="s">
        <v>723</v>
      </c>
      <c r="B10581">
        <v>21162</v>
      </c>
      <c r="C10581" s="593">
        <v>0.06</v>
      </c>
      <c r="D10581" t="s">
        <v>3960</v>
      </c>
      <c r="E10581">
        <v>0.06</v>
      </c>
      <c r="F10581">
        <v>0</v>
      </c>
      <c r="G10581">
        <v>0</v>
      </c>
      <c r="H10581">
        <v>0</v>
      </c>
      <c r="I10581">
        <v>0</v>
      </c>
    </row>
    <row r="10582" spans="1:9" x14ac:dyDescent="0.25">
      <c r="A10582" t="s">
        <v>723</v>
      </c>
      <c r="B10582">
        <v>21163</v>
      </c>
      <c r="C10582" s="593">
        <v>0.06</v>
      </c>
      <c r="D10582" t="s">
        <v>1229</v>
      </c>
      <c r="E10582">
        <v>0.06</v>
      </c>
      <c r="F10582">
        <v>0</v>
      </c>
      <c r="G10582">
        <v>0</v>
      </c>
      <c r="H10582">
        <v>0</v>
      </c>
      <c r="I10582">
        <v>0</v>
      </c>
    </row>
    <row r="10583" spans="1:9" x14ac:dyDescent="0.25">
      <c r="A10583" t="s">
        <v>723</v>
      </c>
      <c r="B10583">
        <v>21201</v>
      </c>
      <c r="C10583" s="593">
        <v>0.06</v>
      </c>
      <c r="D10583" t="s">
        <v>3960</v>
      </c>
      <c r="E10583">
        <v>0.06</v>
      </c>
      <c r="F10583">
        <v>0</v>
      </c>
      <c r="G10583">
        <v>0</v>
      </c>
      <c r="H10583">
        <v>0</v>
      </c>
      <c r="I10583">
        <v>0</v>
      </c>
    </row>
    <row r="10584" spans="1:9" x14ac:dyDescent="0.25">
      <c r="A10584" t="s">
        <v>723</v>
      </c>
      <c r="B10584">
        <v>21202</v>
      </c>
      <c r="C10584" s="593">
        <v>0.06</v>
      </c>
      <c r="D10584" t="s">
        <v>3960</v>
      </c>
      <c r="E10584">
        <v>0.06</v>
      </c>
      <c r="F10584">
        <v>0</v>
      </c>
      <c r="G10584">
        <v>0</v>
      </c>
      <c r="H10584">
        <v>0</v>
      </c>
      <c r="I10584">
        <v>0</v>
      </c>
    </row>
    <row r="10585" spans="1:9" x14ac:dyDescent="0.25">
      <c r="A10585" t="s">
        <v>723</v>
      </c>
      <c r="B10585">
        <v>21203</v>
      </c>
      <c r="C10585" s="593">
        <v>0.06</v>
      </c>
      <c r="D10585" t="s">
        <v>3960</v>
      </c>
      <c r="E10585">
        <v>0.06</v>
      </c>
      <c r="F10585">
        <v>0</v>
      </c>
      <c r="G10585">
        <v>0</v>
      </c>
      <c r="H10585">
        <v>0</v>
      </c>
      <c r="I10585">
        <v>0</v>
      </c>
    </row>
    <row r="10586" spans="1:9" x14ac:dyDescent="0.25">
      <c r="A10586" t="s">
        <v>723</v>
      </c>
      <c r="B10586">
        <v>21204</v>
      </c>
      <c r="C10586" s="593">
        <v>0.06</v>
      </c>
      <c r="D10586" t="s">
        <v>3960</v>
      </c>
      <c r="E10586">
        <v>0.06</v>
      </c>
      <c r="F10586">
        <v>0</v>
      </c>
      <c r="G10586">
        <v>0</v>
      </c>
      <c r="H10586">
        <v>0</v>
      </c>
      <c r="I10586">
        <v>0</v>
      </c>
    </row>
    <row r="10587" spans="1:9" x14ac:dyDescent="0.25">
      <c r="A10587" t="s">
        <v>723</v>
      </c>
      <c r="B10587">
        <v>21205</v>
      </c>
      <c r="C10587" s="593">
        <v>0.06</v>
      </c>
      <c r="D10587" t="s">
        <v>3960</v>
      </c>
      <c r="E10587">
        <v>0.06</v>
      </c>
      <c r="F10587">
        <v>0</v>
      </c>
      <c r="G10587">
        <v>0</v>
      </c>
      <c r="H10587">
        <v>0</v>
      </c>
      <c r="I10587">
        <v>0</v>
      </c>
    </row>
    <row r="10588" spans="1:9" x14ac:dyDescent="0.25">
      <c r="A10588" t="s">
        <v>723</v>
      </c>
      <c r="B10588">
        <v>21206</v>
      </c>
      <c r="C10588" s="593">
        <v>0.06</v>
      </c>
      <c r="D10588" t="s">
        <v>3960</v>
      </c>
      <c r="E10588">
        <v>0.06</v>
      </c>
      <c r="F10588">
        <v>0</v>
      </c>
      <c r="G10588">
        <v>0</v>
      </c>
      <c r="H10588">
        <v>0</v>
      </c>
      <c r="I10588">
        <v>0</v>
      </c>
    </row>
    <row r="10589" spans="1:9" x14ac:dyDescent="0.25">
      <c r="A10589" t="s">
        <v>723</v>
      </c>
      <c r="B10589">
        <v>21207</v>
      </c>
      <c r="C10589" s="593">
        <v>0.06</v>
      </c>
      <c r="D10589" t="s">
        <v>3960</v>
      </c>
      <c r="E10589">
        <v>0.06</v>
      </c>
      <c r="F10589">
        <v>0</v>
      </c>
      <c r="G10589">
        <v>0</v>
      </c>
      <c r="H10589">
        <v>0</v>
      </c>
      <c r="I10589">
        <v>0</v>
      </c>
    </row>
    <row r="10590" spans="1:9" x14ac:dyDescent="0.25">
      <c r="A10590" t="s">
        <v>723</v>
      </c>
      <c r="B10590">
        <v>21208</v>
      </c>
      <c r="C10590" s="593">
        <v>0.06</v>
      </c>
      <c r="D10590" t="s">
        <v>3960</v>
      </c>
      <c r="E10590">
        <v>0.06</v>
      </c>
      <c r="F10590">
        <v>0</v>
      </c>
      <c r="G10590">
        <v>0</v>
      </c>
      <c r="H10590">
        <v>0</v>
      </c>
      <c r="I10590">
        <v>0</v>
      </c>
    </row>
    <row r="10591" spans="1:9" x14ac:dyDescent="0.25">
      <c r="A10591" t="s">
        <v>723</v>
      </c>
      <c r="B10591">
        <v>21209</v>
      </c>
      <c r="C10591" s="593">
        <v>0.06</v>
      </c>
      <c r="D10591" t="s">
        <v>3960</v>
      </c>
      <c r="E10591">
        <v>0.06</v>
      </c>
      <c r="F10591">
        <v>0</v>
      </c>
      <c r="G10591">
        <v>0</v>
      </c>
      <c r="H10591">
        <v>0</v>
      </c>
      <c r="I10591">
        <v>0</v>
      </c>
    </row>
    <row r="10592" spans="1:9" x14ac:dyDescent="0.25">
      <c r="A10592" t="s">
        <v>723</v>
      </c>
      <c r="B10592">
        <v>21210</v>
      </c>
      <c r="C10592" s="593">
        <v>0.06</v>
      </c>
      <c r="D10592" t="s">
        <v>3960</v>
      </c>
      <c r="E10592">
        <v>0.06</v>
      </c>
      <c r="F10592">
        <v>0</v>
      </c>
      <c r="G10592">
        <v>0</v>
      </c>
      <c r="H10592">
        <v>0</v>
      </c>
      <c r="I10592">
        <v>0</v>
      </c>
    </row>
    <row r="10593" spans="1:9" x14ac:dyDescent="0.25">
      <c r="A10593" t="s">
        <v>723</v>
      </c>
      <c r="B10593">
        <v>21211</v>
      </c>
      <c r="C10593" s="593">
        <v>0.06</v>
      </c>
      <c r="D10593" t="s">
        <v>3960</v>
      </c>
      <c r="E10593">
        <v>0.06</v>
      </c>
      <c r="F10593">
        <v>0</v>
      </c>
      <c r="G10593">
        <v>0</v>
      </c>
      <c r="H10593">
        <v>0</v>
      </c>
      <c r="I10593">
        <v>0</v>
      </c>
    </row>
    <row r="10594" spans="1:9" x14ac:dyDescent="0.25">
      <c r="A10594" t="s">
        <v>723</v>
      </c>
      <c r="B10594">
        <v>21212</v>
      </c>
      <c r="C10594" s="593">
        <v>0.06</v>
      </c>
      <c r="D10594" t="s">
        <v>3960</v>
      </c>
      <c r="E10594">
        <v>0.06</v>
      </c>
      <c r="F10594">
        <v>0</v>
      </c>
      <c r="G10594">
        <v>0</v>
      </c>
      <c r="H10594">
        <v>0</v>
      </c>
      <c r="I10594">
        <v>0</v>
      </c>
    </row>
    <row r="10595" spans="1:9" x14ac:dyDescent="0.25">
      <c r="A10595" t="s">
        <v>723</v>
      </c>
      <c r="B10595">
        <v>21213</v>
      </c>
      <c r="C10595" s="593">
        <v>0.06</v>
      </c>
      <c r="D10595" t="s">
        <v>3960</v>
      </c>
      <c r="E10595">
        <v>0.06</v>
      </c>
      <c r="F10595">
        <v>0</v>
      </c>
      <c r="G10595">
        <v>0</v>
      </c>
      <c r="H10595">
        <v>0</v>
      </c>
      <c r="I10595">
        <v>0</v>
      </c>
    </row>
    <row r="10596" spans="1:9" x14ac:dyDescent="0.25">
      <c r="A10596" t="s">
        <v>723</v>
      </c>
      <c r="B10596">
        <v>21214</v>
      </c>
      <c r="C10596" s="593">
        <v>0.06</v>
      </c>
      <c r="D10596" t="s">
        <v>3960</v>
      </c>
      <c r="E10596">
        <v>0.06</v>
      </c>
      <c r="F10596">
        <v>0</v>
      </c>
      <c r="G10596">
        <v>0</v>
      </c>
      <c r="H10596">
        <v>0</v>
      </c>
      <c r="I10596">
        <v>0</v>
      </c>
    </row>
    <row r="10597" spans="1:9" x14ac:dyDescent="0.25">
      <c r="A10597" t="s">
        <v>723</v>
      </c>
      <c r="B10597">
        <v>21215</v>
      </c>
      <c r="C10597" s="593">
        <v>0.06</v>
      </c>
      <c r="D10597" t="s">
        <v>3960</v>
      </c>
      <c r="E10597">
        <v>0.06</v>
      </c>
      <c r="F10597">
        <v>0</v>
      </c>
      <c r="G10597">
        <v>0</v>
      </c>
      <c r="H10597">
        <v>0</v>
      </c>
      <c r="I10597">
        <v>0</v>
      </c>
    </row>
    <row r="10598" spans="1:9" x14ac:dyDescent="0.25">
      <c r="A10598" t="s">
        <v>723</v>
      </c>
      <c r="B10598">
        <v>21216</v>
      </c>
      <c r="C10598" s="593">
        <v>0.06</v>
      </c>
      <c r="D10598" t="s">
        <v>3960</v>
      </c>
      <c r="E10598">
        <v>0.06</v>
      </c>
      <c r="F10598">
        <v>0</v>
      </c>
      <c r="G10598">
        <v>0</v>
      </c>
      <c r="H10598">
        <v>0</v>
      </c>
      <c r="I10598">
        <v>0</v>
      </c>
    </row>
    <row r="10599" spans="1:9" x14ac:dyDescent="0.25">
      <c r="A10599" t="s">
        <v>723</v>
      </c>
      <c r="B10599">
        <v>21217</v>
      </c>
      <c r="C10599" s="593">
        <v>0.06</v>
      </c>
      <c r="D10599" t="s">
        <v>3960</v>
      </c>
      <c r="E10599">
        <v>0.06</v>
      </c>
      <c r="F10599">
        <v>0</v>
      </c>
      <c r="G10599">
        <v>0</v>
      </c>
      <c r="H10599">
        <v>0</v>
      </c>
      <c r="I10599">
        <v>0</v>
      </c>
    </row>
    <row r="10600" spans="1:9" x14ac:dyDescent="0.25">
      <c r="A10600" t="s">
        <v>723</v>
      </c>
      <c r="B10600">
        <v>21218</v>
      </c>
      <c r="C10600" s="593">
        <v>0.06</v>
      </c>
      <c r="D10600" t="s">
        <v>3960</v>
      </c>
      <c r="E10600">
        <v>0.06</v>
      </c>
      <c r="F10600">
        <v>0</v>
      </c>
      <c r="G10600">
        <v>0</v>
      </c>
      <c r="H10600">
        <v>0</v>
      </c>
      <c r="I10600">
        <v>0</v>
      </c>
    </row>
    <row r="10601" spans="1:9" x14ac:dyDescent="0.25">
      <c r="A10601" t="s">
        <v>723</v>
      </c>
      <c r="B10601">
        <v>21219</v>
      </c>
      <c r="C10601" s="593">
        <v>0.06</v>
      </c>
      <c r="D10601" t="s">
        <v>3960</v>
      </c>
      <c r="E10601">
        <v>0.06</v>
      </c>
      <c r="F10601">
        <v>0</v>
      </c>
      <c r="G10601">
        <v>0</v>
      </c>
      <c r="H10601">
        <v>0</v>
      </c>
      <c r="I10601">
        <v>0</v>
      </c>
    </row>
    <row r="10602" spans="1:9" x14ac:dyDescent="0.25">
      <c r="A10602" t="s">
        <v>723</v>
      </c>
      <c r="B10602">
        <v>21220</v>
      </c>
      <c r="C10602" s="593">
        <v>0.06</v>
      </c>
      <c r="D10602" t="s">
        <v>3960</v>
      </c>
      <c r="E10602">
        <v>0.06</v>
      </c>
      <c r="F10602">
        <v>0</v>
      </c>
      <c r="G10602">
        <v>0</v>
      </c>
      <c r="H10602">
        <v>0</v>
      </c>
      <c r="I10602">
        <v>0</v>
      </c>
    </row>
    <row r="10603" spans="1:9" x14ac:dyDescent="0.25">
      <c r="A10603" t="s">
        <v>723</v>
      </c>
      <c r="B10603">
        <v>21221</v>
      </c>
      <c r="C10603" s="593">
        <v>0.06</v>
      </c>
      <c r="D10603" t="s">
        <v>3960</v>
      </c>
      <c r="E10603">
        <v>0.06</v>
      </c>
      <c r="F10603">
        <v>0</v>
      </c>
      <c r="G10603">
        <v>0</v>
      </c>
      <c r="H10603">
        <v>0</v>
      </c>
      <c r="I10603">
        <v>0</v>
      </c>
    </row>
    <row r="10604" spans="1:9" x14ac:dyDescent="0.25">
      <c r="A10604" t="s">
        <v>723</v>
      </c>
      <c r="B10604">
        <v>21222</v>
      </c>
      <c r="C10604" s="593">
        <v>0.06</v>
      </c>
      <c r="D10604" t="s">
        <v>3960</v>
      </c>
      <c r="E10604">
        <v>0.06</v>
      </c>
      <c r="F10604">
        <v>0</v>
      </c>
      <c r="G10604">
        <v>0</v>
      </c>
      <c r="H10604">
        <v>0</v>
      </c>
      <c r="I10604">
        <v>0</v>
      </c>
    </row>
    <row r="10605" spans="1:9" x14ac:dyDescent="0.25">
      <c r="A10605" t="s">
        <v>723</v>
      </c>
      <c r="B10605">
        <v>21223</v>
      </c>
      <c r="C10605" s="593">
        <v>0.06</v>
      </c>
      <c r="D10605" t="s">
        <v>3960</v>
      </c>
      <c r="E10605">
        <v>0.06</v>
      </c>
      <c r="F10605">
        <v>0</v>
      </c>
      <c r="G10605">
        <v>0</v>
      </c>
      <c r="H10605">
        <v>0</v>
      </c>
      <c r="I10605">
        <v>0</v>
      </c>
    </row>
    <row r="10606" spans="1:9" x14ac:dyDescent="0.25">
      <c r="A10606" t="s">
        <v>723</v>
      </c>
      <c r="B10606">
        <v>21224</v>
      </c>
      <c r="C10606" s="593">
        <v>0.06</v>
      </c>
      <c r="D10606" t="s">
        <v>3960</v>
      </c>
      <c r="E10606">
        <v>0.06</v>
      </c>
      <c r="F10606">
        <v>0</v>
      </c>
      <c r="G10606">
        <v>0</v>
      </c>
      <c r="H10606">
        <v>0</v>
      </c>
      <c r="I10606">
        <v>0</v>
      </c>
    </row>
    <row r="10607" spans="1:9" x14ac:dyDescent="0.25">
      <c r="A10607" t="s">
        <v>723</v>
      </c>
      <c r="B10607">
        <v>21225</v>
      </c>
      <c r="C10607" s="593">
        <v>0.06</v>
      </c>
      <c r="D10607" t="s">
        <v>3960</v>
      </c>
      <c r="E10607">
        <v>0.06</v>
      </c>
      <c r="F10607">
        <v>0</v>
      </c>
      <c r="G10607">
        <v>0</v>
      </c>
      <c r="H10607">
        <v>0</v>
      </c>
      <c r="I10607">
        <v>0</v>
      </c>
    </row>
    <row r="10608" spans="1:9" x14ac:dyDescent="0.25">
      <c r="A10608" t="s">
        <v>723</v>
      </c>
      <c r="B10608">
        <v>21226</v>
      </c>
      <c r="C10608" s="593">
        <v>0.06</v>
      </c>
      <c r="D10608" t="s">
        <v>3960</v>
      </c>
      <c r="E10608">
        <v>0.06</v>
      </c>
      <c r="F10608">
        <v>0</v>
      </c>
      <c r="G10608">
        <v>0</v>
      </c>
      <c r="H10608">
        <v>0</v>
      </c>
      <c r="I10608">
        <v>0</v>
      </c>
    </row>
    <row r="10609" spans="1:9" x14ac:dyDescent="0.25">
      <c r="A10609" t="s">
        <v>723</v>
      </c>
      <c r="B10609">
        <v>21227</v>
      </c>
      <c r="C10609" s="593">
        <v>0.06</v>
      </c>
      <c r="D10609" t="s">
        <v>3960</v>
      </c>
      <c r="E10609">
        <v>0.06</v>
      </c>
      <c r="F10609">
        <v>0</v>
      </c>
      <c r="G10609">
        <v>0</v>
      </c>
      <c r="H10609">
        <v>0</v>
      </c>
      <c r="I10609">
        <v>0</v>
      </c>
    </row>
    <row r="10610" spans="1:9" x14ac:dyDescent="0.25">
      <c r="A10610" t="s">
        <v>723</v>
      </c>
      <c r="B10610">
        <v>21228</v>
      </c>
      <c r="C10610" s="593">
        <v>0.06</v>
      </c>
      <c r="D10610" t="s">
        <v>3960</v>
      </c>
      <c r="E10610">
        <v>0.06</v>
      </c>
      <c r="F10610">
        <v>0</v>
      </c>
      <c r="G10610">
        <v>0</v>
      </c>
      <c r="H10610">
        <v>0</v>
      </c>
      <c r="I10610">
        <v>0</v>
      </c>
    </row>
    <row r="10611" spans="1:9" x14ac:dyDescent="0.25">
      <c r="A10611" t="s">
        <v>723</v>
      </c>
      <c r="B10611">
        <v>21229</v>
      </c>
      <c r="C10611" s="593">
        <v>0.06</v>
      </c>
      <c r="D10611" t="s">
        <v>3960</v>
      </c>
      <c r="E10611">
        <v>0.06</v>
      </c>
      <c r="F10611">
        <v>0</v>
      </c>
      <c r="G10611">
        <v>0</v>
      </c>
      <c r="H10611">
        <v>0</v>
      </c>
      <c r="I10611">
        <v>0</v>
      </c>
    </row>
    <row r="10612" spans="1:9" x14ac:dyDescent="0.25">
      <c r="A10612" t="s">
        <v>723</v>
      </c>
      <c r="B10612">
        <v>21230</v>
      </c>
      <c r="C10612" s="593">
        <v>0.06</v>
      </c>
      <c r="D10612" t="s">
        <v>3960</v>
      </c>
      <c r="E10612">
        <v>0.06</v>
      </c>
      <c r="F10612">
        <v>0</v>
      </c>
      <c r="G10612">
        <v>0</v>
      </c>
      <c r="H10612">
        <v>0</v>
      </c>
      <c r="I10612">
        <v>0</v>
      </c>
    </row>
    <row r="10613" spans="1:9" x14ac:dyDescent="0.25">
      <c r="A10613" t="s">
        <v>723</v>
      </c>
      <c r="B10613">
        <v>21231</v>
      </c>
      <c r="C10613" s="593">
        <v>0.06</v>
      </c>
      <c r="D10613" t="s">
        <v>3960</v>
      </c>
      <c r="E10613">
        <v>0.06</v>
      </c>
      <c r="F10613">
        <v>0</v>
      </c>
      <c r="G10613">
        <v>0</v>
      </c>
      <c r="H10613">
        <v>0</v>
      </c>
      <c r="I10613">
        <v>0</v>
      </c>
    </row>
    <row r="10614" spans="1:9" x14ac:dyDescent="0.25">
      <c r="A10614" t="s">
        <v>723</v>
      </c>
      <c r="B10614">
        <v>21233</v>
      </c>
      <c r="C10614" s="593">
        <v>0.06</v>
      </c>
      <c r="D10614" t="s">
        <v>3960</v>
      </c>
      <c r="E10614">
        <v>0.06</v>
      </c>
      <c r="F10614">
        <v>0</v>
      </c>
      <c r="G10614">
        <v>0</v>
      </c>
      <c r="H10614">
        <v>0</v>
      </c>
      <c r="I10614">
        <v>0</v>
      </c>
    </row>
    <row r="10615" spans="1:9" x14ac:dyDescent="0.25">
      <c r="A10615" t="s">
        <v>723</v>
      </c>
      <c r="B10615">
        <v>21234</v>
      </c>
      <c r="C10615" s="593">
        <v>0.06</v>
      </c>
      <c r="D10615" t="s">
        <v>3960</v>
      </c>
      <c r="E10615">
        <v>0.06</v>
      </c>
      <c r="F10615">
        <v>0</v>
      </c>
      <c r="G10615">
        <v>0</v>
      </c>
      <c r="H10615">
        <v>0</v>
      </c>
      <c r="I10615">
        <v>0</v>
      </c>
    </row>
    <row r="10616" spans="1:9" x14ac:dyDescent="0.25">
      <c r="A10616" t="s">
        <v>723</v>
      </c>
      <c r="B10616">
        <v>21235</v>
      </c>
      <c r="C10616" s="593">
        <v>0.06</v>
      </c>
      <c r="D10616" t="s">
        <v>3960</v>
      </c>
      <c r="E10616">
        <v>0.06</v>
      </c>
      <c r="F10616">
        <v>0</v>
      </c>
      <c r="G10616">
        <v>0</v>
      </c>
      <c r="H10616">
        <v>0</v>
      </c>
      <c r="I10616">
        <v>0</v>
      </c>
    </row>
    <row r="10617" spans="1:9" x14ac:dyDescent="0.25">
      <c r="A10617" t="s">
        <v>723</v>
      </c>
      <c r="B10617">
        <v>21236</v>
      </c>
      <c r="C10617" s="593">
        <v>0.06</v>
      </c>
      <c r="D10617" t="s">
        <v>3960</v>
      </c>
      <c r="E10617">
        <v>0.06</v>
      </c>
      <c r="F10617">
        <v>0</v>
      </c>
      <c r="G10617">
        <v>0</v>
      </c>
      <c r="H10617">
        <v>0</v>
      </c>
      <c r="I10617">
        <v>0</v>
      </c>
    </row>
    <row r="10618" spans="1:9" x14ac:dyDescent="0.25">
      <c r="A10618" t="s">
        <v>723</v>
      </c>
      <c r="B10618">
        <v>21237</v>
      </c>
      <c r="C10618" s="593">
        <v>0.06</v>
      </c>
      <c r="D10618" t="s">
        <v>3960</v>
      </c>
      <c r="E10618">
        <v>0.06</v>
      </c>
      <c r="F10618">
        <v>0</v>
      </c>
      <c r="G10618">
        <v>0</v>
      </c>
      <c r="H10618">
        <v>0</v>
      </c>
      <c r="I10618">
        <v>0</v>
      </c>
    </row>
    <row r="10619" spans="1:9" x14ac:dyDescent="0.25">
      <c r="A10619" t="s">
        <v>723</v>
      </c>
      <c r="B10619">
        <v>21239</v>
      </c>
      <c r="C10619" s="593">
        <v>0.06</v>
      </c>
      <c r="D10619" t="s">
        <v>3960</v>
      </c>
      <c r="E10619">
        <v>0.06</v>
      </c>
      <c r="F10619">
        <v>0</v>
      </c>
      <c r="G10619">
        <v>0</v>
      </c>
      <c r="H10619">
        <v>0</v>
      </c>
      <c r="I10619">
        <v>0</v>
      </c>
    </row>
    <row r="10620" spans="1:9" x14ac:dyDescent="0.25">
      <c r="A10620" t="s">
        <v>723</v>
      </c>
      <c r="B10620">
        <v>21240</v>
      </c>
      <c r="C10620" s="593">
        <v>0.06</v>
      </c>
      <c r="D10620" t="s">
        <v>3948</v>
      </c>
      <c r="E10620">
        <v>0.06</v>
      </c>
      <c r="F10620">
        <v>0</v>
      </c>
      <c r="G10620">
        <v>0</v>
      </c>
      <c r="H10620">
        <v>0</v>
      </c>
      <c r="I10620">
        <v>0</v>
      </c>
    </row>
    <row r="10621" spans="1:9" x14ac:dyDescent="0.25">
      <c r="A10621" t="s">
        <v>723</v>
      </c>
      <c r="B10621">
        <v>21241</v>
      </c>
      <c r="C10621" s="593">
        <v>0.06</v>
      </c>
      <c r="D10621" t="s">
        <v>3960</v>
      </c>
      <c r="E10621">
        <v>0.06</v>
      </c>
      <c r="F10621">
        <v>0</v>
      </c>
      <c r="G10621">
        <v>0</v>
      </c>
      <c r="H10621">
        <v>0</v>
      </c>
      <c r="I10621">
        <v>0</v>
      </c>
    </row>
    <row r="10622" spans="1:9" x14ac:dyDescent="0.25">
      <c r="A10622" t="s">
        <v>723</v>
      </c>
      <c r="B10622">
        <v>21244</v>
      </c>
      <c r="C10622" s="593">
        <v>0.06</v>
      </c>
      <c r="D10622" t="s">
        <v>3960</v>
      </c>
      <c r="E10622">
        <v>0.06</v>
      </c>
      <c r="F10622">
        <v>0</v>
      </c>
      <c r="G10622">
        <v>0</v>
      </c>
      <c r="H10622">
        <v>0</v>
      </c>
      <c r="I10622">
        <v>0</v>
      </c>
    </row>
    <row r="10623" spans="1:9" x14ac:dyDescent="0.25">
      <c r="A10623" t="s">
        <v>723</v>
      </c>
      <c r="B10623">
        <v>21250</v>
      </c>
      <c r="C10623" s="593">
        <v>0.06</v>
      </c>
      <c r="D10623" t="s">
        <v>3960</v>
      </c>
      <c r="E10623">
        <v>0.06</v>
      </c>
      <c r="F10623">
        <v>0</v>
      </c>
      <c r="G10623">
        <v>0</v>
      </c>
      <c r="H10623">
        <v>0</v>
      </c>
      <c r="I10623">
        <v>0</v>
      </c>
    </row>
    <row r="10624" spans="1:9" x14ac:dyDescent="0.25">
      <c r="A10624" t="s">
        <v>723</v>
      </c>
      <c r="B10624">
        <v>21251</v>
      </c>
      <c r="C10624" s="593">
        <v>0.06</v>
      </c>
      <c r="D10624" t="s">
        <v>3960</v>
      </c>
      <c r="E10624">
        <v>0.06</v>
      </c>
      <c r="F10624">
        <v>0</v>
      </c>
      <c r="G10624">
        <v>0</v>
      </c>
      <c r="H10624">
        <v>0</v>
      </c>
      <c r="I10624">
        <v>0</v>
      </c>
    </row>
    <row r="10625" spans="1:9" x14ac:dyDescent="0.25">
      <c r="A10625" t="s">
        <v>723</v>
      </c>
      <c r="B10625">
        <v>21252</v>
      </c>
      <c r="C10625" s="593">
        <v>0.06</v>
      </c>
      <c r="D10625" t="s">
        <v>3960</v>
      </c>
      <c r="E10625">
        <v>0.06</v>
      </c>
      <c r="F10625">
        <v>0</v>
      </c>
      <c r="G10625">
        <v>0</v>
      </c>
      <c r="H10625">
        <v>0</v>
      </c>
      <c r="I10625">
        <v>0</v>
      </c>
    </row>
    <row r="10626" spans="1:9" x14ac:dyDescent="0.25">
      <c r="A10626" t="s">
        <v>723</v>
      </c>
      <c r="B10626">
        <v>21263</v>
      </c>
      <c r="C10626" s="593">
        <v>0.06</v>
      </c>
      <c r="D10626" t="s">
        <v>3960</v>
      </c>
      <c r="E10626">
        <v>0.06</v>
      </c>
      <c r="F10626">
        <v>0</v>
      </c>
      <c r="G10626">
        <v>0</v>
      </c>
      <c r="H10626">
        <v>0</v>
      </c>
      <c r="I10626">
        <v>0</v>
      </c>
    </row>
    <row r="10627" spans="1:9" x14ac:dyDescent="0.25">
      <c r="A10627" t="s">
        <v>723</v>
      </c>
      <c r="B10627">
        <v>21264</v>
      </c>
      <c r="C10627" s="593">
        <v>0.06</v>
      </c>
      <c r="D10627" t="s">
        <v>3960</v>
      </c>
      <c r="E10627">
        <v>0.06</v>
      </c>
      <c r="F10627">
        <v>0</v>
      </c>
      <c r="G10627">
        <v>0</v>
      </c>
      <c r="H10627">
        <v>0</v>
      </c>
      <c r="I10627">
        <v>0</v>
      </c>
    </row>
    <row r="10628" spans="1:9" x14ac:dyDescent="0.25">
      <c r="A10628" t="s">
        <v>723</v>
      </c>
      <c r="B10628">
        <v>21270</v>
      </c>
      <c r="C10628" s="593">
        <v>0.06</v>
      </c>
      <c r="D10628" t="s">
        <v>3960</v>
      </c>
      <c r="E10628">
        <v>0.06</v>
      </c>
      <c r="F10628">
        <v>0</v>
      </c>
      <c r="G10628">
        <v>0</v>
      </c>
      <c r="H10628">
        <v>0</v>
      </c>
      <c r="I10628">
        <v>0</v>
      </c>
    </row>
    <row r="10629" spans="1:9" x14ac:dyDescent="0.25">
      <c r="A10629" t="s">
        <v>723</v>
      </c>
      <c r="B10629">
        <v>21273</v>
      </c>
      <c r="C10629" s="593">
        <v>0.06</v>
      </c>
      <c r="D10629" t="s">
        <v>3960</v>
      </c>
      <c r="E10629">
        <v>0.06</v>
      </c>
      <c r="F10629">
        <v>0</v>
      </c>
      <c r="G10629">
        <v>0</v>
      </c>
      <c r="H10629">
        <v>0</v>
      </c>
      <c r="I10629">
        <v>0</v>
      </c>
    </row>
    <row r="10630" spans="1:9" x14ac:dyDescent="0.25">
      <c r="A10630" t="s">
        <v>723</v>
      </c>
      <c r="B10630">
        <v>21275</v>
      </c>
      <c r="C10630" s="593">
        <v>0.06</v>
      </c>
      <c r="D10630" t="s">
        <v>3960</v>
      </c>
      <c r="E10630">
        <v>0.06</v>
      </c>
      <c r="F10630">
        <v>0</v>
      </c>
      <c r="G10630">
        <v>0</v>
      </c>
      <c r="H10630">
        <v>0</v>
      </c>
      <c r="I10630">
        <v>0</v>
      </c>
    </row>
    <row r="10631" spans="1:9" x14ac:dyDescent="0.25">
      <c r="A10631" t="s">
        <v>723</v>
      </c>
      <c r="B10631">
        <v>21278</v>
      </c>
      <c r="C10631" s="593">
        <v>0.06</v>
      </c>
      <c r="D10631" t="s">
        <v>3960</v>
      </c>
      <c r="E10631">
        <v>0.06</v>
      </c>
      <c r="F10631">
        <v>0</v>
      </c>
      <c r="G10631">
        <v>0</v>
      </c>
      <c r="H10631">
        <v>0</v>
      </c>
      <c r="I10631">
        <v>0</v>
      </c>
    </row>
    <row r="10632" spans="1:9" x14ac:dyDescent="0.25">
      <c r="A10632" t="s">
        <v>723</v>
      </c>
      <c r="B10632">
        <v>21279</v>
      </c>
      <c r="C10632" s="593">
        <v>0.06</v>
      </c>
      <c r="D10632" t="s">
        <v>3960</v>
      </c>
      <c r="E10632">
        <v>0.06</v>
      </c>
      <c r="F10632">
        <v>0</v>
      </c>
      <c r="G10632">
        <v>0</v>
      </c>
      <c r="H10632">
        <v>0</v>
      </c>
      <c r="I10632">
        <v>0</v>
      </c>
    </row>
    <row r="10633" spans="1:9" x14ac:dyDescent="0.25">
      <c r="A10633" t="s">
        <v>723</v>
      </c>
      <c r="B10633">
        <v>21281</v>
      </c>
      <c r="C10633" s="593">
        <v>0.06</v>
      </c>
      <c r="D10633" t="s">
        <v>3960</v>
      </c>
      <c r="E10633">
        <v>0.06</v>
      </c>
      <c r="F10633">
        <v>0</v>
      </c>
      <c r="G10633">
        <v>0</v>
      </c>
      <c r="H10633">
        <v>0</v>
      </c>
      <c r="I10633">
        <v>0</v>
      </c>
    </row>
    <row r="10634" spans="1:9" x14ac:dyDescent="0.25">
      <c r="A10634" t="s">
        <v>723</v>
      </c>
      <c r="B10634">
        <v>21282</v>
      </c>
      <c r="C10634" s="593">
        <v>0.06</v>
      </c>
      <c r="D10634" t="s">
        <v>3960</v>
      </c>
      <c r="E10634">
        <v>0.06</v>
      </c>
      <c r="F10634">
        <v>0</v>
      </c>
      <c r="G10634">
        <v>0</v>
      </c>
      <c r="H10634">
        <v>0</v>
      </c>
      <c r="I10634">
        <v>0</v>
      </c>
    </row>
    <row r="10635" spans="1:9" x14ac:dyDescent="0.25">
      <c r="A10635" t="s">
        <v>723</v>
      </c>
      <c r="B10635">
        <v>21284</v>
      </c>
      <c r="C10635" s="593">
        <v>0.06</v>
      </c>
      <c r="D10635" t="s">
        <v>3960</v>
      </c>
      <c r="E10635">
        <v>0.06</v>
      </c>
      <c r="F10635">
        <v>0</v>
      </c>
      <c r="G10635">
        <v>0</v>
      </c>
      <c r="H10635">
        <v>0</v>
      </c>
      <c r="I10635">
        <v>0</v>
      </c>
    </row>
    <row r="10636" spans="1:9" x14ac:dyDescent="0.25">
      <c r="A10636" t="s">
        <v>723</v>
      </c>
      <c r="B10636">
        <v>21285</v>
      </c>
      <c r="C10636" s="593">
        <v>0.06</v>
      </c>
      <c r="D10636" t="s">
        <v>3960</v>
      </c>
      <c r="E10636">
        <v>0.06</v>
      </c>
      <c r="F10636">
        <v>0</v>
      </c>
      <c r="G10636">
        <v>0</v>
      </c>
      <c r="H10636">
        <v>0</v>
      </c>
      <c r="I10636">
        <v>0</v>
      </c>
    </row>
    <row r="10637" spans="1:9" x14ac:dyDescent="0.25">
      <c r="A10637" t="s">
        <v>723</v>
      </c>
      <c r="B10637">
        <v>21286</v>
      </c>
      <c r="C10637" s="593">
        <v>0.06</v>
      </c>
      <c r="D10637" t="s">
        <v>3960</v>
      </c>
      <c r="E10637">
        <v>0.06</v>
      </c>
      <c r="F10637">
        <v>0</v>
      </c>
      <c r="G10637">
        <v>0</v>
      </c>
      <c r="H10637">
        <v>0</v>
      </c>
      <c r="I10637">
        <v>0</v>
      </c>
    </row>
    <row r="10638" spans="1:9" x14ac:dyDescent="0.25">
      <c r="A10638" t="s">
        <v>723</v>
      </c>
      <c r="B10638">
        <v>21287</v>
      </c>
      <c r="C10638" s="593">
        <v>0.06</v>
      </c>
      <c r="D10638" t="s">
        <v>3960</v>
      </c>
      <c r="E10638">
        <v>0.06</v>
      </c>
      <c r="F10638">
        <v>0</v>
      </c>
      <c r="G10638">
        <v>0</v>
      </c>
      <c r="H10638">
        <v>0</v>
      </c>
      <c r="I10638">
        <v>0</v>
      </c>
    </row>
    <row r="10639" spans="1:9" x14ac:dyDescent="0.25">
      <c r="A10639" t="s">
        <v>723</v>
      </c>
      <c r="B10639">
        <v>21289</v>
      </c>
      <c r="C10639" s="593">
        <v>0.06</v>
      </c>
      <c r="D10639" t="s">
        <v>3960</v>
      </c>
      <c r="E10639">
        <v>0.06</v>
      </c>
      <c r="F10639">
        <v>0</v>
      </c>
      <c r="G10639">
        <v>0</v>
      </c>
      <c r="H10639">
        <v>0</v>
      </c>
      <c r="I10639">
        <v>0</v>
      </c>
    </row>
    <row r="10640" spans="1:9" x14ac:dyDescent="0.25">
      <c r="A10640" t="s">
        <v>723</v>
      </c>
      <c r="B10640">
        <v>21290</v>
      </c>
      <c r="C10640" s="593">
        <v>0.06</v>
      </c>
      <c r="D10640" t="s">
        <v>3960</v>
      </c>
      <c r="E10640">
        <v>0.06</v>
      </c>
      <c r="F10640">
        <v>0</v>
      </c>
      <c r="G10640">
        <v>0</v>
      </c>
      <c r="H10640">
        <v>0</v>
      </c>
      <c r="I10640">
        <v>0</v>
      </c>
    </row>
    <row r="10641" spans="1:9" x14ac:dyDescent="0.25">
      <c r="A10641" t="s">
        <v>723</v>
      </c>
      <c r="B10641">
        <v>21297</v>
      </c>
      <c r="C10641" s="593">
        <v>0.06</v>
      </c>
      <c r="D10641" t="s">
        <v>3960</v>
      </c>
      <c r="E10641">
        <v>0.06</v>
      </c>
      <c r="F10641">
        <v>0</v>
      </c>
      <c r="G10641">
        <v>0</v>
      </c>
      <c r="H10641">
        <v>0</v>
      </c>
      <c r="I10641">
        <v>0</v>
      </c>
    </row>
    <row r="10642" spans="1:9" x14ac:dyDescent="0.25">
      <c r="A10642" t="s">
        <v>723</v>
      </c>
      <c r="B10642">
        <v>21298</v>
      </c>
      <c r="C10642" s="593">
        <v>0.06</v>
      </c>
      <c r="D10642" t="s">
        <v>3960</v>
      </c>
      <c r="E10642">
        <v>0.06</v>
      </c>
      <c r="F10642">
        <v>0</v>
      </c>
      <c r="G10642">
        <v>0</v>
      </c>
      <c r="H10642">
        <v>0</v>
      </c>
      <c r="I10642">
        <v>0</v>
      </c>
    </row>
    <row r="10643" spans="1:9" x14ac:dyDescent="0.25">
      <c r="A10643" t="s">
        <v>723</v>
      </c>
      <c r="B10643">
        <v>21401</v>
      </c>
      <c r="C10643" s="593">
        <v>0.06</v>
      </c>
      <c r="D10643" t="s">
        <v>3948</v>
      </c>
      <c r="E10643">
        <v>0.06</v>
      </c>
      <c r="F10643">
        <v>0</v>
      </c>
      <c r="G10643">
        <v>0</v>
      </c>
      <c r="H10643">
        <v>0</v>
      </c>
      <c r="I10643">
        <v>0</v>
      </c>
    </row>
    <row r="10644" spans="1:9" x14ac:dyDescent="0.25">
      <c r="A10644" t="s">
        <v>723</v>
      </c>
      <c r="B10644">
        <v>21402</v>
      </c>
      <c r="C10644" s="593">
        <v>0.06</v>
      </c>
      <c r="D10644" t="s">
        <v>3948</v>
      </c>
      <c r="E10644">
        <v>0.06</v>
      </c>
      <c r="F10644">
        <v>0</v>
      </c>
      <c r="G10644">
        <v>0</v>
      </c>
      <c r="H10644">
        <v>0</v>
      </c>
      <c r="I10644">
        <v>0</v>
      </c>
    </row>
    <row r="10645" spans="1:9" x14ac:dyDescent="0.25">
      <c r="A10645" t="s">
        <v>723</v>
      </c>
      <c r="B10645">
        <v>21403</v>
      </c>
      <c r="C10645" s="593">
        <v>0.06</v>
      </c>
      <c r="D10645" t="s">
        <v>3948</v>
      </c>
      <c r="E10645">
        <v>0.06</v>
      </c>
      <c r="F10645">
        <v>0</v>
      </c>
      <c r="G10645">
        <v>0</v>
      </c>
      <c r="H10645">
        <v>0</v>
      </c>
      <c r="I10645">
        <v>0</v>
      </c>
    </row>
    <row r="10646" spans="1:9" x14ac:dyDescent="0.25">
      <c r="A10646" t="s">
        <v>723</v>
      </c>
      <c r="B10646">
        <v>21404</v>
      </c>
      <c r="C10646" s="593">
        <v>0.06</v>
      </c>
      <c r="D10646" t="s">
        <v>3961</v>
      </c>
      <c r="E10646">
        <v>0.06</v>
      </c>
      <c r="F10646">
        <v>0</v>
      </c>
      <c r="G10646">
        <v>0</v>
      </c>
      <c r="H10646">
        <v>0</v>
      </c>
      <c r="I10646">
        <v>0</v>
      </c>
    </row>
    <row r="10647" spans="1:9" x14ac:dyDescent="0.25">
      <c r="A10647" t="s">
        <v>723</v>
      </c>
      <c r="B10647">
        <v>21405</v>
      </c>
      <c r="C10647" s="593">
        <v>0.06</v>
      </c>
      <c r="D10647" t="s">
        <v>3948</v>
      </c>
      <c r="E10647">
        <v>0.06</v>
      </c>
      <c r="F10647">
        <v>0</v>
      </c>
      <c r="G10647">
        <v>0</v>
      </c>
      <c r="H10647">
        <v>0</v>
      </c>
      <c r="I10647">
        <v>0</v>
      </c>
    </row>
    <row r="10648" spans="1:9" x14ac:dyDescent="0.25">
      <c r="A10648" t="s">
        <v>723</v>
      </c>
      <c r="B10648">
        <v>21409</v>
      </c>
      <c r="C10648" s="593">
        <v>0.06</v>
      </c>
      <c r="D10648" t="s">
        <v>3948</v>
      </c>
      <c r="E10648">
        <v>0.06</v>
      </c>
      <c r="F10648">
        <v>0</v>
      </c>
      <c r="G10648">
        <v>0</v>
      </c>
      <c r="H10648">
        <v>0</v>
      </c>
      <c r="I10648">
        <v>0</v>
      </c>
    </row>
    <row r="10649" spans="1:9" x14ac:dyDescent="0.25">
      <c r="A10649" t="s">
        <v>723</v>
      </c>
      <c r="B10649">
        <v>21411</v>
      </c>
      <c r="C10649" s="593">
        <v>0.06</v>
      </c>
      <c r="D10649" t="s">
        <v>3961</v>
      </c>
      <c r="E10649">
        <v>0.06</v>
      </c>
      <c r="F10649">
        <v>0</v>
      </c>
      <c r="G10649">
        <v>0</v>
      </c>
      <c r="H10649">
        <v>0</v>
      </c>
      <c r="I10649">
        <v>0</v>
      </c>
    </row>
    <row r="10650" spans="1:9" x14ac:dyDescent="0.25">
      <c r="A10650" t="s">
        <v>723</v>
      </c>
      <c r="B10650">
        <v>21412</v>
      </c>
      <c r="C10650" s="593">
        <v>0.06</v>
      </c>
      <c r="D10650" t="s">
        <v>3948</v>
      </c>
      <c r="E10650">
        <v>0.06</v>
      </c>
      <c r="F10650">
        <v>0</v>
      </c>
      <c r="G10650">
        <v>0</v>
      </c>
      <c r="H10650">
        <v>0</v>
      </c>
      <c r="I10650">
        <v>0</v>
      </c>
    </row>
    <row r="10651" spans="1:9" x14ac:dyDescent="0.25">
      <c r="A10651" t="s">
        <v>723</v>
      </c>
      <c r="B10651">
        <v>21501</v>
      </c>
      <c r="C10651" s="593">
        <v>0.06</v>
      </c>
      <c r="D10651" t="s">
        <v>3361</v>
      </c>
      <c r="E10651">
        <v>0.06</v>
      </c>
      <c r="F10651">
        <v>0</v>
      </c>
      <c r="G10651">
        <v>0</v>
      </c>
      <c r="H10651">
        <v>0</v>
      </c>
      <c r="I10651">
        <v>0</v>
      </c>
    </row>
    <row r="10652" spans="1:9" x14ac:dyDescent="0.25">
      <c r="A10652" t="s">
        <v>723</v>
      </c>
      <c r="B10652">
        <v>21502</v>
      </c>
      <c r="C10652" s="593">
        <v>0.06</v>
      </c>
      <c r="D10652" t="s">
        <v>3962</v>
      </c>
      <c r="E10652">
        <v>0.06</v>
      </c>
      <c r="F10652">
        <v>0</v>
      </c>
      <c r="G10652">
        <v>0</v>
      </c>
      <c r="H10652">
        <v>0</v>
      </c>
      <c r="I10652">
        <v>0</v>
      </c>
    </row>
    <row r="10653" spans="1:9" x14ac:dyDescent="0.25">
      <c r="A10653" t="s">
        <v>723</v>
      </c>
      <c r="B10653">
        <v>21503</v>
      </c>
      <c r="C10653" s="593">
        <v>0.06</v>
      </c>
      <c r="D10653" t="s">
        <v>3361</v>
      </c>
      <c r="E10653">
        <v>0.06</v>
      </c>
      <c r="F10653">
        <v>0</v>
      </c>
      <c r="G10653">
        <v>0</v>
      </c>
      <c r="H10653">
        <v>0</v>
      </c>
      <c r="I10653">
        <v>0</v>
      </c>
    </row>
    <row r="10654" spans="1:9" x14ac:dyDescent="0.25">
      <c r="A10654" t="s">
        <v>723</v>
      </c>
      <c r="B10654">
        <v>21504</v>
      </c>
      <c r="C10654" s="593">
        <v>0.06</v>
      </c>
      <c r="D10654" t="s">
        <v>3962</v>
      </c>
      <c r="E10654">
        <v>0.06</v>
      </c>
      <c r="F10654">
        <v>0</v>
      </c>
      <c r="G10654">
        <v>0</v>
      </c>
      <c r="H10654">
        <v>0</v>
      </c>
      <c r="I10654">
        <v>0</v>
      </c>
    </row>
    <row r="10655" spans="1:9" x14ac:dyDescent="0.25">
      <c r="A10655" t="s">
        <v>723</v>
      </c>
      <c r="B10655">
        <v>21505</v>
      </c>
      <c r="C10655" s="593">
        <v>0.06</v>
      </c>
      <c r="D10655" t="s">
        <v>3962</v>
      </c>
      <c r="E10655">
        <v>0.06</v>
      </c>
      <c r="F10655">
        <v>0</v>
      </c>
      <c r="G10655">
        <v>0</v>
      </c>
      <c r="H10655">
        <v>0</v>
      </c>
      <c r="I10655">
        <v>0</v>
      </c>
    </row>
    <row r="10656" spans="1:9" x14ac:dyDescent="0.25">
      <c r="A10656" t="s">
        <v>723</v>
      </c>
      <c r="B10656">
        <v>21520</v>
      </c>
      <c r="C10656" s="593">
        <v>0.06</v>
      </c>
      <c r="D10656" t="s">
        <v>3963</v>
      </c>
      <c r="E10656">
        <v>0.06</v>
      </c>
      <c r="F10656">
        <v>0</v>
      </c>
      <c r="G10656">
        <v>0</v>
      </c>
      <c r="H10656">
        <v>0</v>
      </c>
      <c r="I10656">
        <v>0</v>
      </c>
    </row>
    <row r="10657" spans="1:9" x14ac:dyDescent="0.25">
      <c r="A10657" t="s">
        <v>723</v>
      </c>
      <c r="B10657">
        <v>21521</v>
      </c>
      <c r="C10657" s="593">
        <v>0.06</v>
      </c>
      <c r="D10657" t="s">
        <v>3963</v>
      </c>
      <c r="E10657">
        <v>0.06</v>
      </c>
      <c r="F10657">
        <v>0</v>
      </c>
      <c r="G10657">
        <v>0</v>
      </c>
      <c r="H10657">
        <v>0</v>
      </c>
      <c r="I10657">
        <v>0</v>
      </c>
    </row>
    <row r="10658" spans="1:9" x14ac:dyDescent="0.25">
      <c r="A10658" t="s">
        <v>723</v>
      </c>
      <c r="B10658">
        <v>21522</v>
      </c>
      <c r="C10658" s="593">
        <v>0.06</v>
      </c>
      <c r="D10658" t="s">
        <v>3963</v>
      </c>
      <c r="E10658">
        <v>0.06</v>
      </c>
      <c r="F10658">
        <v>0</v>
      </c>
      <c r="G10658">
        <v>0</v>
      </c>
      <c r="H10658">
        <v>0</v>
      </c>
      <c r="I10658">
        <v>0</v>
      </c>
    </row>
    <row r="10659" spans="1:9" x14ac:dyDescent="0.25">
      <c r="A10659" t="s">
        <v>723</v>
      </c>
      <c r="B10659">
        <v>21523</v>
      </c>
      <c r="C10659" s="593">
        <v>0.06</v>
      </c>
      <c r="D10659" t="s">
        <v>3963</v>
      </c>
      <c r="E10659">
        <v>0.06</v>
      </c>
      <c r="F10659">
        <v>0</v>
      </c>
      <c r="G10659">
        <v>0</v>
      </c>
      <c r="H10659">
        <v>0</v>
      </c>
      <c r="I10659">
        <v>0</v>
      </c>
    </row>
    <row r="10660" spans="1:9" x14ac:dyDescent="0.25">
      <c r="A10660" t="s">
        <v>723</v>
      </c>
      <c r="B10660">
        <v>21524</v>
      </c>
      <c r="C10660" s="593">
        <v>0.06</v>
      </c>
      <c r="D10660" t="s">
        <v>3962</v>
      </c>
      <c r="E10660">
        <v>0.06</v>
      </c>
      <c r="F10660">
        <v>0</v>
      </c>
      <c r="G10660">
        <v>0</v>
      </c>
      <c r="H10660">
        <v>0</v>
      </c>
      <c r="I10660">
        <v>0</v>
      </c>
    </row>
    <row r="10661" spans="1:9" x14ac:dyDescent="0.25">
      <c r="A10661" t="s">
        <v>723</v>
      </c>
      <c r="B10661">
        <v>21528</v>
      </c>
      <c r="C10661" s="593">
        <v>0.06</v>
      </c>
      <c r="D10661" t="s">
        <v>3962</v>
      </c>
      <c r="E10661">
        <v>0.06</v>
      </c>
      <c r="F10661">
        <v>0</v>
      </c>
      <c r="G10661">
        <v>0</v>
      </c>
      <c r="H10661">
        <v>0</v>
      </c>
      <c r="I10661">
        <v>0</v>
      </c>
    </row>
    <row r="10662" spans="1:9" x14ac:dyDescent="0.25">
      <c r="A10662" t="s">
        <v>723</v>
      </c>
      <c r="B10662">
        <v>21529</v>
      </c>
      <c r="C10662" s="593">
        <v>0.06</v>
      </c>
      <c r="D10662" t="s">
        <v>3962</v>
      </c>
      <c r="E10662">
        <v>0.06</v>
      </c>
      <c r="F10662">
        <v>0</v>
      </c>
      <c r="G10662">
        <v>0</v>
      </c>
      <c r="H10662">
        <v>0</v>
      </c>
      <c r="I10662">
        <v>0</v>
      </c>
    </row>
    <row r="10663" spans="1:9" x14ac:dyDescent="0.25">
      <c r="A10663" t="s">
        <v>723</v>
      </c>
      <c r="B10663">
        <v>21530</v>
      </c>
      <c r="C10663" s="593">
        <v>0.06</v>
      </c>
      <c r="D10663" t="s">
        <v>3962</v>
      </c>
      <c r="E10663">
        <v>0.06</v>
      </c>
      <c r="F10663">
        <v>0</v>
      </c>
      <c r="G10663">
        <v>0</v>
      </c>
      <c r="H10663">
        <v>0</v>
      </c>
      <c r="I10663">
        <v>0</v>
      </c>
    </row>
    <row r="10664" spans="1:9" x14ac:dyDescent="0.25">
      <c r="A10664" t="s">
        <v>723</v>
      </c>
      <c r="B10664">
        <v>21531</v>
      </c>
      <c r="C10664" s="593">
        <v>0.06</v>
      </c>
      <c r="D10664" t="s">
        <v>3963</v>
      </c>
      <c r="E10664">
        <v>0.06</v>
      </c>
      <c r="F10664">
        <v>0</v>
      </c>
      <c r="G10664">
        <v>0</v>
      </c>
      <c r="H10664">
        <v>0</v>
      </c>
      <c r="I10664">
        <v>0</v>
      </c>
    </row>
    <row r="10665" spans="1:9" x14ac:dyDescent="0.25">
      <c r="A10665" t="s">
        <v>723</v>
      </c>
      <c r="B10665">
        <v>21532</v>
      </c>
      <c r="C10665" s="593">
        <v>0.06</v>
      </c>
      <c r="D10665" t="s">
        <v>3963</v>
      </c>
      <c r="E10665">
        <v>0.06</v>
      </c>
      <c r="F10665">
        <v>0</v>
      </c>
      <c r="G10665">
        <v>0</v>
      </c>
      <c r="H10665">
        <v>0</v>
      </c>
      <c r="I10665">
        <v>0</v>
      </c>
    </row>
    <row r="10666" spans="1:9" x14ac:dyDescent="0.25">
      <c r="A10666" t="s">
        <v>723</v>
      </c>
      <c r="B10666">
        <v>21536</v>
      </c>
      <c r="C10666" s="593">
        <v>0.06</v>
      </c>
      <c r="D10666" t="s">
        <v>3963</v>
      </c>
      <c r="E10666">
        <v>0.06</v>
      </c>
      <c r="F10666">
        <v>0</v>
      </c>
      <c r="G10666">
        <v>0</v>
      </c>
      <c r="H10666">
        <v>0</v>
      </c>
      <c r="I10666">
        <v>0</v>
      </c>
    </row>
    <row r="10667" spans="1:9" x14ac:dyDescent="0.25">
      <c r="A10667" t="s">
        <v>723</v>
      </c>
      <c r="B10667">
        <v>21538</v>
      </c>
      <c r="C10667" s="593">
        <v>0.06</v>
      </c>
      <c r="D10667" t="s">
        <v>3963</v>
      </c>
      <c r="E10667">
        <v>0.06</v>
      </c>
      <c r="F10667">
        <v>0</v>
      </c>
      <c r="G10667">
        <v>0</v>
      </c>
      <c r="H10667">
        <v>0</v>
      </c>
      <c r="I10667">
        <v>0</v>
      </c>
    </row>
    <row r="10668" spans="1:9" x14ac:dyDescent="0.25">
      <c r="A10668" t="s">
        <v>723</v>
      </c>
      <c r="B10668">
        <v>21539</v>
      </c>
      <c r="C10668" s="593">
        <v>0.06</v>
      </c>
      <c r="D10668" t="s">
        <v>3963</v>
      </c>
      <c r="E10668">
        <v>0.06</v>
      </c>
      <c r="F10668">
        <v>0</v>
      </c>
      <c r="G10668">
        <v>0</v>
      </c>
      <c r="H10668">
        <v>0</v>
      </c>
      <c r="I10668">
        <v>0</v>
      </c>
    </row>
    <row r="10669" spans="1:9" x14ac:dyDescent="0.25">
      <c r="A10669" t="s">
        <v>723</v>
      </c>
      <c r="B10669">
        <v>21540</v>
      </c>
      <c r="C10669" s="593">
        <v>0.06</v>
      </c>
      <c r="D10669" t="s">
        <v>3962</v>
      </c>
      <c r="E10669">
        <v>0.06</v>
      </c>
      <c r="F10669">
        <v>0</v>
      </c>
      <c r="G10669">
        <v>0</v>
      </c>
      <c r="H10669">
        <v>0</v>
      </c>
      <c r="I10669">
        <v>0</v>
      </c>
    </row>
    <row r="10670" spans="1:9" x14ac:dyDescent="0.25">
      <c r="A10670" t="s">
        <v>723</v>
      </c>
      <c r="B10670">
        <v>21541</v>
      </c>
      <c r="C10670" s="593">
        <v>0.06</v>
      </c>
      <c r="D10670" t="s">
        <v>3963</v>
      </c>
      <c r="E10670">
        <v>0.06</v>
      </c>
      <c r="F10670">
        <v>0</v>
      </c>
      <c r="G10670">
        <v>0</v>
      </c>
      <c r="H10670">
        <v>0</v>
      </c>
      <c r="I10670">
        <v>0</v>
      </c>
    </row>
    <row r="10671" spans="1:9" x14ac:dyDescent="0.25">
      <c r="A10671" t="s">
        <v>723</v>
      </c>
      <c r="B10671">
        <v>21542</v>
      </c>
      <c r="C10671" s="593">
        <v>0.06</v>
      </c>
      <c r="D10671" t="s">
        <v>1567</v>
      </c>
      <c r="E10671">
        <v>0.06</v>
      </c>
      <c r="F10671">
        <v>0</v>
      </c>
      <c r="G10671">
        <v>0</v>
      </c>
      <c r="H10671">
        <v>0</v>
      </c>
      <c r="I10671">
        <v>0</v>
      </c>
    </row>
    <row r="10672" spans="1:9" x14ac:dyDescent="0.25">
      <c r="A10672" t="s">
        <v>723</v>
      </c>
      <c r="B10672">
        <v>21543</v>
      </c>
      <c r="C10672" s="593">
        <v>0.06</v>
      </c>
      <c r="D10672" t="s">
        <v>3962</v>
      </c>
      <c r="E10672">
        <v>0.06</v>
      </c>
      <c r="F10672">
        <v>0</v>
      </c>
      <c r="G10672">
        <v>0</v>
      </c>
      <c r="H10672">
        <v>0</v>
      </c>
      <c r="I10672">
        <v>0</v>
      </c>
    </row>
    <row r="10673" spans="1:9" x14ac:dyDescent="0.25">
      <c r="A10673" t="s">
        <v>723</v>
      </c>
      <c r="B10673">
        <v>21545</v>
      </c>
      <c r="C10673" s="593">
        <v>0.06</v>
      </c>
      <c r="D10673" t="s">
        <v>3962</v>
      </c>
      <c r="E10673">
        <v>0.06</v>
      </c>
      <c r="F10673">
        <v>0</v>
      </c>
      <c r="G10673">
        <v>0</v>
      </c>
      <c r="H10673">
        <v>0</v>
      </c>
      <c r="I10673">
        <v>0</v>
      </c>
    </row>
    <row r="10674" spans="1:9" x14ac:dyDescent="0.25">
      <c r="A10674" t="s">
        <v>723</v>
      </c>
      <c r="B10674">
        <v>21550</v>
      </c>
      <c r="C10674" s="593">
        <v>0.06</v>
      </c>
      <c r="D10674" t="s">
        <v>3963</v>
      </c>
      <c r="E10674">
        <v>0.06</v>
      </c>
      <c r="F10674">
        <v>0</v>
      </c>
      <c r="G10674">
        <v>0</v>
      </c>
      <c r="H10674">
        <v>0</v>
      </c>
      <c r="I10674">
        <v>0</v>
      </c>
    </row>
    <row r="10675" spans="1:9" x14ac:dyDescent="0.25">
      <c r="A10675" t="s">
        <v>723</v>
      </c>
      <c r="B10675">
        <v>21555</v>
      </c>
      <c r="C10675" s="593">
        <v>0.06</v>
      </c>
      <c r="D10675" t="s">
        <v>3962</v>
      </c>
      <c r="E10675">
        <v>0.06</v>
      </c>
      <c r="F10675">
        <v>0</v>
      </c>
      <c r="G10675">
        <v>0</v>
      </c>
      <c r="H10675">
        <v>0</v>
      </c>
      <c r="I10675">
        <v>0</v>
      </c>
    </row>
    <row r="10676" spans="1:9" x14ac:dyDescent="0.25">
      <c r="A10676" t="s">
        <v>723</v>
      </c>
      <c r="B10676">
        <v>21556</v>
      </c>
      <c r="C10676" s="593">
        <v>0.06</v>
      </c>
      <c r="D10676" t="s">
        <v>3962</v>
      </c>
      <c r="E10676">
        <v>0.06</v>
      </c>
      <c r="F10676">
        <v>0</v>
      </c>
      <c r="G10676">
        <v>0</v>
      </c>
      <c r="H10676">
        <v>0</v>
      </c>
      <c r="I10676">
        <v>0</v>
      </c>
    </row>
    <row r="10677" spans="1:9" x14ac:dyDescent="0.25">
      <c r="A10677" t="s">
        <v>723</v>
      </c>
      <c r="B10677">
        <v>21557</v>
      </c>
      <c r="C10677" s="593">
        <v>0.06</v>
      </c>
      <c r="D10677" t="s">
        <v>3962</v>
      </c>
      <c r="E10677">
        <v>0.06</v>
      </c>
      <c r="F10677">
        <v>0</v>
      </c>
      <c r="G10677">
        <v>0</v>
      </c>
      <c r="H10677">
        <v>0</v>
      </c>
      <c r="I10677">
        <v>0</v>
      </c>
    </row>
    <row r="10678" spans="1:9" x14ac:dyDescent="0.25">
      <c r="A10678" t="s">
        <v>723</v>
      </c>
      <c r="B10678">
        <v>21560</v>
      </c>
      <c r="C10678" s="593">
        <v>0.06</v>
      </c>
      <c r="D10678" t="s">
        <v>3962</v>
      </c>
      <c r="E10678">
        <v>0.06</v>
      </c>
      <c r="F10678">
        <v>0</v>
      </c>
      <c r="G10678">
        <v>0</v>
      </c>
      <c r="H10678">
        <v>0</v>
      </c>
      <c r="I10678">
        <v>0</v>
      </c>
    </row>
    <row r="10679" spans="1:9" x14ac:dyDescent="0.25">
      <c r="A10679" t="s">
        <v>723</v>
      </c>
      <c r="B10679">
        <v>21561</v>
      </c>
      <c r="C10679" s="593">
        <v>0.06</v>
      </c>
      <c r="D10679" t="s">
        <v>3963</v>
      </c>
      <c r="E10679">
        <v>0.06</v>
      </c>
      <c r="F10679">
        <v>0</v>
      </c>
      <c r="G10679">
        <v>0</v>
      </c>
      <c r="H10679">
        <v>0</v>
      </c>
      <c r="I10679">
        <v>0</v>
      </c>
    </row>
    <row r="10680" spans="1:9" x14ac:dyDescent="0.25">
      <c r="A10680" t="s">
        <v>723</v>
      </c>
      <c r="B10680">
        <v>21562</v>
      </c>
      <c r="C10680" s="593">
        <v>0.06</v>
      </c>
      <c r="D10680" t="s">
        <v>3963</v>
      </c>
      <c r="E10680">
        <v>0.06</v>
      </c>
      <c r="F10680">
        <v>0</v>
      </c>
      <c r="G10680">
        <v>0</v>
      </c>
      <c r="H10680">
        <v>0</v>
      </c>
      <c r="I10680">
        <v>0</v>
      </c>
    </row>
    <row r="10681" spans="1:9" x14ac:dyDescent="0.25">
      <c r="A10681" t="s">
        <v>723</v>
      </c>
      <c r="B10681">
        <v>21601</v>
      </c>
      <c r="C10681" s="593">
        <v>0.06</v>
      </c>
      <c r="D10681" t="s">
        <v>3964</v>
      </c>
      <c r="E10681">
        <v>0.06</v>
      </c>
      <c r="F10681">
        <v>0</v>
      </c>
      <c r="G10681">
        <v>0</v>
      </c>
      <c r="H10681">
        <v>0</v>
      </c>
      <c r="I10681">
        <v>0</v>
      </c>
    </row>
    <row r="10682" spans="1:9" x14ac:dyDescent="0.25">
      <c r="A10682" t="s">
        <v>723</v>
      </c>
      <c r="B10682">
        <v>21607</v>
      </c>
      <c r="C10682" s="593">
        <v>0.06</v>
      </c>
      <c r="D10682" t="s">
        <v>3965</v>
      </c>
      <c r="E10682">
        <v>0.06</v>
      </c>
      <c r="F10682">
        <v>0</v>
      </c>
      <c r="G10682">
        <v>0</v>
      </c>
      <c r="H10682">
        <v>0</v>
      </c>
      <c r="I10682">
        <v>0</v>
      </c>
    </row>
    <row r="10683" spans="1:9" x14ac:dyDescent="0.25">
      <c r="A10683" t="s">
        <v>723</v>
      </c>
      <c r="B10683">
        <v>21609</v>
      </c>
      <c r="C10683" s="593">
        <v>0.06</v>
      </c>
      <c r="D10683" t="s">
        <v>3965</v>
      </c>
      <c r="E10683">
        <v>0.06</v>
      </c>
      <c r="F10683">
        <v>0</v>
      </c>
      <c r="G10683">
        <v>0</v>
      </c>
      <c r="H10683">
        <v>0</v>
      </c>
      <c r="I10683">
        <v>0</v>
      </c>
    </row>
    <row r="10684" spans="1:9" x14ac:dyDescent="0.25">
      <c r="A10684" t="s">
        <v>723</v>
      </c>
      <c r="B10684">
        <v>21610</v>
      </c>
      <c r="C10684" s="593">
        <v>0.06</v>
      </c>
      <c r="D10684" t="s">
        <v>3966</v>
      </c>
      <c r="E10684">
        <v>0.06</v>
      </c>
      <c r="F10684">
        <v>0</v>
      </c>
      <c r="G10684">
        <v>0</v>
      </c>
      <c r="H10684">
        <v>0</v>
      </c>
      <c r="I10684">
        <v>0</v>
      </c>
    </row>
    <row r="10685" spans="1:9" x14ac:dyDescent="0.25">
      <c r="A10685" t="s">
        <v>723</v>
      </c>
      <c r="B10685">
        <v>21612</v>
      </c>
      <c r="C10685" s="593">
        <v>0.06</v>
      </c>
      <c r="D10685" t="s">
        <v>3964</v>
      </c>
      <c r="E10685">
        <v>0.06</v>
      </c>
      <c r="F10685">
        <v>0</v>
      </c>
      <c r="G10685">
        <v>0</v>
      </c>
      <c r="H10685">
        <v>0</v>
      </c>
      <c r="I10685">
        <v>0</v>
      </c>
    </row>
    <row r="10686" spans="1:9" x14ac:dyDescent="0.25">
      <c r="A10686" t="s">
        <v>723</v>
      </c>
      <c r="B10686">
        <v>21613</v>
      </c>
      <c r="C10686" s="593">
        <v>0.06</v>
      </c>
      <c r="D10686" t="s">
        <v>3943</v>
      </c>
      <c r="E10686">
        <v>0.06</v>
      </c>
      <c r="F10686">
        <v>0</v>
      </c>
      <c r="G10686">
        <v>0</v>
      </c>
      <c r="H10686">
        <v>0</v>
      </c>
      <c r="I10686">
        <v>0</v>
      </c>
    </row>
    <row r="10687" spans="1:9" x14ac:dyDescent="0.25">
      <c r="A10687" t="s">
        <v>723</v>
      </c>
      <c r="B10687">
        <v>21617</v>
      </c>
      <c r="C10687" s="593">
        <v>0.06</v>
      </c>
      <c r="D10687" t="s">
        <v>3967</v>
      </c>
      <c r="E10687">
        <v>0.06</v>
      </c>
      <c r="F10687">
        <v>0</v>
      </c>
      <c r="G10687">
        <v>0</v>
      </c>
      <c r="H10687">
        <v>0</v>
      </c>
      <c r="I10687">
        <v>0</v>
      </c>
    </row>
    <row r="10688" spans="1:9" x14ac:dyDescent="0.25">
      <c r="A10688" t="s">
        <v>723</v>
      </c>
      <c r="B10688">
        <v>21619</v>
      </c>
      <c r="C10688" s="593">
        <v>0.06</v>
      </c>
      <c r="D10688" t="s">
        <v>3967</v>
      </c>
      <c r="E10688">
        <v>0.06</v>
      </c>
      <c r="F10688">
        <v>0</v>
      </c>
      <c r="G10688">
        <v>0</v>
      </c>
      <c r="H10688">
        <v>0</v>
      </c>
      <c r="I10688">
        <v>0</v>
      </c>
    </row>
    <row r="10689" spans="1:9" x14ac:dyDescent="0.25">
      <c r="A10689" t="s">
        <v>723</v>
      </c>
      <c r="B10689">
        <v>21620</v>
      </c>
      <c r="C10689" s="593">
        <v>0.06</v>
      </c>
      <c r="D10689" t="s">
        <v>3966</v>
      </c>
      <c r="E10689">
        <v>0.06</v>
      </c>
      <c r="F10689">
        <v>0</v>
      </c>
      <c r="G10689">
        <v>0</v>
      </c>
      <c r="H10689">
        <v>0</v>
      </c>
      <c r="I10689">
        <v>0</v>
      </c>
    </row>
    <row r="10690" spans="1:9" x14ac:dyDescent="0.25">
      <c r="A10690" t="s">
        <v>723</v>
      </c>
      <c r="B10690">
        <v>21622</v>
      </c>
      <c r="C10690" s="593">
        <v>0.06</v>
      </c>
      <c r="D10690" t="s">
        <v>3943</v>
      </c>
      <c r="E10690">
        <v>0.06</v>
      </c>
      <c r="F10690">
        <v>0</v>
      </c>
      <c r="G10690">
        <v>0</v>
      </c>
      <c r="H10690">
        <v>0</v>
      </c>
      <c r="I10690">
        <v>0</v>
      </c>
    </row>
    <row r="10691" spans="1:9" x14ac:dyDescent="0.25">
      <c r="A10691" t="s">
        <v>723</v>
      </c>
      <c r="B10691">
        <v>21623</v>
      </c>
      <c r="C10691" s="593">
        <v>0.06</v>
      </c>
      <c r="D10691" t="s">
        <v>3967</v>
      </c>
      <c r="E10691">
        <v>0.06</v>
      </c>
      <c r="F10691">
        <v>0</v>
      </c>
      <c r="G10691">
        <v>0</v>
      </c>
      <c r="H10691">
        <v>0</v>
      </c>
      <c r="I10691">
        <v>0</v>
      </c>
    </row>
    <row r="10692" spans="1:9" x14ac:dyDescent="0.25">
      <c r="A10692" t="s">
        <v>723</v>
      </c>
      <c r="B10692">
        <v>21624</v>
      </c>
      <c r="C10692" s="593">
        <v>0.06</v>
      </c>
      <c r="D10692" t="s">
        <v>3964</v>
      </c>
      <c r="E10692">
        <v>0.06</v>
      </c>
      <c r="F10692">
        <v>0</v>
      </c>
      <c r="G10692">
        <v>0</v>
      </c>
      <c r="H10692">
        <v>0</v>
      </c>
      <c r="I10692">
        <v>0</v>
      </c>
    </row>
    <row r="10693" spans="1:9" x14ac:dyDescent="0.25">
      <c r="A10693" t="s">
        <v>723</v>
      </c>
      <c r="B10693">
        <v>21625</v>
      </c>
      <c r="C10693" s="593">
        <v>0.06</v>
      </c>
      <c r="D10693" t="s">
        <v>3964</v>
      </c>
      <c r="E10693">
        <v>0.06</v>
      </c>
      <c r="F10693">
        <v>0</v>
      </c>
      <c r="G10693">
        <v>0</v>
      </c>
      <c r="H10693">
        <v>0</v>
      </c>
      <c r="I10693">
        <v>0</v>
      </c>
    </row>
    <row r="10694" spans="1:9" x14ac:dyDescent="0.25">
      <c r="A10694" t="s">
        <v>723</v>
      </c>
      <c r="B10694">
        <v>21626</v>
      </c>
      <c r="C10694" s="593">
        <v>0.06</v>
      </c>
      <c r="D10694" t="s">
        <v>3943</v>
      </c>
      <c r="E10694">
        <v>0.06</v>
      </c>
      <c r="F10694">
        <v>0</v>
      </c>
      <c r="G10694">
        <v>0</v>
      </c>
      <c r="H10694">
        <v>0</v>
      </c>
      <c r="I10694">
        <v>0</v>
      </c>
    </row>
    <row r="10695" spans="1:9" x14ac:dyDescent="0.25">
      <c r="A10695" t="s">
        <v>723</v>
      </c>
      <c r="B10695">
        <v>21627</v>
      </c>
      <c r="C10695" s="593">
        <v>0.06</v>
      </c>
      <c r="D10695" t="s">
        <v>3943</v>
      </c>
      <c r="E10695">
        <v>0.06</v>
      </c>
      <c r="F10695">
        <v>0</v>
      </c>
      <c r="G10695">
        <v>0</v>
      </c>
      <c r="H10695">
        <v>0</v>
      </c>
      <c r="I10695">
        <v>0</v>
      </c>
    </row>
    <row r="10696" spans="1:9" x14ac:dyDescent="0.25">
      <c r="A10696" t="s">
        <v>723</v>
      </c>
      <c r="B10696">
        <v>21628</v>
      </c>
      <c r="C10696" s="593">
        <v>0.06</v>
      </c>
      <c r="D10696" t="s">
        <v>3967</v>
      </c>
      <c r="E10696">
        <v>0.06</v>
      </c>
      <c r="F10696">
        <v>0</v>
      </c>
      <c r="G10696">
        <v>0</v>
      </c>
      <c r="H10696">
        <v>0</v>
      </c>
      <c r="I10696">
        <v>0</v>
      </c>
    </row>
    <row r="10697" spans="1:9" x14ac:dyDescent="0.25">
      <c r="A10697" t="s">
        <v>723</v>
      </c>
      <c r="B10697">
        <v>21629</v>
      </c>
      <c r="C10697" s="593">
        <v>0.06</v>
      </c>
      <c r="D10697" t="s">
        <v>3965</v>
      </c>
      <c r="E10697">
        <v>0.06</v>
      </c>
      <c r="F10697">
        <v>0</v>
      </c>
      <c r="G10697">
        <v>0</v>
      </c>
      <c r="H10697">
        <v>0</v>
      </c>
      <c r="I10697">
        <v>0</v>
      </c>
    </row>
    <row r="10698" spans="1:9" x14ac:dyDescent="0.25">
      <c r="A10698" t="s">
        <v>723</v>
      </c>
      <c r="B10698">
        <v>21631</v>
      </c>
      <c r="C10698" s="593">
        <v>0.06</v>
      </c>
      <c r="D10698" t="s">
        <v>3943</v>
      </c>
      <c r="E10698">
        <v>0.06</v>
      </c>
      <c r="F10698">
        <v>0</v>
      </c>
      <c r="G10698">
        <v>0</v>
      </c>
      <c r="H10698">
        <v>0</v>
      </c>
      <c r="I10698">
        <v>0</v>
      </c>
    </row>
    <row r="10699" spans="1:9" x14ac:dyDescent="0.25">
      <c r="A10699" t="s">
        <v>723</v>
      </c>
      <c r="B10699">
        <v>21632</v>
      </c>
      <c r="C10699" s="593">
        <v>0.06</v>
      </c>
      <c r="D10699" t="s">
        <v>3943</v>
      </c>
      <c r="E10699">
        <v>0.06</v>
      </c>
      <c r="F10699">
        <v>0</v>
      </c>
      <c r="G10699">
        <v>0</v>
      </c>
      <c r="H10699">
        <v>0</v>
      </c>
      <c r="I10699">
        <v>0</v>
      </c>
    </row>
    <row r="10700" spans="1:9" x14ac:dyDescent="0.25">
      <c r="A10700" t="s">
        <v>723</v>
      </c>
      <c r="B10700">
        <v>21634</v>
      </c>
      <c r="C10700" s="593">
        <v>0.06</v>
      </c>
      <c r="D10700" t="s">
        <v>3943</v>
      </c>
      <c r="E10700">
        <v>0.06</v>
      </c>
      <c r="F10700">
        <v>0</v>
      </c>
      <c r="G10700">
        <v>0</v>
      </c>
      <c r="H10700">
        <v>0</v>
      </c>
      <c r="I10700">
        <v>0</v>
      </c>
    </row>
    <row r="10701" spans="1:9" x14ac:dyDescent="0.25">
      <c r="A10701" t="s">
        <v>723</v>
      </c>
      <c r="B10701">
        <v>21635</v>
      </c>
      <c r="C10701" s="593">
        <v>0.06</v>
      </c>
      <c r="D10701" t="s">
        <v>2946</v>
      </c>
      <c r="E10701">
        <v>0.06</v>
      </c>
      <c r="F10701">
        <v>0</v>
      </c>
      <c r="G10701">
        <v>0</v>
      </c>
      <c r="H10701">
        <v>0</v>
      </c>
      <c r="I10701">
        <v>0</v>
      </c>
    </row>
    <row r="10702" spans="1:9" x14ac:dyDescent="0.25">
      <c r="A10702" t="s">
        <v>723</v>
      </c>
      <c r="B10702">
        <v>21636</v>
      </c>
      <c r="C10702" s="593">
        <v>0.06</v>
      </c>
      <c r="D10702" t="s">
        <v>3965</v>
      </c>
      <c r="E10702">
        <v>0.06</v>
      </c>
      <c r="F10702">
        <v>0</v>
      </c>
      <c r="G10702">
        <v>0</v>
      </c>
      <c r="H10702">
        <v>0</v>
      </c>
      <c r="I10702">
        <v>0</v>
      </c>
    </row>
    <row r="10703" spans="1:9" x14ac:dyDescent="0.25">
      <c r="A10703" t="s">
        <v>723</v>
      </c>
      <c r="B10703">
        <v>21638</v>
      </c>
      <c r="C10703" s="593">
        <v>0.06</v>
      </c>
      <c r="D10703" t="s">
        <v>3967</v>
      </c>
      <c r="E10703">
        <v>0.06</v>
      </c>
      <c r="F10703">
        <v>0</v>
      </c>
      <c r="G10703">
        <v>0</v>
      </c>
      <c r="H10703">
        <v>0</v>
      </c>
      <c r="I10703">
        <v>0</v>
      </c>
    </row>
    <row r="10704" spans="1:9" x14ac:dyDescent="0.25">
      <c r="A10704" t="s">
        <v>723</v>
      </c>
      <c r="B10704">
        <v>21639</v>
      </c>
      <c r="C10704" s="593">
        <v>0.06</v>
      </c>
      <c r="D10704" t="s">
        <v>3965</v>
      </c>
      <c r="E10704">
        <v>0.06</v>
      </c>
      <c r="F10704">
        <v>0</v>
      </c>
      <c r="G10704">
        <v>0</v>
      </c>
      <c r="H10704">
        <v>0</v>
      </c>
      <c r="I10704">
        <v>0</v>
      </c>
    </row>
    <row r="10705" spans="1:9" x14ac:dyDescent="0.25">
      <c r="A10705" t="s">
        <v>723</v>
      </c>
      <c r="B10705">
        <v>21640</v>
      </c>
      <c r="C10705" s="593">
        <v>0.06</v>
      </c>
      <c r="D10705" t="s">
        <v>3965</v>
      </c>
      <c r="E10705">
        <v>0.06</v>
      </c>
      <c r="F10705">
        <v>0</v>
      </c>
      <c r="G10705">
        <v>0</v>
      </c>
      <c r="H10705">
        <v>0</v>
      </c>
      <c r="I10705">
        <v>0</v>
      </c>
    </row>
    <row r="10706" spans="1:9" x14ac:dyDescent="0.25">
      <c r="A10706" t="s">
        <v>723</v>
      </c>
      <c r="B10706">
        <v>21641</v>
      </c>
      <c r="C10706" s="593">
        <v>0.06</v>
      </c>
      <c r="D10706" t="s">
        <v>3965</v>
      </c>
      <c r="E10706">
        <v>0.06</v>
      </c>
      <c r="F10706">
        <v>0</v>
      </c>
      <c r="G10706">
        <v>0</v>
      </c>
      <c r="H10706">
        <v>0</v>
      </c>
      <c r="I10706">
        <v>0</v>
      </c>
    </row>
    <row r="10707" spans="1:9" x14ac:dyDescent="0.25">
      <c r="A10707" t="s">
        <v>723</v>
      </c>
      <c r="B10707">
        <v>21643</v>
      </c>
      <c r="C10707" s="593">
        <v>0.06</v>
      </c>
      <c r="D10707" t="s">
        <v>3943</v>
      </c>
      <c r="E10707">
        <v>0.06</v>
      </c>
      <c r="F10707">
        <v>0</v>
      </c>
      <c r="G10707">
        <v>0</v>
      </c>
      <c r="H10707">
        <v>0</v>
      </c>
      <c r="I10707">
        <v>0</v>
      </c>
    </row>
    <row r="10708" spans="1:9" x14ac:dyDescent="0.25">
      <c r="A10708" t="s">
        <v>723</v>
      </c>
      <c r="B10708">
        <v>21644</v>
      </c>
      <c r="C10708" s="593">
        <v>0.06</v>
      </c>
      <c r="D10708" t="s">
        <v>3967</v>
      </c>
      <c r="E10708">
        <v>0.06</v>
      </c>
      <c r="F10708">
        <v>0</v>
      </c>
      <c r="G10708">
        <v>0</v>
      </c>
      <c r="H10708">
        <v>0</v>
      </c>
      <c r="I10708">
        <v>0</v>
      </c>
    </row>
    <row r="10709" spans="1:9" x14ac:dyDescent="0.25">
      <c r="A10709" t="s">
        <v>723</v>
      </c>
      <c r="B10709">
        <v>21645</v>
      </c>
      <c r="C10709" s="593">
        <v>0.06</v>
      </c>
      <c r="D10709" t="s">
        <v>3966</v>
      </c>
      <c r="E10709">
        <v>0.06</v>
      </c>
      <c r="F10709">
        <v>0</v>
      </c>
      <c r="G10709">
        <v>0</v>
      </c>
      <c r="H10709">
        <v>0</v>
      </c>
      <c r="I10709">
        <v>0</v>
      </c>
    </row>
    <row r="10710" spans="1:9" x14ac:dyDescent="0.25">
      <c r="A10710" t="s">
        <v>723</v>
      </c>
      <c r="B10710">
        <v>21647</v>
      </c>
      <c r="C10710" s="593">
        <v>0.06</v>
      </c>
      <c r="D10710" t="s">
        <v>3964</v>
      </c>
      <c r="E10710">
        <v>0.06</v>
      </c>
      <c r="F10710">
        <v>0</v>
      </c>
      <c r="G10710">
        <v>0</v>
      </c>
      <c r="H10710">
        <v>0</v>
      </c>
      <c r="I10710">
        <v>0</v>
      </c>
    </row>
    <row r="10711" spans="1:9" x14ac:dyDescent="0.25">
      <c r="A10711" t="s">
        <v>723</v>
      </c>
      <c r="B10711">
        <v>21648</v>
      </c>
      <c r="C10711" s="593">
        <v>0.06</v>
      </c>
      <c r="D10711" t="s">
        <v>3943</v>
      </c>
      <c r="E10711">
        <v>0.06</v>
      </c>
      <c r="F10711">
        <v>0</v>
      </c>
      <c r="G10711">
        <v>0</v>
      </c>
      <c r="H10711">
        <v>0</v>
      </c>
      <c r="I10711">
        <v>0</v>
      </c>
    </row>
    <row r="10712" spans="1:9" x14ac:dyDescent="0.25">
      <c r="A10712" t="s">
        <v>723</v>
      </c>
      <c r="B10712">
        <v>21649</v>
      </c>
      <c r="C10712" s="593">
        <v>0.06</v>
      </c>
      <c r="D10712" t="s">
        <v>3965</v>
      </c>
      <c r="E10712">
        <v>0.06</v>
      </c>
      <c r="F10712">
        <v>0</v>
      </c>
      <c r="G10712">
        <v>0</v>
      </c>
      <c r="H10712">
        <v>0</v>
      </c>
      <c r="I10712">
        <v>0</v>
      </c>
    </row>
    <row r="10713" spans="1:9" x14ac:dyDescent="0.25">
      <c r="A10713" t="s">
        <v>723</v>
      </c>
      <c r="B10713">
        <v>21650</v>
      </c>
      <c r="C10713" s="593">
        <v>0.06</v>
      </c>
      <c r="D10713" t="s">
        <v>3966</v>
      </c>
      <c r="E10713">
        <v>0.06</v>
      </c>
      <c r="F10713">
        <v>0</v>
      </c>
      <c r="G10713">
        <v>0</v>
      </c>
      <c r="H10713">
        <v>0</v>
      </c>
      <c r="I10713">
        <v>0</v>
      </c>
    </row>
    <row r="10714" spans="1:9" x14ac:dyDescent="0.25">
      <c r="A10714" t="s">
        <v>723</v>
      </c>
      <c r="B10714">
        <v>21651</v>
      </c>
      <c r="C10714" s="593">
        <v>0.06</v>
      </c>
      <c r="D10714" t="s">
        <v>3966</v>
      </c>
      <c r="E10714">
        <v>0.06</v>
      </c>
      <c r="F10714">
        <v>0</v>
      </c>
      <c r="G10714">
        <v>0</v>
      </c>
      <c r="H10714">
        <v>0</v>
      </c>
      <c r="I10714">
        <v>0</v>
      </c>
    </row>
    <row r="10715" spans="1:9" x14ac:dyDescent="0.25">
      <c r="A10715" t="s">
        <v>723</v>
      </c>
      <c r="B10715">
        <v>21652</v>
      </c>
      <c r="C10715" s="593">
        <v>0.06</v>
      </c>
      <c r="D10715" t="s">
        <v>3964</v>
      </c>
      <c r="E10715">
        <v>0.06</v>
      </c>
      <c r="F10715">
        <v>0</v>
      </c>
      <c r="G10715">
        <v>0</v>
      </c>
      <c r="H10715">
        <v>0</v>
      </c>
      <c r="I10715">
        <v>0</v>
      </c>
    </row>
    <row r="10716" spans="1:9" x14ac:dyDescent="0.25">
      <c r="A10716" t="s">
        <v>723</v>
      </c>
      <c r="B10716">
        <v>21653</v>
      </c>
      <c r="C10716" s="593">
        <v>0.06</v>
      </c>
      <c r="D10716" t="s">
        <v>3964</v>
      </c>
      <c r="E10716">
        <v>0.06</v>
      </c>
      <c r="F10716">
        <v>0</v>
      </c>
      <c r="G10716">
        <v>0</v>
      </c>
      <c r="H10716">
        <v>0</v>
      </c>
      <c r="I10716">
        <v>0</v>
      </c>
    </row>
    <row r="10717" spans="1:9" x14ac:dyDescent="0.25">
      <c r="A10717" t="s">
        <v>723</v>
      </c>
      <c r="B10717">
        <v>21654</v>
      </c>
      <c r="C10717" s="593">
        <v>0.06</v>
      </c>
      <c r="D10717" t="s">
        <v>3964</v>
      </c>
      <c r="E10717">
        <v>0.06</v>
      </c>
      <c r="F10717">
        <v>0</v>
      </c>
      <c r="G10717">
        <v>0</v>
      </c>
      <c r="H10717">
        <v>0</v>
      </c>
      <c r="I10717">
        <v>0</v>
      </c>
    </row>
    <row r="10718" spans="1:9" x14ac:dyDescent="0.25">
      <c r="A10718" t="s">
        <v>723</v>
      </c>
      <c r="B10718">
        <v>21655</v>
      </c>
      <c r="C10718" s="593">
        <v>0.06</v>
      </c>
      <c r="D10718" t="s">
        <v>3965</v>
      </c>
      <c r="E10718">
        <v>0.06</v>
      </c>
      <c r="F10718">
        <v>0</v>
      </c>
      <c r="G10718">
        <v>0</v>
      </c>
      <c r="H10718">
        <v>0</v>
      </c>
      <c r="I10718">
        <v>0</v>
      </c>
    </row>
    <row r="10719" spans="1:9" x14ac:dyDescent="0.25">
      <c r="A10719" t="s">
        <v>723</v>
      </c>
      <c r="B10719">
        <v>21656</v>
      </c>
      <c r="C10719" s="593">
        <v>0.06</v>
      </c>
      <c r="D10719" t="s">
        <v>3967</v>
      </c>
      <c r="E10719">
        <v>0.06</v>
      </c>
      <c r="F10719">
        <v>0</v>
      </c>
      <c r="G10719">
        <v>0</v>
      </c>
      <c r="H10719">
        <v>0</v>
      </c>
      <c r="I10719">
        <v>0</v>
      </c>
    </row>
    <row r="10720" spans="1:9" x14ac:dyDescent="0.25">
      <c r="A10720" t="s">
        <v>723</v>
      </c>
      <c r="B10720">
        <v>21657</v>
      </c>
      <c r="C10720" s="593">
        <v>0.06</v>
      </c>
      <c r="D10720" t="s">
        <v>3965</v>
      </c>
      <c r="E10720">
        <v>0.06</v>
      </c>
      <c r="F10720">
        <v>0</v>
      </c>
      <c r="G10720">
        <v>0</v>
      </c>
      <c r="H10720">
        <v>0</v>
      </c>
      <c r="I10720">
        <v>0</v>
      </c>
    </row>
    <row r="10721" spans="1:9" x14ac:dyDescent="0.25">
      <c r="A10721" t="s">
        <v>723</v>
      </c>
      <c r="B10721">
        <v>21658</v>
      </c>
      <c r="C10721" s="593">
        <v>0.06</v>
      </c>
      <c r="D10721" t="s">
        <v>3967</v>
      </c>
      <c r="E10721">
        <v>0.06</v>
      </c>
      <c r="F10721">
        <v>0</v>
      </c>
      <c r="G10721">
        <v>0</v>
      </c>
      <c r="H10721">
        <v>0</v>
      </c>
      <c r="I10721">
        <v>0</v>
      </c>
    </row>
    <row r="10722" spans="1:9" x14ac:dyDescent="0.25">
      <c r="A10722" t="s">
        <v>723</v>
      </c>
      <c r="B10722">
        <v>21659</v>
      </c>
      <c r="C10722" s="593">
        <v>0.06</v>
      </c>
      <c r="D10722" t="s">
        <v>3943</v>
      </c>
      <c r="E10722">
        <v>0.06</v>
      </c>
      <c r="F10722">
        <v>0</v>
      </c>
      <c r="G10722">
        <v>0</v>
      </c>
      <c r="H10722">
        <v>0</v>
      </c>
      <c r="I10722">
        <v>0</v>
      </c>
    </row>
    <row r="10723" spans="1:9" x14ac:dyDescent="0.25">
      <c r="A10723" t="s">
        <v>723</v>
      </c>
      <c r="B10723">
        <v>21660</v>
      </c>
      <c r="C10723" s="593">
        <v>0.06</v>
      </c>
      <c r="D10723" t="s">
        <v>3965</v>
      </c>
      <c r="E10723">
        <v>0.06</v>
      </c>
      <c r="F10723">
        <v>0</v>
      </c>
      <c r="G10723">
        <v>0</v>
      </c>
      <c r="H10723">
        <v>0</v>
      </c>
      <c r="I10723">
        <v>0</v>
      </c>
    </row>
    <row r="10724" spans="1:9" x14ac:dyDescent="0.25">
      <c r="A10724" t="s">
        <v>723</v>
      </c>
      <c r="B10724">
        <v>21661</v>
      </c>
      <c r="C10724" s="593">
        <v>0.06</v>
      </c>
      <c r="D10724" t="s">
        <v>3966</v>
      </c>
      <c r="E10724">
        <v>0.06</v>
      </c>
      <c r="F10724">
        <v>0</v>
      </c>
      <c r="G10724">
        <v>0</v>
      </c>
      <c r="H10724">
        <v>0</v>
      </c>
      <c r="I10724">
        <v>0</v>
      </c>
    </row>
    <row r="10725" spans="1:9" x14ac:dyDescent="0.25">
      <c r="A10725" t="s">
        <v>723</v>
      </c>
      <c r="B10725">
        <v>21662</v>
      </c>
      <c r="C10725" s="593">
        <v>0.06</v>
      </c>
      <c r="D10725" t="s">
        <v>3964</v>
      </c>
      <c r="E10725">
        <v>0.06</v>
      </c>
      <c r="F10725">
        <v>0</v>
      </c>
      <c r="G10725">
        <v>0</v>
      </c>
      <c r="H10725">
        <v>0</v>
      </c>
      <c r="I10725">
        <v>0</v>
      </c>
    </row>
    <row r="10726" spans="1:9" x14ac:dyDescent="0.25">
      <c r="A10726" t="s">
        <v>723</v>
      </c>
      <c r="B10726">
        <v>21663</v>
      </c>
      <c r="C10726" s="593">
        <v>0.06</v>
      </c>
      <c r="D10726" t="s">
        <v>3964</v>
      </c>
      <c r="E10726">
        <v>0.06</v>
      </c>
      <c r="F10726">
        <v>0</v>
      </c>
      <c r="G10726">
        <v>0</v>
      </c>
      <c r="H10726">
        <v>0</v>
      </c>
      <c r="I10726">
        <v>0</v>
      </c>
    </row>
    <row r="10727" spans="1:9" x14ac:dyDescent="0.25">
      <c r="A10727" t="s">
        <v>723</v>
      </c>
      <c r="B10727">
        <v>21664</v>
      </c>
      <c r="C10727" s="593">
        <v>0.06</v>
      </c>
      <c r="D10727" t="s">
        <v>3943</v>
      </c>
      <c r="E10727">
        <v>0.06</v>
      </c>
      <c r="F10727">
        <v>0</v>
      </c>
      <c r="G10727">
        <v>0</v>
      </c>
      <c r="H10727">
        <v>0</v>
      </c>
      <c r="I10727">
        <v>0</v>
      </c>
    </row>
    <row r="10728" spans="1:9" x14ac:dyDescent="0.25">
      <c r="A10728" t="s">
        <v>723</v>
      </c>
      <c r="B10728">
        <v>21665</v>
      </c>
      <c r="C10728" s="593">
        <v>0.06</v>
      </c>
      <c r="D10728" t="s">
        <v>3964</v>
      </c>
      <c r="E10728">
        <v>0.06</v>
      </c>
      <c r="F10728">
        <v>0</v>
      </c>
      <c r="G10728">
        <v>0</v>
      </c>
      <c r="H10728">
        <v>0</v>
      </c>
      <c r="I10728">
        <v>0</v>
      </c>
    </row>
    <row r="10729" spans="1:9" x14ac:dyDescent="0.25">
      <c r="A10729" t="s">
        <v>723</v>
      </c>
      <c r="B10729">
        <v>21666</v>
      </c>
      <c r="C10729" s="593">
        <v>0.06</v>
      </c>
      <c r="D10729" t="s">
        <v>3967</v>
      </c>
      <c r="E10729">
        <v>0.06</v>
      </c>
      <c r="F10729">
        <v>0</v>
      </c>
      <c r="G10729">
        <v>0</v>
      </c>
      <c r="H10729">
        <v>0</v>
      </c>
      <c r="I10729">
        <v>0</v>
      </c>
    </row>
    <row r="10730" spans="1:9" x14ac:dyDescent="0.25">
      <c r="A10730" t="s">
        <v>723</v>
      </c>
      <c r="B10730">
        <v>21667</v>
      </c>
      <c r="C10730" s="593">
        <v>0.06</v>
      </c>
      <c r="D10730" t="s">
        <v>3966</v>
      </c>
      <c r="E10730">
        <v>0.06</v>
      </c>
      <c r="F10730">
        <v>0</v>
      </c>
      <c r="G10730">
        <v>0</v>
      </c>
      <c r="H10730">
        <v>0</v>
      </c>
      <c r="I10730">
        <v>0</v>
      </c>
    </row>
    <row r="10731" spans="1:9" x14ac:dyDescent="0.25">
      <c r="A10731" t="s">
        <v>723</v>
      </c>
      <c r="B10731">
        <v>21668</v>
      </c>
      <c r="C10731" s="593">
        <v>0.06</v>
      </c>
      <c r="D10731" t="s">
        <v>3967</v>
      </c>
      <c r="E10731">
        <v>0.06</v>
      </c>
      <c r="F10731">
        <v>0</v>
      </c>
      <c r="G10731">
        <v>0</v>
      </c>
      <c r="H10731">
        <v>0</v>
      </c>
      <c r="I10731">
        <v>0</v>
      </c>
    </row>
    <row r="10732" spans="1:9" x14ac:dyDescent="0.25">
      <c r="A10732" t="s">
        <v>723</v>
      </c>
      <c r="B10732">
        <v>21669</v>
      </c>
      <c r="C10732" s="593">
        <v>0.06</v>
      </c>
      <c r="D10732" t="s">
        <v>3943</v>
      </c>
      <c r="E10732">
        <v>0.06</v>
      </c>
      <c r="F10732">
        <v>0</v>
      </c>
      <c r="G10732">
        <v>0</v>
      </c>
      <c r="H10732">
        <v>0</v>
      </c>
      <c r="I10732">
        <v>0</v>
      </c>
    </row>
    <row r="10733" spans="1:9" x14ac:dyDescent="0.25">
      <c r="A10733" t="s">
        <v>723</v>
      </c>
      <c r="B10733">
        <v>21670</v>
      </c>
      <c r="C10733" s="593">
        <v>0.06</v>
      </c>
      <c r="D10733" t="s">
        <v>3968</v>
      </c>
      <c r="E10733">
        <v>0.06</v>
      </c>
      <c r="F10733">
        <v>0</v>
      </c>
      <c r="G10733">
        <v>0</v>
      </c>
      <c r="H10733">
        <v>0</v>
      </c>
      <c r="I10733">
        <v>0</v>
      </c>
    </row>
    <row r="10734" spans="1:9" x14ac:dyDescent="0.25">
      <c r="A10734" t="s">
        <v>723</v>
      </c>
      <c r="B10734">
        <v>21671</v>
      </c>
      <c r="C10734" s="593">
        <v>0.06</v>
      </c>
      <c r="D10734" t="s">
        <v>3964</v>
      </c>
      <c r="E10734">
        <v>0.06</v>
      </c>
      <c r="F10734">
        <v>0</v>
      </c>
      <c r="G10734">
        <v>0</v>
      </c>
      <c r="H10734">
        <v>0</v>
      </c>
      <c r="I10734">
        <v>0</v>
      </c>
    </row>
    <row r="10735" spans="1:9" x14ac:dyDescent="0.25">
      <c r="A10735" t="s">
        <v>723</v>
      </c>
      <c r="B10735">
        <v>21672</v>
      </c>
      <c r="C10735" s="593">
        <v>0.06</v>
      </c>
      <c r="D10735" t="s">
        <v>3943</v>
      </c>
      <c r="E10735">
        <v>0.06</v>
      </c>
      <c r="F10735">
        <v>0</v>
      </c>
      <c r="G10735">
        <v>0</v>
      </c>
      <c r="H10735">
        <v>0</v>
      </c>
      <c r="I10735">
        <v>0</v>
      </c>
    </row>
    <row r="10736" spans="1:9" x14ac:dyDescent="0.25">
      <c r="A10736" t="s">
        <v>723</v>
      </c>
      <c r="B10736">
        <v>21673</v>
      </c>
      <c r="C10736" s="593">
        <v>0.06</v>
      </c>
      <c r="D10736" t="s">
        <v>3964</v>
      </c>
      <c r="E10736">
        <v>0.06</v>
      </c>
      <c r="F10736">
        <v>0</v>
      </c>
      <c r="G10736">
        <v>0</v>
      </c>
      <c r="H10736">
        <v>0</v>
      </c>
      <c r="I10736">
        <v>0</v>
      </c>
    </row>
    <row r="10737" spans="1:9" x14ac:dyDescent="0.25">
      <c r="A10737" t="s">
        <v>723</v>
      </c>
      <c r="B10737">
        <v>21675</v>
      </c>
      <c r="C10737" s="593">
        <v>0.06</v>
      </c>
      <c r="D10737" t="s">
        <v>3943</v>
      </c>
      <c r="E10737">
        <v>0.06</v>
      </c>
      <c r="F10737">
        <v>0</v>
      </c>
      <c r="G10737">
        <v>0</v>
      </c>
      <c r="H10737">
        <v>0</v>
      </c>
      <c r="I10737">
        <v>0</v>
      </c>
    </row>
    <row r="10738" spans="1:9" x14ac:dyDescent="0.25">
      <c r="A10738" t="s">
        <v>723</v>
      </c>
      <c r="B10738">
        <v>21676</v>
      </c>
      <c r="C10738" s="593">
        <v>0.06</v>
      </c>
      <c r="D10738" t="s">
        <v>3964</v>
      </c>
      <c r="E10738">
        <v>0.06</v>
      </c>
      <c r="F10738">
        <v>0</v>
      </c>
      <c r="G10738">
        <v>0</v>
      </c>
      <c r="H10738">
        <v>0</v>
      </c>
      <c r="I10738">
        <v>0</v>
      </c>
    </row>
    <row r="10739" spans="1:9" x14ac:dyDescent="0.25">
      <c r="A10739" t="s">
        <v>723</v>
      </c>
      <c r="B10739">
        <v>21677</v>
      </c>
      <c r="C10739" s="593">
        <v>0.06</v>
      </c>
      <c r="D10739" t="s">
        <v>3943</v>
      </c>
      <c r="E10739">
        <v>0.06</v>
      </c>
      <c r="F10739">
        <v>0</v>
      </c>
      <c r="G10739">
        <v>0</v>
      </c>
      <c r="H10739">
        <v>0</v>
      </c>
      <c r="I10739">
        <v>0</v>
      </c>
    </row>
    <row r="10740" spans="1:9" x14ac:dyDescent="0.25">
      <c r="A10740" t="s">
        <v>723</v>
      </c>
      <c r="B10740">
        <v>21678</v>
      </c>
      <c r="C10740" s="593">
        <v>0.06</v>
      </c>
      <c r="D10740" t="s">
        <v>3966</v>
      </c>
      <c r="E10740">
        <v>0.06</v>
      </c>
      <c r="F10740">
        <v>0</v>
      </c>
      <c r="G10740">
        <v>0</v>
      </c>
      <c r="H10740">
        <v>0</v>
      </c>
      <c r="I10740">
        <v>0</v>
      </c>
    </row>
    <row r="10741" spans="1:9" x14ac:dyDescent="0.25">
      <c r="A10741" t="s">
        <v>723</v>
      </c>
      <c r="B10741">
        <v>21679</v>
      </c>
      <c r="C10741" s="593">
        <v>0.06</v>
      </c>
      <c r="D10741" t="s">
        <v>3967</v>
      </c>
      <c r="E10741">
        <v>0.06</v>
      </c>
      <c r="F10741">
        <v>0</v>
      </c>
      <c r="G10741">
        <v>0</v>
      </c>
      <c r="H10741">
        <v>0</v>
      </c>
      <c r="I10741">
        <v>0</v>
      </c>
    </row>
    <row r="10742" spans="1:9" x14ac:dyDescent="0.25">
      <c r="A10742" t="s">
        <v>723</v>
      </c>
      <c r="B10742">
        <v>21690</v>
      </c>
      <c r="C10742" s="593">
        <v>0.06</v>
      </c>
      <c r="D10742" t="s">
        <v>3969</v>
      </c>
      <c r="E10742">
        <v>0.06</v>
      </c>
      <c r="F10742">
        <v>0</v>
      </c>
      <c r="G10742">
        <v>0</v>
      </c>
      <c r="H10742">
        <v>0</v>
      </c>
      <c r="I10742">
        <v>0</v>
      </c>
    </row>
    <row r="10743" spans="1:9" x14ac:dyDescent="0.25">
      <c r="A10743" t="s">
        <v>723</v>
      </c>
      <c r="B10743">
        <v>21701</v>
      </c>
      <c r="C10743" s="593">
        <v>0.06</v>
      </c>
      <c r="D10743" t="s">
        <v>2100</v>
      </c>
      <c r="E10743">
        <v>0.06</v>
      </c>
      <c r="F10743">
        <v>0</v>
      </c>
      <c r="G10743">
        <v>0</v>
      </c>
      <c r="H10743">
        <v>0</v>
      </c>
      <c r="I10743">
        <v>0</v>
      </c>
    </row>
    <row r="10744" spans="1:9" x14ac:dyDescent="0.25">
      <c r="A10744" t="s">
        <v>723</v>
      </c>
      <c r="B10744">
        <v>21702</v>
      </c>
      <c r="C10744" s="593">
        <v>0.06</v>
      </c>
      <c r="D10744" t="s">
        <v>2100</v>
      </c>
      <c r="E10744">
        <v>0.06</v>
      </c>
      <c r="F10744">
        <v>0</v>
      </c>
      <c r="G10744">
        <v>0</v>
      </c>
      <c r="H10744">
        <v>0</v>
      </c>
      <c r="I10744">
        <v>0</v>
      </c>
    </row>
    <row r="10745" spans="1:9" x14ac:dyDescent="0.25">
      <c r="A10745" t="s">
        <v>723</v>
      </c>
      <c r="B10745">
        <v>21703</v>
      </c>
      <c r="C10745" s="593">
        <v>0.06</v>
      </c>
      <c r="D10745" t="s">
        <v>2100</v>
      </c>
      <c r="E10745">
        <v>0.06</v>
      </c>
      <c r="F10745">
        <v>0</v>
      </c>
      <c r="G10745">
        <v>0</v>
      </c>
      <c r="H10745">
        <v>0</v>
      </c>
      <c r="I10745">
        <v>0</v>
      </c>
    </row>
    <row r="10746" spans="1:9" x14ac:dyDescent="0.25">
      <c r="A10746" t="s">
        <v>723</v>
      </c>
      <c r="B10746">
        <v>21704</v>
      </c>
      <c r="C10746" s="593">
        <v>0.06</v>
      </c>
      <c r="D10746" t="s">
        <v>2100</v>
      </c>
      <c r="E10746">
        <v>0.06</v>
      </c>
      <c r="F10746">
        <v>0</v>
      </c>
      <c r="G10746">
        <v>0</v>
      </c>
      <c r="H10746">
        <v>0</v>
      </c>
      <c r="I10746">
        <v>0</v>
      </c>
    </row>
    <row r="10747" spans="1:9" x14ac:dyDescent="0.25">
      <c r="A10747" t="s">
        <v>723</v>
      </c>
      <c r="B10747">
        <v>21705</v>
      </c>
      <c r="C10747" s="593">
        <v>0.06</v>
      </c>
      <c r="D10747" t="s">
        <v>2100</v>
      </c>
      <c r="E10747">
        <v>0.06</v>
      </c>
      <c r="F10747">
        <v>0</v>
      </c>
      <c r="G10747">
        <v>0</v>
      </c>
      <c r="H10747">
        <v>0</v>
      </c>
      <c r="I10747">
        <v>0</v>
      </c>
    </row>
    <row r="10748" spans="1:9" x14ac:dyDescent="0.25">
      <c r="A10748" t="s">
        <v>723</v>
      </c>
      <c r="B10748">
        <v>21709</v>
      </c>
      <c r="C10748" s="593">
        <v>0.06</v>
      </c>
      <c r="D10748" t="s">
        <v>2100</v>
      </c>
      <c r="E10748">
        <v>0.06</v>
      </c>
      <c r="F10748">
        <v>0</v>
      </c>
      <c r="G10748">
        <v>0</v>
      </c>
      <c r="H10748">
        <v>0</v>
      </c>
      <c r="I10748">
        <v>0</v>
      </c>
    </row>
    <row r="10749" spans="1:9" x14ac:dyDescent="0.25">
      <c r="A10749" t="s">
        <v>723</v>
      </c>
      <c r="B10749">
        <v>21710</v>
      </c>
      <c r="C10749" s="593">
        <v>0.06</v>
      </c>
      <c r="D10749" t="s">
        <v>2100</v>
      </c>
      <c r="E10749">
        <v>0.06</v>
      </c>
      <c r="F10749">
        <v>0</v>
      </c>
      <c r="G10749">
        <v>0</v>
      </c>
      <c r="H10749">
        <v>0</v>
      </c>
      <c r="I10749">
        <v>0</v>
      </c>
    </row>
    <row r="10750" spans="1:9" x14ac:dyDescent="0.25">
      <c r="A10750" t="s">
        <v>723</v>
      </c>
      <c r="B10750">
        <v>21711</v>
      </c>
      <c r="C10750" s="593">
        <v>0.06</v>
      </c>
      <c r="D10750" t="s">
        <v>1251</v>
      </c>
      <c r="E10750">
        <v>0.06</v>
      </c>
      <c r="F10750">
        <v>0</v>
      </c>
      <c r="G10750">
        <v>0</v>
      </c>
      <c r="H10750">
        <v>0</v>
      </c>
      <c r="I10750">
        <v>0</v>
      </c>
    </row>
    <row r="10751" spans="1:9" x14ac:dyDescent="0.25">
      <c r="A10751" t="s">
        <v>723</v>
      </c>
      <c r="B10751">
        <v>21713</v>
      </c>
      <c r="C10751" s="593">
        <v>0.06</v>
      </c>
      <c r="D10751" t="s">
        <v>1251</v>
      </c>
      <c r="E10751">
        <v>0.06</v>
      </c>
      <c r="F10751">
        <v>0</v>
      </c>
      <c r="G10751">
        <v>0</v>
      </c>
      <c r="H10751">
        <v>0</v>
      </c>
      <c r="I10751">
        <v>0</v>
      </c>
    </row>
    <row r="10752" spans="1:9" x14ac:dyDescent="0.25">
      <c r="A10752" t="s">
        <v>723</v>
      </c>
      <c r="B10752">
        <v>21714</v>
      </c>
      <c r="C10752" s="593">
        <v>0.06</v>
      </c>
      <c r="D10752" t="s">
        <v>2100</v>
      </c>
      <c r="E10752">
        <v>0.06</v>
      </c>
      <c r="F10752">
        <v>0</v>
      </c>
      <c r="G10752">
        <v>0</v>
      </c>
      <c r="H10752">
        <v>0</v>
      </c>
      <c r="I10752">
        <v>0</v>
      </c>
    </row>
    <row r="10753" spans="1:9" x14ac:dyDescent="0.25">
      <c r="A10753" t="s">
        <v>723</v>
      </c>
      <c r="B10753">
        <v>21715</v>
      </c>
      <c r="C10753" s="593">
        <v>0.06</v>
      </c>
      <c r="D10753" t="s">
        <v>1251</v>
      </c>
      <c r="E10753">
        <v>0.06</v>
      </c>
      <c r="F10753">
        <v>0</v>
      </c>
      <c r="G10753">
        <v>0</v>
      </c>
      <c r="H10753">
        <v>0</v>
      </c>
      <c r="I10753">
        <v>0</v>
      </c>
    </row>
    <row r="10754" spans="1:9" x14ac:dyDescent="0.25">
      <c r="A10754" t="s">
        <v>723</v>
      </c>
      <c r="B10754">
        <v>21716</v>
      </c>
      <c r="C10754" s="593">
        <v>0.06</v>
      </c>
      <c r="D10754" t="s">
        <v>2100</v>
      </c>
      <c r="E10754">
        <v>0.06</v>
      </c>
      <c r="F10754">
        <v>0</v>
      </c>
      <c r="G10754">
        <v>0</v>
      </c>
      <c r="H10754">
        <v>0</v>
      </c>
      <c r="I10754">
        <v>0</v>
      </c>
    </row>
    <row r="10755" spans="1:9" x14ac:dyDescent="0.25">
      <c r="A10755" t="s">
        <v>723</v>
      </c>
      <c r="B10755">
        <v>21717</v>
      </c>
      <c r="C10755" s="593">
        <v>0.06</v>
      </c>
      <c r="D10755" t="s">
        <v>2100</v>
      </c>
      <c r="E10755">
        <v>0.06</v>
      </c>
      <c r="F10755">
        <v>0</v>
      </c>
      <c r="G10755">
        <v>0</v>
      </c>
      <c r="H10755">
        <v>0</v>
      </c>
      <c r="I10755">
        <v>0</v>
      </c>
    </row>
    <row r="10756" spans="1:9" x14ac:dyDescent="0.25">
      <c r="A10756" t="s">
        <v>723</v>
      </c>
      <c r="B10756">
        <v>21718</v>
      </c>
      <c r="C10756" s="593">
        <v>0.06</v>
      </c>
      <c r="D10756" t="s">
        <v>2100</v>
      </c>
      <c r="E10756">
        <v>0.06</v>
      </c>
      <c r="F10756">
        <v>0</v>
      </c>
      <c r="G10756">
        <v>0</v>
      </c>
      <c r="H10756">
        <v>0</v>
      </c>
      <c r="I10756">
        <v>0</v>
      </c>
    </row>
    <row r="10757" spans="1:9" x14ac:dyDescent="0.25">
      <c r="A10757" t="s">
        <v>723</v>
      </c>
      <c r="B10757">
        <v>21719</v>
      </c>
      <c r="C10757" s="593">
        <v>0.06</v>
      </c>
      <c r="D10757" t="s">
        <v>2100</v>
      </c>
      <c r="E10757">
        <v>0.06</v>
      </c>
      <c r="F10757">
        <v>0</v>
      </c>
      <c r="G10757">
        <v>0</v>
      </c>
      <c r="H10757">
        <v>0</v>
      </c>
      <c r="I10757">
        <v>0</v>
      </c>
    </row>
    <row r="10758" spans="1:9" x14ac:dyDescent="0.25">
      <c r="A10758" t="s">
        <v>723</v>
      </c>
      <c r="B10758">
        <v>21720</v>
      </c>
      <c r="C10758" s="593">
        <v>0.06</v>
      </c>
      <c r="D10758" t="s">
        <v>1251</v>
      </c>
      <c r="E10758">
        <v>0.06</v>
      </c>
      <c r="F10758">
        <v>0</v>
      </c>
      <c r="G10758">
        <v>0</v>
      </c>
      <c r="H10758">
        <v>0</v>
      </c>
      <c r="I10758">
        <v>0</v>
      </c>
    </row>
    <row r="10759" spans="1:9" x14ac:dyDescent="0.25">
      <c r="A10759" t="s">
        <v>723</v>
      </c>
      <c r="B10759">
        <v>21721</v>
      </c>
      <c r="C10759" s="593">
        <v>0.06</v>
      </c>
      <c r="D10759" t="s">
        <v>1251</v>
      </c>
      <c r="E10759">
        <v>0.06</v>
      </c>
      <c r="F10759">
        <v>0</v>
      </c>
      <c r="G10759">
        <v>0</v>
      </c>
      <c r="H10759">
        <v>0</v>
      </c>
      <c r="I10759">
        <v>0</v>
      </c>
    </row>
    <row r="10760" spans="1:9" x14ac:dyDescent="0.25">
      <c r="A10760" t="s">
        <v>723</v>
      </c>
      <c r="B10760">
        <v>21722</v>
      </c>
      <c r="C10760" s="593">
        <v>0.06</v>
      </c>
      <c r="D10760" t="s">
        <v>1251</v>
      </c>
      <c r="E10760">
        <v>0.06</v>
      </c>
      <c r="F10760">
        <v>0</v>
      </c>
      <c r="G10760">
        <v>0</v>
      </c>
      <c r="H10760">
        <v>0</v>
      </c>
      <c r="I10760">
        <v>0</v>
      </c>
    </row>
    <row r="10761" spans="1:9" x14ac:dyDescent="0.25">
      <c r="A10761" t="s">
        <v>723</v>
      </c>
      <c r="B10761">
        <v>21723</v>
      </c>
      <c r="C10761" s="593">
        <v>0.06</v>
      </c>
      <c r="D10761" t="s">
        <v>2661</v>
      </c>
      <c r="E10761">
        <v>0.06</v>
      </c>
      <c r="F10761">
        <v>0</v>
      </c>
      <c r="G10761">
        <v>0</v>
      </c>
      <c r="H10761">
        <v>0</v>
      </c>
      <c r="I10761">
        <v>0</v>
      </c>
    </row>
    <row r="10762" spans="1:9" x14ac:dyDescent="0.25">
      <c r="A10762" t="s">
        <v>723</v>
      </c>
      <c r="B10762">
        <v>21727</v>
      </c>
      <c r="C10762" s="593">
        <v>0.06</v>
      </c>
      <c r="D10762" t="s">
        <v>2100</v>
      </c>
      <c r="E10762">
        <v>0.06</v>
      </c>
      <c r="F10762">
        <v>0</v>
      </c>
      <c r="G10762">
        <v>0</v>
      </c>
      <c r="H10762">
        <v>0</v>
      </c>
      <c r="I10762">
        <v>0</v>
      </c>
    </row>
    <row r="10763" spans="1:9" x14ac:dyDescent="0.25">
      <c r="A10763" t="s">
        <v>723</v>
      </c>
      <c r="B10763">
        <v>21733</v>
      </c>
      <c r="C10763" s="593">
        <v>0.06</v>
      </c>
      <c r="D10763" t="s">
        <v>1251</v>
      </c>
      <c r="E10763">
        <v>0.06</v>
      </c>
      <c r="F10763">
        <v>0</v>
      </c>
      <c r="G10763">
        <v>0</v>
      </c>
      <c r="H10763">
        <v>0</v>
      </c>
      <c r="I10763">
        <v>0</v>
      </c>
    </row>
    <row r="10764" spans="1:9" x14ac:dyDescent="0.25">
      <c r="A10764" t="s">
        <v>723</v>
      </c>
      <c r="B10764">
        <v>21734</v>
      </c>
      <c r="C10764" s="593">
        <v>0.06</v>
      </c>
      <c r="D10764" t="s">
        <v>1251</v>
      </c>
      <c r="E10764">
        <v>0.06</v>
      </c>
      <c r="F10764">
        <v>0</v>
      </c>
      <c r="G10764">
        <v>0</v>
      </c>
      <c r="H10764">
        <v>0</v>
      </c>
      <c r="I10764">
        <v>0</v>
      </c>
    </row>
    <row r="10765" spans="1:9" x14ac:dyDescent="0.25">
      <c r="A10765" t="s">
        <v>723</v>
      </c>
      <c r="B10765">
        <v>21737</v>
      </c>
      <c r="C10765" s="593">
        <v>0.06</v>
      </c>
      <c r="D10765" t="s">
        <v>1229</v>
      </c>
      <c r="E10765">
        <v>0.06</v>
      </c>
      <c r="F10765">
        <v>0</v>
      </c>
      <c r="G10765">
        <v>0</v>
      </c>
      <c r="H10765">
        <v>0</v>
      </c>
      <c r="I10765">
        <v>0</v>
      </c>
    </row>
    <row r="10766" spans="1:9" x14ac:dyDescent="0.25">
      <c r="A10766" t="s">
        <v>723</v>
      </c>
      <c r="B10766">
        <v>21738</v>
      </c>
      <c r="C10766" s="593">
        <v>0.06</v>
      </c>
      <c r="D10766" t="s">
        <v>1229</v>
      </c>
      <c r="E10766">
        <v>0.06</v>
      </c>
      <c r="F10766">
        <v>0</v>
      </c>
      <c r="G10766">
        <v>0</v>
      </c>
      <c r="H10766">
        <v>0</v>
      </c>
      <c r="I10766">
        <v>0</v>
      </c>
    </row>
    <row r="10767" spans="1:9" x14ac:dyDescent="0.25">
      <c r="A10767" t="s">
        <v>723</v>
      </c>
      <c r="B10767">
        <v>21740</v>
      </c>
      <c r="C10767" s="593">
        <v>0.06</v>
      </c>
      <c r="D10767" t="s">
        <v>1251</v>
      </c>
      <c r="E10767">
        <v>0.06</v>
      </c>
      <c r="F10767">
        <v>0</v>
      </c>
      <c r="G10767">
        <v>0</v>
      </c>
      <c r="H10767">
        <v>0</v>
      </c>
      <c r="I10767">
        <v>0</v>
      </c>
    </row>
    <row r="10768" spans="1:9" x14ac:dyDescent="0.25">
      <c r="A10768" t="s">
        <v>723</v>
      </c>
      <c r="B10768">
        <v>21741</v>
      </c>
      <c r="C10768" s="593">
        <v>0.06</v>
      </c>
      <c r="D10768" t="s">
        <v>3970</v>
      </c>
      <c r="E10768">
        <v>0.06</v>
      </c>
      <c r="F10768">
        <v>0</v>
      </c>
      <c r="G10768">
        <v>0</v>
      </c>
      <c r="H10768">
        <v>0</v>
      </c>
      <c r="I10768">
        <v>0</v>
      </c>
    </row>
    <row r="10769" spans="1:9" x14ac:dyDescent="0.25">
      <c r="A10769" t="s">
        <v>723</v>
      </c>
      <c r="B10769">
        <v>21742</v>
      </c>
      <c r="C10769" s="593">
        <v>0.06</v>
      </c>
      <c r="D10769" t="s">
        <v>1251</v>
      </c>
      <c r="E10769">
        <v>0.06</v>
      </c>
      <c r="F10769">
        <v>0</v>
      </c>
      <c r="G10769">
        <v>0</v>
      </c>
      <c r="H10769">
        <v>0</v>
      </c>
      <c r="I10769">
        <v>0</v>
      </c>
    </row>
    <row r="10770" spans="1:9" x14ac:dyDescent="0.25">
      <c r="A10770" t="s">
        <v>723</v>
      </c>
      <c r="B10770">
        <v>21746</v>
      </c>
      <c r="C10770" s="593">
        <v>0.06</v>
      </c>
      <c r="D10770" t="s">
        <v>1251</v>
      </c>
      <c r="E10770">
        <v>0.06</v>
      </c>
      <c r="F10770">
        <v>0</v>
      </c>
      <c r="G10770">
        <v>0</v>
      </c>
      <c r="H10770">
        <v>0</v>
      </c>
      <c r="I10770">
        <v>0</v>
      </c>
    </row>
    <row r="10771" spans="1:9" x14ac:dyDescent="0.25">
      <c r="A10771" t="s">
        <v>723</v>
      </c>
      <c r="B10771">
        <v>21747</v>
      </c>
      <c r="C10771" s="593">
        <v>0.06</v>
      </c>
      <c r="D10771" t="s">
        <v>3970</v>
      </c>
      <c r="E10771">
        <v>0.06</v>
      </c>
      <c r="F10771">
        <v>0</v>
      </c>
      <c r="G10771">
        <v>0</v>
      </c>
      <c r="H10771">
        <v>0</v>
      </c>
      <c r="I10771">
        <v>0</v>
      </c>
    </row>
    <row r="10772" spans="1:9" x14ac:dyDescent="0.25">
      <c r="A10772" t="s">
        <v>723</v>
      </c>
      <c r="B10772">
        <v>21749</v>
      </c>
      <c r="C10772" s="593">
        <v>0.06</v>
      </c>
      <c r="D10772" t="s">
        <v>3970</v>
      </c>
      <c r="E10772">
        <v>0.06</v>
      </c>
      <c r="F10772">
        <v>0</v>
      </c>
      <c r="G10772">
        <v>0</v>
      </c>
      <c r="H10772">
        <v>0</v>
      </c>
      <c r="I10772">
        <v>0</v>
      </c>
    </row>
    <row r="10773" spans="1:9" x14ac:dyDescent="0.25">
      <c r="A10773" t="s">
        <v>723</v>
      </c>
      <c r="B10773">
        <v>21750</v>
      </c>
      <c r="C10773" s="593">
        <v>0.06</v>
      </c>
      <c r="D10773" t="s">
        <v>3962</v>
      </c>
      <c r="E10773">
        <v>0.06</v>
      </c>
      <c r="F10773">
        <v>0</v>
      </c>
      <c r="G10773">
        <v>0</v>
      </c>
      <c r="H10773">
        <v>0</v>
      </c>
      <c r="I10773">
        <v>0</v>
      </c>
    </row>
    <row r="10774" spans="1:9" x14ac:dyDescent="0.25">
      <c r="A10774" t="s">
        <v>723</v>
      </c>
      <c r="B10774">
        <v>21754</v>
      </c>
      <c r="C10774" s="593">
        <v>0.06</v>
      </c>
      <c r="D10774" t="s">
        <v>2100</v>
      </c>
      <c r="E10774">
        <v>0.06</v>
      </c>
      <c r="F10774">
        <v>0</v>
      </c>
      <c r="G10774">
        <v>0</v>
      </c>
      <c r="H10774">
        <v>0</v>
      </c>
      <c r="I10774">
        <v>0</v>
      </c>
    </row>
    <row r="10775" spans="1:9" x14ac:dyDescent="0.25">
      <c r="A10775" t="s">
        <v>723</v>
      </c>
      <c r="B10775">
        <v>21755</v>
      </c>
      <c r="C10775" s="593">
        <v>0.06</v>
      </c>
      <c r="D10775" t="s">
        <v>2100</v>
      </c>
      <c r="E10775">
        <v>0.06</v>
      </c>
      <c r="F10775">
        <v>0</v>
      </c>
      <c r="G10775">
        <v>0</v>
      </c>
      <c r="H10775">
        <v>0</v>
      </c>
      <c r="I10775">
        <v>0</v>
      </c>
    </row>
    <row r="10776" spans="1:9" x14ac:dyDescent="0.25">
      <c r="A10776" t="s">
        <v>723</v>
      </c>
      <c r="B10776">
        <v>21756</v>
      </c>
      <c r="C10776" s="593">
        <v>0.06</v>
      </c>
      <c r="D10776" t="s">
        <v>1251</v>
      </c>
      <c r="E10776">
        <v>0.06</v>
      </c>
      <c r="F10776">
        <v>0</v>
      </c>
      <c r="G10776">
        <v>0</v>
      </c>
      <c r="H10776">
        <v>0</v>
      </c>
      <c r="I10776">
        <v>0</v>
      </c>
    </row>
    <row r="10777" spans="1:9" x14ac:dyDescent="0.25">
      <c r="A10777" t="s">
        <v>723</v>
      </c>
      <c r="B10777">
        <v>21757</v>
      </c>
      <c r="C10777" s="593">
        <v>0.06</v>
      </c>
      <c r="D10777" t="s">
        <v>2661</v>
      </c>
      <c r="E10777">
        <v>0.06</v>
      </c>
      <c r="F10777">
        <v>0</v>
      </c>
      <c r="G10777">
        <v>0</v>
      </c>
      <c r="H10777">
        <v>0</v>
      </c>
      <c r="I10777">
        <v>0</v>
      </c>
    </row>
    <row r="10778" spans="1:9" x14ac:dyDescent="0.25">
      <c r="A10778" t="s">
        <v>723</v>
      </c>
      <c r="B10778">
        <v>21758</v>
      </c>
      <c r="C10778" s="593">
        <v>0.06</v>
      </c>
      <c r="D10778" t="s">
        <v>2100</v>
      </c>
      <c r="E10778">
        <v>0.06</v>
      </c>
      <c r="F10778">
        <v>0</v>
      </c>
      <c r="G10778">
        <v>0</v>
      </c>
      <c r="H10778">
        <v>0</v>
      </c>
      <c r="I10778">
        <v>0</v>
      </c>
    </row>
    <row r="10779" spans="1:9" x14ac:dyDescent="0.25">
      <c r="A10779" t="s">
        <v>723</v>
      </c>
      <c r="B10779">
        <v>21759</v>
      </c>
      <c r="C10779" s="593">
        <v>0.06</v>
      </c>
      <c r="D10779" t="s">
        <v>2100</v>
      </c>
      <c r="E10779">
        <v>0.06</v>
      </c>
      <c r="F10779">
        <v>0</v>
      </c>
      <c r="G10779">
        <v>0</v>
      </c>
      <c r="H10779">
        <v>0</v>
      </c>
      <c r="I10779">
        <v>0</v>
      </c>
    </row>
    <row r="10780" spans="1:9" x14ac:dyDescent="0.25">
      <c r="A10780" t="s">
        <v>723</v>
      </c>
      <c r="B10780">
        <v>21762</v>
      </c>
      <c r="C10780" s="593">
        <v>0.06</v>
      </c>
      <c r="D10780" t="s">
        <v>2100</v>
      </c>
      <c r="E10780">
        <v>0.06</v>
      </c>
      <c r="F10780">
        <v>0</v>
      </c>
      <c r="G10780">
        <v>0</v>
      </c>
      <c r="H10780">
        <v>0</v>
      </c>
      <c r="I10780">
        <v>0</v>
      </c>
    </row>
    <row r="10781" spans="1:9" x14ac:dyDescent="0.25">
      <c r="A10781" t="s">
        <v>723</v>
      </c>
      <c r="B10781">
        <v>21765</v>
      </c>
      <c r="C10781" s="593">
        <v>0.06</v>
      </c>
      <c r="D10781" t="s">
        <v>1229</v>
      </c>
      <c r="E10781">
        <v>0.06</v>
      </c>
      <c r="F10781">
        <v>0</v>
      </c>
      <c r="G10781">
        <v>0</v>
      </c>
      <c r="H10781">
        <v>0</v>
      </c>
      <c r="I10781">
        <v>0</v>
      </c>
    </row>
    <row r="10782" spans="1:9" x14ac:dyDescent="0.25">
      <c r="A10782" t="s">
        <v>723</v>
      </c>
      <c r="B10782">
        <v>21766</v>
      </c>
      <c r="C10782" s="593">
        <v>0.06</v>
      </c>
      <c r="D10782" t="s">
        <v>3962</v>
      </c>
      <c r="E10782">
        <v>0.06</v>
      </c>
      <c r="F10782">
        <v>0</v>
      </c>
      <c r="G10782">
        <v>0</v>
      </c>
      <c r="H10782">
        <v>0</v>
      </c>
      <c r="I10782">
        <v>0</v>
      </c>
    </row>
    <row r="10783" spans="1:9" x14ac:dyDescent="0.25">
      <c r="A10783" t="s">
        <v>723</v>
      </c>
      <c r="B10783">
        <v>21767</v>
      </c>
      <c r="C10783" s="593">
        <v>0.06</v>
      </c>
      <c r="D10783" t="s">
        <v>1251</v>
      </c>
      <c r="E10783">
        <v>0.06</v>
      </c>
      <c r="F10783">
        <v>0</v>
      </c>
      <c r="G10783">
        <v>0</v>
      </c>
      <c r="H10783">
        <v>0</v>
      </c>
      <c r="I10783">
        <v>0</v>
      </c>
    </row>
    <row r="10784" spans="1:9" x14ac:dyDescent="0.25">
      <c r="A10784" t="s">
        <v>723</v>
      </c>
      <c r="B10784">
        <v>21769</v>
      </c>
      <c r="C10784" s="593">
        <v>0.06</v>
      </c>
      <c r="D10784" t="s">
        <v>2100</v>
      </c>
      <c r="E10784">
        <v>0.06</v>
      </c>
      <c r="F10784">
        <v>0</v>
      </c>
      <c r="G10784">
        <v>0</v>
      </c>
      <c r="H10784">
        <v>0</v>
      </c>
      <c r="I10784">
        <v>0</v>
      </c>
    </row>
    <row r="10785" spans="1:9" x14ac:dyDescent="0.25">
      <c r="A10785" t="s">
        <v>723</v>
      </c>
      <c r="B10785">
        <v>21770</v>
      </c>
      <c r="C10785" s="593">
        <v>0.06</v>
      </c>
      <c r="D10785" t="s">
        <v>2100</v>
      </c>
      <c r="E10785">
        <v>0.06</v>
      </c>
      <c r="F10785">
        <v>0</v>
      </c>
      <c r="G10785">
        <v>0</v>
      </c>
      <c r="H10785">
        <v>0</v>
      </c>
      <c r="I10785">
        <v>0</v>
      </c>
    </row>
    <row r="10786" spans="1:9" x14ac:dyDescent="0.25">
      <c r="A10786" t="s">
        <v>723</v>
      </c>
      <c r="B10786">
        <v>21771</v>
      </c>
      <c r="C10786" s="593">
        <v>0.06</v>
      </c>
      <c r="D10786" t="s">
        <v>2661</v>
      </c>
      <c r="E10786">
        <v>0.06</v>
      </c>
      <c r="F10786">
        <v>0</v>
      </c>
      <c r="G10786">
        <v>0</v>
      </c>
      <c r="H10786">
        <v>0</v>
      </c>
      <c r="I10786">
        <v>0</v>
      </c>
    </row>
    <row r="10787" spans="1:9" x14ac:dyDescent="0.25">
      <c r="A10787" t="s">
        <v>723</v>
      </c>
      <c r="B10787">
        <v>21773</v>
      </c>
      <c r="C10787" s="593">
        <v>0.06</v>
      </c>
      <c r="D10787" t="s">
        <v>2100</v>
      </c>
      <c r="E10787">
        <v>0.06</v>
      </c>
      <c r="F10787">
        <v>0</v>
      </c>
      <c r="G10787">
        <v>0</v>
      </c>
      <c r="H10787">
        <v>0</v>
      </c>
      <c r="I10787">
        <v>0</v>
      </c>
    </row>
    <row r="10788" spans="1:9" x14ac:dyDescent="0.25">
      <c r="A10788" t="s">
        <v>723</v>
      </c>
      <c r="B10788">
        <v>21774</v>
      </c>
      <c r="C10788" s="593">
        <v>0.06</v>
      </c>
      <c r="D10788" t="s">
        <v>2100</v>
      </c>
      <c r="E10788">
        <v>0.06</v>
      </c>
      <c r="F10788">
        <v>0</v>
      </c>
      <c r="G10788">
        <v>0</v>
      </c>
      <c r="H10788">
        <v>0</v>
      </c>
      <c r="I10788">
        <v>0</v>
      </c>
    </row>
    <row r="10789" spans="1:9" x14ac:dyDescent="0.25">
      <c r="A10789" t="s">
        <v>723</v>
      </c>
      <c r="B10789">
        <v>21775</v>
      </c>
      <c r="C10789" s="593">
        <v>0.06</v>
      </c>
      <c r="D10789" t="s">
        <v>2100</v>
      </c>
      <c r="E10789">
        <v>0.06</v>
      </c>
      <c r="F10789">
        <v>0</v>
      </c>
      <c r="G10789">
        <v>0</v>
      </c>
      <c r="H10789">
        <v>0</v>
      </c>
      <c r="I10789">
        <v>0</v>
      </c>
    </row>
    <row r="10790" spans="1:9" x14ac:dyDescent="0.25">
      <c r="A10790" t="s">
        <v>723</v>
      </c>
      <c r="B10790">
        <v>21776</v>
      </c>
      <c r="C10790" s="593">
        <v>0.06</v>
      </c>
      <c r="D10790" t="s">
        <v>2661</v>
      </c>
      <c r="E10790">
        <v>0.06</v>
      </c>
      <c r="F10790">
        <v>0</v>
      </c>
      <c r="G10790">
        <v>0</v>
      </c>
      <c r="H10790">
        <v>0</v>
      </c>
      <c r="I10790">
        <v>0</v>
      </c>
    </row>
    <row r="10791" spans="1:9" x14ac:dyDescent="0.25">
      <c r="A10791" t="s">
        <v>723</v>
      </c>
      <c r="B10791">
        <v>21777</v>
      </c>
      <c r="C10791" s="593">
        <v>0.06</v>
      </c>
      <c r="D10791" t="s">
        <v>2100</v>
      </c>
      <c r="E10791">
        <v>0.06</v>
      </c>
      <c r="F10791">
        <v>0</v>
      </c>
      <c r="G10791">
        <v>0</v>
      </c>
      <c r="H10791">
        <v>0</v>
      </c>
      <c r="I10791">
        <v>0</v>
      </c>
    </row>
    <row r="10792" spans="1:9" x14ac:dyDescent="0.25">
      <c r="A10792" t="s">
        <v>723</v>
      </c>
      <c r="B10792">
        <v>21778</v>
      </c>
      <c r="C10792" s="593">
        <v>0.06</v>
      </c>
      <c r="D10792" t="s">
        <v>2100</v>
      </c>
      <c r="E10792">
        <v>0.06</v>
      </c>
      <c r="F10792">
        <v>0</v>
      </c>
      <c r="G10792">
        <v>0</v>
      </c>
      <c r="H10792">
        <v>0</v>
      </c>
      <c r="I10792">
        <v>0</v>
      </c>
    </row>
    <row r="10793" spans="1:9" x14ac:dyDescent="0.25">
      <c r="A10793" t="s">
        <v>723</v>
      </c>
      <c r="B10793">
        <v>21779</v>
      </c>
      <c r="C10793" s="593">
        <v>0.06</v>
      </c>
      <c r="D10793" t="s">
        <v>2100</v>
      </c>
      <c r="E10793">
        <v>0.06</v>
      </c>
      <c r="F10793">
        <v>0</v>
      </c>
      <c r="G10793">
        <v>0</v>
      </c>
      <c r="H10793">
        <v>0</v>
      </c>
      <c r="I10793">
        <v>0</v>
      </c>
    </row>
    <row r="10794" spans="1:9" x14ac:dyDescent="0.25">
      <c r="A10794" t="s">
        <v>723</v>
      </c>
      <c r="B10794">
        <v>21780</v>
      </c>
      <c r="C10794" s="593">
        <v>0.06</v>
      </c>
      <c r="D10794" t="s">
        <v>2100</v>
      </c>
      <c r="E10794">
        <v>0.06</v>
      </c>
      <c r="F10794">
        <v>0</v>
      </c>
      <c r="G10794">
        <v>0</v>
      </c>
      <c r="H10794">
        <v>0</v>
      </c>
      <c r="I10794">
        <v>0</v>
      </c>
    </row>
    <row r="10795" spans="1:9" x14ac:dyDescent="0.25">
      <c r="A10795" t="s">
        <v>723</v>
      </c>
      <c r="B10795">
        <v>21781</v>
      </c>
      <c r="C10795" s="593">
        <v>0.06</v>
      </c>
      <c r="D10795" t="s">
        <v>1251</v>
      </c>
      <c r="E10795">
        <v>0.06</v>
      </c>
      <c r="F10795">
        <v>0</v>
      </c>
      <c r="G10795">
        <v>0</v>
      </c>
      <c r="H10795">
        <v>0</v>
      </c>
      <c r="I10795">
        <v>0</v>
      </c>
    </row>
    <row r="10796" spans="1:9" x14ac:dyDescent="0.25">
      <c r="A10796" t="s">
        <v>723</v>
      </c>
      <c r="B10796">
        <v>21782</v>
      </c>
      <c r="C10796" s="593">
        <v>0.06</v>
      </c>
      <c r="D10796" t="s">
        <v>1251</v>
      </c>
      <c r="E10796">
        <v>0.06</v>
      </c>
      <c r="F10796">
        <v>0</v>
      </c>
      <c r="G10796">
        <v>0</v>
      </c>
      <c r="H10796">
        <v>0</v>
      </c>
      <c r="I10796">
        <v>0</v>
      </c>
    </row>
    <row r="10797" spans="1:9" x14ac:dyDescent="0.25">
      <c r="A10797" t="s">
        <v>723</v>
      </c>
      <c r="B10797">
        <v>21783</v>
      </c>
      <c r="C10797" s="593">
        <v>0.06</v>
      </c>
      <c r="D10797" t="s">
        <v>2100</v>
      </c>
      <c r="E10797">
        <v>0.06</v>
      </c>
      <c r="F10797">
        <v>0</v>
      </c>
      <c r="G10797">
        <v>0</v>
      </c>
      <c r="H10797">
        <v>0</v>
      </c>
      <c r="I10797">
        <v>0</v>
      </c>
    </row>
    <row r="10798" spans="1:9" x14ac:dyDescent="0.25">
      <c r="A10798" t="s">
        <v>723</v>
      </c>
      <c r="B10798">
        <v>21784</v>
      </c>
      <c r="C10798" s="593">
        <v>0.06</v>
      </c>
      <c r="D10798" t="s">
        <v>2661</v>
      </c>
      <c r="E10798">
        <v>0.06</v>
      </c>
      <c r="F10798">
        <v>0</v>
      </c>
      <c r="G10798">
        <v>0</v>
      </c>
      <c r="H10798">
        <v>0</v>
      </c>
      <c r="I10798">
        <v>0</v>
      </c>
    </row>
    <row r="10799" spans="1:9" x14ac:dyDescent="0.25">
      <c r="A10799" t="s">
        <v>723</v>
      </c>
      <c r="B10799">
        <v>21787</v>
      </c>
      <c r="C10799" s="593">
        <v>0.06</v>
      </c>
      <c r="D10799" t="s">
        <v>2661</v>
      </c>
      <c r="E10799">
        <v>0.06</v>
      </c>
      <c r="F10799">
        <v>0</v>
      </c>
      <c r="G10799">
        <v>0</v>
      </c>
      <c r="H10799">
        <v>0</v>
      </c>
      <c r="I10799">
        <v>0</v>
      </c>
    </row>
    <row r="10800" spans="1:9" x14ac:dyDescent="0.25">
      <c r="A10800" t="s">
        <v>723</v>
      </c>
      <c r="B10800">
        <v>21788</v>
      </c>
      <c r="C10800" s="593">
        <v>0.06</v>
      </c>
      <c r="D10800" t="s">
        <v>2100</v>
      </c>
      <c r="E10800">
        <v>0.06</v>
      </c>
      <c r="F10800">
        <v>0</v>
      </c>
      <c r="G10800">
        <v>0</v>
      </c>
      <c r="H10800">
        <v>0</v>
      </c>
      <c r="I10800">
        <v>0</v>
      </c>
    </row>
    <row r="10801" spans="1:9" x14ac:dyDescent="0.25">
      <c r="A10801" t="s">
        <v>723</v>
      </c>
      <c r="B10801">
        <v>21790</v>
      </c>
      <c r="C10801" s="593">
        <v>0.06</v>
      </c>
      <c r="D10801" t="s">
        <v>2100</v>
      </c>
      <c r="E10801">
        <v>0.06</v>
      </c>
      <c r="F10801">
        <v>0</v>
      </c>
      <c r="G10801">
        <v>0</v>
      </c>
      <c r="H10801">
        <v>0</v>
      </c>
      <c r="I10801">
        <v>0</v>
      </c>
    </row>
    <row r="10802" spans="1:9" x14ac:dyDescent="0.25">
      <c r="A10802" t="s">
        <v>723</v>
      </c>
      <c r="B10802">
        <v>21791</v>
      </c>
      <c r="C10802" s="593">
        <v>0.06</v>
      </c>
      <c r="D10802" t="s">
        <v>2661</v>
      </c>
      <c r="E10802">
        <v>0.06</v>
      </c>
      <c r="F10802">
        <v>0</v>
      </c>
      <c r="G10802">
        <v>0</v>
      </c>
      <c r="H10802">
        <v>0</v>
      </c>
      <c r="I10802">
        <v>0</v>
      </c>
    </row>
    <row r="10803" spans="1:9" x14ac:dyDescent="0.25">
      <c r="A10803" t="s">
        <v>723</v>
      </c>
      <c r="B10803">
        <v>21792</v>
      </c>
      <c r="C10803" s="593">
        <v>0.06</v>
      </c>
      <c r="D10803" t="s">
        <v>2100</v>
      </c>
      <c r="E10803">
        <v>0.06</v>
      </c>
      <c r="F10803">
        <v>0</v>
      </c>
      <c r="G10803">
        <v>0</v>
      </c>
      <c r="H10803">
        <v>0</v>
      </c>
      <c r="I10803">
        <v>0</v>
      </c>
    </row>
    <row r="10804" spans="1:9" x14ac:dyDescent="0.25">
      <c r="A10804" t="s">
        <v>723</v>
      </c>
      <c r="B10804">
        <v>21793</v>
      </c>
      <c r="C10804" s="593">
        <v>0.06</v>
      </c>
      <c r="D10804" t="s">
        <v>2100</v>
      </c>
      <c r="E10804">
        <v>0.06</v>
      </c>
      <c r="F10804">
        <v>0</v>
      </c>
      <c r="G10804">
        <v>0</v>
      </c>
      <c r="H10804">
        <v>0</v>
      </c>
      <c r="I10804">
        <v>0</v>
      </c>
    </row>
    <row r="10805" spans="1:9" x14ac:dyDescent="0.25">
      <c r="A10805" t="s">
        <v>723</v>
      </c>
      <c r="B10805">
        <v>21794</v>
      </c>
      <c r="C10805" s="593">
        <v>0.06</v>
      </c>
      <c r="D10805" t="s">
        <v>1229</v>
      </c>
      <c r="E10805">
        <v>0.06</v>
      </c>
      <c r="F10805">
        <v>0</v>
      </c>
      <c r="G10805">
        <v>0</v>
      </c>
      <c r="H10805">
        <v>0</v>
      </c>
      <c r="I10805">
        <v>0</v>
      </c>
    </row>
    <row r="10806" spans="1:9" x14ac:dyDescent="0.25">
      <c r="A10806" t="s">
        <v>723</v>
      </c>
      <c r="B10806">
        <v>21795</v>
      </c>
      <c r="C10806" s="593">
        <v>0.06</v>
      </c>
      <c r="D10806" t="s">
        <v>1251</v>
      </c>
      <c r="E10806">
        <v>0.06</v>
      </c>
      <c r="F10806">
        <v>0</v>
      </c>
      <c r="G10806">
        <v>0</v>
      </c>
      <c r="H10806">
        <v>0</v>
      </c>
      <c r="I10806">
        <v>0</v>
      </c>
    </row>
    <row r="10807" spans="1:9" x14ac:dyDescent="0.25">
      <c r="A10807" t="s">
        <v>723</v>
      </c>
      <c r="B10807">
        <v>21797</v>
      </c>
      <c r="C10807" s="593">
        <v>0.06</v>
      </c>
      <c r="D10807" t="s">
        <v>2661</v>
      </c>
      <c r="E10807">
        <v>0.06</v>
      </c>
      <c r="F10807">
        <v>0</v>
      </c>
      <c r="G10807">
        <v>0</v>
      </c>
      <c r="H10807">
        <v>0</v>
      </c>
      <c r="I10807">
        <v>0</v>
      </c>
    </row>
    <row r="10808" spans="1:9" x14ac:dyDescent="0.25">
      <c r="A10808" t="s">
        <v>723</v>
      </c>
      <c r="B10808">
        <v>21798</v>
      </c>
      <c r="C10808" s="593">
        <v>0.06</v>
      </c>
      <c r="D10808" t="s">
        <v>2100</v>
      </c>
      <c r="E10808">
        <v>0.06</v>
      </c>
      <c r="F10808">
        <v>0</v>
      </c>
      <c r="G10808">
        <v>0</v>
      </c>
      <c r="H10808">
        <v>0</v>
      </c>
      <c r="I10808">
        <v>0</v>
      </c>
    </row>
    <row r="10809" spans="1:9" x14ac:dyDescent="0.25">
      <c r="A10809" t="s">
        <v>723</v>
      </c>
      <c r="B10809">
        <v>21801</v>
      </c>
      <c r="C10809" s="593">
        <v>0.06</v>
      </c>
      <c r="D10809" t="s">
        <v>3971</v>
      </c>
      <c r="E10809">
        <v>0.06</v>
      </c>
      <c r="F10809">
        <v>0</v>
      </c>
      <c r="G10809">
        <v>0</v>
      </c>
      <c r="H10809">
        <v>0</v>
      </c>
      <c r="I10809">
        <v>0</v>
      </c>
    </row>
    <row r="10810" spans="1:9" x14ac:dyDescent="0.25">
      <c r="A10810" t="s">
        <v>723</v>
      </c>
      <c r="B10810">
        <v>21802</v>
      </c>
      <c r="C10810" s="593">
        <v>0.06</v>
      </c>
      <c r="D10810" t="s">
        <v>3972</v>
      </c>
      <c r="E10810">
        <v>0.06</v>
      </c>
      <c r="F10810">
        <v>0</v>
      </c>
      <c r="G10810">
        <v>0</v>
      </c>
      <c r="H10810">
        <v>0</v>
      </c>
      <c r="I10810">
        <v>0</v>
      </c>
    </row>
    <row r="10811" spans="1:9" x14ac:dyDescent="0.25">
      <c r="A10811" t="s">
        <v>723</v>
      </c>
      <c r="B10811">
        <v>21803</v>
      </c>
      <c r="C10811" s="593">
        <v>0.06</v>
      </c>
      <c r="D10811" t="s">
        <v>3972</v>
      </c>
      <c r="E10811">
        <v>0.06</v>
      </c>
      <c r="F10811">
        <v>0</v>
      </c>
      <c r="G10811">
        <v>0</v>
      </c>
      <c r="H10811">
        <v>0</v>
      </c>
      <c r="I10811">
        <v>0</v>
      </c>
    </row>
    <row r="10812" spans="1:9" x14ac:dyDescent="0.25">
      <c r="A10812" t="s">
        <v>723</v>
      </c>
      <c r="B10812">
        <v>21804</v>
      </c>
      <c r="C10812" s="593">
        <v>0.06</v>
      </c>
      <c r="D10812" t="s">
        <v>3971</v>
      </c>
      <c r="E10812">
        <v>0.06</v>
      </c>
      <c r="F10812">
        <v>0</v>
      </c>
      <c r="G10812">
        <v>0</v>
      </c>
      <c r="H10812">
        <v>0</v>
      </c>
      <c r="I10812">
        <v>0</v>
      </c>
    </row>
    <row r="10813" spans="1:9" x14ac:dyDescent="0.25">
      <c r="A10813" t="s">
        <v>723</v>
      </c>
      <c r="B10813">
        <v>21810</v>
      </c>
      <c r="C10813" s="593">
        <v>0.06</v>
      </c>
      <c r="D10813" t="s">
        <v>3971</v>
      </c>
      <c r="E10813">
        <v>0.06</v>
      </c>
      <c r="F10813">
        <v>0</v>
      </c>
      <c r="G10813">
        <v>0</v>
      </c>
      <c r="H10813">
        <v>0</v>
      </c>
      <c r="I10813">
        <v>0</v>
      </c>
    </row>
    <row r="10814" spans="1:9" x14ac:dyDescent="0.25">
      <c r="A10814" t="s">
        <v>723</v>
      </c>
      <c r="B10814">
        <v>21811</v>
      </c>
      <c r="C10814" s="593">
        <v>0.06</v>
      </c>
      <c r="D10814" t="s">
        <v>3971</v>
      </c>
      <c r="E10814">
        <v>0.06</v>
      </c>
      <c r="F10814">
        <v>0</v>
      </c>
      <c r="G10814">
        <v>0</v>
      </c>
      <c r="H10814">
        <v>0</v>
      </c>
      <c r="I10814">
        <v>0</v>
      </c>
    </row>
    <row r="10815" spans="1:9" x14ac:dyDescent="0.25">
      <c r="A10815" t="s">
        <v>723</v>
      </c>
      <c r="B10815">
        <v>21813</v>
      </c>
      <c r="C10815" s="593">
        <v>0.06</v>
      </c>
      <c r="D10815" t="s">
        <v>3832</v>
      </c>
      <c r="E10815">
        <v>0.06</v>
      </c>
      <c r="F10815">
        <v>0</v>
      </c>
      <c r="G10815">
        <v>0</v>
      </c>
      <c r="H10815">
        <v>0</v>
      </c>
      <c r="I10815">
        <v>0</v>
      </c>
    </row>
    <row r="10816" spans="1:9" x14ac:dyDescent="0.25">
      <c r="A10816" t="s">
        <v>723</v>
      </c>
      <c r="B10816">
        <v>21814</v>
      </c>
      <c r="C10816" s="593">
        <v>0.06</v>
      </c>
      <c r="D10816" t="s">
        <v>3971</v>
      </c>
      <c r="E10816">
        <v>0.06</v>
      </c>
      <c r="F10816">
        <v>0</v>
      </c>
      <c r="G10816">
        <v>0</v>
      </c>
      <c r="H10816">
        <v>0</v>
      </c>
      <c r="I10816">
        <v>0</v>
      </c>
    </row>
    <row r="10817" spans="1:9" x14ac:dyDescent="0.25">
      <c r="A10817" t="s">
        <v>723</v>
      </c>
      <c r="B10817">
        <v>21817</v>
      </c>
      <c r="C10817" s="593">
        <v>0.06</v>
      </c>
      <c r="D10817" t="s">
        <v>3551</v>
      </c>
      <c r="E10817">
        <v>0.06</v>
      </c>
      <c r="F10817">
        <v>0</v>
      </c>
      <c r="G10817">
        <v>0</v>
      </c>
      <c r="H10817">
        <v>0</v>
      </c>
      <c r="I10817">
        <v>0</v>
      </c>
    </row>
    <row r="10818" spans="1:9" x14ac:dyDescent="0.25">
      <c r="A10818" t="s">
        <v>723</v>
      </c>
      <c r="B10818">
        <v>21821</v>
      </c>
      <c r="C10818" s="593">
        <v>0.06</v>
      </c>
      <c r="D10818" t="s">
        <v>3551</v>
      </c>
      <c r="E10818">
        <v>0.06</v>
      </c>
      <c r="F10818">
        <v>0</v>
      </c>
      <c r="G10818">
        <v>0</v>
      </c>
      <c r="H10818">
        <v>0</v>
      </c>
      <c r="I10818">
        <v>0</v>
      </c>
    </row>
    <row r="10819" spans="1:9" x14ac:dyDescent="0.25">
      <c r="A10819" t="s">
        <v>723</v>
      </c>
      <c r="B10819">
        <v>21822</v>
      </c>
      <c r="C10819" s="593">
        <v>0.06</v>
      </c>
      <c r="D10819" t="s">
        <v>3551</v>
      </c>
      <c r="E10819">
        <v>0.06</v>
      </c>
      <c r="F10819">
        <v>0</v>
      </c>
      <c r="G10819">
        <v>0</v>
      </c>
      <c r="H10819">
        <v>0</v>
      </c>
      <c r="I10819">
        <v>0</v>
      </c>
    </row>
    <row r="10820" spans="1:9" x14ac:dyDescent="0.25">
      <c r="A10820" t="s">
        <v>723</v>
      </c>
      <c r="B10820">
        <v>21824</v>
      </c>
      <c r="C10820" s="593">
        <v>0.06</v>
      </c>
      <c r="D10820" t="s">
        <v>3551</v>
      </c>
      <c r="E10820">
        <v>0.06</v>
      </c>
      <c r="F10820">
        <v>0</v>
      </c>
      <c r="G10820">
        <v>0</v>
      </c>
      <c r="H10820">
        <v>0</v>
      </c>
      <c r="I10820">
        <v>0</v>
      </c>
    </row>
    <row r="10821" spans="1:9" x14ac:dyDescent="0.25">
      <c r="A10821" t="s">
        <v>723</v>
      </c>
      <c r="B10821">
        <v>21826</v>
      </c>
      <c r="C10821" s="593">
        <v>0.06</v>
      </c>
      <c r="D10821" t="s">
        <v>3971</v>
      </c>
      <c r="E10821">
        <v>0.06</v>
      </c>
      <c r="F10821">
        <v>0</v>
      </c>
      <c r="G10821">
        <v>0</v>
      </c>
      <c r="H10821">
        <v>0</v>
      </c>
      <c r="I10821">
        <v>0</v>
      </c>
    </row>
    <row r="10822" spans="1:9" x14ac:dyDescent="0.25">
      <c r="A10822" t="s">
        <v>723</v>
      </c>
      <c r="B10822">
        <v>21829</v>
      </c>
      <c r="C10822" s="593">
        <v>0.06</v>
      </c>
      <c r="D10822" t="s">
        <v>3832</v>
      </c>
      <c r="E10822">
        <v>0.06</v>
      </c>
      <c r="F10822">
        <v>0</v>
      </c>
      <c r="G10822">
        <v>0</v>
      </c>
      <c r="H10822">
        <v>0</v>
      </c>
      <c r="I10822">
        <v>0</v>
      </c>
    </row>
    <row r="10823" spans="1:9" x14ac:dyDescent="0.25">
      <c r="A10823" t="s">
        <v>723</v>
      </c>
      <c r="B10823">
        <v>21830</v>
      </c>
      <c r="C10823" s="593">
        <v>0.06</v>
      </c>
      <c r="D10823" t="s">
        <v>3971</v>
      </c>
      <c r="E10823">
        <v>0.06</v>
      </c>
      <c r="F10823">
        <v>0</v>
      </c>
      <c r="G10823">
        <v>0</v>
      </c>
      <c r="H10823">
        <v>0</v>
      </c>
      <c r="I10823">
        <v>0</v>
      </c>
    </row>
    <row r="10824" spans="1:9" x14ac:dyDescent="0.25">
      <c r="A10824" t="s">
        <v>723</v>
      </c>
      <c r="B10824">
        <v>21835</v>
      </c>
      <c r="C10824" s="593">
        <v>0.06</v>
      </c>
      <c r="D10824" t="s">
        <v>3943</v>
      </c>
      <c r="E10824">
        <v>0.06</v>
      </c>
      <c r="F10824">
        <v>0</v>
      </c>
      <c r="G10824">
        <v>0</v>
      </c>
      <c r="H10824">
        <v>0</v>
      </c>
      <c r="I10824">
        <v>0</v>
      </c>
    </row>
    <row r="10825" spans="1:9" x14ac:dyDescent="0.25">
      <c r="A10825" t="s">
        <v>723</v>
      </c>
      <c r="B10825">
        <v>21836</v>
      </c>
      <c r="C10825" s="593">
        <v>0.06</v>
      </c>
      <c r="D10825" t="s">
        <v>3551</v>
      </c>
      <c r="E10825">
        <v>0.06</v>
      </c>
      <c r="F10825">
        <v>0</v>
      </c>
      <c r="G10825">
        <v>0</v>
      </c>
      <c r="H10825">
        <v>0</v>
      </c>
      <c r="I10825">
        <v>0</v>
      </c>
    </row>
    <row r="10826" spans="1:9" x14ac:dyDescent="0.25">
      <c r="A10826" t="s">
        <v>723</v>
      </c>
      <c r="B10826">
        <v>21837</v>
      </c>
      <c r="C10826" s="593">
        <v>0.06</v>
      </c>
      <c r="D10826" t="s">
        <v>3971</v>
      </c>
      <c r="E10826">
        <v>0.06</v>
      </c>
      <c r="F10826">
        <v>0</v>
      </c>
      <c r="G10826">
        <v>0</v>
      </c>
      <c r="H10826">
        <v>0</v>
      </c>
      <c r="I10826">
        <v>0</v>
      </c>
    </row>
    <row r="10827" spans="1:9" x14ac:dyDescent="0.25">
      <c r="A10827" t="s">
        <v>723</v>
      </c>
      <c r="B10827">
        <v>21838</v>
      </c>
      <c r="C10827" s="593">
        <v>0.06</v>
      </c>
      <c r="D10827" t="s">
        <v>3551</v>
      </c>
      <c r="E10827">
        <v>0.06</v>
      </c>
      <c r="F10827">
        <v>0</v>
      </c>
      <c r="G10827">
        <v>0</v>
      </c>
      <c r="H10827">
        <v>0</v>
      </c>
      <c r="I10827">
        <v>0</v>
      </c>
    </row>
    <row r="10828" spans="1:9" x14ac:dyDescent="0.25">
      <c r="A10828" t="s">
        <v>723</v>
      </c>
      <c r="B10828">
        <v>21840</v>
      </c>
      <c r="C10828" s="593">
        <v>0.06</v>
      </c>
      <c r="D10828" t="s">
        <v>3971</v>
      </c>
      <c r="E10828">
        <v>0.06</v>
      </c>
      <c r="F10828">
        <v>0</v>
      </c>
      <c r="G10828">
        <v>0</v>
      </c>
      <c r="H10828">
        <v>0</v>
      </c>
      <c r="I10828">
        <v>0</v>
      </c>
    </row>
    <row r="10829" spans="1:9" x14ac:dyDescent="0.25">
      <c r="A10829" t="s">
        <v>723</v>
      </c>
      <c r="B10829">
        <v>21841</v>
      </c>
      <c r="C10829" s="593">
        <v>0.06</v>
      </c>
      <c r="D10829" t="s">
        <v>3832</v>
      </c>
      <c r="E10829">
        <v>0.06</v>
      </c>
      <c r="F10829">
        <v>0</v>
      </c>
      <c r="G10829">
        <v>0</v>
      </c>
      <c r="H10829">
        <v>0</v>
      </c>
      <c r="I10829">
        <v>0</v>
      </c>
    </row>
    <row r="10830" spans="1:9" x14ac:dyDescent="0.25">
      <c r="A10830" t="s">
        <v>723</v>
      </c>
      <c r="B10830">
        <v>21842</v>
      </c>
      <c r="C10830" s="593">
        <v>0.06</v>
      </c>
      <c r="D10830" t="s">
        <v>3973</v>
      </c>
      <c r="E10830">
        <v>0.06</v>
      </c>
      <c r="F10830">
        <v>0</v>
      </c>
      <c r="G10830">
        <v>0</v>
      </c>
      <c r="H10830">
        <v>0</v>
      </c>
      <c r="I10830">
        <v>0</v>
      </c>
    </row>
    <row r="10831" spans="1:9" x14ac:dyDescent="0.25">
      <c r="A10831" t="s">
        <v>723</v>
      </c>
      <c r="B10831">
        <v>21843</v>
      </c>
      <c r="C10831" s="593">
        <v>0.06</v>
      </c>
      <c r="D10831" t="s">
        <v>3973</v>
      </c>
      <c r="E10831">
        <v>0.06</v>
      </c>
      <c r="F10831">
        <v>0</v>
      </c>
      <c r="G10831">
        <v>0</v>
      </c>
      <c r="H10831">
        <v>0</v>
      </c>
      <c r="I10831">
        <v>0</v>
      </c>
    </row>
    <row r="10832" spans="1:9" x14ac:dyDescent="0.25">
      <c r="A10832" t="s">
        <v>723</v>
      </c>
      <c r="B10832">
        <v>21849</v>
      </c>
      <c r="C10832" s="593">
        <v>0.06</v>
      </c>
      <c r="D10832" t="s">
        <v>3971</v>
      </c>
      <c r="E10832">
        <v>0.06</v>
      </c>
      <c r="F10832">
        <v>0</v>
      </c>
      <c r="G10832">
        <v>0</v>
      </c>
      <c r="H10832">
        <v>0</v>
      </c>
      <c r="I10832">
        <v>0</v>
      </c>
    </row>
    <row r="10833" spans="1:9" x14ac:dyDescent="0.25">
      <c r="A10833" t="s">
        <v>723</v>
      </c>
      <c r="B10833">
        <v>21850</v>
      </c>
      <c r="C10833" s="593">
        <v>0.06</v>
      </c>
      <c r="D10833" t="s">
        <v>3971</v>
      </c>
      <c r="E10833">
        <v>0.06</v>
      </c>
      <c r="F10833">
        <v>0</v>
      </c>
      <c r="G10833">
        <v>0</v>
      </c>
      <c r="H10833">
        <v>0</v>
      </c>
      <c r="I10833">
        <v>0</v>
      </c>
    </row>
    <row r="10834" spans="1:9" x14ac:dyDescent="0.25">
      <c r="A10834" t="s">
        <v>723</v>
      </c>
      <c r="B10834">
        <v>21851</v>
      </c>
      <c r="C10834" s="593">
        <v>0.06</v>
      </c>
      <c r="D10834" t="s">
        <v>3551</v>
      </c>
      <c r="E10834">
        <v>0.06</v>
      </c>
      <c r="F10834">
        <v>0</v>
      </c>
      <c r="G10834">
        <v>0</v>
      </c>
      <c r="H10834">
        <v>0</v>
      </c>
      <c r="I10834">
        <v>0</v>
      </c>
    </row>
    <row r="10835" spans="1:9" x14ac:dyDescent="0.25">
      <c r="A10835" t="s">
        <v>723</v>
      </c>
      <c r="B10835">
        <v>21852</v>
      </c>
      <c r="C10835" s="593">
        <v>0.06</v>
      </c>
      <c r="D10835" t="s">
        <v>3971</v>
      </c>
      <c r="E10835">
        <v>0.06</v>
      </c>
      <c r="F10835">
        <v>0</v>
      </c>
      <c r="G10835">
        <v>0</v>
      </c>
      <c r="H10835">
        <v>0</v>
      </c>
      <c r="I10835">
        <v>0</v>
      </c>
    </row>
    <row r="10836" spans="1:9" x14ac:dyDescent="0.25">
      <c r="A10836" t="s">
        <v>723</v>
      </c>
      <c r="B10836">
        <v>21853</v>
      </c>
      <c r="C10836" s="593">
        <v>0.06</v>
      </c>
      <c r="D10836" t="s">
        <v>3551</v>
      </c>
      <c r="E10836">
        <v>0.06</v>
      </c>
      <c r="F10836">
        <v>0</v>
      </c>
      <c r="G10836">
        <v>0</v>
      </c>
      <c r="H10836">
        <v>0</v>
      </c>
      <c r="I10836">
        <v>0</v>
      </c>
    </row>
    <row r="10837" spans="1:9" x14ac:dyDescent="0.25">
      <c r="A10837" t="s">
        <v>723</v>
      </c>
      <c r="B10837">
        <v>21856</v>
      </c>
      <c r="C10837" s="593">
        <v>0.06</v>
      </c>
      <c r="D10837" t="s">
        <v>3971</v>
      </c>
      <c r="E10837">
        <v>0.06</v>
      </c>
      <c r="F10837">
        <v>0</v>
      </c>
      <c r="G10837">
        <v>0</v>
      </c>
      <c r="H10837">
        <v>0</v>
      </c>
      <c r="I10837">
        <v>0</v>
      </c>
    </row>
    <row r="10838" spans="1:9" x14ac:dyDescent="0.25">
      <c r="A10838" t="s">
        <v>723</v>
      </c>
      <c r="B10838">
        <v>21857</v>
      </c>
      <c r="C10838" s="593">
        <v>0.06</v>
      </c>
      <c r="D10838" t="s">
        <v>3551</v>
      </c>
      <c r="E10838">
        <v>0.06</v>
      </c>
      <c r="F10838">
        <v>0</v>
      </c>
      <c r="G10838">
        <v>0</v>
      </c>
      <c r="H10838">
        <v>0</v>
      </c>
      <c r="I10838">
        <v>0</v>
      </c>
    </row>
    <row r="10839" spans="1:9" x14ac:dyDescent="0.25">
      <c r="A10839" t="s">
        <v>723</v>
      </c>
      <c r="B10839">
        <v>21861</v>
      </c>
      <c r="C10839" s="593">
        <v>0.06</v>
      </c>
      <c r="D10839" t="s">
        <v>3971</v>
      </c>
      <c r="E10839">
        <v>0.06</v>
      </c>
      <c r="F10839">
        <v>0</v>
      </c>
      <c r="G10839">
        <v>0</v>
      </c>
      <c r="H10839">
        <v>0</v>
      </c>
      <c r="I10839">
        <v>0</v>
      </c>
    </row>
    <row r="10840" spans="1:9" x14ac:dyDescent="0.25">
      <c r="A10840" t="s">
        <v>723</v>
      </c>
      <c r="B10840">
        <v>21862</v>
      </c>
      <c r="C10840" s="593">
        <v>0.06</v>
      </c>
      <c r="D10840" t="s">
        <v>3832</v>
      </c>
      <c r="E10840">
        <v>0.06</v>
      </c>
      <c r="F10840">
        <v>0</v>
      </c>
      <c r="G10840">
        <v>0</v>
      </c>
      <c r="H10840">
        <v>0</v>
      </c>
      <c r="I10840">
        <v>0</v>
      </c>
    </row>
    <row r="10841" spans="1:9" x14ac:dyDescent="0.25">
      <c r="A10841" t="s">
        <v>723</v>
      </c>
      <c r="B10841">
        <v>21863</v>
      </c>
      <c r="C10841" s="593">
        <v>0.06</v>
      </c>
      <c r="D10841" t="s">
        <v>3832</v>
      </c>
      <c r="E10841">
        <v>0.06</v>
      </c>
      <c r="F10841">
        <v>0</v>
      </c>
      <c r="G10841">
        <v>0</v>
      </c>
      <c r="H10841">
        <v>0</v>
      </c>
      <c r="I10841">
        <v>0</v>
      </c>
    </row>
    <row r="10842" spans="1:9" x14ac:dyDescent="0.25">
      <c r="A10842" t="s">
        <v>723</v>
      </c>
      <c r="B10842">
        <v>21864</v>
      </c>
      <c r="C10842" s="593">
        <v>0.06</v>
      </c>
      <c r="D10842" t="s">
        <v>3832</v>
      </c>
      <c r="E10842">
        <v>0.06</v>
      </c>
      <c r="F10842">
        <v>0</v>
      </c>
      <c r="G10842">
        <v>0</v>
      </c>
      <c r="H10842">
        <v>0</v>
      </c>
      <c r="I10842">
        <v>0</v>
      </c>
    </row>
    <row r="10843" spans="1:9" x14ac:dyDescent="0.25">
      <c r="A10843" t="s">
        <v>723</v>
      </c>
      <c r="B10843">
        <v>21865</v>
      </c>
      <c r="C10843" s="593">
        <v>0.06</v>
      </c>
      <c r="D10843" t="s">
        <v>3971</v>
      </c>
      <c r="E10843">
        <v>0.06</v>
      </c>
      <c r="F10843">
        <v>0</v>
      </c>
      <c r="G10843">
        <v>0</v>
      </c>
      <c r="H10843">
        <v>0</v>
      </c>
      <c r="I10843">
        <v>0</v>
      </c>
    </row>
    <row r="10844" spans="1:9" x14ac:dyDescent="0.25">
      <c r="A10844" t="s">
        <v>723</v>
      </c>
      <c r="B10844">
        <v>21866</v>
      </c>
      <c r="C10844" s="593">
        <v>0.06</v>
      </c>
      <c r="D10844" t="s">
        <v>3551</v>
      </c>
      <c r="E10844">
        <v>0.06</v>
      </c>
      <c r="F10844">
        <v>0</v>
      </c>
      <c r="G10844">
        <v>0</v>
      </c>
      <c r="H10844">
        <v>0</v>
      </c>
      <c r="I10844">
        <v>0</v>
      </c>
    </row>
    <row r="10845" spans="1:9" x14ac:dyDescent="0.25">
      <c r="A10845" t="s">
        <v>723</v>
      </c>
      <c r="B10845">
        <v>21867</v>
      </c>
      <c r="C10845" s="593">
        <v>0.06</v>
      </c>
      <c r="D10845" t="s">
        <v>3551</v>
      </c>
      <c r="E10845">
        <v>0.06</v>
      </c>
      <c r="F10845">
        <v>0</v>
      </c>
      <c r="G10845">
        <v>0</v>
      </c>
      <c r="H10845">
        <v>0</v>
      </c>
      <c r="I10845">
        <v>0</v>
      </c>
    </row>
    <row r="10846" spans="1:9" x14ac:dyDescent="0.25">
      <c r="A10846" t="s">
        <v>723</v>
      </c>
      <c r="B10846">
        <v>21869</v>
      </c>
      <c r="C10846" s="593">
        <v>0.06</v>
      </c>
      <c r="D10846" t="s">
        <v>3943</v>
      </c>
      <c r="E10846">
        <v>0.06</v>
      </c>
      <c r="F10846">
        <v>0</v>
      </c>
      <c r="G10846">
        <v>0</v>
      </c>
      <c r="H10846">
        <v>0</v>
      </c>
      <c r="I10846">
        <v>0</v>
      </c>
    </row>
    <row r="10847" spans="1:9" x14ac:dyDescent="0.25">
      <c r="A10847" t="s">
        <v>723</v>
      </c>
      <c r="B10847">
        <v>21871</v>
      </c>
      <c r="C10847" s="593">
        <v>0.06</v>
      </c>
      <c r="D10847" t="s">
        <v>3551</v>
      </c>
      <c r="E10847">
        <v>0.06</v>
      </c>
      <c r="F10847">
        <v>0</v>
      </c>
      <c r="G10847">
        <v>0</v>
      </c>
      <c r="H10847">
        <v>0</v>
      </c>
      <c r="I10847">
        <v>0</v>
      </c>
    </row>
    <row r="10848" spans="1:9" x14ac:dyDescent="0.25">
      <c r="A10848" t="s">
        <v>723</v>
      </c>
      <c r="B10848">
        <v>21872</v>
      </c>
      <c r="C10848" s="593">
        <v>0.06</v>
      </c>
      <c r="D10848" t="s">
        <v>3971</v>
      </c>
      <c r="E10848">
        <v>0.06</v>
      </c>
      <c r="F10848">
        <v>0</v>
      </c>
      <c r="G10848">
        <v>0</v>
      </c>
      <c r="H10848">
        <v>0</v>
      </c>
      <c r="I10848">
        <v>0</v>
      </c>
    </row>
    <row r="10849" spans="1:9" x14ac:dyDescent="0.25">
      <c r="A10849" t="s">
        <v>723</v>
      </c>
      <c r="B10849">
        <v>21874</v>
      </c>
      <c r="C10849" s="593">
        <v>0.06</v>
      </c>
      <c r="D10849" t="s">
        <v>3971</v>
      </c>
      <c r="E10849">
        <v>0.06</v>
      </c>
      <c r="F10849">
        <v>0</v>
      </c>
      <c r="G10849">
        <v>0</v>
      </c>
      <c r="H10849">
        <v>0</v>
      </c>
      <c r="I10849">
        <v>0</v>
      </c>
    </row>
    <row r="10850" spans="1:9" x14ac:dyDescent="0.25">
      <c r="A10850" t="s">
        <v>723</v>
      </c>
      <c r="B10850">
        <v>21875</v>
      </c>
      <c r="C10850" s="593">
        <v>0.06</v>
      </c>
      <c r="D10850" t="s">
        <v>3971</v>
      </c>
      <c r="E10850">
        <v>0.06</v>
      </c>
      <c r="F10850">
        <v>0</v>
      </c>
      <c r="G10850">
        <v>0</v>
      </c>
      <c r="H10850">
        <v>0</v>
      </c>
      <c r="I10850">
        <v>0</v>
      </c>
    </row>
    <row r="10851" spans="1:9" x14ac:dyDescent="0.25">
      <c r="A10851" t="s">
        <v>723</v>
      </c>
      <c r="B10851">
        <v>21890</v>
      </c>
      <c r="C10851" s="593">
        <v>0.06</v>
      </c>
      <c r="D10851" t="s">
        <v>3551</v>
      </c>
      <c r="E10851">
        <v>0.06</v>
      </c>
      <c r="F10851">
        <v>0</v>
      </c>
      <c r="G10851">
        <v>0</v>
      </c>
      <c r="H10851">
        <v>0</v>
      </c>
      <c r="I10851">
        <v>0</v>
      </c>
    </row>
    <row r="10852" spans="1:9" x14ac:dyDescent="0.25">
      <c r="A10852" t="s">
        <v>723</v>
      </c>
      <c r="B10852">
        <v>21901</v>
      </c>
      <c r="C10852" s="593">
        <v>0.06</v>
      </c>
      <c r="D10852" t="s">
        <v>2946</v>
      </c>
      <c r="E10852">
        <v>0.06</v>
      </c>
      <c r="F10852">
        <v>0</v>
      </c>
      <c r="G10852">
        <v>0</v>
      </c>
      <c r="H10852">
        <v>0</v>
      </c>
      <c r="I10852">
        <v>0</v>
      </c>
    </row>
    <row r="10853" spans="1:9" x14ac:dyDescent="0.25">
      <c r="A10853" t="s">
        <v>723</v>
      </c>
      <c r="B10853">
        <v>21902</v>
      </c>
      <c r="C10853" s="593">
        <v>0.06</v>
      </c>
      <c r="D10853" t="s">
        <v>2946</v>
      </c>
      <c r="E10853">
        <v>0.06</v>
      </c>
      <c r="F10853">
        <v>0</v>
      </c>
      <c r="G10853">
        <v>0</v>
      </c>
      <c r="H10853">
        <v>0</v>
      </c>
      <c r="I10853">
        <v>0</v>
      </c>
    </row>
    <row r="10854" spans="1:9" x14ac:dyDescent="0.25">
      <c r="A10854" t="s">
        <v>723</v>
      </c>
      <c r="B10854">
        <v>21903</v>
      </c>
      <c r="C10854" s="593">
        <v>0.06</v>
      </c>
      <c r="D10854" t="s">
        <v>2946</v>
      </c>
      <c r="E10854">
        <v>0.06</v>
      </c>
      <c r="F10854">
        <v>0</v>
      </c>
      <c r="G10854">
        <v>0</v>
      </c>
      <c r="H10854">
        <v>0</v>
      </c>
      <c r="I10854">
        <v>0</v>
      </c>
    </row>
    <row r="10855" spans="1:9" x14ac:dyDescent="0.25">
      <c r="A10855" t="s">
        <v>723</v>
      </c>
      <c r="B10855">
        <v>21904</v>
      </c>
      <c r="C10855" s="593">
        <v>0.06</v>
      </c>
      <c r="D10855" t="s">
        <v>2946</v>
      </c>
      <c r="E10855">
        <v>0.06</v>
      </c>
      <c r="F10855">
        <v>0</v>
      </c>
      <c r="G10855">
        <v>0</v>
      </c>
      <c r="H10855">
        <v>0</v>
      </c>
      <c r="I10855">
        <v>0</v>
      </c>
    </row>
    <row r="10856" spans="1:9" x14ac:dyDescent="0.25">
      <c r="A10856" t="s">
        <v>723</v>
      </c>
      <c r="B10856">
        <v>21911</v>
      </c>
      <c r="C10856" s="593">
        <v>0.06</v>
      </c>
      <c r="D10856" t="s">
        <v>2946</v>
      </c>
      <c r="E10856">
        <v>0.06</v>
      </c>
      <c r="F10856">
        <v>0</v>
      </c>
      <c r="G10856">
        <v>0</v>
      </c>
      <c r="H10856">
        <v>0</v>
      </c>
      <c r="I10856">
        <v>0</v>
      </c>
    </row>
    <row r="10857" spans="1:9" x14ac:dyDescent="0.25">
      <c r="A10857" t="s">
        <v>723</v>
      </c>
      <c r="B10857">
        <v>21912</v>
      </c>
      <c r="C10857" s="593">
        <v>0.06</v>
      </c>
      <c r="D10857" t="s">
        <v>2946</v>
      </c>
      <c r="E10857">
        <v>0.06</v>
      </c>
      <c r="F10857">
        <v>0</v>
      </c>
      <c r="G10857">
        <v>0</v>
      </c>
      <c r="H10857">
        <v>0</v>
      </c>
      <c r="I10857">
        <v>0</v>
      </c>
    </row>
    <row r="10858" spans="1:9" x14ac:dyDescent="0.25">
      <c r="A10858" t="s">
        <v>723</v>
      </c>
      <c r="B10858">
        <v>21913</v>
      </c>
      <c r="C10858" s="593">
        <v>0.06</v>
      </c>
      <c r="D10858" t="s">
        <v>2946</v>
      </c>
      <c r="E10858">
        <v>0.06</v>
      </c>
      <c r="F10858">
        <v>0</v>
      </c>
      <c r="G10858">
        <v>0</v>
      </c>
      <c r="H10858">
        <v>0</v>
      </c>
      <c r="I10858">
        <v>0</v>
      </c>
    </row>
    <row r="10859" spans="1:9" x14ac:dyDescent="0.25">
      <c r="A10859" t="s">
        <v>723</v>
      </c>
      <c r="B10859">
        <v>21914</v>
      </c>
      <c r="C10859" s="593">
        <v>0.06</v>
      </c>
      <c r="D10859" t="s">
        <v>2946</v>
      </c>
      <c r="E10859">
        <v>0.06</v>
      </c>
      <c r="F10859">
        <v>0</v>
      </c>
      <c r="G10859">
        <v>0</v>
      </c>
      <c r="H10859">
        <v>0</v>
      </c>
      <c r="I10859">
        <v>0</v>
      </c>
    </row>
    <row r="10860" spans="1:9" x14ac:dyDescent="0.25">
      <c r="A10860" t="s">
        <v>723</v>
      </c>
      <c r="B10860">
        <v>21915</v>
      </c>
      <c r="C10860" s="593">
        <v>0.06</v>
      </c>
      <c r="D10860" t="s">
        <v>2946</v>
      </c>
      <c r="E10860">
        <v>0.06</v>
      </c>
      <c r="F10860">
        <v>0</v>
      </c>
      <c r="G10860">
        <v>0</v>
      </c>
      <c r="H10860">
        <v>0</v>
      </c>
      <c r="I10860">
        <v>0</v>
      </c>
    </row>
    <row r="10861" spans="1:9" x14ac:dyDescent="0.25">
      <c r="A10861" t="s">
        <v>723</v>
      </c>
      <c r="B10861">
        <v>21916</v>
      </c>
      <c r="C10861" s="593">
        <v>0.06</v>
      </c>
      <c r="D10861" t="s">
        <v>2946</v>
      </c>
      <c r="E10861">
        <v>0.06</v>
      </c>
      <c r="F10861">
        <v>0</v>
      </c>
      <c r="G10861">
        <v>0</v>
      </c>
      <c r="H10861">
        <v>0</v>
      </c>
      <c r="I10861">
        <v>0</v>
      </c>
    </row>
    <row r="10862" spans="1:9" x14ac:dyDescent="0.25">
      <c r="A10862" t="s">
        <v>723</v>
      </c>
      <c r="B10862">
        <v>21917</v>
      </c>
      <c r="C10862" s="593">
        <v>0.06</v>
      </c>
      <c r="D10862" t="s">
        <v>2946</v>
      </c>
      <c r="E10862">
        <v>0.06</v>
      </c>
      <c r="F10862">
        <v>0</v>
      </c>
      <c r="G10862">
        <v>0</v>
      </c>
      <c r="H10862">
        <v>0</v>
      </c>
      <c r="I10862">
        <v>0</v>
      </c>
    </row>
    <row r="10863" spans="1:9" x14ac:dyDescent="0.25">
      <c r="A10863" t="s">
        <v>723</v>
      </c>
      <c r="B10863">
        <v>21918</v>
      </c>
      <c r="C10863" s="593">
        <v>0.06</v>
      </c>
      <c r="D10863" t="s">
        <v>2946</v>
      </c>
      <c r="E10863">
        <v>0.06</v>
      </c>
      <c r="F10863">
        <v>0</v>
      </c>
      <c r="G10863">
        <v>0</v>
      </c>
      <c r="H10863">
        <v>0</v>
      </c>
      <c r="I10863">
        <v>0</v>
      </c>
    </row>
    <row r="10864" spans="1:9" x14ac:dyDescent="0.25">
      <c r="A10864" t="s">
        <v>723</v>
      </c>
      <c r="B10864">
        <v>21919</v>
      </c>
      <c r="C10864" s="593">
        <v>0.06</v>
      </c>
      <c r="D10864" t="s">
        <v>2946</v>
      </c>
      <c r="E10864">
        <v>0.06</v>
      </c>
      <c r="F10864">
        <v>0</v>
      </c>
      <c r="G10864">
        <v>0</v>
      </c>
      <c r="H10864">
        <v>0</v>
      </c>
      <c r="I10864">
        <v>0</v>
      </c>
    </row>
    <row r="10865" spans="1:9" x14ac:dyDescent="0.25">
      <c r="A10865" t="s">
        <v>723</v>
      </c>
      <c r="B10865">
        <v>21920</v>
      </c>
      <c r="C10865" s="593">
        <v>0.06</v>
      </c>
      <c r="D10865" t="s">
        <v>2946</v>
      </c>
      <c r="E10865">
        <v>0.06</v>
      </c>
      <c r="F10865">
        <v>0</v>
      </c>
      <c r="G10865">
        <v>0</v>
      </c>
      <c r="H10865">
        <v>0</v>
      </c>
      <c r="I10865">
        <v>0</v>
      </c>
    </row>
    <row r="10866" spans="1:9" x14ac:dyDescent="0.25">
      <c r="A10866" t="s">
        <v>723</v>
      </c>
      <c r="B10866">
        <v>21921</v>
      </c>
      <c r="C10866" s="593">
        <v>0.06</v>
      </c>
      <c r="D10866" t="s">
        <v>2946</v>
      </c>
      <c r="E10866">
        <v>0.06</v>
      </c>
      <c r="F10866">
        <v>0</v>
      </c>
      <c r="G10866">
        <v>0</v>
      </c>
      <c r="H10866">
        <v>0</v>
      </c>
      <c r="I10866">
        <v>0</v>
      </c>
    </row>
    <row r="10867" spans="1:9" x14ac:dyDescent="0.25">
      <c r="A10867" t="s">
        <v>723</v>
      </c>
      <c r="B10867">
        <v>21922</v>
      </c>
      <c r="C10867" s="593">
        <v>0.06</v>
      </c>
      <c r="D10867" t="s">
        <v>3974</v>
      </c>
      <c r="E10867">
        <v>0.06</v>
      </c>
      <c r="F10867">
        <v>0</v>
      </c>
      <c r="G10867">
        <v>0</v>
      </c>
      <c r="H10867">
        <v>0</v>
      </c>
      <c r="I10867">
        <v>0</v>
      </c>
    </row>
    <row r="10868" spans="1:9" x14ac:dyDescent="0.25">
      <c r="A10868" t="s">
        <v>723</v>
      </c>
      <c r="B10868">
        <v>21930</v>
      </c>
      <c r="C10868" s="593">
        <v>0.06</v>
      </c>
      <c r="D10868" t="s">
        <v>2946</v>
      </c>
      <c r="E10868">
        <v>0.06</v>
      </c>
      <c r="F10868">
        <v>0</v>
      </c>
      <c r="G10868">
        <v>0</v>
      </c>
      <c r="H10868">
        <v>0</v>
      </c>
      <c r="I10868">
        <v>0</v>
      </c>
    </row>
    <row r="10869" spans="1:9" x14ac:dyDescent="0.25">
      <c r="A10869" t="s">
        <v>724</v>
      </c>
      <c r="B10869">
        <v>48001</v>
      </c>
      <c r="C10869" s="593">
        <v>0.06</v>
      </c>
      <c r="D10869" t="s">
        <v>3975</v>
      </c>
      <c r="E10869">
        <v>0.06</v>
      </c>
      <c r="F10869">
        <v>0</v>
      </c>
      <c r="G10869">
        <v>0</v>
      </c>
      <c r="H10869">
        <v>0</v>
      </c>
      <c r="I10869">
        <v>0</v>
      </c>
    </row>
    <row r="10870" spans="1:9" x14ac:dyDescent="0.25">
      <c r="A10870" t="s">
        <v>724</v>
      </c>
      <c r="B10870">
        <v>48002</v>
      </c>
      <c r="C10870" s="593">
        <v>0.06</v>
      </c>
      <c r="D10870" t="s">
        <v>3976</v>
      </c>
      <c r="E10870">
        <v>0.06</v>
      </c>
      <c r="F10870">
        <v>0</v>
      </c>
      <c r="G10870">
        <v>0</v>
      </c>
      <c r="H10870">
        <v>0</v>
      </c>
      <c r="I10870">
        <v>0</v>
      </c>
    </row>
    <row r="10871" spans="1:9" x14ac:dyDescent="0.25">
      <c r="A10871" t="s">
        <v>724</v>
      </c>
      <c r="B10871">
        <v>48003</v>
      </c>
      <c r="C10871" s="593">
        <v>0.06</v>
      </c>
      <c r="D10871" t="s">
        <v>3976</v>
      </c>
      <c r="E10871">
        <v>0.06</v>
      </c>
      <c r="F10871">
        <v>0</v>
      </c>
      <c r="G10871">
        <v>0</v>
      </c>
      <c r="H10871">
        <v>0</v>
      </c>
      <c r="I10871">
        <v>0</v>
      </c>
    </row>
    <row r="10872" spans="1:9" x14ac:dyDescent="0.25">
      <c r="A10872" t="s">
        <v>724</v>
      </c>
      <c r="B10872">
        <v>48004</v>
      </c>
      <c r="C10872" s="593">
        <v>0.06</v>
      </c>
      <c r="D10872" t="s">
        <v>3975</v>
      </c>
      <c r="E10872">
        <v>0.06</v>
      </c>
      <c r="F10872">
        <v>0</v>
      </c>
      <c r="G10872">
        <v>0</v>
      </c>
      <c r="H10872">
        <v>0</v>
      </c>
      <c r="I10872">
        <v>0</v>
      </c>
    </row>
    <row r="10873" spans="1:9" x14ac:dyDescent="0.25">
      <c r="A10873" t="s">
        <v>724</v>
      </c>
      <c r="B10873">
        <v>48005</v>
      </c>
      <c r="C10873" s="593">
        <v>0.06</v>
      </c>
      <c r="D10873" t="s">
        <v>3241</v>
      </c>
      <c r="E10873">
        <v>0.06</v>
      </c>
      <c r="F10873">
        <v>0</v>
      </c>
      <c r="G10873">
        <v>0</v>
      </c>
      <c r="H10873">
        <v>0</v>
      </c>
      <c r="I10873">
        <v>0</v>
      </c>
    </row>
    <row r="10874" spans="1:9" x14ac:dyDescent="0.25">
      <c r="A10874" t="s">
        <v>724</v>
      </c>
      <c r="B10874">
        <v>48006</v>
      </c>
      <c r="C10874" s="593">
        <v>0.06</v>
      </c>
      <c r="D10874" t="s">
        <v>3975</v>
      </c>
      <c r="E10874">
        <v>0.06</v>
      </c>
      <c r="F10874">
        <v>0</v>
      </c>
      <c r="G10874">
        <v>0</v>
      </c>
      <c r="H10874">
        <v>0</v>
      </c>
      <c r="I10874">
        <v>0</v>
      </c>
    </row>
    <row r="10875" spans="1:9" x14ac:dyDescent="0.25">
      <c r="A10875" t="s">
        <v>724</v>
      </c>
      <c r="B10875">
        <v>48007</v>
      </c>
      <c r="C10875" s="593">
        <v>0.06</v>
      </c>
      <c r="D10875" t="s">
        <v>3350</v>
      </c>
      <c r="E10875">
        <v>0.06</v>
      </c>
      <c r="F10875">
        <v>0</v>
      </c>
      <c r="G10875">
        <v>0</v>
      </c>
      <c r="H10875">
        <v>0</v>
      </c>
      <c r="I10875">
        <v>0</v>
      </c>
    </row>
    <row r="10876" spans="1:9" x14ac:dyDescent="0.25">
      <c r="A10876" t="s">
        <v>724</v>
      </c>
      <c r="B10876">
        <v>48009</v>
      </c>
      <c r="C10876" s="593">
        <v>0.06</v>
      </c>
      <c r="D10876" t="s">
        <v>1874</v>
      </c>
      <c r="E10876">
        <v>0.06</v>
      </c>
      <c r="F10876">
        <v>0</v>
      </c>
      <c r="G10876">
        <v>0</v>
      </c>
      <c r="H10876">
        <v>0</v>
      </c>
      <c r="I10876">
        <v>0</v>
      </c>
    </row>
    <row r="10877" spans="1:9" x14ac:dyDescent="0.25">
      <c r="A10877" t="s">
        <v>724</v>
      </c>
      <c r="B10877">
        <v>48012</v>
      </c>
      <c r="C10877" s="593">
        <v>0.06</v>
      </c>
      <c r="D10877" t="s">
        <v>3977</v>
      </c>
      <c r="E10877">
        <v>0.06</v>
      </c>
      <c r="F10877">
        <v>0</v>
      </c>
      <c r="G10877">
        <v>0</v>
      </c>
      <c r="H10877">
        <v>0</v>
      </c>
      <c r="I10877">
        <v>0</v>
      </c>
    </row>
    <row r="10878" spans="1:9" x14ac:dyDescent="0.25">
      <c r="A10878" t="s">
        <v>724</v>
      </c>
      <c r="B10878">
        <v>48014</v>
      </c>
      <c r="C10878" s="593">
        <v>0.06</v>
      </c>
      <c r="D10878" t="s">
        <v>3976</v>
      </c>
      <c r="E10878">
        <v>0.06</v>
      </c>
      <c r="F10878">
        <v>0</v>
      </c>
      <c r="G10878">
        <v>0</v>
      </c>
      <c r="H10878">
        <v>0</v>
      </c>
      <c r="I10878">
        <v>0</v>
      </c>
    </row>
    <row r="10879" spans="1:9" x14ac:dyDescent="0.25">
      <c r="A10879" t="s">
        <v>724</v>
      </c>
      <c r="B10879">
        <v>48015</v>
      </c>
      <c r="C10879" s="593">
        <v>0.06</v>
      </c>
      <c r="D10879" t="s">
        <v>3978</v>
      </c>
      <c r="E10879">
        <v>0.06</v>
      </c>
      <c r="F10879">
        <v>0</v>
      </c>
      <c r="G10879">
        <v>0</v>
      </c>
      <c r="H10879">
        <v>0</v>
      </c>
      <c r="I10879">
        <v>0</v>
      </c>
    </row>
    <row r="10880" spans="1:9" x14ac:dyDescent="0.25">
      <c r="A10880" t="s">
        <v>724</v>
      </c>
      <c r="B10880">
        <v>48017</v>
      </c>
      <c r="C10880" s="593">
        <v>0.06</v>
      </c>
      <c r="D10880" t="s">
        <v>3979</v>
      </c>
      <c r="E10880">
        <v>0.06</v>
      </c>
      <c r="F10880">
        <v>0</v>
      </c>
      <c r="G10880">
        <v>0</v>
      </c>
      <c r="H10880">
        <v>0</v>
      </c>
      <c r="I10880">
        <v>0</v>
      </c>
    </row>
    <row r="10881" spans="1:9" x14ac:dyDescent="0.25">
      <c r="A10881" t="s">
        <v>724</v>
      </c>
      <c r="B10881">
        <v>48021</v>
      </c>
      <c r="C10881" s="593">
        <v>0.06</v>
      </c>
      <c r="D10881" t="s">
        <v>3980</v>
      </c>
      <c r="E10881">
        <v>0.06</v>
      </c>
      <c r="F10881">
        <v>0</v>
      </c>
      <c r="G10881">
        <v>0</v>
      </c>
      <c r="H10881">
        <v>0</v>
      </c>
      <c r="I10881">
        <v>0</v>
      </c>
    </row>
    <row r="10882" spans="1:9" x14ac:dyDescent="0.25">
      <c r="A10882" t="s">
        <v>724</v>
      </c>
      <c r="B10882">
        <v>48022</v>
      </c>
      <c r="C10882" s="593">
        <v>0.06</v>
      </c>
      <c r="D10882" t="s">
        <v>3975</v>
      </c>
      <c r="E10882">
        <v>0.06</v>
      </c>
      <c r="F10882">
        <v>0</v>
      </c>
      <c r="G10882">
        <v>0</v>
      </c>
      <c r="H10882">
        <v>0</v>
      </c>
      <c r="I10882">
        <v>0</v>
      </c>
    </row>
    <row r="10883" spans="1:9" x14ac:dyDescent="0.25">
      <c r="A10883" t="s">
        <v>724</v>
      </c>
      <c r="B10883">
        <v>48023</v>
      </c>
      <c r="C10883" s="593">
        <v>0.06</v>
      </c>
      <c r="D10883" t="s">
        <v>3975</v>
      </c>
      <c r="E10883">
        <v>0.06</v>
      </c>
      <c r="F10883">
        <v>0</v>
      </c>
      <c r="G10883">
        <v>0</v>
      </c>
      <c r="H10883">
        <v>0</v>
      </c>
      <c r="I10883">
        <v>0</v>
      </c>
    </row>
    <row r="10884" spans="1:9" x14ac:dyDescent="0.25">
      <c r="A10884" t="s">
        <v>724</v>
      </c>
      <c r="B10884">
        <v>48025</v>
      </c>
      <c r="C10884" s="593">
        <v>0.06</v>
      </c>
      <c r="D10884" t="s">
        <v>1874</v>
      </c>
      <c r="E10884">
        <v>0.06</v>
      </c>
      <c r="F10884">
        <v>0</v>
      </c>
      <c r="G10884">
        <v>0</v>
      </c>
      <c r="H10884">
        <v>0</v>
      </c>
      <c r="I10884">
        <v>0</v>
      </c>
    </row>
    <row r="10885" spans="1:9" x14ac:dyDescent="0.25">
      <c r="A10885" t="s">
        <v>724</v>
      </c>
      <c r="B10885">
        <v>48026</v>
      </c>
      <c r="C10885" s="593">
        <v>0.06</v>
      </c>
      <c r="D10885" t="s">
        <v>3241</v>
      </c>
      <c r="E10885">
        <v>0.06</v>
      </c>
      <c r="F10885">
        <v>0</v>
      </c>
      <c r="G10885">
        <v>0</v>
      </c>
      <c r="H10885">
        <v>0</v>
      </c>
      <c r="I10885">
        <v>0</v>
      </c>
    </row>
    <row r="10886" spans="1:9" x14ac:dyDescent="0.25">
      <c r="A10886" t="s">
        <v>724</v>
      </c>
      <c r="B10886">
        <v>48027</v>
      </c>
      <c r="C10886" s="593">
        <v>0.06</v>
      </c>
      <c r="D10886" t="s">
        <v>3975</v>
      </c>
      <c r="E10886">
        <v>0.06</v>
      </c>
      <c r="F10886">
        <v>0</v>
      </c>
      <c r="G10886">
        <v>0</v>
      </c>
      <c r="H10886">
        <v>0</v>
      </c>
      <c r="I10886">
        <v>0</v>
      </c>
    </row>
    <row r="10887" spans="1:9" x14ac:dyDescent="0.25">
      <c r="A10887" t="s">
        <v>724</v>
      </c>
      <c r="B10887">
        <v>48028</v>
      </c>
      <c r="C10887" s="593">
        <v>0.06</v>
      </c>
      <c r="D10887" t="s">
        <v>3975</v>
      </c>
      <c r="E10887">
        <v>0.06</v>
      </c>
      <c r="F10887">
        <v>0</v>
      </c>
      <c r="G10887">
        <v>0</v>
      </c>
      <c r="H10887">
        <v>0</v>
      </c>
      <c r="I10887">
        <v>0</v>
      </c>
    </row>
    <row r="10888" spans="1:9" x14ac:dyDescent="0.25">
      <c r="A10888" t="s">
        <v>724</v>
      </c>
      <c r="B10888">
        <v>48030</v>
      </c>
      <c r="C10888" s="593">
        <v>0.06</v>
      </c>
      <c r="D10888" t="s">
        <v>1874</v>
      </c>
      <c r="E10888">
        <v>0.06</v>
      </c>
      <c r="F10888">
        <v>0</v>
      </c>
      <c r="G10888">
        <v>0</v>
      </c>
      <c r="H10888">
        <v>0</v>
      </c>
      <c r="I10888">
        <v>0</v>
      </c>
    </row>
    <row r="10889" spans="1:9" x14ac:dyDescent="0.25">
      <c r="A10889" t="s">
        <v>724</v>
      </c>
      <c r="B10889">
        <v>48032</v>
      </c>
      <c r="C10889" s="593">
        <v>0.06</v>
      </c>
      <c r="D10889" t="s">
        <v>3981</v>
      </c>
      <c r="E10889">
        <v>0.06</v>
      </c>
      <c r="F10889">
        <v>0</v>
      </c>
      <c r="G10889">
        <v>0</v>
      </c>
      <c r="H10889">
        <v>0</v>
      </c>
      <c r="I10889">
        <v>0</v>
      </c>
    </row>
    <row r="10890" spans="1:9" x14ac:dyDescent="0.25">
      <c r="A10890" t="s">
        <v>724</v>
      </c>
      <c r="B10890">
        <v>48033</v>
      </c>
      <c r="C10890" s="593">
        <v>0.06</v>
      </c>
      <c r="D10890" t="s">
        <v>3982</v>
      </c>
      <c r="E10890">
        <v>0.06</v>
      </c>
      <c r="F10890">
        <v>0</v>
      </c>
      <c r="G10890">
        <v>0</v>
      </c>
      <c r="H10890">
        <v>0</v>
      </c>
      <c r="I10890">
        <v>0</v>
      </c>
    </row>
    <row r="10891" spans="1:9" x14ac:dyDescent="0.25">
      <c r="A10891" t="s">
        <v>724</v>
      </c>
      <c r="B10891">
        <v>48034</v>
      </c>
      <c r="C10891" s="593">
        <v>0.06</v>
      </c>
      <c r="D10891" t="s">
        <v>3983</v>
      </c>
      <c r="E10891">
        <v>0.06</v>
      </c>
      <c r="F10891">
        <v>0</v>
      </c>
      <c r="G10891">
        <v>0</v>
      </c>
      <c r="H10891">
        <v>0</v>
      </c>
      <c r="I10891">
        <v>0</v>
      </c>
    </row>
    <row r="10892" spans="1:9" x14ac:dyDescent="0.25">
      <c r="A10892" t="s">
        <v>724</v>
      </c>
      <c r="B10892">
        <v>48035</v>
      </c>
      <c r="C10892" s="593">
        <v>0.06</v>
      </c>
      <c r="D10892" t="s">
        <v>3241</v>
      </c>
      <c r="E10892">
        <v>0.06</v>
      </c>
      <c r="F10892">
        <v>0</v>
      </c>
      <c r="G10892">
        <v>0</v>
      </c>
      <c r="H10892">
        <v>0</v>
      </c>
      <c r="I10892">
        <v>0</v>
      </c>
    </row>
    <row r="10893" spans="1:9" x14ac:dyDescent="0.25">
      <c r="A10893" t="s">
        <v>724</v>
      </c>
      <c r="B10893">
        <v>48036</v>
      </c>
      <c r="C10893" s="593">
        <v>0.06</v>
      </c>
      <c r="D10893" t="s">
        <v>3241</v>
      </c>
      <c r="E10893">
        <v>0.06</v>
      </c>
      <c r="F10893">
        <v>0</v>
      </c>
      <c r="G10893">
        <v>0</v>
      </c>
      <c r="H10893">
        <v>0</v>
      </c>
      <c r="I10893">
        <v>0</v>
      </c>
    </row>
    <row r="10894" spans="1:9" x14ac:dyDescent="0.25">
      <c r="A10894" t="s">
        <v>724</v>
      </c>
      <c r="B10894">
        <v>48037</v>
      </c>
      <c r="C10894" s="593">
        <v>0.06</v>
      </c>
      <c r="D10894" t="s">
        <v>3984</v>
      </c>
      <c r="E10894">
        <v>0.06</v>
      </c>
      <c r="F10894">
        <v>0</v>
      </c>
      <c r="G10894">
        <v>0</v>
      </c>
      <c r="H10894">
        <v>0</v>
      </c>
      <c r="I10894">
        <v>0</v>
      </c>
    </row>
    <row r="10895" spans="1:9" x14ac:dyDescent="0.25">
      <c r="A10895" t="s">
        <v>724</v>
      </c>
      <c r="B10895">
        <v>48038</v>
      </c>
      <c r="C10895" s="593">
        <v>0.06</v>
      </c>
      <c r="D10895" t="s">
        <v>3241</v>
      </c>
      <c r="E10895">
        <v>0.06</v>
      </c>
      <c r="F10895">
        <v>0</v>
      </c>
      <c r="G10895">
        <v>0</v>
      </c>
      <c r="H10895">
        <v>0</v>
      </c>
      <c r="I10895">
        <v>0</v>
      </c>
    </row>
    <row r="10896" spans="1:9" x14ac:dyDescent="0.25">
      <c r="A10896" t="s">
        <v>724</v>
      </c>
      <c r="B10896">
        <v>48039</v>
      </c>
      <c r="C10896" s="593">
        <v>0.06</v>
      </c>
      <c r="D10896" t="s">
        <v>3975</v>
      </c>
      <c r="E10896">
        <v>0.06</v>
      </c>
      <c r="F10896">
        <v>0</v>
      </c>
      <c r="G10896">
        <v>0</v>
      </c>
      <c r="H10896">
        <v>0</v>
      </c>
      <c r="I10896">
        <v>0</v>
      </c>
    </row>
    <row r="10897" spans="1:9" x14ac:dyDescent="0.25">
      <c r="A10897" t="s">
        <v>724</v>
      </c>
      <c r="B10897">
        <v>48040</v>
      </c>
      <c r="C10897" s="593">
        <v>0.06</v>
      </c>
      <c r="D10897" t="s">
        <v>3975</v>
      </c>
      <c r="E10897">
        <v>0.06</v>
      </c>
      <c r="F10897">
        <v>0</v>
      </c>
      <c r="G10897">
        <v>0</v>
      </c>
      <c r="H10897">
        <v>0</v>
      </c>
      <c r="I10897">
        <v>0</v>
      </c>
    </row>
    <row r="10898" spans="1:9" x14ac:dyDescent="0.25">
      <c r="A10898" t="s">
        <v>724</v>
      </c>
      <c r="B10898">
        <v>48041</v>
      </c>
      <c r="C10898" s="593">
        <v>0.06</v>
      </c>
      <c r="D10898" t="s">
        <v>3975</v>
      </c>
      <c r="E10898">
        <v>0.06</v>
      </c>
      <c r="F10898">
        <v>0</v>
      </c>
      <c r="G10898">
        <v>0</v>
      </c>
      <c r="H10898">
        <v>0</v>
      </c>
      <c r="I10898">
        <v>0</v>
      </c>
    </row>
    <row r="10899" spans="1:9" x14ac:dyDescent="0.25">
      <c r="A10899" t="s">
        <v>724</v>
      </c>
      <c r="B10899">
        <v>48042</v>
      </c>
      <c r="C10899" s="593">
        <v>0.06</v>
      </c>
      <c r="D10899" t="s">
        <v>3241</v>
      </c>
      <c r="E10899">
        <v>0.06</v>
      </c>
      <c r="F10899">
        <v>0</v>
      </c>
      <c r="G10899">
        <v>0</v>
      </c>
      <c r="H10899">
        <v>0</v>
      </c>
      <c r="I10899">
        <v>0</v>
      </c>
    </row>
    <row r="10900" spans="1:9" x14ac:dyDescent="0.25">
      <c r="A10900" t="s">
        <v>724</v>
      </c>
      <c r="B10900">
        <v>48043</v>
      </c>
      <c r="C10900" s="593">
        <v>0.06</v>
      </c>
      <c r="D10900" t="s">
        <v>3241</v>
      </c>
      <c r="E10900">
        <v>0.06</v>
      </c>
      <c r="F10900">
        <v>0</v>
      </c>
      <c r="G10900">
        <v>0</v>
      </c>
      <c r="H10900">
        <v>0</v>
      </c>
      <c r="I10900">
        <v>0</v>
      </c>
    </row>
    <row r="10901" spans="1:9" x14ac:dyDescent="0.25">
      <c r="A10901" t="s">
        <v>724</v>
      </c>
      <c r="B10901">
        <v>48044</v>
      </c>
      <c r="C10901" s="593">
        <v>0.06</v>
      </c>
      <c r="D10901" t="s">
        <v>3241</v>
      </c>
      <c r="E10901">
        <v>0.06</v>
      </c>
      <c r="F10901">
        <v>0</v>
      </c>
      <c r="G10901">
        <v>0</v>
      </c>
      <c r="H10901">
        <v>0</v>
      </c>
      <c r="I10901">
        <v>0</v>
      </c>
    </row>
    <row r="10902" spans="1:9" x14ac:dyDescent="0.25">
      <c r="A10902" t="s">
        <v>724</v>
      </c>
      <c r="B10902">
        <v>48045</v>
      </c>
      <c r="C10902" s="593">
        <v>0.06</v>
      </c>
      <c r="D10902" t="s">
        <v>3241</v>
      </c>
      <c r="E10902">
        <v>0.06</v>
      </c>
      <c r="F10902">
        <v>0</v>
      </c>
      <c r="G10902">
        <v>0</v>
      </c>
      <c r="H10902">
        <v>0</v>
      </c>
      <c r="I10902">
        <v>0</v>
      </c>
    </row>
    <row r="10903" spans="1:9" x14ac:dyDescent="0.25">
      <c r="A10903" t="s">
        <v>724</v>
      </c>
      <c r="B10903">
        <v>48046</v>
      </c>
      <c r="C10903" s="593">
        <v>0.06</v>
      </c>
      <c r="D10903" t="s">
        <v>3985</v>
      </c>
      <c r="E10903">
        <v>0.06</v>
      </c>
      <c r="F10903">
        <v>0</v>
      </c>
      <c r="G10903">
        <v>0</v>
      </c>
      <c r="H10903">
        <v>0</v>
      </c>
      <c r="I10903">
        <v>0</v>
      </c>
    </row>
    <row r="10904" spans="1:9" x14ac:dyDescent="0.25">
      <c r="A10904" t="s">
        <v>724</v>
      </c>
      <c r="B10904">
        <v>48047</v>
      </c>
      <c r="C10904" s="593">
        <v>0.06</v>
      </c>
      <c r="D10904" t="s">
        <v>3241</v>
      </c>
      <c r="E10904">
        <v>0.06</v>
      </c>
      <c r="F10904">
        <v>0</v>
      </c>
      <c r="G10904">
        <v>0</v>
      </c>
      <c r="H10904">
        <v>0</v>
      </c>
      <c r="I10904">
        <v>0</v>
      </c>
    </row>
    <row r="10905" spans="1:9" x14ac:dyDescent="0.25">
      <c r="A10905" t="s">
        <v>724</v>
      </c>
      <c r="B10905">
        <v>48048</v>
      </c>
      <c r="C10905" s="593">
        <v>0.06</v>
      </c>
      <c r="D10905" t="s">
        <v>3241</v>
      </c>
      <c r="E10905">
        <v>0.06</v>
      </c>
      <c r="F10905">
        <v>0</v>
      </c>
      <c r="G10905">
        <v>0</v>
      </c>
      <c r="H10905">
        <v>0</v>
      </c>
      <c r="I10905">
        <v>0</v>
      </c>
    </row>
    <row r="10906" spans="1:9" x14ac:dyDescent="0.25">
      <c r="A10906" t="s">
        <v>724</v>
      </c>
      <c r="B10906">
        <v>48049</v>
      </c>
      <c r="C10906" s="593">
        <v>0.06</v>
      </c>
      <c r="D10906" t="s">
        <v>3975</v>
      </c>
      <c r="E10906">
        <v>0.06</v>
      </c>
      <c r="F10906">
        <v>0</v>
      </c>
      <c r="G10906">
        <v>0</v>
      </c>
      <c r="H10906">
        <v>0</v>
      </c>
      <c r="I10906">
        <v>0</v>
      </c>
    </row>
    <row r="10907" spans="1:9" x14ac:dyDescent="0.25">
      <c r="A10907" t="s">
        <v>724</v>
      </c>
      <c r="B10907">
        <v>48050</v>
      </c>
      <c r="C10907" s="593">
        <v>0.06</v>
      </c>
      <c r="D10907" t="s">
        <v>3241</v>
      </c>
      <c r="E10907">
        <v>0.06</v>
      </c>
      <c r="F10907">
        <v>0</v>
      </c>
      <c r="G10907">
        <v>0</v>
      </c>
      <c r="H10907">
        <v>0</v>
      </c>
      <c r="I10907">
        <v>0</v>
      </c>
    </row>
    <row r="10908" spans="1:9" x14ac:dyDescent="0.25">
      <c r="A10908" t="s">
        <v>724</v>
      </c>
      <c r="B10908">
        <v>48051</v>
      </c>
      <c r="C10908" s="593">
        <v>0.06</v>
      </c>
      <c r="D10908" t="s">
        <v>3986</v>
      </c>
      <c r="E10908">
        <v>0.06</v>
      </c>
      <c r="F10908">
        <v>0</v>
      </c>
      <c r="G10908">
        <v>0</v>
      </c>
      <c r="H10908">
        <v>0</v>
      </c>
      <c r="I10908">
        <v>0</v>
      </c>
    </row>
    <row r="10909" spans="1:9" x14ac:dyDescent="0.25">
      <c r="A10909" t="s">
        <v>724</v>
      </c>
      <c r="B10909">
        <v>48054</v>
      </c>
      <c r="C10909" s="593">
        <v>0.06</v>
      </c>
      <c r="D10909" t="s">
        <v>3975</v>
      </c>
      <c r="E10909">
        <v>0.06</v>
      </c>
      <c r="F10909">
        <v>0</v>
      </c>
      <c r="G10909">
        <v>0</v>
      </c>
      <c r="H10909">
        <v>0</v>
      </c>
      <c r="I10909">
        <v>0</v>
      </c>
    </row>
    <row r="10910" spans="1:9" x14ac:dyDescent="0.25">
      <c r="A10910" t="s">
        <v>724</v>
      </c>
      <c r="B10910">
        <v>48059</v>
      </c>
      <c r="C10910" s="593">
        <v>0.06</v>
      </c>
      <c r="D10910" t="s">
        <v>3975</v>
      </c>
      <c r="E10910">
        <v>0.06</v>
      </c>
      <c r="F10910">
        <v>0</v>
      </c>
      <c r="G10910">
        <v>0</v>
      </c>
      <c r="H10910">
        <v>0</v>
      </c>
      <c r="I10910">
        <v>0</v>
      </c>
    </row>
    <row r="10911" spans="1:9" x14ac:dyDescent="0.25">
      <c r="A10911" t="s">
        <v>724</v>
      </c>
      <c r="B10911">
        <v>48060</v>
      </c>
      <c r="C10911" s="593">
        <v>0.06</v>
      </c>
      <c r="D10911" t="s">
        <v>3975</v>
      </c>
      <c r="E10911">
        <v>0.06</v>
      </c>
      <c r="F10911">
        <v>0</v>
      </c>
      <c r="G10911">
        <v>0</v>
      </c>
      <c r="H10911">
        <v>0</v>
      </c>
      <c r="I10911">
        <v>0</v>
      </c>
    </row>
    <row r="10912" spans="1:9" x14ac:dyDescent="0.25">
      <c r="A10912" t="s">
        <v>724</v>
      </c>
      <c r="B10912">
        <v>48061</v>
      </c>
      <c r="C10912" s="593">
        <v>0.06</v>
      </c>
      <c r="D10912" t="s">
        <v>3975</v>
      </c>
      <c r="E10912">
        <v>0.06</v>
      </c>
      <c r="F10912">
        <v>0</v>
      </c>
      <c r="G10912">
        <v>0</v>
      </c>
      <c r="H10912">
        <v>0</v>
      </c>
      <c r="I10912">
        <v>0</v>
      </c>
    </row>
    <row r="10913" spans="1:9" x14ac:dyDescent="0.25">
      <c r="A10913" t="s">
        <v>724</v>
      </c>
      <c r="B10913">
        <v>48062</v>
      </c>
      <c r="C10913" s="593">
        <v>0.06</v>
      </c>
      <c r="D10913" t="s">
        <v>3241</v>
      </c>
      <c r="E10913">
        <v>0.06</v>
      </c>
      <c r="F10913">
        <v>0</v>
      </c>
      <c r="G10913">
        <v>0</v>
      </c>
      <c r="H10913">
        <v>0</v>
      </c>
      <c r="I10913">
        <v>0</v>
      </c>
    </row>
    <row r="10914" spans="1:9" x14ac:dyDescent="0.25">
      <c r="A10914" t="s">
        <v>724</v>
      </c>
      <c r="B10914">
        <v>48063</v>
      </c>
      <c r="C10914" s="593">
        <v>0.06</v>
      </c>
      <c r="D10914" t="s">
        <v>3975</v>
      </c>
      <c r="E10914">
        <v>0.06</v>
      </c>
      <c r="F10914">
        <v>0</v>
      </c>
      <c r="G10914">
        <v>0</v>
      </c>
      <c r="H10914">
        <v>0</v>
      </c>
      <c r="I10914">
        <v>0</v>
      </c>
    </row>
    <row r="10915" spans="1:9" x14ac:dyDescent="0.25">
      <c r="A10915" t="s">
        <v>724</v>
      </c>
      <c r="B10915">
        <v>48064</v>
      </c>
      <c r="C10915" s="593">
        <v>0.06</v>
      </c>
      <c r="D10915" t="s">
        <v>3975</v>
      </c>
      <c r="E10915">
        <v>0.06</v>
      </c>
      <c r="F10915">
        <v>0</v>
      </c>
      <c r="G10915">
        <v>0</v>
      </c>
      <c r="H10915">
        <v>0</v>
      </c>
      <c r="I10915">
        <v>0</v>
      </c>
    </row>
    <row r="10916" spans="1:9" x14ac:dyDescent="0.25">
      <c r="A10916" t="s">
        <v>724</v>
      </c>
      <c r="B10916">
        <v>48065</v>
      </c>
      <c r="C10916" s="593">
        <v>0.06</v>
      </c>
      <c r="D10916" t="s">
        <v>1874</v>
      </c>
      <c r="E10916">
        <v>0.06</v>
      </c>
      <c r="F10916">
        <v>0</v>
      </c>
      <c r="G10916">
        <v>0</v>
      </c>
      <c r="H10916">
        <v>0</v>
      </c>
      <c r="I10916">
        <v>0</v>
      </c>
    </row>
    <row r="10917" spans="1:9" x14ac:dyDescent="0.25">
      <c r="A10917" t="s">
        <v>724</v>
      </c>
      <c r="B10917">
        <v>48066</v>
      </c>
      <c r="C10917" s="593">
        <v>0.06</v>
      </c>
      <c r="D10917" t="s">
        <v>3241</v>
      </c>
      <c r="E10917">
        <v>0.06</v>
      </c>
      <c r="F10917">
        <v>0</v>
      </c>
      <c r="G10917">
        <v>0</v>
      </c>
      <c r="H10917">
        <v>0</v>
      </c>
      <c r="I10917">
        <v>0</v>
      </c>
    </row>
    <row r="10918" spans="1:9" x14ac:dyDescent="0.25">
      <c r="A10918" t="s">
        <v>724</v>
      </c>
      <c r="B10918">
        <v>48067</v>
      </c>
      <c r="C10918" s="593">
        <v>0.06</v>
      </c>
      <c r="D10918" t="s">
        <v>3987</v>
      </c>
      <c r="E10918">
        <v>0.06</v>
      </c>
      <c r="F10918">
        <v>0</v>
      </c>
      <c r="G10918">
        <v>0</v>
      </c>
      <c r="H10918">
        <v>0</v>
      </c>
      <c r="I10918">
        <v>0</v>
      </c>
    </row>
    <row r="10919" spans="1:9" x14ac:dyDescent="0.25">
      <c r="A10919" t="s">
        <v>724</v>
      </c>
      <c r="B10919">
        <v>48068</v>
      </c>
      <c r="C10919" s="593">
        <v>0.06</v>
      </c>
      <c r="D10919" t="s">
        <v>3988</v>
      </c>
      <c r="E10919">
        <v>0.06</v>
      </c>
      <c r="F10919">
        <v>0</v>
      </c>
      <c r="G10919">
        <v>0</v>
      </c>
      <c r="H10919">
        <v>0</v>
      </c>
      <c r="I10919">
        <v>0</v>
      </c>
    </row>
    <row r="10920" spans="1:9" x14ac:dyDescent="0.25">
      <c r="A10920" t="s">
        <v>724</v>
      </c>
      <c r="B10920">
        <v>48069</v>
      </c>
      <c r="C10920" s="593">
        <v>0.06</v>
      </c>
      <c r="D10920" t="s">
        <v>1961</v>
      </c>
      <c r="E10920">
        <v>0.06</v>
      </c>
      <c r="F10920">
        <v>0</v>
      </c>
      <c r="G10920">
        <v>0</v>
      </c>
      <c r="H10920">
        <v>0</v>
      </c>
      <c r="I10920">
        <v>0</v>
      </c>
    </row>
    <row r="10921" spans="1:9" x14ac:dyDescent="0.25">
      <c r="A10921" t="s">
        <v>724</v>
      </c>
      <c r="B10921">
        <v>48070</v>
      </c>
      <c r="C10921" s="593">
        <v>0.06</v>
      </c>
      <c r="D10921" t="s">
        <v>3989</v>
      </c>
      <c r="E10921">
        <v>0.06</v>
      </c>
      <c r="F10921">
        <v>0</v>
      </c>
      <c r="G10921">
        <v>0</v>
      </c>
      <c r="H10921">
        <v>0</v>
      </c>
      <c r="I10921">
        <v>0</v>
      </c>
    </row>
    <row r="10922" spans="1:9" x14ac:dyDescent="0.25">
      <c r="A10922" t="s">
        <v>724</v>
      </c>
      <c r="B10922">
        <v>48071</v>
      </c>
      <c r="C10922" s="593">
        <v>0.06</v>
      </c>
      <c r="D10922" t="s">
        <v>3987</v>
      </c>
      <c r="E10922">
        <v>0.06</v>
      </c>
      <c r="F10922">
        <v>0</v>
      </c>
      <c r="G10922">
        <v>0</v>
      </c>
      <c r="H10922">
        <v>0</v>
      </c>
      <c r="I10922">
        <v>0</v>
      </c>
    </row>
    <row r="10923" spans="1:9" x14ac:dyDescent="0.25">
      <c r="A10923" t="s">
        <v>724</v>
      </c>
      <c r="B10923">
        <v>48072</v>
      </c>
      <c r="C10923" s="593">
        <v>0.06</v>
      </c>
      <c r="D10923" t="s">
        <v>3989</v>
      </c>
      <c r="E10923">
        <v>0.06</v>
      </c>
      <c r="F10923">
        <v>0</v>
      </c>
      <c r="G10923">
        <v>0</v>
      </c>
      <c r="H10923">
        <v>0</v>
      </c>
      <c r="I10923">
        <v>0</v>
      </c>
    </row>
    <row r="10924" spans="1:9" x14ac:dyDescent="0.25">
      <c r="A10924" t="s">
        <v>724</v>
      </c>
      <c r="B10924">
        <v>48073</v>
      </c>
      <c r="C10924" s="593">
        <v>0.06</v>
      </c>
      <c r="D10924" t="s">
        <v>1591</v>
      </c>
      <c r="E10924">
        <v>0.06</v>
      </c>
      <c r="F10924">
        <v>0</v>
      </c>
      <c r="G10924">
        <v>0</v>
      </c>
      <c r="H10924">
        <v>0</v>
      </c>
      <c r="I10924">
        <v>0</v>
      </c>
    </row>
    <row r="10925" spans="1:9" x14ac:dyDescent="0.25">
      <c r="A10925" t="s">
        <v>724</v>
      </c>
      <c r="B10925">
        <v>48074</v>
      </c>
      <c r="C10925" s="593">
        <v>0.06</v>
      </c>
      <c r="D10925" t="s">
        <v>3975</v>
      </c>
      <c r="E10925">
        <v>0.06</v>
      </c>
      <c r="F10925">
        <v>0</v>
      </c>
      <c r="G10925">
        <v>0</v>
      </c>
      <c r="H10925">
        <v>0</v>
      </c>
      <c r="I10925">
        <v>0</v>
      </c>
    </row>
    <row r="10926" spans="1:9" x14ac:dyDescent="0.25">
      <c r="A10926" t="s">
        <v>724</v>
      </c>
      <c r="B10926">
        <v>48075</v>
      </c>
      <c r="C10926" s="593">
        <v>0.06</v>
      </c>
      <c r="D10926" t="s">
        <v>3984</v>
      </c>
      <c r="E10926">
        <v>0.06</v>
      </c>
      <c r="F10926">
        <v>0</v>
      </c>
      <c r="G10926">
        <v>0</v>
      </c>
      <c r="H10926">
        <v>0</v>
      </c>
      <c r="I10926">
        <v>0</v>
      </c>
    </row>
    <row r="10927" spans="1:9" x14ac:dyDescent="0.25">
      <c r="A10927" t="s">
        <v>724</v>
      </c>
      <c r="B10927">
        <v>48076</v>
      </c>
      <c r="C10927" s="593">
        <v>0.06</v>
      </c>
      <c r="D10927" t="s">
        <v>1591</v>
      </c>
      <c r="E10927">
        <v>0.06</v>
      </c>
      <c r="F10927">
        <v>0</v>
      </c>
      <c r="G10927">
        <v>0</v>
      </c>
      <c r="H10927">
        <v>0</v>
      </c>
      <c r="I10927">
        <v>0</v>
      </c>
    </row>
    <row r="10928" spans="1:9" x14ac:dyDescent="0.25">
      <c r="A10928" t="s">
        <v>724</v>
      </c>
      <c r="B10928">
        <v>48079</v>
      </c>
      <c r="C10928" s="593">
        <v>0.06</v>
      </c>
      <c r="D10928" t="s">
        <v>3975</v>
      </c>
      <c r="E10928">
        <v>0.06</v>
      </c>
      <c r="F10928">
        <v>0</v>
      </c>
      <c r="G10928">
        <v>0</v>
      </c>
      <c r="H10928">
        <v>0</v>
      </c>
      <c r="I10928">
        <v>0</v>
      </c>
    </row>
    <row r="10929" spans="1:9" x14ac:dyDescent="0.25">
      <c r="A10929" t="s">
        <v>724</v>
      </c>
      <c r="B10929">
        <v>48080</v>
      </c>
      <c r="C10929" s="593">
        <v>0.06</v>
      </c>
      <c r="D10929" t="s">
        <v>3990</v>
      </c>
      <c r="E10929">
        <v>0.06</v>
      </c>
      <c r="F10929">
        <v>0</v>
      </c>
      <c r="G10929">
        <v>0</v>
      </c>
      <c r="H10929">
        <v>0</v>
      </c>
      <c r="I10929">
        <v>0</v>
      </c>
    </row>
    <row r="10930" spans="1:9" x14ac:dyDescent="0.25">
      <c r="A10930" t="s">
        <v>724</v>
      </c>
      <c r="B10930">
        <v>48081</v>
      </c>
      <c r="C10930" s="593">
        <v>0.06</v>
      </c>
      <c r="D10930" t="s">
        <v>1984</v>
      </c>
      <c r="E10930">
        <v>0.06</v>
      </c>
      <c r="F10930">
        <v>0</v>
      </c>
      <c r="G10930">
        <v>0</v>
      </c>
      <c r="H10930">
        <v>0</v>
      </c>
      <c r="I10930">
        <v>0</v>
      </c>
    </row>
    <row r="10931" spans="1:9" x14ac:dyDescent="0.25">
      <c r="A10931" t="s">
        <v>724</v>
      </c>
      <c r="B10931">
        <v>48082</v>
      </c>
      <c r="C10931" s="593">
        <v>0.06</v>
      </c>
      <c r="D10931" t="s">
        <v>3241</v>
      </c>
      <c r="E10931">
        <v>0.06</v>
      </c>
      <c r="F10931">
        <v>0</v>
      </c>
      <c r="G10931">
        <v>0</v>
      </c>
      <c r="H10931">
        <v>0</v>
      </c>
      <c r="I10931">
        <v>0</v>
      </c>
    </row>
    <row r="10932" spans="1:9" x14ac:dyDescent="0.25">
      <c r="A10932" t="s">
        <v>724</v>
      </c>
      <c r="B10932">
        <v>48083</v>
      </c>
      <c r="C10932" s="593">
        <v>0.06</v>
      </c>
      <c r="D10932" t="s">
        <v>3979</v>
      </c>
      <c r="E10932">
        <v>0.06</v>
      </c>
      <c r="F10932">
        <v>0</v>
      </c>
      <c r="G10932">
        <v>0</v>
      </c>
      <c r="H10932">
        <v>0</v>
      </c>
      <c r="I10932">
        <v>0</v>
      </c>
    </row>
    <row r="10933" spans="1:9" x14ac:dyDescent="0.25">
      <c r="A10933" t="s">
        <v>724</v>
      </c>
      <c r="B10933">
        <v>48084</v>
      </c>
      <c r="C10933" s="593">
        <v>0.06</v>
      </c>
      <c r="D10933" t="s">
        <v>3977</v>
      </c>
      <c r="E10933">
        <v>0.06</v>
      </c>
      <c r="F10933">
        <v>0</v>
      </c>
      <c r="G10933">
        <v>0</v>
      </c>
      <c r="H10933">
        <v>0</v>
      </c>
      <c r="I10933">
        <v>0</v>
      </c>
    </row>
    <row r="10934" spans="1:9" x14ac:dyDescent="0.25">
      <c r="A10934" t="s">
        <v>724</v>
      </c>
      <c r="B10934">
        <v>48085</v>
      </c>
      <c r="C10934" s="593">
        <v>0.06</v>
      </c>
      <c r="D10934" t="s">
        <v>3350</v>
      </c>
      <c r="E10934">
        <v>0.06</v>
      </c>
      <c r="F10934">
        <v>0</v>
      </c>
      <c r="G10934">
        <v>0</v>
      </c>
      <c r="H10934">
        <v>0</v>
      </c>
      <c r="I10934">
        <v>0</v>
      </c>
    </row>
    <row r="10935" spans="1:9" x14ac:dyDescent="0.25">
      <c r="A10935" t="s">
        <v>724</v>
      </c>
      <c r="B10935">
        <v>48086</v>
      </c>
      <c r="C10935" s="593">
        <v>0.06</v>
      </c>
      <c r="D10935" t="s">
        <v>3984</v>
      </c>
      <c r="E10935">
        <v>0.06</v>
      </c>
      <c r="F10935">
        <v>0</v>
      </c>
      <c r="G10935">
        <v>0</v>
      </c>
      <c r="H10935">
        <v>0</v>
      </c>
      <c r="I10935">
        <v>0</v>
      </c>
    </row>
    <row r="10936" spans="1:9" x14ac:dyDescent="0.25">
      <c r="A10936" t="s">
        <v>724</v>
      </c>
      <c r="B10936">
        <v>48088</v>
      </c>
      <c r="C10936" s="593">
        <v>0.06</v>
      </c>
      <c r="D10936" t="s">
        <v>3991</v>
      </c>
      <c r="E10936">
        <v>0.06</v>
      </c>
      <c r="F10936">
        <v>0</v>
      </c>
      <c r="G10936">
        <v>0</v>
      </c>
      <c r="H10936">
        <v>0</v>
      </c>
      <c r="I10936">
        <v>0</v>
      </c>
    </row>
    <row r="10937" spans="1:9" x14ac:dyDescent="0.25">
      <c r="A10937" t="s">
        <v>724</v>
      </c>
      <c r="B10937">
        <v>48089</v>
      </c>
      <c r="C10937" s="593">
        <v>0.06</v>
      </c>
      <c r="D10937" t="s">
        <v>3978</v>
      </c>
      <c r="E10937">
        <v>0.06</v>
      </c>
      <c r="F10937">
        <v>0</v>
      </c>
      <c r="G10937">
        <v>0</v>
      </c>
      <c r="H10937">
        <v>0</v>
      </c>
      <c r="I10937">
        <v>0</v>
      </c>
    </row>
    <row r="10938" spans="1:9" x14ac:dyDescent="0.25">
      <c r="A10938" t="s">
        <v>724</v>
      </c>
      <c r="B10938">
        <v>48090</v>
      </c>
      <c r="C10938" s="593">
        <v>0.06</v>
      </c>
      <c r="D10938" t="s">
        <v>3238</v>
      </c>
      <c r="E10938">
        <v>0.06</v>
      </c>
      <c r="F10938">
        <v>0</v>
      </c>
      <c r="G10938">
        <v>0</v>
      </c>
      <c r="H10938">
        <v>0</v>
      </c>
      <c r="I10938">
        <v>0</v>
      </c>
    </row>
    <row r="10939" spans="1:9" x14ac:dyDescent="0.25">
      <c r="A10939" t="s">
        <v>724</v>
      </c>
      <c r="B10939">
        <v>48091</v>
      </c>
      <c r="C10939" s="593">
        <v>0.06</v>
      </c>
      <c r="D10939" t="s">
        <v>3978</v>
      </c>
      <c r="E10939">
        <v>0.06</v>
      </c>
      <c r="F10939">
        <v>0</v>
      </c>
      <c r="G10939">
        <v>0</v>
      </c>
      <c r="H10939">
        <v>0</v>
      </c>
      <c r="I10939">
        <v>0</v>
      </c>
    </row>
    <row r="10940" spans="1:9" x14ac:dyDescent="0.25">
      <c r="A10940" t="s">
        <v>724</v>
      </c>
      <c r="B10940">
        <v>48092</v>
      </c>
      <c r="C10940" s="593">
        <v>0.06</v>
      </c>
      <c r="D10940" t="s">
        <v>3238</v>
      </c>
      <c r="E10940">
        <v>0.06</v>
      </c>
      <c r="F10940">
        <v>0</v>
      </c>
      <c r="G10940">
        <v>0</v>
      </c>
      <c r="H10940">
        <v>0</v>
      </c>
      <c r="I10940">
        <v>0</v>
      </c>
    </row>
    <row r="10941" spans="1:9" x14ac:dyDescent="0.25">
      <c r="A10941" t="s">
        <v>724</v>
      </c>
      <c r="B10941">
        <v>48093</v>
      </c>
      <c r="C10941" s="593">
        <v>0.06</v>
      </c>
      <c r="D10941" t="s">
        <v>3238</v>
      </c>
      <c r="E10941">
        <v>0.06</v>
      </c>
      <c r="F10941">
        <v>0</v>
      </c>
      <c r="G10941">
        <v>0</v>
      </c>
      <c r="H10941">
        <v>0</v>
      </c>
      <c r="I10941">
        <v>0</v>
      </c>
    </row>
    <row r="10942" spans="1:9" x14ac:dyDescent="0.25">
      <c r="A10942" t="s">
        <v>724</v>
      </c>
      <c r="B10942">
        <v>48094</v>
      </c>
      <c r="C10942" s="593">
        <v>0.06</v>
      </c>
      <c r="D10942" t="s">
        <v>3241</v>
      </c>
      <c r="E10942">
        <v>0.06</v>
      </c>
      <c r="F10942">
        <v>0</v>
      </c>
      <c r="G10942">
        <v>0</v>
      </c>
      <c r="H10942">
        <v>0</v>
      </c>
      <c r="I10942">
        <v>0</v>
      </c>
    </row>
    <row r="10943" spans="1:9" x14ac:dyDescent="0.25">
      <c r="A10943" t="s">
        <v>724</v>
      </c>
      <c r="B10943">
        <v>48095</v>
      </c>
      <c r="C10943" s="593">
        <v>0.06</v>
      </c>
      <c r="D10943" t="s">
        <v>3241</v>
      </c>
      <c r="E10943">
        <v>0.06</v>
      </c>
      <c r="F10943">
        <v>0</v>
      </c>
      <c r="G10943">
        <v>0</v>
      </c>
      <c r="H10943">
        <v>0</v>
      </c>
      <c r="I10943">
        <v>0</v>
      </c>
    </row>
    <row r="10944" spans="1:9" x14ac:dyDescent="0.25">
      <c r="A10944" t="s">
        <v>724</v>
      </c>
      <c r="B10944">
        <v>48096</v>
      </c>
      <c r="C10944" s="593">
        <v>0.06</v>
      </c>
      <c r="D10944" t="s">
        <v>3241</v>
      </c>
      <c r="E10944">
        <v>0.06</v>
      </c>
      <c r="F10944">
        <v>0</v>
      </c>
      <c r="G10944">
        <v>0</v>
      </c>
      <c r="H10944">
        <v>0</v>
      </c>
      <c r="I10944">
        <v>0</v>
      </c>
    </row>
    <row r="10945" spans="1:9" x14ac:dyDescent="0.25">
      <c r="A10945" t="s">
        <v>724</v>
      </c>
      <c r="B10945">
        <v>48097</v>
      </c>
      <c r="C10945" s="593">
        <v>0.06</v>
      </c>
      <c r="D10945" t="s">
        <v>3975</v>
      </c>
      <c r="E10945">
        <v>0.06</v>
      </c>
      <c r="F10945">
        <v>0</v>
      </c>
      <c r="G10945">
        <v>0</v>
      </c>
      <c r="H10945">
        <v>0</v>
      </c>
      <c r="I10945">
        <v>0</v>
      </c>
    </row>
    <row r="10946" spans="1:9" x14ac:dyDescent="0.25">
      <c r="A10946" t="s">
        <v>724</v>
      </c>
      <c r="B10946">
        <v>48098</v>
      </c>
      <c r="C10946" s="593">
        <v>0.06</v>
      </c>
      <c r="D10946" t="s">
        <v>1874</v>
      </c>
      <c r="E10946">
        <v>0.06</v>
      </c>
      <c r="F10946">
        <v>0</v>
      </c>
      <c r="G10946">
        <v>0</v>
      </c>
      <c r="H10946">
        <v>0</v>
      </c>
      <c r="I10946">
        <v>0</v>
      </c>
    </row>
    <row r="10947" spans="1:9" x14ac:dyDescent="0.25">
      <c r="A10947" t="s">
        <v>724</v>
      </c>
      <c r="B10947">
        <v>48099</v>
      </c>
      <c r="C10947" s="593">
        <v>0.06</v>
      </c>
      <c r="D10947" t="s">
        <v>3350</v>
      </c>
      <c r="E10947">
        <v>0.06</v>
      </c>
      <c r="F10947">
        <v>0</v>
      </c>
      <c r="G10947">
        <v>0</v>
      </c>
      <c r="H10947">
        <v>0</v>
      </c>
      <c r="I10947">
        <v>0</v>
      </c>
    </row>
    <row r="10948" spans="1:9" x14ac:dyDescent="0.25">
      <c r="A10948" t="s">
        <v>724</v>
      </c>
      <c r="B10948">
        <v>48101</v>
      </c>
      <c r="C10948" s="593">
        <v>0.06</v>
      </c>
      <c r="D10948" t="s">
        <v>3362</v>
      </c>
      <c r="E10948">
        <v>0.06</v>
      </c>
      <c r="F10948">
        <v>0</v>
      </c>
      <c r="G10948">
        <v>0</v>
      </c>
      <c r="H10948">
        <v>0</v>
      </c>
      <c r="I10948">
        <v>0</v>
      </c>
    </row>
    <row r="10949" spans="1:9" x14ac:dyDescent="0.25">
      <c r="A10949" t="s">
        <v>724</v>
      </c>
      <c r="B10949">
        <v>48103</v>
      </c>
      <c r="C10949" s="593">
        <v>0.06</v>
      </c>
      <c r="D10949" t="s">
        <v>3992</v>
      </c>
      <c r="E10949">
        <v>0.06</v>
      </c>
      <c r="F10949">
        <v>0</v>
      </c>
      <c r="G10949">
        <v>0</v>
      </c>
      <c r="H10949">
        <v>0</v>
      </c>
      <c r="I10949">
        <v>0</v>
      </c>
    </row>
    <row r="10950" spans="1:9" x14ac:dyDescent="0.25">
      <c r="A10950" t="s">
        <v>724</v>
      </c>
      <c r="B10950">
        <v>48104</v>
      </c>
      <c r="C10950" s="593">
        <v>0.06</v>
      </c>
      <c r="D10950" t="s">
        <v>3992</v>
      </c>
      <c r="E10950">
        <v>0.06</v>
      </c>
      <c r="F10950">
        <v>0</v>
      </c>
      <c r="G10950">
        <v>0</v>
      </c>
      <c r="H10950">
        <v>0</v>
      </c>
      <c r="I10950">
        <v>0</v>
      </c>
    </row>
    <row r="10951" spans="1:9" x14ac:dyDescent="0.25">
      <c r="A10951" t="s">
        <v>724</v>
      </c>
      <c r="B10951">
        <v>48105</v>
      </c>
      <c r="C10951" s="593">
        <v>0.06</v>
      </c>
      <c r="D10951" t="s">
        <v>3992</v>
      </c>
      <c r="E10951">
        <v>0.06</v>
      </c>
      <c r="F10951">
        <v>0</v>
      </c>
      <c r="G10951">
        <v>0</v>
      </c>
      <c r="H10951">
        <v>0</v>
      </c>
      <c r="I10951">
        <v>0</v>
      </c>
    </row>
    <row r="10952" spans="1:9" x14ac:dyDescent="0.25">
      <c r="A10952" t="s">
        <v>724</v>
      </c>
      <c r="B10952">
        <v>48106</v>
      </c>
      <c r="C10952" s="593">
        <v>0.06</v>
      </c>
      <c r="D10952" t="s">
        <v>3993</v>
      </c>
      <c r="E10952">
        <v>0.06</v>
      </c>
      <c r="F10952">
        <v>0</v>
      </c>
      <c r="G10952">
        <v>0</v>
      </c>
      <c r="H10952">
        <v>0</v>
      </c>
      <c r="I10952">
        <v>0</v>
      </c>
    </row>
    <row r="10953" spans="1:9" x14ac:dyDescent="0.25">
      <c r="A10953" t="s">
        <v>724</v>
      </c>
      <c r="B10953">
        <v>48107</v>
      </c>
      <c r="C10953" s="593">
        <v>0.06</v>
      </c>
      <c r="D10953" t="s">
        <v>3993</v>
      </c>
      <c r="E10953">
        <v>0.06</v>
      </c>
      <c r="F10953">
        <v>0</v>
      </c>
      <c r="G10953">
        <v>0</v>
      </c>
      <c r="H10953">
        <v>0</v>
      </c>
      <c r="I10953">
        <v>0</v>
      </c>
    </row>
    <row r="10954" spans="1:9" x14ac:dyDescent="0.25">
      <c r="A10954" t="s">
        <v>724</v>
      </c>
      <c r="B10954">
        <v>48108</v>
      </c>
      <c r="C10954" s="593">
        <v>0.06</v>
      </c>
      <c r="D10954" t="s">
        <v>3992</v>
      </c>
      <c r="E10954">
        <v>0.06</v>
      </c>
      <c r="F10954">
        <v>0</v>
      </c>
      <c r="G10954">
        <v>0</v>
      </c>
      <c r="H10954">
        <v>0</v>
      </c>
      <c r="I10954">
        <v>0</v>
      </c>
    </row>
    <row r="10955" spans="1:9" x14ac:dyDescent="0.25">
      <c r="A10955" t="s">
        <v>724</v>
      </c>
      <c r="B10955">
        <v>48109</v>
      </c>
      <c r="C10955" s="593">
        <v>0.06</v>
      </c>
      <c r="D10955" t="s">
        <v>3992</v>
      </c>
      <c r="E10955">
        <v>0.06</v>
      </c>
      <c r="F10955">
        <v>0</v>
      </c>
      <c r="G10955">
        <v>0</v>
      </c>
      <c r="H10955">
        <v>0</v>
      </c>
      <c r="I10955">
        <v>0</v>
      </c>
    </row>
    <row r="10956" spans="1:9" x14ac:dyDescent="0.25">
      <c r="A10956" t="s">
        <v>724</v>
      </c>
      <c r="B10956">
        <v>48110</v>
      </c>
      <c r="C10956" s="593">
        <v>0.06</v>
      </c>
      <c r="D10956" t="s">
        <v>1339</v>
      </c>
      <c r="E10956">
        <v>0.06</v>
      </c>
      <c r="F10956">
        <v>0</v>
      </c>
      <c r="G10956">
        <v>0</v>
      </c>
      <c r="H10956">
        <v>0</v>
      </c>
      <c r="I10956">
        <v>0</v>
      </c>
    </row>
    <row r="10957" spans="1:9" x14ac:dyDescent="0.25">
      <c r="A10957" t="s">
        <v>724</v>
      </c>
      <c r="B10957">
        <v>48111</v>
      </c>
      <c r="C10957" s="593">
        <v>0.06</v>
      </c>
      <c r="D10957" t="s">
        <v>3992</v>
      </c>
      <c r="E10957">
        <v>0.06</v>
      </c>
      <c r="F10957">
        <v>0</v>
      </c>
      <c r="G10957">
        <v>0</v>
      </c>
      <c r="H10957">
        <v>0</v>
      </c>
      <c r="I10957">
        <v>0</v>
      </c>
    </row>
    <row r="10958" spans="1:9" x14ac:dyDescent="0.25">
      <c r="A10958" t="s">
        <v>724</v>
      </c>
      <c r="B10958">
        <v>48112</v>
      </c>
      <c r="C10958" s="593">
        <v>0.06</v>
      </c>
      <c r="D10958" t="s">
        <v>3362</v>
      </c>
      <c r="E10958">
        <v>0.06</v>
      </c>
      <c r="F10958">
        <v>0</v>
      </c>
      <c r="G10958">
        <v>0</v>
      </c>
      <c r="H10958">
        <v>0</v>
      </c>
      <c r="I10958">
        <v>0</v>
      </c>
    </row>
    <row r="10959" spans="1:9" x14ac:dyDescent="0.25">
      <c r="A10959" t="s">
        <v>724</v>
      </c>
      <c r="B10959">
        <v>48113</v>
      </c>
      <c r="C10959" s="593">
        <v>0.06</v>
      </c>
      <c r="D10959" t="s">
        <v>3993</v>
      </c>
      <c r="E10959">
        <v>0.06</v>
      </c>
      <c r="F10959">
        <v>0</v>
      </c>
      <c r="G10959">
        <v>0</v>
      </c>
      <c r="H10959">
        <v>0</v>
      </c>
      <c r="I10959">
        <v>0</v>
      </c>
    </row>
    <row r="10960" spans="1:9" x14ac:dyDescent="0.25">
      <c r="A10960" t="s">
        <v>724</v>
      </c>
      <c r="B10960">
        <v>48114</v>
      </c>
      <c r="C10960" s="593">
        <v>0.06</v>
      </c>
      <c r="D10960" t="s">
        <v>1933</v>
      </c>
      <c r="E10960">
        <v>0.06</v>
      </c>
      <c r="F10960">
        <v>0</v>
      </c>
      <c r="G10960">
        <v>0</v>
      </c>
      <c r="H10960">
        <v>0</v>
      </c>
      <c r="I10960">
        <v>0</v>
      </c>
    </row>
    <row r="10961" spans="1:9" x14ac:dyDescent="0.25">
      <c r="A10961" t="s">
        <v>724</v>
      </c>
      <c r="B10961">
        <v>48115</v>
      </c>
      <c r="C10961" s="593">
        <v>0.06</v>
      </c>
      <c r="D10961" t="s">
        <v>3992</v>
      </c>
      <c r="E10961">
        <v>0.06</v>
      </c>
      <c r="F10961">
        <v>0</v>
      </c>
      <c r="G10961">
        <v>0</v>
      </c>
      <c r="H10961">
        <v>0</v>
      </c>
      <c r="I10961">
        <v>0</v>
      </c>
    </row>
    <row r="10962" spans="1:9" x14ac:dyDescent="0.25">
      <c r="A10962" t="s">
        <v>724</v>
      </c>
      <c r="B10962">
        <v>48116</v>
      </c>
      <c r="C10962" s="593">
        <v>0.06</v>
      </c>
      <c r="D10962" t="s">
        <v>1933</v>
      </c>
      <c r="E10962">
        <v>0.06</v>
      </c>
      <c r="F10962">
        <v>0</v>
      </c>
      <c r="G10962">
        <v>0</v>
      </c>
      <c r="H10962">
        <v>0</v>
      </c>
      <c r="I10962">
        <v>0</v>
      </c>
    </row>
    <row r="10963" spans="1:9" x14ac:dyDescent="0.25">
      <c r="A10963" t="s">
        <v>724</v>
      </c>
      <c r="B10963">
        <v>48117</v>
      </c>
      <c r="C10963" s="593">
        <v>0.06</v>
      </c>
      <c r="D10963" t="s">
        <v>1339</v>
      </c>
      <c r="E10963">
        <v>0.06</v>
      </c>
      <c r="F10963">
        <v>0</v>
      </c>
      <c r="G10963">
        <v>0</v>
      </c>
      <c r="H10963">
        <v>0</v>
      </c>
      <c r="I10963">
        <v>0</v>
      </c>
    </row>
    <row r="10964" spans="1:9" x14ac:dyDescent="0.25">
      <c r="A10964" t="s">
        <v>724</v>
      </c>
      <c r="B10964">
        <v>48118</v>
      </c>
      <c r="C10964" s="593">
        <v>0.06</v>
      </c>
      <c r="D10964" t="s">
        <v>3992</v>
      </c>
      <c r="E10964">
        <v>0.06</v>
      </c>
      <c r="F10964">
        <v>0</v>
      </c>
      <c r="G10964">
        <v>0</v>
      </c>
      <c r="H10964">
        <v>0</v>
      </c>
      <c r="I10964">
        <v>0</v>
      </c>
    </row>
    <row r="10965" spans="1:9" x14ac:dyDescent="0.25">
      <c r="A10965" t="s">
        <v>724</v>
      </c>
      <c r="B10965">
        <v>48120</v>
      </c>
      <c r="C10965" s="593">
        <v>0.06</v>
      </c>
      <c r="D10965" t="s">
        <v>3994</v>
      </c>
      <c r="E10965">
        <v>0.06</v>
      </c>
      <c r="F10965">
        <v>0</v>
      </c>
      <c r="G10965">
        <v>0</v>
      </c>
      <c r="H10965">
        <v>0</v>
      </c>
      <c r="I10965">
        <v>0</v>
      </c>
    </row>
    <row r="10966" spans="1:9" x14ac:dyDescent="0.25">
      <c r="A10966" t="s">
        <v>724</v>
      </c>
      <c r="B10966">
        <v>48121</v>
      </c>
      <c r="C10966" s="593">
        <v>0.06</v>
      </c>
      <c r="D10966" t="s">
        <v>3994</v>
      </c>
      <c r="E10966">
        <v>0.06</v>
      </c>
      <c r="F10966">
        <v>0</v>
      </c>
      <c r="G10966">
        <v>0</v>
      </c>
      <c r="H10966">
        <v>0</v>
      </c>
      <c r="I10966">
        <v>0</v>
      </c>
    </row>
    <row r="10967" spans="1:9" x14ac:dyDescent="0.25">
      <c r="A10967" t="s">
        <v>724</v>
      </c>
      <c r="B10967">
        <v>48122</v>
      </c>
      <c r="C10967" s="593">
        <v>0.06</v>
      </c>
      <c r="D10967" t="s">
        <v>3994</v>
      </c>
      <c r="E10967">
        <v>0.06</v>
      </c>
      <c r="F10967">
        <v>0</v>
      </c>
      <c r="G10967">
        <v>0</v>
      </c>
      <c r="H10967">
        <v>0</v>
      </c>
      <c r="I10967">
        <v>0</v>
      </c>
    </row>
    <row r="10968" spans="1:9" x14ac:dyDescent="0.25">
      <c r="A10968" t="s">
        <v>724</v>
      </c>
      <c r="B10968">
        <v>48123</v>
      </c>
      <c r="C10968" s="593">
        <v>0.06</v>
      </c>
      <c r="D10968" t="s">
        <v>3994</v>
      </c>
      <c r="E10968">
        <v>0.06</v>
      </c>
      <c r="F10968">
        <v>0</v>
      </c>
      <c r="G10968">
        <v>0</v>
      </c>
      <c r="H10968">
        <v>0</v>
      </c>
      <c r="I10968">
        <v>0</v>
      </c>
    </row>
    <row r="10969" spans="1:9" x14ac:dyDescent="0.25">
      <c r="A10969" t="s">
        <v>724</v>
      </c>
      <c r="B10969">
        <v>48124</v>
      </c>
      <c r="C10969" s="593">
        <v>0.06</v>
      </c>
      <c r="D10969" t="s">
        <v>3994</v>
      </c>
      <c r="E10969">
        <v>0.06</v>
      </c>
      <c r="F10969">
        <v>0</v>
      </c>
      <c r="G10969">
        <v>0</v>
      </c>
      <c r="H10969">
        <v>0</v>
      </c>
      <c r="I10969">
        <v>0</v>
      </c>
    </row>
    <row r="10970" spans="1:9" x14ac:dyDescent="0.25">
      <c r="A10970" t="s">
        <v>724</v>
      </c>
      <c r="B10970">
        <v>48125</v>
      </c>
      <c r="C10970" s="593">
        <v>0.06</v>
      </c>
      <c r="D10970" t="s">
        <v>3995</v>
      </c>
      <c r="E10970">
        <v>0.06</v>
      </c>
      <c r="F10970">
        <v>0</v>
      </c>
      <c r="G10970">
        <v>0</v>
      </c>
      <c r="H10970">
        <v>0</v>
      </c>
      <c r="I10970">
        <v>0</v>
      </c>
    </row>
    <row r="10971" spans="1:9" x14ac:dyDescent="0.25">
      <c r="A10971" t="s">
        <v>724</v>
      </c>
      <c r="B10971">
        <v>48126</v>
      </c>
      <c r="C10971" s="593">
        <v>0.06</v>
      </c>
      <c r="D10971" t="s">
        <v>3994</v>
      </c>
      <c r="E10971">
        <v>0.06</v>
      </c>
      <c r="F10971">
        <v>0</v>
      </c>
      <c r="G10971">
        <v>0</v>
      </c>
      <c r="H10971">
        <v>0</v>
      </c>
      <c r="I10971">
        <v>0</v>
      </c>
    </row>
    <row r="10972" spans="1:9" x14ac:dyDescent="0.25">
      <c r="A10972" t="s">
        <v>724</v>
      </c>
      <c r="B10972">
        <v>48127</v>
      </c>
      <c r="C10972" s="593">
        <v>0.06</v>
      </c>
      <c r="D10972" t="s">
        <v>3362</v>
      </c>
      <c r="E10972">
        <v>0.06</v>
      </c>
      <c r="F10972">
        <v>0</v>
      </c>
      <c r="G10972">
        <v>0</v>
      </c>
      <c r="H10972">
        <v>0</v>
      </c>
      <c r="I10972">
        <v>0</v>
      </c>
    </row>
    <row r="10973" spans="1:9" x14ac:dyDescent="0.25">
      <c r="A10973" t="s">
        <v>724</v>
      </c>
      <c r="B10973">
        <v>48128</v>
      </c>
      <c r="C10973" s="593">
        <v>0.06</v>
      </c>
      <c r="D10973" t="s">
        <v>3994</v>
      </c>
      <c r="E10973">
        <v>0.06</v>
      </c>
      <c r="F10973">
        <v>0</v>
      </c>
      <c r="G10973">
        <v>0</v>
      </c>
      <c r="H10973">
        <v>0</v>
      </c>
      <c r="I10973">
        <v>0</v>
      </c>
    </row>
    <row r="10974" spans="1:9" x14ac:dyDescent="0.25">
      <c r="A10974" t="s">
        <v>724</v>
      </c>
      <c r="B10974">
        <v>48130</v>
      </c>
      <c r="C10974" s="593">
        <v>0.06</v>
      </c>
      <c r="D10974" t="s">
        <v>3992</v>
      </c>
      <c r="E10974">
        <v>0.06</v>
      </c>
      <c r="F10974">
        <v>0</v>
      </c>
      <c r="G10974">
        <v>0</v>
      </c>
      <c r="H10974">
        <v>0</v>
      </c>
      <c r="I10974">
        <v>0</v>
      </c>
    </row>
    <row r="10975" spans="1:9" x14ac:dyDescent="0.25">
      <c r="A10975" t="s">
        <v>724</v>
      </c>
      <c r="B10975">
        <v>48131</v>
      </c>
      <c r="C10975" s="593">
        <v>0.06</v>
      </c>
      <c r="D10975" t="s">
        <v>1339</v>
      </c>
      <c r="E10975">
        <v>0.06</v>
      </c>
      <c r="F10975">
        <v>0</v>
      </c>
      <c r="G10975">
        <v>0</v>
      </c>
      <c r="H10975">
        <v>0</v>
      </c>
      <c r="I10975">
        <v>0</v>
      </c>
    </row>
    <row r="10976" spans="1:9" x14ac:dyDescent="0.25">
      <c r="A10976" t="s">
        <v>724</v>
      </c>
      <c r="B10976">
        <v>48133</v>
      </c>
      <c r="C10976" s="593">
        <v>0.06</v>
      </c>
      <c r="D10976" t="s">
        <v>1339</v>
      </c>
      <c r="E10976">
        <v>0.06</v>
      </c>
      <c r="F10976">
        <v>0</v>
      </c>
      <c r="G10976">
        <v>0</v>
      </c>
      <c r="H10976">
        <v>0</v>
      </c>
      <c r="I10976">
        <v>0</v>
      </c>
    </row>
    <row r="10977" spans="1:9" x14ac:dyDescent="0.25">
      <c r="A10977" t="s">
        <v>724</v>
      </c>
      <c r="B10977">
        <v>48134</v>
      </c>
      <c r="C10977" s="593">
        <v>0.06</v>
      </c>
      <c r="D10977" t="s">
        <v>1339</v>
      </c>
      <c r="E10977">
        <v>0.06</v>
      </c>
      <c r="F10977">
        <v>0</v>
      </c>
      <c r="G10977">
        <v>0</v>
      </c>
      <c r="H10977">
        <v>0</v>
      </c>
      <c r="I10977">
        <v>0</v>
      </c>
    </row>
    <row r="10978" spans="1:9" x14ac:dyDescent="0.25">
      <c r="A10978" t="s">
        <v>724</v>
      </c>
      <c r="B10978">
        <v>48135</v>
      </c>
      <c r="C10978" s="593">
        <v>0.06</v>
      </c>
      <c r="D10978" t="s">
        <v>3996</v>
      </c>
      <c r="E10978">
        <v>0.06</v>
      </c>
      <c r="F10978">
        <v>0</v>
      </c>
      <c r="G10978">
        <v>0</v>
      </c>
      <c r="H10978">
        <v>0</v>
      </c>
      <c r="I10978">
        <v>0</v>
      </c>
    </row>
    <row r="10979" spans="1:9" x14ac:dyDescent="0.25">
      <c r="A10979" t="s">
        <v>724</v>
      </c>
      <c r="B10979">
        <v>48136</v>
      </c>
      <c r="C10979" s="593">
        <v>0.06</v>
      </c>
      <c r="D10979" t="s">
        <v>2907</v>
      </c>
      <c r="E10979">
        <v>0.06</v>
      </c>
      <c r="F10979">
        <v>0</v>
      </c>
      <c r="G10979">
        <v>0</v>
      </c>
      <c r="H10979">
        <v>0</v>
      </c>
      <c r="I10979">
        <v>0</v>
      </c>
    </row>
    <row r="10980" spans="1:9" x14ac:dyDescent="0.25">
      <c r="A10980" t="s">
        <v>724</v>
      </c>
      <c r="B10980">
        <v>48137</v>
      </c>
      <c r="C10980" s="593">
        <v>0.06</v>
      </c>
      <c r="D10980" t="s">
        <v>3992</v>
      </c>
      <c r="E10980">
        <v>0.06</v>
      </c>
      <c r="F10980">
        <v>0</v>
      </c>
      <c r="G10980">
        <v>0</v>
      </c>
      <c r="H10980">
        <v>0</v>
      </c>
      <c r="I10980">
        <v>0</v>
      </c>
    </row>
    <row r="10981" spans="1:9" x14ac:dyDescent="0.25">
      <c r="A10981" t="s">
        <v>724</v>
      </c>
      <c r="B10981">
        <v>48138</v>
      </c>
      <c r="C10981" s="593">
        <v>0.06</v>
      </c>
      <c r="D10981" t="s">
        <v>3362</v>
      </c>
      <c r="E10981">
        <v>0.06</v>
      </c>
      <c r="F10981">
        <v>0</v>
      </c>
      <c r="G10981">
        <v>0</v>
      </c>
      <c r="H10981">
        <v>0</v>
      </c>
      <c r="I10981">
        <v>0</v>
      </c>
    </row>
    <row r="10982" spans="1:9" x14ac:dyDescent="0.25">
      <c r="A10982" t="s">
        <v>724</v>
      </c>
      <c r="B10982">
        <v>48139</v>
      </c>
      <c r="C10982" s="593">
        <v>0.06</v>
      </c>
      <c r="D10982" t="s">
        <v>1933</v>
      </c>
      <c r="E10982">
        <v>0.06</v>
      </c>
      <c r="F10982">
        <v>0</v>
      </c>
      <c r="G10982">
        <v>0</v>
      </c>
      <c r="H10982">
        <v>0</v>
      </c>
      <c r="I10982">
        <v>0</v>
      </c>
    </row>
    <row r="10983" spans="1:9" x14ac:dyDescent="0.25">
      <c r="A10983" t="s">
        <v>724</v>
      </c>
      <c r="B10983">
        <v>48140</v>
      </c>
      <c r="C10983" s="593">
        <v>0.06</v>
      </c>
      <c r="D10983" t="s">
        <v>1339</v>
      </c>
      <c r="E10983">
        <v>0.06</v>
      </c>
      <c r="F10983">
        <v>0</v>
      </c>
      <c r="G10983">
        <v>0</v>
      </c>
      <c r="H10983">
        <v>0</v>
      </c>
      <c r="I10983">
        <v>0</v>
      </c>
    </row>
    <row r="10984" spans="1:9" x14ac:dyDescent="0.25">
      <c r="A10984" t="s">
        <v>724</v>
      </c>
      <c r="B10984">
        <v>48141</v>
      </c>
      <c r="C10984" s="593">
        <v>0.06</v>
      </c>
      <c r="D10984" t="s">
        <v>3996</v>
      </c>
      <c r="E10984">
        <v>0.06</v>
      </c>
      <c r="F10984">
        <v>0</v>
      </c>
      <c r="G10984">
        <v>0</v>
      </c>
      <c r="H10984">
        <v>0</v>
      </c>
      <c r="I10984">
        <v>0</v>
      </c>
    </row>
    <row r="10985" spans="1:9" x14ac:dyDescent="0.25">
      <c r="A10985" t="s">
        <v>724</v>
      </c>
      <c r="B10985">
        <v>48143</v>
      </c>
      <c r="C10985" s="593">
        <v>0.06</v>
      </c>
      <c r="D10985" t="s">
        <v>1933</v>
      </c>
      <c r="E10985">
        <v>0.06</v>
      </c>
      <c r="F10985">
        <v>0</v>
      </c>
      <c r="G10985">
        <v>0</v>
      </c>
      <c r="H10985">
        <v>0</v>
      </c>
      <c r="I10985">
        <v>0</v>
      </c>
    </row>
    <row r="10986" spans="1:9" x14ac:dyDescent="0.25">
      <c r="A10986" t="s">
        <v>724</v>
      </c>
      <c r="B10986">
        <v>48144</v>
      </c>
      <c r="C10986" s="593">
        <v>0.06</v>
      </c>
      <c r="D10986" t="s">
        <v>1339</v>
      </c>
      <c r="E10986">
        <v>0.06</v>
      </c>
      <c r="F10986">
        <v>0</v>
      </c>
      <c r="G10986">
        <v>0</v>
      </c>
      <c r="H10986">
        <v>0</v>
      </c>
      <c r="I10986">
        <v>0</v>
      </c>
    </row>
    <row r="10987" spans="1:9" x14ac:dyDescent="0.25">
      <c r="A10987" t="s">
        <v>724</v>
      </c>
      <c r="B10987">
        <v>48145</v>
      </c>
      <c r="C10987" s="593">
        <v>0.06</v>
      </c>
      <c r="D10987" t="s">
        <v>1339</v>
      </c>
      <c r="E10987">
        <v>0.06</v>
      </c>
      <c r="F10987">
        <v>0</v>
      </c>
      <c r="G10987">
        <v>0</v>
      </c>
      <c r="H10987">
        <v>0</v>
      </c>
      <c r="I10987">
        <v>0</v>
      </c>
    </row>
    <row r="10988" spans="1:9" x14ac:dyDescent="0.25">
      <c r="A10988" t="s">
        <v>724</v>
      </c>
      <c r="B10988">
        <v>48146</v>
      </c>
      <c r="C10988" s="593">
        <v>0.06</v>
      </c>
      <c r="D10988" t="s">
        <v>3995</v>
      </c>
      <c r="E10988">
        <v>0.06</v>
      </c>
      <c r="F10988">
        <v>0</v>
      </c>
      <c r="G10988">
        <v>0</v>
      </c>
      <c r="H10988">
        <v>0</v>
      </c>
      <c r="I10988">
        <v>0</v>
      </c>
    </row>
    <row r="10989" spans="1:9" x14ac:dyDescent="0.25">
      <c r="A10989" t="s">
        <v>724</v>
      </c>
      <c r="B10989">
        <v>48150</v>
      </c>
      <c r="C10989" s="593">
        <v>0.06</v>
      </c>
      <c r="D10989" t="s">
        <v>3362</v>
      </c>
      <c r="E10989">
        <v>0.06</v>
      </c>
      <c r="F10989">
        <v>0</v>
      </c>
      <c r="G10989">
        <v>0</v>
      </c>
      <c r="H10989">
        <v>0</v>
      </c>
      <c r="I10989">
        <v>0</v>
      </c>
    </row>
    <row r="10990" spans="1:9" x14ac:dyDescent="0.25">
      <c r="A10990" t="s">
        <v>724</v>
      </c>
      <c r="B10990">
        <v>48151</v>
      </c>
      <c r="C10990" s="593">
        <v>0.06</v>
      </c>
      <c r="D10990" t="s">
        <v>3670</v>
      </c>
      <c r="E10990">
        <v>0.06</v>
      </c>
      <c r="F10990">
        <v>0</v>
      </c>
      <c r="G10990">
        <v>0</v>
      </c>
      <c r="H10990">
        <v>0</v>
      </c>
      <c r="I10990">
        <v>0</v>
      </c>
    </row>
    <row r="10991" spans="1:9" x14ac:dyDescent="0.25">
      <c r="A10991" t="s">
        <v>724</v>
      </c>
      <c r="B10991">
        <v>48152</v>
      </c>
      <c r="C10991" s="593">
        <v>0.06</v>
      </c>
      <c r="D10991" t="s">
        <v>3362</v>
      </c>
      <c r="E10991">
        <v>0.06</v>
      </c>
      <c r="F10991">
        <v>0</v>
      </c>
      <c r="G10991">
        <v>0</v>
      </c>
      <c r="H10991">
        <v>0</v>
      </c>
      <c r="I10991">
        <v>0</v>
      </c>
    </row>
    <row r="10992" spans="1:9" x14ac:dyDescent="0.25">
      <c r="A10992" t="s">
        <v>724</v>
      </c>
      <c r="B10992">
        <v>48153</v>
      </c>
      <c r="C10992" s="593">
        <v>0.06</v>
      </c>
      <c r="D10992" t="s">
        <v>3670</v>
      </c>
      <c r="E10992">
        <v>0.06</v>
      </c>
      <c r="F10992">
        <v>0</v>
      </c>
      <c r="G10992">
        <v>0</v>
      </c>
      <c r="H10992">
        <v>0</v>
      </c>
      <c r="I10992">
        <v>0</v>
      </c>
    </row>
    <row r="10993" spans="1:9" x14ac:dyDescent="0.25">
      <c r="A10993" t="s">
        <v>724</v>
      </c>
      <c r="B10993">
        <v>48154</v>
      </c>
      <c r="C10993" s="593">
        <v>0.06</v>
      </c>
      <c r="D10993" t="s">
        <v>3670</v>
      </c>
      <c r="E10993">
        <v>0.06</v>
      </c>
      <c r="F10993">
        <v>0</v>
      </c>
      <c r="G10993">
        <v>0</v>
      </c>
      <c r="H10993">
        <v>0</v>
      </c>
      <c r="I10993">
        <v>0</v>
      </c>
    </row>
    <row r="10994" spans="1:9" x14ac:dyDescent="0.25">
      <c r="A10994" t="s">
        <v>724</v>
      </c>
      <c r="B10994">
        <v>48157</v>
      </c>
      <c r="C10994" s="593">
        <v>0.06</v>
      </c>
      <c r="D10994" t="s">
        <v>1339</v>
      </c>
      <c r="E10994">
        <v>0.06</v>
      </c>
      <c r="F10994">
        <v>0</v>
      </c>
      <c r="G10994">
        <v>0</v>
      </c>
      <c r="H10994">
        <v>0</v>
      </c>
      <c r="I10994">
        <v>0</v>
      </c>
    </row>
    <row r="10995" spans="1:9" x14ac:dyDescent="0.25">
      <c r="A10995" t="s">
        <v>724</v>
      </c>
      <c r="B10995">
        <v>48158</v>
      </c>
      <c r="C10995" s="593">
        <v>0.06</v>
      </c>
      <c r="D10995" t="s">
        <v>3992</v>
      </c>
      <c r="E10995">
        <v>0.06</v>
      </c>
      <c r="F10995">
        <v>0</v>
      </c>
      <c r="G10995">
        <v>0</v>
      </c>
      <c r="H10995">
        <v>0</v>
      </c>
      <c r="I10995">
        <v>0</v>
      </c>
    </row>
    <row r="10996" spans="1:9" x14ac:dyDescent="0.25">
      <c r="A10996" t="s">
        <v>724</v>
      </c>
      <c r="B10996">
        <v>48159</v>
      </c>
      <c r="C10996" s="593">
        <v>0.06</v>
      </c>
      <c r="D10996" t="s">
        <v>1339</v>
      </c>
      <c r="E10996">
        <v>0.06</v>
      </c>
      <c r="F10996">
        <v>0</v>
      </c>
      <c r="G10996">
        <v>0</v>
      </c>
      <c r="H10996">
        <v>0</v>
      </c>
      <c r="I10996">
        <v>0</v>
      </c>
    </row>
    <row r="10997" spans="1:9" x14ac:dyDescent="0.25">
      <c r="A10997" t="s">
        <v>724</v>
      </c>
      <c r="B10997">
        <v>48160</v>
      </c>
      <c r="C10997" s="593">
        <v>0.06</v>
      </c>
      <c r="D10997" t="s">
        <v>3992</v>
      </c>
      <c r="E10997">
        <v>0.06</v>
      </c>
      <c r="F10997">
        <v>0</v>
      </c>
      <c r="G10997">
        <v>0</v>
      </c>
      <c r="H10997">
        <v>0</v>
      </c>
      <c r="I10997">
        <v>0</v>
      </c>
    </row>
    <row r="10998" spans="1:9" x14ac:dyDescent="0.25">
      <c r="A10998" t="s">
        <v>724</v>
      </c>
      <c r="B10998">
        <v>48161</v>
      </c>
      <c r="C10998" s="593">
        <v>0.06</v>
      </c>
      <c r="D10998" t="s">
        <v>1339</v>
      </c>
      <c r="E10998">
        <v>0.06</v>
      </c>
      <c r="F10998">
        <v>0</v>
      </c>
      <c r="G10998">
        <v>0</v>
      </c>
      <c r="H10998">
        <v>0</v>
      </c>
      <c r="I10998">
        <v>0</v>
      </c>
    </row>
    <row r="10999" spans="1:9" x14ac:dyDescent="0.25">
      <c r="A10999" t="s">
        <v>724</v>
      </c>
      <c r="B10999">
        <v>48162</v>
      </c>
      <c r="C10999" s="593">
        <v>0.06</v>
      </c>
      <c r="D10999" t="s">
        <v>1339</v>
      </c>
      <c r="E10999">
        <v>0.06</v>
      </c>
      <c r="F10999">
        <v>0</v>
      </c>
      <c r="G10999">
        <v>0</v>
      </c>
      <c r="H10999">
        <v>0</v>
      </c>
      <c r="I10999">
        <v>0</v>
      </c>
    </row>
    <row r="11000" spans="1:9" x14ac:dyDescent="0.25">
      <c r="A11000" t="s">
        <v>724</v>
      </c>
      <c r="B11000">
        <v>48164</v>
      </c>
      <c r="C11000" s="593">
        <v>0.06</v>
      </c>
      <c r="D11000" t="s">
        <v>1339</v>
      </c>
      <c r="E11000">
        <v>0.06</v>
      </c>
      <c r="F11000">
        <v>0</v>
      </c>
      <c r="G11000">
        <v>0</v>
      </c>
      <c r="H11000">
        <v>0</v>
      </c>
      <c r="I11000">
        <v>0</v>
      </c>
    </row>
    <row r="11001" spans="1:9" x14ac:dyDescent="0.25">
      <c r="A11001" t="s">
        <v>724</v>
      </c>
      <c r="B11001">
        <v>48165</v>
      </c>
      <c r="C11001" s="593">
        <v>0.06</v>
      </c>
      <c r="D11001" t="s">
        <v>1874</v>
      </c>
      <c r="E11001">
        <v>0.06</v>
      </c>
      <c r="F11001">
        <v>0</v>
      </c>
      <c r="G11001">
        <v>0</v>
      </c>
      <c r="H11001">
        <v>0</v>
      </c>
      <c r="I11001">
        <v>0</v>
      </c>
    </row>
    <row r="11002" spans="1:9" x14ac:dyDescent="0.25">
      <c r="A11002" t="s">
        <v>724</v>
      </c>
      <c r="B11002">
        <v>48166</v>
      </c>
      <c r="C11002" s="593">
        <v>0.06</v>
      </c>
      <c r="D11002" t="s">
        <v>1339</v>
      </c>
      <c r="E11002">
        <v>0.06</v>
      </c>
      <c r="F11002">
        <v>0</v>
      </c>
      <c r="G11002">
        <v>0</v>
      </c>
      <c r="H11002">
        <v>0</v>
      </c>
      <c r="I11002">
        <v>0</v>
      </c>
    </row>
    <row r="11003" spans="1:9" x14ac:dyDescent="0.25">
      <c r="A11003" t="s">
        <v>724</v>
      </c>
      <c r="B11003">
        <v>48167</v>
      </c>
      <c r="C11003" s="593">
        <v>0.06</v>
      </c>
      <c r="D11003" t="s">
        <v>1874</v>
      </c>
      <c r="E11003">
        <v>0.06</v>
      </c>
      <c r="F11003">
        <v>0</v>
      </c>
      <c r="G11003">
        <v>0</v>
      </c>
      <c r="H11003">
        <v>0</v>
      </c>
      <c r="I11003">
        <v>0</v>
      </c>
    </row>
    <row r="11004" spans="1:9" x14ac:dyDescent="0.25">
      <c r="A11004" t="s">
        <v>724</v>
      </c>
      <c r="B11004">
        <v>48168</v>
      </c>
      <c r="C11004" s="593">
        <v>0.06</v>
      </c>
      <c r="D11004" t="s">
        <v>3362</v>
      </c>
      <c r="E11004">
        <v>0.06</v>
      </c>
      <c r="F11004">
        <v>0</v>
      </c>
      <c r="G11004">
        <v>0</v>
      </c>
      <c r="H11004">
        <v>0</v>
      </c>
      <c r="I11004">
        <v>0</v>
      </c>
    </row>
    <row r="11005" spans="1:9" x14ac:dyDescent="0.25">
      <c r="A11005" t="s">
        <v>724</v>
      </c>
      <c r="B11005">
        <v>48169</v>
      </c>
      <c r="C11005" s="593">
        <v>0.06</v>
      </c>
      <c r="D11005" t="s">
        <v>3992</v>
      </c>
      <c r="E11005">
        <v>0.06</v>
      </c>
      <c r="F11005">
        <v>0</v>
      </c>
      <c r="G11005">
        <v>0</v>
      </c>
      <c r="H11005">
        <v>0</v>
      </c>
      <c r="I11005">
        <v>0</v>
      </c>
    </row>
    <row r="11006" spans="1:9" x14ac:dyDescent="0.25">
      <c r="A11006" t="s">
        <v>724</v>
      </c>
      <c r="B11006">
        <v>48170</v>
      </c>
      <c r="C11006" s="593">
        <v>0.06</v>
      </c>
      <c r="D11006" t="s">
        <v>3362</v>
      </c>
      <c r="E11006">
        <v>0.06</v>
      </c>
      <c r="F11006">
        <v>0</v>
      </c>
      <c r="G11006">
        <v>0</v>
      </c>
      <c r="H11006">
        <v>0</v>
      </c>
      <c r="I11006">
        <v>0</v>
      </c>
    </row>
    <row r="11007" spans="1:9" x14ac:dyDescent="0.25">
      <c r="A11007" t="s">
        <v>724</v>
      </c>
      <c r="B11007">
        <v>48173</v>
      </c>
      <c r="C11007" s="593">
        <v>0.06</v>
      </c>
      <c r="D11007" t="s">
        <v>3362</v>
      </c>
      <c r="E11007">
        <v>0.06</v>
      </c>
      <c r="F11007">
        <v>0</v>
      </c>
      <c r="G11007">
        <v>0</v>
      </c>
      <c r="H11007">
        <v>0</v>
      </c>
      <c r="I11007">
        <v>0</v>
      </c>
    </row>
    <row r="11008" spans="1:9" x14ac:dyDescent="0.25">
      <c r="A11008" t="s">
        <v>724</v>
      </c>
      <c r="B11008">
        <v>48174</v>
      </c>
      <c r="C11008" s="593">
        <v>0.06</v>
      </c>
      <c r="D11008" t="s">
        <v>3362</v>
      </c>
      <c r="E11008">
        <v>0.06</v>
      </c>
      <c r="F11008">
        <v>0</v>
      </c>
      <c r="G11008">
        <v>0</v>
      </c>
      <c r="H11008">
        <v>0</v>
      </c>
      <c r="I11008">
        <v>0</v>
      </c>
    </row>
    <row r="11009" spans="1:9" x14ac:dyDescent="0.25">
      <c r="A11009" t="s">
        <v>724</v>
      </c>
      <c r="B11009">
        <v>48175</v>
      </c>
      <c r="C11009" s="593">
        <v>0.06</v>
      </c>
      <c r="D11009" t="s">
        <v>3992</v>
      </c>
      <c r="E11009">
        <v>0.06</v>
      </c>
      <c r="F11009">
        <v>0</v>
      </c>
      <c r="G11009">
        <v>0</v>
      </c>
      <c r="H11009">
        <v>0</v>
      </c>
      <c r="I11009">
        <v>0</v>
      </c>
    </row>
    <row r="11010" spans="1:9" x14ac:dyDescent="0.25">
      <c r="A11010" t="s">
        <v>724</v>
      </c>
      <c r="B11010">
        <v>48176</v>
      </c>
      <c r="C11010" s="593">
        <v>0.06</v>
      </c>
      <c r="D11010" t="s">
        <v>3992</v>
      </c>
      <c r="E11010">
        <v>0.06</v>
      </c>
      <c r="F11010">
        <v>0</v>
      </c>
      <c r="G11010">
        <v>0</v>
      </c>
      <c r="H11010">
        <v>0</v>
      </c>
      <c r="I11010">
        <v>0</v>
      </c>
    </row>
    <row r="11011" spans="1:9" x14ac:dyDescent="0.25">
      <c r="A11011" t="s">
        <v>724</v>
      </c>
      <c r="B11011">
        <v>48177</v>
      </c>
      <c r="C11011" s="593">
        <v>0.06</v>
      </c>
      <c r="D11011" t="s">
        <v>1339</v>
      </c>
      <c r="E11011">
        <v>0.06</v>
      </c>
      <c r="F11011">
        <v>0</v>
      </c>
      <c r="G11011">
        <v>0</v>
      </c>
      <c r="H11011">
        <v>0</v>
      </c>
      <c r="I11011">
        <v>0</v>
      </c>
    </row>
    <row r="11012" spans="1:9" x14ac:dyDescent="0.25">
      <c r="A11012" t="s">
        <v>724</v>
      </c>
      <c r="B11012">
        <v>48178</v>
      </c>
      <c r="C11012" s="593">
        <v>0.06</v>
      </c>
      <c r="D11012" t="s">
        <v>1874</v>
      </c>
      <c r="E11012">
        <v>0.06</v>
      </c>
      <c r="F11012">
        <v>0</v>
      </c>
      <c r="G11012">
        <v>0</v>
      </c>
      <c r="H11012">
        <v>0</v>
      </c>
      <c r="I11012">
        <v>0</v>
      </c>
    </row>
    <row r="11013" spans="1:9" x14ac:dyDescent="0.25">
      <c r="A11013" t="s">
        <v>724</v>
      </c>
      <c r="B11013">
        <v>48179</v>
      </c>
      <c r="C11013" s="593">
        <v>0.06</v>
      </c>
      <c r="D11013" t="s">
        <v>1339</v>
      </c>
      <c r="E11013">
        <v>0.06</v>
      </c>
      <c r="F11013">
        <v>0</v>
      </c>
      <c r="G11013">
        <v>0</v>
      </c>
      <c r="H11013">
        <v>0</v>
      </c>
      <c r="I11013">
        <v>0</v>
      </c>
    </row>
    <row r="11014" spans="1:9" x14ac:dyDescent="0.25">
      <c r="A11014" t="s">
        <v>724</v>
      </c>
      <c r="B11014">
        <v>48180</v>
      </c>
      <c r="C11014" s="593">
        <v>0.06</v>
      </c>
      <c r="D11014" t="s">
        <v>3362</v>
      </c>
      <c r="E11014">
        <v>0.06</v>
      </c>
      <c r="F11014">
        <v>0</v>
      </c>
      <c r="G11014">
        <v>0</v>
      </c>
      <c r="H11014">
        <v>0</v>
      </c>
      <c r="I11014">
        <v>0</v>
      </c>
    </row>
    <row r="11015" spans="1:9" x14ac:dyDescent="0.25">
      <c r="A11015" t="s">
        <v>724</v>
      </c>
      <c r="B11015">
        <v>48182</v>
      </c>
      <c r="C11015" s="593">
        <v>0.06</v>
      </c>
      <c r="D11015" t="s">
        <v>1339</v>
      </c>
      <c r="E11015">
        <v>0.06</v>
      </c>
      <c r="F11015">
        <v>0</v>
      </c>
      <c r="G11015">
        <v>0</v>
      </c>
      <c r="H11015">
        <v>0</v>
      </c>
      <c r="I11015">
        <v>0</v>
      </c>
    </row>
    <row r="11016" spans="1:9" x14ac:dyDescent="0.25">
      <c r="A11016" t="s">
        <v>724</v>
      </c>
      <c r="B11016">
        <v>48183</v>
      </c>
      <c r="C11016" s="593">
        <v>0.06</v>
      </c>
      <c r="D11016" t="s">
        <v>3362</v>
      </c>
      <c r="E11016">
        <v>0.06</v>
      </c>
      <c r="F11016">
        <v>0</v>
      </c>
      <c r="G11016">
        <v>0</v>
      </c>
      <c r="H11016">
        <v>0</v>
      </c>
      <c r="I11016">
        <v>0</v>
      </c>
    </row>
    <row r="11017" spans="1:9" x14ac:dyDescent="0.25">
      <c r="A11017" t="s">
        <v>724</v>
      </c>
      <c r="B11017">
        <v>48184</v>
      </c>
      <c r="C11017" s="593">
        <v>0.06</v>
      </c>
      <c r="D11017" t="s">
        <v>3362</v>
      </c>
      <c r="E11017">
        <v>0.06</v>
      </c>
      <c r="F11017">
        <v>0</v>
      </c>
      <c r="G11017">
        <v>0</v>
      </c>
      <c r="H11017">
        <v>0</v>
      </c>
      <c r="I11017">
        <v>0</v>
      </c>
    </row>
    <row r="11018" spans="1:9" x14ac:dyDescent="0.25">
      <c r="A11018" t="s">
        <v>724</v>
      </c>
      <c r="B11018">
        <v>48185</v>
      </c>
      <c r="C11018" s="593">
        <v>0.06</v>
      </c>
      <c r="D11018" t="s">
        <v>3362</v>
      </c>
      <c r="E11018">
        <v>0.06</v>
      </c>
      <c r="F11018">
        <v>0</v>
      </c>
      <c r="G11018">
        <v>0</v>
      </c>
      <c r="H11018">
        <v>0</v>
      </c>
      <c r="I11018">
        <v>0</v>
      </c>
    </row>
    <row r="11019" spans="1:9" x14ac:dyDescent="0.25">
      <c r="A11019" t="s">
        <v>724</v>
      </c>
      <c r="B11019">
        <v>48186</v>
      </c>
      <c r="C11019" s="593">
        <v>0.06</v>
      </c>
      <c r="D11019" t="s">
        <v>3996</v>
      </c>
      <c r="E11019">
        <v>0.06</v>
      </c>
      <c r="F11019">
        <v>0</v>
      </c>
      <c r="G11019">
        <v>0</v>
      </c>
      <c r="H11019">
        <v>0</v>
      </c>
      <c r="I11019">
        <v>0</v>
      </c>
    </row>
    <row r="11020" spans="1:9" x14ac:dyDescent="0.25">
      <c r="A11020" t="s">
        <v>724</v>
      </c>
      <c r="B11020">
        <v>48187</v>
      </c>
      <c r="C11020" s="593">
        <v>0.06</v>
      </c>
      <c r="D11020" t="s">
        <v>3362</v>
      </c>
      <c r="E11020">
        <v>0.06</v>
      </c>
      <c r="F11020">
        <v>0</v>
      </c>
      <c r="G11020">
        <v>0</v>
      </c>
      <c r="H11020">
        <v>0</v>
      </c>
      <c r="I11020">
        <v>0</v>
      </c>
    </row>
    <row r="11021" spans="1:9" x14ac:dyDescent="0.25">
      <c r="A11021" t="s">
        <v>724</v>
      </c>
      <c r="B11021">
        <v>48188</v>
      </c>
      <c r="C11021" s="593">
        <v>0.06</v>
      </c>
      <c r="D11021" t="s">
        <v>3362</v>
      </c>
      <c r="E11021">
        <v>0.06</v>
      </c>
      <c r="F11021">
        <v>0</v>
      </c>
      <c r="G11021">
        <v>0</v>
      </c>
      <c r="H11021">
        <v>0</v>
      </c>
      <c r="I11021">
        <v>0</v>
      </c>
    </row>
    <row r="11022" spans="1:9" x14ac:dyDescent="0.25">
      <c r="A11022" t="s">
        <v>724</v>
      </c>
      <c r="B11022">
        <v>48189</v>
      </c>
      <c r="C11022" s="593">
        <v>0.06</v>
      </c>
      <c r="D11022" t="s">
        <v>3992</v>
      </c>
      <c r="E11022">
        <v>0.06</v>
      </c>
      <c r="F11022">
        <v>0</v>
      </c>
      <c r="G11022">
        <v>0</v>
      </c>
      <c r="H11022">
        <v>0</v>
      </c>
      <c r="I11022">
        <v>0</v>
      </c>
    </row>
    <row r="11023" spans="1:9" x14ac:dyDescent="0.25">
      <c r="A11023" t="s">
        <v>724</v>
      </c>
      <c r="B11023">
        <v>48190</v>
      </c>
      <c r="C11023" s="593">
        <v>0.06</v>
      </c>
      <c r="D11023" t="s">
        <v>3992</v>
      </c>
      <c r="E11023">
        <v>0.06</v>
      </c>
      <c r="F11023">
        <v>0</v>
      </c>
      <c r="G11023">
        <v>0</v>
      </c>
      <c r="H11023">
        <v>0</v>
      </c>
      <c r="I11023">
        <v>0</v>
      </c>
    </row>
    <row r="11024" spans="1:9" x14ac:dyDescent="0.25">
      <c r="A11024" t="s">
        <v>724</v>
      </c>
      <c r="B11024">
        <v>48191</v>
      </c>
      <c r="C11024" s="593">
        <v>0.06</v>
      </c>
      <c r="D11024" t="s">
        <v>3992</v>
      </c>
      <c r="E11024">
        <v>0.06</v>
      </c>
      <c r="F11024">
        <v>0</v>
      </c>
      <c r="G11024">
        <v>0</v>
      </c>
      <c r="H11024">
        <v>0</v>
      </c>
      <c r="I11024">
        <v>0</v>
      </c>
    </row>
    <row r="11025" spans="1:9" x14ac:dyDescent="0.25">
      <c r="A11025" t="s">
        <v>724</v>
      </c>
      <c r="B11025">
        <v>48192</v>
      </c>
      <c r="C11025" s="593">
        <v>0.06</v>
      </c>
      <c r="D11025" t="s">
        <v>3997</v>
      </c>
      <c r="E11025">
        <v>0.06</v>
      </c>
      <c r="F11025">
        <v>0</v>
      </c>
      <c r="G11025">
        <v>0</v>
      </c>
      <c r="H11025">
        <v>0</v>
      </c>
      <c r="I11025">
        <v>0</v>
      </c>
    </row>
    <row r="11026" spans="1:9" x14ac:dyDescent="0.25">
      <c r="A11026" t="s">
        <v>724</v>
      </c>
      <c r="B11026">
        <v>48193</v>
      </c>
      <c r="C11026" s="593">
        <v>0.06</v>
      </c>
      <c r="D11026" t="s">
        <v>3362</v>
      </c>
      <c r="E11026">
        <v>0.06</v>
      </c>
      <c r="F11026">
        <v>0</v>
      </c>
      <c r="G11026">
        <v>0</v>
      </c>
      <c r="H11026">
        <v>0</v>
      </c>
      <c r="I11026">
        <v>0</v>
      </c>
    </row>
    <row r="11027" spans="1:9" x14ac:dyDescent="0.25">
      <c r="A11027" t="s">
        <v>724</v>
      </c>
      <c r="B11027">
        <v>48195</v>
      </c>
      <c r="C11027" s="593">
        <v>0.06</v>
      </c>
      <c r="D11027" t="s">
        <v>3362</v>
      </c>
      <c r="E11027">
        <v>0.06</v>
      </c>
      <c r="F11027">
        <v>0</v>
      </c>
      <c r="G11027">
        <v>0</v>
      </c>
      <c r="H11027">
        <v>0</v>
      </c>
      <c r="I11027">
        <v>0</v>
      </c>
    </row>
    <row r="11028" spans="1:9" x14ac:dyDescent="0.25">
      <c r="A11028" t="s">
        <v>724</v>
      </c>
      <c r="B11028">
        <v>48197</v>
      </c>
      <c r="C11028" s="593">
        <v>0.06</v>
      </c>
      <c r="D11028" t="s">
        <v>3992</v>
      </c>
      <c r="E11028">
        <v>0.06</v>
      </c>
      <c r="F11028">
        <v>0</v>
      </c>
      <c r="G11028">
        <v>0</v>
      </c>
      <c r="H11028">
        <v>0</v>
      </c>
      <c r="I11028">
        <v>0</v>
      </c>
    </row>
    <row r="11029" spans="1:9" x14ac:dyDescent="0.25">
      <c r="A11029" t="s">
        <v>724</v>
      </c>
      <c r="B11029">
        <v>48198</v>
      </c>
      <c r="C11029" s="593">
        <v>0.06</v>
      </c>
      <c r="D11029" t="s">
        <v>3362</v>
      </c>
      <c r="E11029">
        <v>0.06</v>
      </c>
      <c r="F11029">
        <v>0</v>
      </c>
      <c r="G11029">
        <v>0</v>
      </c>
      <c r="H11029">
        <v>0</v>
      </c>
      <c r="I11029">
        <v>0</v>
      </c>
    </row>
    <row r="11030" spans="1:9" x14ac:dyDescent="0.25">
      <c r="A11030" t="s">
        <v>724</v>
      </c>
      <c r="B11030">
        <v>48201</v>
      </c>
      <c r="C11030" s="593">
        <v>0.06</v>
      </c>
      <c r="D11030" t="s">
        <v>3998</v>
      </c>
      <c r="E11030">
        <v>0.06</v>
      </c>
      <c r="F11030">
        <v>0</v>
      </c>
      <c r="G11030">
        <v>0</v>
      </c>
      <c r="H11030">
        <v>0</v>
      </c>
      <c r="I11030">
        <v>0</v>
      </c>
    </row>
    <row r="11031" spans="1:9" x14ac:dyDescent="0.25">
      <c r="A11031" t="s">
        <v>724</v>
      </c>
      <c r="B11031">
        <v>48202</v>
      </c>
      <c r="C11031" s="593">
        <v>0.06</v>
      </c>
      <c r="D11031" t="s">
        <v>3998</v>
      </c>
      <c r="E11031">
        <v>0.06</v>
      </c>
      <c r="F11031">
        <v>0</v>
      </c>
      <c r="G11031">
        <v>0</v>
      </c>
      <c r="H11031">
        <v>0</v>
      </c>
      <c r="I11031">
        <v>0</v>
      </c>
    </row>
    <row r="11032" spans="1:9" x14ac:dyDescent="0.25">
      <c r="A11032" t="s">
        <v>724</v>
      </c>
      <c r="B11032">
        <v>48203</v>
      </c>
      <c r="C11032" s="593">
        <v>0.06</v>
      </c>
      <c r="D11032" t="s">
        <v>3998</v>
      </c>
      <c r="E11032">
        <v>0.06</v>
      </c>
      <c r="F11032">
        <v>0</v>
      </c>
      <c r="G11032">
        <v>0</v>
      </c>
      <c r="H11032">
        <v>0</v>
      </c>
      <c r="I11032">
        <v>0</v>
      </c>
    </row>
    <row r="11033" spans="1:9" x14ac:dyDescent="0.25">
      <c r="A11033" t="s">
        <v>724</v>
      </c>
      <c r="B11033">
        <v>48204</v>
      </c>
      <c r="C11033" s="593">
        <v>0.06</v>
      </c>
      <c r="D11033" t="s">
        <v>3994</v>
      </c>
      <c r="E11033">
        <v>0.06</v>
      </c>
      <c r="F11033">
        <v>0</v>
      </c>
      <c r="G11033">
        <v>0</v>
      </c>
      <c r="H11033">
        <v>0</v>
      </c>
      <c r="I11033">
        <v>0</v>
      </c>
    </row>
    <row r="11034" spans="1:9" x14ac:dyDescent="0.25">
      <c r="A11034" t="s">
        <v>724</v>
      </c>
      <c r="B11034">
        <v>48205</v>
      </c>
      <c r="C11034" s="593">
        <v>0.06</v>
      </c>
      <c r="D11034" t="s">
        <v>3998</v>
      </c>
      <c r="E11034">
        <v>0.06</v>
      </c>
      <c r="F11034">
        <v>0</v>
      </c>
      <c r="G11034">
        <v>0</v>
      </c>
      <c r="H11034">
        <v>0</v>
      </c>
      <c r="I11034">
        <v>0</v>
      </c>
    </row>
    <row r="11035" spans="1:9" x14ac:dyDescent="0.25">
      <c r="A11035" t="s">
        <v>724</v>
      </c>
      <c r="B11035">
        <v>48206</v>
      </c>
      <c r="C11035" s="593">
        <v>0.06</v>
      </c>
      <c r="D11035" t="s">
        <v>3998</v>
      </c>
      <c r="E11035">
        <v>0.06</v>
      </c>
      <c r="F11035">
        <v>0</v>
      </c>
      <c r="G11035">
        <v>0</v>
      </c>
      <c r="H11035">
        <v>0</v>
      </c>
      <c r="I11035">
        <v>0</v>
      </c>
    </row>
    <row r="11036" spans="1:9" x14ac:dyDescent="0.25">
      <c r="A11036" t="s">
        <v>724</v>
      </c>
      <c r="B11036">
        <v>48207</v>
      </c>
      <c r="C11036" s="593">
        <v>0.06</v>
      </c>
      <c r="D11036" t="s">
        <v>3998</v>
      </c>
      <c r="E11036">
        <v>0.06</v>
      </c>
      <c r="F11036">
        <v>0</v>
      </c>
      <c r="G11036">
        <v>0</v>
      </c>
      <c r="H11036">
        <v>0</v>
      </c>
      <c r="I11036">
        <v>0</v>
      </c>
    </row>
    <row r="11037" spans="1:9" x14ac:dyDescent="0.25">
      <c r="A11037" t="s">
        <v>724</v>
      </c>
      <c r="B11037">
        <v>48208</v>
      </c>
      <c r="C11037" s="593">
        <v>0.06</v>
      </c>
      <c r="D11037" t="s">
        <v>3998</v>
      </c>
      <c r="E11037">
        <v>0.06</v>
      </c>
      <c r="F11037">
        <v>0</v>
      </c>
      <c r="G11037">
        <v>0</v>
      </c>
      <c r="H11037">
        <v>0</v>
      </c>
      <c r="I11037">
        <v>0</v>
      </c>
    </row>
    <row r="11038" spans="1:9" x14ac:dyDescent="0.25">
      <c r="A11038" t="s">
        <v>724</v>
      </c>
      <c r="B11038">
        <v>48209</v>
      </c>
      <c r="C11038" s="593">
        <v>0.06</v>
      </c>
      <c r="D11038" t="s">
        <v>3998</v>
      </c>
      <c r="E11038">
        <v>0.06</v>
      </c>
      <c r="F11038">
        <v>0</v>
      </c>
      <c r="G11038">
        <v>0</v>
      </c>
      <c r="H11038">
        <v>0</v>
      </c>
      <c r="I11038">
        <v>0</v>
      </c>
    </row>
    <row r="11039" spans="1:9" x14ac:dyDescent="0.25">
      <c r="A11039" t="s">
        <v>724</v>
      </c>
      <c r="B11039">
        <v>48210</v>
      </c>
      <c r="C11039" s="593">
        <v>0.06</v>
      </c>
      <c r="D11039" t="s">
        <v>3994</v>
      </c>
      <c r="E11039">
        <v>0.06</v>
      </c>
      <c r="F11039">
        <v>0</v>
      </c>
      <c r="G11039">
        <v>0</v>
      </c>
      <c r="H11039">
        <v>0</v>
      </c>
      <c r="I11039">
        <v>0</v>
      </c>
    </row>
    <row r="11040" spans="1:9" x14ac:dyDescent="0.25">
      <c r="A11040" t="s">
        <v>724</v>
      </c>
      <c r="B11040">
        <v>48211</v>
      </c>
      <c r="C11040" s="593">
        <v>0.06</v>
      </c>
      <c r="D11040" t="s">
        <v>3998</v>
      </c>
      <c r="E11040">
        <v>0.06</v>
      </c>
      <c r="F11040">
        <v>0</v>
      </c>
      <c r="G11040">
        <v>0</v>
      </c>
      <c r="H11040">
        <v>0</v>
      </c>
      <c r="I11040">
        <v>0</v>
      </c>
    </row>
    <row r="11041" spans="1:9" x14ac:dyDescent="0.25">
      <c r="A11041" t="s">
        <v>724</v>
      </c>
      <c r="B11041">
        <v>48212</v>
      </c>
      <c r="C11041" s="593">
        <v>0.06</v>
      </c>
      <c r="D11041" t="s">
        <v>3998</v>
      </c>
      <c r="E11041">
        <v>0.06</v>
      </c>
      <c r="F11041">
        <v>0</v>
      </c>
      <c r="G11041">
        <v>0</v>
      </c>
      <c r="H11041">
        <v>0</v>
      </c>
      <c r="I11041">
        <v>0</v>
      </c>
    </row>
    <row r="11042" spans="1:9" x14ac:dyDescent="0.25">
      <c r="A11042" t="s">
        <v>724</v>
      </c>
      <c r="B11042">
        <v>48213</v>
      </c>
      <c r="C11042" s="593">
        <v>0.06</v>
      </c>
      <c r="D11042" t="s">
        <v>3998</v>
      </c>
      <c r="E11042">
        <v>0.06</v>
      </c>
      <c r="F11042">
        <v>0</v>
      </c>
      <c r="G11042">
        <v>0</v>
      </c>
      <c r="H11042">
        <v>0</v>
      </c>
      <c r="I11042">
        <v>0</v>
      </c>
    </row>
    <row r="11043" spans="1:9" x14ac:dyDescent="0.25">
      <c r="A11043" t="s">
        <v>724</v>
      </c>
      <c r="B11043">
        <v>48214</v>
      </c>
      <c r="C11043" s="593">
        <v>0.06</v>
      </c>
      <c r="D11043" t="s">
        <v>3998</v>
      </c>
      <c r="E11043">
        <v>0.06</v>
      </c>
      <c r="F11043">
        <v>0</v>
      </c>
      <c r="G11043">
        <v>0</v>
      </c>
      <c r="H11043">
        <v>0</v>
      </c>
      <c r="I11043">
        <v>0</v>
      </c>
    </row>
    <row r="11044" spans="1:9" x14ac:dyDescent="0.25">
      <c r="A11044" t="s">
        <v>724</v>
      </c>
      <c r="B11044">
        <v>48215</v>
      </c>
      <c r="C11044" s="593">
        <v>0.06</v>
      </c>
      <c r="D11044" t="s">
        <v>3998</v>
      </c>
      <c r="E11044">
        <v>0.06</v>
      </c>
      <c r="F11044">
        <v>0</v>
      </c>
      <c r="G11044">
        <v>0</v>
      </c>
      <c r="H11044">
        <v>0</v>
      </c>
      <c r="I11044">
        <v>0</v>
      </c>
    </row>
    <row r="11045" spans="1:9" x14ac:dyDescent="0.25">
      <c r="A11045" t="s">
        <v>724</v>
      </c>
      <c r="B11045">
        <v>48216</v>
      </c>
      <c r="C11045" s="593">
        <v>0.06</v>
      </c>
      <c r="D11045" t="s">
        <v>3998</v>
      </c>
      <c r="E11045">
        <v>0.06</v>
      </c>
      <c r="F11045">
        <v>0</v>
      </c>
      <c r="G11045">
        <v>0</v>
      </c>
      <c r="H11045">
        <v>0</v>
      </c>
      <c r="I11045">
        <v>0</v>
      </c>
    </row>
    <row r="11046" spans="1:9" x14ac:dyDescent="0.25">
      <c r="A11046" t="s">
        <v>724</v>
      </c>
      <c r="B11046">
        <v>48217</v>
      </c>
      <c r="C11046" s="593">
        <v>0.06</v>
      </c>
      <c r="D11046" t="s">
        <v>3998</v>
      </c>
      <c r="E11046">
        <v>0.06</v>
      </c>
      <c r="F11046">
        <v>0</v>
      </c>
      <c r="G11046">
        <v>0</v>
      </c>
      <c r="H11046">
        <v>0</v>
      </c>
      <c r="I11046">
        <v>0</v>
      </c>
    </row>
    <row r="11047" spans="1:9" x14ac:dyDescent="0.25">
      <c r="A11047" t="s">
        <v>724</v>
      </c>
      <c r="B11047">
        <v>48218</v>
      </c>
      <c r="C11047" s="593">
        <v>0.06</v>
      </c>
      <c r="D11047" t="s">
        <v>3998</v>
      </c>
      <c r="E11047">
        <v>0.06</v>
      </c>
      <c r="F11047">
        <v>0</v>
      </c>
      <c r="G11047">
        <v>0</v>
      </c>
      <c r="H11047">
        <v>0</v>
      </c>
      <c r="I11047">
        <v>0</v>
      </c>
    </row>
    <row r="11048" spans="1:9" x14ac:dyDescent="0.25">
      <c r="A11048" t="s">
        <v>724</v>
      </c>
      <c r="B11048">
        <v>48219</v>
      </c>
      <c r="C11048" s="593">
        <v>0.06</v>
      </c>
      <c r="D11048" t="s">
        <v>3362</v>
      </c>
      <c r="E11048">
        <v>0.06</v>
      </c>
      <c r="F11048">
        <v>0</v>
      </c>
      <c r="G11048">
        <v>0</v>
      </c>
      <c r="H11048">
        <v>0</v>
      </c>
      <c r="I11048">
        <v>0</v>
      </c>
    </row>
    <row r="11049" spans="1:9" x14ac:dyDescent="0.25">
      <c r="A11049" t="s">
        <v>724</v>
      </c>
      <c r="B11049">
        <v>48220</v>
      </c>
      <c r="C11049" s="593">
        <v>0.06</v>
      </c>
      <c r="D11049" t="s">
        <v>1874</v>
      </c>
      <c r="E11049">
        <v>0.06</v>
      </c>
      <c r="F11049">
        <v>0</v>
      </c>
      <c r="G11049">
        <v>0</v>
      </c>
      <c r="H11049">
        <v>0</v>
      </c>
      <c r="I11049">
        <v>0</v>
      </c>
    </row>
    <row r="11050" spans="1:9" x14ac:dyDescent="0.25">
      <c r="A11050" t="s">
        <v>724</v>
      </c>
      <c r="B11050">
        <v>48221</v>
      </c>
      <c r="C11050" s="593">
        <v>0.06</v>
      </c>
      <c r="D11050" t="s">
        <v>3998</v>
      </c>
      <c r="E11050">
        <v>0.06</v>
      </c>
      <c r="F11050">
        <v>0</v>
      </c>
      <c r="G11050">
        <v>0</v>
      </c>
      <c r="H11050">
        <v>0</v>
      </c>
      <c r="I11050">
        <v>0</v>
      </c>
    </row>
    <row r="11051" spans="1:9" x14ac:dyDescent="0.25">
      <c r="A11051" t="s">
        <v>724</v>
      </c>
      <c r="B11051">
        <v>48222</v>
      </c>
      <c r="C11051" s="593">
        <v>0.06</v>
      </c>
      <c r="D11051" t="s">
        <v>3998</v>
      </c>
      <c r="E11051">
        <v>0.06</v>
      </c>
      <c r="F11051">
        <v>0</v>
      </c>
      <c r="G11051">
        <v>0</v>
      </c>
      <c r="H11051">
        <v>0</v>
      </c>
      <c r="I11051">
        <v>0</v>
      </c>
    </row>
    <row r="11052" spans="1:9" x14ac:dyDescent="0.25">
      <c r="A11052" t="s">
        <v>724</v>
      </c>
      <c r="B11052">
        <v>48223</v>
      </c>
      <c r="C11052" s="593">
        <v>0.06</v>
      </c>
      <c r="D11052" t="s">
        <v>3362</v>
      </c>
      <c r="E11052">
        <v>0.06</v>
      </c>
      <c r="F11052">
        <v>0</v>
      </c>
      <c r="G11052">
        <v>0</v>
      </c>
      <c r="H11052">
        <v>0</v>
      </c>
      <c r="I11052">
        <v>0</v>
      </c>
    </row>
    <row r="11053" spans="1:9" x14ac:dyDescent="0.25">
      <c r="A11053" t="s">
        <v>724</v>
      </c>
      <c r="B11053">
        <v>48224</v>
      </c>
      <c r="C11053" s="593">
        <v>0.06</v>
      </c>
      <c r="D11053" t="s">
        <v>3998</v>
      </c>
      <c r="E11053">
        <v>0.06</v>
      </c>
      <c r="F11053">
        <v>0</v>
      </c>
      <c r="G11053">
        <v>0</v>
      </c>
      <c r="H11053">
        <v>0</v>
      </c>
      <c r="I11053">
        <v>0</v>
      </c>
    </row>
    <row r="11054" spans="1:9" x14ac:dyDescent="0.25">
      <c r="A11054" t="s">
        <v>724</v>
      </c>
      <c r="B11054">
        <v>48225</v>
      </c>
      <c r="C11054" s="593">
        <v>0.06</v>
      </c>
      <c r="D11054" t="s">
        <v>3998</v>
      </c>
      <c r="E11054">
        <v>0.06</v>
      </c>
      <c r="F11054">
        <v>0</v>
      </c>
      <c r="G11054">
        <v>0</v>
      </c>
      <c r="H11054">
        <v>0</v>
      </c>
      <c r="I11054">
        <v>0</v>
      </c>
    </row>
    <row r="11055" spans="1:9" x14ac:dyDescent="0.25">
      <c r="A11055" t="s">
        <v>724</v>
      </c>
      <c r="B11055">
        <v>48226</v>
      </c>
      <c r="C11055" s="593">
        <v>0.06</v>
      </c>
      <c r="D11055" t="s">
        <v>3998</v>
      </c>
      <c r="E11055">
        <v>0.06</v>
      </c>
      <c r="F11055">
        <v>0</v>
      </c>
      <c r="G11055">
        <v>0</v>
      </c>
      <c r="H11055">
        <v>0</v>
      </c>
      <c r="I11055">
        <v>0</v>
      </c>
    </row>
    <row r="11056" spans="1:9" x14ac:dyDescent="0.25">
      <c r="A11056" t="s">
        <v>724</v>
      </c>
      <c r="B11056">
        <v>48227</v>
      </c>
      <c r="C11056" s="593">
        <v>0.06</v>
      </c>
      <c r="D11056" t="s">
        <v>3998</v>
      </c>
      <c r="E11056">
        <v>0.06</v>
      </c>
      <c r="F11056">
        <v>0</v>
      </c>
      <c r="G11056">
        <v>0</v>
      </c>
      <c r="H11056">
        <v>0</v>
      </c>
      <c r="I11056">
        <v>0</v>
      </c>
    </row>
    <row r="11057" spans="1:9" x14ac:dyDescent="0.25">
      <c r="A11057" t="s">
        <v>724</v>
      </c>
      <c r="B11057">
        <v>48228</v>
      </c>
      <c r="C11057" s="593">
        <v>0.06</v>
      </c>
      <c r="D11057" t="s">
        <v>3994</v>
      </c>
      <c r="E11057">
        <v>0.06</v>
      </c>
      <c r="F11057">
        <v>0</v>
      </c>
      <c r="G11057">
        <v>0</v>
      </c>
      <c r="H11057">
        <v>0</v>
      </c>
      <c r="I11057">
        <v>0</v>
      </c>
    </row>
    <row r="11058" spans="1:9" x14ac:dyDescent="0.25">
      <c r="A11058" t="s">
        <v>724</v>
      </c>
      <c r="B11058">
        <v>48229</v>
      </c>
      <c r="C11058" s="593">
        <v>0.06</v>
      </c>
      <c r="D11058" t="s">
        <v>3997</v>
      </c>
      <c r="E11058">
        <v>0.06</v>
      </c>
      <c r="F11058">
        <v>0</v>
      </c>
      <c r="G11058">
        <v>0</v>
      </c>
      <c r="H11058">
        <v>0</v>
      </c>
      <c r="I11058">
        <v>0</v>
      </c>
    </row>
    <row r="11059" spans="1:9" x14ac:dyDescent="0.25">
      <c r="A11059" t="s">
        <v>724</v>
      </c>
      <c r="B11059">
        <v>48230</v>
      </c>
      <c r="C11059" s="593">
        <v>0.06</v>
      </c>
      <c r="D11059" t="s">
        <v>3998</v>
      </c>
      <c r="E11059">
        <v>0.06</v>
      </c>
      <c r="F11059">
        <v>0</v>
      </c>
      <c r="G11059">
        <v>0</v>
      </c>
      <c r="H11059">
        <v>0</v>
      </c>
      <c r="I11059">
        <v>0</v>
      </c>
    </row>
    <row r="11060" spans="1:9" x14ac:dyDescent="0.25">
      <c r="A11060" t="s">
        <v>724</v>
      </c>
      <c r="B11060">
        <v>48231</v>
      </c>
      <c r="C11060" s="593">
        <v>0.06</v>
      </c>
      <c r="D11060" t="s">
        <v>3998</v>
      </c>
      <c r="E11060">
        <v>0.06</v>
      </c>
      <c r="F11060">
        <v>0</v>
      </c>
      <c r="G11060">
        <v>0</v>
      </c>
      <c r="H11060">
        <v>0</v>
      </c>
      <c r="I11060">
        <v>0</v>
      </c>
    </row>
    <row r="11061" spans="1:9" x14ac:dyDescent="0.25">
      <c r="A11061" t="s">
        <v>724</v>
      </c>
      <c r="B11061">
        <v>48232</v>
      </c>
      <c r="C11061" s="593">
        <v>0.06</v>
      </c>
      <c r="D11061" t="s">
        <v>3998</v>
      </c>
      <c r="E11061">
        <v>0.06</v>
      </c>
      <c r="F11061">
        <v>0</v>
      </c>
      <c r="G11061">
        <v>0</v>
      </c>
      <c r="H11061">
        <v>0</v>
      </c>
      <c r="I11061">
        <v>0</v>
      </c>
    </row>
    <row r="11062" spans="1:9" x14ac:dyDescent="0.25">
      <c r="A11062" t="s">
        <v>724</v>
      </c>
      <c r="B11062">
        <v>48233</v>
      </c>
      <c r="C11062" s="593">
        <v>0.06</v>
      </c>
      <c r="D11062" t="s">
        <v>3998</v>
      </c>
      <c r="E11062">
        <v>0.06</v>
      </c>
      <c r="F11062">
        <v>0</v>
      </c>
      <c r="G11062">
        <v>0</v>
      </c>
      <c r="H11062">
        <v>0</v>
      </c>
      <c r="I11062">
        <v>0</v>
      </c>
    </row>
    <row r="11063" spans="1:9" x14ac:dyDescent="0.25">
      <c r="A11063" t="s">
        <v>724</v>
      </c>
      <c r="B11063">
        <v>48234</v>
      </c>
      <c r="C11063" s="593">
        <v>0.06</v>
      </c>
      <c r="D11063" t="s">
        <v>3998</v>
      </c>
      <c r="E11063">
        <v>0.06</v>
      </c>
      <c r="F11063">
        <v>0</v>
      </c>
      <c r="G11063">
        <v>0</v>
      </c>
      <c r="H11063">
        <v>0</v>
      </c>
      <c r="I11063">
        <v>0</v>
      </c>
    </row>
    <row r="11064" spans="1:9" x14ac:dyDescent="0.25">
      <c r="A11064" t="s">
        <v>724</v>
      </c>
      <c r="B11064">
        <v>48235</v>
      </c>
      <c r="C11064" s="593">
        <v>0.06</v>
      </c>
      <c r="D11064" t="s">
        <v>3998</v>
      </c>
      <c r="E11064">
        <v>0.06</v>
      </c>
      <c r="F11064">
        <v>0</v>
      </c>
      <c r="G11064">
        <v>0</v>
      </c>
      <c r="H11064">
        <v>0</v>
      </c>
      <c r="I11064">
        <v>0</v>
      </c>
    </row>
    <row r="11065" spans="1:9" x14ac:dyDescent="0.25">
      <c r="A11065" t="s">
        <v>724</v>
      </c>
      <c r="B11065">
        <v>48236</v>
      </c>
      <c r="C11065" s="593">
        <v>0.06</v>
      </c>
      <c r="D11065" t="s">
        <v>3999</v>
      </c>
      <c r="E11065">
        <v>0.06</v>
      </c>
      <c r="F11065">
        <v>0</v>
      </c>
      <c r="G11065">
        <v>0</v>
      </c>
      <c r="H11065">
        <v>0</v>
      </c>
      <c r="I11065">
        <v>0</v>
      </c>
    </row>
    <row r="11066" spans="1:9" x14ac:dyDescent="0.25">
      <c r="A11066" t="s">
        <v>724</v>
      </c>
      <c r="B11066">
        <v>48237</v>
      </c>
      <c r="C11066" s="593">
        <v>0.06</v>
      </c>
      <c r="D11066" t="s">
        <v>1874</v>
      </c>
      <c r="E11066">
        <v>0.06</v>
      </c>
      <c r="F11066">
        <v>0</v>
      </c>
      <c r="G11066">
        <v>0</v>
      </c>
      <c r="H11066">
        <v>0</v>
      </c>
      <c r="I11066">
        <v>0</v>
      </c>
    </row>
    <row r="11067" spans="1:9" x14ac:dyDescent="0.25">
      <c r="A11067" t="s">
        <v>724</v>
      </c>
      <c r="B11067">
        <v>48238</v>
      </c>
      <c r="C11067" s="593">
        <v>0.06</v>
      </c>
      <c r="D11067" t="s">
        <v>3998</v>
      </c>
      <c r="E11067">
        <v>0.06</v>
      </c>
      <c r="F11067">
        <v>0</v>
      </c>
      <c r="G11067">
        <v>0</v>
      </c>
      <c r="H11067">
        <v>0</v>
      </c>
      <c r="I11067">
        <v>0</v>
      </c>
    </row>
    <row r="11068" spans="1:9" x14ac:dyDescent="0.25">
      <c r="A11068" t="s">
        <v>724</v>
      </c>
      <c r="B11068">
        <v>48239</v>
      </c>
      <c r="C11068" s="593">
        <v>0.06</v>
      </c>
      <c r="D11068" t="s">
        <v>3362</v>
      </c>
      <c r="E11068">
        <v>0.06</v>
      </c>
      <c r="F11068">
        <v>0</v>
      </c>
      <c r="G11068">
        <v>0</v>
      </c>
      <c r="H11068">
        <v>0</v>
      </c>
      <c r="I11068">
        <v>0</v>
      </c>
    </row>
    <row r="11069" spans="1:9" x14ac:dyDescent="0.25">
      <c r="A11069" t="s">
        <v>724</v>
      </c>
      <c r="B11069">
        <v>48240</v>
      </c>
      <c r="C11069" s="593">
        <v>0.06</v>
      </c>
      <c r="D11069" t="s">
        <v>3362</v>
      </c>
      <c r="E11069">
        <v>0.06</v>
      </c>
      <c r="F11069">
        <v>0</v>
      </c>
      <c r="G11069">
        <v>0</v>
      </c>
      <c r="H11069">
        <v>0</v>
      </c>
      <c r="I11069">
        <v>0</v>
      </c>
    </row>
    <row r="11070" spans="1:9" x14ac:dyDescent="0.25">
      <c r="A11070" t="s">
        <v>724</v>
      </c>
      <c r="B11070">
        <v>48242</v>
      </c>
      <c r="C11070" s="593">
        <v>0.06</v>
      </c>
      <c r="D11070" t="s">
        <v>3362</v>
      </c>
      <c r="E11070">
        <v>0.06</v>
      </c>
      <c r="F11070">
        <v>0</v>
      </c>
      <c r="G11070">
        <v>0</v>
      </c>
      <c r="H11070">
        <v>0</v>
      </c>
      <c r="I11070">
        <v>0</v>
      </c>
    </row>
    <row r="11071" spans="1:9" x14ac:dyDescent="0.25">
      <c r="A11071" t="s">
        <v>724</v>
      </c>
      <c r="B11071">
        <v>48243</v>
      </c>
      <c r="C11071" s="593">
        <v>0.06</v>
      </c>
      <c r="D11071" t="s">
        <v>3998</v>
      </c>
      <c r="E11071">
        <v>0.06</v>
      </c>
      <c r="F11071">
        <v>0</v>
      </c>
      <c r="G11071">
        <v>0</v>
      </c>
      <c r="H11071">
        <v>0</v>
      </c>
      <c r="I11071">
        <v>0</v>
      </c>
    </row>
    <row r="11072" spans="1:9" x14ac:dyDescent="0.25">
      <c r="A11072" t="s">
        <v>724</v>
      </c>
      <c r="B11072">
        <v>48244</v>
      </c>
      <c r="C11072" s="593">
        <v>0.06</v>
      </c>
      <c r="D11072" t="s">
        <v>3998</v>
      </c>
      <c r="E11072">
        <v>0.06</v>
      </c>
      <c r="F11072">
        <v>0</v>
      </c>
      <c r="G11072">
        <v>0</v>
      </c>
      <c r="H11072">
        <v>0</v>
      </c>
      <c r="I11072">
        <v>0</v>
      </c>
    </row>
    <row r="11073" spans="1:9" x14ac:dyDescent="0.25">
      <c r="A11073" t="s">
        <v>724</v>
      </c>
      <c r="B11073">
        <v>48255</v>
      </c>
      <c r="C11073" s="593">
        <v>0.06</v>
      </c>
      <c r="D11073" t="s">
        <v>3998</v>
      </c>
      <c r="E11073">
        <v>0.06</v>
      </c>
      <c r="F11073">
        <v>0</v>
      </c>
      <c r="G11073">
        <v>0</v>
      </c>
      <c r="H11073">
        <v>0</v>
      </c>
      <c r="I11073">
        <v>0</v>
      </c>
    </row>
    <row r="11074" spans="1:9" x14ac:dyDescent="0.25">
      <c r="A11074" t="s">
        <v>724</v>
      </c>
      <c r="B11074">
        <v>48260</v>
      </c>
      <c r="C11074" s="593">
        <v>0.06</v>
      </c>
      <c r="D11074" t="s">
        <v>3998</v>
      </c>
      <c r="E11074">
        <v>0.06</v>
      </c>
      <c r="F11074">
        <v>0</v>
      </c>
      <c r="G11074">
        <v>0</v>
      </c>
      <c r="H11074">
        <v>0</v>
      </c>
      <c r="I11074">
        <v>0</v>
      </c>
    </row>
    <row r="11075" spans="1:9" x14ac:dyDescent="0.25">
      <c r="A11075" t="s">
        <v>724</v>
      </c>
      <c r="B11075">
        <v>48264</v>
      </c>
      <c r="C11075" s="593">
        <v>0.06</v>
      </c>
      <c r="D11075" t="s">
        <v>3998</v>
      </c>
      <c r="E11075">
        <v>0.06</v>
      </c>
      <c r="F11075">
        <v>0</v>
      </c>
      <c r="G11075">
        <v>0</v>
      </c>
      <c r="H11075">
        <v>0</v>
      </c>
      <c r="I11075">
        <v>0</v>
      </c>
    </row>
    <row r="11076" spans="1:9" x14ac:dyDescent="0.25">
      <c r="A11076" t="s">
        <v>724</v>
      </c>
      <c r="B11076">
        <v>48265</v>
      </c>
      <c r="C11076" s="593">
        <v>0.06</v>
      </c>
      <c r="D11076" t="s">
        <v>3998</v>
      </c>
      <c r="E11076">
        <v>0.06</v>
      </c>
      <c r="F11076">
        <v>0</v>
      </c>
      <c r="G11076">
        <v>0</v>
      </c>
      <c r="H11076">
        <v>0</v>
      </c>
      <c r="I11076">
        <v>0</v>
      </c>
    </row>
    <row r="11077" spans="1:9" x14ac:dyDescent="0.25">
      <c r="A11077" t="s">
        <v>724</v>
      </c>
      <c r="B11077">
        <v>48266</v>
      </c>
      <c r="C11077" s="593">
        <v>0.06</v>
      </c>
      <c r="D11077" t="s">
        <v>3998</v>
      </c>
      <c r="E11077">
        <v>0.06</v>
      </c>
      <c r="F11077">
        <v>0</v>
      </c>
      <c r="G11077">
        <v>0</v>
      </c>
      <c r="H11077">
        <v>0</v>
      </c>
      <c r="I11077">
        <v>0</v>
      </c>
    </row>
    <row r="11078" spans="1:9" x14ac:dyDescent="0.25">
      <c r="A11078" t="s">
        <v>724</v>
      </c>
      <c r="B11078">
        <v>48267</v>
      </c>
      <c r="C11078" s="593">
        <v>0.06</v>
      </c>
      <c r="D11078" t="s">
        <v>3998</v>
      </c>
      <c r="E11078">
        <v>0.06</v>
      </c>
      <c r="F11078">
        <v>0</v>
      </c>
      <c r="G11078">
        <v>0</v>
      </c>
      <c r="H11078">
        <v>0</v>
      </c>
      <c r="I11078">
        <v>0</v>
      </c>
    </row>
    <row r="11079" spans="1:9" x14ac:dyDescent="0.25">
      <c r="A11079" t="s">
        <v>724</v>
      </c>
      <c r="B11079">
        <v>48268</v>
      </c>
      <c r="C11079" s="593">
        <v>0.06</v>
      </c>
      <c r="D11079" t="s">
        <v>3998</v>
      </c>
      <c r="E11079">
        <v>0.06</v>
      </c>
      <c r="F11079">
        <v>0</v>
      </c>
      <c r="G11079">
        <v>0</v>
      </c>
      <c r="H11079">
        <v>0</v>
      </c>
      <c r="I11079">
        <v>0</v>
      </c>
    </row>
    <row r="11080" spans="1:9" x14ac:dyDescent="0.25">
      <c r="A11080" t="s">
        <v>724</v>
      </c>
      <c r="B11080">
        <v>48269</v>
      </c>
      <c r="C11080" s="593">
        <v>0.06</v>
      </c>
      <c r="D11080" t="s">
        <v>3998</v>
      </c>
      <c r="E11080">
        <v>0.06</v>
      </c>
      <c r="F11080">
        <v>0</v>
      </c>
      <c r="G11080">
        <v>0</v>
      </c>
      <c r="H11080">
        <v>0</v>
      </c>
      <c r="I11080">
        <v>0</v>
      </c>
    </row>
    <row r="11081" spans="1:9" x14ac:dyDescent="0.25">
      <c r="A11081" t="s">
        <v>724</v>
      </c>
      <c r="B11081">
        <v>48272</v>
      </c>
      <c r="C11081" s="593">
        <v>0.06</v>
      </c>
      <c r="D11081" t="s">
        <v>3998</v>
      </c>
      <c r="E11081">
        <v>0.06</v>
      </c>
      <c r="F11081">
        <v>0</v>
      </c>
      <c r="G11081">
        <v>0</v>
      </c>
      <c r="H11081">
        <v>0</v>
      </c>
      <c r="I11081">
        <v>0</v>
      </c>
    </row>
    <row r="11082" spans="1:9" x14ac:dyDescent="0.25">
      <c r="A11082" t="s">
        <v>724</v>
      </c>
      <c r="B11082">
        <v>48275</v>
      </c>
      <c r="C11082" s="593">
        <v>0.06</v>
      </c>
      <c r="D11082" t="s">
        <v>3998</v>
      </c>
      <c r="E11082">
        <v>0.06</v>
      </c>
      <c r="F11082">
        <v>0</v>
      </c>
      <c r="G11082">
        <v>0</v>
      </c>
      <c r="H11082">
        <v>0</v>
      </c>
      <c r="I11082">
        <v>0</v>
      </c>
    </row>
    <row r="11083" spans="1:9" x14ac:dyDescent="0.25">
      <c r="A11083" t="s">
        <v>724</v>
      </c>
      <c r="B11083">
        <v>48277</v>
      </c>
      <c r="C11083" s="593">
        <v>0.06</v>
      </c>
      <c r="D11083" t="s">
        <v>3998</v>
      </c>
      <c r="E11083">
        <v>0.06</v>
      </c>
      <c r="F11083">
        <v>0</v>
      </c>
      <c r="G11083">
        <v>0</v>
      </c>
      <c r="H11083">
        <v>0</v>
      </c>
      <c r="I11083">
        <v>0</v>
      </c>
    </row>
    <row r="11084" spans="1:9" x14ac:dyDescent="0.25">
      <c r="A11084" t="s">
        <v>724</v>
      </c>
      <c r="B11084">
        <v>48278</v>
      </c>
      <c r="C11084" s="593">
        <v>0.06</v>
      </c>
      <c r="D11084" t="s">
        <v>3998</v>
      </c>
      <c r="E11084">
        <v>0.06</v>
      </c>
      <c r="F11084">
        <v>0</v>
      </c>
      <c r="G11084">
        <v>0</v>
      </c>
      <c r="H11084">
        <v>0</v>
      </c>
      <c r="I11084">
        <v>0</v>
      </c>
    </row>
    <row r="11085" spans="1:9" x14ac:dyDescent="0.25">
      <c r="A11085" t="s">
        <v>724</v>
      </c>
      <c r="B11085">
        <v>48279</v>
      </c>
      <c r="C11085" s="593">
        <v>0.06</v>
      </c>
      <c r="D11085" t="s">
        <v>3998</v>
      </c>
      <c r="E11085">
        <v>0.06</v>
      </c>
      <c r="F11085">
        <v>0</v>
      </c>
      <c r="G11085">
        <v>0</v>
      </c>
      <c r="H11085">
        <v>0</v>
      </c>
      <c r="I11085">
        <v>0</v>
      </c>
    </row>
    <row r="11086" spans="1:9" x14ac:dyDescent="0.25">
      <c r="A11086" t="s">
        <v>724</v>
      </c>
      <c r="B11086">
        <v>48288</v>
      </c>
      <c r="C11086" s="593">
        <v>0.06</v>
      </c>
      <c r="D11086" t="s">
        <v>3057</v>
      </c>
      <c r="E11086">
        <v>0.06</v>
      </c>
      <c r="F11086">
        <v>0</v>
      </c>
      <c r="G11086">
        <v>0</v>
      </c>
      <c r="H11086">
        <v>0</v>
      </c>
      <c r="I11086">
        <v>0</v>
      </c>
    </row>
    <row r="11087" spans="1:9" x14ac:dyDescent="0.25">
      <c r="A11087" t="s">
        <v>724</v>
      </c>
      <c r="B11087">
        <v>48301</v>
      </c>
      <c r="C11087" s="593">
        <v>0.06</v>
      </c>
      <c r="D11087" t="s">
        <v>1874</v>
      </c>
      <c r="E11087">
        <v>0.06</v>
      </c>
      <c r="F11087">
        <v>0</v>
      </c>
      <c r="G11087">
        <v>0</v>
      </c>
      <c r="H11087">
        <v>0</v>
      </c>
      <c r="I11087">
        <v>0</v>
      </c>
    </row>
    <row r="11088" spans="1:9" x14ac:dyDescent="0.25">
      <c r="A11088" t="s">
        <v>724</v>
      </c>
      <c r="B11088">
        <v>48302</v>
      </c>
      <c r="C11088" s="593">
        <v>0.06</v>
      </c>
      <c r="D11088" t="s">
        <v>1874</v>
      </c>
      <c r="E11088">
        <v>0.06</v>
      </c>
      <c r="F11088">
        <v>0</v>
      </c>
      <c r="G11088">
        <v>0</v>
      </c>
      <c r="H11088">
        <v>0</v>
      </c>
      <c r="I11088">
        <v>0</v>
      </c>
    </row>
    <row r="11089" spans="1:9" x14ac:dyDescent="0.25">
      <c r="A11089" t="s">
        <v>724</v>
      </c>
      <c r="B11089">
        <v>48303</v>
      </c>
      <c r="C11089" s="593">
        <v>0.06</v>
      </c>
      <c r="D11089" t="s">
        <v>1874</v>
      </c>
      <c r="E11089">
        <v>0.06</v>
      </c>
      <c r="F11089">
        <v>0</v>
      </c>
      <c r="G11089">
        <v>0</v>
      </c>
      <c r="H11089">
        <v>0</v>
      </c>
      <c r="I11089">
        <v>0</v>
      </c>
    </row>
    <row r="11090" spans="1:9" x14ac:dyDescent="0.25">
      <c r="A11090" t="s">
        <v>724</v>
      </c>
      <c r="B11090">
        <v>48304</v>
      </c>
      <c r="C11090" s="593">
        <v>0.06</v>
      </c>
      <c r="D11090" t="s">
        <v>1874</v>
      </c>
      <c r="E11090">
        <v>0.06</v>
      </c>
      <c r="F11090">
        <v>0</v>
      </c>
      <c r="G11090">
        <v>0</v>
      </c>
      <c r="H11090">
        <v>0</v>
      </c>
      <c r="I11090">
        <v>0</v>
      </c>
    </row>
    <row r="11091" spans="1:9" x14ac:dyDescent="0.25">
      <c r="A11091" t="s">
        <v>724</v>
      </c>
      <c r="B11091">
        <v>48306</v>
      </c>
      <c r="C11091" s="593">
        <v>0.06</v>
      </c>
      <c r="D11091" t="s">
        <v>1874</v>
      </c>
      <c r="E11091">
        <v>0.06</v>
      </c>
      <c r="F11091">
        <v>0</v>
      </c>
      <c r="G11091">
        <v>0</v>
      </c>
      <c r="H11091">
        <v>0</v>
      </c>
      <c r="I11091">
        <v>0</v>
      </c>
    </row>
    <row r="11092" spans="1:9" x14ac:dyDescent="0.25">
      <c r="A11092" t="s">
        <v>724</v>
      </c>
      <c r="B11092">
        <v>48307</v>
      </c>
      <c r="C11092" s="593">
        <v>0.06</v>
      </c>
      <c r="D11092" t="s">
        <v>3241</v>
      </c>
      <c r="E11092">
        <v>0.06</v>
      </c>
      <c r="F11092">
        <v>0</v>
      </c>
      <c r="G11092">
        <v>0</v>
      </c>
      <c r="H11092">
        <v>0</v>
      </c>
      <c r="I11092">
        <v>0</v>
      </c>
    </row>
    <row r="11093" spans="1:9" x14ac:dyDescent="0.25">
      <c r="A11093" t="s">
        <v>724</v>
      </c>
      <c r="B11093">
        <v>48308</v>
      </c>
      <c r="C11093" s="593">
        <v>0.06</v>
      </c>
      <c r="D11093" t="s">
        <v>4000</v>
      </c>
      <c r="E11093">
        <v>0.06</v>
      </c>
      <c r="F11093">
        <v>0</v>
      </c>
      <c r="G11093">
        <v>0</v>
      </c>
      <c r="H11093">
        <v>0</v>
      </c>
      <c r="I11093">
        <v>0</v>
      </c>
    </row>
    <row r="11094" spans="1:9" x14ac:dyDescent="0.25">
      <c r="A11094" t="s">
        <v>724</v>
      </c>
      <c r="B11094">
        <v>48309</v>
      </c>
      <c r="C11094" s="593">
        <v>0.06</v>
      </c>
      <c r="D11094" t="s">
        <v>4001</v>
      </c>
      <c r="E11094">
        <v>0.06</v>
      </c>
      <c r="F11094">
        <v>0</v>
      </c>
      <c r="G11094">
        <v>0</v>
      </c>
      <c r="H11094">
        <v>0</v>
      </c>
      <c r="I11094">
        <v>0</v>
      </c>
    </row>
    <row r="11095" spans="1:9" x14ac:dyDescent="0.25">
      <c r="A11095" t="s">
        <v>724</v>
      </c>
      <c r="B11095">
        <v>48310</v>
      </c>
      <c r="C11095" s="593">
        <v>0.06</v>
      </c>
      <c r="D11095" t="s">
        <v>4002</v>
      </c>
      <c r="E11095">
        <v>0.06</v>
      </c>
      <c r="F11095">
        <v>0</v>
      </c>
      <c r="G11095">
        <v>0</v>
      </c>
      <c r="H11095">
        <v>0</v>
      </c>
      <c r="I11095">
        <v>0</v>
      </c>
    </row>
    <row r="11096" spans="1:9" x14ac:dyDescent="0.25">
      <c r="A11096" t="s">
        <v>724</v>
      </c>
      <c r="B11096">
        <v>48311</v>
      </c>
      <c r="C11096" s="593">
        <v>0.06</v>
      </c>
      <c r="D11096" t="s">
        <v>4002</v>
      </c>
      <c r="E11096">
        <v>0.06</v>
      </c>
      <c r="F11096">
        <v>0</v>
      </c>
      <c r="G11096">
        <v>0</v>
      </c>
      <c r="H11096">
        <v>0</v>
      </c>
      <c r="I11096">
        <v>0</v>
      </c>
    </row>
    <row r="11097" spans="1:9" x14ac:dyDescent="0.25">
      <c r="A11097" t="s">
        <v>724</v>
      </c>
      <c r="B11097">
        <v>48312</v>
      </c>
      <c r="C11097" s="593">
        <v>0.06</v>
      </c>
      <c r="D11097" t="s">
        <v>3241</v>
      </c>
      <c r="E11097">
        <v>0.06</v>
      </c>
      <c r="F11097">
        <v>0</v>
      </c>
      <c r="G11097">
        <v>0</v>
      </c>
      <c r="H11097">
        <v>0</v>
      </c>
      <c r="I11097">
        <v>0</v>
      </c>
    </row>
    <row r="11098" spans="1:9" x14ac:dyDescent="0.25">
      <c r="A11098" t="s">
        <v>724</v>
      </c>
      <c r="B11098">
        <v>48313</v>
      </c>
      <c r="C11098" s="593">
        <v>0.06</v>
      </c>
      <c r="D11098" t="s">
        <v>3241</v>
      </c>
      <c r="E11098">
        <v>0.06</v>
      </c>
      <c r="F11098">
        <v>0</v>
      </c>
      <c r="G11098">
        <v>0</v>
      </c>
      <c r="H11098">
        <v>0</v>
      </c>
      <c r="I11098">
        <v>0</v>
      </c>
    </row>
    <row r="11099" spans="1:9" x14ac:dyDescent="0.25">
      <c r="A11099" t="s">
        <v>724</v>
      </c>
      <c r="B11099">
        <v>48314</v>
      </c>
      <c r="C11099" s="593">
        <v>0.06</v>
      </c>
      <c r="D11099" t="s">
        <v>4002</v>
      </c>
      <c r="E11099">
        <v>0.06</v>
      </c>
      <c r="F11099">
        <v>0</v>
      </c>
      <c r="G11099">
        <v>0</v>
      </c>
      <c r="H11099">
        <v>0</v>
      </c>
      <c r="I11099">
        <v>0</v>
      </c>
    </row>
    <row r="11100" spans="1:9" x14ac:dyDescent="0.25">
      <c r="A11100" t="s">
        <v>724</v>
      </c>
      <c r="B11100">
        <v>48315</v>
      </c>
      <c r="C11100" s="593">
        <v>0.06</v>
      </c>
      <c r="D11100" t="s">
        <v>3241</v>
      </c>
      <c r="E11100">
        <v>0.06</v>
      </c>
      <c r="F11100">
        <v>0</v>
      </c>
      <c r="G11100">
        <v>0</v>
      </c>
      <c r="H11100">
        <v>0</v>
      </c>
      <c r="I11100">
        <v>0</v>
      </c>
    </row>
    <row r="11101" spans="1:9" x14ac:dyDescent="0.25">
      <c r="A11101" t="s">
        <v>724</v>
      </c>
      <c r="B11101">
        <v>48316</v>
      </c>
      <c r="C11101" s="593">
        <v>0.06</v>
      </c>
      <c r="D11101" t="s">
        <v>3241</v>
      </c>
      <c r="E11101">
        <v>0.06</v>
      </c>
      <c r="F11101">
        <v>0</v>
      </c>
      <c r="G11101">
        <v>0</v>
      </c>
      <c r="H11101">
        <v>0</v>
      </c>
      <c r="I11101">
        <v>0</v>
      </c>
    </row>
    <row r="11102" spans="1:9" x14ac:dyDescent="0.25">
      <c r="A11102" t="s">
        <v>724</v>
      </c>
      <c r="B11102">
        <v>48317</v>
      </c>
      <c r="C11102" s="593">
        <v>0.06</v>
      </c>
      <c r="D11102" t="s">
        <v>3241</v>
      </c>
      <c r="E11102">
        <v>0.06</v>
      </c>
      <c r="F11102">
        <v>0</v>
      </c>
      <c r="G11102">
        <v>0</v>
      </c>
      <c r="H11102">
        <v>0</v>
      </c>
      <c r="I11102">
        <v>0</v>
      </c>
    </row>
    <row r="11103" spans="1:9" x14ac:dyDescent="0.25">
      <c r="A11103" t="s">
        <v>724</v>
      </c>
      <c r="B11103">
        <v>48318</v>
      </c>
      <c r="C11103" s="593">
        <v>0.06</v>
      </c>
      <c r="D11103" t="s">
        <v>3241</v>
      </c>
      <c r="E11103">
        <v>0.06</v>
      </c>
      <c r="F11103">
        <v>0</v>
      </c>
      <c r="G11103">
        <v>0</v>
      </c>
      <c r="H11103">
        <v>0</v>
      </c>
      <c r="I11103">
        <v>0</v>
      </c>
    </row>
    <row r="11104" spans="1:9" x14ac:dyDescent="0.25">
      <c r="A11104" t="s">
        <v>724</v>
      </c>
      <c r="B11104">
        <v>48320</v>
      </c>
      <c r="C11104" s="593">
        <v>0.06</v>
      </c>
      <c r="D11104" t="s">
        <v>1874</v>
      </c>
      <c r="E11104">
        <v>0.06</v>
      </c>
      <c r="F11104">
        <v>0</v>
      </c>
      <c r="G11104">
        <v>0</v>
      </c>
      <c r="H11104">
        <v>0</v>
      </c>
      <c r="I11104">
        <v>0</v>
      </c>
    </row>
    <row r="11105" spans="1:9" x14ac:dyDescent="0.25">
      <c r="A11105" t="s">
        <v>724</v>
      </c>
      <c r="B11105">
        <v>48321</v>
      </c>
      <c r="C11105" s="593">
        <v>0.06</v>
      </c>
      <c r="D11105" t="s">
        <v>4001</v>
      </c>
      <c r="E11105">
        <v>0.06</v>
      </c>
      <c r="F11105">
        <v>0</v>
      </c>
      <c r="G11105">
        <v>0</v>
      </c>
      <c r="H11105">
        <v>0</v>
      </c>
      <c r="I11105">
        <v>0</v>
      </c>
    </row>
    <row r="11106" spans="1:9" x14ac:dyDescent="0.25">
      <c r="A11106" t="s">
        <v>724</v>
      </c>
      <c r="B11106">
        <v>48322</v>
      </c>
      <c r="C11106" s="593">
        <v>0.06</v>
      </c>
      <c r="D11106" t="s">
        <v>1874</v>
      </c>
      <c r="E11106">
        <v>0.06</v>
      </c>
      <c r="F11106">
        <v>0</v>
      </c>
      <c r="G11106">
        <v>0</v>
      </c>
      <c r="H11106">
        <v>0</v>
      </c>
      <c r="I11106">
        <v>0</v>
      </c>
    </row>
    <row r="11107" spans="1:9" x14ac:dyDescent="0.25">
      <c r="A11107" t="s">
        <v>724</v>
      </c>
      <c r="B11107">
        <v>48323</v>
      </c>
      <c r="C11107" s="593">
        <v>0.06</v>
      </c>
      <c r="D11107" t="s">
        <v>1874</v>
      </c>
      <c r="E11107">
        <v>0.06</v>
      </c>
      <c r="F11107">
        <v>0</v>
      </c>
      <c r="G11107">
        <v>0</v>
      </c>
      <c r="H11107">
        <v>0</v>
      </c>
      <c r="I11107">
        <v>0</v>
      </c>
    </row>
    <row r="11108" spans="1:9" x14ac:dyDescent="0.25">
      <c r="A11108" t="s">
        <v>724</v>
      </c>
      <c r="B11108">
        <v>48324</v>
      </c>
      <c r="C11108" s="593">
        <v>0.06</v>
      </c>
      <c r="D11108" t="s">
        <v>1874</v>
      </c>
      <c r="E11108">
        <v>0.06</v>
      </c>
      <c r="F11108">
        <v>0</v>
      </c>
      <c r="G11108">
        <v>0</v>
      </c>
      <c r="H11108">
        <v>0</v>
      </c>
      <c r="I11108">
        <v>0</v>
      </c>
    </row>
    <row r="11109" spans="1:9" x14ac:dyDescent="0.25">
      <c r="A11109" t="s">
        <v>724</v>
      </c>
      <c r="B11109">
        <v>48325</v>
      </c>
      <c r="C11109" s="593">
        <v>0.06</v>
      </c>
      <c r="D11109" t="s">
        <v>1874</v>
      </c>
      <c r="E11109">
        <v>0.06</v>
      </c>
      <c r="F11109">
        <v>0</v>
      </c>
      <c r="G11109">
        <v>0</v>
      </c>
      <c r="H11109">
        <v>0</v>
      </c>
      <c r="I11109">
        <v>0</v>
      </c>
    </row>
    <row r="11110" spans="1:9" x14ac:dyDescent="0.25">
      <c r="A11110" t="s">
        <v>724</v>
      </c>
      <c r="B11110">
        <v>48326</v>
      </c>
      <c r="C11110" s="593">
        <v>0.06</v>
      </c>
      <c r="D11110" t="s">
        <v>1874</v>
      </c>
      <c r="E11110">
        <v>0.06</v>
      </c>
      <c r="F11110">
        <v>0</v>
      </c>
      <c r="G11110">
        <v>0</v>
      </c>
      <c r="H11110">
        <v>0</v>
      </c>
      <c r="I11110">
        <v>0</v>
      </c>
    </row>
    <row r="11111" spans="1:9" x14ac:dyDescent="0.25">
      <c r="A11111" t="s">
        <v>724</v>
      </c>
      <c r="B11111">
        <v>48327</v>
      </c>
      <c r="C11111" s="593">
        <v>0.06</v>
      </c>
      <c r="D11111" t="s">
        <v>1874</v>
      </c>
      <c r="E11111">
        <v>0.06</v>
      </c>
      <c r="F11111">
        <v>0</v>
      </c>
      <c r="G11111">
        <v>0</v>
      </c>
      <c r="H11111">
        <v>0</v>
      </c>
      <c r="I11111">
        <v>0</v>
      </c>
    </row>
    <row r="11112" spans="1:9" x14ac:dyDescent="0.25">
      <c r="A11112" t="s">
        <v>724</v>
      </c>
      <c r="B11112">
        <v>48328</v>
      </c>
      <c r="C11112" s="593">
        <v>0.06</v>
      </c>
      <c r="D11112" t="s">
        <v>1874</v>
      </c>
      <c r="E11112">
        <v>0.06</v>
      </c>
      <c r="F11112">
        <v>0</v>
      </c>
      <c r="G11112">
        <v>0</v>
      </c>
      <c r="H11112">
        <v>0</v>
      </c>
      <c r="I11112">
        <v>0</v>
      </c>
    </row>
    <row r="11113" spans="1:9" x14ac:dyDescent="0.25">
      <c r="A11113" t="s">
        <v>724</v>
      </c>
      <c r="B11113">
        <v>48329</v>
      </c>
      <c r="C11113" s="593">
        <v>0.06</v>
      </c>
      <c r="D11113" t="s">
        <v>1874</v>
      </c>
      <c r="E11113">
        <v>0.06</v>
      </c>
      <c r="F11113">
        <v>0</v>
      </c>
      <c r="G11113">
        <v>0</v>
      </c>
      <c r="H11113">
        <v>0</v>
      </c>
      <c r="I11113">
        <v>0</v>
      </c>
    </row>
    <row r="11114" spans="1:9" x14ac:dyDescent="0.25">
      <c r="A11114" t="s">
        <v>724</v>
      </c>
      <c r="B11114">
        <v>48330</v>
      </c>
      <c r="C11114" s="593">
        <v>0.06</v>
      </c>
      <c r="D11114" t="s">
        <v>1874</v>
      </c>
      <c r="E11114">
        <v>0.06</v>
      </c>
      <c r="F11114">
        <v>0</v>
      </c>
      <c r="G11114">
        <v>0</v>
      </c>
      <c r="H11114">
        <v>0</v>
      </c>
      <c r="I11114">
        <v>0</v>
      </c>
    </row>
    <row r="11115" spans="1:9" x14ac:dyDescent="0.25">
      <c r="A11115" t="s">
        <v>724</v>
      </c>
      <c r="B11115">
        <v>48331</v>
      </c>
      <c r="C11115" s="593">
        <v>0.06</v>
      </c>
      <c r="D11115" t="s">
        <v>1874</v>
      </c>
      <c r="E11115">
        <v>0.06</v>
      </c>
      <c r="F11115">
        <v>0</v>
      </c>
      <c r="G11115">
        <v>0</v>
      </c>
      <c r="H11115">
        <v>0</v>
      </c>
      <c r="I11115">
        <v>0</v>
      </c>
    </row>
    <row r="11116" spans="1:9" x14ac:dyDescent="0.25">
      <c r="A11116" t="s">
        <v>724</v>
      </c>
      <c r="B11116">
        <v>48332</v>
      </c>
      <c r="C11116" s="593">
        <v>0.06</v>
      </c>
      <c r="D11116" t="s">
        <v>4003</v>
      </c>
      <c r="E11116">
        <v>0.06</v>
      </c>
      <c r="F11116">
        <v>0</v>
      </c>
      <c r="G11116">
        <v>0</v>
      </c>
      <c r="H11116">
        <v>0</v>
      </c>
      <c r="I11116">
        <v>0</v>
      </c>
    </row>
    <row r="11117" spans="1:9" x14ac:dyDescent="0.25">
      <c r="A11117" t="s">
        <v>724</v>
      </c>
      <c r="B11117">
        <v>48333</v>
      </c>
      <c r="C11117" s="593">
        <v>0.06</v>
      </c>
      <c r="D11117" t="s">
        <v>3982</v>
      </c>
      <c r="E11117">
        <v>0.06</v>
      </c>
      <c r="F11117">
        <v>0</v>
      </c>
      <c r="G11117">
        <v>0</v>
      </c>
      <c r="H11117">
        <v>0</v>
      </c>
      <c r="I11117">
        <v>0</v>
      </c>
    </row>
    <row r="11118" spans="1:9" x14ac:dyDescent="0.25">
      <c r="A11118" t="s">
        <v>724</v>
      </c>
      <c r="B11118">
        <v>48334</v>
      </c>
      <c r="C11118" s="593">
        <v>0.06</v>
      </c>
      <c r="D11118" t="s">
        <v>1466</v>
      </c>
      <c r="E11118">
        <v>0.06</v>
      </c>
      <c r="F11118">
        <v>0</v>
      </c>
      <c r="G11118">
        <v>0</v>
      </c>
      <c r="H11118">
        <v>0</v>
      </c>
      <c r="I11118">
        <v>0</v>
      </c>
    </row>
    <row r="11119" spans="1:9" x14ac:dyDescent="0.25">
      <c r="A11119" t="s">
        <v>724</v>
      </c>
      <c r="B11119">
        <v>48335</v>
      </c>
      <c r="C11119" s="593">
        <v>0.06</v>
      </c>
      <c r="D11119" t="s">
        <v>4003</v>
      </c>
      <c r="E11119">
        <v>0.06</v>
      </c>
      <c r="F11119">
        <v>0</v>
      </c>
      <c r="G11119">
        <v>0</v>
      </c>
      <c r="H11119">
        <v>0</v>
      </c>
      <c r="I11119">
        <v>0</v>
      </c>
    </row>
    <row r="11120" spans="1:9" x14ac:dyDescent="0.25">
      <c r="A11120" t="s">
        <v>724</v>
      </c>
      <c r="B11120">
        <v>48336</v>
      </c>
      <c r="C11120" s="593">
        <v>0.06</v>
      </c>
      <c r="D11120" t="s">
        <v>4003</v>
      </c>
      <c r="E11120">
        <v>0.06</v>
      </c>
      <c r="F11120">
        <v>0</v>
      </c>
      <c r="G11120">
        <v>0</v>
      </c>
      <c r="H11120">
        <v>0</v>
      </c>
      <c r="I11120">
        <v>0</v>
      </c>
    </row>
    <row r="11121" spans="1:9" x14ac:dyDescent="0.25">
      <c r="A11121" t="s">
        <v>724</v>
      </c>
      <c r="B11121">
        <v>48340</v>
      </c>
      <c r="C11121" s="593">
        <v>0.06</v>
      </c>
      <c r="D11121" t="s">
        <v>1874</v>
      </c>
      <c r="E11121">
        <v>0.06</v>
      </c>
      <c r="F11121">
        <v>0</v>
      </c>
      <c r="G11121">
        <v>0</v>
      </c>
      <c r="H11121">
        <v>0</v>
      </c>
      <c r="I11121">
        <v>0</v>
      </c>
    </row>
    <row r="11122" spans="1:9" x14ac:dyDescent="0.25">
      <c r="A11122" t="s">
        <v>724</v>
      </c>
      <c r="B11122">
        <v>48341</v>
      </c>
      <c r="C11122" s="593">
        <v>0.06</v>
      </c>
      <c r="D11122" t="s">
        <v>1874</v>
      </c>
      <c r="E11122">
        <v>0.06</v>
      </c>
      <c r="F11122">
        <v>0</v>
      </c>
      <c r="G11122">
        <v>0</v>
      </c>
      <c r="H11122">
        <v>0</v>
      </c>
      <c r="I11122">
        <v>0</v>
      </c>
    </row>
    <row r="11123" spans="1:9" x14ac:dyDescent="0.25">
      <c r="A11123" t="s">
        <v>724</v>
      </c>
      <c r="B11123">
        <v>48342</v>
      </c>
      <c r="C11123" s="593">
        <v>0.06</v>
      </c>
      <c r="D11123" t="s">
        <v>4001</v>
      </c>
      <c r="E11123">
        <v>0.06</v>
      </c>
      <c r="F11123">
        <v>0</v>
      </c>
      <c r="G11123">
        <v>0</v>
      </c>
      <c r="H11123">
        <v>0</v>
      </c>
      <c r="I11123">
        <v>0</v>
      </c>
    </row>
    <row r="11124" spans="1:9" x14ac:dyDescent="0.25">
      <c r="A11124" t="s">
        <v>724</v>
      </c>
      <c r="B11124">
        <v>48343</v>
      </c>
      <c r="C11124" s="593">
        <v>0.06</v>
      </c>
      <c r="D11124" t="s">
        <v>4004</v>
      </c>
      <c r="E11124">
        <v>0.06</v>
      </c>
      <c r="F11124">
        <v>0</v>
      </c>
      <c r="G11124">
        <v>0</v>
      </c>
      <c r="H11124">
        <v>0</v>
      </c>
      <c r="I11124">
        <v>0</v>
      </c>
    </row>
    <row r="11125" spans="1:9" x14ac:dyDescent="0.25">
      <c r="A11125" t="s">
        <v>724</v>
      </c>
      <c r="B11125">
        <v>48346</v>
      </c>
      <c r="C11125" s="593">
        <v>0.06</v>
      </c>
      <c r="D11125" t="s">
        <v>1874</v>
      </c>
      <c r="E11125">
        <v>0.06</v>
      </c>
      <c r="F11125">
        <v>0</v>
      </c>
      <c r="G11125">
        <v>0</v>
      </c>
      <c r="H11125">
        <v>0</v>
      </c>
      <c r="I11125">
        <v>0</v>
      </c>
    </row>
    <row r="11126" spans="1:9" x14ac:dyDescent="0.25">
      <c r="A11126" t="s">
        <v>724</v>
      </c>
      <c r="B11126">
        <v>48347</v>
      </c>
      <c r="C11126" s="593">
        <v>0.06</v>
      </c>
      <c r="D11126" t="s">
        <v>1874</v>
      </c>
      <c r="E11126">
        <v>0.06</v>
      </c>
      <c r="F11126">
        <v>0</v>
      </c>
      <c r="G11126">
        <v>0</v>
      </c>
      <c r="H11126">
        <v>0</v>
      </c>
      <c r="I11126">
        <v>0</v>
      </c>
    </row>
    <row r="11127" spans="1:9" x14ac:dyDescent="0.25">
      <c r="A11127" t="s">
        <v>724</v>
      </c>
      <c r="B11127">
        <v>48348</v>
      </c>
      <c r="C11127" s="593">
        <v>0.06</v>
      </c>
      <c r="D11127" t="s">
        <v>1874</v>
      </c>
      <c r="E11127">
        <v>0.06</v>
      </c>
      <c r="F11127">
        <v>0</v>
      </c>
      <c r="G11127">
        <v>0</v>
      </c>
      <c r="H11127">
        <v>0</v>
      </c>
      <c r="I11127">
        <v>0</v>
      </c>
    </row>
    <row r="11128" spans="1:9" x14ac:dyDescent="0.25">
      <c r="A11128" t="s">
        <v>724</v>
      </c>
      <c r="B11128">
        <v>48350</v>
      </c>
      <c r="C11128" s="593">
        <v>0.06</v>
      </c>
      <c r="D11128" t="s">
        <v>1874</v>
      </c>
      <c r="E11128">
        <v>0.06</v>
      </c>
      <c r="F11128">
        <v>0</v>
      </c>
      <c r="G11128">
        <v>0</v>
      </c>
      <c r="H11128">
        <v>0</v>
      </c>
      <c r="I11128">
        <v>0</v>
      </c>
    </row>
    <row r="11129" spans="1:9" x14ac:dyDescent="0.25">
      <c r="A11129" t="s">
        <v>724</v>
      </c>
      <c r="B11129">
        <v>48353</v>
      </c>
      <c r="C11129" s="593">
        <v>0.06</v>
      </c>
      <c r="D11129" t="s">
        <v>1933</v>
      </c>
      <c r="E11129">
        <v>0.06</v>
      </c>
      <c r="F11129">
        <v>0</v>
      </c>
      <c r="G11129">
        <v>0</v>
      </c>
      <c r="H11129">
        <v>0</v>
      </c>
      <c r="I11129">
        <v>0</v>
      </c>
    </row>
    <row r="11130" spans="1:9" x14ac:dyDescent="0.25">
      <c r="A11130" t="s">
        <v>724</v>
      </c>
      <c r="B11130">
        <v>48356</v>
      </c>
      <c r="C11130" s="593">
        <v>0.06</v>
      </c>
      <c r="D11130" t="s">
        <v>1874</v>
      </c>
      <c r="E11130">
        <v>0.06</v>
      </c>
      <c r="F11130">
        <v>0</v>
      </c>
      <c r="G11130">
        <v>0</v>
      </c>
      <c r="H11130">
        <v>0</v>
      </c>
      <c r="I11130">
        <v>0</v>
      </c>
    </row>
    <row r="11131" spans="1:9" x14ac:dyDescent="0.25">
      <c r="A11131" t="s">
        <v>724</v>
      </c>
      <c r="B11131">
        <v>48357</v>
      </c>
      <c r="C11131" s="593">
        <v>0.06</v>
      </c>
      <c r="D11131" t="s">
        <v>1933</v>
      </c>
      <c r="E11131">
        <v>0.06</v>
      </c>
      <c r="F11131">
        <v>0</v>
      </c>
      <c r="G11131">
        <v>0</v>
      </c>
      <c r="H11131">
        <v>0</v>
      </c>
      <c r="I11131">
        <v>0</v>
      </c>
    </row>
    <row r="11132" spans="1:9" x14ac:dyDescent="0.25">
      <c r="A11132" t="s">
        <v>724</v>
      </c>
      <c r="B11132">
        <v>48359</v>
      </c>
      <c r="C11132" s="593">
        <v>0.06</v>
      </c>
      <c r="D11132" t="s">
        <v>4005</v>
      </c>
      <c r="E11132">
        <v>0.06</v>
      </c>
      <c r="F11132">
        <v>0</v>
      </c>
      <c r="G11132">
        <v>0</v>
      </c>
      <c r="H11132">
        <v>0</v>
      </c>
      <c r="I11132">
        <v>0</v>
      </c>
    </row>
    <row r="11133" spans="1:9" x14ac:dyDescent="0.25">
      <c r="A11133" t="s">
        <v>724</v>
      </c>
      <c r="B11133">
        <v>48360</v>
      </c>
      <c r="C11133" s="593">
        <v>0.06</v>
      </c>
      <c r="D11133" t="s">
        <v>1874</v>
      </c>
      <c r="E11133">
        <v>0.06</v>
      </c>
      <c r="F11133">
        <v>0</v>
      </c>
      <c r="G11133">
        <v>0</v>
      </c>
      <c r="H11133">
        <v>0</v>
      </c>
      <c r="I11133">
        <v>0</v>
      </c>
    </row>
    <row r="11134" spans="1:9" x14ac:dyDescent="0.25">
      <c r="A11134" t="s">
        <v>724</v>
      </c>
      <c r="B11134">
        <v>48361</v>
      </c>
      <c r="C11134" s="593">
        <v>0.06</v>
      </c>
      <c r="D11134" t="s">
        <v>1874</v>
      </c>
      <c r="E11134">
        <v>0.06</v>
      </c>
      <c r="F11134">
        <v>0</v>
      </c>
      <c r="G11134">
        <v>0</v>
      </c>
      <c r="H11134">
        <v>0</v>
      </c>
      <c r="I11134">
        <v>0</v>
      </c>
    </row>
    <row r="11135" spans="1:9" x14ac:dyDescent="0.25">
      <c r="A11135" t="s">
        <v>724</v>
      </c>
      <c r="B11135">
        <v>48362</v>
      </c>
      <c r="C11135" s="593">
        <v>0.06</v>
      </c>
      <c r="D11135" t="s">
        <v>1874</v>
      </c>
      <c r="E11135">
        <v>0.06</v>
      </c>
      <c r="F11135">
        <v>0</v>
      </c>
      <c r="G11135">
        <v>0</v>
      </c>
      <c r="H11135">
        <v>0</v>
      </c>
      <c r="I11135">
        <v>0</v>
      </c>
    </row>
    <row r="11136" spans="1:9" x14ac:dyDescent="0.25">
      <c r="A11136" t="s">
        <v>724</v>
      </c>
      <c r="B11136">
        <v>48363</v>
      </c>
      <c r="C11136" s="593">
        <v>0.06</v>
      </c>
      <c r="D11136" t="s">
        <v>1874</v>
      </c>
      <c r="E11136">
        <v>0.06</v>
      </c>
      <c r="F11136">
        <v>0</v>
      </c>
      <c r="G11136">
        <v>0</v>
      </c>
      <c r="H11136">
        <v>0</v>
      </c>
      <c r="I11136">
        <v>0</v>
      </c>
    </row>
    <row r="11137" spans="1:9" x14ac:dyDescent="0.25">
      <c r="A11137" t="s">
        <v>724</v>
      </c>
      <c r="B11137">
        <v>48366</v>
      </c>
      <c r="C11137" s="593">
        <v>0.06</v>
      </c>
      <c r="D11137" t="s">
        <v>1874</v>
      </c>
      <c r="E11137">
        <v>0.06</v>
      </c>
      <c r="F11137">
        <v>0</v>
      </c>
      <c r="G11137">
        <v>0</v>
      </c>
      <c r="H11137">
        <v>0</v>
      </c>
      <c r="I11137">
        <v>0</v>
      </c>
    </row>
    <row r="11138" spans="1:9" x14ac:dyDescent="0.25">
      <c r="A11138" t="s">
        <v>724</v>
      </c>
      <c r="B11138">
        <v>48367</v>
      </c>
      <c r="C11138" s="593">
        <v>0.06</v>
      </c>
      <c r="D11138" t="s">
        <v>1874</v>
      </c>
      <c r="E11138">
        <v>0.06</v>
      </c>
      <c r="F11138">
        <v>0</v>
      </c>
      <c r="G11138">
        <v>0</v>
      </c>
      <c r="H11138">
        <v>0</v>
      </c>
      <c r="I11138">
        <v>0</v>
      </c>
    </row>
    <row r="11139" spans="1:9" x14ac:dyDescent="0.25">
      <c r="A11139" t="s">
        <v>724</v>
      </c>
      <c r="B11139">
        <v>48370</v>
      </c>
      <c r="C11139" s="593">
        <v>0.06</v>
      </c>
      <c r="D11139" t="s">
        <v>1874</v>
      </c>
      <c r="E11139">
        <v>0.06</v>
      </c>
      <c r="F11139">
        <v>0</v>
      </c>
      <c r="G11139">
        <v>0</v>
      </c>
      <c r="H11139">
        <v>0</v>
      </c>
      <c r="I11139">
        <v>0</v>
      </c>
    </row>
    <row r="11140" spans="1:9" x14ac:dyDescent="0.25">
      <c r="A11140" t="s">
        <v>724</v>
      </c>
      <c r="B11140">
        <v>48371</v>
      </c>
      <c r="C11140" s="593">
        <v>0.06</v>
      </c>
      <c r="D11140" t="s">
        <v>1874</v>
      </c>
      <c r="E11140">
        <v>0.06</v>
      </c>
      <c r="F11140">
        <v>0</v>
      </c>
      <c r="G11140">
        <v>0</v>
      </c>
      <c r="H11140">
        <v>0</v>
      </c>
      <c r="I11140">
        <v>0</v>
      </c>
    </row>
    <row r="11141" spans="1:9" x14ac:dyDescent="0.25">
      <c r="A11141" t="s">
        <v>724</v>
      </c>
      <c r="B11141">
        <v>48374</v>
      </c>
      <c r="C11141" s="593">
        <v>0.06</v>
      </c>
      <c r="D11141" t="s">
        <v>4006</v>
      </c>
      <c r="E11141">
        <v>0.06</v>
      </c>
      <c r="F11141">
        <v>0</v>
      </c>
      <c r="G11141">
        <v>0</v>
      </c>
      <c r="H11141">
        <v>0</v>
      </c>
      <c r="I11141">
        <v>0</v>
      </c>
    </row>
    <row r="11142" spans="1:9" x14ac:dyDescent="0.25">
      <c r="A11142" t="s">
        <v>724</v>
      </c>
      <c r="B11142">
        <v>48375</v>
      </c>
      <c r="C11142" s="593">
        <v>0.06</v>
      </c>
      <c r="D11142" t="s">
        <v>3982</v>
      </c>
      <c r="E11142">
        <v>0.06</v>
      </c>
      <c r="F11142">
        <v>0</v>
      </c>
      <c r="G11142">
        <v>0</v>
      </c>
      <c r="H11142">
        <v>0</v>
      </c>
      <c r="I11142">
        <v>0</v>
      </c>
    </row>
    <row r="11143" spans="1:9" x14ac:dyDescent="0.25">
      <c r="A11143" t="s">
        <v>724</v>
      </c>
      <c r="B11143">
        <v>48376</v>
      </c>
      <c r="C11143" s="593">
        <v>0.06</v>
      </c>
      <c r="D11143" t="s">
        <v>4006</v>
      </c>
      <c r="E11143">
        <v>0.06</v>
      </c>
      <c r="F11143">
        <v>0</v>
      </c>
      <c r="G11143">
        <v>0</v>
      </c>
      <c r="H11143">
        <v>0</v>
      </c>
      <c r="I11143">
        <v>0</v>
      </c>
    </row>
    <row r="11144" spans="1:9" x14ac:dyDescent="0.25">
      <c r="A11144" t="s">
        <v>724</v>
      </c>
      <c r="B11144">
        <v>48377</v>
      </c>
      <c r="C11144" s="593">
        <v>0.06</v>
      </c>
      <c r="D11144" t="s">
        <v>4006</v>
      </c>
      <c r="E11144">
        <v>0.06</v>
      </c>
      <c r="F11144">
        <v>0</v>
      </c>
      <c r="G11144">
        <v>0</v>
      </c>
      <c r="H11144">
        <v>0</v>
      </c>
      <c r="I11144">
        <v>0</v>
      </c>
    </row>
    <row r="11145" spans="1:9" x14ac:dyDescent="0.25">
      <c r="A11145" t="s">
        <v>724</v>
      </c>
      <c r="B11145">
        <v>48380</v>
      </c>
      <c r="C11145" s="593">
        <v>0.06</v>
      </c>
      <c r="D11145" t="s">
        <v>1933</v>
      </c>
      <c r="E11145">
        <v>0.06</v>
      </c>
      <c r="F11145">
        <v>0</v>
      </c>
      <c r="G11145">
        <v>0</v>
      </c>
      <c r="H11145">
        <v>0</v>
      </c>
      <c r="I11145">
        <v>0</v>
      </c>
    </row>
    <row r="11146" spans="1:9" x14ac:dyDescent="0.25">
      <c r="A11146" t="s">
        <v>724</v>
      </c>
      <c r="B11146">
        <v>48381</v>
      </c>
      <c r="C11146" s="593">
        <v>0.06</v>
      </c>
      <c r="D11146" t="s">
        <v>1874</v>
      </c>
      <c r="E11146">
        <v>0.06</v>
      </c>
      <c r="F11146">
        <v>0</v>
      </c>
      <c r="G11146">
        <v>0</v>
      </c>
      <c r="H11146">
        <v>0</v>
      </c>
      <c r="I11146">
        <v>0</v>
      </c>
    </row>
    <row r="11147" spans="1:9" x14ac:dyDescent="0.25">
      <c r="A11147" t="s">
        <v>724</v>
      </c>
      <c r="B11147">
        <v>48382</v>
      </c>
      <c r="C11147" s="593">
        <v>0.06</v>
      </c>
      <c r="D11147" t="s">
        <v>1874</v>
      </c>
      <c r="E11147">
        <v>0.06</v>
      </c>
      <c r="F11147">
        <v>0</v>
      </c>
      <c r="G11147">
        <v>0</v>
      </c>
      <c r="H11147">
        <v>0</v>
      </c>
      <c r="I11147">
        <v>0</v>
      </c>
    </row>
    <row r="11148" spans="1:9" x14ac:dyDescent="0.25">
      <c r="A11148" t="s">
        <v>724</v>
      </c>
      <c r="B11148">
        <v>48383</v>
      </c>
      <c r="C11148" s="593">
        <v>0.06</v>
      </c>
      <c r="D11148" t="s">
        <v>1874</v>
      </c>
      <c r="E11148">
        <v>0.06</v>
      </c>
      <c r="F11148">
        <v>0</v>
      </c>
      <c r="G11148">
        <v>0</v>
      </c>
      <c r="H11148">
        <v>0</v>
      </c>
      <c r="I11148">
        <v>0</v>
      </c>
    </row>
    <row r="11149" spans="1:9" x14ac:dyDescent="0.25">
      <c r="A11149" t="s">
        <v>724</v>
      </c>
      <c r="B11149">
        <v>48386</v>
      </c>
      <c r="C11149" s="593">
        <v>0.06</v>
      </c>
      <c r="D11149" t="s">
        <v>1874</v>
      </c>
      <c r="E11149">
        <v>0.06</v>
      </c>
      <c r="F11149">
        <v>0</v>
      </c>
      <c r="G11149">
        <v>0</v>
      </c>
      <c r="H11149">
        <v>0</v>
      </c>
      <c r="I11149">
        <v>0</v>
      </c>
    </row>
    <row r="11150" spans="1:9" x14ac:dyDescent="0.25">
      <c r="A11150" t="s">
        <v>724</v>
      </c>
      <c r="B11150">
        <v>48387</v>
      </c>
      <c r="C11150" s="593">
        <v>0.06</v>
      </c>
      <c r="D11150" t="s">
        <v>1874</v>
      </c>
      <c r="E11150">
        <v>0.06</v>
      </c>
      <c r="F11150">
        <v>0</v>
      </c>
      <c r="G11150">
        <v>0</v>
      </c>
      <c r="H11150">
        <v>0</v>
      </c>
      <c r="I11150">
        <v>0</v>
      </c>
    </row>
    <row r="11151" spans="1:9" x14ac:dyDescent="0.25">
      <c r="A11151" t="s">
        <v>724</v>
      </c>
      <c r="B11151">
        <v>48390</v>
      </c>
      <c r="C11151" s="593">
        <v>0.06</v>
      </c>
      <c r="D11151" t="s">
        <v>1874</v>
      </c>
      <c r="E11151">
        <v>0.06</v>
      </c>
      <c r="F11151">
        <v>0</v>
      </c>
      <c r="G11151">
        <v>0</v>
      </c>
      <c r="H11151">
        <v>0</v>
      </c>
      <c r="I11151">
        <v>0</v>
      </c>
    </row>
    <row r="11152" spans="1:9" x14ac:dyDescent="0.25">
      <c r="A11152" t="s">
        <v>724</v>
      </c>
      <c r="B11152">
        <v>48393</v>
      </c>
      <c r="C11152" s="593">
        <v>0.06</v>
      </c>
      <c r="D11152" t="s">
        <v>1874</v>
      </c>
      <c r="E11152">
        <v>0.06</v>
      </c>
      <c r="F11152">
        <v>0</v>
      </c>
      <c r="G11152">
        <v>0</v>
      </c>
      <c r="H11152">
        <v>0</v>
      </c>
      <c r="I11152">
        <v>0</v>
      </c>
    </row>
    <row r="11153" spans="1:9" x14ac:dyDescent="0.25">
      <c r="A11153" t="s">
        <v>724</v>
      </c>
      <c r="B11153">
        <v>48397</v>
      </c>
      <c r="C11153" s="593">
        <v>0.06</v>
      </c>
      <c r="D11153" t="s">
        <v>3238</v>
      </c>
      <c r="E11153">
        <v>0.06</v>
      </c>
      <c r="F11153">
        <v>0</v>
      </c>
      <c r="G11153">
        <v>0</v>
      </c>
      <c r="H11153">
        <v>0</v>
      </c>
      <c r="I11153">
        <v>0</v>
      </c>
    </row>
    <row r="11154" spans="1:9" x14ac:dyDescent="0.25">
      <c r="A11154" t="s">
        <v>724</v>
      </c>
      <c r="B11154">
        <v>48401</v>
      </c>
      <c r="C11154" s="593">
        <v>0.06</v>
      </c>
      <c r="D11154" t="s">
        <v>3981</v>
      </c>
      <c r="E11154">
        <v>0.06</v>
      </c>
      <c r="F11154">
        <v>0</v>
      </c>
      <c r="G11154">
        <v>0</v>
      </c>
      <c r="H11154">
        <v>0</v>
      </c>
      <c r="I11154">
        <v>0</v>
      </c>
    </row>
    <row r="11155" spans="1:9" x14ac:dyDescent="0.25">
      <c r="A11155" t="s">
        <v>724</v>
      </c>
      <c r="B11155">
        <v>48410</v>
      </c>
      <c r="C11155" s="593">
        <v>0.06</v>
      </c>
      <c r="D11155" t="s">
        <v>3981</v>
      </c>
      <c r="E11155">
        <v>0.06</v>
      </c>
      <c r="F11155">
        <v>0</v>
      </c>
      <c r="G11155">
        <v>0</v>
      </c>
      <c r="H11155">
        <v>0</v>
      </c>
      <c r="I11155">
        <v>0</v>
      </c>
    </row>
    <row r="11156" spans="1:9" x14ac:dyDescent="0.25">
      <c r="A11156" t="s">
        <v>724</v>
      </c>
      <c r="B11156">
        <v>48411</v>
      </c>
      <c r="C11156" s="593">
        <v>0.06</v>
      </c>
      <c r="D11156" t="s">
        <v>4007</v>
      </c>
      <c r="E11156">
        <v>0.06</v>
      </c>
      <c r="F11156">
        <v>0</v>
      </c>
      <c r="G11156">
        <v>0</v>
      </c>
      <c r="H11156">
        <v>0</v>
      </c>
      <c r="I11156">
        <v>0</v>
      </c>
    </row>
    <row r="11157" spans="1:9" x14ac:dyDescent="0.25">
      <c r="A11157" t="s">
        <v>724</v>
      </c>
      <c r="B11157">
        <v>48412</v>
      </c>
      <c r="C11157" s="593">
        <v>0.06</v>
      </c>
      <c r="D11157" t="s">
        <v>3976</v>
      </c>
      <c r="E11157">
        <v>0.06</v>
      </c>
      <c r="F11157">
        <v>0</v>
      </c>
      <c r="G11157">
        <v>0</v>
      </c>
      <c r="H11157">
        <v>0</v>
      </c>
      <c r="I11157">
        <v>0</v>
      </c>
    </row>
    <row r="11158" spans="1:9" x14ac:dyDescent="0.25">
      <c r="A11158" t="s">
        <v>724</v>
      </c>
      <c r="B11158">
        <v>48413</v>
      </c>
      <c r="C11158" s="593">
        <v>0.06</v>
      </c>
      <c r="D11158" t="s">
        <v>1773</v>
      </c>
      <c r="E11158">
        <v>0.06</v>
      </c>
      <c r="F11158">
        <v>0</v>
      </c>
      <c r="G11158">
        <v>0</v>
      </c>
      <c r="H11158">
        <v>0</v>
      </c>
      <c r="I11158">
        <v>0</v>
      </c>
    </row>
    <row r="11159" spans="1:9" x14ac:dyDescent="0.25">
      <c r="A11159" t="s">
        <v>724</v>
      </c>
      <c r="B11159">
        <v>48414</v>
      </c>
      <c r="C11159" s="593">
        <v>0.06</v>
      </c>
      <c r="D11159" t="s">
        <v>4008</v>
      </c>
      <c r="E11159">
        <v>0.06</v>
      </c>
      <c r="F11159">
        <v>0</v>
      </c>
      <c r="G11159">
        <v>0</v>
      </c>
      <c r="H11159">
        <v>0</v>
      </c>
      <c r="I11159">
        <v>0</v>
      </c>
    </row>
    <row r="11160" spans="1:9" x14ac:dyDescent="0.25">
      <c r="A11160" t="s">
        <v>724</v>
      </c>
      <c r="B11160">
        <v>48415</v>
      </c>
      <c r="C11160" s="593">
        <v>0.06</v>
      </c>
      <c r="D11160" t="s">
        <v>4009</v>
      </c>
      <c r="E11160">
        <v>0.06</v>
      </c>
      <c r="F11160">
        <v>0</v>
      </c>
      <c r="G11160">
        <v>0</v>
      </c>
      <c r="H11160">
        <v>0</v>
      </c>
      <c r="I11160">
        <v>0</v>
      </c>
    </row>
    <row r="11161" spans="1:9" x14ac:dyDescent="0.25">
      <c r="A11161" t="s">
        <v>724</v>
      </c>
      <c r="B11161">
        <v>48416</v>
      </c>
      <c r="C11161" s="593">
        <v>0.06</v>
      </c>
      <c r="D11161" t="s">
        <v>3975</v>
      </c>
      <c r="E11161">
        <v>0.06</v>
      </c>
      <c r="F11161">
        <v>0</v>
      </c>
      <c r="G11161">
        <v>0</v>
      </c>
      <c r="H11161">
        <v>0</v>
      </c>
      <c r="I11161">
        <v>0</v>
      </c>
    </row>
    <row r="11162" spans="1:9" x14ac:dyDescent="0.25">
      <c r="A11162" t="s">
        <v>724</v>
      </c>
      <c r="B11162">
        <v>48417</v>
      </c>
      <c r="C11162" s="593">
        <v>0.06</v>
      </c>
      <c r="D11162" t="s">
        <v>4009</v>
      </c>
      <c r="E11162">
        <v>0.06</v>
      </c>
      <c r="F11162">
        <v>0</v>
      </c>
      <c r="G11162">
        <v>0</v>
      </c>
      <c r="H11162">
        <v>0</v>
      </c>
      <c r="I11162">
        <v>0</v>
      </c>
    </row>
    <row r="11163" spans="1:9" x14ac:dyDescent="0.25">
      <c r="A11163" t="s">
        <v>724</v>
      </c>
      <c r="B11163">
        <v>48418</v>
      </c>
      <c r="C11163" s="593">
        <v>0.06</v>
      </c>
      <c r="D11163" t="s">
        <v>4008</v>
      </c>
      <c r="E11163">
        <v>0.06</v>
      </c>
      <c r="F11163">
        <v>0</v>
      </c>
      <c r="G11163">
        <v>0</v>
      </c>
      <c r="H11163">
        <v>0</v>
      </c>
      <c r="I11163">
        <v>0</v>
      </c>
    </row>
    <row r="11164" spans="1:9" x14ac:dyDescent="0.25">
      <c r="A11164" t="s">
        <v>724</v>
      </c>
      <c r="B11164">
        <v>48419</v>
      </c>
      <c r="C11164" s="593">
        <v>0.06</v>
      </c>
      <c r="D11164" t="s">
        <v>3981</v>
      </c>
      <c r="E11164">
        <v>0.06</v>
      </c>
      <c r="F11164">
        <v>0</v>
      </c>
      <c r="G11164">
        <v>0</v>
      </c>
      <c r="H11164">
        <v>0</v>
      </c>
      <c r="I11164">
        <v>0</v>
      </c>
    </row>
    <row r="11165" spans="1:9" x14ac:dyDescent="0.25">
      <c r="A11165" t="s">
        <v>724</v>
      </c>
      <c r="B11165">
        <v>48420</v>
      </c>
      <c r="C11165" s="593">
        <v>0.06</v>
      </c>
      <c r="D11165" t="s">
        <v>3289</v>
      </c>
      <c r="E11165">
        <v>0.06</v>
      </c>
      <c r="F11165">
        <v>0</v>
      </c>
      <c r="G11165">
        <v>0</v>
      </c>
      <c r="H11165">
        <v>0</v>
      </c>
      <c r="I11165">
        <v>0</v>
      </c>
    </row>
    <row r="11166" spans="1:9" x14ac:dyDescent="0.25">
      <c r="A11166" t="s">
        <v>724</v>
      </c>
      <c r="B11166">
        <v>48421</v>
      </c>
      <c r="C11166" s="593">
        <v>0.06</v>
      </c>
      <c r="D11166" t="s">
        <v>3976</v>
      </c>
      <c r="E11166">
        <v>0.06</v>
      </c>
      <c r="F11166">
        <v>0</v>
      </c>
      <c r="G11166">
        <v>0</v>
      </c>
      <c r="H11166">
        <v>0</v>
      </c>
      <c r="I11166">
        <v>0</v>
      </c>
    </row>
    <row r="11167" spans="1:9" x14ac:dyDescent="0.25">
      <c r="A11167" t="s">
        <v>724</v>
      </c>
      <c r="B11167">
        <v>48422</v>
      </c>
      <c r="C11167" s="593">
        <v>0.06</v>
      </c>
      <c r="D11167" t="s">
        <v>3981</v>
      </c>
      <c r="E11167">
        <v>0.06</v>
      </c>
      <c r="F11167">
        <v>0</v>
      </c>
      <c r="G11167">
        <v>0</v>
      </c>
      <c r="H11167">
        <v>0</v>
      </c>
      <c r="I11167">
        <v>0</v>
      </c>
    </row>
    <row r="11168" spans="1:9" x14ac:dyDescent="0.25">
      <c r="A11168" t="s">
        <v>724</v>
      </c>
      <c r="B11168">
        <v>48423</v>
      </c>
      <c r="C11168" s="593">
        <v>0.06</v>
      </c>
      <c r="D11168" t="s">
        <v>4007</v>
      </c>
      <c r="E11168">
        <v>0.06</v>
      </c>
      <c r="F11168">
        <v>0</v>
      </c>
      <c r="G11168">
        <v>0</v>
      </c>
      <c r="H11168">
        <v>0</v>
      </c>
      <c r="I11168">
        <v>0</v>
      </c>
    </row>
    <row r="11169" spans="1:9" x14ac:dyDescent="0.25">
      <c r="A11169" t="s">
        <v>724</v>
      </c>
      <c r="B11169">
        <v>48426</v>
      </c>
      <c r="C11169" s="593">
        <v>0.06</v>
      </c>
      <c r="D11169" t="s">
        <v>3981</v>
      </c>
      <c r="E11169">
        <v>0.06</v>
      </c>
      <c r="F11169">
        <v>0</v>
      </c>
      <c r="G11169">
        <v>0</v>
      </c>
      <c r="H11169">
        <v>0</v>
      </c>
      <c r="I11169">
        <v>0</v>
      </c>
    </row>
    <row r="11170" spans="1:9" x14ac:dyDescent="0.25">
      <c r="A11170" t="s">
        <v>724</v>
      </c>
      <c r="B11170">
        <v>48427</v>
      </c>
      <c r="C11170" s="593">
        <v>0.06</v>
      </c>
      <c r="D11170" t="s">
        <v>3981</v>
      </c>
      <c r="E11170">
        <v>0.06</v>
      </c>
      <c r="F11170">
        <v>0</v>
      </c>
      <c r="G11170">
        <v>0</v>
      </c>
      <c r="H11170">
        <v>0</v>
      </c>
      <c r="I11170">
        <v>0</v>
      </c>
    </row>
    <row r="11171" spans="1:9" x14ac:dyDescent="0.25">
      <c r="A11171" t="s">
        <v>724</v>
      </c>
      <c r="B11171">
        <v>48428</v>
      </c>
      <c r="C11171" s="593">
        <v>0.06</v>
      </c>
      <c r="D11171" t="s">
        <v>1874</v>
      </c>
      <c r="E11171">
        <v>0.06</v>
      </c>
      <c r="F11171">
        <v>0</v>
      </c>
      <c r="G11171">
        <v>0</v>
      </c>
      <c r="H11171">
        <v>0</v>
      </c>
      <c r="I11171">
        <v>0</v>
      </c>
    </row>
    <row r="11172" spans="1:9" x14ac:dyDescent="0.25">
      <c r="A11172" t="s">
        <v>724</v>
      </c>
      <c r="B11172">
        <v>48429</v>
      </c>
      <c r="C11172" s="593">
        <v>0.06</v>
      </c>
      <c r="D11172" t="s">
        <v>4008</v>
      </c>
      <c r="E11172">
        <v>0.06</v>
      </c>
      <c r="F11172">
        <v>0</v>
      </c>
      <c r="G11172">
        <v>0</v>
      </c>
      <c r="H11172">
        <v>0</v>
      </c>
      <c r="I11172">
        <v>0</v>
      </c>
    </row>
    <row r="11173" spans="1:9" x14ac:dyDescent="0.25">
      <c r="A11173" t="s">
        <v>724</v>
      </c>
      <c r="B11173">
        <v>48430</v>
      </c>
      <c r="C11173" s="593">
        <v>0.06</v>
      </c>
      <c r="D11173" t="s">
        <v>4007</v>
      </c>
      <c r="E11173">
        <v>0.06</v>
      </c>
      <c r="F11173">
        <v>0</v>
      </c>
      <c r="G11173">
        <v>0</v>
      </c>
      <c r="H11173">
        <v>0</v>
      </c>
      <c r="I11173">
        <v>0</v>
      </c>
    </row>
    <row r="11174" spans="1:9" x14ac:dyDescent="0.25">
      <c r="A11174" t="s">
        <v>724</v>
      </c>
      <c r="B11174">
        <v>48432</v>
      </c>
      <c r="C11174" s="593">
        <v>0.06</v>
      </c>
      <c r="D11174" t="s">
        <v>1773</v>
      </c>
      <c r="E11174">
        <v>0.06</v>
      </c>
      <c r="F11174">
        <v>0</v>
      </c>
      <c r="G11174">
        <v>0</v>
      </c>
      <c r="H11174">
        <v>0</v>
      </c>
      <c r="I11174">
        <v>0</v>
      </c>
    </row>
    <row r="11175" spans="1:9" x14ac:dyDescent="0.25">
      <c r="A11175" t="s">
        <v>724</v>
      </c>
      <c r="B11175">
        <v>48433</v>
      </c>
      <c r="C11175" s="593">
        <v>0.06</v>
      </c>
      <c r="D11175" t="s">
        <v>4007</v>
      </c>
      <c r="E11175">
        <v>0.06</v>
      </c>
      <c r="F11175">
        <v>0</v>
      </c>
      <c r="G11175">
        <v>0</v>
      </c>
      <c r="H11175">
        <v>0</v>
      </c>
      <c r="I11175">
        <v>0</v>
      </c>
    </row>
    <row r="11176" spans="1:9" x14ac:dyDescent="0.25">
      <c r="A11176" t="s">
        <v>724</v>
      </c>
      <c r="B11176">
        <v>48434</v>
      </c>
      <c r="C11176" s="593">
        <v>0.06</v>
      </c>
      <c r="D11176" t="s">
        <v>3981</v>
      </c>
      <c r="E11176">
        <v>0.06</v>
      </c>
      <c r="F11176">
        <v>0</v>
      </c>
      <c r="G11176">
        <v>0</v>
      </c>
      <c r="H11176">
        <v>0</v>
      </c>
      <c r="I11176">
        <v>0</v>
      </c>
    </row>
    <row r="11177" spans="1:9" x14ac:dyDescent="0.25">
      <c r="A11177" t="s">
        <v>724</v>
      </c>
      <c r="B11177">
        <v>48435</v>
      </c>
      <c r="C11177" s="593">
        <v>0.06</v>
      </c>
      <c r="D11177" t="s">
        <v>3976</v>
      </c>
      <c r="E11177">
        <v>0.06</v>
      </c>
      <c r="F11177">
        <v>0</v>
      </c>
      <c r="G11177">
        <v>0</v>
      </c>
      <c r="H11177">
        <v>0</v>
      </c>
      <c r="I11177">
        <v>0</v>
      </c>
    </row>
    <row r="11178" spans="1:9" x14ac:dyDescent="0.25">
      <c r="A11178" t="s">
        <v>724</v>
      </c>
      <c r="B11178">
        <v>48436</v>
      </c>
      <c r="C11178" s="593">
        <v>0.06</v>
      </c>
      <c r="D11178" t="s">
        <v>4007</v>
      </c>
      <c r="E11178">
        <v>0.06</v>
      </c>
      <c r="F11178">
        <v>0</v>
      </c>
      <c r="G11178">
        <v>0</v>
      </c>
      <c r="H11178">
        <v>0</v>
      </c>
      <c r="I11178">
        <v>0</v>
      </c>
    </row>
    <row r="11179" spans="1:9" x14ac:dyDescent="0.25">
      <c r="A11179" t="s">
        <v>724</v>
      </c>
      <c r="B11179">
        <v>48437</v>
      </c>
      <c r="C11179" s="593">
        <v>0.06</v>
      </c>
      <c r="D11179" t="s">
        <v>4007</v>
      </c>
      <c r="E11179">
        <v>0.06</v>
      </c>
      <c r="F11179">
        <v>0</v>
      </c>
      <c r="G11179">
        <v>0</v>
      </c>
      <c r="H11179">
        <v>0</v>
      </c>
      <c r="I11179">
        <v>0</v>
      </c>
    </row>
    <row r="11180" spans="1:9" x14ac:dyDescent="0.25">
      <c r="A11180" t="s">
        <v>724</v>
      </c>
      <c r="B11180">
        <v>48438</v>
      </c>
      <c r="C11180" s="593">
        <v>0.06</v>
      </c>
      <c r="D11180" t="s">
        <v>4007</v>
      </c>
      <c r="E11180">
        <v>0.06</v>
      </c>
      <c r="F11180">
        <v>0</v>
      </c>
      <c r="G11180">
        <v>0</v>
      </c>
      <c r="H11180">
        <v>0</v>
      </c>
      <c r="I11180">
        <v>0</v>
      </c>
    </row>
    <row r="11181" spans="1:9" x14ac:dyDescent="0.25">
      <c r="A11181" t="s">
        <v>724</v>
      </c>
      <c r="B11181">
        <v>48439</v>
      </c>
      <c r="C11181" s="593">
        <v>0.06</v>
      </c>
      <c r="D11181" t="s">
        <v>4007</v>
      </c>
      <c r="E11181">
        <v>0.06</v>
      </c>
      <c r="F11181">
        <v>0</v>
      </c>
      <c r="G11181">
        <v>0</v>
      </c>
      <c r="H11181">
        <v>0</v>
      </c>
      <c r="I11181">
        <v>0</v>
      </c>
    </row>
    <row r="11182" spans="1:9" x14ac:dyDescent="0.25">
      <c r="A11182" t="s">
        <v>724</v>
      </c>
      <c r="B11182">
        <v>48440</v>
      </c>
      <c r="C11182" s="593">
        <v>0.06</v>
      </c>
      <c r="D11182" t="s">
        <v>3976</v>
      </c>
      <c r="E11182">
        <v>0.06</v>
      </c>
      <c r="F11182">
        <v>0</v>
      </c>
      <c r="G11182">
        <v>0</v>
      </c>
      <c r="H11182">
        <v>0</v>
      </c>
      <c r="I11182">
        <v>0</v>
      </c>
    </row>
    <row r="11183" spans="1:9" x14ac:dyDescent="0.25">
      <c r="A11183" t="s">
        <v>724</v>
      </c>
      <c r="B11183">
        <v>48441</v>
      </c>
      <c r="C11183" s="593">
        <v>0.06</v>
      </c>
      <c r="D11183" t="s">
        <v>1773</v>
      </c>
      <c r="E11183">
        <v>0.06</v>
      </c>
      <c r="F11183">
        <v>0</v>
      </c>
      <c r="G11183">
        <v>0</v>
      </c>
      <c r="H11183">
        <v>0</v>
      </c>
      <c r="I11183">
        <v>0</v>
      </c>
    </row>
    <row r="11184" spans="1:9" x14ac:dyDescent="0.25">
      <c r="A11184" t="s">
        <v>724</v>
      </c>
      <c r="B11184">
        <v>48442</v>
      </c>
      <c r="C11184" s="593">
        <v>0.06</v>
      </c>
      <c r="D11184" t="s">
        <v>4007</v>
      </c>
      <c r="E11184">
        <v>0.06</v>
      </c>
      <c r="F11184">
        <v>0</v>
      </c>
      <c r="G11184">
        <v>0</v>
      </c>
      <c r="H11184">
        <v>0</v>
      </c>
      <c r="I11184">
        <v>0</v>
      </c>
    </row>
    <row r="11185" spans="1:9" x14ac:dyDescent="0.25">
      <c r="A11185" t="s">
        <v>724</v>
      </c>
      <c r="B11185">
        <v>48444</v>
      </c>
      <c r="C11185" s="593">
        <v>0.06</v>
      </c>
      <c r="D11185" t="s">
        <v>3976</v>
      </c>
      <c r="E11185">
        <v>0.06</v>
      </c>
      <c r="F11185">
        <v>0</v>
      </c>
      <c r="G11185">
        <v>0</v>
      </c>
      <c r="H11185">
        <v>0</v>
      </c>
      <c r="I11185">
        <v>0</v>
      </c>
    </row>
    <row r="11186" spans="1:9" x14ac:dyDescent="0.25">
      <c r="A11186" t="s">
        <v>724</v>
      </c>
      <c r="B11186">
        <v>48445</v>
      </c>
      <c r="C11186" s="593">
        <v>0.06</v>
      </c>
      <c r="D11186" t="s">
        <v>1773</v>
      </c>
      <c r="E11186">
        <v>0.06</v>
      </c>
      <c r="F11186">
        <v>0</v>
      </c>
      <c r="G11186">
        <v>0</v>
      </c>
      <c r="H11186">
        <v>0</v>
      </c>
      <c r="I11186">
        <v>0</v>
      </c>
    </row>
    <row r="11187" spans="1:9" x14ac:dyDescent="0.25">
      <c r="A11187" t="s">
        <v>724</v>
      </c>
      <c r="B11187">
        <v>48446</v>
      </c>
      <c r="C11187" s="593">
        <v>0.06</v>
      </c>
      <c r="D11187" t="s">
        <v>3976</v>
      </c>
      <c r="E11187">
        <v>0.06</v>
      </c>
      <c r="F11187">
        <v>0</v>
      </c>
      <c r="G11187">
        <v>0</v>
      </c>
      <c r="H11187">
        <v>0</v>
      </c>
      <c r="I11187">
        <v>0</v>
      </c>
    </row>
    <row r="11188" spans="1:9" x14ac:dyDescent="0.25">
      <c r="A11188" t="s">
        <v>724</v>
      </c>
      <c r="B11188">
        <v>48449</v>
      </c>
      <c r="C11188" s="593">
        <v>0.06</v>
      </c>
      <c r="D11188" t="s">
        <v>4007</v>
      </c>
      <c r="E11188">
        <v>0.06</v>
      </c>
      <c r="F11188">
        <v>0</v>
      </c>
      <c r="G11188">
        <v>0</v>
      </c>
      <c r="H11188">
        <v>0</v>
      </c>
      <c r="I11188">
        <v>0</v>
      </c>
    </row>
    <row r="11189" spans="1:9" x14ac:dyDescent="0.25">
      <c r="A11189" t="s">
        <v>724</v>
      </c>
      <c r="B11189">
        <v>48450</v>
      </c>
      <c r="C11189" s="593">
        <v>0.06</v>
      </c>
      <c r="D11189" t="s">
        <v>3981</v>
      </c>
      <c r="E11189">
        <v>0.06</v>
      </c>
      <c r="F11189">
        <v>0</v>
      </c>
      <c r="G11189">
        <v>0</v>
      </c>
      <c r="H11189">
        <v>0</v>
      </c>
      <c r="I11189">
        <v>0</v>
      </c>
    </row>
    <row r="11190" spans="1:9" x14ac:dyDescent="0.25">
      <c r="A11190" t="s">
        <v>724</v>
      </c>
      <c r="B11190">
        <v>48451</v>
      </c>
      <c r="C11190" s="593">
        <v>0.06</v>
      </c>
      <c r="D11190" t="s">
        <v>4007</v>
      </c>
      <c r="E11190">
        <v>0.06</v>
      </c>
      <c r="F11190">
        <v>0</v>
      </c>
      <c r="G11190">
        <v>0</v>
      </c>
      <c r="H11190">
        <v>0</v>
      </c>
      <c r="I11190">
        <v>0</v>
      </c>
    </row>
    <row r="11191" spans="1:9" x14ac:dyDescent="0.25">
      <c r="A11191" t="s">
        <v>724</v>
      </c>
      <c r="B11191">
        <v>48453</v>
      </c>
      <c r="C11191" s="593">
        <v>0.06</v>
      </c>
      <c r="D11191" t="s">
        <v>3981</v>
      </c>
      <c r="E11191">
        <v>0.06</v>
      </c>
      <c r="F11191">
        <v>0</v>
      </c>
      <c r="G11191">
        <v>0</v>
      </c>
      <c r="H11191">
        <v>0</v>
      </c>
      <c r="I11191">
        <v>0</v>
      </c>
    </row>
    <row r="11192" spans="1:9" x14ac:dyDescent="0.25">
      <c r="A11192" t="s">
        <v>724</v>
      </c>
      <c r="B11192">
        <v>48454</v>
      </c>
      <c r="C11192" s="593">
        <v>0.06</v>
      </c>
      <c r="D11192" t="s">
        <v>3975</v>
      </c>
      <c r="E11192">
        <v>0.06</v>
      </c>
      <c r="F11192">
        <v>0</v>
      </c>
      <c r="G11192">
        <v>0</v>
      </c>
      <c r="H11192">
        <v>0</v>
      </c>
      <c r="I11192">
        <v>0</v>
      </c>
    </row>
    <row r="11193" spans="1:9" x14ac:dyDescent="0.25">
      <c r="A11193" t="s">
        <v>724</v>
      </c>
      <c r="B11193">
        <v>48455</v>
      </c>
      <c r="C11193" s="593">
        <v>0.06</v>
      </c>
      <c r="D11193" t="s">
        <v>3976</v>
      </c>
      <c r="E11193">
        <v>0.06</v>
      </c>
      <c r="F11193">
        <v>0</v>
      </c>
      <c r="G11193">
        <v>0</v>
      </c>
      <c r="H11193">
        <v>0</v>
      </c>
      <c r="I11193">
        <v>0</v>
      </c>
    </row>
    <row r="11194" spans="1:9" x14ac:dyDescent="0.25">
      <c r="A11194" t="s">
        <v>724</v>
      </c>
      <c r="B11194">
        <v>48456</v>
      </c>
      <c r="C11194" s="593">
        <v>0.06</v>
      </c>
      <c r="D11194" t="s">
        <v>3981</v>
      </c>
      <c r="E11194">
        <v>0.06</v>
      </c>
      <c r="F11194">
        <v>0</v>
      </c>
      <c r="G11194">
        <v>0</v>
      </c>
      <c r="H11194">
        <v>0</v>
      </c>
      <c r="I11194">
        <v>0</v>
      </c>
    </row>
    <row r="11195" spans="1:9" x14ac:dyDescent="0.25">
      <c r="A11195" t="s">
        <v>724</v>
      </c>
      <c r="B11195">
        <v>48457</v>
      </c>
      <c r="C11195" s="593">
        <v>0.06</v>
      </c>
      <c r="D11195" t="s">
        <v>4009</v>
      </c>
      <c r="E11195">
        <v>0.06</v>
      </c>
      <c r="F11195">
        <v>0</v>
      </c>
      <c r="G11195">
        <v>0</v>
      </c>
      <c r="H11195">
        <v>0</v>
      </c>
      <c r="I11195">
        <v>0</v>
      </c>
    </row>
    <row r="11196" spans="1:9" x14ac:dyDescent="0.25">
      <c r="A11196" t="s">
        <v>724</v>
      </c>
      <c r="B11196">
        <v>48458</v>
      </c>
      <c r="C11196" s="593">
        <v>0.06</v>
      </c>
      <c r="D11196" t="s">
        <v>4007</v>
      </c>
      <c r="E11196">
        <v>0.06</v>
      </c>
      <c r="F11196">
        <v>0</v>
      </c>
      <c r="G11196">
        <v>0</v>
      </c>
      <c r="H11196">
        <v>0</v>
      </c>
      <c r="I11196">
        <v>0</v>
      </c>
    </row>
    <row r="11197" spans="1:9" x14ac:dyDescent="0.25">
      <c r="A11197" t="s">
        <v>724</v>
      </c>
      <c r="B11197">
        <v>48460</v>
      </c>
      <c r="C11197" s="593">
        <v>0.06</v>
      </c>
      <c r="D11197" t="s">
        <v>4007</v>
      </c>
      <c r="E11197">
        <v>0.06</v>
      </c>
      <c r="F11197">
        <v>0</v>
      </c>
      <c r="G11197">
        <v>0</v>
      </c>
      <c r="H11197">
        <v>0</v>
      </c>
      <c r="I11197">
        <v>0</v>
      </c>
    </row>
    <row r="11198" spans="1:9" x14ac:dyDescent="0.25">
      <c r="A11198" t="s">
        <v>724</v>
      </c>
      <c r="B11198">
        <v>48461</v>
      </c>
      <c r="C11198" s="593">
        <v>0.06</v>
      </c>
      <c r="D11198" t="s">
        <v>3976</v>
      </c>
      <c r="E11198">
        <v>0.06</v>
      </c>
      <c r="F11198">
        <v>0</v>
      </c>
      <c r="G11198">
        <v>0</v>
      </c>
      <c r="H11198">
        <v>0</v>
      </c>
      <c r="I11198">
        <v>0</v>
      </c>
    </row>
    <row r="11199" spans="1:9" x14ac:dyDescent="0.25">
      <c r="A11199" t="s">
        <v>724</v>
      </c>
      <c r="B11199">
        <v>48462</v>
      </c>
      <c r="C11199" s="593">
        <v>0.06</v>
      </c>
      <c r="D11199" t="s">
        <v>4007</v>
      </c>
      <c r="E11199">
        <v>0.06</v>
      </c>
      <c r="F11199">
        <v>0</v>
      </c>
      <c r="G11199">
        <v>0</v>
      </c>
      <c r="H11199">
        <v>0</v>
      </c>
      <c r="I11199">
        <v>0</v>
      </c>
    </row>
    <row r="11200" spans="1:9" x14ac:dyDescent="0.25">
      <c r="A11200" t="s">
        <v>724</v>
      </c>
      <c r="B11200">
        <v>48463</v>
      </c>
      <c r="C11200" s="593">
        <v>0.06</v>
      </c>
      <c r="D11200" t="s">
        <v>3976</v>
      </c>
      <c r="E11200">
        <v>0.06</v>
      </c>
      <c r="F11200">
        <v>0</v>
      </c>
      <c r="G11200">
        <v>0</v>
      </c>
      <c r="H11200">
        <v>0</v>
      </c>
      <c r="I11200">
        <v>0</v>
      </c>
    </row>
    <row r="11201" spans="1:9" x14ac:dyDescent="0.25">
      <c r="A11201" t="s">
        <v>724</v>
      </c>
      <c r="B11201">
        <v>48464</v>
      </c>
      <c r="C11201" s="593">
        <v>0.06</v>
      </c>
      <c r="D11201" t="s">
        <v>3976</v>
      </c>
      <c r="E11201">
        <v>0.06</v>
      </c>
      <c r="F11201">
        <v>0</v>
      </c>
      <c r="G11201">
        <v>0</v>
      </c>
      <c r="H11201">
        <v>0</v>
      </c>
      <c r="I11201">
        <v>0</v>
      </c>
    </row>
    <row r="11202" spans="1:9" x14ac:dyDescent="0.25">
      <c r="A11202" t="s">
        <v>724</v>
      </c>
      <c r="B11202">
        <v>48465</v>
      </c>
      <c r="C11202" s="593">
        <v>0.06</v>
      </c>
      <c r="D11202" t="s">
        <v>3981</v>
      </c>
      <c r="E11202">
        <v>0.06</v>
      </c>
      <c r="F11202">
        <v>0</v>
      </c>
      <c r="G11202">
        <v>0</v>
      </c>
      <c r="H11202">
        <v>0</v>
      </c>
      <c r="I11202">
        <v>0</v>
      </c>
    </row>
    <row r="11203" spans="1:9" x14ac:dyDescent="0.25">
      <c r="A11203" t="s">
        <v>724</v>
      </c>
      <c r="B11203">
        <v>48466</v>
      </c>
      <c r="C11203" s="593">
        <v>0.06</v>
      </c>
      <c r="D11203" t="s">
        <v>3981</v>
      </c>
      <c r="E11203">
        <v>0.06</v>
      </c>
      <c r="F11203">
        <v>0</v>
      </c>
      <c r="G11203">
        <v>0</v>
      </c>
      <c r="H11203">
        <v>0</v>
      </c>
      <c r="I11203">
        <v>0</v>
      </c>
    </row>
    <row r="11204" spans="1:9" x14ac:dyDescent="0.25">
      <c r="A11204" t="s">
        <v>724</v>
      </c>
      <c r="B11204">
        <v>48467</v>
      </c>
      <c r="C11204" s="593">
        <v>0.06</v>
      </c>
      <c r="D11204" t="s">
        <v>1773</v>
      </c>
      <c r="E11204">
        <v>0.06</v>
      </c>
      <c r="F11204">
        <v>0</v>
      </c>
      <c r="G11204">
        <v>0</v>
      </c>
      <c r="H11204">
        <v>0</v>
      </c>
      <c r="I11204">
        <v>0</v>
      </c>
    </row>
    <row r="11205" spans="1:9" x14ac:dyDescent="0.25">
      <c r="A11205" t="s">
        <v>724</v>
      </c>
      <c r="B11205">
        <v>48468</v>
      </c>
      <c r="C11205" s="593">
        <v>0.06</v>
      </c>
      <c r="D11205" t="s">
        <v>1773</v>
      </c>
      <c r="E11205">
        <v>0.06</v>
      </c>
      <c r="F11205">
        <v>0</v>
      </c>
      <c r="G11205">
        <v>0</v>
      </c>
      <c r="H11205">
        <v>0</v>
      </c>
      <c r="I11205">
        <v>0</v>
      </c>
    </row>
    <row r="11206" spans="1:9" x14ac:dyDescent="0.25">
      <c r="A11206" t="s">
        <v>724</v>
      </c>
      <c r="B11206">
        <v>48469</v>
      </c>
      <c r="C11206" s="593">
        <v>0.06</v>
      </c>
      <c r="D11206" t="s">
        <v>3981</v>
      </c>
      <c r="E11206">
        <v>0.06</v>
      </c>
      <c r="F11206">
        <v>0</v>
      </c>
      <c r="G11206">
        <v>0</v>
      </c>
      <c r="H11206">
        <v>0</v>
      </c>
      <c r="I11206">
        <v>0</v>
      </c>
    </row>
    <row r="11207" spans="1:9" x14ac:dyDescent="0.25">
      <c r="A11207" t="s">
        <v>724</v>
      </c>
      <c r="B11207">
        <v>48470</v>
      </c>
      <c r="C11207" s="593">
        <v>0.06</v>
      </c>
      <c r="D11207" t="s">
        <v>3981</v>
      </c>
      <c r="E11207">
        <v>0.06</v>
      </c>
      <c r="F11207">
        <v>0</v>
      </c>
      <c r="G11207">
        <v>0</v>
      </c>
      <c r="H11207">
        <v>0</v>
      </c>
      <c r="I11207">
        <v>0</v>
      </c>
    </row>
    <row r="11208" spans="1:9" x14ac:dyDescent="0.25">
      <c r="A11208" t="s">
        <v>724</v>
      </c>
      <c r="B11208">
        <v>48471</v>
      </c>
      <c r="C11208" s="593">
        <v>0.06</v>
      </c>
      <c r="D11208" t="s">
        <v>3981</v>
      </c>
      <c r="E11208">
        <v>0.06</v>
      </c>
      <c r="F11208">
        <v>0</v>
      </c>
      <c r="G11208">
        <v>0</v>
      </c>
      <c r="H11208">
        <v>0</v>
      </c>
      <c r="I11208">
        <v>0</v>
      </c>
    </row>
    <row r="11209" spans="1:9" x14ac:dyDescent="0.25">
      <c r="A11209" t="s">
        <v>724</v>
      </c>
      <c r="B11209">
        <v>48472</v>
      </c>
      <c r="C11209" s="593">
        <v>0.06</v>
      </c>
      <c r="D11209" t="s">
        <v>3981</v>
      </c>
      <c r="E11209">
        <v>0.06</v>
      </c>
      <c r="F11209">
        <v>0</v>
      </c>
      <c r="G11209">
        <v>0</v>
      </c>
      <c r="H11209">
        <v>0</v>
      </c>
      <c r="I11209">
        <v>0</v>
      </c>
    </row>
    <row r="11210" spans="1:9" x14ac:dyDescent="0.25">
      <c r="A11210" t="s">
        <v>724</v>
      </c>
      <c r="B11210">
        <v>48473</v>
      </c>
      <c r="C11210" s="593">
        <v>0.06</v>
      </c>
      <c r="D11210" t="s">
        <v>4007</v>
      </c>
      <c r="E11210">
        <v>0.06</v>
      </c>
      <c r="F11210">
        <v>0</v>
      </c>
      <c r="G11210">
        <v>0</v>
      </c>
      <c r="H11210">
        <v>0</v>
      </c>
      <c r="I11210">
        <v>0</v>
      </c>
    </row>
    <row r="11211" spans="1:9" x14ac:dyDescent="0.25">
      <c r="A11211" t="s">
        <v>724</v>
      </c>
      <c r="B11211">
        <v>48475</v>
      </c>
      <c r="C11211" s="593">
        <v>0.06</v>
      </c>
      <c r="D11211" t="s">
        <v>3981</v>
      </c>
      <c r="E11211">
        <v>0.06</v>
      </c>
      <c r="F11211">
        <v>0</v>
      </c>
      <c r="G11211">
        <v>0</v>
      </c>
      <c r="H11211">
        <v>0</v>
      </c>
      <c r="I11211">
        <v>0</v>
      </c>
    </row>
    <row r="11212" spans="1:9" x14ac:dyDescent="0.25">
      <c r="A11212" t="s">
        <v>724</v>
      </c>
      <c r="B11212">
        <v>48476</v>
      </c>
      <c r="C11212" s="593">
        <v>0.06</v>
      </c>
      <c r="D11212" t="s">
        <v>4008</v>
      </c>
      <c r="E11212">
        <v>0.06</v>
      </c>
      <c r="F11212">
        <v>0</v>
      </c>
      <c r="G11212">
        <v>0</v>
      </c>
      <c r="H11212">
        <v>0</v>
      </c>
      <c r="I11212">
        <v>0</v>
      </c>
    </row>
    <row r="11213" spans="1:9" x14ac:dyDescent="0.25">
      <c r="A11213" t="s">
        <v>724</v>
      </c>
      <c r="B11213">
        <v>48480</v>
      </c>
      <c r="C11213" s="593">
        <v>0.06</v>
      </c>
      <c r="D11213" t="s">
        <v>4010</v>
      </c>
      <c r="E11213">
        <v>0.06</v>
      </c>
      <c r="F11213">
        <v>0</v>
      </c>
      <c r="G11213">
        <v>0</v>
      </c>
      <c r="H11213">
        <v>0</v>
      </c>
      <c r="I11213">
        <v>0</v>
      </c>
    </row>
    <row r="11214" spans="1:9" x14ac:dyDescent="0.25">
      <c r="A11214" t="s">
        <v>724</v>
      </c>
      <c r="B11214">
        <v>48501</v>
      </c>
      <c r="C11214" s="593">
        <v>0.06</v>
      </c>
      <c r="D11214" t="s">
        <v>4011</v>
      </c>
      <c r="E11214">
        <v>0.06</v>
      </c>
      <c r="F11214">
        <v>0</v>
      </c>
      <c r="G11214">
        <v>0</v>
      </c>
      <c r="H11214">
        <v>0</v>
      </c>
      <c r="I11214">
        <v>0</v>
      </c>
    </row>
    <row r="11215" spans="1:9" x14ac:dyDescent="0.25">
      <c r="A11215" t="s">
        <v>724</v>
      </c>
      <c r="B11215">
        <v>48502</v>
      </c>
      <c r="C11215" s="593">
        <v>0.06</v>
      </c>
      <c r="D11215" t="s">
        <v>4011</v>
      </c>
      <c r="E11215">
        <v>0.06</v>
      </c>
      <c r="F11215">
        <v>0</v>
      </c>
      <c r="G11215">
        <v>0</v>
      </c>
      <c r="H11215">
        <v>0</v>
      </c>
      <c r="I11215">
        <v>0</v>
      </c>
    </row>
    <row r="11216" spans="1:9" x14ac:dyDescent="0.25">
      <c r="A11216" t="s">
        <v>724</v>
      </c>
      <c r="B11216">
        <v>48503</v>
      </c>
      <c r="C11216" s="593">
        <v>0.06</v>
      </c>
      <c r="D11216" t="s">
        <v>4007</v>
      </c>
      <c r="E11216">
        <v>0.06</v>
      </c>
      <c r="F11216">
        <v>0</v>
      </c>
      <c r="G11216">
        <v>0</v>
      </c>
      <c r="H11216">
        <v>0</v>
      </c>
      <c r="I11216">
        <v>0</v>
      </c>
    </row>
    <row r="11217" spans="1:9" x14ac:dyDescent="0.25">
      <c r="A11217" t="s">
        <v>724</v>
      </c>
      <c r="B11217">
        <v>48504</v>
      </c>
      <c r="C11217" s="593">
        <v>0.06</v>
      </c>
      <c r="D11217" t="s">
        <v>4007</v>
      </c>
      <c r="E11217">
        <v>0.06</v>
      </c>
      <c r="F11217">
        <v>0</v>
      </c>
      <c r="G11217">
        <v>0</v>
      </c>
      <c r="H11217">
        <v>0</v>
      </c>
      <c r="I11217">
        <v>0</v>
      </c>
    </row>
    <row r="11218" spans="1:9" x14ac:dyDescent="0.25">
      <c r="A11218" t="s">
        <v>724</v>
      </c>
      <c r="B11218">
        <v>48505</v>
      </c>
      <c r="C11218" s="593">
        <v>0.06</v>
      </c>
      <c r="D11218" t="s">
        <v>4007</v>
      </c>
      <c r="E11218">
        <v>0.06</v>
      </c>
      <c r="F11218">
        <v>0</v>
      </c>
      <c r="G11218">
        <v>0</v>
      </c>
      <c r="H11218">
        <v>0</v>
      </c>
      <c r="I11218">
        <v>0</v>
      </c>
    </row>
    <row r="11219" spans="1:9" x14ac:dyDescent="0.25">
      <c r="A11219" t="s">
        <v>724</v>
      </c>
      <c r="B11219">
        <v>48506</v>
      </c>
      <c r="C11219" s="593">
        <v>0.06</v>
      </c>
      <c r="D11219" t="s">
        <v>4007</v>
      </c>
      <c r="E11219">
        <v>0.06</v>
      </c>
      <c r="F11219">
        <v>0</v>
      </c>
      <c r="G11219">
        <v>0</v>
      </c>
      <c r="H11219">
        <v>0</v>
      </c>
      <c r="I11219">
        <v>0</v>
      </c>
    </row>
    <row r="11220" spans="1:9" x14ac:dyDescent="0.25">
      <c r="A11220" t="s">
        <v>724</v>
      </c>
      <c r="B11220">
        <v>48507</v>
      </c>
      <c r="C11220" s="593">
        <v>0.06</v>
      </c>
      <c r="D11220" t="s">
        <v>4007</v>
      </c>
      <c r="E11220">
        <v>0.06</v>
      </c>
      <c r="F11220">
        <v>0</v>
      </c>
      <c r="G11220">
        <v>0</v>
      </c>
      <c r="H11220">
        <v>0</v>
      </c>
      <c r="I11220">
        <v>0</v>
      </c>
    </row>
    <row r="11221" spans="1:9" x14ac:dyDescent="0.25">
      <c r="A11221" t="s">
        <v>724</v>
      </c>
      <c r="B11221">
        <v>48509</v>
      </c>
      <c r="C11221" s="593">
        <v>0.06</v>
      </c>
      <c r="D11221" t="s">
        <v>4007</v>
      </c>
      <c r="E11221">
        <v>0.06</v>
      </c>
      <c r="F11221">
        <v>0</v>
      </c>
      <c r="G11221">
        <v>0</v>
      </c>
      <c r="H11221">
        <v>0</v>
      </c>
      <c r="I11221">
        <v>0</v>
      </c>
    </row>
    <row r="11222" spans="1:9" x14ac:dyDescent="0.25">
      <c r="A11222" t="s">
        <v>724</v>
      </c>
      <c r="B11222">
        <v>48519</v>
      </c>
      <c r="C11222" s="593">
        <v>0.06</v>
      </c>
      <c r="D11222" t="s">
        <v>4007</v>
      </c>
      <c r="E11222">
        <v>0.06</v>
      </c>
      <c r="F11222">
        <v>0</v>
      </c>
      <c r="G11222">
        <v>0</v>
      </c>
      <c r="H11222">
        <v>0</v>
      </c>
      <c r="I11222">
        <v>0</v>
      </c>
    </row>
    <row r="11223" spans="1:9" x14ac:dyDescent="0.25">
      <c r="A11223" t="s">
        <v>724</v>
      </c>
      <c r="B11223">
        <v>48529</v>
      </c>
      <c r="C11223" s="593">
        <v>0.06</v>
      </c>
      <c r="D11223" t="s">
        <v>4007</v>
      </c>
      <c r="E11223">
        <v>0.06</v>
      </c>
      <c r="F11223">
        <v>0</v>
      </c>
      <c r="G11223">
        <v>0</v>
      </c>
      <c r="H11223">
        <v>0</v>
      </c>
      <c r="I11223">
        <v>0</v>
      </c>
    </row>
    <row r="11224" spans="1:9" x14ac:dyDescent="0.25">
      <c r="A11224" t="s">
        <v>724</v>
      </c>
      <c r="B11224">
        <v>48531</v>
      </c>
      <c r="C11224" s="593">
        <v>0.06</v>
      </c>
      <c r="D11224" t="s">
        <v>4007</v>
      </c>
      <c r="E11224">
        <v>0.06</v>
      </c>
      <c r="F11224">
        <v>0</v>
      </c>
      <c r="G11224">
        <v>0</v>
      </c>
      <c r="H11224">
        <v>0</v>
      </c>
      <c r="I11224">
        <v>0</v>
      </c>
    </row>
    <row r="11225" spans="1:9" x14ac:dyDescent="0.25">
      <c r="A11225" t="s">
        <v>724</v>
      </c>
      <c r="B11225">
        <v>48532</v>
      </c>
      <c r="C11225" s="593">
        <v>0.06</v>
      </c>
      <c r="D11225" t="s">
        <v>4007</v>
      </c>
      <c r="E11225">
        <v>0.06</v>
      </c>
      <c r="F11225">
        <v>0</v>
      </c>
      <c r="G11225">
        <v>0</v>
      </c>
      <c r="H11225">
        <v>0</v>
      </c>
      <c r="I11225">
        <v>0</v>
      </c>
    </row>
    <row r="11226" spans="1:9" x14ac:dyDescent="0.25">
      <c r="A11226" t="s">
        <v>724</v>
      </c>
      <c r="B11226">
        <v>48550</v>
      </c>
      <c r="C11226" s="593">
        <v>0.06</v>
      </c>
      <c r="D11226" t="s">
        <v>4011</v>
      </c>
      <c r="E11226">
        <v>0.06</v>
      </c>
      <c r="F11226">
        <v>0</v>
      </c>
      <c r="G11226">
        <v>0</v>
      </c>
      <c r="H11226">
        <v>0</v>
      </c>
      <c r="I11226">
        <v>0</v>
      </c>
    </row>
    <row r="11227" spans="1:9" x14ac:dyDescent="0.25">
      <c r="A11227" t="s">
        <v>724</v>
      </c>
      <c r="B11227">
        <v>48551</v>
      </c>
      <c r="C11227" s="593">
        <v>0.06</v>
      </c>
      <c r="D11227" t="s">
        <v>4011</v>
      </c>
      <c r="E11227">
        <v>0.06</v>
      </c>
      <c r="F11227">
        <v>0</v>
      </c>
      <c r="G11227">
        <v>0</v>
      </c>
      <c r="H11227">
        <v>0</v>
      </c>
      <c r="I11227">
        <v>0</v>
      </c>
    </row>
    <row r="11228" spans="1:9" x14ac:dyDescent="0.25">
      <c r="A11228" t="s">
        <v>724</v>
      </c>
      <c r="B11228">
        <v>48552</v>
      </c>
      <c r="C11228" s="593">
        <v>0.06</v>
      </c>
      <c r="D11228" t="s">
        <v>4011</v>
      </c>
      <c r="E11228">
        <v>0.06</v>
      </c>
      <c r="F11228">
        <v>0</v>
      </c>
      <c r="G11228">
        <v>0</v>
      </c>
      <c r="H11228">
        <v>0</v>
      </c>
      <c r="I11228">
        <v>0</v>
      </c>
    </row>
    <row r="11229" spans="1:9" x14ac:dyDescent="0.25">
      <c r="A11229" t="s">
        <v>724</v>
      </c>
      <c r="B11229">
        <v>48553</v>
      </c>
      <c r="C11229" s="593">
        <v>0.06</v>
      </c>
      <c r="D11229" t="s">
        <v>4011</v>
      </c>
      <c r="E11229">
        <v>0.06</v>
      </c>
      <c r="F11229">
        <v>0</v>
      </c>
      <c r="G11229">
        <v>0</v>
      </c>
      <c r="H11229">
        <v>0</v>
      </c>
      <c r="I11229">
        <v>0</v>
      </c>
    </row>
    <row r="11230" spans="1:9" x14ac:dyDescent="0.25">
      <c r="A11230" t="s">
        <v>724</v>
      </c>
      <c r="B11230">
        <v>48554</v>
      </c>
      <c r="C11230" s="593">
        <v>0.06</v>
      </c>
      <c r="D11230" t="s">
        <v>4007</v>
      </c>
      <c r="E11230">
        <v>0.06</v>
      </c>
      <c r="F11230">
        <v>0</v>
      </c>
      <c r="G11230">
        <v>0</v>
      </c>
      <c r="H11230">
        <v>0</v>
      </c>
      <c r="I11230">
        <v>0</v>
      </c>
    </row>
    <row r="11231" spans="1:9" x14ac:dyDescent="0.25">
      <c r="A11231" t="s">
        <v>724</v>
      </c>
      <c r="B11231">
        <v>48555</v>
      </c>
      <c r="C11231" s="593">
        <v>0.06</v>
      </c>
      <c r="D11231" t="s">
        <v>4011</v>
      </c>
      <c r="E11231">
        <v>0.06</v>
      </c>
      <c r="F11231">
        <v>0</v>
      </c>
      <c r="G11231">
        <v>0</v>
      </c>
      <c r="H11231">
        <v>0</v>
      </c>
      <c r="I11231">
        <v>0</v>
      </c>
    </row>
    <row r="11232" spans="1:9" x14ac:dyDescent="0.25">
      <c r="A11232" t="s">
        <v>724</v>
      </c>
      <c r="B11232">
        <v>48556</v>
      </c>
      <c r="C11232" s="593">
        <v>0.06</v>
      </c>
      <c r="D11232" t="s">
        <v>4011</v>
      </c>
      <c r="E11232">
        <v>0.06</v>
      </c>
      <c r="F11232">
        <v>0</v>
      </c>
      <c r="G11232">
        <v>0</v>
      </c>
      <c r="H11232">
        <v>0</v>
      </c>
      <c r="I11232">
        <v>0</v>
      </c>
    </row>
    <row r="11233" spans="1:9" x14ac:dyDescent="0.25">
      <c r="A11233" t="s">
        <v>724</v>
      </c>
      <c r="B11233">
        <v>48557</v>
      </c>
      <c r="C11233" s="593">
        <v>0.06</v>
      </c>
      <c r="D11233" t="s">
        <v>4011</v>
      </c>
      <c r="E11233">
        <v>0.06</v>
      </c>
      <c r="F11233">
        <v>0</v>
      </c>
      <c r="G11233">
        <v>0</v>
      </c>
      <c r="H11233">
        <v>0</v>
      </c>
      <c r="I11233">
        <v>0</v>
      </c>
    </row>
    <row r="11234" spans="1:9" x14ac:dyDescent="0.25">
      <c r="A11234" t="s">
        <v>724</v>
      </c>
      <c r="B11234">
        <v>48601</v>
      </c>
      <c r="C11234" s="593">
        <v>0.06</v>
      </c>
      <c r="D11234" t="s">
        <v>4009</v>
      </c>
      <c r="E11234">
        <v>0.06</v>
      </c>
      <c r="F11234">
        <v>0</v>
      </c>
      <c r="G11234">
        <v>0</v>
      </c>
      <c r="H11234">
        <v>0</v>
      </c>
      <c r="I11234">
        <v>0</v>
      </c>
    </row>
    <row r="11235" spans="1:9" x14ac:dyDescent="0.25">
      <c r="A11235" t="s">
        <v>724</v>
      </c>
      <c r="B11235">
        <v>48602</v>
      </c>
      <c r="C11235" s="593">
        <v>0.06</v>
      </c>
      <c r="D11235" t="s">
        <v>4009</v>
      </c>
      <c r="E11235">
        <v>0.06</v>
      </c>
      <c r="F11235">
        <v>0</v>
      </c>
      <c r="G11235">
        <v>0</v>
      </c>
      <c r="H11235">
        <v>0</v>
      </c>
      <c r="I11235">
        <v>0</v>
      </c>
    </row>
    <row r="11236" spans="1:9" x14ac:dyDescent="0.25">
      <c r="A11236" t="s">
        <v>724</v>
      </c>
      <c r="B11236">
        <v>48603</v>
      </c>
      <c r="C11236" s="593">
        <v>0.06</v>
      </c>
      <c r="D11236" t="s">
        <v>4009</v>
      </c>
      <c r="E11236">
        <v>0.06</v>
      </c>
      <c r="F11236">
        <v>0</v>
      </c>
      <c r="G11236">
        <v>0</v>
      </c>
      <c r="H11236">
        <v>0</v>
      </c>
      <c r="I11236">
        <v>0</v>
      </c>
    </row>
    <row r="11237" spans="1:9" x14ac:dyDescent="0.25">
      <c r="A11237" t="s">
        <v>724</v>
      </c>
      <c r="B11237">
        <v>48604</v>
      </c>
      <c r="C11237" s="593">
        <v>0.06</v>
      </c>
      <c r="D11237" t="s">
        <v>4009</v>
      </c>
      <c r="E11237">
        <v>0.06</v>
      </c>
      <c r="F11237">
        <v>0</v>
      </c>
      <c r="G11237">
        <v>0</v>
      </c>
      <c r="H11237">
        <v>0</v>
      </c>
      <c r="I11237">
        <v>0</v>
      </c>
    </row>
    <row r="11238" spans="1:9" x14ac:dyDescent="0.25">
      <c r="A11238" t="s">
        <v>724</v>
      </c>
      <c r="B11238">
        <v>48605</v>
      </c>
      <c r="C11238" s="593">
        <v>0.06</v>
      </c>
      <c r="D11238" t="s">
        <v>4009</v>
      </c>
      <c r="E11238">
        <v>0.06</v>
      </c>
      <c r="F11238">
        <v>0</v>
      </c>
      <c r="G11238">
        <v>0</v>
      </c>
      <c r="H11238">
        <v>0</v>
      </c>
      <c r="I11238">
        <v>0</v>
      </c>
    </row>
    <row r="11239" spans="1:9" x14ac:dyDescent="0.25">
      <c r="A11239" t="s">
        <v>724</v>
      </c>
      <c r="B11239">
        <v>48606</v>
      </c>
      <c r="C11239" s="593">
        <v>0.06</v>
      </c>
      <c r="D11239" t="s">
        <v>4009</v>
      </c>
      <c r="E11239">
        <v>0.06</v>
      </c>
      <c r="F11239">
        <v>0</v>
      </c>
      <c r="G11239">
        <v>0</v>
      </c>
      <c r="H11239">
        <v>0</v>
      </c>
      <c r="I11239">
        <v>0</v>
      </c>
    </row>
    <row r="11240" spans="1:9" x14ac:dyDescent="0.25">
      <c r="A11240" t="s">
        <v>724</v>
      </c>
      <c r="B11240">
        <v>48607</v>
      </c>
      <c r="C11240" s="593">
        <v>0.06</v>
      </c>
      <c r="D11240" t="s">
        <v>4009</v>
      </c>
      <c r="E11240">
        <v>0.06</v>
      </c>
      <c r="F11240">
        <v>0</v>
      </c>
      <c r="G11240">
        <v>0</v>
      </c>
      <c r="H11240">
        <v>0</v>
      </c>
      <c r="I11240">
        <v>0</v>
      </c>
    </row>
    <row r="11241" spans="1:9" x14ac:dyDescent="0.25">
      <c r="A11241" t="s">
        <v>724</v>
      </c>
      <c r="B11241">
        <v>48608</v>
      </c>
      <c r="C11241" s="593">
        <v>0.06</v>
      </c>
      <c r="D11241" t="s">
        <v>4009</v>
      </c>
      <c r="E11241">
        <v>0.06</v>
      </c>
      <c r="F11241">
        <v>0</v>
      </c>
      <c r="G11241">
        <v>0</v>
      </c>
      <c r="H11241">
        <v>0</v>
      </c>
      <c r="I11241">
        <v>0</v>
      </c>
    </row>
    <row r="11242" spans="1:9" x14ac:dyDescent="0.25">
      <c r="A11242" t="s">
        <v>724</v>
      </c>
      <c r="B11242">
        <v>48609</v>
      </c>
      <c r="C11242" s="593">
        <v>0.06</v>
      </c>
      <c r="D11242" t="s">
        <v>4009</v>
      </c>
      <c r="E11242">
        <v>0.06</v>
      </c>
      <c r="F11242">
        <v>0</v>
      </c>
      <c r="G11242">
        <v>0</v>
      </c>
      <c r="H11242">
        <v>0</v>
      </c>
      <c r="I11242">
        <v>0</v>
      </c>
    </row>
    <row r="11243" spans="1:9" x14ac:dyDescent="0.25">
      <c r="A11243" t="s">
        <v>724</v>
      </c>
      <c r="B11243">
        <v>48610</v>
      </c>
      <c r="C11243" s="593">
        <v>0.06</v>
      </c>
      <c r="D11243" t="s">
        <v>4012</v>
      </c>
      <c r="E11243">
        <v>0.06</v>
      </c>
      <c r="F11243">
        <v>0</v>
      </c>
      <c r="G11243">
        <v>0</v>
      </c>
      <c r="H11243">
        <v>0</v>
      </c>
      <c r="I11243">
        <v>0</v>
      </c>
    </row>
    <row r="11244" spans="1:9" x14ac:dyDescent="0.25">
      <c r="A11244" t="s">
        <v>724</v>
      </c>
      <c r="B11244">
        <v>48611</v>
      </c>
      <c r="C11244" s="593">
        <v>0.06</v>
      </c>
      <c r="D11244" t="s">
        <v>2349</v>
      </c>
      <c r="E11244">
        <v>0.06</v>
      </c>
      <c r="F11244">
        <v>0</v>
      </c>
      <c r="G11244">
        <v>0</v>
      </c>
      <c r="H11244">
        <v>0</v>
      </c>
      <c r="I11244">
        <v>0</v>
      </c>
    </row>
    <row r="11245" spans="1:9" x14ac:dyDescent="0.25">
      <c r="A11245" t="s">
        <v>724</v>
      </c>
      <c r="B11245">
        <v>48612</v>
      </c>
      <c r="C11245" s="593">
        <v>0.06</v>
      </c>
      <c r="D11245" t="s">
        <v>4013</v>
      </c>
      <c r="E11245">
        <v>0.06</v>
      </c>
      <c r="F11245">
        <v>0</v>
      </c>
      <c r="G11245">
        <v>0</v>
      </c>
      <c r="H11245">
        <v>0</v>
      </c>
      <c r="I11245">
        <v>0</v>
      </c>
    </row>
    <row r="11246" spans="1:9" x14ac:dyDescent="0.25">
      <c r="A11246" t="s">
        <v>724</v>
      </c>
      <c r="B11246">
        <v>48613</v>
      </c>
      <c r="C11246" s="593">
        <v>0.06</v>
      </c>
      <c r="D11246" t="s">
        <v>4014</v>
      </c>
      <c r="E11246">
        <v>0.06</v>
      </c>
      <c r="F11246">
        <v>0</v>
      </c>
      <c r="G11246">
        <v>0</v>
      </c>
      <c r="H11246">
        <v>0</v>
      </c>
      <c r="I11246">
        <v>0</v>
      </c>
    </row>
    <row r="11247" spans="1:9" x14ac:dyDescent="0.25">
      <c r="A11247" t="s">
        <v>724</v>
      </c>
      <c r="B11247">
        <v>48614</v>
      </c>
      <c r="C11247" s="593">
        <v>0.06</v>
      </c>
      <c r="D11247" t="s">
        <v>4009</v>
      </c>
      <c r="E11247">
        <v>0.06</v>
      </c>
      <c r="F11247">
        <v>0</v>
      </c>
      <c r="G11247">
        <v>0</v>
      </c>
      <c r="H11247">
        <v>0</v>
      </c>
      <c r="I11247">
        <v>0</v>
      </c>
    </row>
    <row r="11248" spans="1:9" x14ac:dyDescent="0.25">
      <c r="A11248" t="s">
        <v>724</v>
      </c>
      <c r="B11248">
        <v>48615</v>
      </c>
      <c r="C11248" s="593">
        <v>0.06</v>
      </c>
      <c r="D11248" t="s">
        <v>4015</v>
      </c>
      <c r="E11248">
        <v>0.06</v>
      </c>
      <c r="F11248">
        <v>0</v>
      </c>
      <c r="G11248">
        <v>0</v>
      </c>
      <c r="H11248">
        <v>0</v>
      </c>
      <c r="I11248">
        <v>0</v>
      </c>
    </row>
    <row r="11249" spans="1:9" x14ac:dyDescent="0.25">
      <c r="A11249" t="s">
        <v>724</v>
      </c>
      <c r="B11249">
        <v>48616</v>
      </c>
      <c r="C11249" s="593">
        <v>0.06</v>
      </c>
      <c r="D11249" t="s">
        <v>4009</v>
      </c>
      <c r="E11249">
        <v>0.06</v>
      </c>
      <c r="F11249">
        <v>0</v>
      </c>
      <c r="G11249">
        <v>0</v>
      </c>
      <c r="H11249">
        <v>0</v>
      </c>
      <c r="I11249">
        <v>0</v>
      </c>
    </row>
    <row r="11250" spans="1:9" x14ac:dyDescent="0.25">
      <c r="A11250" t="s">
        <v>724</v>
      </c>
      <c r="B11250">
        <v>48617</v>
      </c>
      <c r="C11250" s="593">
        <v>0.06</v>
      </c>
      <c r="D11250" t="s">
        <v>4013</v>
      </c>
      <c r="E11250">
        <v>0.06</v>
      </c>
      <c r="F11250">
        <v>0</v>
      </c>
      <c r="G11250">
        <v>0</v>
      </c>
      <c r="H11250">
        <v>0</v>
      </c>
      <c r="I11250">
        <v>0</v>
      </c>
    </row>
    <row r="11251" spans="1:9" x14ac:dyDescent="0.25">
      <c r="A11251" t="s">
        <v>724</v>
      </c>
      <c r="B11251">
        <v>48618</v>
      </c>
      <c r="C11251" s="593">
        <v>0.06</v>
      </c>
      <c r="D11251" t="s">
        <v>4014</v>
      </c>
      <c r="E11251">
        <v>0.06</v>
      </c>
      <c r="F11251">
        <v>0</v>
      </c>
      <c r="G11251">
        <v>0</v>
      </c>
      <c r="H11251">
        <v>0</v>
      </c>
      <c r="I11251">
        <v>0</v>
      </c>
    </row>
    <row r="11252" spans="1:9" x14ac:dyDescent="0.25">
      <c r="A11252" t="s">
        <v>724</v>
      </c>
      <c r="B11252">
        <v>48619</v>
      </c>
      <c r="C11252" s="593">
        <v>0.06</v>
      </c>
      <c r="D11252" t="s">
        <v>4016</v>
      </c>
      <c r="E11252">
        <v>0.06</v>
      </c>
      <c r="F11252">
        <v>0</v>
      </c>
      <c r="G11252">
        <v>0</v>
      </c>
      <c r="H11252">
        <v>0</v>
      </c>
      <c r="I11252">
        <v>0</v>
      </c>
    </row>
    <row r="11253" spans="1:9" x14ac:dyDescent="0.25">
      <c r="A11253" t="s">
        <v>724</v>
      </c>
      <c r="B11253">
        <v>48620</v>
      </c>
      <c r="C11253" s="593">
        <v>0.06</v>
      </c>
      <c r="D11253" t="s">
        <v>1567</v>
      </c>
      <c r="E11253">
        <v>0.06</v>
      </c>
      <c r="F11253">
        <v>0</v>
      </c>
      <c r="G11253">
        <v>0</v>
      </c>
      <c r="H11253">
        <v>0</v>
      </c>
      <c r="I11253">
        <v>0</v>
      </c>
    </row>
    <row r="11254" spans="1:9" x14ac:dyDescent="0.25">
      <c r="A11254" t="s">
        <v>724</v>
      </c>
      <c r="B11254">
        <v>48621</v>
      </c>
      <c r="C11254" s="593">
        <v>0.06</v>
      </c>
      <c r="D11254" t="s">
        <v>4017</v>
      </c>
      <c r="E11254">
        <v>0.06</v>
      </c>
      <c r="F11254">
        <v>0</v>
      </c>
      <c r="G11254">
        <v>0</v>
      </c>
      <c r="H11254">
        <v>0</v>
      </c>
      <c r="I11254">
        <v>0</v>
      </c>
    </row>
    <row r="11255" spans="1:9" x14ac:dyDescent="0.25">
      <c r="A11255" t="s">
        <v>724</v>
      </c>
      <c r="B11255">
        <v>48622</v>
      </c>
      <c r="C11255" s="593">
        <v>0.06</v>
      </c>
      <c r="D11255" t="s">
        <v>4018</v>
      </c>
      <c r="E11255">
        <v>0.06</v>
      </c>
      <c r="F11255">
        <v>0</v>
      </c>
      <c r="G11255">
        <v>0</v>
      </c>
      <c r="H11255">
        <v>0</v>
      </c>
      <c r="I11255">
        <v>0</v>
      </c>
    </row>
    <row r="11256" spans="1:9" x14ac:dyDescent="0.25">
      <c r="A11256" t="s">
        <v>724</v>
      </c>
      <c r="B11256">
        <v>48623</v>
      </c>
      <c r="C11256" s="593">
        <v>0.06</v>
      </c>
      <c r="D11256" t="s">
        <v>1567</v>
      </c>
      <c r="E11256">
        <v>0.06</v>
      </c>
      <c r="F11256">
        <v>0</v>
      </c>
      <c r="G11256">
        <v>0</v>
      </c>
      <c r="H11256">
        <v>0</v>
      </c>
      <c r="I11256">
        <v>0</v>
      </c>
    </row>
    <row r="11257" spans="1:9" x14ac:dyDescent="0.25">
      <c r="A11257" t="s">
        <v>724</v>
      </c>
      <c r="B11257">
        <v>48624</v>
      </c>
      <c r="C11257" s="593">
        <v>0.06</v>
      </c>
      <c r="D11257" t="s">
        <v>4012</v>
      </c>
      <c r="E11257">
        <v>0.06</v>
      </c>
      <c r="F11257">
        <v>0</v>
      </c>
      <c r="G11257">
        <v>0</v>
      </c>
      <c r="H11257">
        <v>0</v>
      </c>
      <c r="I11257">
        <v>0</v>
      </c>
    </row>
    <row r="11258" spans="1:9" x14ac:dyDescent="0.25">
      <c r="A11258" t="s">
        <v>724</v>
      </c>
      <c r="B11258">
        <v>48625</v>
      </c>
      <c r="C11258" s="593">
        <v>0.06</v>
      </c>
      <c r="D11258" t="s">
        <v>4013</v>
      </c>
      <c r="E11258">
        <v>0.06</v>
      </c>
      <c r="F11258">
        <v>0</v>
      </c>
      <c r="G11258">
        <v>0</v>
      </c>
      <c r="H11258">
        <v>0</v>
      </c>
      <c r="I11258">
        <v>0</v>
      </c>
    </row>
    <row r="11259" spans="1:9" x14ac:dyDescent="0.25">
      <c r="A11259" t="s">
        <v>724</v>
      </c>
      <c r="B11259">
        <v>48626</v>
      </c>
      <c r="C11259" s="593">
        <v>0.06</v>
      </c>
      <c r="D11259" t="s">
        <v>1567</v>
      </c>
      <c r="E11259">
        <v>0.06</v>
      </c>
      <c r="F11259">
        <v>0</v>
      </c>
      <c r="G11259">
        <v>0</v>
      </c>
      <c r="H11259">
        <v>0</v>
      </c>
      <c r="I11259">
        <v>0</v>
      </c>
    </row>
    <row r="11260" spans="1:9" x14ac:dyDescent="0.25">
      <c r="A11260" t="s">
        <v>724</v>
      </c>
      <c r="B11260">
        <v>48627</v>
      </c>
      <c r="C11260" s="593">
        <v>0.06</v>
      </c>
      <c r="D11260" t="s">
        <v>4019</v>
      </c>
      <c r="E11260">
        <v>0.06</v>
      </c>
      <c r="F11260">
        <v>0</v>
      </c>
      <c r="G11260">
        <v>0</v>
      </c>
      <c r="H11260">
        <v>0</v>
      </c>
      <c r="I11260">
        <v>0</v>
      </c>
    </row>
    <row r="11261" spans="1:9" x14ac:dyDescent="0.25">
      <c r="A11261" t="s">
        <v>724</v>
      </c>
      <c r="B11261">
        <v>48628</v>
      </c>
      <c r="C11261" s="593">
        <v>0.06</v>
      </c>
      <c r="D11261" t="s">
        <v>4014</v>
      </c>
      <c r="E11261">
        <v>0.06</v>
      </c>
      <c r="F11261">
        <v>0</v>
      </c>
      <c r="G11261">
        <v>0</v>
      </c>
      <c r="H11261">
        <v>0</v>
      </c>
      <c r="I11261">
        <v>0</v>
      </c>
    </row>
    <row r="11262" spans="1:9" x14ac:dyDescent="0.25">
      <c r="A11262" t="s">
        <v>724</v>
      </c>
      <c r="B11262">
        <v>48629</v>
      </c>
      <c r="C11262" s="593">
        <v>0.06</v>
      </c>
      <c r="D11262" t="s">
        <v>4019</v>
      </c>
      <c r="E11262">
        <v>0.06</v>
      </c>
      <c r="F11262">
        <v>0</v>
      </c>
      <c r="G11262">
        <v>0</v>
      </c>
      <c r="H11262">
        <v>0</v>
      </c>
      <c r="I11262">
        <v>0</v>
      </c>
    </row>
    <row r="11263" spans="1:9" x14ac:dyDescent="0.25">
      <c r="A11263" t="s">
        <v>724</v>
      </c>
      <c r="B11263">
        <v>48630</v>
      </c>
      <c r="C11263" s="593">
        <v>0.06</v>
      </c>
      <c r="D11263" t="s">
        <v>4019</v>
      </c>
      <c r="E11263">
        <v>0.06</v>
      </c>
      <c r="F11263">
        <v>0</v>
      </c>
      <c r="G11263">
        <v>0</v>
      </c>
      <c r="H11263">
        <v>0</v>
      </c>
      <c r="I11263">
        <v>0</v>
      </c>
    </row>
    <row r="11264" spans="1:9" x14ac:dyDescent="0.25">
      <c r="A11264" t="s">
        <v>724</v>
      </c>
      <c r="B11264">
        <v>48631</v>
      </c>
      <c r="C11264" s="593">
        <v>0.06</v>
      </c>
      <c r="D11264" t="s">
        <v>2349</v>
      </c>
      <c r="E11264">
        <v>0.06</v>
      </c>
      <c r="F11264">
        <v>0</v>
      </c>
      <c r="G11264">
        <v>0</v>
      </c>
      <c r="H11264">
        <v>0</v>
      </c>
      <c r="I11264">
        <v>0</v>
      </c>
    </row>
    <row r="11265" spans="1:9" x14ac:dyDescent="0.25">
      <c r="A11265" t="s">
        <v>724</v>
      </c>
      <c r="B11265">
        <v>48632</v>
      </c>
      <c r="C11265" s="593">
        <v>0.06</v>
      </c>
      <c r="D11265" t="s">
        <v>4018</v>
      </c>
      <c r="E11265">
        <v>0.06</v>
      </c>
      <c r="F11265">
        <v>0</v>
      </c>
      <c r="G11265">
        <v>0</v>
      </c>
      <c r="H11265">
        <v>0</v>
      </c>
      <c r="I11265">
        <v>0</v>
      </c>
    </row>
    <row r="11266" spans="1:9" x14ac:dyDescent="0.25">
      <c r="A11266" t="s">
        <v>724</v>
      </c>
      <c r="B11266">
        <v>48633</v>
      </c>
      <c r="C11266" s="593">
        <v>0.06</v>
      </c>
      <c r="D11266" t="s">
        <v>4013</v>
      </c>
      <c r="E11266">
        <v>0.06</v>
      </c>
      <c r="F11266">
        <v>0</v>
      </c>
      <c r="G11266">
        <v>0</v>
      </c>
      <c r="H11266">
        <v>0</v>
      </c>
      <c r="I11266">
        <v>0</v>
      </c>
    </row>
    <row r="11267" spans="1:9" x14ac:dyDescent="0.25">
      <c r="A11267" t="s">
        <v>724</v>
      </c>
      <c r="B11267">
        <v>48634</v>
      </c>
      <c r="C11267" s="593">
        <v>0.06</v>
      </c>
      <c r="D11267" t="s">
        <v>2349</v>
      </c>
      <c r="E11267">
        <v>0.06</v>
      </c>
      <c r="F11267">
        <v>0</v>
      </c>
      <c r="G11267">
        <v>0</v>
      </c>
      <c r="H11267">
        <v>0</v>
      </c>
      <c r="I11267">
        <v>0</v>
      </c>
    </row>
    <row r="11268" spans="1:9" x14ac:dyDescent="0.25">
      <c r="A11268" t="s">
        <v>724</v>
      </c>
      <c r="B11268">
        <v>48635</v>
      </c>
      <c r="C11268" s="593">
        <v>0.06</v>
      </c>
      <c r="D11268" t="s">
        <v>4012</v>
      </c>
      <c r="E11268">
        <v>0.06</v>
      </c>
      <c r="F11268">
        <v>0</v>
      </c>
      <c r="G11268">
        <v>0</v>
      </c>
      <c r="H11268">
        <v>0</v>
      </c>
      <c r="I11268">
        <v>0</v>
      </c>
    </row>
    <row r="11269" spans="1:9" x14ac:dyDescent="0.25">
      <c r="A11269" t="s">
        <v>724</v>
      </c>
      <c r="B11269">
        <v>48636</v>
      </c>
      <c r="C11269" s="593">
        <v>0.06</v>
      </c>
      <c r="D11269" t="s">
        <v>4017</v>
      </c>
      <c r="E11269">
        <v>0.06</v>
      </c>
      <c r="F11269">
        <v>0</v>
      </c>
      <c r="G11269">
        <v>0</v>
      </c>
      <c r="H11269">
        <v>0</v>
      </c>
      <c r="I11269">
        <v>0</v>
      </c>
    </row>
    <row r="11270" spans="1:9" x14ac:dyDescent="0.25">
      <c r="A11270" t="s">
        <v>724</v>
      </c>
      <c r="B11270">
        <v>48637</v>
      </c>
      <c r="C11270" s="593">
        <v>0.06</v>
      </c>
      <c r="D11270" t="s">
        <v>4015</v>
      </c>
      <c r="E11270">
        <v>0.06</v>
      </c>
      <c r="F11270">
        <v>0</v>
      </c>
      <c r="G11270">
        <v>0</v>
      </c>
      <c r="H11270">
        <v>0</v>
      </c>
      <c r="I11270">
        <v>0</v>
      </c>
    </row>
    <row r="11271" spans="1:9" x14ac:dyDescent="0.25">
      <c r="A11271" t="s">
        <v>724</v>
      </c>
      <c r="B11271">
        <v>48638</v>
      </c>
      <c r="C11271" s="593">
        <v>0.06</v>
      </c>
      <c r="D11271" t="s">
        <v>4009</v>
      </c>
      <c r="E11271">
        <v>0.06</v>
      </c>
      <c r="F11271">
        <v>0</v>
      </c>
      <c r="G11271">
        <v>0</v>
      </c>
      <c r="H11271">
        <v>0</v>
      </c>
      <c r="I11271">
        <v>0</v>
      </c>
    </row>
    <row r="11272" spans="1:9" x14ac:dyDescent="0.25">
      <c r="A11272" t="s">
        <v>724</v>
      </c>
      <c r="B11272">
        <v>48640</v>
      </c>
      <c r="C11272" s="593">
        <v>0.06</v>
      </c>
      <c r="D11272" t="s">
        <v>1567</v>
      </c>
      <c r="E11272">
        <v>0.06</v>
      </c>
      <c r="F11272">
        <v>0</v>
      </c>
      <c r="G11272">
        <v>0</v>
      </c>
      <c r="H11272">
        <v>0</v>
      </c>
      <c r="I11272">
        <v>0</v>
      </c>
    </row>
    <row r="11273" spans="1:9" x14ac:dyDescent="0.25">
      <c r="A11273" t="s">
        <v>724</v>
      </c>
      <c r="B11273">
        <v>48641</v>
      </c>
      <c r="C11273" s="593">
        <v>0.06</v>
      </c>
      <c r="D11273" t="s">
        <v>1567</v>
      </c>
      <c r="E11273">
        <v>0.06</v>
      </c>
      <c r="F11273">
        <v>0</v>
      </c>
      <c r="G11273">
        <v>0</v>
      </c>
      <c r="H11273">
        <v>0</v>
      </c>
      <c r="I11273">
        <v>0</v>
      </c>
    </row>
    <row r="11274" spans="1:9" x14ac:dyDescent="0.25">
      <c r="A11274" t="s">
        <v>724</v>
      </c>
      <c r="B11274">
        <v>48642</v>
      </c>
      <c r="C11274" s="593">
        <v>0.06</v>
      </c>
      <c r="D11274" t="s">
        <v>2349</v>
      </c>
      <c r="E11274">
        <v>0.06</v>
      </c>
      <c r="F11274">
        <v>0</v>
      </c>
      <c r="G11274">
        <v>0</v>
      </c>
      <c r="H11274">
        <v>0</v>
      </c>
      <c r="I11274">
        <v>0</v>
      </c>
    </row>
    <row r="11275" spans="1:9" x14ac:dyDescent="0.25">
      <c r="A11275" t="s">
        <v>724</v>
      </c>
      <c r="B11275">
        <v>48647</v>
      </c>
      <c r="C11275" s="593">
        <v>0.06</v>
      </c>
      <c r="D11275" t="s">
        <v>4017</v>
      </c>
      <c r="E11275">
        <v>0.06</v>
      </c>
      <c r="F11275">
        <v>0</v>
      </c>
      <c r="G11275">
        <v>0</v>
      </c>
      <c r="H11275">
        <v>0</v>
      </c>
      <c r="I11275">
        <v>0</v>
      </c>
    </row>
    <row r="11276" spans="1:9" x14ac:dyDescent="0.25">
      <c r="A11276" t="s">
        <v>724</v>
      </c>
      <c r="B11276">
        <v>48649</v>
      </c>
      <c r="C11276" s="593">
        <v>0.06</v>
      </c>
      <c r="D11276" t="s">
        <v>4009</v>
      </c>
      <c r="E11276">
        <v>0.06</v>
      </c>
      <c r="F11276">
        <v>0</v>
      </c>
      <c r="G11276">
        <v>0</v>
      </c>
      <c r="H11276">
        <v>0</v>
      </c>
      <c r="I11276">
        <v>0</v>
      </c>
    </row>
    <row r="11277" spans="1:9" x14ac:dyDescent="0.25">
      <c r="A11277" t="s">
        <v>724</v>
      </c>
      <c r="B11277">
        <v>48650</v>
      </c>
      <c r="C11277" s="593">
        <v>0.06</v>
      </c>
      <c r="D11277" t="s">
        <v>4020</v>
      </c>
      <c r="E11277">
        <v>0.06</v>
      </c>
      <c r="F11277">
        <v>0</v>
      </c>
      <c r="G11277">
        <v>0</v>
      </c>
      <c r="H11277">
        <v>0</v>
      </c>
      <c r="I11277">
        <v>0</v>
      </c>
    </row>
    <row r="11278" spans="1:9" x14ac:dyDescent="0.25">
      <c r="A11278" t="s">
        <v>724</v>
      </c>
      <c r="B11278">
        <v>48651</v>
      </c>
      <c r="C11278" s="593">
        <v>0.06</v>
      </c>
      <c r="D11278" t="s">
        <v>4019</v>
      </c>
      <c r="E11278">
        <v>0.06</v>
      </c>
      <c r="F11278">
        <v>0</v>
      </c>
      <c r="G11278">
        <v>0</v>
      </c>
      <c r="H11278">
        <v>0</v>
      </c>
      <c r="I11278">
        <v>0</v>
      </c>
    </row>
    <row r="11279" spans="1:9" x14ac:dyDescent="0.25">
      <c r="A11279" t="s">
        <v>724</v>
      </c>
      <c r="B11279">
        <v>48652</v>
      </c>
      <c r="C11279" s="593">
        <v>0.06</v>
      </c>
      <c r="D11279" t="s">
        <v>4014</v>
      </c>
      <c r="E11279">
        <v>0.06</v>
      </c>
      <c r="F11279">
        <v>0</v>
      </c>
      <c r="G11279">
        <v>0</v>
      </c>
      <c r="H11279">
        <v>0</v>
      </c>
      <c r="I11279">
        <v>0</v>
      </c>
    </row>
    <row r="11280" spans="1:9" x14ac:dyDescent="0.25">
      <c r="A11280" t="s">
        <v>724</v>
      </c>
      <c r="B11280">
        <v>48653</v>
      </c>
      <c r="C11280" s="593">
        <v>0.06</v>
      </c>
      <c r="D11280" t="s">
        <v>4019</v>
      </c>
      <c r="E11280">
        <v>0.06</v>
      </c>
      <c r="F11280">
        <v>0</v>
      </c>
      <c r="G11280">
        <v>0</v>
      </c>
      <c r="H11280">
        <v>0</v>
      </c>
      <c r="I11280">
        <v>0</v>
      </c>
    </row>
    <row r="11281" spans="1:9" x14ac:dyDescent="0.25">
      <c r="A11281" t="s">
        <v>724</v>
      </c>
      <c r="B11281">
        <v>48654</v>
      </c>
      <c r="C11281" s="593">
        <v>0.06</v>
      </c>
      <c r="D11281" t="s">
        <v>4012</v>
      </c>
      <c r="E11281">
        <v>0.06</v>
      </c>
      <c r="F11281">
        <v>0</v>
      </c>
      <c r="G11281">
        <v>0</v>
      </c>
      <c r="H11281">
        <v>0</v>
      </c>
      <c r="I11281">
        <v>0</v>
      </c>
    </row>
    <row r="11282" spans="1:9" x14ac:dyDescent="0.25">
      <c r="A11282" t="s">
        <v>724</v>
      </c>
      <c r="B11282">
        <v>48655</v>
      </c>
      <c r="C11282" s="593">
        <v>0.06</v>
      </c>
      <c r="D11282" t="s">
        <v>4009</v>
      </c>
      <c r="E11282">
        <v>0.06</v>
      </c>
      <c r="F11282">
        <v>0</v>
      </c>
      <c r="G11282">
        <v>0</v>
      </c>
      <c r="H11282">
        <v>0</v>
      </c>
      <c r="I11282">
        <v>0</v>
      </c>
    </row>
    <row r="11283" spans="1:9" x14ac:dyDescent="0.25">
      <c r="A11283" t="s">
        <v>724</v>
      </c>
      <c r="B11283">
        <v>48656</v>
      </c>
      <c r="C11283" s="593">
        <v>0.06</v>
      </c>
      <c r="D11283" t="s">
        <v>4019</v>
      </c>
      <c r="E11283">
        <v>0.06</v>
      </c>
      <c r="F11283">
        <v>0</v>
      </c>
      <c r="G11283">
        <v>0</v>
      </c>
      <c r="H11283">
        <v>0</v>
      </c>
      <c r="I11283">
        <v>0</v>
      </c>
    </row>
    <row r="11284" spans="1:9" x14ac:dyDescent="0.25">
      <c r="A11284" t="s">
        <v>724</v>
      </c>
      <c r="B11284">
        <v>48657</v>
      </c>
      <c r="C11284" s="593">
        <v>0.06</v>
      </c>
      <c r="D11284" t="s">
        <v>1567</v>
      </c>
      <c r="E11284">
        <v>0.06</v>
      </c>
      <c r="F11284">
        <v>0</v>
      </c>
      <c r="G11284">
        <v>0</v>
      </c>
      <c r="H11284">
        <v>0</v>
      </c>
      <c r="I11284">
        <v>0</v>
      </c>
    </row>
    <row r="11285" spans="1:9" x14ac:dyDescent="0.25">
      <c r="A11285" t="s">
        <v>724</v>
      </c>
      <c r="B11285">
        <v>48658</v>
      </c>
      <c r="C11285" s="593">
        <v>0.06</v>
      </c>
      <c r="D11285" t="s">
        <v>4020</v>
      </c>
      <c r="E11285">
        <v>0.06</v>
      </c>
      <c r="F11285">
        <v>0</v>
      </c>
      <c r="G11285">
        <v>0</v>
      </c>
      <c r="H11285">
        <v>0</v>
      </c>
      <c r="I11285">
        <v>0</v>
      </c>
    </row>
    <row r="11286" spans="1:9" x14ac:dyDescent="0.25">
      <c r="A11286" t="s">
        <v>724</v>
      </c>
      <c r="B11286">
        <v>48659</v>
      </c>
      <c r="C11286" s="593">
        <v>0.06</v>
      </c>
      <c r="D11286" t="s">
        <v>4012</v>
      </c>
      <c r="E11286">
        <v>0.06</v>
      </c>
      <c r="F11286">
        <v>0</v>
      </c>
      <c r="G11286">
        <v>0</v>
      </c>
      <c r="H11286">
        <v>0</v>
      </c>
      <c r="I11286">
        <v>0</v>
      </c>
    </row>
    <row r="11287" spans="1:9" x14ac:dyDescent="0.25">
      <c r="A11287" t="s">
        <v>724</v>
      </c>
      <c r="B11287">
        <v>48661</v>
      </c>
      <c r="C11287" s="593">
        <v>0.06</v>
      </c>
      <c r="D11287" t="s">
        <v>4012</v>
      </c>
      <c r="E11287">
        <v>0.06</v>
      </c>
      <c r="F11287">
        <v>0</v>
      </c>
      <c r="G11287">
        <v>0</v>
      </c>
      <c r="H11287">
        <v>0</v>
      </c>
      <c r="I11287">
        <v>0</v>
      </c>
    </row>
    <row r="11288" spans="1:9" x14ac:dyDescent="0.25">
      <c r="A11288" t="s">
        <v>724</v>
      </c>
      <c r="B11288">
        <v>48662</v>
      </c>
      <c r="C11288" s="593">
        <v>0.06</v>
      </c>
      <c r="D11288" t="s">
        <v>4015</v>
      </c>
      <c r="E11288">
        <v>0.06</v>
      </c>
      <c r="F11288">
        <v>0</v>
      </c>
      <c r="G11288">
        <v>0</v>
      </c>
      <c r="H11288">
        <v>0</v>
      </c>
      <c r="I11288">
        <v>0</v>
      </c>
    </row>
    <row r="11289" spans="1:9" x14ac:dyDescent="0.25">
      <c r="A11289" t="s">
        <v>724</v>
      </c>
      <c r="B11289">
        <v>48663</v>
      </c>
      <c r="C11289" s="593">
        <v>0.06</v>
      </c>
      <c r="D11289" t="s">
        <v>4009</v>
      </c>
      <c r="E11289">
        <v>0.06</v>
      </c>
      <c r="F11289">
        <v>0</v>
      </c>
      <c r="G11289">
        <v>0</v>
      </c>
      <c r="H11289">
        <v>0</v>
      </c>
      <c r="I11289">
        <v>0</v>
      </c>
    </row>
    <row r="11290" spans="1:9" x14ac:dyDescent="0.25">
      <c r="A11290" t="s">
        <v>724</v>
      </c>
      <c r="B11290">
        <v>48667</v>
      </c>
      <c r="C11290" s="593">
        <v>0.06</v>
      </c>
      <c r="D11290" t="s">
        <v>1567</v>
      </c>
      <c r="E11290">
        <v>0.06</v>
      </c>
      <c r="F11290">
        <v>0</v>
      </c>
      <c r="G11290">
        <v>0</v>
      </c>
      <c r="H11290">
        <v>0</v>
      </c>
      <c r="I11290">
        <v>0</v>
      </c>
    </row>
    <row r="11291" spans="1:9" x14ac:dyDescent="0.25">
      <c r="A11291" t="s">
        <v>724</v>
      </c>
      <c r="B11291">
        <v>48670</v>
      </c>
      <c r="C11291" s="593">
        <v>0.06</v>
      </c>
      <c r="D11291" t="s">
        <v>1567</v>
      </c>
      <c r="E11291">
        <v>0.06</v>
      </c>
      <c r="F11291">
        <v>0</v>
      </c>
      <c r="G11291">
        <v>0</v>
      </c>
      <c r="H11291">
        <v>0</v>
      </c>
      <c r="I11291">
        <v>0</v>
      </c>
    </row>
    <row r="11292" spans="1:9" x14ac:dyDescent="0.25">
      <c r="A11292" t="s">
        <v>724</v>
      </c>
      <c r="B11292">
        <v>48674</v>
      </c>
      <c r="C11292" s="593">
        <v>0.06</v>
      </c>
      <c r="D11292" t="s">
        <v>1567</v>
      </c>
      <c r="E11292">
        <v>0.06</v>
      </c>
      <c r="F11292">
        <v>0</v>
      </c>
      <c r="G11292">
        <v>0</v>
      </c>
      <c r="H11292">
        <v>0</v>
      </c>
      <c r="I11292">
        <v>0</v>
      </c>
    </row>
    <row r="11293" spans="1:9" x14ac:dyDescent="0.25">
      <c r="A11293" t="s">
        <v>724</v>
      </c>
      <c r="B11293">
        <v>48686</v>
      </c>
      <c r="C11293" s="593">
        <v>0.06</v>
      </c>
      <c r="D11293" t="s">
        <v>1567</v>
      </c>
      <c r="E11293">
        <v>0.06</v>
      </c>
      <c r="F11293">
        <v>0</v>
      </c>
      <c r="G11293">
        <v>0</v>
      </c>
      <c r="H11293">
        <v>0</v>
      </c>
      <c r="I11293">
        <v>0</v>
      </c>
    </row>
    <row r="11294" spans="1:9" x14ac:dyDescent="0.25">
      <c r="A11294" t="s">
        <v>724</v>
      </c>
      <c r="B11294">
        <v>48701</v>
      </c>
      <c r="C11294" s="593">
        <v>0.06</v>
      </c>
      <c r="D11294" t="s">
        <v>3289</v>
      </c>
      <c r="E11294">
        <v>0.06</v>
      </c>
      <c r="F11294">
        <v>0</v>
      </c>
      <c r="G11294">
        <v>0</v>
      </c>
      <c r="H11294">
        <v>0</v>
      </c>
      <c r="I11294">
        <v>0</v>
      </c>
    </row>
    <row r="11295" spans="1:9" x14ac:dyDescent="0.25">
      <c r="A11295" t="s">
        <v>724</v>
      </c>
      <c r="B11295">
        <v>48703</v>
      </c>
      <c r="C11295" s="593">
        <v>0.06</v>
      </c>
      <c r="D11295" t="s">
        <v>4020</v>
      </c>
      <c r="E11295">
        <v>0.06</v>
      </c>
      <c r="F11295">
        <v>0</v>
      </c>
      <c r="G11295">
        <v>0</v>
      </c>
      <c r="H11295">
        <v>0</v>
      </c>
      <c r="I11295">
        <v>0</v>
      </c>
    </row>
    <row r="11296" spans="1:9" x14ac:dyDescent="0.25">
      <c r="A11296" t="s">
        <v>724</v>
      </c>
      <c r="B11296">
        <v>48705</v>
      </c>
      <c r="C11296" s="593">
        <v>0.06</v>
      </c>
      <c r="D11296" t="s">
        <v>4021</v>
      </c>
      <c r="E11296">
        <v>0.06</v>
      </c>
      <c r="F11296">
        <v>0</v>
      </c>
      <c r="G11296">
        <v>0</v>
      </c>
      <c r="H11296">
        <v>0</v>
      </c>
      <c r="I11296">
        <v>0</v>
      </c>
    </row>
    <row r="11297" spans="1:9" x14ac:dyDescent="0.25">
      <c r="A11297" t="s">
        <v>724</v>
      </c>
      <c r="B11297">
        <v>48706</v>
      </c>
      <c r="C11297" s="593">
        <v>0.06</v>
      </c>
      <c r="D11297" t="s">
        <v>2349</v>
      </c>
      <c r="E11297">
        <v>0.06</v>
      </c>
      <c r="F11297">
        <v>0</v>
      </c>
      <c r="G11297">
        <v>0</v>
      </c>
      <c r="H11297">
        <v>0</v>
      </c>
      <c r="I11297">
        <v>0</v>
      </c>
    </row>
    <row r="11298" spans="1:9" x14ac:dyDescent="0.25">
      <c r="A11298" t="s">
        <v>724</v>
      </c>
      <c r="B11298">
        <v>48707</v>
      </c>
      <c r="C11298" s="593">
        <v>0.06</v>
      </c>
      <c r="D11298" t="s">
        <v>4022</v>
      </c>
      <c r="E11298">
        <v>0.06</v>
      </c>
      <c r="F11298">
        <v>0</v>
      </c>
      <c r="G11298">
        <v>0</v>
      </c>
      <c r="H11298">
        <v>0</v>
      </c>
      <c r="I11298">
        <v>0</v>
      </c>
    </row>
    <row r="11299" spans="1:9" x14ac:dyDescent="0.25">
      <c r="A11299" t="s">
        <v>724</v>
      </c>
      <c r="B11299">
        <v>48708</v>
      </c>
      <c r="C11299" s="593">
        <v>0.06</v>
      </c>
      <c r="D11299" t="s">
        <v>4009</v>
      </c>
      <c r="E11299">
        <v>0.06</v>
      </c>
      <c r="F11299">
        <v>0</v>
      </c>
      <c r="G11299">
        <v>0</v>
      </c>
      <c r="H11299">
        <v>0</v>
      </c>
      <c r="I11299">
        <v>0</v>
      </c>
    </row>
    <row r="11300" spans="1:9" x14ac:dyDescent="0.25">
      <c r="A11300" t="s">
        <v>724</v>
      </c>
      <c r="B11300">
        <v>48710</v>
      </c>
      <c r="C11300" s="593">
        <v>0.06</v>
      </c>
      <c r="D11300" t="s">
        <v>2349</v>
      </c>
      <c r="E11300">
        <v>0.06</v>
      </c>
      <c r="F11300">
        <v>0</v>
      </c>
      <c r="G11300">
        <v>0</v>
      </c>
      <c r="H11300">
        <v>0</v>
      </c>
      <c r="I11300">
        <v>0</v>
      </c>
    </row>
    <row r="11301" spans="1:9" x14ac:dyDescent="0.25">
      <c r="A11301" t="s">
        <v>724</v>
      </c>
      <c r="B11301">
        <v>48720</v>
      </c>
      <c r="C11301" s="593">
        <v>0.06</v>
      </c>
      <c r="D11301" t="s">
        <v>1773</v>
      </c>
      <c r="E11301">
        <v>0.06</v>
      </c>
      <c r="F11301">
        <v>0</v>
      </c>
      <c r="G11301">
        <v>0</v>
      </c>
      <c r="H11301">
        <v>0</v>
      </c>
      <c r="I11301">
        <v>0</v>
      </c>
    </row>
    <row r="11302" spans="1:9" x14ac:dyDescent="0.25">
      <c r="A11302" t="s">
        <v>724</v>
      </c>
      <c r="B11302">
        <v>48721</v>
      </c>
      <c r="C11302" s="593">
        <v>0.06</v>
      </c>
      <c r="D11302" t="s">
        <v>4021</v>
      </c>
      <c r="E11302">
        <v>0.06</v>
      </c>
      <c r="F11302">
        <v>0</v>
      </c>
      <c r="G11302">
        <v>0</v>
      </c>
      <c r="H11302">
        <v>0</v>
      </c>
      <c r="I11302">
        <v>0</v>
      </c>
    </row>
    <row r="11303" spans="1:9" x14ac:dyDescent="0.25">
      <c r="A11303" t="s">
        <v>724</v>
      </c>
      <c r="B11303">
        <v>48722</v>
      </c>
      <c r="C11303" s="593">
        <v>0.06</v>
      </c>
      <c r="D11303" t="s">
        <v>4009</v>
      </c>
      <c r="E11303">
        <v>0.06</v>
      </c>
      <c r="F11303">
        <v>0</v>
      </c>
      <c r="G11303">
        <v>0</v>
      </c>
      <c r="H11303">
        <v>0</v>
      </c>
      <c r="I11303">
        <v>0</v>
      </c>
    </row>
    <row r="11304" spans="1:9" x14ac:dyDescent="0.25">
      <c r="A11304" t="s">
        <v>724</v>
      </c>
      <c r="B11304">
        <v>48723</v>
      </c>
      <c r="C11304" s="593">
        <v>0.06</v>
      </c>
      <c r="D11304" t="s">
        <v>3289</v>
      </c>
      <c r="E11304">
        <v>0.06</v>
      </c>
      <c r="F11304">
        <v>0</v>
      </c>
      <c r="G11304">
        <v>0</v>
      </c>
      <c r="H11304">
        <v>0</v>
      </c>
      <c r="I11304">
        <v>0</v>
      </c>
    </row>
    <row r="11305" spans="1:9" x14ac:dyDescent="0.25">
      <c r="A11305" t="s">
        <v>724</v>
      </c>
      <c r="B11305">
        <v>48724</v>
      </c>
      <c r="C11305" s="593">
        <v>0.06</v>
      </c>
      <c r="D11305" t="s">
        <v>4009</v>
      </c>
      <c r="E11305">
        <v>0.06</v>
      </c>
      <c r="F11305">
        <v>0</v>
      </c>
      <c r="G11305">
        <v>0</v>
      </c>
      <c r="H11305">
        <v>0</v>
      </c>
      <c r="I11305">
        <v>0</v>
      </c>
    </row>
    <row r="11306" spans="1:9" x14ac:dyDescent="0.25">
      <c r="A11306" t="s">
        <v>724</v>
      </c>
      <c r="B11306">
        <v>48725</v>
      </c>
      <c r="C11306" s="593">
        <v>0.06</v>
      </c>
      <c r="D11306" t="s">
        <v>1773</v>
      </c>
      <c r="E11306">
        <v>0.06</v>
      </c>
      <c r="F11306">
        <v>0</v>
      </c>
      <c r="G11306">
        <v>0</v>
      </c>
      <c r="H11306">
        <v>0</v>
      </c>
      <c r="I11306">
        <v>0</v>
      </c>
    </row>
    <row r="11307" spans="1:9" x14ac:dyDescent="0.25">
      <c r="A11307" t="s">
        <v>724</v>
      </c>
      <c r="B11307">
        <v>48726</v>
      </c>
      <c r="C11307" s="593">
        <v>0.06</v>
      </c>
      <c r="D11307" t="s">
        <v>3289</v>
      </c>
      <c r="E11307">
        <v>0.06</v>
      </c>
      <c r="F11307">
        <v>0</v>
      </c>
      <c r="G11307">
        <v>0</v>
      </c>
      <c r="H11307">
        <v>0</v>
      </c>
      <c r="I11307">
        <v>0</v>
      </c>
    </row>
    <row r="11308" spans="1:9" x14ac:dyDescent="0.25">
      <c r="A11308" t="s">
        <v>724</v>
      </c>
      <c r="B11308">
        <v>48727</v>
      </c>
      <c r="C11308" s="593">
        <v>0.06</v>
      </c>
      <c r="D11308" t="s">
        <v>3976</v>
      </c>
      <c r="E11308">
        <v>0.06</v>
      </c>
      <c r="F11308">
        <v>0</v>
      </c>
      <c r="G11308">
        <v>0</v>
      </c>
      <c r="H11308">
        <v>0</v>
      </c>
      <c r="I11308">
        <v>0</v>
      </c>
    </row>
    <row r="11309" spans="1:9" x14ac:dyDescent="0.25">
      <c r="A11309" t="s">
        <v>724</v>
      </c>
      <c r="B11309">
        <v>48728</v>
      </c>
      <c r="C11309" s="593">
        <v>0.06</v>
      </c>
      <c r="D11309" t="s">
        <v>4021</v>
      </c>
      <c r="E11309">
        <v>0.06</v>
      </c>
      <c r="F11309">
        <v>0</v>
      </c>
      <c r="G11309">
        <v>0</v>
      </c>
      <c r="H11309">
        <v>0</v>
      </c>
      <c r="I11309">
        <v>0</v>
      </c>
    </row>
    <row r="11310" spans="1:9" x14ac:dyDescent="0.25">
      <c r="A11310" t="s">
        <v>724</v>
      </c>
      <c r="B11310">
        <v>48729</v>
      </c>
      <c r="C11310" s="593">
        <v>0.06</v>
      </c>
      <c r="D11310" t="s">
        <v>3289</v>
      </c>
      <c r="E11310">
        <v>0.06</v>
      </c>
      <c r="F11310">
        <v>0</v>
      </c>
      <c r="G11310">
        <v>0</v>
      </c>
      <c r="H11310">
        <v>0</v>
      </c>
      <c r="I11310">
        <v>0</v>
      </c>
    </row>
    <row r="11311" spans="1:9" x14ac:dyDescent="0.25">
      <c r="A11311" t="s">
        <v>724</v>
      </c>
      <c r="B11311">
        <v>48730</v>
      </c>
      <c r="C11311" s="593">
        <v>0.06</v>
      </c>
      <c r="D11311" t="s">
        <v>4023</v>
      </c>
      <c r="E11311">
        <v>0.06</v>
      </c>
      <c r="F11311">
        <v>0</v>
      </c>
      <c r="G11311">
        <v>0</v>
      </c>
      <c r="H11311">
        <v>0</v>
      </c>
      <c r="I11311">
        <v>0</v>
      </c>
    </row>
    <row r="11312" spans="1:9" x14ac:dyDescent="0.25">
      <c r="A11312" t="s">
        <v>724</v>
      </c>
      <c r="B11312">
        <v>48731</v>
      </c>
      <c r="C11312" s="593">
        <v>0.06</v>
      </c>
      <c r="D11312" t="s">
        <v>1773</v>
      </c>
      <c r="E11312">
        <v>0.06</v>
      </c>
      <c r="F11312">
        <v>0</v>
      </c>
      <c r="G11312">
        <v>0</v>
      </c>
      <c r="H11312">
        <v>0</v>
      </c>
      <c r="I11312">
        <v>0</v>
      </c>
    </row>
    <row r="11313" spans="1:9" x14ac:dyDescent="0.25">
      <c r="A11313" t="s">
        <v>724</v>
      </c>
      <c r="B11313">
        <v>48732</v>
      </c>
      <c r="C11313" s="593">
        <v>0.06</v>
      </c>
      <c r="D11313" t="s">
        <v>2349</v>
      </c>
      <c r="E11313">
        <v>0.06</v>
      </c>
      <c r="F11313">
        <v>0</v>
      </c>
      <c r="G11313">
        <v>0</v>
      </c>
      <c r="H11313">
        <v>0</v>
      </c>
      <c r="I11313">
        <v>0</v>
      </c>
    </row>
    <row r="11314" spans="1:9" x14ac:dyDescent="0.25">
      <c r="A11314" t="s">
        <v>724</v>
      </c>
      <c r="B11314">
        <v>48733</v>
      </c>
      <c r="C11314" s="593">
        <v>0.06</v>
      </c>
      <c r="D11314" t="s">
        <v>3289</v>
      </c>
      <c r="E11314">
        <v>0.06</v>
      </c>
      <c r="F11314">
        <v>0</v>
      </c>
      <c r="G11314">
        <v>0</v>
      </c>
      <c r="H11314">
        <v>0</v>
      </c>
      <c r="I11314">
        <v>0</v>
      </c>
    </row>
    <row r="11315" spans="1:9" x14ac:dyDescent="0.25">
      <c r="A11315" t="s">
        <v>724</v>
      </c>
      <c r="B11315">
        <v>48734</v>
      </c>
      <c r="C11315" s="593">
        <v>0.06</v>
      </c>
      <c r="D11315" t="s">
        <v>3289</v>
      </c>
      <c r="E11315">
        <v>0.06</v>
      </c>
      <c r="F11315">
        <v>0</v>
      </c>
      <c r="G11315">
        <v>0</v>
      </c>
      <c r="H11315">
        <v>0</v>
      </c>
      <c r="I11315">
        <v>0</v>
      </c>
    </row>
    <row r="11316" spans="1:9" x14ac:dyDescent="0.25">
      <c r="A11316" t="s">
        <v>724</v>
      </c>
      <c r="B11316">
        <v>48735</v>
      </c>
      <c r="C11316" s="593">
        <v>0.06</v>
      </c>
      <c r="D11316" t="s">
        <v>1773</v>
      </c>
      <c r="E11316">
        <v>0.06</v>
      </c>
      <c r="F11316">
        <v>0</v>
      </c>
      <c r="G11316">
        <v>0</v>
      </c>
      <c r="H11316">
        <v>0</v>
      </c>
      <c r="I11316">
        <v>0</v>
      </c>
    </row>
    <row r="11317" spans="1:9" x14ac:dyDescent="0.25">
      <c r="A11317" t="s">
        <v>724</v>
      </c>
      <c r="B11317">
        <v>48737</v>
      </c>
      <c r="C11317" s="593">
        <v>0.06</v>
      </c>
      <c r="D11317" t="s">
        <v>4021</v>
      </c>
      <c r="E11317">
        <v>0.06</v>
      </c>
      <c r="F11317">
        <v>0</v>
      </c>
      <c r="G11317">
        <v>0</v>
      </c>
      <c r="H11317">
        <v>0</v>
      </c>
      <c r="I11317">
        <v>0</v>
      </c>
    </row>
    <row r="11318" spans="1:9" x14ac:dyDescent="0.25">
      <c r="A11318" t="s">
        <v>724</v>
      </c>
      <c r="B11318">
        <v>48738</v>
      </c>
      <c r="C11318" s="593">
        <v>0.06</v>
      </c>
      <c r="D11318" t="s">
        <v>4024</v>
      </c>
      <c r="E11318">
        <v>0.06</v>
      </c>
      <c r="F11318">
        <v>0</v>
      </c>
      <c r="G11318">
        <v>0</v>
      </c>
      <c r="H11318">
        <v>0</v>
      </c>
      <c r="I11318">
        <v>0</v>
      </c>
    </row>
    <row r="11319" spans="1:9" x14ac:dyDescent="0.25">
      <c r="A11319" t="s">
        <v>724</v>
      </c>
      <c r="B11319">
        <v>48739</v>
      </c>
      <c r="C11319" s="593">
        <v>0.06</v>
      </c>
      <c r="D11319" t="s">
        <v>4012</v>
      </c>
      <c r="E11319">
        <v>0.06</v>
      </c>
      <c r="F11319">
        <v>0</v>
      </c>
      <c r="G11319">
        <v>0</v>
      </c>
      <c r="H11319">
        <v>0</v>
      </c>
      <c r="I11319">
        <v>0</v>
      </c>
    </row>
    <row r="11320" spans="1:9" x14ac:dyDescent="0.25">
      <c r="A11320" t="s">
        <v>724</v>
      </c>
      <c r="B11320">
        <v>48740</v>
      </c>
      <c r="C11320" s="593">
        <v>0.06</v>
      </c>
      <c r="D11320" t="s">
        <v>4024</v>
      </c>
      <c r="E11320">
        <v>0.06</v>
      </c>
      <c r="F11320">
        <v>0</v>
      </c>
      <c r="G11320">
        <v>0</v>
      </c>
      <c r="H11320">
        <v>0</v>
      </c>
      <c r="I11320">
        <v>0</v>
      </c>
    </row>
    <row r="11321" spans="1:9" x14ac:dyDescent="0.25">
      <c r="A11321" t="s">
        <v>724</v>
      </c>
      <c r="B11321">
        <v>48741</v>
      </c>
      <c r="C11321" s="593">
        <v>0.06</v>
      </c>
      <c r="D11321" t="s">
        <v>3981</v>
      </c>
      <c r="E11321">
        <v>0.06</v>
      </c>
      <c r="F11321">
        <v>0</v>
      </c>
      <c r="G11321">
        <v>0</v>
      </c>
      <c r="H11321">
        <v>0</v>
      </c>
      <c r="I11321">
        <v>0</v>
      </c>
    </row>
    <row r="11322" spans="1:9" x14ac:dyDescent="0.25">
      <c r="A11322" t="s">
        <v>724</v>
      </c>
      <c r="B11322">
        <v>48742</v>
      </c>
      <c r="C11322" s="593">
        <v>0.06</v>
      </c>
      <c r="D11322" t="s">
        <v>4021</v>
      </c>
      <c r="E11322">
        <v>0.06</v>
      </c>
      <c r="F11322">
        <v>0</v>
      </c>
      <c r="G11322">
        <v>0</v>
      </c>
      <c r="H11322">
        <v>0</v>
      </c>
      <c r="I11322">
        <v>0</v>
      </c>
    </row>
    <row r="11323" spans="1:9" x14ac:dyDescent="0.25">
      <c r="A11323" t="s">
        <v>724</v>
      </c>
      <c r="B11323">
        <v>48743</v>
      </c>
      <c r="C11323" s="593">
        <v>0.06</v>
      </c>
      <c r="D11323" t="s">
        <v>4012</v>
      </c>
      <c r="E11323">
        <v>0.06</v>
      </c>
      <c r="F11323">
        <v>0</v>
      </c>
      <c r="G11323">
        <v>0</v>
      </c>
      <c r="H11323">
        <v>0</v>
      </c>
      <c r="I11323">
        <v>0</v>
      </c>
    </row>
    <row r="11324" spans="1:9" x14ac:dyDescent="0.25">
      <c r="A11324" t="s">
        <v>724</v>
      </c>
      <c r="B11324">
        <v>48744</v>
      </c>
      <c r="C11324" s="593">
        <v>0.06</v>
      </c>
      <c r="D11324" t="s">
        <v>3289</v>
      </c>
      <c r="E11324">
        <v>0.06</v>
      </c>
      <c r="F11324">
        <v>0</v>
      </c>
      <c r="G11324">
        <v>0</v>
      </c>
      <c r="H11324">
        <v>0</v>
      </c>
      <c r="I11324">
        <v>0</v>
      </c>
    </row>
    <row r="11325" spans="1:9" x14ac:dyDescent="0.25">
      <c r="A11325" t="s">
        <v>724</v>
      </c>
      <c r="B11325">
        <v>48745</v>
      </c>
      <c r="C11325" s="593">
        <v>0.06</v>
      </c>
      <c r="D11325" t="s">
        <v>4021</v>
      </c>
      <c r="E11325">
        <v>0.06</v>
      </c>
      <c r="F11325">
        <v>0</v>
      </c>
      <c r="G11325">
        <v>0</v>
      </c>
      <c r="H11325">
        <v>0</v>
      </c>
      <c r="I11325">
        <v>0</v>
      </c>
    </row>
    <row r="11326" spans="1:9" x14ac:dyDescent="0.25">
      <c r="A11326" t="s">
        <v>724</v>
      </c>
      <c r="B11326">
        <v>48746</v>
      </c>
      <c r="C11326" s="593">
        <v>0.06</v>
      </c>
      <c r="D11326" t="s">
        <v>3289</v>
      </c>
      <c r="E11326">
        <v>0.06</v>
      </c>
      <c r="F11326">
        <v>0</v>
      </c>
      <c r="G11326">
        <v>0</v>
      </c>
      <c r="H11326">
        <v>0</v>
      </c>
      <c r="I11326">
        <v>0</v>
      </c>
    </row>
    <row r="11327" spans="1:9" x14ac:dyDescent="0.25">
      <c r="A11327" t="s">
        <v>724</v>
      </c>
      <c r="B11327">
        <v>48747</v>
      </c>
      <c r="C11327" s="593">
        <v>0.06</v>
      </c>
      <c r="D11327" t="s">
        <v>4009</v>
      </c>
      <c r="E11327">
        <v>0.06</v>
      </c>
      <c r="F11327">
        <v>0</v>
      </c>
      <c r="G11327">
        <v>0</v>
      </c>
      <c r="H11327">
        <v>0</v>
      </c>
      <c r="I11327">
        <v>0</v>
      </c>
    </row>
    <row r="11328" spans="1:9" x14ac:dyDescent="0.25">
      <c r="A11328" t="s">
        <v>724</v>
      </c>
      <c r="B11328">
        <v>48748</v>
      </c>
      <c r="C11328" s="593">
        <v>0.06</v>
      </c>
      <c r="D11328" t="s">
        <v>4024</v>
      </c>
      <c r="E11328">
        <v>0.06</v>
      </c>
      <c r="F11328">
        <v>0</v>
      </c>
      <c r="G11328">
        <v>0</v>
      </c>
      <c r="H11328">
        <v>0</v>
      </c>
      <c r="I11328">
        <v>0</v>
      </c>
    </row>
    <row r="11329" spans="1:9" x14ac:dyDescent="0.25">
      <c r="A11329" t="s">
        <v>724</v>
      </c>
      <c r="B11329">
        <v>48749</v>
      </c>
      <c r="C11329" s="593">
        <v>0.06</v>
      </c>
      <c r="D11329" t="s">
        <v>4020</v>
      </c>
      <c r="E11329">
        <v>0.06</v>
      </c>
      <c r="F11329">
        <v>0</v>
      </c>
      <c r="G11329">
        <v>0</v>
      </c>
      <c r="H11329">
        <v>0</v>
      </c>
      <c r="I11329">
        <v>0</v>
      </c>
    </row>
    <row r="11330" spans="1:9" x14ac:dyDescent="0.25">
      <c r="A11330" t="s">
        <v>724</v>
      </c>
      <c r="B11330">
        <v>48750</v>
      </c>
      <c r="C11330" s="593">
        <v>0.06</v>
      </c>
      <c r="D11330" t="s">
        <v>4024</v>
      </c>
      <c r="E11330">
        <v>0.06</v>
      </c>
      <c r="F11330">
        <v>0</v>
      </c>
      <c r="G11330">
        <v>0</v>
      </c>
      <c r="H11330">
        <v>0</v>
      </c>
      <c r="I11330">
        <v>0</v>
      </c>
    </row>
    <row r="11331" spans="1:9" x14ac:dyDescent="0.25">
      <c r="A11331" t="s">
        <v>724</v>
      </c>
      <c r="B11331">
        <v>48754</v>
      </c>
      <c r="C11331" s="593">
        <v>0.06</v>
      </c>
      <c r="D11331" t="s">
        <v>1773</v>
      </c>
      <c r="E11331">
        <v>0.06</v>
      </c>
      <c r="F11331">
        <v>0</v>
      </c>
      <c r="G11331">
        <v>0</v>
      </c>
      <c r="H11331">
        <v>0</v>
      </c>
      <c r="I11331">
        <v>0</v>
      </c>
    </row>
    <row r="11332" spans="1:9" x14ac:dyDescent="0.25">
      <c r="A11332" t="s">
        <v>724</v>
      </c>
      <c r="B11332">
        <v>48755</v>
      </c>
      <c r="C11332" s="593">
        <v>0.06</v>
      </c>
      <c r="D11332" t="s">
        <v>1773</v>
      </c>
      <c r="E11332">
        <v>0.06</v>
      </c>
      <c r="F11332">
        <v>0</v>
      </c>
      <c r="G11332">
        <v>0</v>
      </c>
      <c r="H11332">
        <v>0</v>
      </c>
      <c r="I11332">
        <v>0</v>
      </c>
    </row>
    <row r="11333" spans="1:9" x14ac:dyDescent="0.25">
      <c r="A11333" t="s">
        <v>724</v>
      </c>
      <c r="B11333">
        <v>48756</v>
      </c>
      <c r="C11333" s="593">
        <v>0.06</v>
      </c>
      <c r="D11333" t="s">
        <v>4012</v>
      </c>
      <c r="E11333">
        <v>0.06</v>
      </c>
      <c r="F11333">
        <v>0</v>
      </c>
      <c r="G11333">
        <v>0</v>
      </c>
      <c r="H11333">
        <v>0</v>
      </c>
      <c r="I11333">
        <v>0</v>
      </c>
    </row>
    <row r="11334" spans="1:9" x14ac:dyDescent="0.25">
      <c r="A11334" t="s">
        <v>724</v>
      </c>
      <c r="B11334">
        <v>48757</v>
      </c>
      <c r="C11334" s="593">
        <v>0.06</v>
      </c>
      <c r="D11334" t="s">
        <v>4009</v>
      </c>
      <c r="E11334">
        <v>0.06</v>
      </c>
      <c r="F11334">
        <v>0</v>
      </c>
      <c r="G11334">
        <v>0</v>
      </c>
      <c r="H11334">
        <v>0</v>
      </c>
      <c r="I11334">
        <v>0</v>
      </c>
    </row>
    <row r="11335" spans="1:9" x14ac:dyDescent="0.25">
      <c r="A11335" t="s">
        <v>724</v>
      </c>
      <c r="B11335">
        <v>48758</v>
      </c>
      <c r="C11335" s="593">
        <v>0.06</v>
      </c>
      <c r="D11335" t="s">
        <v>3289</v>
      </c>
      <c r="E11335">
        <v>0.06</v>
      </c>
      <c r="F11335">
        <v>0</v>
      </c>
      <c r="G11335">
        <v>0</v>
      </c>
      <c r="H11335">
        <v>0</v>
      </c>
      <c r="I11335">
        <v>0</v>
      </c>
    </row>
    <row r="11336" spans="1:9" x14ac:dyDescent="0.25">
      <c r="A11336" t="s">
        <v>724</v>
      </c>
      <c r="B11336">
        <v>48759</v>
      </c>
      <c r="C11336" s="593">
        <v>0.06</v>
      </c>
      <c r="D11336" t="s">
        <v>3289</v>
      </c>
      <c r="E11336">
        <v>0.06</v>
      </c>
      <c r="F11336">
        <v>0</v>
      </c>
      <c r="G11336">
        <v>0</v>
      </c>
      <c r="H11336">
        <v>0</v>
      </c>
      <c r="I11336">
        <v>0</v>
      </c>
    </row>
    <row r="11337" spans="1:9" x14ac:dyDescent="0.25">
      <c r="A11337" t="s">
        <v>724</v>
      </c>
      <c r="B11337">
        <v>48760</v>
      </c>
      <c r="C11337" s="593">
        <v>0.06</v>
      </c>
      <c r="D11337" t="s">
        <v>3976</v>
      </c>
      <c r="E11337">
        <v>0.06</v>
      </c>
      <c r="F11337">
        <v>0</v>
      </c>
      <c r="G11337">
        <v>0</v>
      </c>
      <c r="H11337">
        <v>0</v>
      </c>
      <c r="I11337">
        <v>0</v>
      </c>
    </row>
    <row r="11338" spans="1:9" x14ac:dyDescent="0.25">
      <c r="A11338" t="s">
        <v>724</v>
      </c>
      <c r="B11338">
        <v>48761</v>
      </c>
      <c r="C11338" s="593">
        <v>0.06</v>
      </c>
      <c r="D11338" t="s">
        <v>4012</v>
      </c>
      <c r="E11338">
        <v>0.06</v>
      </c>
      <c r="F11338">
        <v>0</v>
      </c>
      <c r="G11338">
        <v>0</v>
      </c>
      <c r="H11338">
        <v>0</v>
      </c>
      <c r="I11338">
        <v>0</v>
      </c>
    </row>
    <row r="11339" spans="1:9" x14ac:dyDescent="0.25">
      <c r="A11339" t="s">
        <v>724</v>
      </c>
      <c r="B11339">
        <v>48762</v>
      </c>
      <c r="C11339" s="593">
        <v>0.06</v>
      </c>
      <c r="D11339" t="s">
        <v>4021</v>
      </c>
      <c r="E11339">
        <v>0.06</v>
      </c>
      <c r="F11339">
        <v>0</v>
      </c>
      <c r="G11339">
        <v>0</v>
      </c>
      <c r="H11339">
        <v>0</v>
      </c>
      <c r="I11339">
        <v>0</v>
      </c>
    </row>
    <row r="11340" spans="1:9" x14ac:dyDescent="0.25">
      <c r="A11340" t="s">
        <v>724</v>
      </c>
      <c r="B11340">
        <v>48763</v>
      </c>
      <c r="C11340" s="593">
        <v>0.06</v>
      </c>
      <c r="D11340" t="s">
        <v>4025</v>
      </c>
      <c r="E11340">
        <v>0.06</v>
      </c>
      <c r="F11340">
        <v>0</v>
      </c>
      <c r="G11340">
        <v>0</v>
      </c>
      <c r="H11340">
        <v>0</v>
      </c>
      <c r="I11340">
        <v>0</v>
      </c>
    </row>
    <row r="11341" spans="1:9" x14ac:dyDescent="0.25">
      <c r="A11341" t="s">
        <v>724</v>
      </c>
      <c r="B11341">
        <v>48764</v>
      </c>
      <c r="C11341" s="593">
        <v>0.06</v>
      </c>
      <c r="D11341" t="s">
        <v>4025</v>
      </c>
      <c r="E11341">
        <v>0.06</v>
      </c>
      <c r="F11341">
        <v>0</v>
      </c>
      <c r="G11341">
        <v>0</v>
      </c>
      <c r="H11341">
        <v>0</v>
      </c>
      <c r="I11341">
        <v>0</v>
      </c>
    </row>
    <row r="11342" spans="1:9" x14ac:dyDescent="0.25">
      <c r="A11342" t="s">
        <v>724</v>
      </c>
      <c r="B11342">
        <v>48765</v>
      </c>
      <c r="C11342" s="593">
        <v>0.06</v>
      </c>
      <c r="D11342" t="s">
        <v>4020</v>
      </c>
      <c r="E11342">
        <v>0.06</v>
      </c>
      <c r="F11342">
        <v>0</v>
      </c>
      <c r="G11342">
        <v>0</v>
      </c>
      <c r="H11342">
        <v>0</v>
      </c>
      <c r="I11342">
        <v>0</v>
      </c>
    </row>
    <row r="11343" spans="1:9" x14ac:dyDescent="0.25">
      <c r="A11343" t="s">
        <v>724</v>
      </c>
      <c r="B11343">
        <v>48766</v>
      </c>
      <c r="C11343" s="593">
        <v>0.06</v>
      </c>
      <c r="D11343" t="s">
        <v>4020</v>
      </c>
      <c r="E11343">
        <v>0.06</v>
      </c>
      <c r="F11343">
        <v>0</v>
      </c>
      <c r="G11343">
        <v>0</v>
      </c>
      <c r="H11343">
        <v>0</v>
      </c>
      <c r="I11343">
        <v>0</v>
      </c>
    </row>
    <row r="11344" spans="1:9" x14ac:dyDescent="0.25">
      <c r="A11344" t="s">
        <v>724</v>
      </c>
      <c r="B11344">
        <v>48767</v>
      </c>
      <c r="C11344" s="593">
        <v>0.06</v>
      </c>
      <c r="D11344" t="s">
        <v>3289</v>
      </c>
      <c r="E11344">
        <v>0.06</v>
      </c>
      <c r="F11344">
        <v>0</v>
      </c>
      <c r="G11344">
        <v>0</v>
      </c>
      <c r="H11344">
        <v>0</v>
      </c>
      <c r="I11344">
        <v>0</v>
      </c>
    </row>
    <row r="11345" spans="1:9" x14ac:dyDescent="0.25">
      <c r="A11345" t="s">
        <v>724</v>
      </c>
      <c r="B11345">
        <v>48768</v>
      </c>
      <c r="C11345" s="593">
        <v>0.06</v>
      </c>
      <c r="D11345" t="s">
        <v>3289</v>
      </c>
      <c r="E11345">
        <v>0.06</v>
      </c>
      <c r="F11345">
        <v>0</v>
      </c>
      <c r="G11345">
        <v>0</v>
      </c>
      <c r="H11345">
        <v>0</v>
      </c>
      <c r="I11345">
        <v>0</v>
      </c>
    </row>
    <row r="11346" spans="1:9" x14ac:dyDescent="0.25">
      <c r="A11346" t="s">
        <v>724</v>
      </c>
      <c r="B11346">
        <v>48770</v>
      </c>
      <c r="C11346" s="593">
        <v>0.06</v>
      </c>
      <c r="D11346" t="s">
        <v>4012</v>
      </c>
      <c r="E11346">
        <v>0.06</v>
      </c>
      <c r="F11346">
        <v>0</v>
      </c>
      <c r="G11346">
        <v>0</v>
      </c>
      <c r="H11346">
        <v>0</v>
      </c>
      <c r="I11346">
        <v>0</v>
      </c>
    </row>
    <row r="11347" spans="1:9" x14ac:dyDescent="0.25">
      <c r="A11347" t="s">
        <v>724</v>
      </c>
      <c r="B11347">
        <v>48787</v>
      </c>
      <c r="C11347" s="593">
        <v>0.06</v>
      </c>
      <c r="D11347" t="s">
        <v>4026</v>
      </c>
      <c r="E11347">
        <v>0.06</v>
      </c>
      <c r="F11347">
        <v>0</v>
      </c>
      <c r="G11347">
        <v>0</v>
      </c>
      <c r="H11347">
        <v>0</v>
      </c>
      <c r="I11347">
        <v>0</v>
      </c>
    </row>
    <row r="11348" spans="1:9" x14ac:dyDescent="0.25">
      <c r="A11348" t="s">
        <v>724</v>
      </c>
      <c r="B11348">
        <v>48801</v>
      </c>
      <c r="C11348" s="593">
        <v>0.06</v>
      </c>
      <c r="D11348" t="s">
        <v>4015</v>
      </c>
      <c r="E11348">
        <v>0.06</v>
      </c>
      <c r="F11348">
        <v>0</v>
      </c>
      <c r="G11348">
        <v>0</v>
      </c>
      <c r="H11348">
        <v>0</v>
      </c>
      <c r="I11348">
        <v>0</v>
      </c>
    </row>
    <row r="11349" spans="1:9" x14ac:dyDescent="0.25">
      <c r="A11349" t="s">
        <v>724</v>
      </c>
      <c r="B11349">
        <v>48804</v>
      </c>
      <c r="C11349" s="593">
        <v>0.06</v>
      </c>
      <c r="D11349" t="s">
        <v>4027</v>
      </c>
      <c r="E11349">
        <v>0.06</v>
      </c>
      <c r="F11349">
        <v>0</v>
      </c>
      <c r="G11349">
        <v>0</v>
      </c>
      <c r="H11349">
        <v>0</v>
      </c>
      <c r="I11349">
        <v>0</v>
      </c>
    </row>
    <row r="11350" spans="1:9" x14ac:dyDescent="0.25">
      <c r="A11350" t="s">
        <v>724</v>
      </c>
      <c r="B11350">
        <v>48805</v>
      </c>
      <c r="C11350" s="593">
        <v>0.06</v>
      </c>
      <c r="D11350" t="s">
        <v>4028</v>
      </c>
      <c r="E11350">
        <v>0.06</v>
      </c>
      <c r="F11350">
        <v>0</v>
      </c>
      <c r="G11350">
        <v>0</v>
      </c>
      <c r="H11350">
        <v>0</v>
      </c>
      <c r="I11350">
        <v>0</v>
      </c>
    </row>
    <row r="11351" spans="1:9" x14ac:dyDescent="0.25">
      <c r="A11351" t="s">
        <v>724</v>
      </c>
      <c r="B11351">
        <v>48806</v>
      </c>
      <c r="C11351" s="593">
        <v>0.06</v>
      </c>
      <c r="D11351" t="s">
        <v>4009</v>
      </c>
      <c r="E11351">
        <v>0.06</v>
      </c>
      <c r="F11351">
        <v>0</v>
      </c>
      <c r="G11351">
        <v>0</v>
      </c>
      <c r="H11351">
        <v>0</v>
      </c>
      <c r="I11351">
        <v>0</v>
      </c>
    </row>
    <row r="11352" spans="1:9" x14ac:dyDescent="0.25">
      <c r="A11352" t="s">
        <v>724</v>
      </c>
      <c r="B11352">
        <v>48807</v>
      </c>
      <c r="C11352" s="593">
        <v>0.06</v>
      </c>
      <c r="D11352" t="s">
        <v>4009</v>
      </c>
      <c r="E11352">
        <v>0.06</v>
      </c>
      <c r="F11352">
        <v>0</v>
      </c>
      <c r="G11352">
        <v>0</v>
      </c>
      <c r="H11352">
        <v>0</v>
      </c>
      <c r="I11352">
        <v>0</v>
      </c>
    </row>
    <row r="11353" spans="1:9" x14ac:dyDescent="0.25">
      <c r="A11353" t="s">
        <v>724</v>
      </c>
      <c r="B11353">
        <v>48808</v>
      </c>
      <c r="C11353" s="593">
        <v>0.06</v>
      </c>
      <c r="D11353" t="s">
        <v>1297</v>
      </c>
      <c r="E11353">
        <v>0.06</v>
      </c>
      <c r="F11353">
        <v>0</v>
      </c>
      <c r="G11353">
        <v>0</v>
      </c>
      <c r="H11353">
        <v>0</v>
      </c>
      <c r="I11353">
        <v>0</v>
      </c>
    </row>
    <row r="11354" spans="1:9" x14ac:dyDescent="0.25">
      <c r="A11354" t="s">
        <v>724</v>
      </c>
      <c r="B11354">
        <v>48809</v>
      </c>
      <c r="C11354" s="593">
        <v>0.06</v>
      </c>
      <c r="D11354" t="s">
        <v>4029</v>
      </c>
      <c r="E11354">
        <v>0.06</v>
      </c>
      <c r="F11354">
        <v>0</v>
      </c>
      <c r="G11354">
        <v>0</v>
      </c>
      <c r="H11354">
        <v>0</v>
      </c>
      <c r="I11354">
        <v>0</v>
      </c>
    </row>
    <row r="11355" spans="1:9" x14ac:dyDescent="0.25">
      <c r="A11355" t="s">
        <v>724</v>
      </c>
      <c r="B11355">
        <v>48811</v>
      </c>
      <c r="C11355" s="593">
        <v>0.06</v>
      </c>
      <c r="D11355" t="s">
        <v>4030</v>
      </c>
      <c r="E11355">
        <v>0.06</v>
      </c>
      <c r="F11355">
        <v>0</v>
      </c>
      <c r="G11355">
        <v>0</v>
      </c>
      <c r="H11355">
        <v>0</v>
      </c>
      <c r="I11355">
        <v>0</v>
      </c>
    </row>
    <row r="11356" spans="1:9" x14ac:dyDescent="0.25">
      <c r="A11356" t="s">
        <v>724</v>
      </c>
      <c r="B11356">
        <v>48812</v>
      </c>
      <c r="C11356" s="593">
        <v>0.06</v>
      </c>
      <c r="D11356" t="s">
        <v>4030</v>
      </c>
      <c r="E11356">
        <v>0.06</v>
      </c>
      <c r="F11356">
        <v>0</v>
      </c>
      <c r="G11356">
        <v>0</v>
      </c>
      <c r="H11356">
        <v>0</v>
      </c>
      <c r="I11356">
        <v>0</v>
      </c>
    </row>
    <row r="11357" spans="1:9" x14ac:dyDescent="0.25">
      <c r="A11357" t="s">
        <v>724</v>
      </c>
      <c r="B11357">
        <v>48813</v>
      </c>
      <c r="C11357" s="593">
        <v>0.06</v>
      </c>
      <c r="D11357" t="s">
        <v>2116</v>
      </c>
      <c r="E11357">
        <v>0.06</v>
      </c>
      <c r="F11357">
        <v>0</v>
      </c>
      <c r="G11357">
        <v>0</v>
      </c>
      <c r="H11357">
        <v>0</v>
      </c>
      <c r="I11357">
        <v>0</v>
      </c>
    </row>
    <row r="11358" spans="1:9" x14ac:dyDescent="0.25">
      <c r="A11358" t="s">
        <v>724</v>
      </c>
      <c r="B11358">
        <v>48815</v>
      </c>
      <c r="C11358" s="593">
        <v>0.06</v>
      </c>
      <c r="D11358" t="s">
        <v>4029</v>
      </c>
      <c r="E11358">
        <v>0.06</v>
      </c>
      <c r="F11358">
        <v>0</v>
      </c>
      <c r="G11358">
        <v>0</v>
      </c>
      <c r="H11358">
        <v>0</v>
      </c>
      <c r="I11358">
        <v>0</v>
      </c>
    </row>
    <row r="11359" spans="1:9" x14ac:dyDescent="0.25">
      <c r="A11359" t="s">
        <v>724</v>
      </c>
      <c r="B11359">
        <v>48816</v>
      </c>
      <c r="C11359" s="593">
        <v>0.06</v>
      </c>
      <c r="D11359" t="s">
        <v>1933</v>
      </c>
      <c r="E11359">
        <v>0.06</v>
      </c>
      <c r="F11359">
        <v>0</v>
      </c>
      <c r="G11359">
        <v>0</v>
      </c>
      <c r="H11359">
        <v>0</v>
      </c>
      <c r="I11359">
        <v>0</v>
      </c>
    </row>
    <row r="11360" spans="1:9" x14ac:dyDescent="0.25">
      <c r="A11360" t="s">
        <v>724</v>
      </c>
      <c r="B11360">
        <v>48817</v>
      </c>
      <c r="C11360" s="593">
        <v>0.06</v>
      </c>
      <c r="D11360" t="s">
        <v>4008</v>
      </c>
      <c r="E11360">
        <v>0.06</v>
      </c>
      <c r="F11360">
        <v>0</v>
      </c>
      <c r="G11360">
        <v>0</v>
      </c>
      <c r="H11360">
        <v>0</v>
      </c>
      <c r="I11360">
        <v>0</v>
      </c>
    </row>
    <row r="11361" spans="1:9" x14ac:dyDescent="0.25">
      <c r="A11361" t="s">
        <v>724</v>
      </c>
      <c r="B11361">
        <v>48818</v>
      </c>
      <c r="C11361" s="593">
        <v>0.06</v>
      </c>
      <c r="D11361" t="s">
        <v>4030</v>
      </c>
      <c r="E11361">
        <v>0.06</v>
      </c>
      <c r="F11361">
        <v>0</v>
      </c>
      <c r="G11361">
        <v>0</v>
      </c>
      <c r="H11361">
        <v>0</v>
      </c>
      <c r="I11361">
        <v>0</v>
      </c>
    </row>
    <row r="11362" spans="1:9" x14ac:dyDescent="0.25">
      <c r="A11362" t="s">
        <v>724</v>
      </c>
      <c r="B11362">
        <v>48819</v>
      </c>
      <c r="C11362" s="593">
        <v>0.06</v>
      </c>
      <c r="D11362" t="s">
        <v>4028</v>
      </c>
      <c r="E11362">
        <v>0.06</v>
      </c>
      <c r="F11362">
        <v>0</v>
      </c>
      <c r="G11362">
        <v>0</v>
      </c>
      <c r="H11362">
        <v>0</v>
      </c>
      <c r="I11362">
        <v>0</v>
      </c>
    </row>
    <row r="11363" spans="1:9" x14ac:dyDescent="0.25">
      <c r="A11363" t="s">
        <v>724</v>
      </c>
      <c r="B11363">
        <v>48820</v>
      </c>
      <c r="C11363" s="593">
        <v>0.06</v>
      </c>
      <c r="D11363" t="s">
        <v>1297</v>
      </c>
      <c r="E11363">
        <v>0.06</v>
      </c>
      <c r="F11363">
        <v>0</v>
      </c>
      <c r="G11363">
        <v>0</v>
      </c>
      <c r="H11363">
        <v>0</v>
      </c>
      <c r="I11363">
        <v>0</v>
      </c>
    </row>
    <row r="11364" spans="1:9" x14ac:dyDescent="0.25">
      <c r="A11364" t="s">
        <v>724</v>
      </c>
      <c r="B11364">
        <v>48821</v>
      </c>
      <c r="C11364" s="593">
        <v>0.06</v>
      </c>
      <c r="D11364" t="s">
        <v>4028</v>
      </c>
      <c r="E11364">
        <v>0.06</v>
      </c>
      <c r="F11364">
        <v>0</v>
      </c>
      <c r="G11364">
        <v>0</v>
      </c>
      <c r="H11364">
        <v>0</v>
      </c>
      <c r="I11364">
        <v>0</v>
      </c>
    </row>
    <row r="11365" spans="1:9" x14ac:dyDescent="0.25">
      <c r="A11365" t="s">
        <v>724</v>
      </c>
      <c r="B11365">
        <v>48822</v>
      </c>
      <c r="C11365" s="593">
        <v>0.06</v>
      </c>
      <c r="D11365" t="s">
        <v>1297</v>
      </c>
      <c r="E11365">
        <v>0.06</v>
      </c>
      <c r="F11365">
        <v>0</v>
      </c>
      <c r="G11365">
        <v>0</v>
      </c>
      <c r="H11365">
        <v>0</v>
      </c>
      <c r="I11365">
        <v>0</v>
      </c>
    </row>
    <row r="11366" spans="1:9" x14ac:dyDescent="0.25">
      <c r="A11366" t="s">
        <v>724</v>
      </c>
      <c r="B11366">
        <v>48823</v>
      </c>
      <c r="C11366" s="593">
        <v>0.06</v>
      </c>
      <c r="D11366" t="s">
        <v>1297</v>
      </c>
      <c r="E11366">
        <v>0.06</v>
      </c>
      <c r="F11366">
        <v>0</v>
      </c>
      <c r="G11366">
        <v>0</v>
      </c>
      <c r="H11366">
        <v>0</v>
      </c>
      <c r="I11366">
        <v>0</v>
      </c>
    </row>
    <row r="11367" spans="1:9" x14ac:dyDescent="0.25">
      <c r="A11367" t="s">
        <v>724</v>
      </c>
      <c r="B11367">
        <v>48824</v>
      </c>
      <c r="C11367" s="593">
        <v>0.06</v>
      </c>
      <c r="D11367" t="s">
        <v>4031</v>
      </c>
      <c r="E11367">
        <v>0.06</v>
      </c>
      <c r="F11367">
        <v>0</v>
      </c>
      <c r="G11367">
        <v>0</v>
      </c>
      <c r="H11367">
        <v>0</v>
      </c>
      <c r="I11367">
        <v>0</v>
      </c>
    </row>
    <row r="11368" spans="1:9" x14ac:dyDescent="0.25">
      <c r="A11368" t="s">
        <v>724</v>
      </c>
      <c r="B11368">
        <v>48825</v>
      </c>
      <c r="C11368" s="593">
        <v>0.06</v>
      </c>
      <c r="D11368" t="s">
        <v>4031</v>
      </c>
      <c r="E11368">
        <v>0.06</v>
      </c>
      <c r="F11368">
        <v>0</v>
      </c>
      <c r="G11368">
        <v>0</v>
      </c>
      <c r="H11368">
        <v>0</v>
      </c>
      <c r="I11368">
        <v>0</v>
      </c>
    </row>
    <row r="11369" spans="1:9" x14ac:dyDescent="0.25">
      <c r="A11369" t="s">
        <v>724</v>
      </c>
      <c r="B11369">
        <v>48826</v>
      </c>
      <c r="C11369" s="593">
        <v>0.06</v>
      </c>
      <c r="D11369" t="s">
        <v>4031</v>
      </c>
      <c r="E11369">
        <v>0.06</v>
      </c>
      <c r="F11369">
        <v>0</v>
      </c>
      <c r="G11369">
        <v>0</v>
      </c>
      <c r="H11369">
        <v>0</v>
      </c>
      <c r="I11369">
        <v>0</v>
      </c>
    </row>
    <row r="11370" spans="1:9" x14ac:dyDescent="0.25">
      <c r="A11370" t="s">
        <v>724</v>
      </c>
      <c r="B11370">
        <v>48827</v>
      </c>
      <c r="C11370" s="593">
        <v>0.06</v>
      </c>
      <c r="D11370" t="s">
        <v>4028</v>
      </c>
      <c r="E11370">
        <v>0.06</v>
      </c>
      <c r="F11370">
        <v>0</v>
      </c>
      <c r="G11370">
        <v>0</v>
      </c>
      <c r="H11370">
        <v>0</v>
      </c>
      <c r="I11370">
        <v>0</v>
      </c>
    </row>
    <row r="11371" spans="1:9" x14ac:dyDescent="0.25">
      <c r="A11371" t="s">
        <v>724</v>
      </c>
      <c r="B11371">
        <v>48829</v>
      </c>
      <c r="C11371" s="593">
        <v>0.06</v>
      </c>
      <c r="D11371" t="s">
        <v>4030</v>
      </c>
      <c r="E11371">
        <v>0.06</v>
      </c>
      <c r="F11371">
        <v>0</v>
      </c>
      <c r="G11371">
        <v>0</v>
      </c>
      <c r="H11371">
        <v>0</v>
      </c>
      <c r="I11371">
        <v>0</v>
      </c>
    </row>
    <row r="11372" spans="1:9" x14ac:dyDescent="0.25">
      <c r="A11372" t="s">
        <v>724</v>
      </c>
      <c r="B11372">
        <v>48830</v>
      </c>
      <c r="C11372" s="593">
        <v>0.06</v>
      </c>
      <c r="D11372" t="s">
        <v>4015</v>
      </c>
      <c r="E11372">
        <v>0.06</v>
      </c>
      <c r="F11372">
        <v>0</v>
      </c>
      <c r="G11372">
        <v>0</v>
      </c>
      <c r="H11372">
        <v>0</v>
      </c>
      <c r="I11372">
        <v>0</v>
      </c>
    </row>
    <row r="11373" spans="1:9" x14ac:dyDescent="0.25">
      <c r="A11373" t="s">
        <v>724</v>
      </c>
      <c r="B11373">
        <v>48831</v>
      </c>
      <c r="C11373" s="593">
        <v>0.06</v>
      </c>
      <c r="D11373" t="s">
        <v>4009</v>
      </c>
      <c r="E11373">
        <v>0.06</v>
      </c>
      <c r="F11373">
        <v>0</v>
      </c>
      <c r="G11373">
        <v>0</v>
      </c>
      <c r="H11373">
        <v>0</v>
      </c>
      <c r="I11373">
        <v>0</v>
      </c>
    </row>
    <row r="11374" spans="1:9" x14ac:dyDescent="0.25">
      <c r="A11374" t="s">
        <v>724</v>
      </c>
      <c r="B11374">
        <v>48832</v>
      </c>
      <c r="C11374" s="593">
        <v>0.06</v>
      </c>
      <c r="D11374" t="s">
        <v>4015</v>
      </c>
      <c r="E11374">
        <v>0.06</v>
      </c>
      <c r="F11374">
        <v>0</v>
      </c>
      <c r="G11374">
        <v>0</v>
      </c>
      <c r="H11374">
        <v>0</v>
      </c>
      <c r="I11374">
        <v>0</v>
      </c>
    </row>
    <row r="11375" spans="1:9" x14ac:dyDescent="0.25">
      <c r="A11375" t="s">
        <v>724</v>
      </c>
      <c r="B11375">
        <v>48833</v>
      </c>
      <c r="C11375" s="593">
        <v>0.06</v>
      </c>
      <c r="D11375" t="s">
        <v>1297</v>
      </c>
      <c r="E11375">
        <v>0.06</v>
      </c>
      <c r="F11375">
        <v>0</v>
      </c>
      <c r="G11375">
        <v>0</v>
      </c>
      <c r="H11375">
        <v>0</v>
      </c>
      <c r="I11375">
        <v>0</v>
      </c>
    </row>
    <row r="11376" spans="1:9" x14ac:dyDescent="0.25">
      <c r="A11376" t="s">
        <v>724</v>
      </c>
      <c r="B11376">
        <v>48834</v>
      </c>
      <c r="C11376" s="593">
        <v>0.06</v>
      </c>
      <c r="D11376" t="s">
        <v>4030</v>
      </c>
      <c r="E11376">
        <v>0.06</v>
      </c>
      <c r="F11376">
        <v>0</v>
      </c>
      <c r="G11376">
        <v>0</v>
      </c>
      <c r="H11376">
        <v>0</v>
      </c>
      <c r="I11376">
        <v>0</v>
      </c>
    </row>
    <row r="11377" spans="1:9" x14ac:dyDescent="0.25">
      <c r="A11377" t="s">
        <v>724</v>
      </c>
      <c r="B11377">
        <v>48835</v>
      </c>
      <c r="C11377" s="593">
        <v>0.06</v>
      </c>
      <c r="D11377" t="s">
        <v>1297</v>
      </c>
      <c r="E11377">
        <v>0.06</v>
      </c>
      <c r="F11377">
        <v>0</v>
      </c>
      <c r="G11377">
        <v>0</v>
      </c>
      <c r="H11377">
        <v>0</v>
      </c>
      <c r="I11377">
        <v>0</v>
      </c>
    </row>
    <row r="11378" spans="1:9" x14ac:dyDescent="0.25">
      <c r="A11378" t="s">
        <v>724</v>
      </c>
      <c r="B11378">
        <v>48836</v>
      </c>
      <c r="C11378" s="593">
        <v>0.06</v>
      </c>
      <c r="D11378" t="s">
        <v>1933</v>
      </c>
      <c r="E11378">
        <v>0.06</v>
      </c>
      <c r="F11378">
        <v>0</v>
      </c>
      <c r="G11378">
        <v>0</v>
      </c>
      <c r="H11378">
        <v>0</v>
      </c>
      <c r="I11378">
        <v>0</v>
      </c>
    </row>
    <row r="11379" spans="1:9" x14ac:dyDescent="0.25">
      <c r="A11379" t="s">
        <v>724</v>
      </c>
      <c r="B11379">
        <v>48837</v>
      </c>
      <c r="C11379" s="593">
        <v>0.06</v>
      </c>
      <c r="D11379" t="s">
        <v>2116</v>
      </c>
      <c r="E11379">
        <v>0.06</v>
      </c>
      <c r="F11379">
        <v>0</v>
      </c>
      <c r="G11379">
        <v>0</v>
      </c>
      <c r="H11379">
        <v>0</v>
      </c>
      <c r="I11379">
        <v>0</v>
      </c>
    </row>
    <row r="11380" spans="1:9" x14ac:dyDescent="0.25">
      <c r="A11380" t="s">
        <v>724</v>
      </c>
      <c r="B11380">
        <v>48838</v>
      </c>
      <c r="C11380" s="593">
        <v>0.06</v>
      </c>
      <c r="D11380" t="s">
        <v>4030</v>
      </c>
      <c r="E11380">
        <v>0.06</v>
      </c>
      <c r="F11380">
        <v>0</v>
      </c>
      <c r="G11380">
        <v>0</v>
      </c>
      <c r="H11380">
        <v>0</v>
      </c>
      <c r="I11380">
        <v>0</v>
      </c>
    </row>
    <row r="11381" spans="1:9" x14ac:dyDescent="0.25">
      <c r="A11381" t="s">
        <v>724</v>
      </c>
      <c r="B11381">
        <v>48840</v>
      </c>
      <c r="C11381" s="593">
        <v>0.06</v>
      </c>
      <c r="D11381" t="s">
        <v>1297</v>
      </c>
      <c r="E11381">
        <v>0.06</v>
      </c>
      <c r="F11381">
        <v>0</v>
      </c>
      <c r="G11381">
        <v>0</v>
      </c>
      <c r="H11381">
        <v>0</v>
      </c>
      <c r="I11381">
        <v>0</v>
      </c>
    </row>
    <row r="11382" spans="1:9" x14ac:dyDescent="0.25">
      <c r="A11382" t="s">
        <v>724</v>
      </c>
      <c r="B11382">
        <v>48841</v>
      </c>
      <c r="C11382" s="593">
        <v>0.06</v>
      </c>
      <c r="D11382" t="s">
        <v>4009</v>
      </c>
      <c r="E11382">
        <v>0.06</v>
      </c>
      <c r="F11382">
        <v>0</v>
      </c>
      <c r="G11382">
        <v>0</v>
      </c>
      <c r="H11382">
        <v>0</v>
      </c>
      <c r="I11382">
        <v>0</v>
      </c>
    </row>
    <row r="11383" spans="1:9" x14ac:dyDescent="0.25">
      <c r="A11383" t="s">
        <v>724</v>
      </c>
      <c r="B11383">
        <v>48842</v>
      </c>
      <c r="C11383" s="593">
        <v>0.06</v>
      </c>
      <c r="D11383" t="s">
        <v>4028</v>
      </c>
      <c r="E11383">
        <v>0.06</v>
      </c>
      <c r="F11383">
        <v>0</v>
      </c>
      <c r="G11383">
        <v>0</v>
      </c>
      <c r="H11383">
        <v>0</v>
      </c>
      <c r="I11383">
        <v>0</v>
      </c>
    </row>
    <row r="11384" spans="1:9" x14ac:dyDescent="0.25">
      <c r="A11384" t="s">
        <v>724</v>
      </c>
      <c r="B11384">
        <v>48843</v>
      </c>
      <c r="C11384" s="593">
        <v>0.06</v>
      </c>
      <c r="D11384" t="s">
        <v>1933</v>
      </c>
      <c r="E11384">
        <v>0.06</v>
      </c>
      <c r="F11384">
        <v>0</v>
      </c>
      <c r="G11384">
        <v>0</v>
      </c>
      <c r="H11384">
        <v>0</v>
      </c>
      <c r="I11384">
        <v>0</v>
      </c>
    </row>
    <row r="11385" spans="1:9" x14ac:dyDescent="0.25">
      <c r="A11385" t="s">
        <v>724</v>
      </c>
      <c r="B11385">
        <v>48844</v>
      </c>
      <c r="C11385" s="593">
        <v>0.06</v>
      </c>
      <c r="D11385" t="s">
        <v>4032</v>
      </c>
      <c r="E11385">
        <v>0.06</v>
      </c>
      <c r="F11385">
        <v>0</v>
      </c>
      <c r="G11385">
        <v>0</v>
      </c>
      <c r="H11385">
        <v>0</v>
      </c>
      <c r="I11385">
        <v>0</v>
      </c>
    </row>
    <row r="11386" spans="1:9" x14ac:dyDescent="0.25">
      <c r="A11386" t="s">
        <v>724</v>
      </c>
      <c r="B11386">
        <v>48845</v>
      </c>
      <c r="C11386" s="593">
        <v>0.06</v>
      </c>
      <c r="D11386" t="s">
        <v>4030</v>
      </c>
      <c r="E11386">
        <v>0.06</v>
      </c>
      <c r="F11386">
        <v>0</v>
      </c>
      <c r="G11386">
        <v>0</v>
      </c>
      <c r="H11386">
        <v>0</v>
      </c>
      <c r="I11386">
        <v>0</v>
      </c>
    </row>
    <row r="11387" spans="1:9" x14ac:dyDescent="0.25">
      <c r="A11387" t="s">
        <v>724</v>
      </c>
      <c r="B11387">
        <v>48846</v>
      </c>
      <c r="C11387" s="593">
        <v>0.06</v>
      </c>
      <c r="D11387" t="s">
        <v>4029</v>
      </c>
      <c r="E11387">
        <v>0.06</v>
      </c>
      <c r="F11387">
        <v>0</v>
      </c>
      <c r="G11387">
        <v>0</v>
      </c>
      <c r="H11387">
        <v>0</v>
      </c>
      <c r="I11387">
        <v>0</v>
      </c>
    </row>
    <row r="11388" spans="1:9" x14ac:dyDescent="0.25">
      <c r="A11388" t="s">
        <v>724</v>
      </c>
      <c r="B11388">
        <v>48847</v>
      </c>
      <c r="C11388" s="593">
        <v>0.06</v>
      </c>
      <c r="D11388" t="s">
        <v>4015</v>
      </c>
      <c r="E11388">
        <v>0.06</v>
      </c>
      <c r="F11388">
        <v>0</v>
      </c>
      <c r="G11388">
        <v>0</v>
      </c>
      <c r="H11388">
        <v>0</v>
      </c>
      <c r="I11388">
        <v>0</v>
      </c>
    </row>
    <row r="11389" spans="1:9" x14ac:dyDescent="0.25">
      <c r="A11389" t="s">
        <v>724</v>
      </c>
      <c r="B11389">
        <v>48848</v>
      </c>
      <c r="C11389" s="593">
        <v>0.06</v>
      </c>
      <c r="D11389" t="s">
        <v>1297</v>
      </c>
      <c r="E11389">
        <v>0.06</v>
      </c>
      <c r="F11389">
        <v>0</v>
      </c>
      <c r="G11389">
        <v>0</v>
      </c>
      <c r="H11389">
        <v>0</v>
      </c>
      <c r="I11389">
        <v>0</v>
      </c>
    </row>
    <row r="11390" spans="1:9" x14ac:dyDescent="0.25">
      <c r="A11390" t="s">
        <v>724</v>
      </c>
      <c r="B11390">
        <v>48849</v>
      </c>
      <c r="C11390" s="593">
        <v>0.06</v>
      </c>
      <c r="D11390" t="s">
        <v>4029</v>
      </c>
      <c r="E11390">
        <v>0.06</v>
      </c>
      <c r="F11390">
        <v>0</v>
      </c>
      <c r="G11390">
        <v>0</v>
      </c>
      <c r="H11390">
        <v>0</v>
      </c>
      <c r="I11390">
        <v>0</v>
      </c>
    </row>
    <row r="11391" spans="1:9" x14ac:dyDescent="0.25">
      <c r="A11391" t="s">
        <v>724</v>
      </c>
      <c r="B11391">
        <v>48850</v>
      </c>
      <c r="C11391" s="593">
        <v>0.06</v>
      </c>
      <c r="D11391" t="s">
        <v>4030</v>
      </c>
      <c r="E11391">
        <v>0.06</v>
      </c>
      <c r="F11391">
        <v>0</v>
      </c>
      <c r="G11391">
        <v>0</v>
      </c>
      <c r="H11391">
        <v>0</v>
      </c>
      <c r="I11391">
        <v>0</v>
      </c>
    </row>
    <row r="11392" spans="1:9" x14ac:dyDescent="0.25">
      <c r="A11392" t="s">
        <v>724</v>
      </c>
      <c r="B11392">
        <v>48851</v>
      </c>
      <c r="C11392" s="593">
        <v>0.06</v>
      </c>
      <c r="D11392" t="s">
        <v>4029</v>
      </c>
      <c r="E11392">
        <v>0.06</v>
      </c>
      <c r="F11392">
        <v>0</v>
      </c>
      <c r="G11392">
        <v>0</v>
      </c>
      <c r="H11392">
        <v>0</v>
      </c>
      <c r="I11392">
        <v>0</v>
      </c>
    </row>
    <row r="11393" spans="1:9" x14ac:dyDescent="0.25">
      <c r="A11393" t="s">
        <v>724</v>
      </c>
      <c r="B11393">
        <v>48852</v>
      </c>
      <c r="C11393" s="593">
        <v>0.06</v>
      </c>
      <c r="D11393" t="s">
        <v>4033</v>
      </c>
      <c r="E11393">
        <v>0.06</v>
      </c>
      <c r="F11393">
        <v>0</v>
      </c>
      <c r="G11393">
        <v>0</v>
      </c>
      <c r="H11393">
        <v>0</v>
      </c>
      <c r="I11393">
        <v>0</v>
      </c>
    </row>
    <row r="11394" spans="1:9" x14ac:dyDescent="0.25">
      <c r="A11394" t="s">
        <v>724</v>
      </c>
      <c r="B11394">
        <v>48853</v>
      </c>
      <c r="C11394" s="593">
        <v>0.06</v>
      </c>
      <c r="D11394" t="s">
        <v>4034</v>
      </c>
      <c r="E11394">
        <v>0.06</v>
      </c>
      <c r="F11394">
        <v>0</v>
      </c>
      <c r="G11394">
        <v>0</v>
      </c>
      <c r="H11394">
        <v>0</v>
      </c>
      <c r="I11394">
        <v>0</v>
      </c>
    </row>
    <row r="11395" spans="1:9" x14ac:dyDescent="0.25">
      <c r="A11395" t="s">
        <v>724</v>
      </c>
      <c r="B11395">
        <v>48854</v>
      </c>
      <c r="C11395" s="593">
        <v>0.06</v>
      </c>
      <c r="D11395" t="s">
        <v>4028</v>
      </c>
      <c r="E11395">
        <v>0.06</v>
      </c>
      <c r="F11395">
        <v>0</v>
      </c>
      <c r="G11395">
        <v>0</v>
      </c>
      <c r="H11395">
        <v>0</v>
      </c>
      <c r="I11395">
        <v>0</v>
      </c>
    </row>
    <row r="11396" spans="1:9" x14ac:dyDescent="0.25">
      <c r="A11396" t="s">
        <v>724</v>
      </c>
      <c r="B11396">
        <v>48855</v>
      </c>
      <c r="C11396" s="593">
        <v>0.06</v>
      </c>
      <c r="D11396" t="s">
        <v>1933</v>
      </c>
      <c r="E11396">
        <v>0.06</v>
      </c>
      <c r="F11396">
        <v>0</v>
      </c>
      <c r="G11396">
        <v>0</v>
      </c>
      <c r="H11396">
        <v>0</v>
      </c>
      <c r="I11396">
        <v>0</v>
      </c>
    </row>
    <row r="11397" spans="1:9" x14ac:dyDescent="0.25">
      <c r="A11397" t="s">
        <v>724</v>
      </c>
      <c r="B11397">
        <v>48856</v>
      </c>
      <c r="C11397" s="593">
        <v>0.06</v>
      </c>
      <c r="D11397" t="s">
        <v>4015</v>
      </c>
      <c r="E11397">
        <v>0.06</v>
      </c>
      <c r="F11397">
        <v>0</v>
      </c>
      <c r="G11397">
        <v>0</v>
      </c>
      <c r="H11397">
        <v>0</v>
      </c>
      <c r="I11397">
        <v>0</v>
      </c>
    </row>
    <row r="11398" spans="1:9" x14ac:dyDescent="0.25">
      <c r="A11398" t="s">
        <v>724</v>
      </c>
      <c r="B11398">
        <v>48857</v>
      </c>
      <c r="C11398" s="593">
        <v>0.06</v>
      </c>
      <c r="D11398" t="s">
        <v>4008</v>
      </c>
      <c r="E11398">
        <v>0.06</v>
      </c>
      <c r="F11398">
        <v>0</v>
      </c>
      <c r="G11398">
        <v>0</v>
      </c>
      <c r="H11398">
        <v>0</v>
      </c>
      <c r="I11398">
        <v>0</v>
      </c>
    </row>
    <row r="11399" spans="1:9" x14ac:dyDescent="0.25">
      <c r="A11399" t="s">
        <v>724</v>
      </c>
      <c r="B11399">
        <v>48858</v>
      </c>
      <c r="C11399" s="593">
        <v>0.06</v>
      </c>
      <c r="D11399" t="s">
        <v>4018</v>
      </c>
      <c r="E11399">
        <v>0.06</v>
      </c>
      <c r="F11399">
        <v>0</v>
      </c>
      <c r="G11399">
        <v>0</v>
      </c>
      <c r="H11399">
        <v>0</v>
      </c>
      <c r="I11399">
        <v>0</v>
      </c>
    </row>
    <row r="11400" spans="1:9" x14ac:dyDescent="0.25">
      <c r="A11400" t="s">
        <v>724</v>
      </c>
      <c r="B11400">
        <v>48859</v>
      </c>
      <c r="C11400" s="593">
        <v>0.06</v>
      </c>
      <c r="D11400" t="s">
        <v>4027</v>
      </c>
      <c r="E11400">
        <v>0.06</v>
      </c>
      <c r="F11400">
        <v>0</v>
      </c>
      <c r="G11400">
        <v>0</v>
      </c>
      <c r="H11400">
        <v>0</v>
      </c>
      <c r="I11400">
        <v>0</v>
      </c>
    </row>
    <row r="11401" spans="1:9" x14ac:dyDescent="0.25">
      <c r="A11401" t="s">
        <v>724</v>
      </c>
      <c r="B11401">
        <v>48860</v>
      </c>
      <c r="C11401" s="593">
        <v>0.06</v>
      </c>
      <c r="D11401" t="s">
        <v>4035</v>
      </c>
      <c r="E11401">
        <v>0.06</v>
      </c>
      <c r="F11401">
        <v>0</v>
      </c>
      <c r="G11401">
        <v>0</v>
      </c>
      <c r="H11401">
        <v>0</v>
      </c>
      <c r="I11401">
        <v>0</v>
      </c>
    </row>
    <row r="11402" spans="1:9" x14ac:dyDescent="0.25">
      <c r="A11402" t="s">
        <v>724</v>
      </c>
      <c r="B11402">
        <v>48861</v>
      </c>
      <c r="C11402" s="593">
        <v>0.06</v>
      </c>
      <c r="D11402" t="s">
        <v>2116</v>
      </c>
      <c r="E11402">
        <v>0.06</v>
      </c>
      <c r="F11402">
        <v>0</v>
      </c>
      <c r="G11402">
        <v>0</v>
      </c>
      <c r="H11402">
        <v>0</v>
      </c>
      <c r="I11402">
        <v>0</v>
      </c>
    </row>
    <row r="11403" spans="1:9" x14ac:dyDescent="0.25">
      <c r="A11403" t="s">
        <v>724</v>
      </c>
      <c r="B11403">
        <v>48862</v>
      </c>
      <c r="C11403" s="593">
        <v>0.06</v>
      </c>
      <c r="D11403" t="s">
        <v>4015</v>
      </c>
      <c r="E11403">
        <v>0.06</v>
      </c>
      <c r="F11403">
        <v>0</v>
      </c>
      <c r="G11403">
        <v>0</v>
      </c>
      <c r="H11403">
        <v>0</v>
      </c>
      <c r="I11403">
        <v>0</v>
      </c>
    </row>
    <row r="11404" spans="1:9" x14ac:dyDescent="0.25">
      <c r="A11404" t="s">
        <v>724</v>
      </c>
      <c r="B11404">
        <v>48864</v>
      </c>
      <c r="C11404" s="593">
        <v>0.06</v>
      </c>
      <c r="D11404" t="s">
        <v>4028</v>
      </c>
      <c r="E11404">
        <v>0.06</v>
      </c>
      <c r="F11404">
        <v>0</v>
      </c>
      <c r="G11404">
        <v>0</v>
      </c>
      <c r="H11404">
        <v>0</v>
      </c>
      <c r="I11404">
        <v>0</v>
      </c>
    </row>
    <row r="11405" spans="1:9" x14ac:dyDescent="0.25">
      <c r="A11405" t="s">
        <v>724</v>
      </c>
      <c r="B11405">
        <v>48865</v>
      </c>
      <c r="C11405" s="593">
        <v>0.06</v>
      </c>
      <c r="D11405" t="s">
        <v>4029</v>
      </c>
      <c r="E11405">
        <v>0.06</v>
      </c>
      <c r="F11405">
        <v>0</v>
      </c>
      <c r="G11405">
        <v>0</v>
      </c>
      <c r="H11405">
        <v>0</v>
      </c>
      <c r="I11405">
        <v>0</v>
      </c>
    </row>
    <row r="11406" spans="1:9" x14ac:dyDescent="0.25">
      <c r="A11406" t="s">
        <v>724</v>
      </c>
      <c r="B11406">
        <v>48866</v>
      </c>
      <c r="C11406" s="593">
        <v>0.06</v>
      </c>
      <c r="D11406" t="s">
        <v>4008</v>
      </c>
      <c r="E11406">
        <v>0.06</v>
      </c>
      <c r="F11406">
        <v>0</v>
      </c>
      <c r="G11406">
        <v>0</v>
      </c>
      <c r="H11406">
        <v>0</v>
      </c>
      <c r="I11406">
        <v>0</v>
      </c>
    </row>
    <row r="11407" spans="1:9" x14ac:dyDescent="0.25">
      <c r="A11407" t="s">
        <v>724</v>
      </c>
      <c r="B11407">
        <v>48867</v>
      </c>
      <c r="C11407" s="593">
        <v>0.06</v>
      </c>
      <c r="D11407" t="s">
        <v>4008</v>
      </c>
      <c r="E11407">
        <v>0.06</v>
      </c>
      <c r="F11407">
        <v>0</v>
      </c>
      <c r="G11407">
        <v>0</v>
      </c>
      <c r="H11407">
        <v>0</v>
      </c>
      <c r="I11407">
        <v>0</v>
      </c>
    </row>
    <row r="11408" spans="1:9" x14ac:dyDescent="0.25">
      <c r="A11408" t="s">
        <v>724</v>
      </c>
      <c r="B11408">
        <v>48870</v>
      </c>
      <c r="C11408" s="593">
        <v>0.06</v>
      </c>
      <c r="D11408" t="s">
        <v>4030</v>
      </c>
      <c r="E11408">
        <v>0.06</v>
      </c>
      <c r="F11408">
        <v>0</v>
      </c>
      <c r="G11408">
        <v>0</v>
      </c>
      <c r="H11408">
        <v>0</v>
      </c>
      <c r="I11408">
        <v>0</v>
      </c>
    </row>
    <row r="11409" spans="1:9" x14ac:dyDescent="0.25">
      <c r="A11409" t="s">
        <v>724</v>
      </c>
      <c r="B11409">
        <v>48871</v>
      </c>
      <c r="C11409" s="593">
        <v>0.06</v>
      </c>
      <c r="D11409" t="s">
        <v>4015</v>
      </c>
      <c r="E11409">
        <v>0.06</v>
      </c>
      <c r="F11409">
        <v>0</v>
      </c>
      <c r="G11409">
        <v>0</v>
      </c>
      <c r="H11409">
        <v>0</v>
      </c>
      <c r="I11409">
        <v>0</v>
      </c>
    </row>
    <row r="11410" spans="1:9" x14ac:dyDescent="0.25">
      <c r="A11410" t="s">
        <v>724</v>
      </c>
      <c r="B11410">
        <v>48872</v>
      </c>
      <c r="C11410" s="593">
        <v>0.06</v>
      </c>
      <c r="D11410" t="s">
        <v>4008</v>
      </c>
      <c r="E11410">
        <v>0.06</v>
      </c>
      <c r="F11410">
        <v>0</v>
      </c>
      <c r="G11410">
        <v>0</v>
      </c>
      <c r="H11410">
        <v>0</v>
      </c>
      <c r="I11410">
        <v>0</v>
      </c>
    </row>
    <row r="11411" spans="1:9" x14ac:dyDescent="0.25">
      <c r="A11411" t="s">
        <v>724</v>
      </c>
      <c r="B11411">
        <v>48873</v>
      </c>
      <c r="C11411" s="593">
        <v>0.06</v>
      </c>
      <c r="D11411" t="s">
        <v>1297</v>
      </c>
      <c r="E11411">
        <v>0.06</v>
      </c>
      <c r="F11411">
        <v>0</v>
      </c>
      <c r="G11411">
        <v>0</v>
      </c>
      <c r="H11411">
        <v>0</v>
      </c>
      <c r="I11411">
        <v>0</v>
      </c>
    </row>
    <row r="11412" spans="1:9" x14ac:dyDescent="0.25">
      <c r="A11412" t="s">
        <v>724</v>
      </c>
      <c r="B11412">
        <v>48874</v>
      </c>
      <c r="C11412" s="593">
        <v>0.06</v>
      </c>
      <c r="D11412" t="s">
        <v>4015</v>
      </c>
      <c r="E11412">
        <v>0.06</v>
      </c>
      <c r="F11412">
        <v>0</v>
      </c>
      <c r="G11412">
        <v>0</v>
      </c>
      <c r="H11412">
        <v>0</v>
      </c>
      <c r="I11412">
        <v>0</v>
      </c>
    </row>
    <row r="11413" spans="1:9" x14ac:dyDescent="0.25">
      <c r="A11413" t="s">
        <v>724</v>
      </c>
      <c r="B11413">
        <v>48875</v>
      </c>
      <c r="C11413" s="593">
        <v>0.06</v>
      </c>
      <c r="D11413" t="s">
        <v>4029</v>
      </c>
      <c r="E11413">
        <v>0.06</v>
      </c>
      <c r="F11413">
        <v>0</v>
      </c>
      <c r="G11413">
        <v>0</v>
      </c>
      <c r="H11413">
        <v>0</v>
      </c>
      <c r="I11413">
        <v>0</v>
      </c>
    </row>
    <row r="11414" spans="1:9" x14ac:dyDescent="0.25">
      <c r="A11414" t="s">
        <v>724</v>
      </c>
      <c r="B11414">
        <v>48876</v>
      </c>
      <c r="C11414" s="593">
        <v>0.06</v>
      </c>
      <c r="D11414" t="s">
        <v>2116</v>
      </c>
      <c r="E11414">
        <v>0.06</v>
      </c>
      <c r="F11414">
        <v>0</v>
      </c>
      <c r="G11414">
        <v>0</v>
      </c>
      <c r="H11414">
        <v>0</v>
      </c>
      <c r="I11414">
        <v>0</v>
      </c>
    </row>
    <row r="11415" spans="1:9" x14ac:dyDescent="0.25">
      <c r="A11415" t="s">
        <v>724</v>
      </c>
      <c r="B11415">
        <v>48877</v>
      </c>
      <c r="C11415" s="593">
        <v>0.06</v>
      </c>
      <c r="D11415" t="s">
        <v>4015</v>
      </c>
      <c r="E11415">
        <v>0.06</v>
      </c>
      <c r="F11415">
        <v>0</v>
      </c>
      <c r="G11415">
        <v>0</v>
      </c>
      <c r="H11415">
        <v>0</v>
      </c>
      <c r="I11415">
        <v>0</v>
      </c>
    </row>
    <row r="11416" spans="1:9" x14ac:dyDescent="0.25">
      <c r="A11416" t="s">
        <v>724</v>
      </c>
      <c r="B11416">
        <v>48878</v>
      </c>
      <c r="C11416" s="593">
        <v>0.06</v>
      </c>
      <c r="D11416" t="s">
        <v>4018</v>
      </c>
      <c r="E11416">
        <v>0.06</v>
      </c>
      <c r="F11416">
        <v>0</v>
      </c>
      <c r="G11416">
        <v>0</v>
      </c>
      <c r="H11416">
        <v>0</v>
      </c>
      <c r="I11416">
        <v>0</v>
      </c>
    </row>
    <row r="11417" spans="1:9" x14ac:dyDescent="0.25">
      <c r="A11417" t="s">
        <v>724</v>
      </c>
      <c r="B11417">
        <v>48879</v>
      </c>
      <c r="C11417" s="593">
        <v>0.06</v>
      </c>
      <c r="D11417" t="s">
        <v>1297</v>
      </c>
      <c r="E11417">
        <v>0.06</v>
      </c>
      <c r="F11417">
        <v>0</v>
      </c>
      <c r="G11417">
        <v>0</v>
      </c>
      <c r="H11417">
        <v>0</v>
      </c>
      <c r="I11417">
        <v>0</v>
      </c>
    </row>
    <row r="11418" spans="1:9" x14ac:dyDescent="0.25">
      <c r="A11418" t="s">
        <v>724</v>
      </c>
      <c r="B11418">
        <v>48880</v>
      </c>
      <c r="C11418" s="593">
        <v>0.06</v>
      </c>
      <c r="D11418" t="s">
        <v>4015</v>
      </c>
      <c r="E11418">
        <v>0.06</v>
      </c>
      <c r="F11418">
        <v>0</v>
      </c>
      <c r="G11418">
        <v>0</v>
      </c>
      <c r="H11418">
        <v>0</v>
      </c>
      <c r="I11418">
        <v>0</v>
      </c>
    </row>
    <row r="11419" spans="1:9" x14ac:dyDescent="0.25">
      <c r="A11419" t="s">
        <v>724</v>
      </c>
      <c r="B11419">
        <v>48881</v>
      </c>
      <c r="C11419" s="593">
        <v>0.06</v>
      </c>
      <c r="D11419" t="s">
        <v>4029</v>
      </c>
      <c r="E11419">
        <v>0.06</v>
      </c>
      <c r="F11419">
        <v>0</v>
      </c>
      <c r="G11419">
        <v>0</v>
      </c>
      <c r="H11419">
        <v>0</v>
      </c>
      <c r="I11419">
        <v>0</v>
      </c>
    </row>
    <row r="11420" spans="1:9" x14ac:dyDescent="0.25">
      <c r="A11420" t="s">
        <v>724</v>
      </c>
      <c r="B11420">
        <v>48882</v>
      </c>
      <c r="C11420" s="593">
        <v>0.06</v>
      </c>
      <c r="D11420" t="s">
        <v>4008</v>
      </c>
      <c r="E11420">
        <v>0.06</v>
      </c>
      <c r="F11420">
        <v>0</v>
      </c>
      <c r="G11420">
        <v>0</v>
      </c>
      <c r="H11420">
        <v>0</v>
      </c>
      <c r="I11420">
        <v>0</v>
      </c>
    </row>
    <row r="11421" spans="1:9" x14ac:dyDescent="0.25">
      <c r="A11421" t="s">
        <v>724</v>
      </c>
      <c r="B11421">
        <v>48883</v>
      </c>
      <c r="C11421" s="593">
        <v>0.06</v>
      </c>
      <c r="D11421" t="s">
        <v>4018</v>
      </c>
      <c r="E11421">
        <v>0.06</v>
      </c>
      <c r="F11421">
        <v>0</v>
      </c>
      <c r="G11421">
        <v>0</v>
      </c>
      <c r="H11421">
        <v>0</v>
      </c>
      <c r="I11421">
        <v>0</v>
      </c>
    </row>
    <row r="11422" spans="1:9" x14ac:dyDescent="0.25">
      <c r="A11422" t="s">
        <v>724</v>
      </c>
      <c r="B11422">
        <v>48884</v>
      </c>
      <c r="C11422" s="593">
        <v>0.06</v>
      </c>
      <c r="D11422" t="s">
        <v>4030</v>
      </c>
      <c r="E11422">
        <v>0.06</v>
      </c>
      <c r="F11422">
        <v>0</v>
      </c>
      <c r="G11422">
        <v>0</v>
      </c>
      <c r="H11422">
        <v>0</v>
      </c>
      <c r="I11422">
        <v>0</v>
      </c>
    </row>
    <row r="11423" spans="1:9" x14ac:dyDescent="0.25">
      <c r="A11423" t="s">
        <v>724</v>
      </c>
      <c r="B11423">
        <v>48885</v>
      </c>
      <c r="C11423" s="593">
        <v>0.06</v>
      </c>
      <c r="D11423" t="s">
        <v>4030</v>
      </c>
      <c r="E11423">
        <v>0.06</v>
      </c>
      <c r="F11423">
        <v>0</v>
      </c>
      <c r="G11423">
        <v>0</v>
      </c>
      <c r="H11423">
        <v>0</v>
      </c>
      <c r="I11423">
        <v>0</v>
      </c>
    </row>
    <row r="11424" spans="1:9" x14ac:dyDescent="0.25">
      <c r="A11424" t="s">
        <v>724</v>
      </c>
      <c r="B11424">
        <v>48886</v>
      </c>
      <c r="C11424" s="593">
        <v>0.06</v>
      </c>
      <c r="D11424" t="s">
        <v>4030</v>
      </c>
      <c r="E11424">
        <v>0.06</v>
      </c>
      <c r="F11424">
        <v>0</v>
      </c>
      <c r="G11424">
        <v>0</v>
      </c>
      <c r="H11424">
        <v>0</v>
      </c>
      <c r="I11424">
        <v>0</v>
      </c>
    </row>
    <row r="11425" spans="1:9" x14ac:dyDescent="0.25">
      <c r="A11425" t="s">
        <v>724</v>
      </c>
      <c r="B11425">
        <v>48887</v>
      </c>
      <c r="C11425" s="593">
        <v>0.06</v>
      </c>
      <c r="D11425" t="s">
        <v>4029</v>
      </c>
      <c r="E11425">
        <v>0.06</v>
      </c>
      <c r="F11425">
        <v>0</v>
      </c>
      <c r="G11425">
        <v>0</v>
      </c>
      <c r="H11425">
        <v>0</v>
      </c>
      <c r="I11425">
        <v>0</v>
      </c>
    </row>
    <row r="11426" spans="1:9" x14ac:dyDescent="0.25">
      <c r="A11426" t="s">
        <v>724</v>
      </c>
      <c r="B11426">
        <v>48888</v>
      </c>
      <c r="C11426" s="593">
        <v>0.06</v>
      </c>
      <c r="D11426" t="s">
        <v>4030</v>
      </c>
      <c r="E11426">
        <v>0.06</v>
      </c>
      <c r="F11426">
        <v>0</v>
      </c>
      <c r="G11426">
        <v>0</v>
      </c>
      <c r="H11426">
        <v>0</v>
      </c>
      <c r="I11426">
        <v>0</v>
      </c>
    </row>
    <row r="11427" spans="1:9" x14ac:dyDescent="0.25">
      <c r="A11427" t="s">
        <v>724</v>
      </c>
      <c r="B11427">
        <v>48889</v>
      </c>
      <c r="C11427" s="593">
        <v>0.06</v>
      </c>
      <c r="D11427" t="s">
        <v>4030</v>
      </c>
      <c r="E11427">
        <v>0.06</v>
      </c>
      <c r="F11427">
        <v>0</v>
      </c>
      <c r="G11427">
        <v>0</v>
      </c>
      <c r="H11427">
        <v>0</v>
      </c>
      <c r="I11427">
        <v>0</v>
      </c>
    </row>
    <row r="11428" spans="1:9" x14ac:dyDescent="0.25">
      <c r="A11428" t="s">
        <v>724</v>
      </c>
      <c r="B11428">
        <v>48890</v>
      </c>
      <c r="C11428" s="593">
        <v>0.06</v>
      </c>
      <c r="D11428" t="s">
        <v>4029</v>
      </c>
      <c r="E11428">
        <v>0.06</v>
      </c>
      <c r="F11428">
        <v>0</v>
      </c>
      <c r="G11428">
        <v>0</v>
      </c>
      <c r="H11428">
        <v>0</v>
      </c>
      <c r="I11428">
        <v>0</v>
      </c>
    </row>
    <row r="11429" spans="1:9" x14ac:dyDescent="0.25">
      <c r="A11429" t="s">
        <v>724</v>
      </c>
      <c r="B11429">
        <v>48891</v>
      </c>
      <c r="C11429" s="593">
        <v>0.06</v>
      </c>
      <c r="D11429" t="s">
        <v>4030</v>
      </c>
      <c r="E11429">
        <v>0.06</v>
      </c>
      <c r="F11429">
        <v>0</v>
      </c>
      <c r="G11429">
        <v>0</v>
      </c>
      <c r="H11429">
        <v>0</v>
      </c>
      <c r="I11429">
        <v>0</v>
      </c>
    </row>
    <row r="11430" spans="1:9" x14ac:dyDescent="0.25">
      <c r="A11430" t="s">
        <v>724</v>
      </c>
      <c r="B11430">
        <v>48892</v>
      </c>
      <c r="C11430" s="593">
        <v>0.06</v>
      </c>
      <c r="D11430" t="s">
        <v>4028</v>
      </c>
      <c r="E11430">
        <v>0.06</v>
      </c>
      <c r="F11430">
        <v>0</v>
      </c>
      <c r="G11430">
        <v>0</v>
      </c>
      <c r="H11430">
        <v>0</v>
      </c>
      <c r="I11430">
        <v>0</v>
      </c>
    </row>
    <row r="11431" spans="1:9" x14ac:dyDescent="0.25">
      <c r="A11431" t="s">
        <v>724</v>
      </c>
      <c r="B11431">
        <v>48893</v>
      </c>
      <c r="C11431" s="593">
        <v>0.06</v>
      </c>
      <c r="D11431" t="s">
        <v>4018</v>
      </c>
      <c r="E11431">
        <v>0.06</v>
      </c>
      <c r="F11431">
        <v>0</v>
      </c>
      <c r="G11431">
        <v>0</v>
      </c>
      <c r="H11431">
        <v>0</v>
      </c>
      <c r="I11431">
        <v>0</v>
      </c>
    </row>
    <row r="11432" spans="1:9" x14ac:dyDescent="0.25">
      <c r="A11432" t="s">
        <v>724</v>
      </c>
      <c r="B11432">
        <v>48894</v>
      </c>
      <c r="C11432" s="593">
        <v>0.06</v>
      </c>
      <c r="D11432" t="s">
        <v>4029</v>
      </c>
      <c r="E11432">
        <v>0.06</v>
      </c>
      <c r="F11432">
        <v>0</v>
      </c>
      <c r="G11432">
        <v>0</v>
      </c>
      <c r="H11432">
        <v>0</v>
      </c>
      <c r="I11432">
        <v>0</v>
      </c>
    </row>
    <row r="11433" spans="1:9" x14ac:dyDescent="0.25">
      <c r="A11433" t="s">
        <v>724</v>
      </c>
      <c r="B11433">
        <v>48895</v>
      </c>
      <c r="C11433" s="593">
        <v>0.06</v>
      </c>
      <c r="D11433" t="s">
        <v>4028</v>
      </c>
      <c r="E11433">
        <v>0.06</v>
      </c>
      <c r="F11433">
        <v>0</v>
      </c>
      <c r="G11433">
        <v>0</v>
      </c>
      <c r="H11433">
        <v>0</v>
      </c>
      <c r="I11433">
        <v>0</v>
      </c>
    </row>
    <row r="11434" spans="1:9" x14ac:dyDescent="0.25">
      <c r="A11434" t="s">
        <v>724</v>
      </c>
      <c r="B11434">
        <v>48896</v>
      </c>
      <c r="C11434" s="593">
        <v>0.06</v>
      </c>
      <c r="D11434" t="s">
        <v>4018</v>
      </c>
      <c r="E11434">
        <v>0.06</v>
      </c>
      <c r="F11434">
        <v>0</v>
      </c>
      <c r="G11434">
        <v>0</v>
      </c>
      <c r="H11434">
        <v>0</v>
      </c>
      <c r="I11434">
        <v>0</v>
      </c>
    </row>
    <row r="11435" spans="1:9" x14ac:dyDescent="0.25">
      <c r="A11435" t="s">
        <v>724</v>
      </c>
      <c r="B11435">
        <v>48897</v>
      </c>
      <c r="C11435" s="593">
        <v>0.06</v>
      </c>
      <c r="D11435" t="s">
        <v>4036</v>
      </c>
      <c r="E11435">
        <v>0.06</v>
      </c>
      <c r="F11435">
        <v>0</v>
      </c>
      <c r="G11435">
        <v>0</v>
      </c>
      <c r="H11435">
        <v>0</v>
      </c>
      <c r="I11435">
        <v>0</v>
      </c>
    </row>
    <row r="11436" spans="1:9" x14ac:dyDescent="0.25">
      <c r="A11436" t="s">
        <v>724</v>
      </c>
      <c r="B11436">
        <v>48901</v>
      </c>
      <c r="C11436" s="593">
        <v>0.06</v>
      </c>
      <c r="D11436" t="s">
        <v>3122</v>
      </c>
      <c r="E11436">
        <v>0.06</v>
      </c>
      <c r="F11436">
        <v>0</v>
      </c>
      <c r="G11436">
        <v>0</v>
      </c>
      <c r="H11436">
        <v>0</v>
      </c>
      <c r="I11436">
        <v>0</v>
      </c>
    </row>
    <row r="11437" spans="1:9" x14ac:dyDescent="0.25">
      <c r="A11437" t="s">
        <v>724</v>
      </c>
      <c r="B11437">
        <v>48906</v>
      </c>
      <c r="C11437" s="593">
        <v>0.06</v>
      </c>
      <c r="D11437" t="s">
        <v>4028</v>
      </c>
      <c r="E11437">
        <v>0.06</v>
      </c>
      <c r="F11437">
        <v>0</v>
      </c>
      <c r="G11437">
        <v>0</v>
      </c>
      <c r="H11437">
        <v>0</v>
      </c>
      <c r="I11437">
        <v>0</v>
      </c>
    </row>
    <row r="11438" spans="1:9" x14ac:dyDescent="0.25">
      <c r="A11438" t="s">
        <v>724</v>
      </c>
      <c r="B11438">
        <v>48908</v>
      </c>
      <c r="C11438" s="593">
        <v>0.06</v>
      </c>
      <c r="D11438" t="s">
        <v>2116</v>
      </c>
      <c r="E11438">
        <v>0.06</v>
      </c>
      <c r="F11438">
        <v>0</v>
      </c>
      <c r="G11438">
        <v>0</v>
      </c>
      <c r="H11438">
        <v>0</v>
      </c>
      <c r="I11438">
        <v>0</v>
      </c>
    </row>
    <row r="11439" spans="1:9" x14ac:dyDescent="0.25">
      <c r="A11439" t="s">
        <v>724</v>
      </c>
      <c r="B11439">
        <v>48909</v>
      </c>
      <c r="C11439" s="593">
        <v>0.06</v>
      </c>
      <c r="D11439" t="s">
        <v>3122</v>
      </c>
      <c r="E11439">
        <v>0.06</v>
      </c>
      <c r="F11439">
        <v>0</v>
      </c>
      <c r="G11439">
        <v>0</v>
      </c>
      <c r="H11439">
        <v>0</v>
      </c>
      <c r="I11439">
        <v>0</v>
      </c>
    </row>
    <row r="11440" spans="1:9" x14ac:dyDescent="0.25">
      <c r="A11440" t="s">
        <v>724</v>
      </c>
      <c r="B11440">
        <v>48910</v>
      </c>
      <c r="C11440" s="593">
        <v>0.06</v>
      </c>
      <c r="D11440" t="s">
        <v>4028</v>
      </c>
      <c r="E11440">
        <v>0.06</v>
      </c>
      <c r="F11440">
        <v>0</v>
      </c>
      <c r="G11440">
        <v>0</v>
      </c>
      <c r="H11440">
        <v>0</v>
      </c>
      <c r="I11440">
        <v>0</v>
      </c>
    </row>
    <row r="11441" spans="1:9" x14ac:dyDescent="0.25">
      <c r="A11441" t="s">
        <v>724</v>
      </c>
      <c r="B11441">
        <v>48911</v>
      </c>
      <c r="C11441" s="593">
        <v>0.06</v>
      </c>
      <c r="D11441" t="s">
        <v>4028</v>
      </c>
      <c r="E11441">
        <v>0.06</v>
      </c>
      <c r="F11441">
        <v>0</v>
      </c>
      <c r="G11441">
        <v>0</v>
      </c>
      <c r="H11441">
        <v>0</v>
      </c>
      <c r="I11441">
        <v>0</v>
      </c>
    </row>
    <row r="11442" spans="1:9" x14ac:dyDescent="0.25">
      <c r="A11442" t="s">
        <v>724</v>
      </c>
      <c r="B11442">
        <v>48912</v>
      </c>
      <c r="C11442" s="593">
        <v>0.06</v>
      </c>
      <c r="D11442" t="s">
        <v>4028</v>
      </c>
      <c r="E11442">
        <v>0.06</v>
      </c>
      <c r="F11442">
        <v>0</v>
      </c>
      <c r="G11442">
        <v>0</v>
      </c>
      <c r="H11442">
        <v>0</v>
      </c>
      <c r="I11442">
        <v>0</v>
      </c>
    </row>
    <row r="11443" spans="1:9" x14ac:dyDescent="0.25">
      <c r="A11443" t="s">
        <v>724</v>
      </c>
      <c r="B11443">
        <v>48913</v>
      </c>
      <c r="C11443" s="593">
        <v>0.06</v>
      </c>
      <c r="D11443" t="s">
        <v>3122</v>
      </c>
      <c r="E11443">
        <v>0.06</v>
      </c>
      <c r="F11443">
        <v>0</v>
      </c>
      <c r="G11443">
        <v>0</v>
      </c>
      <c r="H11443">
        <v>0</v>
      </c>
      <c r="I11443">
        <v>0</v>
      </c>
    </row>
    <row r="11444" spans="1:9" x14ac:dyDescent="0.25">
      <c r="A11444" t="s">
        <v>724</v>
      </c>
      <c r="B11444">
        <v>48915</v>
      </c>
      <c r="C11444" s="593">
        <v>0.06</v>
      </c>
      <c r="D11444" t="s">
        <v>4031</v>
      </c>
      <c r="E11444">
        <v>0.06</v>
      </c>
      <c r="F11444">
        <v>0</v>
      </c>
      <c r="G11444">
        <v>0</v>
      </c>
      <c r="H11444">
        <v>0</v>
      </c>
      <c r="I11444">
        <v>0</v>
      </c>
    </row>
    <row r="11445" spans="1:9" x14ac:dyDescent="0.25">
      <c r="A11445" t="s">
        <v>724</v>
      </c>
      <c r="B11445">
        <v>48916</v>
      </c>
      <c r="C11445" s="593">
        <v>0.06</v>
      </c>
      <c r="D11445" t="s">
        <v>3122</v>
      </c>
      <c r="E11445">
        <v>0.06</v>
      </c>
      <c r="F11445">
        <v>0</v>
      </c>
      <c r="G11445">
        <v>0</v>
      </c>
      <c r="H11445">
        <v>0</v>
      </c>
      <c r="I11445">
        <v>0</v>
      </c>
    </row>
    <row r="11446" spans="1:9" x14ac:dyDescent="0.25">
      <c r="A11446" t="s">
        <v>724</v>
      </c>
      <c r="B11446">
        <v>48917</v>
      </c>
      <c r="C11446" s="593">
        <v>0.06</v>
      </c>
      <c r="D11446" t="s">
        <v>4028</v>
      </c>
      <c r="E11446">
        <v>0.06</v>
      </c>
      <c r="F11446">
        <v>0</v>
      </c>
      <c r="G11446">
        <v>0</v>
      </c>
      <c r="H11446">
        <v>0</v>
      </c>
      <c r="I11446">
        <v>0</v>
      </c>
    </row>
    <row r="11447" spans="1:9" x14ac:dyDescent="0.25">
      <c r="A11447" t="s">
        <v>724</v>
      </c>
      <c r="B11447">
        <v>48918</v>
      </c>
      <c r="C11447" s="593">
        <v>0.06</v>
      </c>
      <c r="D11447" t="s">
        <v>3122</v>
      </c>
      <c r="E11447">
        <v>0.06</v>
      </c>
      <c r="F11447">
        <v>0</v>
      </c>
      <c r="G11447">
        <v>0</v>
      </c>
      <c r="H11447">
        <v>0</v>
      </c>
      <c r="I11447">
        <v>0</v>
      </c>
    </row>
    <row r="11448" spans="1:9" x14ac:dyDescent="0.25">
      <c r="A11448" t="s">
        <v>724</v>
      </c>
      <c r="B11448">
        <v>48919</v>
      </c>
      <c r="C11448" s="593">
        <v>0.06</v>
      </c>
      <c r="D11448" t="s">
        <v>3122</v>
      </c>
      <c r="E11448">
        <v>0.06</v>
      </c>
      <c r="F11448">
        <v>0</v>
      </c>
      <c r="G11448">
        <v>0</v>
      </c>
      <c r="H11448">
        <v>0</v>
      </c>
      <c r="I11448">
        <v>0</v>
      </c>
    </row>
    <row r="11449" spans="1:9" x14ac:dyDescent="0.25">
      <c r="A11449" t="s">
        <v>724</v>
      </c>
      <c r="B11449">
        <v>48922</v>
      </c>
      <c r="C11449" s="593">
        <v>0.06</v>
      </c>
      <c r="D11449" t="s">
        <v>3122</v>
      </c>
      <c r="E11449">
        <v>0.06</v>
      </c>
      <c r="F11449">
        <v>0</v>
      </c>
      <c r="G11449">
        <v>0</v>
      </c>
      <c r="H11449">
        <v>0</v>
      </c>
      <c r="I11449">
        <v>0</v>
      </c>
    </row>
    <row r="11450" spans="1:9" x14ac:dyDescent="0.25">
      <c r="A11450" t="s">
        <v>724</v>
      </c>
      <c r="B11450">
        <v>48924</v>
      </c>
      <c r="C11450" s="593">
        <v>0.06</v>
      </c>
      <c r="D11450" t="s">
        <v>3122</v>
      </c>
      <c r="E11450">
        <v>0.06</v>
      </c>
      <c r="F11450">
        <v>0</v>
      </c>
      <c r="G11450">
        <v>0</v>
      </c>
      <c r="H11450">
        <v>0</v>
      </c>
      <c r="I11450">
        <v>0</v>
      </c>
    </row>
    <row r="11451" spans="1:9" x14ac:dyDescent="0.25">
      <c r="A11451" t="s">
        <v>724</v>
      </c>
      <c r="B11451">
        <v>48929</v>
      </c>
      <c r="C11451" s="593">
        <v>0.06</v>
      </c>
      <c r="D11451" t="s">
        <v>3122</v>
      </c>
      <c r="E11451">
        <v>0.06</v>
      </c>
      <c r="F11451">
        <v>0</v>
      </c>
      <c r="G11451">
        <v>0</v>
      </c>
      <c r="H11451">
        <v>0</v>
      </c>
      <c r="I11451">
        <v>0</v>
      </c>
    </row>
    <row r="11452" spans="1:9" x14ac:dyDescent="0.25">
      <c r="A11452" t="s">
        <v>724</v>
      </c>
      <c r="B11452">
        <v>48930</v>
      </c>
      <c r="C11452" s="593">
        <v>0.06</v>
      </c>
      <c r="D11452" t="s">
        <v>3122</v>
      </c>
      <c r="E11452">
        <v>0.06</v>
      </c>
      <c r="F11452">
        <v>0</v>
      </c>
      <c r="G11452">
        <v>0</v>
      </c>
      <c r="H11452">
        <v>0</v>
      </c>
      <c r="I11452">
        <v>0</v>
      </c>
    </row>
    <row r="11453" spans="1:9" x14ac:dyDescent="0.25">
      <c r="A11453" t="s">
        <v>724</v>
      </c>
      <c r="B11453">
        <v>48933</v>
      </c>
      <c r="C11453" s="593">
        <v>0.06</v>
      </c>
      <c r="D11453" t="s">
        <v>3122</v>
      </c>
      <c r="E11453">
        <v>0.06</v>
      </c>
      <c r="F11453">
        <v>0</v>
      </c>
      <c r="G11453">
        <v>0</v>
      </c>
      <c r="H11453">
        <v>0</v>
      </c>
      <c r="I11453">
        <v>0</v>
      </c>
    </row>
    <row r="11454" spans="1:9" x14ac:dyDescent="0.25">
      <c r="A11454" t="s">
        <v>724</v>
      </c>
      <c r="B11454">
        <v>48937</v>
      </c>
      <c r="C11454" s="593">
        <v>0.06</v>
      </c>
      <c r="D11454" t="s">
        <v>3122</v>
      </c>
      <c r="E11454">
        <v>0.06</v>
      </c>
      <c r="F11454">
        <v>0</v>
      </c>
      <c r="G11454">
        <v>0</v>
      </c>
      <c r="H11454">
        <v>0</v>
      </c>
      <c r="I11454">
        <v>0</v>
      </c>
    </row>
    <row r="11455" spans="1:9" x14ac:dyDescent="0.25">
      <c r="A11455" t="s">
        <v>724</v>
      </c>
      <c r="B11455">
        <v>48951</v>
      </c>
      <c r="C11455" s="593">
        <v>0.06</v>
      </c>
      <c r="D11455" t="s">
        <v>3122</v>
      </c>
      <c r="E11455">
        <v>0.06</v>
      </c>
      <c r="F11455">
        <v>0</v>
      </c>
      <c r="G11455">
        <v>0</v>
      </c>
      <c r="H11455">
        <v>0</v>
      </c>
      <c r="I11455">
        <v>0</v>
      </c>
    </row>
    <row r="11456" spans="1:9" x14ac:dyDescent="0.25">
      <c r="A11456" t="s">
        <v>724</v>
      </c>
      <c r="B11456">
        <v>48956</v>
      </c>
      <c r="C11456" s="593">
        <v>0.06</v>
      </c>
      <c r="D11456" t="s">
        <v>3122</v>
      </c>
      <c r="E11456">
        <v>0.06</v>
      </c>
      <c r="F11456">
        <v>0</v>
      </c>
      <c r="G11456">
        <v>0</v>
      </c>
      <c r="H11456">
        <v>0</v>
      </c>
      <c r="I11456">
        <v>0</v>
      </c>
    </row>
    <row r="11457" spans="1:9" x14ac:dyDescent="0.25">
      <c r="A11457" t="s">
        <v>724</v>
      </c>
      <c r="B11457">
        <v>48980</v>
      </c>
      <c r="C11457" s="593">
        <v>0.06</v>
      </c>
      <c r="D11457" t="s">
        <v>3122</v>
      </c>
      <c r="E11457">
        <v>0.06</v>
      </c>
      <c r="F11457">
        <v>0</v>
      </c>
      <c r="G11457">
        <v>0</v>
      </c>
      <c r="H11457">
        <v>0</v>
      </c>
      <c r="I11457">
        <v>0</v>
      </c>
    </row>
    <row r="11458" spans="1:9" x14ac:dyDescent="0.25">
      <c r="A11458" t="s">
        <v>724</v>
      </c>
      <c r="B11458">
        <v>49001</v>
      </c>
      <c r="C11458" s="593">
        <v>0.06</v>
      </c>
      <c r="D11458" t="s">
        <v>4037</v>
      </c>
      <c r="E11458">
        <v>0.06</v>
      </c>
      <c r="F11458">
        <v>0</v>
      </c>
      <c r="G11458">
        <v>0</v>
      </c>
      <c r="H11458">
        <v>0</v>
      </c>
      <c r="I11458">
        <v>0</v>
      </c>
    </row>
    <row r="11459" spans="1:9" x14ac:dyDescent="0.25">
      <c r="A11459" t="s">
        <v>724</v>
      </c>
      <c r="B11459">
        <v>49002</v>
      </c>
      <c r="C11459" s="593">
        <v>0.06</v>
      </c>
      <c r="D11459" t="s">
        <v>4037</v>
      </c>
      <c r="E11459">
        <v>0.06</v>
      </c>
      <c r="F11459">
        <v>0</v>
      </c>
      <c r="G11459">
        <v>0</v>
      </c>
      <c r="H11459">
        <v>0</v>
      </c>
      <c r="I11459">
        <v>0</v>
      </c>
    </row>
    <row r="11460" spans="1:9" x14ac:dyDescent="0.25">
      <c r="A11460" t="s">
        <v>724</v>
      </c>
      <c r="B11460">
        <v>49003</v>
      </c>
      <c r="C11460" s="593">
        <v>0.06</v>
      </c>
      <c r="D11460" t="s">
        <v>4037</v>
      </c>
      <c r="E11460">
        <v>0.06</v>
      </c>
      <c r="F11460">
        <v>0</v>
      </c>
      <c r="G11460">
        <v>0</v>
      </c>
      <c r="H11460">
        <v>0</v>
      </c>
      <c r="I11460">
        <v>0</v>
      </c>
    </row>
    <row r="11461" spans="1:9" x14ac:dyDescent="0.25">
      <c r="A11461" t="s">
        <v>724</v>
      </c>
      <c r="B11461">
        <v>49004</v>
      </c>
      <c r="C11461" s="593">
        <v>0.06</v>
      </c>
      <c r="D11461" t="s">
        <v>4037</v>
      </c>
      <c r="E11461">
        <v>0.06</v>
      </c>
      <c r="F11461">
        <v>0</v>
      </c>
      <c r="G11461">
        <v>0</v>
      </c>
      <c r="H11461">
        <v>0</v>
      </c>
      <c r="I11461">
        <v>0</v>
      </c>
    </row>
    <row r="11462" spans="1:9" x14ac:dyDescent="0.25">
      <c r="A11462" t="s">
        <v>724</v>
      </c>
      <c r="B11462">
        <v>49005</v>
      </c>
      <c r="C11462" s="593">
        <v>0.06</v>
      </c>
      <c r="D11462" t="s">
        <v>4037</v>
      </c>
      <c r="E11462">
        <v>0.06</v>
      </c>
      <c r="F11462">
        <v>0</v>
      </c>
      <c r="G11462">
        <v>0</v>
      </c>
      <c r="H11462">
        <v>0</v>
      </c>
      <c r="I11462">
        <v>0</v>
      </c>
    </row>
    <row r="11463" spans="1:9" x14ac:dyDescent="0.25">
      <c r="A11463" t="s">
        <v>724</v>
      </c>
      <c r="B11463">
        <v>49006</v>
      </c>
      <c r="C11463" s="593">
        <v>0.06</v>
      </c>
      <c r="D11463" t="s">
        <v>4037</v>
      </c>
      <c r="E11463">
        <v>0.06</v>
      </c>
      <c r="F11463">
        <v>0</v>
      </c>
      <c r="G11463">
        <v>0</v>
      </c>
      <c r="H11463">
        <v>0</v>
      </c>
      <c r="I11463">
        <v>0</v>
      </c>
    </row>
    <row r="11464" spans="1:9" x14ac:dyDescent="0.25">
      <c r="A11464" t="s">
        <v>724</v>
      </c>
      <c r="B11464">
        <v>49007</v>
      </c>
      <c r="C11464" s="593">
        <v>0.06</v>
      </c>
      <c r="D11464" t="s">
        <v>4037</v>
      </c>
      <c r="E11464">
        <v>0.06</v>
      </c>
      <c r="F11464">
        <v>0</v>
      </c>
      <c r="G11464">
        <v>0</v>
      </c>
      <c r="H11464">
        <v>0</v>
      </c>
      <c r="I11464">
        <v>0</v>
      </c>
    </row>
    <row r="11465" spans="1:9" x14ac:dyDescent="0.25">
      <c r="A11465" t="s">
        <v>724</v>
      </c>
      <c r="B11465">
        <v>49008</v>
      </c>
      <c r="C11465" s="593">
        <v>0.06</v>
      </c>
      <c r="D11465" t="s">
        <v>4037</v>
      </c>
      <c r="E11465">
        <v>0.06</v>
      </c>
      <c r="F11465">
        <v>0</v>
      </c>
      <c r="G11465">
        <v>0</v>
      </c>
      <c r="H11465">
        <v>0</v>
      </c>
      <c r="I11465">
        <v>0</v>
      </c>
    </row>
    <row r="11466" spans="1:9" x14ac:dyDescent="0.25">
      <c r="A11466" t="s">
        <v>724</v>
      </c>
      <c r="B11466">
        <v>49009</v>
      </c>
      <c r="C11466" s="593">
        <v>0.06</v>
      </c>
      <c r="D11466" t="s">
        <v>4037</v>
      </c>
      <c r="E11466">
        <v>0.06</v>
      </c>
      <c r="F11466">
        <v>0</v>
      </c>
      <c r="G11466">
        <v>0</v>
      </c>
      <c r="H11466">
        <v>0</v>
      </c>
      <c r="I11466">
        <v>0</v>
      </c>
    </row>
    <row r="11467" spans="1:9" x14ac:dyDescent="0.25">
      <c r="A11467" t="s">
        <v>724</v>
      </c>
      <c r="B11467">
        <v>49010</v>
      </c>
      <c r="C11467" s="593">
        <v>0.06</v>
      </c>
      <c r="D11467" t="s">
        <v>4038</v>
      </c>
      <c r="E11467">
        <v>0.06</v>
      </c>
      <c r="F11467">
        <v>0</v>
      </c>
      <c r="G11467">
        <v>0</v>
      </c>
      <c r="H11467">
        <v>0</v>
      </c>
      <c r="I11467">
        <v>0</v>
      </c>
    </row>
    <row r="11468" spans="1:9" x14ac:dyDescent="0.25">
      <c r="A11468" t="s">
        <v>724</v>
      </c>
      <c r="B11468">
        <v>49011</v>
      </c>
      <c r="C11468" s="593">
        <v>0.06</v>
      </c>
      <c r="D11468" t="s">
        <v>2363</v>
      </c>
      <c r="E11468">
        <v>0.06</v>
      </c>
      <c r="F11468">
        <v>0</v>
      </c>
      <c r="G11468">
        <v>0</v>
      </c>
      <c r="H11468">
        <v>0</v>
      </c>
      <c r="I11468">
        <v>0</v>
      </c>
    </row>
    <row r="11469" spans="1:9" x14ac:dyDescent="0.25">
      <c r="A11469" t="s">
        <v>724</v>
      </c>
      <c r="B11469">
        <v>49012</v>
      </c>
      <c r="C11469" s="593">
        <v>0.06</v>
      </c>
      <c r="D11469" t="s">
        <v>4036</v>
      </c>
      <c r="E11469">
        <v>0.06</v>
      </c>
      <c r="F11469">
        <v>0</v>
      </c>
      <c r="G11469">
        <v>0</v>
      </c>
      <c r="H11469">
        <v>0</v>
      </c>
      <c r="I11469">
        <v>0</v>
      </c>
    </row>
    <row r="11470" spans="1:9" x14ac:dyDescent="0.25">
      <c r="A11470" t="s">
        <v>724</v>
      </c>
      <c r="B11470">
        <v>49013</v>
      </c>
      <c r="C11470" s="593">
        <v>0.06</v>
      </c>
      <c r="D11470" t="s">
        <v>1295</v>
      </c>
      <c r="E11470">
        <v>0.06</v>
      </c>
      <c r="F11470">
        <v>0</v>
      </c>
      <c r="G11470">
        <v>0</v>
      </c>
      <c r="H11470">
        <v>0</v>
      </c>
      <c r="I11470">
        <v>0</v>
      </c>
    </row>
    <row r="11471" spans="1:9" x14ac:dyDescent="0.25">
      <c r="A11471" t="s">
        <v>724</v>
      </c>
      <c r="B11471">
        <v>49014</v>
      </c>
      <c r="C11471" s="593">
        <v>0.06</v>
      </c>
      <c r="D11471" t="s">
        <v>2363</v>
      </c>
      <c r="E11471">
        <v>0.06</v>
      </c>
      <c r="F11471">
        <v>0</v>
      </c>
      <c r="G11471">
        <v>0</v>
      </c>
      <c r="H11471">
        <v>0</v>
      </c>
      <c r="I11471">
        <v>0</v>
      </c>
    </row>
    <row r="11472" spans="1:9" x14ac:dyDescent="0.25">
      <c r="A11472" t="s">
        <v>724</v>
      </c>
      <c r="B11472">
        <v>49015</v>
      </c>
      <c r="C11472" s="593">
        <v>0.06</v>
      </c>
      <c r="D11472" t="s">
        <v>2363</v>
      </c>
      <c r="E11472">
        <v>0.06</v>
      </c>
      <c r="F11472">
        <v>0</v>
      </c>
      <c r="G11472">
        <v>0</v>
      </c>
      <c r="H11472">
        <v>0</v>
      </c>
      <c r="I11472">
        <v>0</v>
      </c>
    </row>
    <row r="11473" spans="1:9" x14ac:dyDescent="0.25">
      <c r="A11473" t="s">
        <v>724</v>
      </c>
      <c r="B11473">
        <v>49016</v>
      </c>
      <c r="C11473" s="593">
        <v>0.06</v>
      </c>
      <c r="D11473" t="s">
        <v>4039</v>
      </c>
      <c r="E11473">
        <v>0.06</v>
      </c>
      <c r="F11473">
        <v>0</v>
      </c>
      <c r="G11473">
        <v>0</v>
      </c>
      <c r="H11473">
        <v>0</v>
      </c>
      <c r="I11473">
        <v>0</v>
      </c>
    </row>
    <row r="11474" spans="1:9" x14ac:dyDescent="0.25">
      <c r="A11474" t="s">
        <v>724</v>
      </c>
      <c r="B11474">
        <v>49017</v>
      </c>
      <c r="C11474" s="593">
        <v>0.06</v>
      </c>
      <c r="D11474" t="s">
        <v>4036</v>
      </c>
      <c r="E11474">
        <v>0.06</v>
      </c>
      <c r="F11474">
        <v>0</v>
      </c>
      <c r="G11474">
        <v>0</v>
      </c>
      <c r="H11474">
        <v>0</v>
      </c>
      <c r="I11474">
        <v>0</v>
      </c>
    </row>
    <row r="11475" spans="1:9" x14ac:dyDescent="0.25">
      <c r="A11475" t="s">
        <v>724</v>
      </c>
      <c r="B11475">
        <v>49018</v>
      </c>
      <c r="C11475" s="593">
        <v>0.06</v>
      </c>
      <c r="D11475" t="s">
        <v>4039</v>
      </c>
      <c r="E11475">
        <v>0.06</v>
      </c>
      <c r="F11475">
        <v>0</v>
      </c>
      <c r="G11475">
        <v>0</v>
      </c>
      <c r="H11475">
        <v>0</v>
      </c>
      <c r="I11475">
        <v>0</v>
      </c>
    </row>
    <row r="11476" spans="1:9" x14ac:dyDescent="0.25">
      <c r="A11476" t="s">
        <v>724</v>
      </c>
      <c r="B11476">
        <v>49019</v>
      </c>
      <c r="C11476" s="593">
        <v>0.06</v>
      </c>
      <c r="D11476" t="s">
        <v>4037</v>
      </c>
      <c r="E11476">
        <v>0.06</v>
      </c>
      <c r="F11476">
        <v>0</v>
      </c>
      <c r="G11476">
        <v>0</v>
      </c>
      <c r="H11476">
        <v>0</v>
      </c>
      <c r="I11476">
        <v>0</v>
      </c>
    </row>
    <row r="11477" spans="1:9" x14ac:dyDescent="0.25">
      <c r="A11477" t="s">
        <v>724</v>
      </c>
      <c r="B11477">
        <v>49020</v>
      </c>
      <c r="C11477" s="593">
        <v>0.06</v>
      </c>
      <c r="D11477" t="s">
        <v>2363</v>
      </c>
      <c r="E11477">
        <v>0.06</v>
      </c>
      <c r="F11477">
        <v>0</v>
      </c>
      <c r="G11477">
        <v>0</v>
      </c>
      <c r="H11477">
        <v>0</v>
      </c>
      <c r="I11477">
        <v>0</v>
      </c>
    </row>
    <row r="11478" spans="1:9" x14ac:dyDescent="0.25">
      <c r="A11478" t="s">
        <v>724</v>
      </c>
      <c r="B11478">
        <v>49021</v>
      </c>
      <c r="C11478" s="593">
        <v>0.06</v>
      </c>
      <c r="D11478" t="s">
        <v>4036</v>
      </c>
      <c r="E11478">
        <v>0.06</v>
      </c>
      <c r="F11478">
        <v>0</v>
      </c>
      <c r="G11478">
        <v>0</v>
      </c>
      <c r="H11478">
        <v>0</v>
      </c>
      <c r="I11478">
        <v>0</v>
      </c>
    </row>
    <row r="11479" spans="1:9" x14ac:dyDescent="0.25">
      <c r="A11479" t="s">
        <v>724</v>
      </c>
      <c r="B11479">
        <v>49022</v>
      </c>
      <c r="C11479" s="593">
        <v>0.06</v>
      </c>
      <c r="D11479" t="s">
        <v>4040</v>
      </c>
      <c r="E11479">
        <v>0.06</v>
      </c>
      <c r="F11479">
        <v>0</v>
      </c>
      <c r="G11479">
        <v>0</v>
      </c>
      <c r="H11479">
        <v>0</v>
      </c>
      <c r="I11479">
        <v>0</v>
      </c>
    </row>
    <row r="11480" spans="1:9" x14ac:dyDescent="0.25">
      <c r="A11480" t="s">
        <v>724</v>
      </c>
      <c r="B11480">
        <v>49023</v>
      </c>
      <c r="C11480" s="593">
        <v>0.06</v>
      </c>
      <c r="D11480" t="s">
        <v>4041</v>
      </c>
      <c r="E11480">
        <v>0.06</v>
      </c>
      <c r="F11480">
        <v>0</v>
      </c>
      <c r="G11480">
        <v>0</v>
      </c>
      <c r="H11480">
        <v>0</v>
      </c>
      <c r="I11480">
        <v>0</v>
      </c>
    </row>
    <row r="11481" spans="1:9" x14ac:dyDescent="0.25">
      <c r="A11481" t="s">
        <v>724</v>
      </c>
      <c r="B11481">
        <v>49024</v>
      </c>
      <c r="C11481" s="593">
        <v>0.06</v>
      </c>
      <c r="D11481" t="s">
        <v>4037</v>
      </c>
      <c r="E11481">
        <v>0.06</v>
      </c>
      <c r="F11481">
        <v>0</v>
      </c>
      <c r="G11481">
        <v>0</v>
      </c>
      <c r="H11481">
        <v>0</v>
      </c>
      <c r="I11481">
        <v>0</v>
      </c>
    </row>
    <row r="11482" spans="1:9" x14ac:dyDescent="0.25">
      <c r="A11482" t="s">
        <v>724</v>
      </c>
      <c r="B11482">
        <v>49026</v>
      </c>
      <c r="C11482" s="593">
        <v>0.06</v>
      </c>
      <c r="D11482" t="s">
        <v>1295</v>
      </c>
      <c r="E11482">
        <v>0.06</v>
      </c>
      <c r="F11482">
        <v>0</v>
      </c>
      <c r="G11482">
        <v>0</v>
      </c>
      <c r="H11482">
        <v>0</v>
      </c>
      <c r="I11482">
        <v>0</v>
      </c>
    </row>
    <row r="11483" spans="1:9" x14ac:dyDescent="0.25">
      <c r="A11483" t="s">
        <v>724</v>
      </c>
      <c r="B11483">
        <v>49027</v>
      </c>
      <c r="C11483" s="593">
        <v>0.06</v>
      </c>
      <c r="D11483" t="s">
        <v>4042</v>
      </c>
      <c r="E11483">
        <v>0.06</v>
      </c>
      <c r="F11483">
        <v>0</v>
      </c>
      <c r="G11483">
        <v>0</v>
      </c>
      <c r="H11483">
        <v>0</v>
      </c>
      <c r="I11483">
        <v>0</v>
      </c>
    </row>
    <row r="11484" spans="1:9" x14ac:dyDescent="0.25">
      <c r="A11484" t="s">
        <v>724</v>
      </c>
      <c r="B11484">
        <v>49028</v>
      </c>
      <c r="C11484" s="593">
        <v>0.06</v>
      </c>
      <c r="D11484" t="s">
        <v>1556</v>
      </c>
      <c r="E11484">
        <v>0.06</v>
      </c>
      <c r="F11484">
        <v>0</v>
      </c>
      <c r="G11484">
        <v>0</v>
      </c>
      <c r="H11484">
        <v>0</v>
      </c>
      <c r="I11484">
        <v>0</v>
      </c>
    </row>
    <row r="11485" spans="1:9" x14ac:dyDescent="0.25">
      <c r="A11485" t="s">
        <v>724</v>
      </c>
      <c r="B11485">
        <v>49029</v>
      </c>
      <c r="C11485" s="593">
        <v>0.06</v>
      </c>
      <c r="D11485" t="s">
        <v>2363</v>
      </c>
      <c r="E11485">
        <v>0.06</v>
      </c>
      <c r="F11485">
        <v>0</v>
      </c>
      <c r="G11485">
        <v>0</v>
      </c>
      <c r="H11485">
        <v>0</v>
      </c>
      <c r="I11485">
        <v>0</v>
      </c>
    </row>
    <row r="11486" spans="1:9" x14ac:dyDescent="0.25">
      <c r="A11486" t="s">
        <v>724</v>
      </c>
      <c r="B11486">
        <v>49030</v>
      </c>
      <c r="C11486" s="593">
        <v>0.06</v>
      </c>
      <c r="D11486" t="s">
        <v>1556</v>
      </c>
      <c r="E11486">
        <v>0.06</v>
      </c>
      <c r="F11486">
        <v>0</v>
      </c>
      <c r="G11486">
        <v>0</v>
      </c>
      <c r="H11486">
        <v>0</v>
      </c>
      <c r="I11486">
        <v>0</v>
      </c>
    </row>
    <row r="11487" spans="1:9" x14ac:dyDescent="0.25">
      <c r="A11487" t="s">
        <v>724</v>
      </c>
      <c r="B11487">
        <v>49031</v>
      </c>
      <c r="C11487" s="593">
        <v>0.06</v>
      </c>
      <c r="D11487" t="s">
        <v>3383</v>
      </c>
      <c r="E11487">
        <v>0.06</v>
      </c>
      <c r="F11487">
        <v>0</v>
      </c>
      <c r="G11487">
        <v>0</v>
      </c>
      <c r="H11487">
        <v>0</v>
      </c>
      <c r="I11487">
        <v>0</v>
      </c>
    </row>
    <row r="11488" spans="1:9" x14ac:dyDescent="0.25">
      <c r="A11488" t="s">
        <v>724</v>
      </c>
      <c r="B11488">
        <v>49032</v>
      </c>
      <c r="C11488" s="593">
        <v>0.06</v>
      </c>
      <c r="D11488" t="s">
        <v>3283</v>
      </c>
      <c r="E11488">
        <v>0.06</v>
      </c>
      <c r="F11488">
        <v>0</v>
      </c>
      <c r="G11488">
        <v>0</v>
      </c>
      <c r="H11488">
        <v>0</v>
      </c>
      <c r="I11488">
        <v>0</v>
      </c>
    </row>
    <row r="11489" spans="1:9" x14ac:dyDescent="0.25">
      <c r="A11489" t="s">
        <v>724</v>
      </c>
      <c r="B11489">
        <v>49033</v>
      </c>
      <c r="C11489" s="593">
        <v>0.06</v>
      </c>
      <c r="D11489" t="s">
        <v>2363</v>
      </c>
      <c r="E11489">
        <v>0.06</v>
      </c>
      <c r="F11489">
        <v>0</v>
      </c>
      <c r="G11489">
        <v>0</v>
      </c>
      <c r="H11489">
        <v>0</v>
      </c>
      <c r="I11489">
        <v>0</v>
      </c>
    </row>
    <row r="11490" spans="1:9" x14ac:dyDescent="0.25">
      <c r="A11490" t="s">
        <v>724</v>
      </c>
      <c r="B11490">
        <v>49034</v>
      </c>
      <c r="C11490" s="593">
        <v>0.06</v>
      </c>
      <c r="D11490" t="s">
        <v>2363</v>
      </c>
      <c r="E11490">
        <v>0.06</v>
      </c>
      <c r="F11490">
        <v>0</v>
      </c>
      <c r="G11490">
        <v>0</v>
      </c>
      <c r="H11490">
        <v>0</v>
      </c>
      <c r="I11490">
        <v>0</v>
      </c>
    </row>
    <row r="11491" spans="1:9" x14ac:dyDescent="0.25">
      <c r="A11491" t="s">
        <v>724</v>
      </c>
      <c r="B11491">
        <v>49035</v>
      </c>
      <c r="C11491" s="593">
        <v>0.06</v>
      </c>
      <c r="D11491" t="s">
        <v>4036</v>
      </c>
      <c r="E11491">
        <v>0.06</v>
      </c>
      <c r="F11491">
        <v>0</v>
      </c>
      <c r="G11491">
        <v>0</v>
      </c>
      <c r="H11491">
        <v>0</v>
      </c>
      <c r="I11491">
        <v>0</v>
      </c>
    </row>
    <row r="11492" spans="1:9" x14ac:dyDescent="0.25">
      <c r="A11492" t="s">
        <v>724</v>
      </c>
      <c r="B11492">
        <v>49036</v>
      </c>
      <c r="C11492" s="593">
        <v>0.06</v>
      </c>
      <c r="D11492" t="s">
        <v>1556</v>
      </c>
      <c r="E11492">
        <v>0.06</v>
      </c>
      <c r="F11492">
        <v>0</v>
      </c>
      <c r="G11492">
        <v>0</v>
      </c>
      <c r="H11492">
        <v>0</v>
      </c>
      <c r="I11492">
        <v>0</v>
      </c>
    </row>
    <row r="11493" spans="1:9" x14ac:dyDescent="0.25">
      <c r="A11493" t="s">
        <v>724</v>
      </c>
      <c r="B11493">
        <v>49037</v>
      </c>
      <c r="C11493" s="593">
        <v>0.06</v>
      </c>
      <c r="D11493" t="s">
        <v>2363</v>
      </c>
      <c r="E11493">
        <v>0.06</v>
      </c>
      <c r="F11493">
        <v>0</v>
      </c>
      <c r="G11493">
        <v>0</v>
      </c>
      <c r="H11493">
        <v>0</v>
      </c>
      <c r="I11493">
        <v>0</v>
      </c>
    </row>
    <row r="11494" spans="1:9" x14ac:dyDescent="0.25">
      <c r="A11494" t="s">
        <v>724</v>
      </c>
      <c r="B11494">
        <v>49038</v>
      </c>
      <c r="C11494" s="593">
        <v>0.06</v>
      </c>
      <c r="D11494" t="s">
        <v>4040</v>
      </c>
      <c r="E11494">
        <v>0.06</v>
      </c>
      <c r="F11494">
        <v>0</v>
      </c>
      <c r="G11494">
        <v>0</v>
      </c>
      <c r="H11494">
        <v>0</v>
      </c>
      <c r="I11494">
        <v>0</v>
      </c>
    </row>
    <row r="11495" spans="1:9" x14ac:dyDescent="0.25">
      <c r="A11495" t="s">
        <v>724</v>
      </c>
      <c r="B11495">
        <v>49039</v>
      </c>
      <c r="C11495" s="593">
        <v>0.06</v>
      </c>
      <c r="D11495" t="s">
        <v>3283</v>
      </c>
      <c r="E11495">
        <v>0.06</v>
      </c>
      <c r="F11495">
        <v>0</v>
      </c>
      <c r="G11495">
        <v>0</v>
      </c>
      <c r="H11495">
        <v>0</v>
      </c>
      <c r="I11495">
        <v>0</v>
      </c>
    </row>
    <row r="11496" spans="1:9" x14ac:dyDescent="0.25">
      <c r="A11496" t="s">
        <v>724</v>
      </c>
      <c r="B11496">
        <v>49040</v>
      </c>
      <c r="C11496" s="593">
        <v>0.06</v>
      </c>
      <c r="D11496" t="s">
        <v>3283</v>
      </c>
      <c r="E11496">
        <v>0.06</v>
      </c>
      <c r="F11496">
        <v>0</v>
      </c>
      <c r="G11496">
        <v>0</v>
      </c>
      <c r="H11496">
        <v>0</v>
      </c>
      <c r="I11496">
        <v>0</v>
      </c>
    </row>
    <row r="11497" spans="1:9" x14ac:dyDescent="0.25">
      <c r="A11497" t="s">
        <v>724</v>
      </c>
      <c r="B11497">
        <v>49041</v>
      </c>
      <c r="C11497" s="593">
        <v>0.06</v>
      </c>
      <c r="D11497" t="s">
        <v>4037</v>
      </c>
      <c r="E11497">
        <v>0.06</v>
      </c>
      <c r="F11497">
        <v>0</v>
      </c>
      <c r="G11497">
        <v>0</v>
      </c>
      <c r="H11497">
        <v>0</v>
      </c>
      <c r="I11497">
        <v>0</v>
      </c>
    </row>
    <row r="11498" spans="1:9" x14ac:dyDescent="0.25">
      <c r="A11498" t="s">
        <v>724</v>
      </c>
      <c r="B11498">
        <v>49042</v>
      </c>
      <c r="C11498" s="593">
        <v>0.06</v>
      </c>
      <c r="D11498" t="s">
        <v>3283</v>
      </c>
      <c r="E11498">
        <v>0.06</v>
      </c>
      <c r="F11498">
        <v>0</v>
      </c>
      <c r="G11498">
        <v>0</v>
      </c>
      <c r="H11498">
        <v>0</v>
      </c>
      <c r="I11498">
        <v>0</v>
      </c>
    </row>
    <row r="11499" spans="1:9" x14ac:dyDescent="0.25">
      <c r="A11499" t="s">
        <v>724</v>
      </c>
      <c r="B11499">
        <v>49043</v>
      </c>
      <c r="C11499" s="593">
        <v>0.06</v>
      </c>
      <c r="D11499" t="s">
        <v>1295</v>
      </c>
      <c r="E11499">
        <v>0.06</v>
      </c>
      <c r="F11499">
        <v>0</v>
      </c>
      <c r="G11499">
        <v>0</v>
      </c>
      <c r="H11499">
        <v>0</v>
      </c>
      <c r="I11499">
        <v>0</v>
      </c>
    </row>
    <row r="11500" spans="1:9" x14ac:dyDescent="0.25">
      <c r="A11500" t="s">
        <v>724</v>
      </c>
      <c r="B11500">
        <v>49045</v>
      </c>
      <c r="C11500" s="593">
        <v>0.06</v>
      </c>
      <c r="D11500" t="s">
        <v>1295</v>
      </c>
      <c r="E11500">
        <v>0.06</v>
      </c>
      <c r="F11500">
        <v>0</v>
      </c>
      <c r="G11500">
        <v>0</v>
      </c>
      <c r="H11500">
        <v>0</v>
      </c>
      <c r="I11500">
        <v>0</v>
      </c>
    </row>
    <row r="11501" spans="1:9" x14ac:dyDescent="0.25">
      <c r="A11501" t="s">
        <v>724</v>
      </c>
      <c r="B11501">
        <v>49046</v>
      </c>
      <c r="C11501" s="593">
        <v>0.06</v>
      </c>
      <c r="D11501" t="s">
        <v>4036</v>
      </c>
      <c r="E11501">
        <v>0.06</v>
      </c>
      <c r="F11501">
        <v>0</v>
      </c>
      <c r="G11501">
        <v>0</v>
      </c>
      <c r="H11501">
        <v>0</v>
      </c>
      <c r="I11501">
        <v>0</v>
      </c>
    </row>
    <row r="11502" spans="1:9" x14ac:dyDescent="0.25">
      <c r="A11502" t="s">
        <v>724</v>
      </c>
      <c r="B11502">
        <v>49047</v>
      </c>
      <c r="C11502" s="593">
        <v>0.06</v>
      </c>
      <c r="D11502" t="s">
        <v>3383</v>
      </c>
      <c r="E11502">
        <v>0.06</v>
      </c>
      <c r="F11502">
        <v>0</v>
      </c>
      <c r="G11502">
        <v>0</v>
      </c>
      <c r="H11502">
        <v>0</v>
      </c>
      <c r="I11502">
        <v>0</v>
      </c>
    </row>
    <row r="11503" spans="1:9" x14ac:dyDescent="0.25">
      <c r="A11503" t="s">
        <v>724</v>
      </c>
      <c r="B11503">
        <v>49048</v>
      </c>
      <c r="C11503" s="593">
        <v>0.06</v>
      </c>
      <c r="D11503" t="s">
        <v>4037</v>
      </c>
      <c r="E11503">
        <v>0.06</v>
      </c>
      <c r="F11503">
        <v>0</v>
      </c>
      <c r="G11503">
        <v>0</v>
      </c>
      <c r="H11503">
        <v>0</v>
      </c>
      <c r="I11503">
        <v>0</v>
      </c>
    </row>
    <row r="11504" spans="1:9" x14ac:dyDescent="0.25">
      <c r="A11504" t="s">
        <v>724</v>
      </c>
      <c r="B11504">
        <v>49050</v>
      </c>
      <c r="C11504" s="593">
        <v>0.06</v>
      </c>
      <c r="D11504" t="s">
        <v>4036</v>
      </c>
      <c r="E11504">
        <v>0.06</v>
      </c>
      <c r="F11504">
        <v>0</v>
      </c>
      <c r="G11504">
        <v>0</v>
      </c>
      <c r="H11504">
        <v>0</v>
      </c>
      <c r="I11504">
        <v>0</v>
      </c>
    </row>
    <row r="11505" spans="1:9" x14ac:dyDescent="0.25">
      <c r="A11505" t="s">
        <v>724</v>
      </c>
      <c r="B11505">
        <v>49051</v>
      </c>
      <c r="C11505" s="593">
        <v>0.06</v>
      </c>
      <c r="D11505" t="s">
        <v>2363</v>
      </c>
      <c r="E11505">
        <v>0.06</v>
      </c>
      <c r="F11505">
        <v>0</v>
      </c>
      <c r="G11505">
        <v>0</v>
      </c>
      <c r="H11505">
        <v>0</v>
      </c>
      <c r="I11505">
        <v>0</v>
      </c>
    </row>
    <row r="11506" spans="1:9" x14ac:dyDescent="0.25">
      <c r="A11506" t="s">
        <v>724</v>
      </c>
      <c r="B11506">
        <v>49052</v>
      </c>
      <c r="C11506" s="593">
        <v>0.06</v>
      </c>
      <c r="D11506" t="s">
        <v>2363</v>
      </c>
      <c r="E11506">
        <v>0.06</v>
      </c>
      <c r="F11506">
        <v>0</v>
      </c>
      <c r="G11506">
        <v>0</v>
      </c>
      <c r="H11506">
        <v>0</v>
      </c>
      <c r="I11506">
        <v>0</v>
      </c>
    </row>
    <row r="11507" spans="1:9" x14ac:dyDescent="0.25">
      <c r="A11507" t="s">
        <v>724</v>
      </c>
      <c r="B11507">
        <v>49053</v>
      </c>
      <c r="C11507" s="593">
        <v>0.06</v>
      </c>
      <c r="D11507" t="s">
        <v>4037</v>
      </c>
      <c r="E11507">
        <v>0.06</v>
      </c>
      <c r="F11507">
        <v>0</v>
      </c>
      <c r="G11507">
        <v>0</v>
      </c>
      <c r="H11507">
        <v>0</v>
      </c>
      <c r="I11507">
        <v>0</v>
      </c>
    </row>
    <row r="11508" spans="1:9" x14ac:dyDescent="0.25">
      <c r="A11508" t="s">
        <v>724</v>
      </c>
      <c r="B11508">
        <v>49055</v>
      </c>
      <c r="C11508" s="593">
        <v>0.06</v>
      </c>
      <c r="D11508" t="s">
        <v>1295</v>
      </c>
      <c r="E11508">
        <v>0.06</v>
      </c>
      <c r="F11508">
        <v>0</v>
      </c>
      <c r="G11508">
        <v>0</v>
      </c>
      <c r="H11508">
        <v>0</v>
      </c>
      <c r="I11508">
        <v>0</v>
      </c>
    </row>
    <row r="11509" spans="1:9" x14ac:dyDescent="0.25">
      <c r="A11509" t="s">
        <v>724</v>
      </c>
      <c r="B11509">
        <v>49056</v>
      </c>
      <c r="C11509" s="593">
        <v>0.06</v>
      </c>
      <c r="D11509" t="s">
        <v>1295</v>
      </c>
      <c r="E11509">
        <v>0.06</v>
      </c>
      <c r="F11509">
        <v>0</v>
      </c>
      <c r="G11509">
        <v>0</v>
      </c>
      <c r="H11509">
        <v>0</v>
      </c>
      <c r="I11509">
        <v>0</v>
      </c>
    </row>
    <row r="11510" spans="1:9" x14ac:dyDescent="0.25">
      <c r="A11510" t="s">
        <v>724</v>
      </c>
      <c r="B11510">
        <v>49057</v>
      </c>
      <c r="C11510" s="593">
        <v>0.06</v>
      </c>
      <c r="D11510" t="s">
        <v>1295</v>
      </c>
      <c r="E11510">
        <v>0.06</v>
      </c>
      <c r="F11510">
        <v>0</v>
      </c>
      <c r="G11510">
        <v>0</v>
      </c>
      <c r="H11510">
        <v>0</v>
      </c>
      <c r="I11510">
        <v>0</v>
      </c>
    </row>
    <row r="11511" spans="1:9" x14ac:dyDescent="0.25">
      <c r="A11511" t="s">
        <v>724</v>
      </c>
      <c r="B11511">
        <v>49058</v>
      </c>
      <c r="C11511" s="593">
        <v>0.06</v>
      </c>
      <c r="D11511" t="s">
        <v>4036</v>
      </c>
      <c r="E11511">
        <v>0.06</v>
      </c>
      <c r="F11511">
        <v>0</v>
      </c>
      <c r="G11511">
        <v>0</v>
      </c>
      <c r="H11511">
        <v>0</v>
      </c>
      <c r="I11511">
        <v>0</v>
      </c>
    </row>
    <row r="11512" spans="1:9" x14ac:dyDescent="0.25">
      <c r="A11512" t="s">
        <v>724</v>
      </c>
      <c r="B11512">
        <v>49060</v>
      </c>
      <c r="C11512" s="593">
        <v>0.06</v>
      </c>
      <c r="D11512" t="s">
        <v>4036</v>
      </c>
      <c r="E11512">
        <v>0.06</v>
      </c>
      <c r="F11512">
        <v>0</v>
      </c>
      <c r="G11512">
        <v>0</v>
      </c>
      <c r="H11512">
        <v>0</v>
      </c>
      <c r="I11512">
        <v>0</v>
      </c>
    </row>
    <row r="11513" spans="1:9" x14ac:dyDescent="0.25">
      <c r="A11513" t="s">
        <v>724</v>
      </c>
      <c r="B11513">
        <v>49061</v>
      </c>
      <c r="C11513" s="593">
        <v>0.06</v>
      </c>
      <c r="D11513" t="s">
        <v>3383</v>
      </c>
      <c r="E11513">
        <v>0.06</v>
      </c>
      <c r="F11513">
        <v>0</v>
      </c>
      <c r="G11513">
        <v>0</v>
      </c>
      <c r="H11513">
        <v>0</v>
      </c>
      <c r="I11513">
        <v>0</v>
      </c>
    </row>
    <row r="11514" spans="1:9" x14ac:dyDescent="0.25">
      <c r="A11514" t="s">
        <v>724</v>
      </c>
      <c r="B11514">
        <v>49062</v>
      </c>
      <c r="C11514" s="593">
        <v>0.06</v>
      </c>
      <c r="D11514" t="s">
        <v>1295</v>
      </c>
      <c r="E11514">
        <v>0.06</v>
      </c>
      <c r="F11514">
        <v>0</v>
      </c>
      <c r="G11514">
        <v>0</v>
      </c>
      <c r="H11514">
        <v>0</v>
      </c>
      <c r="I11514">
        <v>0</v>
      </c>
    </row>
    <row r="11515" spans="1:9" x14ac:dyDescent="0.25">
      <c r="A11515" t="s">
        <v>724</v>
      </c>
      <c r="B11515">
        <v>49063</v>
      </c>
      <c r="C11515" s="593">
        <v>0.06</v>
      </c>
      <c r="D11515" t="s">
        <v>1295</v>
      </c>
      <c r="E11515">
        <v>0.06</v>
      </c>
      <c r="F11515">
        <v>0</v>
      </c>
      <c r="G11515">
        <v>0</v>
      </c>
      <c r="H11515">
        <v>0</v>
      </c>
      <c r="I11515">
        <v>0</v>
      </c>
    </row>
    <row r="11516" spans="1:9" x14ac:dyDescent="0.25">
      <c r="A11516" t="s">
        <v>724</v>
      </c>
      <c r="B11516">
        <v>49064</v>
      </c>
      <c r="C11516" s="593">
        <v>0.06</v>
      </c>
      <c r="D11516" t="s">
        <v>1295</v>
      </c>
      <c r="E11516">
        <v>0.06</v>
      </c>
      <c r="F11516">
        <v>0</v>
      </c>
      <c r="G11516">
        <v>0</v>
      </c>
      <c r="H11516">
        <v>0</v>
      </c>
      <c r="I11516">
        <v>0</v>
      </c>
    </row>
    <row r="11517" spans="1:9" x14ac:dyDescent="0.25">
      <c r="A11517" t="s">
        <v>724</v>
      </c>
      <c r="B11517">
        <v>49065</v>
      </c>
      <c r="C11517" s="593">
        <v>0.06</v>
      </c>
      <c r="D11517" t="s">
        <v>1295</v>
      </c>
      <c r="E11517">
        <v>0.06</v>
      </c>
      <c r="F11517">
        <v>0</v>
      </c>
      <c r="G11517">
        <v>0</v>
      </c>
      <c r="H11517">
        <v>0</v>
      </c>
      <c r="I11517">
        <v>0</v>
      </c>
    </row>
    <row r="11518" spans="1:9" x14ac:dyDescent="0.25">
      <c r="A11518" t="s">
        <v>724</v>
      </c>
      <c r="B11518">
        <v>49066</v>
      </c>
      <c r="C11518" s="593">
        <v>0.06</v>
      </c>
      <c r="D11518" t="s">
        <v>3283</v>
      </c>
      <c r="E11518">
        <v>0.06</v>
      </c>
      <c r="F11518">
        <v>0</v>
      </c>
      <c r="G11518">
        <v>0</v>
      </c>
      <c r="H11518">
        <v>0</v>
      </c>
      <c r="I11518">
        <v>0</v>
      </c>
    </row>
    <row r="11519" spans="1:9" x14ac:dyDescent="0.25">
      <c r="A11519" t="s">
        <v>724</v>
      </c>
      <c r="B11519">
        <v>49067</v>
      </c>
      <c r="C11519" s="593">
        <v>0.06</v>
      </c>
      <c r="D11519" t="s">
        <v>3383</v>
      </c>
      <c r="E11519">
        <v>0.06</v>
      </c>
      <c r="F11519">
        <v>0</v>
      </c>
      <c r="G11519">
        <v>0</v>
      </c>
      <c r="H11519">
        <v>0</v>
      </c>
      <c r="I11519">
        <v>0</v>
      </c>
    </row>
    <row r="11520" spans="1:9" x14ac:dyDescent="0.25">
      <c r="A11520" t="s">
        <v>724</v>
      </c>
      <c r="B11520">
        <v>49068</v>
      </c>
      <c r="C11520" s="593">
        <v>0.06</v>
      </c>
      <c r="D11520" t="s">
        <v>2363</v>
      </c>
      <c r="E11520">
        <v>0.06</v>
      </c>
      <c r="F11520">
        <v>0</v>
      </c>
      <c r="G11520">
        <v>0</v>
      </c>
      <c r="H11520">
        <v>0</v>
      </c>
      <c r="I11520">
        <v>0</v>
      </c>
    </row>
    <row r="11521" spans="1:9" x14ac:dyDescent="0.25">
      <c r="A11521" t="s">
        <v>724</v>
      </c>
      <c r="B11521">
        <v>49070</v>
      </c>
      <c r="C11521" s="593">
        <v>0.06</v>
      </c>
      <c r="D11521" t="s">
        <v>4038</v>
      </c>
      <c r="E11521">
        <v>0.06</v>
      </c>
      <c r="F11521">
        <v>0</v>
      </c>
      <c r="G11521">
        <v>0</v>
      </c>
      <c r="H11521">
        <v>0</v>
      </c>
      <c r="I11521">
        <v>0</v>
      </c>
    </row>
    <row r="11522" spans="1:9" x14ac:dyDescent="0.25">
      <c r="A11522" t="s">
        <v>724</v>
      </c>
      <c r="B11522">
        <v>49071</v>
      </c>
      <c r="C11522" s="593">
        <v>0.06</v>
      </c>
      <c r="D11522" t="s">
        <v>1295</v>
      </c>
      <c r="E11522">
        <v>0.06</v>
      </c>
      <c r="F11522">
        <v>0</v>
      </c>
      <c r="G11522">
        <v>0</v>
      </c>
      <c r="H11522">
        <v>0</v>
      </c>
      <c r="I11522">
        <v>0</v>
      </c>
    </row>
    <row r="11523" spans="1:9" x14ac:dyDescent="0.25">
      <c r="A11523" t="s">
        <v>724</v>
      </c>
      <c r="B11523">
        <v>49072</v>
      </c>
      <c r="C11523" s="593">
        <v>0.06</v>
      </c>
      <c r="D11523" t="s">
        <v>3283</v>
      </c>
      <c r="E11523">
        <v>0.06</v>
      </c>
      <c r="F11523">
        <v>0</v>
      </c>
      <c r="G11523">
        <v>0</v>
      </c>
      <c r="H11523">
        <v>0</v>
      </c>
      <c r="I11523">
        <v>0</v>
      </c>
    </row>
    <row r="11524" spans="1:9" x14ac:dyDescent="0.25">
      <c r="A11524" t="s">
        <v>724</v>
      </c>
      <c r="B11524">
        <v>49073</v>
      </c>
      <c r="C11524" s="593">
        <v>0.06</v>
      </c>
      <c r="D11524" t="s">
        <v>4036</v>
      </c>
      <c r="E11524">
        <v>0.06</v>
      </c>
      <c r="F11524">
        <v>0</v>
      </c>
      <c r="G11524">
        <v>0</v>
      </c>
      <c r="H11524">
        <v>0</v>
      </c>
      <c r="I11524">
        <v>0</v>
      </c>
    </row>
    <row r="11525" spans="1:9" x14ac:dyDescent="0.25">
      <c r="A11525" t="s">
        <v>724</v>
      </c>
      <c r="B11525">
        <v>49074</v>
      </c>
      <c r="C11525" s="593">
        <v>0.06</v>
      </c>
      <c r="D11525" t="s">
        <v>4037</v>
      </c>
      <c r="E11525">
        <v>0.06</v>
      </c>
      <c r="F11525">
        <v>0</v>
      </c>
      <c r="G11525">
        <v>0</v>
      </c>
      <c r="H11525">
        <v>0</v>
      </c>
      <c r="I11525">
        <v>0</v>
      </c>
    </row>
    <row r="11526" spans="1:9" x14ac:dyDescent="0.25">
      <c r="A11526" t="s">
        <v>724</v>
      </c>
      <c r="B11526">
        <v>49075</v>
      </c>
      <c r="C11526" s="593">
        <v>0.06</v>
      </c>
      <c r="D11526" t="s">
        <v>3283</v>
      </c>
      <c r="E11526">
        <v>0.06</v>
      </c>
      <c r="F11526">
        <v>0</v>
      </c>
      <c r="G11526">
        <v>0</v>
      </c>
      <c r="H11526">
        <v>0</v>
      </c>
      <c r="I11526">
        <v>0</v>
      </c>
    </row>
    <row r="11527" spans="1:9" x14ac:dyDescent="0.25">
      <c r="A11527" t="s">
        <v>724</v>
      </c>
      <c r="B11527">
        <v>49076</v>
      </c>
      <c r="C11527" s="593">
        <v>0.06</v>
      </c>
      <c r="D11527" t="s">
        <v>2116</v>
      </c>
      <c r="E11527">
        <v>0.06</v>
      </c>
      <c r="F11527">
        <v>0</v>
      </c>
      <c r="G11527">
        <v>0</v>
      </c>
      <c r="H11527">
        <v>0</v>
      </c>
      <c r="I11527">
        <v>0</v>
      </c>
    </row>
    <row r="11528" spans="1:9" x14ac:dyDescent="0.25">
      <c r="A11528" t="s">
        <v>724</v>
      </c>
      <c r="B11528">
        <v>49077</v>
      </c>
      <c r="C11528" s="593">
        <v>0.06</v>
      </c>
      <c r="D11528" t="s">
        <v>4037</v>
      </c>
      <c r="E11528">
        <v>0.06</v>
      </c>
      <c r="F11528">
        <v>0</v>
      </c>
      <c r="G11528">
        <v>0</v>
      </c>
      <c r="H11528">
        <v>0</v>
      </c>
      <c r="I11528">
        <v>0</v>
      </c>
    </row>
    <row r="11529" spans="1:9" x14ac:dyDescent="0.25">
      <c r="A11529" t="s">
        <v>724</v>
      </c>
      <c r="B11529">
        <v>49078</v>
      </c>
      <c r="C11529" s="593">
        <v>0.06</v>
      </c>
      <c r="D11529" t="s">
        <v>4037</v>
      </c>
      <c r="E11529">
        <v>0.06</v>
      </c>
      <c r="F11529">
        <v>0</v>
      </c>
      <c r="G11529">
        <v>0</v>
      </c>
      <c r="H11529">
        <v>0</v>
      </c>
      <c r="I11529">
        <v>0</v>
      </c>
    </row>
    <row r="11530" spans="1:9" x14ac:dyDescent="0.25">
      <c r="A11530" t="s">
        <v>724</v>
      </c>
      <c r="B11530">
        <v>49079</v>
      </c>
      <c r="C11530" s="593">
        <v>0.06</v>
      </c>
      <c r="D11530" t="s">
        <v>1295</v>
      </c>
      <c r="E11530">
        <v>0.06</v>
      </c>
      <c r="F11530">
        <v>0</v>
      </c>
      <c r="G11530">
        <v>0</v>
      </c>
      <c r="H11530">
        <v>0</v>
      </c>
      <c r="I11530">
        <v>0</v>
      </c>
    </row>
    <row r="11531" spans="1:9" x14ac:dyDescent="0.25">
      <c r="A11531" t="s">
        <v>724</v>
      </c>
      <c r="B11531">
        <v>49080</v>
      </c>
      <c r="C11531" s="593">
        <v>0.06</v>
      </c>
      <c r="D11531" t="s">
        <v>4037</v>
      </c>
      <c r="E11531">
        <v>0.06</v>
      </c>
      <c r="F11531">
        <v>0</v>
      </c>
      <c r="G11531">
        <v>0</v>
      </c>
      <c r="H11531">
        <v>0</v>
      </c>
      <c r="I11531">
        <v>0</v>
      </c>
    </row>
    <row r="11532" spans="1:9" x14ac:dyDescent="0.25">
      <c r="A11532" t="s">
        <v>724</v>
      </c>
      <c r="B11532">
        <v>49081</v>
      </c>
      <c r="C11532" s="593">
        <v>0.06</v>
      </c>
      <c r="D11532" t="s">
        <v>4043</v>
      </c>
      <c r="E11532">
        <v>0.06</v>
      </c>
      <c r="F11532">
        <v>0</v>
      </c>
      <c r="G11532">
        <v>0</v>
      </c>
      <c r="H11532">
        <v>0</v>
      </c>
      <c r="I11532">
        <v>0</v>
      </c>
    </row>
    <row r="11533" spans="1:9" x14ac:dyDescent="0.25">
      <c r="A11533" t="s">
        <v>724</v>
      </c>
      <c r="B11533">
        <v>49082</v>
      </c>
      <c r="C11533" s="593">
        <v>0.06</v>
      </c>
      <c r="D11533" t="s">
        <v>1556</v>
      </c>
      <c r="E11533">
        <v>0.06</v>
      </c>
      <c r="F11533">
        <v>0</v>
      </c>
      <c r="G11533">
        <v>0</v>
      </c>
      <c r="H11533">
        <v>0</v>
      </c>
      <c r="I11533">
        <v>0</v>
      </c>
    </row>
    <row r="11534" spans="1:9" x14ac:dyDescent="0.25">
      <c r="A11534" t="s">
        <v>724</v>
      </c>
      <c r="B11534">
        <v>49083</v>
      </c>
      <c r="C11534" s="593">
        <v>0.06</v>
      </c>
      <c r="D11534" t="s">
        <v>4037</v>
      </c>
      <c r="E11534">
        <v>0.06</v>
      </c>
      <c r="F11534">
        <v>0</v>
      </c>
      <c r="G11534">
        <v>0</v>
      </c>
      <c r="H11534">
        <v>0</v>
      </c>
      <c r="I11534">
        <v>0</v>
      </c>
    </row>
    <row r="11535" spans="1:9" x14ac:dyDescent="0.25">
      <c r="A11535" t="s">
        <v>724</v>
      </c>
      <c r="B11535">
        <v>49084</v>
      </c>
      <c r="C11535" s="593">
        <v>0.06</v>
      </c>
      <c r="D11535" t="s">
        <v>4040</v>
      </c>
      <c r="E11535">
        <v>0.06</v>
      </c>
      <c r="F11535">
        <v>0</v>
      </c>
      <c r="G11535">
        <v>0</v>
      </c>
      <c r="H11535">
        <v>0</v>
      </c>
      <c r="I11535">
        <v>0</v>
      </c>
    </row>
    <row r="11536" spans="1:9" x14ac:dyDescent="0.25">
      <c r="A11536" t="s">
        <v>724</v>
      </c>
      <c r="B11536">
        <v>49085</v>
      </c>
      <c r="C11536" s="593">
        <v>0.06</v>
      </c>
      <c r="D11536" t="s">
        <v>4041</v>
      </c>
      <c r="E11536">
        <v>0.06</v>
      </c>
      <c r="F11536">
        <v>0</v>
      </c>
      <c r="G11536">
        <v>0</v>
      </c>
      <c r="H11536">
        <v>0</v>
      </c>
      <c r="I11536">
        <v>0</v>
      </c>
    </row>
    <row r="11537" spans="1:9" x14ac:dyDescent="0.25">
      <c r="A11537" t="s">
        <v>724</v>
      </c>
      <c r="B11537">
        <v>49087</v>
      </c>
      <c r="C11537" s="593">
        <v>0.06</v>
      </c>
      <c r="D11537" t="s">
        <v>3383</v>
      </c>
      <c r="E11537">
        <v>0.06</v>
      </c>
      <c r="F11537">
        <v>0</v>
      </c>
      <c r="G11537">
        <v>0</v>
      </c>
      <c r="H11537">
        <v>0</v>
      </c>
      <c r="I11537">
        <v>0</v>
      </c>
    </row>
    <row r="11538" spans="1:9" x14ac:dyDescent="0.25">
      <c r="A11538" t="s">
        <v>724</v>
      </c>
      <c r="B11538">
        <v>49088</v>
      </c>
      <c r="C11538" s="593">
        <v>0.06</v>
      </c>
      <c r="D11538" t="s">
        <v>4037</v>
      </c>
      <c r="E11538">
        <v>0.06</v>
      </c>
      <c r="F11538">
        <v>0</v>
      </c>
      <c r="G11538">
        <v>0</v>
      </c>
      <c r="H11538">
        <v>0</v>
      </c>
      <c r="I11538">
        <v>0</v>
      </c>
    </row>
    <row r="11539" spans="1:9" x14ac:dyDescent="0.25">
      <c r="A11539" t="s">
        <v>724</v>
      </c>
      <c r="B11539">
        <v>49089</v>
      </c>
      <c r="C11539" s="593">
        <v>0.06</v>
      </c>
      <c r="D11539" t="s">
        <v>1556</v>
      </c>
      <c r="E11539">
        <v>0.06</v>
      </c>
      <c r="F11539">
        <v>0</v>
      </c>
      <c r="G11539">
        <v>0</v>
      </c>
      <c r="H11539">
        <v>0</v>
      </c>
      <c r="I11539">
        <v>0</v>
      </c>
    </row>
    <row r="11540" spans="1:9" x14ac:dyDescent="0.25">
      <c r="A11540" t="s">
        <v>724</v>
      </c>
      <c r="B11540">
        <v>49090</v>
      </c>
      <c r="C11540" s="593">
        <v>0.06</v>
      </c>
      <c r="D11540" t="s">
        <v>1295</v>
      </c>
      <c r="E11540">
        <v>0.06</v>
      </c>
      <c r="F11540">
        <v>0</v>
      </c>
      <c r="G11540">
        <v>0</v>
      </c>
      <c r="H11540">
        <v>0</v>
      </c>
      <c r="I11540">
        <v>0</v>
      </c>
    </row>
    <row r="11541" spans="1:9" x14ac:dyDescent="0.25">
      <c r="A11541" t="s">
        <v>724</v>
      </c>
      <c r="B11541">
        <v>49091</v>
      </c>
      <c r="C11541" s="593">
        <v>0.06</v>
      </c>
      <c r="D11541" t="s">
        <v>3283</v>
      </c>
      <c r="E11541">
        <v>0.06</v>
      </c>
      <c r="F11541">
        <v>0</v>
      </c>
      <c r="G11541">
        <v>0</v>
      </c>
      <c r="H11541">
        <v>0</v>
      </c>
      <c r="I11541">
        <v>0</v>
      </c>
    </row>
    <row r="11542" spans="1:9" x14ac:dyDescent="0.25">
      <c r="A11542" t="s">
        <v>724</v>
      </c>
      <c r="B11542">
        <v>49092</v>
      </c>
      <c r="C11542" s="593">
        <v>0.06</v>
      </c>
      <c r="D11542" t="s">
        <v>2363</v>
      </c>
      <c r="E11542">
        <v>0.06</v>
      </c>
      <c r="F11542">
        <v>0</v>
      </c>
      <c r="G11542">
        <v>0</v>
      </c>
      <c r="H11542">
        <v>0</v>
      </c>
      <c r="I11542">
        <v>0</v>
      </c>
    </row>
    <row r="11543" spans="1:9" x14ac:dyDescent="0.25">
      <c r="A11543" t="s">
        <v>724</v>
      </c>
      <c r="B11543">
        <v>49093</v>
      </c>
      <c r="C11543" s="593">
        <v>0.06</v>
      </c>
      <c r="D11543" t="s">
        <v>3283</v>
      </c>
      <c r="E11543">
        <v>0.06</v>
      </c>
      <c r="F11543">
        <v>0</v>
      </c>
      <c r="G11543">
        <v>0</v>
      </c>
      <c r="H11543">
        <v>0</v>
      </c>
      <c r="I11543">
        <v>0</v>
      </c>
    </row>
    <row r="11544" spans="1:9" x14ac:dyDescent="0.25">
      <c r="A11544" t="s">
        <v>724</v>
      </c>
      <c r="B11544">
        <v>49094</v>
      </c>
      <c r="C11544" s="593">
        <v>0.06</v>
      </c>
      <c r="D11544" t="s">
        <v>2363</v>
      </c>
      <c r="E11544">
        <v>0.06</v>
      </c>
      <c r="F11544">
        <v>0</v>
      </c>
      <c r="G11544">
        <v>0</v>
      </c>
      <c r="H11544">
        <v>0</v>
      </c>
      <c r="I11544">
        <v>0</v>
      </c>
    </row>
    <row r="11545" spans="1:9" x14ac:dyDescent="0.25">
      <c r="A11545" t="s">
        <v>724</v>
      </c>
      <c r="B11545">
        <v>49095</v>
      </c>
      <c r="C11545" s="593">
        <v>0.06</v>
      </c>
      <c r="D11545" t="s">
        <v>3383</v>
      </c>
      <c r="E11545">
        <v>0.06</v>
      </c>
      <c r="F11545">
        <v>0</v>
      </c>
      <c r="G11545">
        <v>0</v>
      </c>
      <c r="H11545">
        <v>0</v>
      </c>
      <c r="I11545">
        <v>0</v>
      </c>
    </row>
    <row r="11546" spans="1:9" x14ac:dyDescent="0.25">
      <c r="A11546" t="s">
        <v>724</v>
      </c>
      <c r="B11546">
        <v>49096</v>
      </c>
      <c r="C11546" s="593">
        <v>0.06</v>
      </c>
      <c r="D11546" t="s">
        <v>2116</v>
      </c>
      <c r="E11546">
        <v>0.06</v>
      </c>
      <c r="F11546">
        <v>0</v>
      </c>
      <c r="G11546">
        <v>0</v>
      </c>
      <c r="H11546">
        <v>0</v>
      </c>
      <c r="I11546">
        <v>0</v>
      </c>
    </row>
    <row r="11547" spans="1:9" x14ac:dyDescent="0.25">
      <c r="A11547" t="s">
        <v>724</v>
      </c>
      <c r="B11547">
        <v>49097</v>
      </c>
      <c r="C11547" s="593">
        <v>0.06</v>
      </c>
      <c r="D11547" t="s">
        <v>4037</v>
      </c>
      <c r="E11547">
        <v>0.06</v>
      </c>
      <c r="F11547">
        <v>0</v>
      </c>
      <c r="G11547">
        <v>0</v>
      </c>
      <c r="H11547">
        <v>0</v>
      </c>
      <c r="I11547">
        <v>0</v>
      </c>
    </row>
    <row r="11548" spans="1:9" x14ac:dyDescent="0.25">
      <c r="A11548" t="s">
        <v>724</v>
      </c>
      <c r="B11548">
        <v>49098</v>
      </c>
      <c r="C11548" s="593">
        <v>0.06</v>
      </c>
      <c r="D11548" t="s">
        <v>4040</v>
      </c>
      <c r="E11548">
        <v>0.06</v>
      </c>
      <c r="F11548">
        <v>0</v>
      </c>
      <c r="G11548">
        <v>0</v>
      </c>
      <c r="H11548">
        <v>0</v>
      </c>
      <c r="I11548">
        <v>0</v>
      </c>
    </row>
    <row r="11549" spans="1:9" x14ac:dyDescent="0.25">
      <c r="A11549" t="s">
        <v>724</v>
      </c>
      <c r="B11549">
        <v>49099</v>
      </c>
      <c r="C11549" s="593">
        <v>0.06</v>
      </c>
      <c r="D11549" t="s">
        <v>3283</v>
      </c>
      <c r="E11549">
        <v>0.06</v>
      </c>
      <c r="F11549">
        <v>0</v>
      </c>
      <c r="G11549">
        <v>0</v>
      </c>
      <c r="H11549">
        <v>0</v>
      </c>
      <c r="I11549">
        <v>0</v>
      </c>
    </row>
    <row r="11550" spans="1:9" x14ac:dyDescent="0.25">
      <c r="A11550" t="s">
        <v>724</v>
      </c>
      <c r="B11550">
        <v>49101</v>
      </c>
      <c r="C11550" s="593">
        <v>0.06</v>
      </c>
      <c r="D11550" t="s">
        <v>4040</v>
      </c>
      <c r="E11550">
        <v>0.06</v>
      </c>
      <c r="F11550">
        <v>0</v>
      </c>
      <c r="G11550">
        <v>0</v>
      </c>
      <c r="H11550">
        <v>0</v>
      </c>
      <c r="I11550">
        <v>0</v>
      </c>
    </row>
    <row r="11551" spans="1:9" x14ac:dyDescent="0.25">
      <c r="A11551" t="s">
        <v>724</v>
      </c>
      <c r="B11551">
        <v>49102</v>
      </c>
      <c r="C11551" s="593">
        <v>0.06</v>
      </c>
      <c r="D11551" t="s">
        <v>4040</v>
      </c>
      <c r="E11551">
        <v>0.06</v>
      </c>
      <c r="F11551">
        <v>0</v>
      </c>
      <c r="G11551">
        <v>0</v>
      </c>
      <c r="H11551">
        <v>0</v>
      </c>
      <c r="I11551">
        <v>0</v>
      </c>
    </row>
    <row r="11552" spans="1:9" x14ac:dyDescent="0.25">
      <c r="A11552" t="s">
        <v>724</v>
      </c>
      <c r="B11552">
        <v>49103</v>
      </c>
      <c r="C11552" s="593">
        <v>0.06</v>
      </c>
      <c r="D11552" t="s">
        <v>4040</v>
      </c>
      <c r="E11552">
        <v>0.06</v>
      </c>
      <c r="F11552">
        <v>0</v>
      </c>
      <c r="G11552">
        <v>0</v>
      </c>
      <c r="H11552">
        <v>0</v>
      </c>
      <c r="I11552">
        <v>0</v>
      </c>
    </row>
    <row r="11553" spans="1:9" x14ac:dyDescent="0.25">
      <c r="A11553" t="s">
        <v>724</v>
      </c>
      <c r="B11553">
        <v>49104</v>
      </c>
      <c r="C11553" s="593">
        <v>0.06</v>
      </c>
      <c r="D11553" t="s">
        <v>4040</v>
      </c>
      <c r="E11553">
        <v>0.06</v>
      </c>
      <c r="F11553">
        <v>0</v>
      </c>
      <c r="G11553">
        <v>0</v>
      </c>
      <c r="H11553">
        <v>0</v>
      </c>
      <c r="I11553">
        <v>0</v>
      </c>
    </row>
    <row r="11554" spans="1:9" x14ac:dyDescent="0.25">
      <c r="A11554" t="s">
        <v>724</v>
      </c>
      <c r="B11554">
        <v>49106</v>
      </c>
      <c r="C11554" s="593">
        <v>0.06</v>
      </c>
      <c r="D11554" t="s">
        <v>4040</v>
      </c>
      <c r="E11554">
        <v>0.06</v>
      </c>
      <c r="F11554">
        <v>0</v>
      </c>
      <c r="G11554">
        <v>0</v>
      </c>
      <c r="H11554">
        <v>0</v>
      </c>
      <c r="I11554">
        <v>0</v>
      </c>
    </row>
    <row r="11555" spans="1:9" x14ac:dyDescent="0.25">
      <c r="A11555" t="s">
        <v>724</v>
      </c>
      <c r="B11555">
        <v>49107</v>
      </c>
      <c r="C11555" s="593">
        <v>0.06</v>
      </c>
      <c r="D11555" t="s">
        <v>4040</v>
      </c>
      <c r="E11555">
        <v>0.06</v>
      </c>
      <c r="F11555">
        <v>0</v>
      </c>
      <c r="G11555">
        <v>0</v>
      </c>
      <c r="H11555">
        <v>0</v>
      </c>
      <c r="I11555">
        <v>0</v>
      </c>
    </row>
    <row r="11556" spans="1:9" x14ac:dyDescent="0.25">
      <c r="A11556" t="s">
        <v>724</v>
      </c>
      <c r="B11556">
        <v>49111</v>
      </c>
      <c r="C11556" s="593">
        <v>0.06</v>
      </c>
      <c r="D11556" t="s">
        <v>4040</v>
      </c>
      <c r="E11556">
        <v>0.06</v>
      </c>
      <c r="F11556">
        <v>0</v>
      </c>
      <c r="G11556">
        <v>0</v>
      </c>
      <c r="H11556">
        <v>0</v>
      </c>
      <c r="I11556">
        <v>0</v>
      </c>
    </row>
    <row r="11557" spans="1:9" x14ac:dyDescent="0.25">
      <c r="A11557" t="s">
        <v>724</v>
      </c>
      <c r="B11557">
        <v>49112</v>
      </c>
      <c r="C11557" s="593">
        <v>0.06</v>
      </c>
      <c r="D11557" t="s">
        <v>3383</v>
      </c>
      <c r="E11557">
        <v>0.06</v>
      </c>
      <c r="F11557">
        <v>0</v>
      </c>
      <c r="G11557">
        <v>0</v>
      </c>
      <c r="H11557">
        <v>0</v>
      </c>
      <c r="I11557">
        <v>0</v>
      </c>
    </row>
    <row r="11558" spans="1:9" x14ac:dyDescent="0.25">
      <c r="A11558" t="s">
        <v>724</v>
      </c>
      <c r="B11558">
        <v>49113</v>
      </c>
      <c r="C11558" s="593">
        <v>0.06</v>
      </c>
      <c r="D11558" t="s">
        <v>4040</v>
      </c>
      <c r="E11558">
        <v>0.06</v>
      </c>
      <c r="F11558">
        <v>0</v>
      </c>
      <c r="G11558">
        <v>0</v>
      </c>
      <c r="H11558">
        <v>0</v>
      </c>
      <c r="I11558">
        <v>0</v>
      </c>
    </row>
    <row r="11559" spans="1:9" x14ac:dyDescent="0.25">
      <c r="A11559" t="s">
        <v>724</v>
      </c>
      <c r="B11559">
        <v>49115</v>
      </c>
      <c r="C11559" s="593">
        <v>0.06</v>
      </c>
      <c r="D11559" t="s">
        <v>4040</v>
      </c>
      <c r="E11559">
        <v>0.06</v>
      </c>
      <c r="F11559">
        <v>0</v>
      </c>
      <c r="G11559">
        <v>0</v>
      </c>
      <c r="H11559">
        <v>0</v>
      </c>
      <c r="I11559">
        <v>0</v>
      </c>
    </row>
    <row r="11560" spans="1:9" x14ac:dyDescent="0.25">
      <c r="A11560" t="s">
        <v>724</v>
      </c>
      <c r="B11560">
        <v>49116</v>
      </c>
      <c r="C11560" s="593">
        <v>0.06</v>
      </c>
      <c r="D11560" t="s">
        <v>4040</v>
      </c>
      <c r="E11560">
        <v>0.06</v>
      </c>
      <c r="F11560">
        <v>0</v>
      </c>
      <c r="G11560">
        <v>0</v>
      </c>
      <c r="H11560">
        <v>0</v>
      </c>
      <c r="I11560">
        <v>0</v>
      </c>
    </row>
    <row r="11561" spans="1:9" x14ac:dyDescent="0.25">
      <c r="A11561" t="s">
        <v>724</v>
      </c>
      <c r="B11561">
        <v>49117</v>
      </c>
      <c r="C11561" s="593">
        <v>0.06</v>
      </c>
      <c r="D11561" t="s">
        <v>4040</v>
      </c>
      <c r="E11561">
        <v>0.06</v>
      </c>
      <c r="F11561">
        <v>0</v>
      </c>
      <c r="G11561">
        <v>0</v>
      </c>
      <c r="H11561">
        <v>0</v>
      </c>
      <c r="I11561">
        <v>0</v>
      </c>
    </row>
    <row r="11562" spans="1:9" x14ac:dyDescent="0.25">
      <c r="A11562" t="s">
        <v>724</v>
      </c>
      <c r="B11562">
        <v>49119</v>
      </c>
      <c r="C11562" s="593">
        <v>0.06</v>
      </c>
      <c r="D11562" t="s">
        <v>4040</v>
      </c>
      <c r="E11562">
        <v>0.06</v>
      </c>
      <c r="F11562">
        <v>0</v>
      </c>
      <c r="G11562">
        <v>0</v>
      </c>
      <c r="H11562">
        <v>0</v>
      </c>
      <c r="I11562">
        <v>0</v>
      </c>
    </row>
    <row r="11563" spans="1:9" x14ac:dyDescent="0.25">
      <c r="A11563" t="s">
        <v>724</v>
      </c>
      <c r="B11563">
        <v>49120</v>
      </c>
      <c r="C11563" s="593">
        <v>0.06</v>
      </c>
      <c r="D11563" t="s">
        <v>4040</v>
      </c>
      <c r="E11563">
        <v>0.06</v>
      </c>
      <c r="F11563">
        <v>0</v>
      </c>
      <c r="G11563">
        <v>0</v>
      </c>
      <c r="H11563">
        <v>0</v>
      </c>
      <c r="I11563">
        <v>0</v>
      </c>
    </row>
    <row r="11564" spans="1:9" x14ac:dyDescent="0.25">
      <c r="A11564" t="s">
        <v>724</v>
      </c>
      <c r="B11564">
        <v>49125</v>
      </c>
      <c r="C11564" s="593">
        <v>0.06</v>
      </c>
      <c r="D11564" t="s">
        <v>4040</v>
      </c>
      <c r="E11564">
        <v>0.06</v>
      </c>
      <c r="F11564">
        <v>0</v>
      </c>
      <c r="G11564">
        <v>0</v>
      </c>
      <c r="H11564">
        <v>0</v>
      </c>
      <c r="I11564">
        <v>0</v>
      </c>
    </row>
    <row r="11565" spans="1:9" x14ac:dyDescent="0.25">
      <c r="A11565" t="s">
        <v>724</v>
      </c>
      <c r="B11565">
        <v>49126</v>
      </c>
      <c r="C11565" s="593">
        <v>0.06</v>
      </c>
      <c r="D11565" t="s">
        <v>4040</v>
      </c>
      <c r="E11565">
        <v>0.06</v>
      </c>
      <c r="F11565">
        <v>0</v>
      </c>
      <c r="G11565">
        <v>0</v>
      </c>
      <c r="H11565">
        <v>0</v>
      </c>
      <c r="I11565">
        <v>0</v>
      </c>
    </row>
    <row r="11566" spans="1:9" x14ac:dyDescent="0.25">
      <c r="A11566" t="s">
        <v>724</v>
      </c>
      <c r="B11566">
        <v>49127</v>
      </c>
      <c r="C11566" s="593">
        <v>0.06</v>
      </c>
      <c r="D11566" t="s">
        <v>4040</v>
      </c>
      <c r="E11566">
        <v>0.06</v>
      </c>
      <c r="F11566">
        <v>0</v>
      </c>
      <c r="G11566">
        <v>0</v>
      </c>
      <c r="H11566">
        <v>0</v>
      </c>
      <c r="I11566">
        <v>0</v>
      </c>
    </row>
    <row r="11567" spans="1:9" x14ac:dyDescent="0.25">
      <c r="A11567" t="s">
        <v>724</v>
      </c>
      <c r="B11567">
        <v>49128</v>
      </c>
      <c r="C11567" s="593">
        <v>0.06</v>
      </c>
      <c r="D11567" t="s">
        <v>4040</v>
      </c>
      <c r="E11567">
        <v>0.06</v>
      </c>
      <c r="F11567">
        <v>0</v>
      </c>
      <c r="G11567">
        <v>0</v>
      </c>
      <c r="H11567">
        <v>0</v>
      </c>
      <c r="I11567">
        <v>0</v>
      </c>
    </row>
    <row r="11568" spans="1:9" x14ac:dyDescent="0.25">
      <c r="A11568" t="s">
        <v>724</v>
      </c>
      <c r="B11568">
        <v>49129</v>
      </c>
      <c r="C11568" s="593">
        <v>0.06</v>
      </c>
      <c r="D11568" t="s">
        <v>4040</v>
      </c>
      <c r="E11568">
        <v>0.06</v>
      </c>
      <c r="F11568">
        <v>0</v>
      </c>
      <c r="G11568">
        <v>0</v>
      </c>
      <c r="H11568">
        <v>0</v>
      </c>
      <c r="I11568">
        <v>0</v>
      </c>
    </row>
    <row r="11569" spans="1:9" x14ac:dyDescent="0.25">
      <c r="A11569" t="s">
        <v>724</v>
      </c>
      <c r="B11569">
        <v>49130</v>
      </c>
      <c r="C11569" s="593">
        <v>0.06</v>
      </c>
      <c r="D11569" t="s">
        <v>3383</v>
      </c>
      <c r="E11569">
        <v>0.06</v>
      </c>
      <c r="F11569">
        <v>0</v>
      </c>
      <c r="G11569">
        <v>0</v>
      </c>
      <c r="H11569">
        <v>0</v>
      </c>
      <c r="I11569">
        <v>0</v>
      </c>
    </row>
    <row r="11570" spans="1:9" x14ac:dyDescent="0.25">
      <c r="A11570" t="s">
        <v>724</v>
      </c>
      <c r="B11570">
        <v>49201</v>
      </c>
      <c r="C11570" s="593">
        <v>0.06</v>
      </c>
      <c r="D11570" t="s">
        <v>1415</v>
      </c>
      <c r="E11570">
        <v>0.06</v>
      </c>
      <c r="F11570">
        <v>0</v>
      </c>
      <c r="G11570">
        <v>0</v>
      </c>
      <c r="H11570">
        <v>0</v>
      </c>
      <c r="I11570">
        <v>0</v>
      </c>
    </row>
    <row r="11571" spans="1:9" x14ac:dyDescent="0.25">
      <c r="A11571" t="s">
        <v>724</v>
      </c>
      <c r="B11571">
        <v>49202</v>
      </c>
      <c r="C11571" s="593">
        <v>0.06</v>
      </c>
      <c r="D11571" t="s">
        <v>1415</v>
      </c>
      <c r="E11571">
        <v>0.06</v>
      </c>
      <c r="F11571">
        <v>0</v>
      </c>
      <c r="G11571">
        <v>0</v>
      </c>
      <c r="H11571">
        <v>0</v>
      </c>
      <c r="I11571">
        <v>0</v>
      </c>
    </row>
    <row r="11572" spans="1:9" x14ac:dyDescent="0.25">
      <c r="A11572" t="s">
        <v>724</v>
      </c>
      <c r="B11572">
        <v>49203</v>
      </c>
      <c r="C11572" s="593">
        <v>0.06</v>
      </c>
      <c r="D11572" t="s">
        <v>1415</v>
      </c>
      <c r="E11572">
        <v>0.06</v>
      </c>
      <c r="F11572">
        <v>0</v>
      </c>
      <c r="G11572">
        <v>0</v>
      </c>
      <c r="H11572">
        <v>0</v>
      </c>
      <c r="I11572">
        <v>0</v>
      </c>
    </row>
    <row r="11573" spans="1:9" x14ac:dyDescent="0.25">
      <c r="A11573" t="s">
        <v>724</v>
      </c>
      <c r="B11573">
        <v>49204</v>
      </c>
      <c r="C11573" s="593">
        <v>0.06</v>
      </c>
      <c r="D11573" t="s">
        <v>1415</v>
      </c>
      <c r="E11573">
        <v>0.06</v>
      </c>
      <c r="F11573">
        <v>0</v>
      </c>
      <c r="G11573">
        <v>0</v>
      </c>
      <c r="H11573">
        <v>0</v>
      </c>
      <c r="I11573">
        <v>0</v>
      </c>
    </row>
    <row r="11574" spans="1:9" x14ac:dyDescent="0.25">
      <c r="A11574" t="s">
        <v>724</v>
      </c>
      <c r="B11574">
        <v>49220</v>
      </c>
      <c r="C11574" s="593">
        <v>0.06</v>
      </c>
      <c r="D11574" t="s">
        <v>3072</v>
      </c>
      <c r="E11574">
        <v>0.06</v>
      </c>
      <c r="F11574">
        <v>0</v>
      </c>
      <c r="G11574">
        <v>0</v>
      </c>
      <c r="H11574">
        <v>0</v>
      </c>
      <c r="I11574">
        <v>0</v>
      </c>
    </row>
    <row r="11575" spans="1:9" x14ac:dyDescent="0.25">
      <c r="A11575" t="s">
        <v>724</v>
      </c>
      <c r="B11575">
        <v>49221</v>
      </c>
      <c r="C11575" s="593">
        <v>0.06</v>
      </c>
      <c r="D11575" t="s">
        <v>4044</v>
      </c>
      <c r="E11575">
        <v>0.06</v>
      </c>
      <c r="F11575">
        <v>0</v>
      </c>
      <c r="G11575">
        <v>0</v>
      </c>
      <c r="H11575">
        <v>0</v>
      </c>
      <c r="I11575">
        <v>0</v>
      </c>
    </row>
    <row r="11576" spans="1:9" x14ac:dyDescent="0.25">
      <c r="A11576" t="s">
        <v>724</v>
      </c>
      <c r="B11576">
        <v>49224</v>
      </c>
      <c r="C11576" s="593">
        <v>0.06</v>
      </c>
      <c r="D11576" t="s">
        <v>2363</v>
      </c>
      <c r="E11576">
        <v>0.06</v>
      </c>
      <c r="F11576">
        <v>0</v>
      </c>
      <c r="G11576">
        <v>0</v>
      </c>
      <c r="H11576">
        <v>0</v>
      </c>
      <c r="I11576">
        <v>0</v>
      </c>
    </row>
    <row r="11577" spans="1:9" x14ac:dyDescent="0.25">
      <c r="A11577" t="s">
        <v>724</v>
      </c>
      <c r="B11577">
        <v>49227</v>
      </c>
      <c r="C11577" s="593">
        <v>0.06</v>
      </c>
      <c r="D11577" t="s">
        <v>4045</v>
      </c>
      <c r="E11577">
        <v>0.06</v>
      </c>
      <c r="F11577">
        <v>0</v>
      </c>
      <c r="G11577">
        <v>0</v>
      </c>
      <c r="H11577">
        <v>0</v>
      </c>
      <c r="I11577">
        <v>0</v>
      </c>
    </row>
    <row r="11578" spans="1:9" x14ac:dyDescent="0.25">
      <c r="A11578" t="s">
        <v>724</v>
      </c>
      <c r="B11578">
        <v>49228</v>
      </c>
      <c r="C11578" s="593">
        <v>0.06</v>
      </c>
      <c r="D11578" t="s">
        <v>4044</v>
      </c>
      <c r="E11578">
        <v>0.06</v>
      </c>
      <c r="F11578">
        <v>0</v>
      </c>
      <c r="G11578">
        <v>0</v>
      </c>
      <c r="H11578">
        <v>0</v>
      </c>
      <c r="I11578">
        <v>0</v>
      </c>
    </row>
    <row r="11579" spans="1:9" x14ac:dyDescent="0.25">
      <c r="A11579" t="s">
        <v>724</v>
      </c>
      <c r="B11579">
        <v>49229</v>
      </c>
      <c r="C11579" s="593">
        <v>0.06</v>
      </c>
      <c r="D11579" t="s">
        <v>4044</v>
      </c>
      <c r="E11579">
        <v>0.06</v>
      </c>
      <c r="F11579">
        <v>0</v>
      </c>
      <c r="G11579">
        <v>0</v>
      </c>
      <c r="H11579">
        <v>0</v>
      </c>
      <c r="I11579">
        <v>0</v>
      </c>
    </row>
    <row r="11580" spans="1:9" x14ac:dyDescent="0.25">
      <c r="A11580" t="s">
        <v>724</v>
      </c>
      <c r="B11580">
        <v>49230</v>
      </c>
      <c r="C11580" s="593">
        <v>0.06</v>
      </c>
      <c r="D11580" t="s">
        <v>4044</v>
      </c>
      <c r="E11580">
        <v>0.06</v>
      </c>
      <c r="F11580">
        <v>0</v>
      </c>
      <c r="G11580">
        <v>0</v>
      </c>
      <c r="H11580">
        <v>0</v>
      </c>
      <c r="I11580">
        <v>0</v>
      </c>
    </row>
    <row r="11581" spans="1:9" x14ac:dyDescent="0.25">
      <c r="A11581" t="s">
        <v>724</v>
      </c>
      <c r="B11581">
        <v>49232</v>
      </c>
      <c r="C11581" s="593">
        <v>0.06</v>
      </c>
      <c r="D11581" t="s">
        <v>4045</v>
      </c>
      <c r="E11581">
        <v>0.06</v>
      </c>
      <c r="F11581">
        <v>0</v>
      </c>
      <c r="G11581">
        <v>0</v>
      </c>
      <c r="H11581">
        <v>0</v>
      </c>
      <c r="I11581">
        <v>0</v>
      </c>
    </row>
    <row r="11582" spans="1:9" x14ac:dyDescent="0.25">
      <c r="A11582" t="s">
        <v>724</v>
      </c>
      <c r="B11582">
        <v>49233</v>
      </c>
      <c r="C11582" s="593">
        <v>0.06</v>
      </c>
      <c r="D11582" t="s">
        <v>1415</v>
      </c>
      <c r="E11582">
        <v>0.06</v>
      </c>
      <c r="F11582">
        <v>0</v>
      </c>
      <c r="G11582">
        <v>0</v>
      </c>
      <c r="H11582">
        <v>0</v>
      </c>
      <c r="I11582">
        <v>0</v>
      </c>
    </row>
    <row r="11583" spans="1:9" x14ac:dyDescent="0.25">
      <c r="A11583" t="s">
        <v>724</v>
      </c>
      <c r="B11583">
        <v>49234</v>
      </c>
      <c r="C11583" s="593">
        <v>0.06</v>
      </c>
      <c r="D11583" t="s">
        <v>1415</v>
      </c>
      <c r="E11583">
        <v>0.06</v>
      </c>
      <c r="F11583">
        <v>0</v>
      </c>
      <c r="G11583">
        <v>0</v>
      </c>
      <c r="H11583">
        <v>0</v>
      </c>
      <c r="I11583">
        <v>0</v>
      </c>
    </row>
    <row r="11584" spans="1:9" x14ac:dyDescent="0.25">
      <c r="A11584" t="s">
        <v>724</v>
      </c>
      <c r="B11584">
        <v>49235</v>
      </c>
      <c r="C11584" s="593">
        <v>0.06</v>
      </c>
      <c r="D11584" t="s">
        <v>4044</v>
      </c>
      <c r="E11584">
        <v>0.06</v>
      </c>
      <c r="F11584">
        <v>0</v>
      </c>
      <c r="G11584">
        <v>0</v>
      </c>
      <c r="H11584">
        <v>0</v>
      </c>
      <c r="I11584">
        <v>0</v>
      </c>
    </row>
    <row r="11585" spans="1:9" x14ac:dyDescent="0.25">
      <c r="A11585" t="s">
        <v>724</v>
      </c>
      <c r="B11585">
        <v>49236</v>
      </c>
      <c r="C11585" s="593">
        <v>0.06</v>
      </c>
      <c r="D11585" t="s">
        <v>3992</v>
      </c>
      <c r="E11585">
        <v>0.06</v>
      </c>
      <c r="F11585">
        <v>0</v>
      </c>
      <c r="G11585">
        <v>0</v>
      </c>
      <c r="H11585">
        <v>0</v>
      </c>
      <c r="I11585">
        <v>0</v>
      </c>
    </row>
    <row r="11586" spans="1:9" x14ac:dyDescent="0.25">
      <c r="A11586" t="s">
        <v>724</v>
      </c>
      <c r="B11586">
        <v>49237</v>
      </c>
      <c r="C11586" s="593">
        <v>0.06</v>
      </c>
      <c r="D11586" t="s">
        <v>2363</v>
      </c>
      <c r="E11586">
        <v>0.06</v>
      </c>
      <c r="F11586">
        <v>0</v>
      </c>
      <c r="G11586">
        <v>0</v>
      </c>
      <c r="H11586">
        <v>0</v>
      </c>
      <c r="I11586">
        <v>0</v>
      </c>
    </row>
    <row r="11587" spans="1:9" x14ac:dyDescent="0.25">
      <c r="A11587" t="s">
        <v>724</v>
      </c>
      <c r="B11587">
        <v>49238</v>
      </c>
      <c r="C11587" s="593">
        <v>0.06</v>
      </c>
      <c r="D11587" t="s">
        <v>4044</v>
      </c>
      <c r="E11587">
        <v>0.06</v>
      </c>
      <c r="F11587">
        <v>0</v>
      </c>
      <c r="G11587">
        <v>0</v>
      </c>
      <c r="H11587">
        <v>0</v>
      </c>
      <c r="I11587">
        <v>0</v>
      </c>
    </row>
    <row r="11588" spans="1:9" x14ac:dyDescent="0.25">
      <c r="A11588" t="s">
        <v>724</v>
      </c>
      <c r="B11588">
        <v>49239</v>
      </c>
      <c r="C11588" s="593">
        <v>0.06</v>
      </c>
      <c r="D11588" t="s">
        <v>4045</v>
      </c>
      <c r="E11588">
        <v>0.06</v>
      </c>
      <c r="F11588">
        <v>0</v>
      </c>
      <c r="G11588">
        <v>0</v>
      </c>
      <c r="H11588">
        <v>0</v>
      </c>
      <c r="I11588">
        <v>0</v>
      </c>
    </row>
    <row r="11589" spans="1:9" x14ac:dyDescent="0.25">
      <c r="A11589" t="s">
        <v>724</v>
      </c>
      <c r="B11589">
        <v>49240</v>
      </c>
      <c r="C11589" s="593">
        <v>0.06</v>
      </c>
      <c r="D11589" t="s">
        <v>1415</v>
      </c>
      <c r="E11589">
        <v>0.06</v>
      </c>
      <c r="F11589">
        <v>0</v>
      </c>
      <c r="G11589">
        <v>0</v>
      </c>
      <c r="H11589">
        <v>0</v>
      </c>
      <c r="I11589">
        <v>0</v>
      </c>
    </row>
    <row r="11590" spans="1:9" x14ac:dyDescent="0.25">
      <c r="A11590" t="s">
        <v>724</v>
      </c>
      <c r="B11590">
        <v>49241</v>
      </c>
      <c r="C11590" s="593">
        <v>0.06</v>
      </c>
      <c r="D11590" t="s">
        <v>4045</v>
      </c>
      <c r="E11590">
        <v>0.06</v>
      </c>
      <c r="F11590">
        <v>0</v>
      </c>
      <c r="G11590">
        <v>0</v>
      </c>
      <c r="H11590">
        <v>0</v>
      </c>
      <c r="I11590">
        <v>0</v>
      </c>
    </row>
    <row r="11591" spans="1:9" x14ac:dyDescent="0.25">
      <c r="A11591" t="s">
        <v>724</v>
      </c>
      <c r="B11591">
        <v>49242</v>
      </c>
      <c r="C11591" s="593">
        <v>0.06</v>
      </c>
      <c r="D11591" t="s">
        <v>4045</v>
      </c>
      <c r="E11591">
        <v>0.06</v>
      </c>
      <c r="F11591">
        <v>0</v>
      </c>
      <c r="G11591">
        <v>0</v>
      </c>
      <c r="H11591">
        <v>0</v>
      </c>
      <c r="I11591">
        <v>0</v>
      </c>
    </row>
    <row r="11592" spans="1:9" x14ac:dyDescent="0.25">
      <c r="A11592" t="s">
        <v>724</v>
      </c>
      <c r="B11592">
        <v>49245</v>
      </c>
      <c r="C11592" s="593">
        <v>0.06</v>
      </c>
      <c r="D11592" t="s">
        <v>2363</v>
      </c>
      <c r="E11592">
        <v>0.06</v>
      </c>
      <c r="F11592">
        <v>0</v>
      </c>
      <c r="G11592">
        <v>0</v>
      </c>
      <c r="H11592">
        <v>0</v>
      </c>
      <c r="I11592">
        <v>0</v>
      </c>
    </row>
    <row r="11593" spans="1:9" x14ac:dyDescent="0.25">
      <c r="A11593" t="s">
        <v>724</v>
      </c>
      <c r="B11593">
        <v>49246</v>
      </c>
      <c r="C11593" s="593">
        <v>0.06</v>
      </c>
      <c r="D11593" t="s">
        <v>1415</v>
      </c>
      <c r="E11593">
        <v>0.06</v>
      </c>
      <c r="F11593">
        <v>0</v>
      </c>
      <c r="G11593">
        <v>0</v>
      </c>
      <c r="H11593">
        <v>0</v>
      </c>
      <c r="I11593">
        <v>0</v>
      </c>
    </row>
    <row r="11594" spans="1:9" x14ac:dyDescent="0.25">
      <c r="A11594" t="s">
        <v>724</v>
      </c>
      <c r="B11594">
        <v>49247</v>
      </c>
      <c r="C11594" s="593">
        <v>0.06</v>
      </c>
      <c r="D11594" t="s">
        <v>4044</v>
      </c>
      <c r="E11594">
        <v>0.06</v>
      </c>
      <c r="F11594">
        <v>0</v>
      </c>
      <c r="G11594">
        <v>0</v>
      </c>
      <c r="H11594">
        <v>0</v>
      </c>
      <c r="I11594">
        <v>0</v>
      </c>
    </row>
    <row r="11595" spans="1:9" x14ac:dyDescent="0.25">
      <c r="A11595" t="s">
        <v>724</v>
      </c>
      <c r="B11595">
        <v>49248</v>
      </c>
      <c r="C11595" s="593">
        <v>0.06</v>
      </c>
      <c r="D11595" t="s">
        <v>4044</v>
      </c>
      <c r="E11595">
        <v>0.06</v>
      </c>
      <c r="F11595">
        <v>0</v>
      </c>
      <c r="G11595">
        <v>0</v>
      </c>
      <c r="H11595">
        <v>0</v>
      </c>
      <c r="I11595">
        <v>0</v>
      </c>
    </row>
    <row r="11596" spans="1:9" x14ac:dyDescent="0.25">
      <c r="A11596" t="s">
        <v>724</v>
      </c>
      <c r="B11596">
        <v>49249</v>
      </c>
      <c r="C11596" s="593">
        <v>0.06</v>
      </c>
      <c r="D11596" t="s">
        <v>4045</v>
      </c>
      <c r="E11596">
        <v>0.06</v>
      </c>
      <c r="F11596">
        <v>0</v>
      </c>
      <c r="G11596">
        <v>0</v>
      </c>
      <c r="H11596">
        <v>0</v>
      </c>
      <c r="I11596">
        <v>0</v>
      </c>
    </row>
    <row r="11597" spans="1:9" x14ac:dyDescent="0.25">
      <c r="A11597" t="s">
        <v>724</v>
      </c>
      <c r="B11597">
        <v>49250</v>
      </c>
      <c r="C11597" s="593">
        <v>0.06</v>
      </c>
      <c r="D11597" t="s">
        <v>4045</v>
      </c>
      <c r="E11597">
        <v>0.06</v>
      </c>
      <c r="F11597">
        <v>0</v>
      </c>
      <c r="G11597">
        <v>0</v>
      </c>
      <c r="H11597">
        <v>0</v>
      </c>
      <c r="I11597">
        <v>0</v>
      </c>
    </row>
    <row r="11598" spans="1:9" x14ac:dyDescent="0.25">
      <c r="A11598" t="s">
        <v>724</v>
      </c>
      <c r="B11598">
        <v>49251</v>
      </c>
      <c r="C11598" s="593">
        <v>0.06</v>
      </c>
      <c r="D11598" t="s">
        <v>4028</v>
      </c>
      <c r="E11598">
        <v>0.06</v>
      </c>
      <c r="F11598">
        <v>0</v>
      </c>
      <c r="G11598">
        <v>0</v>
      </c>
      <c r="H11598">
        <v>0</v>
      </c>
      <c r="I11598">
        <v>0</v>
      </c>
    </row>
    <row r="11599" spans="1:9" x14ac:dyDescent="0.25">
      <c r="A11599" t="s">
        <v>724</v>
      </c>
      <c r="B11599">
        <v>49252</v>
      </c>
      <c r="C11599" s="593">
        <v>0.06</v>
      </c>
      <c r="D11599" t="s">
        <v>4045</v>
      </c>
      <c r="E11599">
        <v>0.06</v>
      </c>
      <c r="F11599">
        <v>0</v>
      </c>
      <c r="G11599">
        <v>0</v>
      </c>
      <c r="H11599">
        <v>0</v>
      </c>
      <c r="I11599">
        <v>0</v>
      </c>
    </row>
    <row r="11600" spans="1:9" x14ac:dyDescent="0.25">
      <c r="A11600" t="s">
        <v>724</v>
      </c>
      <c r="B11600">
        <v>49253</v>
      </c>
      <c r="C11600" s="593">
        <v>0.06</v>
      </c>
      <c r="D11600" t="s">
        <v>4044</v>
      </c>
      <c r="E11600">
        <v>0.06</v>
      </c>
      <c r="F11600">
        <v>0</v>
      </c>
      <c r="G11600">
        <v>0</v>
      </c>
      <c r="H11600">
        <v>0</v>
      </c>
      <c r="I11600">
        <v>0</v>
      </c>
    </row>
    <row r="11601" spans="1:9" x14ac:dyDescent="0.25">
      <c r="A11601" t="s">
        <v>724</v>
      </c>
      <c r="B11601">
        <v>49254</v>
      </c>
      <c r="C11601" s="593">
        <v>0.06</v>
      </c>
      <c r="D11601" t="s">
        <v>1415</v>
      </c>
      <c r="E11601">
        <v>0.06</v>
      </c>
      <c r="F11601">
        <v>0</v>
      </c>
      <c r="G11601">
        <v>0</v>
      </c>
      <c r="H11601">
        <v>0</v>
      </c>
      <c r="I11601">
        <v>0</v>
      </c>
    </row>
    <row r="11602" spans="1:9" x14ac:dyDescent="0.25">
      <c r="A11602" t="s">
        <v>724</v>
      </c>
      <c r="B11602">
        <v>49255</v>
      </c>
      <c r="C11602" s="593">
        <v>0.06</v>
      </c>
      <c r="D11602" t="s">
        <v>1556</v>
      </c>
      <c r="E11602">
        <v>0.06</v>
      </c>
      <c r="F11602">
        <v>0</v>
      </c>
      <c r="G11602">
        <v>0</v>
      </c>
      <c r="H11602">
        <v>0</v>
      </c>
      <c r="I11602">
        <v>0</v>
      </c>
    </row>
    <row r="11603" spans="1:9" x14ac:dyDescent="0.25">
      <c r="A11603" t="s">
        <v>724</v>
      </c>
      <c r="B11603">
        <v>49256</v>
      </c>
      <c r="C11603" s="593">
        <v>0.06</v>
      </c>
      <c r="D11603" t="s">
        <v>4044</v>
      </c>
      <c r="E11603">
        <v>0.06</v>
      </c>
      <c r="F11603">
        <v>0</v>
      </c>
      <c r="G11603">
        <v>0</v>
      </c>
      <c r="H11603">
        <v>0</v>
      </c>
      <c r="I11603">
        <v>0</v>
      </c>
    </row>
    <row r="11604" spans="1:9" x14ac:dyDescent="0.25">
      <c r="A11604" t="s">
        <v>724</v>
      </c>
      <c r="B11604">
        <v>49257</v>
      </c>
      <c r="C11604" s="593">
        <v>0.06</v>
      </c>
      <c r="D11604" t="s">
        <v>4045</v>
      </c>
      <c r="E11604">
        <v>0.06</v>
      </c>
      <c r="F11604">
        <v>0</v>
      </c>
      <c r="G11604">
        <v>0</v>
      </c>
      <c r="H11604">
        <v>0</v>
      </c>
      <c r="I11604">
        <v>0</v>
      </c>
    </row>
    <row r="11605" spans="1:9" x14ac:dyDescent="0.25">
      <c r="A11605" t="s">
        <v>724</v>
      </c>
      <c r="B11605">
        <v>49258</v>
      </c>
      <c r="C11605" s="593">
        <v>0.06</v>
      </c>
      <c r="D11605" t="s">
        <v>4045</v>
      </c>
      <c r="E11605">
        <v>0.06</v>
      </c>
      <c r="F11605">
        <v>0</v>
      </c>
      <c r="G11605">
        <v>0</v>
      </c>
      <c r="H11605">
        <v>0</v>
      </c>
      <c r="I11605">
        <v>0</v>
      </c>
    </row>
    <row r="11606" spans="1:9" x14ac:dyDescent="0.25">
      <c r="A11606" t="s">
        <v>724</v>
      </c>
      <c r="B11606">
        <v>49259</v>
      </c>
      <c r="C11606" s="593">
        <v>0.06</v>
      </c>
      <c r="D11606" t="s">
        <v>1415</v>
      </c>
      <c r="E11606">
        <v>0.06</v>
      </c>
      <c r="F11606">
        <v>0</v>
      </c>
      <c r="G11606">
        <v>0</v>
      </c>
      <c r="H11606">
        <v>0</v>
      </c>
      <c r="I11606">
        <v>0</v>
      </c>
    </row>
    <row r="11607" spans="1:9" x14ac:dyDescent="0.25">
      <c r="A11607" t="s">
        <v>724</v>
      </c>
      <c r="B11607">
        <v>49261</v>
      </c>
      <c r="C11607" s="593">
        <v>0.06</v>
      </c>
      <c r="D11607" t="s">
        <v>1415</v>
      </c>
      <c r="E11607">
        <v>0.06</v>
      </c>
      <c r="F11607">
        <v>0</v>
      </c>
      <c r="G11607">
        <v>0</v>
      </c>
      <c r="H11607">
        <v>0</v>
      </c>
      <c r="I11607">
        <v>0</v>
      </c>
    </row>
    <row r="11608" spans="1:9" x14ac:dyDescent="0.25">
      <c r="A11608" t="s">
        <v>724</v>
      </c>
      <c r="B11608">
        <v>49262</v>
      </c>
      <c r="C11608" s="593">
        <v>0.06</v>
      </c>
      <c r="D11608" t="s">
        <v>4045</v>
      </c>
      <c r="E11608">
        <v>0.06</v>
      </c>
      <c r="F11608">
        <v>0</v>
      </c>
      <c r="G11608">
        <v>0</v>
      </c>
      <c r="H11608">
        <v>0</v>
      </c>
      <c r="I11608">
        <v>0</v>
      </c>
    </row>
    <row r="11609" spans="1:9" x14ac:dyDescent="0.25">
      <c r="A11609" t="s">
        <v>724</v>
      </c>
      <c r="B11609">
        <v>49263</v>
      </c>
      <c r="C11609" s="593">
        <v>0.06</v>
      </c>
      <c r="D11609" t="s">
        <v>1415</v>
      </c>
      <c r="E11609">
        <v>0.06</v>
      </c>
      <c r="F11609">
        <v>0</v>
      </c>
      <c r="G11609">
        <v>0</v>
      </c>
      <c r="H11609">
        <v>0</v>
      </c>
      <c r="I11609">
        <v>0</v>
      </c>
    </row>
    <row r="11610" spans="1:9" x14ac:dyDescent="0.25">
      <c r="A11610" t="s">
        <v>724</v>
      </c>
      <c r="B11610">
        <v>49264</v>
      </c>
      <c r="C11610" s="593">
        <v>0.06</v>
      </c>
      <c r="D11610" t="s">
        <v>4028</v>
      </c>
      <c r="E11610">
        <v>0.06</v>
      </c>
      <c r="F11610">
        <v>0</v>
      </c>
      <c r="G11610">
        <v>0</v>
      </c>
      <c r="H11610">
        <v>0</v>
      </c>
      <c r="I11610">
        <v>0</v>
      </c>
    </row>
    <row r="11611" spans="1:9" x14ac:dyDescent="0.25">
      <c r="A11611" t="s">
        <v>724</v>
      </c>
      <c r="B11611">
        <v>49265</v>
      </c>
      <c r="C11611" s="593">
        <v>0.06</v>
      </c>
      <c r="D11611" t="s">
        <v>4044</v>
      </c>
      <c r="E11611">
        <v>0.06</v>
      </c>
      <c r="F11611">
        <v>0</v>
      </c>
      <c r="G11611">
        <v>0</v>
      </c>
      <c r="H11611">
        <v>0</v>
      </c>
      <c r="I11611">
        <v>0</v>
      </c>
    </row>
    <row r="11612" spans="1:9" x14ac:dyDescent="0.25">
      <c r="A11612" t="s">
        <v>724</v>
      </c>
      <c r="B11612">
        <v>49266</v>
      </c>
      <c r="C11612" s="593">
        <v>0.06</v>
      </c>
      <c r="D11612" t="s">
        <v>4045</v>
      </c>
      <c r="E11612">
        <v>0.06</v>
      </c>
      <c r="F11612">
        <v>0</v>
      </c>
      <c r="G11612">
        <v>0</v>
      </c>
      <c r="H11612">
        <v>0</v>
      </c>
      <c r="I11612">
        <v>0</v>
      </c>
    </row>
    <row r="11613" spans="1:9" x14ac:dyDescent="0.25">
      <c r="A11613" t="s">
        <v>724</v>
      </c>
      <c r="B11613">
        <v>49267</v>
      </c>
      <c r="C11613" s="593">
        <v>0.06</v>
      </c>
      <c r="D11613" t="s">
        <v>1339</v>
      </c>
      <c r="E11613">
        <v>0.06</v>
      </c>
      <c r="F11613">
        <v>0</v>
      </c>
      <c r="G11613">
        <v>0</v>
      </c>
      <c r="H11613">
        <v>0</v>
      </c>
      <c r="I11613">
        <v>0</v>
      </c>
    </row>
    <row r="11614" spans="1:9" x14ac:dyDescent="0.25">
      <c r="A11614" t="s">
        <v>724</v>
      </c>
      <c r="B11614">
        <v>49268</v>
      </c>
      <c r="C11614" s="593">
        <v>0.06</v>
      </c>
      <c r="D11614" t="s">
        <v>4044</v>
      </c>
      <c r="E11614">
        <v>0.06</v>
      </c>
      <c r="F11614">
        <v>0</v>
      </c>
      <c r="G11614">
        <v>0</v>
      </c>
      <c r="H11614">
        <v>0</v>
      </c>
      <c r="I11614">
        <v>0</v>
      </c>
    </row>
    <row r="11615" spans="1:9" x14ac:dyDescent="0.25">
      <c r="A11615" t="s">
        <v>724</v>
      </c>
      <c r="B11615">
        <v>49269</v>
      </c>
      <c r="C11615" s="593">
        <v>0.06</v>
      </c>
      <c r="D11615" t="s">
        <v>1415</v>
      </c>
      <c r="E11615">
        <v>0.06</v>
      </c>
      <c r="F11615">
        <v>0</v>
      </c>
      <c r="G11615">
        <v>0</v>
      </c>
      <c r="H11615">
        <v>0</v>
      </c>
      <c r="I11615">
        <v>0</v>
      </c>
    </row>
    <row r="11616" spans="1:9" x14ac:dyDescent="0.25">
      <c r="A11616" t="s">
        <v>724</v>
      </c>
      <c r="B11616">
        <v>49270</v>
      </c>
      <c r="C11616" s="593">
        <v>0.06</v>
      </c>
      <c r="D11616" t="s">
        <v>1339</v>
      </c>
      <c r="E11616">
        <v>0.06</v>
      </c>
      <c r="F11616">
        <v>0</v>
      </c>
      <c r="G11616">
        <v>0</v>
      </c>
      <c r="H11616">
        <v>0</v>
      </c>
      <c r="I11616">
        <v>0</v>
      </c>
    </row>
    <row r="11617" spans="1:9" x14ac:dyDescent="0.25">
      <c r="A11617" t="s">
        <v>724</v>
      </c>
      <c r="B11617">
        <v>49271</v>
      </c>
      <c r="C11617" s="593">
        <v>0.06</v>
      </c>
      <c r="D11617" t="s">
        <v>4045</v>
      </c>
      <c r="E11617">
        <v>0.06</v>
      </c>
      <c r="F11617">
        <v>0</v>
      </c>
      <c r="G11617">
        <v>0</v>
      </c>
      <c r="H11617">
        <v>0</v>
      </c>
      <c r="I11617">
        <v>0</v>
      </c>
    </row>
    <row r="11618" spans="1:9" x14ac:dyDescent="0.25">
      <c r="A11618" t="s">
        <v>724</v>
      </c>
      <c r="B11618">
        <v>49272</v>
      </c>
      <c r="C11618" s="593">
        <v>0.06</v>
      </c>
      <c r="D11618" t="s">
        <v>4028</v>
      </c>
      <c r="E11618">
        <v>0.06</v>
      </c>
      <c r="F11618">
        <v>0</v>
      </c>
      <c r="G11618">
        <v>0</v>
      </c>
      <c r="H11618">
        <v>0</v>
      </c>
      <c r="I11618">
        <v>0</v>
      </c>
    </row>
    <row r="11619" spans="1:9" x14ac:dyDescent="0.25">
      <c r="A11619" t="s">
        <v>724</v>
      </c>
      <c r="B11619">
        <v>49274</v>
      </c>
      <c r="C11619" s="593">
        <v>0.06</v>
      </c>
      <c r="D11619" t="s">
        <v>1556</v>
      </c>
      <c r="E11619">
        <v>0.06</v>
      </c>
      <c r="F11619">
        <v>0</v>
      </c>
      <c r="G11619">
        <v>0</v>
      </c>
      <c r="H11619">
        <v>0</v>
      </c>
      <c r="I11619">
        <v>0</v>
      </c>
    </row>
    <row r="11620" spans="1:9" x14ac:dyDescent="0.25">
      <c r="A11620" t="s">
        <v>724</v>
      </c>
      <c r="B11620">
        <v>49276</v>
      </c>
      <c r="C11620" s="593">
        <v>0.06</v>
      </c>
      <c r="D11620" t="s">
        <v>4044</v>
      </c>
      <c r="E11620">
        <v>0.06</v>
      </c>
      <c r="F11620">
        <v>0</v>
      </c>
      <c r="G11620">
        <v>0</v>
      </c>
      <c r="H11620">
        <v>0</v>
      </c>
      <c r="I11620">
        <v>0</v>
      </c>
    </row>
    <row r="11621" spans="1:9" x14ac:dyDescent="0.25">
      <c r="A11621" t="s">
        <v>724</v>
      </c>
      <c r="B11621">
        <v>49277</v>
      </c>
      <c r="C11621" s="593">
        <v>0.06</v>
      </c>
      <c r="D11621" t="s">
        <v>4028</v>
      </c>
      <c r="E11621">
        <v>0.06</v>
      </c>
      <c r="F11621">
        <v>0</v>
      </c>
      <c r="G11621">
        <v>0</v>
      </c>
      <c r="H11621">
        <v>0</v>
      </c>
      <c r="I11621">
        <v>0</v>
      </c>
    </row>
    <row r="11622" spans="1:9" x14ac:dyDescent="0.25">
      <c r="A11622" t="s">
        <v>724</v>
      </c>
      <c r="B11622">
        <v>49279</v>
      </c>
      <c r="C11622" s="593">
        <v>0.06</v>
      </c>
      <c r="D11622" t="s">
        <v>4044</v>
      </c>
      <c r="E11622">
        <v>0.06</v>
      </c>
      <c r="F11622">
        <v>0</v>
      </c>
      <c r="G11622">
        <v>0</v>
      </c>
      <c r="H11622">
        <v>0</v>
      </c>
      <c r="I11622">
        <v>0</v>
      </c>
    </row>
    <row r="11623" spans="1:9" x14ac:dyDescent="0.25">
      <c r="A11623" t="s">
        <v>724</v>
      </c>
      <c r="B11623">
        <v>49281</v>
      </c>
      <c r="C11623" s="593">
        <v>0.06</v>
      </c>
      <c r="D11623" t="s">
        <v>4045</v>
      </c>
      <c r="E11623">
        <v>0.06</v>
      </c>
      <c r="F11623">
        <v>0</v>
      </c>
      <c r="G11623">
        <v>0</v>
      </c>
      <c r="H11623">
        <v>0</v>
      </c>
      <c r="I11623">
        <v>0</v>
      </c>
    </row>
    <row r="11624" spans="1:9" x14ac:dyDescent="0.25">
      <c r="A11624" t="s">
        <v>724</v>
      </c>
      <c r="B11624">
        <v>49282</v>
      </c>
      <c r="C11624" s="593">
        <v>0.06</v>
      </c>
      <c r="D11624" t="s">
        <v>4045</v>
      </c>
      <c r="E11624">
        <v>0.06</v>
      </c>
      <c r="F11624">
        <v>0</v>
      </c>
      <c r="G11624">
        <v>0</v>
      </c>
      <c r="H11624">
        <v>0</v>
      </c>
      <c r="I11624">
        <v>0</v>
      </c>
    </row>
    <row r="11625" spans="1:9" x14ac:dyDescent="0.25">
      <c r="A11625" t="s">
        <v>724</v>
      </c>
      <c r="B11625">
        <v>49283</v>
      </c>
      <c r="C11625" s="593">
        <v>0.06</v>
      </c>
      <c r="D11625" t="s">
        <v>1415</v>
      </c>
      <c r="E11625">
        <v>0.06</v>
      </c>
      <c r="F11625">
        <v>0</v>
      </c>
      <c r="G11625">
        <v>0</v>
      </c>
      <c r="H11625">
        <v>0</v>
      </c>
      <c r="I11625">
        <v>0</v>
      </c>
    </row>
    <row r="11626" spans="1:9" x14ac:dyDescent="0.25">
      <c r="A11626" t="s">
        <v>724</v>
      </c>
      <c r="B11626">
        <v>49284</v>
      </c>
      <c r="C11626" s="593">
        <v>0.06</v>
      </c>
      <c r="D11626" t="s">
        <v>2116</v>
      </c>
      <c r="E11626">
        <v>0.06</v>
      </c>
      <c r="F11626">
        <v>0</v>
      </c>
      <c r="G11626">
        <v>0</v>
      </c>
      <c r="H11626">
        <v>0</v>
      </c>
      <c r="I11626">
        <v>0</v>
      </c>
    </row>
    <row r="11627" spans="1:9" x14ac:dyDescent="0.25">
      <c r="A11627" t="s">
        <v>724</v>
      </c>
      <c r="B11627">
        <v>49285</v>
      </c>
      <c r="C11627" s="593">
        <v>0.06</v>
      </c>
      <c r="D11627" t="s">
        <v>3992</v>
      </c>
      <c r="E11627">
        <v>0.06</v>
      </c>
      <c r="F11627">
        <v>0</v>
      </c>
      <c r="G11627">
        <v>0</v>
      </c>
      <c r="H11627">
        <v>0</v>
      </c>
      <c r="I11627">
        <v>0</v>
      </c>
    </row>
    <row r="11628" spans="1:9" x14ac:dyDescent="0.25">
      <c r="A11628" t="s">
        <v>724</v>
      </c>
      <c r="B11628">
        <v>49286</v>
      </c>
      <c r="C11628" s="593">
        <v>0.06</v>
      </c>
      <c r="D11628" t="s">
        <v>4044</v>
      </c>
      <c r="E11628">
        <v>0.06</v>
      </c>
      <c r="F11628">
        <v>0</v>
      </c>
      <c r="G11628">
        <v>0</v>
      </c>
      <c r="H11628">
        <v>0</v>
      </c>
      <c r="I11628">
        <v>0</v>
      </c>
    </row>
    <row r="11629" spans="1:9" x14ac:dyDescent="0.25">
      <c r="A11629" t="s">
        <v>724</v>
      </c>
      <c r="B11629">
        <v>49287</v>
      </c>
      <c r="C11629" s="593">
        <v>0.06</v>
      </c>
      <c r="D11629" t="s">
        <v>4044</v>
      </c>
      <c r="E11629">
        <v>0.06</v>
      </c>
      <c r="F11629">
        <v>0</v>
      </c>
      <c r="G11629">
        <v>0</v>
      </c>
      <c r="H11629">
        <v>0</v>
      </c>
      <c r="I11629">
        <v>0</v>
      </c>
    </row>
    <row r="11630" spans="1:9" x14ac:dyDescent="0.25">
      <c r="A11630" t="s">
        <v>724</v>
      </c>
      <c r="B11630">
        <v>49288</v>
      </c>
      <c r="C11630" s="593">
        <v>0.06</v>
      </c>
      <c r="D11630" t="s">
        <v>4045</v>
      </c>
      <c r="E11630">
        <v>0.06</v>
      </c>
      <c r="F11630">
        <v>0</v>
      </c>
      <c r="G11630">
        <v>0</v>
      </c>
      <c r="H11630">
        <v>0</v>
      </c>
      <c r="I11630">
        <v>0</v>
      </c>
    </row>
    <row r="11631" spans="1:9" x14ac:dyDescent="0.25">
      <c r="A11631" t="s">
        <v>724</v>
      </c>
      <c r="B11631">
        <v>49289</v>
      </c>
      <c r="C11631" s="593">
        <v>0.06</v>
      </c>
      <c r="D11631" t="s">
        <v>4044</v>
      </c>
      <c r="E11631">
        <v>0.06</v>
      </c>
      <c r="F11631">
        <v>0</v>
      </c>
      <c r="G11631">
        <v>0</v>
      </c>
      <c r="H11631">
        <v>0</v>
      </c>
      <c r="I11631">
        <v>0</v>
      </c>
    </row>
    <row r="11632" spans="1:9" x14ac:dyDescent="0.25">
      <c r="A11632" t="s">
        <v>724</v>
      </c>
      <c r="B11632">
        <v>49301</v>
      </c>
      <c r="C11632" s="593">
        <v>0.06</v>
      </c>
      <c r="D11632" t="s">
        <v>3966</v>
      </c>
      <c r="E11632">
        <v>0.06</v>
      </c>
      <c r="F11632">
        <v>0</v>
      </c>
      <c r="G11632">
        <v>0</v>
      </c>
      <c r="H11632">
        <v>0</v>
      </c>
      <c r="I11632">
        <v>0</v>
      </c>
    </row>
    <row r="11633" spans="1:9" x14ac:dyDescent="0.25">
      <c r="A11633" t="s">
        <v>724</v>
      </c>
      <c r="B11633">
        <v>49302</v>
      </c>
      <c r="C11633" s="593">
        <v>0.06</v>
      </c>
      <c r="D11633" t="s">
        <v>3966</v>
      </c>
      <c r="E11633">
        <v>0.06</v>
      </c>
      <c r="F11633">
        <v>0</v>
      </c>
      <c r="G11633">
        <v>0</v>
      </c>
      <c r="H11633">
        <v>0</v>
      </c>
      <c r="I11633">
        <v>0</v>
      </c>
    </row>
    <row r="11634" spans="1:9" x14ac:dyDescent="0.25">
      <c r="A11634" t="s">
        <v>724</v>
      </c>
      <c r="B11634">
        <v>49303</v>
      </c>
      <c r="C11634" s="593">
        <v>0.06</v>
      </c>
      <c r="D11634" t="s">
        <v>4046</v>
      </c>
      <c r="E11634">
        <v>0.06</v>
      </c>
      <c r="F11634">
        <v>0</v>
      </c>
      <c r="G11634">
        <v>0</v>
      </c>
      <c r="H11634">
        <v>0</v>
      </c>
      <c r="I11634">
        <v>0</v>
      </c>
    </row>
    <row r="11635" spans="1:9" x14ac:dyDescent="0.25">
      <c r="A11635" t="s">
        <v>724</v>
      </c>
      <c r="B11635">
        <v>49304</v>
      </c>
      <c r="C11635" s="593">
        <v>0.06</v>
      </c>
      <c r="D11635" t="s">
        <v>1944</v>
      </c>
      <c r="E11635">
        <v>0.06</v>
      </c>
      <c r="F11635">
        <v>0</v>
      </c>
      <c r="G11635">
        <v>0</v>
      </c>
      <c r="H11635">
        <v>0</v>
      </c>
      <c r="I11635">
        <v>0</v>
      </c>
    </row>
    <row r="11636" spans="1:9" x14ac:dyDescent="0.25">
      <c r="A11636" t="s">
        <v>724</v>
      </c>
      <c r="B11636">
        <v>49305</v>
      </c>
      <c r="C11636" s="593">
        <v>0.06</v>
      </c>
      <c r="D11636" t="s">
        <v>4047</v>
      </c>
      <c r="E11636">
        <v>0.06</v>
      </c>
      <c r="F11636">
        <v>0</v>
      </c>
      <c r="G11636">
        <v>0</v>
      </c>
      <c r="H11636">
        <v>0</v>
      </c>
      <c r="I11636">
        <v>0</v>
      </c>
    </row>
    <row r="11637" spans="1:9" x14ac:dyDescent="0.25">
      <c r="A11637" t="s">
        <v>724</v>
      </c>
      <c r="B11637">
        <v>49306</v>
      </c>
      <c r="C11637" s="593">
        <v>0.06</v>
      </c>
      <c r="D11637" t="s">
        <v>3966</v>
      </c>
      <c r="E11637">
        <v>0.06</v>
      </c>
      <c r="F11637">
        <v>0</v>
      </c>
      <c r="G11637">
        <v>0</v>
      </c>
      <c r="H11637">
        <v>0</v>
      </c>
      <c r="I11637">
        <v>0</v>
      </c>
    </row>
    <row r="11638" spans="1:9" x14ac:dyDescent="0.25">
      <c r="A11638" t="s">
        <v>724</v>
      </c>
      <c r="B11638">
        <v>49307</v>
      </c>
      <c r="C11638" s="593">
        <v>0.06</v>
      </c>
      <c r="D11638" t="s">
        <v>4047</v>
      </c>
      <c r="E11638">
        <v>0.06</v>
      </c>
      <c r="F11638">
        <v>0</v>
      </c>
      <c r="G11638">
        <v>0</v>
      </c>
      <c r="H11638">
        <v>0</v>
      </c>
      <c r="I11638">
        <v>0</v>
      </c>
    </row>
    <row r="11639" spans="1:9" x14ac:dyDescent="0.25">
      <c r="A11639" t="s">
        <v>724</v>
      </c>
      <c r="B11639">
        <v>49309</v>
      </c>
      <c r="C11639" s="593">
        <v>0.06</v>
      </c>
      <c r="D11639" t="s">
        <v>4046</v>
      </c>
      <c r="E11639">
        <v>0.06</v>
      </c>
      <c r="F11639">
        <v>0</v>
      </c>
      <c r="G11639">
        <v>0</v>
      </c>
      <c r="H11639">
        <v>0</v>
      </c>
      <c r="I11639">
        <v>0</v>
      </c>
    </row>
    <row r="11640" spans="1:9" x14ac:dyDescent="0.25">
      <c r="A11640" t="s">
        <v>724</v>
      </c>
      <c r="B11640">
        <v>49310</v>
      </c>
      <c r="C11640" s="593">
        <v>0.06</v>
      </c>
      <c r="D11640" t="s">
        <v>4018</v>
      </c>
      <c r="E11640">
        <v>0.06</v>
      </c>
      <c r="F11640">
        <v>0</v>
      </c>
      <c r="G11640">
        <v>0</v>
      </c>
      <c r="H11640">
        <v>0</v>
      </c>
      <c r="I11640">
        <v>0</v>
      </c>
    </row>
    <row r="11641" spans="1:9" x14ac:dyDescent="0.25">
      <c r="A11641" t="s">
        <v>724</v>
      </c>
      <c r="B11641">
        <v>49311</v>
      </c>
      <c r="C11641" s="593">
        <v>0.06</v>
      </c>
      <c r="D11641" t="s">
        <v>4038</v>
      </c>
      <c r="E11641">
        <v>0.06</v>
      </c>
      <c r="F11641">
        <v>0</v>
      </c>
      <c r="G11641">
        <v>0</v>
      </c>
      <c r="H11641">
        <v>0</v>
      </c>
      <c r="I11641">
        <v>0</v>
      </c>
    </row>
    <row r="11642" spans="1:9" x14ac:dyDescent="0.25">
      <c r="A11642" t="s">
        <v>724</v>
      </c>
      <c r="B11642">
        <v>49312</v>
      </c>
      <c r="C11642" s="593">
        <v>0.06</v>
      </c>
      <c r="D11642" t="s">
        <v>4046</v>
      </c>
      <c r="E11642">
        <v>0.06</v>
      </c>
      <c r="F11642">
        <v>0</v>
      </c>
      <c r="G11642">
        <v>0</v>
      </c>
      <c r="H11642">
        <v>0</v>
      </c>
      <c r="I11642">
        <v>0</v>
      </c>
    </row>
    <row r="11643" spans="1:9" x14ac:dyDescent="0.25">
      <c r="A11643" t="s">
        <v>724</v>
      </c>
      <c r="B11643">
        <v>49314</v>
      </c>
      <c r="C11643" s="593">
        <v>0.06</v>
      </c>
      <c r="D11643" t="s">
        <v>4038</v>
      </c>
      <c r="E11643">
        <v>0.06</v>
      </c>
      <c r="F11643">
        <v>0</v>
      </c>
      <c r="G11643">
        <v>0</v>
      </c>
      <c r="H11643">
        <v>0</v>
      </c>
      <c r="I11643">
        <v>0</v>
      </c>
    </row>
    <row r="11644" spans="1:9" x14ac:dyDescent="0.25">
      <c r="A11644" t="s">
        <v>724</v>
      </c>
      <c r="B11644">
        <v>49315</v>
      </c>
      <c r="C11644" s="593">
        <v>0.06</v>
      </c>
      <c r="D11644" t="s">
        <v>3966</v>
      </c>
      <c r="E11644">
        <v>0.06</v>
      </c>
      <c r="F11644">
        <v>0</v>
      </c>
      <c r="G11644">
        <v>0</v>
      </c>
      <c r="H11644">
        <v>0</v>
      </c>
      <c r="I11644">
        <v>0</v>
      </c>
    </row>
    <row r="11645" spans="1:9" x14ac:dyDescent="0.25">
      <c r="A11645" t="s">
        <v>724</v>
      </c>
      <c r="B11645">
        <v>49316</v>
      </c>
      <c r="C11645" s="593">
        <v>0.06</v>
      </c>
      <c r="D11645" t="s">
        <v>4038</v>
      </c>
      <c r="E11645">
        <v>0.06</v>
      </c>
      <c r="F11645">
        <v>0</v>
      </c>
      <c r="G11645">
        <v>0</v>
      </c>
      <c r="H11645">
        <v>0</v>
      </c>
      <c r="I11645">
        <v>0</v>
      </c>
    </row>
    <row r="11646" spans="1:9" x14ac:dyDescent="0.25">
      <c r="A11646" t="s">
        <v>724</v>
      </c>
      <c r="B11646">
        <v>49317</v>
      </c>
      <c r="C11646" s="593">
        <v>0.06</v>
      </c>
      <c r="D11646" t="s">
        <v>3966</v>
      </c>
      <c r="E11646">
        <v>0.06</v>
      </c>
      <c r="F11646">
        <v>0</v>
      </c>
      <c r="G11646">
        <v>0</v>
      </c>
      <c r="H11646">
        <v>0</v>
      </c>
      <c r="I11646">
        <v>0</v>
      </c>
    </row>
    <row r="11647" spans="1:9" x14ac:dyDescent="0.25">
      <c r="A11647" t="s">
        <v>724</v>
      </c>
      <c r="B11647">
        <v>49318</v>
      </c>
      <c r="C11647" s="593">
        <v>0.06</v>
      </c>
      <c r="D11647" t="s">
        <v>4048</v>
      </c>
      <c r="E11647">
        <v>0.06</v>
      </c>
      <c r="F11647">
        <v>0</v>
      </c>
      <c r="G11647">
        <v>0</v>
      </c>
      <c r="H11647">
        <v>0</v>
      </c>
      <c r="I11647">
        <v>0</v>
      </c>
    </row>
    <row r="11648" spans="1:9" x14ac:dyDescent="0.25">
      <c r="A11648" t="s">
        <v>724</v>
      </c>
      <c r="B11648">
        <v>49319</v>
      </c>
      <c r="C11648" s="593">
        <v>0.06</v>
      </c>
      <c r="D11648" t="s">
        <v>3966</v>
      </c>
      <c r="E11648">
        <v>0.06</v>
      </c>
      <c r="F11648">
        <v>0</v>
      </c>
      <c r="G11648">
        <v>0</v>
      </c>
      <c r="H11648">
        <v>0</v>
      </c>
      <c r="I11648">
        <v>0</v>
      </c>
    </row>
    <row r="11649" spans="1:9" x14ac:dyDescent="0.25">
      <c r="A11649" t="s">
        <v>724</v>
      </c>
      <c r="B11649">
        <v>49320</v>
      </c>
      <c r="C11649" s="593">
        <v>0.06</v>
      </c>
      <c r="D11649" t="s">
        <v>4047</v>
      </c>
      <c r="E11649">
        <v>0.06</v>
      </c>
      <c r="F11649">
        <v>0</v>
      </c>
      <c r="G11649">
        <v>0</v>
      </c>
      <c r="H11649">
        <v>0</v>
      </c>
      <c r="I11649">
        <v>0</v>
      </c>
    </row>
    <row r="11650" spans="1:9" x14ac:dyDescent="0.25">
      <c r="A11650" t="s">
        <v>724</v>
      </c>
      <c r="B11650">
        <v>49321</v>
      </c>
      <c r="C11650" s="593">
        <v>0.06</v>
      </c>
      <c r="D11650" t="s">
        <v>3966</v>
      </c>
      <c r="E11650">
        <v>0.06</v>
      </c>
      <c r="F11650">
        <v>0</v>
      </c>
      <c r="G11650">
        <v>0</v>
      </c>
      <c r="H11650">
        <v>0</v>
      </c>
      <c r="I11650">
        <v>0</v>
      </c>
    </row>
    <row r="11651" spans="1:9" x14ac:dyDescent="0.25">
      <c r="A11651" t="s">
        <v>724</v>
      </c>
      <c r="B11651">
        <v>49322</v>
      </c>
      <c r="C11651" s="593">
        <v>0.06</v>
      </c>
      <c r="D11651" t="s">
        <v>4030</v>
      </c>
      <c r="E11651">
        <v>0.06</v>
      </c>
      <c r="F11651">
        <v>0</v>
      </c>
      <c r="G11651">
        <v>0</v>
      </c>
      <c r="H11651">
        <v>0</v>
      </c>
      <c r="I11651">
        <v>0</v>
      </c>
    </row>
    <row r="11652" spans="1:9" x14ac:dyDescent="0.25">
      <c r="A11652" t="s">
        <v>724</v>
      </c>
      <c r="B11652">
        <v>49323</v>
      </c>
      <c r="C11652" s="593">
        <v>0.06</v>
      </c>
      <c r="D11652" t="s">
        <v>4038</v>
      </c>
      <c r="E11652">
        <v>0.06</v>
      </c>
      <c r="F11652">
        <v>0</v>
      </c>
      <c r="G11652">
        <v>0</v>
      </c>
      <c r="H11652">
        <v>0</v>
      </c>
      <c r="I11652">
        <v>0</v>
      </c>
    </row>
    <row r="11653" spans="1:9" x14ac:dyDescent="0.25">
      <c r="A11653" t="s">
        <v>724</v>
      </c>
      <c r="B11653">
        <v>49325</v>
      </c>
      <c r="C11653" s="593">
        <v>0.06</v>
      </c>
      <c r="D11653" t="s">
        <v>4029</v>
      </c>
      <c r="E11653">
        <v>0.06</v>
      </c>
      <c r="F11653">
        <v>0</v>
      </c>
      <c r="G11653">
        <v>0</v>
      </c>
      <c r="H11653">
        <v>0</v>
      </c>
      <c r="I11653">
        <v>0</v>
      </c>
    </row>
    <row r="11654" spans="1:9" x14ac:dyDescent="0.25">
      <c r="A11654" t="s">
        <v>724</v>
      </c>
      <c r="B11654">
        <v>49326</v>
      </c>
      <c r="C11654" s="593">
        <v>0.06</v>
      </c>
      <c r="D11654" t="s">
        <v>4030</v>
      </c>
      <c r="E11654">
        <v>0.06</v>
      </c>
      <c r="F11654">
        <v>0</v>
      </c>
      <c r="G11654">
        <v>0</v>
      </c>
      <c r="H11654">
        <v>0</v>
      </c>
      <c r="I11654">
        <v>0</v>
      </c>
    </row>
    <row r="11655" spans="1:9" x14ac:dyDescent="0.25">
      <c r="A11655" t="s">
        <v>724</v>
      </c>
      <c r="B11655">
        <v>49327</v>
      </c>
      <c r="C11655" s="593">
        <v>0.06</v>
      </c>
      <c r="D11655" t="s">
        <v>4046</v>
      </c>
      <c r="E11655">
        <v>0.06</v>
      </c>
      <c r="F11655">
        <v>0</v>
      </c>
      <c r="G11655">
        <v>0</v>
      </c>
      <c r="H11655">
        <v>0</v>
      </c>
      <c r="I11655">
        <v>0</v>
      </c>
    </row>
    <row r="11656" spans="1:9" x14ac:dyDescent="0.25">
      <c r="A11656" t="s">
        <v>724</v>
      </c>
      <c r="B11656">
        <v>49328</v>
      </c>
      <c r="C11656" s="593">
        <v>0.06</v>
      </c>
      <c r="D11656" t="s">
        <v>4038</v>
      </c>
      <c r="E11656">
        <v>0.06</v>
      </c>
      <c r="F11656">
        <v>0</v>
      </c>
      <c r="G11656">
        <v>0</v>
      </c>
      <c r="H11656">
        <v>0</v>
      </c>
      <c r="I11656">
        <v>0</v>
      </c>
    </row>
    <row r="11657" spans="1:9" x14ac:dyDescent="0.25">
      <c r="A11657" t="s">
        <v>724</v>
      </c>
      <c r="B11657">
        <v>49329</v>
      </c>
      <c r="C11657" s="593">
        <v>0.06</v>
      </c>
      <c r="D11657" t="s">
        <v>4030</v>
      </c>
      <c r="E11657">
        <v>0.06</v>
      </c>
      <c r="F11657">
        <v>0</v>
      </c>
      <c r="G11657">
        <v>0</v>
      </c>
      <c r="H11657">
        <v>0</v>
      </c>
      <c r="I11657">
        <v>0</v>
      </c>
    </row>
    <row r="11658" spans="1:9" x14ac:dyDescent="0.25">
      <c r="A11658" t="s">
        <v>724</v>
      </c>
      <c r="B11658">
        <v>49330</v>
      </c>
      <c r="C11658" s="593">
        <v>0.06</v>
      </c>
      <c r="D11658" t="s">
        <v>4048</v>
      </c>
      <c r="E11658">
        <v>0.06</v>
      </c>
      <c r="F11658">
        <v>0</v>
      </c>
      <c r="G11658">
        <v>0</v>
      </c>
      <c r="H11658">
        <v>0</v>
      </c>
      <c r="I11658">
        <v>0</v>
      </c>
    </row>
    <row r="11659" spans="1:9" x14ac:dyDescent="0.25">
      <c r="A11659" t="s">
        <v>724</v>
      </c>
      <c r="B11659">
        <v>49331</v>
      </c>
      <c r="C11659" s="593">
        <v>0.06</v>
      </c>
      <c r="D11659" t="s">
        <v>4029</v>
      </c>
      <c r="E11659">
        <v>0.06</v>
      </c>
      <c r="F11659">
        <v>0</v>
      </c>
      <c r="G11659">
        <v>0</v>
      </c>
      <c r="H11659">
        <v>0</v>
      </c>
      <c r="I11659">
        <v>0</v>
      </c>
    </row>
    <row r="11660" spans="1:9" x14ac:dyDescent="0.25">
      <c r="A11660" t="s">
        <v>724</v>
      </c>
      <c r="B11660">
        <v>49332</v>
      </c>
      <c r="C11660" s="593">
        <v>0.06</v>
      </c>
      <c r="D11660" t="s">
        <v>4047</v>
      </c>
      <c r="E11660">
        <v>0.06</v>
      </c>
      <c r="F11660">
        <v>0</v>
      </c>
      <c r="G11660">
        <v>0</v>
      </c>
      <c r="H11660">
        <v>0</v>
      </c>
      <c r="I11660">
        <v>0</v>
      </c>
    </row>
    <row r="11661" spans="1:9" x14ac:dyDescent="0.25">
      <c r="A11661" t="s">
        <v>724</v>
      </c>
      <c r="B11661">
        <v>49333</v>
      </c>
      <c r="C11661" s="593">
        <v>0.06</v>
      </c>
      <c r="D11661" t="s">
        <v>4038</v>
      </c>
      <c r="E11661">
        <v>0.06</v>
      </c>
      <c r="F11661">
        <v>0</v>
      </c>
      <c r="G11661">
        <v>0</v>
      </c>
      <c r="H11661">
        <v>0</v>
      </c>
      <c r="I11661">
        <v>0</v>
      </c>
    </row>
    <row r="11662" spans="1:9" x14ac:dyDescent="0.25">
      <c r="A11662" t="s">
        <v>724</v>
      </c>
      <c r="B11662">
        <v>49335</v>
      </c>
      <c r="C11662" s="593">
        <v>0.06</v>
      </c>
      <c r="D11662" t="s">
        <v>4038</v>
      </c>
      <c r="E11662">
        <v>0.06</v>
      </c>
      <c r="F11662">
        <v>0</v>
      </c>
      <c r="G11662">
        <v>0</v>
      </c>
      <c r="H11662">
        <v>0</v>
      </c>
      <c r="I11662">
        <v>0</v>
      </c>
    </row>
    <row r="11663" spans="1:9" x14ac:dyDescent="0.25">
      <c r="A11663" t="s">
        <v>724</v>
      </c>
      <c r="B11663">
        <v>49336</v>
      </c>
      <c r="C11663" s="593">
        <v>0.06</v>
      </c>
      <c r="D11663" t="s">
        <v>4047</v>
      </c>
      <c r="E11663">
        <v>0.06</v>
      </c>
      <c r="F11663">
        <v>0</v>
      </c>
      <c r="G11663">
        <v>0</v>
      </c>
      <c r="H11663">
        <v>0</v>
      </c>
      <c r="I11663">
        <v>0</v>
      </c>
    </row>
    <row r="11664" spans="1:9" x14ac:dyDescent="0.25">
      <c r="A11664" t="s">
        <v>724</v>
      </c>
      <c r="B11664">
        <v>49337</v>
      </c>
      <c r="C11664" s="593">
        <v>0.06</v>
      </c>
      <c r="D11664" t="s">
        <v>4047</v>
      </c>
      <c r="E11664">
        <v>0.06</v>
      </c>
      <c r="F11664">
        <v>0</v>
      </c>
      <c r="G11664">
        <v>0</v>
      </c>
      <c r="H11664">
        <v>0</v>
      </c>
      <c r="I11664">
        <v>0</v>
      </c>
    </row>
    <row r="11665" spans="1:9" x14ac:dyDescent="0.25">
      <c r="A11665" t="s">
        <v>724</v>
      </c>
      <c r="B11665">
        <v>49338</v>
      </c>
      <c r="C11665" s="593">
        <v>0.06</v>
      </c>
      <c r="D11665" t="s">
        <v>4046</v>
      </c>
      <c r="E11665">
        <v>0.06</v>
      </c>
      <c r="F11665">
        <v>0</v>
      </c>
      <c r="G11665">
        <v>0</v>
      </c>
      <c r="H11665">
        <v>0</v>
      </c>
      <c r="I11665">
        <v>0</v>
      </c>
    </row>
    <row r="11666" spans="1:9" x14ac:dyDescent="0.25">
      <c r="A11666" t="s">
        <v>724</v>
      </c>
      <c r="B11666">
        <v>49339</v>
      </c>
      <c r="C11666" s="593">
        <v>0.06</v>
      </c>
      <c r="D11666" t="s">
        <v>4030</v>
      </c>
      <c r="E11666">
        <v>0.06</v>
      </c>
      <c r="F11666">
        <v>0</v>
      </c>
      <c r="G11666">
        <v>0</v>
      </c>
      <c r="H11666">
        <v>0</v>
      </c>
      <c r="I11666">
        <v>0</v>
      </c>
    </row>
    <row r="11667" spans="1:9" x14ac:dyDescent="0.25">
      <c r="A11667" t="s">
        <v>724</v>
      </c>
      <c r="B11667">
        <v>49340</v>
      </c>
      <c r="C11667" s="593">
        <v>0.06</v>
      </c>
      <c r="D11667" t="s">
        <v>4018</v>
      </c>
      <c r="E11667">
        <v>0.06</v>
      </c>
      <c r="F11667">
        <v>0</v>
      </c>
      <c r="G11667">
        <v>0</v>
      </c>
      <c r="H11667">
        <v>0</v>
      </c>
      <c r="I11667">
        <v>0</v>
      </c>
    </row>
    <row r="11668" spans="1:9" x14ac:dyDescent="0.25">
      <c r="A11668" t="s">
        <v>724</v>
      </c>
      <c r="B11668">
        <v>49341</v>
      </c>
      <c r="C11668" s="593">
        <v>0.06</v>
      </c>
      <c r="D11668" t="s">
        <v>3966</v>
      </c>
      <c r="E11668">
        <v>0.06</v>
      </c>
      <c r="F11668">
        <v>0</v>
      </c>
      <c r="G11668">
        <v>0</v>
      </c>
      <c r="H11668">
        <v>0</v>
      </c>
      <c r="I11668">
        <v>0</v>
      </c>
    </row>
    <row r="11669" spans="1:9" x14ac:dyDescent="0.25">
      <c r="A11669" t="s">
        <v>724</v>
      </c>
      <c r="B11669">
        <v>49342</v>
      </c>
      <c r="C11669" s="593">
        <v>0.06</v>
      </c>
      <c r="D11669" t="s">
        <v>4047</v>
      </c>
      <c r="E11669">
        <v>0.06</v>
      </c>
      <c r="F11669">
        <v>0</v>
      </c>
      <c r="G11669">
        <v>0</v>
      </c>
      <c r="H11669">
        <v>0</v>
      </c>
      <c r="I11669">
        <v>0</v>
      </c>
    </row>
    <row r="11670" spans="1:9" x14ac:dyDescent="0.25">
      <c r="A11670" t="s">
        <v>724</v>
      </c>
      <c r="B11670">
        <v>49343</v>
      </c>
      <c r="C11670" s="593">
        <v>0.06</v>
      </c>
      <c r="D11670" t="s">
        <v>3966</v>
      </c>
      <c r="E11670">
        <v>0.06</v>
      </c>
      <c r="F11670">
        <v>0</v>
      </c>
      <c r="G11670">
        <v>0</v>
      </c>
      <c r="H11670">
        <v>0</v>
      </c>
      <c r="I11670">
        <v>0</v>
      </c>
    </row>
    <row r="11671" spans="1:9" x14ac:dyDescent="0.25">
      <c r="A11671" t="s">
        <v>724</v>
      </c>
      <c r="B11671">
        <v>49344</v>
      </c>
      <c r="C11671" s="593">
        <v>0.06</v>
      </c>
      <c r="D11671" t="s">
        <v>4038</v>
      </c>
      <c r="E11671">
        <v>0.06</v>
      </c>
      <c r="F11671">
        <v>0</v>
      </c>
      <c r="G11671">
        <v>0</v>
      </c>
      <c r="H11671">
        <v>0</v>
      </c>
      <c r="I11671">
        <v>0</v>
      </c>
    </row>
    <row r="11672" spans="1:9" x14ac:dyDescent="0.25">
      <c r="A11672" t="s">
        <v>724</v>
      </c>
      <c r="B11672">
        <v>49345</v>
      </c>
      <c r="C11672" s="593">
        <v>0.06</v>
      </c>
      <c r="D11672" t="s">
        <v>3226</v>
      </c>
      <c r="E11672">
        <v>0.06</v>
      </c>
      <c r="F11672">
        <v>0</v>
      </c>
      <c r="G11672">
        <v>0</v>
      </c>
      <c r="H11672">
        <v>0</v>
      </c>
      <c r="I11672">
        <v>0</v>
      </c>
    </row>
    <row r="11673" spans="1:9" x14ac:dyDescent="0.25">
      <c r="A11673" t="s">
        <v>724</v>
      </c>
      <c r="B11673">
        <v>49346</v>
      </c>
      <c r="C11673" s="593">
        <v>0.06</v>
      </c>
      <c r="D11673" t="s">
        <v>4047</v>
      </c>
      <c r="E11673">
        <v>0.06</v>
      </c>
      <c r="F11673">
        <v>0</v>
      </c>
      <c r="G11673">
        <v>0</v>
      </c>
      <c r="H11673">
        <v>0</v>
      </c>
      <c r="I11673">
        <v>0</v>
      </c>
    </row>
    <row r="11674" spans="1:9" x14ac:dyDescent="0.25">
      <c r="A11674" t="s">
        <v>724</v>
      </c>
      <c r="B11674">
        <v>49347</v>
      </c>
      <c r="C11674" s="593">
        <v>0.06</v>
      </c>
      <c r="D11674" t="s">
        <v>4030</v>
      </c>
      <c r="E11674">
        <v>0.06</v>
      </c>
      <c r="F11674">
        <v>0</v>
      </c>
      <c r="G11674">
        <v>0</v>
      </c>
      <c r="H11674">
        <v>0</v>
      </c>
      <c r="I11674">
        <v>0</v>
      </c>
    </row>
    <row r="11675" spans="1:9" x14ac:dyDescent="0.25">
      <c r="A11675" t="s">
        <v>724</v>
      </c>
      <c r="B11675">
        <v>49348</v>
      </c>
      <c r="C11675" s="593">
        <v>0.06</v>
      </c>
      <c r="D11675" t="s">
        <v>4038</v>
      </c>
      <c r="E11675">
        <v>0.06</v>
      </c>
      <c r="F11675">
        <v>0</v>
      </c>
      <c r="G11675">
        <v>0</v>
      </c>
      <c r="H11675">
        <v>0</v>
      </c>
      <c r="I11675">
        <v>0</v>
      </c>
    </row>
    <row r="11676" spans="1:9" x14ac:dyDescent="0.25">
      <c r="A11676" t="s">
        <v>724</v>
      </c>
      <c r="B11676">
        <v>49349</v>
      </c>
      <c r="C11676" s="593">
        <v>0.06</v>
      </c>
      <c r="D11676" t="s">
        <v>4046</v>
      </c>
      <c r="E11676">
        <v>0.06</v>
      </c>
      <c r="F11676">
        <v>0</v>
      </c>
      <c r="G11676">
        <v>0</v>
      </c>
      <c r="H11676">
        <v>0</v>
      </c>
      <c r="I11676">
        <v>0</v>
      </c>
    </row>
    <row r="11677" spans="1:9" x14ac:dyDescent="0.25">
      <c r="A11677" t="s">
        <v>724</v>
      </c>
      <c r="B11677">
        <v>49351</v>
      </c>
      <c r="C11677" s="593">
        <v>0.06</v>
      </c>
      <c r="D11677" t="s">
        <v>3966</v>
      </c>
      <c r="E11677">
        <v>0.06</v>
      </c>
      <c r="F11677">
        <v>0</v>
      </c>
      <c r="G11677">
        <v>0</v>
      </c>
      <c r="H11677">
        <v>0</v>
      </c>
      <c r="I11677">
        <v>0</v>
      </c>
    </row>
    <row r="11678" spans="1:9" x14ac:dyDescent="0.25">
      <c r="A11678" t="s">
        <v>724</v>
      </c>
      <c r="B11678">
        <v>49355</v>
      </c>
      <c r="C11678" s="593">
        <v>0.06</v>
      </c>
      <c r="D11678" t="s">
        <v>3966</v>
      </c>
      <c r="E11678">
        <v>0.06</v>
      </c>
      <c r="F11678">
        <v>0</v>
      </c>
      <c r="G11678">
        <v>0</v>
      </c>
      <c r="H11678">
        <v>0</v>
      </c>
      <c r="I11678">
        <v>0</v>
      </c>
    </row>
    <row r="11679" spans="1:9" x14ac:dyDescent="0.25">
      <c r="A11679" t="s">
        <v>724</v>
      </c>
      <c r="B11679">
        <v>49356</v>
      </c>
      <c r="C11679" s="593">
        <v>0.06</v>
      </c>
      <c r="D11679" t="s">
        <v>3966</v>
      </c>
      <c r="E11679">
        <v>0.06</v>
      </c>
      <c r="F11679">
        <v>0</v>
      </c>
      <c r="G11679">
        <v>0</v>
      </c>
      <c r="H11679">
        <v>0</v>
      </c>
      <c r="I11679">
        <v>0</v>
      </c>
    </row>
    <row r="11680" spans="1:9" x14ac:dyDescent="0.25">
      <c r="A11680" t="s">
        <v>724</v>
      </c>
      <c r="B11680">
        <v>49357</v>
      </c>
      <c r="C11680" s="593">
        <v>0.06</v>
      </c>
      <c r="D11680" t="s">
        <v>3966</v>
      </c>
      <c r="E11680">
        <v>0.06</v>
      </c>
      <c r="F11680">
        <v>0</v>
      </c>
      <c r="G11680">
        <v>0</v>
      </c>
      <c r="H11680">
        <v>0</v>
      </c>
      <c r="I11680">
        <v>0</v>
      </c>
    </row>
    <row r="11681" spans="1:9" x14ac:dyDescent="0.25">
      <c r="A11681" t="s">
        <v>724</v>
      </c>
      <c r="B11681">
        <v>49401</v>
      </c>
      <c r="C11681" s="593">
        <v>0.06</v>
      </c>
      <c r="D11681" t="s">
        <v>3226</v>
      </c>
      <c r="E11681">
        <v>0.06</v>
      </c>
      <c r="F11681">
        <v>0</v>
      </c>
      <c r="G11681">
        <v>0</v>
      </c>
      <c r="H11681">
        <v>0</v>
      </c>
      <c r="I11681">
        <v>0</v>
      </c>
    </row>
    <row r="11682" spans="1:9" x14ac:dyDescent="0.25">
      <c r="A11682" t="s">
        <v>724</v>
      </c>
      <c r="B11682">
        <v>49402</v>
      </c>
      <c r="C11682" s="593">
        <v>0.06</v>
      </c>
      <c r="D11682" t="s">
        <v>3245</v>
      </c>
      <c r="E11682">
        <v>0.06</v>
      </c>
      <c r="F11682">
        <v>0</v>
      </c>
      <c r="G11682">
        <v>0</v>
      </c>
      <c r="H11682">
        <v>0</v>
      </c>
      <c r="I11682">
        <v>0</v>
      </c>
    </row>
    <row r="11683" spans="1:9" x14ac:dyDescent="0.25">
      <c r="A11683" t="s">
        <v>724</v>
      </c>
      <c r="B11683">
        <v>49403</v>
      </c>
      <c r="C11683" s="593">
        <v>0.06</v>
      </c>
      <c r="D11683" t="s">
        <v>3226</v>
      </c>
      <c r="E11683">
        <v>0.06</v>
      </c>
      <c r="F11683">
        <v>0</v>
      </c>
      <c r="G11683">
        <v>0</v>
      </c>
      <c r="H11683">
        <v>0</v>
      </c>
      <c r="I11683">
        <v>0</v>
      </c>
    </row>
    <row r="11684" spans="1:9" x14ac:dyDescent="0.25">
      <c r="A11684" t="s">
        <v>724</v>
      </c>
      <c r="B11684">
        <v>49404</v>
      </c>
      <c r="C11684" s="593">
        <v>0.06</v>
      </c>
      <c r="D11684" t="s">
        <v>3226</v>
      </c>
      <c r="E11684">
        <v>0.06</v>
      </c>
      <c r="F11684">
        <v>0</v>
      </c>
      <c r="G11684">
        <v>0</v>
      </c>
      <c r="H11684">
        <v>0</v>
      </c>
      <c r="I11684">
        <v>0</v>
      </c>
    </row>
    <row r="11685" spans="1:9" x14ac:dyDescent="0.25">
      <c r="A11685" t="s">
        <v>724</v>
      </c>
      <c r="B11685">
        <v>49405</v>
      </c>
      <c r="C11685" s="593">
        <v>0.06</v>
      </c>
      <c r="D11685" t="s">
        <v>3245</v>
      </c>
      <c r="E11685">
        <v>0.06</v>
      </c>
      <c r="F11685">
        <v>0</v>
      </c>
      <c r="G11685">
        <v>0</v>
      </c>
      <c r="H11685">
        <v>0</v>
      </c>
      <c r="I11685">
        <v>0</v>
      </c>
    </row>
    <row r="11686" spans="1:9" x14ac:dyDescent="0.25">
      <c r="A11686" t="s">
        <v>724</v>
      </c>
      <c r="B11686">
        <v>49406</v>
      </c>
      <c r="C11686" s="593">
        <v>0.06</v>
      </c>
      <c r="D11686" t="s">
        <v>4049</v>
      </c>
      <c r="E11686">
        <v>0.06</v>
      </c>
      <c r="F11686">
        <v>0</v>
      </c>
      <c r="G11686">
        <v>0</v>
      </c>
      <c r="H11686">
        <v>0</v>
      </c>
      <c r="I11686">
        <v>0</v>
      </c>
    </row>
    <row r="11687" spans="1:9" x14ac:dyDescent="0.25">
      <c r="A11687" t="s">
        <v>724</v>
      </c>
      <c r="B11687">
        <v>49408</v>
      </c>
      <c r="C11687" s="593">
        <v>0.06</v>
      </c>
      <c r="D11687" t="s">
        <v>4038</v>
      </c>
      <c r="E11687">
        <v>0.06</v>
      </c>
      <c r="F11687">
        <v>0</v>
      </c>
      <c r="G11687">
        <v>0</v>
      </c>
      <c r="H11687">
        <v>0</v>
      </c>
      <c r="I11687">
        <v>0</v>
      </c>
    </row>
    <row r="11688" spans="1:9" x14ac:dyDescent="0.25">
      <c r="A11688" t="s">
        <v>724</v>
      </c>
      <c r="B11688">
        <v>49409</v>
      </c>
      <c r="C11688" s="593">
        <v>0.06</v>
      </c>
      <c r="D11688" t="s">
        <v>4050</v>
      </c>
      <c r="E11688">
        <v>0.06</v>
      </c>
      <c r="F11688">
        <v>0</v>
      </c>
      <c r="G11688">
        <v>0</v>
      </c>
      <c r="H11688">
        <v>0</v>
      </c>
      <c r="I11688">
        <v>0</v>
      </c>
    </row>
    <row r="11689" spans="1:9" x14ac:dyDescent="0.25">
      <c r="A11689" t="s">
        <v>724</v>
      </c>
      <c r="B11689">
        <v>49410</v>
      </c>
      <c r="C11689" s="593">
        <v>0.06</v>
      </c>
      <c r="D11689" t="s">
        <v>3245</v>
      </c>
      <c r="E11689">
        <v>0.06</v>
      </c>
      <c r="F11689">
        <v>0</v>
      </c>
      <c r="G11689">
        <v>0</v>
      </c>
      <c r="H11689">
        <v>0</v>
      </c>
      <c r="I11689">
        <v>0</v>
      </c>
    </row>
    <row r="11690" spans="1:9" x14ac:dyDescent="0.25">
      <c r="A11690" t="s">
        <v>724</v>
      </c>
      <c r="B11690">
        <v>49411</v>
      </c>
      <c r="C11690" s="593">
        <v>0.06</v>
      </c>
      <c r="D11690" t="s">
        <v>3245</v>
      </c>
      <c r="E11690">
        <v>0.06</v>
      </c>
      <c r="F11690">
        <v>0</v>
      </c>
      <c r="G11690">
        <v>0</v>
      </c>
      <c r="H11690">
        <v>0</v>
      </c>
      <c r="I11690">
        <v>0</v>
      </c>
    </row>
    <row r="11691" spans="1:9" x14ac:dyDescent="0.25">
      <c r="A11691" t="s">
        <v>724</v>
      </c>
      <c r="B11691">
        <v>49412</v>
      </c>
      <c r="C11691" s="593">
        <v>0.06</v>
      </c>
      <c r="D11691" t="s">
        <v>4046</v>
      </c>
      <c r="E11691">
        <v>0.06</v>
      </c>
      <c r="F11691">
        <v>0</v>
      </c>
      <c r="G11691">
        <v>0</v>
      </c>
      <c r="H11691">
        <v>0</v>
      </c>
      <c r="I11691">
        <v>0</v>
      </c>
    </row>
    <row r="11692" spans="1:9" x14ac:dyDescent="0.25">
      <c r="A11692" t="s">
        <v>724</v>
      </c>
      <c r="B11692">
        <v>49413</v>
      </c>
      <c r="C11692" s="593">
        <v>0.06</v>
      </c>
      <c r="D11692" t="s">
        <v>1865</v>
      </c>
      <c r="E11692">
        <v>0.06</v>
      </c>
      <c r="F11692">
        <v>0</v>
      </c>
      <c r="G11692">
        <v>0</v>
      </c>
      <c r="H11692">
        <v>0</v>
      </c>
      <c r="I11692">
        <v>0</v>
      </c>
    </row>
    <row r="11693" spans="1:9" x14ac:dyDescent="0.25">
      <c r="A11693" t="s">
        <v>724</v>
      </c>
      <c r="B11693">
        <v>49415</v>
      </c>
      <c r="C11693" s="593">
        <v>0.06</v>
      </c>
      <c r="D11693" t="s">
        <v>3226</v>
      </c>
      <c r="E11693">
        <v>0.06</v>
      </c>
      <c r="F11693">
        <v>0</v>
      </c>
      <c r="G11693">
        <v>0</v>
      </c>
      <c r="H11693">
        <v>0</v>
      </c>
      <c r="I11693">
        <v>0</v>
      </c>
    </row>
    <row r="11694" spans="1:9" x14ac:dyDescent="0.25">
      <c r="A11694" t="s">
        <v>724</v>
      </c>
      <c r="B11694">
        <v>49416</v>
      </c>
      <c r="C11694" s="593">
        <v>0.06</v>
      </c>
      <c r="D11694" t="s">
        <v>4038</v>
      </c>
      <c r="E11694">
        <v>0.06</v>
      </c>
      <c r="F11694">
        <v>0</v>
      </c>
      <c r="G11694">
        <v>0</v>
      </c>
      <c r="H11694">
        <v>0</v>
      </c>
      <c r="I11694">
        <v>0</v>
      </c>
    </row>
    <row r="11695" spans="1:9" x14ac:dyDescent="0.25">
      <c r="A11695" t="s">
        <v>724</v>
      </c>
      <c r="B11695">
        <v>49417</v>
      </c>
      <c r="C11695" s="593">
        <v>0.06</v>
      </c>
      <c r="D11695" t="s">
        <v>3226</v>
      </c>
      <c r="E11695">
        <v>0.06</v>
      </c>
      <c r="F11695">
        <v>0</v>
      </c>
      <c r="G11695">
        <v>0</v>
      </c>
      <c r="H11695">
        <v>0</v>
      </c>
      <c r="I11695">
        <v>0</v>
      </c>
    </row>
    <row r="11696" spans="1:9" x14ac:dyDescent="0.25">
      <c r="A11696" t="s">
        <v>724</v>
      </c>
      <c r="B11696">
        <v>49418</v>
      </c>
      <c r="C11696" s="593">
        <v>0.06</v>
      </c>
      <c r="D11696" t="s">
        <v>3966</v>
      </c>
      <c r="E11696">
        <v>0.06</v>
      </c>
      <c r="F11696">
        <v>0</v>
      </c>
      <c r="G11696">
        <v>0</v>
      </c>
      <c r="H11696">
        <v>0</v>
      </c>
      <c r="I11696">
        <v>0</v>
      </c>
    </row>
    <row r="11697" spans="1:9" x14ac:dyDescent="0.25">
      <c r="A11697" t="s">
        <v>724</v>
      </c>
      <c r="B11697">
        <v>49419</v>
      </c>
      <c r="C11697" s="593">
        <v>0.06</v>
      </c>
      <c r="D11697" t="s">
        <v>4038</v>
      </c>
      <c r="E11697">
        <v>0.06</v>
      </c>
      <c r="F11697">
        <v>0</v>
      </c>
      <c r="G11697">
        <v>0</v>
      </c>
      <c r="H11697">
        <v>0</v>
      </c>
      <c r="I11697">
        <v>0</v>
      </c>
    </row>
    <row r="11698" spans="1:9" x14ac:dyDescent="0.25">
      <c r="A11698" t="s">
        <v>724</v>
      </c>
      <c r="B11698">
        <v>49420</v>
      </c>
      <c r="C11698" s="593">
        <v>0.06</v>
      </c>
      <c r="D11698" t="s">
        <v>3558</v>
      </c>
      <c r="E11698">
        <v>0.06</v>
      </c>
      <c r="F11698">
        <v>0</v>
      </c>
      <c r="G11698">
        <v>0</v>
      </c>
      <c r="H11698">
        <v>0</v>
      </c>
      <c r="I11698">
        <v>0</v>
      </c>
    </row>
    <row r="11699" spans="1:9" x14ac:dyDescent="0.25">
      <c r="A11699" t="s">
        <v>724</v>
      </c>
      <c r="B11699">
        <v>49421</v>
      </c>
      <c r="C11699" s="593">
        <v>0.06</v>
      </c>
      <c r="D11699" t="s">
        <v>4046</v>
      </c>
      <c r="E11699">
        <v>0.06</v>
      </c>
      <c r="F11699">
        <v>0</v>
      </c>
      <c r="G11699">
        <v>0</v>
      </c>
      <c r="H11699">
        <v>0</v>
      </c>
      <c r="I11699">
        <v>0</v>
      </c>
    </row>
    <row r="11700" spans="1:9" x14ac:dyDescent="0.25">
      <c r="A11700" t="s">
        <v>724</v>
      </c>
      <c r="B11700">
        <v>49422</v>
      </c>
      <c r="C11700" s="593">
        <v>0.06</v>
      </c>
      <c r="D11700" t="s">
        <v>3785</v>
      </c>
      <c r="E11700">
        <v>0.06</v>
      </c>
      <c r="F11700">
        <v>0</v>
      </c>
      <c r="G11700">
        <v>0</v>
      </c>
      <c r="H11700">
        <v>0</v>
      </c>
      <c r="I11700">
        <v>0</v>
      </c>
    </row>
    <row r="11701" spans="1:9" x14ac:dyDescent="0.25">
      <c r="A11701" t="s">
        <v>724</v>
      </c>
      <c r="B11701">
        <v>49423</v>
      </c>
      <c r="C11701" s="593">
        <v>0.06</v>
      </c>
      <c r="D11701" t="s">
        <v>4038</v>
      </c>
      <c r="E11701">
        <v>0.06</v>
      </c>
      <c r="F11701">
        <v>0</v>
      </c>
      <c r="G11701">
        <v>0</v>
      </c>
      <c r="H11701">
        <v>0</v>
      </c>
      <c r="I11701">
        <v>0</v>
      </c>
    </row>
    <row r="11702" spans="1:9" x14ac:dyDescent="0.25">
      <c r="A11702" t="s">
        <v>724</v>
      </c>
      <c r="B11702">
        <v>49424</v>
      </c>
      <c r="C11702" s="593">
        <v>0.06</v>
      </c>
      <c r="D11702" t="s">
        <v>3226</v>
      </c>
      <c r="E11702">
        <v>0.06</v>
      </c>
      <c r="F11702">
        <v>0</v>
      </c>
      <c r="G11702">
        <v>0</v>
      </c>
      <c r="H11702">
        <v>0</v>
      </c>
      <c r="I11702">
        <v>0</v>
      </c>
    </row>
    <row r="11703" spans="1:9" x14ac:dyDescent="0.25">
      <c r="A11703" t="s">
        <v>724</v>
      </c>
      <c r="B11703">
        <v>49425</v>
      </c>
      <c r="C11703" s="593">
        <v>0.06</v>
      </c>
      <c r="D11703" t="s">
        <v>4048</v>
      </c>
      <c r="E11703">
        <v>0.06</v>
      </c>
      <c r="F11703">
        <v>0</v>
      </c>
      <c r="G11703">
        <v>0</v>
      </c>
      <c r="H11703">
        <v>0</v>
      </c>
      <c r="I11703">
        <v>0</v>
      </c>
    </row>
    <row r="11704" spans="1:9" x14ac:dyDescent="0.25">
      <c r="A11704" t="s">
        <v>724</v>
      </c>
      <c r="B11704">
        <v>49426</v>
      </c>
      <c r="C11704" s="593">
        <v>0.06</v>
      </c>
      <c r="D11704" t="s">
        <v>3226</v>
      </c>
      <c r="E11704">
        <v>0.06</v>
      </c>
      <c r="F11704">
        <v>0</v>
      </c>
      <c r="G11704">
        <v>0</v>
      </c>
      <c r="H11704">
        <v>0</v>
      </c>
      <c r="I11704">
        <v>0</v>
      </c>
    </row>
    <row r="11705" spans="1:9" x14ac:dyDescent="0.25">
      <c r="A11705" t="s">
        <v>724</v>
      </c>
      <c r="B11705">
        <v>49427</v>
      </c>
      <c r="C11705" s="593">
        <v>0.06</v>
      </c>
      <c r="D11705" t="s">
        <v>3226</v>
      </c>
      <c r="E11705">
        <v>0.06</v>
      </c>
      <c r="F11705">
        <v>0</v>
      </c>
      <c r="G11705">
        <v>0</v>
      </c>
      <c r="H11705">
        <v>0</v>
      </c>
      <c r="I11705">
        <v>0</v>
      </c>
    </row>
    <row r="11706" spans="1:9" x14ac:dyDescent="0.25">
      <c r="A11706" t="s">
        <v>724</v>
      </c>
      <c r="B11706">
        <v>49428</v>
      </c>
      <c r="C11706" s="593">
        <v>0.06</v>
      </c>
      <c r="D11706" t="s">
        <v>3226</v>
      </c>
      <c r="E11706">
        <v>0.06</v>
      </c>
      <c r="F11706">
        <v>0</v>
      </c>
      <c r="G11706">
        <v>0</v>
      </c>
      <c r="H11706">
        <v>0</v>
      </c>
      <c r="I11706">
        <v>0</v>
      </c>
    </row>
    <row r="11707" spans="1:9" x14ac:dyDescent="0.25">
      <c r="A11707" t="s">
        <v>724</v>
      </c>
      <c r="B11707">
        <v>49429</v>
      </c>
      <c r="C11707" s="593">
        <v>0.06</v>
      </c>
      <c r="D11707" t="s">
        <v>3226</v>
      </c>
      <c r="E11707">
        <v>0.06</v>
      </c>
      <c r="F11707">
        <v>0</v>
      </c>
      <c r="G11707">
        <v>0</v>
      </c>
      <c r="H11707">
        <v>0</v>
      </c>
      <c r="I11707">
        <v>0</v>
      </c>
    </row>
    <row r="11708" spans="1:9" x14ac:dyDescent="0.25">
      <c r="A11708" t="s">
        <v>724</v>
      </c>
      <c r="B11708">
        <v>49430</v>
      </c>
      <c r="C11708" s="593">
        <v>0.06</v>
      </c>
      <c r="D11708" t="s">
        <v>3226</v>
      </c>
      <c r="E11708">
        <v>0.06</v>
      </c>
      <c r="F11708">
        <v>0</v>
      </c>
      <c r="G11708">
        <v>0</v>
      </c>
      <c r="H11708">
        <v>0</v>
      </c>
      <c r="I11708">
        <v>0</v>
      </c>
    </row>
    <row r="11709" spans="1:9" x14ac:dyDescent="0.25">
      <c r="A11709" t="s">
        <v>724</v>
      </c>
      <c r="B11709">
        <v>49431</v>
      </c>
      <c r="C11709" s="593">
        <v>0.06</v>
      </c>
      <c r="D11709" t="s">
        <v>3245</v>
      </c>
      <c r="E11709">
        <v>0.06</v>
      </c>
      <c r="F11709">
        <v>0</v>
      </c>
      <c r="G11709">
        <v>0</v>
      </c>
      <c r="H11709">
        <v>0</v>
      </c>
      <c r="I11709">
        <v>0</v>
      </c>
    </row>
    <row r="11710" spans="1:9" x14ac:dyDescent="0.25">
      <c r="A11710" t="s">
        <v>724</v>
      </c>
      <c r="B11710">
        <v>49434</v>
      </c>
      <c r="C11710" s="593">
        <v>0.06</v>
      </c>
      <c r="D11710" t="s">
        <v>3226</v>
      </c>
      <c r="E11710">
        <v>0.06</v>
      </c>
      <c r="F11710">
        <v>0</v>
      </c>
      <c r="G11710">
        <v>0</v>
      </c>
      <c r="H11710">
        <v>0</v>
      </c>
      <c r="I11710">
        <v>0</v>
      </c>
    </row>
    <row r="11711" spans="1:9" x14ac:dyDescent="0.25">
      <c r="A11711" t="s">
        <v>724</v>
      </c>
      <c r="B11711">
        <v>49435</v>
      </c>
      <c r="C11711" s="593">
        <v>0.06</v>
      </c>
      <c r="D11711" t="s">
        <v>3226</v>
      </c>
      <c r="E11711">
        <v>0.06</v>
      </c>
      <c r="F11711">
        <v>0</v>
      </c>
      <c r="G11711">
        <v>0</v>
      </c>
      <c r="H11711">
        <v>0</v>
      </c>
      <c r="I11711">
        <v>0</v>
      </c>
    </row>
    <row r="11712" spans="1:9" x14ac:dyDescent="0.25">
      <c r="A11712" t="s">
        <v>724</v>
      </c>
      <c r="B11712">
        <v>49436</v>
      </c>
      <c r="C11712" s="593">
        <v>0.06</v>
      </c>
      <c r="D11712" t="s">
        <v>4051</v>
      </c>
      <c r="E11712">
        <v>0.06</v>
      </c>
      <c r="F11712">
        <v>0</v>
      </c>
      <c r="G11712">
        <v>0</v>
      </c>
      <c r="H11712">
        <v>0</v>
      </c>
      <c r="I11712">
        <v>0</v>
      </c>
    </row>
    <row r="11713" spans="1:9" x14ac:dyDescent="0.25">
      <c r="A11713" t="s">
        <v>724</v>
      </c>
      <c r="B11713">
        <v>49437</v>
      </c>
      <c r="C11713" s="593">
        <v>0.06</v>
      </c>
      <c r="D11713" t="s">
        <v>4048</v>
      </c>
      <c r="E11713">
        <v>0.06</v>
      </c>
      <c r="F11713">
        <v>0</v>
      </c>
      <c r="G11713">
        <v>0</v>
      </c>
      <c r="H11713">
        <v>0</v>
      </c>
      <c r="I11713">
        <v>0</v>
      </c>
    </row>
    <row r="11714" spans="1:9" x14ac:dyDescent="0.25">
      <c r="A11714" t="s">
        <v>724</v>
      </c>
      <c r="B11714">
        <v>49440</v>
      </c>
      <c r="C11714" s="593">
        <v>0.06</v>
      </c>
      <c r="D11714" t="s">
        <v>4048</v>
      </c>
      <c r="E11714">
        <v>0.06</v>
      </c>
      <c r="F11714">
        <v>0</v>
      </c>
      <c r="G11714">
        <v>0</v>
      </c>
      <c r="H11714">
        <v>0</v>
      </c>
      <c r="I11714">
        <v>0</v>
      </c>
    </row>
    <row r="11715" spans="1:9" x14ac:dyDescent="0.25">
      <c r="A11715" t="s">
        <v>724</v>
      </c>
      <c r="B11715">
        <v>49441</v>
      </c>
      <c r="C11715" s="593">
        <v>0.06</v>
      </c>
      <c r="D11715" t="s">
        <v>4048</v>
      </c>
      <c r="E11715">
        <v>0.06</v>
      </c>
      <c r="F11715">
        <v>0</v>
      </c>
      <c r="G11715">
        <v>0</v>
      </c>
      <c r="H11715">
        <v>0</v>
      </c>
      <c r="I11715">
        <v>0</v>
      </c>
    </row>
    <row r="11716" spans="1:9" x14ac:dyDescent="0.25">
      <c r="A11716" t="s">
        <v>724</v>
      </c>
      <c r="B11716">
        <v>49442</v>
      </c>
      <c r="C11716" s="593">
        <v>0.06</v>
      </c>
      <c r="D11716" t="s">
        <v>4048</v>
      </c>
      <c r="E11716">
        <v>0.06</v>
      </c>
      <c r="F11716">
        <v>0</v>
      </c>
      <c r="G11716">
        <v>0</v>
      </c>
      <c r="H11716">
        <v>0</v>
      </c>
      <c r="I11716">
        <v>0</v>
      </c>
    </row>
    <row r="11717" spans="1:9" x14ac:dyDescent="0.25">
      <c r="A11717" t="s">
        <v>724</v>
      </c>
      <c r="B11717">
        <v>49443</v>
      </c>
      <c r="C11717" s="593">
        <v>0.06</v>
      </c>
      <c r="D11717" t="s">
        <v>4048</v>
      </c>
      <c r="E11717">
        <v>0.06</v>
      </c>
      <c r="F11717">
        <v>0</v>
      </c>
      <c r="G11717">
        <v>0</v>
      </c>
      <c r="H11717">
        <v>0</v>
      </c>
      <c r="I11717">
        <v>0</v>
      </c>
    </row>
    <row r="11718" spans="1:9" x14ac:dyDescent="0.25">
      <c r="A11718" t="s">
        <v>724</v>
      </c>
      <c r="B11718">
        <v>49444</v>
      </c>
      <c r="C11718" s="593">
        <v>0.06</v>
      </c>
      <c r="D11718" t="s">
        <v>4048</v>
      </c>
      <c r="E11718">
        <v>0.06</v>
      </c>
      <c r="F11718">
        <v>0</v>
      </c>
      <c r="G11718">
        <v>0</v>
      </c>
      <c r="H11718">
        <v>0</v>
      </c>
      <c r="I11718">
        <v>0</v>
      </c>
    </row>
    <row r="11719" spans="1:9" x14ac:dyDescent="0.25">
      <c r="A11719" t="s">
        <v>724</v>
      </c>
      <c r="B11719">
        <v>49445</v>
      </c>
      <c r="C11719" s="593">
        <v>0.06</v>
      </c>
      <c r="D11719" t="s">
        <v>4048</v>
      </c>
      <c r="E11719">
        <v>0.06</v>
      </c>
      <c r="F11719">
        <v>0</v>
      </c>
      <c r="G11719">
        <v>0</v>
      </c>
      <c r="H11719">
        <v>0</v>
      </c>
      <c r="I11719">
        <v>0</v>
      </c>
    </row>
    <row r="11720" spans="1:9" x14ac:dyDescent="0.25">
      <c r="A11720" t="s">
        <v>724</v>
      </c>
      <c r="B11720">
        <v>49446</v>
      </c>
      <c r="C11720" s="593">
        <v>0.06</v>
      </c>
      <c r="D11720" t="s">
        <v>4051</v>
      </c>
      <c r="E11720">
        <v>0.06</v>
      </c>
      <c r="F11720">
        <v>0</v>
      </c>
      <c r="G11720">
        <v>0</v>
      </c>
      <c r="H11720">
        <v>0</v>
      </c>
      <c r="I11720">
        <v>0</v>
      </c>
    </row>
    <row r="11721" spans="1:9" x14ac:dyDescent="0.25">
      <c r="A11721" t="s">
        <v>724</v>
      </c>
      <c r="B11721">
        <v>49448</v>
      </c>
      <c r="C11721" s="593">
        <v>0.06</v>
      </c>
      <c r="D11721" t="s">
        <v>3226</v>
      </c>
      <c r="E11721">
        <v>0.06</v>
      </c>
      <c r="F11721">
        <v>0</v>
      </c>
      <c r="G11721">
        <v>0</v>
      </c>
      <c r="H11721">
        <v>0</v>
      </c>
      <c r="I11721">
        <v>0</v>
      </c>
    </row>
    <row r="11722" spans="1:9" x14ac:dyDescent="0.25">
      <c r="A11722" t="s">
        <v>724</v>
      </c>
      <c r="B11722">
        <v>49449</v>
      </c>
      <c r="C11722" s="593">
        <v>0.06</v>
      </c>
      <c r="D11722" t="s">
        <v>4051</v>
      </c>
      <c r="E11722">
        <v>0.06</v>
      </c>
      <c r="F11722">
        <v>0</v>
      </c>
      <c r="G11722">
        <v>0</v>
      </c>
      <c r="H11722">
        <v>0</v>
      </c>
      <c r="I11722">
        <v>0</v>
      </c>
    </row>
    <row r="11723" spans="1:9" x14ac:dyDescent="0.25">
      <c r="A11723" t="s">
        <v>724</v>
      </c>
      <c r="B11723">
        <v>49450</v>
      </c>
      <c r="C11723" s="593">
        <v>0.06</v>
      </c>
      <c r="D11723" t="s">
        <v>4038</v>
      </c>
      <c r="E11723">
        <v>0.06</v>
      </c>
      <c r="F11723">
        <v>0</v>
      </c>
      <c r="G11723">
        <v>0</v>
      </c>
      <c r="H11723">
        <v>0</v>
      </c>
      <c r="I11723">
        <v>0</v>
      </c>
    </row>
    <row r="11724" spans="1:9" x14ac:dyDescent="0.25">
      <c r="A11724" t="s">
        <v>724</v>
      </c>
      <c r="B11724">
        <v>49451</v>
      </c>
      <c r="C11724" s="593">
        <v>0.06</v>
      </c>
      <c r="D11724" t="s">
        <v>4046</v>
      </c>
      <c r="E11724">
        <v>0.06</v>
      </c>
      <c r="F11724">
        <v>0</v>
      </c>
      <c r="G11724">
        <v>0</v>
      </c>
      <c r="H11724">
        <v>0</v>
      </c>
      <c r="I11724">
        <v>0</v>
      </c>
    </row>
    <row r="11725" spans="1:9" x14ac:dyDescent="0.25">
      <c r="A11725" t="s">
        <v>724</v>
      </c>
      <c r="B11725">
        <v>49452</v>
      </c>
      <c r="C11725" s="593">
        <v>0.06</v>
      </c>
      <c r="D11725" t="s">
        <v>4051</v>
      </c>
      <c r="E11725">
        <v>0.06</v>
      </c>
      <c r="F11725">
        <v>0</v>
      </c>
      <c r="G11725">
        <v>0</v>
      </c>
      <c r="H11725">
        <v>0</v>
      </c>
      <c r="I11725">
        <v>0</v>
      </c>
    </row>
    <row r="11726" spans="1:9" x14ac:dyDescent="0.25">
      <c r="A11726" t="s">
        <v>724</v>
      </c>
      <c r="B11726">
        <v>49453</v>
      </c>
      <c r="C11726" s="593">
        <v>0.06</v>
      </c>
      <c r="D11726" t="s">
        <v>4049</v>
      </c>
      <c r="E11726">
        <v>0.06</v>
      </c>
      <c r="F11726">
        <v>0</v>
      </c>
      <c r="G11726">
        <v>0</v>
      </c>
      <c r="H11726">
        <v>0</v>
      </c>
      <c r="I11726">
        <v>0</v>
      </c>
    </row>
    <row r="11727" spans="1:9" x14ac:dyDescent="0.25">
      <c r="A11727" t="s">
        <v>724</v>
      </c>
      <c r="B11727">
        <v>49454</v>
      </c>
      <c r="C11727" s="593">
        <v>0.06</v>
      </c>
      <c r="D11727" t="s">
        <v>3245</v>
      </c>
      <c r="E11727">
        <v>0.06</v>
      </c>
      <c r="F11727">
        <v>0</v>
      </c>
      <c r="G11727">
        <v>0</v>
      </c>
      <c r="H11727">
        <v>0</v>
      </c>
      <c r="I11727">
        <v>0</v>
      </c>
    </row>
    <row r="11728" spans="1:9" x14ac:dyDescent="0.25">
      <c r="A11728" t="s">
        <v>724</v>
      </c>
      <c r="B11728">
        <v>49455</v>
      </c>
      <c r="C11728" s="593">
        <v>0.06</v>
      </c>
      <c r="D11728" t="s">
        <v>4051</v>
      </c>
      <c r="E11728">
        <v>0.06</v>
      </c>
      <c r="F11728">
        <v>0</v>
      </c>
      <c r="G11728">
        <v>0</v>
      </c>
      <c r="H11728">
        <v>0</v>
      </c>
      <c r="I11728">
        <v>0</v>
      </c>
    </row>
    <row r="11729" spans="1:9" x14ac:dyDescent="0.25">
      <c r="A11729" t="s">
        <v>724</v>
      </c>
      <c r="B11729">
        <v>49456</v>
      </c>
      <c r="C11729" s="593">
        <v>0.06</v>
      </c>
      <c r="D11729" t="s">
        <v>3226</v>
      </c>
      <c r="E11729">
        <v>0.06</v>
      </c>
      <c r="F11729">
        <v>0</v>
      </c>
      <c r="G11729">
        <v>0</v>
      </c>
      <c r="H11729">
        <v>0</v>
      </c>
      <c r="I11729">
        <v>0</v>
      </c>
    </row>
    <row r="11730" spans="1:9" x14ac:dyDescent="0.25">
      <c r="A11730" t="s">
        <v>724</v>
      </c>
      <c r="B11730">
        <v>49457</v>
      </c>
      <c r="C11730" s="593">
        <v>0.06</v>
      </c>
      <c r="D11730" t="s">
        <v>4048</v>
      </c>
      <c r="E11730">
        <v>0.06</v>
      </c>
      <c r="F11730">
        <v>0</v>
      </c>
      <c r="G11730">
        <v>0</v>
      </c>
      <c r="H11730">
        <v>0</v>
      </c>
      <c r="I11730">
        <v>0</v>
      </c>
    </row>
    <row r="11731" spans="1:9" x14ac:dyDescent="0.25">
      <c r="A11731" t="s">
        <v>724</v>
      </c>
      <c r="B11731">
        <v>49458</v>
      </c>
      <c r="C11731" s="593">
        <v>0.06</v>
      </c>
      <c r="D11731" t="s">
        <v>3245</v>
      </c>
      <c r="E11731">
        <v>0.06</v>
      </c>
      <c r="F11731">
        <v>0</v>
      </c>
      <c r="G11731">
        <v>0</v>
      </c>
      <c r="H11731">
        <v>0</v>
      </c>
      <c r="I11731">
        <v>0</v>
      </c>
    </row>
    <row r="11732" spans="1:9" x14ac:dyDescent="0.25">
      <c r="A11732" t="s">
        <v>724</v>
      </c>
      <c r="B11732">
        <v>49459</v>
      </c>
      <c r="C11732" s="593">
        <v>0.06</v>
      </c>
      <c r="D11732" t="s">
        <v>4046</v>
      </c>
      <c r="E11732">
        <v>0.06</v>
      </c>
      <c r="F11732">
        <v>0</v>
      </c>
      <c r="G11732">
        <v>0</v>
      </c>
      <c r="H11732">
        <v>0</v>
      </c>
      <c r="I11732">
        <v>0</v>
      </c>
    </row>
    <row r="11733" spans="1:9" x14ac:dyDescent="0.25">
      <c r="A11733" t="s">
        <v>724</v>
      </c>
      <c r="B11733">
        <v>49460</v>
      </c>
      <c r="C11733" s="593">
        <v>0.06</v>
      </c>
      <c r="D11733" t="s">
        <v>3226</v>
      </c>
      <c r="E11733">
        <v>0.06</v>
      </c>
      <c r="F11733">
        <v>0</v>
      </c>
      <c r="G11733">
        <v>0</v>
      </c>
      <c r="H11733">
        <v>0</v>
      </c>
      <c r="I11733">
        <v>0</v>
      </c>
    </row>
    <row r="11734" spans="1:9" x14ac:dyDescent="0.25">
      <c r="A11734" t="s">
        <v>724</v>
      </c>
      <c r="B11734">
        <v>49461</v>
      </c>
      <c r="C11734" s="593">
        <v>0.06</v>
      </c>
      <c r="D11734" t="s">
        <v>4048</v>
      </c>
      <c r="E11734">
        <v>0.06</v>
      </c>
      <c r="F11734">
        <v>0</v>
      </c>
      <c r="G11734">
        <v>0</v>
      </c>
      <c r="H11734">
        <v>0</v>
      </c>
      <c r="I11734">
        <v>0</v>
      </c>
    </row>
    <row r="11735" spans="1:9" x14ac:dyDescent="0.25">
      <c r="A11735" t="s">
        <v>724</v>
      </c>
      <c r="B11735">
        <v>49463</v>
      </c>
      <c r="C11735" s="593">
        <v>0.06</v>
      </c>
      <c r="D11735" t="s">
        <v>4048</v>
      </c>
      <c r="E11735">
        <v>0.06</v>
      </c>
      <c r="F11735">
        <v>0</v>
      </c>
      <c r="G11735">
        <v>0</v>
      </c>
      <c r="H11735">
        <v>0</v>
      </c>
      <c r="I11735">
        <v>0</v>
      </c>
    </row>
    <row r="11736" spans="1:9" x14ac:dyDescent="0.25">
      <c r="A11736" t="s">
        <v>724</v>
      </c>
      <c r="B11736">
        <v>49464</v>
      </c>
      <c r="C11736" s="593">
        <v>0.06</v>
      </c>
      <c r="D11736" t="s">
        <v>3226</v>
      </c>
      <c r="E11736">
        <v>0.06</v>
      </c>
      <c r="F11736">
        <v>0</v>
      </c>
      <c r="G11736">
        <v>0</v>
      </c>
      <c r="H11736">
        <v>0</v>
      </c>
      <c r="I11736">
        <v>0</v>
      </c>
    </row>
    <row r="11737" spans="1:9" x14ac:dyDescent="0.25">
      <c r="A11737" t="s">
        <v>724</v>
      </c>
      <c r="B11737">
        <v>49468</v>
      </c>
      <c r="C11737" s="593">
        <v>0.06</v>
      </c>
      <c r="D11737" t="s">
        <v>4052</v>
      </c>
      <c r="E11737">
        <v>0.06</v>
      </c>
      <c r="F11737">
        <v>0</v>
      </c>
      <c r="G11737">
        <v>0</v>
      </c>
      <c r="H11737">
        <v>0</v>
      </c>
      <c r="I11737">
        <v>0</v>
      </c>
    </row>
    <row r="11738" spans="1:9" x14ac:dyDescent="0.25">
      <c r="A11738" t="s">
        <v>724</v>
      </c>
      <c r="B11738">
        <v>49501</v>
      </c>
      <c r="C11738" s="593">
        <v>0.06</v>
      </c>
      <c r="D11738" t="s">
        <v>4053</v>
      </c>
      <c r="E11738">
        <v>0.06</v>
      </c>
      <c r="F11738">
        <v>0</v>
      </c>
      <c r="G11738">
        <v>0</v>
      </c>
      <c r="H11738">
        <v>0</v>
      </c>
      <c r="I11738">
        <v>0</v>
      </c>
    </row>
    <row r="11739" spans="1:9" x14ac:dyDescent="0.25">
      <c r="A11739" t="s">
        <v>724</v>
      </c>
      <c r="B11739">
        <v>49502</v>
      </c>
      <c r="C11739" s="593">
        <v>0.06</v>
      </c>
      <c r="D11739" t="s">
        <v>4053</v>
      </c>
      <c r="E11739">
        <v>0.06</v>
      </c>
      <c r="F11739">
        <v>0</v>
      </c>
      <c r="G11739">
        <v>0</v>
      </c>
      <c r="H11739">
        <v>0</v>
      </c>
      <c r="I11739">
        <v>0</v>
      </c>
    </row>
    <row r="11740" spans="1:9" x14ac:dyDescent="0.25">
      <c r="A11740" t="s">
        <v>724</v>
      </c>
      <c r="B11740">
        <v>49503</v>
      </c>
      <c r="C11740" s="593">
        <v>0.06</v>
      </c>
      <c r="D11740" t="s">
        <v>3966</v>
      </c>
      <c r="E11740">
        <v>0.06</v>
      </c>
      <c r="F11740">
        <v>0</v>
      </c>
      <c r="G11740">
        <v>0</v>
      </c>
      <c r="H11740">
        <v>0</v>
      </c>
      <c r="I11740">
        <v>0</v>
      </c>
    </row>
    <row r="11741" spans="1:9" x14ac:dyDescent="0.25">
      <c r="A11741" t="s">
        <v>724</v>
      </c>
      <c r="B11741">
        <v>49504</v>
      </c>
      <c r="C11741" s="593">
        <v>0.06</v>
      </c>
      <c r="D11741" t="s">
        <v>4054</v>
      </c>
      <c r="E11741">
        <v>0.06</v>
      </c>
      <c r="F11741">
        <v>0</v>
      </c>
      <c r="G11741">
        <v>0</v>
      </c>
      <c r="H11741">
        <v>0</v>
      </c>
      <c r="I11741">
        <v>0</v>
      </c>
    </row>
    <row r="11742" spans="1:9" x14ac:dyDescent="0.25">
      <c r="A11742" t="s">
        <v>724</v>
      </c>
      <c r="B11742">
        <v>49505</v>
      </c>
      <c r="C11742" s="593">
        <v>0.06</v>
      </c>
      <c r="D11742" t="s">
        <v>3966</v>
      </c>
      <c r="E11742">
        <v>0.06</v>
      </c>
      <c r="F11742">
        <v>0</v>
      </c>
      <c r="G11742">
        <v>0</v>
      </c>
      <c r="H11742">
        <v>0</v>
      </c>
      <c r="I11742">
        <v>0</v>
      </c>
    </row>
    <row r="11743" spans="1:9" x14ac:dyDescent="0.25">
      <c r="A11743" t="s">
        <v>724</v>
      </c>
      <c r="B11743">
        <v>49506</v>
      </c>
      <c r="C11743" s="593">
        <v>0.06</v>
      </c>
      <c r="D11743" t="s">
        <v>3966</v>
      </c>
      <c r="E11743">
        <v>0.06</v>
      </c>
      <c r="F11743">
        <v>0</v>
      </c>
      <c r="G11743">
        <v>0</v>
      </c>
      <c r="H11743">
        <v>0</v>
      </c>
      <c r="I11743">
        <v>0</v>
      </c>
    </row>
    <row r="11744" spans="1:9" x14ac:dyDescent="0.25">
      <c r="A11744" t="s">
        <v>724</v>
      </c>
      <c r="B11744">
        <v>49507</v>
      </c>
      <c r="C11744" s="593">
        <v>0.06</v>
      </c>
      <c r="D11744" t="s">
        <v>4055</v>
      </c>
      <c r="E11744">
        <v>0.06</v>
      </c>
      <c r="F11744">
        <v>0</v>
      </c>
      <c r="G11744">
        <v>0</v>
      </c>
      <c r="H11744">
        <v>0</v>
      </c>
      <c r="I11744">
        <v>0</v>
      </c>
    </row>
    <row r="11745" spans="1:9" x14ac:dyDescent="0.25">
      <c r="A11745" t="s">
        <v>724</v>
      </c>
      <c r="B11745">
        <v>49508</v>
      </c>
      <c r="C11745" s="593">
        <v>0.06</v>
      </c>
      <c r="D11745" t="s">
        <v>3966</v>
      </c>
      <c r="E11745">
        <v>0.06</v>
      </c>
      <c r="F11745">
        <v>0</v>
      </c>
      <c r="G11745">
        <v>0</v>
      </c>
      <c r="H11745">
        <v>0</v>
      </c>
      <c r="I11745">
        <v>0</v>
      </c>
    </row>
    <row r="11746" spans="1:9" x14ac:dyDescent="0.25">
      <c r="A11746" t="s">
        <v>724</v>
      </c>
      <c r="B11746">
        <v>49509</v>
      </c>
      <c r="C11746" s="593">
        <v>0.06</v>
      </c>
      <c r="D11746" t="s">
        <v>4055</v>
      </c>
      <c r="E11746">
        <v>0.06</v>
      </c>
      <c r="F11746">
        <v>0</v>
      </c>
      <c r="G11746">
        <v>0</v>
      </c>
      <c r="H11746">
        <v>0</v>
      </c>
      <c r="I11746">
        <v>0</v>
      </c>
    </row>
    <row r="11747" spans="1:9" x14ac:dyDescent="0.25">
      <c r="A11747" t="s">
        <v>724</v>
      </c>
      <c r="B11747">
        <v>49510</v>
      </c>
      <c r="C11747" s="593">
        <v>0.06</v>
      </c>
      <c r="D11747" t="s">
        <v>4053</v>
      </c>
      <c r="E11747">
        <v>0.06</v>
      </c>
      <c r="F11747">
        <v>0</v>
      </c>
      <c r="G11747">
        <v>0</v>
      </c>
      <c r="H11747">
        <v>0</v>
      </c>
      <c r="I11747">
        <v>0</v>
      </c>
    </row>
    <row r="11748" spans="1:9" x14ac:dyDescent="0.25">
      <c r="A11748" t="s">
        <v>724</v>
      </c>
      <c r="B11748">
        <v>49512</v>
      </c>
      <c r="C11748" s="593">
        <v>0.06</v>
      </c>
      <c r="D11748" t="s">
        <v>3966</v>
      </c>
      <c r="E11748">
        <v>0.06</v>
      </c>
      <c r="F11748">
        <v>0</v>
      </c>
      <c r="G11748">
        <v>0</v>
      </c>
      <c r="H11748">
        <v>0</v>
      </c>
      <c r="I11748">
        <v>0</v>
      </c>
    </row>
    <row r="11749" spans="1:9" x14ac:dyDescent="0.25">
      <c r="A11749" t="s">
        <v>724</v>
      </c>
      <c r="B11749">
        <v>49514</v>
      </c>
      <c r="C11749" s="593">
        <v>0.06</v>
      </c>
      <c r="D11749" t="s">
        <v>4053</v>
      </c>
      <c r="E11749">
        <v>0.06</v>
      </c>
      <c r="F11749">
        <v>0</v>
      </c>
      <c r="G11749">
        <v>0</v>
      </c>
      <c r="H11749">
        <v>0</v>
      </c>
      <c r="I11749">
        <v>0</v>
      </c>
    </row>
    <row r="11750" spans="1:9" x14ac:dyDescent="0.25">
      <c r="A11750" t="s">
        <v>724</v>
      </c>
      <c r="B11750">
        <v>49515</v>
      </c>
      <c r="C11750" s="593">
        <v>0.06</v>
      </c>
      <c r="D11750" t="s">
        <v>4053</v>
      </c>
      <c r="E11750">
        <v>0.06</v>
      </c>
      <c r="F11750">
        <v>0</v>
      </c>
      <c r="G11750">
        <v>0</v>
      </c>
      <c r="H11750">
        <v>0</v>
      </c>
      <c r="I11750">
        <v>0</v>
      </c>
    </row>
    <row r="11751" spans="1:9" x14ac:dyDescent="0.25">
      <c r="A11751" t="s">
        <v>724</v>
      </c>
      <c r="B11751">
        <v>49516</v>
      </c>
      <c r="C11751" s="593">
        <v>0.06</v>
      </c>
      <c r="D11751" t="s">
        <v>4053</v>
      </c>
      <c r="E11751">
        <v>0.06</v>
      </c>
      <c r="F11751">
        <v>0</v>
      </c>
      <c r="G11751">
        <v>0</v>
      </c>
      <c r="H11751">
        <v>0</v>
      </c>
      <c r="I11751">
        <v>0</v>
      </c>
    </row>
    <row r="11752" spans="1:9" x14ac:dyDescent="0.25">
      <c r="A11752" t="s">
        <v>724</v>
      </c>
      <c r="B11752">
        <v>49518</v>
      </c>
      <c r="C11752" s="593">
        <v>0.06</v>
      </c>
      <c r="D11752" t="s">
        <v>3591</v>
      </c>
      <c r="E11752">
        <v>0.06</v>
      </c>
      <c r="F11752">
        <v>0</v>
      </c>
      <c r="G11752">
        <v>0</v>
      </c>
      <c r="H11752">
        <v>0</v>
      </c>
      <c r="I11752">
        <v>0</v>
      </c>
    </row>
    <row r="11753" spans="1:9" x14ac:dyDescent="0.25">
      <c r="A11753" t="s">
        <v>724</v>
      </c>
      <c r="B11753">
        <v>49519</v>
      </c>
      <c r="C11753" s="593">
        <v>0.06</v>
      </c>
      <c r="D11753" t="s">
        <v>4055</v>
      </c>
      <c r="E11753">
        <v>0.06</v>
      </c>
      <c r="F11753">
        <v>0</v>
      </c>
      <c r="G11753">
        <v>0</v>
      </c>
      <c r="H11753">
        <v>0</v>
      </c>
      <c r="I11753">
        <v>0</v>
      </c>
    </row>
    <row r="11754" spans="1:9" x14ac:dyDescent="0.25">
      <c r="A11754" t="s">
        <v>724</v>
      </c>
      <c r="B11754">
        <v>49523</v>
      </c>
      <c r="C11754" s="593">
        <v>0.06</v>
      </c>
      <c r="D11754" t="s">
        <v>4053</v>
      </c>
      <c r="E11754">
        <v>0.06</v>
      </c>
      <c r="F11754">
        <v>0</v>
      </c>
      <c r="G11754">
        <v>0</v>
      </c>
      <c r="H11754">
        <v>0</v>
      </c>
      <c r="I11754">
        <v>0</v>
      </c>
    </row>
    <row r="11755" spans="1:9" x14ac:dyDescent="0.25">
      <c r="A11755" t="s">
        <v>724</v>
      </c>
      <c r="B11755">
        <v>49525</v>
      </c>
      <c r="C11755" s="593">
        <v>0.06</v>
      </c>
      <c r="D11755" t="s">
        <v>3966</v>
      </c>
      <c r="E11755">
        <v>0.06</v>
      </c>
      <c r="F11755">
        <v>0</v>
      </c>
      <c r="G11755">
        <v>0</v>
      </c>
      <c r="H11755">
        <v>0</v>
      </c>
      <c r="I11755">
        <v>0</v>
      </c>
    </row>
    <row r="11756" spans="1:9" x14ac:dyDescent="0.25">
      <c r="A11756" t="s">
        <v>724</v>
      </c>
      <c r="B11756">
        <v>49528</v>
      </c>
      <c r="C11756" s="593">
        <v>0.06</v>
      </c>
      <c r="D11756" t="s">
        <v>4053</v>
      </c>
      <c r="E11756">
        <v>0.06</v>
      </c>
      <c r="F11756">
        <v>0</v>
      </c>
      <c r="G11756">
        <v>0</v>
      </c>
      <c r="H11756">
        <v>0</v>
      </c>
      <c r="I11756">
        <v>0</v>
      </c>
    </row>
    <row r="11757" spans="1:9" x14ac:dyDescent="0.25">
      <c r="A11757" t="s">
        <v>724</v>
      </c>
      <c r="B11757">
        <v>49530</v>
      </c>
      <c r="C11757" s="593">
        <v>0.06</v>
      </c>
      <c r="D11757" t="s">
        <v>3966</v>
      </c>
      <c r="E11757">
        <v>0.06</v>
      </c>
      <c r="F11757">
        <v>0</v>
      </c>
      <c r="G11757">
        <v>0</v>
      </c>
      <c r="H11757">
        <v>0</v>
      </c>
      <c r="I11757">
        <v>0</v>
      </c>
    </row>
    <row r="11758" spans="1:9" x14ac:dyDescent="0.25">
      <c r="A11758" t="s">
        <v>724</v>
      </c>
      <c r="B11758">
        <v>49534</v>
      </c>
      <c r="C11758" s="593">
        <v>0.06</v>
      </c>
      <c r="D11758" t="s">
        <v>3226</v>
      </c>
      <c r="E11758">
        <v>0.06</v>
      </c>
      <c r="F11758">
        <v>0</v>
      </c>
      <c r="G11758">
        <v>0</v>
      </c>
      <c r="H11758">
        <v>0</v>
      </c>
      <c r="I11758">
        <v>0</v>
      </c>
    </row>
    <row r="11759" spans="1:9" x14ac:dyDescent="0.25">
      <c r="A11759" t="s">
        <v>724</v>
      </c>
      <c r="B11759">
        <v>49544</v>
      </c>
      <c r="C11759" s="593">
        <v>0.06</v>
      </c>
      <c r="D11759" t="s">
        <v>3226</v>
      </c>
      <c r="E11759">
        <v>0.06</v>
      </c>
      <c r="F11759">
        <v>0</v>
      </c>
      <c r="G11759">
        <v>0</v>
      </c>
      <c r="H11759">
        <v>0</v>
      </c>
      <c r="I11759">
        <v>0</v>
      </c>
    </row>
    <row r="11760" spans="1:9" x14ac:dyDescent="0.25">
      <c r="A11760" t="s">
        <v>724</v>
      </c>
      <c r="B11760">
        <v>49546</v>
      </c>
      <c r="C11760" s="593">
        <v>0.06</v>
      </c>
      <c r="D11760" t="s">
        <v>3966</v>
      </c>
      <c r="E11760">
        <v>0.06</v>
      </c>
      <c r="F11760">
        <v>0</v>
      </c>
      <c r="G11760">
        <v>0</v>
      </c>
      <c r="H11760">
        <v>0</v>
      </c>
      <c r="I11760">
        <v>0</v>
      </c>
    </row>
    <row r="11761" spans="1:9" x14ac:dyDescent="0.25">
      <c r="A11761" t="s">
        <v>724</v>
      </c>
      <c r="B11761">
        <v>49548</v>
      </c>
      <c r="C11761" s="593">
        <v>0.06</v>
      </c>
      <c r="D11761" t="s">
        <v>3966</v>
      </c>
      <c r="E11761">
        <v>0.06</v>
      </c>
      <c r="F11761">
        <v>0</v>
      </c>
      <c r="G11761">
        <v>0</v>
      </c>
      <c r="H11761">
        <v>0</v>
      </c>
      <c r="I11761">
        <v>0</v>
      </c>
    </row>
    <row r="11762" spans="1:9" x14ac:dyDescent="0.25">
      <c r="A11762" t="s">
        <v>724</v>
      </c>
      <c r="B11762">
        <v>49555</v>
      </c>
      <c r="C11762" s="593">
        <v>0.06</v>
      </c>
      <c r="D11762" t="s">
        <v>4053</v>
      </c>
      <c r="E11762">
        <v>0.06</v>
      </c>
      <c r="F11762">
        <v>0</v>
      </c>
      <c r="G11762">
        <v>0</v>
      </c>
      <c r="H11762">
        <v>0</v>
      </c>
      <c r="I11762">
        <v>0</v>
      </c>
    </row>
    <row r="11763" spans="1:9" x14ac:dyDescent="0.25">
      <c r="A11763" t="s">
        <v>724</v>
      </c>
      <c r="B11763">
        <v>49560</v>
      </c>
      <c r="C11763" s="593">
        <v>0.06</v>
      </c>
      <c r="D11763" t="s">
        <v>4053</v>
      </c>
      <c r="E11763">
        <v>0.06</v>
      </c>
      <c r="F11763">
        <v>0</v>
      </c>
      <c r="G11763">
        <v>0</v>
      </c>
      <c r="H11763">
        <v>0</v>
      </c>
      <c r="I11763">
        <v>0</v>
      </c>
    </row>
    <row r="11764" spans="1:9" x14ac:dyDescent="0.25">
      <c r="A11764" t="s">
        <v>724</v>
      </c>
      <c r="B11764">
        <v>49588</v>
      </c>
      <c r="C11764" s="593">
        <v>0.06</v>
      </c>
      <c r="D11764" t="s">
        <v>3591</v>
      </c>
      <c r="E11764">
        <v>0.06</v>
      </c>
      <c r="F11764">
        <v>0</v>
      </c>
      <c r="G11764">
        <v>0</v>
      </c>
      <c r="H11764">
        <v>0</v>
      </c>
      <c r="I11764">
        <v>0</v>
      </c>
    </row>
    <row r="11765" spans="1:9" x14ac:dyDescent="0.25">
      <c r="A11765" t="s">
        <v>724</v>
      </c>
      <c r="B11765">
        <v>49599</v>
      </c>
      <c r="C11765" s="593">
        <v>0.06</v>
      </c>
      <c r="D11765" t="s">
        <v>4053</v>
      </c>
      <c r="E11765">
        <v>0.06</v>
      </c>
      <c r="F11765">
        <v>0</v>
      </c>
      <c r="G11765">
        <v>0</v>
      </c>
      <c r="H11765">
        <v>0</v>
      </c>
      <c r="I11765">
        <v>0</v>
      </c>
    </row>
    <row r="11766" spans="1:9" x14ac:dyDescent="0.25">
      <c r="A11766" t="s">
        <v>724</v>
      </c>
      <c r="B11766">
        <v>49601</v>
      </c>
      <c r="C11766" s="593">
        <v>0.06</v>
      </c>
      <c r="D11766" t="s">
        <v>4056</v>
      </c>
      <c r="E11766">
        <v>0.06</v>
      </c>
      <c r="F11766">
        <v>0</v>
      </c>
      <c r="G11766">
        <v>0</v>
      </c>
      <c r="H11766">
        <v>0</v>
      </c>
      <c r="I11766">
        <v>0</v>
      </c>
    </row>
    <row r="11767" spans="1:9" x14ac:dyDescent="0.25">
      <c r="A11767" t="s">
        <v>724</v>
      </c>
      <c r="B11767">
        <v>49610</v>
      </c>
      <c r="C11767" s="593">
        <v>0.06</v>
      </c>
      <c r="D11767" t="s">
        <v>4057</v>
      </c>
      <c r="E11767">
        <v>0.06</v>
      </c>
      <c r="F11767">
        <v>0</v>
      </c>
      <c r="G11767">
        <v>0</v>
      </c>
      <c r="H11767">
        <v>0</v>
      </c>
      <c r="I11767">
        <v>0</v>
      </c>
    </row>
    <row r="11768" spans="1:9" x14ac:dyDescent="0.25">
      <c r="A11768" t="s">
        <v>724</v>
      </c>
      <c r="B11768">
        <v>49611</v>
      </c>
      <c r="C11768" s="593">
        <v>0.06</v>
      </c>
      <c r="D11768" t="s">
        <v>4058</v>
      </c>
      <c r="E11768">
        <v>0.06</v>
      </c>
      <c r="F11768">
        <v>0</v>
      </c>
      <c r="G11768">
        <v>0</v>
      </c>
      <c r="H11768">
        <v>0</v>
      </c>
      <c r="I11768">
        <v>0</v>
      </c>
    </row>
    <row r="11769" spans="1:9" x14ac:dyDescent="0.25">
      <c r="A11769" t="s">
        <v>724</v>
      </c>
      <c r="B11769">
        <v>49612</v>
      </c>
      <c r="C11769" s="593">
        <v>0.06</v>
      </c>
      <c r="D11769" t="s">
        <v>4058</v>
      </c>
      <c r="E11769">
        <v>0.06</v>
      </c>
      <c r="F11769">
        <v>0</v>
      </c>
      <c r="G11769">
        <v>0</v>
      </c>
      <c r="H11769">
        <v>0</v>
      </c>
      <c r="I11769">
        <v>0</v>
      </c>
    </row>
    <row r="11770" spans="1:9" x14ac:dyDescent="0.25">
      <c r="A11770" t="s">
        <v>724</v>
      </c>
      <c r="B11770">
        <v>49613</v>
      </c>
      <c r="C11770" s="593">
        <v>0.06</v>
      </c>
      <c r="D11770" t="s">
        <v>4059</v>
      </c>
      <c r="E11770">
        <v>0.06</v>
      </c>
      <c r="F11770">
        <v>0</v>
      </c>
      <c r="G11770">
        <v>0</v>
      </c>
      <c r="H11770">
        <v>0</v>
      </c>
      <c r="I11770">
        <v>0</v>
      </c>
    </row>
    <row r="11771" spans="1:9" x14ac:dyDescent="0.25">
      <c r="A11771" t="s">
        <v>724</v>
      </c>
      <c r="B11771">
        <v>49614</v>
      </c>
      <c r="C11771" s="593">
        <v>0.06</v>
      </c>
      <c r="D11771" t="s">
        <v>4060</v>
      </c>
      <c r="E11771">
        <v>0.06</v>
      </c>
      <c r="F11771">
        <v>0</v>
      </c>
      <c r="G11771">
        <v>0</v>
      </c>
      <c r="H11771">
        <v>0</v>
      </c>
      <c r="I11771">
        <v>0</v>
      </c>
    </row>
    <row r="11772" spans="1:9" x14ac:dyDescent="0.25">
      <c r="A11772" t="s">
        <v>724</v>
      </c>
      <c r="B11772">
        <v>49615</v>
      </c>
      <c r="C11772" s="593">
        <v>0.06</v>
      </c>
      <c r="D11772" t="s">
        <v>4058</v>
      </c>
      <c r="E11772">
        <v>0.06</v>
      </c>
      <c r="F11772">
        <v>0</v>
      </c>
      <c r="G11772">
        <v>0</v>
      </c>
      <c r="H11772">
        <v>0</v>
      </c>
      <c r="I11772">
        <v>0</v>
      </c>
    </row>
    <row r="11773" spans="1:9" x14ac:dyDescent="0.25">
      <c r="A11773" t="s">
        <v>724</v>
      </c>
      <c r="B11773">
        <v>49616</v>
      </c>
      <c r="C11773" s="593">
        <v>0.06</v>
      </c>
      <c r="D11773" t="s">
        <v>4061</v>
      </c>
      <c r="E11773">
        <v>0.06</v>
      </c>
      <c r="F11773">
        <v>0</v>
      </c>
      <c r="G11773">
        <v>0</v>
      </c>
      <c r="H11773">
        <v>0</v>
      </c>
      <c r="I11773">
        <v>0</v>
      </c>
    </row>
    <row r="11774" spans="1:9" x14ac:dyDescent="0.25">
      <c r="A11774" t="s">
        <v>724</v>
      </c>
      <c r="B11774">
        <v>49617</v>
      </c>
      <c r="C11774" s="593">
        <v>0.06</v>
      </c>
      <c r="D11774" t="s">
        <v>4061</v>
      </c>
      <c r="E11774">
        <v>0.06</v>
      </c>
      <c r="F11774">
        <v>0</v>
      </c>
      <c r="G11774">
        <v>0</v>
      </c>
      <c r="H11774">
        <v>0</v>
      </c>
      <c r="I11774">
        <v>0</v>
      </c>
    </row>
    <row r="11775" spans="1:9" x14ac:dyDescent="0.25">
      <c r="A11775" t="s">
        <v>724</v>
      </c>
      <c r="B11775">
        <v>49618</v>
      </c>
      <c r="C11775" s="593">
        <v>0.06</v>
      </c>
      <c r="D11775" t="s">
        <v>4056</v>
      </c>
      <c r="E11775">
        <v>0.06</v>
      </c>
      <c r="F11775">
        <v>0</v>
      </c>
      <c r="G11775">
        <v>0</v>
      </c>
      <c r="H11775">
        <v>0</v>
      </c>
      <c r="I11775">
        <v>0</v>
      </c>
    </row>
    <row r="11776" spans="1:9" x14ac:dyDescent="0.25">
      <c r="A11776" t="s">
        <v>724</v>
      </c>
      <c r="B11776">
        <v>49619</v>
      </c>
      <c r="C11776" s="593">
        <v>0.06</v>
      </c>
      <c r="D11776" t="s">
        <v>4060</v>
      </c>
      <c r="E11776">
        <v>0.06</v>
      </c>
      <c r="F11776">
        <v>0</v>
      </c>
      <c r="G11776">
        <v>0</v>
      </c>
      <c r="H11776">
        <v>0</v>
      </c>
      <c r="I11776">
        <v>0</v>
      </c>
    </row>
    <row r="11777" spans="1:9" x14ac:dyDescent="0.25">
      <c r="A11777" t="s">
        <v>724</v>
      </c>
      <c r="B11777">
        <v>49620</v>
      </c>
      <c r="C11777" s="593">
        <v>0.06</v>
      </c>
      <c r="D11777" t="s">
        <v>4057</v>
      </c>
      <c r="E11777">
        <v>0.06</v>
      </c>
      <c r="F11777">
        <v>0</v>
      </c>
      <c r="G11777">
        <v>0</v>
      </c>
      <c r="H11777">
        <v>0</v>
      </c>
      <c r="I11777">
        <v>0</v>
      </c>
    </row>
    <row r="11778" spans="1:9" x14ac:dyDescent="0.25">
      <c r="A11778" t="s">
        <v>724</v>
      </c>
      <c r="B11778">
        <v>49621</v>
      </c>
      <c r="C11778" s="593">
        <v>0.06</v>
      </c>
      <c r="D11778" t="s">
        <v>4062</v>
      </c>
      <c r="E11778">
        <v>0.06</v>
      </c>
      <c r="F11778">
        <v>0</v>
      </c>
      <c r="G11778">
        <v>0</v>
      </c>
      <c r="H11778">
        <v>0</v>
      </c>
      <c r="I11778">
        <v>0</v>
      </c>
    </row>
    <row r="11779" spans="1:9" x14ac:dyDescent="0.25">
      <c r="A11779" t="s">
        <v>724</v>
      </c>
      <c r="B11779">
        <v>49622</v>
      </c>
      <c r="C11779" s="593">
        <v>0.06</v>
      </c>
      <c r="D11779" t="s">
        <v>4058</v>
      </c>
      <c r="E11779">
        <v>0.06</v>
      </c>
      <c r="F11779">
        <v>0</v>
      </c>
      <c r="G11779">
        <v>0</v>
      </c>
      <c r="H11779">
        <v>0</v>
      </c>
      <c r="I11779">
        <v>0</v>
      </c>
    </row>
    <row r="11780" spans="1:9" x14ac:dyDescent="0.25">
      <c r="A11780" t="s">
        <v>724</v>
      </c>
      <c r="B11780">
        <v>49623</v>
      </c>
      <c r="C11780" s="593">
        <v>0.06</v>
      </c>
      <c r="D11780" t="s">
        <v>1944</v>
      </c>
      <c r="E11780">
        <v>0.06</v>
      </c>
      <c r="F11780">
        <v>0</v>
      </c>
      <c r="G11780">
        <v>0</v>
      </c>
      <c r="H11780">
        <v>0</v>
      </c>
      <c r="I11780">
        <v>0</v>
      </c>
    </row>
    <row r="11781" spans="1:9" x14ac:dyDescent="0.25">
      <c r="A11781" t="s">
        <v>724</v>
      </c>
      <c r="B11781">
        <v>49625</v>
      </c>
      <c r="C11781" s="593">
        <v>0.06</v>
      </c>
      <c r="D11781" t="s">
        <v>4059</v>
      </c>
      <c r="E11781">
        <v>0.06</v>
      </c>
      <c r="F11781">
        <v>0</v>
      </c>
      <c r="G11781">
        <v>0</v>
      </c>
      <c r="H11781">
        <v>0</v>
      </c>
      <c r="I11781">
        <v>0</v>
      </c>
    </row>
    <row r="11782" spans="1:9" x14ac:dyDescent="0.25">
      <c r="A11782" t="s">
        <v>724</v>
      </c>
      <c r="B11782">
        <v>49626</v>
      </c>
      <c r="C11782" s="593">
        <v>0.06</v>
      </c>
      <c r="D11782" t="s">
        <v>4063</v>
      </c>
      <c r="E11782">
        <v>0.06</v>
      </c>
      <c r="F11782">
        <v>0</v>
      </c>
      <c r="G11782">
        <v>0</v>
      </c>
      <c r="H11782">
        <v>0</v>
      </c>
      <c r="I11782">
        <v>0</v>
      </c>
    </row>
    <row r="11783" spans="1:9" x14ac:dyDescent="0.25">
      <c r="A11783" t="s">
        <v>724</v>
      </c>
      <c r="B11783">
        <v>49627</v>
      </c>
      <c r="C11783" s="593">
        <v>0.06</v>
      </c>
      <c r="D11783" t="s">
        <v>4058</v>
      </c>
      <c r="E11783">
        <v>0.06</v>
      </c>
      <c r="F11783">
        <v>0</v>
      </c>
      <c r="G11783">
        <v>0</v>
      </c>
      <c r="H11783">
        <v>0</v>
      </c>
      <c r="I11783">
        <v>0</v>
      </c>
    </row>
    <row r="11784" spans="1:9" x14ac:dyDescent="0.25">
      <c r="A11784" t="s">
        <v>724</v>
      </c>
      <c r="B11784">
        <v>49628</v>
      </c>
      <c r="C11784" s="593">
        <v>0.06</v>
      </c>
      <c r="D11784" t="s">
        <v>4064</v>
      </c>
      <c r="E11784">
        <v>0.06</v>
      </c>
      <c r="F11784">
        <v>0</v>
      </c>
      <c r="G11784">
        <v>0</v>
      </c>
      <c r="H11784">
        <v>0</v>
      </c>
      <c r="I11784">
        <v>0</v>
      </c>
    </row>
    <row r="11785" spans="1:9" x14ac:dyDescent="0.25">
      <c r="A11785" t="s">
        <v>724</v>
      </c>
      <c r="B11785">
        <v>49629</v>
      </c>
      <c r="C11785" s="593">
        <v>0.06</v>
      </c>
      <c r="D11785" t="s">
        <v>4058</v>
      </c>
      <c r="E11785">
        <v>0.06</v>
      </c>
      <c r="F11785">
        <v>0</v>
      </c>
      <c r="G11785">
        <v>0</v>
      </c>
      <c r="H11785">
        <v>0</v>
      </c>
      <c r="I11785">
        <v>0</v>
      </c>
    </row>
    <row r="11786" spans="1:9" x14ac:dyDescent="0.25">
      <c r="A11786" t="s">
        <v>724</v>
      </c>
      <c r="B11786">
        <v>49630</v>
      </c>
      <c r="C11786" s="593">
        <v>0.06</v>
      </c>
      <c r="D11786" t="s">
        <v>4059</v>
      </c>
      <c r="E11786">
        <v>0.06</v>
      </c>
      <c r="F11786">
        <v>0</v>
      </c>
      <c r="G11786">
        <v>0</v>
      </c>
      <c r="H11786">
        <v>0</v>
      </c>
      <c r="I11786">
        <v>0</v>
      </c>
    </row>
    <row r="11787" spans="1:9" x14ac:dyDescent="0.25">
      <c r="A11787" t="s">
        <v>724</v>
      </c>
      <c r="B11787">
        <v>49631</v>
      </c>
      <c r="C11787" s="593">
        <v>0.06</v>
      </c>
      <c r="D11787" t="s">
        <v>1401</v>
      </c>
      <c r="E11787">
        <v>0.06</v>
      </c>
      <c r="F11787">
        <v>0</v>
      </c>
      <c r="G11787">
        <v>0</v>
      </c>
      <c r="H11787">
        <v>0</v>
      </c>
      <c r="I11787">
        <v>0</v>
      </c>
    </row>
    <row r="11788" spans="1:9" x14ac:dyDescent="0.25">
      <c r="A11788" t="s">
        <v>724</v>
      </c>
      <c r="B11788">
        <v>49632</v>
      </c>
      <c r="C11788" s="593">
        <v>0.06</v>
      </c>
      <c r="D11788" t="s">
        <v>4065</v>
      </c>
      <c r="E11788">
        <v>0.06</v>
      </c>
      <c r="F11788">
        <v>0</v>
      </c>
      <c r="G11788">
        <v>0</v>
      </c>
      <c r="H11788">
        <v>0</v>
      </c>
      <c r="I11788">
        <v>0</v>
      </c>
    </row>
    <row r="11789" spans="1:9" x14ac:dyDescent="0.25">
      <c r="A11789" t="s">
        <v>724</v>
      </c>
      <c r="B11789">
        <v>49633</v>
      </c>
      <c r="C11789" s="593">
        <v>0.06</v>
      </c>
      <c r="D11789" t="s">
        <v>4066</v>
      </c>
      <c r="E11789">
        <v>0.06</v>
      </c>
      <c r="F11789">
        <v>0</v>
      </c>
      <c r="G11789">
        <v>0</v>
      </c>
      <c r="H11789">
        <v>0</v>
      </c>
      <c r="I11789">
        <v>0</v>
      </c>
    </row>
    <row r="11790" spans="1:9" x14ac:dyDescent="0.25">
      <c r="A11790" t="s">
        <v>724</v>
      </c>
      <c r="B11790">
        <v>49634</v>
      </c>
      <c r="C11790" s="593">
        <v>0.06</v>
      </c>
      <c r="D11790" t="s">
        <v>4060</v>
      </c>
      <c r="E11790">
        <v>0.06</v>
      </c>
      <c r="F11790">
        <v>0</v>
      </c>
      <c r="G11790">
        <v>0</v>
      </c>
      <c r="H11790">
        <v>0</v>
      </c>
      <c r="I11790">
        <v>0</v>
      </c>
    </row>
    <row r="11791" spans="1:9" x14ac:dyDescent="0.25">
      <c r="A11791" t="s">
        <v>724</v>
      </c>
      <c r="B11791">
        <v>49635</v>
      </c>
      <c r="C11791" s="593">
        <v>0.06</v>
      </c>
      <c r="D11791" t="s">
        <v>4064</v>
      </c>
      <c r="E11791">
        <v>0.06</v>
      </c>
      <c r="F11791">
        <v>0</v>
      </c>
      <c r="G11791">
        <v>0</v>
      </c>
      <c r="H11791">
        <v>0</v>
      </c>
      <c r="I11791">
        <v>0</v>
      </c>
    </row>
    <row r="11792" spans="1:9" x14ac:dyDescent="0.25">
      <c r="A11792" t="s">
        <v>724</v>
      </c>
      <c r="B11792">
        <v>49636</v>
      </c>
      <c r="C11792" s="593">
        <v>0.06</v>
      </c>
      <c r="D11792" t="s">
        <v>4062</v>
      </c>
      <c r="E11792">
        <v>0.06</v>
      </c>
      <c r="F11792">
        <v>0</v>
      </c>
      <c r="G11792">
        <v>0</v>
      </c>
      <c r="H11792">
        <v>0</v>
      </c>
      <c r="I11792">
        <v>0</v>
      </c>
    </row>
    <row r="11793" spans="1:9" x14ac:dyDescent="0.25">
      <c r="A11793" t="s">
        <v>724</v>
      </c>
      <c r="B11793">
        <v>49637</v>
      </c>
      <c r="C11793" s="593">
        <v>0.06</v>
      </c>
      <c r="D11793" t="s">
        <v>4057</v>
      </c>
      <c r="E11793">
        <v>0.06</v>
      </c>
      <c r="F11793">
        <v>0</v>
      </c>
      <c r="G11793">
        <v>0</v>
      </c>
      <c r="H11793">
        <v>0</v>
      </c>
      <c r="I11793">
        <v>0</v>
      </c>
    </row>
    <row r="11794" spans="1:9" x14ac:dyDescent="0.25">
      <c r="A11794" t="s">
        <v>724</v>
      </c>
      <c r="B11794">
        <v>49638</v>
      </c>
      <c r="C11794" s="593">
        <v>0.06</v>
      </c>
      <c r="D11794" t="s">
        <v>4056</v>
      </c>
      <c r="E11794">
        <v>0.06</v>
      </c>
      <c r="F11794">
        <v>0</v>
      </c>
      <c r="G11794">
        <v>0</v>
      </c>
      <c r="H11794">
        <v>0</v>
      </c>
      <c r="I11794">
        <v>0</v>
      </c>
    </row>
    <row r="11795" spans="1:9" x14ac:dyDescent="0.25">
      <c r="A11795" t="s">
        <v>724</v>
      </c>
      <c r="B11795">
        <v>49639</v>
      </c>
      <c r="C11795" s="593">
        <v>0.06</v>
      </c>
      <c r="D11795" t="s">
        <v>1401</v>
      </c>
      <c r="E11795">
        <v>0.06</v>
      </c>
      <c r="F11795">
        <v>0</v>
      </c>
      <c r="G11795">
        <v>0</v>
      </c>
      <c r="H11795">
        <v>0</v>
      </c>
      <c r="I11795">
        <v>0</v>
      </c>
    </row>
    <row r="11796" spans="1:9" x14ac:dyDescent="0.25">
      <c r="A11796" t="s">
        <v>724</v>
      </c>
      <c r="B11796">
        <v>49640</v>
      </c>
      <c r="C11796" s="593">
        <v>0.06</v>
      </c>
      <c r="D11796" t="s">
        <v>4067</v>
      </c>
      <c r="E11796">
        <v>0.06</v>
      </c>
      <c r="F11796">
        <v>0</v>
      </c>
      <c r="G11796">
        <v>0</v>
      </c>
      <c r="H11796">
        <v>0</v>
      </c>
      <c r="I11796">
        <v>0</v>
      </c>
    </row>
    <row r="11797" spans="1:9" x14ac:dyDescent="0.25">
      <c r="A11797" t="s">
        <v>724</v>
      </c>
      <c r="B11797">
        <v>49642</v>
      </c>
      <c r="C11797" s="593">
        <v>0.06</v>
      </c>
      <c r="D11797" t="s">
        <v>1944</v>
      </c>
      <c r="E11797">
        <v>0.06</v>
      </c>
      <c r="F11797">
        <v>0</v>
      </c>
      <c r="G11797">
        <v>0</v>
      </c>
      <c r="H11797">
        <v>0</v>
      </c>
      <c r="I11797">
        <v>0</v>
      </c>
    </row>
    <row r="11798" spans="1:9" x14ac:dyDescent="0.25">
      <c r="A11798" t="s">
        <v>724</v>
      </c>
      <c r="B11798">
        <v>49643</v>
      </c>
      <c r="C11798" s="593">
        <v>0.06</v>
      </c>
      <c r="D11798" t="s">
        <v>4059</v>
      </c>
      <c r="E11798">
        <v>0.06</v>
      </c>
      <c r="F11798">
        <v>0</v>
      </c>
      <c r="G11798">
        <v>0</v>
      </c>
      <c r="H11798">
        <v>0</v>
      </c>
      <c r="I11798">
        <v>0</v>
      </c>
    </row>
    <row r="11799" spans="1:9" x14ac:dyDescent="0.25">
      <c r="A11799" t="s">
        <v>724</v>
      </c>
      <c r="B11799">
        <v>49644</v>
      </c>
      <c r="C11799" s="593">
        <v>0.06</v>
      </c>
      <c r="D11799" t="s">
        <v>1944</v>
      </c>
      <c r="E11799">
        <v>0.06</v>
      </c>
      <c r="F11799">
        <v>0</v>
      </c>
      <c r="G11799">
        <v>0</v>
      </c>
      <c r="H11799">
        <v>0</v>
      </c>
      <c r="I11799">
        <v>0</v>
      </c>
    </row>
    <row r="11800" spans="1:9" x14ac:dyDescent="0.25">
      <c r="A11800" t="s">
        <v>724</v>
      </c>
      <c r="B11800">
        <v>49645</v>
      </c>
      <c r="C11800" s="593">
        <v>0.06</v>
      </c>
      <c r="D11800" t="s">
        <v>4060</v>
      </c>
      <c r="E11800">
        <v>0.06</v>
      </c>
      <c r="F11800">
        <v>0</v>
      </c>
      <c r="G11800">
        <v>0</v>
      </c>
      <c r="H11800">
        <v>0</v>
      </c>
      <c r="I11800">
        <v>0</v>
      </c>
    </row>
    <row r="11801" spans="1:9" x14ac:dyDescent="0.25">
      <c r="A11801" t="s">
        <v>724</v>
      </c>
      <c r="B11801">
        <v>49646</v>
      </c>
      <c r="C11801" s="593">
        <v>0.06</v>
      </c>
      <c r="D11801" t="s">
        <v>4066</v>
      </c>
      <c r="E11801">
        <v>0.06</v>
      </c>
      <c r="F11801">
        <v>0</v>
      </c>
      <c r="G11801">
        <v>0</v>
      </c>
      <c r="H11801">
        <v>0</v>
      </c>
      <c r="I11801">
        <v>0</v>
      </c>
    </row>
    <row r="11802" spans="1:9" x14ac:dyDescent="0.25">
      <c r="A11802" t="s">
        <v>724</v>
      </c>
      <c r="B11802">
        <v>49648</v>
      </c>
      <c r="C11802" s="593">
        <v>0.06</v>
      </c>
      <c r="D11802" t="s">
        <v>4058</v>
      </c>
      <c r="E11802">
        <v>0.06</v>
      </c>
      <c r="F11802">
        <v>0</v>
      </c>
      <c r="G11802">
        <v>0</v>
      </c>
      <c r="H11802">
        <v>0</v>
      </c>
      <c r="I11802">
        <v>0</v>
      </c>
    </row>
    <row r="11803" spans="1:9" x14ac:dyDescent="0.25">
      <c r="A11803" t="s">
        <v>724</v>
      </c>
      <c r="B11803">
        <v>49649</v>
      </c>
      <c r="C11803" s="593">
        <v>0.06</v>
      </c>
      <c r="D11803" t="s">
        <v>4057</v>
      </c>
      <c r="E11803">
        <v>0.06</v>
      </c>
      <c r="F11803">
        <v>0</v>
      </c>
      <c r="G11803">
        <v>0</v>
      </c>
      <c r="H11803">
        <v>0</v>
      </c>
      <c r="I11803">
        <v>0</v>
      </c>
    </row>
    <row r="11804" spans="1:9" x14ac:dyDescent="0.25">
      <c r="A11804" t="s">
        <v>724</v>
      </c>
      <c r="B11804">
        <v>49650</v>
      </c>
      <c r="C11804" s="593">
        <v>0.06</v>
      </c>
      <c r="D11804" t="s">
        <v>4068</v>
      </c>
      <c r="E11804">
        <v>0.06</v>
      </c>
      <c r="F11804">
        <v>0</v>
      </c>
      <c r="G11804">
        <v>0</v>
      </c>
      <c r="H11804">
        <v>0</v>
      </c>
      <c r="I11804">
        <v>0</v>
      </c>
    </row>
    <row r="11805" spans="1:9" x14ac:dyDescent="0.25">
      <c r="A11805" t="s">
        <v>724</v>
      </c>
      <c r="B11805">
        <v>49651</v>
      </c>
      <c r="C11805" s="593">
        <v>0.06</v>
      </c>
      <c r="D11805" t="s">
        <v>4065</v>
      </c>
      <c r="E11805">
        <v>0.06</v>
      </c>
      <c r="F11805">
        <v>0</v>
      </c>
      <c r="G11805">
        <v>0</v>
      </c>
      <c r="H11805">
        <v>0</v>
      </c>
      <c r="I11805">
        <v>0</v>
      </c>
    </row>
    <row r="11806" spans="1:9" x14ac:dyDescent="0.25">
      <c r="A11806" t="s">
        <v>724</v>
      </c>
      <c r="B11806">
        <v>49653</v>
      </c>
      <c r="C11806" s="593">
        <v>0.06</v>
      </c>
      <c r="D11806" t="s">
        <v>4062</v>
      </c>
      <c r="E11806">
        <v>0.06</v>
      </c>
      <c r="F11806">
        <v>0</v>
      </c>
      <c r="G11806">
        <v>0</v>
      </c>
      <c r="H11806">
        <v>0</v>
      </c>
      <c r="I11806">
        <v>0</v>
      </c>
    </row>
    <row r="11807" spans="1:9" x14ac:dyDescent="0.25">
      <c r="A11807" t="s">
        <v>724</v>
      </c>
      <c r="B11807">
        <v>49654</v>
      </c>
      <c r="C11807" s="593">
        <v>0.06</v>
      </c>
      <c r="D11807" t="s">
        <v>4062</v>
      </c>
      <c r="E11807">
        <v>0.06</v>
      </c>
      <c r="F11807">
        <v>0</v>
      </c>
      <c r="G11807">
        <v>0</v>
      </c>
      <c r="H11807">
        <v>0</v>
      </c>
      <c r="I11807">
        <v>0</v>
      </c>
    </row>
    <row r="11808" spans="1:9" x14ac:dyDescent="0.25">
      <c r="A11808" t="s">
        <v>724</v>
      </c>
      <c r="B11808">
        <v>49655</v>
      </c>
      <c r="C11808" s="593">
        <v>0.06</v>
      </c>
      <c r="D11808" t="s">
        <v>1401</v>
      </c>
      <c r="E11808">
        <v>0.06</v>
      </c>
      <c r="F11808">
        <v>0</v>
      </c>
      <c r="G11808">
        <v>0</v>
      </c>
      <c r="H11808">
        <v>0</v>
      </c>
      <c r="I11808">
        <v>0</v>
      </c>
    </row>
    <row r="11809" spans="1:9" x14ac:dyDescent="0.25">
      <c r="A11809" t="s">
        <v>724</v>
      </c>
      <c r="B11809">
        <v>49656</v>
      </c>
      <c r="C11809" s="593">
        <v>0.06</v>
      </c>
      <c r="D11809" t="s">
        <v>1944</v>
      </c>
      <c r="E11809">
        <v>0.06</v>
      </c>
      <c r="F11809">
        <v>0</v>
      </c>
      <c r="G11809">
        <v>0</v>
      </c>
      <c r="H11809">
        <v>0</v>
      </c>
      <c r="I11809">
        <v>0</v>
      </c>
    </row>
    <row r="11810" spans="1:9" x14ac:dyDescent="0.25">
      <c r="A11810" t="s">
        <v>724</v>
      </c>
      <c r="B11810">
        <v>49657</v>
      </c>
      <c r="C11810" s="593">
        <v>0.06</v>
      </c>
      <c r="D11810" t="s">
        <v>4056</v>
      </c>
      <c r="E11810">
        <v>0.06</v>
      </c>
      <c r="F11810">
        <v>0</v>
      </c>
      <c r="G11810">
        <v>0</v>
      </c>
      <c r="H11810">
        <v>0</v>
      </c>
      <c r="I11810">
        <v>0</v>
      </c>
    </row>
    <row r="11811" spans="1:9" x14ac:dyDescent="0.25">
      <c r="A11811" t="s">
        <v>724</v>
      </c>
      <c r="B11811">
        <v>49659</v>
      </c>
      <c r="C11811" s="593">
        <v>0.06</v>
      </c>
      <c r="D11811" t="s">
        <v>4058</v>
      </c>
      <c r="E11811">
        <v>0.06</v>
      </c>
      <c r="F11811">
        <v>0</v>
      </c>
      <c r="G11811">
        <v>0</v>
      </c>
      <c r="H11811">
        <v>0</v>
      </c>
      <c r="I11811">
        <v>0</v>
      </c>
    </row>
    <row r="11812" spans="1:9" x14ac:dyDescent="0.25">
      <c r="A11812" t="s">
        <v>724</v>
      </c>
      <c r="B11812">
        <v>49660</v>
      </c>
      <c r="C11812" s="593">
        <v>0.06</v>
      </c>
      <c r="D11812" t="s">
        <v>4060</v>
      </c>
      <c r="E11812">
        <v>0.06</v>
      </c>
      <c r="F11812">
        <v>0</v>
      </c>
      <c r="G11812">
        <v>0</v>
      </c>
      <c r="H11812">
        <v>0</v>
      </c>
      <c r="I11812">
        <v>0</v>
      </c>
    </row>
    <row r="11813" spans="1:9" x14ac:dyDescent="0.25">
      <c r="A11813" t="s">
        <v>724</v>
      </c>
      <c r="B11813">
        <v>49663</v>
      </c>
      <c r="C11813" s="593">
        <v>0.06</v>
      </c>
      <c r="D11813" t="s">
        <v>4056</v>
      </c>
      <c r="E11813">
        <v>0.06</v>
      </c>
      <c r="F11813">
        <v>0</v>
      </c>
      <c r="G11813">
        <v>0</v>
      </c>
      <c r="H11813">
        <v>0</v>
      </c>
      <c r="I11813">
        <v>0</v>
      </c>
    </row>
    <row r="11814" spans="1:9" x14ac:dyDescent="0.25">
      <c r="A11814" t="s">
        <v>724</v>
      </c>
      <c r="B11814">
        <v>49664</v>
      </c>
      <c r="C11814" s="593">
        <v>0.06</v>
      </c>
      <c r="D11814" t="s">
        <v>4059</v>
      </c>
      <c r="E11814">
        <v>0.06</v>
      </c>
      <c r="F11814">
        <v>0</v>
      </c>
      <c r="G11814">
        <v>0</v>
      </c>
      <c r="H11814">
        <v>0</v>
      </c>
      <c r="I11814">
        <v>0</v>
      </c>
    </row>
    <row r="11815" spans="1:9" x14ac:dyDescent="0.25">
      <c r="A11815" t="s">
        <v>724</v>
      </c>
      <c r="B11815">
        <v>49665</v>
      </c>
      <c r="C11815" s="593">
        <v>0.06</v>
      </c>
      <c r="D11815" t="s">
        <v>4065</v>
      </c>
      <c r="E11815">
        <v>0.06</v>
      </c>
      <c r="F11815">
        <v>0</v>
      </c>
      <c r="G11815">
        <v>0</v>
      </c>
      <c r="H11815">
        <v>0</v>
      </c>
      <c r="I11815">
        <v>0</v>
      </c>
    </row>
    <row r="11816" spans="1:9" x14ac:dyDescent="0.25">
      <c r="A11816" t="s">
        <v>724</v>
      </c>
      <c r="B11816">
        <v>49666</v>
      </c>
      <c r="C11816" s="593">
        <v>0.06</v>
      </c>
      <c r="D11816" t="s">
        <v>4057</v>
      </c>
      <c r="E11816">
        <v>0.06</v>
      </c>
      <c r="F11816">
        <v>0</v>
      </c>
      <c r="G11816">
        <v>0</v>
      </c>
      <c r="H11816">
        <v>0</v>
      </c>
      <c r="I11816">
        <v>0</v>
      </c>
    </row>
    <row r="11817" spans="1:9" x14ac:dyDescent="0.25">
      <c r="A11817" t="s">
        <v>724</v>
      </c>
      <c r="B11817">
        <v>49667</v>
      </c>
      <c r="C11817" s="593">
        <v>0.06</v>
      </c>
      <c r="D11817" t="s">
        <v>4065</v>
      </c>
      <c r="E11817">
        <v>0.06</v>
      </c>
      <c r="F11817">
        <v>0</v>
      </c>
      <c r="G11817">
        <v>0</v>
      </c>
      <c r="H11817">
        <v>0</v>
      </c>
      <c r="I11817">
        <v>0</v>
      </c>
    </row>
    <row r="11818" spans="1:9" x14ac:dyDescent="0.25">
      <c r="A11818" t="s">
        <v>724</v>
      </c>
      <c r="B11818">
        <v>49668</v>
      </c>
      <c r="C11818" s="593">
        <v>0.06</v>
      </c>
      <c r="D11818" t="s">
        <v>4056</v>
      </c>
      <c r="E11818">
        <v>0.06</v>
      </c>
      <c r="F11818">
        <v>0</v>
      </c>
      <c r="G11818">
        <v>0</v>
      </c>
      <c r="H11818">
        <v>0</v>
      </c>
      <c r="I11818">
        <v>0</v>
      </c>
    </row>
    <row r="11819" spans="1:9" x14ac:dyDescent="0.25">
      <c r="A11819" t="s">
        <v>724</v>
      </c>
      <c r="B11819">
        <v>49670</v>
      </c>
      <c r="C11819" s="593">
        <v>0.06</v>
      </c>
      <c r="D11819" t="s">
        <v>4062</v>
      </c>
      <c r="E11819">
        <v>0.06</v>
      </c>
      <c r="F11819">
        <v>0</v>
      </c>
      <c r="G11819">
        <v>0</v>
      </c>
      <c r="H11819">
        <v>0</v>
      </c>
      <c r="I11819">
        <v>0</v>
      </c>
    </row>
    <row r="11820" spans="1:9" x14ac:dyDescent="0.25">
      <c r="A11820" t="s">
        <v>724</v>
      </c>
      <c r="B11820">
        <v>49673</v>
      </c>
      <c r="C11820" s="593">
        <v>0.06</v>
      </c>
      <c r="D11820" t="s">
        <v>4057</v>
      </c>
      <c r="E11820">
        <v>0.06</v>
      </c>
      <c r="F11820">
        <v>0</v>
      </c>
      <c r="G11820">
        <v>0</v>
      </c>
      <c r="H11820">
        <v>0</v>
      </c>
      <c r="I11820">
        <v>0</v>
      </c>
    </row>
    <row r="11821" spans="1:9" x14ac:dyDescent="0.25">
      <c r="A11821" t="s">
        <v>724</v>
      </c>
      <c r="B11821">
        <v>49674</v>
      </c>
      <c r="C11821" s="593">
        <v>0.06</v>
      </c>
      <c r="D11821" t="s">
        <v>4062</v>
      </c>
      <c r="E11821">
        <v>0.06</v>
      </c>
      <c r="F11821">
        <v>0</v>
      </c>
      <c r="G11821">
        <v>0</v>
      </c>
      <c r="H11821">
        <v>0</v>
      </c>
      <c r="I11821">
        <v>0</v>
      </c>
    </row>
    <row r="11822" spans="1:9" x14ac:dyDescent="0.25">
      <c r="A11822" t="s">
        <v>724</v>
      </c>
      <c r="B11822">
        <v>49675</v>
      </c>
      <c r="C11822" s="593">
        <v>0.06</v>
      </c>
      <c r="D11822" t="s">
        <v>4060</v>
      </c>
      <c r="E11822">
        <v>0.06</v>
      </c>
      <c r="F11822">
        <v>0</v>
      </c>
      <c r="G11822">
        <v>0</v>
      </c>
      <c r="H11822">
        <v>0</v>
      </c>
      <c r="I11822">
        <v>0</v>
      </c>
    </row>
    <row r="11823" spans="1:9" x14ac:dyDescent="0.25">
      <c r="A11823" t="s">
        <v>724</v>
      </c>
      <c r="B11823">
        <v>49676</v>
      </c>
      <c r="C11823" s="593">
        <v>0.06</v>
      </c>
      <c r="D11823" t="s">
        <v>4066</v>
      </c>
      <c r="E11823">
        <v>0.06</v>
      </c>
      <c r="F11823">
        <v>0</v>
      </c>
      <c r="G11823">
        <v>0</v>
      </c>
      <c r="H11823">
        <v>0</v>
      </c>
      <c r="I11823">
        <v>0</v>
      </c>
    </row>
    <row r="11824" spans="1:9" x14ac:dyDescent="0.25">
      <c r="A11824" t="s">
        <v>724</v>
      </c>
      <c r="B11824">
        <v>49677</v>
      </c>
      <c r="C11824" s="593">
        <v>0.06</v>
      </c>
      <c r="D11824" t="s">
        <v>4046</v>
      </c>
      <c r="E11824">
        <v>0.06</v>
      </c>
      <c r="F11824">
        <v>0</v>
      </c>
      <c r="G11824">
        <v>0</v>
      </c>
      <c r="H11824">
        <v>0</v>
      </c>
      <c r="I11824">
        <v>0</v>
      </c>
    </row>
    <row r="11825" spans="1:9" x14ac:dyDescent="0.25">
      <c r="A11825" t="s">
        <v>724</v>
      </c>
      <c r="B11825">
        <v>49679</v>
      </c>
      <c r="C11825" s="593">
        <v>0.06</v>
      </c>
      <c r="D11825" t="s">
        <v>1401</v>
      </c>
      <c r="E11825">
        <v>0.06</v>
      </c>
      <c r="F11825">
        <v>0</v>
      </c>
      <c r="G11825">
        <v>0</v>
      </c>
      <c r="H11825">
        <v>0</v>
      </c>
      <c r="I11825">
        <v>0</v>
      </c>
    </row>
    <row r="11826" spans="1:9" x14ac:dyDescent="0.25">
      <c r="A11826" t="s">
        <v>724</v>
      </c>
      <c r="B11826">
        <v>49680</v>
      </c>
      <c r="C11826" s="593">
        <v>0.06</v>
      </c>
      <c r="D11826" t="s">
        <v>4066</v>
      </c>
      <c r="E11826">
        <v>0.06</v>
      </c>
      <c r="F11826">
        <v>0</v>
      </c>
      <c r="G11826">
        <v>0</v>
      </c>
      <c r="H11826">
        <v>0</v>
      </c>
      <c r="I11826">
        <v>0</v>
      </c>
    </row>
    <row r="11827" spans="1:9" x14ac:dyDescent="0.25">
      <c r="A11827" t="s">
        <v>724</v>
      </c>
      <c r="B11827">
        <v>49682</v>
      </c>
      <c r="C11827" s="593">
        <v>0.06</v>
      </c>
      <c r="D11827" t="s">
        <v>4062</v>
      </c>
      <c r="E11827">
        <v>0.06</v>
      </c>
      <c r="F11827">
        <v>0</v>
      </c>
      <c r="G11827">
        <v>0</v>
      </c>
      <c r="H11827">
        <v>0</v>
      </c>
      <c r="I11827">
        <v>0</v>
      </c>
    </row>
    <row r="11828" spans="1:9" x14ac:dyDescent="0.25">
      <c r="A11828" t="s">
        <v>724</v>
      </c>
      <c r="B11828">
        <v>49683</v>
      </c>
      <c r="C11828" s="593">
        <v>0.06</v>
      </c>
      <c r="D11828" t="s">
        <v>4069</v>
      </c>
      <c r="E11828">
        <v>0.06</v>
      </c>
      <c r="F11828">
        <v>0</v>
      </c>
      <c r="G11828">
        <v>0</v>
      </c>
      <c r="H11828">
        <v>0</v>
      </c>
      <c r="I11828">
        <v>0</v>
      </c>
    </row>
    <row r="11829" spans="1:9" x14ac:dyDescent="0.25">
      <c r="A11829" t="s">
        <v>724</v>
      </c>
      <c r="B11829">
        <v>49684</v>
      </c>
      <c r="C11829" s="593">
        <v>0.06</v>
      </c>
      <c r="D11829" t="s">
        <v>4059</v>
      </c>
      <c r="E11829">
        <v>0.06</v>
      </c>
      <c r="F11829">
        <v>0</v>
      </c>
      <c r="G11829">
        <v>0</v>
      </c>
      <c r="H11829">
        <v>0</v>
      </c>
      <c r="I11829">
        <v>0</v>
      </c>
    </row>
    <row r="11830" spans="1:9" x14ac:dyDescent="0.25">
      <c r="A11830" t="s">
        <v>724</v>
      </c>
      <c r="B11830">
        <v>49685</v>
      </c>
      <c r="C11830" s="593">
        <v>0.06</v>
      </c>
      <c r="D11830" t="s">
        <v>4057</v>
      </c>
      <c r="E11830">
        <v>0.06</v>
      </c>
      <c r="F11830">
        <v>0</v>
      </c>
      <c r="G11830">
        <v>0</v>
      </c>
      <c r="H11830">
        <v>0</v>
      </c>
      <c r="I11830">
        <v>0</v>
      </c>
    </row>
    <row r="11831" spans="1:9" x14ac:dyDescent="0.25">
      <c r="A11831" t="s">
        <v>724</v>
      </c>
      <c r="B11831">
        <v>49686</v>
      </c>
      <c r="C11831" s="593">
        <v>0.06</v>
      </c>
      <c r="D11831" t="s">
        <v>4057</v>
      </c>
      <c r="E11831">
        <v>0.06</v>
      </c>
      <c r="F11831">
        <v>0</v>
      </c>
      <c r="G11831">
        <v>0</v>
      </c>
      <c r="H11831">
        <v>0</v>
      </c>
      <c r="I11831">
        <v>0</v>
      </c>
    </row>
    <row r="11832" spans="1:9" x14ac:dyDescent="0.25">
      <c r="A11832" t="s">
        <v>724</v>
      </c>
      <c r="B11832">
        <v>49688</v>
      </c>
      <c r="C11832" s="593">
        <v>0.06</v>
      </c>
      <c r="D11832" t="s">
        <v>1401</v>
      </c>
      <c r="E11832">
        <v>0.06</v>
      </c>
      <c r="F11832">
        <v>0</v>
      </c>
      <c r="G11832">
        <v>0</v>
      </c>
      <c r="H11832">
        <v>0</v>
      </c>
      <c r="I11832">
        <v>0</v>
      </c>
    </row>
    <row r="11833" spans="1:9" x14ac:dyDescent="0.25">
      <c r="A11833" t="s">
        <v>724</v>
      </c>
      <c r="B11833">
        <v>49689</v>
      </c>
      <c r="C11833" s="593">
        <v>0.06</v>
      </c>
      <c r="D11833" t="s">
        <v>4060</v>
      </c>
      <c r="E11833">
        <v>0.06</v>
      </c>
      <c r="F11833">
        <v>0</v>
      </c>
      <c r="G11833">
        <v>0</v>
      </c>
      <c r="H11833">
        <v>0</v>
      </c>
      <c r="I11833">
        <v>0</v>
      </c>
    </row>
    <row r="11834" spans="1:9" x14ac:dyDescent="0.25">
      <c r="A11834" t="s">
        <v>724</v>
      </c>
      <c r="B11834">
        <v>49690</v>
      </c>
      <c r="C11834" s="593">
        <v>0.06</v>
      </c>
      <c r="D11834" t="s">
        <v>4066</v>
      </c>
      <c r="E11834">
        <v>0.06</v>
      </c>
      <c r="F11834">
        <v>0</v>
      </c>
      <c r="G11834">
        <v>0</v>
      </c>
      <c r="H11834">
        <v>0</v>
      </c>
      <c r="I11834">
        <v>0</v>
      </c>
    </row>
    <row r="11835" spans="1:9" x14ac:dyDescent="0.25">
      <c r="A11835" t="s">
        <v>724</v>
      </c>
      <c r="B11835">
        <v>49696</v>
      </c>
      <c r="C11835" s="593">
        <v>0.06</v>
      </c>
      <c r="D11835" t="s">
        <v>4057</v>
      </c>
      <c r="E11835">
        <v>0.06</v>
      </c>
      <c r="F11835">
        <v>0</v>
      </c>
      <c r="G11835">
        <v>0</v>
      </c>
      <c r="H11835">
        <v>0</v>
      </c>
      <c r="I11835">
        <v>0</v>
      </c>
    </row>
    <row r="11836" spans="1:9" x14ac:dyDescent="0.25">
      <c r="A11836" t="s">
        <v>724</v>
      </c>
      <c r="B11836">
        <v>49701</v>
      </c>
      <c r="C11836" s="593">
        <v>0.06</v>
      </c>
      <c r="D11836" t="s">
        <v>4070</v>
      </c>
      <c r="E11836">
        <v>0.06</v>
      </c>
      <c r="F11836">
        <v>0</v>
      </c>
      <c r="G11836">
        <v>0</v>
      </c>
      <c r="H11836">
        <v>0</v>
      </c>
      <c r="I11836">
        <v>0</v>
      </c>
    </row>
    <row r="11837" spans="1:9" x14ac:dyDescent="0.25">
      <c r="A11837" t="s">
        <v>724</v>
      </c>
      <c r="B11837">
        <v>49705</v>
      </c>
      <c r="C11837" s="593">
        <v>0.06</v>
      </c>
      <c r="D11837" t="s">
        <v>4070</v>
      </c>
      <c r="E11837">
        <v>0.06</v>
      </c>
      <c r="F11837">
        <v>0</v>
      </c>
      <c r="G11837">
        <v>0</v>
      </c>
      <c r="H11837">
        <v>0</v>
      </c>
      <c r="I11837">
        <v>0</v>
      </c>
    </row>
    <row r="11838" spans="1:9" x14ac:dyDescent="0.25">
      <c r="A11838" t="s">
        <v>724</v>
      </c>
      <c r="B11838">
        <v>49706</v>
      </c>
      <c r="C11838" s="593">
        <v>0.06</v>
      </c>
      <c r="D11838" t="s">
        <v>4070</v>
      </c>
      <c r="E11838">
        <v>0.06</v>
      </c>
      <c r="F11838">
        <v>0</v>
      </c>
      <c r="G11838">
        <v>0</v>
      </c>
      <c r="H11838">
        <v>0</v>
      </c>
      <c r="I11838">
        <v>0</v>
      </c>
    </row>
    <row r="11839" spans="1:9" x14ac:dyDescent="0.25">
      <c r="A11839" t="s">
        <v>724</v>
      </c>
      <c r="B11839">
        <v>49707</v>
      </c>
      <c r="C11839" s="593">
        <v>0.06</v>
      </c>
      <c r="D11839" t="s">
        <v>1481</v>
      </c>
      <c r="E11839">
        <v>0.06</v>
      </c>
      <c r="F11839">
        <v>0</v>
      </c>
      <c r="G11839">
        <v>0</v>
      </c>
      <c r="H11839">
        <v>0</v>
      </c>
      <c r="I11839">
        <v>0</v>
      </c>
    </row>
    <row r="11840" spans="1:9" x14ac:dyDescent="0.25">
      <c r="A11840" t="s">
        <v>724</v>
      </c>
      <c r="B11840">
        <v>49709</v>
      </c>
      <c r="C11840" s="593">
        <v>0.06</v>
      </c>
      <c r="D11840" t="s">
        <v>4016</v>
      </c>
      <c r="E11840">
        <v>0.06</v>
      </c>
      <c r="F11840">
        <v>0</v>
      </c>
      <c r="G11840">
        <v>0</v>
      </c>
      <c r="H11840">
        <v>0</v>
      </c>
      <c r="I11840">
        <v>0</v>
      </c>
    </row>
    <row r="11841" spans="1:9" x14ac:dyDescent="0.25">
      <c r="A11841" t="s">
        <v>724</v>
      </c>
      <c r="B11841">
        <v>49710</v>
      </c>
      <c r="C11841" s="593">
        <v>0.06</v>
      </c>
      <c r="D11841" t="s">
        <v>4071</v>
      </c>
      <c r="E11841">
        <v>0.06</v>
      </c>
      <c r="F11841">
        <v>0</v>
      </c>
      <c r="G11841">
        <v>0</v>
      </c>
      <c r="H11841">
        <v>0</v>
      </c>
      <c r="I11841">
        <v>0</v>
      </c>
    </row>
    <row r="11842" spans="1:9" x14ac:dyDescent="0.25">
      <c r="A11842" t="s">
        <v>724</v>
      </c>
      <c r="B11842">
        <v>49711</v>
      </c>
      <c r="C11842" s="593">
        <v>0.06</v>
      </c>
      <c r="D11842" t="s">
        <v>4072</v>
      </c>
      <c r="E11842">
        <v>0.06</v>
      </c>
      <c r="F11842">
        <v>0</v>
      </c>
      <c r="G11842">
        <v>0</v>
      </c>
      <c r="H11842">
        <v>0</v>
      </c>
      <c r="I11842">
        <v>0</v>
      </c>
    </row>
    <row r="11843" spans="1:9" x14ac:dyDescent="0.25">
      <c r="A11843" t="s">
        <v>724</v>
      </c>
      <c r="B11843">
        <v>49712</v>
      </c>
      <c r="C11843" s="593">
        <v>0.06</v>
      </c>
      <c r="D11843" t="s">
        <v>4072</v>
      </c>
      <c r="E11843">
        <v>0.06</v>
      </c>
      <c r="F11843">
        <v>0</v>
      </c>
      <c r="G11843">
        <v>0</v>
      </c>
      <c r="H11843">
        <v>0</v>
      </c>
      <c r="I11843">
        <v>0</v>
      </c>
    </row>
    <row r="11844" spans="1:9" x14ac:dyDescent="0.25">
      <c r="A11844" t="s">
        <v>724</v>
      </c>
      <c r="B11844">
        <v>49713</v>
      </c>
      <c r="C11844" s="593">
        <v>0.06</v>
      </c>
      <c r="D11844" t="s">
        <v>1233</v>
      </c>
      <c r="E11844">
        <v>0.06</v>
      </c>
      <c r="F11844">
        <v>0</v>
      </c>
      <c r="G11844">
        <v>0</v>
      </c>
      <c r="H11844">
        <v>0</v>
      </c>
      <c r="I11844">
        <v>0</v>
      </c>
    </row>
    <row r="11845" spans="1:9" x14ac:dyDescent="0.25">
      <c r="A11845" t="s">
        <v>724</v>
      </c>
      <c r="B11845">
        <v>49715</v>
      </c>
      <c r="C11845" s="593">
        <v>0.06</v>
      </c>
      <c r="D11845" t="s">
        <v>4071</v>
      </c>
      <c r="E11845">
        <v>0.06</v>
      </c>
      <c r="F11845">
        <v>0</v>
      </c>
      <c r="G11845">
        <v>0</v>
      </c>
      <c r="H11845">
        <v>0</v>
      </c>
      <c r="I11845">
        <v>0</v>
      </c>
    </row>
    <row r="11846" spans="1:9" x14ac:dyDescent="0.25">
      <c r="A11846" t="s">
        <v>724</v>
      </c>
      <c r="B11846">
        <v>49716</v>
      </c>
      <c r="C11846" s="593">
        <v>0.06</v>
      </c>
      <c r="D11846" t="s">
        <v>4070</v>
      </c>
      <c r="E11846">
        <v>0.06</v>
      </c>
      <c r="F11846">
        <v>0</v>
      </c>
      <c r="G11846">
        <v>0</v>
      </c>
      <c r="H11846">
        <v>0</v>
      </c>
      <c r="I11846">
        <v>0</v>
      </c>
    </row>
    <row r="11847" spans="1:9" x14ac:dyDescent="0.25">
      <c r="A11847" t="s">
        <v>724</v>
      </c>
      <c r="B11847">
        <v>49717</v>
      </c>
      <c r="C11847" s="593">
        <v>0.06</v>
      </c>
      <c r="D11847" t="s">
        <v>4070</v>
      </c>
      <c r="E11847">
        <v>0.06</v>
      </c>
      <c r="F11847">
        <v>0</v>
      </c>
      <c r="G11847">
        <v>0</v>
      </c>
      <c r="H11847">
        <v>0</v>
      </c>
      <c r="I11847">
        <v>0</v>
      </c>
    </row>
    <row r="11848" spans="1:9" x14ac:dyDescent="0.25">
      <c r="A11848" t="s">
        <v>724</v>
      </c>
      <c r="B11848">
        <v>49718</v>
      </c>
      <c r="C11848" s="593">
        <v>0.06</v>
      </c>
      <c r="D11848" t="s">
        <v>1233</v>
      </c>
      <c r="E11848">
        <v>0.06</v>
      </c>
      <c r="F11848">
        <v>0</v>
      </c>
      <c r="G11848">
        <v>0</v>
      </c>
      <c r="H11848">
        <v>0</v>
      </c>
      <c r="I11848">
        <v>0</v>
      </c>
    </row>
    <row r="11849" spans="1:9" x14ac:dyDescent="0.25">
      <c r="A11849" t="s">
        <v>724</v>
      </c>
      <c r="B11849">
        <v>49719</v>
      </c>
      <c r="C11849" s="593">
        <v>0.06</v>
      </c>
      <c r="D11849" t="s">
        <v>4071</v>
      </c>
      <c r="E11849">
        <v>0.06</v>
      </c>
      <c r="F11849">
        <v>0</v>
      </c>
      <c r="G11849">
        <v>0</v>
      </c>
      <c r="H11849">
        <v>0</v>
      </c>
      <c r="I11849">
        <v>0</v>
      </c>
    </row>
    <row r="11850" spans="1:9" x14ac:dyDescent="0.25">
      <c r="A11850" t="s">
        <v>724</v>
      </c>
      <c r="B11850">
        <v>49720</v>
      </c>
      <c r="C11850" s="593">
        <v>0.06</v>
      </c>
      <c r="D11850" t="s">
        <v>4058</v>
      </c>
      <c r="E11850">
        <v>0.06</v>
      </c>
      <c r="F11850">
        <v>0</v>
      </c>
      <c r="G11850">
        <v>0</v>
      </c>
      <c r="H11850">
        <v>0</v>
      </c>
      <c r="I11850">
        <v>0</v>
      </c>
    </row>
    <row r="11851" spans="1:9" x14ac:dyDescent="0.25">
      <c r="A11851" t="s">
        <v>724</v>
      </c>
      <c r="B11851">
        <v>49721</v>
      </c>
      <c r="C11851" s="593">
        <v>0.06</v>
      </c>
      <c r="D11851" t="s">
        <v>4070</v>
      </c>
      <c r="E11851">
        <v>0.06</v>
      </c>
      <c r="F11851">
        <v>0</v>
      </c>
      <c r="G11851">
        <v>0</v>
      </c>
      <c r="H11851">
        <v>0</v>
      </c>
      <c r="I11851">
        <v>0</v>
      </c>
    </row>
    <row r="11852" spans="1:9" x14ac:dyDescent="0.25">
      <c r="A11852" t="s">
        <v>724</v>
      </c>
      <c r="B11852">
        <v>49722</v>
      </c>
      <c r="C11852" s="593">
        <v>0.06</v>
      </c>
      <c r="D11852" t="s">
        <v>1233</v>
      </c>
      <c r="E11852">
        <v>0.06</v>
      </c>
      <c r="F11852">
        <v>0</v>
      </c>
      <c r="G11852">
        <v>0</v>
      </c>
      <c r="H11852">
        <v>0</v>
      </c>
      <c r="I11852">
        <v>0</v>
      </c>
    </row>
    <row r="11853" spans="1:9" x14ac:dyDescent="0.25">
      <c r="A11853" t="s">
        <v>724</v>
      </c>
      <c r="B11853">
        <v>49723</v>
      </c>
      <c r="C11853" s="593">
        <v>0.06</v>
      </c>
      <c r="D11853" t="s">
        <v>1233</v>
      </c>
      <c r="E11853">
        <v>0.06</v>
      </c>
      <c r="F11853">
        <v>0</v>
      </c>
      <c r="G11853">
        <v>0</v>
      </c>
      <c r="H11853">
        <v>0</v>
      </c>
      <c r="I11853">
        <v>0</v>
      </c>
    </row>
    <row r="11854" spans="1:9" x14ac:dyDescent="0.25">
      <c r="A11854" t="s">
        <v>724</v>
      </c>
      <c r="B11854">
        <v>49724</v>
      </c>
      <c r="C11854" s="593">
        <v>0.06</v>
      </c>
      <c r="D11854" t="s">
        <v>4071</v>
      </c>
      <c r="E11854">
        <v>0.06</v>
      </c>
      <c r="F11854">
        <v>0</v>
      </c>
      <c r="G11854">
        <v>0</v>
      </c>
      <c r="H11854">
        <v>0</v>
      </c>
      <c r="I11854">
        <v>0</v>
      </c>
    </row>
    <row r="11855" spans="1:9" x14ac:dyDescent="0.25">
      <c r="A11855" t="s">
        <v>724</v>
      </c>
      <c r="B11855">
        <v>49725</v>
      </c>
      <c r="C11855" s="593">
        <v>0.06</v>
      </c>
      <c r="D11855" t="s">
        <v>4071</v>
      </c>
      <c r="E11855">
        <v>0.06</v>
      </c>
      <c r="F11855">
        <v>0</v>
      </c>
      <c r="G11855">
        <v>0</v>
      </c>
      <c r="H11855">
        <v>0</v>
      </c>
      <c r="I11855">
        <v>0</v>
      </c>
    </row>
    <row r="11856" spans="1:9" x14ac:dyDescent="0.25">
      <c r="A11856" t="s">
        <v>724</v>
      </c>
      <c r="B11856">
        <v>49726</v>
      </c>
      <c r="C11856" s="593">
        <v>0.06</v>
      </c>
      <c r="D11856" t="s">
        <v>4071</v>
      </c>
      <c r="E11856">
        <v>0.06</v>
      </c>
      <c r="F11856">
        <v>0</v>
      </c>
      <c r="G11856">
        <v>0</v>
      </c>
      <c r="H11856">
        <v>0</v>
      </c>
      <c r="I11856">
        <v>0</v>
      </c>
    </row>
    <row r="11857" spans="1:9" x14ac:dyDescent="0.25">
      <c r="A11857" t="s">
        <v>724</v>
      </c>
      <c r="B11857">
        <v>49727</v>
      </c>
      <c r="C11857" s="593">
        <v>0.06</v>
      </c>
      <c r="D11857" t="s">
        <v>4058</v>
      </c>
      <c r="E11857">
        <v>0.06</v>
      </c>
      <c r="F11857">
        <v>0</v>
      </c>
      <c r="G11857">
        <v>0</v>
      </c>
      <c r="H11857">
        <v>0</v>
      </c>
      <c r="I11857">
        <v>0</v>
      </c>
    </row>
    <row r="11858" spans="1:9" x14ac:dyDescent="0.25">
      <c r="A11858" t="s">
        <v>724</v>
      </c>
      <c r="B11858">
        <v>49728</v>
      </c>
      <c r="C11858" s="593">
        <v>0.06</v>
      </c>
      <c r="D11858" t="s">
        <v>4071</v>
      </c>
      <c r="E11858">
        <v>0.06</v>
      </c>
      <c r="F11858">
        <v>0</v>
      </c>
      <c r="G11858">
        <v>0</v>
      </c>
      <c r="H11858">
        <v>0</v>
      </c>
      <c r="I11858">
        <v>0</v>
      </c>
    </row>
    <row r="11859" spans="1:9" x14ac:dyDescent="0.25">
      <c r="A11859" t="s">
        <v>724</v>
      </c>
      <c r="B11859">
        <v>49729</v>
      </c>
      <c r="C11859" s="593">
        <v>0.06</v>
      </c>
      <c r="D11859" t="s">
        <v>4058</v>
      </c>
      <c r="E11859">
        <v>0.06</v>
      </c>
      <c r="F11859">
        <v>0</v>
      </c>
      <c r="G11859">
        <v>0</v>
      </c>
      <c r="H11859">
        <v>0</v>
      </c>
      <c r="I11859">
        <v>0</v>
      </c>
    </row>
    <row r="11860" spans="1:9" x14ac:dyDescent="0.25">
      <c r="A11860" t="s">
        <v>724</v>
      </c>
      <c r="B11860">
        <v>49730</v>
      </c>
      <c r="C11860" s="593">
        <v>0.06</v>
      </c>
      <c r="D11860" t="s">
        <v>4058</v>
      </c>
      <c r="E11860">
        <v>0.06</v>
      </c>
      <c r="F11860">
        <v>0</v>
      </c>
      <c r="G11860">
        <v>0</v>
      </c>
      <c r="H11860">
        <v>0</v>
      </c>
      <c r="I11860">
        <v>0</v>
      </c>
    </row>
    <row r="11861" spans="1:9" x14ac:dyDescent="0.25">
      <c r="A11861" t="s">
        <v>724</v>
      </c>
      <c r="B11861">
        <v>49733</v>
      </c>
      <c r="C11861" s="593">
        <v>0.06</v>
      </c>
      <c r="D11861" t="s">
        <v>1514</v>
      </c>
      <c r="E11861">
        <v>0.06</v>
      </c>
      <c r="F11861">
        <v>0</v>
      </c>
      <c r="G11861">
        <v>0</v>
      </c>
      <c r="H11861">
        <v>0</v>
      </c>
      <c r="I11861">
        <v>0</v>
      </c>
    </row>
    <row r="11862" spans="1:9" x14ac:dyDescent="0.25">
      <c r="A11862" t="s">
        <v>724</v>
      </c>
      <c r="B11862">
        <v>49734</v>
      </c>
      <c r="C11862" s="593">
        <v>0.06</v>
      </c>
      <c r="D11862" t="s">
        <v>4073</v>
      </c>
      <c r="E11862">
        <v>0.06</v>
      </c>
      <c r="F11862">
        <v>0</v>
      </c>
      <c r="G11862">
        <v>0</v>
      </c>
      <c r="H11862">
        <v>0</v>
      </c>
      <c r="I11862">
        <v>0</v>
      </c>
    </row>
    <row r="11863" spans="1:9" x14ac:dyDescent="0.25">
      <c r="A11863" t="s">
        <v>724</v>
      </c>
      <c r="B11863">
        <v>49735</v>
      </c>
      <c r="C11863" s="593">
        <v>0.06</v>
      </c>
      <c r="D11863" t="s">
        <v>4074</v>
      </c>
      <c r="E11863">
        <v>0.06</v>
      </c>
      <c r="F11863">
        <v>0</v>
      </c>
      <c r="G11863">
        <v>0</v>
      </c>
      <c r="H11863">
        <v>0</v>
      </c>
      <c r="I11863">
        <v>0</v>
      </c>
    </row>
    <row r="11864" spans="1:9" x14ac:dyDescent="0.25">
      <c r="A11864" t="s">
        <v>724</v>
      </c>
      <c r="B11864">
        <v>49736</v>
      </c>
      <c r="C11864" s="593">
        <v>0.06</v>
      </c>
      <c r="D11864" t="s">
        <v>4071</v>
      </c>
      <c r="E11864">
        <v>0.06</v>
      </c>
      <c r="F11864">
        <v>0</v>
      </c>
      <c r="G11864">
        <v>0</v>
      </c>
      <c r="H11864">
        <v>0</v>
      </c>
      <c r="I11864">
        <v>0</v>
      </c>
    </row>
    <row r="11865" spans="1:9" x14ac:dyDescent="0.25">
      <c r="A11865" t="s">
        <v>724</v>
      </c>
      <c r="B11865">
        <v>49737</v>
      </c>
      <c r="C11865" s="593">
        <v>0.06</v>
      </c>
      <c r="D11865" t="s">
        <v>1233</v>
      </c>
      <c r="E11865">
        <v>0.06</v>
      </c>
      <c r="F11865">
        <v>0</v>
      </c>
      <c r="G11865">
        <v>0</v>
      </c>
      <c r="H11865">
        <v>0</v>
      </c>
      <c r="I11865">
        <v>0</v>
      </c>
    </row>
    <row r="11866" spans="1:9" x14ac:dyDescent="0.25">
      <c r="A11866" t="s">
        <v>724</v>
      </c>
      <c r="B11866">
        <v>49738</v>
      </c>
      <c r="C11866" s="593">
        <v>0.06</v>
      </c>
      <c r="D11866" t="s">
        <v>4066</v>
      </c>
      <c r="E11866">
        <v>0.06</v>
      </c>
      <c r="F11866">
        <v>0</v>
      </c>
      <c r="G11866">
        <v>0</v>
      </c>
      <c r="H11866">
        <v>0</v>
      </c>
      <c r="I11866">
        <v>0</v>
      </c>
    </row>
    <row r="11867" spans="1:9" x14ac:dyDescent="0.25">
      <c r="A11867" t="s">
        <v>724</v>
      </c>
      <c r="B11867">
        <v>49739</v>
      </c>
      <c r="C11867" s="593">
        <v>0.06</v>
      </c>
      <c r="D11867" t="s">
        <v>1514</v>
      </c>
      <c r="E11867">
        <v>0.06</v>
      </c>
      <c r="F11867">
        <v>0</v>
      </c>
      <c r="G11867">
        <v>0</v>
      </c>
      <c r="H11867">
        <v>0</v>
      </c>
      <c r="I11867">
        <v>0</v>
      </c>
    </row>
    <row r="11868" spans="1:9" x14ac:dyDescent="0.25">
      <c r="A11868" t="s">
        <v>724</v>
      </c>
      <c r="B11868">
        <v>49740</v>
      </c>
      <c r="C11868" s="593">
        <v>0.06</v>
      </c>
      <c r="D11868" t="s">
        <v>1233</v>
      </c>
      <c r="E11868">
        <v>0.06</v>
      </c>
      <c r="F11868">
        <v>0</v>
      </c>
      <c r="G11868">
        <v>0</v>
      </c>
      <c r="H11868">
        <v>0</v>
      </c>
      <c r="I11868">
        <v>0</v>
      </c>
    </row>
    <row r="11869" spans="1:9" x14ac:dyDescent="0.25">
      <c r="A11869" t="s">
        <v>724</v>
      </c>
      <c r="B11869">
        <v>49743</v>
      </c>
      <c r="C11869" s="593">
        <v>0.06</v>
      </c>
      <c r="D11869" t="s">
        <v>4075</v>
      </c>
      <c r="E11869">
        <v>0.06</v>
      </c>
      <c r="F11869">
        <v>0</v>
      </c>
      <c r="G11869">
        <v>0</v>
      </c>
      <c r="H11869">
        <v>0</v>
      </c>
      <c r="I11869">
        <v>0</v>
      </c>
    </row>
    <row r="11870" spans="1:9" x14ac:dyDescent="0.25">
      <c r="A11870" t="s">
        <v>724</v>
      </c>
      <c r="B11870">
        <v>49744</v>
      </c>
      <c r="C11870" s="593">
        <v>0.06</v>
      </c>
      <c r="D11870" t="s">
        <v>1481</v>
      </c>
      <c r="E11870">
        <v>0.06</v>
      </c>
      <c r="F11870">
        <v>0</v>
      </c>
      <c r="G11870">
        <v>0</v>
      </c>
      <c r="H11870">
        <v>0</v>
      </c>
      <c r="I11870">
        <v>0</v>
      </c>
    </row>
    <row r="11871" spans="1:9" x14ac:dyDescent="0.25">
      <c r="A11871" t="s">
        <v>724</v>
      </c>
      <c r="B11871">
        <v>49745</v>
      </c>
      <c r="C11871" s="593">
        <v>0.06</v>
      </c>
      <c r="D11871" t="s">
        <v>4076</v>
      </c>
      <c r="E11871">
        <v>0.06</v>
      </c>
      <c r="F11871">
        <v>0</v>
      </c>
      <c r="G11871">
        <v>0</v>
      </c>
      <c r="H11871">
        <v>0</v>
      </c>
      <c r="I11871">
        <v>0</v>
      </c>
    </row>
    <row r="11872" spans="1:9" x14ac:dyDescent="0.25">
      <c r="A11872" t="s">
        <v>724</v>
      </c>
      <c r="B11872">
        <v>49746</v>
      </c>
      <c r="C11872" s="593">
        <v>0.06</v>
      </c>
      <c r="D11872" t="s">
        <v>4016</v>
      </c>
      <c r="E11872">
        <v>0.06</v>
      </c>
      <c r="F11872">
        <v>0</v>
      </c>
      <c r="G11872">
        <v>0</v>
      </c>
      <c r="H11872">
        <v>0</v>
      </c>
      <c r="I11872">
        <v>0</v>
      </c>
    </row>
    <row r="11873" spans="1:9" x14ac:dyDescent="0.25">
      <c r="A11873" t="s">
        <v>724</v>
      </c>
      <c r="B11873">
        <v>49747</v>
      </c>
      <c r="C11873" s="593">
        <v>0.06</v>
      </c>
      <c r="D11873" t="s">
        <v>4021</v>
      </c>
      <c r="E11873">
        <v>0.06</v>
      </c>
      <c r="F11873">
        <v>0</v>
      </c>
      <c r="G11873">
        <v>0</v>
      </c>
      <c r="H11873">
        <v>0</v>
      </c>
      <c r="I11873">
        <v>0</v>
      </c>
    </row>
    <row r="11874" spans="1:9" x14ac:dyDescent="0.25">
      <c r="A11874" t="s">
        <v>724</v>
      </c>
      <c r="B11874">
        <v>49748</v>
      </c>
      <c r="C11874" s="593">
        <v>0.06</v>
      </c>
      <c r="D11874" t="s">
        <v>4071</v>
      </c>
      <c r="E11874">
        <v>0.06</v>
      </c>
      <c r="F11874">
        <v>0</v>
      </c>
      <c r="G11874">
        <v>0</v>
      </c>
      <c r="H11874">
        <v>0</v>
      </c>
      <c r="I11874">
        <v>0</v>
      </c>
    </row>
    <row r="11875" spans="1:9" x14ac:dyDescent="0.25">
      <c r="A11875" t="s">
        <v>724</v>
      </c>
      <c r="B11875">
        <v>49749</v>
      </c>
      <c r="C11875" s="593">
        <v>0.06</v>
      </c>
      <c r="D11875" t="s">
        <v>4070</v>
      </c>
      <c r="E11875">
        <v>0.06</v>
      </c>
      <c r="F11875">
        <v>0</v>
      </c>
      <c r="G11875">
        <v>0</v>
      </c>
      <c r="H11875">
        <v>0</v>
      </c>
      <c r="I11875">
        <v>0</v>
      </c>
    </row>
    <row r="11876" spans="1:9" x14ac:dyDescent="0.25">
      <c r="A11876" t="s">
        <v>724</v>
      </c>
      <c r="B11876">
        <v>49751</v>
      </c>
      <c r="C11876" s="593">
        <v>0.06</v>
      </c>
      <c r="D11876" t="s">
        <v>4016</v>
      </c>
      <c r="E11876">
        <v>0.06</v>
      </c>
      <c r="F11876">
        <v>0</v>
      </c>
      <c r="G11876">
        <v>0</v>
      </c>
      <c r="H11876">
        <v>0</v>
      </c>
      <c r="I11876">
        <v>0</v>
      </c>
    </row>
    <row r="11877" spans="1:9" x14ac:dyDescent="0.25">
      <c r="A11877" t="s">
        <v>724</v>
      </c>
      <c r="B11877">
        <v>49752</v>
      </c>
      <c r="C11877" s="593">
        <v>0.06</v>
      </c>
      <c r="D11877" t="s">
        <v>4071</v>
      </c>
      <c r="E11877">
        <v>0.06</v>
      </c>
      <c r="F11877">
        <v>0</v>
      </c>
      <c r="G11877">
        <v>0</v>
      </c>
      <c r="H11877">
        <v>0</v>
      </c>
      <c r="I11877">
        <v>0</v>
      </c>
    </row>
    <row r="11878" spans="1:9" x14ac:dyDescent="0.25">
      <c r="A11878" t="s">
        <v>724</v>
      </c>
      <c r="B11878">
        <v>49753</v>
      </c>
      <c r="C11878" s="593">
        <v>0.06</v>
      </c>
      <c r="D11878" t="s">
        <v>1481</v>
      </c>
      <c r="E11878">
        <v>0.06</v>
      </c>
      <c r="F11878">
        <v>0</v>
      </c>
      <c r="G11878">
        <v>0</v>
      </c>
      <c r="H11878">
        <v>0</v>
      </c>
      <c r="I11878">
        <v>0</v>
      </c>
    </row>
    <row r="11879" spans="1:9" x14ac:dyDescent="0.25">
      <c r="A11879" t="s">
        <v>724</v>
      </c>
      <c r="B11879">
        <v>49755</v>
      </c>
      <c r="C11879" s="593">
        <v>0.06</v>
      </c>
      <c r="D11879" t="s">
        <v>1233</v>
      </c>
      <c r="E11879">
        <v>0.06</v>
      </c>
      <c r="F11879">
        <v>0</v>
      </c>
      <c r="G11879">
        <v>0</v>
      </c>
      <c r="H11879">
        <v>0</v>
      </c>
      <c r="I11879">
        <v>0</v>
      </c>
    </row>
    <row r="11880" spans="1:9" x14ac:dyDescent="0.25">
      <c r="A11880" t="s">
        <v>724</v>
      </c>
      <c r="B11880">
        <v>49756</v>
      </c>
      <c r="C11880" s="593">
        <v>0.06</v>
      </c>
      <c r="D11880" t="s">
        <v>4016</v>
      </c>
      <c r="E11880">
        <v>0.06</v>
      </c>
      <c r="F11880">
        <v>0</v>
      </c>
      <c r="G11880">
        <v>0</v>
      </c>
      <c r="H11880">
        <v>0</v>
      </c>
      <c r="I11880">
        <v>0</v>
      </c>
    </row>
    <row r="11881" spans="1:9" x14ac:dyDescent="0.25">
      <c r="A11881" t="s">
        <v>724</v>
      </c>
      <c r="B11881">
        <v>49757</v>
      </c>
      <c r="C11881" s="593">
        <v>0.06</v>
      </c>
      <c r="D11881" t="s">
        <v>4077</v>
      </c>
      <c r="E11881">
        <v>0.06</v>
      </c>
      <c r="F11881">
        <v>0</v>
      </c>
      <c r="G11881">
        <v>0</v>
      </c>
      <c r="H11881">
        <v>0</v>
      </c>
      <c r="I11881">
        <v>0</v>
      </c>
    </row>
    <row r="11882" spans="1:9" x14ac:dyDescent="0.25">
      <c r="A11882" t="s">
        <v>724</v>
      </c>
      <c r="B11882">
        <v>49759</v>
      </c>
      <c r="C11882" s="593">
        <v>0.06</v>
      </c>
      <c r="D11882" t="s">
        <v>4075</v>
      </c>
      <c r="E11882">
        <v>0.06</v>
      </c>
      <c r="F11882">
        <v>0</v>
      </c>
      <c r="G11882">
        <v>0</v>
      </c>
      <c r="H11882">
        <v>0</v>
      </c>
      <c r="I11882">
        <v>0</v>
      </c>
    </row>
    <row r="11883" spans="1:9" x14ac:dyDescent="0.25">
      <c r="A11883" t="s">
        <v>724</v>
      </c>
      <c r="B11883">
        <v>49760</v>
      </c>
      <c r="C11883" s="593">
        <v>0.06</v>
      </c>
      <c r="D11883" t="s">
        <v>4071</v>
      </c>
      <c r="E11883">
        <v>0.06</v>
      </c>
      <c r="F11883">
        <v>0</v>
      </c>
      <c r="G11883">
        <v>0</v>
      </c>
      <c r="H11883">
        <v>0</v>
      </c>
      <c r="I11883">
        <v>0</v>
      </c>
    </row>
    <row r="11884" spans="1:9" x14ac:dyDescent="0.25">
      <c r="A11884" t="s">
        <v>724</v>
      </c>
      <c r="B11884">
        <v>49761</v>
      </c>
      <c r="C11884" s="593">
        <v>0.06</v>
      </c>
      <c r="D11884" t="s">
        <v>4070</v>
      </c>
      <c r="E11884">
        <v>0.06</v>
      </c>
      <c r="F11884">
        <v>0</v>
      </c>
      <c r="G11884">
        <v>0</v>
      </c>
      <c r="H11884">
        <v>0</v>
      </c>
      <c r="I11884">
        <v>0</v>
      </c>
    </row>
    <row r="11885" spans="1:9" x14ac:dyDescent="0.25">
      <c r="A11885" t="s">
        <v>724</v>
      </c>
      <c r="B11885">
        <v>49762</v>
      </c>
      <c r="C11885" s="593">
        <v>0.06</v>
      </c>
      <c r="D11885" t="s">
        <v>4076</v>
      </c>
      <c r="E11885">
        <v>0.06</v>
      </c>
      <c r="F11885">
        <v>0</v>
      </c>
      <c r="G11885">
        <v>0</v>
      </c>
      <c r="H11885">
        <v>0</v>
      </c>
      <c r="I11885">
        <v>0</v>
      </c>
    </row>
    <row r="11886" spans="1:9" x14ac:dyDescent="0.25">
      <c r="A11886" t="s">
        <v>724</v>
      </c>
      <c r="B11886">
        <v>49764</v>
      </c>
      <c r="C11886" s="593">
        <v>0.06</v>
      </c>
      <c r="D11886" t="s">
        <v>1233</v>
      </c>
      <c r="E11886">
        <v>0.06</v>
      </c>
      <c r="F11886">
        <v>0</v>
      </c>
      <c r="G11886">
        <v>0</v>
      </c>
      <c r="H11886">
        <v>0</v>
      </c>
      <c r="I11886">
        <v>0</v>
      </c>
    </row>
    <row r="11887" spans="1:9" x14ac:dyDescent="0.25">
      <c r="A11887" t="s">
        <v>724</v>
      </c>
      <c r="B11887">
        <v>49765</v>
      </c>
      <c r="C11887" s="593">
        <v>0.06</v>
      </c>
      <c r="D11887" t="s">
        <v>4075</v>
      </c>
      <c r="E11887">
        <v>0.06</v>
      </c>
      <c r="F11887">
        <v>0</v>
      </c>
      <c r="G11887">
        <v>0</v>
      </c>
      <c r="H11887">
        <v>0</v>
      </c>
      <c r="I11887">
        <v>0</v>
      </c>
    </row>
    <row r="11888" spans="1:9" x14ac:dyDescent="0.25">
      <c r="A11888" t="s">
        <v>724</v>
      </c>
      <c r="B11888">
        <v>49766</v>
      </c>
      <c r="C11888" s="593">
        <v>0.06</v>
      </c>
      <c r="D11888" t="s">
        <v>1481</v>
      </c>
      <c r="E11888">
        <v>0.06</v>
      </c>
      <c r="F11888">
        <v>0</v>
      </c>
      <c r="G11888">
        <v>0</v>
      </c>
      <c r="H11888">
        <v>0</v>
      </c>
      <c r="I11888">
        <v>0</v>
      </c>
    </row>
    <row r="11889" spans="1:9" x14ac:dyDescent="0.25">
      <c r="A11889" t="s">
        <v>724</v>
      </c>
      <c r="B11889">
        <v>49768</v>
      </c>
      <c r="C11889" s="593">
        <v>0.06</v>
      </c>
      <c r="D11889" t="s">
        <v>4071</v>
      </c>
      <c r="E11889">
        <v>0.06</v>
      </c>
      <c r="F11889">
        <v>0</v>
      </c>
      <c r="G11889">
        <v>0</v>
      </c>
      <c r="H11889">
        <v>0</v>
      </c>
      <c r="I11889">
        <v>0</v>
      </c>
    </row>
    <row r="11890" spans="1:9" x14ac:dyDescent="0.25">
      <c r="A11890" t="s">
        <v>724</v>
      </c>
      <c r="B11890">
        <v>49769</v>
      </c>
      <c r="C11890" s="593">
        <v>0.06</v>
      </c>
      <c r="D11890" t="s">
        <v>4070</v>
      </c>
      <c r="E11890">
        <v>0.06</v>
      </c>
      <c r="F11890">
        <v>0</v>
      </c>
      <c r="G11890">
        <v>0</v>
      </c>
      <c r="H11890">
        <v>0</v>
      </c>
      <c r="I11890">
        <v>0</v>
      </c>
    </row>
    <row r="11891" spans="1:9" x14ac:dyDescent="0.25">
      <c r="A11891" t="s">
        <v>724</v>
      </c>
      <c r="B11891">
        <v>49770</v>
      </c>
      <c r="C11891" s="593">
        <v>0.06</v>
      </c>
      <c r="D11891" t="s">
        <v>4072</v>
      </c>
      <c r="E11891">
        <v>0.06</v>
      </c>
      <c r="F11891">
        <v>0</v>
      </c>
      <c r="G11891">
        <v>0</v>
      </c>
      <c r="H11891">
        <v>0</v>
      </c>
      <c r="I11891">
        <v>0</v>
      </c>
    </row>
    <row r="11892" spans="1:9" x14ac:dyDescent="0.25">
      <c r="A11892" t="s">
        <v>724</v>
      </c>
      <c r="B11892">
        <v>49774</v>
      </c>
      <c r="C11892" s="593">
        <v>0.06</v>
      </c>
      <c r="D11892" t="s">
        <v>4071</v>
      </c>
      <c r="E11892">
        <v>0.06</v>
      </c>
      <c r="F11892">
        <v>0</v>
      </c>
      <c r="G11892">
        <v>0</v>
      </c>
      <c r="H11892">
        <v>0</v>
      </c>
      <c r="I11892">
        <v>0</v>
      </c>
    </row>
    <row r="11893" spans="1:9" x14ac:dyDescent="0.25">
      <c r="A11893" t="s">
        <v>724</v>
      </c>
      <c r="B11893">
        <v>49775</v>
      </c>
      <c r="C11893" s="593">
        <v>0.06</v>
      </c>
      <c r="D11893" t="s">
        <v>4076</v>
      </c>
      <c r="E11893">
        <v>0.06</v>
      </c>
      <c r="F11893">
        <v>0</v>
      </c>
      <c r="G11893">
        <v>0</v>
      </c>
      <c r="H11893">
        <v>0</v>
      </c>
      <c r="I11893">
        <v>0</v>
      </c>
    </row>
    <row r="11894" spans="1:9" x14ac:dyDescent="0.25">
      <c r="A11894" t="s">
        <v>724</v>
      </c>
      <c r="B11894">
        <v>49776</v>
      </c>
      <c r="C11894" s="593">
        <v>0.06</v>
      </c>
      <c r="D11894" t="s">
        <v>4075</v>
      </c>
      <c r="E11894">
        <v>0.06</v>
      </c>
      <c r="F11894">
        <v>0</v>
      </c>
      <c r="G11894">
        <v>0</v>
      </c>
      <c r="H11894">
        <v>0</v>
      </c>
      <c r="I11894">
        <v>0</v>
      </c>
    </row>
    <row r="11895" spans="1:9" x14ac:dyDescent="0.25">
      <c r="A11895" t="s">
        <v>724</v>
      </c>
      <c r="B11895">
        <v>49777</v>
      </c>
      <c r="C11895" s="593">
        <v>0.06</v>
      </c>
      <c r="D11895" t="s">
        <v>4075</v>
      </c>
      <c r="E11895">
        <v>0.06</v>
      </c>
      <c r="F11895">
        <v>0</v>
      </c>
      <c r="G11895">
        <v>0</v>
      </c>
      <c r="H11895">
        <v>0</v>
      </c>
      <c r="I11895">
        <v>0</v>
      </c>
    </row>
    <row r="11896" spans="1:9" x14ac:dyDescent="0.25">
      <c r="A11896" t="s">
        <v>724</v>
      </c>
      <c r="B11896">
        <v>49779</v>
      </c>
      <c r="C11896" s="593">
        <v>0.06</v>
      </c>
      <c r="D11896" t="s">
        <v>4075</v>
      </c>
      <c r="E11896">
        <v>0.06</v>
      </c>
      <c r="F11896">
        <v>0</v>
      </c>
      <c r="G11896">
        <v>0</v>
      </c>
      <c r="H11896">
        <v>0</v>
      </c>
      <c r="I11896">
        <v>0</v>
      </c>
    </row>
    <row r="11897" spans="1:9" x14ac:dyDescent="0.25">
      <c r="A11897" t="s">
        <v>724</v>
      </c>
      <c r="B11897">
        <v>49780</v>
      </c>
      <c r="C11897" s="593">
        <v>0.06</v>
      </c>
      <c r="D11897" t="s">
        <v>4071</v>
      </c>
      <c r="E11897">
        <v>0.06</v>
      </c>
      <c r="F11897">
        <v>0</v>
      </c>
      <c r="G11897">
        <v>0</v>
      </c>
      <c r="H11897">
        <v>0</v>
      </c>
      <c r="I11897">
        <v>0</v>
      </c>
    </row>
    <row r="11898" spans="1:9" x14ac:dyDescent="0.25">
      <c r="A11898" t="s">
        <v>724</v>
      </c>
      <c r="B11898">
        <v>49781</v>
      </c>
      <c r="C11898" s="593">
        <v>0.06</v>
      </c>
      <c r="D11898" t="s">
        <v>4076</v>
      </c>
      <c r="E11898">
        <v>0.06</v>
      </c>
      <c r="F11898">
        <v>0</v>
      </c>
      <c r="G11898">
        <v>0</v>
      </c>
      <c r="H11898">
        <v>0</v>
      </c>
      <c r="I11898">
        <v>0</v>
      </c>
    </row>
    <row r="11899" spans="1:9" x14ac:dyDescent="0.25">
      <c r="A11899" t="s">
        <v>724</v>
      </c>
      <c r="B11899">
        <v>49782</v>
      </c>
      <c r="C11899" s="593">
        <v>0.06</v>
      </c>
      <c r="D11899" t="s">
        <v>4072</v>
      </c>
      <c r="E11899">
        <v>0.06</v>
      </c>
      <c r="F11899">
        <v>0</v>
      </c>
      <c r="G11899">
        <v>0</v>
      </c>
      <c r="H11899">
        <v>0</v>
      </c>
      <c r="I11899">
        <v>0</v>
      </c>
    </row>
    <row r="11900" spans="1:9" x14ac:dyDescent="0.25">
      <c r="A11900" t="s">
        <v>724</v>
      </c>
      <c r="B11900">
        <v>49783</v>
      </c>
      <c r="C11900" s="593">
        <v>0.06</v>
      </c>
      <c r="D11900" t="s">
        <v>4071</v>
      </c>
      <c r="E11900">
        <v>0.06</v>
      </c>
      <c r="F11900">
        <v>0</v>
      </c>
      <c r="G11900">
        <v>0</v>
      </c>
      <c r="H11900">
        <v>0</v>
      </c>
      <c r="I11900">
        <v>0</v>
      </c>
    </row>
    <row r="11901" spans="1:9" x14ac:dyDescent="0.25">
      <c r="A11901" t="s">
        <v>724</v>
      </c>
      <c r="B11901">
        <v>49784</v>
      </c>
      <c r="C11901" s="593">
        <v>0.06</v>
      </c>
      <c r="D11901" t="s">
        <v>4071</v>
      </c>
      <c r="E11901">
        <v>0.06</v>
      </c>
      <c r="F11901">
        <v>0</v>
      </c>
      <c r="G11901">
        <v>0</v>
      </c>
      <c r="H11901">
        <v>0</v>
      </c>
      <c r="I11901">
        <v>0</v>
      </c>
    </row>
    <row r="11902" spans="1:9" x14ac:dyDescent="0.25">
      <c r="A11902" t="s">
        <v>724</v>
      </c>
      <c r="B11902">
        <v>49785</v>
      </c>
      <c r="C11902" s="593">
        <v>0.06</v>
      </c>
      <c r="D11902" t="s">
        <v>4071</v>
      </c>
      <c r="E11902">
        <v>0.06</v>
      </c>
      <c r="F11902">
        <v>0</v>
      </c>
      <c r="G11902">
        <v>0</v>
      </c>
      <c r="H11902">
        <v>0</v>
      </c>
      <c r="I11902">
        <v>0</v>
      </c>
    </row>
    <row r="11903" spans="1:9" x14ac:dyDescent="0.25">
      <c r="A11903" t="s">
        <v>724</v>
      </c>
      <c r="B11903">
        <v>49786</v>
      </c>
      <c r="C11903" s="593">
        <v>0.06</v>
      </c>
      <c r="D11903" t="s">
        <v>4071</v>
      </c>
      <c r="E11903">
        <v>0.06</v>
      </c>
      <c r="F11903">
        <v>0</v>
      </c>
      <c r="G11903">
        <v>0</v>
      </c>
      <c r="H11903">
        <v>0</v>
      </c>
      <c r="I11903">
        <v>0</v>
      </c>
    </row>
    <row r="11904" spans="1:9" x14ac:dyDescent="0.25">
      <c r="A11904" t="s">
        <v>724</v>
      </c>
      <c r="B11904">
        <v>49788</v>
      </c>
      <c r="C11904" s="593">
        <v>0.06</v>
      </c>
      <c r="D11904" t="s">
        <v>4071</v>
      </c>
      <c r="E11904">
        <v>0.06</v>
      </c>
      <c r="F11904">
        <v>0</v>
      </c>
      <c r="G11904">
        <v>0</v>
      </c>
      <c r="H11904">
        <v>0</v>
      </c>
      <c r="I11904">
        <v>0</v>
      </c>
    </row>
    <row r="11905" spans="1:9" x14ac:dyDescent="0.25">
      <c r="A11905" t="s">
        <v>724</v>
      </c>
      <c r="B11905">
        <v>49791</v>
      </c>
      <c r="C11905" s="593">
        <v>0.06</v>
      </c>
      <c r="D11905" t="s">
        <v>4070</v>
      </c>
      <c r="E11905">
        <v>0.06</v>
      </c>
      <c r="F11905">
        <v>0</v>
      </c>
      <c r="G11905">
        <v>0</v>
      </c>
      <c r="H11905">
        <v>0</v>
      </c>
      <c r="I11905">
        <v>0</v>
      </c>
    </row>
    <row r="11906" spans="1:9" x14ac:dyDescent="0.25">
      <c r="A11906" t="s">
        <v>724</v>
      </c>
      <c r="B11906">
        <v>49792</v>
      </c>
      <c r="C11906" s="593">
        <v>0.06</v>
      </c>
      <c r="D11906" t="s">
        <v>4070</v>
      </c>
      <c r="E11906">
        <v>0.06</v>
      </c>
      <c r="F11906">
        <v>0</v>
      </c>
      <c r="G11906">
        <v>0</v>
      </c>
      <c r="H11906">
        <v>0</v>
      </c>
      <c r="I11906">
        <v>0</v>
      </c>
    </row>
    <row r="11907" spans="1:9" x14ac:dyDescent="0.25">
      <c r="A11907" t="s">
        <v>724</v>
      </c>
      <c r="B11907">
        <v>49793</v>
      </c>
      <c r="C11907" s="593">
        <v>0.06</v>
      </c>
      <c r="D11907" t="s">
        <v>4071</v>
      </c>
      <c r="E11907">
        <v>0.06</v>
      </c>
      <c r="F11907">
        <v>0</v>
      </c>
      <c r="G11907">
        <v>0</v>
      </c>
      <c r="H11907">
        <v>0</v>
      </c>
      <c r="I11907">
        <v>0</v>
      </c>
    </row>
    <row r="11908" spans="1:9" x14ac:dyDescent="0.25">
      <c r="A11908" t="s">
        <v>724</v>
      </c>
      <c r="B11908">
        <v>49795</v>
      </c>
      <c r="C11908" s="593">
        <v>0.06</v>
      </c>
      <c r="D11908" t="s">
        <v>4074</v>
      </c>
      <c r="E11908">
        <v>0.06</v>
      </c>
      <c r="F11908">
        <v>0</v>
      </c>
      <c r="G11908">
        <v>0</v>
      </c>
      <c r="H11908">
        <v>0</v>
      </c>
      <c r="I11908">
        <v>0</v>
      </c>
    </row>
    <row r="11909" spans="1:9" x14ac:dyDescent="0.25">
      <c r="A11909" t="s">
        <v>724</v>
      </c>
      <c r="B11909">
        <v>49796</v>
      </c>
      <c r="C11909" s="593">
        <v>0.06</v>
      </c>
      <c r="D11909" t="s">
        <v>4072</v>
      </c>
      <c r="E11909">
        <v>0.06</v>
      </c>
      <c r="F11909">
        <v>0</v>
      </c>
      <c r="G11909">
        <v>0</v>
      </c>
      <c r="H11909">
        <v>0</v>
      </c>
      <c r="I11909">
        <v>0</v>
      </c>
    </row>
    <row r="11910" spans="1:9" x14ac:dyDescent="0.25">
      <c r="A11910" t="s">
        <v>724</v>
      </c>
      <c r="B11910">
        <v>49797</v>
      </c>
      <c r="C11910" s="593">
        <v>0.06</v>
      </c>
      <c r="D11910" t="s">
        <v>4074</v>
      </c>
      <c r="E11910">
        <v>0.06</v>
      </c>
      <c r="F11910">
        <v>0</v>
      </c>
      <c r="G11910">
        <v>0</v>
      </c>
      <c r="H11910">
        <v>0</v>
      </c>
      <c r="I11910">
        <v>0</v>
      </c>
    </row>
    <row r="11911" spans="1:9" x14ac:dyDescent="0.25">
      <c r="A11911" t="s">
        <v>724</v>
      </c>
      <c r="B11911">
        <v>49799</v>
      </c>
      <c r="C11911" s="593">
        <v>0.06</v>
      </c>
      <c r="D11911" t="s">
        <v>4070</v>
      </c>
      <c r="E11911">
        <v>0.06</v>
      </c>
      <c r="F11911">
        <v>0</v>
      </c>
      <c r="G11911">
        <v>0</v>
      </c>
      <c r="H11911">
        <v>0</v>
      </c>
      <c r="I11911">
        <v>0</v>
      </c>
    </row>
    <row r="11912" spans="1:9" x14ac:dyDescent="0.25">
      <c r="A11912" t="s">
        <v>724</v>
      </c>
      <c r="B11912">
        <v>49801</v>
      </c>
      <c r="C11912" s="593">
        <v>0.06</v>
      </c>
      <c r="D11912" t="s">
        <v>4078</v>
      </c>
      <c r="E11912">
        <v>0.06</v>
      </c>
      <c r="F11912">
        <v>0</v>
      </c>
      <c r="G11912">
        <v>0</v>
      </c>
      <c r="H11912">
        <v>0</v>
      </c>
      <c r="I11912">
        <v>0</v>
      </c>
    </row>
    <row r="11913" spans="1:9" x14ac:dyDescent="0.25">
      <c r="A11913" t="s">
        <v>724</v>
      </c>
      <c r="B11913">
        <v>49802</v>
      </c>
      <c r="C11913" s="593">
        <v>0.06</v>
      </c>
      <c r="D11913" t="s">
        <v>4078</v>
      </c>
      <c r="E11913">
        <v>0.06</v>
      </c>
      <c r="F11913">
        <v>0</v>
      </c>
      <c r="G11913">
        <v>0</v>
      </c>
      <c r="H11913">
        <v>0</v>
      </c>
      <c r="I11913">
        <v>0</v>
      </c>
    </row>
    <row r="11914" spans="1:9" x14ac:dyDescent="0.25">
      <c r="A11914" t="s">
        <v>724</v>
      </c>
      <c r="B11914">
        <v>49805</v>
      </c>
      <c r="C11914" s="593">
        <v>0.06</v>
      </c>
      <c r="D11914" t="s">
        <v>4079</v>
      </c>
      <c r="E11914">
        <v>0.06</v>
      </c>
      <c r="F11914">
        <v>0</v>
      </c>
      <c r="G11914">
        <v>0</v>
      </c>
      <c r="H11914">
        <v>0</v>
      </c>
      <c r="I11914">
        <v>0</v>
      </c>
    </row>
    <row r="11915" spans="1:9" x14ac:dyDescent="0.25">
      <c r="A11915" t="s">
        <v>724</v>
      </c>
      <c r="B11915">
        <v>49806</v>
      </c>
      <c r="C11915" s="593">
        <v>0.06</v>
      </c>
      <c r="D11915" t="s">
        <v>4080</v>
      </c>
      <c r="E11915">
        <v>0.06</v>
      </c>
      <c r="F11915">
        <v>0</v>
      </c>
      <c r="G11915">
        <v>0</v>
      </c>
      <c r="H11915">
        <v>0</v>
      </c>
      <c r="I11915">
        <v>0</v>
      </c>
    </row>
    <row r="11916" spans="1:9" x14ac:dyDescent="0.25">
      <c r="A11916" t="s">
        <v>724</v>
      </c>
      <c r="B11916">
        <v>49807</v>
      </c>
      <c r="C11916" s="593">
        <v>0.06</v>
      </c>
      <c r="D11916" t="s">
        <v>2246</v>
      </c>
      <c r="E11916">
        <v>0.06</v>
      </c>
      <c r="F11916">
        <v>0</v>
      </c>
      <c r="G11916">
        <v>0</v>
      </c>
      <c r="H11916">
        <v>0</v>
      </c>
      <c r="I11916">
        <v>0</v>
      </c>
    </row>
    <row r="11917" spans="1:9" x14ac:dyDescent="0.25">
      <c r="A11917" t="s">
        <v>724</v>
      </c>
      <c r="B11917">
        <v>49808</v>
      </c>
      <c r="C11917" s="593">
        <v>0.06</v>
      </c>
      <c r="D11917" t="s">
        <v>4081</v>
      </c>
      <c r="E11917">
        <v>0.06</v>
      </c>
      <c r="F11917">
        <v>0</v>
      </c>
      <c r="G11917">
        <v>0</v>
      </c>
      <c r="H11917">
        <v>0</v>
      </c>
      <c r="I11917">
        <v>0</v>
      </c>
    </row>
    <row r="11918" spans="1:9" x14ac:dyDescent="0.25">
      <c r="A11918" t="s">
        <v>724</v>
      </c>
      <c r="B11918">
        <v>49812</v>
      </c>
      <c r="C11918" s="593">
        <v>0.06</v>
      </c>
      <c r="D11918" t="s">
        <v>4082</v>
      </c>
      <c r="E11918">
        <v>0.06</v>
      </c>
      <c r="F11918">
        <v>0</v>
      </c>
      <c r="G11918">
        <v>0</v>
      </c>
      <c r="H11918">
        <v>0</v>
      </c>
      <c r="I11918">
        <v>0</v>
      </c>
    </row>
    <row r="11919" spans="1:9" x14ac:dyDescent="0.25">
      <c r="A11919" t="s">
        <v>724</v>
      </c>
      <c r="B11919">
        <v>49814</v>
      </c>
      <c r="C11919" s="593">
        <v>0.06</v>
      </c>
      <c r="D11919" t="s">
        <v>4081</v>
      </c>
      <c r="E11919">
        <v>0.06</v>
      </c>
      <c r="F11919">
        <v>0</v>
      </c>
      <c r="G11919">
        <v>0</v>
      </c>
      <c r="H11919">
        <v>0</v>
      </c>
      <c r="I11919">
        <v>0</v>
      </c>
    </row>
    <row r="11920" spans="1:9" x14ac:dyDescent="0.25">
      <c r="A11920" t="s">
        <v>724</v>
      </c>
      <c r="B11920">
        <v>49815</v>
      </c>
      <c r="C11920" s="593">
        <v>0.06</v>
      </c>
      <c r="D11920" t="s">
        <v>4078</v>
      </c>
      <c r="E11920">
        <v>0.06</v>
      </c>
      <c r="F11920">
        <v>0</v>
      </c>
      <c r="G11920">
        <v>0</v>
      </c>
      <c r="H11920">
        <v>0</v>
      </c>
      <c r="I11920">
        <v>0</v>
      </c>
    </row>
    <row r="11921" spans="1:9" x14ac:dyDescent="0.25">
      <c r="A11921" t="s">
        <v>724</v>
      </c>
      <c r="B11921">
        <v>49816</v>
      </c>
      <c r="C11921" s="593">
        <v>0.06</v>
      </c>
      <c r="D11921" t="s">
        <v>4080</v>
      </c>
      <c r="E11921">
        <v>0.06</v>
      </c>
      <c r="F11921">
        <v>0</v>
      </c>
      <c r="G11921">
        <v>0</v>
      </c>
      <c r="H11921">
        <v>0</v>
      </c>
      <c r="I11921">
        <v>0</v>
      </c>
    </row>
    <row r="11922" spans="1:9" x14ac:dyDescent="0.25">
      <c r="A11922" t="s">
        <v>724</v>
      </c>
      <c r="B11922">
        <v>49817</v>
      </c>
      <c r="C11922" s="593">
        <v>0.06</v>
      </c>
      <c r="D11922" t="s">
        <v>2246</v>
      </c>
      <c r="E11922">
        <v>0.06</v>
      </c>
      <c r="F11922">
        <v>0</v>
      </c>
      <c r="G11922">
        <v>0</v>
      </c>
      <c r="H11922">
        <v>0</v>
      </c>
      <c r="I11922">
        <v>0</v>
      </c>
    </row>
    <row r="11923" spans="1:9" x14ac:dyDescent="0.25">
      <c r="A11923" t="s">
        <v>724</v>
      </c>
      <c r="B11923">
        <v>49818</v>
      </c>
      <c r="C11923" s="593">
        <v>0.06</v>
      </c>
      <c r="D11923" t="s">
        <v>2246</v>
      </c>
      <c r="E11923">
        <v>0.06</v>
      </c>
      <c r="F11923">
        <v>0</v>
      </c>
      <c r="G11923">
        <v>0</v>
      </c>
      <c r="H11923">
        <v>0</v>
      </c>
      <c r="I11923">
        <v>0</v>
      </c>
    </row>
    <row r="11924" spans="1:9" x14ac:dyDescent="0.25">
      <c r="A11924" t="s">
        <v>724</v>
      </c>
      <c r="B11924">
        <v>49819</v>
      </c>
      <c r="C11924" s="593">
        <v>0.06</v>
      </c>
      <c r="D11924" t="s">
        <v>4081</v>
      </c>
      <c r="E11924">
        <v>0.06</v>
      </c>
      <c r="F11924">
        <v>0</v>
      </c>
      <c r="G11924">
        <v>0</v>
      </c>
      <c r="H11924">
        <v>0</v>
      </c>
      <c r="I11924">
        <v>0</v>
      </c>
    </row>
    <row r="11925" spans="1:9" x14ac:dyDescent="0.25">
      <c r="A11925" t="s">
        <v>724</v>
      </c>
      <c r="B11925">
        <v>49820</v>
      </c>
      <c r="C11925" s="593">
        <v>0.06</v>
      </c>
      <c r="D11925" t="s">
        <v>4076</v>
      </c>
      <c r="E11925">
        <v>0.06</v>
      </c>
      <c r="F11925">
        <v>0</v>
      </c>
      <c r="G11925">
        <v>0</v>
      </c>
      <c r="H11925">
        <v>0</v>
      </c>
      <c r="I11925">
        <v>0</v>
      </c>
    </row>
    <row r="11926" spans="1:9" x14ac:dyDescent="0.25">
      <c r="A11926" t="s">
        <v>724</v>
      </c>
      <c r="B11926">
        <v>49821</v>
      </c>
      <c r="C11926" s="593">
        <v>0.06</v>
      </c>
      <c r="D11926" t="s">
        <v>4082</v>
      </c>
      <c r="E11926">
        <v>0.06</v>
      </c>
      <c r="F11926">
        <v>0</v>
      </c>
      <c r="G11926">
        <v>0</v>
      </c>
      <c r="H11926">
        <v>0</v>
      </c>
      <c r="I11926">
        <v>0</v>
      </c>
    </row>
    <row r="11927" spans="1:9" x14ac:dyDescent="0.25">
      <c r="A11927" t="s">
        <v>724</v>
      </c>
      <c r="B11927">
        <v>49822</v>
      </c>
      <c r="C11927" s="593">
        <v>0.06</v>
      </c>
      <c r="D11927" t="s">
        <v>4081</v>
      </c>
      <c r="E11927">
        <v>0.06</v>
      </c>
      <c r="F11927">
        <v>0</v>
      </c>
      <c r="G11927">
        <v>0</v>
      </c>
      <c r="H11927">
        <v>0</v>
      </c>
      <c r="I11927">
        <v>0</v>
      </c>
    </row>
    <row r="11928" spans="1:9" x14ac:dyDescent="0.25">
      <c r="A11928" t="s">
        <v>724</v>
      </c>
      <c r="B11928">
        <v>49825</v>
      </c>
      <c r="C11928" s="593">
        <v>0.06</v>
      </c>
      <c r="D11928" t="s">
        <v>4080</v>
      </c>
      <c r="E11928">
        <v>0.06</v>
      </c>
      <c r="F11928">
        <v>0</v>
      </c>
      <c r="G11928">
        <v>0</v>
      </c>
      <c r="H11928">
        <v>0</v>
      </c>
      <c r="I11928">
        <v>0</v>
      </c>
    </row>
    <row r="11929" spans="1:9" x14ac:dyDescent="0.25">
      <c r="A11929" t="s">
        <v>724</v>
      </c>
      <c r="B11929">
        <v>49826</v>
      </c>
      <c r="C11929" s="593">
        <v>0.06</v>
      </c>
      <c r="D11929" t="s">
        <v>4080</v>
      </c>
      <c r="E11929">
        <v>0.06</v>
      </c>
      <c r="F11929">
        <v>0</v>
      </c>
      <c r="G11929">
        <v>0</v>
      </c>
      <c r="H11929">
        <v>0</v>
      </c>
      <c r="I11929">
        <v>0</v>
      </c>
    </row>
    <row r="11930" spans="1:9" x14ac:dyDescent="0.25">
      <c r="A11930" t="s">
        <v>724</v>
      </c>
      <c r="B11930">
        <v>49827</v>
      </c>
      <c r="C11930" s="593">
        <v>0.06</v>
      </c>
      <c r="D11930" t="s">
        <v>4076</v>
      </c>
      <c r="E11930">
        <v>0.06</v>
      </c>
      <c r="F11930">
        <v>0</v>
      </c>
      <c r="G11930">
        <v>0</v>
      </c>
      <c r="H11930">
        <v>0</v>
      </c>
      <c r="I11930">
        <v>0</v>
      </c>
    </row>
    <row r="11931" spans="1:9" x14ac:dyDescent="0.25">
      <c r="A11931" t="s">
        <v>724</v>
      </c>
      <c r="B11931">
        <v>49829</v>
      </c>
      <c r="C11931" s="593">
        <v>0.06</v>
      </c>
      <c r="D11931" t="s">
        <v>2246</v>
      </c>
      <c r="E11931">
        <v>0.06</v>
      </c>
      <c r="F11931">
        <v>0</v>
      </c>
      <c r="G11931">
        <v>0</v>
      </c>
      <c r="H11931">
        <v>0</v>
      </c>
      <c r="I11931">
        <v>0</v>
      </c>
    </row>
    <row r="11932" spans="1:9" x14ac:dyDescent="0.25">
      <c r="A11932" t="s">
        <v>724</v>
      </c>
      <c r="B11932">
        <v>49831</v>
      </c>
      <c r="C11932" s="593">
        <v>0.06</v>
      </c>
      <c r="D11932" t="s">
        <v>4078</v>
      </c>
      <c r="E11932">
        <v>0.06</v>
      </c>
      <c r="F11932">
        <v>0</v>
      </c>
      <c r="G11932">
        <v>0</v>
      </c>
      <c r="H11932">
        <v>0</v>
      </c>
      <c r="I11932">
        <v>0</v>
      </c>
    </row>
    <row r="11933" spans="1:9" x14ac:dyDescent="0.25">
      <c r="A11933" t="s">
        <v>724</v>
      </c>
      <c r="B11933">
        <v>49833</v>
      </c>
      <c r="C11933" s="593">
        <v>0.06</v>
      </c>
      <c r="D11933" t="s">
        <v>4081</v>
      </c>
      <c r="E11933">
        <v>0.06</v>
      </c>
      <c r="F11933">
        <v>0</v>
      </c>
      <c r="G11933">
        <v>0</v>
      </c>
      <c r="H11933">
        <v>0</v>
      </c>
      <c r="I11933">
        <v>0</v>
      </c>
    </row>
    <row r="11934" spans="1:9" x14ac:dyDescent="0.25">
      <c r="A11934" t="s">
        <v>724</v>
      </c>
      <c r="B11934">
        <v>49834</v>
      </c>
      <c r="C11934" s="593">
        <v>0.06</v>
      </c>
      <c r="D11934" t="s">
        <v>4078</v>
      </c>
      <c r="E11934">
        <v>0.06</v>
      </c>
      <c r="F11934">
        <v>0</v>
      </c>
      <c r="G11934">
        <v>0</v>
      </c>
      <c r="H11934">
        <v>0</v>
      </c>
      <c r="I11934">
        <v>0</v>
      </c>
    </row>
    <row r="11935" spans="1:9" x14ac:dyDescent="0.25">
      <c r="A11935" t="s">
        <v>724</v>
      </c>
      <c r="B11935">
        <v>49835</v>
      </c>
      <c r="C11935" s="593">
        <v>0.06</v>
      </c>
      <c r="D11935" t="s">
        <v>2246</v>
      </c>
      <c r="E11935">
        <v>0.06</v>
      </c>
      <c r="F11935">
        <v>0</v>
      </c>
      <c r="G11935">
        <v>0</v>
      </c>
      <c r="H11935">
        <v>0</v>
      </c>
      <c r="I11935">
        <v>0</v>
      </c>
    </row>
    <row r="11936" spans="1:9" x14ac:dyDescent="0.25">
      <c r="A11936" t="s">
        <v>724</v>
      </c>
      <c r="B11936">
        <v>49836</v>
      </c>
      <c r="C11936" s="593">
        <v>0.06</v>
      </c>
      <c r="D11936" t="s">
        <v>4083</v>
      </c>
      <c r="E11936">
        <v>0.06</v>
      </c>
      <c r="F11936">
        <v>0</v>
      </c>
      <c r="G11936">
        <v>0</v>
      </c>
      <c r="H11936">
        <v>0</v>
      </c>
      <c r="I11936">
        <v>0</v>
      </c>
    </row>
    <row r="11937" spans="1:9" x14ac:dyDescent="0.25">
      <c r="A11937" t="s">
        <v>724</v>
      </c>
      <c r="B11937">
        <v>49837</v>
      </c>
      <c r="C11937" s="593">
        <v>0.06</v>
      </c>
      <c r="D11937" t="s">
        <v>2246</v>
      </c>
      <c r="E11937">
        <v>0.06</v>
      </c>
      <c r="F11937">
        <v>0</v>
      </c>
      <c r="G11937">
        <v>0</v>
      </c>
      <c r="H11937">
        <v>0</v>
      </c>
      <c r="I11937">
        <v>0</v>
      </c>
    </row>
    <row r="11938" spans="1:9" x14ac:dyDescent="0.25">
      <c r="A11938" t="s">
        <v>724</v>
      </c>
      <c r="B11938">
        <v>49838</v>
      </c>
      <c r="C11938" s="593">
        <v>0.06</v>
      </c>
      <c r="D11938" t="s">
        <v>4076</v>
      </c>
      <c r="E11938">
        <v>0.06</v>
      </c>
      <c r="F11938">
        <v>0</v>
      </c>
      <c r="G11938">
        <v>0</v>
      </c>
      <c r="H11938">
        <v>0</v>
      </c>
      <c r="I11938">
        <v>0</v>
      </c>
    </row>
    <row r="11939" spans="1:9" x14ac:dyDescent="0.25">
      <c r="A11939" t="s">
        <v>724</v>
      </c>
      <c r="B11939">
        <v>49839</v>
      </c>
      <c r="C11939" s="593">
        <v>0.06</v>
      </c>
      <c r="D11939" t="s">
        <v>4080</v>
      </c>
      <c r="E11939">
        <v>0.06</v>
      </c>
      <c r="F11939">
        <v>0</v>
      </c>
      <c r="G11939">
        <v>0</v>
      </c>
      <c r="H11939">
        <v>0</v>
      </c>
      <c r="I11939">
        <v>0</v>
      </c>
    </row>
    <row r="11940" spans="1:9" x14ac:dyDescent="0.25">
      <c r="A11940" t="s">
        <v>724</v>
      </c>
      <c r="B11940">
        <v>49840</v>
      </c>
      <c r="C11940" s="593">
        <v>0.06</v>
      </c>
      <c r="D11940" t="s">
        <v>4083</v>
      </c>
      <c r="E11940">
        <v>0.06</v>
      </c>
      <c r="F11940">
        <v>0</v>
      </c>
      <c r="G11940">
        <v>0</v>
      </c>
      <c r="H11940">
        <v>0</v>
      </c>
      <c r="I11940">
        <v>0</v>
      </c>
    </row>
    <row r="11941" spans="1:9" x14ac:dyDescent="0.25">
      <c r="A11941" t="s">
        <v>724</v>
      </c>
      <c r="B11941">
        <v>49841</v>
      </c>
      <c r="C11941" s="593">
        <v>0.06</v>
      </c>
      <c r="D11941" t="s">
        <v>4081</v>
      </c>
      <c r="E11941">
        <v>0.06</v>
      </c>
      <c r="F11941">
        <v>0</v>
      </c>
      <c r="G11941">
        <v>0</v>
      </c>
      <c r="H11941">
        <v>0</v>
      </c>
      <c r="I11941">
        <v>0</v>
      </c>
    </row>
    <row r="11942" spans="1:9" x14ac:dyDescent="0.25">
      <c r="A11942" t="s">
        <v>724</v>
      </c>
      <c r="B11942">
        <v>49845</v>
      </c>
      <c r="C11942" s="593">
        <v>0.06</v>
      </c>
      <c r="D11942" t="s">
        <v>4082</v>
      </c>
      <c r="E11942">
        <v>0.06</v>
      </c>
      <c r="F11942">
        <v>0</v>
      </c>
      <c r="G11942">
        <v>0</v>
      </c>
      <c r="H11942">
        <v>0</v>
      </c>
      <c r="I11942">
        <v>0</v>
      </c>
    </row>
    <row r="11943" spans="1:9" x14ac:dyDescent="0.25">
      <c r="A11943" t="s">
        <v>724</v>
      </c>
      <c r="B11943">
        <v>49847</v>
      </c>
      <c r="C11943" s="593">
        <v>0.06</v>
      </c>
      <c r="D11943" t="s">
        <v>4082</v>
      </c>
      <c r="E11943">
        <v>0.06</v>
      </c>
      <c r="F11943">
        <v>0</v>
      </c>
      <c r="G11943">
        <v>0</v>
      </c>
      <c r="H11943">
        <v>0</v>
      </c>
      <c r="I11943">
        <v>0</v>
      </c>
    </row>
    <row r="11944" spans="1:9" x14ac:dyDescent="0.25">
      <c r="A11944" t="s">
        <v>724</v>
      </c>
      <c r="B11944">
        <v>49848</v>
      </c>
      <c r="C11944" s="593">
        <v>0.06</v>
      </c>
      <c r="D11944" t="s">
        <v>4082</v>
      </c>
      <c r="E11944">
        <v>0.06</v>
      </c>
      <c r="F11944">
        <v>0</v>
      </c>
      <c r="G11944">
        <v>0</v>
      </c>
      <c r="H11944">
        <v>0</v>
      </c>
      <c r="I11944">
        <v>0</v>
      </c>
    </row>
    <row r="11945" spans="1:9" x14ac:dyDescent="0.25">
      <c r="A11945" t="s">
        <v>724</v>
      </c>
      <c r="B11945">
        <v>49849</v>
      </c>
      <c r="C11945" s="593">
        <v>0.06</v>
      </c>
      <c r="D11945" t="s">
        <v>4081</v>
      </c>
      <c r="E11945">
        <v>0.06</v>
      </c>
      <c r="F11945">
        <v>0</v>
      </c>
      <c r="G11945">
        <v>0</v>
      </c>
      <c r="H11945">
        <v>0</v>
      </c>
      <c r="I11945">
        <v>0</v>
      </c>
    </row>
    <row r="11946" spans="1:9" x14ac:dyDescent="0.25">
      <c r="A11946" t="s">
        <v>724</v>
      </c>
      <c r="B11946">
        <v>49852</v>
      </c>
      <c r="C11946" s="593">
        <v>0.06</v>
      </c>
      <c r="D11946" t="s">
        <v>4078</v>
      </c>
      <c r="E11946">
        <v>0.06</v>
      </c>
      <c r="F11946">
        <v>0</v>
      </c>
      <c r="G11946">
        <v>0</v>
      </c>
      <c r="H11946">
        <v>0</v>
      </c>
      <c r="I11946">
        <v>0</v>
      </c>
    </row>
    <row r="11947" spans="1:9" x14ac:dyDescent="0.25">
      <c r="A11947" t="s">
        <v>724</v>
      </c>
      <c r="B11947">
        <v>49853</v>
      </c>
      <c r="C11947" s="593">
        <v>0.06</v>
      </c>
      <c r="D11947" t="s">
        <v>4084</v>
      </c>
      <c r="E11947">
        <v>0.06</v>
      </c>
      <c r="F11947">
        <v>0</v>
      </c>
      <c r="G11947">
        <v>0</v>
      </c>
      <c r="H11947">
        <v>0</v>
      </c>
      <c r="I11947">
        <v>0</v>
      </c>
    </row>
    <row r="11948" spans="1:9" x14ac:dyDescent="0.25">
      <c r="A11948" t="s">
        <v>724</v>
      </c>
      <c r="B11948">
        <v>49854</v>
      </c>
      <c r="C11948" s="593">
        <v>0.06</v>
      </c>
      <c r="D11948" t="s">
        <v>4083</v>
      </c>
      <c r="E11948">
        <v>0.06</v>
      </c>
      <c r="F11948">
        <v>0</v>
      </c>
      <c r="G11948">
        <v>0</v>
      </c>
      <c r="H11948">
        <v>0</v>
      </c>
      <c r="I11948">
        <v>0</v>
      </c>
    </row>
    <row r="11949" spans="1:9" x14ac:dyDescent="0.25">
      <c r="A11949" t="s">
        <v>724</v>
      </c>
      <c r="B11949">
        <v>49855</v>
      </c>
      <c r="C11949" s="593">
        <v>0.06</v>
      </c>
      <c r="D11949" t="s">
        <v>4081</v>
      </c>
      <c r="E11949">
        <v>0.06</v>
      </c>
      <c r="F11949">
        <v>0</v>
      </c>
      <c r="G11949">
        <v>0</v>
      </c>
      <c r="H11949">
        <v>0</v>
      </c>
      <c r="I11949">
        <v>0</v>
      </c>
    </row>
    <row r="11950" spans="1:9" x14ac:dyDescent="0.25">
      <c r="A11950" t="s">
        <v>724</v>
      </c>
      <c r="B11950">
        <v>49858</v>
      </c>
      <c r="C11950" s="593">
        <v>0.06</v>
      </c>
      <c r="D11950" t="s">
        <v>4082</v>
      </c>
      <c r="E11950">
        <v>0.06</v>
      </c>
      <c r="F11950">
        <v>0</v>
      </c>
      <c r="G11950">
        <v>0</v>
      </c>
      <c r="H11950">
        <v>0</v>
      </c>
      <c r="I11950">
        <v>0</v>
      </c>
    </row>
    <row r="11951" spans="1:9" x14ac:dyDescent="0.25">
      <c r="A11951" t="s">
        <v>724</v>
      </c>
      <c r="B11951">
        <v>49861</v>
      </c>
      <c r="C11951" s="593">
        <v>0.06</v>
      </c>
      <c r="D11951" t="s">
        <v>4085</v>
      </c>
      <c r="E11951">
        <v>0.06</v>
      </c>
      <c r="F11951">
        <v>0</v>
      </c>
      <c r="G11951">
        <v>0</v>
      </c>
      <c r="H11951">
        <v>0</v>
      </c>
      <c r="I11951">
        <v>0</v>
      </c>
    </row>
    <row r="11952" spans="1:9" x14ac:dyDescent="0.25">
      <c r="A11952" t="s">
        <v>724</v>
      </c>
      <c r="B11952">
        <v>49862</v>
      </c>
      <c r="C11952" s="593">
        <v>0.06</v>
      </c>
      <c r="D11952" t="s">
        <v>4080</v>
      </c>
      <c r="E11952">
        <v>0.06</v>
      </c>
      <c r="F11952">
        <v>0</v>
      </c>
      <c r="G11952">
        <v>0</v>
      </c>
      <c r="H11952">
        <v>0</v>
      </c>
      <c r="I11952">
        <v>0</v>
      </c>
    </row>
    <row r="11953" spans="1:9" x14ac:dyDescent="0.25">
      <c r="A11953" t="s">
        <v>724</v>
      </c>
      <c r="B11953">
        <v>49863</v>
      </c>
      <c r="C11953" s="593">
        <v>0.06</v>
      </c>
      <c r="D11953" t="s">
        <v>4082</v>
      </c>
      <c r="E11953">
        <v>0.06</v>
      </c>
      <c r="F11953">
        <v>0</v>
      </c>
      <c r="G11953">
        <v>0</v>
      </c>
      <c r="H11953">
        <v>0</v>
      </c>
      <c r="I11953">
        <v>0</v>
      </c>
    </row>
    <row r="11954" spans="1:9" x14ac:dyDescent="0.25">
      <c r="A11954" t="s">
        <v>724</v>
      </c>
      <c r="B11954">
        <v>49864</v>
      </c>
      <c r="C11954" s="593">
        <v>0.06</v>
      </c>
      <c r="D11954" t="s">
        <v>2246</v>
      </c>
      <c r="E11954">
        <v>0.06</v>
      </c>
      <c r="F11954">
        <v>0</v>
      </c>
      <c r="G11954">
        <v>0</v>
      </c>
      <c r="H11954">
        <v>0</v>
      </c>
      <c r="I11954">
        <v>0</v>
      </c>
    </row>
    <row r="11955" spans="1:9" x14ac:dyDescent="0.25">
      <c r="A11955" t="s">
        <v>724</v>
      </c>
      <c r="B11955">
        <v>49865</v>
      </c>
      <c r="C11955" s="593">
        <v>0.06</v>
      </c>
      <c r="D11955" t="s">
        <v>4086</v>
      </c>
      <c r="E11955">
        <v>0.06</v>
      </c>
      <c r="F11955">
        <v>0</v>
      </c>
      <c r="G11955">
        <v>0</v>
      </c>
      <c r="H11955">
        <v>0</v>
      </c>
      <c r="I11955">
        <v>0</v>
      </c>
    </row>
    <row r="11956" spans="1:9" x14ac:dyDescent="0.25">
      <c r="A11956" t="s">
        <v>724</v>
      </c>
      <c r="B11956">
        <v>49866</v>
      </c>
      <c r="C11956" s="593">
        <v>0.06</v>
      </c>
      <c r="D11956" t="s">
        <v>4081</v>
      </c>
      <c r="E11956">
        <v>0.06</v>
      </c>
      <c r="F11956">
        <v>0</v>
      </c>
      <c r="G11956">
        <v>0</v>
      </c>
      <c r="H11956">
        <v>0</v>
      </c>
      <c r="I11956">
        <v>0</v>
      </c>
    </row>
    <row r="11957" spans="1:9" x14ac:dyDescent="0.25">
      <c r="A11957" t="s">
        <v>724</v>
      </c>
      <c r="B11957">
        <v>49868</v>
      </c>
      <c r="C11957" s="593">
        <v>0.06</v>
      </c>
      <c r="D11957" t="s">
        <v>4084</v>
      </c>
      <c r="E11957">
        <v>0.06</v>
      </c>
      <c r="F11957">
        <v>0</v>
      </c>
      <c r="G11957">
        <v>0</v>
      </c>
      <c r="H11957">
        <v>0</v>
      </c>
      <c r="I11957">
        <v>0</v>
      </c>
    </row>
    <row r="11958" spans="1:9" x14ac:dyDescent="0.25">
      <c r="A11958" t="s">
        <v>724</v>
      </c>
      <c r="B11958">
        <v>49870</v>
      </c>
      <c r="C11958" s="593">
        <v>0.06</v>
      </c>
      <c r="D11958" t="s">
        <v>4078</v>
      </c>
      <c r="E11958">
        <v>0.06</v>
      </c>
      <c r="F11958">
        <v>0</v>
      </c>
      <c r="G11958">
        <v>0</v>
      </c>
      <c r="H11958">
        <v>0</v>
      </c>
      <c r="I11958">
        <v>0</v>
      </c>
    </row>
    <row r="11959" spans="1:9" x14ac:dyDescent="0.25">
      <c r="A11959" t="s">
        <v>724</v>
      </c>
      <c r="B11959">
        <v>49871</v>
      </c>
      <c r="C11959" s="593">
        <v>0.06</v>
      </c>
      <c r="D11959" t="s">
        <v>4081</v>
      </c>
      <c r="E11959">
        <v>0.06</v>
      </c>
      <c r="F11959">
        <v>0</v>
      </c>
      <c r="G11959">
        <v>0</v>
      </c>
      <c r="H11959">
        <v>0</v>
      </c>
      <c r="I11959">
        <v>0</v>
      </c>
    </row>
    <row r="11960" spans="1:9" x14ac:dyDescent="0.25">
      <c r="A11960" t="s">
        <v>724</v>
      </c>
      <c r="B11960">
        <v>49872</v>
      </c>
      <c r="C11960" s="593">
        <v>0.06</v>
      </c>
      <c r="D11960" t="s">
        <v>2246</v>
      </c>
      <c r="E11960">
        <v>0.06</v>
      </c>
      <c r="F11960">
        <v>0</v>
      </c>
      <c r="G11960">
        <v>0</v>
      </c>
      <c r="H11960">
        <v>0</v>
      </c>
      <c r="I11960">
        <v>0</v>
      </c>
    </row>
    <row r="11961" spans="1:9" x14ac:dyDescent="0.25">
      <c r="A11961" t="s">
        <v>724</v>
      </c>
      <c r="B11961">
        <v>49873</v>
      </c>
      <c r="C11961" s="593">
        <v>0.06</v>
      </c>
      <c r="D11961" t="s">
        <v>4078</v>
      </c>
      <c r="E11961">
        <v>0.06</v>
      </c>
      <c r="F11961">
        <v>0</v>
      </c>
      <c r="G11961">
        <v>0</v>
      </c>
      <c r="H11961">
        <v>0</v>
      </c>
      <c r="I11961">
        <v>0</v>
      </c>
    </row>
    <row r="11962" spans="1:9" x14ac:dyDescent="0.25">
      <c r="A11962" t="s">
        <v>724</v>
      </c>
      <c r="B11962">
        <v>49874</v>
      </c>
      <c r="C11962" s="593">
        <v>0.06</v>
      </c>
      <c r="D11962" t="s">
        <v>4082</v>
      </c>
      <c r="E11962">
        <v>0.06</v>
      </c>
      <c r="F11962">
        <v>0</v>
      </c>
      <c r="G11962">
        <v>0</v>
      </c>
      <c r="H11962">
        <v>0</v>
      </c>
      <c r="I11962">
        <v>0</v>
      </c>
    </row>
    <row r="11963" spans="1:9" x14ac:dyDescent="0.25">
      <c r="A11963" t="s">
        <v>724</v>
      </c>
      <c r="B11963">
        <v>49876</v>
      </c>
      <c r="C11963" s="593">
        <v>0.06</v>
      </c>
      <c r="D11963" t="s">
        <v>4078</v>
      </c>
      <c r="E11963">
        <v>0.06</v>
      </c>
      <c r="F11963">
        <v>0</v>
      </c>
      <c r="G11963">
        <v>0</v>
      </c>
      <c r="H11963">
        <v>0</v>
      </c>
      <c r="I11963">
        <v>0</v>
      </c>
    </row>
    <row r="11964" spans="1:9" x14ac:dyDescent="0.25">
      <c r="A11964" t="s">
        <v>724</v>
      </c>
      <c r="B11964">
        <v>49877</v>
      </c>
      <c r="C11964" s="593">
        <v>0.06</v>
      </c>
      <c r="D11964" t="s">
        <v>4078</v>
      </c>
      <c r="E11964">
        <v>0.06</v>
      </c>
      <c r="F11964">
        <v>0</v>
      </c>
      <c r="G11964">
        <v>0</v>
      </c>
      <c r="H11964">
        <v>0</v>
      </c>
      <c r="I11964">
        <v>0</v>
      </c>
    </row>
    <row r="11965" spans="1:9" x14ac:dyDescent="0.25">
      <c r="A11965" t="s">
        <v>724</v>
      </c>
      <c r="B11965">
        <v>49878</v>
      </c>
      <c r="C11965" s="593">
        <v>0.06</v>
      </c>
      <c r="D11965" t="s">
        <v>2246</v>
      </c>
      <c r="E11965">
        <v>0.06</v>
      </c>
      <c r="F11965">
        <v>0</v>
      </c>
      <c r="G11965">
        <v>0</v>
      </c>
      <c r="H11965">
        <v>0</v>
      </c>
      <c r="I11965">
        <v>0</v>
      </c>
    </row>
    <row r="11966" spans="1:9" x14ac:dyDescent="0.25">
      <c r="A11966" t="s">
        <v>724</v>
      </c>
      <c r="B11966">
        <v>49879</v>
      </c>
      <c r="C11966" s="593">
        <v>0.06</v>
      </c>
      <c r="D11966" t="s">
        <v>4087</v>
      </c>
      <c r="E11966">
        <v>0.06</v>
      </c>
      <c r="F11966">
        <v>0</v>
      </c>
      <c r="G11966">
        <v>0</v>
      </c>
      <c r="H11966">
        <v>0</v>
      </c>
      <c r="I11966">
        <v>0</v>
      </c>
    </row>
    <row r="11967" spans="1:9" x14ac:dyDescent="0.25">
      <c r="A11967" t="s">
        <v>724</v>
      </c>
      <c r="B11967">
        <v>49880</v>
      </c>
      <c r="C11967" s="593">
        <v>0.06</v>
      </c>
      <c r="D11967" t="s">
        <v>2246</v>
      </c>
      <c r="E11967">
        <v>0.06</v>
      </c>
      <c r="F11967">
        <v>0</v>
      </c>
      <c r="G11967">
        <v>0</v>
      </c>
      <c r="H11967">
        <v>0</v>
      </c>
      <c r="I11967">
        <v>0</v>
      </c>
    </row>
    <row r="11968" spans="1:9" x14ac:dyDescent="0.25">
      <c r="A11968" t="s">
        <v>724</v>
      </c>
      <c r="B11968">
        <v>49881</v>
      </c>
      <c r="C11968" s="593">
        <v>0.06</v>
      </c>
      <c r="D11968" t="s">
        <v>4078</v>
      </c>
      <c r="E11968">
        <v>0.06</v>
      </c>
      <c r="F11968">
        <v>0</v>
      </c>
      <c r="G11968">
        <v>0</v>
      </c>
      <c r="H11968">
        <v>0</v>
      </c>
      <c r="I11968">
        <v>0</v>
      </c>
    </row>
    <row r="11969" spans="1:9" x14ac:dyDescent="0.25">
      <c r="A11969" t="s">
        <v>724</v>
      </c>
      <c r="B11969">
        <v>49883</v>
      </c>
      <c r="C11969" s="593">
        <v>0.06</v>
      </c>
      <c r="D11969" t="s">
        <v>4080</v>
      </c>
      <c r="E11969">
        <v>0.06</v>
      </c>
      <c r="F11969">
        <v>0</v>
      </c>
      <c r="G11969">
        <v>0</v>
      </c>
      <c r="H11969">
        <v>0</v>
      </c>
      <c r="I11969">
        <v>0</v>
      </c>
    </row>
    <row r="11970" spans="1:9" x14ac:dyDescent="0.25">
      <c r="A11970" t="s">
        <v>724</v>
      </c>
      <c r="B11970">
        <v>49884</v>
      </c>
      <c r="C11970" s="593">
        <v>0.06</v>
      </c>
      <c r="D11970" t="s">
        <v>4080</v>
      </c>
      <c r="E11970">
        <v>0.06</v>
      </c>
      <c r="F11970">
        <v>0</v>
      </c>
      <c r="G11970">
        <v>0</v>
      </c>
      <c r="H11970">
        <v>0</v>
      </c>
      <c r="I11970">
        <v>0</v>
      </c>
    </row>
    <row r="11971" spans="1:9" x14ac:dyDescent="0.25">
      <c r="A11971" t="s">
        <v>724</v>
      </c>
      <c r="B11971">
        <v>49885</v>
      </c>
      <c r="C11971" s="593">
        <v>0.06</v>
      </c>
      <c r="D11971" t="s">
        <v>4080</v>
      </c>
      <c r="E11971">
        <v>0.06</v>
      </c>
      <c r="F11971">
        <v>0</v>
      </c>
      <c r="G11971">
        <v>0</v>
      </c>
      <c r="H11971">
        <v>0</v>
      </c>
      <c r="I11971">
        <v>0</v>
      </c>
    </row>
    <row r="11972" spans="1:9" x14ac:dyDescent="0.25">
      <c r="A11972" t="s">
        <v>724</v>
      </c>
      <c r="B11972">
        <v>49886</v>
      </c>
      <c r="C11972" s="593">
        <v>0.06</v>
      </c>
      <c r="D11972" t="s">
        <v>4082</v>
      </c>
      <c r="E11972">
        <v>0.06</v>
      </c>
      <c r="F11972">
        <v>0</v>
      </c>
      <c r="G11972">
        <v>0</v>
      </c>
      <c r="H11972">
        <v>0</v>
      </c>
      <c r="I11972">
        <v>0</v>
      </c>
    </row>
    <row r="11973" spans="1:9" x14ac:dyDescent="0.25">
      <c r="A11973" t="s">
        <v>724</v>
      </c>
      <c r="B11973">
        <v>49887</v>
      </c>
      <c r="C11973" s="593">
        <v>0.06</v>
      </c>
      <c r="D11973" t="s">
        <v>4082</v>
      </c>
      <c r="E11973">
        <v>0.06</v>
      </c>
      <c r="F11973">
        <v>0</v>
      </c>
      <c r="G11973">
        <v>0</v>
      </c>
      <c r="H11973">
        <v>0</v>
      </c>
      <c r="I11973">
        <v>0</v>
      </c>
    </row>
    <row r="11974" spans="1:9" x14ac:dyDescent="0.25">
      <c r="A11974" t="s">
        <v>724</v>
      </c>
      <c r="B11974">
        <v>49891</v>
      </c>
      <c r="C11974" s="593">
        <v>0.06</v>
      </c>
      <c r="D11974" t="s">
        <v>4080</v>
      </c>
      <c r="E11974">
        <v>0.06</v>
      </c>
      <c r="F11974">
        <v>0</v>
      </c>
      <c r="G11974">
        <v>0</v>
      </c>
      <c r="H11974">
        <v>0</v>
      </c>
      <c r="I11974">
        <v>0</v>
      </c>
    </row>
    <row r="11975" spans="1:9" x14ac:dyDescent="0.25">
      <c r="A11975" t="s">
        <v>724</v>
      </c>
      <c r="B11975">
        <v>49892</v>
      </c>
      <c r="C11975" s="593">
        <v>0.06</v>
      </c>
      <c r="D11975" t="s">
        <v>4082</v>
      </c>
      <c r="E11975">
        <v>0.06</v>
      </c>
      <c r="F11975">
        <v>0</v>
      </c>
      <c r="G11975">
        <v>0</v>
      </c>
      <c r="H11975">
        <v>0</v>
      </c>
      <c r="I11975">
        <v>0</v>
      </c>
    </row>
    <row r="11976" spans="1:9" x14ac:dyDescent="0.25">
      <c r="A11976" t="s">
        <v>724</v>
      </c>
      <c r="B11976">
        <v>49893</v>
      </c>
      <c r="C11976" s="593">
        <v>0.06</v>
      </c>
      <c r="D11976" t="s">
        <v>4082</v>
      </c>
      <c r="E11976">
        <v>0.06</v>
      </c>
      <c r="F11976">
        <v>0</v>
      </c>
      <c r="G11976">
        <v>0</v>
      </c>
      <c r="H11976">
        <v>0</v>
      </c>
      <c r="I11976">
        <v>0</v>
      </c>
    </row>
    <row r="11977" spans="1:9" x14ac:dyDescent="0.25">
      <c r="A11977" t="s">
        <v>724</v>
      </c>
      <c r="B11977">
        <v>49894</v>
      </c>
      <c r="C11977" s="593">
        <v>0.06</v>
      </c>
      <c r="D11977" t="s">
        <v>2246</v>
      </c>
      <c r="E11977">
        <v>0.06</v>
      </c>
      <c r="F11977">
        <v>0</v>
      </c>
      <c r="G11977">
        <v>0</v>
      </c>
      <c r="H11977">
        <v>0</v>
      </c>
      <c r="I11977">
        <v>0</v>
      </c>
    </row>
    <row r="11978" spans="1:9" x14ac:dyDescent="0.25">
      <c r="A11978" t="s">
        <v>724</v>
      </c>
      <c r="B11978">
        <v>49895</v>
      </c>
      <c r="C11978" s="593">
        <v>0.06</v>
      </c>
      <c r="D11978" t="s">
        <v>4080</v>
      </c>
      <c r="E11978">
        <v>0.06</v>
      </c>
      <c r="F11978">
        <v>0</v>
      </c>
      <c r="G11978">
        <v>0</v>
      </c>
      <c r="H11978">
        <v>0</v>
      </c>
      <c r="I11978">
        <v>0</v>
      </c>
    </row>
    <row r="11979" spans="1:9" x14ac:dyDescent="0.25">
      <c r="A11979" t="s">
        <v>724</v>
      </c>
      <c r="B11979">
        <v>49896</v>
      </c>
      <c r="C11979" s="593">
        <v>0.06</v>
      </c>
      <c r="D11979" t="s">
        <v>4082</v>
      </c>
      <c r="E11979">
        <v>0.06</v>
      </c>
      <c r="F11979">
        <v>0</v>
      </c>
      <c r="G11979">
        <v>0</v>
      </c>
      <c r="H11979">
        <v>0</v>
      </c>
      <c r="I11979">
        <v>0</v>
      </c>
    </row>
    <row r="11980" spans="1:9" x14ac:dyDescent="0.25">
      <c r="A11980" t="s">
        <v>724</v>
      </c>
      <c r="B11980">
        <v>49901</v>
      </c>
      <c r="C11980" s="593">
        <v>0.06</v>
      </c>
      <c r="D11980" t="s">
        <v>4088</v>
      </c>
      <c r="E11980">
        <v>0.06</v>
      </c>
      <c r="F11980">
        <v>0</v>
      </c>
      <c r="G11980">
        <v>0</v>
      </c>
      <c r="H11980">
        <v>0</v>
      </c>
      <c r="I11980">
        <v>0</v>
      </c>
    </row>
    <row r="11981" spans="1:9" x14ac:dyDescent="0.25">
      <c r="A11981" t="s">
        <v>724</v>
      </c>
      <c r="B11981">
        <v>49902</v>
      </c>
      <c r="C11981" s="593">
        <v>0.06</v>
      </c>
      <c r="D11981" t="s">
        <v>4089</v>
      </c>
      <c r="E11981">
        <v>0.06</v>
      </c>
      <c r="F11981">
        <v>0</v>
      </c>
      <c r="G11981">
        <v>0</v>
      </c>
      <c r="H11981">
        <v>0</v>
      </c>
      <c r="I11981">
        <v>0</v>
      </c>
    </row>
    <row r="11982" spans="1:9" x14ac:dyDescent="0.25">
      <c r="A11982" t="s">
        <v>724</v>
      </c>
      <c r="B11982">
        <v>49903</v>
      </c>
      <c r="C11982" s="593">
        <v>0.06</v>
      </c>
      <c r="D11982" t="s">
        <v>4087</v>
      </c>
      <c r="E11982">
        <v>0.06</v>
      </c>
      <c r="F11982">
        <v>0</v>
      </c>
      <c r="G11982">
        <v>0</v>
      </c>
      <c r="H11982">
        <v>0</v>
      </c>
      <c r="I11982">
        <v>0</v>
      </c>
    </row>
    <row r="11983" spans="1:9" x14ac:dyDescent="0.25">
      <c r="A11983" t="s">
        <v>724</v>
      </c>
      <c r="B11983">
        <v>49905</v>
      </c>
      <c r="C11983" s="593">
        <v>0.06</v>
      </c>
      <c r="D11983" t="s">
        <v>4090</v>
      </c>
      <c r="E11983">
        <v>0.06</v>
      </c>
      <c r="F11983">
        <v>0</v>
      </c>
      <c r="G11983">
        <v>0</v>
      </c>
      <c r="H11983">
        <v>0</v>
      </c>
      <c r="I11983">
        <v>0</v>
      </c>
    </row>
    <row r="11984" spans="1:9" x14ac:dyDescent="0.25">
      <c r="A11984" t="s">
        <v>724</v>
      </c>
      <c r="B11984">
        <v>49908</v>
      </c>
      <c r="C11984" s="593">
        <v>0.06</v>
      </c>
      <c r="D11984" t="s">
        <v>4085</v>
      </c>
      <c r="E11984">
        <v>0.06</v>
      </c>
      <c r="F11984">
        <v>0</v>
      </c>
      <c r="G11984">
        <v>0</v>
      </c>
      <c r="H11984">
        <v>0</v>
      </c>
      <c r="I11984">
        <v>0</v>
      </c>
    </row>
    <row r="11985" spans="1:9" x14ac:dyDescent="0.25">
      <c r="A11985" t="s">
        <v>724</v>
      </c>
      <c r="B11985">
        <v>49910</v>
      </c>
      <c r="C11985" s="593">
        <v>0.06</v>
      </c>
      <c r="D11985" t="s">
        <v>4091</v>
      </c>
      <c r="E11985">
        <v>0.06</v>
      </c>
      <c r="F11985">
        <v>0</v>
      </c>
      <c r="G11985">
        <v>0</v>
      </c>
      <c r="H11985">
        <v>0</v>
      </c>
      <c r="I11985">
        <v>0</v>
      </c>
    </row>
    <row r="11986" spans="1:9" x14ac:dyDescent="0.25">
      <c r="A11986" t="s">
        <v>724</v>
      </c>
      <c r="B11986">
        <v>49911</v>
      </c>
      <c r="C11986" s="593">
        <v>0.06</v>
      </c>
      <c r="D11986" t="s">
        <v>4091</v>
      </c>
      <c r="E11986">
        <v>0.06</v>
      </c>
      <c r="F11986">
        <v>0</v>
      </c>
      <c r="G11986">
        <v>0</v>
      </c>
      <c r="H11986">
        <v>0</v>
      </c>
      <c r="I11986">
        <v>0</v>
      </c>
    </row>
    <row r="11987" spans="1:9" x14ac:dyDescent="0.25">
      <c r="A11987" t="s">
        <v>724</v>
      </c>
      <c r="B11987">
        <v>49912</v>
      </c>
      <c r="C11987" s="593">
        <v>0.06</v>
      </c>
      <c r="D11987" t="s">
        <v>4092</v>
      </c>
      <c r="E11987">
        <v>0.06</v>
      </c>
      <c r="F11987">
        <v>0</v>
      </c>
      <c r="G11987">
        <v>0</v>
      </c>
      <c r="H11987">
        <v>0</v>
      </c>
      <c r="I11987">
        <v>0</v>
      </c>
    </row>
    <row r="11988" spans="1:9" x14ac:dyDescent="0.25">
      <c r="A11988" t="s">
        <v>724</v>
      </c>
      <c r="B11988">
        <v>49913</v>
      </c>
      <c r="C11988" s="593">
        <v>0.06</v>
      </c>
      <c r="D11988" t="s">
        <v>4079</v>
      </c>
      <c r="E11988">
        <v>0.06</v>
      </c>
      <c r="F11988">
        <v>0</v>
      </c>
      <c r="G11988">
        <v>0</v>
      </c>
      <c r="H11988">
        <v>0</v>
      </c>
      <c r="I11988">
        <v>0</v>
      </c>
    </row>
    <row r="11989" spans="1:9" x14ac:dyDescent="0.25">
      <c r="A11989" t="s">
        <v>724</v>
      </c>
      <c r="B11989">
        <v>49915</v>
      </c>
      <c r="C11989" s="593">
        <v>0.06</v>
      </c>
      <c r="D11989" t="s">
        <v>4093</v>
      </c>
      <c r="E11989">
        <v>0.06</v>
      </c>
      <c r="F11989">
        <v>0</v>
      </c>
      <c r="G11989">
        <v>0</v>
      </c>
      <c r="H11989">
        <v>0</v>
      </c>
      <c r="I11989">
        <v>0</v>
      </c>
    </row>
    <row r="11990" spans="1:9" x14ac:dyDescent="0.25">
      <c r="A11990" t="s">
        <v>724</v>
      </c>
      <c r="B11990">
        <v>49916</v>
      </c>
      <c r="C11990" s="593">
        <v>0.06</v>
      </c>
      <c r="D11990" t="s">
        <v>4085</v>
      </c>
      <c r="E11990">
        <v>0.06</v>
      </c>
      <c r="F11990">
        <v>0</v>
      </c>
      <c r="G11990">
        <v>0</v>
      </c>
      <c r="H11990">
        <v>0</v>
      </c>
      <c r="I11990">
        <v>0</v>
      </c>
    </row>
    <row r="11991" spans="1:9" x14ac:dyDescent="0.25">
      <c r="A11991" t="s">
        <v>724</v>
      </c>
      <c r="B11991">
        <v>49917</v>
      </c>
      <c r="C11991" s="593">
        <v>0.06</v>
      </c>
      <c r="D11991" t="s">
        <v>4079</v>
      </c>
      <c r="E11991">
        <v>0.06</v>
      </c>
      <c r="F11991">
        <v>0</v>
      </c>
      <c r="G11991">
        <v>0</v>
      </c>
      <c r="H11991">
        <v>0</v>
      </c>
      <c r="I11991">
        <v>0</v>
      </c>
    </row>
    <row r="11992" spans="1:9" x14ac:dyDescent="0.25">
      <c r="A11992" t="s">
        <v>724</v>
      </c>
      <c r="B11992">
        <v>49918</v>
      </c>
      <c r="C11992" s="593">
        <v>0.06</v>
      </c>
      <c r="D11992" t="s">
        <v>4079</v>
      </c>
      <c r="E11992">
        <v>0.06</v>
      </c>
      <c r="F11992">
        <v>0</v>
      </c>
      <c r="G11992">
        <v>0</v>
      </c>
      <c r="H11992">
        <v>0</v>
      </c>
      <c r="I11992">
        <v>0</v>
      </c>
    </row>
    <row r="11993" spans="1:9" x14ac:dyDescent="0.25">
      <c r="A11993" t="s">
        <v>724</v>
      </c>
      <c r="B11993">
        <v>49919</v>
      </c>
      <c r="C11993" s="593">
        <v>0.06</v>
      </c>
      <c r="D11993" t="s">
        <v>4085</v>
      </c>
      <c r="E11993">
        <v>0.06</v>
      </c>
      <c r="F11993">
        <v>0</v>
      </c>
      <c r="G11993">
        <v>0</v>
      </c>
      <c r="H11993">
        <v>0</v>
      </c>
      <c r="I11993">
        <v>0</v>
      </c>
    </row>
    <row r="11994" spans="1:9" x14ac:dyDescent="0.25">
      <c r="A11994" t="s">
        <v>724</v>
      </c>
      <c r="B11994">
        <v>49920</v>
      </c>
      <c r="C11994" s="593">
        <v>0.06</v>
      </c>
      <c r="D11994" t="s">
        <v>4087</v>
      </c>
      <c r="E11994">
        <v>0.06</v>
      </c>
      <c r="F11994">
        <v>0</v>
      </c>
      <c r="G11994">
        <v>0</v>
      </c>
      <c r="H11994">
        <v>0</v>
      </c>
      <c r="I11994">
        <v>0</v>
      </c>
    </row>
    <row r="11995" spans="1:9" x14ac:dyDescent="0.25">
      <c r="A11995" t="s">
        <v>724</v>
      </c>
      <c r="B11995">
        <v>49921</v>
      </c>
      <c r="C11995" s="593">
        <v>0.06</v>
      </c>
      <c r="D11995" t="s">
        <v>4090</v>
      </c>
      <c r="E11995">
        <v>0.06</v>
      </c>
      <c r="F11995">
        <v>0</v>
      </c>
      <c r="G11995">
        <v>0</v>
      </c>
      <c r="H11995">
        <v>0</v>
      </c>
      <c r="I11995">
        <v>0</v>
      </c>
    </row>
    <row r="11996" spans="1:9" x14ac:dyDescent="0.25">
      <c r="A11996" t="s">
        <v>724</v>
      </c>
      <c r="B11996">
        <v>49922</v>
      </c>
      <c r="C11996" s="593">
        <v>0.06</v>
      </c>
      <c r="D11996" t="s">
        <v>4090</v>
      </c>
      <c r="E11996">
        <v>0.06</v>
      </c>
      <c r="F11996">
        <v>0</v>
      </c>
      <c r="G11996">
        <v>0</v>
      </c>
      <c r="H11996">
        <v>0</v>
      </c>
      <c r="I11996">
        <v>0</v>
      </c>
    </row>
    <row r="11997" spans="1:9" x14ac:dyDescent="0.25">
      <c r="A11997" t="s">
        <v>724</v>
      </c>
      <c r="B11997">
        <v>49925</v>
      </c>
      <c r="C11997" s="593">
        <v>0.06</v>
      </c>
      <c r="D11997" t="s">
        <v>4092</v>
      </c>
      <c r="E11997">
        <v>0.06</v>
      </c>
      <c r="F11997">
        <v>0</v>
      </c>
      <c r="G11997">
        <v>0</v>
      </c>
      <c r="H11997">
        <v>0</v>
      </c>
      <c r="I11997">
        <v>0</v>
      </c>
    </row>
    <row r="11998" spans="1:9" x14ac:dyDescent="0.25">
      <c r="A11998" t="s">
        <v>724</v>
      </c>
      <c r="B11998">
        <v>49927</v>
      </c>
      <c r="C11998" s="593">
        <v>0.06</v>
      </c>
      <c r="D11998" t="s">
        <v>4087</v>
      </c>
      <c r="E11998">
        <v>0.06</v>
      </c>
      <c r="F11998">
        <v>0</v>
      </c>
      <c r="G11998">
        <v>0</v>
      </c>
      <c r="H11998">
        <v>0</v>
      </c>
      <c r="I11998">
        <v>0</v>
      </c>
    </row>
    <row r="11999" spans="1:9" x14ac:dyDescent="0.25">
      <c r="A11999" t="s">
        <v>724</v>
      </c>
      <c r="B11999">
        <v>49929</v>
      </c>
      <c r="C11999" s="593">
        <v>0.06</v>
      </c>
      <c r="D11999" t="s">
        <v>4092</v>
      </c>
      <c r="E11999">
        <v>0.06</v>
      </c>
      <c r="F11999">
        <v>0</v>
      </c>
      <c r="G11999">
        <v>0</v>
      </c>
      <c r="H11999">
        <v>0</v>
      </c>
      <c r="I11999">
        <v>0</v>
      </c>
    </row>
    <row r="12000" spans="1:9" x14ac:dyDescent="0.25">
      <c r="A12000" t="s">
        <v>724</v>
      </c>
      <c r="B12000">
        <v>49930</v>
      </c>
      <c r="C12000" s="593">
        <v>0.06</v>
      </c>
      <c r="D12000" t="s">
        <v>4090</v>
      </c>
      <c r="E12000">
        <v>0.06</v>
      </c>
      <c r="F12000">
        <v>0</v>
      </c>
      <c r="G12000">
        <v>0</v>
      </c>
      <c r="H12000">
        <v>0</v>
      </c>
      <c r="I12000">
        <v>0</v>
      </c>
    </row>
    <row r="12001" spans="1:9" x14ac:dyDescent="0.25">
      <c r="A12001" t="s">
        <v>724</v>
      </c>
      <c r="B12001">
        <v>49931</v>
      </c>
      <c r="C12001" s="593">
        <v>0.06</v>
      </c>
      <c r="D12001" t="s">
        <v>4090</v>
      </c>
      <c r="E12001">
        <v>0.06</v>
      </c>
      <c r="F12001">
        <v>0</v>
      </c>
      <c r="G12001">
        <v>0</v>
      </c>
      <c r="H12001">
        <v>0</v>
      </c>
      <c r="I12001">
        <v>0</v>
      </c>
    </row>
    <row r="12002" spans="1:9" x14ac:dyDescent="0.25">
      <c r="A12002" t="s">
        <v>724</v>
      </c>
      <c r="B12002">
        <v>49934</v>
      </c>
      <c r="C12002" s="593">
        <v>0.06</v>
      </c>
      <c r="D12002" t="s">
        <v>4090</v>
      </c>
      <c r="E12002">
        <v>0.06</v>
      </c>
      <c r="F12002">
        <v>0</v>
      </c>
      <c r="G12002">
        <v>0</v>
      </c>
      <c r="H12002">
        <v>0</v>
      </c>
      <c r="I12002">
        <v>0</v>
      </c>
    </row>
    <row r="12003" spans="1:9" x14ac:dyDescent="0.25">
      <c r="A12003" t="s">
        <v>724</v>
      </c>
      <c r="B12003">
        <v>49935</v>
      </c>
      <c r="C12003" s="593">
        <v>0.06</v>
      </c>
      <c r="D12003" t="s">
        <v>4087</v>
      </c>
      <c r="E12003">
        <v>0.06</v>
      </c>
      <c r="F12003">
        <v>0</v>
      </c>
      <c r="G12003">
        <v>0</v>
      </c>
      <c r="H12003">
        <v>0</v>
      </c>
      <c r="I12003">
        <v>0</v>
      </c>
    </row>
    <row r="12004" spans="1:9" x14ac:dyDescent="0.25">
      <c r="A12004" t="s">
        <v>724</v>
      </c>
      <c r="B12004">
        <v>49938</v>
      </c>
      <c r="C12004" s="593">
        <v>0.06</v>
      </c>
      <c r="D12004" t="s">
        <v>4091</v>
      </c>
      <c r="E12004">
        <v>0.06</v>
      </c>
      <c r="F12004">
        <v>0</v>
      </c>
      <c r="G12004">
        <v>0</v>
      </c>
      <c r="H12004">
        <v>0</v>
      </c>
      <c r="I12004">
        <v>0</v>
      </c>
    </row>
    <row r="12005" spans="1:9" x14ac:dyDescent="0.25">
      <c r="A12005" t="s">
        <v>724</v>
      </c>
      <c r="B12005">
        <v>49942</v>
      </c>
      <c r="C12005" s="593">
        <v>0.06</v>
      </c>
      <c r="D12005" t="s">
        <v>4094</v>
      </c>
      <c r="E12005">
        <v>0.06</v>
      </c>
      <c r="F12005">
        <v>0</v>
      </c>
      <c r="G12005">
        <v>0</v>
      </c>
      <c r="H12005">
        <v>0</v>
      </c>
      <c r="I12005">
        <v>0</v>
      </c>
    </row>
    <row r="12006" spans="1:9" x14ac:dyDescent="0.25">
      <c r="A12006" t="s">
        <v>724</v>
      </c>
      <c r="B12006">
        <v>49945</v>
      </c>
      <c r="C12006" s="593">
        <v>0.06</v>
      </c>
      <c r="D12006" t="s">
        <v>4079</v>
      </c>
      <c r="E12006">
        <v>0.06</v>
      </c>
      <c r="F12006">
        <v>0</v>
      </c>
      <c r="G12006">
        <v>0</v>
      </c>
      <c r="H12006">
        <v>0</v>
      </c>
      <c r="I12006">
        <v>0</v>
      </c>
    </row>
    <row r="12007" spans="1:9" x14ac:dyDescent="0.25">
      <c r="A12007" t="s">
        <v>724</v>
      </c>
      <c r="B12007">
        <v>49946</v>
      </c>
      <c r="C12007" s="593">
        <v>0.06</v>
      </c>
      <c r="D12007" t="s">
        <v>4085</v>
      </c>
      <c r="E12007">
        <v>0.06</v>
      </c>
      <c r="F12007">
        <v>0</v>
      </c>
      <c r="G12007">
        <v>0</v>
      </c>
      <c r="H12007">
        <v>0</v>
      </c>
      <c r="I12007">
        <v>0</v>
      </c>
    </row>
    <row r="12008" spans="1:9" x14ac:dyDescent="0.25">
      <c r="A12008" t="s">
        <v>724</v>
      </c>
      <c r="B12008">
        <v>49947</v>
      </c>
      <c r="C12008" s="593">
        <v>0.06</v>
      </c>
      <c r="D12008" t="s">
        <v>4091</v>
      </c>
      <c r="E12008">
        <v>0.06</v>
      </c>
      <c r="F12008">
        <v>0</v>
      </c>
      <c r="G12008">
        <v>0</v>
      </c>
      <c r="H12008">
        <v>0</v>
      </c>
      <c r="I12008">
        <v>0</v>
      </c>
    </row>
    <row r="12009" spans="1:9" x14ac:dyDescent="0.25">
      <c r="A12009" t="s">
        <v>724</v>
      </c>
      <c r="B12009">
        <v>49948</v>
      </c>
      <c r="C12009" s="593">
        <v>0.06</v>
      </c>
      <c r="D12009" t="s">
        <v>4090</v>
      </c>
      <c r="E12009">
        <v>0.06</v>
      </c>
      <c r="F12009">
        <v>0</v>
      </c>
      <c r="G12009">
        <v>0</v>
      </c>
      <c r="H12009">
        <v>0</v>
      </c>
      <c r="I12009">
        <v>0</v>
      </c>
    </row>
    <row r="12010" spans="1:9" x14ac:dyDescent="0.25">
      <c r="A12010" t="s">
        <v>724</v>
      </c>
      <c r="B12010">
        <v>49950</v>
      </c>
      <c r="C12010" s="593">
        <v>0.06</v>
      </c>
      <c r="D12010" t="s">
        <v>4079</v>
      </c>
      <c r="E12010">
        <v>0.06</v>
      </c>
      <c r="F12010">
        <v>0</v>
      </c>
      <c r="G12010">
        <v>0</v>
      </c>
      <c r="H12010">
        <v>0</v>
      </c>
      <c r="I12010">
        <v>0</v>
      </c>
    </row>
    <row r="12011" spans="1:9" x14ac:dyDescent="0.25">
      <c r="A12011" t="s">
        <v>724</v>
      </c>
      <c r="B12011">
        <v>49952</v>
      </c>
      <c r="C12011" s="593">
        <v>0.06</v>
      </c>
      <c r="D12011" t="s">
        <v>4090</v>
      </c>
      <c r="E12011">
        <v>0.06</v>
      </c>
      <c r="F12011">
        <v>0</v>
      </c>
      <c r="G12011">
        <v>0</v>
      </c>
      <c r="H12011">
        <v>0</v>
      </c>
      <c r="I12011">
        <v>0</v>
      </c>
    </row>
    <row r="12012" spans="1:9" x14ac:dyDescent="0.25">
      <c r="A12012" t="s">
        <v>724</v>
      </c>
      <c r="B12012">
        <v>49953</v>
      </c>
      <c r="C12012" s="593">
        <v>0.06</v>
      </c>
      <c r="D12012" t="s">
        <v>4092</v>
      </c>
      <c r="E12012">
        <v>0.06</v>
      </c>
      <c r="F12012">
        <v>0</v>
      </c>
      <c r="G12012">
        <v>0</v>
      </c>
      <c r="H12012">
        <v>0</v>
      </c>
      <c r="I12012">
        <v>0</v>
      </c>
    </row>
    <row r="12013" spans="1:9" x14ac:dyDescent="0.25">
      <c r="A12013" t="s">
        <v>724</v>
      </c>
      <c r="B12013">
        <v>49955</v>
      </c>
      <c r="C12013" s="593">
        <v>0.06</v>
      </c>
      <c r="D12013" t="s">
        <v>4090</v>
      </c>
      <c r="E12013">
        <v>0.06</v>
      </c>
      <c r="F12013">
        <v>0</v>
      </c>
      <c r="G12013">
        <v>0</v>
      </c>
      <c r="H12013">
        <v>0</v>
      </c>
      <c r="I12013">
        <v>0</v>
      </c>
    </row>
    <row r="12014" spans="1:9" x14ac:dyDescent="0.25">
      <c r="A12014" t="s">
        <v>724</v>
      </c>
      <c r="B12014">
        <v>49958</v>
      </c>
      <c r="C12014" s="593">
        <v>0.06</v>
      </c>
      <c r="D12014" t="s">
        <v>4085</v>
      </c>
      <c r="E12014">
        <v>0.06</v>
      </c>
      <c r="F12014">
        <v>0</v>
      </c>
      <c r="G12014">
        <v>0</v>
      </c>
      <c r="H12014">
        <v>0</v>
      </c>
      <c r="I12014">
        <v>0</v>
      </c>
    </row>
    <row r="12015" spans="1:9" x14ac:dyDescent="0.25">
      <c r="A12015" t="s">
        <v>724</v>
      </c>
      <c r="B12015">
        <v>49959</v>
      </c>
      <c r="C12015" s="593">
        <v>0.06</v>
      </c>
      <c r="D12015" t="s">
        <v>4091</v>
      </c>
      <c r="E12015">
        <v>0.06</v>
      </c>
      <c r="F12015">
        <v>0</v>
      </c>
      <c r="G12015">
        <v>0</v>
      </c>
      <c r="H12015">
        <v>0</v>
      </c>
      <c r="I12015">
        <v>0</v>
      </c>
    </row>
    <row r="12016" spans="1:9" x14ac:dyDescent="0.25">
      <c r="A12016" t="s">
        <v>724</v>
      </c>
      <c r="B12016">
        <v>49960</v>
      </c>
      <c r="C12016" s="593">
        <v>0.06</v>
      </c>
      <c r="D12016" t="s">
        <v>4092</v>
      </c>
      <c r="E12016">
        <v>0.06</v>
      </c>
      <c r="F12016">
        <v>0</v>
      </c>
      <c r="G12016">
        <v>0</v>
      </c>
      <c r="H12016">
        <v>0</v>
      </c>
      <c r="I12016">
        <v>0</v>
      </c>
    </row>
    <row r="12017" spans="1:9" x14ac:dyDescent="0.25">
      <c r="A12017" t="s">
        <v>724</v>
      </c>
      <c r="B12017">
        <v>49961</v>
      </c>
      <c r="C12017" s="593">
        <v>0.06</v>
      </c>
      <c r="D12017" t="s">
        <v>4090</v>
      </c>
      <c r="E12017">
        <v>0.06</v>
      </c>
      <c r="F12017">
        <v>0</v>
      </c>
      <c r="G12017">
        <v>0</v>
      </c>
      <c r="H12017">
        <v>0</v>
      </c>
      <c r="I12017">
        <v>0</v>
      </c>
    </row>
    <row r="12018" spans="1:9" x14ac:dyDescent="0.25">
      <c r="A12018" t="s">
        <v>724</v>
      </c>
      <c r="B12018">
        <v>49962</v>
      </c>
      <c r="C12018" s="593">
        <v>0.06</v>
      </c>
      <c r="D12018" t="s">
        <v>4085</v>
      </c>
      <c r="E12018">
        <v>0.06</v>
      </c>
      <c r="F12018">
        <v>0</v>
      </c>
      <c r="G12018">
        <v>0</v>
      </c>
      <c r="H12018">
        <v>0</v>
      </c>
      <c r="I12018">
        <v>0</v>
      </c>
    </row>
    <row r="12019" spans="1:9" x14ac:dyDescent="0.25">
      <c r="A12019" t="s">
        <v>724</v>
      </c>
      <c r="B12019">
        <v>49963</v>
      </c>
      <c r="C12019" s="593">
        <v>0.06</v>
      </c>
      <c r="D12019" t="s">
        <v>4090</v>
      </c>
      <c r="E12019">
        <v>0.06</v>
      </c>
      <c r="F12019">
        <v>0</v>
      </c>
      <c r="G12019">
        <v>0</v>
      </c>
      <c r="H12019">
        <v>0</v>
      </c>
      <c r="I12019">
        <v>0</v>
      </c>
    </row>
    <row r="12020" spans="1:9" x14ac:dyDescent="0.25">
      <c r="A12020" t="s">
        <v>724</v>
      </c>
      <c r="B12020">
        <v>49964</v>
      </c>
      <c r="C12020" s="593">
        <v>0.06</v>
      </c>
      <c r="D12020" t="s">
        <v>4095</v>
      </c>
      <c r="E12020">
        <v>0.06</v>
      </c>
      <c r="F12020">
        <v>0</v>
      </c>
      <c r="G12020">
        <v>0</v>
      </c>
      <c r="H12020">
        <v>0</v>
      </c>
      <c r="I12020">
        <v>0</v>
      </c>
    </row>
    <row r="12021" spans="1:9" x14ac:dyDescent="0.25">
      <c r="A12021" t="s">
        <v>724</v>
      </c>
      <c r="B12021">
        <v>49965</v>
      </c>
      <c r="C12021" s="593">
        <v>0.06</v>
      </c>
      <c r="D12021" t="s">
        <v>4090</v>
      </c>
      <c r="E12021">
        <v>0.06</v>
      </c>
      <c r="F12021">
        <v>0</v>
      </c>
      <c r="G12021">
        <v>0</v>
      </c>
      <c r="H12021">
        <v>0</v>
      </c>
      <c r="I12021">
        <v>0</v>
      </c>
    </row>
    <row r="12022" spans="1:9" x14ac:dyDescent="0.25">
      <c r="A12022" t="s">
        <v>724</v>
      </c>
      <c r="B12022">
        <v>49967</v>
      </c>
      <c r="C12022" s="593">
        <v>0.06</v>
      </c>
      <c r="D12022" t="s">
        <v>4090</v>
      </c>
      <c r="E12022">
        <v>0.06</v>
      </c>
      <c r="F12022">
        <v>0</v>
      </c>
      <c r="G12022">
        <v>0</v>
      </c>
      <c r="H12022">
        <v>0</v>
      </c>
      <c r="I12022">
        <v>0</v>
      </c>
    </row>
    <row r="12023" spans="1:9" x14ac:dyDescent="0.25">
      <c r="A12023" t="s">
        <v>724</v>
      </c>
      <c r="B12023">
        <v>49968</v>
      </c>
      <c r="C12023" s="593">
        <v>0.06</v>
      </c>
      <c r="D12023" t="s">
        <v>4091</v>
      </c>
      <c r="E12023">
        <v>0.06</v>
      </c>
      <c r="F12023">
        <v>0</v>
      </c>
      <c r="G12023">
        <v>0</v>
      </c>
      <c r="H12023">
        <v>0</v>
      </c>
      <c r="I12023">
        <v>0</v>
      </c>
    </row>
    <row r="12024" spans="1:9" x14ac:dyDescent="0.25">
      <c r="A12024" t="s">
        <v>724</v>
      </c>
      <c r="B12024">
        <v>49969</v>
      </c>
      <c r="C12024" s="593">
        <v>0.06</v>
      </c>
      <c r="D12024" t="s">
        <v>4091</v>
      </c>
      <c r="E12024">
        <v>0.06</v>
      </c>
      <c r="F12024">
        <v>0</v>
      </c>
      <c r="G12024">
        <v>0</v>
      </c>
      <c r="H12024">
        <v>0</v>
      </c>
      <c r="I12024">
        <v>0</v>
      </c>
    </row>
    <row r="12025" spans="1:9" x14ac:dyDescent="0.25">
      <c r="A12025" t="s">
        <v>724</v>
      </c>
      <c r="B12025">
        <v>49970</v>
      </c>
      <c r="C12025" s="593">
        <v>0.06</v>
      </c>
      <c r="D12025" t="s">
        <v>4085</v>
      </c>
      <c r="E12025">
        <v>0.06</v>
      </c>
      <c r="F12025">
        <v>0</v>
      </c>
      <c r="G12025">
        <v>0</v>
      </c>
      <c r="H12025">
        <v>0</v>
      </c>
      <c r="I12025">
        <v>0</v>
      </c>
    </row>
    <row r="12026" spans="1:9" x14ac:dyDescent="0.25">
      <c r="A12026" t="s">
        <v>724</v>
      </c>
      <c r="B12026">
        <v>49971</v>
      </c>
      <c r="C12026" s="593">
        <v>0.06</v>
      </c>
      <c r="D12026" t="s">
        <v>4092</v>
      </c>
      <c r="E12026">
        <v>0.06</v>
      </c>
      <c r="F12026">
        <v>0</v>
      </c>
      <c r="G12026">
        <v>0</v>
      </c>
      <c r="H12026">
        <v>0</v>
      </c>
      <c r="I12026">
        <v>0</v>
      </c>
    </row>
    <row r="12027" spans="1:9" x14ac:dyDescent="0.25">
      <c r="A12027" t="s">
        <v>724</v>
      </c>
      <c r="B12027">
        <v>54540</v>
      </c>
      <c r="C12027" s="593">
        <v>0.06</v>
      </c>
      <c r="D12027" t="s">
        <v>4091</v>
      </c>
      <c r="E12027">
        <v>0.06</v>
      </c>
      <c r="F12027">
        <v>0</v>
      </c>
      <c r="G12027">
        <v>0</v>
      </c>
      <c r="H12027">
        <v>0</v>
      </c>
      <c r="I12027">
        <v>0</v>
      </c>
    </row>
    <row r="12028" spans="1:9" x14ac:dyDescent="0.25">
      <c r="A12028" t="s">
        <v>725</v>
      </c>
      <c r="B12028">
        <v>27006</v>
      </c>
      <c r="C12028" s="593">
        <v>6.7500000000000004E-2</v>
      </c>
      <c r="D12028" t="s">
        <v>4096</v>
      </c>
      <c r="E12028">
        <v>4.7500000000000001E-2</v>
      </c>
      <c r="F12028">
        <v>0.02</v>
      </c>
      <c r="G12028">
        <v>0</v>
      </c>
      <c r="H12028">
        <v>0</v>
      </c>
      <c r="I12028">
        <v>0</v>
      </c>
    </row>
    <row r="12029" spans="1:9" x14ac:dyDescent="0.25">
      <c r="A12029" t="s">
        <v>725</v>
      </c>
      <c r="B12029">
        <v>27007</v>
      </c>
      <c r="C12029" s="593">
        <v>7.0000000000000007E-2</v>
      </c>
      <c r="D12029" t="s">
        <v>4097</v>
      </c>
      <c r="E12029">
        <v>4.7500000000000001E-2</v>
      </c>
      <c r="F12029">
        <v>2.2499999999999999E-2</v>
      </c>
      <c r="G12029">
        <v>0</v>
      </c>
      <c r="H12029">
        <v>0</v>
      </c>
      <c r="I12029">
        <v>0</v>
      </c>
    </row>
    <row r="12030" spans="1:9" x14ac:dyDescent="0.25">
      <c r="A12030" t="s">
        <v>725</v>
      </c>
      <c r="B12030">
        <v>27009</v>
      </c>
      <c r="C12030" s="593">
        <v>7.0000000000000007E-2</v>
      </c>
      <c r="D12030" t="s">
        <v>2865</v>
      </c>
      <c r="E12030">
        <v>4.7500000000000001E-2</v>
      </c>
      <c r="F12030">
        <v>2.2499999999999999E-2</v>
      </c>
      <c r="G12030">
        <v>0</v>
      </c>
      <c r="H12030">
        <v>0</v>
      </c>
      <c r="I12030">
        <v>0</v>
      </c>
    </row>
    <row r="12031" spans="1:9" x14ac:dyDescent="0.25">
      <c r="A12031" t="s">
        <v>725</v>
      </c>
      <c r="B12031">
        <v>27010</v>
      </c>
      <c r="C12031" s="593">
        <v>7.0000000000000007E-2</v>
      </c>
      <c r="D12031" t="s">
        <v>4098</v>
      </c>
      <c r="E12031">
        <v>4.7500000000000001E-2</v>
      </c>
      <c r="F12031">
        <v>2.2499999999999999E-2</v>
      </c>
      <c r="G12031">
        <v>0</v>
      </c>
      <c r="H12031">
        <v>0</v>
      </c>
      <c r="I12031">
        <v>0</v>
      </c>
    </row>
    <row r="12032" spans="1:9" x14ac:dyDescent="0.25">
      <c r="A12032" t="s">
        <v>725</v>
      </c>
      <c r="B12032">
        <v>27011</v>
      </c>
      <c r="C12032" s="593">
        <v>6.7500000000000004E-2</v>
      </c>
      <c r="D12032" t="s">
        <v>4099</v>
      </c>
      <c r="E12032">
        <v>4.7500000000000001E-2</v>
      </c>
      <c r="F12032">
        <v>0.02</v>
      </c>
      <c r="G12032">
        <v>0</v>
      </c>
      <c r="H12032">
        <v>0</v>
      </c>
      <c r="I12032">
        <v>0</v>
      </c>
    </row>
    <row r="12033" spans="1:9" x14ac:dyDescent="0.25">
      <c r="A12033" t="s">
        <v>725</v>
      </c>
      <c r="B12033">
        <v>27012</v>
      </c>
      <c r="C12033" s="593">
        <v>7.0000000000000007E-2</v>
      </c>
      <c r="D12033" t="s">
        <v>4100</v>
      </c>
      <c r="E12033">
        <v>4.7500000000000001E-2</v>
      </c>
      <c r="F12033">
        <v>2.2499999999999999E-2</v>
      </c>
      <c r="G12033">
        <v>0</v>
      </c>
      <c r="H12033">
        <v>0</v>
      </c>
      <c r="I12033">
        <v>0</v>
      </c>
    </row>
    <row r="12034" spans="1:9" x14ac:dyDescent="0.25">
      <c r="A12034" t="s">
        <v>725</v>
      </c>
      <c r="B12034">
        <v>27013</v>
      </c>
      <c r="C12034" s="593">
        <v>7.0000000000000007E-2</v>
      </c>
      <c r="D12034" t="s">
        <v>1186</v>
      </c>
      <c r="E12034">
        <v>4.7500000000000001E-2</v>
      </c>
      <c r="F12034">
        <v>2.2499999999999999E-2</v>
      </c>
      <c r="G12034">
        <v>0</v>
      </c>
      <c r="H12034">
        <v>0</v>
      </c>
      <c r="I12034">
        <v>0</v>
      </c>
    </row>
    <row r="12035" spans="1:9" x14ac:dyDescent="0.25">
      <c r="A12035" t="s">
        <v>725</v>
      </c>
      <c r="B12035">
        <v>27014</v>
      </c>
      <c r="C12035" s="593">
        <v>6.7500000000000004E-2</v>
      </c>
      <c r="D12035" t="s">
        <v>4101</v>
      </c>
      <c r="E12035">
        <v>4.7500000000000001E-2</v>
      </c>
      <c r="F12035">
        <v>0.02</v>
      </c>
      <c r="G12035">
        <v>0</v>
      </c>
      <c r="H12035">
        <v>0</v>
      </c>
      <c r="I12035">
        <v>0</v>
      </c>
    </row>
    <row r="12036" spans="1:9" x14ac:dyDescent="0.25">
      <c r="A12036" t="s">
        <v>725</v>
      </c>
      <c r="B12036">
        <v>27016</v>
      </c>
      <c r="C12036" s="593">
        <v>6.7500000000000004E-2</v>
      </c>
      <c r="D12036" t="s">
        <v>4102</v>
      </c>
      <c r="E12036">
        <v>4.7500000000000001E-2</v>
      </c>
      <c r="F12036">
        <v>0.02</v>
      </c>
      <c r="G12036">
        <v>0</v>
      </c>
      <c r="H12036">
        <v>0</v>
      </c>
      <c r="I12036">
        <v>0</v>
      </c>
    </row>
    <row r="12037" spans="1:9" x14ac:dyDescent="0.25">
      <c r="A12037" t="s">
        <v>725</v>
      </c>
      <c r="B12037">
        <v>27017</v>
      </c>
      <c r="C12037" s="593">
        <v>7.0000000000000007E-2</v>
      </c>
      <c r="D12037" t="s">
        <v>4097</v>
      </c>
      <c r="E12037">
        <v>4.7500000000000001E-2</v>
      </c>
      <c r="F12037">
        <v>2.2499999999999999E-2</v>
      </c>
      <c r="G12037">
        <v>0</v>
      </c>
      <c r="H12037">
        <v>0</v>
      </c>
      <c r="I12037">
        <v>0</v>
      </c>
    </row>
    <row r="12038" spans="1:9" x14ac:dyDescent="0.25">
      <c r="A12038" t="s">
        <v>725</v>
      </c>
      <c r="B12038">
        <v>27018</v>
      </c>
      <c r="C12038" s="593">
        <v>6.7500000000000004E-2</v>
      </c>
      <c r="D12038" t="s">
        <v>4103</v>
      </c>
      <c r="E12038">
        <v>4.7500000000000001E-2</v>
      </c>
      <c r="F12038">
        <v>0.02</v>
      </c>
      <c r="G12038">
        <v>0</v>
      </c>
      <c r="H12038">
        <v>0</v>
      </c>
      <c r="I12038">
        <v>0</v>
      </c>
    </row>
    <row r="12039" spans="1:9" x14ac:dyDescent="0.25">
      <c r="A12039" t="s">
        <v>725</v>
      </c>
      <c r="B12039">
        <v>27019</v>
      </c>
      <c r="C12039" s="593">
        <v>7.0000000000000007E-2</v>
      </c>
      <c r="D12039" t="s">
        <v>2865</v>
      </c>
      <c r="E12039">
        <v>4.7500000000000001E-2</v>
      </c>
      <c r="F12039">
        <v>2.2499999999999999E-2</v>
      </c>
      <c r="G12039">
        <v>0</v>
      </c>
      <c r="H12039">
        <v>0</v>
      </c>
      <c r="I12039">
        <v>0</v>
      </c>
    </row>
    <row r="12040" spans="1:9" x14ac:dyDescent="0.25">
      <c r="A12040" t="s">
        <v>725</v>
      </c>
      <c r="B12040">
        <v>27020</v>
      </c>
      <c r="C12040" s="593">
        <v>7.0000000000000007E-2</v>
      </c>
      <c r="D12040" t="s">
        <v>4104</v>
      </c>
      <c r="E12040">
        <v>4.7500000000000001E-2</v>
      </c>
      <c r="F12040">
        <v>2.2499999999999999E-2</v>
      </c>
      <c r="G12040">
        <v>0</v>
      </c>
      <c r="H12040">
        <v>0</v>
      </c>
      <c r="I12040">
        <v>0</v>
      </c>
    </row>
    <row r="12041" spans="1:9" x14ac:dyDescent="0.25">
      <c r="A12041" t="s">
        <v>725</v>
      </c>
      <c r="B12041">
        <v>27021</v>
      </c>
      <c r="C12041" s="593">
        <v>7.0000000000000007E-2</v>
      </c>
      <c r="D12041" t="s">
        <v>4105</v>
      </c>
      <c r="E12041">
        <v>4.7500000000000001E-2</v>
      </c>
      <c r="F12041">
        <v>2.2499999999999999E-2</v>
      </c>
      <c r="G12041">
        <v>0</v>
      </c>
      <c r="H12041">
        <v>0</v>
      </c>
      <c r="I12041">
        <v>0</v>
      </c>
    </row>
    <row r="12042" spans="1:9" x14ac:dyDescent="0.25">
      <c r="A12042" t="s">
        <v>725</v>
      </c>
      <c r="B12042">
        <v>27022</v>
      </c>
      <c r="C12042" s="593">
        <v>6.7500000000000004E-2</v>
      </c>
      <c r="D12042" t="s">
        <v>4106</v>
      </c>
      <c r="E12042">
        <v>4.7500000000000001E-2</v>
      </c>
      <c r="F12042">
        <v>0.02</v>
      </c>
      <c r="G12042">
        <v>0</v>
      </c>
      <c r="H12042">
        <v>0</v>
      </c>
      <c r="I12042">
        <v>0</v>
      </c>
    </row>
    <row r="12043" spans="1:9" x14ac:dyDescent="0.25">
      <c r="A12043" t="s">
        <v>725</v>
      </c>
      <c r="B12043">
        <v>27023</v>
      </c>
      <c r="C12043" s="593">
        <v>7.0000000000000007E-2</v>
      </c>
      <c r="D12043" t="s">
        <v>1239</v>
      </c>
      <c r="E12043">
        <v>4.7500000000000001E-2</v>
      </c>
      <c r="F12043">
        <v>2.2499999999999999E-2</v>
      </c>
      <c r="G12043">
        <v>0</v>
      </c>
      <c r="H12043">
        <v>0</v>
      </c>
      <c r="I12043">
        <v>0</v>
      </c>
    </row>
    <row r="12044" spans="1:9" x14ac:dyDescent="0.25">
      <c r="A12044" t="s">
        <v>725</v>
      </c>
      <c r="B12044">
        <v>27024</v>
      </c>
      <c r="C12044" s="593">
        <v>7.0000000000000007E-2</v>
      </c>
      <c r="D12044" t="s">
        <v>4097</v>
      </c>
      <c r="E12044">
        <v>4.7500000000000001E-2</v>
      </c>
      <c r="F12044">
        <v>2.2499999999999999E-2</v>
      </c>
      <c r="G12044">
        <v>0</v>
      </c>
      <c r="H12044">
        <v>0</v>
      </c>
      <c r="I12044">
        <v>0</v>
      </c>
    </row>
    <row r="12045" spans="1:9" x14ac:dyDescent="0.25">
      <c r="A12045" t="s">
        <v>725</v>
      </c>
      <c r="B12045">
        <v>27025</v>
      </c>
      <c r="C12045" s="593">
        <v>7.0000000000000007E-2</v>
      </c>
      <c r="D12045" t="s">
        <v>1395</v>
      </c>
      <c r="E12045">
        <v>4.7500000000000001E-2</v>
      </c>
      <c r="F12045">
        <v>2.2499999999999999E-2</v>
      </c>
      <c r="G12045">
        <v>0</v>
      </c>
      <c r="H12045">
        <v>0</v>
      </c>
      <c r="I12045">
        <v>0</v>
      </c>
    </row>
    <row r="12046" spans="1:9" x14ac:dyDescent="0.25">
      <c r="A12046" t="s">
        <v>725</v>
      </c>
      <c r="B12046">
        <v>27027</v>
      </c>
      <c r="C12046" s="593">
        <v>7.0000000000000007E-2</v>
      </c>
      <c r="D12046" t="s">
        <v>1395</v>
      </c>
      <c r="E12046">
        <v>4.7500000000000001E-2</v>
      </c>
      <c r="F12046">
        <v>2.2499999999999999E-2</v>
      </c>
      <c r="G12046">
        <v>0</v>
      </c>
      <c r="H12046">
        <v>0</v>
      </c>
      <c r="I12046">
        <v>0</v>
      </c>
    </row>
    <row r="12047" spans="1:9" x14ac:dyDescent="0.25">
      <c r="A12047" t="s">
        <v>725</v>
      </c>
      <c r="B12047">
        <v>27028</v>
      </c>
      <c r="C12047" s="593">
        <v>6.7500000000000004E-2</v>
      </c>
      <c r="D12047" t="s">
        <v>4101</v>
      </c>
      <c r="E12047">
        <v>4.7500000000000001E-2</v>
      </c>
      <c r="F12047">
        <v>0.02</v>
      </c>
      <c r="G12047">
        <v>0</v>
      </c>
      <c r="H12047">
        <v>0</v>
      </c>
      <c r="I12047">
        <v>0</v>
      </c>
    </row>
    <row r="12048" spans="1:9" x14ac:dyDescent="0.25">
      <c r="A12048" t="s">
        <v>725</v>
      </c>
      <c r="B12048">
        <v>27030</v>
      </c>
      <c r="C12048" s="593">
        <v>7.0000000000000007E-2</v>
      </c>
      <c r="D12048" t="s">
        <v>4097</v>
      </c>
      <c r="E12048">
        <v>4.7500000000000001E-2</v>
      </c>
      <c r="F12048">
        <v>2.2499999999999999E-2</v>
      </c>
      <c r="G12048">
        <v>0</v>
      </c>
      <c r="H12048">
        <v>0</v>
      </c>
      <c r="I12048">
        <v>0</v>
      </c>
    </row>
    <row r="12049" spans="1:9" x14ac:dyDescent="0.25">
      <c r="A12049" t="s">
        <v>725</v>
      </c>
      <c r="B12049">
        <v>27031</v>
      </c>
      <c r="C12049" s="593">
        <v>7.0000000000000007E-2</v>
      </c>
      <c r="D12049" t="s">
        <v>2782</v>
      </c>
      <c r="E12049">
        <v>4.7500000000000001E-2</v>
      </c>
      <c r="F12049">
        <v>2.2499999999999999E-2</v>
      </c>
      <c r="G12049">
        <v>0</v>
      </c>
      <c r="H12049">
        <v>0</v>
      </c>
      <c r="I12049">
        <v>0</v>
      </c>
    </row>
    <row r="12050" spans="1:9" x14ac:dyDescent="0.25">
      <c r="A12050" t="s">
        <v>725</v>
      </c>
      <c r="B12050">
        <v>27040</v>
      </c>
      <c r="C12050" s="593">
        <v>7.0000000000000007E-2</v>
      </c>
      <c r="D12050" t="s">
        <v>4098</v>
      </c>
      <c r="E12050">
        <v>4.7500000000000001E-2</v>
      </c>
      <c r="F12050">
        <v>2.2499999999999999E-2</v>
      </c>
      <c r="G12050">
        <v>0</v>
      </c>
      <c r="H12050">
        <v>0</v>
      </c>
      <c r="I12050">
        <v>0</v>
      </c>
    </row>
    <row r="12051" spans="1:9" x14ac:dyDescent="0.25">
      <c r="A12051" t="s">
        <v>725</v>
      </c>
      <c r="B12051">
        <v>27041</v>
      </c>
      <c r="C12051" s="593">
        <v>7.0000000000000007E-2</v>
      </c>
      <c r="D12051" t="s">
        <v>4107</v>
      </c>
      <c r="E12051">
        <v>4.7500000000000001E-2</v>
      </c>
      <c r="F12051">
        <v>2.2499999999999999E-2</v>
      </c>
      <c r="G12051">
        <v>0</v>
      </c>
      <c r="H12051">
        <v>0</v>
      </c>
      <c r="I12051">
        <v>0</v>
      </c>
    </row>
    <row r="12052" spans="1:9" x14ac:dyDescent="0.25">
      <c r="A12052" t="s">
        <v>725</v>
      </c>
      <c r="B12052">
        <v>27042</v>
      </c>
      <c r="C12052" s="593">
        <v>7.0000000000000007E-2</v>
      </c>
      <c r="D12052" t="s">
        <v>4108</v>
      </c>
      <c r="E12052">
        <v>4.7500000000000001E-2</v>
      </c>
      <c r="F12052">
        <v>2.2499999999999999E-2</v>
      </c>
      <c r="G12052">
        <v>0</v>
      </c>
      <c r="H12052">
        <v>0</v>
      </c>
      <c r="I12052">
        <v>0</v>
      </c>
    </row>
    <row r="12053" spans="1:9" x14ac:dyDescent="0.25">
      <c r="A12053" t="s">
        <v>725</v>
      </c>
      <c r="B12053">
        <v>27043</v>
      </c>
      <c r="C12053" s="593">
        <v>7.0000000000000007E-2</v>
      </c>
      <c r="D12053" t="s">
        <v>4107</v>
      </c>
      <c r="E12053">
        <v>4.7500000000000001E-2</v>
      </c>
      <c r="F12053">
        <v>2.2499999999999999E-2</v>
      </c>
      <c r="G12053">
        <v>0</v>
      </c>
      <c r="H12053">
        <v>0</v>
      </c>
      <c r="I12053">
        <v>0</v>
      </c>
    </row>
    <row r="12054" spans="1:9" x14ac:dyDescent="0.25">
      <c r="A12054" t="s">
        <v>725</v>
      </c>
      <c r="B12054">
        <v>27045</v>
      </c>
      <c r="C12054" s="593">
        <v>7.0000000000000007E-2</v>
      </c>
      <c r="D12054" t="s">
        <v>4109</v>
      </c>
      <c r="E12054">
        <v>4.7500000000000001E-2</v>
      </c>
      <c r="F12054">
        <v>2.2499999999999999E-2</v>
      </c>
      <c r="G12054">
        <v>0</v>
      </c>
      <c r="H12054">
        <v>0</v>
      </c>
      <c r="I12054">
        <v>0</v>
      </c>
    </row>
    <row r="12055" spans="1:9" x14ac:dyDescent="0.25">
      <c r="A12055" t="s">
        <v>725</v>
      </c>
      <c r="B12055">
        <v>27046</v>
      </c>
      <c r="C12055" s="593">
        <v>7.0000000000000007E-2</v>
      </c>
      <c r="D12055" t="s">
        <v>4108</v>
      </c>
      <c r="E12055">
        <v>4.7500000000000001E-2</v>
      </c>
      <c r="F12055">
        <v>2.2499999999999999E-2</v>
      </c>
      <c r="G12055">
        <v>0</v>
      </c>
      <c r="H12055">
        <v>0</v>
      </c>
      <c r="I12055">
        <v>0</v>
      </c>
    </row>
    <row r="12056" spans="1:9" x14ac:dyDescent="0.25">
      <c r="A12056" t="s">
        <v>725</v>
      </c>
      <c r="B12056">
        <v>27047</v>
      </c>
      <c r="C12056" s="593">
        <v>7.0000000000000007E-2</v>
      </c>
      <c r="D12056" t="s">
        <v>4097</v>
      </c>
      <c r="E12056">
        <v>4.7500000000000001E-2</v>
      </c>
      <c r="F12056">
        <v>2.2499999999999999E-2</v>
      </c>
      <c r="G12056">
        <v>0</v>
      </c>
      <c r="H12056">
        <v>0</v>
      </c>
      <c r="I12056">
        <v>0</v>
      </c>
    </row>
    <row r="12057" spans="1:9" x14ac:dyDescent="0.25">
      <c r="A12057" t="s">
        <v>725</v>
      </c>
      <c r="B12057">
        <v>27048</v>
      </c>
      <c r="C12057" s="593">
        <v>7.0000000000000007E-2</v>
      </c>
      <c r="D12057" t="s">
        <v>4110</v>
      </c>
      <c r="E12057">
        <v>4.7500000000000001E-2</v>
      </c>
      <c r="F12057">
        <v>2.2499999999999999E-2</v>
      </c>
      <c r="G12057">
        <v>0</v>
      </c>
      <c r="H12057">
        <v>0</v>
      </c>
      <c r="I12057">
        <v>0</v>
      </c>
    </row>
    <row r="12058" spans="1:9" x14ac:dyDescent="0.25">
      <c r="A12058" t="s">
        <v>725</v>
      </c>
      <c r="B12058">
        <v>27049</v>
      </c>
      <c r="C12058" s="593">
        <v>7.0000000000000007E-2</v>
      </c>
      <c r="D12058" t="s">
        <v>2782</v>
      </c>
      <c r="E12058">
        <v>4.7500000000000001E-2</v>
      </c>
      <c r="F12058">
        <v>2.2499999999999999E-2</v>
      </c>
      <c r="G12058">
        <v>0</v>
      </c>
      <c r="H12058">
        <v>0</v>
      </c>
      <c r="I12058">
        <v>0</v>
      </c>
    </row>
    <row r="12059" spans="1:9" x14ac:dyDescent="0.25">
      <c r="A12059" t="s">
        <v>725</v>
      </c>
      <c r="B12059">
        <v>27050</v>
      </c>
      <c r="C12059" s="593">
        <v>7.0000000000000007E-2</v>
      </c>
      <c r="D12059" t="s">
        <v>4105</v>
      </c>
      <c r="E12059">
        <v>4.7500000000000001E-2</v>
      </c>
      <c r="F12059">
        <v>2.2499999999999999E-2</v>
      </c>
      <c r="G12059">
        <v>0</v>
      </c>
      <c r="H12059">
        <v>0</v>
      </c>
      <c r="I12059">
        <v>0</v>
      </c>
    </row>
    <row r="12060" spans="1:9" x14ac:dyDescent="0.25">
      <c r="A12060" t="s">
        <v>725</v>
      </c>
      <c r="B12060">
        <v>27051</v>
      </c>
      <c r="C12060" s="593">
        <v>7.0000000000000007E-2</v>
      </c>
      <c r="D12060" t="s">
        <v>4111</v>
      </c>
      <c r="E12060">
        <v>4.7500000000000001E-2</v>
      </c>
      <c r="F12060">
        <v>2.2499999999999999E-2</v>
      </c>
      <c r="G12060">
        <v>0</v>
      </c>
      <c r="H12060">
        <v>0</v>
      </c>
      <c r="I12060">
        <v>0</v>
      </c>
    </row>
    <row r="12061" spans="1:9" x14ac:dyDescent="0.25">
      <c r="A12061" t="s">
        <v>725</v>
      </c>
      <c r="B12061">
        <v>27052</v>
      </c>
      <c r="C12061" s="593">
        <v>7.0000000000000007E-2</v>
      </c>
      <c r="D12061" t="s">
        <v>2865</v>
      </c>
      <c r="E12061">
        <v>4.7500000000000001E-2</v>
      </c>
      <c r="F12061">
        <v>2.2499999999999999E-2</v>
      </c>
      <c r="G12061">
        <v>0</v>
      </c>
      <c r="H12061">
        <v>0</v>
      </c>
      <c r="I12061">
        <v>0</v>
      </c>
    </row>
    <row r="12062" spans="1:9" x14ac:dyDescent="0.25">
      <c r="A12062" t="s">
        <v>725</v>
      </c>
      <c r="B12062">
        <v>27053</v>
      </c>
      <c r="C12062" s="593">
        <v>7.0000000000000007E-2</v>
      </c>
      <c r="D12062" t="s">
        <v>4097</v>
      </c>
      <c r="E12062">
        <v>4.7500000000000001E-2</v>
      </c>
      <c r="F12062">
        <v>2.2499999999999999E-2</v>
      </c>
      <c r="G12062">
        <v>0</v>
      </c>
      <c r="H12062">
        <v>0</v>
      </c>
      <c r="I12062">
        <v>0</v>
      </c>
    </row>
    <row r="12063" spans="1:9" x14ac:dyDescent="0.25">
      <c r="A12063" t="s">
        <v>725</v>
      </c>
      <c r="B12063">
        <v>27054</v>
      </c>
      <c r="C12063" s="593">
        <v>7.0000000000000007E-2</v>
      </c>
      <c r="D12063" t="s">
        <v>3450</v>
      </c>
      <c r="E12063">
        <v>4.7500000000000001E-2</v>
      </c>
      <c r="F12063">
        <v>2.2499999999999999E-2</v>
      </c>
      <c r="G12063">
        <v>0</v>
      </c>
      <c r="H12063">
        <v>0</v>
      </c>
      <c r="I12063">
        <v>0</v>
      </c>
    </row>
    <row r="12064" spans="1:9" x14ac:dyDescent="0.25">
      <c r="A12064" t="s">
        <v>725</v>
      </c>
      <c r="B12064">
        <v>27055</v>
      </c>
      <c r="C12064" s="593">
        <v>6.7500000000000004E-2</v>
      </c>
      <c r="D12064" t="s">
        <v>4112</v>
      </c>
      <c r="E12064">
        <v>4.7500000000000001E-2</v>
      </c>
      <c r="F12064">
        <v>0.02</v>
      </c>
      <c r="G12064">
        <v>0</v>
      </c>
      <c r="H12064">
        <v>0</v>
      </c>
      <c r="I12064">
        <v>0</v>
      </c>
    </row>
    <row r="12065" spans="1:9" x14ac:dyDescent="0.25">
      <c r="A12065" t="s">
        <v>725</v>
      </c>
      <c r="B12065">
        <v>27094</v>
      </c>
      <c r="C12065" s="593">
        <v>7.0000000000000007E-2</v>
      </c>
      <c r="D12065" t="s">
        <v>4113</v>
      </c>
      <c r="E12065">
        <v>4.7500000000000001E-2</v>
      </c>
      <c r="F12065">
        <v>2.2499999999999999E-2</v>
      </c>
      <c r="G12065">
        <v>0</v>
      </c>
      <c r="H12065">
        <v>0</v>
      </c>
      <c r="I12065">
        <v>0</v>
      </c>
    </row>
    <row r="12066" spans="1:9" x14ac:dyDescent="0.25">
      <c r="A12066" t="s">
        <v>725</v>
      </c>
      <c r="B12066">
        <v>27098</v>
      </c>
      <c r="C12066" s="593">
        <v>7.0000000000000007E-2</v>
      </c>
      <c r="D12066" t="s">
        <v>4113</v>
      </c>
      <c r="E12066">
        <v>4.7500000000000001E-2</v>
      </c>
      <c r="F12066">
        <v>2.2499999999999999E-2</v>
      </c>
      <c r="G12066">
        <v>0</v>
      </c>
      <c r="H12066">
        <v>0</v>
      </c>
      <c r="I12066">
        <v>0</v>
      </c>
    </row>
    <row r="12067" spans="1:9" x14ac:dyDescent="0.25">
      <c r="A12067" t="s">
        <v>725</v>
      </c>
      <c r="B12067">
        <v>27099</v>
      </c>
      <c r="C12067" s="593">
        <v>7.0000000000000007E-2</v>
      </c>
      <c r="D12067" t="s">
        <v>4113</v>
      </c>
      <c r="E12067">
        <v>4.7500000000000001E-2</v>
      </c>
      <c r="F12067">
        <v>2.2499999999999999E-2</v>
      </c>
      <c r="G12067">
        <v>0</v>
      </c>
      <c r="H12067">
        <v>0</v>
      </c>
      <c r="I12067">
        <v>0</v>
      </c>
    </row>
    <row r="12068" spans="1:9" x14ac:dyDescent="0.25">
      <c r="A12068" t="s">
        <v>725</v>
      </c>
      <c r="B12068">
        <v>27101</v>
      </c>
      <c r="C12068" s="593">
        <v>7.0000000000000007E-2</v>
      </c>
      <c r="D12068" t="s">
        <v>4109</v>
      </c>
      <c r="E12068">
        <v>4.7500000000000001E-2</v>
      </c>
      <c r="F12068">
        <v>2.2499999999999999E-2</v>
      </c>
      <c r="G12068">
        <v>0</v>
      </c>
      <c r="H12068">
        <v>0</v>
      </c>
      <c r="I12068">
        <v>0</v>
      </c>
    </row>
    <row r="12069" spans="1:9" x14ac:dyDescent="0.25">
      <c r="A12069" t="s">
        <v>725</v>
      </c>
      <c r="B12069">
        <v>27102</v>
      </c>
      <c r="C12069" s="593">
        <v>7.0000000000000007E-2</v>
      </c>
      <c r="D12069" t="s">
        <v>4109</v>
      </c>
      <c r="E12069">
        <v>4.7500000000000001E-2</v>
      </c>
      <c r="F12069">
        <v>2.2499999999999999E-2</v>
      </c>
      <c r="G12069">
        <v>0</v>
      </c>
      <c r="H12069">
        <v>0</v>
      </c>
      <c r="I12069">
        <v>0</v>
      </c>
    </row>
    <row r="12070" spans="1:9" x14ac:dyDescent="0.25">
      <c r="A12070" t="s">
        <v>725</v>
      </c>
      <c r="B12070">
        <v>27103</v>
      </c>
      <c r="C12070" s="593">
        <v>7.0000000000000007E-2</v>
      </c>
      <c r="D12070" t="s">
        <v>4100</v>
      </c>
      <c r="E12070">
        <v>4.7500000000000001E-2</v>
      </c>
      <c r="F12070">
        <v>2.2499999999999999E-2</v>
      </c>
      <c r="G12070">
        <v>0</v>
      </c>
      <c r="H12070">
        <v>0</v>
      </c>
      <c r="I12070">
        <v>0</v>
      </c>
    </row>
    <row r="12071" spans="1:9" x14ac:dyDescent="0.25">
      <c r="A12071" t="s">
        <v>725</v>
      </c>
      <c r="B12071">
        <v>27104</v>
      </c>
      <c r="C12071" s="593">
        <v>7.0000000000000007E-2</v>
      </c>
      <c r="D12071" t="s">
        <v>4109</v>
      </c>
      <c r="E12071">
        <v>4.7500000000000001E-2</v>
      </c>
      <c r="F12071">
        <v>2.2499999999999999E-2</v>
      </c>
      <c r="G12071">
        <v>0</v>
      </c>
      <c r="H12071">
        <v>0</v>
      </c>
      <c r="I12071">
        <v>0</v>
      </c>
    </row>
    <row r="12072" spans="1:9" x14ac:dyDescent="0.25">
      <c r="A12072" t="s">
        <v>725</v>
      </c>
      <c r="B12072">
        <v>27105</v>
      </c>
      <c r="C12072" s="593">
        <v>7.0000000000000007E-2</v>
      </c>
      <c r="D12072" t="s">
        <v>4109</v>
      </c>
      <c r="E12072">
        <v>4.7500000000000001E-2</v>
      </c>
      <c r="F12072">
        <v>2.2499999999999999E-2</v>
      </c>
      <c r="G12072">
        <v>0</v>
      </c>
      <c r="H12072">
        <v>0</v>
      </c>
      <c r="I12072">
        <v>0</v>
      </c>
    </row>
    <row r="12073" spans="1:9" x14ac:dyDescent="0.25">
      <c r="A12073" t="s">
        <v>725</v>
      </c>
      <c r="B12073">
        <v>27106</v>
      </c>
      <c r="C12073" s="593">
        <v>7.0000000000000007E-2</v>
      </c>
      <c r="D12073" t="s">
        <v>4098</v>
      </c>
      <c r="E12073">
        <v>4.7500000000000001E-2</v>
      </c>
      <c r="F12073">
        <v>2.2499999999999999E-2</v>
      </c>
      <c r="G12073">
        <v>0</v>
      </c>
      <c r="H12073">
        <v>0</v>
      </c>
      <c r="I12073">
        <v>0</v>
      </c>
    </row>
    <row r="12074" spans="1:9" x14ac:dyDescent="0.25">
      <c r="A12074" t="s">
        <v>725</v>
      </c>
      <c r="B12074">
        <v>27107</v>
      </c>
      <c r="C12074" s="593">
        <v>7.0000000000000007E-2</v>
      </c>
      <c r="D12074" t="s">
        <v>2343</v>
      </c>
      <c r="E12074">
        <v>4.7500000000000001E-2</v>
      </c>
      <c r="F12074">
        <v>2.2499999999999999E-2</v>
      </c>
      <c r="G12074">
        <v>0</v>
      </c>
      <c r="H12074">
        <v>0</v>
      </c>
      <c r="I12074">
        <v>0</v>
      </c>
    </row>
    <row r="12075" spans="1:9" x14ac:dyDescent="0.25">
      <c r="A12075" t="s">
        <v>725</v>
      </c>
      <c r="B12075">
        <v>27108</v>
      </c>
      <c r="C12075" s="593">
        <v>7.0000000000000007E-2</v>
      </c>
      <c r="D12075" t="s">
        <v>4109</v>
      </c>
      <c r="E12075">
        <v>4.7500000000000001E-2</v>
      </c>
      <c r="F12075">
        <v>2.2499999999999999E-2</v>
      </c>
      <c r="G12075">
        <v>0</v>
      </c>
      <c r="H12075">
        <v>0</v>
      </c>
      <c r="I12075">
        <v>0</v>
      </c>
    </row>
    <row r="12076" spans="1:9" x14ac:dyDescent="0.25">
      <c r="A12076" t="s">
        <v>725</v>
      </c>
      <c r="B12076">
        <v>27109</v>
      </c>
      <c r="C12076" s="593">
        <v>7.0000000000000007E-2</v>
      </c>
      <c r="D12076" t="s">
        <v>4109</v>
      </c>
      <c r="E12076">
        <v>4.7500000000000001E-2</v>
      </c>
      <c r="F12076">
        <v>2.2499999999999999E-2</v>
      </c>
      <c r="G12076">
        <v>0</v>
      </c>
      <c r="H12076">
        <v>0</v>
      </c>
      <c r="I12076">
        <v>0</v>
      </c>
    </row>
    <row r="12077" spans="1:9" x14ac:dyDescent="0.25">
      <c r="A12077" t="s">
        <v>725</v>
      </c>
      <c r="B12077">
        <v>27110</v>
      </c>
      <c r="C12077" s="593">
        <v>7.0000000000000007E-2</v>
      </c>
      <c r="D12077" t="s">
        <v>4109</v>
      </c>
      <c r="E12077">
        <v>4.7500000000000001E-2</v>
      </c>
      <c r="F12077">
        <v>2.2499999999999999E-2</v>
      </c>
      <c r="G12077">
        <v>0</v>
      </c>
      <c r="H12077">
        <v>0</v>
      </c>
      <c r="I12077">
        <v>0</v>
      </c>
    </row>
    <row r="12078" spans="1:9" x14ac:dyDescent="0.25">
      <c r="A12078" t="s">
        <v>725</v>
      </c>
      <c r="B12078">
        <v>27111</v>
      </c>
      <c r="C12078" s="593">
        <v>7.0000000000000007E-2</v>
      </c>
      <c r="D12078" t="s">
        <v>4109</v>
      </c>
      <c r="E12078">
        <v>4.7500000000000001E-2</v>
      </c>
      <c r="F12078">
        <v>2.2499999999999999E-2</v>
      </c>
      <c r="G12078">
        <v>0</v>
      </c>
      <c r="H12078">
        <v>0</v>
      </c>
      <c r="I12078">
        <v>0</v>
      </c>
    </row>
    <row r="12079" spans="1:9" x14ac:dyDescent="0.25">
      <c r="A12079" t="s">
        <v>725</v>
      </c>
      <c r="B12079">
        <v>27113</v>
      </c>
      <c r="C12079" s="593">
        <v>7.0000000000000007E-2</v>
      </c>
      <c r="D12079" t="s">
        <v>4109</v>
      </c>
      <c r="E12079">
        <v>4.7500000000000001E-2</v>
      </c>
      <c r="F12079">
        <v>2.2499999999999999E-2</v>
      </c>
      <c r="G12079">
        <v>0</v>
      </c>
      <c r="H12079">
        <v>0</v>
      </c>
      <c r="I12079">
        <v>0</v>
      </c>
    </row>
    <row r="12080" spans="1:9" x14ac:dyDescent="0.25">
      <c r="A12080" t="s">
        <v>725</v>
      </c>
      <c r="B12080">
        <v>27114</v>
      </c>
      <c r="C12080" s="593">
        <v>7.0000000000000007E-2</v>
      </c>
      <c r="D12080" t="s">
        <v>4109</v>
      </c>
      <c r="E12080">
        <v>4.7500000000000001E-2</v>
      </c>
      <c r="F12080">
        <v>2.2499999999999999E-2</v>
      </c>
      <c r="G12080">
        <v>0</v>
      </c>
      <c r="H12080">
        <v>0</v>
      </c>
      <c r="I12080">
        <v>0</v>
      </c>
    </row>
    <row r="12081" spans="1:9" x14ac:dyDescent="0.25">
      <c r="A12081" t="s">
        <v>725</v>
      </c>
      <c r="B12081">
        <v>27115</v>
      </c>
      <c r="C12081" s="593">
        <v>7.0000000000000007E-2</v>
      </c>
      <c r="D12081" t="s">
        <v>4109</v>
      </c>
      <c r="E12081">
        <v>4.7500000000000001E-2</v>
      </c>
      <c r="F12081">
        <v>2.2499999999999999E-2</v>
      </c>
      <c r="G12081">
        <v>0</v>
      </c>
      <c r="H12081">
        <v>0</v>
      </c>
      <c r="I12081">
        <v>0</v>
      </c>
    </row>
    <row r="12082" spans="1:9" x14ac:dyDescent="0.25">
      <c r="A12082" t="s">
        <v>725</v>
      </c>
      <c r="B12082">
        <v>27116</v>
      </c>
      <c r="C12082" s="593">
        <v>7.0000000000000007E-2</v>
      </c>
      <c r="D12082" t="s">
        <v>4109</v>
      </c>
      <c r="E12082">
        <v>4.7500000000000001E-2</v>
      </c>
      <c r="F12082">
        <v>2.2499999999999999E-2</v>
      </c>
      <c r="G12082">
        <v>0</v>
      </c>
      <c r="H12082">
        <v>0</v>
      </c>
      <c r="I12082">
        <v>0</v>
      </c>
    </row>
    <row r="12083" spans="1:9" x14ac:dyDescent="0.25">
      <c r="A12083" t="s">
        <v>725</v>
      </c>
      <c r="B12083">
        <v>27117</v>
      </c>
      <c r="C12083" s="593">
        <v>7.0000000000000007E-2</v>
      </c>
      <c r="D12083" t="s">
        <v>4109</v>
      </c>
      <c r="E12083">
        <v>4.7500000000000001E-2</v>
      </c>
      <c r="F12083">
        <v>2.2499999999999999E-2</v>
      </c>
      <c r="G12083">
        <v>0</v>
      </c>
      <c r="H12083">
        <v>0</v>
      </c>
      <c r="I12083">
        <v>0</v>
      </c>
    </row>
    <row r="12084" spans="1:9" x14ac:dyDescent="0.25">
      <c r="A12084" t="s">
        <v>725</v>
      </c>
      <c r="B12084">
        <v>27120</v>
      </c>
      <c r="C12084" s="593">
        <v>7.0000000000000007E-2</v>
      </c>
      <c r="D12084" t="s">
        <v>4109</v>
      </c>
      <c r="E12084">
        <v>4.7500000000000001E-2</v>
      </c>
      <c r="F12084">
        <v>2.2499999999999999E-2</v>
      </c>
      <c r="G12084">
        <v>0</v>
      </c>
      <c r="H12084">
        <v>0</v>
      </c>
      <c r="I12084">
        <v>0</v>
      </c>
    </row>
    <row r="12085" spans="1:9" x14ac:dyDescent="0.25">
      <c r="A12085" t="s">
        <v>725</v>
      </c>
      <c r="B12085">
        <v>27127</v>
      </c>
      <c r="C12085" s="593">
        <v>7.0000000000000007E-2</v>
      </c>
      <c r="D12085" t="s">
        <v>2343</v>
      </c>
      <c r="E12085">
        <v>4.7500000000000001E-2</v>
      </c>
      <c r="F12085">
        <v>2.2499999999999999E-2</v>
      </c>
      <c r="G12085">
        <v>0</v>
      </c>
      <c r="H12085">
        <v>0</v>
      </c>
      <c r="I12085">
        <v>0</v>
      </c>
    </row>
    <row r="12086" spans="1:9" x14ac:dyDescent="0.25">
      <c r="A12086" t="s">
        <v>725</v>
      </c>
      <c r="B12086">
        <v>27130</v>
      </c>
      <c r="C12086" s="593">
        <v>7.0000000000000007E-2</v>
      </c>
      <c r="D12086" t="s">
        <v>4109</v>
      </c>
      <c r="E12086">
        <v>4.7500000000000001E-2</v>
      </c>
      <c r="F12086">
        <v>2.2499999999999999E-2</v>
      </c>
      <c r="G12086">
        <v>0</v>
      </c>
      <c r="H12086">
        <v>0</v>
      </c>
      <c r="I12086">
        <v>0</v>
      </c>
    </row>
    <row r="12087" spans="1:9" x14ac:dyDescent="0.25">
      <c r="A12087" t="s">
        <v>725</v>
      </c>
      <c r="B12087">
        <v>27150</v>
      </c>
      <c r="C12087" s="593">
        <v>7.0000000000000007E-2</v>
      </c>
      <c r="D12087" t="s">
        <v>4109</v>
      </c>
      <c r="E12087">
        <v>4.7500000000000001E-2</v>
      </c>
      <c r="F12087">
        <v>2.2499999999999999E-2</v>
      </c>
      <c r="G12087">
        <v>0</v>
      </c>
      <c r="H12087">
        <v>0</v>
      </c>
      <c r="I12087">
        <v>0</v>
      </c>
    </row>
    <row r="12088" spans="1:9" x14ac:dyDescent="0.25">
      <c r="A12088" t="s">
        <v>725</v>
      </c>
      <c r="B12088">
        <v>27152</v>
      </c>
      <c r="C12088" s="593">
        <v>7.0000000000000007E-2</v>
      </c>
      <c r="D12088" t="s">
        <v>4109</v>
      </c>
      <c r="E12088">
        <v>4.7500000000000001E-2</v>
      </c>
      <c r="F12088">
        <v>2.2499999999999999E-2</v>
      </c>
      <c r="G12088">
        <v>0</v>
      </c>
      <c r="H12088">
        <v>0</v>
      </c>
      <c r="I12088">
        <v>0</v>
      </c>
    </row>
    <row r="12089" spans="1:9" x14ac:dyDescent="0.25">
      <c r="A12089" t="s">
        <v>725</v>
      </c>
      <c r="B12089">
        <v>27155</v>
      </c>
      <c r="C12089" s="593">
        <v>7.0000000000000007E-2</v>
      </c>
      <c r="D12089" t="s">
        <v>4109</v>
      </c>
      <c r="E12089">
        <v>4.7500000000000001E-2</v>
      </c>
      <c r="F12089">
        <v>2.2499999999999999E-2</v>
      </c>
      <c r="G12089">
        <v>0</v>
      </c>
      <c r="H12089">
        <v>0</v>
      </c>
      <c r="I12089">
        <v>0</v>
      </c>
    </row>
    <row r="12090" spans="1:9" x14ac:dyDescent="0.25">
      <c r="A12090" t="s">
        <v>725</v>
      </c>
      <c r="B12090">
        <v>27157</v>
      </c>
      <c r="C12090" s="593">
        <v>7.0000000000000007E-2</v>
      </c>
      <c r="D12090" t="s">
        <v>4109</v>
      </c>
      <c r="E12090">
        <v>4.7500000000000001E-2</v>
      </c>
      <c r="F12090">
        <v>2.2499999999999999E-2</v>
      </c>
      <c r="G12090">
        <v>0</v>
      </c>
      <c r="H12090">
        <v>0</v>
      </c>
      <c r="I12090">
        <v>0</v>
      </c>
    </row>
    <row r="12091" spans="1:9" x14ac:dyDescent="0.25">
      <c r="A12091" t="s">
        <v>725</v>
      </c>
      <c r="B12091">
        <v>27198</v>
      </c>
      <c r="C12091" s="593">
        <v>7.0000000000000007E-2</v>
      </c>
      <c r="D12091" t="s">
        <v>4109</v>
      </c>
      <c r="E12091">
        <v>4.7500000000000001E-2</v>
      </c>
      <c r="F12091">
        <v>2.2499999999999999E-2</v>
      </c>
      <c r="G12091">
        <v>0</v>
      </c>
      <c r="H12091">
        <v>0</v>
      </c>
      <c r="I12091">
        <v>0</v>
      </c>
    </row>
    <row r="12092" spans="1:9" x14ac:dyDescent="0.25">
      <c r="A12092" t="s">
        <v>725</v>
      </c>
      <c r="B12092">
        <v>27199</v>
      </c>
      <c r="C12092" s="593">
        <v>7.0000000000000007E-2</v>
      </c>
      <c r="D12092" t="s">
        <v>4109</v>
      </c>
      <c r="E12092">
        <v>4.7500000000000001E-2</v>
      </c>
      <c r="F12092">
        <v>2.2499999999999999E-2</v>
      </c>
      <c r="G12092">
        <v>0</v>
      </c>
      <c r="H12092">
        <v>0</v>
      </c>
      <c r="I12092">
        <v>0</v>
      </c>
    </row>
    <row r="12093" spans="1:9" x14ac:dyDescent="0.25">
      <c r="A12093" t="s">
        <v>725</v>
      </c>
      <c r="B12093">
        <v>27201</v>
      </c>
      <c r="C12093" s="593">
        <v>6.7500000000000004E-2</v>
      </c>
      <c r="D12093" t="s">
        <v>4114</v>
      </c>
      <c r="E12093">
        <v>4.7500000000000001E-2</v>
      </c>
      <c r="F12093">
        <v>0.02</v>
      </c>
      <c r="G12093">
        <v>0</v>
      </c>
      <c r="H12093">
        <v>0</v>
      </c>
      <c r="I12093">
        <v>0</v>
      </c>
    </row>
    <row r="12094" spans="1:9" x14ac:dyDescent="0.25">
      <c r="A12094" t="s">
        <v>725</v>
      </c>
      <c r="B12094">
        <v>27202</v>
      </c>
      <c r="C12094" s="593">
        <v>6.7500000000000004E-2</v>
      </c>
      <c r="D12094" t="s">
        <v>4114</v>
      </c>
      <c r="E12094">
        <v>4.7500000000000001E-2</v>
      </c>
      <c r="F12094">
        <v>0.02</v>
      </c>
      <c r="G12094">
        <v>0</v>
      </c>
      <c r="H12094">
        <v>0</v>
      </c>
      <c r="I12094">
        <v>0</v>
      </c>
    </row>
    <row r="12095" spans="1:9" x14ac:dyDescent="0.25">
      <c r="A12095" t="s">
        <v>725</v>
      </c>
      <c r="B12095">
        <v>27203</v>
      </c>
      <c r="C12095" s="593">
        <v>7.0000000000000007E-2</v>
      </c>
      <c r="D12095" t="s">
        <v>4115</v>
      </c>
      <c r="E12095">
        <v>4.7500000000000001E-2</v>
      </c>
      <c r="F12095">
        <v>2.2499999999999999E-2</v>
      </c>
      <c r="G12095">
        <v>0</v>
      </c>
      <c r="H12095">
        <v>0</v>
      </c>
      <c r="I12095">
        <v>0</v>
      </c>
    </row>
    <row r="12096" spans="1:9" x14ac:dyDescent="0.25">
      <c r="A12096" t="s">
        <v>725</v>
      </c>
      <c r="B12096">
        <v>27204</v>
      </c>
      <c r="C12096" s="593">
        <v>7.0000000000000007E-2</v>
      </c>
      <c r="D12096" t="s">
        <v>4115</v>
      </c>
      <c r="E12096">
        <v>4.7500000000000001E-2</v>
      </c>
      <c r="F12096">
        <v>2.2499999999999999E-2</v>
      </c>
      <c r="G12096">
        <v>0</v>
      </c>
      <c r="H12096">
        <v>0</v>
      </c>
      <c r="I12096">
        <v>0</v>
      </c>
    </row>
    <row r="12097" spans="1:9" x14ac:dyDescent="0.25">
      <c r="A12097" t="s">
        <v>725</v>
      </c>
      <c r="B12097">
        <v>27205</v>
      </c>
      <c r="C12097" s="593">
        <v>7.0000000000000007E-2</v>
      </c>
      <c r="D12097" t="s">
        <v>4115</v>
      </c>
      <c r="E12097">
        <v>4.7500000000000001E-2</v>
      </c>
      <c r="F12097">
        <v>2.2499999999999999E-2</v>
      </c>
      <c r="G12097">
        <v>0</v>
      </c>
      <c r="H12097">
        <v>0</v>
      </c>
      <c r="I12097">
        <v>0</v>
      </c>
    </row>
    <row r="12098" spans="1:9" x14ac:dyDescent="0.25">
      <c r="A12098" t="s">
        <v>725</v>
      </c>
      <c r="B12098">
        <v>27207</v>
      </c>
      <c r="C12098" s="593">
        <v>7.0000000000000007E-2</v>
      </c>
      <c r="D12098" t="s">
        <v>2914</v>
      </c>
      <c r="E12098">
        <v>4.7500000000000001E-2</v>
      </c>
      <c r="F12098">
        <v>2.2499999999999999E-2</v>
      </c>
      <c r="G12098">
        <v>0</v>
      </c>
      <c r="H12098">
        <v>0</v>
      </c>
      <c r="I12098">
        <v>0</v>
      </c>
    </row>
    <row r="12099" spans="1:9" x14ac:dyDescent="0.25">
      <c r="A12099" t="s">
        <v>725</v>
      </c>
      <c r="B12099">
        <v>27208</v>
      </c>
      <c r="C12099" s="593">
        <v>7.0000000000000007E-2</v>
      </c>
      <c r="D12099" t="s">
        <v>2914</v>
      </c>
      <c r="E12099">
        <v>4.7500000000000001E-2</v>
      </c>
      <c r="F12099">
        <v>2.2499999999999999E-2</v>
      </c>
      <c r="G12099">
        <v>0</v>
      </c>
      <c r="H12099">
        <v>0</v>
      </c>
      <c r="I12099">
        <v>0</v>
      </c>
    </row>
    <row r="12100" spans="1:9" x14ac:dyDescent="0.25">
      <c r="A12100" t="s">
        <v>725</v>
      </c>
      <c r="B12100">
        <v>27209</v>
      </c>
      <c r="C12100" s="593">
        <v>7.0000000000000007E-2</v>
      </c>
      <c r="D12100" t="s">
        <v>4116</v>
      </c>
      <c r="E12100">
        <v>4.7500000000000001E-2</v>
      </c>
      <c r="F12100">
        <v>2.2499999999999999E-2</v>
      </c>
      <c r="G12100">
        <v>0</v>
      </c>
      <c r="H12100">
        <v>0</v>
      </c>
      <c r="I12100">
        <v>0</v>
      </c>
    </row>
    <row r="12101" spans="1:9" x14ac:dyDescent="0.25">
      <c r="A12101" t="s">
        <v>725</v>
      </c>
      <c r="B12101">
        <v>27212</v>
      </c>
      <c r="C12101" s="593">
        <v>6.7500000000000004E-2</v>
      </c>
      <c r="D12101" t="s">
        <v>4117</v>
      </c>
      <c r="E12101">
        <v>4.7500000000000001E-2</v>
      </c>
      <c r="F12101">
        <v>0.02</v>
      </c>
      <c r="G12101">
        <v>0</v>
      </c>
      <c r="H12101">
        <v>0</v>
      </c>
      <c r="I12101">
        <v>0</v>
      </c>
    </row>
    <row r="12102" spans="1:9" x14ac:dyDescent="0.25">
      <c r="A12102" t="s">
        <v>725</v>
      </c>
      <c r="B12102">
        <v>27213</v>
      </c>
      <c r="C12102" s="593">
        <v>7.0000000000000007E-2</v>
      </c>
      <c r="D12102" t="s">
        <v>2914</v>
      </c>
      <c r="E12102">
        <v>4.7500000000000001E-2</v>
      </c>
      <c r="F12102">
        <v>2.2499999999999999E-2</v>
      </c>
      <c r="G12102">
        <v>0</v>
      </c>
      <c r="H12102">
        <v>0</v>
      </c>
      <c r="I12102">
        <v>0</v>
      </c>
    </row>
    <row r="12103" spans="1:9" x14ac:dyDescent="0.25">
      <c r="A12103" t="s">
        <v>725</v>
      </c>
      <c r="B12103">
        <v>27214</v>
      </c>
      <c r="C12103" s="593">
        <v>7.0000000000000007E-2</v>
      </c>
      <c r="D12103" t="s">
        <v>4108</v>
      </c>
      <c r="E12103">
        <v>4.7500000000000001E-2</v>
      </c>
      <c r="F12103">
        <v>2.2499999999999999E-2</v>
      </c>
      <c r="G12103">
        <v>0</v>
      </c>
      <c r="H12103">
        <v>0</v>
      </c>
      <c r="I12103">
        <v>0</v>
      </c>
    </row>
    <row r="12104" spans="1:9" x14ac:dyDescent="0.25">
      <c r="A12104" t="s">
        <v>725</v>
      </c>
      <c r="B12104">
        <v>27215</v>
      </c>
      <c r="C12104" s="593">
        <v>6.7500000000000004E-2</v>
      </c>
      <c r="D12104" t="s">
        <v>4114</v>
      </c>
      <c r="E12104">
        <v>4.7500000000000001E-2</v>
      </c>
      <c r="F12104">
        <v>0.02</v>
      </c>
      <c r="G12104">
        <v>0</v>
      </c>
      <c r="H12104">
        <v>0</v>
      </c>
      <c r="I12104">
        <v>0</v>
      </c>
    </row>
    <row r="12105" spans="1:9" x14ac:dyDescent="0.25">
      <c r="A12105" t="s">
        <v>725</v>
      </c>
      <c r="B12105">
        <v>27216</v>
      </c>
      <c r="C12105" s="593">
        <v>6.7500000000000004E-2</v>
      </c>
      <c r="D12105" t="s">
        <v>2147</v>
      </c>
      <c r="E12105">
        <v>4.7500000000000001E-2</v>
      </c>
      <c r="F12105">
        <v>0.02</v>
      </c>
      <c r="G12105">
        <v>0</v>
      </c>
      <c r="H12105">
        <v>0</v>
      </c>
      <c r="I12105">
        <v>0</v>
      </c>
    </row>
    <row r="12106" spans="1:9" x14ac:dyDescent="0.25">
      <c r="A12106" t="s">
        <v>725</v>
      </c>
      <c r="B12106">
        <v>27217</v>
      </c>
      <c r="C12106" s="593">
        <v>6.7500000000000004E-2</v>
      </c>
      <c r="D12106" t="s">
        <v>2147</v>
      </c>
      <c r="E12106">
        <v>4.7500000000000001E-2</v>
      </c>
      <c r="F12106">
        <v>0.02</v>
      </c>
      <c r="G12106">
        <v>0</v>
      </c>
      <c r="H12106">
        <v>0</v>
      </c>
      <c r="I12106">
        <v>0</v>
      </c>
    </row>
    <row r="12107" spans="1:9" x14ac:dyDescent="0.25">
      <c r="A12107" t="s">
        <v>725</v>
      </c>
      <c r="B12107">
        <v>27228</v>
      </c>
      <c r="C12107" s="593">
        <v>7.0000000000000007E-2</v>
      </c>
      <c r="D12107" t="s">
        <v>2914</v>
      </c>
      <c r="E12107">
        <v>4.7500000000000001E-2</v>
      </c>
      <c r="F12107">
        <v>2.2499999999999999E-2</v>
      </c>
      <c r="G12107">
        <v>0</v>
      </c>
      <c r="H12107">
        <v>0</v>
      </c>
      <c r="I12107">
        <v>0</v>
      </c>
    </row>
    <row r="12108" spans="1:9" x14ac:dyDescent="0.25">
      <c r="A12108" t="s">
        <v>725</v>
      </c>
      <c r="B12108">
        <v>27229</v>
      </c>
      <c r="C12108" s="593">
        <v>7.0000000000000007E-2</v>
      </c>
      <c r="D12108" t="s">
        <v>1259</v>
      </c>
      <c r="E12108">
        <v>4.7500000000000001E-2</v>
      </c>
      <c r="F12108">
        <v>2.2499999999999999E-2</v>
      </c>
      <c r="G12108">
        <v>0</v>
      </c>
      <c r="H12108">
        <v>0</v>
      </c>
      <c r="I12108">
        <v>0</v>
      </c>
    </row>
    <row r="12109" spans="1:9" x14ac:dyDescent="0.25">
      <c r="A12109" t="s">
        <v>725</v>
      </c>
      <c r="B12109">
        <v>27230</v>
      </c>
      <c r="C12109" s="593">
        <v>7.0000000000000007E-2</v>
      </c>
      <c r="D12109" t="s">
        <v>1431</v>
      </c>
      <c r="E12109">
        <v>4.7500000000000001E-2</v>
      </c>
      <c r="F12109">
        <v>2.2499999999999999E-2</v>
      </c>
      <c r="G12109">
        <v>0</v>
      </c>
      <c r="H12109">
        <v>0</v>
      </c>
      <c r="I12109">
        <v>0</v>
      </c>
    </row>
    <row r="12110" spans="1:9" x14ac:dyDescent="0.25">
      <c r="A12110" t="s">
        <v>725</v>
      </c>
      <c r="B12110">
        <v>27231</v>
      </c>
      <c r="C12110" s="593">
        <v>7.4999999999999997E-2</v>
      </c>
      <c r="D12110" t="s">
        <v>4118</v>
      </c>
      <c r="E12110">
        <v>4.7500000000000001E-2</v>
      </c>
      <c r="F12110">
        <v>2.2499999999999999E-2</v>
      </c>
      <c r="G12110">
        <v>0</v>
      </c>
      <c r="H12110">
        <v>5.0000000000000001E-3</v>
      </c>
      <c r="I12110">
        <v>0</v>
      </c>
    </row>
    <row r="12111" spans="1:9" x14ac:dyDescent="0.25">
      <c r="A12111" t="s">
        <v>725</v>
      </c>
      <c r="B12111">
        <v>27233</v>
      </c>
      <c r="C12111" s="593">
        <v>7.0000000000000007E-2</v>
      </c>
      <c r="D12111" t="s">
        <v>1431</v>
      </c>
      <c r="E12111">
        <v>4.7500000000000001E-2</v>
      </c>
      <c r="F12111">
        <v>2.2499999999999999E-2</v>
      </c>
      <c r="G12111">
        <v>0</v>
      </c>
      <c r="H12111">
        <v>0</v>
      </c>
      <c r="I12111">
        <v>0</v>
      </c>
    </row>
    <row r="12112" spans="1:9" x14ac:dyDescent="0.25">
      <c r="A12112" t="s">
        <v>725</v>
      </c>
      <c r="B12112">
        <v>27235</v>
      </c>
      <c r="C12112" s="593">
        <v>7.0000000000000007E-2</v>
      </c>
      <c r="D12112" t="s">
        <v>2865</v>
      </c>
      <c r="E12112">
        <v>4.7500000000000001E-2</v>
      </c>
      <c r="F12112">
        <v>2.2499999999999999E-2</v>
      </c>
      <c r="G12112">
        <v>0</v>
      </c>
      <c r="H12112">
        <v>0</v>
      </c>
      <c r="I12112">
        <v>0</v>
      </c>
    </row>
    <row r="12113" spans="1:9" x14ac:dyDescent="0.25">
      <c r="A12113" t="s">
        <v>725</v>
      </c>
      <c r="B12113">
        <v>27237</v>
      </c>
      <c r="C12113" s="593">
        <v>7.0000000000000007E-2</v>
      </c>
      <c r="D12113" t="s">
        <v>1374</v>
      </c>
      <c r="E12113">
        <v>4.7500000000000001E-2</v>
      </c>
      <c r="F12113">
        <v>2.2499999999999999E-2</v>
      </c>
      <c r="G12113">
        <v>0</v>
      </c>
      <c r="H12113">
        <v>0</v>
      </c>
      <c r="I12113">
        <v>0</v>
      </c>
    </row>
    <row r="12114" spans="1:9" x14ac:dyDescent="0.25">
      <c r="A12114" t="s">
        <v>725</v>
      </c>
      <c r="B12114">
        <v>27239</v>
      </c>
      <c r="C12114" s="593">
        <v>7.0000000000000007E-2</v>
      </c>
      <c r="D12114" t="s">
        <v>4119</v>
      </c>
      <c r="E12114">
        <v>4.7500000000000001E-2</v>
      </c>
      <c r="F12114">
        <v>2.2499999999999999E-2</v>
      </c>
      <c r="G12114">
        <v>0</v>
      </c>
      <c r="H12114">
        <v>0</v>
      </c>
      <c r="I12114">
        <v>0</v>
      </c>
    </row>
    <row r="12115" spans="1:9" x14ac:dyDescent="0.25">
      <c r="A12115" t="s">
        <v>725</v>
      </c>
      <c r="B12115">
        <v>27242</v>
      </c>
      <c r="C12115" s="593">
        <v>7.0000000000000007E-2</v>
      </c>
      <c r="D12115" t="s">
        <v>4120</v>
      </c>
      <c r="E12115">
        <v>4.7500000000000001E-2</v>
      </c>
      <c r="F12115">
        <v>2.2499999999999999E-2</v>
      </c>
      <c r="G12115">
        <v>0</v>
      </c>
      <c r="H12115">
        <v>0</v>
      </c>
      <c r="I12115">
        <v>0</v>
      </c>
    </row>
    <row r="12116" spans="1:9" x14ac:dyDescent="0.25">
      <c r="A12116" t="s">
        <v>725</v>
      </c>
      <c r="B12116">
        <v>27243</v>
      </c>
      <c r="C12116" s="593">
        <v>7.4999999999999997E-2</v>
      </c>
      <c r="D12116" t="s">
        <v>4118</v>
      </c>
      <c r="E12116">
        <v>4.7500000000000001E-2</v>
      </c>
      <c r="F12116">
        <v>2.2499999999999999E-2</v>
      </c>
      <c r="G12116">
        <v>0</v>
      </c>
      <c r="H12116">
        <v>5.0000000000000001E-3</v>
      </c>
      <c r="I12116">
        <v>0</v>
      </c>
    </row>
    <row r="12117" spans="1:9" x14ac:dyDescent="0.25">
      <c r="A12117" t="s">
        <v>725</v>
      </c>
      <c r="B12117">
        <v>27244</v>
      </c>
      <c r="C12117" s="593">
        <v>6.7500000000000004E-2</v>
      </c>
      <c r="D12117" t="s">
        <v>2147</v>
      </c>
      <c r="E12117">
        <v>4.7500000000000001E-2</v>
      </c>
      <c r="F12117">
        <v>0.02</v>
      </c>
      <c r="G12117">
        <v>0</v>
      </c>
      <c r="H12117">
        <v>0</v>
      </c>
      <c r="I12117">
        <v>0</v>
      </c>
    </row>
    <row r="12118" spans="1:9" x14ac:dyDescent="0.25">
      <c r="A12118" t="s">
        <v>725</v>
      </c>
      <c r="B12118">
        <v>27247</v>
      </c>
      <c r="C12118" s="593">
        <v>7.0000000000000007E-2</v>
      </c>
      <c r="D12118" t="s">
        <v>1259</v>
      </c>
      <c r="E12118">
        <v>4.7500000000000001E-2</v>
      </c>
      <c r="F12118">
        <v>2.2499999999999999E-2</v>
      </c>
      <c r="G12118">
        <v>0</v>
      </c>
      <c r="H12118">
        <v>0</v>
      </c>
      <c r="I12118">
        <v>0</v>
      </c>
    </row>
    <row r="12119" spans="1:9" x14ac:dyDescent="0.25">
      <c r="A12119" t="s">
        <v>725</v>
      </c>
      <c r="B12119">
        <v>27248</v>
      </c>
      <c r="C12119" s="593">
        <v>7.0000000000000007E-2</v>
      </c>
      <c r="D12119" t="s">
        <v>4121</v>
      </c>
      <c r="E12119">
        <v>4.7500000000000001E-2</v>
      </c>
      <c r="F12119">
        <v>2.2499999999999999E-2</v>
      </c>
      <c r="G12119">
        <v>0</v>
      </c>
      <c r="H12119">
        <v>0</v>
      </c>
      <c r="I12119">
        <v>0</v>
      </c>
    </row>
    <row r="12120" spans="1:9" x14ac:dyDescent="0.25">
      <c r="A12120" t="s">
        <v>725</v>
      </c>
      <c r="B12120">
        <v>27249</v>
      </c>
      <c r="C12120" s="593">
        <v>7.0000000000000007E-2</v>
      </c>
      <c r="D12120" t="s">
        <v>4108</v>
      </c>
      <c r="E12120">
        <v>4.7500000000000001E-2</v>
      </c>
      <c r="F12120">
        <v>2.2499999999999999E-2</v>
      </c>
      <c r="G12120">
        <v>0</v>
      </c>
      <c r="H12120">
        <v>0</v>
      </c>
      <c r="I12120">
        <v>0</v>
      </c>
    </row>
    <row r="12121" spans="1:9" x14ac:dyDescent="0.25">
      <c r="A12121" t="s">
        <v>725</v>
      </c>
      <c r="B12121">
        <v>27252</v>
      </c>
      <c r="C12121" s="593">
        <v>7.0000000000000007E-2</v>
      </c>
      <c r="D12121" t="s">
        <v>4122</v>
      </c>
      <c r="E12121">
        <v>4.7500000000000001E-2</v>
      </c>
      <c r="F12121">
        <v>2.2499999999999999E-2</v>
      </c>
      <c r="G12121">
        <v>0</v>
      </c>
      <c r="H12121">
        <v>0</v>
      </c>
      <c r="I12121">
        <v>0</v>
      </c>
    </row>
    <row r="12122" spans="1:9" x14ac:dyDescent="0.25">
      <c r="A12122" t="s">
        <v>725</v>
      </c>
      <c r="B12122">
        <v>27253</v>
      </c>
      <c r="C12122" s="593">
        <v>6.7500000000000004E-2</v>
      </c>
      <c r="D12122" t="s">
        <v>2147</v>
      </c>
      <c r="E12122">
        <v>4.7500000000000001E-2</v>
      </c>
      <c r="F12122">
        <v>0.02</v>
      </c>
      <c r="G12122">
        <v>0</v>
      </c>
      <c r="H12122">
        <v>0</v>
      </c>
      <c r="I12122">
        <v>0</v>
      </c>
    </row>
    <row r="12123" spans="1:9" x14ac:dyDescent="0.25">
      <c r="A12123" t="s">
        <v>725</v>
      </c>
      <c r="B12123">
        <v>27256</v>
      </c>
      <c r="C12123" s="593">
        <v>7.0000000000000007E-2</v>
      </c>
      <c r="D12123" t="s">
        <v>2914</v>
      </c>
      <c r="E12123">
        <v>4.7500000000000001E-2</v>
      </c>
      <c r="F12123">
        <v>2.2499999999999999E-2</v>
      </c>
      <c r="G12123">
        <v>0</v>
      </c>
      <c r="H12123">
        <v>0</v>
      </c>
      <c r="I12123">
        <v>0</v>
      </c>
    </row>
    <row r="12124" spans="1:9" x14ac:dyDescent="0.25">
      <c r="A12124" t="s">
        <v>725</v>
      </c>
      <c r="B12124">
        <v>27258</v>
      </c>
      <c r="C12124" s="593">
        <v>6.7500000000000004E-2</v>
      </c>
      <c r="D12124" t="s">
        <v>2147</v>
      </c>
      <c r="E12124">
        <v>4.7500000000000001E-2</v>
      </c>
      <c r="F12124">
        <v>0.02</v>
      </c>
      <c r="G12124">
        <v>0</v>
      </c>
      <c r="H12124">
        <v>0</v>
      </c>
      <c r="I12124">
        <v>0</v>
      </c>
    </row>
    <row r="12125" spans="1:9" x14ac:dyDescent="0.25">
      <c r="A12125" t="s">
        <v>725</v>
      </c>
      <c r="B12125">
        <v>27259</v>
      </c>
      <c r="C12125" s="593">
        <v>7.0000000000000007E-2</v>
      </c>
      <c r="D12125" t="s">
        <v>4123</v>
      </c>
      <c r="E12125">
        <v>4.7500000000000001E-2</v>
      </c>
      <c r="F12125">
        <v>2.2499999999999999E-2</v>
      </c>
      <c r="G12125">
        <v>0</v>
      </c>
      <c r="H12125">
        <v>0</v>
      </c>
      <c r="I12125">
        <v>0</v>
      </c>
    </row>
    <row r="12126" spans="1:9" x14ac:dyDescent="0.25">
      <c r="A12126" t="s">
        <v>725</v>
      </c>
      <c r="B12126">
        <v>27260</v>
      </c>
      <c r="C12126" s="593">
        <v>7.0000000000000007E-2</v>
      </c>
      <c r="D12126" t="s">
        <v>4124</v>
      </c>
      <c r="E12126">
        <v>4.7500000000000001E-2</v>
      </c>
      <c r="F12126">
        <v>2.2499999999999999E-2</v>
      </c>
      <c r="G12126">
        <v>0</v>
      </c>
      <c r="H12126">
        <v>0</v>
      </c>
      <c r="I12126">
        <v>0</v>
      </c>
    </row>
    <row r="12127" spans="1:9" x14ac:dyDescent="0.25">
      <c r="A12127" t="s">
        <v>725</v>
      </c>
      <c r="B12127">
        <v>27261</v>
      </c>
      <c r="C12127" s="593">
        <v>6.7500000000000004E-2</v>
      </c>
      <c r="D12127" t="s">
        <v>4124</v>
      </c>
      <c r="E12127">
        <v>4.7500000000000001E-2</v>
      </c>
      <c r="F12127">
        <v>0.02</v>
      </c>
      <c r="G12127">
        <v>0</v>
      </c>
      <c r="H12127">
        <v>0</v>
      </c>
      <c r="I12127">
        <v>0</v>
      </c>
    </row>
    <row r="12128" spans="1:9" x14ac:dyDescent="0.25">
      <c r="A12128" t="s">
        <v>725</v>
      </c>
      <c r="B12128">
        <v>27262</v>
      </c>
      <c r="C12128" s="593">
        <v>7.0000000000000007E-2</v>
      </c>
      <c r="D12128" t="s">
        <v>4124</v>
      </c>
      <c r="E12128">
        <v>4.7500000000000001E-2</v>
      </c>
      <c r="F12128">
        <v>2.2499999999999999E-2</v>
      </c>
      <c r="G12128">
        <v>0</v>
      </c>
      <c r="H12128">
        <v>0</v>
      </c>
      <c r="I12128">
        <v>0</v>
      </c>
    </row>
    <row r="12129" spans="1:9" x14ac:dyDescent="0.25">
      <c r="A12129" t="s">
        <v>725</v>
      </c>
      <c r="B12129">
        <v>27263</v>
      </c>
      <c r="C12129" s="593">
        <v>7.0000000000000007E-2</v>
      </c>
      <c r="D12129" t="s">
        <v>4124</v>
      </c>
      <c r="E12129">
        <v>4.7500000000000001E-2</v>
      </c>
      <c r="F12129">
        <v>2.2499999999999999E-2</v>
      </c>
      <c r="G12129">
        <v>0</v>
      </c>
      <c r="H12129">
        <v>0</v>
      </c>
      <c r="I12129">
        <v>0</v>
      </c>
    </row>
    <row r="12130" spans="1:9" x14ac:dyDescent="0.25">
      <c r="A12130" t="s">
        <v>725</v>
      </c>
      <c r="B12130">
        <v>27264</v>
      </c>
      <c r="C12130" s="593">
        <v>6.7500000000000004E-2</v>
      </c>
      <c r="D12130" t="s">
        <v>4124</v>
      </c>
      <c r="E12130">
        <v>4.7500000000000001E-2</v>
      </c>
      <c r="F12130">
        <v>0.02</v>
      </c>
      <c r="G12130">
        <v>0</v>
      </c>
      <c r="H12130">
        <v>0</v>
      </c>
      <c r="I12130">
        <v>0</v>
      </c>
    </row>
    <row r="12131" spans="1:9" x14ac:dyDescent="0.25">
      <c r="A12131" t="s">
        <v>725</v>
      </c>
      <c r="B12131">
        <v>27265</v>
      </c>
      <c r="C12131" s="593">
        <v>7.0000000000000007E-2</v>
      </c>
      <c r="D12131" t="s">
        <v>4125</v>
      </c>
      <c r="E12131">
        <v>4.7500000000000001E-2</v>
      </c>
      <c r="F12131">
        <v>2.2499999999999999E-2</v>
      </c>
      <c r="G12131">
        <v>0</v>
      </c>
      <c r="H12131">
        <v>0</v>
      </c>
      <c r="I12131">
        <v>0</v>
      </c>
    </row>
    <row r="12132" spans="1:9" x14ac:dyDescent="0.25">
      <c r="A12132" t="s">
        <v>725</v>
      </c>
      <c r="B12132">
        <v>27268</v>
      </c>
      <c r="C12132" s="593">
        <v>6.7500000000000004E-2</v>
      </c>
      <c r="D12132" t="s">
        <v>4124</v>
      </c>
      <c r="E12132">
        <v>4.7500000000000001E-2</v>
      </c>
      <c r="F12132">
        <v>0.02</v>
      </c>
      <c r="G12132">
        <v>0</v>
      </c>
      <c r="H12132">
        <v>0</v>
      </c>
      <c r="I12132">
        <v>0</v>
      </c>
    </row>
    <row r="12133" spans="1:9" x14ac:dyDescent="0.25">
      <c r="A12133" t="s">
        <v>725</v>
      </c>
      <c r="B12133">
        <v>27278</v>
      </c>
      <c r="C12133" s="593">
        <v>7.4999999999999997E-2</v>
      </c>
      <c r="D12133" t="s">
        <v>4118</v>
      </c>
      <c r="E12133">
        <v>4.7500000000000001E-2</v>
      </c>
      <c r="F12133">
        <v>2.2499999999999999E-2</v>
      </c>
      <c r="G12133">
        <v>0</v>
      </c>
      <c r="H12133">
        <v>5.0000000000000001E-3</v>
      </c>
      <c r="I12133">
        <v>0</v>
      </c>
    </row>
    <row r="12134" spans="1:9" x14ac:dyDescent="0.25">
      <c r="A12134" t="s">
        <v>725</v>
      </c>
      <c r="B12134">
        <v>27281</v>
      </c>
      <c r="C12134" s="593">
        <v>7.0000000000000007E-2</v>
      </c>
      <c r="D12134" t="s">
        <v>4126</v>
      </c>
      <c r="E12134">
        <v>4.7500000000000001E-2</v>
      </c>
      <c r="F12134">
        <v>2.2499999999999999E-2</v>
      </c>
      <c r="G12134">
        <v>0</v>
      </c>
      <c r="H12134">
        <v>0</v>
      </c>
      <c r="I12134">
        <v>0</v>
      </c>
    </row>
    <row r="12135" spans="1:9" x14ac:dyDescent="0.25">
      <c r="A12135" t="s">
        <v>725</v>
      </c>
      <c r="B12135">
        <v>27282</v>
      </c>
      <c r="C12135" s="593">
        <v>6.7500000000000004E-2</v>
      </c>
      <c r="D12135" t="s">
        <v>4124</v>
      </c>
      <c r="E12135">
        <v>4.7500000000000001E-2</v>
      </c>
      <c r="F12135">
        <v>0.02</v>
      </c>
      <c r="G12135">
        <v>0</v>
      </c>
      <c r="H12135">
        <v>0</v>
      </c>
      <c r="I12135">
        <v>0</v>
      </c>
    </row>
    <row r="12136" spans="1:9" x14ac:dyDescent="0.25">
      <c r="A12136" t="s">
        <v>725</v>
      </c>
      <c r="B12136">
        <v>27283</v>
      </c>
      <c r="C12136" s="593">
        <v>7.0000000000000007E-2</v>
      </c>
      <c r="D12136" t="s">
        <v>1431</v>
      </c>
      <c r="E12136">
        <v>4.7500000000000001E-2</v>
      </c>
      <c r="F12136">
        <v>2.2499999999999999E-2</v>
      </c>
      <c r="G12136">
        <v>0</v>
      </c>
      <c r="H12136">
        <v>0</v>
      </c>
      <c r="I12136">
        <v>0</v>
      </c>
    </row>
    <row r="12137" spans="1:9" x14ac:dyDescent="0.25">
      <c r="A12137" t="s">
        <v>725</v>
      </c>
      <c r="B12137">
        <v>27284</v>
      </c>
      <c r="C12137" s="593">
        <v>7.0000000000000007E-2</v>
      </c>
      <c r="D12137" t="s">
        <v>4125</v>
      </c>
      <c r="E12137">
        <v>4.7500000000000001E-2</v>
      </c>
      <c r="F12137">
        <v>2.2499999999999999E-2</v>
      </c>
      <c r="G12137">
        <v>0</v>
      </c>
      <c r="H12137">
        <v>0</v>
      </c>
      <c r="I12137">
        <v>0</v>
      </c>
    </row>
    <row r="12138" spans="1:9" x14ac:dyDescent="0.25">
      <c r="A12138" t="s">
        <v>725</v>
      </c>
      <c r="B12138">
        <v>27285</v>
      </c>
      <c r="C12138" s="593">
        <v>7.0000000000000007E-2</v>
      </c>
      <c r="D12138" t="s">
        <v>4127</v>
      </c>
      <c r="E12138">
        <v>4.7500000000000001E-2</v>
      </c>
      <c r="F12138">
        <v>2.2499999999999999E-2</v>
      </c>
      <c r="G12138">
        <v>0</v>
      </c>
      <c r="H12138">
        <v>0</v>
      </c>
      <c r="I12138">
        <v>0</v>
      </c>
    </row>
    <row r="12139" spans="1:9" x14ac:dyDescent="0.25">
      <c r="A12139" t="s">
        <v>725</v>
      </c>
      <c r="B12139">
        <v>27288</v>
      </c>
      <c r="C12139" s="593">
        <v>7.0000000000000007E-2</v>
      </c>
      <c r="D12139" t="s">
        <v>4128</v>
      </c>
      <c r="E12139">
        <v>4.7500000000000001E-2</v>
      </c>
      <c r="F12139">
        <v>2.2499999999999999E-2</v>
      </c>
      <c r="G12139">
        <v>0</v>
      </c>
      <c r="H12139">
        <v>0</v>
      </c>
      <c r="I12139">
        <v>0</v>
      </c>
    </row>
    <row r="12140" spans="1:9" x14ac:dyDescent="0.25">
      <c r="A12140" t="s">
        <v>725</v>
      </c>
      <c r="B12140">
        <v>27289</v>
      </c>
      <c r="C12140" s="593">
        <v>7.0000000000000007E-2</v>
      </c>
      <c r="D12140" t="s">
        <v>4128</v>
      </c>
      <c r="E12140">
        <v>4.7500000000000001E-2</v>
      </c>
      <c r="F12140">
        <v>2.2499999999999999E-2</v>
      </c>
      <c r="G12140">
        <v>0</v>
      </c>
      <c r="H12140">
        <v>0</v>
      </c>
      <c r="I12140">
        <v>0</v>
      </c>
    </row>
    <row r="12141" spans="1:9" x14ac:dyDescent="0.25">
      <c r="A12141" t="s">
        <v>725</v>
      </c>
      <c r="B12141">
        <v>27291</v>
      </c>
      <c r="C12141" s="593">
        <v>6.7500000000000004E-2</v>
      </c>
      <c r="D12141" t="s">
        <v>4129</v>
      </c>
      <c r="E12141">
        <v>4.7500000000000001E-2</v>
      </c>
      <c r="F12141">
        <v>0.02</v>
      </c>
      <c r="G12141">
        <v>0</v>
      </c>
      <c r="H12141">
        <v>0</v>
      </c>
      <c r="I12141">
        <v>0</v>
      </c>
    </row>
    <row r="12142" spans="1:9" x14ac:dyDescent="0.25">
      <c r="A12142" t="s">
        <v>725</v>
      </c>
      <c r="B12142">
        <v>27292</v>
      </c>
      <c r="C12142" s="593">
        <v>7.0000000000000007E-2</v>
      </c>
      <c r="D12142" t="s">
        <v>4119</v>
      </c>
      <c r="E12142">
        <v>4.7500000000000001E-2</v>
      </c>
      <c r="F12142">
        <v>2.2499999999999999E-2</v>
      </c>
      <c r="G12142">
        <v>0</v>
      </c>
      <c r="H12142">
        <v>0</v>
      </c>
      <c r="I12142">
        <v>0</v>
      </c>
    </row>
    <row r="12143" spans="1:9" x14ac:dyDescent="0.25">
      <c r="A12143" t="s">
        <v>725</v>
      </c>
      <c r="B12143">
        <v>27293</v>
      </c>
      <c r="C12143" s="593">
        <v>7.0000000000000007E-2</v>
      </c>
      <c r="D12143" t="s">
        <v>3266</v>
      </c>
      <c r="E12143">
        <v>4.7500000000000001E-2</v>
      </c>
      <c r="F12143">
        <v>2.2499999999999999E-2</v>
      </c>
      <c r="G12143">
        <v>0</v>
      </c>
      <c r="H12143">
        <v>0</v>
      </c>
      <c r="I12143">
        <v>0</v>
      </c>
    </row>
    <row r="12144" spans="1:9" x14ac:dyDescent="0.25">
      <c r="A12144" t="s">
        <v>725</v>
      </c>
      <c r="B12144">
        <v>27294</v>
      </c>
      <c r="C12144" s="593">
        <v>7.0000000000000007E-2</v>
      </c>
      <c r="D12144" t="s">
        <v>3266</v>
      </c>
      <c r="E12144">
        <v>4.7500000000000001E-2</v>
      </c>
      <c r="F12144">
        <v>2.2499999999999999E-2</v>
      </c>
      <c r="G12144">
        <v>0</v>
      </c>
      <c r="H12144">
        <v>0</v>
      </c>
      <c r="I12144">
        <v>0</v>
      </c>
    </row>
    <row r="12145" spans="1:9" x14ac:dyDescent="0.25">
      <c r="A12145" t="s">
        <v>725</v>
      </c>
      <c r="B12145">
        <v>27295</v>
      </c>
      <c r="C12145" s="593">
        <v>7.0000000000000007E-2</v>
      </c>
      <c r="D12145" t="s">
        <v>3266</v>
      </c>
      <c r="E12145">
        <v>4.7500000000000001E-2</v>
      </c>
      <c r="F12145">
        <v>2.2499999999999999E-2</v>
      </c>
      <c r="G12145">
        <v>0</v>
      </c>
      <c r="H12145">
        <v>0</v>
      </c>
      <c r="I12145">
        <v>0</v>
      </c>
    </row>
    <row r="12146" spans="1:9" x14ac:dyDescent="0.25">
      <c r="A12146" t="s">
        <v>725</v>
      </c>
      <c r="B12146">
        <v>27298</v>
      </c>
      <c r="C12146" s="593">
        <v>7.0000000000000007E-2</v>
      </c>
      <c r="D12146" t="s">
        <v>2342</v>
      </c>
      <c r="E12146">
        <v>4.7500000000000001E-2</v>
      </c>
      <c r="F12146">
        <v>2.2499999999999999E-2</v>
      </c>
      <c r="G12146">
        <v>0</v>
      </c>
      <c r="H12146">
        <v>0</v>
      </c>
      <c r="I12146">
        <v>0</v>
      </c>
    </row>
    <row r="12147" spans="1:9" x14ac:dyDescent="0.25">
      <c r="A12147" t="s">
        <v>725</v>
      </c>
      <c r="B12147">
        <v>27299</v>
      </c>
      <c r="C12147" s="593">
        <v>7.0000000000000007E-2</v>
      </c>
      <c r="D12147" t="s">
        <v>3266</v>
      </c>
      <c r="E12147">
        <v>4.7500000000000001E-2</v>
      </c>
      <c r="F12147">
        <v>2.2499999999999999E-2</v>
      </c>
      <c r="G12147">
        <v>0</v>
      </c>
      <c r="H12147">
        <v>0</v>
      </c>
      <c r="I12147">
        <v>0</v>
      </c>
    </row>
    <row r="12148" spans="1:9" x14ac:dyDescent="0.25">
      <c r="A12148" t="s">
        <v>725</v>
      </c>
      <c r="B12148">
        <v>27301</v>
      </c>
      <c r="C12148" s="593">
        <v>6.7500000000000004E-2</v>
      </c>
      <c r="D12148" t="s">
        <v>2339</v>
      </c>
      <c r="E12148">
        <v>4.7500000000000001E-2</v>
      </c>
      <c r="F12148">
        <v>0.02</v>
      </c>
      <c r="G12148">
        <v>0</v>
      </c>
      <c r="H12148">
        <v>0</v>
      </c>
      <c r="I12148">
        <v>0</v>
      </c>
    </row>
    <row r="12149" spans="1:9" x14ac:dyDescent="0.25">
      <c r="A12149" t="s">
        <v>725</v>
      </c>
      <c r="B12149">
        <v>27302</v>
      </c>
      <c r="C12149" s="593">
        <v>7.4999999999999997E-2</v>
      </c>
      <c r="D12149" t="s">
        <v>4118</v>
      </c>
      <c r="E12149">
        <v>4.7500000000000001E-2</v>
      </c>
      <c r="F12149">
        <v>2.2499999999999999E-2</v>
      </c>
      <c r="G12149">
        <v>0</v>
      </c>
      <c r="H12149">
        <v>5.0000000000000001E-3</v>
      </c>
      <c r="I12149">
        <v>0</v>
      </c>
    </row>
    <row r="12150" spans="1:9" x14ac:dyDescent="0.25">
      <c r="A12150" t="s">
        <v>725</v>
      </c>
      <c r="B12150">
        <v>27305</v>
      </c>
      <c r="C12150" s="593">
        <v>6.7500000000000004E-2</v>
      </c>
      <c r="D12150" t="s">
        <v>2385</v>
      </c>
      <c r="E12150">
        <v>4.7500000000000001E-2</v>
      </c>
      <c r="F12150">
        <v>0.02</v>
      </c>
      <c r="G12150">
        <v>0</v>
      </c>
      <c r="H12150">
        <v>0</v>
      </c>
      <c r="I12150">
        <v>0</v>
      </c>
    </row>
    <row r="12151" spans="1:9" x14ac:dyDescent="0.25">
      <c r="A12151" t="s">
        <v>725</v>
      </c>
      <c r="B12151">
        <v>27306</v>
      </c>
      <c r="C12151" s="593">
        <v>7.0000000000000007E-2</v>
      </c>
      <c r="D12151" t="s">
        <v>4130</v>
      </c>
      <c r="E12151">
        <v>4.7500000000000001E-2</v>
      </c>
      <c r="F12151">
        <v>2.2499999999999999E-2</v>
      </c>
      <c r="G12151">
        <v>0</v>
      </c>
      <c r="H12151">
        <v>0</v>
      </c>
      <c r="I12151">
        <v>0</v>
      </c>
    </row>
    <row r="12152" spans="1:9" x14ac:dyDescent="0.25">
      <c r="A12152" t="s">
        <v>725</v>
      </c>
      <c r="B12152">
        <v>27310</v>
      </c>
      <c r="C12152" s="593">
        <v>6.7500000000000004E-2</v>
      </c>
      <c r="D12152" t="s">
        <v>2339</v>
      </c>
      <c r="E12152">
        <v>4.7500000000000001E-2</v>
      </c>
      <c r="F12152">
        <v>0.02</v>
      </c>
      <c r="G12152">
        <v>0</v>
      </c>
      <c r="H12152">
        <v>0</v>
      </c>
      <c r="I12152">
        <v>0</v>
      </c>
    </row>
    <row r="12153" spans="1:9" x14ac:dyDescent="0.25">
      <c r="A12153" t="s">
        <v>725</v>
      </c>
      <c r="B12153">
        <v>27311</v>
      </c>
      <c r="C12153" s="593">
        <v>7.0000000000000007E-2</v>
      </c>
      <c r="D12153" t="s">
        <v>4108</v>
      </c>
      <c r="E12153">
        <v>4.7500000000000001E-2</v>
      </c>
      <c r="F12153">
        <v>2.2499999999999999E-2</v>
      </c>
      <c r="G12153">
        <v>0</v>
      </c>
      <c r="H12153">
        <v>0</v>
      </c>
      <c r="I12153">
        <v>0</v>
      </c>
    </row>
    <row r="12154" spans="1:9" x14ac:dyDescent="0.25">
      <c r="A12154" t="s">
        <v>725</v>
      </c>
      <c r="B12154">
        <v>27312</v>
      </c>
      <c r="C12154" s="593">
        <v>7.4999999999999997E-2</v>
      </c>
      <c r="D12154" t="s">
        <v>4118</v>
      </c>
      <c r="E12154">
        <v>4.7500000000000001E-2</v>
      </c>
      <c r="F12154">
        <v>2.2499999999999999E-2</v>
      </c>
      <c r="G12154">
        <v>0</v>
      </c>
      <c r="H12154">
        <v>5.0000000000000001E-3</v>
      </c>
      <c r="I12154">
        <v>0</v>
      </c>
    </row>
    <row r="12155" spans="1:9" x14ac:dyDescent="0.25">
      <c r="A12155" t="s">
        <v>725</v>
      </c>
      <c r="B12155">
        <v>27313</v>
      </c>
      <c r="C12155" s="593">
        <v>7.0000000000000007E-2</v>
      </c>
      <c r="D12155" t="s">
        <v>1431</v>
      </c>
      <c r="E12155">
        <v>4.7500000000000001E-2</v>
      </c>
      <c r="F12155">
        <v>2.2499999999999999E-2</v>
      </c>
      <c r="G12155">
        <v>0</v>
      </c>
      <c r="H12155">
        <v>0</v>
      </c>
      <c r="I12155">
        <v>0</v>
      </c>
    </row>
    <row r="12156" spans="1:9" x14ac:dyDescent="0.25">
      <c r="A12156" t="s">
        <v>725</v>
      </c>
      <c r="B12156">
        <v>27314</v>
      </c>
      <c r="C12156" s="593">
        <v>7.4999999999999997E-2</v>
      </c>
      <c r="D12156" t="s">
        <v>4118</v>
      </c>
      <c r="E12156">
        <v>4.7500000000000001E-2</v>
      </c>
      <c r="F12156">
        <v>2.2499999999999999E-2</v>
      </c>
      <c r="G12156">
        <v>0</v>
      </c>
      <c r="H12156">
        <v>5.0000000000000001E-3</v>
      </c>
      <c r="I12156">
        <v>0</v>
      </c>
    </row>
    <row r="12157" spans="1:9" x14ac:dyDescent="0.25">
      <c r="A12157" t="s">
        <v>725</v>
      </c>
      <c r="B12157">
        <v>27315</v>
      </c>
      <c r="C12157" s="593">
        <v>6.7500000000000004E-2</v>
      </c>
      <c r="D12157" t="s">
        <v>4129</v>
      </c>
      <c r="E12157">
        <v>4.7500000000000001E-2</v>
      </c>
      <c r="F12157">
        <v>0.02</v>
      </c>
      <c r="G12157">
        <v>0</v>
      </c>
      <c r="H12157">
        <v>0</v>
      </c>
      <c r="I12157">
        <v>0</v>
      </c>
    </row>
    <row r="12158" spans="1:9" x14ac:dyDescent="0.25">
      <c r="A12158" t="s">
        <v>725</v>
      </c>
      <c r="B12158">
        <v>27316</v>
      </c>
      <c r="C12158" s="593">
        <v>7.0000000000000007E-2</v>
      </c>
      <c r="D12158" t="s">
        <v>4121</v>
      </c>
      <c r="E12158">
        <v>4.7500000000000001E-2</v>
      </c>
      <c r="F12158">
        <v>2.2499999999999999E-2</v>
      </c>
      <c r="G12158">
        <v>0</v>
      </c>
      <c r="H12158">
        <v>0</v>
      </c>
      <c r="I12158">
        <v>0</v>
      </c>
    </row>
    <row r="12159" spans="1:9" x14ac:dyDescent="0.25">
      <c r="A12159" t="s">
        <v>725</v>
      </c>
      <c r="B12159">
        <v>27317</v>
      </c>
      <c r="C12159" s="593">
        <v>7.0000000000000007E-2</v>
      </c>
      <c r="D12159" t="s">
        <v>4115</v>
      </c>
      <c r="E12159">
        <v>4.7500000000000001E-2</v>
      </c>
      <c r="F12159">
        <v>2.2499999999999999E-2</v>
      </c>
      <c r="G12159">
        <v>0</v>
      </c>
      <c r="H12159">
        <v>0</v>
      </c>
      <c r="I12159">
        <v>0</v>
      </c>
    </row>
    <row r="12160" spans="1:9" x14ac:dyDescent="0.25">
      <c r="A12160" t="s">
        <v>725</v>
      </c>
      <c r="B12160">
        <v>27320</v>
      </c>
      <c r="C12160" s="593">
        <v>7.0000000000000007E-2</v>
      </c>
      <c r="D12160" t="s">
        <v>4131</v>
      </c>
      <c r="E12160">
        <v>4.7500000000000001E-2</v>
      </c>
      <c r="F12160">
        <v>2.2499999999999999E-2</v>
      </c>
      <c r="G12160">
        <v>0</v>
      </c>
      <c r="H12160">
        <v>0</v>
      </c>
      <c r="I12160">
        <v>0</v>
      </c>
    </row>
    <row r="12161" spans="1:9" x14ac:dyDescent="0.25">
      <c r="A12161" t="s">
        <v>725</v>
      </c>
      <c r="B12161">
        <v>27323</v>
      </c>
      <c r="C12161" s="593">
        <v>7.0000000000000007E-2</v>
      </c>
      <c r="D12161" t="s">
        <v>2744</v>
      </c>
      <c r="E12161">
        <v>4.7500000000000001E-2</v>
      </c>
      <c r="F12161">
        <v>2.2499999999999999E-2</v>
      </c>
      <c r="G12161">
        <v>0</v>
      </c>
      <c r="H12161">
        <v>0</v>
      </c>
      <c r="I12161">
        <v>0</v>
      </c>
    </row>
    <row r="12162" spans="1:9" x14ac:dyDescent="0.25">
      <c r="A12162" t="s">
        <v>725</v>
      </c>
      <c r="B12162">
        <v>27325</v>
      </c>
      <c r="C12162" s="593">
        <v>7.0000000000000007E-2</v>
      </c>
      <c r="D12162" t="s">
        <v>4120</v>
      </c>
      <c r="E12162">
        <v>4.7500000000000001E-2</v>
      </c>
      <c r="F12162">
        <v>2.2499999999999999E-2</v>
      </c>
      <c r="G12162">
        <v>0</v>
      </c>
      <c r="H12162">
        <v>0</v>
      </c>
      <c r="I12162">
        <v>0</v>
      </c>
    </row>
    <row r="12163" spans="1:9" x14ac:dyDescent="0.25">
      <c r="A12163" t="s">
        <v>725</v>
      </c>
      <c r="B12163">
        <v>27326</v>
      </c>
      <c r="C12163" s="593">
        <v>7.0000000000000007E-2</v>
      </c>
      <c r="D12163" t="s">
        <v>4108</v>
      </c>
      <c r="E12163">
        <v>4.7500000000000001E-2</v>
      </c>
      <c r="F12163">
        <v>2.2499999999999999E-2</v>
      </c>
      <c r="G12163">
        <v>0</v>
      </c>
      <c r="H12163">
        <v>0</v>
      </c>
      <c r="I12163">
        <v>0</v>
      </c>
    </row>
    <row r="12164" spans="1:9" x14ac:dyDescent="0.25">
      <c r="A12164" t="s">
        <v>725</v>
      </c>
      <c r="B12164">
        <v>27330</v>
      </c>
      <c r="C12164" s="593">
        <v>7.0000000000000007E-2</v>
      </c>
      <c r="D12164" t="s">
        <v>4132</v>
      </c>
      <c r="E12164">
        <v>4.7500000000000001E-2</v>
      </c>
      <c r="F12164">
        <v>2.2499999999999999E-2</v>
      </c>
      <c r="G12164">
        <v>0</v>
      </c>
      <c r="H12164">
        <v>0</v>
      </c>
      <c r="I12164">
        <v>0</v>
      </c>
    </row>
    <row r="12165" spans="1:9" x14ac:dyDescent="0.25">
      <c r="A12165" t="s">
        <v>725</v>
      </c>
      <c r="B12165">
        <v>27331</v>
      </c>
      <c r="C12165" s="593">
        <v>7.0000000000000007E-2</v>
      </c>
      <c r="D12165" t="s">
        <v>2216</v>
      </c>
      <c r="E12165">
        <v>4.7500000000000001E-2</v>
      </c>
      <c r="F12165">
        <v>2.2499999999999999E-2</v>
      </c>
      <c r="G12165">
        <v>0</v>
      </c>
      <c r="H12165">
        <v>0</v>
      </c>
      <c r="I12165">
        <v>0</v>
      </c>
    </row>
    <row r="12166" spans="1:9" x14ac:dyDescent="0.25">
      <c r="A12166" t="s">
        <v>725</v>
      </c>
      <c r="B12166">
        <v>27332</v>
      </c>
      <c r="C12166" s="593">
        <v>7.0000000000000007E-2</v>
      </c>
      <c r="D12166" t="s">
        <v>4132</v>
      </c>
      <c r="E12166">
        <v>4.7500000000000001E-2</v>
      </c>
      <c r="F12166">
        <v>2.2499999999999999E-2</v>
      </c>
      <c r="G12166">
        <v>0</v>
      </c>
      <c r="H12166">
        <v>0</v>
      </c>
      <c r="I12166">
        <v>0</v>
      </c>
    </row>
    <row r="12167" spans="1:9" x14ac:dyDescent="0.25">
      <c r="A12167" t="s">
        <v>725</v>
      </c>
      <c r="B12167">
        <v>27340</v>
      </c>
      <c r="C12167" s="593">
        <v>6.7500000000000004E-2</v>
      </c>
      <c r="D12167" t="s">
        <v>4114</v>
      </c>
      <c r="E12167">
        <v>4.7500000000000001E-2</v>
      </c>
      <c r="F12167">
        <v>0.02</v>
      </c>
      <c r="G12167">
        <v>0</v>
      </c>
      <c r="H12167">
        <v>0</v>
      </c>
      <c r="I12167">
        <v>0</v>
      </c>
    </row>
    <row r="12168" spans="1:9" x14ac:dyDescent="0.25">
      <c r="A12168" t="s">
        <v>725</v>
      </c>
      <c r="B12168">
        <v>27341</v>
      </c>
      <c r="C12168" s="593">
        <v>7.0000000000000007E-2</v>
      </c>
      <c r="D12168" t="s">
        <v>4133</v>
      </c>
      <c r="E12168">
        <v>4.7500000000000001E-2</v>
      </c>
      <c r="F12168">
        <v>2.2499999999999999E-2</v>
      </c>
      <c r="G12168">
        <v>0</v>
      </c>
      <c r="H12168">
        <v>0</v>
      </c>
      <c r="I12168">
        <v>0</v>
      </c>
    </row>
    <row r="12169" spans="1:9" x14ac:dyDescent="0.25">
      <c r="A12169" t="s">
        <v>725</v>
      </c>
      <c r="B12169">
        <v>27342</v>
      </c>
      <c r="C12169" s="593">
        <v>6.7500000000000004E-2</v>
      </c>
      <c r="D12169" t="s">
        <v>4134</v>
      </c>
      <c r="E12169">
        <v>4.7500000000000001E-2</v>
      </c>
      <c r="F12169">
        <v>0.02</v>
      </c>
      <c r="G12169">
        <v>0</v>
      </c>
      <c r="H12169">
        <v>0</v>
      </c>
      <c r="I12169">
        <v>0</v>
      </c>
    </row>
    <row r="12170" spans="1:9" x14ac:dyDescent="0.25">
      <c r="A12170" t="s">
        <v>725</v>
      </c>
      <c r="B12170">
        <v>27343</v>
      </c>
      <c r="C12170" s="593">
        <v>6.7500000000000004E-2</v>
      </c>
      <c r="D12170" t="s">
        <v>4129</v>
      </c>
      <c r="E12170">
        <v>4.7500000000000001E-2</v>
      </c>
      <c r="F12170">
        <v>0.02</v>
      </c>
      <c r="G12170">
        <v>0</v>
      </c>
      <c r="H12170">
        <v>0</v>
      </c>
      <c r="I12170">
        <v>0</v>
      </c>
    </row>
    <row r="12171" spans="1:9" x14ac:dyDescent="0.25">
      <c r="A12171" t="s">
        <v>725</v>
      </c>
      <c r="B12171">
        <v>27344</v>
      </c>
      <c r="C12171" s="593">
        <v>7.0000000000000007E-2</v>
      </c>
      <c r="D12171" t="s">
        <v>4135</v>
      </c>
      <c r="E12171">
        <v>4.7500000000000001E-2</v>
      </c>
      <c r="F12171">
        <v>2.2499999999999999E-2</v>
      </c>
      <c r="G12171">
        <v>0</v>
      </c>
      <c r="H12171">
        <v>0</v>
      </c>
      <c r="I12171">
        <v>0</v>
      </c>
    </row>
    <row r="12172" spans="1:9" x14ac:dyDescent="0.25">
      <c r="A12172" t="s">
        <v>725</v>
      </c>
      <c r="B12172">
        <v>27349</v>
      </c>
      <c r="C12172" s="593">
        <v>7.0000000000000007E-2</v>
      </c>
      <c r="D12172" t="s">
        <v>2914</v>
      </c>
      <c r="E12172">
        <v>4.7500000000000001E-2</v>
      </c>
      <c r="F12172">
        <v>2.2499999999999999E-2</v>
      </c>
      <c r="G12172">
        <v>0</v>
      </c>
      <c r="H12172">
        <v>0</v>
      </c>
      <c r="I12172">
        <v>0</v>
      </c>
    </row>
    <row r="12173" spans="1:9" x14ac:dyDescent="0.25">
      <c r="A12173" t="s">
        <v>725</v>
      </c>
      <c r="B12173">
        <v>27350</v>
      </c>
      <c r="C12173" s="593">
        <v>7.0000000000000007E-2</v>
      </c>
      <c r="D12173" t="s">
        <v>1431</v>
      </c>
      <c r="E12173">
        <v>4.7500000000000001E-2</v>
      </c>
      <c r="F12173">
        <v>2.2499999999999999E-2</v>
      </c>
      <c r="G12173">
        <v>0</v>
      </c>
      <c r="H12173">
        <v>0</v>
      </c>
      <c r="I12173">
        <v>0</v>
      </c>
    </row>
    <row r="12174" spans="1:9" x14ac:dyDescent="0.25">
      <c r="A12174" t="s">
        <v>725</v>
      </c>
      <c r="B12174">
        <v>27351</v>
      </c>
      <c r="C12174" s="593">
        <v>7.0000000000000007E-2</v>
      </c>
      <c r="D12174" t="s">
        <v>4136</v>
      </c>
      <c r="E12174">
        <v>4.7500000000000001E-2</v>
      </c>
      <c r="F12174">
        <v>2.2499999999999999E-2</v>
      </c>
      <c r="G12174">
        <v>0</v>
      </c>
      <c r="H12174">
        <v>0</v>
      </c>
      <c r="I12174">
        <v>0</v>
      </c>
    </row>
    <row r="12175" spans="1:9" x14ac:dyDescent="0.25">
      <c r="A12175" t="s">
        <v>725</v>
      </c>
      <c r="B12175">
        <v>27355</v>
      </c>
      <c r="C12175" s="593">
        <v>7.0000000000000007E-2</v>
      </c>
      <c r="D12175" t="s">
        <v>4137</v>
      </c>
      <c r="E12175">
        <v>4.7500000000000001E-2</v>
      </c>
      <c r="F12175">
        <v>2.2499999999999999E-2</v>
      </c>
      <c r="G12175">
        <v>0</v>
      </c>
      <c r="H12175">
        <v>0</v>
      </c>
      <c r="I12175">
        <v>0</v>
      </c>
    </row>
    <row r="12176" spans="1:9" x14ac:dyDescent="0.25">
      <c r="A12176" t="s">
        <v>725</v>
      </c>
      <c r="B12176">
        <v>27356</v>
      </c>
      <c r="C12176" s="593">
        <v>7.0000000000000007E-2</v>
      </c>
      <c r="D12176" t="s">
        <v>4138</v>
      </c>
      <c r="E12176">
        <v>4.7500000000000001E-2</v>
      </c>
      <c r="F12176">
        <v>2.2499999999999999E-2</v>
      </c>
      <c r="G12176">
        <v>0</v>
      </c>
      <c r="H12176">
        <v>0</v>
      </c>
      <c r="I12176">
        <v>0</v>
      </c>
    </row>
    <row r="12177" spans="1:9" x14ac:dyDescent="0.25">
      <c r="A12177" t="s">
        <v>725</v>
      </c>
      <c r="B12177">
        <v>27357</v>
      </c>
      <c r="C12177" s="593">
        <v>7.0000000000000007E-2</v>
      </c>
      <c r="D12177" t="s">
        <v>4139</v>
      </c>
      <c r="E12177">
        <v>4.7500000000000001E-2</v>
      </c>
      <c r="F12177">
        <v>2.2499999999999999E-2</v>
      </c>
      <c r="G12177">
        <v>0</v>
      </c>
      <c r="H12177">
        <v>0</v>
      </c>
      <c r="I12177">
        <v>0</v>
      </c>
    </row>
    <row r="12178" spans="1:9" x14ac:dyDescent="0.25">
      <c r="A12178" t="s">
        <v>725</v>
      </c>
      <c r="B12178">
        <v>27358</v>
      </c>
      <c r="C12178" s="593">
        <v>7.0000000000000007E-2</v>
      </c>
      <c r="D12178" t="s">
        <v>4108</v>
      </c>
      <c r="E12178">
        <v>4.7500000000000001E-2</v>
      </c>
      <c r="F12178">
        <v>2.2499999999999999E-2</v>
      </c>
      <c r="G12178">
        <v>0</v>
      </c>
      <c r="H12178">
        <v>0</v>
      </c>
      <c r="I12178">
        <v>0</v>
      </c>
    </row>
    <row r="12179" spans="1:9" x14ac:dyDescent="0.25">
      <c r="A12179" t="s">
        <v>725</v>
      </c>
      <c r="B12179">
        <v>27359</v>
      </c>
      <c r="C12179" s="593">
        <v>6.7500000000000004E-2</v>
      </c>
      <c r="D12179" t="s">
        <v>4140</v>
      </c>
      <c r="E12179">
        <v>4.7500000000000001E-2</v>
      </c>
      <c r="F12179">
        <v>0.02</v>
      </c>
      <c r="G12179">
        <v>0</v>
      </c>
      <c r="H12179">
        <v>0</v>
      </c>
      <c r="I12179">
        <v>0</v>
      </c>
    </row>
    <row r="12180" spans="1:9" x14ac:dyDescent="0.25">
      <c r="A12180" t="s">
        <v>725</v>
      </c>
      <c r="B12180">
        <v>27360</v>
      </c>
      <c r="C12180" s="593">
        <v>7.0000000000000007E-2</v>
      </c>
      <c r="D12180" t="s">
        <v>4124</v>
      </c>
      <c r="E12180">
        <v>4.7500000000000001E-2</v>
      </c>
      <c r="F12180">
        <v>2.2499999999999999E-2</v>
      </c>
      <c r="G12180">
        <v>0</v>
      </c>
      <c r="H12180">
        <v>0</v>
      </c>
      <c r="I12180">
        <v>0</v>
      </c>
    </row>
    <row r="12181" spans="1:9" x14ac:dyDescent="0.25">
      <c r="A12181" t="s">
        <v>725</v>
      </c>
      <c r="B12181">
        <v>27361</v>
      </c>
      <c r="C12181" s="593">
        <v>7.0000000000000007E-2</v>
      </c>
      <c r="D12181" t="s">
        <v>2976</v>
      </c>
      <c r="E12181">
        <v>4.7500000000000001E-2</v>
      </c>
      <c r="F12181">
        <v>2.2499999999999999E-2</v>
      </c>
      <c r="G12181">
        <v>0</v>
      </c>
      <c r="H12181">
        <v>0</v>
      </c>
      <c r="I12181">
        <v>0</v>
      </c>
    </row>
    <row r="12182" spans="1:9" x14ac:dyDescent="0.25">
      <c r="A12182" t="s">
        <v>725</v>
      </c>
      <c r="B12182">
        <v>27370</v>
      </c>
      <c r="C12182" s="593">
        <v>7.0000000000000007E-2</v>
      </c>
      <c r="D12182" t="s">
        <v>4141</v>
      </c>
      <c r="E12182">
        <v>4.7500000000000001E-2</v>
      </c>
      <c r="F12182">
        <v>2.2499999999999999E-2</v>
      </c>
      <c r="G12182">
        <v>0</v>
      </c>
      <c r="H12182">
        <v>0</v>
      </c>
      <c r="I12182">
        <v>0</v>
      </c>
    </row>
    <row r="12183" spans="1:9" x14ac:dyDescent="0.25">
      <c r="A12183" t="s">
        <v>725</v>
      </c>
      <c r="B12183">
        <v>27371</v>
      </c>
      <c r="C12183" s="593">
        <v>7.0000000000000007E-2</v>
      </c>
      <c r="D12183" t="s">
        <v>3350</v>
      </c>
      <c r="E12183">
        <v>4.7500000000000001E-2</v>
      </c>
      <c r="F12183">
        <v>2.2499999999999999E-2</v>
      </c>
      <c r="G12183">
        <v>0</v>
      </c>
      <c r="H12183">
        <v>0</v>
      </c>
      <c r="I12183">
        <v>0</v>
      </c>
    </row>
    <row r="12184" spans="1:9" x14ac:dyDescent="0.25">
      <c r="A12184" t="s">
        <v>725</v>
      </c>
      <c r="B12184">
        <v>27373</v>
      </c>
      <c r="C12184" s="593">
        <v>7.0000000000000007E-2</v>
      </c>
      <c r="D12184" t="s">
        <v>4125</v>
      </c>
      <c r="E12184">
        <v>4.7500000000000001E-2</v>
      </c>
      <c r="F12184">
        <v>2.2499999999999999E-2</v>
      </c>
      <c r="G12184">
        <v>0</v>
      </c>
      <c r="H12184">
        <v>0</v>
      </c>
      <c r="I12184">
        <v>0</v>
      </c>
    </row>
    <row r="12185" spans="1:9" x14ac:dyDescent="0.25">
      <c r="A12185" t="s">
        <v>725</v>
      </c>
      <c r="B12185">
        <v>27374</v>
      </c>
      <c r="C12185" s="593">
        <v>7.0000000000000007E-2</v>
      </c>
      <c r="D12185" t="s">
        <v>4136</v>
      </c>
      <c r="E12185">
        <v>4.7500000000000001E-2</v>
      </c>
      <c r="F12185">
        <v>2.2499999999999999E-2</v>
      </c>
      <c r="G12185">
        <v>0</v>
      </c>
      <c r="H12185">
        <v>0</v>
      </c>
      <c r="I12185">
        <v>0</v>
      </c>
    </row>
    <row r="12186" spans="1:9" x14ac:dyDescent="0.25">
      <c r="A12186" t="s">
        <v>725</v>
      </c>
      <c r="B12186">
        <v>27375</v>
      </c>
      <c r="C12186" s="593">
        <v>7.0000000000000007E-2</v>
      </c>
      <c r="D12186" t="s">
        <v>4131</v>
      </c>
      <c r="E12186">
        <v>4.7500000000000001E-2</v>
      </c>
      <c r="F12186">
        <v>2.2499999999999999E-2</v>
      </c>
      <c r="G12186">
        <v>0</v>
      </c>
      <c r="H12186">
        <v>0</v>
      </c>
      <c r="I12186">
        <v>0</v>
      </c>
    </row>
    <row r="12187" spans="1:9" x14ac:dyDescent="0.25">
      <c r="A12187" t="s">
        <v>725</v>
      </c>
      <c r="B12187">
        <v>27376</v>
      </c>
      <c r="C12187" s="593">
        <v>7.0000000000000007E-2</v>
      </c>
      <c r="D12187" t="s">
        <v>4142</v>
      </c>
      <c r="E12187">
        <v>4.7500000000000001E-2</v>
      </c>
      <c r="F12187">
        <v>2.2499999999999999E-2</v>
      </c>
      <c r="G12187">
        <v>0</v>
      </c>
      <c r="H12187">
        <v>0</v>
      </c>
      <c r="I12187">
        <v>0</v>
      </c>
    </row>
    <row r="12188" spans="1:9" x14ac:dyDescent="0.25">
      <c r="A12188" t="s">
        <v>725</v>
      </c>
      <c r="B12188">
        <v>27377</v>
      </c>
      <c r="C12188" s="593">
        <v>6.7500000000000004E-2</v>
      </c>
      <c r="D12188" t="s">
        <v>2339</v>
      </c>
      <c r="E12188">
        <v>4.7500000000000001E-2</v>
      </c>
      <c r="F12188">
        <v>0.02</v>
      </c>
      <c r="G12188">
        <v>0</v>
      </c>
      <c r="H12188">
        <v>0</v>
      </c>
      <c r="I12188">
        <v>0</v>
      </c>
    </row>
    <row r="12189" spans="1:9" x14ac:dyDescent="0.25">
      <c r="A12189" t="s">
        <v>725</v>
      </c>
      <c r="B12189">
        <v>27379</v>
      </c>
      <c r="C12189" s="593">
        <v>6.7500000000000004E-2</v>
      </c>
      <c r="D12189" t="s">
        <v>4117</v>
      </c>
      <c r="E12189">
        <v>4.7500000000000001E-2</v>
      </c>
      <c r="F12189">
        <v>0.02</v>
      </c>
      <c r="G12189">
        <v>0</v>
      </c>
      <c r="H12189">
        <v>0</v>
      </c>
      <c r="I12189">
        <v>0</v>
      </c>
    </row>
    <row r="12190" spans="1:9" x14ac:dyDescent="0.25">
      <c r="A12190" t="s">
        <v>725</v>
      </c>
      <c r="B12190">
        <v>27401</v>
      </c>
      <c r="C12190" s="593">
        <v>6.7500000000000004E-2</v>
      </c>
      <c r="D12190" t="s">
        <v>2339</v>
      </c>
      <c r="E12190">
        <v>4.7500000000000001E-2</v>
      </c>
      <c r="F12190">
        <v>0.02</v>
      </c>
      <c r="G12190">
        <v>0</v>
      </c>
      <c r="H12190">
        <v>0</v>
      </c>
      <c r="I12190">
        <v>0</v>
      </c>
    </row>
    <row r="12191" spans="1:9" x14ac:dyDescent="0.25">
      <c r="A12191" t="s">
        <v>725</v>
      </c>
      <c r="B12191">
        <v>27402</v>
      </c>
      <c r="C12191" s="593">
        <v>6.7500000000000004E-2</v>
      </c>
      <c r="D12191" t="s">
        <v>2339</v>
      </c>
      <c r="E12191">
        <v>4.7500000000000001E-2</v>
      </c>
      <c r="F12191">
        <v>0.02</v>
      </c>
      <c r="G12191">
        <v>0</v>
      </c>
      <c r="H12191">
        <v>0</v>
      </c>
      <c r="I12191">
        <v>0</v>
      </c>
    </row>
    <row r="12192" spans="1:9" x14ac:dyDescent="0.25">
      <c r="A12192" t="s">
        <v>725</v>
      </c>
      <c r="B12192">
        <v>27403</v>
      </c>
      <c r="C12192" s="593">
        <v>6.7500000000000004E-2</v>
      </c>
      <c r="D12192" t="s">
        <v>2339</v>
      </c>
      <c r="E12192">
        <v>4.7500000000000001E-2</v>
      </c>
      <c r="F12192">
        <v>0.02</v>
      </c>
      <c r="G12192">
        <v>0</v>
      </c>
      <c r="H12192">
        <v>0</v>
      </c>
      <c r="I12192">
        <v>0</v>
      </c>
    </row>
    <row r="12193" spans="1:9" x14ac:dyDescent="0.25">
      <c r="A12193" t="s">
        <v>725</v>
      </c>
      <c r="B12193">
        <v>27404</v>
      </c>
      <c r="C12193" s="593">
        <v>6.7500000000000004E-2</v>
      </c>
      <c r="D12193" t="s">
        <v>2339</v>
      </c>
      <c r="E12193">
        <v>4.7500000000000001E-2</v>
      </c>
      <c r="F12193">
        <v>0.02</v>
      </c>
      <c r="G12193">
        <v>0</v>
      </c>
      <c r="H12193">
        <v>0</v>
      </c>
      <c r="I12193">
        <v>0</v>
      </c>
    </row>
    <row r="12194" spans="1:9" x14ac:dyDescent="0.25">
      <c r="A12194" t="s">
        <v>725</v>
      </c>
      <c r="B12194">
        <v>27405</v>
      </c>
      <c r="C12194" s="593">
        <v>6.7500000000000004E-2</v>
      </c>
      <c r="D12194" t="s">
        <v>2339</v>
      </c>
      <c r="E12194">
        <v>4.7500000000000001E-2</v>
      </c>
      <c r="F12194">
        <v>0.02</v>
      </c>
      <c r="G12194">
        <v>0</v>
      </c>
      <c r="H12194">
        <v>0</v>
      </c>
      <c r="I12194">
        <v>0</v>
      </c>
    </row>
    <row r="12195" spans="1:9" x14ac:dyDescent="0.25">
      <c r="A12195" t="s">
        <v>725</v>
      </c>
      <c r="B12195">
        <v>27406</v>
      </c>
      <c r="C12195" s="593">
        <v>6.7500000000000004E-2</v>
      </c>
      <c r="D12195" t="s">
        <v>2339</v>
      </c>
      <c r="E12195">
        <v>4.7500000000000001E-2</v>
      </c>
      <c r="F12195">
        <v>0.02</v>
      </c>
      <c r="G12195">
        <v>0</v>
      </c>
      <c r="H12195">
        <v>0</v>
      </c>
      <c r="I12195">
        <v>0</v>
      </c>
    </row>
    <row r="12196" spans="1:9" x14ac:dyDescent="0.25">
      <c r="A12196" t="s">
        <v>725</v>
      </c>
      <c r="B12196">
        <v>27407</v>
      </c>
      <c r="C12196" s="593">
        <v>6.7500000000000004E-2</v>
      </c>
      <c r="D12196" t="s">
        <v>2339</v>
      </c>
      <c r="E12196">
        <v>4.7500000000000001E-2</v>
      </c>
      <c r="F12196">
        <v>0.02</v>
      </c>
      <c r="G12196">
        <v>0</v>
      </c>
      <c r="H12196">
        <v>0</v>
      </c>
      <c r="I12196">
        <v>0</v>
      </c>
    </row>
    <row r="12197" spans="1:9" x14ac:dyDescent="0.25">
      <c r="A12197" t="s">
        <v>725</v>
      </c>
      <c r="B12197">
        <v>27408</v>
      </c>
      <c r="C12197" s="593">
        <v>6.7500000000000004E-2</v>
      </c>
      <c r="D12197" t="s">
        <v>2339</v>
      </c>
      <c r="E12197">
        <v>4.7500000000000001E-2</v>
      </c>
      <c r="F12197">
        <v>0.02</v>
      </c>
      <c r="G12197">
        <v>0</v>
      </c>
      <c r="H12197">
        <v>0</v>
      </c>
      <c r="I12197">
        <v>0</v>
      </c>
    </row>
    <row r="12198" spans="1:9" x14ac:dyDescent="0.25">
      <c r="A12198" t="s">
        <v>725</v>
      </c>
      <c r="B12198">
        <v>27409</v>
      </c>
      <c r="C12198" s="593">
        <v>6.7500000000000004E-2</v>
      </c>
      <c r="D12198" t="s">
        <v>4143</v>
      </c>
      <c r="E12198">
        <v>4.7500000000000001E-2</v>
      </c>
      <c r="F12198">
        <v>0.02</v>
      </c>
      <c r="G12198">
        <v>0</v>
      </c>
      <c r="H12198">
        <v>0</v>
      </c>
      <c r="I12198">
        <v>0</v>
      </c>
    </row>
    <row r="12199" spans="1:9" x14ac:dyDescent="0.25">
      <c r="A12199" t="s">
        <v>725</v>
      </c>
      <c r="B12199">
        <v>27410</v>
      </c>
      <c r="C12199" s="593">
        <v>6.7500000000000004E-2</v>
      </c>
      <c r="D12199" t="s">
        <v>4143</v>
      </c>
      <c r="E12199">
        <v>4.7500000000000001E-2</v>
      </c>
      <c r="F12199">
        <v>0.02</v>
      </c>
      <c r="G12199">
        <v>0</v>
      </c>
      <c r="H12199">
        <v>0</v>
      </c>
      <c r="I12199">
        <v>0</v>
      </c>
    </row>
    <row r="12200" spans="1:9" x14ac:dyDescent="0.25">
      <c r="A12200" t="s">
        <v>725</v>
      </c>
      <c r="B12200">
        <v>27411</v>
      </c>
      <c r="C12200" s="593">
        <v>6.7500000000000004E-2</v>
      </c>
      <c r="D12200" t="s">
        <v>2339</v>
      </c>
      <c r="E12200">
        <v>4.7500000000000001E-2</v>
      </c>
      <c r="F12200">
        <v>0.02</v>
      </c>
      <c r="G12200">
        <v>0</v>
      </c>
      <c r="H12200">
        <v>0</v>
      </c>
      <c r="I12200">
        <v>0</v>
      </c>
    </row>
    <row r="12201" spans="1:9" x14ac:dyDescent="0.25">
      <c r="A12201" t="s">
        <v>725</v>
      </c>
      <c r="B12201">
        <v>27412</v>
      </c>
      <c r="C12201" s="593">
        <v>6.7500000000000004E-2</v>
      </c>
      <c r="D12201" t="s">
        <v>2339</v>
      </c>
      <c r="E12201">
        <v>4.7500000000000001E-2</v>
      </c>
      <c r="F12201">
        <v>0.02</v>
      </c>
      <c r="G12201">
        <v>0</v>
      </c>
      <c r="H12201">
        <v>0</v>
      </c>
      <c r="I12201">
        <v>0</v>
      </c>
    </row>
    <row r="12202" spans="1:9" x14ac:dyDescent="0.25">
      <c r="A12202" t="s">
        <v>725</v>
      </c>
      <c r="B12202">
        <v>27413</v>
      </c>
      <c r="C12202" s="593">
        <v>6.7500000000000004E-2</v>
      </c>
      <c r="D12202" t="s">
        <v>2339</v>
      </c>
      <c r="E12202">
        <v>4.7500000000000001E-2</v>
      </c>
      <c r="F12202">
        <v>0.02</v>
      </c>
      <c r="G12202">
        <v>0</v>
      </c>
      <c r="H12202">
        <v>0</v>
      </c>
      <c r="I12202">
        <v>0</v>
      </c>
    </row>
    <row r="12203" spans="1:9" x14ac:dyDescent="0.25">
      <c r="A12203" t="s">
        <v>725</v>
      </c>
      <c r="B12203">
        <v>27415</v>
      </c>
      <c r="C12203" s="593">
        <v>6.7500000000000004E-2</v>
      </c>
      <c r="D12203" t="s">
        <v>2339</v>
      </c>
      <c r="E12203">
        <v>4.7500000000000001E-2</v>
      </c>
      <c r="F12203">
        <v>0.02</v>
      </c>
      <c r="G12203">
        <v>0</v>
      </c>
      <c r="H12203">
        <v>0</v>
      </c>
      <c r="I12203">
        <v>0</v>
      </c>
    </row>
    <row r="12204" spans="1:9" x14ac:dyDescent="0.25">
      <c r="A12204" t="s">
        <v>725</v>
      </c>
      <c r="B12204">
        <v>27416</v>
      </c>
      <c r="C12204" s="593">
        <v>6.7500000000000004E-2</v>
      </c>
      <c r="D12204" t="s">
        <v>2339</v>
      </c>
      <c r="E12204">
        <v>4.7500000000000001E-2</v>
      </c>
      <c r="F12204">
        <v>0.02</v>
      </c>
      <c r="G12204">
        <v>0</v>
      </c>
      <c r="H12204">
        <v>0</v>
      </c>
      <c r="I12204">
        <v>0</v>
      </c>
    </row>
    <row r="12205" spans="1:9" x14ac:dyDescent="0.25">
      <c r="A12205" t="s">
        <v>725</v>
      </c>
      <c r="B12205">
        <v>27417</v>
      </c>
      <c r="C12205" s="593">
        <v>6.7500000000000004E-2</v>
      </c>
      <c r="D12205" t="s">
        <v>2339</v>
      </c>
      <c r="E12205">
        <v>4.7500000000000001E-2</v>
      </c>
      <c r="F12205">
        <v>0.02</v>
      </c>
      <c r="G12205">
        <v>0</v>
      </c>
      <c r="H12205">
        <v>0</v>
      </c>
      <c r="I12205">
        <v>0</v>
      </c>
    </row>
    <row r="12206" spans="1:9" x14ac:dyDescent="0.25">
      <c r="A12206" t="s">
        <v>725</v>
      </c>
      <c r="B12206">
        <v>27419</v>
      </c>
      <c r="C12206" s="593">
        <v>6.7500000000000004E-2</v>
      </c>
      <c r="D12206" t="s">
        <v>2339</v>
      </c>
      <c r="E12206">
        <v>4.7500000000000001E-2</v>
      </c>
      <c r="F12206">
        <v>0.02</v>
      </c>
      <c r="G12206">
        <v>0</v>
      </c>
      <c r="H12206">
        <v>0</v>
      </c>
      <c r="I12206">
        <v>0</v>
      </c>
    </row>
    <row r="12207" spans="1:9" x14ac:dyDescent="0.25">
      <c r="A12207" t="s">
        <v>725</v>
      </c>
      <c r="B12207">
        <v>27420</v>
      </c>
      <c r="C12207" s="593">
        <v>6.7500000000000004E-2</v>
      </c>
      <c r="D12207" t="s">
        <v>2339</v>
      </c>
      <c r="E12207">
        <v>4.7500000000000001E-2</v>
      </c>
      <c r="F12207">
        <v>0.02</v>
      </c>
      <c r="G12207">
        <v>0</v>
      </c>
      <c r="H12207">
        <v>0</v>
      </c>
      <c r="I12207">
        <v>0</v>
      </c>
    </row>
    <row r="12208" spans="1:9" x14ac:dyDescent="0.25">
      <c r="A12208" t="s">
        <v>725</v>
      </c>
      <c r="B12208">
        <v>27425</v>
      </c>
      <c r="C12208" s="593">
        <v>6.7500000000000004E-2</v>
      </c>
      <c r="D12208" t="s">
        <v>2339</v>
      </c>
      <c r="E12208">
        <v>4.7500000000000001E-2</v>
      </c>
      <c r="F12208">
        <v>0.02</v>
      </c>
      <c r="G12208">
        <v>0</v>
      </c>
      <c r="H12208">
        <v>0</v>
      </c>
      <c r="I12208">
        <v>0</v>
      </c>
    </row>
    <row r="12209" spans="1:9" x14ac:dyDescent="0.25">
      <c r="A12209" t="s">
        <v>725</v>
      </c>
      <c r="B12209">
        <v>27427</v>
      </c>
      <c r="C12209" s="593">
        <v>6.7500000000000004E-2</v>
      </c>
      <c r="D12209" t="s">
        <v>2339</v>
      </c>
      <c r="E12209">
        <v>4.7500000000000001E-2</v>
      </c>
      <c r="F12209">
        <v>0.02</v>
      </c>
      <c r="G12209">
        <v>0</v>
      </c>
      <c r="H12209">
        <v>0</v>
      </c>
      <c r="I12209">
        <v>0</v>
      </c>
    </row>
    <row r="12210" spans="1:9" x14ac:dyDescent="0.25">
      <c r="A12210" t="s">
        <v>725</v>
      </c>
      <c r="B12210">
        <v>27429</v>
      </c>
      <c r="C12210" s="593">
        <v>6.7500000000000004E-2</v>
      </c>
      <c r="D12210" t="s">
        <v>2339</v>
      </c>
      <c r="E12210">
        <v>4.7500000000000001E-2</v>
      </c>
      <c r="F12210">
        <v>0.02</v>
      </c>
      <c r="G12210">
        <v>0</v>
      </c>
      <c r="H12210">
        <v>0</v>
      </c>
      <c r="I12210">
        <v>0</v>
      </c>
    </row>
    <row r="12211" spans="1:9" x14ac:dyDescent="0.25">
      <c r="A12211" t="s">
        <v>725</v>
      </c>
      <c r="B12211">
        <v>27435</v>
      </c>
      <c r="C12211" s="593">
        <v>6.7500000000000004E-2</v>
      </c>
      <c r="D12211" t="s">
        <v>2339</v>
      </c>
      <c r="E12211">
        <v>4.7500000000000001E-2</v>
      </c>
      <c r="F12211">
        <v>0.02</v>
      </c>
      <c r="G12211">
        <v>0</v>
      </c>
      <c r="H12211">
        <v>0</v>
      </c>
      <c r="I12211">
        <v>0</v>
      </c>
    </row>
    <row r="12212" spans="1:9" x14ac:dyDescent="0.25">
      <c r="A12212" t="s">
        <v>725</v>
      </c>
      <c r="B12212">
        <v>27438</v>
      </c>
      <c r="C12212" s="593">
        <v>6.7500000000000004E-2</v>
      </c>
      <c r="D12212" t="s">
        <v>2339</v>
      </c>
      <c r="E12212">
        <v>4.7500000000000001E-2</v>
      </c>
      <c r="F12212">
        <v>0.02</v>
      </c>
      <c r="G12212">
        <v>0</v>
      </c>
      <c r="H12212">
        <v>0</v>
      </c>
      <c r="I12212">
        <v>0</v>
      </c>
    </row>
    <row r="12213" spans="1:9" x14ac:dyDescent="0.25">
      <c r="A12213" t="s">
        <v>725</v>
      </c>
      <c r="B12213">
        <v>27455</v>
      </c>
      <c r="C12213" s="593">
        <v>6.7500000000000004E-2</v>
      </c>
      <c r="D12213" t="s">
        <v>4144</v>
      </c>
      <c r="E12213">
        <v>4.7500000000000001E-2</v>
      </c>
      <c r="F12213">
        <v>0.02</v>
      </c>
      <c r="G12213">
        <v>0</v>
      </c>
      <c r="H12213">
        <v>0</v>
      </c>
      <c r="I12213">
        <v>0</v>
      </c>
    </row>
    <row r="12214" spans="1:9" x14ac:dyDescent="0.25">
      <c r="A12214" t="s">
        <v>725</v>
      </c>
      <c r="B12214">
        <v>27495</v>
      </c>
      <c r="C12214" s="593">
        <v>6.7500000000000004E-2</v>
      </c>
      <c r="D12214" t="s">
        <v>2339</v>
      </c>
      <c r="E12214">
        <v>4.7500000000000001E-2</v>
      </c>
      <c r="F12214">
        <v>0.02</v>
      </c>
      <c r="G12214">
        <v>0</v>
      </c>
      <c r="H12214">
        <v>0</v>
      </c>
      <c r="I12214">
        <v>0</v>
      </c>
    </row>
    <row r="12215" spans="1:9" x14ac:dyDescent="0.25">
      <c r="A12215" t="s">
        <v>725</v>
      </c>
      <c r="B12215">
        <v>27497</v>
      </c>
      <c r="C12215" s="593">
        <v>6.7500000000000004E-2</v>
      </c>
      <c r="D12215" t="s">
        <v>2339</v>
      </c>
      <c r="E12215">
        <v>4.7500000000000001E-2</v>
      </c>
      <c r="F12215">
        <v>0.02</v>
      </c>
      <c r="G12215">
        <v>0</v>
      </c>
      <c r="H12215">
        <v>0</v>
      </c>
      <c r="I12215">
        <v>0</v>
      </c>
    </row>
    <row r="12216" spans="1:9" x14ac:dyDescent="0.25">
      <c r="A12216" t="s">
        <v>725</v>
      </c>
      <c r="B12216">
        <v>27498</v>
      </c>
      <c r="C12216" s="593">
        <v>6.7500000000000004E-2</v>
      </c>
      <c r="D12216" t="s">
        <v>2339</v>
      </c>
      <c r="E12216">
        <v>4.7500000000000001E-2</v>
      </c>
      <c r="F12216">
        <v>0.02</v>
      </c>
      <c r="G12216">
        <v>0</v>
      </c>
      <c r="H12216">
        <v>0</v>
      </c>
      <c r="I12216">
        <v>0</v>
      </c>
    </row>
    <row r="12217" spans="1:9" x14ac:dyDescent="0.25">
      <c r="A12217" t="s">
        <v>725</v>
      </c>
      <c r="B12217">
        <v>27499</v>
      </c>
      <c r="C12217" s="593">
        <v>6.7500000000000004E-2</v>
      </c>
      <c r="D12217" t="s">
        <v>2339</v>
      </c>
      <c r="E12217">
        <v>4.7500000000000001E-2</v>
      </c>
      <c r="F12217">
        <v>0.02</v>
      </c>
      <c r="G12217">
        <v>0</v>
      </c>
      <c r="H12217">
        <v>0</v>
      </c>
      <c r="I12217">
        <v>0</v>
      </c>
    </row>
    <row r="12218" spans="1:9" x14ac:dyDescent="0.25">
      <c r="A12218" t="s">
        <v>725</v>
      </c>
      <c r="B12218">
        <v>27501</v>
      </c>
      <c r="C12218" s="593">
        <v>7.2499999999999995E-2</v>
      </c>
      <c r="D12218" t="s">
        <v>4145</v>
      </c>
      <c r="E12218">
        <v>4.7500000000000001E-2</v>
      </c>
      <c r="F12218">
        <v>0.02</v>
      </c>
      <c r="G12218">
        <v>0</v>
      </c>
      <c r="H12218">
        <v>5.0000000000000001E-3</v>
      </c>
      <c r="I12218">
        <v>0</v>
      </c>
    </row>
    <row r="12219" spans="1:9" x14ac:dyDescent="0.25">
      <c r="A12219" t="s">
        <v>725</v>
      </c>
      <c r="B12219">
        <v>27502</v>
      </c>
      <c r="C12219" s="593">
        <v>7.2499999999999995E-2</v>
      </c>
      <c r="D12219" t="s">
        <v>4146</v>
      </c>
      <c r="E12219">
        <v>4.7500000000000001E-2</v>
      </c>
      <c r="F12219">
        <v>0.02</v>
      </c>
      <c r="G12219">
        <v>0</v>
      </c>
      <c r="H12219">
        <v>5.0000000000000001E-3</v>
      </c>
      <c r="I12219">
        <v>0</v>
      </c>
    </row>
    <row r="12220" spans="1:9" x14ac:dyDescent="0.25">
      <c r="A12220" t="s">
        <v>725</v>
      </c>
      <c r="B12220">
        <v>27503</v>
      </c>
      <c r="C12220" s="593">
        <v>7.4999999999999997E-2</v>
      </c>
      <c r="D12220" t="s">
        <v>4147</v>
      </c>
      <c r="E12220">
        <v>4.7500000000000001E-2</v>
      </c>
      <c r="F12220">
        <v>2.2499999999999999E-2</v>
      </c>
      <c r="G12220">
        <v>0</v>
      </c>
      <c r="H12220">
        <v>5.0000000000000001E-3</v>
      </c>
      <c r="I12220">
        <v>0</v>
      </c>
    </row>
    <row r="12221" spans="1:9" x14ac:dyDescent="0.25">
      <c r="A12221" t="s">
        <v>725</v>
      </c>
      <c r="B12221">
        <v>27504</v>
      </c>
      <c r="C12221" s="593">
        <v>7.0000000000000007E-2</v>
      </c>
      <c r="D12221" t="s">
        <v>4148</v>
      </c>
      <c r="E12221">
        <v>4.7500000000000001E-2</v>
      </c>
      <c r="F12221">
        <v>2.2499999999999999E-2</v>
      </c>
      <c r="G12221">
        <v>0</v>
      </c>
      <c r="H12221">
        <v>0</v>
      </c>
      <c r="I12221">
        <v>0</v>
      </c>
    </row>
    <row r="12222" spans="1:9" x14ac:dyDescent="0.25">
      <c r="A12222" t="s">
        <v>725</v>
      </c>
      <c r="B12222">
        <v>27505</v>
      </c>
      <c r="C12222" s="593">
        <v>7.0000000000000007E-2</v>
      </c>
      <c r="D12222" t="s">
        <v>4132</v>
      </c>
      <c r="E12222">
        <v>4.7500000000000001E-2</v>
      </c>
      <c r="F12222">
        <v>2.2499999999999999E-2</v>
      </c>
      <c r="G12222">
        <v>0</v>
      </c>
      <c r="H12222">
        <v>0</v>
      </c>
      <c r="I12222">
        <v>0</v>
      </c>
    </row>
    <row r="12223" spans="1:9" x14ac:dyDescent="0.25">
      <c r="A12223" t="s">
        <v>725</v>
      </c>
      <c r="B12223">
        <v>27506</v>
      </c>
      <c r="C12223" s="593">
        <v>7.0000000000000007E-2</v>
      </c>
      <c r="D12223" t="s">
        <v>4149</v>
      </c>
      <c r="E12223">
        <v>4.7500000000000001E-2</v>
      </c>
      <c r="F12223">
        <v>2.2499999999999999E-2</v>
      </c>
      <c r="G12223">
        <v>0</v>
      </c>
      <c r="H12223">
        <v>0</v>
      </c>
      <c r="I12223">
        <v>0</v>
      </c>
    </row>
    <row r="12224" spans="1:9" x14ac:dyDescent="0.25">
      <c r="A12224" t="s">
        <v>725</v>
      </c>
      <c r="B12224">
        <v>27507</v>
      </c>
      <c r="C12224" s="593">
        <v>6.7500000000000004E-2</v>
      </c>
      <c r="D12224" t="s">
        <v>4150</v>
      </c>
      <c r="E12224">
        <v>4.7500000000000001E-2</v>
      </c>
      <c r="F12224">
        <v>0.02</v>
      </c>
      <c r="G12224">
        <v>0</v>
      </c>
      <c r="H12224">
        <v>0</v>
      </c>
      <c r="I12224">
        <v>0</v>
      </c>
    </row>
    <row r="12225" spans="1:9" x14ac:dyDescent="0.25">
      <c r="A12225" t="s">
        <v>725</v>
      </c>
      <c r="B12225">
        <v>27508</v>
      </c>
      <c r="C12225" s="593">
        <v>6.7500000000000004E-2</v>
      </c>
      <c r="D12225" t="s">
        <v>4151</v>
      </c>
      <c r="E12225">
        <v>4.7500000000000001E-2</v>
      </c>
      <c r="F12225">
        <v>0.02</v>
      </c>
      <c r="G12225">
        <v>0</v>
      </c>
      <c r="H12225">
        <v>0</v>
      </c>
      <c r="I12225">
        <v>0</v>
      </c>
    </row>
    <row r="12226" spans="1:9" x14ac:dyDescent="0.25">
      <c r="A12226" t="s">
        <v>725</v>
      </c>
      <c r="B12226">
        <v>27509</v>
      </c>
      <c r="C12226" s="593">
        <v>6.7500000000000004E-2</v>
      </c>
      <c r="D12226" t="s">
        <v>4152</v>
      </c>
      <c r="E12226">
        <v>4.7500000000000001E-2</v>
      </c>
      <c r="F12226">
        <v>0.02</v>
      </c>
      <c r="G12226">
        <v>0</v>
      </c>
      <c r="H12226">
        <v>0</v>
      </c>
      <c r="I12226">
        <v>0</v>
      </c>
    </row>
    <row r="12227" spans="1:9" x14ac:dyDescent="0.25">
      <c r="A12227" t="s">
        <v>725</v>
      </c>
      <c r="B12227">
        <v>27510</v>
      </c>
      <c r="C12227" s="593">
        <v>7.4999999999999997E-2</v>
      </c>
      <c r="D12227" t="s">
        <v>4118</v>
      </c>
      <c r="E12227">
        <v>4.7500000000000001E-2</v>
      </c>
      <c r="F12227">
        <v>2.2499999999999999E-2</v>
      </c>
      <c r="G12227">
        <v>0</v>
      </c>
      <c r="H12227">
        <v>5.0000000000000001E-3</v>
      </c>
      <c r="I12227">
        <v>0</v>
      </c>
    </row>
    <row r="12228" spans="1:9" x14ac:dyDescent="0.25">
      <c r="A12228" t="s">
        <v>725</v>
      </c>
      <c r="B12228">
        <v>27511</v>
      </c>
      <c r="C12228" s="593">
        <v>7.2499999999999995E-2</v>
      </c>
      <c r="D12228" t="s">
        <v>4146</v>
      </c>
      <c r="E12228">
        <v>4.7500000000000001E-2</v>
      </c>
      <c r="F12228">
        <v>0.02</v>
      </c>
      <c r="G12228">
        <v>0</v>
      </c>
      <c r="H12228">
        <v>5.0000000000000001E-3</v>
      </c>
      <c r="I12228">
        <v>0</v>
      </c>
    </row>
    <row r="12229" spans="1:9" x14ac:dyDescent="0.25">
      <c r="A12229" t="s">
        <v>725</v>
      </c>
      <c r="B12229">
        <v>27512</v>
      </c>
      <c r="C12229" s="593">
        <v>7.2499999999999995E-2</v>
      </c>
      <c r="D12229" t="s">
        <v>4153</v>
      </c>
      <c r="E12229">
        <v>4.7500000000000001E-2</v>
      </c>
      <c r="F12229">
        <v>0.02</v>
      </c>
      <c r="G12229">
        <v>0</v>
      </c>
      <c r="H12229">
        <v>5.0000000000000001E-3</v>
      </c>
      <c r="I12229">
        <v>0</v>
      </c>
    </row>
    <row r="12230" spans="1:9" x14ac:dyDescent="0.25">
      <c r="A12230" t="s">
        <v>725</v>
      </c>
      <c r="B12230">
        <v>27513</v>
      </c>
      <c r="C12230" s="593">
        <v>7.2499999999999995E-2</v>
      </c>
      <c r="D12230" t="s">
        <v>4146</v>
      </c>
      <c r="E12230">
        <v>4.7500000000000001E-2</v>
      </c>
      <c r="F12230">
        <v>0.02</v>
      </c>
      <c r="G12230">
        <v>0</v>
      </c>
      <c r="H12230">
        <v>5.0000000000000001E-3</v>
      </c>
      <c r="I12230">
        <v>0</v>
      </c>
    </row>
    <row r="12231" spans="1:9" x14ac:dyDescent="0.25">
      <c r="A12231" t="s">
        <v>725</v>
      </c>
      <c r="B12231">
        <v>27514</v>
      </c>
      <c r="C12231" s="593">
        <v>7.4999999999999997E-2</v>
      </c>
      <c r="D12231" t="s">
        <v>4118</v>
      </c>
      <c r="E12231">
        <v>4.7500000000000001E-2</v>
      </c>
      <c r="F12231">
        <v>2.2499999999999999E-2</v>
      </c>
      <c r="G12231">
        <v>0</v>
      </c>
      <c r="H12231">
        <v>5.0000000000000001E-3</v>
      </c>
      <c r="I12231">
        <v>0</v>
      </c>
    </row>
    <row r="12232" spans="1:9" x14ac:dyDescent="0.25">
      <c r="A12232" t="s">
        <v>725</v>
      </c>
      <c r="B12232">
        <v>27515</v>
      </c>
      <c r="C12232" s="593">
        <v>7.4999999999999997E-2</v>
      </c>
      <c r="D12232" t="s">
        <v>4154</v>
      </c>
      <c r="E12232">
        <v>4.7500000000000001E-2</v>
      </c>
      <c r="F12232">
        <v>2.2499999999999999E-2</v>
      </c>
      <c r="G12232">
        <v>0</v>
      </c>
      <c r="H12232">
        <v>5.0000000000000001E-3</v>
      </c>
      <c r="I12232">
        <v>0</v>
      </c>
    </row>
    <row r="12233" spans="1:9" x14ac:dyDescent="0.25">
      <c r="A12233" t="s">
        <v>725</v>
      </c>
      <c r="B12233">
        <v>27516</v>
      </c>
      <c r="C12233" s="593">
        <v>7.4999999999999997E-2</v>
      </c>
      <c r="D12233" t="s">
        <v>4118</v>
      </c>
      <c r="E12233">
        <v>4.7500000000000001E-2</v>
      </c>
      <c r="F12233">
        <v>2.2499999999999999E-2</v>
      </c>
      <c r="G12233">
        <v>0</v>
      </c>
      <c r="H12233">
        <v>5.0000000000000001E-3</v>
      </c>
      <c r="I12233">
        <v>0</v>
      </c>
    </row>
    <row r="12234" spans="1:9" x14ac:dyDescent="0.25">
      <c r="A12234" t="s">
        <v>725</v>
      </c>
      <c r="B12234">
        <v>27517</v>
      </c>
      <c r="C12234" s="593">
        <v>7.4999999999999997E-2</v>
      </c>
      <c r="D12234" t="s">
        <v>4118</v>
      </c>
      <c r="E12234">
        <v>4.7500000000000001E-2</v>
      </c>
      <c r="F12234">
        <v>2.2499999999999999E-2</v>
      </c>
      <c r="G12234">
        <v>0</v>
      </c>
      <c r="H12234">
        <v>5.0000000000000001E-3</v>
      </c>
      <c r="I12234">
        <v>0</v>
      </c>
    </row>
    <row r="12235" spans="1:9" x14ac:dyDescent="0.25">
      <c r="A12235" t="s">
        <v>725</v>
      </c>
      <c r="B12235">
        <v>27518</v>
      </c>
      <c r="C12235" s="593">
        <v>7.2499999999999995E-2</v>
      </c>
      <c r="D12235" t="s">
        <v>4153</v>
      </c>
      <c r="E12235">
        <v>4.7500000000000001E-2</v>
      </c>
      <c r="F12235">
        <v>0.02</v>
      </c>
      <c r="G12235">
        <v>0</v>
      </c>
      <c r="H12235">
        <v>5.0000000000000001E-3</v>
      </c>
      <c r="I12235">
        <v>0</v>
      </c>
    </row>
    <row r="12236" spans="1:9" x14ac:dyDescent="0.25">
      <c r="A12236" t="s">
        <v>725</v>
      </c>
      <c r="B12236">
        <v>27519</v>
      </c>
      <c r="C12236" s="593">
        <v>7.2499999999999995E-2</v>
      </c>
      <c r="D12236" t="s">
        <v>4146</v>
      </c>
      <c r="E12236">
        <v>4.7500000000000001E-2</v>
      </c>
      <c r="F12236">
        <v>0.02</v>
      </c>
      <c r="G12236">
        <v>0</v>
      </c>
      <c r="H12236">
        <v>5.0000000000000001E-3</v>
      </c>
      <c r="I12236">
        <v>0</v>
      </c>
    </row>
    <row r="12237" spans="1:9" x14ac:dyDescent="0.25">
      <c r="A12237" t="s">
        <v>725</v>
      </c>
      <c r="B12237">
        <v>27520</v>
      </c>
      <c r="C12237" s="593">
        <v>7.2499999999999995E-2</v>
      </c>
      <c r="D12237" t="s">
        <v>2689</v>
      </c>
      <c r="E12237">
        <v>4.7500000000000001E-2</v>
      </c>
      <c r="F12237">
        <v>0.02</v>
      </c>
      <c r="G12237">
        <v>0</v>
      </c>
      <c r="H12237">
        <v>5.0000000000000001E-3</v>
      </c>
      <c r="I12237">
        <v>0</v>
      </c>
    </row>
    <row r="12238" spans="1:9" x14ac:dyDescent="0.25">
      <c r="A12238" t="s">
        <v>725</v>
      </c>
      <c r="B12238">
        <v>27521</v>
      </c>
      <c r="C12238" s="593">
        <v>7.0000000000000007E-2</v>
      </c>
      <c r="D12238" t="s">
        <v>4155</v>
      </c>
      <c r="E12238">
        <v>4.7500000000000001E-2</v>
      </c>
      <c r="F12238">
        <v>2.2499999999999999E-2</v>
      </c>
      <c r="G12238">
        <v>0</v>
      </c>
      <c r="H12238">
        <v>0</v>
      </c>
      <c r="I12238">
        <v>0</v>
      </c>
    </row>
    <row r="12239" spans="1:9" x14ac:dyDescent="0.25">
      <c r="A12239" t="s">
        <v>725</v>
      </c>
      <c r="B12239">
        <v>27522</v>
      </c>
      <c r="C12239" s="593">
        <v>7.2499999999999995E-2</v>
      </c>
      <c r="D12239" t="s">
        <v>4156</v>
      </c>
      <c r="E12239">
        <v>4.7500000000000001E-2</v>
      </c>
      <c r="F12239">
        <v>0.02</v>
      </c>
      <c r="G12239">
        <v>0</v>
      </c>
      <c r="H12239">
        <v>5.0000000000000001E-3</v>
      </c>
      <c r="I12239">
        <v>0</v>
      </c>
    </row>
    <row r="12240" spans="1:9" x14ac:dyDescent="0.25">
      <c r="A12240" t="s">
        <v>725</v>
      </c>
      <c r="B12240">
        <v>27523</v>
      </c>
      <c r="C12240" s="593">
        <v>7.2499999999999995E-2</v>
      </c>
      <c r="D12240" t="s">
        <v>4146</v>
      </c>
      <c r="E12240">
        <v>4.7500000000000001E-2</v>
      </c>
      <c r="F12240">
        <v>0.02</v>
      </c>
      <c r="G12240">
        <v>0</v>
      </c>
      <c r="H12240">
        <v>5.0000000000000001E-3</v>
      </c>
      <c r="I12240">
        <v>0</v>
      </c>
    </row>
    <row r="12241" spans="1:9" x14ac:dyDescent="0.25">
      <c r="A12241" t="s">
        <v>725</v>
      </c>
      <c r="B12241">
        <v>27524</v>
      </c>
      <c r="C12241" s="593">
        <v>6.7500000000000004E-2</v>
      </c>
      <c r="D12241" t="s">
        <v>4157</v>
      </c>
      <c r="E12241">
        <v>4.7500000000000001E-2</v>
      </c>
      <c r="F12241">
        <v>0.02</v>
      </c>
      <c r="G12241">
        <v>0</v>
      </c>
      <c r="H12241">
        <v>0</v>
      </c>
      <c r="I12241">
        <v>0</v>
      </c>
    </row>
    <row r="12242" spans="1:9" x14ac:dyDescent="0.25">
      <c r="A12242" t="s">
        <v>725</v>
      </c>
      <c r="B12242">
        <v>27525</v>
      </c>
      <c r="C12242" s="593">
        <v>6.7500000000000004E-2</v>
      </c>
      <c r="D12242" t="s">
        <v>3589</v>
      </c>
      <c r="E12242">
        <v>4.7500000000000001E-2</v>
      </c>
      <c r="F12242">
        <v>0.02</v>
      </c>
      <c r="G12242">
        <v>0</v>
      </c>
      <c r="H12242">
        <v>0</v>
      </c>
      <c r="I12242">
        <v>0</v>
      </c>
    </row>
    <row r="12243" spans="1:9" x14ac:dyDescent="0.25">
      <c r="A12243" t="s">
        <v>725</v>
      </c>
      <c r="B12243">
        <v>27526</v>
      </c>
      <c r="C12243" s="593">
        <v>7.2499999999999995E-2</v>
      </c>
      <c r="D12243" t="s">
        <v>4158</v>
      </c>
      <c r="E12243">
        <v>4.7500000000000001E-2</v>
      </c>
      <c r="F12243">
        <v>0.02</v>
      </c>
      <c r="G12243">
        <v>0</v>
      </c>
      <c r="H12243">
        <v>5.0000000000000001E-3</v>
      </c>
      <c r="I12243">
        <v>0</v>
      </c>
    </row>
    <row r="12244" spans="1:9" x14ac:dyDescent="0.25">
      <c r="A12244" t="s">
        <v>725</v>
      </c>
      <c r="B12244">
        <v>27527</v>
      </c>
      <c r="C12244" s="593">
        <v>7.2499999999999995E-2</v>
      </c>
      <c r="D12244" t="s">
        <v>4156</v>
      </c>
      <c r="E12244">
        <v>4.7500000000000001E-2</v>
      </c>
      <c r="F12244">
        <v>0.02</v>
      </c>
      <c r="G12244">
        <v>0</v>
      </c>
      <c r="H12244">
        <v>5.0000000000000001E-3</v>
      </c>
      <c r="I12244">
        <v>0</v>
      </c>
    </row>
    <row r="12245" spans="1:9" x14ac:dyDescent="0.25">
      <c r="A12245" t="s">
        <v>725</v>
      </c>
      <c r="B12245">
        <v>27528</v>
      </c>
      <c r="C12245" s="593">
        <v>6.7500000000000004E-2</v>
      </c>
      <c r="D12245" t="s">
        <v>2689</v>
      </c>
      <c r="E12245">
        <v>4.7500000000000001E-2</v>
      </c>
      <c r="F12245">
        <v>0.02</v>
      </c>
      <c r="G12245">
        <v>0</v>
      </c>
      <c r="H12245">
        <v>0</v>
      </c>
      <c r="I12245">
        <v>0</v>
      </c>
    </row>
    <row r="12246" spans="1:9" x14ac:dyDescent="0.25">
      <c r="A12246" t="s">
        <v>725</v>
      </c>
      <c r="B12246">
        <v>27529</v>
      </c>
      <c r="C12246" s="593">
        <v>7.2499999999999995E-2</v>
      </c>
      <c r="D12246" t="s">
        <v>1309</v>
      </c>
      <c r="E12246">
        <v>4.7500000000000001E-2</v>
      </c>
      <c r="F12246">
        <v>0.02</v>
      </c>
      <c r="G12246">
        <v>0</v>
      </c>
      <c r="H12246">
        <v>5.0000000000000001E-3</v>
      </c>
      <c r="I12246">
        <v>0</v>
      </c>
    </row>
    <row r="12247" spans="1:9" x14ac:dyDescent="0.25">
      <c r="A12247" t="s">
        <v>725</v>
      </c>
      <c r="B12247">
        <v>27530</v>
      </c>
      <c r="C12247" s="593">
        <v>6.7500000000000004E-2</v>
      </c>
      <c r="D12247" t="s">
        <v>4159</v>
      </c>
      <c r="E12247">
        <v>4.7500000000000001E-2</v>
      </c>
      <c r="F12247">
        <v>0.02</v>
      </c>
      <c r="G12247">
        <v>0</v>
      </c>
      <c r="H12247">
        <v>0</v>
      </c>
      <c r="I12247">
        <v>0</v>
      </c>
    </row>
    <row r="12248" spans="1:9" x14ac:dyDescent="0.25">
      <c r="A12248" t="s">
        <v>725</v>
      </c>
      <c r="B12248">
        <v>27531</v>
      </c>
      <c r="C12248" s="593">
        <v>6.7500000000000004E-2</v>
      </c>
      <c r="D12248" t="s">
        <v>4159</v>
      </c>
      <c r="E12248">
        <v>4.7500000000000001E-2</v>
      </c>
      <c r="F12248">
        <v>0.02</v>
      </c>
      <c r="G12248">
        <v>0</v>
      </c>
      <c r="H12248">
        <v>0</v>
      </c>
      <c r="I12248">
        <v>0</v>
      </c>
    </row>
    <row r="12249" spans="1:9" x14ac:dyDescent="0.25">
      <c r="A12249" t="s">
        <v>725</v>
      </c>
      <c r="B12249">
        <v>27532</v>
      </c>
      <c r="C12249" s="593">
        <v>6.7500000000000004E-2</v>
      </c>
      <c r="D12249" t="s">
        <v>4159</v>
      </c>
      <c r="E12249">
        <v>4.7500000000000001E-2</v>
      </c>
      <c r="F12249">
        <v>0.02</v>
      </c>
      <c r="G12249">
        <v>0</v>
      </c>
      <c r="H12249">
        <v>0</v>
      </c>
      <c r="I12249">
        <v>0</v>
      </c>
    </row>
    <row r="12250" spans="1:9" x14ac:dyDescent="0.25">
      <c r="A12250" t="s">
        <v>725</v>
      </c>
      <c r="B12250">
        <v>27533</v>
      </c>
      <c r="C12250" s="593">
        <v>6.7500000000000004E-2</v>
      </c>
      <c r="D12250" t="s">
        <v>4159</v>
      </c>
      <c r="E12250">
        <v>4.7500000000000001E-2</v>
      </c>
      <c r="F12250">
        <v>0.02</v>
      </c>
      <c r="G12250">
        <v>0</v>
      </c>
      <c r="H12250">
        <v>0</v>
      </c>
      <c r="I12250">
        <v>0</v>
      </c>
    </row>
    <row r="12251" spans="1:9" x14ac:dyDescent="0.25">
      <c r="A12251" t="s">
        <v>725</v>
      </c>
      <c r="B12251">
        <v>27534</v>
      </c>
      <c r="C12251" s="593">
        <v>7.0000000000000007E-2</v>
      </c>
      <c r="D12251" t="s">
        <v>1411</v>
      </c>
      <c r="E12251">
        <v>4.7500000000000001E-2</v>
      </c>
      <c r="F12251">
        <v>2.2499999999999999E-2</v>
      </c>
      <c r="G12251">
        <v>0</v>
      </c>
      <c r="H12251">
        <v>0</v>
      </c>
      <c r="I12251">
        <v>0</v>
      </c>
    </row>
    <row r="12252" spans="1:9" x14ac:dyDescent="0.25">
      <c r="A12252" t="s">
        <v>725</v>
      </c>
      <c r="B12252">
        <v>27536</v>
      </c>
      <c r="C12252" s="593">
        <v>6.7500000000000004E-2</v>
      </c>
      <c r="D12252" t="s">
        <v>4160</v>
      </c>
      <c r="E12252">
        <v>4.7500000000000001E-2</v>
      </c>
      <c r="F12252">
        <v>0.02</v>
      </c>
      <c r="G12252">
        <v>0</v>
      </c>
      <c r="H12252">
        <v>0</v>
      </c>
      <c r="I12252">
        <v>0</v>
      </c>
    </row>
    <row r="12253" spans="1:9" x14ac:dyDescent="0.25">
      <c r="A12253" t="s">
        <v>725</v>
      </c>
      <c r="B12253">
        <v>27537</v>
      </c>
      <c r="C12253" s="593">
        <v>6.7500000000000004E-2</v>
      </c>
      <c r="D12253" t="s">
        <v>4161</v>
      </c>
      <c r="E12253">
        <v>4.7500000000000001E-2</v>
      </c>
      <c r="F12253">
        <v>0.02</v>
      </c>
      <c r="G12253">
        <v>0</v>
      </c>
      <c r="H12253">
        <v>0</v>
      </c>
      <c r="I12253">
        <v>0</v>
      </c>
    </row>
    <row r="12254" spans="1:9" x14ac:dyDescent="0.25">
      <c r="A12254" t="s">
        <v>725</v>
      </c>
      <c r="B12254">
        <v>27539</v>
      </c>
      <c r="C12254" s="593">
        <v>7.2499999999999995E-2</v>
      </c>
      <c r="D12254" t="s">
        <v>4158</v>
      </c>
      <c r="E12254">
        <v>4.7500000000000001E-2</v>
      </c>
      <c r="F12254">
        <v>0.02</v>
      </c>
      <c r="G12254">
        <v>0</v>
      </c>
      <c r="H12254">
        <v>5.0000000000000001E-3</v>
      </c>
      <c r="I12254">
        <v>0</v>
      </c>
    </row>
    <row r="12255" spans="1:9" x14ac:dyDescent="0.25">
      <c r="A12255" t="s">
        <v>725</v>
      </c>
      <c r="B12255">
        <v>27540</v>
      </c>
      <c r="C12255" s="593">
        <v>7.2499999999999995E-2</v>
      </c>
      <c r="D12255" t="s">
        <v>4158</v>
      </c>
      <c r="E12255">
        <v>4.7500000000000001E-2</v>
      </c>
      <c r="F12255">
        <v>0.02</v>
      </c>
      <c r="G12255">
        <v>0</v>
      </c>
      <c r="H12255">
        <v>5.0000000000000001E-3</v>
      </c>
      <c r="I12255">
        <v>0</v>
      </c>
    </row>
    <row r="12256" spans="1:9" x14ac:dyDescent="0.25">
      <c r="A12256" t="s">
        <v>725</v>
      </c>
      <c r="B12256">
        <v>27541</v>
      </c>
      <c r="C12256" s="593">
        <v>7.4999999999999997E-2</v>
      </c>
      <c r="D12256" t="s">
        <v>4118</v>
      </c>
      <c r="E12256">
        <v>4.7500000000000001E-2</v>
      </c>
      <c r="F12256">
        <v>2.2499999999999999E-2</v>
      </c>
      <c r="G12256">
        <v>0</v>
      </c>
      <c r="H12256">
        <v>5.0000000000000001E-3</v>
      </c>
      <c r="I12256">
        <v>0</v>
      </c>
    </row>
    <row r="12257" spans="1:9" x14ac:dyDescent="0.25">
      <c r="A12257" t="s">
        <v>725</v>
      </c>
      <c r="B12257">
        <v>27542</v>
      </c>
      <c r="C12257" s="593">
        <v>6.7500000000000004E-2</v>
      </c>
      <c r="D12257" t="s">
        <v>4162</v>
      </c>
      <c r="E12257">
        <v>4.7500000000000001E-2</v>
      </c>
      <c r="F12257">
        <v>0.02</v>
      </c>
      <c r="G12257">
        <v>0</v>
      </c>
      <c r="H12257">
        <v>0</v>
      </c>
      <c r="I12257">
        <v>0</v>
      </c>
    </row>
    <row r="12258" spans="1:9" x14ac:dyDescent="0.25">
      <c r="A12258" t="s">
        <v>725</v>
      </c>
      <c r="B12258">
        <v>27543</v>
      </c>
      <c r="C12258" s="593">
        <v>7.0000000000000007E-2</v>
      </c>
      <c r="D12258" t="s">
        <v>4149</v>
      </c>
      <c r="E12258">
        <v>4.7500000000000001E-2</v>
      </c>
      <c r="F12258">
        <v>2.2499999999999999E-2</v>
      </c>
      <c r="G12258">
        <v>0</v>
      </c>
      <c r="H12258">
        <v>0</v>
      </c>
      <c r="I12258">
        <v>0</v>
      </c>
    </row>
    <row r="12259" spans="1:9" x14ac:dyDescent="0.25">
      <c r="A12259" t="s">
        <v>725</v>
      </c>
      <c r="B12259">
        <v>27544</v>
      </c>
      <c r="C12259" s="593">
        <v>6.7500000000000004E-2</v>
      </c>
      <c r="D12259" t="s">
        <v>4163</v>
      </c>
      <c r="E12259">
        <v>4.7500000000000001E-2</v>
      </c>
      <c r="F12259">
        <v>0.02</v>
      </c>
      <c r="G12259">
        <v>0</v>
      </c>
      <c r="H12259">
        <v>0</v>
      </c>
      <c r="I12259">
        <v>0</v>
      </c>
    </row>
    <row r="12260" spans="1:9" x14ac:dyDescent="0.25">
      <c r="A12260" t="s">
        <v>725</v>
      </c>
      <c r="B12260">
        <v>27545</v>
      </c>
      <c r="C12260" s="593">
        <v>7.2499999999999995E-2</v>
      </c>
      <c r="D12260" t="s">
        <v>4164</v>
      </c>
      <c r="E12260">
        <v>4.7500000000000001E-2</v>
      </c>
      <c r="F12260">
        <v>0.02</v>
      </c>
      <c r="G12260">
        <v>0</v>
      </c>
      <c r="H12260">
        <v>5.0000000000000001E-3</v>
      </c>
      <c r="I12260">
        <v>0</v>
      </c>
    </row>
    <row r="12261" spans="1:9" x14ac:dyDescent="0.25">
      <c r="A12261" t="s">
        <v>725</v>
      </c>
      <c r="B12261">
        <v>27546</v>
      </c>
      <c r="C12261" s="593">
        <v>7.0000000000000007E-2</v>
      </c>
      <c r="D12261" t="s">
        <v>4165</v>
      </c>
      <c r="E12261">
        <v>4.7500000000000001E-2</v>
      </c>
      <c r="F12261">
        <v>2.2499999999999999E-2</v>
      </c>
      <c r="G12261">
        <v>0</v>
      </c>
      <c r="H12261">
        <v>0</v>
      </c>
      <c r="I12261">
        <v>0</v>
      </c>
    </row>
    <row r="12262" spans="1:9" x14ac:dyDescent="0.25">
      <c r="A12262" t="s">
        <v>725</v>
      </c>
      <c r="B12262">
        <v>27549</v>
      </c>
      <c r="C12262" s="593">
        <v>6.7500000000000004E-2</v>
      </c>
      <c r="D12262" t="s">
        <v>4166</v>
      </c>
      <c r="E12262">
        <v>4.7500000000000001E-2</v>
      </c>
      <c r="F12262">
        <v>0.02</v>
      </c>
      <c r="G12262">
        <v>0</v>
      </c>
      <c r="H12262">
        <v>0</v>
      </c>
      <c r="I12262">
        <v>0</v>
      </c>
    </row>
    <row r="12263" spans="1:9" x14ac:dyDescent="0.25">
      <c r="A12263" t="s">
        <v>725</v>
      </c>
      <c r="B12263">
        <v>27551</v>
      </c>
      <c r="C12263" s="593">
        <v>6.7500000000000004E-2</v>
      </c>
      <c r="D12263" t="s">
        <v>2898</v>
      </c>
      <c r="E12263">
        <v>4.7500000000000001E-2</v>
      </c>
      <c r="F12263">
        <v>0.02</v>
      </c>
      <c r="G12263">
        <v>0</v>
      </c>
      <c r="H12263">
        <v>0</v>
      </c>
      <c r="I12263">
        <v>0</v>
      </c>
    </row>
    <row r="12264" spans="1:9" x14ac:dyDescent="0.25">
      <c r="A12264" t="s">
        <v>725</v>
      </c>
      <c r="B12264">
        <v>27552</v>
      </c>
      <c r="C12264" s="593">
        <v>7.0000000000000007E-2</v>
      </c>
      <c r="D12264" t="s">
        <v>4149</v>
      </c>
      <c r="E12264">
        <v>4.7500000000000001E-2</v>
      </c>
      <c r="F12264">
        <v>2.2499999999999999E-2</v>
      </c>
      <c r="G12264">
        <v>0</v>
      </c>
      <c r="H12264">
        <v>0</v>
      </c>
      <c r="I12264">
        <v>0</v>
      </c>
    </row>
    <row r="12265" spans="1:9" x14ac:dyDescent="0.25">
      <c r="A12265" t="s">
        <v>725</v>
      </c>
      <c r="B12265">
        <v>27553</v>
      </c>
      <c r="C12265" s="593">
        <v>6.7500000000000004E-2</v>
      </c>
      <c r="D12265" t="s">
        <v>4160</v>
      </c>
      <c r="E12265">
        <v>4.7500000000000001E-2</v>
      </c>
      <c r="F12265">
        <v>0.02</v>
      </c>
      <c r="G12265">
        <v>0</v>
      </c>
      <c r="H12265">
        <v>0</v>
      </c>
      <c r="I12265">
        <v>0</v>
      </c>
    </row>
    <row r="12266" spans="1:9" x14ac:dyDescent="0.25">
      <c r="A12266" t="s">
        <v>725</v>
      </c>
      <c r="B12266">
        <v>27555</v>
      </c>
      <c r="C12266" s="593">
        <v>6.7500000000000004E-2</v>
      </c>
      <c r="D12266" t="s">
        <v>4167</v>
      </c>
      <c r="E12266">
        <v>4.7500000000000001E-2</v>
      </c>
      <c r="F12266">
        <v>0.02</v>
      </c>
      <c r="G12266">
        <v>0</v>
      </c>
      <c r="H12266">
        <v>0</v>
      </c>
      <c r="I12266">
        <v>0</v>
      </c>
    </row>
    <row r="12267" spans="1:9" x14ac:dyDescent="0.25">
      <c r="A12267" t="s">
        <v>725</v>
      </c>
      <c r="B12267">
        <v>27556</v>
      </c>
      <c r="C12267" s="593">
        <v>6.7500000000000004E-2</v>
      </c>
      <c r="D12267" t="s">
        <v>4161</v>
      </c>
      <c r="E12267">
        <v>4.7500000000000001E-2</v>
      </c>
      <c r="F12267">
        <v>0.02</v>
      </c>
      <c r="G12267">
        <v>0</v>
      </c>
      <c r="H12267">
        <v>0</v>
      </c>
      <c r="I12267">
        <v>0</v>
      </c>
    </row>
    <row r="12268" spans="1:9" x14ac:dyDescent="0.25">
      <c r="A12268" t="s">
        <v>725</v>
      </c>
      <c r="B12268">
        <v>27557</v>
      </c>
      <c r="C12268" s="593">
        <v>6.7500000000000004E-2</v>
      </c>
      <c r="D12268" t="s">
        <v>4168</v>
      </c>
      <c r="E12268">
        <v>4.7500000000000001E-2</v>
      </c>
      <c r="F12268">
        <v>0.02</v>
      </c>
      <c r="G12268">
        <v>0</v>
      </c>
      <c r="H12268">
        <v>0</v>
      </c>
      <c r="I12268">
        <v>0</v>
      </c>
    </row>
    <row r="12269" spans="1:9" x14ac:dyDescent="0.25">
      <c r="A12269" t="s">
        <v>725</v>
      </c>
      <c r="B12269">
        <v>27559</v>
      </c>
      <c r="C12269" s="593">
        <v>7.0000000000000007E-2</v>
      </c>
      <c r="D12269" t="s">
        <v>4169</v>
      </c>
      <c r="E12269">
        <v>4.7500000000000001E-2</v>
      </c>
      <c r="F12269">
        <v>2.2499999999999999E-2</v>
      </c>
      <c r="G12269">
        <v>0</v>
      </c>
      <c r="H12269">
        <v>0</v>
      </c>
      <c r="I12269">
        <v>0</v>
      </c>
    </row>
    <row r="12270" spans="1:9" x14ac:dyDescent="0.25">
      <c r="A12270" t="s">
        <v>725</v>
      </c>
      <c r="B12270">
        <v>27560</v>
      </c>
      <c r="C12270" s="593">
        <v>7.4999999999999997E-2</v>
      </c>
      <c r="D12270" t="s">
        <v>4170</v>
      </c>
      <c r="E12270">
        <v>4.7500000000000001E-2</v>
      </c>
      <c r="F12270">
        <v>2.2499999999999999E-2</v>
      </c>
      <c r="G12270">
        <v>0</v>
      </c>
      <c r="H12270">
        <v>5.0000000000000001E-3</v>
      </c>
      <c r="I12270">
        <v>0</v>
      </c>
    </row>
    <row r="12271" spans="1:9" x14ac:dyDescent="0.25">
      <c r="A12271" t="s">
        <v>725</v>
      </c>
      <c r="B12271">
        <v>27562</v>
      </c>
      <c r="C12271" s="593">
        <v>7.2499999999999995E-2</v>
      </c>
      <c r="D12271" t="s">
        <v>4146</v>
      </c>
      <c r="E12271">
        <v>4.7500000000000001E-2</v>
      </c>
      <c r="F12271">
        <v>0.02</v>
      </c>
      <c r="G12271">
        <v>0</v>
      </c>
      <c r="H12271">
        <v>5.0000000000000001E-3</v>
      </c>
      <c r="I12271">
        <v>0</v>
      </c>
    </row>
    <row r="12272" spans="1:9" x14ac:dyDescent="0.25">
      <c r="A12272" t="s">
        <v>725</v>
      </c>
      <c r="B12272">
        <v>27563</v>
      </c>
      <c r="C12272" s="593">
        <v>6.7500000000000004E-2</v>
      </c>
      <c r="D12272" t="s">
        <v>4171</v>
      </c>
      <c r="E12272">
        <v>4.7500000000000001E-2</v>
      </c>
      <c r="F12272">
        <v>0.02</v>
      </c>
      <c r="G12272">
        <v>0</v>
      </c>
      <c r="H12272">
        <v>0</v>
      </c>
      <c r="I12272">
        <v>0</v>
      </c>
    </row>
    <row r="12273" spans="1:9" x14ac:dyDescent="0.25">
      <c r="A12273" t="s">
        <v>725</v>
      </c>
      <c r="B12273">
        <v>27565</v>
      </c>
      <c r="C12273" s="593">
        <v>6.7500000000000004E-2</v>
      </c>
      <c r="D12273" t="s">
        <v>1458</v>
      </c>
      <c r="E12273">
        <v>4.7500000000000001E-2</v>
      </c>
      <c r="F12273">
        <v>0.02</v>
      </c>
      <c r="G12273">
        <v>0</v>
      </c>
      <c r="H12273">
        <v>0</v>
      </c>
      <c r="I12273">
        <v>0</v>
      </c>
    </row>
    <row r="12274" spans="1:9" x14ac:dyDescent="0.25">
      <c r="A12274" t="s">
        <v>725</v>
      </c>
      <c r="B12274">
        <v>27568</v>
      </c>
      <c r="C12274" s="593">
        <v>7.0000000000000007E-2</v>
      </c>
      <c r="D12274" t="s">
        <v>4172</v>
      </c>
      <c r="E12274">
        <v>4.7500000000000001E-2</v>
      </c>
      <c r="F12274">
        <v>2.2499999999999999E-2</v>
      </c>
      <c r="G12274">
        <v>0</v>
      </c>
      <c r="H12274">
        <v>0</v>
      </c>
      <c r="I12274">
        <v>0</v>
      </c>
    </row>
    <row r="12275" spans="1:9" x14ac:dyDescent="0.25">
      <c r="A12275" t="s">
        <v>725</v>
      </c>
      <c r="B12275">
        <v>27569</v>
      </c>
      <c r="C12275" s="593">
        <v>6.7500000000000004E-2</v>
      </c>
      <c r="D12275" t="s">
        <v>3230</v>
      </c>
      <c r="E12275">
        <v>4.7500000000000001E-2</v>
      </c>
      <c r="F12275">
        <v>0.02</v>
      </c>
      <c r="G12275">
        <v>0</v>
      </c>
      <c r="H12275">
        <v>0</v>
      </c>
      <c r="I12275">
        <v>0</v>
      </c>
    </row>
    <row r="12276" spans="1:9" x14ac:dyDescent="0.25">
      <c r="A12276" t="s">
        <v>725</v>
      </c>
      <c r="B12276">
        <v>27570</v>
      </c>
      <c r="C12276" s="593">
        <v>6.7500000000000004E-2</v>
      </c>
      <c r="D12276" t="s">
        <v>3238</v>
      </c>
      <c r="E12276">
        <v>4.7500000000000001E-2</v>
      </c>
      <c r="F12276">
        <v>0.02</v>
      </c>
      <c r="G12276">
        <v>0</v>
      </c>
      <c r="H12276">
        <v>0</v>
      </c>
      <c r="I12276">
        <v>0</v>
      </c>
    </row>
    <row r="12277" spans="1:9" x14ac:dyDescent="0.25">
      <c r="A12277" t="s">
        <v>725</v>
      </c>
      <c r="B12277">
        <v>27571</v>
      </c>
      <c r="C12277" s="593">
        <v>7.2499999999999995E-2</v>
      </c>
      <c r="D12277" t="s">
        <v>4173</v>
      </c>
      <c r="E12277">
        <v>4.7500000000000001E-2</v>
      </c>
      <c r="F12277">
        <v>0.02</v>
      </c>
      <c r="G12277">
        <v>0</v>
      </c>
      <c r="H12277">
        <v>5.0000000000000001E-3</v>
      </c>
      <c r="I12277">
        <v>0</v>
      </c>
    </row>
    <row r="12278" spans="1:9" x14ac:dyDescent="0.25">
      <c r="A12278" t="s">
        <v>725</v>
      </c>
      <c r="B12278">
        <v>27572</v>
      </c>
      <c r="C12278" s="593">
        <v>7.4999999999999997E-2</v>
      </c>
      <c r="D12278" t="s">
        <v>4118</v>
      </c>
      <c r="E12278">
        <v>4.7500000000000001E-2</v>
      </c>
      <c r="F12278">
        <v>2.2499999999999999E-2</v>
      </c>
      <c r="G12278">
        <v>0</v>
      </c>
      <c r="H12278">
        <v>5.0000000000000001E-3</v>
      </c>
      <c r="I12278">
        <v>0</v>
      </c>
    </row>
    <row r="12279" spans="1:9" x14ac:dyDescent="0.25">
      <c r="A12279" t="s">
        <v>725</v>
      </c>
      <c r="B12279">
        <v>27573</v>
      </c>
      <c r="C12279" s="593">
        <v>6.7500000000000004E-2</v>
      </c>
      <c r="D12279" t="s">
        <v>4174</v>
      </c>
      <c r="E12279">
        <v>4.7500000000000001E-2</v>
      </c>
      <c r="F12279">
        <v>0.02</v>
      </c>
      <c r="G12279">
        <v>0</v>
      </c>
      <c r="H12279">
        <v>0</v>
      </c>
      <c r="I12279">
        <v>0</v>
      </c>
    </row>
    <row r="12280" spans="1:9" x14ac:dyDescent="0.25">
      <c r="A12280" t="s">
        <v>725</v>
      </c>
      <c r="B12280">
        <v>27574</v>
      </c>
      <c r="C12280" s="593">
        <v>6.7500000000000004E-2</v>
      </c>
      <c r="D12280" t="s">
        <v>4174</v>
      </c>
      <c r="E12280">
        <v>4.7500000000000001E-2</v>
      </c>
      <c r="F12280">
        <v>0.02</v>
      </c>
      <c r="G12280">
        <v>0</v>
      </c>
      <c r="H12280">
        <v>0</v>
      </c>
      <c r="I12280">
        <v>0</v>
      </c>
    </row>
    <row r="12281" spans="1:9" x14ac:dyDescent="0.25">
      <c r="A12281" t="s">
        <v>725</v>
      </c>
      <c r="B12281">
        <v>27576</v>
      </c>
      <c r="C12281" s="593">
        <v>6.7500000000000004E-2</v>
      </c>
      <c r="D12281" t="s">
        <v>4167</v>
      </c>
      <c r="E12281">
        <v>4.7500000000000001E-2</v>
      </c>
      <c r="F12281">
        <v>0.02</v>
      </c>
      <c r="G12281">
        <v>0</v>
      </c>
      <c r="H12281">
        <v>0</v>
      </c>
      <c r="I12281">
        <v>0</v>
      </c>
    </row>
    <row r="12282" spans="1:9" x14ac:dyDescent="0.25">
      <c r="A12282" t="s">
        <v>725</v>
      </c>
      <c r="B12282">
        <v>27577</v>
      </c>
      <c r="C12282" s="593">
        <v>6.7500000000000004E-2</v>
      </c>
      <c r="D12282" t="s">
        <v>4175</v>
      </c>
      <c r="E12282">
        <v>4.7500000000000001E-2</v>
      </c>
      <c r="F12282">
        <v>0.02</v>
      </c>
      <c r="G12282">
        <v>0</v>
      </c>
      <c r="H12282">
        <v>0</v>
      </c>
      <c r="I12282">
        <v>0</v>
      </c>
    </row>
    <row r="12283" spans="1:9" x14ac:dyDescent="0.25">
      <c r="A12283" t="s">
        <v>725</v>
      </c>
      <c r="B12283">
        <v>27581</v>
      </c>
      <c r="C12283" s="593">
        <v>6.7500000000000004E-2</v>
      </c>
      <c r="D12283" t="s">
        <v>4176</v>
      </c>
      <c r="E12283">
        <v>4.7500000000000001E-2</v>
      </c>
      <c r="F12283">
        <v>0.02</v>
      </c>
      <c r="G12283">
        <v>0</v>
      </c>
      <c r="H12283">
        <v>0</v>
      </c>
      <c r="I12283">
        <v>0</v>
      </c>
    </row>
    <row r="12284" spans="1:9" x14ac:dyDescent="0.25">
      <c r="A12284" t="s">
        <v>725</v>
      </c>
      <c r="B12284">
        <v>27582</v>
      </c>
      <c r="C12284" s="593">
        <v>6.7500000000000004E-2</v>
      </c>
      <c r="D12284" t="s">
        <v>4177</v>
      </c>
      <c r="E12284">
        <v>4.7500000000000001E-2</v>
      </c>
      <c r="F12284">
        <v>0.02</v>
      </c>
      <c r="G12284">
        <v>0</v>
      </c>
      <c r="H12284">
        <v>0</v>
      </c>
      <c r="I12284">
        <v>0</v>
      </c>
    </row>
    <row r="12285" spans="1:9" x14ac:dyDescent="0.25">
      <c r="A12285" t="s">
        <v>725</v>
      </c>
      <c r="B12285">
        <v>27583</v>
      </c>
      <c r="C12285" s="593">
        <v>7.4999999999999997E-2</v>
      </c>
      <c r="D12285" t="s">
        <v>4118</v>
      </c>
      <c r="E12285">
        <v>4.7500000000000001E-2</v>
      </c>
      <c r="F12285">
        <v>2.2499999999999999E-2</v>
      </c>
      <c r="G12285">
        <v>0</v>
      </c>
      <c r="H12285">
        <v>5.0000000000000001E-3</v>
      </c>
      <c r="I12285">
        <v>0</v>
      </c>
    </row>
    <row r="12286" spans="1:9" x14ac:dyDescent="0.25">
      <c r="A12286" t="s">
        <v>725</v>
      </c>
      <c r="B12286">
        <v>27584</v>
      </c>
      <c r="C12286" s="593">
        <v>6.7500000000000004E-2</v>
      </c>
      <c r="D12286" t="s">
        <v>4160</v>
      </c>
      <c r="E12286">
        <v>4.7500000000000001E-2</v>
      </c>
      <c r="F12286">
        <v>0.02</v>
      </c>
      <c r="G12286">
        <v>0</v>
      </c>
      <c r="H12286">
        <v>0</v>
      </c>
      <c r="I12286">
        <v>0</v>
      </c>
    </row>
    <row r="12287" spans="1:9" x14ac:dyDescent="0.25">
      <c r="A12287" t="s">
        <v>725</v>
      </c>
      <c r="B12287">
        <v>27586</v>
      </c>
      <c r="C12287" s="593">
        <v>6.7500000000000004E-2</v>
      </c>
      <c r="D12287" t="s">
        <v>3238</v>
      </c>
      <c r="E12287">
        <v>4.7500000000000001E-2</v>
      </c>
      <c r="F12287">
        <v>0.02</v>
      </c>
      <c r="G12287">
        <v>0</v>
      </c>
      <c r="H12287">
        <v>0</v>
      </c>
      <c r="I12287">
        <v>0</v>
      </c>
    </row>
    <row r="12288" spans="1:9" x14ac:dyDescent="0.25">
      <c r="A12288" t="s">
        <v>725</v>
      </c>
      <c r="B12288">
        <v>27587</v>
      </c>
      <c r="C12288" s="593">
        <v>7.4999999999999997E-2</v>
      </c>
      <c r="D12288" t="s">
        <v>4178</v>
      </c>
      <c r="E12288">
        <v>4.7500000000000001E-2</v>
      </c>
      <c r="F12288">
        <v>2.2499999999999999E-2</v>
      </c>
      <c r="G12288">
        <v>0</v>
      </c>
      <c r="H12288">
        <v>5.0000000000000001E-3</v>
      </c>
      <c r="I12288">
        <v>0</v>
      </c>
    </row>
    <row r="12289" spans="1:9" x14ac:dyDescent="0.25">
      <c r="A12289" t="s">
        <v>725</v>
      </c>
      <c r="B12289">
        <v>27588</v>
      </c>
      <c r="C12289" s="593">
        <v>7.2499999999999995E-2</v>
      </c>
      <c r="D12289" t="s">
        <v>4179</v>
      </c>
      <c r="E12289">
        <v>4.7500000000000001E-2</v>
      </c>
      <c r="F12289">
        <v>0.02</v>
      </c>
      <c r="G12289">
        <v>0</v>
      </c>
      <c r="H12289">
        <v>5.0000000000000001E-3</v>
      </c>
      <c r="I12289">
        <v>0</v>
      </c>
    </row>
    <row r="12290" spans="1:9" x14ac:dyDescent="0.25">
      <c r="A12290" t="s">
        <v>725</v>
      </c>
      <c r="B12290">
        <v>27589</v>
      </c>
      <c r="C12290" s="593">
        <v>6.7500000000000004E-2</v>
      </c>
      <c r="D12290" t="s">
        <v>2844</v>
      </c>
      <c r="E12290">
        <v>4.7500000000000001E-2</v>
      </c>
      <c r="F12290">
        <v>0.02</v>
      </c>
      <c r="G12290">
        <v>0</v>
      </c>
      <c r="H12290">
        <v>0</v>
      </c>
      <c r="I12290">
        <v>0</v>
      </c>
    </row>
    <row r="12291" spans="1:9" x14ac:dyDescent="0.25">
      <c r="A12291" t="s">
        <v>725</v>
      </c>
      <c r="B12291">
        <v>27591</v>
      </c>
      <c r="C12291" s="593">
        <v>7.2499999999999995E-2</v>
      </c>
      <c r="D12291" t="s">
        <v>4173</v>
      </c>
      <c r="E12291">
        <v>4.7500000000000001E-2</v>
      </c>
      <c r="F12291">
        <v>0.02</v>
      </c>
      <c r="G12291">
        <v>0</v>
      </c>
      <c r="H12291">
        <v>5.0000000000000001E-3</v>
      </c>
      <c r="I12291">
        <v>0</v>
      </c>
    </row>
    <row r="12292" spans="1:9" x14ac:dyDescent="0.25">
      <c r="A12292" t="s">
        <v>725</v>
      </c>
      <c r="B12292">
        <v>27592</v>
      </c>
      <c r="C12292" s="593">
        <v>7.2499999999999995E-2</v>
      </c>
      <c r="D12292" t="s">
        <v>4158</v>
      </c>
      <c r="E12292">
        <v>4.7500000000000001E-2</v>
      </c>
      <c r="F12292">
        <v>0.02</v>
      </c>
      <c r="G12292">
        <v>0</v>
      </c>
      <c r="H12292">
        <v>5.0000000000000001E-3</v>
      </c>
      <c r="I12292">
        <v>0</v>
      </c>
    </row>
    <row r="12293" spans="1:9" x14ac:dyDescent="0.25">
      <c r="A12293" t="s">
        <v>725</v>
      </c>
      <c r="B12293">
        <v>27593</v>
      </c>
      <c r="C12293" s="593">
        <v>6.7500000000000004E-2</v>
      </c>
      <c r="D12293" t="s">
        <v>4175</v>
      </c>
      <c r="E12293">
        <v>4.7500000000000001E-2</v>
      </c>
      <c r="F12293">
        <v>0.02</v>
      </c>
      <c r="G12293">
        <v>0</v>
      </c>
      <c r="H12293">
        <v>0</v>
      </c>
      <c r="I12293">
        <v>0</v>
      </c>
    </row>
    <row r="12294" spans="1:9" x14ac:dyDescent="0.25">
      <c r="A12294" t="s">
        <v>725</v>
      </c>
      <c r="B12294">
        <v>27594</v>
      </c>
      <c r="C12294" s="593">
        <v>6.7500000000000004E-2</v>
      </c>
      <c r="D12294" t="s">
        <v>3238</v>
      </c>
      <c r="E12294">
        <v>4.7500000000000001E-2</v>
      </c>
      <c r="F12294">
        <v>0.02</v>
      </c>
      <c r="G12294">
        <v>0</v>
      </c>
      <c r="H12294">
        <v>0</v>
      </c>
      <c r="I12294">
        <v>0</v>
      </c>
    </row>
    <row r="12295" spans="1:9" x14ac:dyDescent="0.25">
      <c r="A12295" t="s">
        <v>725</v>
      </c>
      <c r="B12295">
        <v>27596</v>
      </c>
      <c r="C12295" s="593">
        <v>7.2499999999999995E-2</v>
      </c>
      <c r="D12295" t="s">
        <v>4156</v>
      </c>
      <c r="E12295">
        <v>4.7500000000000001E-2</v>
      </c>
      <c r="F12295">
        <v>0.02</v>
      </c>
      <c r="G12295">
        <v>0</v>
      </c>
      <c r="H12295">
        <v>5.0000000000000001E-3</v>
      </c>
      <c r="I12295">
        <v>0</v>
      </c>
    </row>
    <row r="12296" spans="1:9" x14ac:dyDescent="0.25">
      <c r="A12296" t="s">
        <v>725</v>
      </c>
      <c r="B12296">
        <v>27597</v>
      </c>
      <c r="C12296" s="593">
        <v>7.2499999999999995E-2</v>
      </c>
      <c r="D12296" t="s">
        <v>4180</v>
      </c>
      <c r="E12296">
        <v>4.7500000000000001E-2</v>
      </c>
      <c r="F12296">
        <v>0.02</v>
      </c>
      <c r="G12296">
        <v>0</v>
      </c>
      <c r="H12296">
        <v>5.0000000000000001E-3</v>
      </c>
      <c r="I12296">
        <v>0</v>
      </c>
    </row>
    <row r="12297" spans="1:9" x14ac:dyDescent="0.25">
      <c r="A12297" t="s">
        <v>725</v>
      </c>
      <c r="B12297">
        <v>27599</v>
      </c>
      <c r="C12297" s="593">
        <v>7.4999999999999997E-2</v>
      </c>
      <c r="D12297" t="s">
        <v>4154</v>
      </c>
      <c r="E12297">
        <v>4.7500000000000001E-2</v>
      </c>
      <c r="F12297">
        <v>2.2499999999999999E-2</v>
      </c>
      <c r="G12297">
        <v>0</v>
      </c>
      <c r="H12297">
        <v>5.0000000000000001E-3</v>
      </c>
      <c r="I12297">
        <v>0</v>
      </c>
    </row>
    <row r="12298" spans="1:9" x14ac:dyDescent="0.25">
      <c r="A12298" t="s">
        <v>725</v>
      </c>
      <c r="B12298">
        <v>27601</v>
      </c>
      <c r="C12298" s="593">
        <v>7.2499999999999995E-2</v>
      </c>
      <c r="D12298" t="s">
        <v>4170</v>
      </c>
      <c r="E12298">
        <v>4.7500000000000001E-2</v>
      </c>
      <c r="F12298">
        <v>0.02</v>
      </c>
      <c r="G12298">
        <v>0</v>
      </c>
      <c r="H12298">
        <v>5.0000000000000001E-3</v>
      </c>
      <c r="I12298">
        <v>0</v>
      </c>
    </row>
    <row r="12299" spans="1:9" x14ac:dyDescent="0.25">
      <c r="A12299" t="s">
        <v>725</v>
      </c>
      <c r="B12299">
        <v>27602</v>
      </c>
      <c r="C12299" s="593">
        <v>7.2499999999999995E-2</v>
      </c>
      <c r="D12299" t="s">
        <v>4170</v>
      </c>
      <c r="E12299">
        <v>4.7500000000000001E-2</v>
      </c>
      <c r="F12299">
        <v>0.02</v>
      </c>
      <c r="G12299">
        <v>0</v>
      </c>
      <c r="H12299">
        <v>5.0000000000000001E-3</v>
      </c>
      <c r="I12299">
        <v>0</v>
      </c>
    </row>
    <row r="12300" spans="1:9" x14ac:dyDescent="0.25">
      <c r="A12300" t="s">
        <v>725</v>
      </c>
      <c r="B12300">
        <v>27603</v>
      </c>
      <c r="C12300" s="593">
        <v>7.2499999999999995E-2</v>
      </c>
      <c r="D12300" t="s">
        <v>4158</v>
      </c>
      <c r="E12300">
        <v>4.7500000000000001E-2</v>
      </c>
      <c r="F12300">
        <v>0.02</v>
      </c>
      <c r="G12300">
        <v>0</v>
      </c>
      <c r="H12300">
        <v>5.0000000000000001E-3</v>
      </c>
      <c r="I12300">
        <v>0</v>
      </c>
    </row>
    <row r="12301" spans="1:9" x14ac:dyDescent="0.25">
      <c r="A12301" t="s">
        <v>725</v>
      </c>
      <c r="B12301">
        <v>27604</v>
      </c>
      <c r="C12301" s="593">
        <v>7.2499999999999995E-2</v>
      </c>
      <c r="D12301" t="s">
        <v>4164</v>
      </c>
      <c r="E12301">
        <v>4.7500000000000001E-2</v>
      </c>
      <c r="F12301">
        <v>0.02</v>
      </c>
      <c r="G12301">
        <v>0</v>
      </c>
      <c r="H12301">
        <v>5.0000000000000001E-3</v>
      </c>
      <c r="I12301">
        <v>0</v>
      </c>
    </row>
    <row r="12302" spans="1:9" x14ac:dyDescent="0.25">
      <c r="A12302" t="s">
        <v>725</v>
      </c>
      <c r="B12302">
        <v>27605</v>
      </c>
      <c r="C12302" s="593">
        <v>7.2499999999999995E-2</v>
      </c>
      <c r="D12302" t="s">
        <v>4170</v>
      </c>
      <c r="E12302">
        <v>4.7500000000000001E-2</v>
      </c>
      <c r="F12302">
        <v>0.02</v>
      </c>
      <c r="G12302">
        <v>0</v>
      </c>
      <c r="H12302">
        <v>5.0000000000000001E-3</v>
      </c>
      <c r="I12302">
        <v>0</v>
      </c>
    </row>
    <row r="12303" spans="1:9" x14ac:dyDescent="0.25">
      <c r="A12303" t="s">
        <v>725</v>
      </c>
      <c r="B12303">
        <v>27606</v>
      </c>
      <c r="C12303" s="593">
        <v>7.2499999999999995E-2</v>
      </c>
      <c r="D12303" t="s">
        <v>4153</v>
      </c>
      <c r="E12303">
        <v>4.7500000000000001E-2</v>
      </c>
      <c r="F12303">
        <v>0.02</v>
      </c>
      <c r="G12303">
        <v>0</v>
      </c>
      <c r="H12303">
        <v>5.0000000000000001E-3</v>
      </c>
      <c r="I12303">
        <v>0</v>
      </c>
    </row>
    <row r="12304" spans="1:9" x14ac:dyDescent="0.25">
      <c r="A12304" t="s">
        <v>725</v>
      </c>
      <c r="B12304">
        <v>27607</v>
      </c>
      <c r="C12304" s="593">
        <v>7.2499999999999995E-2</v>
      </c>
      <c r="D12304" t="s">
        <v>4153</v>
      </c>
      <c r="E12304">
        <v>4.7500000000000001E-2</v>
      </c>
      <c r="F12304">
        <v>0.02</v>
      </c>
      <c r="G12304">
        <v>0</v>
      </c>
      <c r="H12304">
        <v>5.0000000000000001E-3</v>
      </c>
      <c r="I12304">
        <v>0</v>
      </c>
    </row>
    <row r="12305" spans="1:9" x14ac:dyDescent="0.25">
      <c r="A12305" t="s">
        <v>725</v>
      </c>
      <c r="B12305">
        <v>27608</v>
      </c>
      <c r="C12305" s="593">
        <v>7.2499999999999995E-2</v>
      </c>
      <c r="D12305" t="s">
        <v>4170</v>
      </c>
      <c r="E12305">
        <v>4.7500000000000001E-2</v>
      </c>
      <c r="F12305">
        <v>0.02</v>
      </c>
      <c r="G12305">
        <v>0</v>
      </c>
      <c r="H12305">
        <v>5.0000000000000001E-3</v>
      </c>
      <c r="I12305">
        <v>0</v>
      </c>
    </row>
    <row r="12306" spans="1:9" x14ac:dyDescent="0.25">
      <c r="A12306" t="s">
        <v>725</v>
      </c>
      <c r="B12306">
        <v>27609</v>
      </c>
      <c r="C12306" s="593">
        <v>7.2499999999999995E-2</v>
      </c>
      <c r="D12306" t="s">
        <v>4170</v>
      </c>
      <c r="E12306">
        <v>4.7500000000000001E-2</v>
      </c>
      <c r="F12306">
        <v>0.02</v>
      </c>
      <c r="G12306">
        <v>0</v>
      </c>
      <c r="H12306">
        <v>5.0000000000000001E-3</v>
      </c>
      <c r="I12306">
        <v>0</v>
      </c>
    </row>
    <row r="12307" spans="1:9" x14ac:dyDescent="0.25">
      <c r="A12307" t="s">
        <v>725</v>
      </c>
      <c r="B12307">
        <v>27610</v>
      </c>
      <c r="C12307" s="593">
        <v>7.2499999999999995E-2</v>
      </c>
      <c r="D12307" t="s">
        <v>4164</v>
      </c>
      <c r="E12307">
        <v>4.7500000000000001E-2</v>
      </c>
      <c r="F12307">
        <v>0.02</v>
      </c>
      <c r="G12307">
        <v>0</v>
      </c>
      <c r="H12307">
        <v>5.0000000000000001E-3</v>
      </c>
      <c r="I12307">
        <v>0</v>
      </c>
    </row>
    <row r="12308" spans="1:9" x14ac:dyDescent="0.25">
      <c r="A12308" t="s">
        <v>725</v>
      </c>
      <c r="B12308">
        <v>27611</v>
      </c>
      <c r="C12308" s="593">
        <v>7.2499999999999995E-2</v>
      </c>
      <c r="D12308" t="s">
        <v>4170</v>
      </c>
      <c r="E12308">
        <v>4.7500000000000001E-2</v>
      </c>
      <c r="F12308">
        <v>0.02</v>
      </c>
      <c r="G12308">
        <v>0</v>
      </c>
      <c r="H12308">
        <v>5.0000000000000001E-3</v>
      </c>
      <c r="I12308">
        <v>0</v>
      </c>
    </row>
    <row r="12309" spans="1:9" x14ac:dyDescent="0.25">
      <c r="A12309" t="s">
        <v>725</v>
      </c>
      <c r="B12309">
        <v>27612</v>
      </c>
      <c r="C12309" s="593">
        <v>7.2499999999999995E-2</v>
      </c>
      <c r="D12309" t="s">
        <v>4170</v>
      </c>
      <c r="E12309">
        <v>4.7500000000000001E-2</v>
      </c>
      <c r="F12309">
        <v>0.02</v>
      </c>
      <c r="G12309">
        <v>0</v>
      </c>
      <c r="H12309">
        <v>5.0000000000000001E-3</v>
      </c>
      <c r="I12309">
        <v>0</v>
      </c>
    </row>
    <row r="12310" spans="1:9" x14ac:dyDescent="0.25">
      <c r="A12310" t="s">
        <v>725</v>
      </c>
      <c r="B12310">
        <v>27613</v>
      </c>
      <c r="C12310" s="593">
        <v>7.4999999999999997E-2</v>
      </c>
      <c r="D12310" t="s">
        <v>4170</v>
      </c>
      <c r="E12310">
        <v>4.7500000000000001E-2</v>
      </c>
      <c r="F12310">
        <v>2.2499999999999999E-2</v>
      </c>
      <c r="G12310">
        <v>0</v>
      </c>
      <c r="H12310">
        <v>5.0000000000000001E-3</v>
      </c>
      <c r="I12310">
        <v>0</v>
      </c>
    </row>
    <row r="12311" spans="1:9" x14ac:dyDescent="0.25">
      <c r="A12311" t="s">
        <v>725</v>
      </c>
      <c r="B12311">
        <v>27614</v>
      </c>
      <c r="C12311" s="593">
        <v>7.2499999999999995E-2</v>
      </c>
      <c r="D12311" t="s">
        <v>4179</v>
      </c>
      <c r="E12311">
        <v>4.7500000000000001E-2</v>
      </c>
      <c r="F12311">
        <v>0.02</v>
      </c>
      <c r="G12311">
        <v>0</v>
      </c>
      <c r="H12311">
        <v>5.0000000000000001E-3</v>
      </c>
      <c r="I12311">
        <v>0</v>
      </c>
    </row>
    <row r="12312" spans="1:9" x14ac:dyDescent="0.25">
      <c r="A12312" t="s">
        <v>725</v>
      </c>
      <c r="B12312">
        <v>27615</v>
      </c>
      <c r="C12312" s="593">
        <v>7.2499999999999995E-2</v>
      </c>
      <c r="D12312" t="s">
        <v>4170</v>
      </c>
      <c r="E12312">
        <v>4.7500000000000001E-2</v>
      </c>
      <c r="F12312">
        <v>0.02</v>
      </c>
      <c r="G12312">
        <v>0</v>
      </c>
      <c r="H12312">
        <v>5.0000000000000001E-3</v>
      </c>
      <c r="I12312">
        <v>0</v>
      </c>
    </row>
    <row r="12313" spans="1:9" x14ac:dyDescent="0.25">
      <c r="A12313" t="s">
        <v>725</v>
      </c>
      <c r="B12313">
        <v>27616</v>
      </c>
      <c r="C12313" s="593">
        <v>7.2499999999999995E-2</v>
      </c>
      <c r="D12313" t="s">
        <v>4179</v>
      </c>
      <c r="E12313">
        <v>4.7500000000000001E-2</v>
      </c>
      <c r="F12313">
        <v>0.02</v>
      </c>
      <c r="G12313">
        <v>0</v>
      </c>
      <c r="H12313">
        <v>5.0000000000000001E-3</v>
      </c>
      <c r="I12313">
        <v>0</v>
      </c>
    </row>
    <row r="12314" spans="1:9" x14ac:dyDescent="0.25">
      <c r="A12314" t="s">
        <v>725</v>
      </c>
      <c r="B12314">
        <v>27617</v>
      </c>
      <c r="C12314" s="593">
        <v>7.4999999999999997E-2</v>
      </c>
      <c r="D12314" t="s">
        <v>4170</v>
      </c>
      <c r="E12314">
        <v>4.7500000000000001E-2</v>
      </c>
      <c r="F12314">
        <v>2.2499999999999999E-2</v>
      </c>
      <c r="G12314">
        <v>0</v>
      </c>
      <c r="H12314">
        <v>5.0000000000000001E-3</v>
      </c>
      <c r="I12314">
        <v>0</v>
      </c>
    </row>
    <row r="12315" spans="1:9" x14ac:dyDescent="0.25">
      <c r="A12315" t="s">
        <v>725</v>
      </c>
      <c r="B12315">
        <v>27619</v>
      </c>
      <c r="C12315" s="593">
        <v>7.2499999999999995E-2</v>
      </c>
      <c r="D12315" t="s">
        <v>4170</v>
      </c>
      <c r="E12315">
        <v>4.7500000000000001E-2</v>
      </c>
      <c r="F12315">
        <v>0.02</v>
      </c>
      <c r="G12315">
        <v>0</v>
      </c>
      <c r="H12315">
        <v>5.0000000000000001E-3</v>
      </c>
      <c r="I12315">
        <v>0</v>
      </c>
    </row>
    <row r="12316" spans="1:9" x14ac:dyDescent="0.25">
      <c r="A12316" t="s">
        <v>725</v>
      </c>
      <c r="B12316">
        <v>27620</v>
      </c>
      <c r="C12316" s="593">
        <v>7.2499999999999995E-2</v>
      </c>
      <c r="D12316" t="s">
        <v>4170</v>
      </c>
      <c r="E12316">
        <v>4.7500000000000001E-2</v>
      </c>
      <c r="F12316">
        <v>0.02</v>
      </c>
      <c r="G12316">
        <v>0</v>
      </c>
      <c r="H12316">
        <v>5.0000000000000001E-3</v>
      </c>
      <c r="I12316">
        <v>0</v>
      </c>
    </row>
    <row r="12317" spans="1:9" x14ac:dyDescent="0.25">
      <c r="A12317" t="s">
        <v>725</v>
      </c>
      <c r="B12317">
        <v>27622</v>
      </c>
      <c r="C12317" s="593">
        <v>7.2499999999999995E-2</v>
      </c>
      <c r="D12317" t="s">
        <v>4170</v>
      </c>
      <c r="E12317">
        <v>4.7500000000000001E-2</v>
      </c>
      <c r="F12317">
        <v>0.02</v>
      </c>
      <c r="G12317">
        <v>0</v>
      </c>
      <c r="H12317">
        <v>5.0000000000000001E-3</v>
      </c>
      <c r="I12317">
        <v>0</v>
      </c>
    </row>
    <row r="12318" spans="1:9" x14ac:dyDescent="0.25">
      <c r="A12318" t="s">
        <v>725</v>
      </c>
      <c r="B12318">
        <v>27623</v>
      </c>
      <c r="C12318" s="593">
        <v>7.2499999999999995E-2</v>
      </c>
      <c r="D12318" t="s">
        <v>4170</v>
      </c>
      <c r="E12318">
        <v>4.7500000000000001E-2</v>
      </c>
      <c r="F12318">
        <v>0.02</v>
      </c>
      <c r="G12318">
        <v>0</v>
      </c>
      <c r="H12318">
        <v>5.0000000000000001E-3</v>
      </c>
      <c r="I12318">
        <v>0</v>
      </c>
    </row>
    <row r="12319" spans="1:9" x14ac:dyDescent="0.25">
      <c r="A12319" t="s">
        <v>725</v>
      </c>
      <c r="B12319">
        <v>27624</v>
      </c>
      <c r="C12319" s="593">
        <v>7.2499999999999995E-2</v>
      </c>
      <c r="D12319" t="s">
        <v>4170</v>
      </c>
      <c r="E12319">
        <v>4.7500000000000001E-2</v>
      </c>
      <c r="F12319">
        <v>0.02</v>
      </c>
      <c r="G12319">
        <v>0</v>
      </c>
      <c r="H12319">
        <v>5.0000000000000001E-3</v>
      </c>
      <c r="I12319">
        <v>0</v>
      </c>
    </row>
    <row r="12320" spans="1:9" x14ac:dyDescent="0.25">
      <c r="A12320" t="s">
        <v>725</v>
      </c>
      <c r="B12320">
        <v>27625</v>
      </c>
      <c r="C12320" s="593">
        <v>7.2499999999999995E-2</v>
      </c>
      <c r="D12320" t="s">
        <v>4170</v>
      </c>
      <c r="E12320">
        <v>4.7500000000000001E-2</v>
      </c>
      <c r="F12320">
        <v>0.02</v>
      </c>
      <c r="G12320">
        <v>0</v>
      </c>
      <c r="H12320">
        <v>5.0000000000000001E-3</v>
      </c>
      <c r="I12320">
        <v>0</v>
      </c>
    </row>
    <row r="12321" spans="1:9" x14ac:dyDescent="0.25">
      <c r="A12321" t="s">
        <v>725</v>
      </c>
      <c r="B12321">
        <v>27626</v>
      </c>
      <c r="C12321" s="593">
        <v>7.2499999999999995E-2</v>
      </c>
      <c r="D12321" t="s">
        <v>4170</v>
      </c>
      <c r="E12321">
        <v>4.7500000000000001E-2</v>
      </c>
      <c r="F12321">
        <v>0.02</v>
      </c>
      <c r="G12321">
        <v>0</v>
      </c>
      <c r="H12321">
        <v>5.0000000000000001E-3</v>
      </c>
      <c r="I12321">
        <v>0</v>
      </c>
    </row>
    <row r="12322" spans="1:9" x14ac:dyDescent="0.25">
      <c r="A12322" t="s">
        <v>725</v>
      </c>
      <c r="B12322">
        <v>27627</v>
      </c>
      <c r="C12322" s="593">
        <v>7.2499999999999995E-2</v>
      </c>
      <c r="D12322" t="s">
        <v>4170</v>
      </c>
      <c r="E12322">
        <v>4.7500000000000001E-2</v>
      </c>
      <c r="F12322">
        <v>0.02</v>
      </c>
      <c r="G12322">
        <v>0</v>
      </c>
      <c r="H12322">
        <v>5.0000000000000001E-3</v>
      </c>
      <c r="I12322">
        <v>0</v>
      </c>
    </row>
    <row r="12323" spans="1:9" x14ac:dyDescent="0.25">
      <c r="A12323" t="s">
        <v>725</v>
      </c>
      <c r="B12323">
        <v>27628</v>
      </c>
      <c r="C12323" s="593">
        <v>7.2499999999999995E-2</v>
      </c>
      <c r="D12323" t="s">
        <v>4170</v>
      </c>
      <c r="E12323">
        <v>4.7500000000000001E-2</v>
      </c>
      <c r="F12323">
        <v>0.02</v>
      </c>
      <c r="G12323">
        <v>0</v>
      </c>
      <c r="H12323">
        <v>5.0000000000000001E-3</v>
      </c>
      <c r="I12323">
        <v>0</v>
      </c>
    </row>
    <row r="12324" spans="1:9" x14ac:dyDescent="0.25">
      <c r="A12324" t="s">
        <v>725</v>
      </c>
      <c r="B12324">
        <v>27629</v>
      </c>
      <c r="C12324" s="593">
        <v>7.2499999999999995E-2</v>
      </c>
      <c r="D12324" t="s">
        <v>4170</v>
      </c>
      <c r="E12324">
        <v>4.7500000000000001E-2</v>
      </c>
      <c r="F12324">
        <v>0.02</v>
      </c>
      <c r="G12324">
        <v>0</v>
      </c>
      <c r="H12324">
        <v>5.0000000000000001E-3</v>
      </c>
      <c r="I12324">
        <v>0</v>
      </c>
    </row>
    <row r="12325" spans="1:9" x14ac:dyDescent="0.25">
      <c r="A12325" t="s">
        <v>725</v>
      </c>
      <c r="B12325">
        <v>27634</v>
      </c>
      <c r="C12325" s="593">
        <v>7.2499999999999995E-2</v>
      </c>
      <c r="D12325" t="s">
        <v>4170</v>
      </c>
      <c r="E12325">
        <v>4.7500000000000001E-2</v>
      </c>
      <c r="F12325">
        <v>0.02</v>
      </c>
      <c r="G12325">
        <v>0</v>
      </c>
      <c r="H12325">
        <v>5.0000000000000001E-3</v>
      </c>
      <c r="I12325">
        <v>0</v>
      </c>
    </row>
    <row r="12326" spans="1:9" x14ac:dyDescent="0.25">
      <c r="A12326" t="s">
        <v>725</v>
      </c>
      <c r="B12326">
        <v>27635</v>
      </c>
      <c r="C12326" s="593">
        <v>7.2499999999999995E-2</v>
      </c>
      <c r="D12326" t="s">
        <v>4170</v>
      </c>
      <c r="E12326">
        <v>4.7500000000000001E-2</v>
      </c>
      <c r="F12326">
        <v>0.02</v>
      </c>
      <c r="G12326">
        <v>0</v>
      </c>
      <c r="H12326">
        <v>5.0000000000000001E-3</v>
      </c>
      <c r="I12326">
        <v>0</v>
      </c>
    </row>
    <row r="12327" spans="1:9" x14ac:dyDescent="0.25">
      <c r="A12327" t="s">
        <v>725</v>
      </c>
      <c r="B12327">
        <v>27636</v>
      </c>
      <c r="C12327" s="593">
        <v>7.2499999999999995E-2</v>
      </c>
      <c r="D12327" t="s">
        <v>4170</v>
      </c>
      <c r="E12327">
        <v>4.7500000000000001E-2</v>
      </c>
      <c r="F12327">
        <v>0.02</v>
      </c>
      <c r="G12327">
        <v>0</v>
      </c>
      <c r="H12327">
        <v>5.0000000000000001E-3</v>
      </c>
      <c r="I12327">
        <v>0</v>
      </c>
    </row>
    <row r="12328" spans="1:9" x14ac:dyDescent="0.25">
      <c r="A12328" t="s">
        <v>725</v>
      </c>
      <c r="B12328">
        <v>27640</v>
      </c>
      <c r="C12328" s="593">
        <v>7.2499999999999995E-2</v>
      </c>
      <c r="D12328" t="s">
        <v>4170</v>
      </c>
      <c r="E12328">
        <v>4.7500000000000001E-2</v>
      </c>
      <c r="F12328">
        <v>0.02</v>
      </c>
      <c r="G12328">
        <v>0</v>
      </c>
      <c r="H12328">
        <v>5.0000000000000001E-3</v>
      </c>
      <c r="I12328">
        <v>0</v>
      </c>
    </row>
    <row r="12329" spans="1:9" x14ac:dyDescent="0.25">
      <c r="A12329" t="s">
        <v>725</v>
      </c>
      <c r="B12329">
        <v>27650</v>
      </c>
      <c r="C12329" s="593">
        <v>7.2499999999999995E-2</v>
      </c>
      <c r="D12329" t="s">
        <v>4170</v>
      </c>
      <c r="E12329">
        <v>4.7500000000000001E-2</v>
      </c>
      <c r="F12329">
        <v>0.02</v>
      </c>
      <c r="G12329">
        <v>0</v>
      </c>
      <c r="H12329">
        <v>5.0000000000000001E-3</v>
      </c>
      <c r="I12329">
        <v>0</v>
      </c>
    </row>
    <row r="12330" spans="1:9" x14ac:dyDescent="0.25">
      <c r="A12330" t="s">
        <v>725</v>
      </c>
      <c r="B12330">
        <v>27656</v>
      </c>
      <c r="C12330" s="593">
        <v>7.2499999999999995E-2</v>
      </c>
      <c r="D12330" t="s">
        <v>4170</v>
      </c>
      <c r="E12330">
        <v>4.7500000000000001E-2</v>
      </c>
      <c r="F12330">
        <v>0.02</v>
      </c>
      <c r="G12330">
        <v>0</v>
      </c>
      <c r="H12330">
        <v>5.0000000000000001E-3</v>
      </c>
      <c r="I12330">
        <v>0</v>
      </c>
    </row>
    <row r="12331" spans="1:9" x14ac:dyDescent="0.25">
      <c r="A12331" t="s">
        <v>725</v>
      </c>
      <c r="B12331">
        <v>27658</v>
      </c>
      <c r="C12331" s="593">
        <v>7.2499999999999995E-2</v>
      </c>
      <c r="D12331" t="s">
        <v>4170</v>
      </c>
      <c r="E12331">
        <v>4.7500000000000001E-2</v>
      </c>
      <c r="F12331">
        <v>0.02</v>
      </c>
      <c r="G12331">
        <v>0</v>
      </c>
      <c r="H12331">
        <v>5.0000000000000001E-3</v>
      </c>
      <c r="I12331">
        <v>0</v>
      </c>
    </row>
    <row r="12332" spans="1:9" x14ac:dyDescent="0.25">
      <c r="A12332" t="s">
        <v>725</v>
      </c>
      <c r="B12332">
        <v>27661</v>
      </c>
      <c r="C12332" s="593">
        <v>7.2499999999999995E-2</v>
      </c>
      <c r="D12332" t="s">
        <v>4170</v>
      </c>
      <c r="E12332">
        <v>4.7500000000000001E-2</v>
      </c>
      <c r="F12332">
        <v>0.02</v>
      </c>
      <c r="G12332">
        <v>0</v>
      </c>
      <c r="H12332">
        <v>5.0000000000000001E-3</v>
      </c>
      <c r="I12332">
        <v>0</v>
      </c>
    </row>
    <row r="12333" spans="1:9" x14ac:dyDescent="0.25">
      <c r="A12333" t="s">
        <v>725</v>
      </c>
      <c r="B12333">
        <v>27668</v>
      </c>
      <c r="C12333" s="593">
        <v>7.2499999999999995E-2</v>
      </c>
      <c r="D12333" t="s">
        <v>4170</v>
      </c>
      <c r="E12333">
        <v>4.7500000000000001E-2</v>
      </c>
      <c r="F12333">
        <v>0.02</v>
      </c>
      <c r="G12333">
        <v>0</v>
      </c>
      <c r="H12333">
        <v>5.0000000000000001E-3</v>
      </c>
      <c r="I12333">
        <v>0</v>
      </c>
    </row>
    <row r="12334" spans="1:9" x14ac:dyDescent="0.25">
      <c r="A12334" t="s">
        <v>725</v>
      </c>
      <c r="B12334">
        <v>27675</v>
      </c>
      <c r="C12334" s="593">
        <v>7.2499999999999995E-2</v>
      </c>
      <c r="D12334" t="s">
        <v>4170</v>
      </c>
      <c r="E12334">
        <v>4.7500000000000001E-2</v>
      </c>
      <c r="F12334">
        <v>0.02</v>
      </c>
      <c r="G12334">
        <v>0</v>
      </c>
      <c r="H12334">
        <v>5.0000000000000001E-3</v>
      </c>
      <c r="I12334">
        <v>0</v>
      </c>
    </row>
    <row r="12335" spans="1:9" x14ac:dyDescent="0.25">
      <c r="A12335" t="s">
        <v>725</v>
      </c>
      <c r="B12335">
        <v>27676</v>
      </c>
      <c r="C12335" s="593">
        <v>7.2499999999999995E-2</v>
      </c>
      <c r="D12335" t="s">
        <v>4170</v>
      </c>
      <c r="E12335">
        <v>4.7500000000000001E-2</v>
      </c>
      <c r="F12335">
        <v>0.02</v>
      </c>
      <c r="G12335">
        <v>0</v>
      </c>
      <c r="H12335">
        <v>5.0000000000000001E-3</v>
      </c>
      <c r="I12335">
        <v>0</v>
      </c>
    </row>
    <row r="12336" spans="1:9" x14ac:dyDescent="0.25">
      <c r="A12336" t="s">
        <v>725</v>
      </c>
      <c r="B12336">
        <v>27690</v>
      </c>
      <c r="C12336" s="593">
        <v>7.2499999999999995E-2</v>
      </c>
      <c r="D12336" t="s">
        <v>1309</v>
      </c>
      <c r="E12336">
        <v>4.7500000000000001E-2</v>
      </c>
      <c r="F12336">
        <v>0.02</v>
      </c>
      <c r="G12336">
        <v>0</v>
      </c>
      <c r="H12336">
        <v>5.0000000000000001E-3</v>
      </c>
      <c r="I12336">
        <v>0</v>
      </c>
    </row>
    <row r="12337" spans="1:9" x14ac:dyDescent="0.25">
      <c r="A12337" t="s">
        <v>725</v>
      </c>
      <c r="B12337">
        <v>27695</v>
      </c>
      <c r="C12337" s="593">
        <v>7.2499999999999995E-2</v>
      </c>
      <c r="D12337" t="s">
        <v>4170</v>
      </c>
      <c r="E12337">
        <v>4.7500000000000001E-2</v>
      </c>
      <c r="F12337">
        <v>0.02</v>
      </c>
      <c r="G12337">
        <v>0</v>
      </c>
      <c r="H12337">
        <v>5.0000000000000001E-3</v>
      </c>
      <c r="I12337">
        <v>0</v>
      </c>
    </row>
    <row r="12338" spans="1:9" x14ac:dyDescent="0.25">
      <c r="A12338" t="s">
        <v>725</v>
      </c>
      <c r="B12338">
        <v>27697</v>
      </c>
      <c r="C12338" s="593">
        <v>7.2499999999999995E-2</v>
      </c>
      <c r="D12338" t="s">
        <v>4170</v>
      </c>
      <c r="E12338">
        <v>4.7500000000000001E-2</v>
      </c>
      <c r="F12338">
        <v>0.02</v>
      </c>
      <c r="G12338">
        <v>0</v>
      </c>
      <c r="H12338">
        <v>5.0000000000000001E-3</v>
      </c>
      <c r="I12338">
        <v>0</v>
      </c>
    </row>
    <row r="12339" spans="1:9" x14ac:dyDescent="0.25">
      <c r="A12339" t="s">
        <v>725</v>
      </c>
      <c r="B12339">
        <v>27698</v>
      </c>
      <c r="C12339" s="593">
        <v>7.2499999999999995E-2</v>
      </c>
      <c r="D12339" t="s">
        <v>4170</v>
      </c>
      <c r="E12339">
        <v>4.7500000000000001E-2</v>
      </c>
      <c r="F12339">
        <v>0.02</v>
      </c>
      <c r="G12339">
        <v>0</v>
      </c>
      <c r="H12339">
        <v>5.0000000000000001E-3</v>
      </c>
      <c r="I12339">
        <v>0</v>
      </c>
    </row>
    <row r="12340" spans="1:9" x14ac:dyDescent="0.25">
      <c r="A12340" t="s">
        <v>725</v>
      </c>
      <c r="B12340">
        <v>27699</v>
      </c>
      <c r="C12340" s="593">
        <v>7.2499999999999995E-2</v>
      </c>
      <c r="D12340" t="s">
        <v>4170</v>
      </c>
      <c r="E12340">
        <v>4.7500000000000001E-2</v>
      </c>
      <c r="F12340">
        <v>0.02</v>
      </c>
      <c r="G12340">
        <v>0</v>
      </c>
      <c r="H12340">
        <v>5.0000000000000001E-3</v>
      </c>
      <c r="I12340">
        <v>0</v>
      </c>
    </row>
    <row r="12341" spans="1:9" x14ac:dyDescent="0.25">
      <c r="A12341" t="s">
        <v>725</v>
      </c>
      <c r="B12341">
        <v>27701</v>
      </c>
      <c r="C12341" s="593">
        <v>7.4999999999999997E-2</v>
      </c>
      <c r="D12341" t="s">
        <v>4147</v>
      </c>
      <c r="E12341">
        <v>4.7500000000000001E-2</v>
      </c>
      <c r="F12341">
        <v>2.2499999999999999E-2</v>
      </c>
      <c r="G12341">
        <v>0</v>
      </c>
      <c r="H12341">
        <v>5.0000000000000001E-3</v>
      </c>
      <c r="I12341">
        <v>0</v>
      </c>
    </row>
    <row r="12342" spans="1:9" x14ac:dyDescent="0.25">
      <c r="A12342" t="s">
        <v>725</v>
      </c>
      <c r="B12342">
        <v>27702</v>
      </c>
      <c r="C12342" s="593">
        <v>7.4999999999999997E-2</v>
      </c>
      <c r="D12342" t="s">
        <v>4147</v>
      </c>
      <c r="E12342">
        <v>4.7500000000000001E-2</v>
      </c>
      <c r="F12342">
        <v>2.2499999999999999E-2</v>
      </c>
      <c r="G12342">
        <v>0</v>
      </c>
      <c r="H12342">
        <v>5.0000000000000001E-3</v>
      </c>
      <c r="I12342">
        <v>0</v>
      </c>
    </row>
    <row r="12343" spans="1:9" x14ac:dyDescent="0.25">
      <c r="A12343" t="s">
        <v>725</v>
      </c>
      <c r="B12343">
        <v>27703</v>
      </c>
      <c r="C12343" s="593">
        <v>7.4999999999999997E-2</v>
      </c>
      <c r="D12343" t="s">
        <v>4170</v>
      </c>
      <c r="E12343">
        <v>4.7500000000000001E-2</v>
      </c>
      <c r="F12343">
        <v>2.2499999999999999E-2</v>
      </c>
      <c r="G12343">
        <v>0</v>
      </c>
      <c r="H12343">
        <v>5.0000000000000001E-3</v>
      </c>
      <c r="I12343">
        <v>0</v>
      </c>
    </row>
    <row r="12344" spans="1:9" x14ac:dyDescent="0.25">
      <c r="A12344" t="s">
        <v>725</v>
      </c>
      <c r="B12344">
        <v>27704</v>
      </c>
      <c r="C12344" s="593">
        <v>7.4999999999999997E-2</v>
      </c>
      <c r="D12344" t="s">
        <v>4147</v>
      </c>
      <c r="E12344">
        <v>4.7500000000000001E-2</v>
      </c>
      <c r="F12344">
        <v>2.2499999999999999E-2</v>
      </c>
      <c r="G12344">
        <v>0</v>
      </c>
      <c r="H12344">
        <v>5.0000000000000001E-3</v>
      </c>
      <c r="I12344">
        <v>0</v>
      </c>
    </row>
    <row r="12345" spans="1:9" x14ac:dyDescent="0.25">
      <c r="A12345" t="s">
        <v>725</v>
      </c>
      <c r="B12345">
        <v>27705</v>
      </c>
      <c r="C12345" s="593">
        <v>7.4999999999999997E-2</v>
      </c>
      <c r="D12345" t="s">
        <v>4118</v>
      </c>
      <c r="E12345">
        <v>4.7500000000000001E-2</v>
      </c>
      <c r="F12345">
        <v>2.2499999999999999E-2</v>
      </c>
      <c r="G12345">
        <v>0</v>
      </c>
      <c r="H12345">
        <v>5.0000000000000001E-3</v>
      </c>
      <c r="I12345">
        <v>0</v>
      </c>
    </row>
    <row r="12346" spans="1:9" x14ac:dyDescent="0.25">
      <c r="A12346" t="s">
        <v>725</v>
      </c>
      <c r="B12346">
        <v>27706</v>
      </c>
      <c r="C12346" s="593">
        <v>7.4999999999999997E-2</v>
      </c>
      <c r="D12346" t="s">
        <v>4147</v>
      </c>
      <c r="E12346">
        <v>4.7500000000000001E-2</v>
      </c>
      <c r="F12346">
        <v>2.2499999999999999E-2</v>
      </c>
      <c r="G12346">
        <v>0</v>
      </c>
      <c r="H12346">
        <v>5.0000000000000001E-3</v>
      </c>
      <c r="I12346">
        <v>0</v>
      </c>
    </row>
    <row r="12347" spans="1:9" x14ac:dyDescent="0.25">
      <c r="A12347" t="s">
        <v>725</v>
      </c>
      <c r="B12347">
        <v>27707</v>
      </c>
      <c r="C12347" s="593">
        <v>7.4999999999999997E-2</v>
      </c>
      <c r="D12347" t="s">
        <v>4118</v>
      </c>
      <c r="E12347">
        <v>4.7500000000000001E-2</v>
      </c>
      <c r="F12347">
        <v>2.2499999999999999E-2</v>
      </c>
      <c r="G12347">
        <v>0</v>
      </c>
      <c r="H12347">
        <v>5.0000000000000001E-3</v>
      </c>
      <c r="I12347">
        <v>0</v>
      </c>
    </row>
    <row r="12348" spans="1:9" x14ac:dyDescent="0.25">
      <c r="A12348" t="s">
        <v>725</v>
      </c>
      <c r="B12348">
        <v>27708</v>
      </c>
      <c r="C12348" s="593">
        <v>7.4999999999999997E-2</v>
      </c>
      <c r="D12348" t="s">
        <v>4147</v>
      </c>
      <c r="E12348">
        <v>4.7500000000000001E-2</v>
      </c>
      <c r="F12348">
        <v>2.2499999999999999E-2</v>
      </c>
      <c r="G12348">
        <v>0</v>
      </c>
      <c r="H12348">
        <v>5.0000000000000001E-3</v>
      </c>
      <c r="I12348">
        <v>0</v>
      </c>
    </row>
    <row r="12349" spans="1:9" x14ac:dyDescent="0.25">
      <c r="A12349" t="s">
        <v>725</v>
      </c>
      <c r="B12349">
        <v>27709</v>
      </c>
      <c r="C12349" s="593">
        <v>7.4999999999999997E-2</v>
      </c>
      <c r="D12349" t="s">
        <v>4147</v>
      </c>
      <c r="E12349">
        <v>4.7500000000000001E-2</v>
      </c>
      <c r="F12349">
        <v>2.2499999999999999E-2</v>
      </c>
      <c r="G12349">
        <v>0</v>
      </c>
      <c r="H12349">
        <v>5.0000000000000001E-3</v>
      </c>
      <c r="I12349">
        <v>0</v>
      </c>
    </row>
    <row r="12350" spans="1:9" x14ac:dyDescent="0.25">
      <c r="A12350" t="s">
        <v>725</v>
      </c>
      <c r="B12350">
        <v>27710</v>
      </c>
      <c r="C12350" s="593">
        <v>7.4999999999999997E-2</v>
      </c>
      <c r="D12350" t="s">
        <v>4147</v>
      </c>
      <c r="E12350">
        <v>4.7500000000000001E-2</v>
      </c>
      <c r="F12350">
        <v>2.2499999999999999E-2</v>
      </c>
      <c r="G12350">
        <v>0</v>
      </c>
      <c r="H12350">
        <v>5.0000000000000001E-3</v>
      </c>
      <c r="I12350">
        <v>0</v>
      </c>
    </row>
    <row r="12351" spans="1:9" x14ac:dyDescent="0.25">
      <c r="A12351" t="s">
        <v>725</v>
      </c>
      <c r="B12351">
        <v>27711</v>
      </c>
      <c r="C12351" s="593">
        <v>7.4999999999999997E-2</v>
      </c>
      <c r="D12351" t="s">
        <v>4178</v>
      </c>
      <c r="E12351">
        <v>4.7500000000000001E-2</v>
      </c>
      <c r="F12351">
        <v>2.2499999999999999E-2</v>
      </c>
      <c r="G12351">
        <v>0</v>
      </c>
      <c r="H12351">
        <v>5.0000000000000001E-3</v>
      </c>
      <c r="I12351">
        <v>0</v>
      </c>
    </row>
    <row r="12352" spans="1:9" x14ac:dyDescent="0.25">
      <c r="A12352" t="s">
        <v>725</v>
      </c>
      <c r="B12352">
        <v>27712</v>
      </c>
      <c r="C12352" s="593">
        <v>7.4999999999999997E-2</v>
      </c>
      <c r="D12352" t="s">
        <v>4118</v>
      </c>
      <c r="E12352">
        <v>4.7500000000000001E-2</v>
      </c>
      <c r="F12352">
        <v>2.2499999999999999E-2</v>
      </c>
      <c r="G12352">
        <v>0</v>
      </c>
      <c r="H12352">
        <v>5.0000000000000001E-3</v>
      </c>
      <c r="I12352">
        <v>0</v>
      </c>
    </row>
    <row r="12353" spans="1:9" x14ac:dyDescent="0.25">
      <c r="A12353" t="s">
        <v>725</v>
      </c>
      <c r="B12353">
        <v>27713</v>
      </c>
      <c r="C12353" s="593">
        <v>7.4999999999999997E-2</v>
      </c>
      <c r="D12353" t="s">
        <v>4147</v>
      </c>
      <c r="E12353">
        <v>4.7500000000000001E-2</v>
      </c>
      <c r="F12353">
        <v>2.2499999999999999E-2</v>
      </c>
      <c r="G12353">
        <v>0</v>
      </c>
      <c r="H12353">
        <v>5.0000000000000001E-3</v>
      </c>
      <c r="I12353">
        <v>0</v>
      </c>
    </row>
    <row r="12354" spans="1:9" x14ac:dyDescent="0.25">
      <c r="A12354" t="s">
        <v>725</v>
      </c>
      <c r="B12354">
        <v>27715</v>
      </c>
      <c r="C12354" s="593">
        <v>7.4999999999999997E-2</v>
      </c>
      <c r="D12354" t="s">
        <v>4147</v>
      </c>
      <c r="E12354">
        <v>4.7500000000000001E-2</v>
      </c>
      <c r="F12354">
        <v>2.2499999999999999E-2</v>
      </c>
      <c r="G12354">
        <v>0</v>
      </c>
      <c r="H12354">
        <v>5.0000000000000001E-3</v>
      </c>
      <c r="I12354">
        <v>0</v>
      </c>
    </row>
    <row r="12355" spans="1:9" x14ac:dyDescent="0.25">
      <c r="A12355" t="s">
        <v>725</v>
      </c>
      <c r="B12355">
        <v>27717</v>
      </c>
      <c r="C12355" s="593">
        <v>7.4999999999999997E-2</v>
      </c>
      <c r="D12355" t="s">
        <v>4147</v>
      </c>
      <c r="E12355">
        <v>4.7500000000000001E-2</v>
      </c>
      <c r="F12355">
        <v>2.2499999999999999E-2</v>
      </c>
      <c r="G12355">
        <v>0</v>
      </c>
      <c r="H12355">
        <v>5.0000000000000001E-3</v>
      </c>
      <c r="I12355">
        <v>0</v>
      </c>
    </row>
    <row r="12356" spans="1:9" x14ac:dyDescent="0.25">
      <c r="A12356" t="s">
        <v>725</v>
      </c>
      <c r="B12356">
        <v>27722</v>
      </c>
      <c r="C12356" s="593">
        <v>7.4999999999999997E-2</v>
      </c>
      <c r="D12356" t="s">
        <v>4147</v>
      </c>
      <c r="E12356">
        <v>4.7500000000000001E-2</v>
      </c>
      <c r="F12356">
        <v>2.2499999999999999E-2</v>
      </c>
      <c r="G12356">
        <v>0</v>
      </c>
      <c r="H12356">
        <v>5.0000000000000001E-3</v>
      </c>
      <c r="I12356">
        <v>0</v>
      </c>
    </row>
    <row r="12357" spans="1:9" x14ac:dyDescent="0.25">
      <c r="A12357" t="s">
        <v>725</v>
      </c>
      <c r="B12357">
        <v>27801</v>
      </c>
      <c r="C12357" s="593">
        <v>7.0000000000000007E-2</v>
      </c>
      <c r="D12357" t="s">
        <v>4181</v>
      </c>
      <c r="E12357">
        <v>4.7500000000000001E-2</v>
      </c>
      <c r="F12357">
        <v>2.2499999999999999E-2</v>
      </c>
      <c r="G12357">
        <v>0</v>
      </c>
      <c r="H12357">
        <v>0</v>
      </c>
      <c r="I12357">
        <v>0</v>
      </c>
    </row>
    <row r="12358" spans="1:9" x14ac:dyDescent="0.25">
      <c r="A12358" t="s">
        <v>725</v>
      </c>
      <c r="B12358">
        <v>27802</v>
      </c>
      <c r="C12358" s="593">
        <v>7.0000000000000007E-2</v>
      </c>
      <c r="D12358" t="s">
        <v>4181</v>
      </c>
      <c r="E12358">
        <v>4.7500000000000001E-2</v>
      </c>
      <c r="F12358">
        <v>2.2499999999999999E-2</v>
      </c>
      <c r="G12358">
        <v>0</v>
      </c>
      <c r="H12358">
        <v>0</v>
      </c>
      <c r="I12358">
        <v>0</v>
      </c>
    </row>
    <row r="12359" spans="1:9" x14ac:dyDescent="0.25">
      <c r="A12359" t="s">
        <v>725</v>
      </c>
      <c r="B12359">
        <v>27803</v>
      </c>
      <c r="C12359" s="593">
        <v>7.0000000000000007E-2</v>
      </c>
      <c r="D12359" t="s">
        <v>4181</v>
      </c>
      <c r="E12359">
        <v>4.7500000000000001E-2</v>
      </c>
      <c r="F12359">
        <v>2.2499999999999999E-2</v>
      </c>
      <c r="G12359">
        <v>0</v>
      </c>
      <c r="H12359">
        <v>0</v>
      </c>
      <c r="I12359">
        <v>0</v>
      </c>
    </row>
    <row r="12360" spans="1:9" x14ac:dyDescent="0.25">
      <c r="A12360" t="s">
        <v>725</v>
      </c>
      <c r="B12360">
        <v>27804</v>
      </c>
      <c r="C12360" s="593">
        <v>7.0000000000000007E-2</v>
      </c>
      <c r="D12360" t="s">
        <v>4181</v>
      </c>
      <c r="E12360">
        <v>4.7500000000000001E-2</v>
      </c>
      <c r="F12360">
        <v>2.2499999999999999E-2</v>
      </c>
      <c r="G12360">
        <v>0</v>
      </c>
      <c r="H12360">
        <v>0</v>
      </c>
      <c r="I12360">
        <v>0</v>
      </c>
    </row>
    <row r="12361" spans="1:9" x14ac:dyDescent="0.25">
      <c r="A12361" t="s">
        <v>725</v>
      </c>
      <c r="B12361">
        <v>27805</v>
      </c>
      <c r="C12361" s="593">
        <v>7.0000000000000007E-2</v>
      </c>
      <c r="D12361" t="s">
        <v>4182</v>
      </c>
      <c r="E12361">
        <v>4.7500000000000001E-2</v>
      </c>
      <c r="F12361">
        <v>2.2499999999999999E-2</v>
      </c>
      <c r="G12361">
        <v>0</v>
      </c>
      <c r="H12361">
        <v>0</v>
      </c>
      <c r="I12361">
        <v>0</v>
      </c>
    </row>
    <row r="12362" spans="1:9" x14ac:dyDescent="0.25">
      <c r="A12362" t="s">
        <v>725</v>
      </c>
      <c r="B12362">
        <v>27806</v>
      </c>
      <c r="C12362" s="593">
        <v>6.7500000000000004E-2</v>
      </c>
      <c r="D12362" t="s">
        <v>2034</v>
      </c>
      <c r="E12362">
        <v>4.7500000000000001E-2</v>
      </c>
      <c r="F12362">
        <v>0.02</v>
      </c>
      <c r="G12362">
        <v>0</v>
      </c>
      <c r="H12362">
        <v>0</v>
      </c>
      <c r="I12362">
        <v>0</v>
      </c>
    </row>
    <row r="12363" spans="1:9" x14ac:dyDescent="0.25">
      <c r="A12363" t="s">
        <v>725</v>
      </c>
      <c r="B12363">
        <v>27807</v>
      </c>
      <c r="C12363" s="593">
        <v>6.7500000000000004E-2</v>
      </c>
      <c r="D12363" t="s">
        <v>4183</v>
      </c>
      <c r="E12363">
        <v>4.7500000000000001E-2</v>
      </c>
      <c r="F12363">
        <v>0.02</v>
      </c>
      <c r="G12363">
        <v>0</v>
      </c>
      <c r="H12363">
        <v>0</v>
      </c>
      <c r="I12363">
        <v>0</v>
      </c>
    </row>
    <row r="12364" spans="1:9" x14ac:dyDescent="0.25">
      <c r="A12364" t="s">
        <v>725</v>
      </c>
      <c r="B12364">
        <v>27808</v>
      </c>
      <c r="C12364" s="593">
        <v>6.7500000000000004E-2</v>
      </c>
      <c r="D12364" t="s">
        <v>3452</v>
      </c>
      <c r="E12364">
        <v>4.7500000000000001E-2</v>
      </c>
      <c r="F12364">
        <v>0.02</v>
      </c>
      <c r="G12364">
        <v>0</v>
      </c>
      <c r="H12364">
        <v>0</v>
      </c>
      <c r="I12364">
        <v>0</v>
      </c>
    </row>
    <row r="12365" spans="1:9" x14ac:dyDescent="0.25">
      <c r="A12365" t="s">
        <v>725</v>
      </c>
      <c r="B12365">
        <v>27809</v>
      </c>
      <c r="C12365" s="593">
        <v>7.0000000000000007E-2</v>
      </c>
      <c r="D12365" t="s">
        <v>4181</v>
      </c>
      <c r="E12365">
        <v>4.7500000000000001E-2</v>
      </c>
      <c r="F12365">
        <v>2.2499999999999999E-2</v>
      </c>
      <c r="G12365">
        <v>0</v>
      </c>
      <c r="H12365">
        <v>0</v>
      </c>
      <c r="I12365">
        <v>0</v>
      </c>
    </row>
    <row r="12366" spans="1:9" x14ac:dyDescent="0.25">
      <c r="A12366" t="s">
        <v>725</v>
      </c>
      <c r="B12366">
        <v>27810</v>
      </c>
      <c r="C12366" s="593">
        <v>6.7500000000000004E-2</v>
      </c>
      <c r="D12366" t="s">
        <v>4184</v>
      </c>
      <c r="E12366">
        <v>4.7500000000000001E-2</v>
      </c>
      <c r="F12366">
        <v>0.02</v>
      </c>
      <c r="G12366">
        <v>0</v>
      </c>
      <c r="H12366">
        <v>0</v>
      </c>
      <c r="I12366">
        <v>0</v>
      </c>
    </row>
    <row r="12367" spans="1:9" x14ac:dyDescent="0.25">
      <c r="A12367" t="s">
        <v>725</v>
      </c>
      <c r="B12367">
        <v>27811</v>
      </c>
      <c r="C12367" s="593">
        <v>7.0000000000000007E-2</v>
      </c>
      <c r="D12367" t="s">
        <v>4185</v>
      </c>
      <c r="E12367">
        <v>4.7500000000000001E-2</v>
      </c>
      <c r="F12367">
        <v>2.2499999999999999E-2</v>
      </c>
      <c r="G12367">
        <v>0</v>
      </c>
      <c r="H12367">
        <v>0</v>
      </c>
      <c r="I12367">
        <v>0</v>
      </c>
    </row>
    <row r="12368" spans="1:9" x14ac:dyDescent="0.25">
      <c r="A12368" t="s">
        <v>725</v>
      </c>
      <c r="B12368">
        <v>27812</v>
      </c>
      <c r="C12368" s="593">
        <v>7.0000000000000007E-2</v>
      </c>
      <c r="D12368" t="s">
        <v>4186</v>
      </c>
      <c r="E12368">
        <v>4.7500000000000001E-2</v>
      </c>
      <c r="F12368">
        <v>2.2499999999999999E-2</v>
      </c>
      <c r="G12368">
        <v>0</v>
      </c>
      <c r="H12368">
        <v>0</v>
      </c>
      <c r="I12368">
        <v>0</v>
      </c>
    </row>
    <row r="12369" spans="1:9" x14ac:dyDescent="0.25">
      <c r="A12369" t="s">
        <v>725</v>
      </c>
      <c r="B12369">
        <v>27813</v>
      </c>
      <c r="C12369" s="593">
        <v>6.7500000000000004E-2</v>
      </c>
      <c r="D12369" t="s">
        <v>4187</v>
      </c>
      <c r="E12369">
        <v>4.7500000000000001E-2</v>
      </c>
      <c r="F12369">
        <v>0.02</v>
      </c>
      <c r="G12369">
        <v>0</v>
      </c>
      <c r="H12369">
        <v>0</v>
      </c>
      <c r="I12369">
        <v>0</v>
      </c>
    </row>
    <row r="12370" spans="1:9" x14ac:dyDescent="0.25">
      <c r="A12370" t="s">
        <v>725</v>
      </c>
      <c r="B12370">
        <v>27814</v>
      </c>
      <c r="C12370" s="593">
        <v>6.7500000000000004E-2</v>
      </c>
      <c r="D12370" t="s">
        <v>4188</v>
      </c>
      <c r="E12370">
        <v>4.7500000000000001E-2</v>
      </c>
      <c r="F12370">
        <v>0.02</v>
      </c>
      <c r="G12370">
        <v>0</v>
      </c>
      <c r="H12370">
        <v>0</v>
      </c>
      <c r="I12370">
        <v>0</v>
      </c>
    </row>
    <row r="12371" spans="1:9" x14ac:dyDescent="0.25">
      <c r="A12371" t="s">
        <v>725</v>
      </c>
      <c r="B12371">
        <v>27815</v>
      </c>
      <c r="C12371" s="593">
        <v>7.0000000000000007E-2</v>
      </c>
      <c r="D12371" t="s">
        <v>4189</v>
      </c>
      <c r="E12371">
        <v>4.7500000000000001E-2</v>
      </c>
      <c r="F12371">
        <v>2.2499999999999999E-2</v>
      </c>
      <c r="G12371">
        <v>0</v>
      </c>
      <c r="H12371">
        <v>0</v>
      </c>
      <c r="I12371">
        <v>0</v>
      </c>
    </row>
    <row r="12372" spans="1:9" x14ac:dyDescent="0.25">
      <c r="A12372" t="s">
        <v>725</v>
      </c>
      <c r="B12372">
        <v>27816</v>
      </c>
      <c r="C12372" s="593">
        <v>6.7500000000000004E-2</v>
      </c>
      <c r="D12372" t="s">
        <v>4190</v>
      </c>
      <c r="E12372">
        <v>4.7500000000000001E-2</v>
      </c>
      <c r="F12372">
        <v>0.02</v>
      </c>
      <c r="G12372">
        <v>0</v>
      </c>
      <c r="H12372">
        <v>0</v>
      </c>
      <c r="I12372">
        <v>0</v>
      </c>
    </row>
    <row r="12373" spans="1:9" x14ac:dyDescent="0.25">
      <c r="A12373" t="s">
        <v>725</v>
      </c>
      <c r="B12373">
        <v>27817</v>
      </c>
      <c r="C12373" s="593">
        <v>7.0000000000000007E-2</v>
      </c>
      <c r="D12373" t="s">
        <v>4185</v>
      </c>
      <c r="E12373">
        <v>4.7500000000000001E-2</v>
      </c>
      <c r="F12373">
        <v>2.2499999999999999E-2</v>
      </c>
      <c r="G12373">
        <v>0</v>
      </c>
      <c r="H12373">
        <v>0</v>
      </c>
      <c r="I12373">
        <v>0</v>
      </c>
    </row>
    <row r="12374" spans="1:9" x14ac:dyDescent="0.25">
      <c r="A12374" t="s">
        <v>725</v>
      </c>
      <c r="B12374">
        <v>27818</v>
      </c>
      <c r="C12374" s="593">
        <v>7.0000000000000007E-2</v>
      </c>
      <c r="D12374" t="s">
        <v>4191</v>
      </c>
      <c r="E12374">
        <v>4.7500000000000001E-2</v>
      </c>
      <c r="F12374">
        <v>2.2499999999999999E-2</v>
      </c>
      <c r="G12374">
        <v>0</v>
      </c>
      <c r="H12374">
        <v>0</v>
      </c>
      <c r="I12374">
        <v>0</v>
      </c>
    </row>
    <row r="12375" spans="1:9" x14ac:dyDescent="0.25">
      <c r="A12375" t="s">
        <v>725</v>
      </c>
      <c r="B12375">
        <v>27819</v>
      </c>
      <c r="C12375" s="593">
        <v>7.0000000000000007E-2</v>
      </c>
      <c r="D12375" t="s">
        <v>4192</v>
      </c>
      <c r="E12375">
        <v>4.7500000000000001E-2</v>
      </c>
      <c r="F12375">
        <v>2.2499999999999999E-2</v>
      </c>
      <c r="G12375">
        <v>0</v>
      </c>
      <c r="H12375">
        <v>0</v>
      </c>
      <c r="I12375">
        <v>0</v>
      </c>
    </row>
    <row r="12376" spans="1:9" x14ac:dyDescent="0.25">
      <c r="A12376" t="s">
        <v>725</v>
      </c>
      <c r="B12376">
        <v>27820</v>
      </c>
      <c r="C12376" s="593">
        <v>6.7500000000000004E-2</v>
      </c>
      <c r="D12376" t="s">
        <v>1286</v>
      </c>
      <c r="E12376">
        <v>4.7500000000000001E-2</v>
      </c>
      <c r="F12376">
        <v>0.02</v>
      </c>
      <c r="G12376">
        <v>0</v>
      </c>
      <c r="H12376">
        <v>0</v>
      </c>
      <c r="I12376">
        <v>0</v>
      </c>
    </row>
    <row r="12377" spans="1:9" x14ac:dyDescent="0.25">
      <c r="A12377" t="s">
        <v>725</v>
      </c>
      <c r="B12377">
        <v>27821</v>
      </c>
      <c r="C12377" s="593">
        <v>6.7500000000000004E-2</v>
      </c>
      <c r="D12377" t="s">
        <v>4188</v>
      </c>
      <c r="E12377">
        <v>4.7500000000000001E-2</v>
      </c>
      <c r="F12377">
        <v>0.02</v>
      </c>
      <c r="G12377">
        <v>0</v>
      </c>
      <c r="H12377">
        <v>0</v>
      </c>
      <c r="I12377">
        <v>0</v>
      </c>
    </row>
    <row r="12378" spans="1:9" x14ac:dyDescent="0.25">
      <c r="A12378" t="s">
        <v>725</v>
      </c>
      <c r="B12378">
        <v>27822</v>
      </c>
      <c r="C12378" s="593">
        <v>7.0000000000000007E-2</v>
      </c>
      <c r="D12378" t="s">
        <v>4189</v>
      </c>
      <c r="E12378">
        <v>4.7500000000000001E-2</v>
      </c>
      <c r="F12378">
        <v>2.2499999999999999E-2</v>
      </c>
      <c r="G12378">
        <v>0</v>
      </c>
      <c r="H12378">
        <v>0</v>
      </c>
      <c r="I12378">
        <v>0</v>
      </c>
    </row>
    <row r="12379" spans="1:9" x14ac:dyDescent="0.25">
      <c r="A12379" t="s">
        <v>725</v>
      </c>
      <c r="B12379">
        <v>27823</v>
      </c>
      <c r="C12379" s="593">
        <v>7.0000000000000007E-2</v>
      </c>
      <c r="D12379" t="s">
        <v>4193</v>
      </c>
      <c r="E12379">
        <v>4.7500000000000001E-2</v>
      </c>
      <c r="F12379">
        <v>2.2499999999999999E-2</v>
      </c>
      <c r="G12379">
        <v>0</v>
      </c>
      <c r="H12379">
        <v>0</v>
      </c>
      <c r="I12379">
        <v>0</v>
      </c>
    </row>
    <row r="12380" spans="1:9" x14ac:dyDescent="0.25">
      <c r="A12380" t="s">
        <v>725</v>
      </c>
      <c r="B12380">
        <v>27824</v>
      </c>
      <c r="C12380" s="593">
        <v>6.7500000000000004E-2</v>
      </c>
      <c r="D12380" t="s">
        <v>4194</v>
      </c>
      <c r="E12380">
        <v>4.7500000000000001E-2</v>
      </c>
      <c r="F12380">
        <v>0.02</v>
      </c>
      <c r="G12380">
        <v>0</v>
      </c>
      <c r="H12380">
        <v>0</v>
      </c>
      <c r="I12380">
        <v>0</v>
      </c>
    </row>
    <row r="12381" spans="1:9" x14ac:dyDescent="0.25">
      <c r="A12381" t="s">
        <v>725</v>
      </c>
      <c r="B12381">
        <v>27825</v>
      </c>
      <c r="C12381" s="593">
        <v>7.0000000000000007E-2</v>
      </c>
      <c r="D12381" t="s">
        <v>4195</v>
      </c>
      <c r="E12381">
        <v>4.7500000000000001E-2</v>
      </c>
      <c r="F12381">
        <v>2.2499999999999999E-2</v>
      </c>
      <c r="G12381">
        <v>0</v>
      </c>
      <c r="H12381">
        <v>0</v>
      </c>
      <c r="I12381">
        <v>0</v>
      </c>
    </row>
    <row r="12382" spans="1:9" x14ac:dyDescent="0.25">
      <c r="A12382" t="s">
        <v>725</v>
      </c>
      <c r="B12382">
        <v>27826</v>
      </c>
      <c r="C12382" s="593">
        <v>6.7500000000000004E-2</v>
      </c>
      <c r="D12382" t="s">
        <v>4194</v>
      </c>
      <c r="E12382">
        <v>4.7500000000000001E-2</v>
      </c>
      <c r="F12382">
        <v>0.02</v>
      </c>
      <c r="G12382">
        <v>0</v>
      </c>
      <c r="H12382">
        <v>0</v>
      </c>
      <c r="I12382">
        <v>0</v>
      </c>
    </row>
    <row r="12383" spans="1:9" x14ac:dyDescent="0.25">
      <c r="A12383" t="s">
        <v>725</v>
      </c>
      <c r="B12383">
        <v>27827</v>
      </c>
      <c r="C12383" s="593">
        <v>7.0000000000000007E-2</v>
      </c>
      <c r="D12383" t="s">
        <v>4196</v>
      </c>
      <c r="E12383">
        <v>4.7500000000000001E-2</v>
      </c>
      <c r="F12383">
        <v>2.2499999999999999E-2</v>
      </c>
      <c r="G12383">
        <v>0</v>
      </c>
      <c r="H12383">
        <v>0</v>
      </c>
      <c r="I12383">
        <v>0</v>
      </c>
    </row>
    <row r="12384" spans="1:9" x14ac:dyDescent="0.25">
      <c r="A12384" t="s">
        <v>725</v>
      </c>
      <c r="B12384">
        <v>27828</v>
      </c>
      <c r="C12384" s="593">
        <v>7.0000000000000007E-2</v>
      </c>
      <c r="D12384" t="s">
        <v>4197</v>
      </c>
      <c r="E12384">
        <v>4.7500000000000001E-2</v>
      </c>
      <c r="F12384">
        <v>2.2499999999999999E-2</v>
      </c>
      <c r="G12384">
        <v>0</v>
      </c>
      <c r="H12384">
        <v>0</v>
      </c>
      <c r="I12384">
        <v>0</v>
      </c>
    </row>
    <row r="12385" spans="1:9" x14ac:dyDescent="0.25">
      <c r="A12385" t="s">
        <v>725</v>
      </c>
      <c r="B12385">
        <v>27829</v>
      </c>
      <c r="C12385" s="593">
        <v>7.0000000000000007E-2</v>
      </c>
      <c r="D12385" t="s">
        <v>2153</v>
      </c>
      <c r="E12385">
        <v>4.7500000000000001E-2</v>
      </c>
      <c r="F12385">
        <v>2.2499999999999999E-2</v>
      </c>
      <c r="G12385">
        <v>0</v>
      </c>
      <c r="H12385">
        <v>0</v>
      </c>
      <c r="I12385">
        <v>0</v>
      </c>
    </row>
    <row r="12386" spans="1:9" x14ac:dyDescent="0.25">
      <c r="A12386" t="s">
        <v>725</v>
      </c>
      <c r="B12386">
        <v>27830</v>
      </c>
      <c r="C12386" s="593">
        <v>6.7500000000000004E-2</v>
      </c>
      <c r="D12386" t="s">
        <v>1954</v>
      </c>
      <c r="E12386">
        <v>4.7500000000000001E-2</v>
      </c>
      <c r="F12386">
        <v>0.02</v>
      </c>
      <c r="G12386">
        <v>0</v>
      </c>
      <c r="H12386">
        <v>0</v>
      </c>
      <c r="I12386">
        <v>0</v>
      </c>
    </row>
    <row r="12387" spans="1:9" x14ac:dyDescent="0.25">
      <c r="A12387" t="s">
        <v>725</v>
      </c>
      <c r="B12387">
        <v>27831</v>
      </c>
      <c r="C12387" s="593">
        <v>6.7500000000000004E-2</v>
      </c>
      <c r="D12387" t="s">
        <v>4198</v>
      </c>
      <c r="E12387">
        <v>4.7500000000000001E-2</v>
      </c>
      <c r="F12387">
        <v>0.02</v>
      </c>
      <c r="G12387">
        <v>0</v>
      </c>
      <c r="H12387">
        <v>0</v>
      </c>
      <c r="I12387">
        <v>0</v>
      </c>
    </row>
    <row r="12388" spans="1:9" x14ac:dyDescent="0.25">
      <c r="A12388" t="s">
        <v>725</v>
      </c>
      <c r="B12388">
        <v>27832</v>
      </c>
      <c r="C12388" s="593">
        <v>7.0000000000000007E-2</v>
      </c>
      <c r="D12388" t="s">
        <v>4199</v>
      </c>
      <c r="E12388">
        <v>4.7500000000000001E-2</v>
      </c>
      <c r="F12388">
        <v>2.2499999999999999E-2</v>
      </c>
      <c r="G12388">
        <v>0</v>
      </c>
      <c r="H12388">
        <v>0</v>
      </c>
      <c r="I12388">
        <v>0</v>
      </c>
    </row>
    <row r="12389" spans="1:9" x14ac:dyDescent="0.25">
      <c r="A12389" t="s">
        <v>725</v>
      </c>
      <c r="B12389">
        <v>27833</v>
      </c>
      <c r="C12389" s="593">
        <v>7.0000000000000007E-2</v>
      </c>
      <c r="D12389" t="s">
        <v>2340</v>
      </c>
      <c r="E12389">
        <v>4.7500000000000001E-2</v>
      </c>
      <c r="F12389">
        <v>2.2499999999999999E-2</v>
      </c>
      <c r="G12389">
        <v>0</v>
      </c>
      <c r="H12389">
        <v>0</v>
      </c>
      <c r="I12389">
        <v>0</v>
      </c>
    </row>
    <row r="12390" spans="1:9" x14ac:dyDescent="0.25">
      <c r="A12390" t="s">
        <v>725</v>
      </c>
      <c r="B12390">
        <v>27834</v>
      </c>
      <c r="C12390" s="593">
        <v>7.0000000000000007E-2</v>
      </c>
      <c r="D12390" t="s">
        <v>2340</v>
      </c>
      <c r="E12390">
        <v>4.7500000000000001E-2</v>
      </c>
      <c r="F12390">
        <v>2.2499999999999999E-2</v>
      </c>
      <c r="G12390">
        <v>0</v>
      </c>
      <c r="H12390">
        <v>0</v>
      </c>
      <c r="I12390">
        <v>0</v>
      </c>
    </row>
    <row r="12391" spans="1:9" x14ac:dyDescent="0.25">
      <c r="A12391" t="s">
        <v>725</v>
      </c>
      <c r="B12391">
        <v>27835</v>
      </c>
      <c r="C12391" s="593">
        <v>7.0000000000000007E-2</v>
      </c>
      <c r="D12391" t="s">
        <v>2340</v>
      </c>
      <c r="E12391">
        <v>4.7500000000000001E-2</v>
      </c>
      <c r="F12391">
        <v>2.2499999999999999E-2</v>
      </c>
      <c r="G12391">
        <v>0</v>
      </c>
      <c r="H12391">
        <v>0</v>
      </c>
      <c r="I12391">
        <v>0</v>
      </c>
    </row>
    <row r="12392" spans="1:9" x14ac:dyDescent="0.25">
      <c r="A12392" t="s">
        <v>725</v>
      </c>
      <c r="B12392">
        <v>27836</v>
      </c>
      <c r="C12392" s="593">
        <v>7.0000000000000007E-2</v>
      </c>
      <c r="D12392" t="s">
        <v>2340</v>
      </c>
      <c r="E12392">
        <v>4.7500000000000001E-2</v>
      </c>
      <c r="F12392">
        <v>2.2499999999999999E-2</v>
      </c>
      <c r="G12392">
        <v>0</v>
      </c>
      <c r="H12392">
        <v>0</v>
      </c>
      <c r="I12392">
        <v>0</v>
      </c>
    </row>
    <row r="12393" spans="1:9" x14ac:dyDescent="0.25">
      <c r="A12393" t="s">
        <v>725</v>
      </c>
      <c r="B12393">
        <v>27837</v>
      </c>
      <c r="C12393" s="593">
        <v>7.0000000000000007E-2</v>
      </c>
      <c r="D12393" t="s">
        <v>4200</v>
      </c>
      <c r="E12393">
        <v>4.7500000000000001E-2</v>
      </c>
      <c r="F12393">
        <v>2.2499999999999999E-2</v>
      </c>
      <c r="G12393">
        <v>0</v>
      </c>
      <c r="H12393">
        <v>0</v>
      </c>
      <c r="I12393">
        <v>0</v>
      </c>
    </row>
    <row r="12394" spans="1:9" x14ac:dyDescent="0.25">
      <c r="A12394" t="s">
        <v>725</v>
      </c>
      <c r="B12394">
        <v>27839</v>
      </c>
      <c r="C12394" s="593">
        <v>7.0000000000000007E-2</v>
      </c>
      <c r="D12394" t="s">
        <v>3904</v>
      </c>
      <c r="E12394">
        <v>4.7500000000000001E-2</v>
      </c>
      <c r="F12394">
        <v>2.2499999999999999E-2</v>
      </c>
      <c r="G12394">
        <v>0</v>
      </c>
      <c r="H12394">
        <v>0</v>
      </c>
      <c r="I12394">
        <v>0</v>
      </c>
    </row>
    <row r="12395" spans="1:9" x14ac:dyDescent="0.25">
      <c r="A12395" t="s">
        <v>725</v>
      </c>
      <c r="B12395">
        <v>27840</v>
      </c>
      <c r="C12395" s="593">
        <v>7.0000000000000007E-2</v>
      </c>
      <c r="D12395" t="s">
        <v>2999</v>
      </c>
      <c r="E12395">
        <v>4.7500000000000001E-2</v>
      </c>
      <c r="F12395">
        <v>2.2499999999999999E-2</v>
      </c>
      <c r="G12395">
        <v>0</v>
      </c>
      <c r="H12395">
        <v>0</v>
      </c>
      <c r="I12395">
        <v>0</v>
      </c>
    </row>
    <row r="12396" spans="1:9" x14ac:dyDescent="0.25">
      <c r="A12396" t="s">
        <v>725</v>
      </c>
      <c r="B12396">
        <v>27841</v>
      </c>
      <c r="C12396" s="593">
        <v>7.0000000000000007E-2</v>
      </c>
      <c r="D12396" t="s">
        <v>4201</v>
      </c>
      <c r="E12396">
        <v>4.7500000000000001E-2</v>
      </c>
      <c r="F12396">
        <v>2.2499999999999999E-2</v>
      </c>
      <c r="G12396">
        <v>0</v>
      </c>
      <c r="H12396">
        <v>0</v>
      </c>
      <c r="I12396">
        <v>0</v>
      </c>
    </row>
    <row r="12397" spans="1:9" x14ac:dyDescent="0.25">
      <c r="A12397" t="s">
        <v>725</v>
      </c>
      <c r="B12397">
        <v>27842</v>
      </c>
      <c r="C12397" s="593">
        <v>6.7500000000000004E-2</v>
      </c>
      <c r="D12397" t="s">
        <v>3793</v>
      </c>
      <c r="E12397">
        <v>4.7500000000000001E-2</v>
      </c>
      <c r="F12397">
        <v>0.02</v>
      </c>
      <c r="G12397">
        <v>0</v>
      </c>
      <c r="H12397">
        <v>0</v>
      </c>
      <c r="I12397">
        <v>0</v>
      </c>
    </row>
    <row r="12398" spans="1:9" x14ac:dyDescent="0.25">
      <c r="A12398" t="s">
        <v>725</v>
      </c>
      <c r="B12398">
        <v>27843</v>
      </c>
      <c r="C12398" s="593">
        <v>7.0000000000000007E-2</v>
      </c>
      <c r="D12398" t="s">
        <v>4202</v>
      </c>
      <c r="E12398">
        <v>4.7500000000000001E-2</v>
      </c>
      <c r="F12398">
        <v>2.2499999999999999E-2</v>
      </c>
      <c r="G12398">
        <v>0</v>
      </c>
      <c r="H12398">
        <v>0</v>
      </c>
      <c r="I12398">
        <v>0</v>
      </c>
    </row>
    <row r="12399" spans="1:9" x14ac:dyDescent="0.25">
      <c r="A12399" t="s">
        <v>725</v>
      </c>
      <c r="B12399">
        <v>27844</v>
      </c>
      <c r="C12399" s="593">
        <v>7.0000000000000007E-2</v>
      </c>
      <c r="D12399" t="s">
        <v>3904</v>
      </c>
      <c r="E12399">
        <v>4.7500000000000001E-2</v>
      </c>
      <c r="F12399">
        <v>2.2499999999999999E-2</v>
      </c>
      <c r="G12399">
        <v>0</v>
      </c>
      <c r="H12399">
        <v>0</v>
      </c>
      <c r="I12399">
        <v>0</v>
      </c>
    </row>
    <row r="12400" spans="1:9" x14ac:dyDescent="0.25">
      <c r="A12400" t="s">
        <v>725</v>
      </c>
      <c r="B12400">
        <v>27845</v>
      </c>
      <c r="C12400" s="593">
        <v>6.7500000000000004E-2</v>
      </c>
      <c r="D12400" t="s">
        <v>1415</v>
      </c>
      <c r="E12400">
        <v>4.7500000000000001E-2</v>
      </c>
      <c r="F12400">
        <v>0.02</v>
      </c>
      <c r="G12400">
        <v>0</v>
      </c>
      <c r="H12400">
        <v>0</v>
      </c>
      <c r="I12400">
        <v>0</v>
      </c>
    </row>
    <row r="12401" spans="1:9" x14ac:dyDescent="0.25">
      <c r="A12401" t="s">
        <v>725</v>
      </c>
      <c r="B12401">
        <v>27846</v>
      </c>
      <c r="C12401" s="593">
        <v>7.0000000000000007E-2</v>
      </c>
      <c r="D12401" t="s">
        <v>4203</v>
      </c>
      <c r="E12401">
        <v>4.7500000000000001E-2</v>
      </c>
      <c r="F12401">
        <v>2.2499999999999999E-2</v>
      </c>
      <c r="G12401">
        <v>0</v>
      </c>
      <c r="H12401">
        <v>0</v>
      </c>
      <c r="I12401">
        <v>0</v>
      </c>
    </row>
    <row r="12402" spans="1:9" x14ac:dyDescent="0.25">
      <c r="A12402" t="s">
        <v>725</v>
      </c>
      <c r="B12402">
        <v>27847</v>
      </c>
      <c r="C12402" s="593">
        <v>7.0000000000000007E-2</v>
      </c>
      <c r="D12402" t="s">
        <v>4204</v>
      </c>
      <c r="E12402">
        <v>4.7500000000000001E-2</v>
      </c>
      <c r="F12402">
        <v>2.2499999999999999E-2</v>
      </c>
      <c r="G12402">
        <v>0</v>
      </c>
      <c r="H12402">
        <v>0</v>
      </c>
      <c r="I12402">
        <v>0</v>
      </c>
    </row>
    <row r="12403" spans="1:9" x14ac:dyDescent="0.25">
      <c r="A12403" t="s">
        <v>725</v>
      </c>
      <c r="B12403">
        <v>27849</v>
      </c>
      <c r="C12403" s="593">
        <v>7.0000000000000007E-2</v>
      </c>
      <c r="D12403" t="s">
        <v>4205</v>
      </c>
      <c r="E12403">
        <v>4.7500000000000001E-2</v>
      </c>
      <c r="F12403">
        <v>2.2499999999999999E-2</v>
      </c>
      <c r="G12403">
        <v>0</v>
      </c>
      <c r="H12403">
        <v>0</v>
      </c>
      <c r="I12403">
        <v>0</v>
      </c>
    </row>
    <row r="12404" spans="1:9" x14ac:dyDescent="0.25">
      <c r="A12404" t="s">
        <v>725</v>
      </c>
      <c r="B12404">
        <v>27850</v>
      </c>
      <c r="C12404" s="593">
        <v>7.0000000000000007E-2</v>
      </c>
      <c r="D12404" t="s">
        <v>2052</v>
      </c>
      <c r="E12404">
        <v>4.7500000000000001E-2</v>
      </c>
      <c r="F12404">
        <v>2.2499999999999999E-2</v>
      </c>
      <c r="G12404">
        <v>0</v>
      </c>
      <c r="H12404">
        <v>0</v>
      </c>
      <c r="I12404">
        <v>0</v>
      </c>
    </row>
    <row r="12405" spans="1:9" x14ac:dyDescent="0.25">
      <c r="A12405" t="s">
        <v>725</v>
      </c>
      <c r="B12405">
        <v>27851</v>
      </c>
      <c r="C12405" s="593">
        <v>6.7500000000000004E-2</v>
      </c>
      <c r="D12405" t="s">
        <v>4206</v>
      </c>
      <c r="E12405">
        <v>4.7500000000000001E-2</v>
      </c>
      <c r="F12405">
        <v>0.02</v>
      </c>
      <c r="G12405">
        <v>0</v>
      </c>
      <c r="H12405">
        <v>0</v>
      </c>
      <c r="I12405">
        <v>0</v>
      </c>
    </row>
    <row r="12406" spans="1:9" x14ac:dyDescent="0.25">
      <c r="A12406" t="s">
        <v>725</v>
      </c>
      <c r="B12406">
        <v>27852</v>
      </c>
      <c r="C12406" s="593">
        <v>7.0000000000000007E-2</v>
      </c>
      <c r="D12406" t="s">
        <v>4207</v>
      </c>
      <c r="E12406">
        <v>4.7500000000000001E-2</v>
      </c>
      <c r="F12406">
        <v>2.2499999999999999E-2</v>
      </c>
      <c r="G12406">
        <v>0</v>
      </c>
      <c r="H12406">
        <v>0</v>
      </c>
      <c r="I12406">
        <v>0</v>
      </c>
    </row>
    <row r="12407" spans="1:9" x14ac:dyDescent="0.25">
      <c r="A12407" t="s">
        <v>725</v>
      </c>
      <c r="B12407">
        <v>27853</v>
      </c>
      <c r="C12407" s="593">
        <v>6.7500000000000004E-2</v>
      </c>
      <c r="D12407" t="s">
        <v>3793</v>
      </c>
      <c r="E12407">
        <v>4.7500000000000001E-2</v>
      </c>
      <c r="F12407">
        <v>0.02</v>
      </c>
      <c r="G12407">
        <v>0</v>
      </c>
      <c r="H12407">
        <v>0</v>
      </c>
      <c r="I12407">
        <v>0</v>
      </c>
    </row>
    <row r="12408" spans="1:9" x14ac:dyDescent="0.25">
      <c r="A12408" t="s">
        <v>725</v>
      </c>
      <c r="B12408">
        <v>27855</v>
      </c>
      <c r="C12408" s="593">
        <v>7.0000000000000007E-2</v>
      </c>
      <c r="D12408" t="s">
        <v>1271</v>
      </c>
      <c r="E12408">
        <v>4.7500000000000001E-2</v>
      </c>
      <c r="F12408">
        <v>2.2499999999999999E-2</v>
      </c>
      <c r="G12408">
        <v>0</v>
      </c>
      <c r="H12408">
        <v>0</v>
      </c>
      <c r="I12408">
        <v>0</v>
      </c>
    </row>
    <row r="12409" spans="1:9" x14ac:dyDescent="0.25">
      <c r="A12409" t="s">
        <v>725</v>
      </c>
      <c r="B12409">
        <v>27856</v>
      </c>
      <c r="C12409" s="593">
        <v>6.7500000000000004E-2</v>
      </c>
      <c r="D12409" t="s">
        <v>4208</v>
      </c>
      <c r="E12409">
        <v>4.7500000000000001E-2</v>
      </c>
      <c r="F12409">
        <v>0.02</v>
      </c>
      <c r="G12409">
        <v>0</v>
      </c>
      <c r="H12409">
        <v>0</v>
      </c>
      <c r="I12409">
        <v>0</v>
      </c>
    </row>
    <row r="12410" spans="1:9" x14ac:dyDescent="0.25">
      <c r="A12410" t="s">
        <v>725</v>
      </c>
      <c r="B12410">
        <v>27857</v>
      </c>
      <c r="C12410" s="593">
        <v>7.0000000000000007E-2</v>
      </c>
      <c r="D12410" t="s">
        <v>4209</v>
      </c>
      <c r="E12410">
        <v>4.7500000000000001E-2</v>
      </c>
      <c r="F12410">
        <v>2.2499999999999999E-2</v>
      </c>
      <c r="G12410">
        <v>0</v>
      </c>
      <c r="H12410">
        <v>0</v>
      </c>
      <c r="I12410">
        <v>0</v>
      </c>
    </row>
    <row r="12411" spans="1:9" x14ac:dyDescent="0.25">
      <c r="A12411" t="s">
        <v>725</v>
      </c>
      <c r="B12411">
        <v>27858</v>
      </c>
      <c r="C12411" s="593">
        <v>7.0000000000000007E-2</v>
      </c>
      <c r="D12411" t="s">
        <v>2340</v>
      </c>
      <c r="E12411">
        <v>4.7500000000000001E-2</v>
      </c>
      <c r="F12411">
        <v>2.2499999999999999E-2</v>
      </c>
      <c r="G12411">
        <v>0</v>
      </c>
      <c r="H12411">
        <v>0</v>
      </c>
      <c r="I12411">
        <v>0</v>
      </c>
    </row>
    <row r="12412" spans="1:9" x14ac:dyDescent="0.25">
      <c r="A12412" t="s">
        <v>725</v>
      </c>
      <c r="B12412">
        <v>27860</v>
      </c>
      <c r="C12412" s="593">
        <v>6.7500000000000004E-2</v>
      </c>
      <c r="D12412" t="s">
        <v>4184</v>
      </c>
      <c r="E12412">
        <v>4.7500000000000001E-2</v>
      </c>
      <c r="F12412">
        <v>0.02</v>
      </c>
      <c r="G12412">
        <v>0</v>
      </c>
      <c r="H12412">
        <v>0</v>
      </c>
      <c r="I12412">
        <v>0</v>
      </c>
    </row>
    <row r="12413" spans="1:9" x14ac:dyDescent="0.25">
      <c r="A12413" t="s">
        <v>725</v>
      </c>
      <c r="B12413">
        <v>27861</v>
      </c>
      <c r="C12413" s="593">
        <v>7.0000000000000007E-2</v>
      </c>
      <c r="D12413" t="s">
        <v>4210</v>
      </c>
      <c r="E12413">
        <v>4.7500000000000001E-2</v>
      </c>
      <c r="F12413">
        <v>2.2499999999999999E-2</v>
      </c>
      <c r="G12413">
        <v>0</v>
      </c>
      <c r="H12413">
        <v>0</v>
      </c>
      <c r="I12413">
        <v>0</v>
      </c>
    </row>
    <row r="12414" spans="1:9" x14ac:dyDescent="0.25">
      <c r="A12414" t="s">
        <v>725</v>
      </c>
      <c r="B12414">
        <v>27862</v>
      </c>
      <c r="C12414" s="593">
        <v>6.7500000000000004E-2</v>
      </c>
      <c r="D12414" t="s">
        <v>4211</v>
      </c>
      <c r="E12414">
        <v>4.7500000000000001E-2</v>
      </c>
      <c r="F12414">
        <v>0.02</v>
      </c>
      <c r="G12414">
        <v>0</v>
      </c>
      <c r="H12414">
        <v>0</v>
      </c>
      <c r="I12414">
        <v>0</v>
      </c>
    </row>
    <row r="12415" spans="1:9" x14ac:dyDescent="0.25">
      <c r="A12415" t="s">
        <v>725</v>
      </c>
      <c r="B12415">
        <v>27863</v>
      </c>
      <c r="C12415" s="593">
        <v>7.0000000000000007E-2</v>
      </c>
      <c r="D12415" t="s">
        <v>1411</v>
      </c>
      <c r="E12415">
        <v>4.7500000000000001E-2</v>
      </c>
      <c r="F12415">
        <v>2.2499999999999999E-2</v>
      </c>
      <c r="G12415">
        <v>0</v>
      </c>
      <c r="H12415">
        <v>0</v>
      </c>
      <c r="I12415">
        <v>0</v>
      </c>
    </row>
    <row r="12416" spans="1:9" x14ac:dyDescent="0.25">
      <c r="A12416" t="s">
        <v>725</v>
      </c>
      <c r="B12416">
        <v>27864</v>
      </c>
      <c r="C12416" s="593">
        <v>7.0000000000000007E-2</v>
      </c>
      <c r="D12416" t="s">
        <v>4212</v>
      </c>
      <c r="E12416">
        <v>4.7500000000000001E-2</v>
      </c>
      <c r="F12416">
        <v>2.2499999999999999E-2</v>
      </c>
      <c r="G12416">
        <v>0</v>
      </c>
      <c r="H12416">
        <v>0</v>
      </c>
      <c r="I12416">
        <v>0</v>
      </c>
    </row>
    <row r="12417" spans="1:9" x14ac:dyDescent="0.25">
      <c r="A12417" t="s">
        <v>725</v>
      </c>
      <c r="B12417">
        <v>27865</v>
      </c>
      <c r="C12417" s="593">
        <v>6.7500000000000004E-2</v>
      </c>
      <c r="D12417" t="s">
        <v>4188</v>
      </c>
      <c r="E12417">
        <v>4.7500000000000001E-2</v>
      </c>
      <c r="F12417">
        <v>0.02</v>
      </c>
      <c r="G12417">
        <v>0</v>
      </c>
      <c r="H12417">
        <v>0</v>
      </c>
      <c r="I12417">
        <v>0</v>
      </c>
    </row>
    <row r="12418" spans="1:9" x14ac:dyDescent="0.25">
      <c r="A12418" t="s">
        <v>725</v>
      </c>
      <c r="B12418">
        <v>27866</v>
      </c>
      <c r="C12418" s="593">
        <v>6.7500000000000004E-2</v>
      </c>
      <c r="D12418" t="s">
        <v>3793</v>
      </c>
      <c r="E12418">
        <v>4.7500000000000001E-2</v>
      </c>
      <c r="F12418">
        <v>0.02</v>
      </c>
      <c r="G12418">
        <v>0</v>
      </c>
      <c r="H12418">
        <v>0</v>
      </c>
      <c r="I12418">
        <v>0</v>
      </c>
    </row>
    <row r="12419" spans="1:9" x14ac:dyDescent="0.25">
      <c r="A12419" t="s">
        <v>725</v>
      </c>
      <c r="B12419">
        <v>27867</v>
      </c>
      <c r="C12419" s="593">
        <v>6.7500000000000004E-2</v>
      </c>
      <c r="D12419" t="s">
        <v>3793</v>
      </c>
      <c r="E12419">
        <v>4.7500000000000001E-2</v>
      </c>
      <c r="F12419">
        <v>0.02</v>
      </c>
      <c r="G12419">
        <v>0</v>
      </c>
      <c r="H12419">
        <v>0</v>
      </c>
      <c r="I12419">
        <v>0</v>
      </c>
    </row>
    <row r="12420" spans="1:9" x14ac:dyDescent="0.25">
      <c r="A12420" t="s">
        <v>725</v>
      </c>
      <c r="B12420">
        <v>27868</v>
      </c>
      <c r="C12420" s="593">
        <v>6.7500000000000004E-2</v>
      </c>
      <c r="D12420" t="s">
        <v>4213</v>
      </c>
      <c r="E12420">
        <v>4.7500000000000001E-2</v>
      </c>
      <c r="F12420">
        <v>0.02</v>
      </c>
      <c r="G12420">
        <v>0</v>
      </c>
      <c r="H12420">
        <v>0</v>
      </c>
      <c r="I12420">
        <v>0</v>
      </c>
    </row>
    <row r="12421" spans="1:9" x14ac:dyDescent="0.25">
      <c r="A12421" t="s">
        <v>725</v>
      </c>
      <c r="B12421">
        <v>27869</v>
      </c>
      <c r="C12421" s="593">
        <v>7.0000000000000007E-2</v>
      </c>
      <c r="D12421" t="s">
        <v>4214</v>
      </c>
      <c r="E12421">
        <v>4.7500000000000001E-2</v>
      </c>
      <c r="F12421">
        <v>2.2499999999999999E-2</v>
      </c>
      <c r="G12421">
        <v>0</v>
      </c>
      <c r="H12421">
        <v>0</v>
      </c>
      <c r="I12421">
        <v>0</v>
      </c>
    </row>
    <row r="12422" spans="1:9" x14ac:dyDescent="0.25">
      <c r="A12422" t="s">
        <v>725</v>
      </c>
      <c r="B12422">
        <v>27870</v>
      </c>
      <c r="C12422" s="593">
        <v>7.0000000000000007E-2</v>
      </c>
      <c r="D12422" t="s">
        <v>4215</v>
      </c>
      <c r="E12422">
        <v>4.7500000000000001E-2</v>
      </c>
      <c r="F12422">
        <v>2.2499999999999999E-2</v>
      </c>
      <c r="G12422">
        <v>0</v>
      </c>
      <c r="H12422">
        <v>0</v>
      </c>
      <c r="I12422">
        <v>0</v>
      </c>
    </row>
    <row r="12423" spans="1:9" x14ac:dyDescent="0.25">
      <c r="A12423" t="s">
        <v>725</v>
      </c>
      <c r="B12423">
        <v>27871</v>
      </c>
      <c r="C12423" s="593">
        <v>7.0000000000000007E-2</v>
      </c>
      <c r="D12423" t="s">
        <v>4216</v>
      </c>
      <c r="E12423">
        <v>4.7500000000000001E-2</v>
      </c>
      <c r="F12423">
        <v>2.2499999999999999E-2</v>
      </c>
      <c r="G12423">
        <v>0</v>
      </c>
      <c r="H12423">
        <v>0</v>
      </c>
      <c r="I12423">
        <v>0</v>
      </c>
    </row>
    <row r="12424" spans="1:9" x14ac:dyDescent="0.25">
      <c r="A12424" t="s">
        <v>725</v>
      </c>
      <c r="B12424">
        <v>27872</v>
      </c>
      <c r="C12424" s="593">
        <v>7.0000000000000007E-2</v>
      </c>
      <c r="D12424" t="s">
        <v>4204</v>
      </c>
      <c r="E12424">
        <v>4.7500000000000001E-2</v>
      </c>
      <c r="F12424">
        <v>2.2499999999999999E-2</v>
      </c>
      <c r="G12424">
        <v>0</v>
      </c>
      <c r="H12424">
        <v>0</v>
      </c>
      <c r="I12424">
        <v>0</v>
      </c>
    </row>
    <row r="12425" spans="1:9" x14ac:dyDescent="0.25">
      <c r="A12425" t="s">
        <v>725</v>
      </c>
      <c r="B12425">
        <v>27873</v>
      </c>
      <c r="C12425" s="593">
        <v>6.7500000000000004E-2</v>
      </c>
      <c r="D12425" t="s">
        <v>1915</v>
      </c>
      <c r="E12425">
        <v>4.7500000000000001E-2</v>
      </c>
      <c r="F12425">
        <v>0.02</v>
      </c>
      <c r="G12425">
        <v>0</v>
      </c>
      <c r="H12425">
        <v>0</v>
      </c>
      <c r="I12425">
        <v>0</v>
      </c>
    </row>
    <row r="12426" spans="1:9" x14ac:dyDescent="0.25">
      <c r="A12426" t="s">
        <v>725</v>
      </c>
      <c r="B12426">
        <v>27874</v>
      </c>
      <c r="C12426" s="593">
        <v>7.0000000000000007E-2</v>
      </c>
      <c r="D12426" t="s">
        <v>4217</v>
      </c>
      <c r="E12426">
        <v>4.7500000000000001E-2</v>
      </c>
      <c r="F12426">
        <v>2.2499999999999999E-2</v>
      </c>
      <c r="G12426">
        <v>0</v>
      </c>
      <c r="H12426">
        <v>0</v>
      </c>
      <c r="I12426">
        <v>0</v>
      </c>
    </row>
    <row r="12427" spans="1:9" x14ac:dyDescent="0.25">
      <c r="A12427" t="s">
        <v>725</v>
      </c>
      <c r="B12427">
        <v>27875</v>
      </c>
      <c r="C12427" s="593">
        <v>6.7500000000000004E-2</v>
      </c>
      <c r="D12427" t="s">
        <v>4184</v>
      </c>
      <c r="E12427">
        <v>4.7500000000000001E-2</v>
      </c>
      <c r="F12427">
        <v>0.02</v>
      </c>
      <c r="G12427">
        <v>0</v>
      </c>
      <c r="H12427">
        <v>0</v>
      </c>
      <c r="I12427">
        <v>0</v>
      </c>
    </row>
    <row r="12428" spans="1:9" x14ac:dyDescent="0.25">
      <c r="A12428" t="s">
        <v>725</v>
      </c>
      <c r="B12428">
        <v>27876</v>
      </c>
      <c r="C12428" s="593">
        <v>6.7500000000000004E-2</v>
      </c>
      <c r="D12428" t="s">
        <v>4218</v>
      </c>
      <c r="E12428">
        <v>4.7500000000000001E-2</v>
      </c>
      <c r="F12428">
        <v>0.02</v>
      </c>
      <c r="G12428">
        <v>0</v>
      </c>
      <c r="H12428">
        <v>0</v>
      </c>
      <c r="I12428">
        <v>0</v>
      </c>
    </row>
    <row r="12429" spans="1:9" x14ac:dyDescent="0.25">
      <c r="A12429" t="s">
        <v>725</v>
      </c>
      <c r="B12429">
        <v>27877</v>
      </c>
      <c r="C12429" s="593">
        <v>6.7500000000000004E-2</v>
      </c>
      <c r="D12429" t="s">
        <v>4211</v>
      </c>
      <c r="E12429">
        <v>4.7500000000000001E-2</v>
      </c>
      <c r="F12429">
        <v>0.02</v>
      </c>
      <c r="G12429">
        <v>0</v>
      </c>
      <c r="H12429">
        <v>0</v>
      </c>
      <c r="I12429">
        <v>0</v>
      </c>
    </row>
    <row r="12430" spans="1:9" x14ac:dyDescent="0.25">
      <c r="A12430" t="s">
        <v>725</v>
      </c>
      <c r="B12430">
        <v>27878</v>
      </c>
      <c r="C12430" s="593">
        <v>6.7500000000000004E-2</v>
      </c>
      <c r="D12430" t="s">
        <v>4219</v>
      </c>
      <c r="E12430">
        <v>4.7500000000000001E-2</v>
      </c>
      <c r="F12430">
        <v>0.02</v>
      </c>
      <c r="G12430">
        <v>0</v>
      </c>
      <c r="H12430">
        <v>0</v>
      </c>
      <c r="I12430">
        <v>0</v>
      </c>
    </row>
    <row r="12431" spans="1:9" x14ac:dyDescent="0.25">
      <c r="A12431" t="s">
        <v>725</v>
      </c>
      <c r="B12431">
        <v>27879</v>
      </c>
      <c r="C12431" s="593">
        <v>7.0000000000000007E-2</v>
      </c>
      <c r="D12431" t="s">
        <v>4220</v>
      </c>
      <c r="E12431">
        <v>4.7500000000000001E-2</v>
      </c>
      <c r="F12431">
        <v>2.2499999999999999E-2</v>
      </c>
      <c r="G12431">
        <v>0</v>
      </c>
      <c r="H12431">
        <v>0</v>
      </c>
      <c r="I12431">
        <v>0</v>
      </c>
    </row>
    <row r="12432" spans="1:9" x14ac:dyDescent="0.25">
      <c r="A12432" t="s">
        <v>725</v>
      </c>
      <c r="B12432">
        <v>27880</v>
      </c>
      <c r="C12432" s="593">
        <v>6.7500000000000004E-2</v>
      </c>
      <c r="D12432" t="s">
        <v>4221</v>
      </c>
      <c r="E12432">
        <v>4.7500000000000001E-2</v>
      </c>
      <c r="F12432">
        <v>0.02</v>
      </c>
      <c r="G12432">
        <v>0</v>
      </c>
      <c r="H12432">
        <v>0</v>
      </c>
      <c r="I12432">
        <v>0</v>
      </c>
    </row>
    <row r="12433" spans="1:9" x14ac:dyDescent="0.25">
      <c r="A12433" t="s">
        <v>725</v>
      </c>
      <c r="B12433">
        <v>27881</v>
      </c>
      <c r="C12433" s="593">
        <v>7.0000000000000007E-2</v>
      </c>
      <c r="D12433" t="s">
        <v>4202</v>
      </c>
      <c r="E12433">
        <v>4.7500000000000001E-2</v>
      </c>
      <c r="F12433">
        <v>2.2499999999999999E-2</v>
      </c>
      <c r="G12433">
        <v>0</v>
      </c>
      <c r="H12433">
        <v>0</v>
      </c>
      <c r="I12433">
        <v>0</v>
      </c>
    </row>
    <row r="12434" spans="1:9" x14ac:dyDescent="0.25">
      <c r="A12434" t="s">
        <v>725</v>
      </c>
      <c r="B12434">
        <v>27882</v>
      </c>
      <c r="C12434" s="593">
        <v>6.7500000000000004E-2</v>
      </c>
      <c r="D12434" t="s">
        <v>4222</v>
      </c>
      <c r="E12434">
        <v>4.7500000000000001E-2</v>
      </c>
      <c r="F12434">
        <v>0.02</v>
      </c>
      <c r="G12434">
        <v>0</v>
      </c>
      <c r="H12434">
        <v>0</v>
      </c>
      <c r="I12434">
        <v>0</v>
      </c>
    </row>
    <row r="12435" spans="1:9" x14ac:dyDescent="0.25">
      <c r="A12435" t="s">
        <v>725</v>
      </c>
      <c r="B12435">
        <v>27883</v>
      </c>
      <c r="C12435" s="593">
        <v>7.0000000000000007E-2</v>
      </c>
      <c r="D12435" t="s">
        <v>1411</v>
      </c>
      <c r="E12435">
        <v>4.7500000000000001E-2</v>
      </c>
      <c r="F12435">
        <v>2.2499999999999999E-2</v>
      </c>
      <c r="G12435">
        <v>0</v>
      </c>
      <c r="H12435">
        <v>0</v>
      </c>
      <c r="I12435">
        <v>0</v>
      </c>
    </row>
    <row r="12436" spans="1:9" x14ac:dyDescent="0.25">
      <c r="A12436" t="s">
        <v>725</v>
      </c>
      <c r="B12436">
        <v>27884</v>
      </c>
      <c r="C12436" s="593">
        <v>7.0000000000000007E-2</v>
      </c>
      <c r="D12436" t="s">
        <v>4185</v>
      </c>
      <c r="E12436">
        <v>4.7500000000000001E-2</v>
      </c>
      <c r="F12436">
        <v>2.2499999999999999E-2</v>
      </c>
      <c r="G12436">
        <v>0</v>
      </c>
      <c r="H12436">
        <v>0</v>
      </c>
      <c r="I12436">
        <v>0</v>
      </c>
    </row>
    <row r="12437" spans="1:9" x14ac:dyDescent="0.25">
      <c r="A12437" t="s">
        <v>725</v>
      </c>
      <c r="B12437">
        <v>27885</v>
      </c>
      <c r="C12437" s="593">
        <v>6.7500000000000004E-2</v>
      </c>
      <c r="D12437" t="s">
        <v>4184</v>
      </c>
      <c r="E12437">
        <v>4.7500000000000001E-2</v>
      </c>
      <c r="F12437">
        <v>0.02</v>
      </c>
      <c r="G12437">
        <v>0</v>
      </c>
      <c r="H12437">
        <v>0</v>
      </c>
      <c r="I12437">
        <v>0</v>
      </c>
    </row>
    <row r="12438" spans="1:9" x14ac:dyDescent="0.25">
      <c r="A12438" t="s">
        <v>725</v>
      </c>
      <c r="B12438">
        <v>27886</v>
      </c>
      <c r="C12438" s="593">
        <v>7.0000000000000007E-2</v>
      </c>
      <c r="D12438" t="s">
        <v>4223</v>
      </c>
      <c r="E12438">
        <v>4.7500000000000001E-2</v>
      </c>
      <c r="F12438">
        <v>2.2499999999999999E-2</v>
      </c>
      <c r="G12438">
        <v>0</v>
      </c>
      <c r="H12438">
        <v>0</v>
      </c>
      <c r="I12438">
        <v>0</v>
      </c>
    </row>
    <row r="12439" spans="1:9" x14ac:dyDescent="0.25">
      <c r="A12439" t="s">
        <v>725</v>
      </c>
      <c r="B12439">
        <v>27887</v>
      </c>
      <c r="C12439" s="593">
        <v>7.0000000000000007E-2</v>
      </c>
      <c r="D12439" t="s">
        <v>3904</v>
      </c>
      <c r="E12439">
        <v>4.7500000000000001E-2</v>
      </c>
      <c r="F12439">
        <v>2.2499999999999999E-2</v>
      </c>
      <c r="G12439">
        <v>0</v>
      </c>
      <c r="H12439">
        <v>0</v>
      </c>
      <c r="I12439">
        <v>0</v>
      </c>
    </row>
    <row r="12440" spans="1:9" x14ac:dyDescent="0.25">
      <c r="A12440" t="s">
        <v>725</v>
      </c>
      <c r="B12440">
        <v>27888</v>
      </c>
      <c r="C12440" s="593">
        <v>7.0000000000000007E-2</v>
      </c>
      <c r="D12440" t="s">
        <v>4224</v>
      </c>
      <c r="E12440">
        <v>4.7500000000000001E-2</v>
      </c>
      <c r="F12440">
        <v>2.2499999999999999E-2</v>
      </c>
      <c r="G12440">
        <v>0</v>
      </c>
      <c r="H12440">
        <v>0</v>
      </c>
      <c r="I12440">
        <v>0</v>
      </c>
    </row>
    <row r="12441" spans="1:9" x14ac:dyDescent="0.25">
      <c r="A12441" t="s">
        <v>725</v>
      </c>
      <c r="B12441">
        <v>27889</v>
      </c>
      <c r="C12441" s="593">
        <v>7.0000000000000007E-2</v>
      </c>
      <c r="D12441" t="s">
        <v>2523</v>
      </c>
      <c r="E12441">
        <v>4.7500000000000001E-2</v>
      </c>
      <c r="F12441">
        <v>2.2499999999999999E-2</v>
      </c>
      <c r="G12441">
        <v>0</v>
      </c>
      <c r="H12441">
        <v>0</v>
      </c>
      <c r="I12441">
        <v>0</v>
      </c>
    </row>
    <row r="12442" spans="1:9" x14ac:dyDescent="0.25">
      <c r="A12442" t="s">
        <v>725</v>
      </c>
      <c r="B12442">
        <v>27890</v>
      </c>
      <c r="C12442" s="593">
        <v>7.0000000000000007E-2</v>
      </c>
      <c r="D12442" t="s">
        <v>4215</v>
      </c>
      <c r="E12442">
        <v>4.7500000000000001E-2</v>
      </c>
      <c r="F12442">
        <v>2.2499999999999999E-2</v>
      </c>
      <c r="G12442">
        <v>0</v>
      </c>
      <c r="H12442">
        <v>0</v>
      </c>
      <c r="I12442">
        <v>0</v>
      </c>
    </row>
    <row r="12443" spans="1:9" x14ac:dyDescent="0.25">
      <c r="A12443" t="s">
        <v>725</v>
      </c>
      <c r="B12443">
        <v>27891</v>
      </c>
      <c r="C12443" s="593">
        <v>7.0000000000000007E-2</v>
      </c>
      <c r="D12443" t="s">
        <v>4225</v>
      </c>
      <c r="E12443">
        <v>4.7500000000000001E-2</v>
      </c>
      <c r="F12443">
        <v>2.2499999999999999E-2</v>
      </c>
      <c r="G12443">
        <v>0</v>
      </c>
      <c r="H12443">
        <v>0</v>
      </c>
      <c r="I12443">
        <v>0</v>
      </c>
    </row>
    <row r="12444" spans="1:9" x14ac:dyDescent="0.25">
      <c r="A12444" t="s">
        <v>725</v>
      </c>
      <c r="B12444">
        <v>27892</v>
      </c>
      <c r="C12444" s="593">
        <v>7.0000000000000007E-2</v>
      </c>
      <c r="D12444" t="s">
        <v>4226</v>
      </c>
      <c r="E12444">
        <v>4.7500000000000001E-2</v>
      </c>
      <c r="F12444">
        <v>2.2499999999999999E-2</v>
      </c>
      <c r="G12444">
        <v>0</v>
      </c>
      <c r="H12444">
        <v>0</v>
      </c>
      <c r="I12444">
        <v>0</v>
      </c>
    </row>
    <row r="12445" spans="1:9" x14ac:dyDescent="0.25">
      <c r="A12445" t="s">
        <v>725</v>
      </c>
      <c r="B12445">
        <v>27893</v>
      </c>
      <c r="C12445" s="593">
        <v>6.7500000000000004E-2</v>
      </c>
      <c r="D12445" t="s">
        <v>4187</v>
      </c>
      <c r="E12445">
        <v>4.7500000000000001E-2</v>
      </c>
      <c r="F12445">
        <v>0.02</v>
      </c>
      <c r="G12445">
        <v>0</v>
      </c>
      <c r="H12445">
        <v>0</v>
      </c>
      <c r="I12445">
        <v>0</v>
      </c>
    </row>
    <row r="12446" spans="1:9" x14ac:dyDescent="0.25">
      <c r="A12446" t="s">
        <v>725</v>
      </c>
      <c r="B12446">
        <v>27894</v>
      </c>
      <c r="C12446" s="593">
        <v>6.7500000000000004E-2</v>
      </c>
      <c r="D12446" t="s">
        <v>4221</v>
      </c>
      <c r="E12446">
        <v>4.7500000000000001E-2</v>
      </c>
      <c r="F12446">
        <v>0.02</v>
      </c>
      <c r="G12446">
        <v>0</v>
      </c>
      <c r="H12446">
        <v>0</v>
      </c>
      <c r="I12446">
        <v>0</v>
      </c>
    </row>
    <row r="12447" spans="1:9" x14ac:dyDescent="0.25">
      <c r="A12447" t="s">
        <v>725</v>
      </c>
      <c r="B12447">
        <v>27895</v>
      </c>
      <c r="C12447" s="593">
        <v>6.7500000000000004E-2</v>
      </c>
      <c r="D12447" t="s">
        <v>4221</v>
      </c>
      <c r="E12447">
        <v>4.7500000000000001E-2</v>
      </c>
      <c r="F12447">
        <v>0.02</v>
      </c>
      <c r="G12447">
        <v>0</v>
      </c>
      <c r="H12447">
        <v>0</v>
      </c>
      <c r="I12447">
        <v>0</v>
      </c>
    </row>
    <row r="12448" spans="1:9" x14ac:dyDescent="0.25">
      <c r="A12448" t="s">
        <v>725</v>
      </c>
      <c r="B12448">
        <v>27896</v>
      </c>
      <c r="C12448" s="593">
        <v>6.7500000000000004E-2</v>
      </c>
      <c r="D12448" t="s">
        <v>4221</v>
      </c>
      <c r="E12448">
        <v>4.7500000000000001E-2</v>
      </c>
      <c r="F12448">
        <v>0.02</v>
      </c>
      <c r="G12448">
        <v>0</v>
      </c>
      <c r="H12448">
        <v>0</v>
      </c>
      <c r="I12448">
        <v>0</v>
      </c>
    </row>
    <row r="12449" spans="1:9" x14ac:dyDescent="0.25">
      <c r="A12449" t="s">
        <v>725</v>
      </c>
      <c r="B12449">
        <v>27897</v>
      </c>
      <c r="C12449" s="593">
        <v>7.0000000000000007E-2</v>
      </c>
      <c r="D12449" t="s">
        <v>4227</v>
      </c>
      <c r="E12449">
        <v>4.7500000000000001E-2</v>
      </c>
      <c r="F12449">
        <v>2.2499999999999999E-2</v>
      </c>
      <c r="G12449">
        <v>0</v>
      </c>
      <c r="H12449">
        <v>0</v>
      </c>
      <c r="I12449">
        <v>0</v>
      </c>
    </row>
    <row r="12450" spans="1:9" x14ac:dyDescent="0.25">
      <c r="A12450" t="s">
        <v>725</v>
      </c>
      <c r="B12450">
        <v>27906</v>
      </c>
      <c r="C12450" s="593">
        <v>7.0000000000000007E-2</v>
      </c>
      <c r="D12450" t="s">
        <v>4228</v>
      </c>
      <c r="E12450">
        <v>4.7500000000000001E-2</v>
      </c>
      <c r="F12450">
        <v>2.2499999999999999E-2</v>
      </c>
      <c r="G12450">
        <v>0</v>
      </c>
      <c r="H12450">
        <v>0</v>
      </c>
      <c r="I12450">
        <v>0</v>
      </c>
    </row>
    <row r="12451" spans="1:9" x14ac:dyDescent="0.25">
      <c r="A12451" t="s">
        <v>725</v>
      </c>
      <c r="B12451">
        <v>27907</v>
      </c>
      <c r="C12451" s="593">
        <v>7.0000000000000007E-2</v>
      </c>
      <c r="D12451" t="s">
        <v>4228</v>
      </c>
      <c r="E12451">
        <v>4.7500000000000001E-2</v>
      </c>
      <c r="F12451">
        <v>2.2499999999999999E-2</v>
      </c>
      <c r="G12451">
        <v>0</v>
      </c>
      <c r="H12451">
        <v>0</v>
      </c>
      <c r="I12451">
        <v>0</v>
      </c>
    </row>
    <row r="12452" spans="1:9" x14ac:dyDescent="0.25">
      <c r="A12452" t="s">
        <v>725</v>
      </c>
      <c r="B12452">
        <v>27909</v>
      </c>
      <c r="C12452" s="593">
        <v>7.0000000000000007E-2</v>
      </c>
      <c r="D12452" t="s">
        <v>4228</v>
      </c>
      <c r="E12452">
        <v>4.7500000000000001E-2</v>
      </c>
      <c r="F12452">
        <v>2.2499999999999999E-2</v>
      </c>
      <c r="G12452">
        <v>0</v>
      </c>
      <c r="H12452">
        <v>0</v>
      </c>
      <c r="I12452">
        <v>0</v>
      </c>
    </row>
    <row r="12453" spans="1:9" x14ac:dyDescent="0.25">
      <c r="A12453" t="s">
        <v>725</v>
      </c>
      <c r="B12453">
        <v>27910</v>
      </c>
      <c r="C12453" s="593">
        <v>7.0000000000000007E-2</v>
      </c>
      <c r="D12453" t="s">
        <v>4229</v>
      </c>
      <c r="E12453">
        <v>4.7500000000000001E-2</v>
      </c>
      <c r="F12453">
        <v>2.2499999999999999E-2</v>
      </c>
      <c r="G12453">
        <v>0</v>
      </c>
      <c r="H12453">
        <v>0</v>
      </c>
      <c r="I12453">
        <v>0</v>
      </c>
    </row>
    <row r="12454" spans="1:9" x14ac:dyDescent="0.25">
      <c r="A12454" t="s">
        <v>725</v>
      </c>
      <c r="B12454">
        <v>27915</v>
      </c>
      <c r="C12454" s="593">
        <v>6.7500000000000004E-2</v>
      </c>
      <c r="D12454" t="s">
        <v>3889</v>
      </c>
      <c r="E12454">
        <v>4.7500000000000001E-2</v>
      </c>
      <c r="F12454">
        <v>0.02</v>
      </c>
      <c r="G12454">
        <v>0</v>
      </c>
      <c r="H12454">
        <v>0</v>
      </c>
      <c r="I12454">
        <v>0</v>
      </c>
    </row>
    <row r="12455" spans="1:9" x14ac:dyDescent="0.25">
      <c r="A12455" t="s">
        <v>725</v>
      </c>
      <c r="B12455">
        <v>27916</v>
      </c>
      <c r="C12455" s="593">
        <v>6.7500000000000004E-2</v>
      </c>
      <c r="D12455" t="s">
        <v>4230</v>
      </c>
      <c r="E12455">
        <v>4.7500000000000001E-2</v>
      </c>
      <c r="F12455">
        <v>0.02</v>
      </c>
      <c r="G12455">
        <v>0</v>
      </c>
      <c r="H12455">
        <v>0</v>
      </c>
      <c r="I12455">
        <v>0</v>
      </c>
    </row>
    <row r="12456" spans="1:9" x14ac:dyDescent="0.25">
      <c r="A12456" t="s">
        <v>725</v>
      </c>
      <c r="B12456">
        <v>27917</v>
      </c>
      <c r="C12456" s="593">
        <v>6.7500000000000004E-2</v>
      </c>
      <c r="D12456" t="s">
        <v>4230</v>
      </c>
      <c r="E12456">
        <v>4.7500000000000001E-2</v>
      </c>
      <c r="F12456">
        <v>0.02</v>
      </c>
      <c r="G12456">
        <v>0</v>
      </c>
      <c r="H12456">
        <v>0</v>
      </c>
      <c r="I12456">
        <v>0</v>
      </c>
    </row>
    <row r="12457" spans="1:9" x14ac:dyDescent="0.25">
      <c r="A12457" t="s">
        <v>725</v>
      </c>
      <c r="B12457">
        <v>27919</v>
      </c>
      <c r="C12457" s="593">
        <v>7.0000000000000007E-2</v>
      </c>
      <c r="D12457" t="s">
        <v>4231</v>
      </c>
      <c r="E12457">
        <v>4.7500000000000001E-2</v>
      </c>
      <c r="F12457">
        <v>2.2499999999999999E-2</v>
      </c>
      <c r="G12457">
        <v>0</v>
      </c>
      <c r="H12457">
        <v>0</v>
      </c>
      <c r="I12457">
        <v>0</v>
      </c>
    </row>
    <row r="12458" spans="1:9" x14ac:dyDescent="0.25">
      <c r="A12458" t="s">
        <v>725</v>
      </c>
      <c r="B12458">
        <v>27920</v>
      </c>
      <c r="C12458" s="593">
        <v>6.7500000000000004E-2</v>
      </c>
      <c r="D12458" t="s">
        <v>4232</v>
      </c>
      <c r="E12458">
        <v>4.7500000000000001E-2</v>
      </c>
      <c r="F12458">
        <v>0.02</v>
      </c>
      <c r="G12458">
        <v>0</v>
      </c>
      <c r="H12458">
        <v>0</v>
      </c>
      <c r="I12458">
        <v>0</v>
      </c>
    </row>
    <row r="12459" spans="1:9" x14ac:dyDescent="0.25">
      <c r="A12459" t="s">
        <v>725</v>
      </c>
      <c r="B12459">
        <v>27921</v>
      </c>
      <c r="C12459" s="593">
        <v>6.7500000000000004E-2</v>
      </c>
      <c r="D12459" t="s">
        <v>1197</v>
      </c>
      <c r="E12459">
        <v>4.7500000000000001E-2</v>
      </c>
      <c r="F12459">
        <v>0.02</v>
      </c>
      <c r="G12459">
        <v>0</v>
      </c>
      <c r="H12459">
        <v>0</v>
      </c>
      <c r="I12459">
        <v>0</v>
      </c>
    </row>
    <row r="12460" spans="1:9" x14ac:dyDescent="0.25">
      <c r="A12460" t="s">
        <v>725</v>
      </c>
      <c r="B12460">
        <v>27922</v>
      </c>
      <c r="C12460" s="593">
        <v>7.0000000000000007E-2</v>
      </c>
      <c r="D12460" t="s">
        <v>4227</v>
      </c>
      <c r="E12460">
        <v>4.7500000000000001E-2</v>
      </c>
      <c r="F12460">
        <v>2.2499999999999999E-2</v>
      </c>
      <c r="G12460">
        <v>0</v>
      </c>
      <c r="H12460">
        <v>0</v>
      </c>
      <c r="I12460">
        <v>0</v>
      </c>
    </row>
    <row r="12461" spans="1:9" x14ac:dyDescent="0.25">
      <c r="A12461" t="s">
        <v>725</v>
      </c>
      <c r="B12461">
        <v>27923</v>
      </c>
      <c r="C12461" s="593">
        <v>6.7500000000000004E-2</v>
      </c>
      <c r="D12461" t="s">
        <v>4230</v>
      </c>
      <c r="E12461">
        <v>4.7500000000000001E-2</v>
      </c>
      <c r="F12461">
        <v>0.02</v>
      </c>
      <c r="G12461">
        <v>0</v>
      </c>
      <c r="H12461">
        <v>0</v>
      </c>
      <c r="I12461">
        <v>0</v>
      </c>
    </row>
    <row r="12462" spans="1:9" x14ac:dyDescent="0.25">
      <c r="A12462" t="s">
        <v>725</v>
      </c>
      <c r="B12462">
        <v>27924</v>
      </c>
      <c r="C12462" s="593">
        <v>7.0000000000000007E-2</v>
      </c>
      <c r="D12462" t="s">
        <v>4229</v>
      </c>
      <c r="E12462">
        <v>4.7500000000000001E-2</v>
      </c>
      <c r="F12462">
        <v>2.2499999999999999E-2</v>
      </c>
      <c r="G12462">
        <v>0</v>
      </c>
      <c r="H12462">
        <v>0</v>
      </c>
      <c r="I12462">
        <v>0</v>
      </c>
    </row>
    <row r="12463" spans="1:9" x14ac:dyDescent="0.25">
      <c r="A12463" t="s">
        <v>725</v>
      </c>
      <c r="B12463">
        <v>27925</v>
      </c>
      <c r="C12463" s="593">
        <v>6.7500000000000004E-2</v>
      </c>
      <c r="D12463" t="s">
        <v>2304</v>
      </c>
      <c r="E12463">
        <v>4.7500000000000001E-2</v>
      </c>
      <c r="F12463">
        <v>0.02</v>
      </c>
      <c r="G12463">
        <v>0</v>
      </c>
      <c r="H12463">
        <v>0</v>
      </c>
      <c r="I12463">
        <v>0</v>
      </c>
    </row>
    <row r="12464" spans="1:9" x14ac:dyDescent="0.25">
      <c r="A12464" t="s">
        <v>725</v>
      </c>
      <c r="B12464">
        <v>27926</v>
      </c>
      <c r="C12464" s="593">
        <v>6.7500000000000004E-2</v>
      </c>
      <c r="D12464" t="s">
        <v>4233</v>
      </c>
      <c r="E12464">
        <v>4.7500000000000001E-2</v>
      </c>
      <c r="F12464">
        <v>0.02</v>
      </c>
      <c r="G12464">
        <v>0</v>
      </c>
      <c r="H12464">
        <v>0</v>
      </c>
      <c r="I12464">
        <v>0</v>
      </c>
    </row>
    <row r="12465" spans="1:9" x14ac:dyDescent="0.25">
      <c r="A12465" t="s">
        <v>725</v>
      </c>
      <c r="B12465">
        <v>27927</v>
      </c>
      <c r="C12465" s="593">
        <v>6.7500000000000004E-2</v>
      </c>
      <c r="D12465" t="s">
        <v>4234</v>
      </c>
      <c r="E12465">
        <v>4.7500000000000001E-2</v>
      </c>
      <c r="F12465">
        <v>0.02</v>
      </c>
      <c r="G12465">
        <v>0</v>
      </c>
      <c r="H12465">
        <v>0</v>
      </c>
      <c r="I12465">
        <v>0</v>
      </c>
    </row>
    <row r="12466" spans="1:9" x14ac:dyDescent="0.25">
      <c r="A12466" t="s">
        <v>725</v>
      </c>
      <c r="B12466">
        <v>27928</v>
      </c>
      <c r="C12466" s="593">
        <v>6.7500000000000004E-2</v>
      </c>
      <c r="D12466" t="s">
        <v>4235</v>
      </c>
      <c r="E12466">
        <v>4.7500000000000001E-2</v>
      </c>
      <c r="F12466">
        <v>0.02</v>
      </c>
      <c r="G12466">
        <v>0</v>
      </c>
      <c r="H12466">
        <v>0</v>
      </c>
      <c r="I12466">
        <v>0</v>
      </c>
    </row>
    <row r="12467" spans="1:9" x14ac:dyDescent="0.25">
      <c r="A12467" t="s">
        <v>725</v>
      </c>
      <c r="B12467">
        <v>27929</v>
      </c>
      <c r="C12467" s="593">
        <v>6.7500000000000004E-2</v>
      </c>
      <c r="D12467" t="s">
        <v>4230</v>
      </c>
      <c r="E12467">
        <v>4.7500000000000001E-2</v>
      </c>
      <c r="F12467">
        <v>0.02</v>
      </c>
      <c r="G12467">
        <v>0</v>
      </c>
      <c r="H12467">
        <v>0</v>
      </c>
      <c r="I12467">
        <v>0</v>
      </c>
    </row>
    <row r="12468" spans="1:9" x14ac:dyDescent="0.25">
      <c r="A12468" t="s">
        <v>725</v>
      </c>
      <c r="B12468">
        <v>27930</v>
      </c>
      <c r="C12468" s="593">
        <v>6.7500000000000004E-2</v>
      </c>
      <c r="D12468" t="s">
        <v>4227</v>
      </c>
      <c r="E12468">
        <v>4.7500000000000001E-2</v>
      </c>
      <c r="F12468">
        <v>0.02</v>
      </c>
      <c r="G12468">
        <v>0</v>
      </c>
      <c r="H12468">
        <v>0</v>
      </c>
      <c r="I12468">
        <v>0</v>
      </c>
    </row>
    <row r="12469" spans="1:9" x14ac:dyDescent="0.25">
      <c r="A12469" t="s">
        <v>725</v>
      </c>
      <c r="B12469">
        <v>27932</v>
      </c>
      <c r="C12469" s="593">
        <v>6.7500000000000004E-2</v>
      </c>
      <c r="D12469" t="s">
        <v>4236</v>
      </c>
      <c r="E12469">
        <v>4.7500000000000001E-2</v>
      </c>
      <c r="F12469">
        <v>0.02</v>
      </c>
      <c r="G12469">
        <v>0</v>
      </c>
      <c r="H12469">
        <v>0</v>
      </c>
      <c r="I12469">
        <v>0</v>
      </c>
    </row>
    <row r="12470" spans="1:9" x14ac:dyDescent="0.25">
      <c r="A12470" t="s">
        <v>725</v>
      </c>
      <c r="B12470">
        <v>27935</v>
      </c>
      <c r="C12470" s="593">
        <v>6.7500000000000004E-2</v>
      </c>
      <c r="D12470" t="s">
        <v>4233</v>
      </c>
      <c r="E12470">
        <v>4.7500000000000001E-2</v>
      </c>
      <c r="F12470">
        <v>0.02</v>
      </c>
      <c r="G12470">
        <v>0</v>
      </c>
      <c r="H12470">
        <v>0</v>
      </c>
      <c r="I12470">
        <v>0</v>
      </c>
    </row>
    <row r="12471" spans="1:9" x14ac:dyDescent="0.25">
      <c r="A12471" t="s">
        <v>725</v>
      </c>
      <c r="B12471">
        <v>27936</v>
      </c>
      <c r="C12471" s="593">
        <v>6.7500000000000004E-2</v>
      </c>
      <c r="D12471" t="s">
        <v>2074</v>
      </c>
      <c r="E12471">
        <v>4.7500000000000001E-2</v>
      </c>
      <c r="F12471">
        <v>0.02</v>
      </c>
      <c r="G12471">
        <v>0</v>
      </c>
      <c r="H12471">
        <v>0</v>
      </c>
      <c r="I12471">
        <v>0</v>
      </c>
    </row>
    <row r="12472" spans="1:9" x14ac:dyDescent="0.25">
      <c r="A12472" t="s">
        <v>725</v>
      </c>
      <c r="B12472">
        <v>27937</v>
      </c>
      <c r="C12472" s="593">
        <v>6.7500000000000004E-2</v>
      </c>
      <c r="D12472" t="s">
        <v>4233</v>
      </c>
      <c r="E12472">
        <v>4.7500000000000001E-2</v>
      </c>
      <c r="F12472">
        <v>0.02</v>
      </c>
      <c r="G12472">
        <v>0</v>
      </c>
      <c r="H12472">
        <v>0</v>
      </c>
      <c r="I12472">
        <v>0</v>
      </c>
    </row>
    <row r="12473" spans="1:9" x14ac:dyDescent="0.25">
      <c r="A12473" t="s">
        <v>725</v>
      </c>
      <c r="B12473">
        <v>27938</v>
      </c>
      <c r="C12473" s="593">
        <v>6.7500000000000004E-2</v>
      </c>
      <c r="D12473" t="s">
        <v>4237</v>
      </c>
      <c r="E12473">
        <v>4.7500000000000001E-2</v>
      </c>
      <c r="F12473">
        <v>0.02</v>
      </c>
      <c r="G12473">
        <v>0</v>
      </c>
      <c r="H12473">
        <v>0</v>
      </c>
      <c r="I12473">
        <v>0</v>
      </c>
    </row>
    <row r="12474" spans="1:9" x14ac:dyDescent="0.25">
      <c r="A12474" t="s">
        <v>725</v>
      </c>
      <c r="B12474">
        <v>27939</v>
      </c>
      <c r="C12474" s="593">
        <v>6.7500000000000004E-2</v>
      </c>
      <c r="D12474" t="s">
        <v>4230</v>
      </c>
      <c r="E12474">
        <v>4.7500000000000001E-2</v>
      </c>
      <c r="F12474">
        <v>0.02</v>
      </c>
      <c r="G12474">
        <v>0</v>
      </c>
      <c r="H12474">
        <v>0</v>
      </c>
      <c r="I12474">
        <v>0</v>
      </c>
    </row>
    <row r="12475" spans="1:9" x14ac:dyDescent="0.25">
      <c r="A12475" t="s">
        <v>725</v>
      </c>
      <c r="B12475">
        <v>27941</v>
      </c>
      <c r="C12475" s="593">
        <v>6.7500000000000004E-2</v>
      </c>
      <c r="D12475" t="s">
        <v>4230</v>
      </c>
      <c r="E12475">
        <v>4.7500000000000001E-2</v>
      </c>
      <c r="F12475">
        <v>0.02</v>
      </c>
      <c r="G12475">
        <v>0</v>
      </c>
      <c r="H12475">
        <v>0</v>
      </c>
      <c r="I12475">
        <v>0</v>
      </c>
    </row>
    <row r="12476" spans="1:9" x14ac:dyDescent="0.25">
      <c r="A12476" t="s">
        <v>725</v>
      </c>
      <c r="B12476">
        <v>27942</v>
      </c>
      <c r="C12476" s="593">
        <v>7.0000000000000007E-2</v>
      </c>
      <c r="D12476" t="s">
        <v>4238</v>
      </c>
      <c r="E12476">
        <v>4.7500000000000001E-2</v>
      </c>
      <c r="F12476">
        <v>2.2499999999999999E-2</v>
      </c>
      <c r="G12476">
        <v>0</v>
      </c>
      <c r="H12476">
        <v>0</v>
      </c>
      <c r="I12476">
        <v>0</v>
      </c>
    </row>
    <row r="12477" spans="1:9" x14ac:dyDescent="0.25">
      <c r="A12477" t="s">
        <v>725</v>
      </c>
      <c r="B12477">
        <v>27943</v>
      </c>
      <c r="C12477" s="593">
        <v>6.7500000000000004E-2</v>
      </c>
      <c r="D12477" t="s">
        <v>4239</v>
      </c>
      <c r="E12477">
        <v>4.7500000000000001E-2</v>
      </c>
      <c r="F12477">
        <v>0.02</v>
      </c>
      <c r="G12477">
        <v>0</v>
      </c>
      <c r="H12477">
        <v>0</v>
      </c>
      <c r="I12477">
        <v>0</v>
      </c>
    </row>
    <row r="12478" spans="1:9" x14ac:dyDescent="0.25">
      <c r="A12478" t="s">
        <v>725</v>
      </c>
      <c r="B12478">
        <v>27944</v>
      </c>
      <c r="C12478" s="593">
        <v>6.7500000000000004E-2</v>
      </c>
      <c r="D12478" t="s">
        <v>4227</v>
      </c>
      <c r="E12478">
        <v>4.7500000000000001E-2</v>
      </c>
      <c r="F12478">
        <v>0.02</v>
      </c>
      <c r="G12478">
        <v>0</v>
      </c>
      <c r="H12478">
        <v>0</v>
      </c>
      <c r="I12478">
        <v>0</v>
      </c>
    </row>
    <row r="12479" spans="1:9" x14ac:dyDescent="0.25">
      <c r="A12479" t="s">
        <v>725</v>
      </c>
      <c r="B12479">
        <v>27946</v>
      </c>
      <c r="C12479" s="593">
        <v>6.7500000000000004E-2</v>
      </c>
      <c r="D12479" t="s">
        <v>4240</v>
      </c>
      <c r="E12479">
        <v>4.7500000000000001E-2</v>
      </c>
      <c r="F12479">
        <v>0.02</v>
      </c>
      <c r="G12479">
        <v>0</v>
      </c>
      <c r="H12479">
        <v>0</v>
      </c>
      <c r="I12479">
        <v>0</v>
      </c>
    </row>
    <row r="12480" spans="1:9" x14ac:dyDescent="0.25">
      <c r="A12480" t="s">
        <v>725</v>
      </c>
      <c r="B12480">
        <v>27947</v>
      </c>
      <c r="C12480" s="593">
        <v>6.7500000000000004E-2</v>
      </c>
      <c r="D12480" t="s">
        <v>4230</v>
      </c>
      <c r="E12480">
        <v>4.7500000000000001E-2</v>
      </c>
      <c r="F12480">
        <v>0.02</v>
      </c>
      <c r="G12480">
        <v>0</v>
      </c>
      <c r="H12480">
        <v>0</v>
      </c>
      <c r="I12480">
        <v>0</v>
      </c>
    </row>
    <row r="12481" spans="1:9" x14ac:dyDescent="0.25">
      <c r="A12481" t="s">
        <v>725</v>
      </c>
      <c r="B12481">
        <v>27948</v>
      </c>
      <c r="C12481" s="593">
        <v>6.7500000000000004E-2</v>
      </c>
      <c r="D12481" t="s">
        <v>4241</v>
      </c>
      <c r="E12481">
        <v>4.7500000000000001E-2</v>
      </c>
      <c r="F12481">
        <v>0.02</v>
      </c>
      <c r="G12481">
        <v>0</v>
      </c>
      <c r="H12481">
        <v>0</v>
      </c>
      <c r="I12481">
        <v>0</v>
      </c>
    </row>
    <row r="12482" spans="1:9" x14ac:dyDescent="0.25">
      <c r="A12482" t="s">
        <v>725</v>
      </c>
      <c r="B12482">
        <v>27949</v>
      </c>
      <c r="C12482" s="593">
        <v>6.7500000000000004E-2</v>
      </c>
      <c r="D12482" t="s">
        <v>4242</v>
      </c>
      <c r="E12482">
        <v>4.7500000000000001E-2</v>
      </c>
      <c r="F12482">
        <v>0.02</v>
      </c>
      <c r="G12482">
        <v>0</v>
      </c>
      <c r="H12482">
        <v>0</v>
      </c>
      <c r="I12482">
        <v>0</v>
      </c>
    </row>
    <row r="12483" spans="1:9" x14ac:dyDescent="0.25">
      <c r="A12483" t="s">
        <v>725</v>
      </c>
      <c r="B12483">
        <v>27950</v>
      </c>
      <c r="C12483" s="593">
        <v>6.7500000000000004E-2</v>
      </c>
      <c r="D12483" t="s">
        <v>4234</v>
      </c>
      <c r="E12483">
        <v>4.7500000000000001E-2</v>
      </c>
      <c r="F12483">
        <v>0.02</v>
      </c>
      <c r="G12483">
        <v>0</v>
      </c>
      <c r="H12483">
        <v>0</v>
      </c>
      <c r="I12483">
        <v>0</v>
      </c>
    </row>
    <row r="12484" spans="1:9" x14ac:dyDescent="0.25">
      <c r="A12484" t="s">
        <v>725</v>
      </c>
      <c r="B12484">
        <v>27953</v>
      </c>
      <c r="C12484" s="593">
        <v>6.7500000000000004E-2</v>
      </c>
      <c r="D12484" t="s">
        <v>4243</v>
      </c>
      <c r="E12484">
        <v>4.7500000000000001E-2</v>
      </c>
      <c r="F12484">
        <v>0.02</v>
      </c>
      <c r="G12484">
        <v>0</v>
      </c>
      <c r="H12484">
        <v>0</v>
      </c>
      <c r="I12484">
        <v>0</v>
      </c>
    </row>
    <row r="12485" spans="1:9" x14ac:dyDescent="0.25">
      <c r="A12485" t="s">
        <v>725</v>
      </c>
      <c r="B12485">
        <v>27954</v>
      </c>
      <c r="C12485" s="593">
        <v>6.7500000000000004E-2</v>
      </c>
      <c r="D12485" t="s">
        <v>4244</v>
      </c>
      <c r="E12485">
        <v>4.7500000000000001E-2</v>
      </c>
      <c r="F12485">
        <v>0.02</v>
      </c>
      <c r="G12485">
        <v>0</v>
      </c>
      <c r="H12485">
        <v>0</v>
      </c>
      <c r="I12485">
        <v>0</v>
      </c>
    </row>
    <row r="12486" spans="1:9" x14ac:dyDescent="0.25">
      <c r="A12486" t="s">
        <v>725</v>
      </c>
      <c r="B12486">
        <v>27956</v>
      </c>
      <c r="C12486" s="593">
        <v>6.7500000000000004E-2</v>
      </c>
      <c r="D12486" t="s">
        <v>4230</v>
      </c>
      <c r="E12486">
        <v>4.7500000000000001E-2</v>
      </c>
      <c r="F12486">
        <v>0.02</v>
      </c>
      <c r="G12486">
        <v>0</v>
      </c>
      <c r="H12486">
        <v>0</v>
      </c>
      <c r="I12486">
        <v>0</v>
      </c>
    </row>
    <row r="12487" spans="1:9" x14ac:dyDescent="0.25">
      <c r="A12487" t="s">
        <v>725</v>
      </c>
      <c r="B12487">
        <v>27957</v>
      </c>
      <c r="C12487" s="593">
        <v>7.0000000000000007E-2</v>
      </c>
      <c r="D12487" t="s">
        <v>4214</v>
      </c>
      <c r="E12487">
        <v>4.7500000000000001E-2</v>
      </c>
      <c r="F12487">
        <v>2.2499999999999999E-2</v>
      </c>
      <c r="G12487">
        <v>0</v>
      </c>
      <c r="H12487">
        <v>0</v>
      </c>
      <c r="I12487">
        <v>0</v>
      </c>
    </row>
    <row r="12488" spans="1:9" x14ac:dyDescent="0.25">
      <c r="A12488" t="s">
        <v>725</v>
      </c>
      <c r="B12488">
        <v>27958</v>
      </c>
      <c r="C12488" s="593">
        <v>6.7500000000000004E-2</v>
      </c>
      <c r="D12488" t="s">
        <v>4230</v>
      </c>
      <c r="E12488">
        <v>4.7500000000000001E-2</v>
      </c>
      <c r="F12488">
        <v>0.02</v>
      </c>
      <c r="G12488">
        <v>0</v>
      </c>
      <c r="H12488">
        <v>0</v>
      </c>
      <c r="I12488">
        <v>0</v>
      </c>
    </row>
    <row r="12489" spans="1:9" x14ac:dyDescent="0.25">
      <c r="A12489" t="s">
        <v>725</v>
      </c>
      <c r="B12489">
        <v>27959</v>
      </c>
      <c r="C12489" s="593">
        <v>6.7500000000000004E-2</v>
      </c>
      <c r="D12489" t="s">
        <v>4245</v>
      </c>
      <c r="E12489">
        <v>4.7500000000000001E-2</v>
      </c>
      <c r="F12489">
        <v>0.02</v>
      </c>
      <c r="G12489">
        <v>0</v>
      </c>
      <c r="H12489">
        <v>0</v>
      </c>
      <c r="I12489">
        <v>0</v>
      </c>
    </row>
    <row r="12490" spans="1:9" x14ac:dyDescent="0.25">
      <c r="A12490" t="s">
        <v>725</v>
      </c>
      <c r="B12490">
        <v>27960</v>
      </c>
      <c r="C12490" s="593">
        <v>6.7500000000000004E-2</v>
      </c>
      <c r="D12490" t="s">
        <v>4246</v>
      </c>
      <c r="E12490">
        <v>4.7500000000000001E-2</v>
      </c>
      <c r="F12490">
        <v>0.02</v>
      </c>
      <c r="G12490">
        <v>0</v>
      </c>
      <c r="H12490">
        <v>0</v>
      </c>
      <c r="I12490">
        <v>0</v>
      </c>
    </row>
    <row r="12491" spans="1:9" x14ac:dyDescent="0.25">
      <c r="A12491" t="s">
        <v>725</v>
      </c>
      <c r="B12491">
        <v>27962</v>
      </c>
      <c r="C12491" s="593">
        <v>6.7500000000000004E-2</v>
      </c>
      <c r="D12491" t="s">
        <v>1986</v>
      </c>
      <c r="E12491">
        <v>4.7500000000000001E-2</v>
      </c>
      <c r="F12491">
        <v>0.02</v>
      </c>
      <c r="G12491">
        <v>0</v>
      </c>
      <c r="H12491">
        <v>0</v>
      </c>
      <c r="I12491">
        <v>0</v>
      </c>
    </row>
    <row r="12492" spans="1:9" x14ac:dyDescent="0.25">
      <c r="A12492" t="s">
        <v>725</v>
      </c>
      <c r="B12492">
        <v>27964</v>
      </c>
      <c r="C12492" s="593">
        <v>6.7500000000000004E-2</v>
      </c>
      <c r="D12492" t="s">
        <v>4230</v>
      </c>
      <c r="E12492">
        <v>4.7500000000000001E-2</v>
      </c>
      <c r="F12492">
        <v>0.02</v>
      </c>
      <c r="G12492">
        <v>0</v>
      </c>
      <c r="H12492">
        <v>0</v>
      </c>
      <c r="I12492">
        <v>0</v>
      </c>
    </row>
    <row r="12493" spans="1:9" x14ac:dyDescent="0.25">
      <c r="A12493" t="s">
        <v>725</v>
      </c>
      <c r="B12493">
        <v>27965</v>
      </c>
      <c r="C12493" s="593">
        <v>6.7500000000000004E-2</v>
      </c>
      <c r="D12493" t="s">
        <v>4230</v>
      </c>
      <c r="E12493">
        <v>4.7500000000000001E-2</v>
      </c>
      <c r="F12493">
        <v>0.02</v>
      </c>
      <c r="G12493">
        <v>0</v>
      </c>
      <c r="H12493">
        <v>0</v>
      </c>
      <c r="I12493">
        <v>0</v>
      </c>
    </row>
    <row r="12494" spans="1:9" x14ac:dyDescent="0.25">
      <c r="A12494" t="s">
        <v>725</v>
      </c>
      <c r="B12494">
        <v>27966</v>
      </c>
      <c r="C12494" s="593">
        <v>6.7500000000000004E-2</v>
      </c>
      <c r="D12494" t="s">
        <v>4230</v>
      </c>
      <c r="E12494">
        <v>4.7500000000000001E-2</v>
      </c>
      <c r="F12494">
        <v>0.02</v>
      </c>
      <c r="G12494">
        <v>0</v>
      </c>
      <c r="H12494">
        <v>0</v>
      </c>
      <c r="I12494">
        <v>0</v>
      </c>
    </row>
    <row r="12495" spans="1:9" x14ac:dyDescent="0.25">
      <c r="A12495" t="s">
        <v>725</v>
      </c>
      <c r="B12495">
        <v>27967</v>
      </c>
      <c r="C12495" s="593">
        <v>7.0000000000000007E-2</v>
      </c>
      <c r="D12495" t="s">
        <v>4229</v>
      </c>
      <c r="E12495">
        <v>4.7500000000000001E-2</v>
      </c>
      <c r="F12495">
        <v>2.2499999999999999E-2</v>
      </c>
      <c r="G12495">
        <v>0</v>
      </c>
      <c r="H12495">
        <v>0</v>
      </c>
      <c r="I12495">
        <v>0</v>
      </c>
    </row>
    <row r="12496" spans="1:9" x14ac:dyDescent="0.25">
      <c r="A12496" t="s">
        <v>725</v>
      </c>
      <c r="B12496">
        <v>27968</v>
      </c>
      <c r="C12496" s="593">
        <v>6.7500000000000004E-2</v>
      </c>
      <c r="D12496" t="s">
        <v>4247</v>
      </c>
      <c r="E12496">
        <v>4.7500000000000001E-2</v>
      </c>
      <c r="F12496">
        <v>0.02</v>
      </c>
      <c r="G12496">
        <v>0</v>
      </c>
      <c r="H12496">
        <v>0</v>
      </c>
      <c r="I12496">
        <v>0</v>
      </c>
    </row>
    <row r="12497" spans="1:9" x14ac:dyDescent="0.25">
      <c r="A12497" t="s">
        <v>725</v>
      </c>
      <c r="B12497">
        <v>27969</v>
      </c>
      <c r="C12497" s="593">
        <v>6.7500000000000004E-2</v>
      </c>
      <c r="D12497" t="s">
        <v>4233</v>
      </c>
      <c r="E12497">
        <v>4.7500000000000001E-2</v>
      </c>
      <c r="F12497">
        <v>0.02</v>
      </c>
      <c r="G12497">
        <v>0</v>
      </c>
      <c r="H12497">
        <v>0</v>
      </c>
      <c r="I12497">
        <v>0</v>
      </c>
    </row>
    <row r="12498" spans="1:9" x14ac:dyDescent="0.25">
      <c r="A12498" t="s">
        <v>725</v>
      </c>
      <c r="B12498">
        <v>27970</v>
      </c>
      <c r="C12498" s="593">
        <v>6.7500000000000004E-2</v>
      </c>
      <c r="D12498" t="s">
        <v>4248</v>
      </c>
      <c r="E12498">
        <v>4.7500000000000001E-2</v>
      </c>
      <c r="F12498">
        <v>0.02</v>
      </c>
      <c r="G12498">
        <v>0</v>
      </c>
      <c r="H12498">
        <v>0</v>
      </c>
      <c r="I12498">
        <v>0</v>
      </c>
    </row>
    <row r="12499" spans="1:9" x14ac:dyDescent="0.25">
      <c r="A12499" t="s">
        <v>725</v>
      </c>
      <c r="B12499">
        <v>27972</v>
      </c>
      <c r="C12499" s="593">
        <v>6.7500000000000004E-2</v>
      </c>
      <c r="D12499" t="s">
        <v>4249</v>
      </c>
      <c r="E12499">
        <v>4.7500000000000001E-2</v>
      </c>
      <c r="F12499">
        <v>0.02</v>
      </c>
      <c r="G12499">
        <v>0</v>
      </c>
      <c r="H12499">
        <v>0</v>
      </c>
      <c r="I12499">
        <v>0</v>
      </c>
    </row>
    <row r="12500" spans="1:9" x14ac:dyDescent="0.25">
      <c r="A12500" t="s">
        <v>725</v>
      </c>
      <c r="B12500">
        <v>27973</v>
      </c>
      <c r="C12500" s="593">
        <v>6.7500000000000004E-2</v>
      </c>
      <c r="D12500" t="s">
        <v>4230</v>
      </c>
      <c r="E12500">
        <v>4.7500000000000001E-2</v>
      </c>
      <c r="F12500">
        <v>0.02</v>
      </c>
      <c r="G12500">
        <v>0</v>
      </c>
      <c r="H12500">
        <v>0</v>
      </c>
      <c r="I12500">
        <v>0</v>
      </c>
    </row>
    <row r="12501" spans="1:9" x14ac:dyDescent="0.25">
      <c r="A12501" t="s">
        <v>725</v>
      </c>
      <c r="B12501">
        <v>27974</v>
      </c>
      <c r="C12501" s="593">
        <v>6.7500000000000004E-2</v>
      </c>
      <c r="D12501" t="s">
        <v>1197</v>
      </c>
      <c r="E12501">
        <v>4.7500000000000001E-2</v>
      </c>
      <c r="F12501">
        <v>0.02</v>
      </c>
      <c r="G12501">
        <v>0</v>
      </c>
      <c r="H12501">
        <v>0</v>
      </c>
      <c r="I12501">
        <v>0</v>
      </c>
    </row>
    <row r="12502" spans="1:9" x14ac:dyDescent="0.25">
      <c r="A12502" t="s">
        <v>725</v>
      </c>
      <c r="B12502">
        <v>27976</v>
      </c>
      <c r="C12502" s="593">
        <v>6.7500000000000004E-2</v>
      </c>
      <c r="D12502" t="s">
        <v>1197</v>
      </c>
      <c r="E12502">
        <v>4.7500000000000001E-2</v>
      </c>
      <c r="F12502">
        <v>0.02</v>
      </c>
      <c r="G12502">
        <v>0</v>
      </c>
      <c r="H12502">
        <v>0</v>
      </c>
      <c r="I12502">
        <v>0</v>
      </c>
    </row>
    <row r="12503" spans="1:9" x14ac:dyDescent="0.25">
      <c r="A12503" t="s">
        <v>725</v>
      </c>
      <c r="B12503">
        <v>27978</v>
      </c>
      <c r="C12503" s="593">
        <v>6.7500000000000004E-2</v>
      </c>
      <c r="D12503" t="s">
        <v>4250</v>
      </c>
      <c r="E12503">
        <v>4.7500000000000001E-2</v>
      </c>
      <c r="F12503">
        <v>0.02</v>
      </c>
      <c r="G12503">
        <v>0</v>
      </c>
      <c r="H12503">
        <v>0</v>
      </c>
      <c r="I12503">
        <v>0</v>
      </c>
    </row>
    <row r="12504" spans="1:9" x14ac:dyDescent="0.25">
      <c r="A12504" t="s">
        <v>725</v>
      </c>
      <c r="B12504">
        <v>27979</v>
      </c>
      <c r="C12504" s="593">
        <v>6.7500000000000004E-2</v>
      </c>
      <c r="D12504" t="s">
        <v>4233</v>
      </c>
      <c r="E12504">
        <v>4.7500000000000001E-2</v>
      </c>
      <c r="F12504">
        <v>0.02</v>
      </c>
      <c r="G12504">
        <v>0</v>
      </c>
      <c r="H12504">
        <v>0</v>
      </c>
      <c r="I12504">
        <v>0</v>
      </c>
    </row>
    <row r="12505" spans="1:9" x14ac:dyDescent="0.25">
      <c r="A12505" t="s">
        <v>725</v>
      </c>
      <c r="B12505">
        <v>27980</v>
      </c>
      <c r="C12505" s="593">
        <v>6.7500000000000004E-2</v>
      </c>
      <c r="D12505" t="s">
        <v>4240</v>
      </c>
      <c r="E12505">
        <v>4.7500000000000001E-2</v>
      </c>
      <c r="F12505">
        <v>0.02</v>
      </c>
      <c r="G12505">
        <v>0</v>
      </c>
      <c r="H12505">
        <v>0</v>
      </c>
      <c r="I12505">
        <v>0</v>
      </c>
    </row>
    <row r="12506" spans="1:9" x14ac:dyDescent="0.25">
      <c r="A12506" t="s">
        <v>725</v>
      </c>
      <c r="B12506">
        <v>27981</v>
      </c>
      <c r="C12506" s="593">
        <v>6.7500000000000004E-2</v>
      </c>
      <c r="D12506" t="s">
        <v>4251</v>
      </c>
      <c r="E12506">
        <v>4.7500000000000001E-2</v>
      </c>
      <c r="F12506">
        <v>0.02</v>
      </c>
      <c r="G12506">
        <v>0</v>
      </c>
      <c r="H12506">
        <v>0</v>
      </c>
      <c r="I12506">
        <v>0</v>
      </c>
    </row>
    <row r="12507" spans="1:9" x14ac:dyDescent="0.25">
      <c r="A12507" t="s">
        <v>725</v>
      </c>
      <c r="B12507">
        <v>27982</v>
      </c>
      <c r="C12507" s="593">
        <v>6.7500000000000004E-2</v>
      </c>
      <c r="D12507" t="s">
        <v>4252</v>
      </c>
      <c r="E12507">
        <v>4.7500000000000001E-2</v>
      </c>
      <c r="F12507">
        <v>0.02</v>
      </c>
      <c r="G12507">
        <v>0</v>
      </c>
      <c r="H12507">
        <v>0</v>
      </c>
      <c r="I12507">
        <v>0</v>
      </c>
    </row>
    <row r="12508" spans="1:9" x14ac:dyDescent="0.25">
      <c r="A12508" t="s">
        <v>725</v>
      </c>
      <c r="B12508">
        <v>27983</v>
      </c>
      <c r="C12508" s="593">
        <v>7.0000000000000007E-2</v>
      </c>
      <c r="D12508" t="s">
        <v>4205</v>
      </c>
      <c r="E12508">
        <v>4.7500000000000001E-2</v>
      </c>
      <c r="F12508">
        <v>2.2499999999999999E-2</v>
      </c>
      <c r="G12508">
        <v>0</v>
      </c>
      <c r="H12508">
        <v>0</v>
      </c>
      <c r="I12508">
        <v>0</v>
      </c>
    </row>
    <row r="12509" spans="1:9" x14ac:dyDescent="0.25">
      <c r="A12509" t="s">
        <v>725</v>
      </c>
      <c r="B12509">
        <v>27985</v>
      </c>
      <c r="C12509" s="593">
        <v>6.7500000000000004E-2</v>
      </c>
      <c r="D12509" t="s">
        <v>4253</v>
      </c>
      <c r="E12509">
        <v>4.7500000000000001E-2</v>
      </c>
      <c r="F12509">
        <v>0.02</v>
      </c>
      <c r="G12509">
        <v>0</v>
      </c>
      <c r="H12509">
        <v>0</v>
      </c>
      <c r="I12509">
        <v>0</v>
      </c>
    </row>
    <row r="12510" spans="1:9" x14ac:dyDescent="0.25">
      <c r="A12510" t="s">
        <v>725</v>
      </c>
      <c r="B12510">
        <v>27986</v>
      </c>
      <c r="C12510" s="593">
        <v>7.0000000000000007E-2</v>
      </c>
      <c r="D12510" t="s">
        <v>4254</v>
      </c>
      <c r="E12510">
        <v>4.7500000000000001E-2</v>
      </c>
      <c r="F12510">
        <v>2.2499999999999999E-2</v>
      </c>
      <c r="G12510">
        <v>0</v>
      </c>
      <c r="H12510">
        <v>0</v>
      </c>
      <c r="I12510">
        <v>0</v>
      </c>
    </row>
    <row r="12511" spans="1:9" x14ac:dyDescent="0.25">
      <c r="A12511" t="s">
        <v>725</v>
      </c>
      <c r="B12511">
        <v>28001</v>
      </c>
      <c r="C12511" s="593">
        <v>7.0000000000000007E-2</v>
      </c>
      <c r="D12511" t="s">
        <v>4255</v>
      </c>
      <c r="E12511">
        <v>4.7500000000000001E-2</v>
      </c>
      <c r="F12511">
        <v>2.2499999999999999E-2</v>
      </c>
      <c r="G12511">
        <v>0</v>
      </c>
      <c r="H12511">
        <v>0</v>
      </c>
      <c r="I12511">
        <v>0</v>
      </c>
    </row>
    <row r="12512" spans="1:9" x14ac:dyDescent="0.25">
      <c r="A12512" t="s">
        <v>725</v>
      </c>
      <c r="B12512">
        <v>28002</v>
      </c>
      <c r="C12512" s="593">
        <v>7.0000000000000007E-2</v>
      </c>
      <c r="D12512" t="s">
        <v>4255</v>
      </c>
      <c r="E12512">
        <v>4.7500000000000001E-2</v>
      </c>
      <c r="F12512">
        <v>2.2499999999999999E-2</v>
      </c>
      <c r="G12512">
        <v>0</v>
      </c>
      <c r="H12512">
        <v>0</v>
      </c>
      <c r="I12512">
        <v>0</v>
      </c>
    </row>
    <row r="12513" spans="1:9" x14ac:dyDescent="0.25">
      <c r="A12513" t="s">
        <v>725</v>
      </c>
      <c r="B12513">
        <v>28006</v>
      </c>
      <c r="C12513" s="593">
        <v>7.0000000000000007E-2</v>
      </c>
      <c r="D12513" t="s">
        <v>4199</v>
      </c>
      <c r="E12513">
        <v>4.7500000000000001E-2</v>
      </c>
      <c r="F12513">
        <v>2.2499999999999999E-2</v>
      </c>
      <c r="G12513">
        <v>0</v>
      </c>
      <c r="H12513">
        <v>0</v>
      </c>
      <c r="I12513">
        <v>0</v>
      </c>
    </row>
    <row r="12514" spans="1:9" x14ac:dyDescent="0.25">
      <c r="A12514" t="s">
        <v>725</v>
      </c>
      <c r="B12514">
        <v>28007</v>
      </c>
      <c r="C12514" s="593">
        <v>7.0000000000000007E-2</v>
      </c>
      <c r="D12514" t="s">
        <v>4256</v>
      </c>
      <c r="E12514">
        <v>4.7500000000000001E-2</v>
      </c>
      <c r="F12514">
        <v>2.2499999999999999E-2</v>
      </c>
      <c r="G12514">
        <v>0</v>
      </c>
      <c r="H12514">
        <v>0</v>
      </c>
      <c r="I12514">
        <v>0</v>
      </c>
    </row>
    <row r="12515" spans="1:9" x14ac:dyDescent="0.25">
      <c r="A12515" t="s">
        <v>725</v>
      </c>
      <c r="B12515">
        <v>28009</v>
      </c>
      <c r="C12515" s="593">
        <v>7.0000000000000007E-2</v>
      </c>
      <c r="D12515" t="s">
        <v>4257</v>
      </c>
      <c r="E12515">
        <v>4.7500000000000001E-2</v>
      </c>
      <c r="F12515">
        <v>2.2499999999999999E-2</v>
      </c>
      <c r="G12515">
        <v>0</v>
      </c>
      <c r="H12515">
        <v>0</v>
      </c>
      <c r="I12515">
        <v>0</v>
      </c>
    </row>
    <row r="12516" spans="1:9" x14ac:dyDescent="0.25">
      <c r="A12516" t="s">
        <v>725</v>
      </c>
      <c r="B12516">
        <v>28010</v>
      </c>
      <c r="C12516" s="593">
        <v>6.7500000000000004E-2</v>
      </c>
      <c r="D12516" t="s">
        <v>4258</v>
      </c>
      <c r="E12516">
        <v>4.7500000000000001E-2</v>
      </c>
      <c r="F12516">
        <v>0.02</v>
      </c>
      <c r="G12516">
        <v>0</v>
      </c>
      <c r="H12516">
        <v>0</v>
      </c>
      <c r="I12516">
        <v>0</v>
      </c>
    </row>
    <row r="12517" spans="1:9" x14ac:dyDescent="0.25">
      <c r="A12517" t="s">
        <v>725</v>
      </c>
      <c r="B12517">
        <v>28012</v>
      </c>
      <c r="C12517" s="593">
        <v>7.0000000000000007E-2</v>
      </c>
      <c r="D12517" t="s">
        <v>1835</v>
      </c>
      <c r="E12517">
        <v>4.7500000000000001E-2</v>
      </c>
      <c r="F12517">
        <v>2.2499999999999999E-2</v>
      </c>
      <c r="G12517">
        <v>0</v>
      </c>
      <c r="H12517">
        <v>0</v>
      </c>
      <c r="I12517">
        <v>0</v>
      </c>
    </row>
    <row r="12518" spans="1:9" x14ac:dyDescent="0.25">
      <c r="A12518" t="s">
        <v>725</v>
      </c>
      <c r="B12518">
        <v>28016</v>
      </c>
      <c r="C12518" s="593">
        <v>7.0000000000000007E-2</v>
      </c>
      <c r="D12518" t="s">
        <v>4259</v>
      </c>
      <c r="E12518">
        <v>4.7500000000000001E-2</v>
      </c>
      <c r="F12518">
        <v>2.2499999999999999E-2</v>
      </c>
      <c r="G12518">
        <v>0</v>
      </c>
      <c r="H12518">
        <v>0</v>
      </c>
      <c r="I12518">
        <v>0</v>
      </c>
    </row>
    <row r="12519" spans="1:9" x14ac:dyDescent="0.25">
      <c r="A12519" t="s">
        <v>725</v>
      </c>
      <c r="B12519">
        <v>28017</v>
      </c>
      <c r="C12519" s="593">
        <v>6.7500000000000004E-2</v>
      </c>
      <c r="D12519" t="s">
        <v>4260</v>
      </c>
      <c r="E12519">
        <v>4.7500000000000001E-2</v>
      </c>
      <c r="F12519">
        <v>0.02</v>
      </c>
      <c r="G12519">
        <v>0</v>
      </c>
      <c r="H12519">
        <v>0</v>
      </c>
      <c r="I12519">
        <v>0</v>
      </c>
    </row>
    <row r="12520" spans="1:9" x14ac:dyDescent="0.25">
      <c r="A12520" t="s">
        <v>725</v>
      </c>
      <c r="B12520">
        <v>28018</v>
      </c>
      <c r="C12520" s="593">
        <v>7.0000000000000007E-2</v>
      </c>
      <c r="D12520" t="s">
        <v>4261</v>
      </c>
      <c r="E12520">
        <v>4.7500000000000001E-2</v>
      </c>
      <c r="F12520">
        <v>2.2499999999999999E-2</v>
      </c>
      <c r="G12520">
        <v>0</v>
      </c>
      <c r="H12520">
        <v>0</v>
      </c>
      <c r="I12520">
        <v>0</v>
      </c>
    </row>
    <row r="12521" spans="1:9" x14ac:dyDescent="0.25">
      <c r="A12521" t="s">
        <v>725</v>
      </c>
      <c r="B12521">
        <v>28019</v>
      </c>
      <c r="C12521" s="593">
        <v>7.0000000000000007E-2</v>
      </c>
      <c r="D12521" t="s">
        <v>4262</v>
      </c>
      <c r="E12521">
        <v>4.7500000000000001E-2</v>
      </c>
      <c r="F12521">
        <v>2.2499999999999999E-2</v>
      </c>
      <c r="G12521">
        <v>0</v>
      </c>
      <c r="H12521">
        <v>0</v>
      </c>
      <c r="I12521">
        <v>0</v>
      </c>
    </row>
    <row r="12522" spans="1:9" x14ac:dyDescent="0.25">
      <c r="A12522" t="s">
        <v>725</v>
      </c>
      <c r="B12522">
        <v>28020</v>
      </c>
      <c r="C12522" s="593">
        <v>7.0000000000000007E-2</v>
      </c>
      <c r="D12522" t="s">
        <v>4262</v>
      </c>
      <c r="E12522">
        <v>4.7500000000000001E-2</v>
      </c>
      <c r="F12522">
        <v>2.2499999999999999E-2</v>
      </c>
      <c r="G12522">
        <v>0</v>
      </c>
      <c r="H12522">
        <v>0</v>
      </c>
      <c r="I12522">
        <v>0</v>
      </c>
    </row>
    <row r="12523" spans="1:9" x14ac:dyDescent="0.25">
      <c r="A12523" t="s">
        <v>725</v>
      </c>
      <c r="B12523">
        <v>28021</v>
      </c>
      <c r="C12523" s="593">
        <v>7.0000000000000007E-2</v>
      </c>
      <c r="D12523" t="s">
        <v>4263</v>
      </c>
      <c r="E12523">
        <v>4.7500000000000001E-2</v>
      </c>
      <c r="F12523">
        <v>2.2499999999999999E-2</v>
      </c>
      <c r="G12523">
        <v>0</v>
      </c>
      <c r="H12523">
        <v>0</v>
      </c>
      <c r="I12523">
        <v>0</v>
      </c>
    </row>
    <row r="12524" spans="1:9" x14ac:dyDescent="0.25">
      <c r="A12524" t="s">
        <v>725</v>
      </c>
      <c r="B12524">
        <v>28023</v>
      </c>
      <c r="C12524" s="593">
        <v>7.0000000000000007E-2</v>
      </c>
      <c r="D12524" t="s">
        <v>4264</v>
      </c>
      <c r="E12524">
        <v>4.7500000000000001E-2</v>
      </c>
      <c r="F12524">
        <v>2.2499999999999999E-2</v>
      </c>
      <c r="G12524">
        <v>0</v>
      </c>
      <c r="H12524">
        <v>0</v>
      </c>
      <c r="I12524">
        <v>0</v>
      </c>
    </row>
    <row r="12525" spans="1:9" x14ac:dyDescent="0.25">
      <c r="A12525" t="s">
        <v>725</v>
      </c>
      <c r="B12525">
        <v>28024</v>
      </c>
      <c r="C12525" s="593">
        <v>7.0000000000000007E-2</v>
      </c>
      <c r="D12525" t="s">
        <v>4262</v>
      </c>
      <c r="E12525">
        <v>4.7500000000000001E-2</v>
      </c>
      <c r="F12525">
        <v>2.2499999999999999E-2</v>
      </c>
      <c r="G12525">
        <v>0</v>
      </c>
      <c r="H12525">
        <v>0</v>
      </c>
      <c r="I12525">
        <v>0</v>
      </c>
    </row>
    <row r="12526" spans="1:9" x14ac:dyDescent="0.25">
      <c r="A12526" t="s">
        <v>725</v>
      </c>
      <c r="B12526">
        <v>28025</v>
      </c>
      <c r="C12526" s="593">
        <v>7.0000000000000007E-2</v>
      </c>
      <c r="D12526" t="s">
        <v>1461</v>
      </c>
      <c r="E12526">
        <v>4.7500000000000001E-2</v>
      </c>
      <c r="F12526">
        <v>2.2499999999999999E-2</v>
      </c>
      <c r="G12526">
        <v>0</v>
      </c>
      <c r="H12526">
        <v>0</v>
      </c>
      <c r="I12526">
        <v>0</v>
      </c>
    </row>
    <row r="12527" spans="1:9" x14ac:dyDescent="0.25">
      <c r="A12527" t="s">
        <v>725</v>
      </c>
      <c r="B12527">
        <v>28026</v>
      </c>
      <c r="C12527" s="593">
        <v>7.0000000000000007E-2</v>
      </c>
      <c r="D12527" t="s">
        <v>1461</v>
      </c>
      <c r="E12527">
        <v>4.7500000000000001E-2</v>
      </c>
      <c r="F12527">
        <v>2.2499999999999999E-2</v>
      </c>
      <c r="G12527">
        <v>0</v>
      </c>
      <c r="H12527">
        <v>0</v>
      </c>
      <c r="I12527">
        <v>0</v>
      </c>
    </row>
    <row r="12528" spans="1:9" x14ac:dyDescent="0.25">
      <c r="A12528" t="s">
        <v>725</v>
      </c>
      <c r="B12528">
        <v>28027</v>
      </c>
      <c r="C12528" s="593">
        <v>7.0000000000000007E-2</v>
      </c>
      <c r="D12528" t="s">
        <v>1461</v>
      </c>
      <c r="E12528">
        <v>4.7500000000000001E-2</v>
      </c>
      <c r="F12528">
        <v>2.2499999999999999E-2</v>
      </c>
      <c r="G12528">
        <v>0</v>
      </c>
      <c r="H12528">
        <v>0</v>
      </c>
      <c r="I12528">
        <v>0</v>
      </c>
    </row>
    <row r="12529" spans="1:9" x14ac:dyDescent="0.25">
      <c r="A12529" t="s">
        <v>725</v>
      </c>
      <c r="B12529">
        <v>28031</v>
      </c>
      <c r="C12529" s="593">
        <v>7.2499999999999995E-2</v>
      </c>
      <c r="D12529" t="s">
        <v>4265</v>
      </c>
      <c r="E12529">
        <v>4.7500000000000001E-2</v>
      </c>
      <c r="F12529">
        <v>0.02</v>
      </c>
      <c r="G12529">
        <v>0</v>
      </c>
      <c r="H12529">
        <v>5.0000000000000001E-3</v>
      </c>
      <c r="I12529">
        <v>0</v>
      </c>
    </row>
    <row r="12530" spans="1:9" x14ac:dyDescent="0.25">
      <c r="A12530" t="s">
        <v>725</v>
      </c>
      <c r="B12530">
        <v>28032</v>
      </c>
      <c r="C12530" s="593">
        <v>7.0000000000000007E-2</v>
      </c>
      <c r="D12530" t="s">
        <v>4266</v>
      </c>
      <c r="E12530">
        <v>4.7500000000000001E-2</v>
      </c>
      <c r="F12530">
        <v>2.2499999999999999E-2</v>
      </c>
      <c r="G12530">
        <v>0</v>
      </c>
      <c r="H12530">
        <v>0</v>
      </c>
      <c r="I12530">
        <v>0</v>
      </c>
    </row>
    <row r="12531" spans="1:9" x14ac:dyDescent="0.25">
      <c r="A12531" t="s">
        <v>725</v>
      </c>
      <c r="B12531">
        <v>28033</v>
      </c>
      <c r="C12531" s="593">
        <v>7.0000000000000007E-2</v>
      </c>
      <c r="D12531" t="s">
        <v>4263</v>
      </c>
      <c r="E12531">
        <v>4.7500000000000001E-2</v>
      </c>
      <c r="F12531">
        <v>2.2499999999999999E-2</v>
      </c>
      <c r="G12531">
        <v>0</v>
      </c>
      <c r="H12531">
        <v>0</v>
      </c>
      <c r="I12531">
        <v>0</v>
      </c>
    </row>
    <row r="12532" spans="1:9" x14ac:dyDescent="0.25">
      <c r="A12532" t="s">
        <v>725</v>
      </c>
      <c r="B12532">
        <v>28034</v>
      </c>
      <c r="C12532" s="593">
        <v>7.0000000000000007E-2</v>
      </c>
      <c r="D12532" t="s">
        <v>1210</v>
      </c>
      <c r="E12532">
        <v>4.7500000000000001E-2</v>
      </c>
      <c r="F12532">
        <v>2.2499999999999999E-2</v>
      </c>
      <c r="G12532">
        <v>0</v>
      </c>
      <c r="H12532">
        <v>0</v>
      </c>
      <c r="I12532">
        <v>0</v>
      </c>
    </row>
    <row r="12533" spans="1:9" x14ac:dyDescent="0.25">
      <c r="A12533" t="s">
        <v>725</v>
      </c>
      <c r="B12533">
        <v>28035</v>
      </c>
      <c r="C12533" s="593">
        <v>7.2499999999999995E-2</v>
      </c>
      <c r="D12533" t="s">
        <v>4136</v>
      </c>
      <c r="E12533">
        <v>4.7500000000000001E-2</v>
      </c>
      <c r="F12533">
        <v>0.02</v>
      </c>
      <c r="G12533">
        <v>0</v>
      </c>
      <c r="H12533">
        <v>5.0000000000000001E-3</v>
      </c>
      <c r="I12533">
        <v>0</v>
      </c>
    </row>
    <row r="12534" spans="1:9" x14ac:dyDescent="0.25">
      <c r="A12534" t="s">
        <v>725</v>
      </c>
      <c r="B12534">
        <v>28036</v>
      </c>
      <c r="C12534" s="593">
        <v>7.2499999999999995E-2</v>
      </c>
      <c r="D12534" t="s">
        <v>4136</v>
      </c>
      <c r="E12534">
        <v>4.7500000000000001E-2</v>
      </c>
      <c r="F12534">
        <v>0.02</v>
      </c>
      <c r="G12534">
        <v>0</v>
      </c>
      <c r="H12534">
        <v>5.0000000000000001E-3</v>
      </c>
      <c r="I12534">
        <v>0</v>
      </c>
    </row>
    <row r="12535" spans="1:9" x14ac:dyDescent="0.25">
      <c r="A12535" t="s">
        <v>725</v>
      </c>
      <c r="B12535">
        <v>28037</v>
      </c>
      <c r="C12535" s="593">
        <v>7.0000000000000007E-2</v>
      </c>
      <c r="D12535" t="s">
        <v>4267</v>
      </c>
      <c r="E12535">
        <v>4.7500000000000001E-2</v>
      </c>
      <c r="F12535">
        <v>2.2499999999999999E-2</v>
      </c>
      <c r="G12535">
        <v>0</v>
      </c>
      <c r="H12535">
        <v>0</v>
      </c>
      <c r="I12535">
        <v>0</v>
      </c>
    </row>
    <row r="12536" spans="1:9" x14ac:dyDescent="0.25">
      <c r="A12536" t="s">
        <v>725</v>
      </c>
      <c r="B12536">
        <v>28038</v>
      </c>
      <c r="C12536" s="593">
        <v>6.7500000000000004E-2</v>
      </c>
      <c r="D12536" t="s">
        <v>4268</v>
      </c>
      <c r="E12536">
        <v>4.7500000000000001E-2</v>
      </c>
      <c r="F12536">
        <v>0.02</v>
      </c>
      <c r="G12536">
        <v>0</v>
      </c>
      <c r="H12536">
        <v>0</v>
      </c>
      <c r="I12536">
        <v>0</v>
      </c>
    </row>
    <row r="12537" spans="1:9" x14ac:dyDescent="0.25">
      <c r="A12537" t="s">
        <v>725</v>
      </c>
      <c r="B12537">
        <v>28039</v>
      </c>
      <c r="C12537" s="593">
        <v>7.0000000000000007E-2</v>
      </c>
      <c r="D12537" t="s">
        <v>4269</v>
      </c>
      <c r="E12537">
        <v>4.7500000000000001E-2</v>
      </c>
      <c r="F12537">
        <v>2.2499999999999999E-2</v>
      </c>
      <c r="G12537">
        <v>0</v>
      </c>
      <c r="H12537">
        <v>0</v>
      </c>
      <c r="I12537">
        <v>0</v>
      </c>
    </row>
    <row r="12538" spans="1:9" x14ac:dyDescent="0.25">
      <c r="A12538" t="s">
        <v>725</v>
      </c>
      <c r="B12538">
        <v>28040</v>
      </c>
      <c r="C12538" s="593">
        <v>7.0000000000000007E-2</v>
      </c>
      <c r="D12538" t="s">
        <v>4270</v>
      </c>
      <c r="E12538">
        <v>4.7500000000000001E-2</v>
      </c>
      <c r="F12538">
        <v>2.2499999999999999E-2</v>
      </c>
      <c r="G12538">
        <v>0</v>
      </c>
      <c r="H12538">
        <v>0</v>
      </c>
      <c r="I12538">
        <v>0</v>
      </c>
    </row>
    <row r="12539" spans="1:9" x14ac:dyDescent="0.25">
      <c r="A12539" t="s">
        <v>725</v>
      </c>
      <c r="B12539">
        <v>28041</v>
      </c>
      <c r="C12539" s="593">
        <v>7.0000000000000007E-2</v>
      </c>
      <c r="D12539" t="s">
        <v>4271</v>
      </c>
      <c r="E12539">
        <v>4.7500000000000001E-2</v>
      </c>
      <c r="F12539">
        <v>2.2499999999999999E-2</v>
      </c>
      <c r="G12539">
        <v>0</v>
      </c>
      <c r="H12539">
        <v>0</v>
      </c>
      <c r="I12539">
        <v>0</v>
      </c>
    </row>
    <row r="12540" spans="1:9" x14ac:dyDescent="0.25">
      <c r="A12540" t="s">
        <v>725</v>
      </c>
      <c r="B12540">
        <v>28042</v>
      </c>
      <c r="C12540" s="593">
        <v>6.7500000000000004E-2</v>
      </c>
      <c r="D12540" t="s">
        <v>4272</v>
      </c>
      <c r="E12540">
        <v>4.7500000000000001E-2</v>
      </c>
      <c r="F12540">
        <v>0.02</v>
      </c>
      <c r="G12540">
        <v>0</v>
      </c>
      <c r="H12540">
        <v>0</v>
      </c>
      <c r="I12540">
        <v>0</v>
      </c>
    </row>
    <row r="12541" spans="1:9" x14ac:dyDescent="0.25">
      <c r="A12541" t="s">
        <v>725</v>
      </c>
      <c r="B12541">
        <v>28043</v>
      </c>
      <c r="C12541" s="593">
        <v>7.0000000000000007E-2</v>
      </c>
      <c r="D12541" t="s">
        <v>4273</v>
      </c>
      <c r="E12541">
        <v>4.7500000000000001E-2</v>
      </c>
      <c r="F12541">
        <v>2.2499999999999999E-2</v>
      </c>
      <c r="G12541">
        <v>0</v>
      </c>
      <c r="H12541">
        <v>0</v>
      </c>
      <c r="I12541">
        <v>0</v>
      </c>
    </row>
    <row r="12542" spans="1:9" x14ac:dyDescent="0.25">
      <c r="A12542" t="s">
        <v>725</v>
      </c>
      <c r="B12542">
        <v>28052</v>
      </c>
      <c r="C12542" s="593">
        <v>7.0000000000000007E-2</v>
      </c>
      <c r="D12542" t="s">
        <v>4274</v>
      </c>
      <c r="E12542">
        <v>4.7500000000000001E-2</v>
      </c>
      <c r="F12542">
        <v>2.2499999999999999E-2</v>
      </c>
      <c r="G12542">
        <v>0</v>
      </c>
      <c r="H12542">
        <v>0</v>
      </c>
      <c r="I12542">
        <v>0</v>
      </c>
    </row>
    <row r="12543" spans="1:9" x14ac:dyDescent="0.25">
      <c r="A12543" t="s">
        <v>725</v>
      </c>
      <c r="B12543">
        <v>28053</v>
      </c>
      <c r="C12543" s="593">
        <v>7.0000000000000007E-2</v>
      </c>
      <c r="D12543" t="s">
        <v>4274</v>
      </c>
      <c r="E12543">
        <v>4.7500000000000001E-2</v>
      </c>
      <c r="F12543">
        <v>2.2499999999999999E-2</v>
      </c>
      <c r="G12543">
        <v>0</v>
      </c>
      <c r="H12543">
        <v>0</v>
      </c>
      <c r="I12543">
        <v>0</v>
      </c>
    </row>
    <row r="12544" spans="1:9" x14ac:dyDescent="0.25">
      <c r="A12544" t="s">
        <v>725</v>
      </c>
      <c r="B12544">
        <v>28054</v>
      </c>
      <c r="C12544" s="593">
        <v>7.0000000000000007E-2</v>
      </c>
      <c r="D12544" t="s">
        <v>4274</v>
      </c>
      <c r="E12544">
        <v>4.7500000000000001E-2</v>
      </c>
      <c r="F12544">
        <v>2.2499999999999999E-2</v>
      </c>
      <c r="G12544">
        <v>0</v>
      </c>
      <c r="H12544">
        <v>0</v>
      </c>
      <c r="I12544">
        <v>0</v>
      </c>
    </row>
    <row r="12545" spans="1:9" x14ac:dyDescent="0.25">
      <c r="A12545" t="s">
        <v>725</v>
      </c>
      <c r="B12545">
        <v>28055</v>
      </c>
      <c r="C12545" s="593">
        <v>7.0000000000000007E-2</v>
      </c>
      <c r="D12545" t="s">
        <v>4274</v>
      </c>
      <c r="E12545">
        <v>4.7500000000000001E-2</v>
      </c>
      <c r="F12545">
        <v>2.2499999999999999E-2</v>
      </c>
      <c r="G12545">
        <v>0</v>
      </c>
      <c r="H12545">
        <v>0</v>
      </c>
      <c r="I12545">
        <v>0</v>
      </c>
    </row>
    <row r="12546" spans="1:9" x14ac:dyDescent="0.25">
      <c r="A12546" t="s">
        <v>725</v>
      </c>
      <c r="B12546">
        <v>28056</v>
      </c>
      <c r="C12546" s="593">
        <v>7.0000000000000007E-2</v>
      </c>
      <c r="D12546" t="s">
        <v>1835</v>
      </c>
      <c r="E12546">
        <v>4.7500000000000001E-2</v>
      </c>
      <c r="F12546">
        <v>2.2499999999999999E-2</v>
      </c>
      <c r="G12546">
        <v>0</v>
      </c>
      <c r="H12546">
        <v>0</v>
      </c>
      <c r="I12546">
        <v>0</v>
      </c>
    </row>
    <row r="12547" spans="1:9" x14ac:dyDescent="0.25">
      <c r="A12547" t="s">
        <v>725</v>
      </c>
      <c r="B12547">
        <v>28070</v>
      </c>
      <c r="C12547" s="593">
        <v>7.2499999999999995E-2</v>
      </c>
      <c r="D12547" t="s">
        <v>4265</v>
      </c>
      <c r="E12547">
        <v>4.7500000000000001E-2</v>
      </c>
      <c r="F12547">
        <v>0.02</v>
      </c>
      <c r="G12547">
        <v>0</v>
      </c>
      <c r="H12547">
        <v>5.0000000000000001E-3</v>
      </c>
      <c r="I12547">
        <v>0</v>
      </c>
    </row>
    <row r="12548" spans="1:9" x14ac:dyDescent="0.25">
      <c r="A12548" t="s">
        <v>725</v>
      </c>
      <c r="B12548">
        <v>28071</v>
      </c>
      <c r="C12548" s="593">
        <v>7.0000000000000007E-2</v>
      </c>
      <c r="D12548" t="s">
        <v>4275</v>
      </c>
      <c r="E12548">
        <v>4.7500000000000001E-2</v>
      </c>
      <c r="F12548">
        <v>2.2499999999999999E-2</v>
      </c>
      <c r="G12548">
        <v>0</v>
      </c>
      <c r="H12548">
        <v>0</v>
      </c>
      <c r="I12548">
        <v>0</v>
      </c>
    </row>
    <row r="12549" spans="1:9" x14ac:dyDescent="0.25">
      <c r="A12549" t="s">
        <v>725</v>
      </c>
      <c r="B12549">
        <v>28072</v>
      </c>
      <c r="C12549" s="593">
        <v>7.0000000000000007E-2</v>
      </c>
      <c r="D12549" t="s">
        <v>4276</v>
      </c>
      <c r="E12549">
        <v>4.7500000000000001E-2</v>
      </c>
      <c r="F12549">
        <v>2.2499999999999999E-2</v>
      </c>
      <c r="G12549">
        <v>0</v>
      </c>
      <c r="H12549">
        <v>0</v>
      </c>
      <c r="I12549">
        <v>0</v>
      </c>
    </row>
    <row r="12550" spans="1:9" x14ac:dyDescent="0.25">
      <c r="A12550" t="s">
        <v>725</v>
      </c>
      <c r="B12550">
        <v>28073</v>
      </c>
      <c r="C12550" s="593">
        <v>6.7500000000000004E-2</v>
      </c>
      <c r="D12550" t="s">
        <v>4277</v>
      </c>
      <c r="E12550">
        <v>4.7500000000000001E-2</v>
      </c>
      <c r="F12550">
        <v>0.02</v>
      </c>
      <c r="G12550">
        <v>0</v>
      </c>
      <c r="H12550">
        <v>0</v>
      </c>
      <c r="I12550">
        <v>0</v>
      </c>
    </row>
    <row r="12551" spans="1:9" x14ac:dyDescent="0.25">
      <c r="A12551" t="s">
        <v>725</v>
      </c>
      <c r="B12551">
        <v>28074</v>
      </c>
      <c r="C12551" s="593">
        <v>7.0000000000000007E-2</v>
      </c>
      <c r="D12551" t="s">
        <v>4262</v>
      </c>
      <c r="E12551">
        <v>4.7500000000000001E-2</v>
      </c>
      <c r="F12551">
        <v>2.2499999999999999E-2</v>
      </c>
      <c r="G12551">
        <v>0</v>
      </c>
      <c r="H12551">
        <v>0</v>
      </c>
      <c r="I12551">
        <v>0</v>
      </c>
    </row>
    <row r="12552" spans="1:9" x14ac:dyDescent="0.25">
      <c r="A12552" t="s">
        <v>725</v>
      </c>
      <c r="B12552">
        <v>28075</v>
      </c>
      <c r="C12552" s="593">
        <v>7.0000000000000007E-2</v>
      </c>
      <c r="D12552" t="s">
        <v>1461</v>
      </c>
      <c r="E12552">
        <v>4.7500000000000001E-2</v>
      </c>
      <c r="F12552">
        <v>2.2499999999999999E-2</v>
      </c>
      <c r="G12552">
        <v>0</v>
      </c>
      <c r="H12552">
        <v>0</v>
      </c>
      <c r="I12552">
        <v>0</v>
      </c>
    </row>
    <row r="12553" spans="1:9" x14ac:dyDescent="0.25">
      <c r="A12553" t="s">
        <v>725</v>
      </c>
      <c r="B12553">
        <v>28076</v>
      </c>
      <c r="C12553" s="593">
        <v>7.0000000000000007E-2</v>
      </c>
      <c r="D12553" t="s">
        <v>4262</v>
      </c>
      <c r="E12553">
        <v>4.7500000000000001E-2</v>
      </c>
      <c r="F12553">
        <v>2.2499999999999999E-2</v>
      </c>
      <c r="G12553">
        <v>0</v>
      </c>
      <c r="H12553">
        <v>0</v>
      </c>
      <c r="I12553">
        <v>0</v>
      </c>
    </row>
    <row r="12554" spans="1:9" x14ac:dyDescent="0.25">
      <c r="A12554" t="s">
        <v>725</v>
      </c>
      <c r="B12554">
        <v>28077</v>
      </c>
      <c r="C12554" s="593">
        <v>7.0000000000000007E-2</v>
      </c>
      <c r="D12554" t="s">
        <v>4278</v>
      </c>
      <c r="E12554">
        <v>4.7500000000000001E-2</v>
      </c>
      <c r="F12554">
        <v>2.2499999999999999E-2</v>
      </c>
      <c r="G12554">
        <v>0</v>
      </c>
      <c r="H12554">
        <v>0</v>
      </c>
      <c r="I12554">
        <v>0</v>
      </c>
    </row>
    <row r="12555" spans="1:9" x14ac:dyDescent="0.25">
      <c r="A12555" t="s">
        <v>725</v>
      </c>
      <c r="B12555">
        <v>28078</v>
      </c>
      <c r="C12555" s="593">
        <v>7.2499999999999995E-2</v>
      </c>
      <c r="D12555" t="s">
        <v>4265</v>
      </c>
      <c r="E12555">
        <v>4.7500000000000001E-2</v>
      </c>
      <c r="F12555">
        <v>0.02</v>
      </c>
      <c r="G12555">
        <v>0</v>
      </c>
      <c r="H12555">
        <v>5.0000000000000001E-3</v>
      </c>
      <c r="I12555">
        <v>0</v>
      </c>
    </row>
    <row r="12556" spans="1:9" x14ac:dyDescent="0.25">
      <c r="A12556" t="s">
        <v>725</v>
      </c>
      <c r="B12556">
        <v>28079</v>
      </c>
      <c r="C12556" s="593">
        <v>7.2499999999999995E-2</v>
      </c>
      <c r="D12556" t="s">
        <v>4279</v>
      </c>
      <c r="E12556">
        <v>4.7500000000000001E-2</v>
      </c>
      <c r="F12556">
        <v>0.02</v>
      </c>
      <c r="G12556">
        <v>0</v>
      </c>
      <c r="H12556">
        <v>5.0000000000000001E-3</v>
      </c>
      <c r="I12556">
        <v>0</v>
      </c>
    </row>
    <row r="12557" spans="1:9" x14ac:dyDescent="0.25">
      <c r="A12557" t="s">
        <v>725</v>
      </c>
      <c r="B12557">
        <v>28080</v>
      </c>
      <c r="C12557" s="593">
        <v>7.0000000000000007E-2</v>
      </c>
      <c r="D12557" t="s">
        <v>4199</v>
      </c>
      <c r="E12557">
        <v>4.7500000000000001E-2</v>
      </c>
      <c r="F12557">
        <v>2.2499999999999999E-2</v>
      </c>
      <c r="G12557">
        <v>0</v>
      </c>
      <c r="H12557">
        <v>0</v>
      </c>
      <c r="I12557">
        <v>0</v>
      </c>
    </row>
    <row r="12558" spans="1:9" x14ac:dyDescent="0.25">
      <c r="A12558" t="s">
        <v>725</v>
      </c>
      <c r="B12558">
        <v>28081</v>
      </c>
      <c r="C12558" s="593">
        <v>7.0000000000000007E-2</v>
      </c>
      <c r="D12558" t="s">
        <v>1461</v>
      </c>
      <c r="E12558">
        <v>4.7500000000000001E-2</v>
      </c>
      <c r="F12558">
        <v>2.2499999999999999E-2</v>
      </c>
      <c r="G12558">
        <v>0</v>
      </c>
      <c r="H12558">
        <v>0</v>
      </c>
      <c r="I12558">
        <v>0</v>
      </c>
    </row>
    <row r="12559" spans="1:9" x14ac:dyDescent="0.25">
      <c r="A12559" t="s">
        <v>725</v>
      </c>
      <c r="B12559">
        <v>28082</v>
      </c>
      <c r="C12559" s="593">
        <v>7.0000000000000007E-2</v>
      </c>
      <c r="D12559" t="s">
        <v>4280</v>
      </c>
      <c r="E12559">
        <v>4.7500000000000001E-2</v>
      </c>
      <c r="F12559">
        <v>2.2499999999999999E-2</v>
      </c>
      <c r="G12559">
        <v>0</v>
      </c>
      <c r="H12559">
        <v>0</v>
      </c>
      <c r="I12559">
        <v>0</v>
      </c>
    </row>
    <row r="12560" spans="1:9" x14ac:dyDescent="0.25">
      <c r="A12560" t="s">
        <v>725</v>
      </c>
      <c r="B12560">
        <v>28083</v>
      </c>
      <c r="C12560" s="593">
        <v>7.0000000000000007E-2</v>
      </c>
      <c r="D12560" t="s">
        <v>1461</v>
      </c>
      <c r="E12560">
        <v>4.7500000000000001E-2</v>
      </c>
      <c r="F12560">
        <v>2.2499999999999999E-2</v>
      </c>
      <c r="G12560">
        <v>0</v>
      </c>
      <c r="H12560">
        <v>0</v>
      </c>
      <c r="I12560">
        <v>0</v>
      </c>
    </row>
    <row r="12561" spans="1:9" x14ac:dyDescent="0.25">
      <c r="A12561" t="s">
        <v>725</v>
      </c>
      <c r="B12561">
        <v>28086</v>
      </c>
      <c r="C12561" s="593">
        <v>7.0000000000000007E-2</v>
      </c>
      <c r="D12561" t="s">
        <v>4274</v>
      </c>
      <c r="E12561">
        <v>4.7500000000000001E-2</v>
      </c>
      <c r="F12561">
        <v>2.2499999999999999E-2</v>
      </c>
      <c r="G12561">
        <v>0</v>
      </c>
      <c r="H12561">
        <v>0</v>
      </c>
      <c r="I12561">
        <v>0</v>
      </c>
    </row>
    <row r="12562" spans="1:9" x14ac:dyDescent="0.25">
      <c r="A12562" t="s">
        <v>725</v>
      </c>
      <c r="B12562">
        <v>28088</v>
      </c>
      <c r="C12562" s="593">
        <v>7.0000000000000007E-2</v>
      </c>
      <c r="D12562" t="s">
        <v>4264</v>
      </c>
      <c r="E12562">
        <v>4.7500000000000001E-2</v>
      </c>
      <c r="F12562">
        <v>2.2499999999999999E-2</v>
      </c>
      <c r="G12562">
        <v>0</v>
      </c>
      <c r="H12562">
        <v>0</v>
      </c>
      <c r="I12562">
        <v>0</v>
      </c>
    </row>
    <row r="12563" spans="1:9" x14ac:dyDescent="0.25">
      <c r="A12563" t="s">
        <v>725</v>
      </c>
      <c r="B12563">
        <v>28089</v>
      </c>
      <c r="C12563" s="593">
        <v>6.7500000000000004E-2</v>
      </c>
      <c r="D12563" t="s">
        <v>4281</v>
      </c>
      <c r="E12563">
        <v>4.7500000000000001E-2</v>
      </c>
      <c r="F12563">
        <v>0.02</v>
      </c>
      <c r="G12563">
        <v>0</v>
      </c>
      <c r="H12563">
        <v>0</v>
      </c>
      <c r="I12563">
        <v>0</v>
      </c>
    </row>
    <row r="12564" spans="1:9" x14ac:dyDescent="0.25">
      <c r="A12564" t="s">
        <v>725</v>
      </c>
      <c r="B12564">
        <v>28090</v>
      </c>
      <c r="C12564" s="593">
        <v>7.0000000000000007E-2</v>
      </c>
      <c r="D12564" t="s">
        <v>4267</v>
      </c>
      <c r="E12564">
        <v>4.7500000000000001E-2</v>
      </c>
      <c r="F12564">
        <v>2.2499999999999999E-2</v>
      </c>
      <c r="G12564">
        <v>0</v>
      </c>
      <c r="H12564">
        <v>0</v>
      </c>
      <c r="I12564">
        <v>0</v>
      </c>
    </row>
    <row r="12565" spans="1:9" x14ac:dyDescent="0.25">
      <c r="A12565" t="s">
        <v>725</v>
      </c>
      <c r="B12565">
        <v>28091</v>
      </c>
      <c r="C12565" s="593">
        <v>7.0000000000000007E-2</v>
      </c>
      <c r="D12565" t="s">
        <v>4282</v>
      </c>
      <c r="E12565">
        <v>4.7500000000000001E-2</v>
      </c>
      <c r="F12565">
        <v>2.2499999999999999E-2</v>
      </c>
      <c r="G12565">
        <v>0</v>
      </c>
      <c r="H12565">
        <v>0</v>
      </c>
      <c r="I12565">
        <v>0</v>
      </c>
    </row>
    <row r="12566" spans="1:9" x14ac:dyDescent="0.25">
      <c r="A12566" t="s">
        <v>725</v>
      </c>
      <c r="B12566">
        <v>28092</v>
      </c>
      <c r="C12566" s="593">
        <v>7.0000000000000007E-2</v>
      </c>
      <c r="D12566" t="s">
        <v>2840</v>
      </c>
      <c r="E12566">
        <v>4.7500000000000001E-2</v>
      </c>
      <c r="F12566">
        <v>2.2499999999999999E-2</v>
      </c>
      <c r="G12566">
        <v>0</v>
      </c>
      <c r="H12566">
        <v>0</v>
      </c>
      <c r="I12566">
        <v>0</v>
      </c>
    </row>
    <row r="12567" spans="1:9" x14ac:dyDescent="0.25">
      <c r="A12567" t="s">
        <v>725</v>
      </c>
      <c r="B12567">
        <v>28093</v>
      </c>
      <c r="C12567" s="593">
        <v>7.0000000000000007E-2</v>
      </c>
      <c r="D12567" t="s">
        <v>2840</v>
      </c>
      <c r="E12567">
        <v>4.7500000000000001E-2</v>
      </c>
      <c r="F12567">
        <v>2.2499999999999999E-2</v>
      </c>
      <c r="G12567">
        <v>0</v>
      </c>
      <c r="H12567">
        <v>0</v>
      </c>
      <c r="I12567">
        <v>0</v>
      </c>
    </row>
    <row r="12568" spans="1:9" x14ac:dyDescent="0.25">
      <c r="A12568" t="s">
        <v>725</v>
      </c>
      <c r="B12568">
        <v>28097</v>
      </c>
      <c r="C12568" s="593">
        <v>7.0000000000000007E-2</v>
      </c>
      <c r="D12568" t="s">
        <v>4283</v>
      </c>
      <c r="E12568">
        <v>4.7500000000000001E-2</v>
      </c>
      <c r="F12568">
        <v>2.2499999999999999E-2</v>
      </c>
      <c r="G12568">
        <v>0</v>
      </c>
      <c r="H12568">
        <v>0</v>
      </c>
      <c r="I12568">
        <v>0</v>
      </c>
    </row>
    <row r="12569" spans="1:9" x14ac:dyDescent="0.25">
      <c r="A12569" t="s">
        <v>725</v>
      </c>
      <c r="B12569">
        <v>28098</v>
      </c>
      <c r="C12569" s="593">
        <v>7.0000000000000007E-2</v>
      </c>
      <c r="D12569" t="s">
        <v>3859</v>
      </c>
      <c r="E12569">
        <v>4.7500000000000001E-2</v>
      </c>
      <c r="F12569">
        <v>2.2499999999999999E-2</v>
      </c>
      <c r="G12569">
        <v>0</v>
      </c>
      <c r="H12569">
        <v>0</v>
      </c>
      <c r="I12569">
        <v>0</v>
      </c>
    </row>
    <row r="12570" spans="1:9" x14ac:dyDescent="0.25">
      <c r="A12570" t="s">
        <v>725</v>
      </c>
      <c r="B12570">
        <v>28101</v>
      </c>
      <c r="C12570" s="593">
        <v>7.0000000000000007E-2</v>
      </c>
      <c r="D12570" t="s">
        <v>4284</v>
      </c>
      <c r="E12570">
        <v>4.7500000000000001E-2</v>
      </c>
      <c r="F12570">
        <v>2.2499999999999999E-2</v>
      </c>
      <c r="G12570">
        <v>0</v>
      </c>
      <c r="H12570">
        <v>0</v>
      </c>
      <c r="I12570">
        <v>0</v>
      </c>
    </row>
    <row r="12571" spans="1:9" x14ac:dyDescent="0.25">
      <c r="A12571" t="s">
        <v>725</v>
      </c>
      <c r="B12571">
        <v>28102</v>
      </c>
      <c r="C12571" s="593">
        <v>7.0000000000000007E-2</v>
      </c>
      <c r="D12571" t="s">
        <v>4285</v>
      </c>
      <c r="E12571">
        <v>4.7500000000000001E-2</v>
      </c>
      <c r="F12571">
        <v>2.2499999999999999E-2</v>
      </c>
      <c r="G12571">
        <v>0</v>
      </c>
      <c r="H12571">
        <v>0</v>
      </c>
      <c r="I12571">
        <v>0</v>
      </c>
    </row>
    <row r="12572" spans="1:9" x14ac:dyDescent="0.25">
      <c r="A12572" t="s">
        <v>725</v>
      </c>
      <c r="B12572">
        <v>28103</v>
      </c>
      <c r="C12572" s="593">
        <v>7.0000000000000007E-2</v>
      </c>
      <c r="D12572" t="s">
        <v>4286</v>
      </c>
      <c r="E12572">
        <v>4.7500000000000001E-2</v>
      </c>
      <c r="F12572">
        <v>2.2499999999999999E-2</v>
      </c>
      <c r="G12572">
        <v>0</v>
      </c>
      <c r="H12572">
        <v>0</v>
      </c>
      <c r="I12572">
        <v>0</v>
      </c>
    </row>
    <row r="12573" spans="1:9" x14ac:dyDescent="0.25">
      <c r="A12573" t="s">
        <v>725</v>
      </c>
      <c r="B12573">
        <v>28104</v>
      </c>
      <c r="C12573" s="593">
        <v>7.2499999999999995E-2</v>
      </c>
      <c r="D12573" t="s">
        <v>4287</v>
      </c>
      <c r="E12573">
        <v>4.7500000000000001E-2</v>
      </c>
      <c r="F12573">
        <v>0.02</v>
      </c>
      <c r="G12573">
        <v>0</v>
      </c>
      <c r="H12573">
        <v>5.0000000000000001E-3</v>
      </c>
      <c r="I12573">
        <v>0</v>
      </c>
    </row>
    <row r="12574" spans="1:9" x14ac:dyDescent="0.25">
      <c r="A12574" t="s">
        <v>725</v>
      </c>
      <c r="B12574">
        <v>28105</v>
      </c>
      <c r="C12574" s="593">
        <v>7.2499999999999995E-2</v>
      </c>
      <c r="D12574" t="s">
        <v>4288</v>
      </c>
      <c r="E12574">
        <v>4.7500000000000001E-2</v>
      </c>
      <c r="F12574">
        <v>0.02</v>
      </c>
      <c r="G12574">
        <v>0</v>
      </c>
      <c r="H12574">
        <v>5.0000000000000001E-3</v>
      </c>
      <c r="I12574">
        <v>0</v>
      </c>
    </row>
    <row r="12575" spans="1:9" x14ac:dyDescent="0.25">
      <c r="A12575" t="s">
        <v>725</v>
      </c>
      <c r="B12575">
        <v>28106</v>
      </c>
      <c r="C12575" s="593">
        <v>7.2499999999999995E-2</v>
      </c>
      <c r="D12575" t="s">
        <v>4287</v>
      </c>
      <c r="E12575">
        <v>4.7500000000000001E-2</v>
      </c>
      <c r="F12575">
        <v>0.02</v>
      </c>
      <c r="G12575">
        <v>0</v>
      </c>
      <c r="H12575">
        <v>5.0000000000000001E-3</v>
      </c>
      <c r="I12575">
        <v>0</v>
      </c>
    </row>
    <row r="12576" spans="1:9" x14ac:dyDescent="0.25">
      <c r="A12576" t="s">
        <v>725</v>
      </c>
      <c r="B12576">
        <v>28107</v>
      </c>
      <c r="C12576" s="593">
        <v>7.2499999999999995E-2</v>
      </c>
      <c r="D12576" t="s">
        <v>4279</v>
      </c>
      <c r="E12576">
        <v>4.7500000000000001E-2</v>
      </c>
      <c r="F12576">
        <v>0.02</v>
      </c>
      <c r="G12576">
        <v>0</v>
      </c>
      <c r="H12576">
        <v>5.0000000000000001E-3</v>
      </c>
      <c r="I12576">
        <v>0</v>
      </c>
    </row>
    <row r="12577" spans="1:9" x14ac:dyDescent="0.25">
      <c r="A12577" t="s">
        <v>725</v>
      </c>
      <c r="B12577">
        <v>28108</v>
      </c>
      <c r="C12577" s="593">
        <v>6.7500000000000004E-2</v>
      </c>
      <c r="D12577" t="s">
        <v>1242</v>
      </c>
      <c r="E12577">
        <v>4.7500000000000001E-2</v>
      </c>
      <c r="F12577">
        <v>0.02</v>
      </c>
      <c r="G12577">
        <v>0</v>
      </c>
      <c r="H12577">
        <v>0</v>
      </c>
      <c r="I12577">
        <v>0</v>
      </c>
    </row>
    <row r="12578" spans="1:9" x14ac:dyDescent="0.25">
      <c r="A12578" t="s">
        <v>725</v>
      </c>
      <c r="B12578">
        <v>28109</v>
      </c>
      <c r="C12578" s="593">
        <v>7.0000000000000007E-2</v>
      </c>
      <c r="D12578" t="s">
        <v>4275</v>
      </c>
      <c r="E12578">
        <v>4.7500000000000001E-2</v>
      </c>
      <c r="F12578">
        <v>2.2499999999999999E-2</v>
      </c>
      <c r="G12578">
        <v>0</v>
      </c>
      <c r="H12578">
        <v>0</v>
      </c>
      <c r="I12578">
        <v>0</v>
      </c>
    </row>
    <row r="12579" spans="1:9" x14ac:dyDescent="0.25">
      <c r="A12579" t="s">
        <v>725</v>
      </c>
      <c r="B12579">
        <v>28110</v>
      </c>
      <c r="C12579" s="593">
        <v>7.0000000000000007E-2</v>
      </c>
      <c r="D12579" t="s">
        <v>4289</v>
      </c>
      <c r="E12579">
        <v>4.7500000000000001E-2</v>
      </c>
      <c r="F12579">
        <v>2.2499999999999999E-2</v>
      </c>
      <c r="G12579">
        <v>0</v>
      </c>
      <c r="H12579">
        <v>0</v>
      </c>
      <c r="I12579">
        <v>0</v>
      </c>
    </row>
    <row r="12580" spans="1:9" x14ac:dyDescent="0.25">
      <c r="A12580" t="s">
        <v>725</v>
      </c>
      <c r="B12580">
        <v>28111</v>
      </c>
      <c r="C12580" s="593">
        <v>6.7500000000000004E-2</v>
      </c>
      <c r="D12580" t="s">
        <v>1339</v>
      </c>
      <c r="E12580">
        <v>4.7500000000000001E-2</v>
      </c>
      <c r="F12580">
        <v>0.02</v>
      </c>
      <c r="G12580">
        <v>0</v>
      </c>
      <c r="H12580">
        <v>0</v>
      </c>
      <c r="I12580">
        <v>0</v>
      </c>
    </row>
    <row r="12581" spans="1:9" x14ac:dyDescent="0.25">
      <c r="A12581" t="s">
        <v>725</v>
      </c>
      <c r="B12581">
        <v>28112</v>
      </c>
      <c r="C12581" s="593">
        <v>6.7500000000000004E-2</v>
      </c>
      <c r="D12581" t="s">
        <v>1242</v>
      </c>
      <c r="E12581">
        <v>4.7500000000000001E-2</v>
      </c>
      <c r="F12581">
        <v>0.02</v>
      </c>
      <c r="G12581">
        <v>0</v>
      </c>
      <c r="H12581">
        <v>0</v>
      </c>
      <c r="I12581">
        <v>0</v>
      </c>
    </row>
    <row r="12582" spans="1:9" x14ac:dyDescent="0.25">
      <c r="A12582" t="s">
        <v>725</v>
      </c>
      <c r="B12582">
        <v>28114</v>
      </c>
      <c r="C12582" s="593">
        <v>7.0000000000000007E-2</v>
      </c>
      <c r="D12582" t="s">
        <v>4262</v>
      </c>
      <c r="E12582">
        <v>4.7500000000000001E-2</v>
      </c>
      <c r="F12582">
        <v>2.2499999999999999E-2</v>
      </c>
      <c r="G12582">
        <v>0</v>
      </c>
      <c r="H12582">
        <v>0</v>
      </c>
      <c r="I12582">
        <v>0</v>
      </c>
    </row>
    <row r="12583" spans="1:9" x14ac:dyDescent="0.25">
      <c r="A12583" t="s">
        <v>725</v>
      </c>
      <c r="B12583">
        <v>28115</v>
      </c>
      <c r="C12583" s="593">
        <v>7.0000000000000007E-2</v>
      </c>
      <c r="D12583" t="s">
        <v>3450</v>
      </c>
      <c r="E12583">
        <v>4.7500000000000001E-2</v>
      </c>
      <c r="F12583">
        <v>2.2499999999999999E-2</v>
      </c>
      <c r="G12583">
        <v>0</v>
      </c>
      <c r="H12583">
        <v>0</v>
      </c>
      <c r="I12583">
        <v>0</v>
      </c>
    </row>
    <row r="12584" spans="1:9" x14ac:dyDescent="0.25">
      <c r="A12584" t="s">
        <v>725</v>
      </c>
      <c r="B12584">
        <v>28117</v>
      </c>
      <c r="C12584" s="593">
        <v>6.7500000000000004E-2</v>
      </c>
      <c r="D12584" t="s">
        <v>4290</v>
      </c>
      <c r="E12584">
        <v>4.7500000000000001E-2</v>
      </c>
      <c r="F12584">
        <v>0.02</v>
      </c>
      <c r="G12584">
        <v>0</v>
      </c>
      <c r="H12584">
        <v>0</v>
      </c>
      <c r="I12584">
        <v>0</v>
      </c>
    </row>
    <row r="12585" spans="1:9" x14ac:dyDescent="0.25">
      <c r="A12585" t="s">
        <v>725</v>
      </c>
      <c r="B12585">
        <v>28119</v>
      </c>
      <c r="C12585" s="593">
        <v>7.0000000000000007E-2</v>
      </c>
      <c r="D12585" t="s">
        <v>4285</v>
      </c>
      <c r="E12585">
        <v>4.7500000000000001E-2</v>
      </c>
      <c r="F12585">
        <v>2.2499999999999999E-2</v>
      </c>
      <c r="G12585">
        <v>0</v>
      </c>
      <c r="H12585">
        <v>0</v>
      </c>
      <c r="I12585">
        <v>0</v>
      </c>
    </row>
    <row r="12586" spans="1:9" x14ac:dyDescent="0.25">
      <c r="A12586" t="s">
        <v>725</v>
      </c>
      <c r="B12586">
        <v>28120</v>
      </c>
      <c r="C12586" s="593">
        <v>7.2499999999999995E-2</v>
      </c>
      <c r="D12586" t="s">
        <v>4279</v>
      </c>
      <c r="E12586">
        <v>4.7500000000000001E-2</v>
      </c>
      <c r="F12586">
        <v>0.02</v>
      </c>
      <c r="G12586">
        <v>0</v>
      </c>
      <c r="H12586">
        <v>5.0000000000000001E-3</v>
      </c>
      <c r="I12586">
        <v>0</v>
      </c>
    </row>
    <row r="12587" spans="1:9" x14ac:dyDescent="0.25">
      <c r="A12587" t="s">
        <v>725</v>
      </c>
      <c r="B12587">
        <v>28123</v>
      </c>
      <c r="C12587" s="593">
        <v>6.7500000000000004E-2</v>
      </c>
      <c r="D12587" t="s">
        <v>4258</v>
      </c>
      <c r="E12587">
        <v>4.7500000000000001E-2</v>
      </c>
      <c r="F12587">
        <v>0.02</v>
      </c>
      <c r="G12587">
        <v>0</v>
      </c>
      <c r="H12587">
        <v>0</v>
      </c>
      <c r="I12587">
        <v>0</v>
      </c>
    </row>
    <row r="12588" spans="1:9" x14ac:dyDescent="0.25">
      <c r="A12588" t="s">
        <v>725</v>
      </c>
      <c r="B12588">
        <v>28124</v>
      </c>
      <c r="C12588" s="593">
        <v>7.0000000000000007E-2</v>
      </c>
      <c r="D12588" t="s">
        <v>4027</v>
      </c>
      <c r="E12588">
        <v>4.7500000000000001E-2</v>
      </c>
      <c r="F12588">
        <v>2.2499999999999999E-2</v>
      </c>
      <c r="G12588">
        <v>0</v>
      </c>
      <c r="H12588">
        <v>0</v>
      </c>
      <c r="I12588">
        <v>0</v>
      </c>
    </row>
    <row r="12589" spans="1:9" x14ac:dyDescent="0.25">
      <c r="A12589" t="s">
        <v>725</v>
      </c>
      <c r="B12589">
        <v>28125</v>
      </c>
      <c r="C12589" s="593">
        <v>7.0000000000000007E-2</v>
      </c>
      <c r="D12589" t="s">
        <v>3450</v>
      </c>
      <c r="E12589">
        <v>4.7500000000000001E-2</v>
      </c>
      <c r="F12589">
        <v>2.2499999999999999E-2</v>
      </c>
      <c r="G12589">
        <v>0</v>
      </c>
      <c r="H12589">
        <v>0</v>
      </c>
      <c r="I12589">
        <v>0</v>
      </c>
    </row>
    <row r="12590" spans="1:9" x14ac:dyDescent="0.25">
      <c r="A12590" t="s">
        <v>725</v>
      </c>
      <c r="B12590">
        <v>28126</v>
      </c>
      <c r="C12590" s="593">
        <v>7.2499999999999995E-2</v>
      </c>
      <c r="D12590" t="s">
        <v>2572</v>
      </c>
      <c r="E12590">
        <v>4.7500000000000001E-2</v>
      </c>
      <c r="F12590">
        <v>0.02</v>
      </c>
      <c r="G12590">
        <v>0</v>
      </c>
      <c r="H12590">
        <v>5.0000000000000001E-3</v>
      </c>
      <c r="I12590">
        <v>0</v>
      </c>
    </row>
    <row r="12591" spans="1:9" x14ac:dyDescent="0.25">
      <c r="A12591" t="s">
        <v>725</v>
      </c>
      <c r="B12591">
        <v>28127</v>
      </c>
      <c r="C12591" s="593">
        <v>7.0000000000000007E-2</v>
      </c>
      <c r="D12591" t="s">
        <v>4255</v>
      </c>
      <c r="E12591">
        <v>4.7500000000000001E-2</v>
      </c>
      <c r="F12591">
        <v>2.2499999999999999E-2</v>
      </c>
      <c r="G12591">
        <v>0</v>
      </c>
      <c r="H12591">
        <v>0</v>
      </c>
      <c r="I12591">
        <v>0</v>
      </c>
    </row>
    <row r="12592" spans="1:9" x14ac:dyDescent="0.25">
      <c r="A12592" t="s">
        <v>725</v>
      </c>
      <c r="B12592">
        <v>28128</v>
      </c>
      <c r="C12592" s="593">
        <v>7.0000000000000007E-2</v>
      </c>
      <c r="D12592" t="s">
        <v>2251</v>
      </c>
      <c r="E12592">
        <v>4.7500000000000001E-2</v>
      </c>
      <c r="F12592">
        <v>2.2499999999999999E-2</v>
      </c>
      <c r="G12592">
        <v>0</v>
      </c>
      <c r="H12592">
        <v>0</v>
      </c>
      <c r="I12592">
        <v>0</v>
      </c>
    </row>
    <row r="12593" spans="1:9" x14ac:dyDescent="0.25">
      <c r="A12593" t="s">
        <v>725</v>
      </c>
      <c r="B12593">
        <v>28129</v>
      </c>
      <c r="C12593" s="593">
        <v>7.0000000000000007E-2</v>
      </c>
      <c r="D12593" t="s">
        <v>4291</v>
      </c>
      <c r="E12593">
        <v>4.7500000000000001E-2</v>
      </c>
      <c r="F12593">
        <v>2.2499999999999999E-2</v>
      </c>
      <c r="G12593">
        <v>0</v>
      </c>
      <c r="H12593">
        <v>0</v>
      </c>
      <c r="I12593">
        <v>0</v>
      </c>
    </row>
    <row r="12594" spans="1:9" x14ac:dyDescent="0.25">
      <c r="A12594" t="s">
        <v>725</v>
      </c>
      <c r="B12594">
        <v>28130</v>
      </c>
      <c r="C12594" s="593">
        <v>7.2499999999999995E-2</v>
      </c>
      <c r="D12594" t="s">
        <v>2572</v>
      </c>
      <c r="E12594">
        <v>4.7500000000000001E-2</v>
      </c>
      <c r="F12594">
        <v>0.02</v>
      </c>
      <c r="G12594">
        <v>0</v>
      </c>
      <c r="H12594">
        <v>5.0000000000000001E-3</v>
      </c>
      <c r="I12594">
        <v>0</v>
      </c>
    </row>
    <row r="12595" spans="1:9" x14ac:dyDescent="0.25">
      <c r="A12595" t="s">
        <v>725</v>
      </c>
      <c r="B12595">
        <v>28133</v>
      </c>
      <c r="C12595" s="593">
        <v>7.0000000000000007E-2</v>
      </c>
      <c r="D12595" t="s">
        <v>4292</v>
      </c>
      <c r="E12595">
        <v>4.7500000000000001E-2</v>
      </c>
      <c r="F12595">
        <v>2.2499999999999999E-2</v>
      </c>
      <c r="G12595">
        <v>0</v>
      </c>
      <c r="H12595">
        <v>0</v>
      </c>
      <c r="I12595">
        <v>0</v>
      </c>
    </row>
    <row r="12596" spans="1:9" x14ac:dyDescent="0.25">
      <c r="A12596" t="s">
        <v>725</v>
      </c>
      <c r="B12596">
        <v>28134</v>
      </c>
      <c r="C12596" s="593">
        <v>7.2499999999999995E-2</v>
      </c>
      <c r="D12596" t="s">
        <v>3480</v>
      </c>
      <c r="E12596">
        <v>4.7500000000000001E-2</v>
      </c>
      <c r="F12596">
        <v>0.02</v>
      </c>
      <c r="G12596">
        <v>0</v>
      </c>
      <c r="H12596">
        <v>5.0000000000000001E-3</v>
      </c>
      <c r="I12596">
        <v>0</v>
      </c>
    </row>
    <row r="12597" spans="1:9" x14ac:dyDescent="0.25">
      <c r="A12597" t="s">
        <v>725</v>
      </c>
      <c r="B12597">
        <v>28135</v>
      </c>
      <c r="C12597" s="593">
        <v>7.0000000000000007E-2</v>
      </c>
      <c r="D12597" t="s">
        <v>4293</v>
      </c>
      <c r="E12597">
        <v>4.7500000000000001E-2</v>
      </c>
      <c r="F12597">
        <v>2.2499999999999999E-2</v>
      </c>
      <c r="G12597">
        <v>0</v>
      </c>
      <c r="H12597">
        <v>0</v>
      </c>
      <c r="I12597">
        <v>0</v>
      </c>
    </row>
    <row r="12598" spans="1:9" x14ac:dyDescent="0.25">
      <c r="A12598" t="s">
        <v>725</v>
      </c>
      <c r="B12598">
        <v>28136</v>
      </c>
      <c r="C12598" s="593">
        <v>6.7500000000000004E-2</v>
      </c>
      <c r="D12598" t="s">
        <v>4294</v>
      </c>
      <c r="E12598">
        <v>4.7500000000000001E-2</v>
      </c>
      <c r="F12598">
        <v>0.02</v>
      </c>
      <c r="G12598">
        <v>0</v>
      </c>
      <c r="H12598">
        <v>0</v>
      </c>
      <c r="I12598">
        <v>0</v>
      </c>
    </row>
    <row r="12599" spans="1:9" x14ac:dyDescent="0.25">
      <c r="A12599" t="s">
        <v>725</v>
      </c>
      <c r="B12599">
        <v>28137</v>
      </c>
      <c r="C12599" s="593">
        <v>7.0000000000000007E-2</v>
      </c>
      <c r="D12599" t="s">
        <v>4275</v>
      </c>
      <c r="E12599">
        <v>4.7500000000000001E-2</v>
      </c>
      <c r="F12599">
        <v>2.2499999999999999E-2</v>
      </c>
      <c r="G12599">
        <v>0</v>
      </c>
      <c r="H12599">
        <v>0</v>
      </c>
      <c r="I12599">
        <v>0</v>
      </c>
    </row>
    <row r="12600" spans="1:9" x14ac:dyDescent="0.25">
      <c r="A12600" t="s">
        <v>725</v>
      </c>
      <c r="B12600">
        <v>28138</v>
      </c>
      <c r="C12600" s="593">
        <v>7.0000000000000007E-2</v>
      </c>
      <c r="D12600" t="s">
        <v>4295</v>
      </c>
      <c r="E12600">
        <v>4.7500000000000001E-2</v>
      </c>
      <c r="F12600">
        <v>2.2499999999999999E-2</v>
      </c>
      <c r="G12600">
        <v>0</v>
      </c>
      <c r="H12600">
        <v>0</v>
      </c>
      <c r="I12600">
        <v>0</v>
      </c>
    </row>
    <row r="12601" spans="1:9" x14ac:dyDescent="0.25">
      <c r="A12601" t="s">
        <v>725</v>
      </c>
      <c r="B12601">
        <v>28139</v>
      </c>
      <c r="C12601" s="593">
        <v>7.0000000000000007E-2</v>
      </c>
      <c r="D12601" t="s">
        <v>4273</v>
      </c>
      <c r="E12601">
        <v>4.7500000000000001E-2</v>
      </c>
      <c r="F12601">
        <v>2.2499999999999999E-2</v>
      </c>
      <c r="G12601">
        <v>0</v>
      </c>
      <c r="H12601">
        <v>0</v>
      </c>
      <c r="I12601">
        <v>0</v>
      </c>
    </row>
    <row r="12602" spans="1:9" x14ac:dyDescent="0.25">
      <c r="A12602" t="s">
        <v>725</v>
      </c>
      <c r="B12602">
        <v>28144</v>
      </c>
      <c r="C12602" s="593">
        <v>7.0000000000000007E-2</v>
      </c>
      <c r="D12602" t="s">
        <v>4269</v>
      </c>
      <c r="E12602">
        <v>4.7500000000000001E-2</v>
      </c>
      <c r="F12602">
        <v>2.2499999999999999E-2</v>
      </c>
      <c r="G12602">
        <v>0</v>
      </c>
      <c r="H12602">
        <v>0</v>
      </c>
      <c r="I12602">
        <v>0</v>
      </c>
    </row>
    <row r="12603" spans="1:9" x14ac:dyDescent="0.25">
      <c r="A12603" t="s">
        <v>725</v>
      </c>
      <c r="B12603">
        <v>28145</v>
      </c>
      <c r="C12603" s="593">
        <v>7.0000000000000007E-2</v>
      </c>
      <c r="D12603" t="s">
        <v>3972</v>
      </c>
      <c r="E12603">
        <v>4.7500000000000001E-2</v>
      </c>
      <c r="F12603">
        <v>2.2499999999999999E-2</v>
      </c>
      <c r="G12603">
        <v>0</v>
      </c>
      <c r="H12603">
        <v>0</v>
      </c>
      <c r="I12603">
        <v>0</v>
      </c>
    </row>
    <row r="12604" spans="1:9" x14ac:dyDescent="0.25">
      <c r="A12604" t="s">
        <v>725</v>
      </c>
      <c r="B12604">
        <v>28146</v>
      </c>
      <c r="C12604" s="593">
        <v>7.0000000000000007E-2</v>
      </c>
      <c r="D12604" t="s">
        <v>4269</v>
      </c>
      <c r="E12604">
        <v>4.7500000000000001E-2</v>
      </c>
      <c r="F12604">
        <v>2.2499999999999999E-2</v>
      </c>
      <c r="G12604">
        <v>0</v>
      </c>
      <c r="H12604">
        <v>0</v>
      </c>
      <c r="I12604">
        <v>0</v>
      </c>
    </row>
    <row r="12605" spans="1:9" x14ac:dyDescent="0.25">
      <c r="A12605" t="s">
        <v>725</v>
      </c>
      <c r="B12605">
        <v>28147</v>
      </c>
      <c r="C12605" s="593">
        <v>7.0000000000000007E-2</v>
      </c>
      <c r="D12605" t="s">
        <v>4269</v>
      </c>
      <c r="E12605">
        <v>4.7500000000000001E-2</v>
      </c>
      <c r="F12605">
        <v>2.2499999999999999E-2</v>
      </c>
      <c r="G12605">
        <v>0</v>
      </c>
      <c r="H12605">
        <v>0</v>
      </c>
      <c r="I12605">
        <v>0</v>
      </c>
    </row>
    <row r="12606" spans="1:9" x14ac:dyDescent="0.25">
      <c r="A12606" t="s">
        <v>725</v>
      </c>
      <c r="B12606">
        <v>28150</v>
      </c>
      <c r="C12606" s="593">
        <v>7.0000000000000007E-2</v>
      </c>
      <c r="D12606" t="s">
        <v>4262</v>
      </c>
      <c r="E12606">
        <v>4.7500000000000001E-2</v>
      </c>
      <c r="F12606">
        <v>2.2499999999999999E-2</v>
      </c>
      <c r="G12606">
        <v>0</v>
      </c>
      <c r="H12606">
        <v>0</v>
      </c>
      <c r="I12606">
        <v>0</v>
      </c>
    </row>
    <row r="12607" spans="1:9" x14ac:dyDescent="0.25">
      <c r="A12607" t="s">
        <v>725</v>
      </c>
      <c r="B12607">
        <v>28151</v>
      </c>
      <c r="C12607" s="593">
        <v>6.7500000000000004E-2</v>
      </c>
      <c r="D12607" t="s">
        <v>3291</v>
      </c>
      <c r="E12607">
        <v>4.7500000000000001E-2</v>
      </c>
      <c r="F12607">
        <v>0.02</v>
      </c>
      <c r="G12607">
        <v>0</v>
      </c>
      <c r="H12607">
        <v>0</v>
      </c>
      <c r="I12607">
        <v>0</v>
      </c>
    </row>
    <row r="12608" spans="1:9" x14ac:dyDescent="0.25">
      <c r="A12608" t="s">
        <v>725</v>
      </c>
      <c r="B12608">
        <v>28152</v>
      </c>
      <c r="C12608" s="593">
        <v>6.7500000000000004E-2</v>
      </c>
      <c r="D12608" t="s">
        <v>3291</v>
      </c>
      <c r="E12608">
        <v>4.7500000000000001E-2</v>
      </c>
      <c r="F12608">
        <v>0.02</v>
      </c>
      <c r="G12608">
        <v>0</v>
      </c>
      <c r="H12608">
        <v>0</v>
      </c>
      <c r="I12608">
        <v>0</v>
      </c>
    </row>
    <row r="12609" spans="1:9" x14ac:dyDescent="0.25">
      <c r="A12609" t="s">
        <v>725</v>
      </c>
      <c r="B12609">
        <v>28159</v>
      </c>
      <c r="C12609" s="593">
        <v>7.0000000000000007E-2</v>
      </c>
      <c r="D12609" t="s">
        <v>4296</v>
      </c>
      <c r="E12609">
        <v>4.7500000000000001E-2</v>
      </c>
      <c r="F12609">
        <v>2.2499999999999999E-2</v>
      </c>
      <c r="G12609">
        <v>0</v>
      </c>
      <c r="H12609">
        <v>0</v>
      </c>
      <c r="I12609">
        <v>0</v>
      </c>
    </row>
    <row r="12610" spans="1:9" x14ac:dyDescent="0.25">
      <c r="A12610" t="s">
        <v>725</v>
      </c>
      <c r="B12610">
        <v>28160</v>
      </c>
      <c r="C12610" s="593">
        <v>7.0000000000000007E-2</v>
      </c>
      <c r="D12610" t="s">
        <v>4273</v>
      </c>
      <c r="E12610">
        <v>4.7500000000000001E-2</v>
      </c>
      <c r="F12610">
        <v>2.2499999999999999E-2</v>
      </c>
      <c r="G12610">
        <v>0</v>
      </c>
      <c r="H12610">
        <v>0</v>
      </c>
      <c r="I12610">
        <v>0</v>
      </c>
    </row>
    <row r="12611" spans="1:9" x14ac:dyDescent="0.25">
      <c r="A12611" t="s">
        <v>725</v>
      </c>
      <c r="B12611">
        <v>28163</v>
      </c>
      <c r="C12611" s="593">
        <v>7.0000000000000007E-2</v>
      </c>
      <c r="D12611" t="s">
        <v>4283</v>
      </c>
      <c r="E12611">
        <v>4.7500000000000001E-2</v>
      </c>
      <c r="F12611">
        <v>2.2499999999999999E-2</v>
      </c>
      <c r="G12611">
        <v>0</v>
      </c>
      <c r="H12611">
        <v>0</v>
      </c>
      <c r="I12611">
        <v>0</v>
      </c>
    </row>
    <row r="12612" spans="1:9" x14ac:dyDescent="0.25">
      <c r="A12612" t="s">
        <v>725</v>
      </c>
      <c r="B12612">
        <v>28164</v>
      </c>
      <c r="C12612" s="593">
        <v>7.0000000000000007E-2</v>
      </c>
      <c r="D12612" t="s">
        <v>4297</v>
      </c>
      <c r="E12612">
        <v>4.7500000000000001E-2</v>
      </c>
      <c r="F12612">
        <v>2.2499999999999999E-2</v>
      </c>
      <c r="G12612">
        <v>0</v>
      </c>
      <c r="H12612">
        <v>0</v>
      </c>
      <c r="I12612">
        <v>0</v>
      </c>
    </row>
    <row r="12613" spans="1:9" x14ac:dyDescent="0.25">
      <c r="A12613" t="s">
        <v>725</v>
      </c>
      <c r="B12613">
        <v>28166</v>
      </c>
      <c r="C12613" s="593">
        <v>6.7500000000000004E-2</v>
      </c>
      <c r="D12613" t="s">
        <v>4298</v>
      </c>
      <c r="E12613">
        <v>4.7500000000000001E-2</v>
      </c>
      <c r="F12613">
        <v>0.02</v>
      </c>
      <c r="G12613">
        <v>0</v>
      </c>
      <c r="H12613">
        <v>0</v>
      </c>
      <c r="I12613">
        <v>0</v>
      </c>
    </row>
    <row r="12614" spans="1:9" x14ac:dyDescent="0.25">
      <c r="A12614" t="s">
        <v>725</v>
      </c>
      <c r="B12614">
        <v>28167</v>
      </c>
      <c r="C12614" s="593">
        <v>7.0000000000000007E-2</v>
      </c>
      <c r="D12614" t="s">
        <v>4262</v>
      </c>
      <c r="E12614">
        <v>4.7500000000000001E-2</v>
      </c>
      <c r="F12614">
        <v>2.2499999999999999E-2</v>
      </c>
      <c r="G12614">
        <v>0</v>
      </c>
      <c r="H12614">
        <v>0</v>
      </c>
      <c r="I12614">
        <v>0</v>
      </c>
    </row>
    <row r="12615" spans="1:9" x14ac:dyDescent="0.25">
      <c r="A12615" t="s">
        <v>725</v>
      </c>
      <c r="B12615">
        <v>28168</v>
      </c>
      <c r="C12615" s="593">
        <v>7.0000000000000007E-2</v>
      </c>
      <c r="D12615" t="s">
        <v>4267</v>
      </c>
      <c r="E12615">
        <v>4.7500000000000001E-2</v>
      </c>
      <c r="F12615">
        <v>2.2499999999999999E-2</v>
      </c>
      <c r="G12615">
        <v>0</v>
      </c>
      <c r="H12615">
        <v>0</v>
      </c>
      <c r="I12615">
        <v>0</v>
      </c>
    </row>
    <row r="12616" spans="1:9" x14ac:dyDescent="0.25">
      <c r="A12616" t="s">
        <v>725</v>
      </c>
      <c r="B12616">
        <v>28169</v>
      </c>
      <c r="C12616" s="593">
        <v>6.7500000000000004E-2</v>
      </c>
      <c r="D12616" t="s">
        <v>4299</v>
      </c>
      <c r="E12616">
        <v>4.7500000000000001E-2</v>
      </c>
      <c r="F12616">
        <v>0.02</v>
      </c>
      <c r="G12616">
        <v>0</v>
      </c>
      <c r="H12616">
        <v>0</v>
      </c>
      <c r="I12616">
        <v>0</v>
      </c>
    </row>
    <row r="12617" spans="1:9" x14ac:dyDescent="0.25">
      <c r="A12617" t="s">
        <v>725</v>
      </c>
      <c r="B12617">
        <v>28170</v>
      </c>
      <c r="C12617" s="593">
        <v>7.0000000000000007E-2</v>
      </c>
      <c r="D12617" t="s">
        <v>4282</v>
      </c>
      <c r="E12617">
        <v>4.7500000000000001E-2</v>
      </c>
      <c r="F12617">
        <v>2.2499999999999999E-2</v>
      </c>
      <c r="G12617">
        <v>0</v>
      </c>
      <c r="H12617">
        <v>0</v>
      </c>
      <c r="I12617">
        <v>0</v>
      </c>
    </row>
    <row r="12618" spans="1:9" x14ac:dyDescent="0.25">
      <c r="A12618" t="s">
        <v>725</v>
      </c>
      <c r="B12618">
        <v>28173</v>
      </c>
      <c r="C12618" s="593">
        <v>6.7500000000000004E-2</v>
      </c>
      <c r="D12618" t="s">
        <v>1242</v>
      </c>
      <c r="E12618">
        <v>4.7500000000000001E-2</v>
      </c>
      <c r="F12618">
        <v>0.02</v>
      </c>
      <c r="G12618">
        <v>0</v>
      </c>
      <c r="H12618">
        <v>0</v>
      </c>
      <c r="I12618">
        <v>0</v>
      </c>
    </row>
    <row r="12619" spans="1:9" x14ac:dyDescent="0.25">
      <c r="A12619" t="s">
        <v>725</v>
      </c>
      <c r="B12619">
        <v>28174</v>
      </c>
      <c r="C12619" s="593">
        <v>6.7500000000000004E-2</v>
      </c>
      <c r="D12619" t="s">
        <v>4300</v>
      </c>
      <c r="E12619">
        <v>4.7500000000000001E-2</v>
      </c>
      <c r="F12619">
        <v>0.02</v>
      </c>
      <c r="G12619">
        <v>0</v>
      </c>
      <c r="H12619">
        <v>0</v>
      </c>
      <c r="I12619">
        <v>0</v>
      </c>
    </row>
    <row r="12620" spans="1:9" x14ac:dyDescent="0.25">
      <c r="A12620" t="s">
        <v>725</v>
      </c>
      <c r="B12620">
        <v>28201</v>
      </c>
      <c r="C12620" s="593">
        <v>7.2499999999999995E-2</v>
      </c>
      <c r="D12620" t="s">
        <v>2572</v>
      </c>
      <c r="E12620">
        <v>4.7500000000000001E-2</v>
      </c>
      <c r="F12620">
        <v>0.02</v>
      </c>
      <c r="G12620">
        <v>0</v>
      </c>
      <c r="H12620">
        <v>5.0000000000000001E-3</v>
      </c>
      <c r="I12620">
        <v>0</v>
      </c>
    </row>
    <row r="12621" spans="1:9" x14ac:dyDescent="0.25">
      <c r="A12621" t="s">
        <v>725</v>
      </c>
      <c r="B12621">
        <v>28202</v>
      </c>
      <c r="C12621" s="593">
        <v>7.2499999999999995E-2</v>
      </c>
      <c r="D12621" t="s">
        <v>2572</v>
      </c>
      <c r="E12621">
        <v>4.7500000000000001E-2</v>
      </c>
      <c r="F12621">
        <v>0.02</v>
      </c>
      <c r="G12621">
        <v>0</v>
      </c>
      <c r="H12621">
        <v>5.0000000000000001E-3</v>
      </c>
      <c r="I12621">
        <v>0</v>
      </c>
    </row>
    <row r="12622" spans="1:9" x14ac:dyDescent="0.25">
      <c r="A12622" t="s">
        <v>725</v>
      </c>
      <c r="B12622">
        <v>28203</v>
      </c>
      <c r="C12622" s="593">
        <v>7.2499999999999995E-2</v>
      </c>
      <c r="D12622" t="s">
        <v>2572</v>
      </c>
      <c r="E12622">
        <v>4.7500000000000001E-2</v>
      </c>
      <c r="F12622">
        <v>0.02</v>
      </c>
      <c r="G12622">
        <v>0</v>
      </c>
      <c r="H12622">
        <v>5.0000000000000001E-3</v>
      </c>
      <c r="I12622">
        <v>0</v>
      </c>
    </row>
    <row r="12623" spans="1:9" x14ac:dyDescent="0.25">
      <c r="A12623" t="s">
        <v>725</v>
      </c>
      <c r="B12623">
        <v>28204</v>
      </c>
      <c r="C12623" s="593">
        <v>7.2499999999999995E-2</v>
      </c>
      <c r="D12623" t="s">
        <v>2572</v>
      </c>
      <c r="E12623">
        <v>4.7500000000000001E-2</v>
      </c>
      <c r="F12623">
        <v>0.02</v>
      </c>
      <c r="G12623">
        <v>0</v>
      </c>
      <c r="H12623">
        <v>5.0000000000000001E-3</v>
      </c>
      <c r="I12623">
        <v>0</v>
      </c>
    </row>
    <row r="12624" spans="1:9" x14ac:dyDescent="0.25">
      <c r="A12624" t="s">
        <v>725</v>
      </c>
      <c r="B12624">
        <v>28205</v>
      </c>
      <c r="C12624" s="593">
        <v>7.2499999999999995E-2</v>
      </c>
      <c r="D12624" t="s">
        <v>2572</v>
      </c>
      <c r="E12624">
        <v>4.7500000000000001E-2</v>
      </c>
      <c r="F12624">
        <v>0.02</v>
      </c>
      <c r="G12624">
        <v>0</v>
      </c>
      <c r="H12624">
        <v>5.0000000000000001E-3</v>
      </c>
      <c r="I12624">
        <v>0</v>
      </c>
    </row>
    <row r="12625" spans="1:9" x14ac:dyDescent="0.25">
      <c r="A12625" t="s">
        <v>725</v>
      </c>
      <c r="B12625">
        <v>28206</v>
      </c>
      <c r="C12625" s="593">
        <v>7.2499999999999995E-2</v>
      </c>
      <c r="D12625" t="s">
        <v>2572</v>
      </c>
      <c r="E12625">
        <v>4.7500000000000001E-2</v>
      </c>
      <c r="F12625">
        <v>0.02</v>
      </c>
      <c r="G12625">
        <v>0</v>
      </c>
      <c r="H12625">
        <v>5.0000000000000001E-3</v>
      </c>
      <c r="I12625">
        <v>0</v>
      </c>
    </row>
    <row r="12626" spans="1:9" x14ac:dyDescent="0.25">
      <c r="A12626" t="s">
        <v>725</v>
      </c>
      <c r="B12626">
        <v>28207</v>
      </c>
      <c r="C12626" s="593">
        <v>7.2499999999999995E-2</v>
      </c>
      <c r="D12626" t="s">
        <v>2572</v>
      </c>
      <c r="E12626">
        <v>4.7500000000000001E-2</v>
      </c>
      <c r="F12626">
        <v>0.02</v>
      </c>
      <c r="G12626">
        <v>0</v>
      </c>
      <c r="H12626">
        <v>5.0000000000000001E-3</v>
      </c>
      <c r="I12626">
        <v>0</v>
      </c>
    </row>
    <row r="12627" spans="1:9" x14ac:dyDescent="0.25">
      <c r="A12627" t="s">
        <v>725</v>
      </c>
      <c r="B12627">
        <v>28208</v>
      </c>
      <c r="C12627" s="593">
        <v>7.2499999999999995E-2</v>
      </c>
      <c r="D12627" t="s">
        <v>2572</v>
      </c>
      <c r="E12627">
        <v>4.7500000000000001E-2</v>
      </c>
      <c r="F12627">
        <v>0.02</v>
      </c>
      <c r="G12627">
        <v>0</v>
      </c>
      <c r="H12627">
        <v>5.0000000000000001E-3</v>
      </c>
      <c r="I12627">
        <v>0</v>
      </c>
    </row>
    <row r="12628" spans="1:9" x14ac:dyDescent="0.25">
      <c r="A12628" t="s">
        <v>725</v>
      </c>
      <c r="B12628">
        <v>28209</v>
      </c>
      <c r="C12628" s="593">
        <v>7.2499999999999995E-2</v>
      </c>
      <c r="D12628" t="s">
        <v>2572</v>
      </c>
      <c r="E12628">
        <v>4.7500000000000001E-2</v>
      </c>
      <c r="F12628">
        <v>0.02</v>
      </c>
      <c r="G12628">
        <v>0</v>
      </c>
      <c r="H12628">
        <v>5.0000000000000001E-3</v>
      </c>
      <c r="I12628">
        <v>0</v>
      </c>
    </row>
    <row r="12629" spans="1:9" x14ac:dyDescent="0.25">
      <c r="A12629" t="s">
        <v>725</v>
      </c>
      <c r="B12629">
        <v>28210</v>
      </c>
      <c r="C12629" s="593">
        <v>7.2499999999999995E-2</v>
      </c>
      <c r="D12629" t="s">
        <v>3480</v>
      </c>
      <c r="E12629">
        <v>4.7500000000000001E-2</v>
      </c>
      <c r="F12629">
        <v>0.02</v>
      </c>
      <c r="G12629">
        <v>0</v>
      </c>
      <c r="H12629">
        <v>5.0000000000000001E-3</v>
      </c>
      <c r="I12629">
        <v>0</v>
      </c>
    </row>
    <row r="12630" spans="1:9" x14ac:dyDescent="0.25">
      <c r="A12630" t="s">
        <v>725</v>
      </c>
      <c r="B12630">
        <v>28211</v>
      </c>
      <c r="C12630" s="593">
        <v>7.2499999999999995E-2</v>
      </c>
      <c r="D12630" t="s">
        <v>2572</v>
      </c>
      <c r="E12630">
        <v>4.7500000000000001E-2</v>
      </c>
      <c r="F12630">
        <v>0.02</v>
      </c>
      <c r="G12630">
        <v>0</v>
      </c>
      <c r="H12630">
        <v>5.0000000000000001E-3</v>
      </c>
      <c r="I12630">
        <v>0</v>
      </c>
    </row>
    <row r="12631" spans="1:9" x14ac:dyDescent="0.25">
      <c r="A12631" t="s">
        <v>725</v>
      </c>
      <c r="B12631">
        <v>28212</v>
      </c>
      <c r="C12631" s="593">
        <v>7.2499999999999995E-2</v>
      </c>
      <c r="D12631" t="s">
        <v>2572</v>
      </c>
      <c r="E12631">
        <v>4.7500000000000001E-2</v>
      </c>
      <c r="F12631">
        <v>0.02</v>
      </c>
      <c r="G12631">
        <v>0</v>
      </c>
      <c r="H12631">
        <v>5.0000000000000001E-3</v>
      </c>
      <c r="I12631">
        <v>0</v>
      </c>
    </row>
    <row r="12632" spans="1:9" x14ac:dyDescent="0.25">
      <c r="A12632" t="s">
        <v>725</v>
      </c>
      <c r="B12632">
        <v>28213</v>
      </c>
      <c r="C12632" s="593">
        <v>7.2499999999999995E-2</v>
      </c>
      <c r="D12632" t="s">
        <v>2572</v>
      </c>
      <c r="E12632">
        <v>4.7500000000000001E-2</v>
      </c>
      <c r="F12632">
        <v>0.02</v>
      </c>
      <c r="G12632">
        <v>0</v>
      </c>
      <c r="H12632">
        <v>5.0000000000000001E-3</v>
      </c>
      <c r="I12632">
        <v>0</v>
      </c>
    </row>
    <row r="12633" spans="1:9" x14ac:dyDescent="0.25">
      <c r="A12633" t="s">
        <v>725</v>
      </c>
      <c r="B12633">
        <v>28214</v>
      </c>
      <c r="C12633" s="593">
        <v>7.2499999999999995E-2</v>
      </c>
      <c r="D12633" t="s">
        <v>2572</v>
      </c>
      <c r="E12633">
        <v>4.7500000000000001E-2</v>
      </c>
      <c r="F12633">
        <v>0.02</v>
      </c>
      <c r="G12633">
        <v>0</v>
      </c>
      <c r="H12633">
        <v>5.0000000000000001E-3</v>
      </c>
      <c r="I12633">
        <v>0</v>
      </c>
    </row>
    <row r="12634" spans="1:9" x14ac:dyDescent="0.25">
      <c r="A12634" t="s">
        <v>725</v>
      </c>
      <c r="B12634">
        <v>28215</v>
      </c>
      <c r="C12634" s="593">
        <v>7.2499999999999995E-2</v>
      </c>
      <c r="D12634" t="s">
        <v>2572</v>
      </c>
      <c r="E12634">
        <v>4.7500000000000001E-2</v>
      </c>
      <c r="F12634">
        <v>0.02</v>
      </c>
      <c r="G12634">
        <v>0</v>
      </c>
      <c r="H12634">
        <v>5.0000000000000001E-3</v>
      </c>
      <c r="I12634">
        <v>0</v>
      </c>
    </row>
    <row r="12635" spans="1:9" x14ac:dyDescent="0.25">
      <c r="A12635" t="s">
        <v>725</v>
      </c>
      <c r="B12635">
        <v>28216</v>
      </c>
      <c r="C12635" s="593">
        <v>7.2499999999999995E-2</v>
      </c>
      <c r="D12635" t="s">
        <v>4265</v>
      </c>
      <c r="E12635">
        <v>4.7500000000000001E-2</v>
      </c>
      <c r="F12635">
        <v>0.02</v>
      </c>
      <c r="G12635">
        <v>0</v>
      </c>
      <c r="H12635">
        <v>5.0000000000000001E-3</v>
      </c>
      <c r="I12635">
        <v>0</v>
      </c>
    </row>
    <row r="12636" spans="1:9" x14ac:dyDescent="0.25">
      <c r="A12636" t="s">
        <v>725</v>
      </c>
      <c r="B12636">
        <v>28217</v>
      </c>
      <c r="C12636" s="593">
        <v>7.2499999999999995E-2</v>
      </c>
      <c r="D12636" t="s">
        <v>2572</v>
      </c>
      <c r="E12636">
        <v>4.7500000000000001E-2</v>
      </c>
      <c r="F12636">
        <v>0.02</v>
      </c>
      <c r="G12636">
        <v>0</v>
      </c>
      <c r="H12636">
        <v>5.0000000000000001E-3</v>
      </c>
      <c r="I12636">
        <v>0</v>
      </c>
    </row>
    <row r="12637" spans="1:9" x14ac:dyDescent="0.25">
      <c r="A12637" t="s">
        <v>725</v>
      </c>
      <c r="B12637">
        <v>28218</v>
      </c>
      <c r="C12637" s="593">
        <v>7.2499999999999995E-2</v>
      </c>
      <c r="D12637" t="s">
        <v>2572</v>
      </c>
      <c r="E12637">
        <v>4.7500000000000001E-2</v>
      </c>
      <c r="F12637">
        <v>0.02</v>
      </c>
      <c r="G12637">
        <v>0</v>
      </c>
      <c r="H12637">
        <v>5.0000000000000001E-3</v>
      </c>
      <c r="I12637">
        <v>0</v>
      </c>
    </row>
    <row r="12638" spans="1:9" x14ac:dyDescent="0.25">
      <c r="A12638" t="s">
        <v>725</v>
      </c>
      <c r="B12638">
        <v>28219</v>
      </c>
      <c r="C12638" s="593">
        <v>7.2499999999999995E-2</v>
      </c>
      <c r="D12638" t="s">
        <v>2572</v>
      </c>
      <c r="E12638">
        <v>4.7500000000000001E-2</v>
      </c>
      <c r="F12638">
        <v>0.02</v>
      </c>
      <c r="G12638">
        <v>0</v>
      </c>
      <c r="H12638">
        <v>5.0000000000000001E-3</v>
      </c>
      <c r="I12638">
        <v>0</v>
      </c>
    </row>
    <row r="12639" spans="1:9" x14ac:dyDescent="0.25">
      <c r="A12639" t="s">
        <v>725</v>
      </c>
      <c r="B12639">
        <v>28220</v>
      </c>
      <c r="C12639" s="593">
        <v>7.2499999999999995E-2</v>
      </c>
      <c r="D12639" t="s">
        <v>2572</v>
      </c>
      <c r="E12639">
        <v>4.7500000000000001E-2</v>
      </c>
      <c r="F12639">
        <v>0.02</v>
      </c>
      <c r="G12639">
        <v>0</v>
      </c>
      <c r="H12639">
        <v>5.0000000000000001E-3</v>
      </c>
      <c r="I12639">
        <v>0</v>
      </c>
    </row>
    <row r="12640" spans="1:9" x14ac:dyDescent="0.25">
      <c r="A12640" t="s">
        <v>725</v>
      </c>
      <c r="B12640">
        <v>28221</v>
      </c>
      <c r="C12640" s="593">
        <v>7.2499999999999995E-2</v>
      </c>
      <c r="D12640" t="s">
        <v>2572</v>
      </c>
      <c r="E12640">
        <v>4.7500000000000001E-2</v>
      </c>
      <c r="F12640">
        <v>0.02</v>
      </c>
      <c r="G12640">
        <v>0</v>
      </c>
      <c r="H12640">
        <v>5.0000000000000001E-3</v>
      </c>
      <c r="I12640">
        <v>0</v>
      </c>
    </row>
    <row r="12641" spans="1:9" x14ac:dyDescent="0.25">
      <c r="A12641" t="s">
        <v>725</v>
      </c>
      <c r="B12641">
        <v>28222</v>
      </c>
      <c r="C12641" s="593">
        <v>7.2499999999999995E-2</v>
      </c>
      <c r="D12641" t="s">
        <v>2572</v>
      </c>
      <c r="E12641">
        <v>4.7500000000000001E-2</v>
      </c>
      <c r="F12641">
        <v>0.02</v>
      </c>
      <c r="G12641">
        <v>0</v>
      </c>
      <c r="H12641">
        <v>5.0000000000000001E-3</v>
      </c>
      <c r="I12641">
        <v>0</v>
      </c>
    </row>
    <row r="12642" spans="1:9" x14ac:dyDescent="0.25">
      <c r="A12642" t="s">
        <v>725</v>
      </c>
      <c r="B12642">
        <v>28223</v>
      </c>
      <c r="C12642" s="593">
        <v>7.2499999999999995E-2</v>
      </c>
      <c r="D12642" t="s">
        <v>2572</v>
      </c>
      <c r="E12642">
        <v>4.7500000000000001E-2</v>
      </c>
      <c r="F12642">
        <v>0.02</v>
      </c>
      <c r="G12642">
        <v>0</v>
      </c>
      <c r="H12642">
        <v>5.0000000000000001E-3</v>
      </c>
      <c r="I12642">
        <v>0</v>
      </c>
    </row>
    <row r="12643" spans="1:9" x14ac:dyDescent="0.25">
      <c r="A12643" t="s">
        <v>725</v>
      </c>
      <c r="B12643">
        <v>28224</v>
      </c>
      <c r="C12643" s="593">
        <v>7.2499999999999995E-2</v>
      </c>
      <c r="D12643" t="s">
        <v>2572</v>
      </c>
      <c r="E12643">
        <v>4.7500000000000001E-2</v>
      </c>
      <c r="F12643">
        <v>0.02</v>
      </c>
      <c r="G12643">
        <v>0</v>
      </c>
      <c r="H12643">
        <v>5.0000000000000001E-3</v>
      </c>
      <c r="I12643">
        <v>0</v>
      </c>
    </row>
    <row r="12644" spans="1:9" x14ac:dyDescent="0.25">
      <c r="A12644" t="s">
        <v>725</v>
      </c>
      <c r="B12644">
        <v>28226</v>
      </c>
      <c r="C12644" s="593">
        <v>7.2499999999999995E-2</v>
      </c>
      <c r="D12644" t="s">
        <v>3480</v>
      </c>
      <c r="E12644">
        <v>4.7500000000000001E-2</v>
      </c>
      <c r="F12644">
        <v>0.02</v>
      </c>
      <c r="G12644">
        <v>0</v>
      </c>
      <c r="H12644">
        <v>5.0000000000000001E-3</v>
      </c>
      <c r="I12644">
        <v>0</v>
      </c>
    </row>
    <row r="12645" spans="1:9" x14ac:dyDescent="0.25">
      <c r="A12645" t="s">
        <v>725</v>
      </c>
      <c r="B12645">
        <v>28227</v>
      </c>
      <c r="C12645" s="593">
        <v>7.2499999999999995E-2</v>
      </c>
      <c r="D12645" t="s">
        <v>4288</v>
      </c>
      <c r="E12645">
        <v>4.7500000000000001E-2</v>
      </c>
      <c r="F12645">
        <v>0.02</v>
      </c>
      <c r="G12645">
        <v>0</v>
      </c>
      <c r="H12645">
        <v>5.0000000000000001E-3</v>
      </c>
      <c r="I12645">
        <v>0</v>
      </c>
    </row>
    <row r="12646" spans="1:9" x14ac:dyDescent="0.25">
      <c r="A12646" t="s">
        <v>725</v>
      </c>
      <c r="B12646">
        <v>28228</v>
      </c>
      <c r="C12646" s="593">
        <v>7.2499999999999995E-2</v>
      </c>
      <c r="D12646" t="s">
        <v>2572</v>
      </c>
      <c r="E12646">
        <v>4.7500000000000001E-2</v>
      </c>
      <c r="F12646">
        <v>0.02</v>
      </c>
      <c r="G12646">
        <v>0</v>
      </c>
      <c r="H12646">
        <v>5.0000000000000001E-3</v>
      </c>
      <c r="I12646">
        <v>0</v>
      </c>
    </row>
    <row r="12647" spans="1:9" x14ac:dyDescent="0.25">
      <c r="A12647" t="s">
        <v>725</v>
      </c>
      <c r="B12647">
        <v>28229</v>
      </c>
      <c r="C12647" s="593">
        <v>7.2499999999999995E-2</v>
      </c>
      <c r="D12647" t="s">
        <v>2572</v>
      </c>
      <c r="E12647">
        <v>4.7500000000000001E-2</v>
      </c>
      <c r="F12647">
        <v>0.02</v>
      </c>
      <c r="G12647">
        <v>0</v>
      </c>
      <c r="H12647">
        <v>5.0000000000000001E-3</v>
      </c>
      <c r="I12647">
        <v>0</v>
      </c>
    </row>
    <row r="12648" spans="1:9" x14ac:dyDescent="0.25">
      <c r="A12648" t="s">
        <v>725</v>
      </c>
      <c r="B12648">
        <v>28230</v>
      </c>
      <c r="C12648" s="593">
        <v>7.2499999999999995E-2</v>
      </c>
      <c r="D12648" t="s">
        <v>2572</v>
      </c>
      <c r="E12648">
        <v>4.7500000000000001E-2</v>
      </c>
      <c r="F12648">
        <v>0.02</v>
      </c>
      <c r="G12648">
        <v>0</v>
      </c>
      <c r="H12648">
        <v>5.0000000000000001E-3</v>
      </c>
      <c r="I12648">
        <v>0</v>
      </c>
    </row>
    <row r="12649" spans="1:9" x14ac:dyDescent="0.25">
      <c r="A12649" t="s">
        <v>725</v>
      </c>
      <c r="B12649">
        <v>28231</v>
      </c>
      <c r="C12649" s="593">
        <v>7.2499999999999995E-2</v>
      </c>
      <c r="D12649" t="s">
        <v>2572</v>
      </c>
      <c r="E12649">
        <v>4.7500000000000001E-2</v>
      </c>
      <c r="F12649">
        <v>0.02</v>
      </c>
      <c r="G12649">
        <v>0</v>
      </c>
      <c r="H12649">
        <v>5.0000000000000001E-3</v>
      </c>
      <c r="I12649">
        <v>0</v>
      </c>
    </row>
    <row r="12650" spans="1:9" x14ac:dyDescent="0.25">
      <c r="A12650" t="s">
        <v>725</v>
      </c>
      <c r="B12650">
        <v>28232</v>
      </c>
      <c r="C12650" s="593">
        <v>7.2499999999999995E-2</v>
      </c>
      <c r="D12650" t="s">
        <v>2572</v>
      </c>
      <c r="E12650">
        <v>4.7500000000000001E-2</v>
      </c>
      <c r="F12650">
        <v>0.02</v>
      </c>
      <c r="G12650">
        <v>0</v>
      </c>
      <c r="H12650">
        <v>5.0000000000000001E-3</v>
      </c>
      <c r="I12650">
        <v>0</v>
      </c>
    </row>
    <row r="12651" spans="1:9" x14ac:dyDescent="0.25">
      <c r="A12651" t="s">
        <v>725</v>
      </c>
      <c r="B12651">
        <v>28233</v>
      </c>
      <c r="C12651" s="593">
        <v>7.2499999999999995E-2</v>
      </c>
      <c r="D12651" t="s">
        <v>2572</v>
      </c>
      <c r="E12651">
        <v>4.7500000000000001E-2</v>
      </c>
      <c r="F12651">
        <v>0.02</v>
      </c>
      <c r="G12651">
        <v>0</v>
      </c>
      <c r="H12651">
        <v>5.0000000000000001E-3</v>
      </c>
      <c r="I12651">
        <v>0</v>
      </c>
    </row>
    <row r="12652" spans="1:9" x14ac:dyDescent="0.25">
      <c r="A12652" t="s">
        <v>725</v>
      </c>
      <c r="B12652">
        <v>28234</v>
      </c>
      <c r="C12652" s="593">
        <v>7.2499999999999995E-2</v>
      </c>
      <c r="D12652" t="s">
        <v>2572</v>
      </c>
      <c r="E12652">
        <v>4.7500000000000001E-2</v>
      </c>
      <c r="F12652">
        <v>0.02</v>
      </c>
      <c r="G12652">
        <v>0</v>
      </c>
      <c r="H12652">
        <v>5.0000000000000001E-3</v>
      </c>
      <c r="I12652">
        <v>0</v>
      </c>
    </row>
    <row r="12653" spans="1:9" x14ac:dyDescent="0.25">
      <c r="A12653" t="s">
        <v>725</v>
      </c>
      <c r="B12653">
        <v>28235</v>
      </c>
      <c r="C12653" s="593">
        <v>7.2499999999999995E-2</v>
      </c>
      <c r="D12653" t="s">
        <v>2572</v>
      </c>
      <c r="E12653">
        <v>4.7500000000000001E-2</v>
      </c>
      <c r="F12653">
        <v>0.02</v>
      </c>
      <c r="G12653">
        <v>0</v>
      </c>
      <c r="H12653">
        <v>5.0000000000000001E-3</v>
      </c>
      <c r="I12653">
        <v>0</v>
      </c>
    </row>
    <row r="12654" spans="1:9" x14ac:dyDescent="0.25">
      <c r="A12654" t="s">
        <v>725</v>
      </c>
      <c r="B12654">
        <v>28236</v>
      </c>
      <c r="C12654" s="593">
        <v>7.2499999999999995E-2</v>
      </c>
      <c r="D12654" t="s">
        <v>2572</v>
      </c>
      <c r="E12654">
        <v>4.7500000000000001E-2</v>
      </c>
      <c r="F12654">
        <v>0.02</v>
      </c>
      <c r="G12654">
        <v>0</v>
      </c>
      <c r="H12654">
        <v>5.0000000000000001E-3</v>
      </c>
      <c r="I12654">
        <v>0</v>
      </c>
    </row>
    <row r="12655" spans="1:9" x14ac:dyDescent="0.25">
      <c r="A12655" t="s">
        <v>725</v>
      </c>
      <c r="B12655">
        <v>28237</v>
      </c>
      <c r="C12655" s="593">
        <v>7.2499999999999995E-2</v>
      </c>
      <c r="D12655" t="s">
        <v>2572</v>
      </c>
      <c r="E12655">
        <v>4.7500000000000001E-2</v>
      </c>
      <c r="F12655">
        <v>0.02</v>
      </c>
      <c r="G12655">
        <v>0</v>
      </c>
      <c r="H12655">
        <v>5.0000000000000001E-3</v>
      </c>
      <c r="I12655">
        <v>0</v>
      </c>
    </row>
    <row r="12656" spans="1:9" x14ac:dyDescent="0.25">
      <c r="A12656" t="s">
        <v>725</v>
      </c>
      <c r="B12656">
        <v>28241</v>
      </c>
      <c r="C12656" s="593">
        <v>7.2499999999999995E-2</v>
      </c>
      <c r="D12656" t="s">
        <v>2572</v>
      </c>
      <c r="E12656">
        <v>4.7500000000000001E-2</v>
      </c>
      <c r="F12656">
        <v>0.02</v>
      </c>
      <c r="G12656">
        <v>0</v>
      </c>
      <c r="H12656">
        <v>5.0000000000000001E-3</v>
      </c>
      <c r="I12656">
        <v>0</v>
      </c>
    </row>
    <row r="12657" spans="1:9" x14ac:dyDescent="0.25">
      <c r="A12657" t="s">
        <v>725</v>
      </c>
      <c r="B12657">
        <v>28242</v>
      </c>
      <c r="C12657" s="593">
        <v>7.2499999999999995E-2</v>
      </c>
      <c r="D12657" t="s">
        <v>2572</v>
      </c>
      <c r="E12657">
        <v>4.7500000000000001E-2</v>
      </c>
      <c r="F12657">
        <v>0.02</v>
      </c>
      <c r="G12657">
        <v>0</v>
      </c>
      <c r="H12657">
        <v>5.0000000000000001E-3</v>
      </c>
      <c r="I12657">
        <v>0</v>
      </c>
    </row>
    <row r="12658" spans="1:9" x14ac:dyDescent="0.25">
      <c r="A12658" t="s">
        <v>725</v>
      </c>
      <c r="B12658">
        <v>28243</v>
      </c>
      <c r="C12658" s="593">
        <v>7.2499999999999995E-2</v>
      </c>
      <c r="D12658" t="s">
        <v>2572</v>
      </c>
      <c r="E12658">
        <v>4.7500000000000001E-2</v>
      </c>
      <c r="F12658">
        <v>0.02</v>
      </c>
      <c r="G12658">
        <v>0</v>
      </c>
      <c r="H12658">
        <v>5.0000000000000001E-3</v>
      </c>
      <c r="I12658">
        <v>0</v>
      </c>
    </row>
    <row r="12659" spans="1:9" x14ac:dyDescent="0.25">
      <c r="A12659" t="s">
        <v>725</v>
      </c>
      <c r="B12659">
        <v>28244</v>
      </c>
      <c r="C12659" s="593">
        <v>7.2499999999999995E-2</v>
      </c>
      <c r="D12659" t="s">
        <v>2572</v>
      </c>
      <c r="E12659">
        <v>4.7500000000000001E-2</v>
      </c>
      <c r="F12659">
        <v>0.02</v>
      </c>
      <c r="G12659">
        <v>0</v>
      </c>
      <c r="H12659">
        <v>5.0000000000000001E-3</v>
      </c>
      <c r="I12659">
        <v>0</v>
      </c>
    </row>
    <row r="12660" spans="1:9" x14ac:dyDescent="0.25">
      <c r="A12660" t="s">
        <v>725</v>
      </c>
      <c r="B12660">
        <v>28246</v>
      </c>
      <c r="C12660" s="593">
        <v>7.2499999999999995E-2</v>
      </c>
      <c r="D12660" t="s">
        <v>2572</v>
      </c>
      <c r="E12660">
        <v>4.7500000000000001E-2</v>
      </c>
      <c r="F12660">
        <v>0.02</v>
      </c>
      <c r="G12660">
        <v>0</v>
      </c>
      <c r="H12660">
        <v>5.0000000000000001E-3</v>
      </c>
      <c r="I12660">
        <v>0</v>
      </c>
    </row>
    <row r="12661" spans="1:9" x14ac:dyDescent="0.25">
      <c r="A12661" t="s">
        <v>725</v>
      </c>
      <c r="B12661">
        <v>28247</v>
      </c>
      <c r="C12661" s="593">
        <v>7.2499999999999995E-2</v>
      </c>
      <c r="D12661" t="s">
        <v>3480</v>
      </c>
      <c r="E12661">
        <v>4.7500000000000001E-2</v>
      </c>
      <c r="F12661">
        <v>0.02</v>
      </c>
      <c r="G12661">
        <v>0</v>
      </c>
      <c r="H12661">
        <v>5.0000000000000001E-3</v>
      </c>
      <c r="I12661">
        <v>0</v>
      </c>
    </row>
    <row r="12662" spans="1:9" x14ac:dyDescent="0.25">
      <c r="A12662" t="s">
        <v>725</v>
      </c>
      <c r="B12662">
        <v>28253</v>
      </c>
      <c r="C12662" s="593">
        <v>7.2499999999999995E-2</v>
      </c>
      <c r="D12662" t="s">
        <v>2572</v>
      </c>
      <c r="E12662">
        <v>4.7500000000000001E-2</v>
      </c>
      <c r="F12662">
        <v>0.02</v>
      </c>
      <c r="G12662">
        <v>0</v>
      </c>
      <c r="H12662">
        <v>5.0000000000000001E-3</v>
      </c>
      <c r="I12662">
        <v>0</v>
      </c>
    </row>
    <row r="12663" spans="1:9" x14ac:dyDescent="0.25">
      <c r="A12663" t="s">
        <v>725</v>
      </c>
      <c r="B12663">
        <v>28254</v>
      </c>
      <c r="C12663" s="593">
        <v>7.2499999999999995E-2</v>
      </c>
      <c r="D12663" t="s">
        <v>2572</v>
      </c>
      <c r="E12663">
        <v>4.7500000000000001E-2</v>
      </c>
      <c r="F12663">
        <v>0.02</v>
      </c>
      <c r="G12663">
        <v>0</v>
      </c>
      <c r="H12663">
        <v>5.0000000000000001E-3</v>
      </c>
      <c r="I12663">
        <v>0</v>
      </c>
    </row>
    <row r="12664" spans="1:9" x14ac:dyDescent="0.25">
      <c r="A12664" t="s">
        <v>725</v>
      </c>
      <c r="B12664">
        <v>28255</v>
      </c>
      <c r="C12664" s="593">
        <v>7.2499999999999995E-2</v>
      </c>
      <c r="D12664" t="s">
        <v>2572</v>
      </c>
      <c r="E12664">
        <v>4.7500000000000001E-2</v>
      </c>
      <c r="F12664">
        <v>0.02</v>
      </c>
      <c r="G12664">
        <v>0</v>
      </c>
      <c r="H12664">
        <v>5.0000000000000001E-3</v>
      </c>
      <c r="I12664">
        <v>0</v>
      </c>
    </row>
    <row r="12665" spans="1:9" x14ac:dyDescent="0.25">
      <c r="A12665" t="s">
        <v>725</v>
      </c>
      <c r="B12665">
        <v>28256</v>
      </c>
      <c r="C12665" s="593">
        <v>7.2499999999999995E-2</v>
      </c>
      <c r="D12665" t="s">
        <v>2572</v>
      </c>
      <c r="E12665">
        <v>4.7500000000000001E-2</v>
      </c>
      <c r="F12665">
        <v>0.02</v>
      </c>
      <c r="G12665">
        <v>0</v>
      </c>
      <c r="H12665">
        <v>5.0000000000000001E-3</v>
      </c>
      <c r="I12665">
        <v>0</v>
      </c>
    </row>
    <row r="12666" spans="1:9" x14ac:dyDescent="0.25">
      <c r="A12666" t="s">
        <v>725</v>
      </c>
      <c r="B12666">
        <v>28258</v>
      </c>
      <c r="C12666" s="593">
        <v>7.2499999999999995E-2</v>
      </c>
      <c r="D12666" t="s">
        <v>2572</v>
      </c>
      <c r="E12666">
        <v>4.7500000000000001E-2</v>
      </c>
      <c r="F12666">
        <v>0.02</v>
      </c>
      <c r="G12666">
        <v>0</v>
      </c>
      <c r="H12666">
        <v>5.0000000000000001E-3</v>
      </c>
      <c r="I12666">
        <v>0</v>
      </c>
    </row>
    <row r="12667" spans="1:9" x14ac:dyDescent="0.25">
      <c r="A12667" t="s">
        <v>725</v>
      </c>
      <c r="B12667">
        <v>28260</v>
      </c>
      <c r="C12667" s="593">
        <v>7.2499999999999995E-2</v>
      </c>
      <c r="D12667" t="s">
        <v>2572</v>
      </c>
      <c r="E12667">
        <v>4.7500000000000001E-2</v>
      </c>
      <c r="F12667">
        <v>0.02</v>
      </c>
      <c r="G12667">
        <v>0</v>
      </c>
      <c r="H12667">
        <v>5.0000000000000001E-3</v>
      </c>
      <c r="I12667">
        <v>0</v>
      </c>
    </row>
    <row r="12668" spans="1:9" x14ac:dyDescent="0.25">
      <c r="A12668" t="s">
        <v>725</v>
      </c>
      <c r="B12668">
        <v>28262</v>
      </c>
      <c r="C12668" s="593">
        <v>7.2499999999999995E-2</v>
      </c>
      <c r="D12668" t="s">
        <v>2572</v>
      </c>
      <c r="E12668">
        <v>4.7500000000000001E-2</v>
      </c>
      <c r="F12668">
        <v>0.02</v>
      </c>
      <c r="G12668">
        <v>0</v>
      </c>
      <c r="H12668">
        <v>5.0000000000000001E-3</v>
      </c>
      <c r="I12668">
        <v>0</v>
      </c>
    </row>
    <row r="12669" spans="1:9" x14ac:dyDescent="0.25">
      <c r="A12669" t="s">
        <v>725</v>
      </c>
      <c r="B12669">
        <v>28263</v>
      </c>
      <c r="C12669" s="593">
        <v>7.2499999999999995E-2</v>
      </c>
      <c r="D12669" t="s">
        <v>2572</v>
      </c>
      <c r="E12669">
        <v>4.7500000000000001E-2</v>
      </c>
      <c r="F12669">
        <v>0.02</v>
      </c>
      <c r="G12669">
        <v>0</v>
      </c>
      <c r="H12669">
        <v>5.0000000000000001E-3</v>
      </c>
      <c r="I12669">
        <v>0</v>
      </c>
    </row>
    <row r="12670" spans="1:9" x14ac:dyDescent="0.25">
      <c r="A12670" t="s">
        <v>725</v>
      </c>
      <c r="B12670">
        <v>28265</v>
      </c>
      <c r="C12670" s="593">
        <v>7.2499999999999995E-2</v>
      </c>
      <c r="D12670" t="s">
        <v>2572</v>
      </c>
      <c r="E12670">
        <v>4.7500000000000001E-2</v>
      </c>
      <c r="F12670">
        <v>0.02</v>
      </c>
      <c r="G12670">
        <v>0</v>
      </c>
      <c r="H12670">
        <v>5.0000000000000001E-3</v>
      </c>
      <c r="I12670">
        <v>0</v>
      </c>
    </row>
    <row r="12671" spans="1:9" x14ac:dyDescent="0.25">
      <c r="A12671" t="s">
        <v>725</v>
      </c>
      <c r="B12671">
        <v>28266</v>
      </c>
      <c r="C12671" s="593">
        <v>7.2499999999999995E-2</v>
      </c>
      <c r="D12671" t="s">
        <v>2572</v>
      </c>
      <c r="E12671">
        <v>4.7500000000000001E-2</v>
      </c>
      <c r="F12671">
        <v>0.02</v>
      </c>
      <c r="G12671">
        <v>0</v>
      </c>
      <c r="H12671">
        <v>5.0000000000000001E-3</v>
      </c>
      <c r="I12671">
        <v>0</v>
      </c>
    </row>
    <row r="12672" spans="1:9" x14ac:dyDescent="0.25">
      <c r="A12672" t="s">
        <v>725</v>
      </c>
      <c r="B12672">
        <v>28269</v>
      </c>
      <c r="C12672" s="593">
        <v>7.2499999999999995E-2</v>
      </c>
      <c r="D12672" t="s">
        <v>4265</v>
      </c>
      <c r="E12672">
        <v>4.7500000000000001E-2</v>
      </c>
      <c r="F12672">
        <v>0.02</v>
      </c>
      <c r="G12672">
        <v>0</v>
      </c>
      <c r="H12672">
        <v>5.0000000000000001E-3</v>
      </c>
      <c r="I12672">
        <v>0</v>
      </c>
    </row>
    <row r="12673" spans="1:9" x14ac:dyDescent="0.25">
      <c r="A12673" t="s">
        <v>725</v>
      </c>
      <c r="B12673">
        <v>28270</v>
      </c>
      <c r="C12673" s="593">
        <v>7.2499999999999995E-2</v>
      </c>
      <c r="D12673" t="s">
        <v>4287</v>
      </c>
      <c r="E12673">
        <v>4.7500000000000001E-2</v>
      </c>
      <c r="F12673">
        <v>0.02</v>
      </c>
      <c r="G12673">
        <v>0</v>
      </c>
      <c r="H12673">
        <v>5.0000000000000001E-3</v>
      </c>
      <c r="I12673">
        <v>0</v>
      </c>
    </row>
    <row r="12674" spans="1:9" x14ac:dyDescent="0.25">
      <c r="A12674" t="s">
        <v>725</v>
      </c>
      <c r="B12674">
        <v>28271</v>
      </c>
      <c r="C12674" s="593">
        <v>7.2499999999999995E-2</v>
      </c>
      <c r="D12674" t="s">
        <v>2572</v>
      </c>
      <c r="E12674">
        <v>4.7500000000000001E-2</v>
      </c>
      <c r="F12674">
        <v>0.02</v>
      </c>
      <c r="G12674">
        <v>0</v>
      </c>
      <c r="H12674">
        <v>5.0000000000000001E-3</v>
      </c>
      <c r="I12674">
        <v>0</v>
      </c>
    </row>
    <row r="12675" spans="1:9" x14ac:dyDescent="0.25">
      <c r="A12675" t="s">
        <v>725</v>
      </c>
      <c r="B12675">
        <v>28272</v>
      </c>
      <c r="C12675" s="593">
        <v>7.2499999999999995E-2</v>
      </c>
      <c r="D12675" t="s">
        <v>2572</v>
      </c>
      <c r="E12675">
        <v>4.7500000000000001E-2</v>
      </c>
      <c r="F12675">
        <v>0.02</v>
      </c>
      <c r="G12675">
        <v>0</v>
      </c>
      <c r="H12675">
        <v>5.0000000000000001E-3</v>
      </c>
      <c r="I12675">
        <v>0</v>
      </c>
    </row>
    <row r="12676" spans="1:9" x14ac:dyDescent="0.25">
      <c r="A12676" t="s">
        <v>725</v>
      </c>
      <c r="B12676">
        <v>28273</v>
      </c>
      <c r="C12676" s="593">
        <v>7.2499999999999995E-2</v>
      </c>
      <c r="D12676" t="s">
        <v>2572</v>
      </c>
      <c r="E12676">
        <v>4.7500000000000001E-2</v>
      </c>
      <c r="F12676">
        <v>0.02</v>
      </c>
      <c r="G12676">
        <v>0</v>
      </c>
      <c r="H12676">
        <v>5.0000000000000001E-3</v>
      </c>
      <c r="I12676">
        <v>0</v>
      </c>
    </row>
    <row r="12677" spans="1:9" x14ac:dyDescent="0.25">
      <c r="A12677" t="s">
        <v>725</v>
      </c>
      <c r="B12677">
        <v>28274</v>
      </c>
      <c r="C12677" s="593">
        <v>7.2499999999999995E-2</v>
      </c>
      <c r="D12677" t="s">
        <v>2572</v>
      </c>
      <c r="E12677">
        <v>4.7500000000000001E-2</v>
      </c>
      <c r="F12677">
        <v>0.02</v>
      </c>
      <c r="G12677">
        <v>0</v>
      </c>
      <c r="H12677">
        <v>5.0000000000000001E-3</v>
      </c>
      <c r="I12677">
        <v>0</v>
      </c>
    </row>
    <row r="12678" spans="1:9" x14ac:dyDescent="0.25">
      <c r="A12678" t="s">
        <v>725</v>
      </c>
      <c r="B12678">
        <v>28275</v>
      </c>
      <c r="C12678" s="593">
        <v>7.2499999999999995E-2</v>
      </c>
      <c r="D12678" t="s">
        <v>2572</v>
      </c>
      <c r="E12678">
        <v>4.7500000000000001E-2</v>
      </c>
      <c r="F12678">
        <v>0.02</v>
      </c>
      <c r="G12678">
        <v>0</v>
      </c>
      <c r="H12678">
        <v>5.0000000000000001E-3</v>
      </c>
      <c r="I12678">
        <v>0</v>
      </c>
    </row>
    <row r="12679" spans="1:9" x14ac:dyDescent="0.25">
      <c r="A12679" t="s">
        <v>725</v>
      </c>
      <c r="B12679">
        <v>28277</v>
      </c>
      <c r="C12679" s="593">
        <v>7.2499999999999995E-2</v>
      </c>
      <c r="D12679" t="s">
        <v>2572</v>
      </c>
      <c r="E12679">
        <v>4.7500000000000001E-2</v>
      </c>
      <c r="F12679">
        <v>0.02</v>
      </c>
      <c r="G12679">
        <v>0</v>
      </c>
      <c r="H12679">
        <v>5.0000000000000001E-3</v>
      </c>
      <c r="I12679">
        <v>0</v>
      </c>
    </row>
    <row r="12680" spans="1:9" x14ac:dyDescent="0.25">
      <c r="A12680" t="s">
        <v>725</v>
      </c>
      <c r="B12680">
        <v>28278</v>
      </c>
      <c r="C12680" s="593">
        <v>7.2499999999999995E-2</v>
      </c>
      <c r="D12680" t="s">
        <v>2572</v>
      </c>
      <c r="E12680">
        <v>4.7500000000000001E-2</v>
      </c>
      <c r="F12680">
        <v>0.02</v>
      </c>
      <c r="G12680">
        <v>0</v>
      </c>
      <c r="H12680">
        <v>5.0000000000000001E-3</v>
      </c>
      <c r="I12680">
        <v>0</v>
      </c>
    </row>
    <row r="12681" spans="1:9" x14ac:dyDescent="0.25">
      <c r="A12681" t="s">
        <v>725</v>
      </c>
      <c r="B12681">
        <v>28280</v>
      </c>
      <c r="C12681" s="593">
        <v>7.2499999999999995E-2</v>
      </c>
      <c r="D12681" t="s">
        <v>2572</v>
      </c>
      <c r="E12681">
        <v>4.7500000000000001E-2</v>
      </c>
      <c r="F12681">
        <v>0.02</v>
      </c>
      <c r="G12681">
        <v>0</v>
      </c>
      <c r="H12681">
        <v>5.0000000000000001E-3</v>
      </c>
      <c r="I12681">
        <v>0</v>
      </c>
    </row>
    <row r="12682" spans="1:9" x14ac:dyDescent="0.25">
      <c r="A12682" t="s">
        <v>725</v>
      </c>
      <c r="B12682">
        <v>28281</v>
      </c>
      <c r="C12682" s="593">
        <v>7.2499999999999995E-2</v>
      </c>
      <c r="D12682" t="s">
        <v>2572</v>
      </c>
      <c r="E12682">
        <v>4.7500000000000001E-2</v>
      </c>
      <c r="F12682">
        <v>0.02</v>
      </c>
      <c r="G12682">
        <v>0</v>
      </c>
      <c r="H12682">
        <v>5.0000000000000001E-3</v>
      </c>
      <c r="I12682">
        <v>0</v>
      </c>
    </row>
    <row r="12683" spans="1:9" x14ac:dyDescent="0.25">
      <c r="A12683" t="s">
        <v>725</v>
      </c>
      <c r="B12683">
        <v>28282</v>
      </c>
      <c r="C12683" s="593">
        <v>7.2499999999999995E-2</v>
      </c>
      <c r="D12683" t="s">
        <v>2572</v>
      </c>
      <c r="E12683">
        <v>4.7500000000000001E-2</v>
      </c>
      <c r="F12683">
        <v>0.02</v>
      </c>
      <c r="G12683">
        <v>0</v>
      </c>
      <c r="H12683">
        <v>5.0000000000000001E-3</v>
      </c>
      <c r="I12683">
        <v>0</v>
      </c>
    </row>
    <row r="12684" spans="1:9" x14ac:dyDescent="0.25">
      <c r="A12684" t="s">
        <v>725</v>
      </c>
      <c r="B12684">
        <v>28284</v>
      </c>
      <c r="C12684" s="593">
        <v>7.2499999999999995E-2</v>
      </c>
      <c r="D12684" t="s">
        <v>2572</v>
      </c>
      <c r="E12684">
        <v>4.7500000000000001E-2</v>
      </c>
      <c r="F12684">
        <v>0.02</v>
      </c>
      <c r="G12684">
        <v>0</v>
      </c>
      <c r="H12684">
        <v>5.0000000000000001E-3</v>
      </c>
      <c r="I12684">
        <v>0</v>
      </c>
    </row>
    <row r="12685" spans="1:9" x14ac:dyDescent="0.25">
      <c r="A12685" t="s">
        <v>725</v>
      </c>
      <c r="B12685">
        <v>28285</v>
      </c>
      <c r="C12685" s="593">
        <v>7.2499999999999995E-2</v>
      </c>
      <c r="D12685" t="s">
        <v>2572</v>
      </c>
      <c r="E12685">
        <v>4.7500000000000001E-2</v>
      </c>
      <c r="F12685">
        <v>0.02</v>
      </c>
      <c r="G12685">
        <v>0</v>
      </c>
      <c r="H12685">
        <v>5.0000000000000001E-3</v>
      </c>
      <c r="I12685">
        <v>0</v>
      </c>
    </row>
    <row r="12686" spans="1:9" x14ac:dyDescent="0.25">
      <c r="A12686" t="s">
        <v>725</v>
      </c>
      <c r="B12686">
        <v>28287</v>
      </c>
      <c r="C12686" s="593">
        <v>7.2499999999999995E-2</v>
      </c>
      <c r="D12686" t="s">
        <v>2572</v>
      </c>
      <c r="E12686">
        <v>4.7500000000000001E-2</v>
      </c>
      <c r="F12686">
        <v>0.02</v>
      </c>
      <c r="G12686">
        <v>0</v>
      </c>
      <c r="H12686">
        <v>5.0000000000000001E-3</v>
      </c>
      <c r="I12686">
        <v>0</v>
      </c>
    </row>
    <row r="12687" spans="1:9" x14ac:dyDescent="0.25">
      <c r="A12687" t="s">
        <v>725</v>
      </c>
      <c r="B12687">
        <v>28288</v>
      </c>
      <c r="C12687" s="593">
        <v>7.2499999999999995E-2</v>
      </c>
      <c r="D12687" t="s">
        <v>2572</v>
      </c>
      <c r="E12687">
        <v>4.7500000000000001E-2</v>
      </c>
      <c r="F12687">
        <v>0.02</v>
      </c>
      <c r="G12687">
        <v>0</v>
      </c>
      <c r="H12687">
        <v>5.0000000000000001E-3</v>
      </c>
      <c r="I12687">
        <v>0</v>
      </c>
    </row>
    <row r="12688" spans="1:9" x14ac:dyDescent="0.25">
      <c r="A12688" t="s">
        <v>725</v>
      </c>
      <c r="B12688">
        <v>28289</v>
      </c>
      <c r="C12688" s="593">
        <v>7.2499999999999995E-2</v>
      </c>
      <c r="D12688" t="s">
        <v>2572</v>
      </c>
      <c r="E12688">
        <v>4.7500000000000001E-2</v>
      </c>
      <c r="F12688">
        <v>0.02</v>
      </c>
      <c r="G12688">
        <v>0</v>
      </c>
      <c r="H12688">
        <v>5.0000000000000001E-3</v>
      </c>
      <c r="I12688">
        <v>0</v>
      </c>
    </row>
    <row r="12689" spans="1:9" x14ac:dyDescent="0.25">
      <c r="A12689" t="s">
        <v>725</v>
      </c>
      <c r="B12689">
        <v>28290</v>
      </c>
      <c r="C12689" s="593">
        <v>7.2499999999999995E-2</v>
      </c>
      <c r="D12689" t="s">
        <v>2572</v>
      </c>
      <c r="E12689">
        <v>4.7500000000000001E-2</v>
      </c>
      <c r="F12689">
        <v>0.02</v>
      </c>
      <c r="G12689">
        <v>0</v>
      </c>
      <c r="H12689">
        <v>5.0000000000000001E-3</v>
      </c>
      <c r="I12689">
        <v>0</v>
      </c>
    </row>
    <row r="12690" spans="1:9" x14ac:dyDescent="0.25">
      <c r="A12690" t="s">
        <v>725</v>
      </c>
      <c r="B12690">
        <v>28296</v>
      </c>
      <c r="C12690" s="593">
        <v>7.2499999999999995E-2</v>
      </c>
      <c r="D12690" t="s">
        <v>2572</v>
      </c>
      <c r="E12690">
        <v>4.7500000000000001E-2</v>
      </c>
      <c r="F12690">
        <v>0.02</v>
      </c>
      <c r="G12690">
        <v>0</v>
      </c>
      <c r="H12690">
        <v>5.0000000000000001E-3</v>
      </c>
      <c r="I12690">
        <v>0</v>
      </c>
    </row>
    <row r="12691" spans="1:9" x14ac:dyDescent="0.25">
      <c r="A12691" t="s">
        <v>725</v>
      </c>
      <c r="B12691">
        <v>28297</v>
      </c>
      <c r="C12691" s="593">
        <v>7.2499999999999995E-2</v>
      </c>
      <c r="D12691" t="s">
        <v>2572</v>
      </c>
      <c r="E12691">
        <v>4.7500000000000001E-2</v>
      </c>
      <c r="F12691">
        <v>0.02</v>
      </c>
      <c r="G12691">
        <v>0</v>
      </c>
      <c r="H12691">
        <v>5.0000000000000001E-3</v>
      </c>
      <c r="I12691">
        <v>0</v>
      </c>
    </row>
    <row r="12692" spans="1:9" x14ac:dyDescent="0.25">
      <c r="A12692" t="s">
        <v>725</v>
      </c>
      <c r="B12692">
        <v>28299</v>
      </c>
      <c r="C12692" s="593">
        <v>7.2499999999999995E-2</v>
      </c>
      <c r="D12692" t="s">
        <v>2572</v>
      </c>
      <c r="E12692">
        <v>4.7500000000000001E-2</v>
      </c>
      <c r="F12692">
        <v>0.02</v>
      </c>
      <c r="G12692">
        <v>0</v>
      </c>
      <c r="H12692">
        <v>5.0000000000000001E-3</v>
      </c>
      <c r="I12692">
        <v>0</v>
      </c>
    </row>
    <row r="12693" spans="1:9" x14ac:dyDescent="0.25">
      <c r="A12693" t="s">
        <v>725</v>
      </c>
      <c r="B12693">
        <v>28301</v>
      </c>
      <c r="C12693" s="593">
        <v>7.0000000000000007E-2</v>
      </c>
      <c r="D12693" t="s">
        <v>1507</v>
      </c>
      <c r="E12693">
        <v>4.7500000000000001E-2</v>
      </c>
      <c r="F12693">
        <v>2.2499999999999999E-2</v>
      </c>
      <c r="G12693">
        <v>0</v>
      </c>
      <c r="H12693">
        <v>0</v>
      </c>
      <c r="I12693">
        <v>0</v>
      </c>
    </row>
    <row r="12694" spans="1:9" x14ac:dyDescent="0.25">
      <c r="A12694" t="s">
        <v>725</v>
      </c>
      <c r="B12694">
        <v>28302</v>
      </c>
      <c r="C12694" s="593">
        <v>7.0000000000000007E-2</v>
      </c>
      <c r="D12694" t="s">
        <v>1507</v>
      </c>
      <c r="E12694">
        <v>4.7500000000000001E-2</v>
      </c>
      <c r="F12694">
        <v>2.2499999999999999E-2</v>
      </c>
      <c r="G12694">
        <v>0</v>
      </c>
      <c r="H12694">
        <v>0</v>
      </c>
      <c r="I12694">
        <v>0</v>
      </c>
    </row>
    <row r="12695" spans="1:9" x14ac:dyDescent="0.25">
      <c r="A12695" t="s">
        <v>725</v>
      </c>
      <c r="B12695">
        <v>28303</v>
      </c>
      <c r="C12695" s="593">
        <v>7.0000000000000007E-2</v>
      </c>
      <c r="D12695" t="s">
        <v>1507</v>
      </c>
      <c r="E12695">
        <v>4.7500000000000001E-2</v>
      </c>
      <c r="F12695">
        <v>2.2499999999999999E-2</v>
      </c>
      <c r="G12695">
        <v>0</v>
      </c>
      <c r="H12695">
        <v>0</v>
      </c>
      <c r="I12695">
        <v>0</v>
      </c>
    </row>
    <row r="12696" spans="1:9" x14ac:dyDescent="0.25">
      <c r="A12696" t="s">
        <v>725</v>
      </c>
      <c r="B12696">
        <v>28304</v>
      </c>
      <c r="C12696" s="593">
        <v>7.0000000000000007E-2</v>
      </c>
      <c r="D12696" t="s">
        <v>4301</v>
      </c>
      <c r="E12696">
        <v>4.7500000000000001E-2</v>
      </c>
      <c r="F12696">
        <v>2.2499999999999999E-2</v>
      </c>
      <c r="G12696">
        <v>0</v>
      </c>
      <c r="H12696">
        <v>0</v>
      </c>
      <c r="I12696">
        <v>0</v>
      </c>
    </row>
    <row r="12697" spans="1:9" x14ac:dyDescent="0.25">
      <c r="A12697" t="s">
        <v>725</v>
      </c>
      <c r="B12697">
        <v>28305</v>
      </c>
      <c r="C12697" s="593">
        <v>7.0000000000000007E-2</v>
      </c>
      <c r="D12697" t="s">
        <v>1507</v>
      </c>
      <c r="E12697">
        <v>4.7500000000000001E-2</v>
      </c>
      <c r="F12697">
        <v>2.2499999999999999E-2</v>
      </c>
      <c r="G12697">
        <v>0</v>
      </c>
      <c r="H12697">
        <v>0</v>
      </c>
      <c r="I12697">
        <v>0</v>
      </c>
    </row>
    <row r="12698" spans="1:9" x14ac:dyDescent="0.25">
      <c r="A12698" t="s">
        <v>725</v>
      </c>
      <c r="B12698">
        <v>28306</v>
      </c>
      <c r="C12698" s="593">
        <v>7.0000000000000007E-2</v>
      </c>
      <c r="D12698" t="s">
        <v>1507</v>
      </c>
      <c r="E12698">
        <v>4.7500000000000001E-2</v>
      </c>
      <c r="F12698">
        <v>2.2499999999999999E-2</v>
      </c>
      <c r="G12698">
        <v>0</v>
      </c>
      <c r="H12698">
        <v>0</v>
      </c>
      <c r="I12698">
        <v>0</v>
      </c>
    </row>
    <row r="12699" spans="1:9" x14ac:dyDescent="0.25">
      <c r="A12699" t="s">
        <v>725</v>
      </c>
      <c r="B12699">
        <v>28307</v>
      </c>
      <c r="C12699" s="593">
        <v>7.0000000000000007E-2</v>
      </c>
      <c r="D12699" t="s">
        <v>4302</v>
      </c>
      <c r="E12699">
        <v>4.7500000000000001E-2</v>
      </c>
      <c r="F12699">
        <v>2.2499999999999999E-2</v>
      </c>
      <c r="G12699">
        <v>0</v>
      </c>
      <c r="H12699">
        <v>0</v>
      </c>
      <c r="I12699">
        <v>0</v>
      </c>
    </row>
    <row r="12700" spans="1:9" x14ac:dyDescent="0.25">
      <c r="A12700" t="s">
        <v>725</v>
      </c>
      <c r="B12700">
        <v>28308</v>
      </c>
      <c r="C12700" s="593">
        <v>7.0000000000000007E-2</v>
      </c>
      <c r="D12700" t="s">
        <v>4302</v>
      </c>
      <c r="E12700">
        <v>4.7500000000000001E-2</v>
      </c>
      <c r="F12700">
        <v>2.2499999999999999E-2</v>
      </c>
      <c r="G12700">
        <v>0</v>
      </c>
      <c r="H12700">
        <v>0</v>
      </c>
      <c r="I12700">
        <v>0</v>
      </c>
    </row>
    <row r="12701" spans="1:9" x14ac:dyDescent="0.25">
      <c r="A12701" t="s">
        <v>725</v>
      </c>
      <c r="B12701">
        <v>28309</v>
      </c>
      <c r="C12701" s="593">
        <v>7.0000000000000007E-2</v>
      </c>
      <c r="D12701" t="s">
        <v>1507</v>
      </c>
      <c r="E12701">
        <v>4.7500000000000001E-2</v>
      </c>
      <c r="F12701">
        <v>2.2499999999999999E-2</v>
      </c>
      <c r="G12701">
        <v>0</v>
      </c>
      <c r="H12701">
        <v>0</v>
      </c>
      <c r="I12701">
        <v>0</v>
      </c>
    </row>
    <row r="12702" spans="1:9" x14ac:dyDescent="0.25">
      <c r="A12702" t="s">
        <v>725</v>
      </c>
      <c r="B12702">
        <v>28310</v>
      </c>
      <c r="C12702" s="593">
        <v>7.0000000000000007E-2</v>
      </c>
      <c r="D12702" t="s">
        <v>4302</v>
      </c>
      <c r="E12702">
        <v>4.7500000000000001E-2</v>
      </c>
      <c r="F12702">
        <v>2.2499999999999999E-2</v>
      </c>
      <c r="G12702">
        <v>0</v>
      </c>
      <c r="H12702">
        <v>0</v>
      </c>
      <c r="I12702">
        <v>0</v>
      </c>
    </row>
    <row r="12703" spans="1:9" x14ac:dyDescent="0.25">
      <c r="A12703" t="s">
        <v>725</v>
      </c>
      <c r="B12703">
        <v>28311</v>
      </c>
      <c r="C12703" s="593">
        <v>7.0000000000000007E-2</v>
      </c>
      <c r="D12703" t="s">
        <v>1507</v>
      </c>
      <c r="E12703">
        <v>4.7500000000000001E-2</v>
      </c>
      <c r="F12703">
        <v>2.2499999999999999E-2</v>
      </c>
      <c r="G12703">
        <v>0</v>
      </c>
      <c r="H12703">
        <v>0</v>
      </c>
      <c r="I12703">
        <v>0</v>
      </c>
    </row>
    <row r="12704" spans="1:9" x14ac:dyDescent="0.25">
      <c r="A12704" t="s">
        <v>725</v>
      </c>
      <c r="B12704">
        <v>28312</v>
      </c>
      <c r="C12704" s="593">
        <v>7.0000000000000007E-2</v>
      </c>
      <c r="D12704" t="s">
        <v>1507</v>
      </c>
      <c r="E12704">
        <v>4.7500000000000001E-2</v>
      </c>
      <c r="F12704">
        <v>2.2499999999999999E-2</v>
      </c>
      <c r="G12704">
        <v>0</v>
      </c>
      <c r="H12704">
        <v>0</v>
      </c>
      <c r="I12704">
        <v>0</v>
      </c>
    </row>
    <row r="12705" spans="1:9" x14ac:dyDescent="0.25">
      <c r="A12705" t="s">
        <v>725</v>
      </c>
      <c r="B12705">
        <v>28314</v>
      </c>
      <c r="C12705" s="593">
        <v>7.0000000000000007E-2</v>
      </c>
      <c r="D12705" t="s">
        <v>1507</v>
      </c>
      <c r="E12705">
        <v>4.7500000000000001E-2</v>
      </c>
      <c r="F12705">
        <v>2.2499999999999999E-2</v>
      </c>
      <c r="G12705">
        <v>0</v>
      </c>
      <c r="H12705">
        <v>0</v>
      </c>
      <c r="I12705">
        <v>0</v>
      </c>
    </row>
    <row r="12706" spans="1:9" x14ac:dyDescent="0.25">
      <c r="A12706" t="s">
        <v>725</v>
      </c>
      <c r="B12706">
        <v>28315</v>
      </c>
      <c r="C12706" s="593">
        <v>7.0000000000000007E-2</v>
      </c>
      <c r="D12706" t="s">
        <v>4303</v>
      </c>
      <c r="E12706">
        <v>4.7500000000000001E-2</v>
      </c>
      <c r="F12706">
        <v>2.2499999999999999E-2</v>
      </c>
      <c r="G12706">
        <v>0</v>
      </c>
      <c r="H12706">
        <v>0</v>
      </c>
      <c r="I12706">
        <v>0</v>
      </c>
    </row>
    <row r="12707" spans="1:9" x14ac:dyDescent="0.25">
      <c r="A12707" t="s">
        <v>725</v>
      </c>
      <c r="B12707">
        <v>28318</v>
      </c>
      <c r="C12707" s="593">
        <v>7.0000000000000007E-2</v>
      </c>
      <c r="D12707" t="s">
        <v>4304</v>
      </c>
      <c r="E12707">
        <v>4.7500000000000001E-2</v>
      </c>
      <c r="F12707">
        <v>2.2499999999999999E-2</v>
      </c>
      <c r="G12707">
        <v>0</v>
      </c>
      <c r="H12707">
        <v>0</v>
      </c>
      <c r="I12707">
        <v>0</v>
      </c>
    </row>
    <row r="12708" spans="1:9" x14ac:dyDescent="0.25">
      <c r="A12708" t="s">
        <v>725</v>
      </c>
      <c r="B12708">
        <v>28319</v>
      </c>
      <c r="C12708" s="593">
        <v>7.0000000000000007E-2</v>
      </c>
      <c r="D12708" t="s">
        <v>4305</v>
      </c>
      <c r="E12708">
        <v>4.7500000000000001E-2</v>
      </c>
      <c r="F12708">
        <v>2.2499999999999999E-2</v>
      </c>
      <c r="G12708">
        <v>0</v>
      </c>
      <c r="H12708">
        <v>0</v>
      </c>
      <c r="I12708">
        <v>0</v>
      </c>
    </row>
    <row r="12709" spans="1:9" x14ac:dyDescent="0.25">
      <c r="A12709" t="s">
        <v>725</v>
      </c>
      <c r="B12709">
        <v>28320</v>
      </c>
      <c r="C12709" s="593">
        <v>7.0000000000000007E-2</v>
      </c>
      <c r="D12709" t="s">
        <v>4305</v>
      </c>
      <c r="E12709">
        <v>4.7500000000000001E-2</v>
      </c>
      <c r="F12709">
        <v>2.2499999999999999E-2</v>
      </c>
      <c r="G12709">
        <v>0</v>
      </c>
      <c r="H12709">
        <v>0</v>
      </c>
      <c r="I12709">
        <v>0</v>
      </c>
    </row>
    <row r="12710" spans="1:9" x14ac:dyDescent="0.25">
      <c r="A12710" t="s">
        <v>725</v>
      </c>
      <c r="B12710">
        <v>28323</v>
      </c>
      <c r="C12710" s="593">
        <v>7.0000000000000007E-2</v>
      </c>
      <c r="D12710" t="s">
        <v>4165</v>
      </c>
      <c r="E12710">
        <v>4.7500000000000001E-2</v>
      </c>
      <c r="F12710">
        <v>2.2499999999999999E-2</v>
      </c>
      <c r="G12710">
        <v>0</v>
      </c>
      <c r="H12710">
        <v>0</v>
      </c>
      <c r="I12710">
        <v>0</v>
      </c>
    </row>
    <row r="12711" spans="1:9" x14ac:dyDescent="0.25">
      <c r="A12711" t="s">
        <v>725</v>
      </c>
      <c r="B12711">
        <v>28325</v>
      </c>
      <c r="C12711" s="593">
        <v>7.0000000000000007E-2</v>
      </c>
      <c r="D12711" t="s">
        <v>4306</v>
      </c>
      <c r="E12711">
        <v>4.7500000000000001E-2</v>
      </c>
      <c r="F12711">
        <v>2.2499999999999999E-2</v>
      </c>
      <c r="G12711">
        <v>0</v>
      </c>
      <c r="H12711">
        <v>0</v>
      </c>
      <c r="I12711">
        <v>0</v>
      </c>
    </row>
    <row r="12712" spans="1:9" x14ac:dyDescent="0.25">
      <c r="A12712" t="s">
        <v>725</v>
      </c>
      <c r="B12712">
        <v>28326</v>
      </c>
      <c r="C12712" s="593">
        <v>7.0000000000000007E-2</v>
      </c>
      <c r="D12712" t="s">
        <v>3643</v>
      </c>
      <c r="E12712">
        <v>4.7500000000000001E-2</v>
      </c>
      <c r="F12712">
        <v>2.2499999999999999E-2</v>
      </c>
      <c r="G12712">
        <v>0</v>
      </c>
      <c r="H12712">
        <v>0</v>
      </c>
      <c r="I12712">
        <v>0</v>
      </c>
    </row>
    <row r="12713" spans="1:9" x14ac:dyDescent="0.25">
      <c r="A12713" t="s">
        <v>725</v>
      </c>
      <c r="B12713">
        <v>28327</v>
      </c>
      <c r="C12713" s="593">
        <v>7.0000000000000007E-2</v>
      </c>
      <c r="D12713" t="s">
        <v>3354</v>
      </c>
      <c r="E12713">
        <v>4.7500000000000001E-2</v>
      </c>
      <c r="F12713">
        <v>2.2499999999999999E-2</v>
      </c>
      <c r="G12713">
        <v>0</v>
      </c>
      <c r="H12713">
        <v>0</v>
      </c>
      <c r="I12713">
        <v>0</v>
      </c>
    </row>
    <row r="12714" spans="1:9" x14ac:dyDescent="0.25">
      <c r="A12714" t="s">
        <v>725</v>
      </c>
      <c r="B12714">
        <v>28328</v>
      </c>
      <c r="C12714" s="593">
        <v>7.0000000000000007E-2</v>
      </c>
      <c r="D12714" t="s">
        <v>1297</v>
      </c>
      <c r="E12714">
        <v>4.7500000000000001E-2</v>
      </c>
      <c r="F12714">
        <v>2.2499999999999999E-2</v>
      </c>
      <c r="G12714">
        <v>0</v>
      </c>
      <c r="H12714">
        <v>0</v>
      </c>
      <c r="I12714">
        <v>0</v>
      </c>
    </row>
    <row r="12715" spans="1:9" x14ac:dyDescent="0.25">
      <c r="A12715" t="s">
        <v>725</v>
      </c>
      <c r="B12715">
        <v>28329</v>
      </c>
      <c r="C12715" s="593">
        <v>7.0000000000000007E-2</v>
      </c>
      <c r="D12715" t="s">
        <v>1297</v>
      </c>
      <c r="E12715">
        <v>4.7500000000000001E-2</v>
      </c>
      <c r="F12715">
        <v>2.2499999999999999E-2</v>
      </c>
      <c r="G12715">
        <v>0</v>
      </c>
      <c r="H12715">
        <v>0</v>
      </c>
      <c r="I12715">
        <v>0</v>
      </c>
    </row>
    <row r="12716" spans="1:9" x14ac:dyDescent="0.25">
      <c r="A12716" t="s">
        <v>725</v>
      </c>
      <c r="B12716">
        <v>28330</v>
      </c>
      <c r="C12716" s="593">
        <v>6.7500000000000004E-2</v>
      </c>
      <c r="D12716" t="s">
        <v>3469</v>
      </c>
      <c r="E12716">
        <v>4.7500000000000001E-2</v>
      </c>
      <c r="F12716">
        <v>0.02</v>
      </c>
      <c r="G12716">
        <v>0</v>
      </c>
      <c r="H12716">
        <v>0</v>
      </c>
      <c r="I12716">
        <v>0</v>
      </c>
    </row>
    <row r="12717" spans="1:9" x14ac:dyDescent="0.25">
      <c r="A12717" t="s">
        <v>725</v>
      </c>
      <c r="B12717">
        <v>28331</v>
      </c>
      <c r="C12717" s="593">
        <v>7.0000000000000007E-2</v>
      </c>
      <c r="D12717" t="s">
        <v>4301</v>
      </c>
      <c r="E12717">
        <v>4.7500000000000001E-2</v>
      </c>
      <c r="F12717">
        <v>2.2499999999999999E-2</v>
      </c>
      <c r="G12717">
        <v>0</v>
      </c>
      <c r="H12717">
        <v>0</v>
      </c>
      <c r="I12717">
        <v>0</v>
      </c>
    </row>
    <row r="12718" spans="1:9" x14ac:dyDescent="0.25">
      <c r="A12718" t="s">
        <v>725</v>
      </c>
      <c r="B12718">
        <v>28332</v>
      </c>
      <c r="C12718" s="593">
        <v>6.7500000000000004E-2</v>
      </c>
      <c r="D12718" t="s">
        <v>1871</v>
      </c>
      <c r="E12718">
        <v>4.7500000000000001E-2</v>
      </c>
      <c r="F12718">
        <v>0.02</v>
      </c>
      <c r="G12718">
        <v>0</v>
      </c>
      <c r="H12718">
        <v>0</v>
      </c>
      <c r="I12718">
        <v>0</v>
      </c>
    </row>
    <row r="12719" spans="1:9" x14ac:dyDescent="0.25">
      <c r="A12719" t="s">
        <v>725</v>
      </c>
      <c r="B12719">
        <v>28333</v>
      </c>
      <c r="C12719" s="593">
        <v>6.7500000000000004E-2</v>
      </c>
      <c r="D12719" t="s">
        <v>3362</v>
      </c>
      <c r="E12719">
        <v>4.7500000000000001E-2</v>
      </c>
      <c r="F12719">
        <v>0.02</v>
      </c>
      <c r="G12719">
        <v>0</v>
      </c>
      <c r="H12719">
        <v>0</v>
      </c>
      <c r="I12719">
        <v>0</v>
      </c>
    </row>
    <row r="12720" spans="1:9" x14ac:dyDescent="0.25">
      <c r="A12720" t="s">
        <v>725</v>
      </c>
      <c r="B12720">
        <v>28334</v>
      </c>
      <c r="C12720" s="593">
        <v>7.0000000000000007E-2</v>
      </c>
      <c r="D12720" t="s">
        <v>4307</v>
      </c>
      <c r="E12720">
        <v>4.7500000000000001E-2</v>
      </c>
      <c r="F12720">
        <v>2.2499999999999999E-2</v>
      </c>
      <c r="G12720">
        <v>0</v>
      </c>
      <c r="H12720">
        <v>0</v>
      </c>
      <c r="I12720">
        <v>0</v>
      </c>
    </row>
    <row r="12721" spans="1:9" x14ac:dyDescent="0.25">
      <c r="A12721" t="s">
        <v>725</v>
      </c>
      <c r="B12721">
        <v>28335</v>
      </c>
      <c r="C12721" s="593">
        <v>7.0000000000000007E-2</v>
      </c>
      <c r="D12721" t="s">
        <v>4307</v>
      </c>
      <c r="E12721">
        <v>4.7500000000000001E-2</v>
      </c>
      <c r="F12721">
        <v>2.2499999999999999E-2</v>
      </c>
      <c r="G12721">
        <v>0</v>
      </c>
      <c r="H12721">
        <v>0</v>
      </c>
      <c r="I12721">
        <v>0</v>
      </c>
    </row>
    <row r="12722" spans="1:9" x14ac:dyDescent="0.25">
      <c r="A12722" t="s">
        <v>725</v>
      </c>
      <c r="B12722">
        <v>28337</v>
      </c>
      <c r="C12722" s="593">
        <v>6.7500000000000004E-2</v>
      </c>
      <c r="D12722" t="s">
        <v>4308</v>
      </c>
      <c r="E12722">
        <v>4.7500000000000001E-2</v>
      </c>
      <c r="F12722">
        <v>0.02</v>
      </c>
      <c r="G12722">
        <v>0</v>
      </c>
      <c r="H12722">
        <v>0</v>
      </c>
      <c r="I12722">
        <v>0</v>
      </c>
    </row>
    <row r="12723" spans="1:9" x14ac:dyDescent="0.25">
      <c r="A12723" t="s">
        <v>725</v>
      </c>
      <c r="B12723">
        <v>28338</v>
      </c>
      <c r="C12723" s="593">
        <v>7.0000000000000007E-2</v>
      </c>
      <c r="D12723" t="s">
        <v>1259</v>
      </c>
      <c r="E12723">
        <v>4.7500000000000001E-2</v>
      </c>
      <c r="F12723">
        <v>2.2499999999999999E-2</v>
      </c>
      <c r="G12723">
        <v>0</v>
      </c>
      <c r="H12723">
        <v>0</v>
      </c>
      <c r="I12723">
        <v>0</v>
      </c>
    </row>
    <row r="12724" spans="1:9" x14ac:dyDescent="0.25">
      <c r="A12724" t="s">
        <v>725</v>
      </c>
      <c r="B12724">
        <v>28339</v>
      </c>
      <c r="C12724" s="593">
        <v>7.0000000000000007E-2</v>
      </c>
      <c r="D12724" t="s">
        <v>4307</v>
      </c>
      <c r="E12724">
        <v>4.7500000000000001E-2</v>
      </c>
      <c r="F12724">
        <v>2.2499999999999999E-2</v>
      </c>
      <c r="G12724">
        <v>0</v>
      </c>
      <c r="H12724">
        <v>0</v>
      </c>
      <c r="I12724">
        <v>0</v>
      </c>
    </row>
    <row r="12725" spans="1:9" x14ac:dyDescent="0.25">
      <c r="A12725" t="s">
        <v>725</v>
      </c>
      <c r="B12725">
        <v>28340</v>
      </c>
      <c r="C12725" s="593">
        <v>7.0000000000000007E-2</v>
      </c>
      <c r="D12725" t="s">
        <v>4309</v>
      </c>
      <c r="E12725">
        <v>4.7500000000000001E-2</v>
      </c>
      <c r="F12725">
        <v>2.2499999999999999E-2</v>
      </c>
      <c r="G12725">
        <v>0</v>
      </c>
      <c r="H12725">
        <v>0</v>
      </c>
      <c r="I12725">
        <v>0</v>
      </c>
    </row>
    <row r="12726" spans="1:9" x14ac:dyDescent="0.25">
      <c r="A12726" t="s">
        <v>725</v>
      </c>
      <c r="B12726">
        <v>28341</v>
      </c>
      <c r="C12726" s="593">
        <v>7.0000000000000007E-2</v>
      </c>
      <c r="D12726" t="s">
        <v>4306</v>
      </c>
      <c r="E12726">
        <v>4.7500000000000001E-2</v>
      </c>
      <c r="F12726">
        <v>2.2499999999999999E-2</v>
      </c>
      <c r="G12726">
        <v>0</v>
      </c>
      <c r="H12726">
        <v>0</v>
      </c>
      <c r="I12726">
        <v>0</v>
      </c>
    </row>
    <row r="12727" spans="1:9" x14ac:dyDescent="0.25">
      <c r="A12727" t="s">
        <v>725</v>
      </c>
      <c r="B12727">
        <v>28342</v>
      </c>
      <c r="C12727" s="593">
        <v>7.0000000000000007E-2</v>
      </c>
      <c r="D12727" t="s">
        <v>4310</v>
      </c>
      <c r="E12727">
        <v>4.7500000000000001E-2</v>
      </c>
      <c r="F12727">
        <v>2.2499999999999999E-2</v>
      </c>
      <c r="G12727">
        <v>0</v>
      </c>
      <c r="H12727">
        <v>0</v>
      </c>
      <c r="I12727">
        <v>0</v>
      </c>
    </row>
    <row r="12728" spans="1:9" x14ac:dyDescent="0.25">
      <c r="A12728" t="s">
        <v>725</v>
      </c>
      <c r="B12728">
        <v>28343</v>
      </c>
      <c r="C12728" s="593">
        <v>6.7500000000000004E-2</v>
      </c>
      <c r="D12728" t="s">
        <v>4311</v>
      </c>
      <c r="E12728">
        <v>4.7500000000000001E-2</v>
      </c>
      <c r="F12728">
        <v>0.02</v>
      </c>
      <c r="G12728">
        <v>0</v>
      </c>
      <c r="H12728">
        <v>0</v>
      </c>
      <c r="I12728">
        <v>0</v>
      </c>
    </row>
    <row r="12729" spans="1:9" x14ac:dyDescent="0.25">
      <c r="A12729" t="s">
        <v>725</v>
      </c>
      <c r="B12729">
        <v>28344</v>
      </c>
      <c r="C12729" s="593">
        <v>7.0000000000000007E-2</v>
      </c>
      <c r="D12729" t="s">
        <v>4310</v>
      </c>
      <c r="E12729">
        <v>4.7500000000000001E-2</v>
      </c>
      <c r="F12729">
        <v>2.2499999999999999E-2</v>
      </c>
      <c r="G12729">
        <v>0</v>
      </c>
      <c r="H12729">
        <v>0</v>
      </c>
      <c r="I12729">
        <v>0</v>
      </c>
    </row>
    <row r="12730" spans="1:9" x14ac:dyDescent="0.25">
      <c r="A12730" t="s">
        <v>725</v>
      </c>
      <c r="B12730">
        <v>28345</v>
      </c>
      <c r="C12730" s="593">
        <v>6.7500000000000004E-2</v>
      </c>
      <c r="D12730" t="s">
        <v>4312</v>
      </c>
      <c r="E12730">
        <v>4.7500000000000001E-2</v>
      </c>
      <c r="F12730">
        <v>0.02</v>
      </c>
      <c r="G12730">
        <v>0</v>
      </c>
      <c r="H12730">
        <v>0</v>
      </c>
      <c r="I12730">
        <v>0</v>
      </c>
    </row>
    <row r="12731" spans="1:9" x14ac:dyDescent="0.25">
      <c r="A12731" t="s">
        <v>725</v>
      </c>
      <c r="B12731">
        <v>28347</v>
      </c>
      <c r="C12731" s="593">
        <v>7.0000000000000007E-2</v>
      </c>
      <c r="D12731" t="s">
        <v>4123</v>
      </c>
      <c r="E12731">
        <v>4.7500000000000001E-2</v>
      </c>
      <c r="F12731">
        <v>2.2499999999999999E-2</v>
      </c>
      <c r="G12731">
        <v>0</v>
      </c>
      <c r="H12731">
        <v>0</v>
      </c>
      <c r="I12731">
        <v>0</v>
      </c>
    </row>
    <row r="12732" spans="1:9" x14ac:dyDescent="0.25">
      <c r="A12732" t="s">
        <v>725</v>
      </c>
      <c r="B12732">
        <v>28348</v>
      </c>
      <c r="C12732" s="593">
        <v>7.0000000000000007E-2</v>
      </c>
      <c r="D12732" t="s">
        <v>4301</v>
      </c>
      <c r="E12732">
        <v>4.7500000000000001E-2</v>
      </c>
      <c r="F12732">
        <v>2.2499999999999999E-2</v>
      </c>
      <c r="G12732">
        <v>0</v>
      </c>
      <c r="H12732">
        <v>0</v>
      </c>
      <c r="I12732">
        <v>0</v>
      </c>
    </row>
    <row r="12733" spans="1:9" x14ac:dyDescent="0.25">
      <c r="A12733" t="s">
        <v>725</v>
      </c>
      <c r="B12733">
        <v>28349</v>
      </c>
      <c r="C12733" s="593">
        <v>7.0000000000000007E-2</v>
      </c>
      <c r="D12733" t="s">
        <v>4313</v>
      </c>
      <c r="E12733">
        <v>4.7500000000000001E-2</v>
      </c>
      <c r="F12733">
        <v>2.2499999999999999E-2</v>
      </c>
      <c r="G12733">
        <v>0</v>
      </c>
      <c r="H12733">
        <v>0</v>
      </c>
      <c r="I12733">
        <v>0</v>
      </c>
    </row>
    <row r="12734" spans="1:9" x14ac:dyDescent="0.25">
      <c r="A12734" t="s">
        <v>725</v>
      </c>
      <c r="B12734">
        <v>28350</v>
      </c>
      <c r="C12734" s="593">
        <v>7.0000000000000007E-2</v>
      </c>
      <c r="D12734" t="s">
        <v>4123</v>
      </c>
      <c r="E12734">
        <v>4.7500000000000001E-2</v>
      </c>
      <c r="F12734">
        <v>2.2499999999999999E-2</v>
      </c>
      <c r="G12734">
        <v>0</v>
      </c>
      <c r="H12734">
        <v>0</v>
      </c>
      <c r="I12734">
        <v>0</v>
      </c>
    </row>
    <row r="12735" spans="1:9" x14ac:dyDescent="0.25">
      <c r="A12735" t="s">
        <v>725</v>
      </c>
      <c r="B12735">
        <v>28351</v>
      </c>
      <c r="C12735" s="593">
        <v>6.7500000000000004E-2</v>
      </c>
      <c r="D12735" t="s">
        <v>3469</v>
      </c>
      <c r="E12735">
        <v>4.7500000000000001E-2</v>
      </c>
      <c r="F12735">
        <v>0.02</v>
      </c>
      <c r="G12735">
        <v>0</v>
      </c>
      <c r="H12735">
        <v>0</v>
      </c>
      <c r="I12735">
        <v>0</v>
      </c>
    </row>
    <row r="12736" spans="1:9" x14ac:dyDescent="0.25">
      <c r="A12736" t="s">
        <v>725</v>
      </c>
      <c r="B12736">
        <v>28352</v>
      </c>
      <c r="C12736" s="593">
        <v>7.0000000000000007E-2</v>
      </c>
      <c r="D12736" t="s">
        <v>4305</v>
      </c>
      <c r="E12736">
        <v>4.7500000000000001E-2</v>
      </c>
      <c r="F12736">
        <v>2.2499999999999999E-2</v>
      </c>
      <c r="G12736">
        <v>0</v>
      </c>
      <c r="H12736">
        <v>0</v>
      </c>
      <c r="I12736">
        <v>0</v>
      </c>
    </row>
    <row r="12737" spans="1:9" x14ac:dyDescent="0.25">
      <c r="A12737" t="s">
        <v>725</v>
      </c>
      <c r="B12737">
        <v>28353</v>
      </c>
      <c r="C12737" s="593">
        <v>6.7500000000000004E-2</v>
      </c>
      <c r="D12737" t="s">
        <v>4314</v>
      </c>
      <c r="E12737">
        <v>4.7500000000000001E-2</v>
      </c>
      <c r="F12737">
        <v>0.02</v>
      </c>
      <c r="G12737">
        <v>0</v>
      </c>
      <c r="H12737">
        <v>0</v>
      </c>
      <c r="I12737">
        <v>0</v>
      </c>
    </row>
    <row r="12738" spans="1:9" x14ac:dyDescent="0.25">
      <c r="A12738" t="s">
        <v>725</v>
      </c>
      <c r="B12738">
        <v>28355</v>
      </c>
      <c r="C12738" s="593">
        <v>7.0000000000000007E-2</v>
      </c>
      <c r="D12738" t="s">
        <v>1374</v>
      </c>
      <c r="E12738">
        <v>4.7500000000000001E-2</v>
      </c>
      <c r="F12738">
        <v>2.2499999999999999E-2</v>
      </c>
      <c r="G12738">
        <v>0</v>
      </c>
      <c r="H12738">
        <v>0</v>
      </c>
      <c r="I12738">
        <v>0</v>
      </c>
    </row>
    <row r="12739" spans="1:9" x14ac:dyDescent="0.25">
      <c r="A12739" t="s">
        <v>725</v>
      </c>
      <c r="B12739">
        <v>28356</v>
      </c>
      <c r="C12739" s="593">
        <v>7.0000000000000007E-2</v>
      </c>
      <c r="D12739" t="s">
        <v>4315</v>
      </c>
      <c r="E12739">
        <v>4.7500000000000001E-2</v>
      </c>
      <c r="F12739">
        <v>2.2499999999999999E-2</v>
      </c>
      <c r="G12739">
        <v>0</v>
      </c>
      <c r="H12739">
        <v>0</v>
      </c>
      <c r="I12739">
        <v>0</v>
      </c>
    </row>
    <row r="12740" spans="1:9" x14ac:dyDescent="0.25">
      <c r="A12740" t="s">
        <v>725</v>
      </c>
      <c r="B12740">
        <v>28357</v>
      </c>
      <c r="C12740" s="593">
        <v>7.0000000000000007E-2</v>
      </c>
      <c r="D12740" t="s">
        <v>4316</v>
      </c>
      <c r="E12740">
        <v>4.7500000000000001E-2</v>
      </c>
      <c r="F12740">
        <v>2.2499999999999999E-2</v>
      </c>
      <c r="G12740">
        <v>0</v>
      </c>
      <c r="H12740">
        <v>0</v>
      </c>
      <c r="I12740">
        <v>0</v>
      </c>
    </row>
    <row r="12741" spans="1:9" x14ac:dyDescent="0.25">
      <c r="A12741" t="s">
        <v>725</v>
      </c>
      <c r="B12741">
        <v>28358</v>
      </c>
      <c r="C12741" s="593">
        <v>7.0000000000000007E-2</v>
      </c>
      <c r="D12741" t="s">
        <v>4317</v>
      </c>
      <c r="E12741">
        <v>4.7500000000000001E-2</v>
      </c>
      <c r="F12741">
        <v>2.2499999999999999E-2</v>
      </c>
      <c r="G12741">
        <v>0</v>
      </c>
      <c r="H12741">
        <v>0</v>
      </c>
      <c r="I12741">
        <v>0</v>
      </c>
    </row>
    <row r="12742" spans="1:9" x14ac:dyDescent="0.25">
      <c r="A12742" t="s">
        <v>725</v>
      </c>
      <c r="B12742">
        <v>28359</v>
      </c>
      <c r="C12742" s="593">
        <v>7.0000000000000007E-2</v>
      </c>
      <c r="D12742" t="s">
        <v>4317</v>
      </c>
      <c r="E12742">
        <v>4.7500000000000001E-2</v>
      </c>
      <c r="F12742">
        <v>2.2499999999999999E-2</v>
      </c>
      <c r="G12742">
        <v>0</v>
      </c>
      <c r="H12742">
        <v>0</v>
      </c>
      <c r="I12742">
        <v>0</v>
      </c>
    </row>
    <row r="12743" spans="1:9" x14ac:dyDescent="0.25">
      <c r="A12743" t="s">
        <v>725</v>
      </c>
      <c r="B12743">
        <v>28360</v>
      </c>
      <c r="C12743" s="593">
        <v>7.0000000000000007E-2</v>
      </c>
      <c r="D12743" t="s">
        <v>4317</v>
      </c>
      <c r="E12743">
        <v>4.7500000000000001E-2</v>
      </c>
      <c r="F12743">
        <v>2.2499999999999999E-2</v>
      </c>
      <c r="G12743">
        <v>0</v>
      </c>
      <c r="H12743">
        <v>0</v>
      </c>
      <c r="I12743">
        <v>0</v>
      </c>
    </row>
    <row r="12744" spans="1:9" x14ac:dyDescent="0.25">
      <c r="A12744" t="s">
        <v>725</v>
      </c>
      <c r="B12744">
        <v>28362</v>
      </c>
      <c r="C12744" s="593">
        <v>7.0000000000000007E-2</v>
      </c>
      <c r="D12744" t="s">
        <v>2628</v>
      </c>
      <c r="E12744">
        <v>4.7500000000000001E-2</v>
      </c>
      <c r="F12744">
        <v>2.2499999999999999E-2</v>
      </c>
      <c r="G12744">
        <v>0</v>
      </c>
      <c r="H12744">
        <v>0</v>
      </c>
      <c r="I12744">
        <v>0</v>
      </c>
    </row>
    <row r="12745" spans="1:9" x14ac:dyDescent="0.25">
      <c r="A12745" t="s">
        <v>725</v>
      </c>
      <c r="B12745">
        <v>28363</v>
      </c>
      <c r="C12745" s="593">
        <v>6.7500000000000004E-2</v>
      </c>
      <c r="D12745" t="s">
        <v>3469</v>
      </c>
      <c r="E12745">
        <v>4.7500000000000001E-2</v>
      </c>
      <c r="F12745">
        <v>0.02</v>
      </c>
      <c r="G12745">
        <v>0</v>
      </c>
      <c r="H12745">
        <v>0</v>
      </c>
      <c r="I12745">
        <v>0</v>
      </c>
    </row>
    <row r="12746" spans="1:9" x14ac:dyDescent="0.25">
      <c r="A12746" t="s">
        <v>725</v>
      </c>
      <c r="B12746">
        <v>28364</v>
      </c>
      <c r="C12746" s="593">
        <v>7.0000000000000007E-2</v>
      </c>
      <c r="D12746" t="s">
        <v>4318</v>
      </c>
      <c r="E12746">
        <v>4.7500000000000001E-2</v>
      </c>
      <c r="F12746">
        <v>2.2499999999999999E-2</v>
      </c>
      <c r="G12746">
        <v>0</v>
      </c>
      <c r="H12746">
        <v>0</v>
      </c>
      <c r="I12746">
        <v>0</v>
      </c>
    </row>
    <row r="12747" spans="1:9" x14ac:dyDescent="0.25">
      <c r="A12747" t="s">
        <v>725</v>
      </c>
      <c r="B12747">
        <v>28365</v>
      </c>
      <c r="C12747" s="593">
        <v>7.0000000000000007E-2</v>
      </c>
      <c r="D12747" t="s">
        <v>4306</v>
      </c>
      <c r="E12747">
        <v>4.7500000000000001E-2</v>
      </c>
      <c r="F12747">
        <v>2.2499999999999999E-2</v>
      </c>
      <c r="G12747">
        <v>0</v>
      </c>
      <c r="H12747">
        <v>0</v>
      </c>
      <c r="I12747">
        <v>0</v>
      </c>
    </row>
    <row r="12748" spans="1:9" x14ac:dyDescent="0.25">
      <c r="A12748" t="s">
        <v>725</v>
      </c>
      <c r="B12748">
        <v>28366</v>
      </c>
      <c r="C12748" s="593">
        <v>7.0000000000000007E-2</v>
      </c>
      <c r="D12748" t="s">
        <v>4319</v>
      </c>
      <c r="E12748">
        <v>4.7500000000000001E-2</v>
      </c>
      <c r="F12748">
        <v>2.2499999999999999E-2</v>
      </c>
      <c r="G12748">
        <v>0</v>
      </c>
      <c r="H12748">
        <v>0</v>
      </c>
      <c r="I12748">
        <v>0</v>
      </c>
    </row>
    <row r="12749" spans="1:9" x14ac:dyDescent="0.25">
      <c r="A12749" t="s">
        <v>725</v>
      </c>
      <c r="B12749">
        <v>28367</v>
      </c>
      <c r="C12749" s="593">
        <v>6.7500000000000004E-2</v>
      </c>
      <c r="D12749" t="s">
        <v>1272</v>
      </c>
      <c r="E12749">
        <v>4.7500000000000001E-2</v>
      </c>
      <c r="F12749">
        <v>0.02</v>
      </c>
      <c r="G12749">
        <v>0</v>
      </c>
      <c r="H12749">
        <v>0</v>
      </c>
      <c r="I12749">
        <v>0</v>
      </c>
    </row>
    <row r="12750" spans="1:9" x14ac:dyDescent="0.25">
      <c r="A12750" t="s">
        <v>725</v>
      </c>
      <c r="B12750">
        <v>28368</v>
      </c>
      <c r="C12750" s="593">
        <v>7.0000000000000007E-2</v>
      </c>
      <c r="D12750" t="s">
        <v>4149</v>
      </c>
      <c r="E12750">
        <v>4.7500000000000001E-2</v>
      </c>
      <c r="F12750">
        <v>2.2499999999999999E-2</v>
      </c>
      <c r="G12750">
        <v>0</v>
      </c>
      <c r="H12750">
        <v>0</v>
      </c>
      <c r="I12750">
        <v>0</v>
      </c>
    </row>
    <row r="12751" spans="1:9" x14ac:dyDescent="0.25">
      <c r="A12751" t="s">
        <v>725</v>
      </c>
      <c r="B12751">
        <v>28369</v>
      </c>
      <c r="C12751" s="593">
        <v>7.0000000000000007E-2</v>
      </c>
      <c r="D12751" t="s">
        <v>4320</v>
      </c>
      <c r="E12751">
        <v>4.7500000000000001E-2</v>
      </c>
      <c r="F12751">
        <v>2.2499999999999999E-2</v>
      </c>
      <c r="G12751">
        <v>0</v>
      </c>
      <c r="H12751">
        <v>0</v>
      </c>
      <c r="I12751">
        <v>0</v>
      </c>
    </row>
    <row r="12752" spans="1:9" x14ac:dyDescent="0.25">
      <c r="A12752" t="s">
        <v>725</v>
      </c>
      <c r="B12752">
        <v>28370</v>
      </c>
      <c r="C12752" s="593">
        <v>7.0000000000000007E-2</v>
      </c>
      <c r="D12752" t="s">
        <v>2880</v>
      </c>
      <c r="E12752">
        <v>4.7500000000000001E-2</v>
      </c>
      <c r="F12752">
        <v>2.2499999999999999E-2</v>
      </c>
      <c r="G12752">
        <v>0</v>
      </c>
      <c r="H12752">
        <v>0</v>
      </c>
      <c r="I12752">
        <v>0</v>
      </c>
    </row>
    <row r="12753" spans="1:9" x14ac:dyDescent="0.25">
      <c r="A12753" t="s">
        <v>725</v>
      </c>
      <c r="B12753">
        <v>28371</v>
      </c>
      <c r="C12753" s="593">
        <v>7.0000000000000007E-2</v>
      </c>
      <c r="D12753" t="s">
        <v>4321</v>
      </c>
      <c r="E12753">
        <v>4.7500000000000001E-2</v>
      </c>
      <c r="F12753">
        <v>2.2499999999999999E-2</v>
      </c>
      <c r="G12753">
        <v>0</v>
      </c>
      <c r="H12753">
        <v>0</v>
      </c>
      <c r="I12753">
        <v>0</v>
      </c>
    </row>
    <row r="12754" spans="1:9" x14ac:dyDescent="0.25">
      <c r="A12754" t="s">
        <v>725</v>
      </c>
      <c r="B12754">
        <v>28372</v>
      </c>
      <c r="C12754" s="593">
        <v>7.0000000000000007E-2</v>
      </c>
      <c r="D12754" t="s">
        <v>2906</v>
      </c>
      <c r="E12754">
        <v>4.7500000000000001E-2</v>
      </c>
      <c r="F12754">
        <v>2.2499999999999999E-2</v>
      </c>
      <c r="G12754">
        <v>0</v>
      </c>
      <c r="H12754">
        <v>0</v>
      </c>
      <c r="I12754">
        <v>0</v>
      </c>
    </row>
    <row r="12755" spans="1:9" x14ac:dyDescent="0.25">
      <c r="A12755" t="s">
        <v>725</v>
      </c>
      <c r="B12755">
        <v>28373</v>
      </c>
      <c r="C12755" s="593">
        <v>7.0000000000000007E-2</v>
      </c>
      <c r="D12755" t="s">
        <v>4303</v>
      </c>
      <c r="E12755">
        <v>4.7500000000000001E-2</v>
      </c>
      <c r="F12755">
        <v>2.2499999999999999E-2</v>
      </c>
      <c r="G12755">
        <v>0</v>
      </c>
      <c r="H12755">
        <v>0</v>
      </c>
      <c r="I12755">
        <v>0</v>
      </c>
    </row>
    <row r="12756" spans="1:9" x14ac:dyDescent="0.25">
      <c r="A12756" t="s">
        <v>725</v>
      </c>
      <c r="B12756">
        <v>28374</v>
      </c>
      <c r="C12756" s="593">
        <v>7.0000000000000007E-2</v>
      </c>
      <c r="D12756" t="s">
        <v>4142</v>
      </c>
      <c r="E12756">
        <v>4.7500000000000001E-2</v>
      </c>
      <c r="F12756">
        <v>2.2499999999999999E-2</v>
      </c>
      <c r="G12756">
        <v>0</v>
      </c>
      <c r="H12756">
        <v>0</v>
      </c>
      <c r="I12756">
        <v>0</v>
      </c>
    </row>
    <row r="12757" spans="1:9" x14ac:dyDescent="0.25">
      <c r="A12757" t="s">
        <v>725</v>
      </c>
      <c r="B12757">
        <v>28375</v>
      </c>
      <c r="C12757" s="593">
        <v>7.0000000000000007E-2</v>
      </c>
      <c r="D12757" t="s">
        <v>4322</v>
      </c>
      <c r="E12757">
        <v>4.7500000000000001E-2</v>
      </c>
      <c r="F12757">
        <v>2.2499999999999999E-2</v>
      </c>
      <c r="G12757">
        <v>0</v>
      </c>
      <c r="H12757">
        <v>0</v>
      </c>
      <c r="I12757">
        <v>0</v>
      </c>
    </row>
    <row r="12758" spans="1:9" x14ac:dyDescent="0.25">
      <c r="A12758" t="s">
        <v>725</v>
      </c>
      <c r="B12758">
        <v>28376</v>
      </c>
      <c r="C12758" s="593">
        <v>7.0000000000000007E-2</v>
      </c>
      <c r="D12758" t="s">
        <v>4323</v>
      </c>
      <c r="E12758">
        <v>4.7500000000000001E-2</v>
      </c>
      <c r="F12758">
        <v>2.2499999999999999E-2</v>
      </c>
      <c r="G12758">
        <v>0</v>
      </c>
      <c r="H12758">
        <v>0</v>
      </c>
      <c r="I12758">
        <v>0</v>
      </c>
    </row>
    <row r="12759" spans="1:9" x14ac:dyDescent="0.25">
      <c r="A12759" t="s">
        <v>725</v>
      </c>
      <c r="B12759">
        <v>28377</v>
      </c>
      <c r="C12759" s="593">
        <v>7.0000000000000007E-2</v>
      </c>
      <c r="D12759" t="s">
        <v>4324</v>
      </c>
      <c r="E12759">
        <v>4.7500000000000001E-2</v>
      </c>
      <c r="F12759">
        <v>2.2499999999999999E-2</v>
      </c>
      <c r="G12759">
        <v>0</v>
      </c>
      <c r="H12759">
        <v>0</v>
      </c>
      <c r="I12759">
        <v>0</v>
      </c>
    </row>
    <row r="12760" spans="1:9" x14ac:dyDescent="0.25">
      <c r="A12760" t="s">
        <v>725</v>
      </c>
      <c r="B12760">
        <v>28378</v>
      </c>
      <c r="C12760" s="593">
        <v>7.0000000000000007E-2</v>
      </c>
      <c r="D12760" t="s">
        <v>4305</v>
      </c>
      <c r="E12760">
        <v>4.7500000000000001E-2</v>
      </c>
      <c r="F12760">
        <v>2.2499999999999999E-2</v>
      </c>
      <c r="G12760">
        <v>0</v>
      </c>
      <c r="H12760">
        <v>0</v>
      </c>
      <c r="I12760">
        <v>0</v>
      </c>
    </row>
    <row r="12761" spans="1:9" x14ac:dyDescent="0.25">
      <c r="A12761" t="s">
        <v>725</v>
      </c>
      <c r="B12761">
        <v>28379</v>
      </c>
      <c r="C12761" s="593">
        <v>6.7500000000000004E-2</v>
      </c>
      <c r="D12761" t="s">
        <v>4108</v>
      </c>
      <c r="E12761">
        <v>4.7500000000000001E-2</v>
      </c>
      <c r="F12761">
        <v>0.02</v>
      </c>
      <c r="G12761">
        <v>0</v>
      </c>
      <c r="H12761">
        <v>0</v>
      </c>
      <c r="I12761">
        <v>0</v>
      </c>
    </row>
    <row r="12762" spans="1:9" x14ac:dyDescent="0.25">
      <c r="A12762" t="s">
        <v>725</v>
      </c>
      <c r="B12762">
        <v>28380</v>
      </c>
      <c r="C12762" s="593">
        <v>6.7500000000000004E-2</v>
      </c>
      <c r="D12762" t="s">
        <v>4108</v>
      </c>
      <c r="E12762">
        <v>4.7500000000000001E-2</v>
      </c>
      <c r="F12762">
        <v>0.02</v>
      </c>
      <c r="G12762">
        <v>0</v>
      </c>
      <c r="H12762">
        <v>0</v>
      </c>
      <c r="I12762">
        <v>0</v>
      </c>
    </row>
    <row r="12763" spans="1:9" x14ac:dyDescent="0.25">
      <c r="A12763" t="s">
        <v>725</v>
      </c>
      <c r="B12763">
        <v>28382</v>
      </c>
      <c r="C12763" s="593">
        <v>7.0000000000000007E-2</v>
      </c>
      <c r="D12763" t="s">
        <v>4325</v>
      </c>
      <c r="E12763">
        <v>4.7500000000000001E-2</v>
      </c>
      <c r="F12763">
        <v>2.2499999999999999E-2</v>
      </c>
      <c r="G12763">
        <v>0</v>
      </c>
      <c r="H12763">
        <v>0</v>
      </c>
      <c r="I12763">
        <v>0</v>
      </c>
    </row>
    <row r="12764" spans="1:9" x14ac:dyDescent="0.25">
      <c r="A12764" t="s">
        <v>725</v>
      </c>
      <c r="B12764">
        <v>28383</v>
      </c>
      <c r="C12764" s="593">
        <v>7.0000000000000007E-2</v>
      </c>
      <c r="D12764" t="s">
        <v>3941</v>
      </c>
      <c r="E12764">
        <v>4.7500000000000001E-2</v>
      </c>
      <c r="F12764">
        <v>2.2499999999999999E-2</v>
      </c>
      <c r="G12764">
        <v>0</v>
      </c>
      <c r="H12764">
        <v>0</v>
      </c>
      <c r="I12764">
        <v>0</v>
      </c>
    </row>
    <row r="12765" spans="1:9" x14ac:dyDescent="0.25">
      <c r="A12765" t="s">
        <v>725</v>
      </c>
      <c r="B12765">
        <v>28384</v>
      </c>
      <c r="C12765" s="593">
        <v>7.0000000000000007E-2</v>
      </c>
      <c r="D12765" t="s">
        <v>4326</v>
      </c>
      <c r="E12765">
        <v>4.7500000000000001E-2</v>
      </c>
      <c r="F12765">
        <v>2.2499999999999999E-2</v>
      </c>
      <c r="G12765">
        <v>0</v>
      </c>
      <c r="H12765">
        <v>0</v>
      </c>
      <c r="I12765">
        <v>0</v>
      </c>
    </row>
    <row r="12766" spans="1:9" x14ac:dyDescent="0.25">
      <c r="A12766" t="s">
        <v>725</v>
      </c>
      <c r="B12766">
        <v>28385</v>
      </c>
      <c r="C12766" s="593">
        <v>7.0000000000000007E-2</v>
      </c>
      <c r="D12766" t="s">
        <v>4327</v>
      </c>
      <c r="E12766">
        <v>4.7500000000000001E-2</v>
      </c>
      <c r="F12766">
        <v>2.2499999999999999E-2</v>
      </c>
      <c r="G12766">
        <v>0</v>
      </c>
      <c r="H12766">
        <v>0</v>
      </c>
      <c r="I12766">
        <v>0</v>
      </c>
    </row>
    <row r="12767" spans="1:9" x14ac:dyDescent="0.25">
      <c r="A12767" t="s">
        <v>725</v>
      </c>
      <c r="B12767">
        <v>28386</v>
      </c>
      <c r="C12767" s="593">
        <v>7.0000000000000007E-2</v>
      </c>
      <c r="D12767" t="s">
        <v>4328</v>
      </c>
      <c r="E12767">
        <v>4.7500000000000001E-2</v>
      </c>
      <c r="F12767">
        <v>2.2499999999999999E-2</v>
      </c>
      <c r="G12767">
        <v>0</v>
      </c>
      <c r="H12767">
        <v>0</v>
      </c>
      <c r="I12767">
        <v>0</v>
      </c>
    </row>
    <row r="12768" spans="1:9" x14ac:dyDescent="0.25">
      <c r="A12768" t="s">
        <v>725</v>
      </c>
      <c r="B12768">
        <v>28387</v>
      </c>
      <c r="C12768" s="593">
        <v>7.0000000000000007E-2</v>
      </c>
      <c r="D12768" t="s">
        <v>4329</v>
      </c>
      <c r="E12768">
        <v>4.7500000000000001E-2</v>
      </c>
      <c r="F12768">
        <v>2.2499999999999999E-2</v>
      </c>
      <c r="G12768">
        <v>0</v>
      </c>
      <c r="H12768">
        <v>0</v>
      </c>
      <c r="I12768">
        <v>0</v>
      </c>
    </row>
    <row r="12769" spans="1:9" x14ac:dyDescent="0.25">
      <c r="A12769" t="s">
        <v>725</v>
      </c>
      <c r="B12769">
        <v>28388</v>
      </c>
      <c r="C12769" s="593">
        <v>7.0000000000000007E-2</v>
      </c>
      <c r="D12769" t="s">
        <v>4330</v>
      </c>
      <c r="E12769">
        <v>4.7500000000000001E-2</v>
      </c>
      <c r="F12769">
        <v>2.2499999999999999E-2</v>
      </c>
      <c r="G12769">
        <v>0</v>
      </c>
      <c r="H12769">
        <v>0</v>
      </c>
      <c r="I12769">
        <v>0</v>
      </c>
    </row>
    <row r="12770" spans="1:9" x14ac:dyDescent="0.25">
      <c r="A12770" t="s">
        <v>725</v>
      </c>
      <c r="B12770">
        <v>28390</v>
      </c>
      <c r="C12770" s="593">
        <v>7.0000000000000007E-2</v>
      </c>
      <c r="D12770" t="s">
        <v>4331</v>
      </c>
      <c r="E12770">
        <v>4.7500000000000001E-2</v>
      </c>
      <c r="F12770">
        <v>2.2499999999999999E-2</v>
      </c>
      <c r="G12770">
        <v>0</v>
      </c>
      <c r="H12770">
        <v>0</v>
      </c>
      <c r="I12770">
        <v>0</v>
      </c>
    </row>
    <row r="12771" spans="1:9" x14ac:dyDescent="0.25">
      <c r="A12771" t="s">
        <v>725</v>
      </c>
      <c r="B12771">
        <v>28391</v>
      </c>
      <c r="C12771" s="593">
        <v>7.0000000000000007E-2</v>
      </c>
      <c r="D12771" t="s">
        <v>4332</v>
      </c>
      <c r="E12771">
        <v>4.7500000000000001E-2</v>
      </c>
      <c r="F12771">
        <v>2.2499999999999999E-2</v>
      </c>
      <c r="G12771">
        <v>0</v>
      </c>
      <c r="H12771">
        <v>0</v>
      </c>
      <c r="I12771">
        <v>0</v>
      </c>
    </row>
    <row r="12772" spans="1:9" x14ac:dyDescent="0.25">
      <c r="A12772" t="s">
        <v>725</v>
      </c>
      <c r="B12772">
        <v>28392</v>
      </c>
      <c r="C12772" s="593">
        <v>6.7500000000000004E-2</v>
      </c>
      <c r="D12772" t="s">
        <v>4333</v>
      </c>
      <c r="E12772">
        <v>4.7500000000000001E-2</v>
      </c>
      <c r="F12772">
        <v>0.02</v>
      </c>
      <c r="G12772">
        <v>0</v>
      </c>
      <c r="H12772">
        <v>0</v>
      </c>
      <c r="I12772">
        <v>0</v>
      </c>
    </row>
    <row r="12773" spans="1:9" x14ac:dyDescent="0.25">
      <c r="A12773" t="s">
        <v>725</v>
      </c>
      <c r="B12773">
        <v>28393</v>
      </c>
      <c r="C12773" s="593">
        <v>7.0000000000000007E-2</v>
      </c>
      <c r="D12773" t="s">
        <v>4334</v>
      </c>
      <c r="E12773">
        <v>4.7500000000000001E-2</v>
      </c>
      <c r="F12773">
        <v>2.2499999999999999E-2</v>
      </c>
      <c r="G12773">
        <v>0</v>
      </c>
      <c r="H12773">
        <v>0</v>
      </c>
      <c r="I12773">
        <v>0</v>
      </c>
    </row>
    <row r="12774" spans="1:9" x14ac:dyDescent="0.25">
      <c r="A12774" t="s">
        <v>725</v>
      </c>
      <c r="B12774">
        <v>28394</v>
      </c>
      <c r="C12774" s="593">
        <v>7.0000000000000007E-2</v>
      </c>
      <c r="D12774" t="s">
        <v>4335</v>
      </c>
      <c r="E12774">
        <v>4.7500000000000001E-2</v>
      </c>
      <c r="F12774">
        <v>2.2499999999999999E-2</v>
      </c>
      <c r="G12774">
        <v>0</v>
      </c>
      <c r="H12774">
        <v>0</v>
      </c>
      <c r="I12774">
        <v>0</v>
      </c>
    </row>
    <row r="12775" spans="1:9" x14ac:dyDescent="0.25">
      <c r="A12775" t="s">
        <v>725</v>
      </c>
      <c r="B12775">
        <v>28395</v>
      </c>
      <c r="C12775" s="593">
        <v>7.0000000000000007E-2</v>
      </c>
      <c r="D12775" t="s">
        <v>4336</v>
      </c>
      <c r="E12775">
        <v>4.7500000000000001E-2</v>
      </c>
      <c r="F12775">
        <v>2.2499999999999999E-2</v>
      </c>
      <c r="G12775">
        <v>0</v>
      </c>
      <c r="H12775">
        <v>0</v>
      </c>
      <c r="I12775">
        <v>0</v>
      </c>
    </row>
    <row r="12776" spans="1:9" x14ac:dyDescent="0.25">
      <c r="A12776" t="s">
        <v>725</v>
      </c>
      <c r="B12776">
        <v>28396</v>
      </c>
      <c r="C12776" s="593">
        <v>6.7500000000000004E-2</v>
      </c>
      <c r="D12776" t="s">
        <v>4337</v>
      </c>
      <c r="E12776">
        <v>4.7500000000000001E-2</v>
      </c>
      <c r="F12776">
        <v>0.02</v>
      </c>
      <c r="G12776">
        <v>0</v>
      </c>
      <c r="H12776">
        <v>0</v>
      </c>
      <c r="I12776">
        <v>0</v>
      </c>
    </row>
    <row r="12777" spans="1:9" x14ac:dyDescent="0.25">
      <c r="A12777" t="s">
        <v>725</v>
      </c>
      <c r="B12777">
        <v>28398</v>
      </c>
      <c r="C12777" s="593">
        <v>7.0000000000000007E-2</v>
      </c>
      <c r="D12777" t="s">
        <v>4338</v>
      </c>
      <c r="E12777">
        <v>4.7500000000000001E-2</v>
      </c>
      <c r="F12777">
        <v>2.2499999999999999E-2</v>
      </c>
      <c r="G12777">
        <v>0</v>
      </c>
      <c r="H12777">
        <v>0</v>
      </c>
      <c r="I12777">
        <v>0</v>
      </c>
    </row>
    <row r="12778" spans="1:9" x14ac:dyDescent="0.25">
      <c r="A12778" t="s">
        <v>725</v>
      </c>
      <c r="B12778">
        <v>28399</v>
      </c>
      <c r="C12778" s="593">
        <v>7.0000000000000007E-2</v>
      </c>
      <c r="D12778" t="s">
        <v>4323</v>
      </c>
      <c r="E12778">
        <v>4.7500000000000001E-2</v>
      </c>
      <c r="F12778">
        <v>2.2499999999999999E-2</v>
      </c>
      <c r="G12778">
        <v>0</v>
      </c>
      <c r="H12778">
        <v>0</v>
      </c>
      <c r="I12778">
        <v>0</v>
      </c>
    </row>
    <row r="12779" spans="1:9" x14ac:dyDescent="0.25">
      <c r="A12779" t="s">
        <v>725</v>
      </c>
      <c r="B12779">
        <v>28401</v>
      </c>
      <c r="C12779" s="593">
        <v>7.0000000000000007E-2</v>
      </c>
      <c r="D12779" t="s">
        <v>3310</v>
      </c>
      <c r="E12779">
        <v>4.7500000000000001E-2</v>
      </c>
      <c r="F12779">
        <v>2.2499999999999999E-2</v>
      </c>
      <c r="G12779">
        <v>0</v>
      </c>
      <c r="H12779">
        <v>0</v>
      </c>
      <c r="I12779">
        <v>0</v>
      </c>
    </row>
    <row r="12780" spans="1:9" x14ac:dyDescent="0.25">
      <c r="A12780" t="s">
        <v>725</v>
      </c>
      <c r="B12780">
        <v>28402</v>
      </c>
      <c r="C12780" s="593">
        <v>7.0000000000000007E-2</v>
      </c>
      <c r="D12780" t="s">
        <v>4339</v>
      </c>
      <c r="E12780">
        <v>4.7500000000000001E-2</v>
      </c>
      <c r="F12780">
        <v>2.2499999999999999E-2</v>
      </c>
      <c r="G12780">
        <v>0</v>
      </c>
      <c r="H12780">
        <v>0</v>
      </c>
      <c r="I12780">
        <v>0</v>
      </c>
    </row>
    <row r="12781" spans="1:9" x14ac:dyDescent="0.25">
      <c r="A12781" t="s">
        <v>725</v>
      </c>
      <c r="B12781">
        <v>28403</v>
      </c>
      <c r="C12781" s="593">
        <v>7.0000000000000007E-2</v>
      </c>
      <c r="D12781" t="s">
        <v>4340</v>
      </c>
      <c r="E12781">
        <v>4.7500000000000001E-2</v>
      </c>
      <c r="F12781">
        <v>2.2499999999999999E-2</v>
      </c>
      <c r="G12781">
        <v>0</v>
      </c>
      <c r="H12781">
        <v>0</v>
      </c>
      <c r="I12781">
        <v>0</v>
      </c>
    </row>
    <row r="12782" spans="1:9" x14ac:dyDescent="0.25">
      <c r="A12782" t="s">
        <v>725</v>
      </c>
      <c r="B12782">
        <v>28404</v>
      </c>
      <c r="C12782" s="593">
        <v>7.0000000000000007E-2</v>
      </c>
      <c r="D12782" t="s">
        <v>4341</v>
      </c>
      <c r="E12782">
        <v>4.7500000000000001E-2</v>
      </c>
      <c r="F12782">
        <v>2.2499999999999999E-2</v>
      </c>
      <c r="G12782">
        <v>0</v>
      </c>
      <c r="H12782">
        <v>0</v>
      </c>
      <c r="I12782">
        <v>0</v>
      </c>
    </row>
    <row r="12783" spans="1:9" x14ac:dyDescent="0.25">
      <c r="A12783" t="s">
        <v>725</v>
      </c>
      <c r="B12783">
        <v>28405</v>
      </c>
      <c r="C12783" s="593">
        <v>7.0000000000000007E-2</v>
      </c>
      <c r="D12783" t="s">
        <v>4341</v>
      </c>
      <c r="E12783">
        <v>4.7500000000000001E-2</v>
      </c>
      <c r="F12783">
        <v>2.2499999999999999E-2</v>
      </c>
      <c r="G12783">
        <v>0</v>
      </c>
      <c r="H12783">
        <v>0</v>
      </c>
      <c r="I12783">
        <v>0</v>
      </c>
    </row>
    <row r="12784" spans="1:9" x14ac:dyDescent="0.25">
      <c r="A12784" t="s">
        <v>725</v>
      </c>
      <c r="B12784">
        <v>28406</v>
      </c>
      <c r="C12784" s="593">
        <v>7.0000000000000007E-2</v>
      </c>
      <c r="D12784" t="s">
        <v>3310</v>
      </c>
      <c r="E12784">
        <v>4.7500000000000001E-2</v>
      </c>
      <c r="F12784">
        <v>2.2499999999999999E-2</v>
      </c>
      <c r="G12784">
        <v>0</v>
      </c>
      <c r="H12784">
        <v>0</v>
      </c>
      <c r="I12784">
        <v>0</v>
      </c>
    </row>
    <row r="12785" spans="1:9" x14ac:dyDescent="0.25">
      <c r="A12785" t="s">
        <v>725</v>
      </c>
      <c r="B12785">
        <v>28407</v>
      </c>
      <c r="C12785" s="593">
        <v>7.0000000000000007E-2</v>
      </c>
      <c r="D12785" t="s">
        <v>4339</v>
      </c>
      <c r="E12785">
        <v>4.7500000000000001E-2</v>
      </c>
      <c r="F12785">
        <v>2.2499999999999999E-2</v>
      </c>
      <c r="G12785">
        <v>0</v>
      </c>
      <c r="H12785">
        <v>0</v>
      </c>
      <c r="I12785">
        <v>0</v>
      </c>
    </row>
    <row r="12786" spans="1:9" x14ac:dyDescent="0.25">
      <c r="A12786" t="s">
        <v>725</v>
      </c>
      <c r="B12786">
        <v>28408</v>
      </c>
      <c r="C12786" s="593">
        <v>7.0000000000000007E-2</v>
      </c>
      <c r="D12786" t="s">
        <v>4341</v>
      </c>
      <c r="E12786">
        <v>4.7500000000000001E-2</v>
      </c>
      <c r="F12786">
        <v>2.2499999999999999E-2</v>
      </c>
      <c r="G12786">
        <v>0</v>
      </c>
      <c r="H12786">
        <v>0</v>
      </c>
      <c r="I12786">
        <v>0</v>
      </c>
    </row>
    <row r="12787" spans="1:9" x14ac:dyDescent="0.25">
      <c r="A12787" t="s">
        <v>725</v>
      </c>
      <c r="B12787">
        <v>28409</v>
      </c>
      <c r="C12787" s="593">
        <v>7.0000000000000007E-2</v>
      </c>
      <c r="D12787" t="s">
        <v>3310</v>
      </c>
      <c r="E12787">
        <v>4.7500000000000001E-2</v>
      </c>
      <c r="F12787">
        <v>2.2499999999999999E-2</v>
      </c>
      <c r="G12787">
        <v>0</v>
      </c>
      <c r="H12787">
        <v>0</v>
      </c>
      <c r="I12787">
        <v>0</v>
      </c>
    </row>
    <row r="12788" spans="1:9" x14ac:dyDescent="0.25">
      <c r="A12788" t="s">
        <v>725</v>
      </c>
      <c r="B12788">
        <v>28410</v>
      </c>
      <c r="C12788" s="593">
        <v>7.0000000000000007E-2</v>
      </c>
      <c r="D12788" t="s">
        <v>4339</v>
      </c>
      <c r="E12788">
        <v>4.7500000000000001E-2</v>
      </c>
      <c r="F12788">
        <v>2.2499999999999999E-2</v>
      </c>
      <c r="G12788">
        <v>0</v>
      </c>
      <c r="H12788">
        <v>0</v>
      </c>
      <c r="I12788">
        <v>0</v>
      </c>
    </row>
    <row r="12789" spans="1:9" x14ac:dyDescent="0.25">
      <c r="A12789" t="s">
        <v>725</v>
      </c>
      <c r="B12789">
        <v>28411</v>
      </c>
      <c r="C12789" s="593">
        <v>7.0000000000000007E-2</v>
      </c>
      <c r="D12789" t="s">
        <v>3310</v>
      </c>
      <c r="E12789">
        <v>4.7500000000000001E-2</v>
      </c>
      <c r="F12789">
        <v>2.2499999999999999E-2</v>
      </c>
      <c r="G12789">
        <v>0</v>
      </c>
      <c r="H12789">
        <v>0</v>
      </c>
      <c r="I12789">
        <v>0</v>
      </c>
    </row>
    <row r="12790" spans="1:9" x14ac:dyDescent="0.25">
      <c r="A12790" t="s">
        <v>725</v>
      </c>
      <c r="B12790">
        <v>28412</v>
      </c>
      <c r="C12790" s="593">
        <v>7.0000000000000007E-2</v>
      </c>
      <c r="D12790" t="s">
        <v>3310</v>
      </c>
      <c r="E12790">
        <v>4.7500000000000001E-2</v>
      </c>
      <c r="F12790">
        <v>2.2499999999999999E-2</v>
      </c>
      <c r="G12790">
        <v>0</v>
      </c>
      <c r="H12790">
        <v>0</v>
      </c>
      <c r="I12790">
        <v>0</v>
      </c>
    </row>
    <row r="12791" spans="1:9" x14ac:dyDescent="0.25">
      <c r="A12791" t="s">
        <v>725</v>
      </c>
      <c r="B12791">
        <v>28420</v>
      </c>
      <c r="C12791" s="593">
        <v>6.7500000000000004E-2</v>
      </c>
      <c r="D12791" t="s">
        <v>2923</v>
      </c>
      <c r="E12791">
        <v>4.7500000000000001E-2</v>
      </c>
      <c r="F12791">
        <v>0.02</v>
      </c>
      <c r="G12791">
        <v>0</v>
      </c>
      <c r="H12791">
        <v>0</v>
      </c>
      <c r="I12791">
        <v>0</v>
      </c>
    </row>
    <row r="12792" spans="1:9" x14ac:dyDescent="0.25">
      <c r="A12792" t="s">
        <v>725</v>
      </c>
      <c r="B12792">
        <v>28421</v>
      </c>
      <c r="C12792" s="593">
        <v>7.0000000000000007E-2</v>
      </c>
      <c r="D12792" t="s">
        <v>4342</v>
      </c>
      <c r="E12792">
        <v>4.7500000000000001E-2</v>
      </c>
      <c r="F12792">
        <v>2.2499999999999999E-2</v>
      </c>
      <c r="G12792">
        <v>0</v>
      </c>
      <c r="H12792">
        <v>0</v>
      </c>
      <c r="I12792">
        <v>0</v>
      </c>
    </row>
    <row r="12793" spans="1:9" x14ac:dyDescent="0.25">
      <c r="A12793" t="s">
        <v>725</v>
      </c>
      <c r="B12793">
        <v>28422</v>
      </c>
      <c r="C12793" s="593">
        <v>6.7500000000000004E-2</v>
      </c>
      <c r="D12793" t="s">
        <v>4343</v>
      </c>
      <c r="E12793">
        <v>4.7500000000000001E-2</v>
      </c>
      <c r="F12793">
        <v>0.02</v>
      </c>
      <c r="G12793">
        <v>0</v>
      </c>
      <c r="H12793">
        <v>0</v>
      </c>
      <c r="I12793">
        <v>0</v>
      </c>
    </row>
    <row r="12794" spans="1:9" x14ac:dyDescent="0.25">
      <c r="A12794" t="s">
        <v>725</v>
      </c>
      <c r="B12794">
        <v>28423</v>
      </c>
      <c r="C12794" s="593">
        <v>6.7500000000000004E-2</v>
      </c>
      <c r="D12794" t="s">
        <v>4344</v>
      </c>
      <c r="E12794">
        <v>4.7500000000000001E-2</v>
      </c>
      <c r="F12794">
        <v>0.02</v>
      </c>
      <c r="G12794">
        <v>0</v>
      </c>
      <c r="H12794">
        <v>0</v>
      </c>
      <c r="I12794">
        <v>0</v>
      </c>
    </row>
    <row r="12795" spans="1:9" x14ac:dyDescent="0.25">
      <c r="A12795" t="s">
        <v>725</v>
      </c>
      <c r="B12795">
        <v>28424</v>
      </c>
      <c r="C12795" s="593">
        <v>6.7500000000000004E-2</v>
      </c>
      <c r="D12795" t="s">
        <v>2923</v>
      </c>
      <c r="E12795">
        <v>4.7500000000000001E-2</v>
      </c>
      <c r="F12795">
        <v>0.02</v>
      </c>
      <c r="G12795">
        <v>0</v>
      </c>
      <c r="H12795">
        <v>0</v>
      </c>
      <c r="I12795">
        <v>0</v>
      </c>
    </row>
    <row r="12796" spans="1:9" x14ac:dyDescent="0.25">
      <c r="A12796" t="s">
        <v>725</v>
      </c>
      <c r="B12796">
        <v>28425</v>
      </c>
      <c r="C12796" s="593">
        <v>6.7500000000000004E-2</v>
      </c>
      <c r="D12796" t="s">
        <v>4345</v>
      </c>
      <c r="E12796">
        <v>4.7500000000000001E-2</v>
      </c>
      <c r="F12796">
        <v>0.02</v>
      </c>
      <c r="G12796">
        <v>0</v>
      </c>
      <c r="H12796">
        <v>0</v>
      </c>
      <c r="I12796">
        <v>0</v>
      </c>
    </row>
    <row r="12797" spans="1:9" x14ac:dyDescent="0.25">
      <c r="A12797" t="s">
        <v>725</v>
      </c>
      <c r="B12797">
        <v>28428</v>
      </c>
      <c r="C12797" s="593">
        <v>7.0000000000000007E-2</v>
      </c>
      <c r="D12797" t="s">
        <v>4346</v>
      </c>
      <c r="E12797">
        <v>4.7500000000000001E-2</v>
      </c>
      <c r="F12797">
        <v>2.2499999999999999E-2</v>
      </c>
      <c r="G12797">
        <v>0</v>
      </c>
      <c r="H12797">
        <v>0</v>
      </c>
      <c r="I12797">
        <v>0</v>
      </c>
    </row>
    <row r="12798" spans="1:9" x14ac:dyDescent="0.25">
      <c r="A12798" t="s">
        <v>725</v>
      </c>
      <c r="B12798">
        <v>28429</v>
      </c>
      <c r="C12798" s="593">
        <v>7.0000000000000007E-2</v>
      </c>
      <c r="D12798" t="s">
        <v>4341</v>
      </c>
      <c r="E12798">
        <v>4.7500000000000001E-2</v>
      </c>
      <c r="F12798">
        <v>2.2499999999999999E-2</v>
      </c>
      <c r="G12798">
        <v>0</v>
      </c>
      <c r="H12798">
        <v>0</v>
      </c>
      <c r="I12798">
        <v>0</v>
      </c>
    </row>
    <row r="12799" spans="1:9" x14ac:dyDescent="0.25">
      <c r="A12799" t="s">
        <v>725</v>
      </c>
      <c r="B12799">
        <v>28430</v>
      </c>
      <c r="C12799" s="593">
        <v>6.7500000000000004E-2</v>
      </c>
      <c r="D12799" t="s">
        <v>4347</v>
      </c>
      <c r="E12799">
        <v>4.7500000000000001E-2</v>
      </c>
      <c r="F12799">
        <v>0.02</v>
      </c>
      <c r="G12799">
        <v>0</v>
      </c>
      <c r="H12799">
        <v>0</v>
      </c>
      <c r="I12799">
        <v>0</v>
      </c>
    </row>
    <row r="12800" spans="1:9" x14ac:dyDescent="0.25">
      <c r="A12800" t="s">
        <v>725</v>
      </c>
      <c r="B12800">
        <v>28431</v>
      </c>
      <c r="C12800" s="593">
        <v>6.7500000000000004E-2</v>
      </c>
      <c r="D12800" t="s">
        <v>4348</v>
      </c>
      <c r="E12800">
        <v>4.7500000000000001E-2</v>
      </c>
      <c r="F12800">
        <v>0.02</v>
      </c>
      <c r="G12800">
        <v>0</v>
      </c>
      <c r="H12800">
        <v>0</v>
      </c>
      <c r="I12800">
        <v>0</v>
      </c>
    </row>
    <row r="12801" spans="1:9" x14ac:dyDescent="0.25">
      <c r="A12801" t="s">
        <v>725</v>
      </c>
      <c r="B12801">
        <v>28432</v>
      </c>
      <c r="C12801" s="593">
        <v>6.7500000000000004E-2</v>
      </c>
      <c r="D12801" t="s">
        <v>4349</v>
      </c>
      <c r="E12801">
        <v>4.7500000000000001E-2</v>
      </c>
      <c r="F12801">
        <v>0.02</v>
      </c>
      <c r="G12801">
        <v>0</v>
      </c>
      <c r="H12801">
        <v>0</v>
      </c>
      <c r="I12801">
        <v>0</v>
      </c>
    </row>
    <row r="12802" spans="1:9" x14ac:dyDescent="0.25">
      <c r="A12802" t="s">
        <v>725</v>
      </c>
      <c r="B12802">
        <v>28433</v>
      </c>
      <c r="C12802" s="593">
        <v>6.7500000000000004E-2</v>
      </c>
      <c r="D12802" t="s">
        <v>4350</v>
      </c>
      <c r="E12802">
        <v>4.7500000000000001E-2</v>
      </c>
      <c r="F12802">
        <v>0.02</v>
      </c>
      <c r="G12802">
        <v>0</v>
      </c>
      <c r="H12802">
        <v>0</v>
      </c>
      <c r="I12802">
        <v>0</v>
      </c>
    </row>
    <row r="12803" spans="1:9" x14ac:dyDescent="0.25">
      <c r="A12803" t="s">
        <v>725</v>
      </c>
      <c r="B12803">
        <v>28434</v>
      </c>
      <c r="C12803" s="593">
        <v>6.7500000000000004E-2</v>
      </c>
      <c r="D12803" t="s">
        <v>4351</v>
      </c>
      <c r="E12803">
        <v>4.7500000000000001E-2</v>
      </c>
      <c r="F12803">
        <v>0.02</v>
      </c>
      <c r="G12803">
        <v>0</v>
      </c>
      <c r="H12803">
        <v>0</v>
      </c>
      <c r="I12803">
        <v>0</v>
      </c>
    </row>
    <row r="12804" spans="1:9" x14ac:dyDescent="0.25">
      <c r="A12804" t="s">
        <v>725</v>
      </c>
      <c r="B12804">
        <v>28435</v>
      </c>
      <c r="C12804" s="593">
        <v>6.7500000000000004E-2</v>
      </c>
      <c r="D12804" t="s">
        <v>4351</v>
      </c>
      <c r="E12804">
        <v>4.7500000000000001E-2</v>
      </c>
      <c r="F12804">
        <v>0.02</v>
      </c>
      <c r="G12804">
        <v>0</v>
      </c>
      <c r="H12804">
        <v>0</v>
      </c>
      <c r="I12804">
        <v>0</v>
      </c>
    </row>
    <row r="12805" spans="1:9" x14ac:dyDescent="0.25">
      <c r="A12805" t="s">
        <v>725</v>
      </c>
      <c r="B12805">
        <v>28436</v>
      </c>
      <c r="C12805" s="593">
        <v>6.7500000000000004E-2</v>
      </c>
      <c r="D12805" t="s">
        <v>2923</v>
      </c>
      <c r="E12805">
        <v>4.7500000000000001E-2</v>
      </c>
      <c r="F12805">
        <v>0.02</v>
      </c>
      <c r="G12805">
        <v>0</v>
      </c>
      <c r="H12805">
        <v>0</v>
      </c>
      <c r="I12805">
        <v>0</v>
      </c>
    </row>
    <row r="12806" spans="1:9" x14ac:dyDescent="0.25">
      <c r="A12806" t="s">
        <v>725</v>
      </c>
      <c r="B12806">
        <v>28438</v>
      </c>
      <c r="C12806" s="593">
        <v>6.7500000000000004E-2</v>
      </c>
      <c r="D12806" t="s">
        <v>4352</v>
      </c>
      <c r="E12806">
        <v>4.7500000000000001E-2</v>
      </c>
      <c r="F12806">
        <v>0.02</v>
      </c>
      <c r="G12806">
        <v>0</v>
      </c>
      <c r="H12806">
        <v>0</v>
      </c>
      <c r="I12806">
        <v>0</v>
      </c>
    </row>
    <row r="12807" spans="1:9" x14ac:dyDescent="0.25">
      <c r="A12807" t="s">
        <v>725</v>
      </c>
      <c r="B12807">
        <v>28439</v>
      </c>
      <c r="C12807" s="593">
        <v>6.7500000000000004E-2</v>
      </c>
      <c r="D12807" t="s">
        <v>4353</v>
      </c>
      <c r="E12807">
        <v>4.7500000000000001E-2</v>
      </c>
      <c r="F12807">
        <v>0.02</v>
      </c>
      <c r="G12807">
        <v>0</v>
      </c>
      <c r="H12807">
        <v>0</v>
      </c>
      <c r="I12807">
        <v>0</v>
      </c>
    </row>
    <row r="12808" spans="1:9" x14ac:dyDescent="0.25">
      <c r="A12808" t="s">
        <v>725</v>
      </c>
      <c r="B12808">
        <v>28441</v>
      </c>
      <c r="C12808" s="593">
        <v>7.0000000000000007E-2</v>
      </c>
      <c r="D12808" t="s">
        <v>1237</v>
      </c>
      <c r="E12808">
        <v>4.7500000000000001E-2</v>
      </c>
      <c r="F12808">
        <v>2.2499999999999999E-2</v>
      </c>
      <c r="G12808">
        <v>0</v>
      </c>
      <c r="H12808">
        <v>0</v>
      </c>
      <c r="I12808">
        <v>0</v>
      </c>
    </row>
    <row r="12809" spans="1:9" x14ac:dyDescent="0.25">
      <c r="A12809" t="s">
        <v>725</v>
      </c>
      <c r="B12809">
        <v>28442</v>
      </c>
      <c r="C12809" s="593">
        <v>6.7500000000000004E-2</v>
      </c>
      <c r="D12809" t="s">
        <v>4349</v>
      </c>
      <c r="E12809">
        <v>4.7500000000000001E-2</v>
      </c>
      <c r="F12809">
        <v>0.02</v>
      </c>
      <c r="G12809">
        <v>0</v>
      </c>
      <c r="H12809">
        <v>0</v>
      </c>
      <c r="I12809">
        <v>0</v>
      </c>
    </row>
    <row r="12810" spans="1:9" x14ac:dyDescent="0.25">
      <c r="A12810" t="s">
        <v>725</v>
      </c>
      <c r="B12810">
        <v>28443</v>
      </c>
      <c r="C12810" s="593">
        <v>6.7500000000000004E-2</v>
      </c>
      <c r="D12810" t="s">
        <v>4354</v>
      </c>
      <c r="E12810">
        <v>4.7500000000000001E-2</v>
      </c>
      <c r="F12810">
        <v>0.02</v>
      </c>
      <c r="G12810">
        <v>0</v>
      </c>
      <c r="H12810">
        <v>0</v>
      </c>
      <c r="I12810">
        <v>0</v>
      </c>
    </row>
    <row r="12811" spans="1:9" x14ac:dyDescent="0.25">
      <c r="A12811" t="s">
        <v>725</v>
      </c>
      <c r="B12811">
        <v>28444</v>
      </c>
      <c r="C12811" s="593">
        <v>7.0000000000000007E-2</v>
      </c>
      <c r="D12811" t="s">
        <v>4355</v>
      </c>
      <c r="E12811">
        <v>4.7500000000000001E-2</v>
      </c>
      <c r="F12811">
        <v>2.2499999999999999E-2</v>
      </c>
      <c r="G12811">
        <v>0</v>
      </c>
      <c r="H12811">
        <v>0</v>
      </c>
      <c r="I12811">
        <v>0</v>
      </c>
    </row>
    <row r="12812" spans="1:9" x14ac:dyDescent="0.25">
      <c r="A12812" t="s">
        <v>725</v>
      </c>
      <c r="B12812">
        <v>28445</v>
      </c>
      <c r="C12812" s="593">
        <v>7.0000000000000007E-2</v>
      </c>
      <c r="D12812" t="s">
        <v>4356</v>
      </c>
      <c r="E12812">
        <v>4.7500000000000001E-2</v>
      </c>
      <c r="F12812">
        <v>2.2499999999999999E-2</v>
      </c>
      <c r="G12812">
        <v>0</v>
      </c>
      <c r="H12812">
        <v>0</v>
      </c>
      <c r="I12812">
        <v>0</v>
      </c>
    </row>
    <row r="12813" spans="1:9" x14ac:dyDescent="0.25">
      <c r="A12813" t="s">
        <v>725</v>
      </c>
      <c r="B12813">
        <v>28447</v>
      </c>
      <c r="C12813" s="593">
        <v>7.0000000000000007E-2</v>
      </c>
      <c r="D12813" t="s">
        <v>4342</v>
      </c>
      <c r="E12813">
        <v>4.7500000000000001E-2</v>
      </c>
      <c r="F12813">
        <v>2.2499999999999999E-2</v>
      </c>
      <c r="G12813">
        <v>0</v>
      </c>
      <c r="H12813">
        <v>0</v>
      </c>
      <c r="I12813">
        <v>0</v>
      </c>
    </row>
    <row r="12814" spans="1:9" x14ac:dyDescent="0.25">
      <c r="A12814" t="s">
        <v>725</v>
      </c>
      <c r="B12814">
        <v>28448</v>
      </c>
      <c r="C12814" s="593">
        <v>6.7500000000000004E-2</v>
      </c>
      <c r="D12814" t="s">
        <v>4351</v>
      </c>
      <c r="E12814">
        <v>4.7500000000000001E-2</v>
      </c>
      <c r="F12814">
        <v>0.02</v>
      </c>
      <c r="G12814">
        <v>0</v>
      </c>
      <c r="H12814">
        <v>0</v>
      </c>
      <c r="I12814">
        <v>0</v>
      </c>
    </row>
    <row r="12815" spans="1:9" x14ac:dyDescent="0.25">
      <c r="A12815" t="s">
        <v>725</v>
      </c>
      <c r="B12815">
        <v>28449</v>
      </c>
      <c r="C12815" s="593">
        <v>7.0000000000000007E-2</v>
      </c>
      <c r="D12815" t="s">
        <v>4357</v>
      </c>
      <c r="E12815">
        <v>4.7500000000000001E-2</v>
      </c>
      <c r="F12815">
        <v>2.2499999999999999E-2</v>
      </c>
      <c r="G12815">
        <v>0</v>
      </c>
      <c r="H12815">
        <v>0</v>
      </c>
      <c r="I12815">
        <v>0</v>
      </c>
    </row>
    <row r="12816" spans="1:9" x14ac:dyDescent="0.25">
      <c r="A12816" t="s">
        <v>725</v>
      </c>
      <c r="B12816">
        <v>28450</v>
      </c>
      <c r="C12816" s="593">
        <v>6.7500000000000004E-2</v>
      </c>
      <c r="D12816" t="s">
        <v>4358</v>
      </c>
      <c r="E12816">
        <v>4.7500000000000001E-2</v>
      </c>
      <c r="F12816">
        <v>0.02</v>
      </c>
      <c r="G12816">
        <v>0</v>
      </c>
      <c r="H12816">
        <v>0</v>
      </c>
      <c r="I12816">
        <v>0</v>
      </c>
    </row>
    <row r="12817" spans="1:9" x14ac:dyDescent="0.25">
      <c r="A12817" t="s">
        <v>725</v>
      </c>
      <c r="B12817">
        <v>28451</v>
      </c>
      <c r="C12817" s="593">
        <v>6.7500000000000004E-2</v>
      </c>
      <c r="D12817" t="s">
        <v>4359</v>
      </c>
      <c r="E12817">
        <v>4.7500000000000001E-2</v>
      </c>
      <c r="F12817">
        <v>0.02</v>
      </c>
      <c r="G12817">
        <v>0</v>
      </c>
      <c r="H12817">
        <v>0</v>
      </c>
      <c r="I12817">
        <v>0</v>
      </c>
    </row>
    <row r="12818" spans="1:9" x14ac:dyDescent="0.25">
      <c r="A12818" t="s">
        <v>725</v>
      </c>
      <c r="B12818">
        <v>28452</v>
      </c>
      <c r="C12818" s="593">
        <v>6.7500000000000004E-2</v>
      </c>
      <c r="D12818" t="s">
        <v>2923</v>
      </c>
      <c r="E12818">
        <v>4.7500000000000001E-2</v>
      </c>
      <c r="F12818">
        <v>0.02</v>
      </c>
      <c r="G12818">
        <v>0</v>
      </c>
      <c r="H12818">
        <v>0</v>
      </c>
      <c r="I12818">
        <v>0</v>
      </c>
    </row>
    <row r="12819" spans="1:9" x14ac:dyDescent="0.25">
      <c r="A12819" t="s">
        <v>725</v>
      </c>
      <c r="B12819">
        <v>28453</v>
      </c>
      <c r="C12819" s="593">
        <v>7.0000000000000007E-2</v>
      </c>
      <c r="D12819" t="s">
        <v>1214</v>
      </c>
      <c r="E12819">
        <v>4.7500000000000001E-2</v>
      </c>
      <c r="F12819">
        <v>2.2499999999999999E-2</v>
      </c>
      <c r="G12819">
        <v>0</v>
      </c>
      <c r="H12819">
        <v>0</v>
      </c>
      <c r="I12819">
        <v>0</v>
      </c>
    </row>
    <row r="12820" spans="1:9" x14ac:dyDescent="0.25">
      <c r="A12820" t="s">
        <v>725</v>
      </c>
      <c r="B12820">
        <v>28454</v>
      </c>
      <c r="C12820" s="593">
        <v>7.0000000000000007E-2</v>
      </c>
      <c r="D12820" t="s">
        <v>4360</v>
      </c>
      <c r="E12820">
        <v>4.7500000000000001E-2</v>
      </c>
      <c r="F12820">
        <v>2.2499999999999999E-2</v>
      </c>
      <c r="G12820">
        <v>0</v>
      </c>
      <c r="H12820">
        <v>0</v>
      </c>
      <c r="I12820">
        <v>0</v>
      </c>
    </row>
    <row r="12821" spans="1:9" x14ac:dyDescent="0.25">
      <c r="A12821" t="s">
        <v>725</v>
      </c>
      <c r="B12821">
        <v>28455</v>
      </c>
      <c r="C12821" s="593">
        <v>6.7500000000000004E-2</v>
      </c>
      <c r="D12821" t="s">
        <v>4349</v>
      </c>
      <c r="E12821">
        <v>4.7500000000000001E-2</v>
      </c>
      <c r="F12821">
        <v>0.02</v>
      </c>
      <c r="G12821">
        <v>0</v>
      </c>
      <c r="H12821">
        <v>0</v>
      </c>
      <c r="I12821">
        <v>0</v>
      </c>
    </row>
    <row r="12822" spans="1:9" x14ac:dyDescent="0.25">
      <c r="A12822" t="s">
        <v>725</v>
      </c>
      <c r="B12822">
        <v>28456</v>
      </c>
      <c r="C12822" s="593">
        <v>6.7500000000000004E-2</v>
      </c>
      <c r="D12822" t="s">
        <v>4361</v>
      </c>
      <c r="E12822">
        <v>4.7500000000000001E-2</v>
      </c>
      <c r="F12822">
        <v>0.02</v>
      </c>
      <c r="G12822">
        <v>0</v>
      </c>
      <c r="H12822">
        <v>0</v>
      </c>
      <c r="I12822">
        <v>0</v>
      </c>
    </row>
    <row r="12823" spans="1:9" x14ac:dyDescent="0.25">
      <c r="A12823" t="s">
        <v>725</v>
      </c>
      <c r="B12823">
        <v>28457</v>
      </c>
      <c r="C12823" s="593">
        <v>6.7500000000000004E-2</v>
      </c>
      <c r="D12823" t="s">
        <v>4362</v>
      </c>
      <c r="E12823">
        <v>4.7500000000000001E-2</v>
      </c>
      <c r="F12823">
        <v>0.02</v>
      </c>
      <c r="G12823">
        <v>0</v>
      </c>
      <c r="H12823">
        <v>0</v>
      </c>
      <c r="I12823">
        <v>0</v>
      </c>
    </row>
    <row r="12824" spans="1:9" x14ac:dyDescent="0.25">
      <c r="A12824" t="s">
        <v>725</v>
      </c>
      <c r="B12824">
        <v>28458</v>
      </c>
      <c r="C12824" s="593">
        <v>7.0000000000000007E-2</v>
      </c>
      <c r="D12824" t="s">
        <v>4363</v>
      </c>
      <c r="E12824">
        <v>4.7500000000000001E-2</v>
      </c>
      <c r="F12824">
        <v>2.2499999999999999E-2</v>
      </c>
      <c r="G12824">
        <v>0</v>
      </c>
      <c r="H12824">
        <v>0</v>
      </c>
      <c r="I12824">
        <v>0</v>
      </c>
    </row>
    <row r="12825" spans="1:9" x14ac:dyDescent="0.25">
      <c r="A12825" t="s">
        <v>725</v>
      </c>
      <c r="B12825">
        <v>28459</v>
      </c>
      <c r="C12825" s="593">
        <v>6.7500000000000004E-2</v>
      </c>
      <c r="D12825" t="s">
        <v>4364</v>
      </c>
      <c r="E12825">
        <v>4.7500000000000001E-2</v>
      </c>
      <c r="F12825">
        <v>0.02</v>
      </c>
      <c r="G12825">
        <v>0</v>
      </c>
      <c r="H12825">
        <v>0</v>
      </c>
      <c r="I12825">
        <v>0</v>
      </c>
    </row>
    <row r="12826" spans="1:9" x14ac:dyDescent="0.25">
      <c r="A12826" t="s">
        <v>725</v>
      </c>
      <c r="B12826">
        <v>28460</v>
      </c>
      <c r="C12826" s="593">
        <v>7.0000000000000007E-2</v>
      </c>
      <c r="D12826" t="s">
        <v>4365</v>
      </c>
      <c r="E12826">
        <v>4.7500000000000001E-2</v>
      </c>
      <c r="F12826">
        <v>2.2499999999999999E-2</v>
      </c>
      <c r="G12826">
        <v>0</v>
      </c>
      <c r="H12826">
        <v>0</v>
      </c>
      <c r="I12826">
        <v>0</v>
      </c>
    </row>
    <row r="12827" spans="1:9" x14ac:dyDescent="0.25">
      <c r="A12827" t="s">
        <v>725</v>
      </c>
      <c r="B12827">
        <v>28461</v>
      </c>
      <c r="C12827" s="593">
        <v>6.7500000000000004E-2</v>
      </c>
      <c r="D12827" t="s">
        <v>4343</v>
      </c>
      <c r="E12827">
        <v>4.7500000000000001E-2</v>
      </c>
      <c r="F12827">
        <v>0.02</v>
      </c>
      <c r="G12827">
        <v>0</v>
      </c>
      <c r="H12827">
        <v>0</v>
      </c>
      <c r="I12827">
        <v>0</v>
      </c>
    </row>
    <row r="12828" spans="1:9" x14ac:dyDescent="0.25">
      <c r="A12828" t="s">
        <v>725</v>
      </c>
      <c r="B12828">
        <v>28462</v>
      </c>
      <c r="C12828" s="593">
        <v>6.7500000000000004E-2</v>
      </c>
      <c r="D12828" t="s">
        <v>4366</v>
      </c>
      <c r="E12828">
        <v>4.7500000000000001E-2</v>
      </c>
      <c r="F12828">
        <v>0.02</v>
      </c>
      <c r="G12828">
        <v>0</v>
      </c>
      <c r="H12828">
        <v>0</v>
      </c>
      <c r="I12828">
        <v>0</v>
      </c>
    </row>
    <row r="12829" spans="1:9" x14ac:dyDescent="0.25">
      <c r="A12829" t="s">
        <v>725</v>
      </c>
      <c r="B12829">
        <v>28463</v>
      </c>
      <c r="C12829" s="593">
        <v>6.7500000000000004E-2</v>
      </c>
      <c r="D12829" t="s">
        <v>4367</v>
      </c>
      <c r="E12829">
        <v>4.7500000000000001E-2</v>
      </c>
      <c r="F12829">
        <v>0.02</v>
      </c>
      <c r="G12829">
        <v>0</v>
      </c>
      <c r="H12829">
        <v>0</v>
      </c>
      <c r="I12829">
        <v>0</v>
      </c>
    </row>
    <row r="12830" spans="1:9" x14ac:dyDescent="0.25">
      <c r="A12830" t="s">
        <v>725</v>
      </c>
      <c r="B12830">
        <v>28464</v>
      </c>
      <c r="C12830" s="593">
        <v>7.0000000000000007E-2</v>
      </c>
      <c r="D12830" t="s">
        <v>4368</v>
      </c>
      <c r="E12830">
        <v>4.7500000000000001E-2</v>
      </c>
      <c r="F12830">
        <v>2.2499999999999999E-2</v>
      </c>
      <c r="G12830">
        <v>0</v>
      </c>
      <c r="H12830">
        <v>0</v>
      </c>
      <c r="I12830">
        <v>0</v>
      </c>
    </row>
    <row r="12831" spans="1:9" x14ac:dyDescent="0.25">
      <c r="A12831" t="s">
        <v>725</v>
      </c>
      <c r="B12831">
        <v>28465</v>
      </c>
      <c r="C12831" s="593">
        <v>6.7500000000000004E-2</v>
      </c>
      <c r="D12831" t="s">
        <v>4343</v>
      </c>
      <c r="E12831">
        <v>4.7500000000000001E-2</v>
      </c>
      <c r="F12831">
        <v>0.02</v>
      </c>
      <c r="G12831">
        <v>0</v>
      </c>
      <c r="H12831">
        <v>0</v>
      </c>
      <c r="I12831">
        <v>0</v>
      </c>
    </row>
    <row r="12832" spans="1:9" x14ac:dyDescent="0.25">
      <c r="A12832" t="s">
        <v>725</v>
      </c>
      <c r="B12832">
        <v>28466</v>
      </c>
      <c r="C12832" s="593">
        <v>7.0000000000000007E-2</v>
      </c>
      <c r="D12832" t="s">
        <v>4369</v>
      </c>
      <c r="E12832">
        <v>4.7500000000000001E-2</v>
      </c>
      <c r="F12832">
        <v>2.2499999999999999E-2</v>
      </c>
      <c r="G12832">
        <v>0</v>
      </c>
      <c r="H12832">
        <v>0</v>
      </c>
      <c r="I12832">
        <v>0</v>
      </c>
    </row>
    <row r="12833" spans="1:9" x14ac:dyDescent="0.25">
      <c r="A12833" t="s">
        <v>725</v>
      </c>
      <c r="B12833">
        <v>28467</v>
      </c>
      <c r="C12833" s="593">
        <v>6.7500000000000004E-2</v>
      </c>
      <c r="D12833" t="s">
        <v>4370</v>
      </c>
      <c r="E12833">
        <v>4.7500000000000001E-2</v>
      </c>
      <c r="F12833">
        <v>0.02</v>
      </c>
      <c r="G12833">
        <v>0</v>
      </c>
      <c r="H12833">
        <v>0</v>
      </c>
      <c r="I12833">
        <v>0</v>
      </c>
    </row>
    <row r="12834" spans="1:9" x14ac:dyDescent="0.25">
      <c r="A12834" t="s">
        <v>725</v>
      </c>
      <c r="B12834">
        <v>28468</v>
      </c>
      <c r="C12834" s="593">
        <v>6.7500000000000004E-2</v>
      </c>
      <c r="D12834" t="s">
        <v>4370</v>
      </c>
      <c r="E12834">
        <v>4.7500000000000001E-2</v>
      </c>
      <c r="F12834">
        <v>0.02</v>
      </c>
      <c r="G12834">
        <v>0</v>
      </c>
      <c r="H12834">
        <v>0</v>
      </c>
      <c r="I12834">
        <v>0</v>
      </c>
    </row>
    <row r="12835" spans="1:9" x14ac:dyDescent="0.25">
      <c r="A12835" t="s">
        <v>725</v>
      </c>
      <c r="B12835">
        <v>28469</v>
      </c>
      <c r="C12835" s="593">
        <v>6.7500000000000004E-2</v>
      </c>
      <c r="D12835" t="s">
        <v>4371</v>
      </c>
      <c r="E12835">
        <v>4.7500000000000001E-2</v>
      </c>
      <c r="F12835">
        <v>0.02</v>
      </c>
      <c r="G12835">
        <v>0</v>
      </c>
      <c r="H12835">
        <v>0</v>
      </c>
      <c r="I12835">
        <v>0</v>
      </c>
    </row>
    <row r="12836" spans="1:9" x14ac:dyDescent="0.25">
      <c r="A12836" t="s">
        <v>725</v>
      </c>
      <c r="B12836">
        <v>28470</v>
      </c>
      <c r="C12836" s="593">
        <v>6.7500000000000004E-2</v>
      </c>
      <c r="D12836" t="s">
        <v>4371</v>
      </c>
      <c r="E12836">
        <v>4.7500000000000001E-2</v>
      </c>
      <c r="F12836">
        <v>0.02</v>
      </c>
      <c r="G12836">
        <v>0</v>
      </c>
      <c r="H12836">
        <v>0</v>
      </c>
      <c r="I12836">
        <v>0</v>
      </c>
    </row>
    <row r="12837" spans="1:9" x14ac:dyDescent="0.25">
      <c r="A12837" t="s">
        <v>725</v>
      </c>
      <c r="B12837">
        <v>28472</v>
      </c>
      <c r="C12837" s="593">
        <v>6.7500000000000004E-2</v>
      </c>
      <c r="D12837" t="s">
        <v>4372</v>
      </c>
      <c r="E12837">
        <v>4.7500000000000001E-2</v>
      </c>
      <c r="F12837">
        <v>0.02</v>
      </c>
      <c r="G12837">
        <v>0</v>
      </c>
      <c r="H12837">
        <v>0</v>
      </c>
      <c r="I12837">
        <v>0</v>
      </c>
    </row>
    <row r="12838" spans="1:9" x14ac:dyDescent="0.25">
      <c r="A12838" t="s">
        <v>725</v>
      </c>
      <c r="B12838">
        <v>28478</v>
      </c>
      <c r="C12838" s="593">
        <v>7.0000000000000007E-2</v>
      </c>
      <c r="D12838" t="s">
        <v>4373</v>
      </c>
      <c r="E12838">
        <v>4.7500000000000001E-2</v>
      </c>
      <c r="F12838">
        <v>2.2499999999999999E-2</v>
      </c>
      <c r="G12838">
        <v>0</v>
      </c>
      <c r="H12838">
        <v>0</v>
      </c>
      <c r="I12838">
        <v>0</v>
      </c>
    </row>
    <row r="12839" spans="1:9" x14ac:dyDescent="0.25">
      <c r="A12839" t="s">
        <v>725</v>
      </c>
      <c r="B12839">
        <v>28479</v>
      </c>
      <c r="C12839" s="593">
        <v>6.7500000000000004E-2</v>
      </c>
      <c r="D12839" t="s">
        <v>4374</v>
      </c>
      <c r="E12839">
        <v>4.7500000000000001E-2</v>
      </c>
      <c r="F12839">
        <v>0.02</v>
      </c>
      <c r="G12839">
        <v>0</v>
      </c>
      <c r="H12839">
        <v>0</v>
      </c>
      <c r="I12839">
        <v>0</v>
      </c>
    </row>
    <row r="12840" spans="1:9" x14ac:dyDescent="0.25">
      <c r="A12840" t="s">
        <v>725</v>
      </c>
      <c r="B12840">
        <v>28480</v>
      </c>
      <c r="C12840" s="593">
        <v>7.0000000000000007E-2</v>
      </c>
      <c r="D12840" t="s">
        <v>4340</v>
      </c>
      <c r="E12840">
        <v>4.7500000000000001E-2</v>
      </c>
      <c r="F12840">
        <v>2.2499999999999999E-2</v>
      </c>
      <c r="G12840">
        <v>0</v>
      </c>
      <c r="H12840">
        <v>0</v>
      </c>
      <c r="I12840">
        <v>0</v>
      </c>
    </row>
    <row r="12841" spans="1:9" x14ac:dyDescent="0.25">
      <c r="A12841" t="s">
        <v>725</v>
      </c>
      <c r="B12841">
        <v>28501</v>
      </c>
      <c r="C12841" s="593">
        <v>7.0000000000000007E-2</v>
      </c>
      <c r="D12841" t="s">
        <v>4375</v>
      </c>
      <c r="E12841">
        <v>4.7500000000000001E-2</v>
      </c>
      <c r="F12841">
        <v>2.2499999999999999E-2</v>
      </c>
      <c r="G12841">
        <v>0</v>
      </c>
      <c r="H12841">
        <v>0</v>
      </c>
      <c r="I12841">
        <v>0</v>
      </c>
    </row>
    <row r="12842" spans="1:9" x14ac:dyDescent="0.25">
      <c r="A12842" t="s">
        <v>725</v>
      </c>
      <c r="B12842">
        <v>28502</v>
      </c>
      <c r="C12842" s="593">
        <v>6.7500000000000004E-2</v>
      </c>
      <c r="D12842" t="s">
        <v>4376</v>
      </c>
      <c r="E12842">
        <v>4.7500000000000001E-2</v>
      </c>
      <c r="F12842">
        <v>0.02</v>
      </c>
      <c r="G12842">
        <v>0</v>
      </c>
      <c r="H12842">
        <v>0</v>
      </c>
      <c r="I12842">
        <v>0</v>
      </c>
    </row>
    <row r="12843" spans="1:9" x14ac:dyDescent="0.25">
      <c r="A12843" t="s">
        <v>725</v>
      </c>
      <c r="B12843">
        <v>28503</v>
      </c>
      <c r="C12843" s="593">
        <v>6.7500000000000004E-2</v>
      </c>
      <c r="D12843" t="s">
        <v>4376</v>
      </c>
      <c r="E12843">
        <v>4.7500000000000001E-2</v>
      </c>
      <c r="F12843">
        <v>0.02</v>
      </c>
      <c r="G12843">
        <v>0</v>
      </c>
      <c r="H12843">
        <v>0</v>
      </c>
      <c r="I12843">
        <v>0</v>
      </c>
    </row>
    <row r="12844" spans="1:9" x14ac:dyDescent="0.25">
      <c r="A12844" t="s">
        <v>725</v>
      </c>
      <c r="B12844">
        <v>28504</v>
      </c>
      <c r="C12844" s="593">
        <v>7.0000000000000007E-2</v>
      </c>
      <c r="D12844" t="s">
        <v>4375</v>
      </c>
      <c r="E12844">
        <v>4.7500000000000001E-2</v>
      </c>
      <c r="F12844">
        <v>2.2499999999999999E-2</v>
      </c>
      <c r="G12844">
        <v>0</v>
      </c>
      <c r="H12844">
        <v>0</v>
      </c>
      <c r="I12844">
        <v>0</v>
      </c>
    </row>
    <row r="12845" spans="1:9" x14ac:dyDescent="0.25">
      <c r="A12845" t="s">
        <v>725</v>
      </c>
      <c r="B12845">
        <v>28508</v>
      </c>
      <c r="C12845" s="593">
        <v>7.0000000000000007E-2</v>
      </c>
      <c r="D12845" t="s">
        <v>4373</v>
      </c>
      <c r="E12845">
        <v>4.7500000000000001E-2</v>
      </c>
      <c r="F12845">
        <v>2.2499999999999999E-2</v>
      </c>
      <c r="G12845">
        <v>0</v>
      </c>
      <c r="H12845">
        <v>0</v>
      </c>
      <c r="I12845">
        <v>0</v>
      </c>
    </row>
    <row r="12846" spans="1:9" x14ac:dyDescent="0.25">
      <c r="A12846" t="s">
        <v>725</v>
      </c>
      <c r="B12846">
        <v>28509</v>
      </c>
      <c r="C12846" s="593">
        <v>6.7500000000000004E-2</v>
      </c>
      <c r="D12846" t="s">
        <v>4377</v>
      </c>
      <c r="E12846">
        <v>4.7500000000000001E-2</v>
      </c>
      <c r="F12846">
        <v>0.02</v>
      </c>
      <c r="G12846">
        <v>0</v>
      </c>
      <c r="H12846">
        <v>0</v>
      </c>
      <c r="I12846">
        <v>0</v>
      </c>
    </row>
    <row r="12847" spans="1:9" x14ac:dyDescent="0.25">
      <c r="A12847" t="s">
        <v>725</v>
      </c>
      <c r="B12847">
        <v>28510</v>
      </c>
      <c r="C12847" s="593">
        <v>6.7500000000000004E-2</v>
      </c>
      <c r="D12847" t="s">
        <v>4378</v>
      </c>
      <c r="E12847">
        <v>4.7500000000000001E-2</v>
      </c>
      <c r="F12847">
        <v>0.02</v>
      </c>
      <c r="G12847">
        <v>0</v>
      </c>
      <c r="H12847">
        <v>0</v>
      </c>
      <c r="I12847">
        <v>0</v>
      </c>
    </row>
    <row r="12848" spans="1:9" x14ac:dyDescent="0.25">
      <c r="A12848" t="s">
        <v>725</v>
      </c>
      <c r="B12848">
        <v>28511</v>
      </c>
      <c r="C12848" s="593">
        <v>6.7500000000000004E-2</v>
      </c>
      <c r="D12848" t="s">
        <v>4379</v>
      </c>
      <c r="E12848">
        <v>4.7500000000000001E-2</v>
      </c>
      <c r="F12848">
        <v>0.02</v>
      </c>
      <c r="G12848">
        <v>0</v>
      </c>
      <c r="H12848">
        <v>0</v>
      </c>
      <c r="I12848">
        <v>0</v>
      </c>
    </row>
    <row r="12849" spans="1:9" x14ac:dyDescent="0.25">
      <c r="A12849" t="s">
        <v>725</v>
      </c>
      <c r="B12849">
        <v>28512</v>
      </c>
      <c r="C12849" s="593">
        <v>6.7500000000000004E-2</v>
      </c>
      <c r="D12849" t="s">
        <v>4380</v>
      </c>
      <c r="E12849">
        <v>4.7500000000000001E-2</v>
      </c>
      <c r="F12849">
        <v>0.02</v>
      </c>
      <c r="G12849">
        <v>0</v>
      </c>
      <c r="H12849">
        <v>0</v>
      </c>
      <c r="I12849">
        <v>0</v>
      </c>
    </row>
    <row r="12850" spans="1:9" x14ac:dyDescent="0.25">
      <c r="A12850" t="s">
        <v>725</v>
      </c>
      <c r="B12850">
        <v>28513</v>
      </c>
      <c r="C12850" s="593">
        <v>7.0000000000000007E-2</v>
      </c>
      <c r="D12850" t="s">
        <v>4381</v>
      </c>
      <c r="E12850">
        <v>4.7500000000000001E-2</v>
      </c>
      <c r="F12850">
        <v>2.2499999999999999E-2</v>
      </c>
      <c r="G12850">
        <v>0</v>
      </c>
      <c r="H12850">
        <v>0</v>
      </c>
      <c r="I12850">
        <v>0</v>
      </c>
    </row>
    <row r="12851" spans="1:9" x14ac:dyDescent="0.25">
      <c r="A12851" t="s">
        <v>725</v>
      </c>
      <c r="B12851">
        <v>28515</v>
      </c>
      <c r="C12851" s="593">
        <v>6.7500000000000004E-2</v>
      </c>
      <c r="D12851" t="s">
        <v>4377</v>
      </c>
      <c r="E12851">
        <v>4.7500000000000001E-2</v>
      </c>
      <c r="F12851">
        <v>0.02</v>
      </c>
      <c r="G12851">
        <v>0</v>
      </c>
      <c r="H12851">
        <v>0</v>
      </c>
      <c r="I12851">
        <v>0</v>
      </c>
    </row>
    <row r="12852" spans="1:9" x14ac:dyDescent="0.25">
      <c r="A12852" t="s">
        <v>725</v>
      </c>
      <c r="B12852">
        <v>28516</v>
      </c>
      <c r="C12852" s="593">
        <v>6.7500000000000004E-2</v>
      </c>
      <c r="D12852" t="s">
        <v>4382</v>
      </c>
      <c r="E12852">
        <v>4.7500000000000001E-2</v>
      </c>
      <c r="F12852">
        <v>0.02</v>
      </c>
      <c r="G12852">
        <v>0</v>
      </c>
      <c r="H12852">
        <v>0</v>
      </c>
      <c r="I12852">
        <v>0</v>
      </c>
    </row>
    <row r="12853" spans="1:9" x14ac:dyDescent="0.25">
      <c r="A12853" t="s">
        <v>725</v>
      </c>
      <c r="B12853">
        <v>28518</v>
      </c>
      <c r="C12853" s="593">
        <v>7.0000000000000007E-2</v>
      </c>
      <c r="D12853" t="s">
        <v>4383</v>
      </c>
      <c r="E12853">
        <v>4.7500000000000001E-2</v>
      </c>
      <c r="F12853">
        <v>2.2499999999999999E-2</v>
      </c>
      <c r="G12853">
        <v>0</v>
      </c>
      <c r="H12853">
        <v>0</v>
      </c>
      <c r="I12853">
        <v>0</v>
      </c>
    </row>
    <row r="12854" spans="1:9" x14ac:dyDescent="0.25">
      <c r="A12854" t="s">
        <v>725</v>
      </c>
      <c r="B12854">
        <v>28519</v>
      </c>
      <c r="C12854" s="593">
        <v>6.7500000000000004E-2</v>
      </c>
      <c r="D12854" t="s">
        <v>4384</v>
      </c>
      <c r="E12854">
        <v>4.7500000000000001E-2</v>
      </c>
      <c r="F12854">
        <v>0.02</v>
      </c>
      <c r="G12854">
        <v>0</v>
      </c>
      <c r="H12854">
        <v>0</v>
      </c>
      <c r="I12854">
        <v>0</v>
      </c>
    </row>
    <row r="12855" spans="1:9" x14ac:dyDescent="0.25">
      <c r="A12855" t="s">
        <v>725</v>
      </c>
      <c r="B12855">
        <v>28520</v>
      </c>
      <c r="C12855" s="593">
        <v>6.7500000000000004E-2</v>
      </c>
      <c r="D12855" t="s">
        <v>4385</v>
      </c>
      <c r="E12855">
        <v>4.7500000000000001E-2</v>
      </c>
      <c r="F12855">
        <v>0.02</v>
      </c>
      <c r="G12855">
        <v>0</v>
      </c>
      <c r="H12855">
        <v>0</v>
      </c>
      <c r="I12855">
        <v>0</v>
      </c>
    </row>
    <row r="12856" spans="1:9" x14ac:dyDescent="0.25">
      <c r="A12856" t="s">
        <v>725</v>
      </c>
      <c r="B12856">
        <v>28521</v>
      </c>
      <c r="C12856" s="593">
        <v>7.0000000000000007E-2</v>
      </c>
      <c r="D12856" t="s">
        <v>4373</v>
      </c>
      <c r="E12856">
        <v>4.7500000000000001E-2</v>
      </c>
      <c r="F12856">
        <v>2.2499999999999999E-2</v>
      </c>
      <c r="G12856">
        <v>0</v>
      </c>
      <c r="H12856">
        <v>0</v>
      </c>
      <c r="I12856">
        <v>0</v>
      </c>
    </row>
    <row r="12857" spans="1:9" x14ac:dyDescent="0.25">
      <c r="A12857" t="s">
        <v>725</v>
      </c>
      <c r="B12857">
        <v>28522</v>
      </c>
      <c r="C12857" s="593">
        <v>7.0000000000000007E-2</v>
      </c>
      <c r="D12857" t="s">
        <v>4375</v>
      </c>
      <c r="E12857">
        <v>4.7500000000000001E-2</v>
      </c>
      <c r="F12857">
        <v>2.2499999999999999E-2</v>
      </c>
      <c r="G12857">
        <v>0</v>
      </c>
      <c r="H12857">
        <v>0</v>
      </c>
      <c r="I12857">
        <v>0</v>
      </c>
    </row>
    <row r="12858" spans="1:9" x14ac:dyDescent="0.25">
      <c r="A12858" t="s">
        <v>725</v>
      </c>
      <c r="B12858">
        <v>28523</v>
      </c>
      <c r="C12858" s="593">
        <v>6.7500000000000004E-2</v>
      </c>
      <c r="D12858" t="s">
        <v>4386</v>
      </c>
      <c r="E12858">
        <v>4.7500000000000001E-2</v>
      </c>
      <c r="F12858">
        <v>0.02</v>
      </c>
      <c r="G12858">
        <v>0</v>
      </c>
      <c r="H12858">
        <v>0</v>
      </c>
      <c r="I12858">
        <v>0</v>
      </c>
    </row>
    <row r="12859" spans="1:9" x14ac:dyDescent="0.25">
      <c r="A12859" t="s">
        <v>725</v>
      </c>
      <c r="B12859">
        <v>28524</v>
      </c>
      <c r="C12859" s="593">
        <v>6.7500000000000004E-2</v>
      </c>
      <c r="D12859" t="s">
        <v>4385</v>
      </c>
      <c r="E12859">
        <v>4.7500000000000001E-2</v>
      </c>
      <c r="F12859">
        <v>0.02</v>
      </c>
      <c r="G12859">
        <v>0</v>
      </c>
      <c r="H12859">
        <v>0</v>
      </c>
      <c r="I12859">
        <v>0</v>
      </c>
    </row>
    <row r="12860" spans="1:9" x14ac:dyDescent="0.25">
      <c r="A12860" t="s">
        <v>725</v>
      </c>
      <c r="B12860">
        <v>28525</v>
      </c>
      <c r="C12860" s="593">
        <v>7.0000000000000007E-2</v>
      </c>
      <c r="D12860" t="s">
        <v>4373</v>
      </c>
      <c r="E12860">
        <v>4.7500000000000001E-2</v>
      </c>
      <c r="F12860">
        <v>2.2499999999999999E-2</v>
      </c>
      <c r="G12860">
        <v>0</v>
      </c>
      <c r="H12860">
        <v>0</v>
      </c>
      <c r="I12860">
        <v>0</v>
      </c>
    </row>
    <row r="12861" spans="1:9" x14ac:dyDescent="0.25">
      <c r="A12861" t="s">
        <v>725</v>
      </c>
      <c r="B12861">
        <v>28526</v>
      </c>
      <c r="C12861" s="593">
        <v>7.0000000000000007E-2</v>
      </c>
      <c r="D12861" t="s">
        <v>4375</v>
      </c>
      <c r="E12861">
        <v>4.7500000000000001E-2</v>
      </c>
      <c r="F12861">
        <v>2.2499999999999999E-2</v>
      </c>
      <c r="G12861">
        <v>0</v>
      </c>
      <c r="H12861">
        <v>0</v>
      </c>
      <c r="I12861">
        <v>0</v>
      </c>
    </row>
    <row r="12862" spans="1:9" x14ac:dyDescent="0.25">
      <c r="A12862" t="s">
        <v>725</v>
      </c>
      <c r="B12862">
        <v>28527</v>
      </c>
      <c r="C12862" s="593">
        <v>6.7500000000000004E-2</v>
      </c>
      <c r="D12862" t="s">
        <v>4387</v>
      </c>
      <c r="E12862">
        <v>4.7500000000000001E-2</v>
      </c>
      <c r="F12862">
        <v>0.02</v>
      </c>
      <c r="G12862">
        <v>0</v>
      </c>
      <c r="H12862">
        <v>0</v>
      </c>
      <c r="I12862">
        <v>0</v>
      </c>
    </row>
    <row r="12863" spans="1:9" x14ac:dyDescent="0.25">
      <c r="A12863" t="s">
        <v>725</v>
      </c>
      <c r="B12863">
        <v>28528</v>
      </c>
      <c r="C12863" s="593">
        <v>6.7500000000000004E-2</v>
      </c>
      <c r="D12863" t="s">
        <v>4385</v>
      </c>
      <c r="E12863">
        <v>4.7500000000000001E-2</v>
      </c>
      <c r="F12863">
        <v>0.02</v>
      </c>
      <c r="G12863">
        <v>0</v>
      </c>
      <c r="H12863">
        <v>0</v>
      </c>
      <c r="I12863">
        <v>0</v>
      </c>
    </row>
    <row r="12864" spans="1:9" x14ac:dyDescent="0.25">
      <c r="A12864" t="s">
        <v>725</v>
      </c>
      <c r="B12864">
        <v>28529</v>
      </c>
      <c r="C12864" s="593">
        <v>6.7500000000000004E-2</v>
      </c>
      <c r="D12864" t="s">
        <v>4377</v>
      </c>
      <c r="E12864">
        <v>4.7500000000000001E-2</v>
      </c>
      <c r="F12864">
        <v>0.02</v>
      </c>
      <c r="G12864">
        <v>0</v>
      </c>
      <c r="H12864">
        <v>0</v>
      </c>
      <c r="I12864">
        <v>0</v>
      </c>
    </row>
    <row r="12865" spans="1:9" x14ac:dyDescent="0.25">
      <c r="A12865" t="s">
        <v>725</v>
      </c>
      <c r="B12865">
        <v>28530</v>
      </c>
      <c r="C12865" s="593">
        <v>7.0000000000000007E-2</v>
      </c>
      <c r="D12865" t="s">
        <v>2153</v>
      </c>
      <c r="E12865">
        <v>4.7500000000000001E-2</v>
      </c>
      <c r="F12865">
        <v>2.2499999999999999E-2</v>
      </c>
      <c r="G12865">
        <v>0</v>
      </c>
      <c r="H12865">
        <v>0</v>
      </c>
      <c r="I12865">
        <v>0</v>
      </c>
    </row>
    <row r="12866" spans="1:9" x14ac:dyDescent="0.25">
      <c r="A12866" t="s">
        <v>725</v>
      </c>
      <c r="B12866">
        <v>28531</v>
      </c>
      <c r="C12866" s="593">
        <v>6.7500000000000004E-2</v>
      </c>
      <c r="D12866" t="s">
        <v>4385</v>
      </c>
      <c r="E12866">
        <v>4.7500000000000001E-2</v>
      </c>
      <c r="F12866">
        <v>0.02</v>
      </c>
      <c r="G12866">
        <v>0</v>
      </c>
      <c r="H12866">
        <v>0</v>
      </c>
      <c r="I12866">
        <v>0</v>
      </c>
    </row>
    <row r="12867" spans="1:9" x14ac:dyDescent="0.25">
      <c r="A12867" t="s">
        <v>725</v>
      </c>
      <c r="B12867">
        <v>28532</v>
      </c>
      <c r="C12867" s="593">
        <v>6.7500000000000004E-2</v>
      </c>
      <c r="D12867" t="s">
        <v>4388</v>
      </c>
      <c r="E12867">
        <v>4.7500000000000001E-2</v>
      </c>
      <c r="F12867">
        <v>0.02</v>
      </c>
      <c r="G12867">
        <v>0</v>
      </c>
      <c r="H12867">
        <v>0</v>
      </c>
      <c r="I12867">
        <v>0</v>
      </c>
    </row>
    <row r="12868" spans="1:9" x14ac:dyDescent="0.25">
      <c r="A12868" t="s">
        <v>725</v>
      </c>
      <c r="B12868">
        <v>28533</v>
      </c>
      <c r="C12868" s="593">
        <v>6.7500000000000004E-2</v>
      </c>
      <c r="D12868" t="s">
        <v>4388</v>
      </c>
      <c r="E12868">
        <v>4.7500000000000001E-2</v>
      </c>
      <c r="F12868">
        <v>0.02</v>
      </c>
      <c r="G12868">
        <v>0</v>
      </c>
      <c r="H12868">
        <v>0</v>
      </c>
      <c r="I12868">
        <v>0</v>
      </c>
    </row>
    <row r="12869" spans="1:9" x14ac:dyDescent="0.25">
      <c r="A12869" t="s">
        <v>725</v>
      </c>
      <c r="B12869">
        <v>28537</v>
      </c>
      <c r="C12869" s="593">
        <v>6.7500000000000004E-2</v>
      </c>
      <c r="D12869" t="s">
        <v>4389</v>
      </c>
      <c r="E12869">
        <v>4.7500000000000001E-2</v>
      </c>
      <c r="F12869">
        <v>0.02</v>
      </c>
      <c r="G12869">
        <v>0</v>
      </c>
      <c r="H12869">
        <v>0</v>
      </c>
      <c r="I12869">
        <v>0</v>
      </c>
    </row>
    <row r="12870" spans="1:9" x14ac:dyDescent="0.25">
      <c r="A12870" t="s">
        <v>725</v>
      </c>
      <c r="B12870">
        <v>28538</v>
      </c>
      <c r="C12870" s="593">
        <v>7.0000000000000007E-2</v>
      </c>
      <c r="D12870" t="s">
        <v>4390</v>
      </c>
      <c r="E12870">
        <v>4.7500000000000001E-2</v>
      </c>
      <c r="F12870">
        <v>2.2499999999999999E-2</v>
      </c>
      <c r="G12870">
        <v>0</v>
      </c>
      <c r="H12870">
        <v>0</v>
      </c>
      <c r="I12870">
        <v>0</v>
      </c>
    </row>
    <row r="12871" spans="1:9" x14ac:dyDescent="0.25">
      <c r="A12871" t="s">
        <v>725</v>
      </c>
      <c r="B12871">
        <v>28539</v>
      </c>
      <c r="C12871" s="593">
        <v>7.0000000000000007E-2</v>
      </c>
      <c r="D12871" t="s">
        <v>4391</v>
      </c>
      <c r="E12871">
        <v>4.7500000000000001E-2</v>
      </c>
      <c r="F12871">
        <v>2.2499999999999999E-2</v>
      </c>
      <c r="G12871">
        <v>0</v>
      </c>
      <c r="H12871">
        <v>0</v>
      </c>
      <c r="I12871">
        <v>0</v>
      </c>
    </row>
    <row r="12872" spans="1:9" x14ac:dyDescent="0.25">
      <c r="A12872" t="s">
        <v>725</v>
      </c>
      <c r="B12872">
        <v>28540</v>
      </c>
      <c r="C12872" s="593">
        <v>7.0000000000000007E-2</v>
      </c>
      <c r="D12872" t="s">
        <v>1327</v>
      </c>
      <c r="E12872">
        <v>4.7500000000000001E-2</v>
      </c>
      <c r="F12872">
        <v>2.2499999999999999E-2</v>
      </c>
      <c r="G12872">
        <v>0</v>
      </c>
      <c r="H12872">
        <v>0</v>
      </c>
      <c r="I12872">
        <v>0</v>
      </c>
    </row>
    <row r="12873" spans="1:9" x14ac:dyDescent="0.25">
      <c r="A12873" t="s">
        <v>725</v>
      </c>
      <c r="B12873">
        <v>28541</v>
      </c>
      <c r="C12873" s="593">
        <v>7.0000000000000007E-2</v>
      </c>
      <c r="D12873" t="s">
        <v>1327</v>
      </c>
      <c r="E12873">
        <v>4.7500000000000001E-2</v>
      </c>
      <c r="F12873">
        <v>2.2499999999999999E-2</v>
      </c>
      <c r="G12873">
        <v>0</v>
      </c>
      <c r="H12873">
        <v>0</v>
      </c>
      <c r="I12873">
        <v>0</v>
      </c>
    </row>
    <row r="12874" spans="1:9" x14ac:dyDescent="0.25">
      <c r="A12874" t="s">
        <v>725</v>
      </c>
      <c r="B12874">
        <v>28542</v>
      </c>
      <c r="C12874" s="593">
        <v>7.0000000000000007E-2</v>
      </c>
      <c r="D12874" t="s">
        <v>1327</v>
      </c>
      <c r="E12874">
        <v>4.7500000000000001E-2</v>
      </c>
      <c r="F12874">
        <v>2.2499999999999999E-2</v>
      </c>
      <c r="G12874">
        <v>0</v>
      </c>
      <c r="H12874">
        <v>0</v>
      </c>
      <c r="I12874">
        <v>0</v>
      </c>
    </row>
    <row r="12875" spans="1:9" x14ac:dyDescent="0.25">
      <c r="A12875" t="s">
        <v>725</v>
      </c>
      <c r="B12875">
        <v>28543</v>
      </c>
      <c r="C12875" s="593">
        <v>7.0000000000000007E-2</v>
      </c>
      <c r="D12875" t="s">
        <v>1327</v>
      </c>
      <c r="E12875">
        <v>4.7500000000000001E-2</v>
      </c>
      <c r="F12875">
        <v>2.2499999999999999E-2</v>
      </c>
      <c r="G12875">
        <v>0</v>
      </c>
      <c r="H12875">
        <v>0</v>
      </c>
      <c r="I12875">
        <v>0</v>
      </c>
    </row>
    <row r="12876" spans="1:9" x14ac:dyDescent="0.25">
      <c r="A12876" t="s">
        <v>725</v>
      </c>
      <c r="B12876">
        <v>28544</v>
      </c>
      <c r="C12876" s="593">
        <v>7.0000000000000007E-2</v>
      </c>
      <c r="D12876" t="s">
        <v>1327</v>
      </c>
      <c r="E12876">
        <v>4.7500000000000001E-2</v>
      </c>
      <c r="F12876">
        <v>2.2499999999999999E-2</v>
      </c>
      <c r="G12876">
        <v>0</v>
      </c>
      <c r="H12876">
        <v>0</v>
      </c>
      <c r="I12876">
        <v>0</v>
      </c>
    </row>
    <row r="12877" spans="1:9" x14ac:dyDescent="0.25">
      <c r="A12877" t="s">
        <v>725</v>
      </c>
      <c r="B12877">
        <v>28545</v>
      </c>
      <c r="C12877" s="593">
        <v>7.0000000000000007E-2</v>
      </c>
      <c r="D12877" t="s">
        <v>1327</v>
      </c>
      <c r="E12877">
        <v>4.7500000000000001E-2</v>
      </c>
      <c r="F12877">
        <v>2.2499999999999999E-2</v>
      </c>
      <c r="G12877">
        <v>0</v>
      </c>
      <c r="H12877">
        <v>0</v>
      </c>
      <c r="I12877">
        <v>0</v>
      </c>
    </row>
    <row r="12878" spans="1:9" x14ac:dyDescent="0.25">
      <c r="A12878" t="s">
        <v>725</v>
      </c>
      <c r="B12878">
        <v>28546</v>
      </c>
      <c r="C12878" s="593">
        <v>7.0000000000000007E-2</v>
      </c>
      <c r="D12878" t="s">
        <v>1327</v>
      </c>
      <c r="E12878">
        <v>4.7500000000000001E-2</v>
      </c>
      <c r="F12878">
        <v>2.2499999999999999E-2</v>
      </c>
      <c r="G12878">
        <v>0</v>
      </c>
      <c r="H12878">
        <v>0</v>
      </c>
      <c r="I12878">
        <v>0</v>
      </c>
    </row>
    <row r="12879" spans="1:9" x14ac:dyDescent="0.25">
      <c r="A12879" t="s">
        <v>725</v>
      </c>
      <c r="B12879">
        <v>28547</v>
      </c>
      <c r="C12879" s="593">
        <v>7.0000000000000007E-2</v>
      </c>
      <c r="D12879" t="s">
        <v>1327</v>
      </c>
      <c r="E12879">
        <v>4.7500000000000001E-2</v>
      </c>
      <c r="F12879">
        <v>2.2499999999999999E-2</v>
      </c>
      <c r="G12879">
        <v>0</v>
      </c>
      <c r="H12879">
        <v>0</v>
      </c>
      <c r="I12879">
        <v>0</v>
      </c>
    </row>
    <row r="12880" spans="1:9" x14ac:dyDescent="0.25">
      <c r="A12880" t="s">
        <v>725</v>
      </c>
      <c r="B12880">
        <v>28551</v>
      </c>
      <c r="C12880" s="593">
        <v>7.0000000000000007E-2</v>
      </c>
      <c r="D12880" t="s">
        <v>1411</v>
      </c>
      <c r="E12880">
        <v>4.7500000000000001E-2</v>
      </c>
      <c r="F12880">
        <v>2.2499999999999999E-2</v>
      </c>
      <c r="G12880">
        <v>0</v>
      </c>
      <c r="H12880">
        <v>0</v>
      </c>
      <c r="I12880">
        <v>0</v>
      </c>
    </row>
    <row r="12881" spans="1:9" x14ac:dyDescent="0.25">
      <c r="A12881" t="s">
        <v>725</v>
      </c>
      <c r="B12881">
        <v>28552</v>
      </c>
      <c r="C12881" s="593">
        <v>6.7500000000000004E-2</v>
      </c>
      <c r="D12881" t="s">
        <v>4389</v>
      </c>
      <c r="E12881">
        <v>4.7500000000000001E-2</v>
      </c>
      <c r="F12881">
        <v>0.02</v>
      </c>
      <c r="G12881">
        <v>0</v>
      </c>
      <c r="H12881">
        <v>0</v>
      </c>
      <c r="I12881">
        <v>0</v>
      </c>
    </row>
    <row r="12882" spans="1:9" x14ac:dyDescent="0.25">
      <c r="A12882" t="s">
        <v>725</v>
      </c>
      <c r="B12882">
        <v>28553</v>
      </c>
      <c r="C12882" s="593">
        <v>6.7500000000000004E-2</v>
      </c>
      <c r="D12882" t="s">
        <v>4385</v>
      </c>
      <c r="E12882">
        <v>4.7500000000000001E-2</v>
      </c>
      <c r="F12882">
        <v>0.02</v>
      </c>
      <c r="G12882">
        <v>0</v>
      </c>
      <c r="H12882">
        <v>0</v>
      </c>
      <c r="I12882">
        <v>0</v>
      </c>
    </row>
    <row r="12883" spans="1:9" x14ac:dyDescent="0.25">
      <c r="A12883" t="s">
        <v>725</v>
      </c>
      <c r="B12883">
        <v>28554</v>
      </c>
      <c r="C12883" s="593">
        <v>7.0000000000000007E-2</v>
      </c>
      <c r="D12883" t="s">
        <v>1411</v>
      </c>
      <c r="E12883">
        <v>4.7500000000000001E-2</v>
      </c>
      <c r="F12883">
        <v>2.2499999999999999E-2</v>
      </c>
      <c r="G12883">
        <v>0</v>
      </c>
      <c r="H12883">
        <v>0</v>
      </c>
      <c r="I12883">
        <v>0</v>
      </c>
    </row>
    <row r="12884" spans="1:9" x14ac:dyDescent="0.25">
      <c r="A12884" t="s">
        <v>725</v>
      </c>
      <c r="B12884">
        <v>28555</v>
      </c>
      <c r="C12884" s="593">
        <v>7.0000000000000007E-2</v>
      </c>
      <c r="D12884" t="s">
        <v>3495</v>
      </c>
      <c r="E12884">
        <v>4.7500000000000001E-2</v>
      </c>
      <c r="F12884">
        <v>2.2499999999999999E-2</v>
      </c>
      <c r="G12884">
        <v>0</v>
      </c>
      <c r="H12884">
        <v>0</v>
      </c>
      <c r="I12884">
        <v>0</v>
      </c>
    </row>
    <row r="12885" spans="1:9" x14ac:dyDescent="0.25">
      <c r="A12885" t="s">
        <v>725</v>
      </c>
      <c r="B12885">
        <v>28556</v>
      </c>
      <c r="C12885" s="593">
        <v>6.7500000000000004E-2</v>
      </c>
      <c r="D12885" t="s">
        <v>4389</v>
      </c>
      <c r="E12885">
        <v>4.7500000000000001E-2</v>
      </c>
      <c r="F12885">
        <v>0.02</v>
      </c>
      <c r="G12885">
        <v>0</v>
      </c>
      <c r="H12885">
        <v>0</v>
      </c>
      <c r="I12885">
        <v>0</v>
      </c>
    </row>
    <row r="12886" spans="1:9" x14ac:dyDescent="0.25">
      <c r="A12886" t="s">
        <v>725</v>
      </c>
      <c r="B12886">
        <v>28557</v>
      </c>
      <c r="C12886" s="593">
        <v>6.7500000000000004E-2</v>
      </c>
      <c r="D12886" t="s">
        <v>4382</v>
      </c>
      <c r="E12886">
        <v>4.7500000000000001E-2</v>
      </c>
      <c r="F12886">
        <v>0.02</v>
      </c>
      <c r="G12886">
        <v>0</v>
      </c>
      <c r="H12886">
        <v>0</v>
      </c>
      <c r="I12886">
        <v>0</v>
      </c>
    </row>
    <row r="12887" spans="1:9" x14ac:dyDescent="0.25">
      <c r="A12887" t="s">
        <v>725</v>
      </c>
      <c r="B12887">
        <v>28560</v>
      </c>
      <c r="C12887" s="593">
        <v>6.7500000000000004E-2</v>
      </c>
      <c r="D12887" t="s">
        <v>4387</v>
      </c>
      <c r="E12887">
        <v>4.7500000000000001E-2</v>
      </c>
      <c r="F12887">
        <v>0.02</v>
      </c>
      <c r="G12887">
        <v>0</v>
      </c>
      <c r="H12887">
        <v>0</v>
      </c>
      <c r="I12887">
        <v>0</v>
      </c>
    </row>
    <row r="12888" spans="1:9" x14ac:dyDescent="0.25">
      <c r="A12888" t="s">
        <v>725</v>
      </c>
      <c r="B12888">
        <v>28561</v>
      </c>
      <c r="C12888" s="593">
        <v>6.7500000000000004E-2</v>
      </c>
      <c r="D12888" t="s">
        <v>4392</v>
      </c>
      <c r="E12888">
        <v>4.7500000000000001E-2</v>
      </c>
      <c r="F12888">
        <v>0.02</v>
      </c>
      <c r="G12888">
        <v>0</v>
      </c>
      <c r="H12888">
        <v>0</v>
      </c>
      <c r="I12888">
        <v>0</v>
      </c>
    </row>
    <row r="12889" spans="1:9" x14ac:dyDescent="0.25">
      <c r="A12889" t="s">
        <v>725</v>
      </c>
      <c r="B12889">
        <v>28562</v>
      </c>
      <c r="C12889" s="593">
        <v>7.0000000000000007E-2</v>
      </c>
      <c r="D12889" t="s">
        <v>4375</v>
      </c>
      <c r="E12889">
        <v>4.7500000000000001E-2</v>
      </c>
      <c r="F12889">
        <v>2.2499999999999999E-2</v>
      </c>
      <c r="G12889">
        <v>0</v>
      </c>
      <c r="H12889">
        <v>0</v>
      </c>
      <c r="I12889">
        <v>0</v>
      </c>
    </row>
    <row r="12890" spans="1:9" x14ac:dyDescent="0.25">
      <c r="A12890" t="s">
        <v>725</v>
      </c>
      <c r="B12890">
        <v>28563</v>
      </c>
      <c r="C12890" s="593">
        <v>6.7500000000000004E-2</v>
      </c>
      <c r="D12890" t="s">
        <v>4392</v>
      </c>
      <c r="E12890">
        <v>4.7500000000000001E-2</v>
      </c>
      <c r="F12890">
        <v>0.02</v>
      </c>
      <c r="G12890">
        <v>0</v>
      </c>
      <c r="H12890">
        <v>0</v>
      </c>
      <c r="I12890">
        <v>0</v>
      </c>
    </row>
    <row r="12891" spans="1:9" x14ac:dyDescent="0.25">
      <c r="A12891" t="s">
        <v>725</v>
      </c>
      <c r="B12891">
        <v>28564</v>
      </c>
      <c r="C12891" s="593">
        <v>6.7500000000000004E-2</v>
      </c>
      <c r="D12891" t="s">
        <v>4387</v>
      </c>
      <c r="E12891">
        <v>4.7500000000000001E-2</v>
      </c>
      <c r="F12891">
        <v>0.02</v>
      </c>
      <c r="G12891">
        <v>0</v>
      </c>
      <c r="H12891">
        <v>0</v>
      </c>
      <c r="I12891">
        <v>0</v>
      </c>
    </row>
    <row r="12892" spans="1:9" x14ac:dyDescent="0.25">
      <c r="A12892" t="s">
        <v>725</v>
      </c>
      <c r="B12892">
        <v>28570</v>
      </c>
      <c r="C12892" s="593">
        <v>6.7500000000000004E-2</v>
      </c>
      <c r="D12892" t="s">
        <v>4382</v>
      </c>
      <c r="E12892">
        <v>4.7500000000000001E-2</v>
      </c>
      <c r="F12892">
        <v>0.02</v>
      </c>
      <c r="G12892">
        <v>0</v>
      </c>
      <c r="H12892">
        <v>0</v>
      </c>
      <c r="I12892">
        <v>0</v>
      </c>
    </row>
    <row r="12893" spans="1:9" x14ac:dyDescent="0.25">
      <c r="A12893" t="s">
        <v>725</v>
      </c>
      <c r="B12893">
        <v>28571</v>
      </c>
      <c r="C12893" s="593">
        <v>6.7500000000000004E-2</v>
      </c>
      <c r="D12893" t="s">
        <v>4393</v>
      </c>
      <c r="E12893">
        <v>4.7500000000000001E-2</v>
      </c>
      <c r="F12893">
        <v>0.02</v>
      </c>
      <c r="G12893">
        <v>0</v>
      </c>
      <c r="H12893">
        <v>0</v>
      </c>
      <c r="I12893">
        <v>0</v>
      </c>
    </row>
    <row r="12894" spans="1:9" x14ac:dyDescent="0.25">
      <c r="A12894" t="s">
        <v>725</v>
      </c>
      <c r="B12894">
        <v>28572</v>
      </c>
      <c r="C12894" s="593">
        <v>7.0000000000000007E-2</v>
      </c>
      <c r="D12894" t="s">
        <v>4373</v>
      </c>
      <c r="E12894">
        <v>4.7500000000000001E-2</v>
      </c>
      <c r="F12894">
        <v>2.2499999999999999E-2</v>
      </c>
      <c r="G12894">
        <v>0</v>
      </c>
      <c r="H12894">
        <v>0</v>
      </c>
      <c r="I12894">
        <v>0</v>
      </c>
    </row>
    <row r="12895" spans="1:9" x14ac:dyDescent="0.25">
      <c r="A12895" t="s">
        <v>725</v>
      </c>
      <c r="B12895">
        <v>28573</v>
      </c>
      <c r="C12895" s="593">
        <v>7.0000000000000007E-2</v>
      </c>
      <c r="D12895" t="s">
        <v>4394</v>
      </c>
      <c r="E12895">
        <v>4.7500000000000001E-2</v>
      </c>
      <c r="F12895">
        <v>2.2499999999999999E-2</v>
      </c>
      <c r="G12895">
        <v>0</v>
      </c>
      <c r="H12895">
        <v>0</v>
      </c>
      <c r="I12895">
        <v>0</v>
      </c>
    </row>
    <row r="12896" spans="1:9" x14ac:dyDescent="0.25">
      <c r="A12896" t="s">
        <v>725</v>
      </c>
      <c r="B12896">
        <v>28574</v>
      </c>
      <c r="C12896" s="593">
        <v>7.0000000000000007E-2</v>
      </c>
      <c r="D12896" t="s">
        <v>4360</v>
      </c>
      <c r="E12896">
        <v>4.7500000000000001E-2</v>
      </c>
      <c r="F12896">
        <v>2.2499999999999999E-2</v>
      </c>
      <c r="G12896">
        <v>0</v>
      </c>
      <c r="H12896">
        <v>0</v>
      </c>
      <c r="I12896">
        <v>0</v>
      </c>
    </row>
    <row r="12897" spans="1:9" x14ac:dyDescent="0.25">
      <c r="A12897" t="s">
        <v>725</v>
      </c>
      <c r="B12897">
        <v>28575</v>
      </c>
      <c r="C12897" s="593">
        <v>6.7500000000000004E-2</v>
      </c>
      <c r="D12897" t="s">
        <v>4395</v>
      </c>
      <c r="E12897">
        <v>4.7500000000000001E-2</v>
      </c>
      <c r="F12897">
        <v>0.02</v>
      </c>
      <c r="G12897">
        <v>0</v>
      </c>
      <c r="H12897">
        <v>0</v>
      </c>
      <c r="I12897">
        <v>0</v>
      </c>
    </row>
    <row r="12898" spans="1:9" x14ac:dyDescent="0.25">
      <c r="A12898" t="s">
        <v>725</v>
      </c>
      <c r="B12898">
        <v>28577</v>
      </c>
      <c r="C12898" s="593">
        <v>6.7500000000000004E-2</v>
      </c>
      <c r="D12898" t="s">
        <v>4385</v>
      </c>
      <c r="E12898">
        <v>4.7500000000000001E-2</v>
      </c>
      <c r="F12898">
        <v>0.02</v>
      </c>
      <c r="G12898">
        <v>0</v>
      </c>
      <c r="H12898">
        <v>0</v>
      </c>
      <c r="I12898">
        <v>0</v>
      </c>
    </row>
    <row r="12899" spans="1:9" x14ac:dyDescent="0.25">
      <c r="A12899" t="s">
        <v>725</v>
      </c>
      <c r="B12899">
        <v>28578</v>
      </c>
      <c r="C12899" s="593">
        <v>7.0000000000000007E-2</v>
      </c>
      <c r="D12899" t="s">
        <v>4373</v>
      </c>
      <c r="E12899">
        <v>4.7500000000000001E-2</v>
      </c>
      <c r="F12899">
        <v>2.2499999999999999E-2</v>
      </c>
      <c r="G12899">
        <v>0</v>
      </c>
      <c r="H12899">
        <v>0</v>
      </c>
      <c r="I12899">
        <v>0</v>
      </c>
    </row>
    <row r="12900" spans="1:9" x14ac:dyDescent="0.25">
      <c r="A12900" t="s">
        <v>725</v>
      </c>
      <c r="B12900">
        <v>28579</v>
      </c>
      <c r="C12900" s="593">
        <v>6.7500000000000004E-2</v>
      </c>
      <c r="D12900" t="s">
        <v>4385</v>
      </c>
      <c r="E12900">
        <v>4.7500000000000001E-2</v>
      </c>
      <c r="F12900">
        <v>0.02</v>
      </c>
      <c r="G12900">
        <v>0</v>
      </c>
      <c r="H12900">
        <v>0</v>
      </c>
      <c r="I12900">
        <v>0</v>
      </c>
    </row>
    <row r="12901" spans="1:9" x14ac:dyDescent="0.25">
      <c r="A12901" t="s">
        <v>725</v>
      </c>
      <c r="B12901">
        <v>28580</v>
      </c>
      <c r="C12901" s="593">
        <v>7.0000000000000007E-2</v>
      </c>
      <c r="D12901" t="s">
        <v>4396</v>
      </c>
      <c r="E12901">
        <v>4.7500000000000001E-2</v>
      </c>
      <c r="F12901">
        <v>2.2499999999999999E-2</v>
      </c>
      <c r="G12901">
        <v>0</v>
      </c>
      <c r="H12901">
        <v>0</v>
      </c>
      <c r="I12901">
        <v>0</v>
      </c>
    </row>
    <row r="12902" spans="1:9" x14ac:dyDescent="0.25">
      <c r="A12902" t="s">
        <v>725</v>
      </c>
      <c r="B12902">
        <v>28581</v>
      </c>
      <c r="C12902" s="593">
        <v>6.7500000000000004E-2</v>
      </c>
      <c r="D12902" t="s">
        <v>4385</v>
      </c>
      <c r="E12902">
        <v>4.7500000000000001E-2</v>
      </c>
      <c r="F12902">
        <v>0.02</v>
      </c>
      <c r="G12902">
        <v>0</v>
      </c>
      <c r="H12902">
        <v>0</v>
      </c>
      <c r="I12902">
        <v>0</v>
      </c>
    </row>
    <row r="12903" spans="1:9" x14ac:dyDescent="0.25">
      <c r="A12903" t="s">
        <v>725</v>
      </c>
      <c r="B12903">
        <v>28582</v>
      </c>
      <c r="C12903" s="593">
        <v>7.0000000000000007E-2</v>
      </c>
      <c r="D12903" t="s">
        <v>4360</v>
      </c>
      <c r="E12903">
        <v>4.7500000000000001E-2</v>
      </c>
      <c r="F12903">
        <v>2.2499999999999999E-2</v>
      </c>
      <c r="G12903">
        <v>0</v>
      </c>
      <c r="H12903">
        <v>0</v>
      </c>
      <c r="I12903">
        <v>0</v>
      </c>
    </row>
    <row r="12904" spans="1:9" x14ac:dyDescent="0.25">
      <c r="A12904" t="s">
        <v>725</v>
      </c>
      <c r="B12904">
        <v>28583</v>
      </c>
      <c r="C12904" s="593">
        <v>6.7500000000000004E-2</v>
      </c>
      <c r="D12904" t="s">
        <v>3697</v>
      </c>
      <c r="E12904">
        <v>4.7500000000000001E-2</v>
      </c>
      <c r="F12904">
        <v>0.02</v>
      </c>
      <c r="G12904">
        <v>0</v>
      </c>
      <c r="H12904">
        <v>0</v>
      </c>
      <c r="I12904">
        <v>0</v>
      </c>
    </row>
    <row r="12905" spans="1:9" x14ac:dyDescent="0.25">
      <c r="A12905" t="s">
        <v>725</v>
      </c>
      <c r="B12905">
        <v>28584</v>
      </c>
      <c r="C12905" s="593">
        <v>7.0000000000000007E-2</v>
      </c>
      <c r="D12905" t="s">
        <v>4391</v>
      </c>
      <c r="E12905">
        <v>4.7500000000000001E-2</v>
      </c>
      <c r="F12905">
        <v>2.2499999999999999E-2</v>
      </c>
      <c r="G12905">
        <v>0</v>
      </c>
      <c r="H12905">
        <v>0</v>
      </c>
      <c r="I12905">
        <v>0</v>
      </c>
    </row>
    <row r="12906" spans="1:9" x14ac:dyDescent="0.25">
      <c r="A12906" t="s">
        <v>725</v>
      </c>
      <c r="B12906">
        <v>28585</v>
      </c>
      <c r="C12906" s="593">
        <v>7.0000000000000007E-2</v>
      </c>
      <c r="D12906" t="s">
        <v>2825</v>
      </c>
      <c r="E12906">
        <v>4.7500000000000001E-2</v>
      </c>
      <c r="F12906">
        <v>2.2499999999999999E-2</v>
      </c>
      <c r="G12906">
        <v>0</v>
      </c>
      <c r="H12906">
        <v>0</v>
      </c>
      <c r="I12906">
        <v>0</v>
      </c>
    </row>
    <row r="12907" spans="1:9" x14ac:dyDescent="0.25">
      <c r="A12907" t="s">
        <v>725</v>
      </c>
      <c r="B12907">
        <v>28586</v>
      </c>
      <c r="C12907" s="593">
        <v>7.0000000000000007E-2</v>
      </c>
      <c r="D12907" t="s">
        <v>4185</v>
      </c>
      <c r="E12907">
        <v>4.7500000000000001E-2</v>
      </c>
      <c r="F12907">
        <v>2.2499999999999999E-2</v>
      </c>
      <c r="G12907">
        <v>0</v>
      </c>
      <c r="H12907">
        <v>0</v>
      </c>
      <c r="I12907">
        <v>0</v>
      </c>
    </row>
    <row r="12908" spans="1:9" x14ac:dyDescent="0.25">
      <c r="A12908" t="s">
        <v>725</v>
      </c>
      <c r="B12908">
        <v>28587</v>
      </c>
      <c r="C12908" s="593">
        <v>6.7500000000000004E-2</v>
      </c>
      <c r="D12908" t="s">
        <v>4397</v>
      </c>
      <c r="E12908">
        <v>4.7500000000000001E-2</v>
      </c>
      <c r="F12908">
        <v>0.02</v>
      </c>
      <c r="G12908">
        <v>0</v>
      </c>
      <c r="H12908">
        <v>0</v>
      </c>
      <c r="I12908">
        <v>0</v>
      </c>
    </row>
    <row r="12909" spans="1:9" x14ac:dyDescent="0.25">
      <c r="A12909" t="s">
        <v>725</v>
      </c>
      <c r="B12909">
        <v>28589</v>
      </c>
      <c r="C12909" s="593">
        <v>6.7500000000000004E-2</v>
      </c>
      <c r="D12909" t="s">
        <v>4385</v>
      </c>
      <c r="E12909">
        <v>4.7500000000000001E-2</v>
      </c>
      <c r="F12909">
        <v>0.02</v>
      </c>
      <c r="G12909">
        <v>0</v>
      </c>
      <c r="H12909">
        <v>0</v>
      </c>
      <c r="I12909">
        <v>0</v>
      </c>
    </row>
    <row r="12910" spans="1:9" x14ac:dyDescent="0.25">
      <c r="A12910" t="s">
        <v>725</v>
      </c>
      <c r="B12910">
        <v>28590</v>
      </c>
      <c r="C12910" s="593">
        <v>7.0000000000000007E-2</v>
      </c>
      <c r="D12910" t="s">
        <v>2340</v>
      </c>
      <c r="E12910">
        <v>4.7500000000000001E-2</v>
      </c>
      <c r="F12910">
        <v>2.2499999999999999E-2</v>
      </c>
      <c r="G12910">
        <v>0</v>
      </c>
      <c r="H12910">
        <v>0</v>
      </c>
      <c r="I12910">
        <v>0</v>
      </c>
    </row>
    <row r="12911" spans="1:9" x14ac:dyDescent="0.25">
      <c r="A12911" t="s">
        <v>725</v>
      </c>
      <c r="B12911">
        <v>28594</v>
      </c>
      <c r="C12911" s="593">
        <v>6.7500000000000004E-2</v>
      </c>
      <c r="D12911" t="s">
        <v>4395</v>
      </c>
      <c r="E12911">
        <v>4.7500000000000001E-2</v>
      </c>
      <c r="F12911">
        <v>0.02</v>
      </c>
      <c r="G12911">
        <v>0</v>
      </c>
      <c r="H12911">
        <v>0</v>
      </c>
      <c r="I12911">
        <v>0</v>
      </c>
    </row>
    <row r="12912" spans="1:9" x14ac:dyDescent="0.25">
      <c r="A12912" t="s">
        <v>725</v>
      </c>
      <c r="B12912">
        <v>28601</v>
      </c>
      <c r="C12912" s="593">
        <v>7.0000000000000007E-2</v>
      </c>
      <c r="D12912" t="s">
        <v>4398</v>
      </c>
      <c r="E12912">
        <v>4.7500000000000001E-2</v>
      </c>
      <c r="F12912">
        <v>2.2499999999999999E-2</v>
      </c>
      <c r="G12912">
        <v>0</v>
      </c>
      <c r="H12912">
        <v>0</v>
      </c>
      <c r="I12912">
        <v>0</v>
      </c>
    </row>
    <row r="12913" spans="1:9" x14ac:dyDescent="0.25">
      <c r="A12913" t="s">
        <v>725</v>
      </c>
      <c r="B12913">
        <v>28602</v>
      </c>
      <c r="C12913" s="593">
        <v>7.0000000000000007E-2</v>
      </c>
      <c r="D12913" t="s">
        <v>4399</v>
      </c>
      <c r="E12913">
        <v>4.7500000000000001E-2</v>
      </c>
      <c r="F12913">
        <v>2.2499999999999999E-2</v>
      </c>
      <c r="G12913">
        <v>0</v>
      </c>
      <c r="H12913">
        <v>0</v>
      </c>
      <c r="I12913">
        <v>0</v>
      </c>
    </row>
    <row r="12914" spans="1:9" x14ac:dyDescent="0.25">
      <c r="A12914" t="s">
        <v>725</v>
      </c>
      <c r="B12914">
        <v>28603</v>
      </c>
      <c r="C12914" s="593">
        <v>7.0000000000000007E-2</v>
      </c>
      <c r="D12914" t="s">
        <v>4400</v>
      </c>
      <c r="E12914">
        <v>4.7500000000000001E-2</v>
      </c>
      <c r="F12914">
        <v>2.2499999999999999E-2</v>
      </c>
      <c r="G12914">
        <v>0</v>
      </c>
      <c r="H12914">
        <v>0</v>
      </c>
      <c r="I12914">
        <v>0</v>
      </c>
    </row>
    <row r="12915" spans="1:9" x14ac:dyDescent="0.25">
      <c r="A12915" t="s">
        <v>725</v>
      </c>
      <c r="B12915">
        <v>28604</v>
      </c>
      <c r="C12915" s="593">
        <v>6.7500000000000004E-2</v>
      </c>
      <c r="D12915" t="s">
        <v>4401</v>
      </c>
      <c r="E12915">
        <v>4.7500000000000001E-2</v>
      </c>
      <c r="F12915">
        <v>0.02</v>
      </c>
      <c r="G12915">
        <v>0</v>
      </c>
      <c r="H12915">
        <v>0</v>
      </c>
      <c r="I12915">
        <v>0</v>
      </c>
    </row>
    <row r="12916" spans="1:9" x14ac:dyDescent="0.25">
      <c r="A12916" t="s">
        <v>725</v>
      </c>
      <c r="B12916">
        <v>28605</v>
      </c>
      <c r="C12916" s="593">
        <v>6.7500000000000004E-2</v>
      </c>
      <c r="D12916" t="s">
        <v>4402</v>
      </c>
      <c r="E12916">
        <v>4.7500000000000001E-2</v>
      </c>
      <c r="F12916">
        <v>0.02</v>
      </c>
      <c r="G12916">
        <v>0</v>
      </c>
      <c r="H12916">
        <v>0</v>
      </c>
      <c r="I12916">
        <v>0</v>
      </c>
    </row>
    <row r="12917" spans="1:9" x14ac:dyDescent="0.25">
      <c r="A12917" t="s">
        <v>725</v>
      </c>
      <c r="B12917">
        <v>28606</v>
      </c>
      <c r="C12917" s="593">
        <v>7.0000000000000007E-2</v>
      </c>
      <c r="D12917" t="s">
        <v>4104</v>
      </c>
      <c r="E12917">
        <v>4.7500000000000001E-2</v>
      </c>
      <c r="F12917">
        <v>2.2499999999999999E-2</v>
      </c>
      <c r="G12917">
        <v>0</v>
      </c>
      <c r="H12917">
        <v>0</v>
      </c>
      <c r="I12917">
        <v>0</v>
      </c>
    </row>
    <row r="12918" spans="1:9" x14ac:dyDescent="0.25">
      <c r="A12918" t="s">
        <v>725</v>
      </c>
      <c r="B12918">
        <v>28607</v>
      </c>
      <c r="C12918" s="593">
        <v>7.0000000000000007E-2</v>
      </c>
      <c r="D12918" t="s">
        <v>4104</v>
      </c>
      <c r="E12918">
        <v>4.7500000000000001E-2</v>
      </c>
      <c r="F12918">
        <v>2.2499999999999999E-2</v>
      </c>
      <c r="G12918">
        <v>0</v>
      </c>
      <c r="H12918">
        <v>0</v>
      </c>
      <c r="I12918">
        <v>0</v>
      </c>
    </row>
    <row r="12919" spans="1:9" x14ac:dyDescent="0.25">
      <c r="A12919" t="s">
        <v>725</v>
      </c>
      <c r="B12919">
        <v>28608</v>
      </c>
      <c r="C12919" s="593">
        <v>6.7500000000000004E-2</v>
      </c>
      <c r="D12919" t="s">
        <v>2171</v>
      </c>
      <c r="E12919">
        <v>4.7500000000000001E-2</v>
      </c>
      <c r="F12919">
        <v>0.02</v>
      </c>
      <c r="G12919">
        <v>0</v>
      </c>
      <c r="H12919">
        <v>0</v>
      </c>
      <c r="I12919">
        <v>0</v>
      </c>
    </row>
    <row r="12920" spans="1:9" x14ac:dyDescent="0.25">
      <c r="A12920" t="s">
        <v>725</v>
      </c>
      <c r="B12920">
        <v>28609</v>
      </c>
      <c r="C12920" s="593">
        <v>7.0000000000000007E-2</v>
      </c>
      <c r="D12920" t="s">
        <v>4267</v>
      </c>
      <c r="E12920">
        <v>4.7500000000000001E-2</v>
      </c>
      <c r="F12920">
        <v>2.2499999999999999E-2</v>
      </c>
      <c r="G12920">
        <v>0</v>
      </c>
      <c r="H12920">
        <v>0</v>
      </c>
      <c r="I12920">
        <v>0</v>
      </c>
    </row>
    <row r="12921" spans="1:9" x14ac:dyDescent="0.25">
      <c r="A12921" t="s">
        <v>725</v>
      </c>
      <c r="B12921">
        <v>28610</v>
      </c>
      <c r="C12921" s="593">
        <v>7.0000000000000007E-2</v>
      </c>
      <c r="D12921" t="s">
        <v>4398</v>
      </c>
      <c r="E12921">
        <v>4.7500000000000001E-2</v>
      </c>
      <c r="F12921">
        <v>2.2499999999999999E-2</v>
      </c>
      <c r="G12921">
        <v>0</v>
      </c>
      <c r="H12921">
        <v>0</v>
      </c>
      <c r="I12921">
        <v>0</v>
      </c>
    </row>
    <row r="12922" spans="1:9" x14ac:dyDescent="0.25">
      <c r="A12922" t="s">
        <v>725</v>
      </c>
      <c r="B12922">
        <v>28611</v>
      </c>
      <c r="C12922" s="593">
        <v>6.7500000000000004E-2</v>
      </c>
      <c r="D12922" t="s">
        <v>4403</v>
      </c>
      <c r="E12922">
        <v>4.7500000000000001E-2</v>
      </c>
      <c r="F12922">
        <v>0.02</v>
      </c>
      <c r="G12922">
        <v>0</v>
      </c>
      <c r="H12922">
        <v>0</v>
      </c>
      <c r="I12922">
        <v>0</v>
      </c>
    </row>
    <row r="12923" spans="1:9" x14ac:dyDescent="0.25">
      <c r="A12923" t="s">
        <v>725</v>
      </c>
      <c r="B12923">
        <v>28612</v>
      </c>
      <c r="C12923" s="593">
        <v>7.0000000000000007E-2</v>
      </c>
      <c r="D12923" t="s">
        <v>4267</v>
      </c>
      <c r="E12923">
        <v>4.7500000000000001E-2</v>
      </c>
      <c r="F12923">
        <v>2.2499999999999999E-2</v>
      </c>
      <c r="G12923">
        <v>0</v>
      </c>
      <c r="H12923">
        <v>0</v>
      </c>
      <c r="I12923">
        <v>0</v>
      </c>
    </row>
    <row r="12924" spans="1:9" x14ac:dyDescent="0.25">
      <c r="A12924" t="s">
        <v>725</v>
      </c>
      <c r="B12924">
        <v>28613</v>
      </c>
      <c r="C12924" s="593">
        <v>7.0000000000000007E-2</v>
      </c>
      <c r="D12924" t="s">
        <v>1486</v>
      </c>
      <c r="E12924">
        <v>4.7500000000000001E-2</v>
      </c>
      <c r="F12924">
        <v>2.2499999999999999E-2</v>
      </c>
      <c r="G12924">
        <v>0</v>
      </c>
      <c r="H12924">
        <v>0</v>
      </c>
      <c r="I12924">
        <v>0</v>
      </c>
    </row>
    <row r="12925" spans="1:9" x14ac:dyDescent="0.25">
      <c r="A12925" t="s">
        <v>725</v>
      </c>
      <c r="B12925">
        <v>28615</v>
      </c>
      <c r="C12925" s="593">
        <v>7.0000000000000007E-2</v>
      </c>
      <c r="D12925" t="s">
        <v>4404</v>
      </c>
      <c r="E12925">
        <v>4.7500000000000001E-2</v>
      </c>
      <c r="F12925">
        <v>2.2499999999999999E-2</v>
      </c>
      <c r="G12925">
        <v>0</v>
      </c>
      <c r="H12925">
        <v>0</v>
      </c>
      <c r="I12925">
        <v>0</v>
      </c>
    </row>
    <row r="12926" spans="1:9" x14ac:dyDescent="0.25">
      <c r="A12926" t="s">
        <v>725</v>
      </c>
      <c r="B12926">
        <v>28616</v>
      </c>
      <c r="C12926" s="593">
        <v>6.7500000000000004E-2</v>
      </c>
      <c r="D12926" t="s">
        <v>4405</v>
      </c>
      <c r="E12926">
        <v>4.7500000000000001E-2</v>
      </c>
      <c r="F12926">
        <v>0.02</v>
      </c>
      <c r="G12926">
        <v>0</v>
      </c>
      <c r="H12926">
        <v>0</v>
      </c>
      <c r="I12926">
        <v>0</v>
      </c>
    </row>
    <row r="12927" spans="1:9" x14ac:dyDescent="0.25">
      <c r="A12927" t="s">
        <v>725</v>
      </c>
      <c r="B12927">
        <v>28617</v>
      </c>
      <c r="C12927" s="593">
        <v>7.0000000000000007E-2</v>
      </c>
      <c r="D12927" t="s">
        <v>4404</v>
      </c>
      <c r="E12927">
        <v>4.7500000000000001E-2</v>
      </c>
      <c r="F12927">
        <v>2.2499999999999999E-2</v>
      </c>
      <c r="G12927">
        <v>0</v>
      </c>
      <c r="H12927">
        <v>0</v>
      </c>
      <c r="I12927">
        <v>0</v>
      </c>
    </row>
    <row r="12928" spans="1:9" x14ac:dyDescent="0.25">
      <c r="A12928" t="s">
        <v>725</v>
      </c>
      <c r="B12928">
        <v>28618</v>
      </c>
      <c r="C12928" s="593">
        <v>7.0000000000000007E-2</v>
      </c>
      <c r="D12928" t="s">
        <v>4104</v>
      </c>
      <c r="E12928">
        <v>4.7500000000000001E-2</v>
      </c>
      <c r="F12928">
        <v>2.2499999999999999E-2</v>
      </c>
      <c r="G12928">
        <v>0</v>
      </c>
      <c r="H12928">
        <v>0</v>
      </c>
      <c r="I12928">
        <v>0</v>
      </c>
    </row>
    <row r="12929" spans="1:9" x14ac:dyDescent="0.25">
      <c r="A12929" t="s">
        <v>725</v>
      </c>
      <c r="B12929">
        <v>28619</v>
      </c>
      <c r="C12929" s="593">
        <v>6.7500000000000004E-2</v>
      </c>
      <c r="D12929" t="s">
        <v>4406</v>
      </c>
      <c r="E12929">
        <v>4.7500000000000001E-2</v>
      </c>
      <c r="F12929">
        <v>0.02</v>
      </c>
      <c r="G12929">
        <v>0</v>
      </c>
      <c r="H12929">
        <v>0</v>
      </c>
      <c r="I12929">
        <v>0</v>
      </c>
    </row>
    <row r="12930" spans="1:9" x14ac:dyDescent="0.25">
      <c r="A12930" t="s">
        <v>725</v>
      </c>
      <c r="B12930">
        <v>28621</v>
      </c>
      <c r="C12930" s="593">
        <v>7.0000000000000007E-2</v>
      </c>
      <c r="D12930" t="s">
        <v>4097</v>
      </c>
      <c r="E12930">
        <v>4.7500000000000001E-2</v>
      </c>
      <c r="F12930">
        <v>2.2499999999999999E-2</v>
      </c>
      <c r="G12930">
        <v>0</v>
      </c>
      <c r="H12930">
        <v>0</v>
      </c>
      <c r="I12930">
        <v>0</v>
      </c>
    </row>
    <row r="12931" spans="1:9" x14ac:dyDescent="0.25">
      <c r="A12931" t="s">
        <v>725</v>
      </c>
      <c r="B12931">
        <v>28622</v>
      </c>
      <c r="C12931" s="593">
        <v>6.7500000000000004E-2</v>
      </c>
      <c r="D12931" t="s">
        <v>4407</v>
      </c>
      <c r="E12931">
        <v>4.7500000000000001E-2</v>
      </c>
      <c r="F12931">
        <v>0.02</v>
      </c>
      <c r="G12931">
        <v>0</v>
      </c>
      <c r="H12931">
        <v>0</v>
      </c>
      <c r="I12931">
        <v>0</v>
      </c>
    </row>
    <row r="12932" spans="1:9" x14ac:dyDescent="0.25">
      <c r="A12932" t="s">
        <v>725</v>
      </c>
      <c r="B12932">
        <v>28623</v>
      </c>
      <c r="C12932" s="593">
        <v>7.0000000000000007E-2</v>
      </c>
      <c r="D12932" t="s">
        <v>4097</v>
      </c>
      <c r="E12932">
        <v>4.7500000000000001E-2</v>
      </c>
      <c r="F12932">
        <v>2.2499999999999999E-2</v>
      </c>
      <c r="G12932">
        <v>0</v>
      </c>
      <c r="H12932">
        <v>0</v>
      </c>
      <c r="I12932">
        <v>0</v>
      </c>
    </row>
    <row r="12933" spans="1:9" x14ac:dyDescent="0.25">
      <c r="A12933" t="s">
        <v>725</v>
      </c>
      <c r="B12933">
        <v>28624</v>
      </c>
      <c r="C12933" s="593">
        <v>7.0000000000000007E-2</v>
      </c>
      <c r="D12933" t="s">
        <v>4104</v>
      </c>
      <c r="E12933">
        <v>4.7500000000000001E-2</v>
      </c>
      <c r="F12933">
        <v>2.2499999999999999E-2</v>
      </c>
      <c r="G12933">
        <v>0</v>
      </c>
      <c r="H12933">
        <v>0</v>
      </c>
      <c r="I12933">
        <v>0</v>
      </c>
    </row>
    <row r="12934" spans="1:9" x14ac:dyDescent="0.25">
      <c r="A12934" t="s">
        <v>725</v>
      </c>
      <c r="B12934">
        <v>28625</v>
      </c>
      <c r="C12934" s="593">
        <v>7.0000000000000007E-2</v>
      </c>
      <c r="D12934" t="s">
        <v>1277</v>
      </c>
      <c r="E12934">
        <v>4.7500000000000001E-2</v>
      </c>
      <c r="F12934">
        <v>2.2499999999999999E-2</v>
      </c>
      <c r="G12934">
        <v>0</v>
      </c>
      <c r="H12934">
        <v>0</v>
      </c>
      <c r="I12934">
        <v>0</v>
      </c>
    </row>
    <row r="12935" spans="1:9" x14ac:dyDescent="0.25">
      <c r="A12935" t="s">
        <v>725</v>
      </c>
      <c r="B12935">
        <v>28626</v>
      </c>
      <c r="C12935" s="593">
        <v>7.0000000000000007E-2</v>
      </c>
      <c r="D12935" t="s">
        <v>4404</v>
      </c>
      <c r="E12935">
        <v>4.7500000000000001E-2</v>
      </c>
      <c r="F12935">
        <v>2.2499999999999999E-2</v>
      </c>
      <c r="G12935">
        <v>0</v>
      </c>
      <c r="H12935">
        <v>0</v>
      </c>
      <c r="I12935">
        <v>0</v>
      </c>
    </row>
    <row r="12936" spans="1:9" x14ac:dyDescent="0.25">
      <c r="A12936" t="s">
        <v>725</v>
      </c>
      <c r="B12936">
        <v>28627</v>
      </c>
      <c r="C12936" s="593">
        <v>6.7500000000000004E-2</v>
      </c>
      <c r="D12936" t="s">
        <v>4408</v>
      </c>
      <c r="E12936">
        <v>4.7500000000000001E-2</v>
      </c>
      <c r="F12936">
        <v>0.02</v>
      </c>
      <c r="G12936">
        <v>0</v>
      </c>
      <c r="H12936">
        <v>0</v>
      </c>
      <c r="I12936">
        <v>0</v>
      </c>
    </row>
    <row r="12937" spans="1:9" x14ac:dyDescent="0.25">
      <c r="A12937" t="s">
        <v>725</v>
      </c>
      <c r="B12937">
        <v>28628</v>
      </c>
      <c r="C12937" s="593">
        <v>6.7500000000000004E-2</v>
      </c>
      <c r="D12937" t="s">
        <v>4409</v>
      </c>
      <c r="E12937">
        <v>4.7500000000000001E-2</v>
      </c>
      <c r="F12937">
        <v>0.02</v>
      </c>
      <c r="G12937">
        <v>0</v>
      </c>
      <c r="H12937">
        <v>0</v>
      </c>
      <c r="I12937">
        <v>0</v>
      </c>
    </row>
    <row r="12938" spans="1:9" x14ac:dyDescent="0.25">
      <c r="A12938" t="s">
        <v>725</v>
      </c>
      <c r="B12938">
        <v>28629</v>
      </c>
      <c r="C12938" s="593">
        <v>7.0000000000000007E-2</v>
      </c>
      <c r="D12938" t="s">
        <v>4404</v>
      </c>
      <c r="E12938">
        <v>4.7500000000000001E-2</v>
      </c>
      <c r="F12938">
        <v>2.2499999999999999E-2</v>
      </c>
      <c r="G12938">
        <v>0</v>
      </c>
      <c r="H12938">
        <v>0</v>
      </c>
      <c r="I12938">
        <v>0</v>
      </c>
    </row>
    <row r="12939" spans="1:9" x14ac:dyDescent="0.25">
      <c r="A12939" t="s">
        <v>725</v>
      </c>
      <c r="B12939">
        <v>28630</v>
      </c>
      <c r="C12939" s="593">
        <v>7.0000000000000007E-2</v>
      </c>
      <c r="D12939" t="s">
        <v>1277</v>
      </c>
      <c r="E12939">
        <v>4.7500000000000001E-2</v>
      </c>
      <c r="F12939">
        <v>2.2499999999999999E-2</v>
      </c>
      <c r="G12939">
        <v>0</v>
      </c>
      <c r="H12939">
        <v>0</v>
      </c>
      <c r="I12939">
        <v>0</v>
      </c>
    </row>
    <row r="12940" spans="1:9" x14ac:dyDescent="0.25">
      <c r="A12940" t="s">
        <v>725</v>
      </c>
      <c r="B12940">
        <v>28631</v>
      </c>
      <c r="C12940" s="593">
        <v>7.0000000000000007E-2</v>
      </c>
      <c r="D12940" t="s">
        <v>4404</v>
      </c>
      <c r="E12940">
        <v>4.7500000000000001E-2</v>
      </c>
      <c r="F12940">
        <v>2.2499999999999999E-2</v>
      </c>
      <c r="G12940">
        <v>0</v>
      </c>
      <c r="H12940">
        <v>0</v>
      </c>
      <c r="I12940">
        <v>0</v>
      </c>
    </row>
    <row r="12941" spans="1:9" x14ac:dyDescent="0.25">
      <c r="A12941" t="s">
        <v>725</v>
      </c>
      <c r="B12941">
        <v>28633</v>
      </c>
      <c r="C12941" s="593">
        <v>6.7500000000000004E-2</v>
      </c>
      <c r="D12941" t="s">
        <v>4410</v>
      </c>
      <c r="E12941">
        <v>4.7500000000000001E-2</v>
      </c>
      <c r="F12941">
        <v>0.02</v>
      </c>
      <c r="G12941">
        <v>0</v>
      </c>
      <c r="H12941">
        <v>0</v>
      </c>
      <c r="I12941">
        <v>0</v>
      </c>
    </row>
    <row r="12942" spans="1:9" x14ac:dyDescent="0.25">
      <c r="A12942" t="s">
        <v>725</v>
      </c>
      <c r="B12942">
        <v>28634</v>
      </c>
      <c r="C12942" s="593">
        <v>6.7500000000000004E-2</v>
      </c>
      <c r="D12942" t="s">
        <v>4411</v>
      </c>
      <c r="E12942">
        <v>4.7500000000000001E-2</v>
      </c>
      <c r="F12942">
        <v>0.02</v>
      </c>
      <c r="G12942">
        <v>0</v>
      </c>
      <c r="H12942">
        <v>0</v>
      </c>
      <c r="I12942">
        <v>0</v>
      </c>
    </row>
    <row r="12943" spans="1:9" x14ac:dyDescent="0.25">
      <c r="A12943" t="s">
        <v>725</v>
      </c>
      <c r="B12943">
        <v>28635</v>
      </c>
      <c r="C12943" s="593">
        <v>7.0000000000000007E-2</v>
      </c>
      <c r="D12943" t="s">
        <v>4104</v>
      </c>
      <c r="E12943">
        <v>4.7500000000000001E-2</v>
      </c>
      <c r="F12943">
        <v>2.2499999999999999E-2</v>
      </c>
      <c r="G12943">
        <v>0</v>
      </c>
      <c r="H12943">
        <v>0</v>
      </c>
      <c r="I12943">
        <v>0</v>
      </c>
    </row>
    <row r="12944" spans="1:9" x14ac:dyDescent="0.25">
      <c r="A12944" t="s">
        <v>725</v>
      </c>
      <c r="B12944">
        <v>28636</v>
      </c>
      <c r="C12944" s="593">
        <v>7.0000000000000007E-2</v>
      </c>
      <c r="D12944" t="s">
        <v>1277</v>
      </c>
      <c r="E12944">
        <v>4.7500000000000001E-2</v>
      </c>
      <c r="F12944">
        <v>2.2499999999999999E-2</v>
      </c>
      <c r="G12944">
        <v>0</v>
      </c>
      <c r="H12944">
        <v>0</v>
      </c>
      <c r="I12944">
        <v>0</v>
      </c>
    </row>
    <row r="12945" spans="1:9" x14ac:dyDescent="0.25">
      <c r="A12945" t="s">
        <v>725</v>
      </c>
      <c r="B12945">
        <v>28637</v>
      </c>
      <c r="C12945" s="593">
        <v>7.0000000000000007E-2</v>
      </c>
      <c r="D12945" t="s">
        <v>4267</v>
      </c>
      <c r="E12945">
        <v>4.7500000000000001E-2</v>
      </c>
      <c r="F12945">
        <v>2.2499999999999999E-2</v>
      </c>
      <c r="G12945">
        <v>0</v>
      </c>
      <c r="H12945">
        <v>0</v>
      </c>
      <c r="I12945">
        <v>0</v>
      </c>
    </row>
    <row r="12946" spans="1:9" x14ac:dyDescent="0.25">
      <c r="A12946" t="s">
        <v>725</v>
      </c>
      <c r="B12946">
        <v>28638</v>
      </c>
      <c r="C12946" s="593">
        <v>6.7500000000000004E-2</v>
      </c>
      <c r="D12946" t="s">
        <v>4412</v>
      </c>
      <c r="E12946">
        <v>4.7500000000000001E-2</v>
      </c>
      <c r="F12946">
        <v>0.02</v>
      </c>
      <c r="G12946">
        <v>0</v>
      </c>
      <c r="H12946">
        <v>0</v>
      </c>
      <c r="I12946">
        <v>0</v>
      </c>
    </row>
    <row r="12947" spans="1:9" x14ac:dyDescent="0.25">
      <c r="A12947" t="s">
        <v>725</v>
      </c>
      <c r="B12947">
        <v>28640</v>
      </c>
      <c r="C12947" s="593">
        <v>7.0000000000000007E-2</v>
      </c>
      <c r="D12947" t="s">
        <v>1168</v>
      </c>
      <c r="E12947">
        <v>4.7500000000000001E-2</v>
      </c>
      <c r="F12947">
        <v>2.2499999999999999E-2</v>
      </c>
      <c r="G12947">
        <v>0</v>
      </c>
      <c r="H12947">
        <v>0</v>
      </c>
      <c r="I12947">
        <v>0</v>
      </c>
    </row>
    <row r="12948" spans="1:9" x14ac:dyDescent="0.25">
      <c r="A12948" t="s">
        <v>725</v>
      </c>
      <c r="B12948">
        <v>28641</v>
      </c>
      <c r="C12948" s="593">
        <v>6.7500000000000004E-2</v>
      </c>
      <c r="D12948" t="s">
        <v>4413</v>
      </c>
      <c r="E12948">
        <v>4.7500000000000001E-2</v>
      </c>
      <c r="F12948">
        <v>0.02</v>
      </c>
      <c r="G12948">
        <v>0</v>
      </c>
      <c r="H12948">
        <v>0</v>
      </c>
      <c r="I12948">
        <v>0</v>
      </c>
    </row>
    <row r="12949" spans="1:9" x14ac:dyDescent="0.25">
      <c r="A12949" t="s">
        <v>725</v>
      </c>
      <c r="B12949">
        <v>28642</v>
      </c>
      <c r="C12949" s="593">
        <v>7.0000000000000007E-2</v>
      </c>
      <c r="D12949" t="s">
        <v>4104</v>
      </c>
      <c r="E12949">
        <v>4.7500000000000001E-2</v>
      </c>
      <c r="F12949">
        <v>2.2499999999999999E-2</v>
      </c>
      <c r="G12949">
        <v>0</v>
      </c>
      <c r="H12949">
        <v>0</v>
      </c>
      <c r="I12949">
        <v>0</v>
      </c>
    </row>
    <row r="12950" spans="1:9" x14ac:dyDescent="0.25">
      <c r="A12950" t="s">
        <v>725</v>
      </c>
      <c r="B12950">
        <v>28643</v>
      </c>
      <c r="C12950" s="593">
        <v>7.0000000000000007E-2</v>
      </c>
      <c r="D12950" t="s">
        <v>3122</v>
      </c>
      <c r="E12950">
        <v>4.7500000000000001E-2</v>
      </c>
      <c r="F12950">
        <v>2.2499999999999999E-2</v>
      </c>
      <c r="G12950">
        <v>0</v>
      </c>
      <c r="H12950">
        <v>0</v>
      </c>
      <c r="I12950">
        <v>0</v>
      </c>
    </row>
    <row r="12951" spans="1:9" x14ac:dyDescent="0.25">
      <c r="A12951" t="s">
        <v>725</v>
      </c>
      <c r="B12951">
        <v>28644</v>
      </c>
      <c r="C12951" s="593">
        <v>7.0000000000000007E-2</v>
      </c>
      <c r="D12951" t="s">
        <v>4404</v>
      </c>
      <c r="E12951">
        <v>4.7500000000000001E-2</v>
      </c>
      <c r="F12951">
        <v>2.2499999999999999E-2</v>
      </c>
      <c r="G12951">
        <v>0</v>
      </c>
      <c r="H12951">
        <v>0</v>
      </c>
      <c r="I12951">
        <v>0</v>
      </c>
    </row>
    <row r="12952" spans="1:9" x14ac:dyDescent="0.25">
      <c r="A12952" t="s">
        <v>725</v>
      </c>
      <c r="B12952">
        <v>28645</v>
      </c>
      <c r="C12952" s="593">
        <v>7.0000000000000007E-2</v>
      </c>
      <c r="D12952" t="s">
        <v>1277</v>
      </c>
      <c r="E12952">
        <v>4.7500000000000001E-2</v>
      </c>
      <c r="F12952">
        <v>2.2499999999999999E-2</v>
      </c>
      <c r="G12952">
        <v>0</v>
      </c>
      <c r="H12952">
        <v>0</v>
      </c>
      <c r="I12952">
        <v>0</v>
      </c>
    </row>
    <row r="12953" spans="1:9" x14ac:dyDescent="0.25">
      <c r="A12953" t="s">
        <v>725</v>
      </c>
      <c r="B12953">
        <v>28646</v>
      </c>
      <c r="C12953" s="593">
        <v>6.7500000000000004E-2</v>
      </c>
      <c r="D12953" t="s">
        <v>4414</v>
      </c>
      <c r="E12953">
        <v>4.7500000000000001E-2</v>
      </c>
      <c r="F12953">
        <v>0.02</v>
      </c>
      <c r="G12953">
        <v>0</v>
      </c>
      <c r="H12953">
        <v>0</v>
      </c>
      <c r="I12953">
        <v>0</v>
      </c>
    </row>
    <row r="12954" spans="1:9" x14ac:dyDescent="0.25">
      <c r="A12954" t="s">
        <v>725</v>
      </c>
      <c r="B12954">
        <v>28647</v>
      </c>
      <c r="C12954" s="593">
        <v>6.7500000000000004E-2</v>
      </c>
      <c r="D12954" t="s">
        <v>4403</v>
      </c>
      <c r="E12954">
        <v>4.7500000000000001E-2</v>
      </c>
      <c r="F12954">
        <v>0.02</v>
      </c>
      <c r="G12954">
        <v>0</v>
      </c>
      <c r="H12954">
        <v>0</v>
      </c>
      <c r="I12954">
        <v>0</v>
      </c>
    </row>
    <row r="12955" spans="1:9" x14ac:dyDescent="0.25">
      <c r="A12955" t="s">
        <v>725</v>
      </c>
      <c r="B12955">
        <v>28649</v>
      </c>
      <c r="C12955" s="593">
        <v>7.0000000000000007E-2</v>
      </c>
      <c r="D12955" t="s">
        <v>4104</v>
      </c>
      <c r="E12955">
        <v>4.7500000000000001E-2</v>
      </c>
      <c r="F12955">
        <v>2.2499999999999999E-2</v>
      </c>
      <c r="G12955">
        <v>0</v>
      </c>
      <c r="H12955">
        <v>0</v>
      </c>
      <c r="I12955">
        <v>0</v>
      </c>
    </row>
    <row r="12956" spans="1:9" x14ac:dyDescent="0.25">
      <c r="A12956" t="s">
        <v>725</v>
      </c>
      <c r="B12956">
        <v>28650</v>
      </c>
      <c r="C12956" s="593">
        <v>7.0000000000000007E-2</v>
      </c>
      <c r="D12956" t="s">
        <v>4415</v>
      </c>
      <c r="E12956">
        <v>4.7500000000000001E-2</v>
      </c>
      <c r="F12956">
        <v>2.2499999999999999E-2</v>
      </c>
      <c r="G12956">
        <v>0</v>
      </c>
      <c r="H12956">
        <v>0</v>
      </c>
      <c r="I12956">
        <v>0</v>
      </c>
    </row>
    <row r="12957" spans="1:9" x14ac:dyDescent="0.25">
      <c r="A12957" t="s">
        <v>725</v>
      </c>
      <c r="B12957">
        <v>28651</v>
      </c>
      <c r="C12957" s="593">
        <v>7.0000000000000007E-2</v>
      </c>
      <c r="D12957" t="s">
        <v>4416</v>
      </c>
      <c r="E12957">
        <v>4.7500000000000001E-2</v>
      </c>
      <c r="F12957">
        <v>2.2499999999999999E-2</v>
      </c>
      <c r="G12957">
        <v>0</v>
      </c>
      <c r="H12957">
        <v>0</v>
      </c>
      <c r="I12957">
        <v>0</v>
      </c>
    </row>
    <row r="12958" spans="1:9" x14ac:dyDescent="0.25">
      <c r="A12958" t="s">
        <v>725</v>
      </c>
      <c r="B12958">
        <v>28652</v>
      </c>
      <c r="C12958" s="593">
        <v>6.7500000000000004E-2</v>
      </c>
      <c r="D12958" t="s">
        <v>4403</v>
      </c>
      <c r="E12958">
        <v>4.7500000000000001E-2</v>
      </c>
      <c r="F12958">
        <v>0.02</v>
      </c>
      <c r="G12958">
        <v>0</v>
      </c>
      <c r="H12958">
        <v>0</v>
      </c>
      <c r="I12958">
        <v>0</v>
      </c>
    </row>
    <row r="12959" spans="1:9" x14ac:dyDescent="0.25">
      <c r="A12959" t="s">
        <v>725</v>
      </c>
      <c r="B12959">
        <v>28653</v>
      </c>
      <c r="C12959" s="593">
        <v>6.7500000000000004E-2</v>
      </c>
      <c r="D12959" t="s">
        <v>4403</v>
      </c>
      <c r="E12959">
        <v>4.7500000000000001E-2</v>
      </c>
      <c r="F12959">
        <v>0.02</v>
      </c>
      <c r="G12959">
        <v>0</v>
      </c>
      <c r="H12959">
        <v>0</v>
      </c>
      <c r="I12959">
        <v>0</v>
      </c>
    </row>
    <row r="12960" spans="1:9" x14ac:dyDescent="0.25">
      <c r="A12960" t="s">
        <v>725</v>
      </c>
      <c r="B12960">
        <v>28654</v>
      </c>
      <c r="C12960" s="593">
        <v>7.0000000000000007E-2</v>
      </c>
      <c r="D12960" t="s">
        <v>1277</v>
      </c>
      <c r="E12960">
        <v>4.7500000000000001E-2</v>
      </c>
      <c r="F12960">
        <v>2.2499999999999999E-2</v>
      </c>
      <c r="G12960">
        <v>0</v>
      </c>
      <c r="H12960">
        <v>0</v>
      </c>
      <c r="I12960">
        <v>0</v>
      </c>
    </row>
    <row r="12961" spans="1:9" x14ac:dyDescent="0.25">
      <c r="A12961" t="s">
        <v>725</v>
      </c>
      <c r="B12961">
        <v>28655</v>
      </c>
      <c r="C12961" s="593">
        <v>7.0000000000000007E-2</v>
      </c>
      <c r="D12961" t="s">
        <v>4262</v>
      </c>
      <c r="E12961">
        <v>4.7500000000000001E-2</v>
      </c>
      <c r="F12961">
        <v>2.2499999999999999E-2</v>
      </c>
      <c r="G12961">
        <v>0</v>
      </c>
      <c r="H12961">
        <v>0</v>
      </c>
      <c r="I12961">
        <v>0</v>
      </c>
    </row>
    <row r="12962" spans="1:9" x14ac:dyDescent="0.25">
      <c r="A12962" t="s">
        <v>725</v>
      </c>
      <c r="B12962">
        <v>28656</v>
      </c>
      <c r="C12962" s="593">
        <v>7.0000000000000007E-2</v>
      </c>
      <c r="D12962" t="s">
        <v>4416</v>
      </c>
      <c r="E12962">
        <v>4.7500000000000001E-2</v>
      </c>
      <c r="F12962">
        <v>2.2499999999999999E-2</v>
      </c>
      <c r="G12962">
        <v>0</v>
      </c>
      <c r="H12962">
        <v>0</v>
      </c>
      <c r="I12962">
        <v>0</v>
      </c>
    </row>
    <row r="12963" spans="1:9" x14ac:dyDescent="0.25">
      <c r="A12963" t="s">
        <v>725</v>
      </c>
      <c r="B12963">
        <v>28657</v>
      </c>
      <c r="C12963" s="593">
        <v>6.7500000000000004E-2</v>
      </c>
      <c r="D12963" t="s">
        <v>4405</v>
      </c>
      <c r="E12963">
        <v>4.7500000000000001E-2</v>
      </c>
      <c r="F12963">
        <v>0.02</v>
      </c>
      <c r="G12963">
        <v>0</v>
      </c>
      <c r="H12963">
        <v>0</v>
      </c>
      <c r="I12963">
        <v>0</v>
      </c>
    </row>
    <row r="12964" spans="1:9" x14ac:dyDescent="0.25">
      <c r="A12964" t="s">
        <v>725</v>
      </c>
      <c r="B12964">
        <v>28658</v>
      </c>
      <c r="C12964" s="593">
        <v>7.0000000000000007E-2</v>
      </c>
      <c r="D12964" t="s">
        <v>1486</v>
      </c>
      <c r="E12964">
        <v>4.7500000000000001E-2</v>
      </c>
      <c r="F12964">
        <v>2.2499999999999999E-2</v>
      </c>
      <c r="G12964">
        <v>0</v>
      </c>
      <c r="H12964">
        <v>0</v>
      </c>
      <c r="I12964">
        <v>0</v>
      </c>
    </row>
    <row r="12965" spans="1:9" x14ac:dyDescent="0.25">
      <c r="A12965" t="s">
        <v>725</v>
      </c>
      <c r="B12965">
        <v>28659</v>
      </c>
      <c r="C12965" s="593">
        <v>7.0000000000000007E-2</v>
      </c>
      <c r="D12965" t="s">
        <v>4417</v>
      </c>
      <c r="E12965">
        <v>4.7500000000000001E-2</v>
      </c>
      <c r="F12965">
        <v>2.2499999999999999E-2</v>
      </c>
      <c r="G12965">
        <v>0</v>
      </c>
      <c r="H12965">
        <v>0</v>
      </c>
      <c r="I12965">
        <v>0</v>
      </c>
    </row>
    <row r="12966" spans="1:9" x14ac:dyDescent="0.25">
      <c r="A12966" t="s">
        <v>725</v>
      </c>
      <c r="B12966">
        <v>28660</v>
      </c>
      <c r="C12966" s="593">
        <v>6.7500000000000004E-2</v>
      </c>
      <c r="D12966" t="s">
        <v>4258</v>
      </c>
      <c r="E12966">
        <v>4.7500000000000001E-2</v>
      </c>
      <c r="F12966">
        <v>0.02</v>
      </c>
      <c r="G12966">
        <v>0</v>
      </c>
      <c r="H12966">
        <v>0</v>
      </c>
      <c r="I12966">
        <v>0</v>
      </c>
    </row>
    <row r="12967" spans="1:9" x14ac:dyDescent="0.25">
      <c r="A12967" t="s">
        <v>725</v>
      </c>
      <c r="B12967">
        <v>28661</v>
      </c>
      <c r="C12967" s="593">
        <v>6.7500000000000004E-2</v>
      </c>
      <c r="D12967" t="s">
        <v>1376</v>
      </c>
      <c r="E12967">
        <v>4.7500000000000001E-2</v>
      </c>
      <c r="F12967">
        <v>0.02</v>
      </c>
      <c r="G12967">
        <v>0</v>
      </c>
      <c r="H12967">
        <v>0</v>
      </c>
      <c r="I12967">
        <v>0</v>
      </c>
    </row>
    <row r="12968" spans="1:9" x14ac:dyDescent="0.25">
      <c r="A12968" t="s">
        <v>725</v>
      </c>
      <c r="B12968">
        <v>28662</v>
      </c>
      <c r="C12968" s="593">
        <v>6.7500000000000004E-2</v>
      </c>
      <c r="D12968" t="s">
        <v>4403</v>
      </c>
      <c r="E12968">
        <v>4.7500000000000001E-2</v>
      </c>
      <c r="F12968">
        <v>0.02</v>
      </c>
      <c r="G12968">
        <v>0</v>
      </c>
      <c r="H12968">
        <v>0</v>
      </c>
      <c r="I12968">
        <v>0</v>
      </c>
    </row>
    <row r="12969" spans="1:9" x14ac:dyDescent="0.25">
      <c r="A12969" t="s">
        <v>725</v>
      </c>
      <c r="B12969">
        <v>28663</v>
      </c>
      <c r="C12969" s="593">
        <v>6.7500000000000004E-2</v>
      </c>
      <c r="D12969" t="s">
        <v>4408</v>
      </c>
      <c r="E12969">
        <v>4.7500000000000001E-2</v>
      </c>
      <c r="F12969">
        <v>0.02</v>
      </c>
      <c r="G12969">
        <v>0</v>
      </c>
      <c r="H12969">
        <v>0</v>
      </c>
      <c r="I12969">
        <v>0</v>
      </c>
    </row>
    <row r="12970" spans="1:9" x14ac:dyDescent="0.25">
      <c r="A12970" t="s">
        <v>725</v>
      </c>
      <c r="B12970">
        <v>28664</v>
      </c>
      <c r="C12970" s="593">
        <v>6.7500000000000004E-2</v>
      </c>
      <c r="D12970" t="s">
        <v>4403</v>
      </c>
      <c r="E12970">
        <v>4.7500000000000001E-2</v>
      </c>
      <c r="F12970">
        <v>0.02</v>
      </c>
      <c r="G12970">
        <v>0</v>
      </c>
      <c r="H12970">
        <v>0</v>
      </c>
      <c r="I12970">
        <v>0</v>
      </c>
    </row>
    <row r="12971" spans="1:9" x14ac:dyDescent="0.25">
      <c r="A12971" t="s">
        <v>725</v>
      </c>
      <c r="B12971">
        <v>28665</v>
      </c>
      <c r="C12971" s="593">
        <v>7.0000000000000007E-2</v>
      </c>
      <c r="D12971" t="s">
        <v>4104</v>
      </c>
      <c r="E12971">
        <v>4.7500000000000001E-2</v>
      </c>
      <c r="F12971">
        <v>2.2499999999999999E-2</v>
      </c>
      <c r="G12971">
        <v>0</v>
      </c>
      <c r="H12971">
        <v>0</v>
      </c>
      <c r="I12971">
        <v>0</v>
      </c>
    </row>
    <row r="12972" spans="1:9" x14ac:dyDescent="0.25">
      <c r="A12972" t="s">
        <v>725</v>
      </c>
      <c r="B12972">
        <v>28666</v>
      </c>
      <c r="C12972" s="593">
        <v>6.7500000000000004E-2</v>
      </c>
      <c r="D12972" t="s">
        <v>4413</v>
      </c>
      <c r="E12972">
        <v>4.7500000000000001E-2</v>
      </c>
      <c r="F12972">
        <v>0.02</v>
      </c>
      <c r="G12972">
        <v>0</v>
      </c>
      <c r="H12972">
        <v>0</v>
      </c>
      <c r="I12972">
        <v>0</v>
      </c>
    </row>
    <row r="12973" spans="1:9" x14ac:dyDescent="0.25">
      <c r="A12973" t="s">
        <v>725</v>
      </c>
      <c r="B12973">
        <v>28667</v>
      </c>
      <c r="C12973" s="593">
        <v>6.7500000000000004E-2</v>
      </c>
      <c r="D12973" t="s">
        <v>1376</v>
      </c>
      <c r="E12973">
        <v>4.7500000000000001E-2</v>
      </c>
      <c r="F12973">
        <v>0.02</v>
      </c>
      <c r="G12973">
        <v>0</v>
      </c>
      <c r="H12973">
        <v>0</v>
      </c>
      <c r="I12973">
        <v>0</v>
      </c>
    </row>
    <row r="12974" spans="1:9" x14ac:dyDescent="0.25">
      <c r="A12974" t="s">
        <v>725</v>
      </c>
      <c r="B12974">
        <v>28668</v>
      </c>
      <c r="C12974" s="593">
        <v>6.7500000000000004E-2</v>
      </c>
      <c r="D12974" t="s">
        <v>4408</v>
      </c>
      <c r="E12974">
        <v>4.7500000000000001E-2</v>
      </c>
      <c r="F12974">
        <v>0.02</v>
      </c>
      <c r="G12974">
        <v>0</v>
      </c>
      <c r="H12974">
        <v>0</v>
      </c>
      <c r="I12974">
        <v>0</v>
      </c>
    </row>
    <row r="12975" spans="1:9" x14ac:dyDescent="0.25">
      <c r="A12975" t="s">
        <v>725</v>
      </c>
      <c r="B12975">
        <v>28669</v>
      </c>
      <c r="C12975" s="593">
        <v>7.0000000000000007E-2</v>
      </c>
      <c r="D12975" t="s">
        <v>4104</v>
      </c>
      <c r="E12975">
        <v>4.7500000000000001E-2</v>
      </c>
      <c r="F12975">
        <v>2.2499999999999999E-2</v>
      </c>
      <c r="G12975">
        <v>0</v>
      </c>
      <c r="H12975">
        <v>0</v>
      </c>
      <c r="I12975">
        <v>0</v>
      </c>
    </row>
    <row r="12976" spans="1:9" x14ac:dyDescent="0.25">
      <c r="A12976" t="s">
        <v>725</v>
      </c>
      <c r="B12976">
        <v>28670</v>
      </c>
      <c r="C12976" s="593">
        <v>7.0000000000000007E-2</v>
      </c>
      <c r="D12976" t="s">
        <v>4418</v>
      </c>
      <c r="E12976">
        <v>4.7500000000000001E-2</v>
      </c>
      <c r="F12976">
        <v>2.2499999999999999E-2</v>
      </c>
      <c r="G12976">
        <v>0</v>
      </c>
      <c r="H12976">
        <v>0</v>
      </c>
      <c r="I12976">
        <v>0</v>
      </c>
    </row>
    <row r="12977" spans="1:9" x14ac:dyDescent="0.25">
      <c r="A12977" t="s">
        <v>725</v>
      </c>
      <c r="B12977">
        <v>28671</v>
      </c>
      <c r="C12977" s="593">
        <v>6.7500000000000004E-2</v>
      </c>
      <c r="D12977" t="s">
        <v>4419</v>
      </c>
      <c r="E12977">
        <v>4.7500000000000001E-2</v>
      </c>
      <c r="F12977">
        <v>0.02</v>
      </c>
      <c r="G12977">
        <v>0</v>
      </c>
      <c r="H12977">
        <v>0</v>
      </c>
      <c r="I12977">
        <v>0</v>
      </c>
    </row>
    <row r="12978" spans="1:9" x14ac:dyDescent="0.25">
      <c r="A12978" t="s">
        <v>725</v>
      </c>
      <c r="B12978">
        <v>28672</v>
      </c>
      <c r="C12978" s="593">
        <v>7.0000000000000007E-2</v>
      </c>
      <c r="D12978" t="s">
        <v>4404</v>
      </c>
      <c r="E12978">
        <v>4.7500000000000001E-2</v>
      </c>
      <c r="F12978">
        <v>2.2499999999999999E-2</v>
      </c>
      <c r="G12978">
        <v>0</v>
      </c>
      <c r="H12978">
        <v>0</v>
      </c>
      <c r="I12978">
        <v>0</v>
      </c>
    </row>
    <row r="12979" spans="1:9" x14ac:dyDescent="0.25">
      <c r="A12979" t="s">
        <v>725</v>
      </c>
      <c r="B12979">
        <v>28673</v>
      </c>
      <c r="C12979" s="593">
        <v>7.0000000000000007E-2</v>
      </c>
      <c r="D12979" t="s">
        <v>4267</v>
      </c>
      <c r="E12979">
        <v>4.7500000000000001E-2</v>
      </c>
      <c r="F12979">
        <v>2.2499999999999999E-2</v>
      </c>
      <c r="G12979">
        <v>0</v>
      </c>
      <c r="H12979">
        <v>0</v>
      </c>
      <c r="I12979">
        <v>0</v>
      </c>
    </row>
    <row r="12980" spans="1:9" x14ac:dyDescent="0.25">
      <c r="A12980" t="s">
        <v>725</v>
      </c>
      <c r="B12980">
        <v>28675</v>
      </c>
      <c r="C12980" s="593">
        <v>6.7500000000000004E-2</v>
      </c>
      <c r="D12980" t="s">
        <v>2892</v>
      </c>
      <c r="E12980">
        <v>4.7500000000000001E-2</v>
      </c>
      <c r="F12980">
        <v>0.02</v>
      </c>
      <c r="G12980">
        <v>0</v>
      </c>
      <c r="H12980">
        <v>0</v>
      </c>
      <c r="I12980">
        <v>0</v>
      </c>
    </row>
    <row r="12981" spans="1:9" x14ac:dyDescent="0.25">
      <c r="A12981" t="s">
        <v>725</v>
      </c>
      <c r="B12981">
        <v>28676</v>
      </c>
      <c r="C12981" s="593">
        <v>7.0000000000000007E-2</v>
      </c>
      <c r="D12981" t="s">
        <v>4097</v>
      </c>
      <c r="E12981">
        <v>4.7500000000000001E-2</v>
      </c>
      <c r="F12981">
        <v>2.2499999999999999E-2</v>
      </c>
      <c r="G12981">
        <v>0</v>
      </c>
      <c r="H12981">
        <v>0</v>
      </c>
      <c r="I12981">
        <v>0</v>
      </c>
    </row>
    <row r="12982" spans="1:9" x14ac:dyDescent="0.25">
      <c r="A12982" t="s">
        <v>725</v>
      </c>
      <c r="B12982">
        <v>28677</v>
      </c>
      <c r="C12982" s="593">
        <v>7.0000000000000007E-2</v>
      </c>
      <c r="D12982" t="s">
        <v>3450</v>
      </c>
      <c r="E12982">
        <v>4.7500000000000001E-2</v>
      </c>
      <c r="F12982">
        <v>2.2499999999999999E-2</v>
      </c>
      <c r="G12982">
        <v>0</v>
      </c>
      <c r="H12982">
        <v>0</v>
      </c>
      <c r="I12982">
        <v>0</v>
      </c>
    </row>
    <row r="12983" spans="1:9" x14ac:dyDescent="0.25">
      <c r="A12983" t="s">
        <v>725</v>
      </c>
      <c r="B12983">
        <v>28678</v>
      </c>
      <c r="C12983" s="593">
        <v>7.0000000000000007E-2</v>
      </c>
      <c r="D12983" t="s">
        <v>1277</v>
      </c>
      <c r="E12983">
        <v>4.7500000000000001E-2</v>
      </c>
      <c r="F12983">
        <v>2.2499999999999999E-2</v>
      </c>
      <c r="G12983">
        <v>0</v>
      </c>
      <c r="H12983">
        <v>0</v>
      </c>
      <c r="I12983">
        <v>0</v>
      </c>
    </row>
    <row r="12984" spans="1:9" x14ac:dyDescent="0.25">
      <c r="A12984" t="s">
        <v>725</v>
      </c>
      <c r="B12984">
        <v>28679</v>
      </c>
      <c r="C12984" s="593">
        <v>6.7500000000000004E-2</v>
      </c>
      <c r="D12984" t="s">
        <v>4403</v>
      </c>
      <c r="E12984">
        <v>4.7500000000000001E-2</v>
      </c>
      <c r="F12984">
        <v>0.02</v>
      </c>
      <c r="G12984">
        <v>0</v>
      </c>
      <c r="H12984">
        <v>0</v>
      </c>
      <c r="I12984">
        <v>0</v>
      </c>
    </row>
    <row r="12985" spans="1:9" x14ac:dyDescent="0.25">
      <c r="A12985" t="s">
        <v>725</v>
      </c>
      <c r="B12985">
        <v>28680</v>
      </c>
      <c r="C12985" s="593">
        <v>6.7500000000000004E-2</v>
      </c>
      <c r="D12985" t="s">
        <v>4420</v>
      </c>
      <c r="E12985">
        <v>4.7500000000000001E-2</v>
      </c>
      <c r="F12985">
        <v>0.02</v>
      </c>
      <c r="G12985">
        <v>0</v>
      </c>
      <c r="H12985">
        <v>0</v>
      </c>
      <c r="I12985">
        <v>0</v>
      </c>
    </row>
    <row r="12986" spans="1:9" x14ac:dyDescent="0.25">
      <c r="A12986" t="s">
        <v>725</v>
      </c>
      <c r="B12986">
        <v>28681</v>
      </c>
      <c r="C12986" s="593">
        <v>7.0000000000000007E-2</v>
      </c>
      <c r="D12986" t="s">
        <v>4421</v>
      </c>
      <c r="E12986">
        <v>4.7500000000000001E-2</v>
      </c>
      <c r="F12986">
        <v>2.2499999999999999E-2</v>
      </c>
      <c r="G12986">
        <v>0</v>
      </c>
      <c r="H12986">
        <v>0</v>
      </c>
      <c r="I12986">
        <v>0</v>
      </c>
    </row>
    <row r="12987" spans="1:9" x14ac:dyDescent="0.25">
      <c r="A12987" t="s">
        <v>725</v>
      </c>
      <c r="B12987">
        <v>28682</v>
      </c>
      <c r="C12987" s="593">
        <v>7.0000000000000007E-2</v>
      </c>
      <c r="D12987" t="s">
        <v>4267</v>
      </c>
      <c r="E12987">
        <v>4.7500000000000001E-2</v>
      </c>
      <c r="F12987">
        <v>2.2499999999999999E-2</v>
      </c>
      <c r="G12987">
        <v>0</v>
      </c>
      <c r="H12987">
        <v>0</v>
      </c>
      <c r="I12987">
        <v>0</v>
      </c>
    </row>
    <row r="12988" spans="1:9" x14ac:dyDescent="0.25">
      <c r="A12988" t="s">
        <v>725</v>
      </c>
      <c r="B12988">
        <v>28683</v>
      </c>
      <c r="C12988" s="593">
        <v>7.0000000000000007E-2</v>
      </c>
      <c r="D12988" t="s">
        <v>4097</v>
      </c>
      <c r="E12988">
        <v>4.7500000000000001E-2</v>
      </c>
      <c r="F12988">
        <v>2.2499999999999999E-2</v>
      </c>
      <c r="G12988">
        <v>0</v>
      </c>
      <c r="H12988">
        <v>0</v>
      </c>
      <c r="I12988">
        <v>0</v>
      </c>
    </row>
    <row r="12989" spans="1:9" x14ac:dyDescent="0.25">
      <c r="A12989" t="s">
        <v>725</v>
      </c>
      <c r="B12989">
        <v>28684</v>
      </c>
      <c r="C12989" s="593">
        <v>7.0000000000000007E-2</v>
      </c>
      <c r="D12989" t="s">
        <v>4404</v>
      </c>
      <c r="E12989">
        <v>4.7500000000000001E-2</v>
      </c>
      <c r="F12989">
        <v>2.2499999999999999E-2</v>
      </c>
      <c r="G12989">
        <v>0</v>
      </c>
      <c r="H12989">
        <v>0</v>
      </c>
      <c r="I12989">
        <v>0</v>
      </c>
    </row>
    <row r="12990" spans="1:9" x14ac:dyDescent="0.25">
      <c r="A12990" t="s">
        <v>725</v>
      </c>
      <c r="B12990">
        <v>28685</v>
      </c>
      <c r="C12990" s="593">
        <v>7.0000000000000007E-2</v>
      </c>
      <c r="D12990" t="s">
        <v>4104</v>
      </c>
      <c r="E12990">
        <v>4.7500000000000001E-2</v>
      </c>
      <c r="F12990">
        <v>2.2499999999999999E-2</v>
      </c>
      <c r="G12990">
        <v>0</v>
      </c>
      <c r="H12990">
        <v>0</v>
      </c>
      <c r="I12990">
        <v>0</v>
      </c>
    </row>
    <row r="12991" spans="1:9" x14ac:dyDescent="0.25">
      <c r="A12991" t="s">
        <v>725</v>
      </c>
      <c r="B12991">
        <v>28687</v>
      </c>
      <c r="C12991" s="593">
        <v>6.7500000000000004E-2</v>
      </c>
      <c r="D12991" t="s">
        <v>4422</v>
      </c>
      <c r="E12991">
        <v>4.7500000000000001E-2</v>
      </c>
      <c r="F12991">
        <v>0.02</v>
      </c>
      <c r="G12991">
        <v>0</v>
      </c>
      <c r="H12991">
        <v>0</v>
      </c>
      <c r="I12991">
        <v>0</v>
      </c>
    </row>
    <row r="12992" spans="1:9" x14ac:dyDescent="0.25">
      <c r="A12992" t="s">
        <v>725</v>
      </c>
      <c r="B12992">
        <v>28688</v>
      </c>
      <c r="C12992" s="593">
        <v>6.7500000000000004E-2</v>
      </c>
      <c r="D12992" t="s">
        <v>4258</v>
      </c>
      <c r="E12992">
        <v>4.7500000000000001E-2</v>
      </c>
      <c r="F12992">
        <v>0.02</v>
      </c>
      <c r="G12992">
        <v>0</v>
      </c>
      <c r="H12992">
        <v>0</v>
      </c>
      <c r="I12992">
        <v>0</v>
      </c>
    </row>
    <row r="12993" spans="1:9" x14ac:dyDescent="0.25">
      <c r="A12993" t="s">
        <v>725</v>
      </c>
      <c r="B12993">
        <v>28689</v>
      </c>
      <c r="C12993" s="593">
        <v>7.0000000000000007E-2</v>
      </c>
      <c r="D12993" t="s">
        <v>1277</v>
      </c>
      <c r="E12993">
        <v>4.7500000000000001E-2</v>
      </c>
      <c r="F12993">
        <v>2.2499999999999999E-2</v>
      </c>
      <c r="G12993">
        <v>0</v>
      </c>
      <c r="H12993">
        <v>0</v>
      </c>
      <c r="I12993">
        <v>0</v>
      </c>
    </row>
    <row r="12994" spans="1:9" x14ac:dyDescent="0.25">
      <c r="A12994" t="s">
        <v>725</v>
      </c>
      <c r="B12994">
        <v>28690</v>
      </c>
      <c r="C12994" s="593">
        <v>6.7500000000000004E-2</v>
      </c>
      <c r="D12994" t="s">
        <v>4406</v>
      </c>
      <c r="E12994">
        <v>4.7500000000000001E-2</v>
      </c>
      <c r="F12994">
        <v>0.02</v>
      </c>
      <c r="G12994">
        <v>0</v>
      </c>
      <c r="H12994">
        <v>0</v>
      </c>
      <c r="I12994">
        <v>0</v>
      </c>
    </row>
    <row r="12995" spans="1:9" x14ac:dyDescent="0.25">
      <c r="A12995" t="s">
        <v>725</v>
      </c>
      <c r="B12995">
        <v>28691</v>
      </c>
      <c r="C12995" s="593">
        <v>6.7500000000000004E-2</v>
      </c>
      <c r="D12995" t="s">
        <v>4423</v>
      </c>
      <c r="E12995">
        <v>4.7500000000000001E-2</v>
      </c>
      <c r="F12995">
        <v>0.02</v>
      </c>
      <c r="G12995">
        <v>0</v>
      </c>
      <c r="H12995">
        <v>0</v>
      </c>
      <c r="I12995">
        <v>0</v>
      </c>
    </row>
    <row r="12996" spans="1:9" x14ac:dyDescent="0.25">
      <c r="A12996" t="s">
        <v>725</v>
      </c>
      <c r="B12996">
        <v>28692</v>
      </c>
      <c r="C12996" s="593">
        <v>6.7500000000000004E-2</v>
      </c>
      <c r="D12996" t="s">
        <v>4423</v>
      </c>
      <c r="E12996">
        <v>4.7500000000000001E-2</v>
      </c>
      <c r="F12996">
        <v>0.02</v>
      </c>
      <c r="G12996">
        <v>0</v>
      </c>
      <c r="H12996">
        <v>0</v>
      </c>
      <c r="I12996">
        <v>0</v>
      </c>
    </row>
    <row r="12997" spans="1:9" x14ac:dyDescent="0.25">
      <c r="A12997" t="s">
        <v>725</v>
      </c>
      <c r="B12997">
        <v>28693</v>
      </c>
      <c r="C12997" s="593">
        <v>7.0000000000000007E-2</v>
      </c>
      <c r="D12997" t="s">
        <v>3122</v>
      </c>
      <c r="E12997">
        <v>4.7500000000000001E-2</v>
      </c>
      <c r="F12997">
        <v>2.2499999999999999E-2</v>
      </c>
      <c r="G12997">
        <v>0</v>
      </c>
      <c r="H12997">
        <v>0</v>
      </c>
      <c r="I12997">
        <v>0</v>
      </c>
    </row>
    <row r="12998" spans="1:9" x14ac:dyDescent="0.25">
      <c r="A12998" t="s">
        <v>725</v>
      </c>
      <c r="B12998">
        <v>28694</v>
      </c>
      <c r="C12998" s="593">
        <v>7.0000000000000007E-2</v>
      </c>
      <c r="D12998" t="s">
        <v>1168</v>
      </c>
      <c r="E12998">
        <v>4.7500000000000001E-2</v>
      </c>
      <c r="F12998">
        <v>2.2499999999999999E-2</v>
      </c>
      <c r="G12998">
        <v>0</v>
      </c>
      <c r="H12998">
        <v>0</v>
      </c>
      <c r="I12998">
        <v>0</v>
      </c>
    </row>
    <row r="12999" spans="1:9" x14ac:dyDescent="0.25">
      <c r="A12999" t="s">
        <v>725</v>
      </c>
      <c r="B12999">
        <v>28697</v>
      </c>
      <c r="C12999" s="593">
        <v>7.0000000000000007E-2</v>
      </c>
      <c r="D12999" t="s">
        <v>4417</v>
      </c>
      <c r="E12999">
        <v>4.7500000000000001E-2</v>
      </c>
      <c r="F12999">
        <v>2.2499999999999999E-2</v>
      </c>
      <c r="G12999">
        <v>0</v>
      </c>
      <c r="H12999">
        <v>0</v>
      </c>
      <c r="I12999">
        <v>0</v>
      </c>
    </row>
    <row r="13000" spans="1:9" x14ac:dyDescent="0.25">
      <c r="A13000" t="s">
        <v>725</v>
      </c>
      <c r="B13000">
        <v>28698</v>
      </c>
      <c r="C13000" s="593">
        <v>7.0000000000000007E-2</v>
      </c>
      <c r="D13000" t="s">
        <v>4404</v>
      </c>
      <c r="E13000">
        <v>4.7500000000000001E-2</v>
      </c>
      <c r="F13000">
        <v>2.2499999999999999E-2</v>
      </c>
      <c r="G13000">
        <v>0</v>
      </c>
      <c r="H13000">
        <v>0</v>
      </c>
      <c r="I13000">
        <v>0</v>
      </c>
    </row>
    <row r="13001" spans="1:9" x14ac:dyDescent="0.25">
      <c r="A13001" t="s">
        <v>725</v>
      </c>
      <c r="B13001">
        <v>28699</v>
      </c>
      <c r="C13001" s="593">
        <v>6.7500000000000004E-2</v>
      </c>
      <c r="D13001" t="s">
        <v>4258</v>
      </c>
      <c r="E13001">
        <v>4.7500000000000001E-2</v>
      </c>
      <c r="F13001">
        <v>0.02</v>
      </c>
      <c r="G13001">
        <v>0</v>
      </c>
      <c r="H13001">
        <v>0</v>
      </c>
      <c r="I13001">
        <v>0</v>
      </c>
    </row>
    <row r="13002" spans="1:9" x14ac:dyDescent="0.25">
      <c r="A13002" t="s">
        <v>725</v>
      </c>
      <c r="B13002">
        <v>28701</v>
      </c>
      <c r="C13002" s="593">
        <v>7.0000000000000007E-2</v>
      </c>
      <c r="D13002" t="s">
        <v>4424</v>
      </c>
      <c r="E13002">
        <v>4.7500000000000001E-2</v>
      </c>
      <c r="F13002">
        <v>2.2499999999999999E-2</v>
      </c>
      <c r="G13002">
        <v>0</v>
      </c>
      <c r="H13002">
        <v>0</v>
      </c>
      <c r="I13002">
        <v>0</v>
      </c>
    </row>
    <row r="13003" spans="1:9" x14ac:dyDescent="0.25">
      <c r="A13003" t="s">
        <v>725</v>
      </c>
      <c r="B13003">
        <v>28702</v>
      </c>
      <c r="C13003" s="593">
        <v>7.0000000000000007E-2</v>
      </c>
      <c r="D13003" t="s">
        <v>4425</v>
      </c>
      <c r="E13003">
        <v>4.7500000000000001E-2</v>
      </c>
      <c r="F13003">
        <v>2.2499999999999999E-2</v>
      </c>
      <c r="G13003">
        <v>0</v>
      </c>
      <c r="H13003">
        <v>0</v>
      </c>
      <c r="I13003">
        <v>0</v>
      </c>
    </row>
    <row r="13004" spans="1:9" x14ac:dyDescent="0.25">
      <c r="A13004" t="s">
        <v>725</v>
      </c>
      <c r="B13004">
        <v>28704</v>
      </c>
      <c r="C13004" s="593">
        <v>7.0000000000000007E-2</v>
      </c>
      <c r="D13004" t="s">
        <v>4426</v>
      </c>
      <c r="E13004">
        <v>4.7500000000000001E-2</v>
      </c>
      <c r="F13004">
        <v>2.2499999999999999E-2</v>
      </c>
      <c r="G13004">
        <v>0</v>
      </c>
      <c r="H13004">
        <v>0</v>
      </c>
      <c r="I13004">
        <v>0</v>
      </c>
    </row>
    <row r="13005" spans="1:9" x14ac:dyDescent="0.25">
      <c r="A13005" t="s">
        <v>725</v>
      </c>
      <c r="B13005">
        <v>28705</v>
      </c>
      <c r="C13005" s="593">
        <v>6.7500000000000004E-2</v>
      </c>
      <c r="D13005" t="s">
        <v>4427</v>
      </c>
      <c r="E13005">
        <v>4.7500000000000001E-2</v>
      </c>
      <c r="F13005">
        <v>0.02</v>
      </c>
      <c r="G13005">
        <v>0</v>
      </c>
      <c r="H13005">
        <v>0</v>
      </c>
      <c r="I13005">
        <v>0</v>
      </c>
    </row>
    <row r="13006" spans="1:9" x14ac:dyDescent="0.25">
      <c r="A13006" t="s">
        <v>725</v>
      </c>
      <c r="B13006">
        <v>28707</v>
      </c>
      <c r="C13006" s="593">
        <v>7.0000000000000007E-2</v>
      </c>
      <c r="D13006" t="s">
        <v>1415</v>
      </c>
      <c r="E13006">
        <v>4.7500000000000001E-2</v>
      </c>
      <c r="F13006">
        <v>2.2499999999999999E-2</v>
      </c>
      <c r="G13006">
        <v>0</v>
      </c>
      <c r="H13006">
        <v>0</v>
      </c>
      <c r="I13006">
        <v>0</v>
      </c>
    </row>
    <row r="13007" spans="1:9" x14ac:dyDescent="0.25">
      <c r="A13007" t="s">
        <v>725</v>
      </c>
      <c r="B13007">
        <v>28708</v>
      </c>
      <c r="C13007" s="593">
        <v>6.7500000000000004E-2</v>
      </c>
      <c r="D13007" t="s">
        <v>4428</v>
      </c>
      <c r="E13007">
        <v>4.7500000000000001E-2</v>
      </c>
      <c r="F13007">
        <v>0.02</v>
      </c>
      <c r="G13007">
        <v>0</v>
      </c>
      <c r="H13007">
        <v>0</v>
      </c>
      <c r="I13007">
        <v>0</v>
      </c>
    </row>
    <row r="13008" spans="1:9" x14ac:dyDescent="0.25">
      <c r="A13008" t="s">
        <v>725</v>
      </c>
      <c r="B13008">
        <v>28709</v>
      </c>
      <c r="C13008" s="593">
        <v>7.0000000000000007E-2</v>
      </c>
      <c r="D13008" t="s">
        <v>4426</v>
      </c>
      <c r="E13008">
        <v>4.7500000000000001E-2</v>
      </c>
      <c r="F13008">
        <v>2.2499999999999999E-2</v>
      </c>
      <c r="G13008">
        <v>0</v>
      </c>
      <c r="H13008">
        <v>0</v>
      </c>
      <c r="I13008">
        <v>0</v>
      </c>
    </row>
    <row r="13009" spans="1:9" x14ac:dyDescent="0.25">
      <c r="A13009" t="s">
        <v>725</v>
      </c>
      <c r="B13009">
        <v>28710</v>
      </c>
      <c r="C13009" s="593">
        <v>6.7500000000000004E-2</v>
      </c>
      <c r="D13009" t="s">
        <v>3239</v>
      </c>
      <c r="E13009">
        <v>4.7500000000000001E-2</v>
      </c>
      <c r="F13009">
        <v>0.02</v>
      </c>
      <c r="G13009">
        <v>0</v>
      </c>
      <c r="H13009">
        <v>0</v>
      </c>
      <c r="I13009">
        <v>0</v>
      </c>
    </row>
    <row r="13010" spans="1:9" x14ac:dyDescent="0.25">
      <c r="A13010" t="s">
        <v>725</v>
      </c>
      <c r="B13010">
        <v>28711</v>
      </c>
      <c r="C13010" s="593">
        <v>7.0000000000000007E-2</v>
      </c>
      <c r="D13010" t="s">
        <v>4429</v>
      </c>
      <c r="E13010">
        <v>4.7500000000000001E-2</v>
      </c>
      <c r="F13010">
        <v>2.2499999999999999E-2</v>
      </c>
      <c r="G13010">
        <v>0</v>
      </c>
      <c r="H13010">
        <v>0</v>
      </c>
      <c r="I13010">
        <v>0</v>
      </c>
    </row>
    <row r="13011" spans="1:9" x14ac:dyDescent="0.25">
      <c r="A13011" t="s">
        <v>725</v>
      </c>
      <c r="B13011">
        <v>28712</v>
      </c>
      <c r="C13011" s="593">
        <v>6.7500000000000004E-2</v>
      </c>
      <c r="D13011" t="s">
        <v>2413</v>
      </c>
      <c r="E13011">
        <v>4.7500000000000001E-2</v>
      </c>
      <c r="F13011">
        <v>0.02</v>
      </c>
      <c r="G13011">
        <v>0</v>
      </c>
      <c r="H13011">
        <v>0</v>
      </c>
      <c r="I13011">
        <v>0</v>
      </c>
    </row>
    <row r="13012" spans="1:9" x14ac:dyDescent="0.25">
      <c r="A13012" t="s">
        <v>725</v>
      </c>
      <c r="B13012">
        <v>28713</v>
      </c>
      <c r="C13012" s="593">
        <v>7.0000000000000007E-2</v>
      </c>
      <c r="D13012" t="s">
        <v>4430</v>
      </c>
      <c r="E13012">
        <v>4.7500000000000001E-2</v>
      </c>
      <c r="F13012">
        <v>2.2499999999999999E-2</v>
      </c>
      <c r="G13012">
        <v>0</v>
      </c>
      <c r="H13012">
        <v>0</v>
      </c>
      <c r="I13012">
        <v>0</v>
      </c>
    </row>
    <row r="13013" spans="1:9" x14ac:dyDescent="0.25">
      <c r="A13013" t="s">
        <v>725</v>
      </c>
      <c r="B13013">
        <v>28714</v>
      </c>
      <c r="C13013" s="593">
        <v>7.0000000000000007E-2</v>
      </c>
      <c r="D13013" t="s">
        <v>1395</v>
      </c>
      <c r="E13013">
        <v>4.7500000000000001E-2</v>
      </c>
      <c r="F13013">
        <v>2.2499999999999999E-2</v>
      </c>
      <c r="G13013">
        <v>0</v>
      </c>
      <c r="H13013">
        <v>0</v>
      </c>
      <c r="I13013">
        <v>0</v>
      </c>
    </row>
    <row r="13014" spans="1:9" x14ac:dyDescent="0.25">
      <c r="A13014" t="s">
        <v>725</v>
      </c>
      <c r="B13014">
        <v>28715</v>
      </c>
      <c r="C13014" s="593">
        <v>7.0000000000000007E-2</v>
      </c>
      <c r="D13014" t="s">
        <v>4431</v>
      </c>
      <c r="E13014">
        <v>4.7500000000000001E-2</v>
      </c>
      <c r="F13014">
        <v>2.2499999999999999E-2</v>
      </c>
      <c r="G13014">
        <v>0</v>
      </c>
      <c r="H13014">
        <v>0</v>
      </c>
      <c r="I13014">
        <v>0</v>
      </c>
    </row>
    <row r="13015" spans="1:9" x14ac:dyDescent="0.25">
      <c r="A13015" t="s">
        <v>725</v>
      </c>
      <c r="B13015">
        <v>28716</v>
      </c>
      <c r="C13015" s="593">
        <v>7.0000000000000007E-2</v>
      </c>
      <c r="D13015" t="s">
        <v>2665</v>
      </c>
      <c r="E13015">
        <v>4.7500000000000001E-2</v>
      </c>
      <c r="F13015">
        <v>2.2499999999999999E-2</v>
      </c>
      <c r="G13015">
        <v>0</v>
      </c>
      <c r="H13015">
        <v>0</v>
      </c>
      <c r="I13015">
        <v>0</v>
      </c>
    </row>
    <row r="13016" spans="1:9" x14ac:dyDescent="0.25">
      <c r="A13016" t="s">
        <v>725</v>
      </c>
      <c r="B13016">
        <v>28717</v>
      </c>
      <c r="C13016" s="593">
        <v>7.0000000000000007E-2</v>
      </c>
      <c r="D13016" t="s">
        <v>1415</v>
      </c>
      <c r="E13016">
        <v>4.7500000000000001E-2</v>
      </c>
      <c r="F13016">
        <v>2.2499999999999999E-2</v>
      </c>
      <c r="G13016">
        <v>0</v>
      </c>
      <c r="H13016">
        <v>0</v>
      </c>
      <c r="I13016">
        <v>0</v>
      </c>
    </row>
    <row r="13017" spans="1:9" x14ac:dyDescent="0.25">
      <c r="A13017" t="s">
        <v>725</v>
      </c>
      <c r="B13017">
        <v>28718</v>
      </c>
      <c r="C13017" s="593">
        <v>6.7500000000000004E-2</v>
      </c>
      <c r="D13017" t="s">
        <v>4428</v>
      </c>
      <c r="E13017">
        <v>4.7500000000000001E-2</v>
      </c>
      <c r="F13017">
        <v>0.02</v>
      </c>
      <c r="G13017">
        <v>0</v>
      </c>
      <c r="H13017">
        <v>0</v>
      </c>
      <c r="I13017">
        <v>0</v>
      </c>
    </row>
    <row r="13018" spans="1:9" x14ac:dyDescent="0.25">
      <c r="A13018" t="s">
        <v>725</v>
      </c>
      <c r="B13018">
        <v>28719</v>
      </c>
      <c r="C13018" s="593">
        <v>7.0000000000000007E-2</v>
      </c>
      <c r="D13018" t="s">
        <v>4430</v>
      </c>
      <c r="E13018">
        <v>4.7500000000000001E-2</v>
      </c>
      <c r="F13018">
        <v>2.2499999999999999E-2</v>
      </c>
      <c r="G13018">
        <v>0</v>
      </c>
      <c r="H13018">
        <v>0</v>
      </c>
      <c r="I13018">
        <v>0</v>
      </c>
    </row>
    <row r="13019" spans="1:9" x14ac:dyDescent="0.25">
      <c r="A13019" t="s">
        <v>725</v>
      </c>
      <c r="B13019">
        <v>28720</v>
      </c>
      <c r="C13019" s="593">
        <v>7.0000000000000007E-2</v>
      </c>
      <c r="D13019" t="s">
        <v>4432</v>
      </c>
      <c r="E13019">
        <v>4.7500000000000001E-2</v>
      </c>
      <c r="F13019">
        <v>2.2499999999999999E-2</v>
      </c>
      <c r="G13019">
        <v>0</v>
      </c>
      <c r="H13019">
        <v>0</v>
      </c>
      <c r="I13019">
        <v>0</v>
      </c>
    </row>
    <row r="13020" spans="1:9" x14ac:dyDescent="0.25">
      <c r="A13020" t="s">
        <v>725</v>
      </c>
      <c r="B13020">
        <v>28721</v>
      </c>
      <c r="C13020" s="593">
        <v>7.0000000000000007E-2</v>
      </c>
      <c r="D13020" t="s">
        <v>4433</v>
      </c>
      <c r="E13020">
        <v>4.7500000000000001E-2</v>
      </c>
      <c r="F13020">
        <v>2.2499999999999999E-2</v>
      </c>
      <c r="G13020">
        <v>0</v>
      </c>
      <c r="H13020">
        <v>0</v>
      </c>
      <c r="I13020">
        <v>0</v>
      </c>
    </row>
    <row r="13021" spans="1:9" x14ac:dyDescent="0.25">
      <c r="A13021" t="s">
        <v>725</v>
      </c>
      <c r="B13021">
        <v>28722</v>
      </c>
      <c r="C13021" s="593">
        <v>6.7500000000000004E-2</v>
      </c>
      <c r="D13021" t="s">
        <v>4349</v>
      </c>
      <c r="E13021">
        <v>4.7500000000000001E-2</v>
      </c>
      <c r="F13021">
        <v>0.02</v>
      </c>
      <c r="G13021">
        <v>0</v>
      </c>
      <c r="H13021">
        <v>0</v>
      </c>
      <c r="I13021">
        <v>0</v>
      </c>
    </row>
    <row r="13022" spans="1:9" x14ac:dyDescent="0.25">
      <c r="A13022" t="s">
        <v>725</v>
      </c>
      <c r="B13022">
        <v>28723</v>
      </c>
      <c r="C13022" s="593">
        <v>7.0000000000000007E-2</v>
      </c>
      <c r="D13022" t="s">
        <v>4434</v>
      </c>
      <c r="E13022">
        <v>4.7500000000000001E-2</v>
      </c>
      <c r="F13022">
        <v>2.2499999999999999E-2</v>
      </c>
      <c r="G13022">
        <v>0</v>
      </c>
      <c r="H13022">
        <v>0</v>
      </c>
      <c r="I13022">
        <v>0</v>
      </c>
    </row>
    <row r="13023" spans="1:9" x14ac:dyDescent="0.25">
      <c r="A13023" t="s">
        <v>725</v>
      </c>
      <c r="B13023">
        <v>28724</v>
      </c>
      <c r="C13023" s="593">
        <v>6.7500000000000004E-2</v>
      </c>
      <c r="D13023" t="s">
        <v>3239</v>
      </c>
      <c r="E13023">
        <v>4.7500000000000001E-2</v>
      </c>
      <c r="F13023">
        <v>0.02</v>
      </c>
      <c r="G13023">
        <v>0</v>
      </c>
      <c r="H13023">
        <v>0</v>
      </c>
      <c r="I13023">
        <v>0</v>
      </c>
    </row>
    <row r="13024" spans="1:9" x14ac:dyDescent="0.25">
      <c r="A13024" t="s">
        <v>725</v>
      </c>
      <c r="B13024">
        <v>28725</v>
      </c>
      <c r="C13024" s="593">
        <v>7.0000000000000007E-2</v>
      </c>
      <c r="D13024" t="s">
        <v>4435</v>
      </c>
      <c r="E13024">
        <v>4.7500000000000001E-2</v>
      </c>
      <c r="F13024">
        <v>2.2499999999999999E-2</v>
      </c>
      <c r="G13024">
        <v>0</v>
      </c>
      <c r="H13024">
        <v>0</v>
      </c>
      <c r="I13024">
        <v>0</v>
      </c>
    </row>
    <row r="13025" spans="1:9" x14ac:dyDescent="0.25">
      <c r="A13025" t="s">
        <v>725</v>
      </c>
      <c r="B13025">
        <v>28726</v>
      </c>
      <c r="C13025" s="593">
        <v>6.7500000000000004E-2</v>
      </c>
      <c r="D13025" t="s">
        <v>4436</v>
      </c>
      <c r="E13025">
        <v>4.7500000000000001E-2</v>
      </c>
      <c r="F13025">
        <v>0.02</v>
      </c>
      <c r="G13025">
        <v>0</v>
      </c>
      <c r="H13025">
        <v>0</v>
      </c>
      <c r="I13025">
        <v>0</v>
      </c>
    </row>
    <row r="13026" spans="1:9" x14ac:dyDescent="0.25">
      <c r="A13026" t="s">
        <v>725</v>
      </c>
      <c r="B13026">
        <v>28727</v>
      </c>
      <c r="C13026" s="593">
        <v>6.7500000000000004E-2</v>
      </c>
      <c r="D13026" t="s">
        <v>3239</v>
      </c>
      <c r="E13026">
        <v>4.7500000000000001E-2</v>
      </c>
      <c r="F13026">
        <v>0.02</v>
      </c>
      <c r="G13026">
        <v>0</v>
      </c>
      <c r="H13026">
        <v>0</v>
      </c>
      <c r="I13026">
        <v>0</v>
      </c>
    </row>
    <row r="13027" spans="1:9" x14ac:dyDescent="0.25">
      <c r="A13027" t="s">
        <v>725</v>
      </c>
      <c r="B13027">
        <v>28728</v>
      </c>
      <c r="C13027" s="593">
        <v>7.0000000000000007E-2</v>
      </c>
      <c r="D13027" t="s">
        <v>4431</v>
      </c>
      <c r="E13027">
        <v>4.7500000000000001E-2</v>
      </c>
      <c r="F13027">
        <v>2.2499999999999999E-2</v>
      </c>
      <c r="G13027">
        <v>0</v>
      </c>
      <c r="H13027">
        <v>0</v>
      </c>
      <c r="I13027">
        <v>0</v>
      </c>
    </row>
    <row r="13028" spans="1:9" x14ac:dyDescent="0.25">
      <c r="A13028" t="s">
        <v>725</v>
      </c>
      <c r="B13028">
        <v>28729</v>
      </c>
      <c r="C13028" s="593">
        <v>6.7500000000000004E-2</v>
      </c>
      <c r="D13028" t="s">
        <v>3239</v>
      </c>
      <c r="E13028">
        <v>4.7500000000000001E-2</v>
      </c>
      <c r="F13028">
        <v>0.02</v>
      </c>
      <c r="G13028">
        <v>0</v>
      </c>
      <c r="H13028">
        <v>0</v>
      </c>
      <c r="I13028">
        <v>0</v>
      </c>
    </row>
    <row r="13029" spans="1:9" x14ac:dyDescent="0.25">
      <c r="A13029" t="s">
        <v>725</v>
      </c>
      <c r="B13029">
        <v>28730</v>
      </c>
      <c r="C13029" s="593">
        <v>7.0000000000000007E-2</v>
      </c>
      <c r="D13029" t="s">
        <v>4426</v>
      </c>
      <c r="E13029">
        <v>4.7500000000000001E-2</v>
      </c>
      <c r="F13029">
        <v>2.2499999999999999E-2</v>
      </c>
      <c r="G13029">
        <v>0</v>
      </c>
      <c r="H13029">
        <v>0</v>
      </c>
      <c r="I13029">
        <v>0</v>
      </c>
    </row>
    <row r="13030" spans="1:9" x14ac:dyDescent="0.25">
      <c r="A13030" t="s">
        <v>725</v>
      </c>
      <c r="B13030">
        <v>28731</v>
      </c>
      <c r="C13030" s="593">
        <v>6.7500000000000004E-2</v>
      </c>
      <c r="D13030" t="s">
        <v>4436</v>
      </c>
      <c r="E13030">
        <v>4.7500000000000001E-2</v>
      </c>
      <c r="F13030">
        <v>0.02</v>
      </c>
      <c r="G13030">
        <v>0</v>
      </c>
      <c r="H13030">
        <v>0</v>
      </c>
      <c r="I13030">
        <v>0</v>
      </c>
    </row>
    <row r="13031" spans="1:9" x14ac:dyDescent="0.25">
      <c r="A13031" t="s">
        <v>725</v>
      </c>
      <c r="B13031">
        <v>28732</v>
      </c>
      <c r="C13031" s="593">
        <v>7.0000000000000007E-2</v>
      </c>
      <c r="D13031" t="s">
        <v>4431</v>
      </c>
      <c r="E13031">
        <v>4.7500000000000001E-2</v>
      </c>
      <c r="F13031">
        <v>2.2499999999999999E-2</v>
      </c>
      <c r="G13031">
        <v>0</v>
      </c>
      <c r="H13031">
        <v>0</v>
      </c>
      <c r="I13031">
        <v>0</v>
      </c>
    </row>
    <row r="13032" spans="1:9" x14ac:dyDescent="0.25">
      <c r="A13032" t="s">
        <v>725</v>
      </c>
      <c r="B13032">
        <v>28733</v>
      </c>
      <c r="C13032" s="593">
        <v>7.0000000000000007E-2</v>
      </c>
      <c r="D13032" t="s">
        <v>4437</v>
      </c>
      <c r="E13032">
        <v>4.7500000000000001E-2</v>
      </c>
      <c r="F13032">
        <v>2.2499999999999999E-2</v>
      </c>
      <c r="G13032">
        <v>0</v>
      </c>
      <c r="H13032">
        <v>0</v>
      </c>
      <c r="I13032">
        <v>0</v>
      </c>
    </row>
    <row r="13033" spans="1:9" x14ac:dyDescent="0.25">
      <c r="A13033" t="s">
        <v>725</v>
      </c>
      <c r="B13033">
        <v>28734</v>
      </c>
      <c r="C13033" s="593">
        <v>7.0000000000000007E-2</v>
      </c>
      <c r="D13033" t="s">
        <v>1412</v>
      </c>
      <c r="E13033">
        <v>4.7500000000000001E-2</v>
      </c>
      <c r="F13033">
        <v>2.2499999999999999E-2</v>
      </c>
      <c r="G13033">
        <v>0</v>
      </c>
      <c r="H13033">
        <v>0</v>
      </c>
      <c r="I13033">
        <v>0</v>
      </c>
    </row>
    <row r="13034" spans="1:9" x14ac:dyDescent="0.25">
      <c r="A13034" t="s">
        <v>725</v>
      </c>
      <c r="B13034">
        <v>28735</v>
      </c>
      <c r="C13034" s="593">
        <v>6.7500000000000004E-2</v>
      </c>
      <c r="D13034" t="s">
        <v>3239</v>
      </c>
      <c r="E13034">
        <v>4.7500000000000001E-2</v>
      </c>
      <c r="F13034">
        <v>0.02</v>
      </c>
      <c r="G13034">
        <v>0</v>
      </c>
      <c r="H13034">
        <v>0</v>
      </c>
      <c r="I13034">
        <v>0</v>
      </c>
    </row>
    <row r="13035" spans="1:9" x14ac:dyDescent="0.25">
      <c r="A13035" t="s">
        <v>725</v>
      </c>
      <c r="B13035">
        <v>28736</v>
      </c>
      <c r="C13035" s="593">
        <v>7.0000000000000007E-2</v>
      </c>
      <c r="D13035" t="s">
        <v>1415</v>
      </c>
      <c r="E13035">
        <v>4.7500000000000001E-2</v>
      </c>
      <c r="F13035">
        <v>2.2499999999999999E-2</v>
      </c>
      <c r="G13035">
        <v>0</v>
      </c>
      <c r="H13035">
        <v>0</v>
      </c>
      <c r="I13035">
        <v>0</v>
      </c>
    </row>
    <row r="13036" spans="1:9" x14ac:dyDescent="0.25">
      <c r="A13036" t="s">
        <v>725</v>
      </c>
      <c r="B13036">
        <v>28737</v>
      </c>
      <c r="C13036" s="593">
        <v>6.7500000000000004E-2</v>
      </c>
      <c r="D13036" t="s">
        <v>4438</v>
      </c>
      <c r="E13036">
        <v>4.7500000000000001E-2</v>
      </c>
      <c r="F13036">
        <v>0.02</v>
      </c>
      <c r="G13036">
        <v>0</v>
      </c>
      <c r="H13036">
        <v>0</v>
      </c>
      <c r="I13036">
        <v>0</v>
      </c>
    </row>
    <row r="13037" spans="1:9" x14ac:dyDescent="0.25">
      <c r="A13037" t="s">
        <v>725</v>
      </c>
      <c r="B13037">
        <v>28738</v>
      </c>
      <c r="C13037" s="593">
        <v>7.0000000000000007E-2</v>
      </c>
      <c r="D13037" t="s">
        <v>4439</v>
      </c>
      <c r="E13037">
        <v>4.7500000000000001E-2</v>
      </c>
      <c r="F13037">
        <v>2.2499999999999999E-2</v>
      </c>
      <c r="G13037">
        <v>0</v>
      </c>
      <c r="H13037">
        <v>0</v>
      </c>
      <c r="I13037">
        <v>0</v>
      </c>
    </row>
    <row r="13038" spans="1:9" x14ac:dyDescent="0.25">
      <c r="A13038" t="s">
        <v>725</v>
      </c>
      <c r="B13038">
        <v>28739</v>
      </c>
      <c r="C13038" s="593">
        <v>6.7500000000000004E-2</v>
      </c>
      <c r="D13038" t="s">
        <v>4436</v>
      </c>
      <c r="E13038">
        <v>4.7500000000000001E-2</v>
      </c>
      <c r="F13038">
        <v>0.02</v>
      </c>
      <c r="G13038">
        <v>0</v>
      </c>
      <c r="H13038">
        <v>0</v>
      </c>
      <c r="I13038">
        <v>0</v>
      </c>
    </row>
    <row r="13039" spans="1:9" x14ac:dyDescent="0.25">
      <c r="A13039" t="s">
        <v>725</v>
      </c>
      <c r="B13039">
        <v>28740</v>
      </c>
      <c r="C13039" s="593">
        <v>6.7500000000000004E-2</v>
      </c>
      <c r="D13039" t="s">
        <v>2970</v>
      </c>
      <c r="E13039">
        <v>4.7500000000000001E-2</v>
      </c>
      <c r="F13039">
        <v>0.02</v>
      </c>
      <c r="G13039">
        <v>0</v>
      </c>
      <c r="H13039">
        <v>0</v>
      </c>
      <c r="I13039">
        <v>0</v>
      </c>
    </row>
    <row r="13040" spans="1:9" x14ac:dyDescent="0.25">
      <c r="A13040" t="s">
        <v>725</v>
      </c>
      <c r="B13040">
        <v>28741</v>
      </c>
      <c r="C13040" s="593">
        <v>7.0000000000000007E-2</v>
      </c>
      <c r="D13040" t="s">
        <v>2565</v>
      </c>
      <c r="E13040">
        <v>4.7500000000000001E-2</v>
      </c>
      <c r="F13040">
        <v>2.2499999999999999E-2</v>
      </c>
      <c r="G13040">
        <v>0</v>
      </c>
      <c r="H13040">
        <v>0</v>
      </c>
      <c r="I13040">
        <v>0</v>
      </c>
    </row>
    <row r="13041" spans="1:9" x14ac:dyDescent="0.25">
      <c r="A13041" t="s">
        <v>725</v>
      </c>
      <c r="B13041">
        <v>28742</v>
      </c>
      <c r="C13041" s="593">
        <v>6.7500000000000004E-2</v>
      </c>
      <c r="D13041" t="s">
        <v>4440</v>
      </c>
      <c r="E13041">
        <v>4.7500000000000001E-2</v>
      </c>
      <c r="F13041">
        <v>0.02</v>
      </c>
      <c r="G13041">
        <v>0</v>
      </c>
      <c r="H13041">
        <v>0</v>
      </c>
      <c r="I13041">
        <v>0</v>
      </c>
    </row>
    <row r="13042" spans="1:9" x14ac:dyDescent="0.25">
      <c r="A13042" t="s">
        <v>725</v>
      </c>
      <c r="B13042">
        <v>28743</v>
      </c>
      <c r="C13042" s="593">
        <v>7.0000000000000007E-2</v>
      </c>
      <c r="D13042" t="s">
        <v>1254</v>
      </c>
      <c r="E13042">
        <v>4.7500000000000001E-2</v>
      </c>
      <c r="F13042">
        <v>2.2499999999999999E-2</v>
      </c>
      <c r="G13042">
        <v>0</v>
      </c>
      <c r="H13042">
        <v>0</v>
      </c>
      <c r="I13042">
        <v>0</v>
      </c>
    </row>
    <row r="13043" spans="1:9" x14ac:dyDescent="0.25">
      <c r="A13043" t="s">
        <v>725</v>
      </c>
      <c r="B13043">
        <v>28744</v>
      </c>
      <c r="C13043" s="593">
        <v>6.7500000000000004E-2</v>
      </c>
      <c r="D13043" t="s">
        <v>1466</v>
      </c>
      <c r="E13043">
        <v>4.7500000000000001E-2</v>
      </c>
      <c r="F13043">
        <v>0.02</v>
      </c>
      <c r="G13043">
        <v>0</v>
      </c>
      <c r="H13043">
        <v>0</v>
      </c>
      <c r="I13043">
        <v>0</v>
      </c>
    </row>
    <row r="13044" spans="1:9" x14ac:dyDescent="0.25">
      <c r="A13044" t="s">
        <v>725</v>
      </c>
      <c r="B13044">
        <v>28745</v>
      </c>
      <c r="C13044" s="593">
        <v>7.0000000000000007E-2</v>
      </c>
      <c r="D13044" t="s">
        <v>4441</v>
      </c>
      <c r="E13044">
        <v>4.7500000000000001E-2</v>
      </c>
      <c r="F13044">
        <v>2.2499999999999999E-2</v>
      </c>
      <c r="G13044">
        <v>0</v>
      </c>
      <c r="H13044">
        <v>0</v>
      </c>
      <c r="I13044">
        <v>0</v>
      </c>
    </row>
    <row r="13045" spans="1:9" x14ac:dyDescent="0.25">
      <c r="A13045" t="s">
        <v>725</v>
      </c>
      <c r="B13045">
        <v>28746</v>
      </c>
      <c r="C13045" s="593">
        <v>7.0000000000000007E-2</v>
      </c>
      <c r="D13045" t="s">
        <v>4432</v>
      </c>
      <c r="E13045">
        <v>4.7500000000000001E-2</v>
      </c>
      <c r="F13045">
        <v>2.2499999999999999E-2</v>
      </c>
      <c r="G13045">
        <v>0</v>
      </c>
      <c r="H13045">
        <v>0</v>
      </c>
      <c r="I13045">
        <v>0</v>
      </c>
    </row>
    <row r="13046" spans="1:9" x14ac:dyDescent="0.25">
      <c r="A13046" t="s">
        <v>725</v>
      </c>
      <c r="B13046">
        <v>28747</v>
      </c>
      <c r="C13046" s="593">
        <v>7.0000000000000007E-2</v>
      </c>
      <c r="D13046" t="s">
        <v>1415</v>
      </c>
      <c r="E13046">
        <v>4.7500000000000001E-2</v>
      </c>
      <c r="F13046">
        <v>2.2499999999999999E-2</v>
      </c>
      <c r="G13046">
        <v>0</v>
      </c>
      <c r="H13046">
        <v>0</v>
      </c>
      <c r="I13046">
        <v>0</v>
      </c>
    </row>
    <row r="13047" spans="1:9" x14ac:dyDescent="0.25">
      <c r="A13047" t="s">
        <v>725</v>
      </c>
      <c r="B13047">
        <v>28748</v>
      </c>
      <c r="C13047" s="593">
        <v>7.0000000000000007E-2</v>
      </c>
      <c r="D13047" t="s">
        <v>4426</v>
      </c>
      <c r="E13047">
        <v>4.7500000000000001E-2</v>
      </c>
      <c r="F13047">
        <v>2.2499999999999999E-2</v>
      </c>
      <c r="G13047">
        <v>0</v>
      </c>
      <c r="H13047">
        <v>0</v>
      </c>
      <c r="I13047">
        <v>0</v>
      </c>
    </row>
    <row r="13048" spans="1:9" x14ac:dyDescent="0.25">
      <c r="A13048" t="s">
        <v>725</v>
      </c>
      <c r="B13048">
        <v>28749</v>
      </c>
      <c r="C13048" s="593">
        <v>6.7500000000000004E-2</v>
      </c>
      <c r="D13048" t="s">
        <v>4438</v>
      </c>
      <c r="E13048">
        <v>4.7500000000000001E-2</v>
      </c>
      <c r="F13048">
        <v>0.02</v>
      </c>
      <c r="G13048">
        <v>0</v>
      </c>
      <c r="H13048">
        <v>0</v>
      </c>
      <c r="I13048">
        <v>0</v>
      </c>
    </row>
    <row r="13049" spans="1:9" x14ac:dyDescent="0.25">
      <c r="A13049" t="s">
        <v>725</v>
      </c>
      <c r="B13049">
        <v>28750</v>
      </c>
      <c r="C13049" s="593">
        <v>6.7500000000000004E-2</v>
      </c>
      <c r="D13049" t="s">
        <v>4442</v>
      </c>
      <c r="E13049">
        <v>4.7500000000000001E-2</v>
      </c>
      <c r="F13049">
        <v>0.02</v>
      </c>
      <c r="G13049">
        <v>0</v>
      </c>
      <c r="H13049">
        <v>0</v>
      </c>
      <c r="I13049">
        <v>0</v>
      </c>
    </row>
    <row r="13050" spans="1:9" x14ac:dyDescent="0.25">
      <c r="A13050" t="s">
        <v>725</v>
      </c>
      <c r="B13050">
        <v>28751</v>
      </c>
      <c r="C13050" s="593">
        <v>7.0000000000000007E-2</v>
      </c>
      <c r="D13050" t="s">
        <v>1415</v>
      </c>
      <c r="E13050">
        <v>4.7500000000000001E-2</v>
      </c>
      <c r="F13050">
        <v>2.2499999999999999E-2</v>
      </c>
      <c r="G13050">
        <v>0</v>
      </c>
      <c r="H13050">
        <v>0</v>
      </c>
      <c r="I13050">
        <v>0</v>
      </c>
    </row>
    <row r="13051" spans="1:9" x14ac:dyDescent="0.25">
      <c r="A13051" t="s">
        <v>725</v>
      </c>
      <c r="B13051">
        <v>28752</v>
      </c>
      <c r="C13051" s="593">
        <v>7.0000000000000007E-2</v>
      </c>
      <c r="D13051" t="s">
        <v>4262</v>
      </c>
      <c r="E13051">
        <v>4.7500000000000001E-2</v>
      </c>
      <c r="F13051">
        <v>2.2499999999999999E-2</v>
      </c>
      <c r="G13051">
        <v>0</v>
      </c>
      <c r="H13051">
        <v>0</v>
      </c>
      <c r="I13051">
        <v>0</v>
      </c>
    </row>
    <row r="13052" spans="1:9" x14ac:dyDescent="0.25">
      <c r="A13052" t="s">
        <v>725</v>
      </c>
      <c r="B13052">
        <v>28753</v>
      </c>
      <c r="C13052" s="593">
        <v>7.0000000000000007E-2</v>
      </c>
      <c r="D13052" t="s">
        <v>4443</v>
      </c>
      <c r="E13052">
        <v>4.7500000000000001E-2</v>
      </c>
      <c r="F13052">
        <v>2.2499999999999999E-2</v>
      </c>
      <c r="G13052">
        <v>0</v>
      </c>
      <c r="H13052">
        <v>0</v>
      </c>
      <c r="I13052">
        <v>0</v>
      </c>
    </row>
    <row r="13053" spans="1:9" x14ac:dyDescent="0.25">
      <c r="A13053" t="s">
        <v>725</v>
      </c>
      <c r="B13053">
        <v>28754</v>
      </c>
      <c r="C13053" s="593">
        <v>7.0000000000000007E-2</v>
      </c>
      <c r="D13053" t="s">
        <v>4443</v>
      </c>
      <c r="E13053">
        <v>4.7500000000000001E-2</v>
      </c>
      <c r="F13053">
        <v>2.2499999999999999E-2</v>
      </c>
      <c r="G13053">
        <v>0</v>
      </c>
      <c r="H13053">
        <v>0</v>
      </c>
      <c r="I13053">
        <v>0</v>
      </c>
    </row>
    <row r="13054" spans="1:9" x14ac:dyDescent="0.25">
      <c r="A13054" t="s">
        <v>725</v>
      </c>
      <c r="B13054">
        <v>28755</v>
      </c>
      <c r="C13054" s="593">
        <v>6.7500000000000004E-2</v>
      </c>
      <c r="D13054" t="s">
        <v>4444</v>
      </c>
      <c r="E13054">
        <v>4.7500000000000001E-2</v>
      </c>
      <c r="F13054">
        <v>0.02</v>
      </c>
      <c r="G13054">
        <v>0</v>
      </c>
      <c r="H13054">
        <v>0</v>
      </c>
      <c r="I13054">
        <v>0</v>
      </c>
    </row>
    <row r="13055" spans="1:9" x14ac:dyDescent="0.25">
      <c r="A13055" t="s">
        <v>725</v>
      </c>
      <c r="B13055">
        <v>28756</v>
      </c>
      <c r="C13055" s="593">
        <v>7.0000000000000007E-2</v>
      </c>
      <c r="D13055" t="s">
        <v>4445</v>
      </c>
      <c r="E13055">
        <v>4.7500000000000001E-2</v>
      </c>
      <c r="F13055">
        <v>2.2499999999999999E-2</v>
      </c>
      <c r="G13055">
        <v>0</v>
      </c>
      <c r="H13055">
        <v>0</v>
      </c>
      <c r="I13055">
        <v>0</v>
      </c>
    </row>
    <row r="13056" spans="1:9" x14ac:dyDescent="0.25">
      <c r="A13056" t="s">
        <v>725</v>
      </c>
      <c r="B13056">
        <v>28757</v>
      </c>
      <c r="C13056" s="593">
        <v>7.0000000000000007E-2</v>
      </c>
      <c r="D13056" t="s">
        <v>4429</v>
      </c>
      <c r="E13056">
        <v>4.7500000000000001E-2</v>
      </c>
      <c r="F13056">
        <v>2.2499999999999999E-2</v>
      </c>
      <c r="G13056">
        <v>0</v>
      </c>
      <c r="H13056">
        <v>0</v>
      </c>
      <c r="I13056">
        <v>0</v>
      </c>
    </row>
    <row r="13057" spans="1:9" x14ac:dyDescent="0.25">
      <c r="A13057" t="s">
        <v>725</v>
      </c>
      <c r="B13057">
        <v>28758</v>
      </c>
      <c r="C13057" s="593">
        <v>6.7500000000000004E-2</v>
      </c>
      <c r="D13057" t="s">
        <v>3239</v>
      </c>
      <c r="E13057">
        <v>4.7500000000000001E-2</v>
      </c>
      <c r="F13057">
        <v>0.02</v>
      </c>
      <c r="G13057">
        <v>0</v>
      </c>
      <c r="H13057">
        <v>0</v>
      </c>
      <c r="I13057">
        <v>0</v>
      </c>
    </row>
    <row r="13058" spans="1:9" x14ac:dyDescent="0.25">
      <c r="A13058" t="s">
        <v>725</v>
      </c>
      <c r="B13058">
        <v>28759</v>
      </c>
      <c r="C13058" s="593">
        <v>7.0000000000000007E-2</v>
      </c>
      <c r="D13058" t="s">
        <v>4431</v>
      </c>
      <c r="E13058">
        <v>4.7500000000000001E-2</v>
      </c>
      <c r="F13058">
        <v>2.2499999999999999E-2</v>
      </c>
      <c r="G13058">
        <v>0</v>
      </c>
      <c r="H13058">
        <v>0</v>
      </c>
      <c r="I13058">
        <v>0</v>
      </c>
    </row>
    <row r="13059" spans="1:9" x14ac:dyDescent="0.25">
      <c r="A13059" t="s">
        <v>725</v>
      </c>
      <c r="B13059">
        <v>28760</v>
      </c>
      <c r="C13059" s="593">
        <v>6.7500000000000004E-2</v>
      </c>
      <c r="D13059" t="s">
        <v>3239</v>
      </c>
      <c r="E13059">
        <v>4.7500000000000001E-2</v>
      </c>
      <c r="F13059">
        <v>0.02</v>
      </c>
      <c r="G13059">
        <v>0</v>
      </c>
      <c r="H13059">
        <v>0</v>
      </c>
      <c r="I13059">
        <v>0</v>
      </c>
    </row>
    <row r="13060" spans="1:9" x14ac:dyDescent="0.25">
      <c r="A13060" t="s">
        <v>725</v>
      </c>
      <c r="B13060">
        <v>28761</v>
      </c>
      <c r="C13060" s="593">
        <v>7.0000000000000007E-2</v>
      </c>
      <c r="D13060" t="s">
        <v>4262</v>
      </c>
      <c r="E13060">
        <v>4.7500000000000001E-2</v>
      </c>
      <c r="F13060">
        <v>2.2499999999999999E-2</v>
      </c>
      <c r="G13060">
        <v>0</v>
      </c>
      <c r="H13060">
        <v>0</v>
      </c>
      <c r="I13060">
        <v>0</v>
      </c>
    </row>
    <row r="13061" spans="1:9" x14ac:dyDescent="0.25">
      <c r="A13061" t="s">
        <v>725</v>
      </c>
      <c r="B13061">
        <v>28762</v>
      </c>
      <c r="C13061" s="593">
        <v>7.0000000000000007E-2</v>
      </c>
      <c r="D13061" t="s">
        <v>4426</v>
      </c>
      <c r="E13061">
        <v>4.7500000000000001E-2</v>
      </c>
      <c r="F13061">
        <v>2.2499999999999999E-2</v>
      </c>
      <c r="G13061">
        <v>0</v>
      </c>
      <c r="H13061">
        <v>0</v>
      </c>
      <c r="I13061">
        <v>0</v>
      </c>
    </row>
    <row r="13062" spans="1:9" x14ac:dyDescent="0.25">
      <c r="A13062" t="s">
        <v>725</v>
      </c>
      <c r="B13062">
        <v>28763</v>
      </c>
      <c r="C13062" s="593">
        <v>6.7500000000000004E-2</v>
      </c>
      <c r="D13062" t="s">
        <v>2898</v>
      </c>
      <c r="E13062">
        <v>4.7500000000000001E-2</v>
      </c>
      <c r="F13062">
        <v>0.02</v>
      </c>
      <c r="G13062">
        <v>0</v>
      </c>
      <c r="H13062">
        <v>0</v>
      </c>
      <c r="I13062">
        <v>0</v>
      </c>
    </row>
    <row r="13063" spans="1:9" x14ac:dyDescent="0.25">
      <c r="A13063" t="s">
        <v>725</v>
      </c>
      <c r="B13063">
        <v>28765</v>
      </c>
      <c r="C13063" s="593">
        <v>6.7500000000000004E-2</v>
      </c>
      <c r="D13063" t="s">
        <v>2970</v>
      </c>
      <c r="E13063">
        <v>4.7500000000000001E-2</v>
      </c>
      <c r="F13063">
        <v>0.02</v>
      </c>
      <c r="G13063">
        <v>0</v>
      </c>
      <c r="H13063">
        <v>0</v>
      </c>
      <c r="I13063">
        <v>0</v>
      </c>
    </row>
    <row r="13064" spans="1:9" x14ac:dyDescent="0.25">
      <c r="A13064" t="s">
        <v>725</v>
      </c>
      <c r="B13064">
        <v>28766</v>
      </c>
      <c r="C13064" s="593">
        <v>6.7500000000000004E-2</v>
      </c>
      <c r="D13064" t="s">
        <v>3239</v>
      </c>
      <c r="E13064">
        <v>4.7500000000000001E-2</v>
      </c>
      <c r="F13064">
        <v>0.02</v>
      </c>
      <c r="G13064">
        <v>0</v>
      </c>
      <c r="H13064">
        <v>0</v>
      </c>
      <c r="I13064">
        <v>0</v>
      </c>
    </row>
    <row r="13065" spans="1:9" x14ac:dyDescent="0.25">
      <c r="A13065" t="s">
        <v>725</v>
      </c>
      <c r="B13065">
        <v>28768</v>
      </c>
      <c r="C13065" s="593">
        <v>6.7500000000000004E-2</v>
      </c>
      <c r="D13065" t="s">
        <v>2413</v>
      </c>
      <c r="E13065">
        <v>4.7500000000000001E-2</v>
      </c>
      <c r="F13065">
        <v>0.02</v>
      </c>
      <c r="G13065">
        <v>0</v>
      </c>
      <c r="H13065">
        <v>0</v>
      </c>
      <c r="I13065">
        <v>0</v>
      </c>
    </row>
    <row r="13066" spans="1:9" x14ac:dyDescent="0.25">
      <c r="A13066" t="s">
        <v>725</v>
      </c>
      <c r="B13066">
        <v>28770</v>
      </c>
      <c r="C13066" s="593">
        <v>7.0000000000000007E-2</v>
      </c>
      <c r="D13066" t="s">
        <v>4426</v>
      </c>
      <c r="E13066">
        <v>4.7500000000000001E-2</v>
      </c>
      <c r="F13066">
        <v>2.2499999999999999E-2</v>
      </c>
      <c r="G13066">
        <v>0</v>
      </c>
      <c r="H13066">
        <v>0</v>
      </c>
      <c r="I13066">
        <v>0</v>
      </c>
    </row>
    <row r="13067" spans="1:9" x14ac:dyDescent="0.25">
      <c r="A13067" t="s">
        <v>725</v>
      </c>
      <c r="B13067">
        <v>28771</v>
      </c>
      <c r="C13067" s="593">
        <v>7.0000000000000007E-2</v>
      </c>
      <c r="D13067" t="s">
        <v>4446</v>
      </c>
      <c r="E13067">
        <v>4.7500000000000001E-2</v>
      </c>
      <c r="F13067">
        <v>2.2499999999999999E-2</v>
      </c>
      <c r="G13067">
        <v>0</v>
      </c>
      <c r="H13067">
        <v>0</v>
      </c>
      <c r="I13067">
        <v>0</v>
      </c>
    </row>
    <row r="13068" spans="1:9" x14ac:dyDescent="0.25">
      <c r="A13068" t="s">
        <v>725</v>
      </c>
      <c r="B13068">
        <v>28772</v>
      </c>
      <c r="C13068" s="593">
        <v>6.7500000000000004E-2</v>
      </c>
      <c r="D13068" t="s">
        <v>4447</v>
      </c>
      <c r="E13068">
        <v>4.7500000000000001E-2</v>
      </c>
      <c r="F13068">
        <v>0.02</v>
      </c>
      <c r="G13068">
        <v>0</v>
      </c>
      <c r="H13068">
        <v>0</v>
      </c>
      <c r="I13068">
        <v>0</v>
      </c>
    </row>
    <row r="13069" spans="1:9" x14ac:dyDescent="0.25">
      <c r="A13069" t="s">
        <v>725</v>
      </c>
      <c r="B13069">
        <v>28773</v>
      </c>
      <c r="C13069" s="593">
        <v>6.7500000000000004E-2</v>
      </c>
      <c r="D13069" t="s">
        <v>4448</v>
      </c>
      <c r="E13069">
        <v>4.7500000000000001E-2</v>
      </c>
      <c r="F13069">
        <v>0.02</v>
      </c>
      <c r="G13069">
        <v>0</v>
      </c>
      <c r="H13069">
        <v>0</v>
      </c>
      <c r="I13069">
        <v>0</v>
      </c>
    </row>
    <row r="13070" spans="1:9" x14ac:dyDescent="0.25">
      <c r="A13070" t="s">
        <v>725</v>
      </c>
      <c r="B13070">
        <v>28774</v>
      </c>
      <c r="C13070" s="593">
        <v>7.0000000000000007E-2</v>
      </c>
      <c r="D13070" t="s">
        <v>1415</v>
      </c>
      <c r="E13070">
        <v>4.7500000000000001E-2</v>
      </c>
      <c r="F13070">
        <v>2.2499999999999999E-2</v>
      </c>
      <c r="G13070">
        <v>0</v>
      </c>
      <c r="H13070">
        <v>0</v>
      </c>
      <c r="I13070">
        <v>0</v>
      </c>
    </row>
    <row r="13071" spans="1:9" x14ac:dyDescent="0.25">
      <c r="A13071" t="s">
        <v>725</v>
      </c>
      <c r="B13071">
        <v>28775</v>
      </c>
      <c r="C13071" s="593">
        <v>6.7500000000000004E-2</v>
      </c>
      <c r="D13071" t="s">
        <v>2898</v>
      </c>
      <c r="E13071">
        <v>4.7500000000000001E-2</v>
      </c>
      <c r="F13071">
        <v>0.02</v>
      </c>
      <c r="G13071">
        <v>0</v>
      </c>
      <c r="H13071">
        <v>0</v>
      </c>
      <c r="I13071">
        <v>0</v>
      </c>
    </row>
    <row r="13072" spans="1:9" x14ac:dyDescent="0.25">
      <c r="A13072" t="s">
        <v>725</v>
      </c>
      <c r="B13072">
        <v>28776</v>
      </c>
      <c r="C13072" s="593">
        <v>7.0000000000000007E-2</v>
      </c>
      <c r="D13072" t="s">
        <v>4431</v>
      </c>
      <c r="E13072">
        <v>4.7500000000000001E-2</v>
      </c>
      <c r="F13072">
        <v>2.2499999999999999E-2</v>
      </c>
      <c r="G13072">
        <v>0</v>
      </c>
      <c r="H13072">
        <v>0</v>
      </c>
      <c r="I13072">
        <v>0</v>
      </c>
    </row>
    <row r="13073" spans="1:9" x14ac:dyDescent="0.25">
      <c r="A13073" t="s">
        <v>725</v>
      </c>
      <c r="B13073">
        <v>28777</v>
      </c>
      <c r="C13073" s="593">
        <v>6.7500000000000004E-2</v>
      </c>
      <c r="D13073" t="s">
        <v>4449</v>
      </c>
      <c r="E13073">
        <v>4.7500000000000001E-2</v>
      </c>
      <c r="F13073">
        <v>0.02</v>
      </c>
      <c r="G13073">
        <v>0</v>
      </c>
      <c r="H13073">
        <v>0</v>
      </c>
      <c r="I13073">
        <v>0</v>
      </c>
    </row>
    <row r="13074" spans="1:9" x14ac:dyDescent="0.25">
      <c r="A13074" t="s">
        <v>725</v>
      </c>
      <c r="B13074">
        <v>28778</v>
      </c>
      <c r="C13074" s="593">
        <v>7.0000000000000007E-2</v>
      </c>
      <c r="D13074" t="s">
        <v>4450</v>
      </c>
      <c r="E13074">
        <v>4.7500000000000001E-2</v>
      </c>
      <c r="F13074">
        <v>2.2499999999999999E-2</v>
      </c>
      <c r="G13074">
        <v>0</v>
      </c>
      <c r="H13074">
        <v>0</v>
      </c>
      <c r="I13074">
        <v>0</v>
      </c>
    </row>
    <row r="13075" spans="1:9" x14ac:dyDescent="0.25">
      <c r="A13075" t="s">
        <v>725</v>
      </c>
      <c r="B13075">
        <v>28779</v>
      </c>
      <c r="C13075" s="593">
        <v>7.0000000000000007E-2</v>
      </c>
      <c r="D13075" t="s">
        <v>4451</v>
      </c>
      <c r="E13075">
        <v>4.7500000000000001E-2</v>
      </c>
      <c r="F13075">
        <v>2.2499999999999999E-2</v>
      </c>
      <c r="G13075">
        <v>0</v>
      </c>
      <c r="H13075">
        <v>0</v>
      </c>
      <c r="I13075">
        <v>0</v>
      </c>
    </row>
    <row r="13076" spans="1:9" x14ac:dyDescent="0.25">
      <c r="A13076" t="s">
        <v>725</v>
      </c>
      <c r="B13076">
        <v>28781</v>
      </c>
      <c r="C13076" s="593">
        <v>7.0000000000000007E-2</v>
      </c>
      <c r="D13076" t="s">
        <v>2675</v>
      </c>
      <c r="E13076">
        <v>4.7500000000000001E-2</v>
      </c>
      <c r="F13076">
        <v>2.2499999999999999E-2</v>
      </c>
      <c r="G13076">
        <v>0</v>
      </c>
      <c r="H13076">
        <v>0</v>
      </c>
      <c r="I13076">
        <v>0</v>
      </c>
    </row>
    <row r="13077" spans="1:9" x14ac:dyDescent="0.25">
      <c r="A13077" t="s">
        <v>725</v>
      </c>
      <c r="B13077">
        <v>28782</v>
      </c>
      <c r="C13077" s="593">
        <v>6.7500000000000004E-2</v>
      </c>
      <c r="D13077" t="s">
        <v>4442</v>
      </c>
      <c r="E13077">
        <v>4.7500000000000001E-2</v>
      </c>
      <c r="F13077">
        <v>0.02</v>
      </c>
      <c r="G13077">
        <v>0</v>
      </c>
      <c r="H13077">
        <v>0</v>
      </c>
      <c r="I13077">
        <v>0</v>
      </c>
    </row>
    <row r="13078" spans="1:9" x14ac:dyDescent="0.25">
      <c r="A13078" t="s">
        <v>725</v>
      </c>
      <c r="B13078">
        <v>28783</v>
      </c>
      <c r="C13078" s="593">
        <v>7.0000000000000007E-2</v>
      </c>
      <c r="D13078" t="s">
        <v>1415</v>
      </c>
      <c r="E13078">
        <v>4.7500000000000001E-2</v>
      </c>
      <c r="F13078">
        <v>2.2499999999999999E-2</v>
      </c>
      <c r="G13078">
        <v>0</v>
      </c>
      <c r="H13078">
        <v>0</v>
      </c>
      <c r="I13078">
        <v>0</v>
      </c>
    </row>
    <row r="13079" spans="1:9" x14ac:dyDescent="0.25">
      <c r="A13079" t="s">
        <v>725</v>
      </c>
      <c r="B13079">
        <v>28784</v>
      </c>
      <c r="C13079" s="593">
        <v>6.7500000000000004E-2</v>
      </c>
      <c r="D13079" t="s">
        <v>3239</v>
      </c>
      <c r="E13079">
        <v>4.7500000000000001E-2</v>
      </c>
      <c r="F13079">
        <v>0.02</v>
      </c>
      <c r="G13079">
        <v>0</v>
      </c>
      <c r="H13079">
        <v>0</v>
      </c>
      <c r="I13079">
        <v>0</v>
      </c>
    </row>
    <row r="13080" spans="1:9" x14ac:dyDescent="0.25">
      <c r="A13080" t="s">
        <v>725</v>
      </c>
      <c r="B13080">
        <v>28785</v>
      </c>
      <c r="C13080" s="593">
        <v>7.0000000000000007E-2</v>
      </c>
      <c r="D13080" t="s">
        <v>4452</v>
      </c>
      <c r="E13080">
        <v>4.7500000000000001E-2</v>
      </c>
      <c r="F13080">
        <v>2.2499999999999999E-2</v>
      </c>
      <c r="G13080">
        <v>0</v>
      </c>
      <c r="H13080">
        <v>0</v>
      </c>
      <c r="I13080">
        <v>0</v>
      </c>
    </row>
    <row r="13081" spans="1:9" x14ac:dyDescent="0.25">
      <c r="A13081" t="s">
        <v>725</v>
      </c>
      <c r="B13081">
        <v>28786</v>
      </c>
      <c r="C13081" s="593">
        <v>7.0000000000000007E-2</v>
      </c>
      <c r="D13081" t="s">
        <v>4452</v>
      </c>
      <c r="E13081">
        <v>4.7500000000000001E-2</v>
      </c>
      <c r="F13081">
        <v>2.2499999999999999E-2</v>
      </c>
      <c r="G13081">
        <v>0</v>
      </c>
      <c r="H13081">
        <v>0</v>
      </c>
      <c r="I13081">
        <v>0</v>
      </c>
    </row>
    <row r="13082" spans="1:9" x14ac:dyDescent="0.25">
      <c r="A13082" t="s">
        <v>725</v>
      </c>
      <c r="B13082">
        <v>28787</v>
      </c>
      <c r="C13082" s="593">
        <v>7.0000000000000007E-2</v>
      </c>
      <c r="D13082" t="s">
        <v>4453</v>
      </c>
      <c r="E13082">
        <v>4.7500000000000001E-2</v>
      </c>
      <c r="F13082">
        <v>2.2499999999999999E-2</v>
      </c>
      <c r="G13082">
        <v>0</v>
      </c>
      <c r="H13082">
        <v>0</v>
      </c>
      <c r="I13082">
        <v>0</v>
      </c>
    </row>
    <row r="13083" spans="1:9" x14ac:dyDescent="0.25">
      <c r="A13083" t="s">
        <v>725</v>
      </c>
      <c r="B13083">
        <v>28788</v>
      </c>
      <c r="C13083" s="593">
        <v>7.0000000000000007E-2</v>
      </c>
      <c r="D13083" t="s">
        <v>3545</v>
      </c>
      <c r="E13083">
        <v>4.7500000000000001E-2</v>
      </c>
      <c r="F13083">
        <v>2.2499999999999999E-2</v>
      </c>
      <c r="G13083">
        <v>0</v>
      </c>
      <c r="H13083">
        <v>0</v>
      </c>
      <c r="I13083">
        <v>0</v>
      </c>
    </row>
    <row r="13084" spans="1:9" x14ac:dyDescent="0.25">
      <c r="A13084" t="s">
        <v>725</v>
      </c>
      <c r="B13084">
        <v>28789</v>
      </c>
      <c r="C13084" s="593">
        <v>7.0000000000000007E-2</v>
      </c>
      <c r="D13084" t="s">
        <v>4430</v>
      </c>
      <c r="E13084">
        <v>4.7500000000000001E-2</v>
      </c>
      <c r="F13084">
        <v>2.2499999999999999E-2</v>
      </c>
      <c r="G13084">
        <v>0</v>
      </c>
      <c r="H13084">
        <v>0</v>
      </c>
      <c r="I13084">
        <v>0</v>
      </c>
    </row>
    <row r="13085" spans="1:9" x14ac:dyDescent="0.25">
      <c r="A13085" t="s">
        <v>725</v>
      </c>
      <c r="B13085">
        <v>28790</v>
      </c>
      <c r="C13085" s="593">
        <v>6.7500000000000004E-2</v>
      </c>
      <c r="D13085" t="s">
        <v>4436</v>
      </c>
      <c r="E13085">
        <v>4.7500000000000001E-2</v>
      </c>
      <c r="F13085">
        <v>0.02</v>
      </c>
      <c r="G13085">
        <v>0</v>
      </c>
      <c r="H13085">
        <v>0</v>
      </c>
      <c r="I13085">
        <v>0</v>
      </c>
    </row>
    <row r="13086" spans="1:9" x14ac:dyDescent="0.25">
      <c r="A13086" t="s">
        <v>725</v>
      </c>
      <c r="B13086">
        <v>28791</v>
      </c>
      <c r="C13086" s="593">
        <v>6.7500000000000004E-2</v>
      </c>
      <c r="D13086" t="s">
        <v>4454</v>
      </c>
      <c r="E13086">
        <v>4.7500000000000001E-2</v>
      </c>
      <c r="F13086">
        <v>0.02</v>
      </c>
      <c r="G13086">
        <v>0</v>
      </c>
      <c r="H13086">
        <v>0</v>
      </c>
      <c r="I13086">
        <v>0</v>
      </c>
    </row>
    <row r="13087" spans="1:9" x14ac:dyDescent="0.25">
      <c r="A13087" t="s">
        <v>725</v>
      </c>
      <c r="B13087">
        <v>28792</v>
      </c>
      <c r="C13087" s="593">
        <v>7.0000000000000007E-2</v>
      </c>
      <c r="D13087" t="s">
        <v>4432</v>
      </c>
      <c r="E13087">
        <v>4.7500000000000001E-2</v>
      </c>
      <c r="F13087">
        <v>2.2499999999999999E-2</v>
      </c>
      <c r="G13087">
        <v>0</v>
      </c>
      <c r="H13087">
        <v>0</v>
      </c>
      <c r="I13087">
        <v>0</v>
      </c>
    </row>
    <row r="13088" spans="1:9" x14ac:dyDescent="0.25">
      <c r="A13088" t="s">
        <v>725</v>
      </c>
      <c r="B13088">
        <v>28793</v>
      </c>
      <c r="C13088" s="593">
        <v>6.7500000000000004E-2</v>
      </c>
      <c r="D13088" t="s">
        <v>4454</v>
      </c>
      <c r="E13088">
        <v>4.7500000000000001E-2</v>
      </c>
      <c r="F13088">
        <v>0.02</v>
      </c>
      <c r="G13088">
        <v>0</v>
      </c>
      <c r="H13088">
        <v>0</v>
      </c>
      <c r="I13088">
        <v>0</v>
      </c>
    </row>
    <row r="13089" spans="1:9" x14ac:dyDescent="0.25">
      <c r="A13089" t="s">
        <v>725</v>
      </c>
      <c r="B13089">
        <v>28801</v>
      </c>
      <c r="C13089" s="593">
        <v>7.0000000000000007E-2</v>
      </c>
      <c r="D13089" t="s">
        <v>4431</v>
      </c>
      <c r="E13089">
        <v>4.7500000000000001E-2</v>
      </c>
      <c r="F13089">
        <v>2.2499999999999999E-2</v>
      </c>
      <c r="G13089">
        <v>0</v>
      </c>
      <c r="H13089">
        <v>0</v>
      </c>
      <c r="I13089">
        <v>0</v>
      </c>
    </row>
    <row r="13090" spans="1:9" x14ac:dyDescent="0.25">
      <c r="A13090" t="s">
        <v>725</v>
      </c>
      <c r="B13090">
        <v>28802</v>
      </c>
      <c r="C13090" s="593">
        <v>7.0000000000000007E-2</v>
      </c>
      <c r="D13090" t="s">
        <v>4431</v>
      </c>
      <c r="E13090">
        <v>4.7500000000000001E-2</v>
      </c>
      <c r="F13090">
        <v>2.2499999999999999E-2</v>
      </c>
      <c r="G13090">
        <v>0</v>
      </c>
      <c r="H13090">
        <v>0</v>
      </c>
      <c r="I13090">
        <v>0</v>
      </c>
    </row>
    <row r="13091" spans="1:9" x14ac:dyDescent="0.25">
      <c r="A13091" t="s">
        <v>725</v>
      </c>
      <c r="B13091">
        <v>28803</v>
      </c>
      <c r="C13091" s="593">
        <v>7.0000000000000007E-2</v>
      </c>
      <c r="D13091" t="s">
        <v>4424</v>
      </c>
      <c r="E13091">
        <v>4.7500000000000001E-2</v>
      </c>
      <c r="F13091">
        <v>2.2499999999999999E-2</v>
      </c>
      <c r="G13091">
        <v>0</v>
      </c>
      <c r="H13091">
        <v>0</v>
      </c>
      <c r="I13091">
        <v>0</v>
      </c>
    </row>
    <row r="13092" spans="1:9" x14ac:dyDescent="0.25">
      <c r="A13092" t="s">
        <v>725</v>
      </c>
      <c r="B13092">
        <v>28804</v>
      </c>
      <c r="C13092" s="593">
        <v>7.0000000000000007E-2</v>
      </c>
      <c r="D13092" t="s">
        <v>4453</v>
      </c>
      <c r="E13092">
        <v>4.7500000000000001E-2</v>
      </c>
      <c r="F13092">
        <v>2.2499999999999999E-2</v>
      </c>
      <c r="G13092">
        <v>0</v>
      </c>
      <c r="H13092">
        <v>0</v>
      </c>
      <c r="I13092">
        <v>0</v>
      </c>
    </row>
    <row r="13093" spans="1:9" x14ac:dyDescent="0.25">
      <c r="A13093" t="s">
        <v>725</v>
      </c>
      <c r="B13093">
        <v>28805</v>
      </c>
      <c r="C13093" s="593">
        <v>7.0000000000000007E-2</v>
      </c>
      <c r="D13093" t="s">
        <v>4431</v>
      </c>
      <c r="E13093">
        <v>4.7500000000000001E-2</v>
      </c>
      <c r="F13093">
        <v>2.2499999999999999E-2</v>
      </c>
      <c r="G13093">
        <v>0</v>
      </c>
      <c r="H13093">
        <v>0</v>
      </c>
      <c r="I13093">
        <v>0</v>
      </c>
    </row>
    <row r="13094" spans="1:9" x14ac:dyDescent="0.25">
      <c r="A13094" t="s">
        <v>725</v>
      </c>
      <c r="B13094">
        <v>28806</v>
      </c>
      <c r="C13094" s="593">
        <v>7.0000000000000007E-2</v>
      </c>
      <c r="D13094" t="s">
        <v>4424</v>
      </c>
      <c r="E13094">
        <v>4.7500000000000001E-2</v>
      </c>
      <c r="F13094">
        <v>2.2499999999999999E-2</v>
      </c>
      <c r="G13094">
        <v>0</v>
      </c>
      <c r="H13094">
        <v>0</v>
      </c>
      <c r="I13094">
        <v>0</v>
      </c>
    </row>
    <row r="13095" spans="1:9" x14ac:dyDescent="0.25">
      <c r="A13095" t="s">
        <v>725</v>
      </c>
      <c r="B13095">
        <v>28810</v>
      </c>
      <c r="C13095" s="593">
        <v>7.0000000000000007E-2</v>
      </c>
      <c r="D13095" t="s">
        <v>4426</v>
      </c>
      <c r="E13095">
        <v>4.7500000000000001E-2</v>
      </c>
      <c r="F13095">
        <v>2.2499999999999999E-2</v>
      </c>
      <c r="G13095">
        <v>0</v>
      </c>
      <c r="H13095">
        <v>0</v>
      </c>
      <c r="I13095">
        <v>0</v>
      </c>
    </row>
    <row r="13096" spans="1:9" x14ac:dyDescent="0.25">
      <c r="A13096" t="s">
        <v>725</v>
      </c>
      <c r="B13096">
        <v>28813</v>
      </c>
      <c r="C13096" s="593">
        <v>7.0000000000000007E-2</v>
      </c>
      <c r="D13096" t="s">
        <v>4431</v>
      </c>
      <c r="E13096">
        <v>4.7500000000000001E-2</v>
      </c>
      <c r="F13096">
        <v>2.2499999999999999E-2</v>
      </c>
      <c r="G13096">
        <v>0</v>
      </c>
      <c r="H13096">
        <v>0</v>
      </c>
      <c r="I13096">
        <v>0</v>
      </c>
    </row>
    <row r="13097" spans="1:9" x14ac:dyDescent="0.25">
      <c r="A13097" t="s">
        <v>725</v>
      </c>
      <c r="B13097">
        <v>28814</v>
      </c>
      <c r="C13097" s="593">
        <v>7.0000000000000007E-2</v>
      </c>
      <c r="D13097" t="s">
        <v>4431</v>
      </c>
      <c r="E13097">
        <v>4.7500000000000001E-2</v>
      </c>
      <c r="F13097">
        <v>2.2499999999999999E-2</v>
      </c>
      <c r="G13097">
        <v>0</v>
      </c>
      <c r="H13097">
        <v>0</v>
      </c>
      <c r="I13097">
        <v>0</v>
      </c>
    </row>
    <row r="13098" spans="1:9" x14ac:dyDescent="0.25">
      <c r="A13098" t="s">
        <v>725</v>
      </c>
      <c r="B13098">
        <v>28815</v>
      </c>
      <c r="C13098" s="593">
        <v>7.0000000000000007E-2</v>
      </c>
      <c r="D13098" t="s">
        <v>4431</v>
      </c>
      <c r="E13098">
        <v>4.7500000000000001E-2</v>
      </c>
      <c r="F13098">
        <v>2.2499999999999999E-2</v>
      </c>
      <c r="G13098">
        <v>0</v>
      </c>
      <c r="H13098">
        <v>0</v>
      </c>
      <c r="I13098">
        <v>0</v>
      </c>
    </row>
    <row r="13099" spans="1:9" x14ac:dyDescent="0.25">
      <c r="A13099" t="s">
        <v>725</v>
      </c>
      <c r="B13099">
        <v>28816</v>
      </c>
      <c r="C13099" s="593">
        <v>7.0000000000000007E-2</v>
      </c>
      <c r="D13099" t="s">
        <v>4431</v>
      </c>
      <c r="E13099">
        <v>4.7500000000000001E-2</v>
      </c>
      <c r="F13099">
        <v>2.2499999999999999E-2</v>
      </c>
      <c r="G13099">
        <v>0</v>
      </c>
      <c r="H13099">
        <v>0</v>
      </c>
      <c r="I13099">
        <v>0</v>
      </c>
    </row>
    <row r="13100" spans="1:9" x14ac:dyDescent="0.25">
      <c r="A13100" t="s">
        <v>725</v>
      </c>
      <c r="B13100">
        <v>28901</v>
      </c>
      <c r="C13100" s="593">
        <v>7.0000000000000007E-2</v>
      </c>
      <c r="D13100" t="s">
        <v>2675</v>
      </c>
      <c r="E13100">
        <v>4.7500000000000001E-2</v>
      </c>
      <c r="F13100">
        <v>2.2499999999999999E-2</v>
      </c>
      <c r="G13100">
        <v>0</v>
      </c>
      <c r="H13100">
        <v>0</v>
      </c>
      <c r="I13100">
        <v>0</v>
      </c>
    </row>
    <row r="13101" spans="1:9" x14ac:dyDescent="0.25">
      <c r="A13101" t="s">
        <v>725</v>
      </c>
      <c r="B13101">
        <v>28902</v>
      </c>
      <c r="C13101" s="593">
        <v>7.0000000000000007E-2</v>
      </c>
      <c r="D13101" t="s">
        <v>2675</v>
      </c>
      <c r="E13101">
        <v>4.7500000000000001E-2</v>
      </c>
      <c r="F13101">
        <v>2.2499999999999999E-2</v>
      </c>
      <c r="G13101">
        <v>0</v>
      </c>
      <c r="H13101">
        <v>0</v>
      </c>
      <c r="I13101">
        <v>0</v>
      </c>
    </row>
    <row r="13102" spans="1:9" x14ac:dyDescent="0.25">
      <c r="A13102" t="s">
        <v>725</v>
      </c>
      <c r="B13102">
        <v>28903</v>
      </c>
      <c r="C13102" s="593">
        <v>7.0000000000000007E-2</v>
      </c>
      <c r="D13102" t="s">
        <v>2675</v>
      </c>
      <c r="E13102">
        <v>4.7500000000000001E-2</v>
      </c>
      <c r="F13102">
        <v>2.2499999999999999E-2</v>
      </c>
      <c r="G13102">
        <v>0</v>
      </c>
      <c r="H13102">
        <v>0</v>
      </c>
      <c r="I13102">
        <v>0</v>
      </c>
    </row>
    <row r="13103" spans="1:9" x14ac:dyDescent="0.25">
      <c r="A13103" t="s">
        <v>725</v>
      </c>
      <c r="B13103">
        <v>28904</v>
      </c>
      <c r="C13103" s="593">
        <v>7.0000000000000007E-2</v>
      </c>
      <c r="D13103" t="s">
        <v>4455</v>
      </c>
      <c r="E13103">
        <v>4.7500000000000001E-2</v>
      </c>
      <c r="F13103">
        <v>2.2499999999999999E-2</v>
      </c>
      <c r="G13103">
        <v>0</v>
      </c>
      <c r="H13103">
        <v>0</v>
      </c>
      <c r="I13103">
        <v>0</v>
      </c>
    </row>
    <row r="13104" spans="1:9" x14ac:dyDescent="0.25">
      <c r="A13104" t="s">
        <v>725</v>
      </c>
      <c r="B13104">
        <v>28905</v>
      </c>
      <c r="C13104" s="593">
        <v>7.0000000000000007E-2</v>
      </c>
      <c r="D13104" t="s">
        <v>2675</v>
      </c>
      <c r="E13104">
        <v>4.7500000000000001E-2</v>
      </c>
      <c r="F13104">
        <v>2.2499999999999999E-2</v>
      </c>
      <c r="G13104">
        <v>0</v>
      </c>
      <c r="H13104">
        <v>0</v>
      </c>
      <c r="I13104">
        <v>0</v>
      </c>
    </row>
    <row r="13105" spans="1:9" x14ac:dyDescent="0.25">
      <c r="A13105" t="s">
        <v>725</v>
      </c>
      <c r="B13105">
        <v>28906</v>
      </c>
      <c r="C13105" s="593">
        <v>7.0000000000000007E-2</v>
      </c>
      <c r="D13105" t="s">
        <v>2675</v>
      </c>
      <c r="E13105">
        <v>4.7500000000000001E-2</v>
      </c>
      <c r="F13105">
        <v>2.2499999999999999E-2</v>
      </c>
      <c r="G13105">
        <v>0</v>
      </c>
      <c r="H13105">
        <v>0</v>
      </c>
      <c r="I13105">
        <v>0</v>
      </c>
    </row>
    <row r="13106" spans="1:9" x14ac:dyDescent="0.25">
      <c r="A13106" t="s">
        <v>725</v>
      </c>
      <c r="B13106">
        <v>28909</v>
      </c>
      <c r="C13106" s="593">
        <v>7.0000000000000007E-2</v>
      </c>
      <c r="D13106" t="s">
        <v>1412</v>
      </c>
      <c r="E13106">
        <v>4.7500000000000001E-2</v>
      </c>
      <c r="F13106">
        <v>2.2499999999999999E-2</v>
      </c>
      <c r="G13106">
        <v>0</v>
      </c>
      <c r="H13106">
        <v>0</v>
      </c>
      <c r="I13106">
        <v>0</v>
      </c>
    </row>
    <row r="13107" spans="1:9" x14ac:dyDescent="0.25">
      <c r="A13107" t="s">
        <v>725</v>
      </c>
      <c r="B13107">
        <v>30559</v>
      </c>
      <c r="C13107" s="593">
        <v>7.0000000000000007E-2</v>
      </c>
      <c r="D13107" t="s">
        <v>2675</v>
      </c>
      <c r="E13107">
        <v>4.7500000000000001E-2</v>
      </c>
      <c r="F13107">
        <v>2.2499999999999999E-2</v>
      </c>
      <c r="G13107">
        <v>0</v>
      </c>
      <c r="H13107">
        <v>0</v>
      </c>
      <c r="I13107">
        <v>0</v>
      </c>
    </row>
    <row r="13108" spans="1:9" x14ac:dyDescent="0.25">
      <c r="A13108" t="s">
        <v>726</v>
      </c>
      <c r="B13108">
        <v>7001</v>
      </c>
      <c r="C13108" s="593">
        <v>6.6250000000000003E-2</v>
      </c>
      <c r="D13108" t="s">
        <v>4385</v>
      </c>
      <c r="E13108">
        <v>6.6250000000000003E-2</v>
      </c>
      <c r="F13108">
        <v>0</v>
      </c>
      <c r="G13108">
        <v>0</v>
      </c>
      <c r="H13108">
        <v>0</v>
      </c>
      <c r="I13108">
        <v>0</v>
      </c>
    </row>
    <row r="13109" spans="1:9" x14ac:dyDescent="0.25">
      <c r="A13109" t="s">
        <v>726</v>
      </c>
      <c r="B13109">
        <v>7002</v>
      </c>
      <c r="C13109" s="593">
        <v>6.6250000000000003E-2</v>
      </c>
      <c r="D13109" t="s">
        <v>4456</v>
      </c>
      <c r="E13109">
        <v>6.6250000000000003E-2</v>
      </c>
      <c r="F13109">
        <v>0</v>
      </c>
      <c r="G13109">
        <v>0</v>
      </c>
      <c r="H13109">
        <v>0</v>
      </c>
      <c r="I13109">
        <v>0</v>
      </c>
    </row>
    <row r="13110" spans="1:9" x14ac:dyDescent="0.25">
      <c r="A13110" t="s">
        <v>726</v>
      </c>
      <c r="B13110">
        <v>7003</v>
      </c>
      <c r="C13110" s="593">
        <v>6.6250000000000003E-2</v>
      </c>
      <c r="D13110" t="s">
        <v>4457</v>
      </c>
      <c r="E13110">
        <v>6.6250000000000003E-2</v>
      </c>
      <c r="F13110">
        <v>0</v>
      </c>
      <c r="G13110">
        <v>0</v>
      </c>
      <c r="H13110">
        <v>0</v>
      </c>
      <c r="I13110">
        <v>0</v>
      </c>
    </row>
    <row r="13111" spans="1:9" x14ac:dyDescent="0.25">
      <c r="A13111" t="s">
        <v>726</v>
      </c>
      <c r="B13111">
        <v>7004</v>
      </c>
      <c r="C13111" s="593">
        <v>6.6250000000000003E-2</v>
      </c>
      <c r="D13111" t="s">
        <v>4458</v>
      </c>
      <c r="E13111">
        <v>6.6250000000000003E-2</v>
      </c>
      <c r="F13111">
        <v>0</v>
      </c>
      <c r="G13111">
        <v>0</v>
      </c>
      <c r="H13111">
        <v>0</v>
      </c>
      <c r="I13111">
        <v>0</v>
      </c>
    </row>
    <row r="13112" spans="1:9" x14ac:dyDescent="0.25">
      <c r="A13112" t="s">
        <v>726</v>
      </c>
      <c r="B13112">
        <v>7005</v>
      </c>
      <c r="C13112" s="593">
        <v>6.6250000000000003E-2</v>
      </c>
      <c r="D13112" t="s">
        <v>4459</v>
      </c>
      <c r="E13112">
        <v>6.6250000000000003E-2</v>
      </c>
      <c r="F13112">
        <v>0</v>
      </c>
      <c r="G13112">
        <v>0</v>
      </c>
      <c r="H13112">
        <v>0</v>
      </c>
      <c r="I13112">
        <v>0</v>
      </c>
    </row>
    <row r="13113" spans="1:9" x14ac:dyDescent="0.25">
      <c r="A13113" t="s">
        <v>726</v>
      </c>
      <c r="B13113">
        <v>7006</v>
      </c>
      <c r="C13113" s="593">
        <v>6.6250000000000003E-2</v>
      </c>
      <c r="D13113" t="s">
        <v>4460</v>
      </c>
      <c r="E13113">
        <v>6.6250000000000003E-2</v>
      </c>
      <c r="F13113">
        <v>0</v>
      </c>
      <c r="G13113">
        <v>0</v>
      </c>
      <c r="H13113">
        <v>0</v>
      </c>
      <c r="I13113">
        <v>0</v>
      </c>
    </row>
    <row r="13114" spans="1:9" x14ac:dyDescent="0.25">
      <c r="A13114" t="s">
        <v>726</v>
      </c>
      <c r="B13114">
        <v>7007</v>
      </c>
      <c r="C13114" s="593">
        <v>6.6250000000000003E-2</v>
      </c>
      <c r="D13114" t="s">
        <v>4461</v>
      </c>
      <c r="E13114">
        <v>6.6250000000000003E-2</v>
      </c>
      <c r="F13114">
        <v>0</v>
      </c>
      <c r="G13114">
        <v>0</v>
      </c>
      <c r="H13114">
        <v>0</v>
      </c>
      <c r="I13114">
        <v>0</v>
      </c>
    </row>
    <row r="13115" spans="1:9" x14ac:dyDescent="0.25">
      <c r="A13115" t="s">
        <v>726</v>
      </c>
      <c r="B13115">
        <v>7008</v>
      </c>
      <c r="C13115" s="593">
        <v>6.6250000000000003E-2</v>
      </c>
      <c r="D13115" t="s">
        <v>4385</v>
      </c>
      <c r="E13115">
        <v>6.6250000000000003E-2</v>
      </c>
      <c r="F13115">
        <v>0</v>
      </c>
      <c r="G13115">
        <v>0</v>
      </c>
      <c r="H13115">
        <v>0</v>
      </c>
      <c r="I13115">
        <v>0</v>
      </c>
    </row>
    <row r="13116" spans="1:9" x14ac:dyDescent="0.25">
      <c r="A13116" t="s">
        <v>726</v>
      </c>
      <c r="B13116">
        <v>7009</v>
      </c>
      <c r="C13116" s="593">
        <v>6.6250000000000003E-2</v>
      </c>
      <c r="D13116" t="s">
        <v>4462</v>
      </c>
      <c r="E13116">
        <v>6.6250000000000003E-2</v>
      </c>
      <c r="F13116">
        <v>0</v>
      </c>
      <c r="G13116">
        <v>0</v>
      </c>
      <c r="H13116">
        <v>0</v>
      </c>
      <c r="I13116">
        <v>0</v>
      </c>
    </row>
    <row r="13117" spans="1:9" x14ac:dyDescent="0.25">
      <c r="A13117" t="s">
        <v>726</v>
      </c>
      <c r="B13117">
        <v>7010</v>
      </c>
      <c r="C13117" s="593">
        <v>6.6250000000000003E-2</v>
      </c>
      <c r="D13117" t="s">
        <v>4463</v>
      </c>
      <c r="E13117">
        <v>6.6250000000000003E-2</v>
      </c>
      <c r="F13117">
        <v>0</v>
      </c>
      <c r="G13117">
        <v>0</v>
      </c>
      <c r="H13117">
        <v>0</v>
      </c>
      <c r="I13117">
        <v>0</v>
      </c>
    </row>
    <row r="13118" spans="1:9" x14ac:dyDescent="0.25">
      <c r="A13118" t="s">
        <v>726</v>
      </c>
      <c r="B13118">
        <v>7011</v>
      </c>
      <c r="C13118" s="593">
        <v>6.6250000000000003E-2</v>
      </c>
      <c r="D13118" t="s">
        <v>4464</v>
      </c>
      <c r="E13118">
        <v>6.6250000000000003E-2</v>
      </c>
      <c r="F13118">
        <v>0</v>
      </c>
      <c r="G13118">
        <v>0</v>
      </c>
      <c r="H13118">
        <v>0</v>
      </c>
      <c r="I13118">
        <v>0</v>
      </c>
    </row>
    <row r="13119" spans="1:9" x14ac:dyDescent="0.25">
      <c r="A13119" t="s">
        <v>726</v>
      </c>
      <c r="B13119">
        <v>7012</v>
      </c>
      <c r="C13119" s="593">
        <v>6.6250000000000003E-2</v>
      </c>
      <c r="D13119" t="s">
        <v>4464</v>
      </c>
      <c r="E13119">
        <v>6.6250000000000003E-2</v>
      </c>
      <c r="F13119">
        <v>0</v>
      </c>
      <c r="G13119">
        <v>0</v>
      </c>
      <c r="H13119">
        <v>0</v>
      </c>
      <c r="I13119">
        <v>0</v>
      </c>
    </row>
    <row r="13120" spans="1:9" x14ac:dyDescent="0.25">
      <c r="A13120" t="s">
        <v>726</v>
      </c>
      <c r="B13120">
        <v>7013</v>
      </c>
      <c r="C13120" s="593">
        <v>6.6250000000000003E-2</v>
      </c>
      <c r="D13120" t="s">
        <v>4464</v>
      </c>
      <c r="E13120">
        <v>6.6250000000000003E-2</v>
      </c>
      <c r="F13120">
        <v>0</v>
      </c>
      <c r="G13120">
        <v>0</v>
      </c>
      <c r="H13120">
        <v>0</v>
      </c>
      <c r="I13120">
        <v>0</v>
      </c>
    </row>
    <row r="13121" spans="1:9" x14ac:dyDescent="0.25">
      <c r="A13121" t="s">
        <v>726</v>
      </c>
      <c r="B13121">
        <v>7014</v>
      </c>
      <c r="C13121" s="593">
        <v>6.6250000000000003E-2</v>
      </c>
      <c r="D13121" t="s">
        <v>4464</v>
      </c>
      <c r="E13121">
        <v>6.6250000000000003E-2</v>
      </c>
      <c r="F13121">
        <v>0</v>
      </c>
      <c r="G13121">
        <v>0</v>
      </c>
      <c r="H13121">
        <v>0</v>
      </c>
      <c r="I13121">
        <v>0</v>
      </c>
    </row>
    <row r="13122" spans="1:9" x14ac:dyDescent="0.25">
      <c r="A13122" t="s">
        <v>726</v>
      </c>
      <c r="B13122">
        <v>7015</v>
      </c>
      <c r="C13122" s="593">
        <v>6.6250000000000003E-2</v>
      </c>
      <c r="D13122" t="s">
        <v>4465</v>
      </c>
      <c r="E13122">
        <v>6.6250000000000003E-2</v>
      </c>
      <c r="F13122">
        <v>0</v>
      </c>
      <c r="G13122">
        <v>0</v>
      </c>
      <c r="H13122">
        <v>0</v>
      </c>
      <c r="I13122">
        <v>0</v>
      </c>
    </row>
    <row r="13123" spans="1:9" x14ac:dyDescent="0.25">
      <c r="A13123" t="s">
        <v>726</v>
      </c>
      <c r="B13123">
        <v>7016</v>
      </c>
      <c r="C13123" s="593">
        <v>6.6250000000000003E-2</v>
      </c>
      <c r="D13123" t="s">
        <v>4466</v>
      </c>
      <c r="E13123">
        <v>6.6250000000000003E-2</v>
      </c>
      <c r="F13123">
        <v>0</v>
      </c>
      <c r="G13123">
        <v>0</v>
      </c>
      <c r="H13123">
        <v>0</v>
      </c>
      <c r="I13123">
        <v>0</v>
      </c>
    </row>
    <row r="13124" spans="1:9" x14ac:dyDescent="0.25">
      <c r="A13124" t="s">
        <v>726</v>
      </c>
      <c r="B13124">
        <v>7017</v>
      </c>
      <c r="C13124" s="593">
        <v>6.6250000000000003E-2</v>
      </c>
      <c r="D13124" t="s">
        <v>4457</v>
      </c>
      <c r="E13124">
        <v>6.6250000000000003E-2</v>
      </c>
      <c r="F13124">
        <v>0</v>
      </c>
      <c r="G13124">
        <v>0</v>
      </c>
      <c r="H13124">
        <v>0</v>
      </c>
      <c r="I13124">
        <v>0</v>
      </c>
    </row>
    <row r="13125" spans="1:9" x14ac:dyDescent="0.25">
      <c r="A13125" t="s">
        <v>726</v>
      </c>
      <c r="B13125">
        <v>7018</v>
      </c>
      <c r="C13125" s="593">
        <v>6.6250000000000003E-2</v>
      </c>
      <c r="D13125" t="s">
        <v>4457</v>
      </c>
      <c r="E13125">
        <v>6.6250000000000003E-2</v>
      </c>
      <c r="F13125">
        <v>0</v>
      </c>
      <c r="G13125">
        <v>0</v>
      </c>
      <c r="H13125">
        <v>0</v>
      </c>
      <c r="I13125">
        <v>0</v>
      </c>
    </row>
    <row r="13126" spans="1:9" x14ac:dyDescent="0.25">
      <c r="A13126" t="s">
        <v>726</v>
      </c>
      <c r="B13126">
        <v>7019</v>
      </c>
      <c r="C13126" s="593">
        <v>6.6250000000000003E-2</v>
      </c>
      <c r="D13126" t="s">
        <v>4457</v>
      </c>
      <c r="E13126">
        <v>6.6250000000000003E-2</v>
      </c>
      <c r="F13126">
        <v>0</v>
      </c>
      <c r="G13126">
        <v>0</v>
      </c>
      <c r="H13126">
        <v>0</v>
      </c>
      <c r="I13126">
        <v>0</v>
      </c>
    </row>
    <row r="13127" spans="1:9" x14ac:dyDescent="0.25">
      <c r="A13127" t="s">
        <v>726</v>
      </c>
      <c r="B13127">
        <v>7020</v>
      </c>
      <c r="C13127" s="593">
        <v>6.6250000000000003E-2</v>
      </c>
      <c r="D13127" t="s">
        <v>4467</v>
      </c>
      <c r="E13127">
        <v>6.6250000000000003E-2</v>
      </c>
      <c r="F13127">
        <v>0</v>
      </c>
      <c r="G13127">
        <v>0</v>
      </c>
      <c r="H13127">
        <v>0</v>
      </c>
      <c r="I13127">
        <v>0</v>
      </c>
    </row>
    <row r="13128" spans="1:9" x14ac:dyDescent="0.25">
      <c r="A13128" t="s">
        <v>726</v>
      </c>
      <c r="B13128">
        <v>7021</v>
      </c>
      <c r="C13128" s="593">
        <v>6.6250000000000003E-2</v>
      </c>
      <c r="D13128" t="s">
        <v>4460</v>
      </c>
      <c r="E13128">
        <v>6.6250000000000003E-2</v>
      </c>
      <c r="F13128">
        <v>0</v>
      </c>
      <c r="G13128">
        <v>0</v>
      </c>
      <c r="H13128">
        <v>0</v>
      </c>
      <c r="I13128">
        <v>0</v>
      </c>
    </row>
    <row r="13129" spans="1:9" x14ac:dyDescent="0.25">
      <c r="A13129" t="s">
        <v>726</v>
      </c>
      <c r="B13129">
        <v>7022</v>
      </c>
      <c r="C13129" s="593">
        <v>6.6250000000000003E-2</v>
      </c>
      <c r="D13129" t="s">
        <v>4467</v>
      </c>
      <c r="E13129">
        <v>6.6250000000000003E-2</v>
      </c>
      <c r="F13129">
        <v>0</v>
      </c>
      <c r="G13129">
        <v>0</v>
      </c>
      <c r="H13129">
        <v>0</v>
      </c>
      <c r="I13129">
        <v>0</v>
      </c>
    </row>
    <row r="13130" spans="1:9" x14ac:dyDescent="0.25">
      <c r="A13130" t="s">
        <v>726</v>
      </c>
      <c r="B13130">
        <v>7023</v>
      </c>
      <c r="C13130" s="593">
        <v>6.6250000000000003E-2</v>
      </c>
      <c r="D13130" t="s">
        <v>4468</v>
      </c>
      <c r="E13130">
        <v>6.6250000000000003E-2</v>
      </c>
      <c r="F13130">
        <v>0</v>
      </c>
      <c r="G13130">
        <v>0</v>
      </c>
      <c r="H13130">
        <v>0</v>
      </c>
      <c r="I13130">
        <v>0</v>
      </c>
    </row>
    <row r="13131" spans="1:9" x14ac:dyDescent="0.25">
      <c r="A13131" t="s">
        <v>726</v>
      </c>
      <c r="B13131">
        <v>7024</v>
      </c>
      <c r="C13131" s="593">
        <v>6.6250000000000003E-2</v>
      </c>
      <c r="D13131" t="s">
        <v>4469</v>
      </c>
      <c r="E13131">
        <v>6.6250000000000003E-2</v>
      </c>
      <c r="F13131">
        <v>0</v>
      </c>
      <c r="G13131">
        <v>0</v>
      </c>
      <c r="H13131">
        <v>0</v>
      </c>
      <c r="I13131">
        <v>0</v>
      </c>
    </row>
    <row r="13132" spans="1:9" x14ac:dyDescent="0.25">
      <c r="A13132" t="s">
        <v>726</v>
      </c>
      <c r="B13132">
        <v>7026</v>
      </c>
      <c r="C13132" s="593">
        <v>6.6250000000000003E-2</v>
      </c>
      <c r="D13132" t="s">
        <v>4470</v>
      </c>
      <c r="E13132">
        <v>6.6250000000000003E-2</v>
      </c>
      <c r="F13132">
        <v>0</v>
      </c>
      <c r="G13132">
        <v>0</v>
      </c>
      <c r="H13132">
        <v>0</v>
      </c>
      <c r="I13132">
        <v>0</v>
      </c>
    </row>
    <row r="13133" spans="1:9" x14ac:dyDescent="0.25">
      <c r="A13133" t="s">
        <v>726</v>
      </c>
      <c r="B13133">
        <v>7027</v>
      </c>
      <c r="C13133" s="593">
        <v>6.6250000000000003E-2</v>
      </c>
      <c r="D13133" t="s">
        <v>4466</v>
      </c>
      <c r="E13133">
        <v>6.6250000000000003E-2</v>
      </c>
      <c r="F13133">
        <v>0</v>
      </c>
      <c r="G13133">
        <v>0</v>
      </c>
      <c r="H13133">
        <v>0</v>
      </c>
      <c r="I13133">
        <v>0</v>
      </c>
    </row>
    <row r="13134" spans="1:9" x14ac:dyDescent="0.25">
      <c r="A13134" t="s">
        <v>726</v>
      </c>
      <c r="B13134">
        <v>7028</v>
      </c>
      <c r="C13134" s="593">
        <v>6.6250000000000003E-2</v>
      </c>
      <c r="D13134" t="s">
        <v>4471</v>
      </c>
      <c r="E13134">
        <v>6.6250000000000003E-2</v>
      </c>
      <c r="F13134">
        <v>0</v>
      </c>
      <c r="G13134">
        <v>0</v>
      </c>
      <c r="H13134">
        <v>0</v>
      </c>
      <c r="I13134">
        <v>0</v>
      </c>
    </row>
    <row r="13135" spans="1:9" x14ac:dyDescent="0.25">
      <c r="A13135" t="s">
        <v>726</v>
      </c>
      <c r="B13135">
        <v>7029</v>
      </c>
      <c r="C13135" s="593">
        <v>6.6250000000000003E-2</v>
      </c>
      <c r="D13135" t="s">
        <v>4472</v>
      </c>
      <c r="E13135">
        <v>6.6250000000000003E-2</v>
      </c>
      <c r="F13135">
        <v>0</v>
      </c>
      <c r="G13135">
        <v>0</v>
      </c>
      <c r="H13135">
        <v>0</v>
      </c>
      <c r="I13135">
        <v>0</v>
      </c>
    </row>
    <row r="13136" spans="1:9" x14ac:dyDescent="0.25">
      <c r="A13136" t="s">
        <v>726</v>
      </c>
      <c r="B13136">
        <v>7030</v>
      </c>
      <c r="C13136" s="593">
        <v>6.6250000000000003E-2</v>
      </c>
      <c r="D13136" t="s">
        <v>4473</v>
      </c>
      <c r="E13136">
        <v>6.6250000000000003E-2</v>
      </c>
      <c r="F13136">
        <v>0</v>
      </c>
      <c r="G13136">
        <v>0</v>
      </c>
      <c r="H13136">
        <v>0</v>
      </c>
      <c r="I13136">
        <v>0</v>
      </c>
    </row>
    <row r="13137" spans="1:9" x14ac:dyDescent="0.25">
      <c r="A13137" t="s">
        <v>726</v>
      </c>
      <c r="B13137">
        <v>7031</v>
      </c>
      <c r="C13137" s="593">
        <v>6.6250000000000003E-2</v>
      </c>
      <c r="D13137" t="s">
        <v>4474</v>
      </c>
      <c r="E13137">
        <v>6.6250000000000003E-2</v>
      </c>
      <c r="F13137">
        <v>0</v>
      </c>
      <c r="G13137">
        <v>0</v>
      </c>
      <c r="H13137">
        <v>0</v>
      </c>
      <c r="I13137">
        <v>0</v>
      </c>
    </row>
    <row r="13138" spans="1:9" x14ac:dyDescent="0.25">
      <c r="A13138" t="s">
        <v>726</v>
      </c>
      <c r="B13138">
        <v>7032</v>
      </c>
      <c r="C13138" s="593">
        <v>6.6250000000000003E-2</v>
      </c>
      <c r="D13138" t="s">
        <v>4475</v>
      </c>
      <c r="E13138">
        <v>6.6250000000000003E-2</v>
      </c>
      <c r="F13138">
        <v>0</v>
      </c>
      <c r="G13138">
        <v>0</v>
      </c>
      <c r="H13138">
        <v>0</v>
      </c>
      <c r="I13138">
        <v>0</v>
      </c>
    </row>
    <row r="13139" spans="1:9" x14ac:dyDescent="0.25">
      <c r="A13139" t="s">
        <v>726</v>
      </c>
      <c r="B13139">
        <v>7033</v>
      </c>
      <c r="C13139" s="593">
        <v>6.6250000000000003E-2</v>
      </c>
      <c r="D13139" t="s">
        <v>4476</v>
      </c>
      <c r="E13139">
        <v>6.6250000000000003E-2</v>
      </c>
      <c r="F13139">
        <v>0</v>
      </c>
      <c r="G13139">
        <v>0</v>
      </c>
      <c r="H13139">
        <v>0</v>
      </c>
      <c r="I13139">
        <v>0</v>
      </c>
    </row>
    <row r="13140" spans="1:9" x14ac:dyDescent="0.25">
      <c r="A13140" t="s">
        <v>726</v>
      </c>
      <c r="B13140">
        <v>7034</v>
      </c>
      <c r="C13140" s="593">
        <v>6.6250000000000003E-2</v>
      </c>
      <c r="D13140" t="s">
        <v>4477</v>
      </c>
      <c r="E13140">
        <v>6.6250000000000003E-2</v>
      </c>
      <c r="F13140">
        <v>0</v>
      </c>
      <c r="G13140">
        <v>0</v>
      </c>
      <c r="H13140">
        <v>0</v>
      </c>
      <c r="I13140">
        <v>0</v>
      </c>
    </row>
    <row r="13141" spans="1:9" x14ac:dyDescent="0.25">
      <c r="A13141" t="s">
        <v>726</v>
      </c>
      <c r="B13141">
        <v>7035</v>
      </c>
      <c r="C13141" s="593">
        <v>6.6250000000000003E-2</v>
      </c>
      <c r="D13141" t="s">
        <v>4478</v>
      </c>
      <c r="E13141">
        <v>6.6250000000000003E-2</v>
      </c>
      <c r="F13141">
        <v>0</v>
      </c>
      <c r="G13141">
        <v>0</v>
      </c>
      <c r="H13141">
        <v>0</v>
      </c>
      <c r="I13141">
        <v>0</v>
      </c>
    </row>
    <row r="13142" spans="1:9" x14ac:dyDescent="0.25">
      <c r="A13142" t="s">
        <v>726</v>
      </c>
      <c r="B13142">
        <v>7036</v>
      </c>
      <c r="C13142" s="593">
        <v>6.6250000000000003E-2</v>
      </c>
      <c r="D13142" t="s">
        <v>2049</v>
      </c>
      <c r="E13142">
        <v>6.6250000000000003E-2</v>
      </c>
      <c r="F13142">
        <v>0</v>
      </c>
      <c r="G13142">
        <v>0</v>
      </c>
      <c r="H13142">
        <v>0</v>
      </c>
      <c r="I13142">
        <v>0</v>
      </c>
    </row>
    <row r="13143" spans="1:9" x14ac:dyDescent="0.25">
      <c r="A13143" t="s">
        <v>726</v>
      </c>
      <c r="B13143">
        <v>7039</v>
      </c>
      <c r="C13143" s="593">
        <v>6.6250000000000003E-2</v>
      </c>
      <c r="D13143" t="s">
        <v>4460</v>
      </c>
      <c r="E13143">
        <v>6.6250000000000003E-2</v>
      </c>
      <c r="F13143">
        <v>0</v>
      </c>
      <c r="G13143">
        <v>0</v>
      </c>
      <c r="H13143">
        <v>0</v>
      </c>
      <c r="I13143">
        <v>0</v>
      </c>
    </row>
    <row r="13144" spans="1:9" x14ac:dyDescent="0.25">
      <c r="A13144" t="s">
        <v>726</v>
      </c>
      <c r="B13144">
        <v>7040</v>
      </c>
      <c r="C13144" s="593">
        <v>6.6250000000000003E-2</v>
      </c>
      <c r="D13144" t="s">
        <v>4479</v>
      </c>
      <c r="E13144">
        <v>6.6250000000000003E-2</v>
      </c>
      <c r="F13144">
        <v>0</v>
      </c>
      <c r="G13144">
        <v>0</v>
      </c>
      <c r="H13144">
        <v>0</v>
      </c>
      <c r="I13144">
        <v>0</v>
      </c>
    </row>
    <row r="13145" spans="1:9" x14ac:dyDescent="0.25">
      <c r="A13145" t="s">
        <v>726</v>
      </c>
      <c r="B13145">
        <v>7041</v>
      </c>
      <c r="C13145" s="593">
        <v>6.6250000000000003E-2</v>
      </c>
      <c r="D13145" t="s">
        <v>4480</v>
      </c>
      <c r="E13145">
        <v>6.6250000000000003E-2</v>
      </c>
      <c r="F13145">
        <v>0</v>
      </c>
      <c r="G13145">
        <v>0</v>
      </c>
      <c r="H13145">
        <v>0</v>
      </c>
      <c r="I13145">
        <v>0</v>
      </c>
    </row>
    <row r="13146" spans="1:9" x14ac:dyDescent="0.25">
      <c r="A13146" t="s">
        <v>726</v>
      </c>
      <c r="B13146">
        <v>7042</v>
      </c>
      <c r="C13146" s="593">
        <v>6.6250000000000003E-2</v>
      </c>
      <c r="D13146" t="s">
        <v>4481</v>
      </c>
      <c r="E13146">
        <v>6.6250000000000003E-2</v>
      </c>
      <c r="F13146">
        <v>0</v>
      </c>
      <c r="G13146">
        <v>0</v>
      </c>
      <c r="H13146">
        <v>0</v>
      </c>
      <c r="I13146">
        <v>0</v>
      </c>
    </row>
    <row r="13147" spans="1:9" x14ac:dyDescent="0.25">
      <c r="A13147" t="s">
        <v>726</v>
      </c>
      <c r="B13147">
        <v>7043</v>
      </c>
      <c r="C13147" s="593">
        <v>6.6250000000000003E-2</v>
      </c>
      <c r="D13147" t="s">
        <v>4471</v>
      </c>
      <c r="E13147">
        <v>6.6250000000000003E-2</v>
      </c>
      <c r="F13147">
        <v>0</v>
      </c>
      <c r="G13147">
        <v>0</v>
      </c>
      <c r="H13147">
        <v>0</v>
      </c>
      <c r="I13147">
        <v>0</v>
      </c>
    </row>
    <row r="13148" spans="1:9" x14ac:dyDescent="0.25">
      <c r="A13148" t="s">
        <v>726</v>
      </c>
      <c r="B13148">
        <v>7044</v>
      </c>
      <c r="C13148" s="593">
        <v>6.6250000000000003E-2</v>
      </c>
      <c r="D13148" t="s">
        <v>1651</v>
      </c>
      <c r="E13148">
        <v>6.6250000000000003E-2</v>
      </c>
      <c r="F13148">
        <v>0</v>
      </c>
      <c r="G13148">
        <v>0</v>
      </c>
      <c r="H13148">
        <v>0</v>
      </c>
      <c r="I13148">
        <v>0</v>
      </c>
    </row>
    <row r="13149" spans="1:9" x14ac:dyDescent="0.25">
      <c r="A13149" t="s">
        <v>726</v>
      </c>
      <c r="B13149">
        <v>7045</v>
      </c>
      <c r="C13149" s="593">
        <v>6.6250000000000003E-2</v>
      </c>
      <c r="D13149" t="s">
        <v>4482</v>
      </c>
      <c r="E13149">
        <v>6.6250000000000003E-2</v>
      </c>
      <c r="F13149">
        <v>0</v>
      </c>
      <c r="G13149">
        <v>0</v>
      </c>
      <c r="H13149">
        <v>0</v>
      </c>
      <c r="I13149">
        <v>0</v>
      </c>
    </row>
    <row r="13150" spans="1:9" x14ac:dyDescent="0.25">
      <c r="A13150" t="s">
        <v>726</v>
      </c>
      <c r="B13150">
        <v>7046</v>
      </c>
      <c r="C13150" s="593">
        <v>6.6250000000000003E-2</v>
      </c>
      <c r="D13150" t="s">
        <v>4483</v>
      </c>
      <c r="E13150">
        <v>6.6250000000000003E-2</v>
      </c>
      <c r="F13150">
        <v>0</v>
      </c>
      <c r="G13150">
        <v>0</v>
      </c>
      <c r="H13150">
        <v>0</v>
      </c>
      <c r="I13150">
        <v>0</v>
      </c>
    </row>
    <row r="13151" spans="1:9" x14ac:dyDescent="0.25">
      <c r="A13151" t="s">
        <v>726</v>
      </c>
      <c r="B13151">
        <v>7047</v>
      </c>
      <c r="C13151" s="593">
        <v>6.6250000000000003E-2</v>
      </c>
      <c r="D13151" t="s">
        <v>4484</v>
      </c>
      <c r="E13151">
        <v>6.6250000000000003E-2</v>
      </c>
      <c r="F13151">
        <v>0</v>
      </c>
      <c r="G13151">
        <v>0</v>
      </c>
      <c r="H13151">
        <v>0</v>
      </c>
      <c r="I13151">
        <v>0</v>
      </c>
    </row>
    <row r="13152" spans="1:9" x14ac:dyDescent="0.25">
      <c r="A13152" t="s">
        <v>726</v>
      </c>
      <c r="B13152">
        <v>7050</v>
      </c>
      <c r="C13152" s="593">
        <v>6.6250000000000003E-2</v>
      </c>
      <c r="D13152" t="s">
        <v>4457</v>
      </c>
      <c r="E13152">
        <v>6.6250000000000003E-2</v>
      </c>
      <c r="F13152">
        <v>0</v>
      </c>
      <c r="G13152">
        <v>0</v>
      </c>
      <c r="H13152">
        <v>0</v>
      </c>
      <c r="I13152">
        <v>0</v>
      </c>
    </row>
    <row r="13153" spans="1:9" x14ac:dyDescent="0.25">
      <c r="A13153" t="s">
        <v>726</v>
      </c>
      <c r="B13153">
        <v>7051</v>
      </c>
      <c r="C13153" s="593">
        <v>6.6250000000000003E-2</v>
      </c>
      <c r="D13153" t="s">
        <v>1745</v>
      </c>
      <c r="E13153">
        <v>6.6250000000000003E-2</v>
      </c>
      <c r="F13153">
        <v>0</v>
      </c>
      <c r="G13153">
        <v>0</v>
      </c>
      <c r="H13153">
        <v>0</v>
      </c>
      <c r="I13153">
        <v>0</v>
      </c>
    </row>
    <row r="13154" spans="1:9" x14ac:dyDescent="0.25">
      <c r="A13154" t="s">
        <v>726</v>
      </c>
      <c r="B13154">
        <v>7052</v>
      </c>
      <c r="C13154" s="593">
        <v>6.6250000000000003E-2</v>
      </c>
      <c r="D13154" t="s">
        <v>1745</v>
      </c>
      <c r="E13154">
        <v>6.6250000000000003E-2</v>
      </c>
      <c r="F13154">
        <v>0</v>
      </c>
      <c r="G13154">
        <v>0</v>
      </c>
      <c r="H13154">
        <v>0</v>
      </c>
      <c r="I13154">
        <v>0</v>
      </c>
    </row>
    <row r="13155" spans="1:9" x14ac:dyDescent="0.25">
      <c r="A13155" t="s">
        <v>726</v>
      </c>
      <c r="B13155">
        <v>7054</v>
      </c>
      <c r="C13155" s="593">
        <v>6.6250000000000003E-2</v>
      </c>
      <c r="D13155" t="s">
        <v>4485</v>
      </c>
      <c r="E13155">
        <v>6.6250000000000003E-2</v>
      </c>
      <c r="F13155">
        <v>0</v>
      </c>
      <c r="G13155">
        <v>0</v>
      </c>
      <c r="H13155">
        <v>0</v>
      </c>
      <c r="I13155">
        <v>0</v>
      </c>
    </row>
    <row r="13156" spans="1:9" x14ac:dyDescent="0.25">
      <c r="A13156" t="s">
        <v>726</v>
      </c>
      <c r="B13156">
        <v>7055</v>
      </c>
      <c r="C13156" s="593">
        <v>6.6250000000000003E-2</v>
      </c>
      <c r="D13156" t="s">
        <v>4464</v>
      </c>
      <c r="E13156">
        <v>6.6250000000000003E-2</v>
      </c>
      <c r="F13156">
        <v>0</v>
      </c>
      <c r="G13156">
        <v>0</v>
      </c>
      <c r="H13156">
        <v>0</v>
      </c>
      <c r="I13156">
        <v>0</v>
      </c>
    </row>
    <row r="13157" spans="1:9" x14ac:dyDescent="0.25">
      <c r="A13157" t="s">
        <v>726</v>
      </c>
      <c r="B13157">
        <v>7057</v>
      </c>
      <c r="C13157" s="593">
        <v>6.6250000000000003E-2</v>
      </c>
      <c r="D13157" t="s">
        <v>4464</v>
      </c>
      <c r="E13157">
        <v>6.6250000000000003E-2</v>
      </c>
      <c r="F13157">
        <v>0</v>
      </c>
      <c r="G13157">
        <v>0</v>
      </c>
      <c r="H13157">
        <v>0</v>
      </c>
      <c r="I13157">
        <v>0</v>
      </c>
    </row>
    <row r="13158" spans="1:9" x14ac:dyDescent="0.25">
      <c r="A13158" t="s">
        <v>726</v>
      </c>
      <c r="B13158">
        <v>7058</v>
      </c>
      <c r="C13158" s="593">
        <v>6.6250000000000003E-2</v>
      </c>
      <c r="D13158" t="s">
        <v>4477</v>
      </c>
      <c r="E13158">
        <v>6.6250000000000003E-2</v>
      </c>
      <c r="F13158">
        <v>0</v>
      </c>
      <c r="G13158">
        <v>0</v>
      </c>
      <c r="H13158">
        <v>0</v>
      </c>
      <c r="I13158">
        <v>0</v>
      </c>
    </row>
    <row r="13159" spans="1:9" x14ac:dyDescent="0.25">
      <c r="A13159" t="s">
        <v>726</v>
      </c>
      <c r="B13159">
        <v>7059</v>
      </c>
      <c r="C13159" s="593">
        <v>6.6250000000000003E-2</v>
      </c>
      <c r="D13159" t="s">
        <v>4486</v>
      </c>
      <c r="E13159">
        <v>6.6250000000000003E-2</v>
      </c>
      <c r="F13159">
        <v>0</v>
      </c>
      <c r="G13159">
        <v>0</v>
      </c>
      <c r="H13159">
        <v>0</v>
      </c>
      <c r="I13159">
        <v>0</v>
      </c>
    </row>
    <row r="13160" spans="1:9" x14ac:dyDescent="0.25">
      <c r="A13160" t="s">
        <v>726</v>
      </c>
      <c r="B13160">
        <v>7060</v>
      </c>
      <c r="C13160" s="593">
        <v>6.6250000000000003E-2</v>
      </c>
      <c r="D13160" t="s">
        <v>3155</v>
      </c>
      <c r="E13160">
        <v>6.6250000000000003E-2</v>
      </c>
      <c r="F13160">
        <v>0</v>
      </c>
      <c r="G13160">
        <v>0</v>
      </c>
      <c r="H13160">
        <v>0</v>
      </c>
      <c r="I13160">
        <v>0</v>
      </c>
    </row>
    <row r="13161" spans="1:9" x14ac:dyDescent="0.25">
      <c r="A13161" t="s">
        <v>726</v>
      </c>
      <c r="B13161">
        <v>7061</v>
      </c>
      <c r="C13161" s="593">
        <v>6.6250000000000003E-2</v>
      </c>
      <c r="D13161" t="s">
        <v>3155</v>
      </c>
      <c r="E13161">
        <v>6.6250000000000003E-2</v>
      </c>
      <c r="F13161">
        <v>0</v>
      </c>
      <c r="G13161">
        <v>0</v>
      </c>
      <c r="H13161">
        <v>0</v>
      </c>
      <c r="I13161">
        <v>0</v>
      </c>
    </row>
    <row r="13162" spans="1:9" x14ac:dyDescent="0.25">
      <c r="A13162" t="s">
        <v>726</v>
      </c>
      <c r="B13162">
        <v>7062</v>
      </c>
      <c r="C13162" s="593">
        <v>6.6250000000000003E-2</v>
      </c>
      <c r="D13162" t="s">
        <v>3155</v>
      </c>
      <c r="E13162">
        <v>6.6250000000000003E-2</v>
      </c>
      <c r="F13162">
        <v>0</v>
      </c>
      <c r="G13162">
        <v>0</v>
      </c>
      <c r="H13162">
        <v>0</v>
      </c>
      <c r="I13162">
        <v>0</v>
      </c>
    </row>
    <row r="13163" spans="1:9" x14ac:dyDescent="0.25">
      <c r="A13163" t="s">
        <v>726</v>
      </c>
      <c r="B13163">
        <v>7063</v>
      </c>
      <c r="C13163" s="593">
        <v>6.6250000000000003E-2</v>
      </c>
      <c r="D13163" t="s">
        <v>3155</v>
      </c>
      <c r="E13163">
        <v>6.6250000000000003E-2</v>
      </c>
      <c r="F13163">
        <v>0</v>
      </c>
      <c r="G13163">
        <v>0</v>
      </c>
      <c r="H13163">
        <v>0</v>
      </c>
      <c r="I13163">
        <v>0</v>
      </c>
    </row>
    <row r="13164" spans="1:9" x14ac:dyDescent="0.25">
      <c r="A13164" t="s">
        <v>726</v>
      </c>
      <c r="B13164">
        <v>7064</v>
      </c>
      <c r="C13164" s="593">
        <v>6.6250000000000003E-2</v>
      </c>
      <c r="D13164" t="s">
        <v>4385</v>
      </c>
      <c r="E13164">
        <v>6.6250000000000003E-2</v>
      </c>
      <c r="F13164">
        <v>0</v>
      </c>
      <c r="G13164">
        <v>0</v>
      </c>
      <c r="H13164">
        <v>0</v>
      </c>
      <c r="I13164">
        <v>0</v>
      </c>
    </row>
    <row r="13165" spans="1:9" x14ac:dyDescent="0.25">
      <c r="A13165" t="s">
        <v>726</v>
      </c>
      <c r="B13165">
        <v>7065</v>
      </c>
      <c r="C13165" s="593">
        <v>6.6250000000000003E-2</v>
      </c>
      <c r="D13165" t="s">
        <v>4487</v>
      </c>
      <c r="E13165">
        <v>6.6250000000000003E-2</v>
      </c>
      <c r="F13165">
        <v>0</v>
      </c>
      <c r="G13165">
        <v>0</v>
      </c>
      <c r="H13165">
        <v>0</v>
      </c>
      <c r="I13165">
        <v>0</v>
      </c>
    </row>
    <row r="13166" spans="1:9" x14ac:dyDescent="0.25">
      <c r="A13166" t="s">
        <v>726</v>
      </c>
      <c r="B13166">
        <v>7066</v>
      </c>
      <c r="C13166" s="593">
        <v>6.6250000000000003E-2</v>
      </c>
      <c r="D13166" t="s">
        <v>4466</v>
      </c>
      <c r="E13166">
        <v>6.6250000000000003E-2</v>
      </c>
      <c r="F13166">
        <v>0</v>
      </c>
      <c r="G13166">
        <v>0</v>
      </c>
      <c r="H13166">
        <v>0</v>
      </c>
      <c r="I13166">
        <v>0</v>
      </c>
    </row>
    <row r="13167" spans="1:9" x14ac:dyDescent="0.25">
      <c r="A13167" t="s">
        <v>726</v>
      </c>
      <c r="B13167">
        <v>7067</v>
      </c>
      <c r="C13167" s="593">
        <v>6.6250000000000003E-2</v>
      </c>
      <c r="D13167" t="s">
        <v>4487</v>
      </c>
      <c r="E13167">
        <v>6.6250000000000003E-2</v>
      </c>
      <c r="F13167">
        <v>0</v>
      </c>
      <c r="G13167">
        <v>0</v>
      </c>
      <c r="H13167">
        <v>0</v>
      </c>
      <c r="I13167">
        <v>0</v>
      </c>
    </row>
    <row r="13168" spans="1:9" x14ac:dyDescent="0.25">
      <c r="A13168" t="s">
        <v>726</v>
      </c>
      <c r="B13168">
        <v>7068</v>
      </c>
      <c r="C13168" s="593">
        <v>6.6250000000000003E-2</v>
      </c>
      <c r="D13168" t="s">
        <v>4460</v>
      </c>
      <c r="E13168">
        <v>6.6250000000000003E-2</v>
      </c>
      <c r="F13168">
        <v>0</v>
      </c>
      <c r="G13168">
        <v>0</v>
      </c>
      <c r="H13168">
        <v>0</v>
      </c>
      <c r="I13168">
        <v>0</v>
      </c>
    </row>
    <row r="13169" spans="1:9" x14ac:dyDescent="0.25">
      <c r="A13169" t="s">
        <v>726</v>
      </c>
      <c r="B13169">
        <v>7069</v>
      </c>
      <c r="C13169" s="593">
        <v>6.6250000000000003E-2</v>
      </c>
      <c r="D13169" t="s">
        <v>4488</v>
      </c>
      <c r="E13169">
        <v>6.6250000000000003E-2</v>
      </c>
      <c r="F13169">
        <v>0</v>
      </c>
      <c r="G13169">
        <v>0</v>
      </c>
      <c r="H13169">
        <v>0</v>
      </c>
      <c r="I13169">
        <v>0</v>
      </c>
    </row>
    <row r="13170" spans="1:9" x14ac:dyDescent="0.25">
      <c r="A13170" t="s">
        <v>726</v>
      </c>
      <c r="B13170">
        <v>7070</v>
      </c>
      <c r="C13170" s="593">
        <v>6.6250000000000003E-2</v>
      </c>
      <c r="D13170" t="s">
        <v>4262</v>
      </c>
      <c r="E13170">
        <v>6.6250000000000003E-2</v>
      </c>
      <c r="F13170">
        <v>0</v>
      </c>
      <c r="G13170">
        <v>0</v>
      </c>
      <c r="H13170">
        <v>0</v>
      </c>
      <c r="I13170">
        <v>0</v>
      </c>
    </row>
    <row r="13171" spans="1:9" x14ac:dyDescent="0.25">
      <c r="A13171" t="s">
        <v>726</v>
      </c>
      <c r="B13171">
        <v>7071</v>
      </c>
      <c r="C13171" s="593">
        <v>6.6250000000000003E-2</v>
      </c>
      <c r="D13171" t="s">
        <v>4474</v>
      </c>
      <c r="E13171">
        <v>6.6250000000000003E-2</v>
      </c>
      <c r="F13171">
        <v>0</v>
      </c>
      <c r="G13171">
        <v>0</v>
      </c>
      <c r="H13171">
        <v>0</v>
      </c>
      <c r="I13171">
        <v>0</v>
      </c>
    </row>
    <row r="13172" spans="1:9" x14ac:dyDescent="0.25">
      <c r="A13172" t="s">
        <v>726</v>
      </c>
      <c r="B13172">
        <v>7072</v>
      </c>
      <c r="C13172" s="593">
        <v>6.6250000000000003E-2</v>
      </c>
      <c r="D13172" t="s">
        <v>4489</v>
      </c>
      <c r="E13172">
        <v>6.6250000000000003E-2</v>
      </c>
      <c r="F13172">
        <v>0</v>
      </c>
      <c r="G13172">
        <v>0</v>
      </c>
      <c r="H13172">
        <v>0</v>
      </c>
      <c r="I13172">
        <v>0</v>
      </c>
    </row>
    <row r="13173" spans="1:9" x14ac:dyDescent="0.25">
      <c r="A13173" t="s">
        <v>726</v>
      </c>
      <c r="B13173">
        <v>7073</v>
      </c>
      <c r="C13173" s="593">
        <v>6.6250000000000003E-2</v>
      </c>
      <c r="D13173" t="s">
        <v>4489</v>
      </c>
      <c r="E13173">
        <v>6.6250000000000003E-2</v>
      </c>
      <c r="F13173">
        <v>0</v>
      </c>
      <c r="G13173">
        <v>0</v>
      </c>
      <c r="H13173">
        <v>0</v>
      </c>
      <c r="I13173">
        <v>0</v>
      </c>
    </row>
    <row r="13174" spans="1:9" x14ac:dyDescent="0.25">
      <c r="A13174" t="s">
        <v>726</v>
      </c>
      <c r="B13174">
        <v>7074</v>
      </c>
      <c r="C13174" s="593">
        <v>6.6250000000000003E-2</v>
      </c>
      <c r="D13174" t="s">
        <v>4489</v>
      </c>
      <c r="E13174">
        <v>6.6250000000000003E-2</v>
      </c>
      <c r="F13174">
        <v>0</v>
      </c>
      <c r="G13174">
        <v>0</v>
      </c>
      <c r="H13174">
        <v>0</v>
      </c>
      <c r="I13174">
        <v>0</v>
      </c>
    </row>
    <row r="13175" spans="1:9" x14ac:dyDescent="0.25">
      <c r="A13175" t="s">
        <v>726</v>
      </c>
      <c r="B13175">
        <v>7075</v>
      </c>
      <c r="C13175" s="593">
        <v>6.6250000000000003E-2</v>
      </c>
      <c r="D13175" t="s">
        <v>4489</v>
      </c>
      <c r="E13175">
        <v>6.6250000000000003E-2</v>
      </c>
      <c r="F13175">
        <v>0</v>
      </c>
      <c r="G13175">
        <v>0</v>
      </c>
      <c r="H13175">
        <v>0</v>
      </c>
      <c r="I13175">
        <v>0</v>
      </c>
    </row>
    <row r="13176" spans="1:9" x14ac:dyDescent="0.25">
      <c r="A13176" t="s">
        <v>726</v>
      </c>
      <c r="B13176">
        <v>7076</v>
      </c>
      <c r="C13176" s="593">
        <v>6.6250000000000003E-2</v>
      </c>
      <c r="D13176" t="s">
        <v>4468</v>
      </c>
      <c r="E13176">
        <v>6.6250000000000003E-2</v>
      </c>
      <c r="F13176">
        <v>0</v>
      </c>
      <c r="G13176">
        <v>0</v>
      </c>
      <c r="H13176">
        <v>0</v>
      </c>
      <c r="I13176">
        <v>0</v>
      </c>
    </row>
    <row r="13177" spans="1:9" x14ac:dyDescent="0.25">
      <c r="A13177" t="s">
        <v>726</v>
      </c>
      <c r="B13177">
        <v>7077</v>
      </c>
      <c r="C13177" s="593">
        <v>6.6250000000000003E-2</v>
      </c>
      <c r="D13177" t="s">
        <v>4490</v>
      </c>
      <c r="E13177">
        <v>6.6250000000000003E-2</v>
      </c>
      <c r="F13177">
        <v>0</v>
      </c>
      <c r="G13177">
        <v>0</v>
      </c>
      <c r="H13177">
        <v>0</v>
      </c>
      <c r="I13177">
        <v>0</v>
      </c>
    </row>
    <row r="13178" spans="1:9" x14ac:dyDescent="0.25">
      <c r="A13178" t="s">
        <v>726</v>
      </c>
      <c r="B13178">
        <v>7078</v>
      </c>
      <c r="C13178" s="593">
        <v>6.6250000000000003E-2</v>
      </c>
      <c r="D13178" t="s">
        <v>1933</v>
      </c>
      <c r="E13178">
        <v>6.6250000000000003E-2</v>
      </c>
      <c r="F13178">
        <v>0</v>
      </c>
      <c r="G13178">
        <v>0</v>
      </c>
      <c r="H13178">
        <v>0</v>
      </c>
      <c r="I13178">
        <v>0</v>
      </c>
    </row>
    <row r="13179" spans="1:9" x14ac:dyDescent="0.25">
      <c r="A13179" t="s">
        <v>726</v>
      </c>
      <c r="B13179">
        <v>7079</v>
      </c>
      <c r="C13179" s="593">
        <v>6.6250000000000003E-2</v>
      </c>
      <c r="D13179" t="s">
        <v>4481</v>
      </c>
      <c r="E13179">
        <v>6.6250000000000003E-2</v>
      </c>
      <c r="F13179">
        <v>0</v>
      </c>
      <c r="G13179">
        <v>0</v>
      </c>
      <c r="H13179">
        <v>0</v>
      </c>
      <c r="I13179">
        <v>0</v>
      </c>
    </row>
    <row r="13180" spans="1:9" x14ac:dyDescent="0.25">
      <c r="A13180" t="s">
        <v>726</v>
      </c>
      <c r="B13180">
        <v>7080</v>
      </c>
      <c r="C13180" s="593">
        <v>6.6250000000000003E-2</v>
      </c>
      <c r="D13180" t="s">
        <v>4491</v>
      </c>
      <c r="E13180">
        <v>6.6250000000000003E-2</v>
      </c>
      <c r="F13180">
        <v>0</v>
      </c>
      <c r="G13180">
        <v>0</v>
      </c>
      <c r="H13180">
        <v>0</v>
      </c>
      <c r="I13180">
        <v>0</v>
      </c>
    </row>
    <row r="13181" spans="1:9" x14ac:dyDescent="0.25">
      <c r="A13181" t="s">
        <v>726</v>
      </c>
      <c r="B13181">
        <v>7081</v>
      </c>
      <c r="C13181" s="593">
        <v>6.6250000000000003E-2</v>
      </c>
      <c r="D13181" t="s">
        <v>4480</v>
      </c>
      <c r="E13181">
        <v>6.6250000000000003E-2</v>
      </c>
      <c r="F13181">
        <v>0</v>
      </c>
      <c r="G13181">
        <v>0</v>
      </c>
      <c r="H13181">
        <v>0</v>
      </c>
      <c r="I13181">
        <v>0</v>
      </c>
    </row>
    <row r="13182" spans="1:9" x14ac:dyDescent="0.25">
      <c r="A13182" t="s">
        <v>726</v>
      </c>
      <c r="B13182">
        <v>7082</v>
      </c>
      <c r="C13182" s="593">
        <v>6.6250000000000003E-2</v>
      </c>
      <c r="D13182" t="s">
        <v>4477</v>
      </c>
      <c r="E13182">
        <v>6.6250000000000003E-2</v>
      </c>
      <c r="F13182">
        <v>0</v>
      </c>
      <c r="G13182">
        <v>0</v>
      </c>
      <c r="H13182">
        <v>0</v>
      </c>
      <c r="I13182">
        <v>0</v>
      </c>
    </row>
    <row r="13183" spans="1:9" x14ac:dyDescent="0.25">
      <c r="A13183" t="s">
        <v>726</v>
      </c>
      <c r="B13183">
        <v>7083</v>
      </c>
      <c r="C13183" s="593">
        <v>6.6250000000000003E-2</v>
      </c>
      <c r="D13183" t="s">
        <v>4476</v>
      </c>
      <c r="E13183">
        <v>6.6250000000000003E-2</v>
      </c>
      <c r="F13183">
        <v>0</v>
      </c>
      <c r="G13183">
        <v>0</v>
      </c>
      <c r="H13183">
        <v>0</v>
      </c>
      <c r="I13183">
        <v>0</v>
      </c>
    </row>
    <row r="13184" spans="1:9" x14ac:dyDescent="0.25">
      <c r="A13184" t="s">
        <v>726</v>
      </c>
      <c r="B13184">
        <v>7086</v>
      </c>
      <c r="C13184" s="593">
        <v>6.6250000000000003E-2</v>
      </c>
      <c r="D13184" t="s">
        <v>2927</v>
      </c>
      <c r="E13184">
        <v>6.6250000000000003E-2</v>
      </c>
      <c r="F13184">
        <v>0</v>
      </c>
      <c r="G13184">
        <v>0</v>
      </c>
      <c r="H13184">
        <v>0</v>
      </c>
      <c r="I13184">
        <v>0</v>
      </c>
    </row>
    <row r="13185" spans="1:9" x14ac:dyDescent="0.25">
      <c r="A13185" t="s">
        <v>726</v>
      </c>
      <c r="B13185">
        <v>7087</v>
      </c>
      <c r="C13185" s="593">
        <v>6.6250000000000003E-2</v>
      </c>
      <c r="D13185" t="s">
        <v>4473</v>
      </c>
      <c r="E13185">
        <v>6.6250000000000003E-2</v>
      </c>
      <c r="F13185">
        <v>0</v>
      </c>
      <c r="G13185">
        <v>0</v>
      </c>
      <c r="H13185">
        <v>0</v>
      </c>
      <c r="I13185">
        <v>0</v>
      </c>
    </row>
    <row r="13186" spans="1:9" x14ac:dyDescent="0.25">
      <c r="A13186" t="s">
        <v>726</v>
      </c>
      <c r="B13186">
        <v>7088</v>
      </c>
      <c r="C13186" s="593">
        <v>6.6250000000000003E-2</v>
      </c>
      <c r="D13186" t="s">
        <v>4480</v>
      </c>
      <c r="E13186">
        <v>6.6250000000000003E-2</v>
      </c>
      <c r="F13186">
        <v>0</v>
      </c>
      <c r="G13186">
        <v>0</v>
      </c>
      <c r="H13186">
        <v>0</v>
      </c>
      <c r="I13186">
        <v>0</v>
      </c>
    </row>
    <row r="13187" spans="1:9" x14ac:dyDescent="0.25">
      <c r="A13187" t="s">
        <v>726</v>
      </c>
      <c r="B13187">
        <v>7090</v>
      </c>
      <c r="C13187" s="593">
        <v>6.6250000000000003E-2</v>
      </c>
      <c r="D13187" t="s">
        <v>4468</v>
      </c>
      <c r="E13187">
        <v>6.6250000000000003E-2</v>
      </c>
      <c r="F13187">
        <v>0</v>
      </c>
      <c r="G13187">
        <v>0</v>
      </c>
      <c r="H13187">
        <v>0</v>
      </c>
      <c r="I13187">
        <v>0</v>
      </c>
    </row>
    <row r="13188" spans="1:9" x14ac:dyDescent="0.25">
      <c r="A13188" t="s">
        <v>726</v>
      </c>
      <c r="B13188">
        <v>7091</v>
      </c>
      <c r="C13188" s="593">
        <v>6.6250000000000003E-2</v>
      </c>
      <c r="D13188" t="s">
        <v>3799</v>
      </c>
      <c r="E13188">
        <v>6.6250000000000003E-2</v>
      </c>
      <c r="F13188">
        <v>0</v>
      </c>
      <c r="G13188">
        <v>0</v>
      </c>
      <c r="H13188">
        <v>0</v>
      </c>
      <c r="I13188">
        <v>0</v>
      </c>
    </row>
    <row r="13189" spans="1:9" x14ac:dyDescent="0.25">
      <c r="A13189" t="s">
        <v>726</v>
      </c>
      <c r="B13189">
        <v>7092</v>
      </c>
      <c r="C13189" s="593">
        <v>6.6250000000000003E-2</v>
      </c>
      <c r="D13189" t="s">
        <v>4468</v>
      </c>
      <c r="E13189">
        <v>6.6250000000000003E-2</v>
      </c>
      <c r="F13189">
        <v>0</v>
      </c>
      <c r="G13189">
        <v>0</v>
      </c>
      <c r="H13189">
        <v>0</v>
      </c>
      <c r="I13189">
        <v>0</v>
      </c>
    </row>
    <row r="13190" spans="1:9" x14ac:dyDescent="0.25">
      <c r="A13190" t="s">
        <v>726</v>
      </c>
      <c r="B13190">
        <v>7093</v>
      </c>
      <c r="C13190" s="593">
        <v>6.6250000000000003E-2</v>
      </c>
      <c r="D13190" t="s">
        <v>4484</v>
      </c>
      <c r="E13190">
        <v>6.6250000000000003E-2</v>
      </c>
      <c r="F13190">
        <v>0</v>
      </c>
      <c r="G13190">
        <v>0</v>
      </c>
      <c r="H13190">
        <v>0</v>
      </c>
      <c r="I13190">
        <v>0</v>
      </c>
    </row>
    <row r="13191" spans="1:9" x14ac:dyDescent="0.25">
      <c r="A13191" t="s">
        <v>726</v>
      </c>
      <c r="B13191">
        <v>7094</v>
      </c>
      <c r="C13191" s="593">
        <v>6.6250000000000003E-2</v>
      </c>
      <c r="D13191" t="s">
        <v>4492</v>
      </c>
      <c r="E13191">
        <v>6.6250000000000003E-2</v>
      </c>
      <c r="F13191">
        <v>0</v>
      </c>
      <c r="G13191">
        <v>0</v>
      </c>
      <c r="H13191">
        <v>0</v>
      </c>
      <c r="I13191">
        <v>0</v>
      </c>
    </row>
    <row r="13192" spans="1:9" x14ac:dyDescent="0.25">
      <c r="A13192" t="s">
        <v>726</v>
      </c>
      <c r="B13192">
        <v>7095</v>
      </c>
      <c r="C13192" s="593">
        <v>6.6250000000000003E-2</v>
      </c>
      <c r="D13192" t="s">
        <v>4493</v>
      </c>
      <c r="E13192">
        <v>6.6250000000000003E-2</v>
      </c>
      <c r="F13192">
        <v>0</v>
      </c>
      <c r="G13192">
        <v>0</v>
      </c>
      <c r="H13192">
        <v>0</v>
      </c>
      <c r="I13192">
        <v>0</v>
      </c>
    </row>
    <row r="13193" spans="1:9" x14ac:dyDescent="0.25">
      <c r="A13193" t="s">
        <v>726</v>
      </c>
      <c r="B13193">
        <v>7096</v>
      </c>
      <c r="C13193" s="593">
        <v>6.6250000000000003E-2</v>
      </c>
      <c r="D13193" t="s">
        <v>4492</v>
      </c>
      <c r="E13193">
        <v>6.6250000000000003E-2</v>
      </c>
      <c r="F13193">
        <v>0</v>
      </c>
      <c r="G13193">
        <v>0</v>
      </c>
      <c r="H13193">
        <v>0</v>
      </c>
      <c r="I13193">
        <v>0</v>
      </c>
    </row>
    <row r="13194" spans="1:9" x14ac:dyDescent="0.25">
      <c r="A13194" t="s">
        <v>726</v>
      </c>
      <c r="B13194">
        <v>7097</v>
      </c>
      <c r="C13194" s="593">
        <v>6.6250000000000003E-2</v>
      </c>
      <c r="D13194" t="s">
        <v>4473</v>
      </c>
      <c r="E13194">
        <v>6.6250000000000003E-2</v>
      </c>
      <c r="F13194">
        <v>0</v>
      </c>
      <c r="G13194">
        <v>0</v>
      </c>
      <c r="H13194">
        <v>0</v>
      </c>
      <c r="I13194">
        <v>0</v>
      </c>
    </row>
    <row r="13195" spans="1:9" x14ac:dyDescent="0.25">
      <c r="A13195" t="s">
        <v>726</v>
      </c>
      <c r="B13195">
        <v>7099</v>
      </c>
      <c r="C13195" s="593">
        <v>6.6250000000000003E-2</v>
      </c>
      <c r="D13195" t="s">
        <v>4472</v>
      </c>
      <c r="E13195">
        <v>6.6250000000000003E-2</v>
      </c>
      <c r="F13195">
        <v>0</v>
      </c>
      <c r="G13195">
        <v>0</v>
      </c>
      <c r="H13195">
        <v>0</v>
      </c>
      <c r="I13195">
        <v>0</v>
      </c>
    </row>
    <row r="13196" spans="1:9" x14ac:dyDescent="0.25">
      <c r="A13196" t="s">
        <v>726</v>
      </c>
      <c r="B13196">
        <v>7101</v>
      </c>
      <c r="C13196" s="593">
        <v>6.6250000000000003E-2</v>
      </c>
      <c r="D13196" t="s">
        <v>1474</v>
      </c>
      <c r="E13196">
        <v>6.6250000000000003E-2</v>
      </c>
      <c r="F13196">
        <v>0</v>
      </c>
      <c r="G13196">
        <v>0</v>
      </c>
      <c r="H13196">
        <v>0</v>
      </c>
      <c r="I13196">
        <v>0</v>
      </c>
    </row>
    <row r="13197" spans="1:9" x14ac:dyDescent="0.25">
      <c r="A13197" t="s">
        <v>726</v>
      </c>
      <c r="B13197">
        <v>7102</v>
      </c>
      <c r="C13197" s="593">
        <v>6.6250000000000003E-2</v>
      </c>
      <c r="D13197" t="s">
        <v>1474</v>
      </c>
      <c r="E13197">
        <v>6.6250000000000003E-2</v>
      </c>
      <c r="F13197">
        <v>0</v>
      </c>
      <c r="G13197">
        <v>0</v>
      </c>
      <c r="H13197">
        <v>0</v>
      </c>
      <c r="I13197">
        <v>0</v>
      </c>
    </row>
    <row r="13198" spans="1:9" x14ac:dyDescent="0.25">
      <c r="A13198" t="s">
        <v>726</v>
      </c>
      <c r="B13198">
        <v>7103</v>
      </c>
      <c r="C13198" s="593">
        <v>6.6250000000000003E-2</v>
      </c>
      <c r="D13198" t="s">
        <v>1474</v>
      </c>
      <c r="E13198">
        <v>6.6250000000000003E-2</v>
      </c>
      <c r="F13198">
        <v>0</v>
      </c>
      <c r="G13198">
        <v>0</v>
      </c>
      <c r="H13198">
        <v>0</v>
      </c>
      <c r="I13198">
        <v>0</v>
      </c>
    </row>
    <row r="13199" spans="1:9" x14ac:dyDescent="0.25">
      <c r="A13199" t="s">
        <v>726</v>
      </c>
      <c r="B13199">
        <v>7104</v>
      </c>
      <c r="C13199" s="593">
        <v>6.6250000000000003E-2</v>
      </c>
      <c r="D13199" t="s">
        <v>1474</v>
      </c>
      <c r="E13199">
        <v>6.6250000000000003E-2</v>
      </c>
      <c r="F13199">
        <v>0</v>
      </c>
      <c r="G13199">
        <v>0</v>
      </c>
      <c r="H13199">
        <v>0</v>
      </c>
      <c r="I13199">
        <v>0</v>
      </c>
    </row>
    <row r="13200" spans="1:9" x14ac:dyDescent="0.25">
      <c r="A13200" t="s">
        <v>726</v>
      </c>
      <c r="B13200">
        <v>7105</v>
      </c>
      <c r="C13200" s="593">
        <v>6.6250000000000003E-2</v>
      </c>
      <c r="D13200" t="s">
        <v>1474</v>
      </c>
      <c r="E13200">
        <v>6.6250000000000003E-2</v>
      </c>
      <c r="F13200">
        <v>0</v>
      </c>
      <c r="G13200">
        <v>0</v>
      </c>
      <c r="H13200">
        <v>0</v>
      </c>
      <c r="I13200">
        <v>0</v>
      </c>
    </row>
    <row r="13201" spans="1:9" x14ac:dyDescent="0.25">
      <c r="A13201" t="s">
        <v>726</v>
      </c>
      <c r="B13201">
        <v>7106</v>
      </c>
      <c r="C13201" s="593">
        <v>6.6250000000000003E-2</v>
      </c>
      <c r="D13201" t="s">
        <v>4457</v>
      </c>
      <c r="E13201">
        <v>6.6250000000000003E-2</v>
      </c>
      <c r="F13201">
        <v>0</v>
      </c>
      <c r="G13201">
        <v>0</v>
      </c>
      <c r="H13201">
        <v>0</v>
      </c>
      <c r="I13201">
        <v>0</v>
      </c>
    </row>
    <row r="13202" spans="1:9" x14ac:dyDescent="0.25">
      <c r="A13202" t="s">
        <v>726</v>
      </c>
      <c r="B13202">
        <v>7107</v>
      </c>
      <c r="C13202" s="593">
        <v>6.6250000000000003E-2</v>
      </c>
      <c r="D13202" t="s">
        <v>1474</v>
      </c>
      <c r="E13202">
        <v>6.6250000000000003E-2</v>
      </c>
      <c r="F13202">
        <v>0</v>
      </c>
      <c r="G13202">
        <v>0</v>
      </c>
      <c r="H13202">
        <v>0</v>
      </c>
      <c r="I13202">
        <v>0</v>
      </c>
    </row>
    <row r="13203" spans="1:9" x14ac:dyDescent="0.25">
      <c r="A13203" t="s">
        <v>726</v>
      </c>
      <c r="B13203">
        <v>7108</v>
      </c>
      <c r="C13203" s="593">
        <v>6.6250000000000003E-2</v>
      </c>
      <c r="D13203" t="s">
        <v>1474</v>
      </c>
      <c r="E13203">
        <v>6.6250000000000003E-2</v>
      </c>
      <c r="F13203">
        <v>0</v>
      </c>
      <c r="G13203">
        <v>0</v>
      </c>
      <c r="H13203">
        <v>0</v>
      </c>
      <c r="I13203">
        <v>0</v>
      </c>
    </row>
    <row r="13204" spans="1:9" x14ac:dyDescent="0.25">
      <c r="A13204" t="s">
        <v>726</v>
      </c>
      <c r="B13204">
        <v>7109</v>
      </c>
      <c r="C13204" s="593">
        <v>6.6250000000000003E-2</v>
      </c>
      <c r="D13204" t="s">
        <v>1474</v>
      </c>
      <c r="E13204">
        <v>6.6250000000000003E-2</v>
      </c>
      <c r="F13204">
        <v>0</v>
      </c>
      <c r="G13204">
        <v>0</v>
      </c>
      <c r="H13204">
        <v>0</v>
      </c>
      <c r="I13204">
        <v>0</v>
      </c>
    </row>
    <row r="13205" spans="1:9" x14ac:dyDescent="0.25">
      <c r="A13205" t="s">
        <v>726</v>
      </c>
      <c r="B13205">
        <v>7110</v>
      </c>
      <c r="C13205" s="593">
        <v>6.6250000000000003E-2</v>
      </c>
      <c r="D13205" t="s">
        <v>4471</v>
      </c>
      <c r="E13205">
        <v>6.6250000000000003E-2</v>
      </c>
      <c r="F13205">
        <v>0</v>
      </c>
      <c r="G13205">
        <v>0</v>
      </c>
      <c r="H13205">
        <v>0</v>
      </c>
      <c r="I13205">
        <v>0</v>
      </c>
    </row>
    <row r="13206" spans="1:9" x14ac:dyDescent="0.25">
      <c r="A13206" t="s">
        <v>726</v>
      </c>
      <c r="B13206">
        <v>7111</v>
      </c>
      <c r="C13206" s="593">
        <v>6.6250000000000003E-2</v>
      </c>
      <c r="D13206" t="s">
        <v>4494</v>
      </c>
      <c r="E13206">
        <v>6.6250000000000003E-2</v>
      </c>
      <c r="F13206">
        <v>0</v>
      </c>
      <c r="G13206">
        <v>0</v>
      </c>
      <c r="H13206">
        <v>0</v>
      </c>
      <c r="I13206">
        <v>0</v>
      </c>
    </row>
    <row r="13207" spans="1:9" x14ac:dyDescent="0.25">
      <c r="A13207" t="s">
        <v>726</v>
      </c>
      <c r="B13207">
        <v>7112</v>
      </c>
      <c r="C13207" s="593">
        <v>6.6250000000000003E-2</v>
      </c>
      <c r="D13207" t="s">
        <v>1474</v>
      </c>
      <c r="E13207">
        <v>6.6250000000000003E-2</v>
      </c>
      <c r="F13207">
        <v>0</v>
      </c>
      <c r="G13207">
        <v>0</v>
      </c>
      <c r="H13207">
        <v>0</v>
      </c>
      <c r="I13207">
        <v>0</v>
      </c>
    </row>
    <row r="13208" spans="1:9" x14ac:dyDescent="0.25">
      <c r="A13208" t="s">
        <v>726</v>
      </c>
      <c r="B13208">
        <v>7114</v>
      </c>
      <c r="C13208" s="593">
        <v>6.6250000000000003E-2</v>
      </c>
      <c r="D13208" t="s">
        <v>1474</v>
      </c>
      <c r="E13208">
        <v>6.6250000000000003E-2</v>
      </c>
      <c r="F13208">
        <v>0</v>
      </c>
      <c r="G13208">
        <v>0</v>
      </c>
      <c r="H13208">
        <v>0</v>
      </c>
      <c r="I13208">
        <v>0</v>
      </c>
    </row>
    <row r="13209" spans="1:9" x14ac:dyDescent="0.25">
      <c r="A13209" t="s">
        <v>726</v>
      </c>
      <c r="B13209">
        <v>7175</v>
      </c>
      <c r="C13209" s="593">
        <v>6.6250000000000003E-2</v>
      </c>
      <c r="D13209" t="s">
        <v>1474</v>
      </c>
      <c r="E13209">
        <v>6.6250000000000003E-2</v>
      </c>
      <c r="F13209">
        <v>0</v>
      </c>
      <c r="G13209">
        <v>0</v>
      </c>
      <c r="H13209">
        <v>0</v>
      </c>
      <c r="I13209">
        <v>0</v>
      </c>
    </row>
    <row r="13210" spans="1:9" x14ac:dyDescent="0.25">
      <c r="A13210" t="s">
        <v>726</v>
      </c>
      <c r="B13210">
        <v>7184</v>
      </c>
      <c r="C13210" s="593">
        <v>6.6250000000000003E-2</v>
      </c>
      <c r="D13210" t="s">
        <v>1474</v>
      </c>
      <c r="E13210">
        <v>6.6250000000000003E-2</v>
      </c>
      <c r="F13210">
        <v>0</v>
      </c>
      <c r="G13210">
        <v>0</v>
      </c>
      <c r="H13210">
        <v>0</v>
      </c>
      <c r="I13210">
        <v>0</v>
      </c>
    </row>
    <row r="13211" spans="1:9" x14ac:dyDescent="0.25">
      <c r="A13211" t="s">
        <v>726</v>
      </c>
      <c r="B13211">
        <v>7188</v>
      </c>
      <c r="C13211" s="593">
        <v>6.6250000000000003E-2</v>
      </c>
      <c r="D13211" t="s">
        <v>1474</v>
      </c>
      <c r="E13211">
        <v>6.6250000000000003E-2</v>
      </c>
      <c r="F13211">
        <v>0</v>
      </c>
      <c r="G13211">
        <v>0</v>
      </c>
      <c r="H13211">
        <v>0</v>
      </c>
      <c r="I13211">
        <v>0</v>
      </c>
    </row>
    <row r="13212" spans="1:9" x14ac:dyDescent="0.25">
      <c r="A13212" t="s">
        <v>726</v>
      </c>
      <c r="B13212">
        <v>7189</v>
      </c>
      <c r="C13212" s="593">
        <v>6.6250000000000003E-2</v>
      </c>
      <c r="D13212" t="s">
        <v>1474</v>
      </c>
      <c r="E13212">
        <v>6.6250000000000003E-2</v>
      </c>
      <c r="F13212">
        <v>0</v>
      </c>
      <c r="G13212">
        <v>0</v>
      </c>
      <c r="H13212">
        <v>0</v>
      </c>
      <c r="I13212">
        <v>0</v>
      </c>
    </row>
    <row r="13213" spans="1:9" x14ac:dyDescent="0.25">
      <c r="A13213" t="s">
        <v>726</v>
      </c>
      <c r="B13213">
        <v>7191</v>
      </c>
      <c r="C13213" s="593">
        <v>6.6250000000000003E-2</v>
      </c>
      <c r="D13213" t="s">
        <v>1474</v>
      </c>
      <c r="E13213">
        <v>6.6250000000000003E-2</v>
      </c>
      <c r="F13213">
        <v>0</v>
      </c>
      <c r="G13213">
        <v>0</v>
      </c>
      <c r="H13213">
        <v>0</v>
      </c>
      <c r="I13213">
        <v>0</v>
      </c>
    </row>
    <row r="13214" spans="1:9" x14ac:dyDescent="0.25">
      <c r="A13214" t="s">
        <v>726</v>
      </c>
      <c r="B13214">
        <v>7192</v>
      </c>
      <c r="C13214" s="593">
        <v>6.6250000000000003E-2</v>
      </c>
      <c r="D13214" t="s">
        <v>1474</v>
      </c>
      <c r="E13214">
        <v>6.6250000000000003E-2</v>
      </c>
      <c r="F13214">
        <v>0</v>
      </c>
      <c r="G13214">
        <v>0</v>
      </c>
      <c r="H13214">
        <v>0</v>
      </c>
      <c r="I13214">
        <v>0</v>
      </c>
    </row>
    <row r="13215" spans="1:9" x14ac:dyDescent="0.25">
      <c r="A13215" t="s">
        <v>726</v>
      </c>
      <c r="B13215">
        <v>7193</v>
      </c>
      <c r="C13215" s="593">
        <v>6.6250000000000003E-2</v>
      </c>
      <c r="D13215" t="s">
        <v>1474</v>
      </c>
      <c r="E13215">
        <v>6.6250000000000003E-2</v>
      </c>
      <c r="F13215">
        <v>0</v>
      </c>
      <c r="G13215">
        <v>0</v>
      </c>
      <c r="H13215">
        <v>0</v>
      </c>
      <c r="I13215">
        <v>0</v>
      </c>
    </row>
    <row r="13216" spans="1:9" x14ac:dyDescent="0.25">
      <c r="A13216" t="s">
        <v>726</v>
      </c>
      <c r="B13216">
        <v>7195</v>
      </c>
      <c r="C13216" s="593">
        <v>6.6250000000000003E-2</v>
      </c>
      <c r="D13216" t="s">
        <v>1474</v>
      </c>
      <c r="E13216">
        <v>6.6250000000000003E-2</v>
      </c>
      <c r="F13216">
        <v>0</v>
      </c>
      <c r="G13216">
        <v>0</v>
      </c>
      <c r="H13216">
        <v>0</v>
      </c>
      <c r="I13216">
        <v>0</v>
      </c>
    </row>
    <row r="13217" spans="1:9" x14ac:dyDescent="0.25">
      <c r="A13217" t="s">
        <v>726</v>
      </c>
      <c r="B13217">
        <v>7198</v>
      </c>
      <c r="C13217" s="593">
        <v>6.6250000000000003E-2</v>
      </c>
      <c r="D13217" t="s">
        <v>1474</v>
      </c>
      <c r="E13217">
        <v>6.6250000000000003E-2</v>
      </c>
      <c r="F13217">
        <v>0</v>
      </c>
      <c r="G13217">
        <v>0</v>
      </c>
      <c r="H13217">
        <v>0</v>
      </c>
      <c r="I13217">
        <v>0</v>
      </c>
    </row>
    <row r="13218" spans="1:9" x14ac:dyDescent="0.25">
      <c r="A13218" t="s">
        <v>726</v>
      </c>
      <c r="B13218">
        <v>7199</v>
      </c>
      <c r="C13218" s="593">
        <v>6.6250000000000003E-2</v>
      </c>
      <c r="D13218" t="s">
        <v>1474</v>
      </c>
      <c r="E13218">
        <v>6.6250000000000003E-2</v>
      </c>
      <c r="F13218">
        <v>0</v>
      </c>
      <c r="G13218">
        <v>0</v>
      </c>
      <c r="H13218">
        <v>0</v>
      </c>
      <c r="I13218">
        <v>0</v>
      </c>
    </row>
    <row r="13219" spans="1:9" x14ac:dyDescent="0.25">
      <c r="A13219" t="s">
        <v>726</v>
      </c>
      <c r="B13219">
        <v>7201</v>
      </c>
      <c r="C13219" s="593">
        <v>6.6250000000000003E-2</v>
      </c>
      <c r="D13219" t="s">
        <v>1474</v>
      </c>
      <c r="E13219">
        <v>6.6250000000000003E-2</v>
      </c>
      <c r="F13219">
        <v>0</v>
      </c>
      <c r="G13219">
        <v>0</v>
      </c>
      <c r="H13219">
        <v>0</v>
      </c>
      <c r="I13219">
        <v>0</v>
      </c>
    </row>
    <row r="13220" spans="1:9" x14ac:dyDescent="0.25">
      <c r="A13220" t="s">
        <v>726</v>
      </c>
      <c r="B13220">
        <v>7202</v>
      </c>
      <c r="C13220" s="593">
        <v>6.6250000000000003E-2</v>
      </c>
      <c r="D13220" t="s">
        <v>2049</v>
      </c>
      <c r="E13220">
        <v>6.6250000000000003E-2</v>
      </c>
      <c r="F13220">
        <v>0</v>
      </c>
      <c r="G13220">
        <v>0</v>
      </c>
      <c r="H13220">
        <v>0</v>
      </c>
      <c r="I13220">
        <v>0</v>
      </c>
    </row>
    <row r="13221" spans="1:9" x14ac:dyDescent="0.25">
      <c r="A13221" t="s">
        <v>726</v>
      </c>
      <c r="B13221">
        <v>7203</v>
      </c>
      <c r="C13221" s="593">
        <v>6.6250000000000003E-2</v>
      </c>
      <c r="D13221" t="s">
        <v>2049</v>
      </c>
      <c r="E13221">
        <v>6.6250000000000003E-2</v>
      </c>
      <c r="F13221">
        <v>0</v>
      </c>
      <c r="G13221">
        <v>0</v>
      </c>
      <c r="H13221">
        <v>0</v>
      </c>
      <c r="I13221">
        <v>0</v>
      </c>
    </row>
    <row r="13222" spans="1:9" x14ac:dyDescent="0.25">
      <c r="A13222" t="s">
        <v>726</v>
      </c>
      <c r="B13222">
        <v>7204</v>
      </c>
      <c r="C13222" s="593">
        <v>6.6250000000000003E-2</v>
      </c>
      <c r="D13222" t="s">
        <v>4476</v>
      </c>
      <c r="E13222">
        <v>6.6250000000000003E-2</v>
      </c>
      <c r="F13222">
        <v>0</v>
      </c>
      <c r="G13222">
        <v>0</v>
      </c>
      <c r="H13222">
        <v>0</v>
      </c>
      <c r="I13222">
        <v>0</v>
      </c>
    </row>
    <row r="13223" spans="1:9" x14ac:dyDescent="0.25">
      <c r="A13223" t="s">
        <v>726</v>
      </c>
      <c r="B13223">
        <v>7205</v>
      </c>
      <c r="C13223" s="593">
        <v>6.6250000000000003E-2</v>
      </c>
      <c r="D13223" t="s">
        <v>2049</v>
      </c>
      <c r="E13223">
        <v>6.6250000000000003E-2</v>
      </c>
      <c r="F13223">
        <v>0</v>
      </c>
      <c r="G13223">
        <v>0</v>
      </c>
      <c r="H13223">
        <v>0</v>
      </c>
      <c r="I13223">
        <v>0</v>
      </c>
    </row>
    <row r="13224" spans="1:9" x14ac:dyDescent="0.25">
      <c r="A13224" t="s">
        <v>726</v>
      </c>
      <c r="B13224">
        <v>7206</v>
      </c>
      <c r="C13224" s="593">
        <v>6.6250000000000003E-2</v>
      </c>
      <c r="D13224" t="s">
        <v>2049</v>
      </c>
      <c r="E13224">
        <v>6.6250000000000003E-2</v>
      </c>
      <c r="F13224">
        <v>0</v>
      </c>
      <c r="G13224">
        <v>0</v>
      </c>
      <c r="H13224">
        <v>0</v>
      </c>
      <c r="I13224">
        <v>0</v>
      </c>
    </row>
    <row r="13225" spans="1:9" x14ac:dyDescent="0.25">
      <c r="A13225" t="s">
        <v>726</v>
      </c>
      <c r="B13225">
        <v>7207</v>
      </c>
      <c r="C13225" s="593">
        <v>6.6250000000000003E-2</v>
      </c>
      <c r="D13225" t="s">
        <v>2049</v>
      </c>
      <c r="E13225">
        <v>6.6250000000000003E-2</v>
      </c>
      <c r="F13225">
        <v>0</v>
      </c>
      <c r="G13225">
        <v>0</v>
      </c>
      <c r="H13225">
        <v>0</v>
      </c>
      <c r="I13225">
        <v>0</v>
      </c>
    </row>
    <row r="13226" spans="1:9" x14ac:dyDescent="0.25">
      <c r="A13226" t="s">
        <v>726</v>
      </c>
      <c r="B13226">
        <v>7208</v>
      </c>
      <c r="C13226" s="593">
        <v>6.6250000000000003E-2</v>
      </c>
      <c r="D13226" t="s">
        <v>2049</v>
      </c>
      <c r="E13226">
        <v>6.6250000000000003E-2</v>
      </c>
      <c r="F13226">
        <v>0</v>
      </c>
      <c r="G13226">
        <v>0</v>
      </c>
      <c r="H13226">
        <v>0</v>
      </c>
      <c r="I13226">
        <v>0</v>
      </c>
    </row>
    <row r="13227" spans="1:9" x14ac:dyDescent="0.25">
      <c r="A13227" t="s">
        <v>726</v>
      </c>
      <c r="B13227">
        <v>7302</v>
      </c>
      <c r="C13227" s="593">
        <v>6.6250000000000003E-2</v>
      </c>
      <c r="D13227" t="s">
        <v>4473</v>
      </c>
      <c r="E13227">
        <v>6.6250000000000003E-2</v>
      </c>
      <c r="F13227">
        <v>0</v>
      </c>
      <c r="G13227">
        <v>0</v>
      </c>
      <c r="H13227">
        <v>0</v>
      </c>
      <c r="I13227">
        <v>0</v>
      </c>
    </row>
    <row r="13228" spans="1:9" x14ac:dyDescent="0.25">
      <c r="A13228" t="s">
        <v>726</v>
      </c>
      <c r="B13228">
        <v>7303</v>
      </c>
      <c r="C13228" s="593">
        <v>6.6250000000000003E-2</v>
      </c>
      <c r="D13228" t="s">
        <v>4473</v>
      </c>
      <c r="E13228">
        <v>6.6250000000000003E-2</v>
      </c>
      <c r="F13228">
        <v>0</v>
      </c>
      <c r="G13228">
        <v>0</v>
      </c>
      <c r="H13228">
        <v>0</v>
      </c>
      <c r="I13228">
        <v>0</v>
      </c>
    </row>
    <row r="13229" spans="1:9" x14ac:dyDescent="0.25">
      <c r="A13229" t="s">
        <v>726</v>
      </c>
      <c r="B13229">
        <v>7304</v>
      </c>
      <c r="C13229" s="593">
        <v>6.6250000000000003E-2</v>
      </c>
      <c r="D13229" t="s">
        <v>4473</v>
      </c>
      <c r="E13229">
        <v>6.6250000000000003E-2</v>
      </c>
      <c r="F13229">
        <v>0</v>
      </c>
      <c r="G13229">
        <v>0</v>
      </c>
      <c r="H13229">
        <v>0</v>
      </c>
      <c r="I13229">
        <v>0</v>
      </c>
    </row>
    <row r="13230" spans="1:9" x14ac:dyDescent="0.25">
      <c r="A13230" t="s">
        <v>726</v>
      </c>
      <c r="B13230">
        <v>7305</v>
      </c>
      <c r="C13230" s="593">
        <v>6.6250000000000003E-2</v>
      </c>
      <c r="D13230" t="s">
        <v>4473</v>
      </c>
      <c r="E13230">
        <v>6.6250000000000003E-2</v>
      </c>
      <c r="F13230">
        <v>0</v>
      </c>
      <c r="G13230">
        <v>0</v>
      </c>
      <c r="H13230">
        <v>0</v>
      </c>
      <c r="I13230">
        <v>0</v>
      </c>
    </row>
    <row r="13231" spans="1:9" x14ac:dyDescent="0.25">
      <c r="A13231" t="s">
        <v>726</v>
      </c>
      <c r="B13231">
        <v>7306</v>
      </c>
      <c r="C13231" s="593">
        <v>6.6250000000000003E-2</v>
      </c>
      <c r="D13231" t="s">
        <v>4473</v>
      </c>
      <c r="E13231">
        <v>6.6250000000000003E-2</v>
      </c>
      <c r="F13231">
        <v>0</v>
      </c>
      <c r="G13231">
        <v>0</v>
      </c>
      <c r="H13231">
        <v>0</v>
      </c>
      <c r="I13231">
        <v>0</v>
      </c>
    </row>
    <row r="13232" spans="1:9" x14ac:dyDescent="0.25">
      <c r="A13232" t="s">
        <v>726</v>
      </c>
      <c r="B13232">
        <v>7307</v>
      </c>
      <c r="C13232" s="593">
        <v>6.6250000000000003E-2</v>
      </c>
      <c r="D13232" t="s">
        <v>4473</v>
      </c>
      <c r="E13232">
        <v>6.6250000000000003E-2</v>
      </c>
      <c r="F13232">
        <v>0</v>
      </c>
      <c r="G13232">
        <v>0</v>
      </c>
      <c r="H13232">
        <v>0</v>
      </c>
      <c r="I13232">
        <v>0</v>
      </c>
    </row>
    <row r="13233" spans="1:9" x14ac:dyDescent="0.25">
      <c r="A13233" t="s">
        <v>726</v>
      </c>
      <c r="B13233">
        <v>7308</v>
      </c>
      <c r="C13233" s="593">
        <v>6.6250000000000003E-2</v>
      </c>
      <c r="D13233" t="s">
        <v>4473</v>
      </c>
      <c r="E13233">
        <v>6.6250000000000003E-2</v>
      </c>
      <c r="F13233">
        <v>0</v>
      </c>
      <c r="G13233">
        <v>0</v>
      </c>
      <c r="H13233">
        <v>0</v>
      </c>
      <c r="I13233">
        <v>0</v>
      </c>
    </row>
    <row r="13234" spans="1:9" x14ac:dyDescent="0.25">
      <c r="A13234" t="s">
        <v>726</v>
      </c>
      <c r="B13234">
        <v>7310</v>
      </c>
      <c r="C13234" s="593">
        <v>6.6250000000000003E-2</v>
      </c>
      <c r="D13234" t="s">
        <v>4473</v>
      </c>
      <c r="E13234">
        <v>6.6250000000000003E-2</v>
      </c>
      <c r="F13234">
        <v>0</v>
      </c>
      <c r="G13234">
        <v>0</v>
      </c>
      <c r="H13234">
        <v>0</v>
      </c>
      <c r="I13234">
        <v>0</v>
      </c>
    </row>
    <row r="13235" spans="1:9" x14ac:dyDescent="0.25">
      <c r="A13235" t="s">
        <v>726</v>
      </c>
      <c r="B13235">
        <v>7311</v>
      </c>
      <c r="C13235" s="593">
        <v>6.6250000000000003E-2</v>
      </c>
      <c r="D13235" t="s">
        <v>4473</v>
      </c>
      <c r="E13235">
        <v>6.6250000000000003E-2</v>
      </c>
      <c r="F13235">
        <v>0</v>
      </c>
      <c r="G13235">
        <v>0</v>
      </c>
      <c r="H13235">
        <v>0</v>
      </c>
      <c r="I13235">
        <v>0</v>
      </c>
    </row>
    <row r="13236" spans="1:9" x14ac:dyDescent="0.25">
      <c r="A13236" t="s">
        <v>726</v>
      </c>
      <c r="B13236">
        <v>7395</v>
      </c>
      <c r="C13236" s="593">
        <v>6.6250000000000003E-2</v>
      </c>
      <c r="D13236" t="s">
        <v>4473</v>
      </c>
      <c r="E13236">
        <v>6.6250000000000003E-2</v>
      </c>
      <c r="F13236">
        <v>0</v>
      </c>
      <c r="G13236">
        <v>0</v>
      </c>
      <c r="H13236">
        <v>0</v>
      </c>
      <c r="I13236">
        <v>0</v>
      </c>
    </row>
    <row r="13237" spans="1:9" x14ac:dyDescent="0.25">
      <c r="A13237" t="s">
        <v>726</v>
      </c>
      <c r="B13237">
        <v>7399</v>
      </c>
      <c r="C13237" s="593">
        <v>6.6250000000000003E-2</v>
      </c>
      <c r="D13237" t="s">
        <v>4473</v>
      </c>
      <c r="E13237">
        <v>6.6250000000000003E-2</v>
      </c>
      <c r="F13237">
        <v>0</v>
      </c>
      <c r="G13237">
        <v>0</v>
      </c>
      <c r="H13237">
        <v>0</v>
      </c>
      <c r="I13237">
        <v>0</v>
      </c>
    </row>
    <row r="13238" spans="1:9" x14ac:dyDescent="0.25">
      <c r="A13238" t="s">
        <v>726</v>
      </c>
      <c r="B13238">
        <v>7401</v>
      </c>
      <c r="C13238" s="593">
        <v>6.6250000000000003E-2</v>
      </c>
      <c r="D13238" t="s">
        <v>4495</v>
      </c>
      <c r="E13238">
        <v>6.6250000000000003E-2</v>
      </c>
      <c r="F13238">
        <v>0</v>
      </c>
      <c r="G13238">
        <v>0</v>
      </c>
      <c r="H13238">
        <v>0</v>
      </c>
      <c r="I13238">
        <v>0</v>
      </c>
    </row>
    <row r="13239" spans="1:9" x14ac:dyDescent="0.25">
      <c r="A13239" t="s">
        <v>726</v>
      </c>
      <c r="B13239">
        <v>7403</v>
      </c>
      <c r="C13239" s="593">
        <v>6.6250000000000003E-2</v>
      </c>
      <c r="D13239" t="s">
        <v>3081</v>
      </c>
      <c r="E13239">
        <v>6.6250000000000003E-2</v>
      </c>
      <c r="F13239">
        <v>0</v>
      </c>
      <c r="G13239">
        <v>0</v>
      </c>
      <c r="H13239">
        <v>0</v>
      </c>
      <c r="I13239">
        <v>0</v>
      </c>
    </row>
    <row r="13240" spans="1:9" x14ac:dyDescent="0.25">
      <c r="A13240" t="s">
        <v>726</v>
      </c>
      <c r="B13240">
        <v>7405</v>
      </c>
      <c r="C13240" s="593">
        <v>6.6250000000000003E-2</v>
      </c>
      <c r="D13240" t="s">
        <v>4478</v>
      </c>
      <c r="E13240">
        <v>6.6250000000000003E-2</v>
      </c>
      <c r="F13240">
        <v>0</v>
      </c>
      <c r="G13240">
        <v>0</v>
      </c>
      <c r="H13240">
        <v>0</v>
      </c>
      <c r="I13240">
        <v>0</v>
      </c>
    </row>
    <row r="13241" spans="1:9" x14ac:dyDescent="0.25">
      <c r="A13241" t="s">
        <v>726</v>
      </c>
      <c r="B13241">
        <v>7407</v>
      </c>
      <c r="C13241" s="593">
        <v>6.6250000000000003E-2</v>
      </c>
      <c r="D13241" t="s">
        <v>4496</v>
      </c>
      <c r="E13241">
        <v>6.6250000000000003E-2</v>
      </c>
      <c r="F13241">
        <v>0</v>
      </c>
      <c r="G13241">
        <v>0</v>
      </c>
      <c r="H13241">
        <v>0</v>
      </c>
      <c r="I13241">
        <v>0</v>
      </c>
    </row>
    <row r="13242" spans="1:9" x14ac:dyDescent="0.25">
      <c r="A13242" t="s">
        <v>726</v>
      </c>
      <c r="B13242">
        <v>7410</v>
      </c>
      <c r="C13242" s="593">
        <v>6.6250000000000003E-2</v>
      </c>
      <c r="D13242" t="s">
        <v>4496</v>
      </c>
      <c r="E13242">
        <v>6.6250000000000003E-2</v>
      </c>
      <c r="F13242">
        <v>0</v>
      </c>
      <c r="G13242">
        <v>0</v>
      </c>
      <c r="H13242">
        <v>0</v>
      </c>
      <c r="I13242">
        <v>0</v>
      </c>
    </row>
    <row r="13243" spans="1:9" x14ac:dyDescent="0.25">
      <c r="A13243" t="s">
        <v>726</v>
      </c>
      <c r="B13243">
        <v>7416</v>
      </c>
      <c r="C13243" s="593">
        <v>6.6250000000000003E-2</v>
      </c>
      <c r="D13243" t="s">
        <v>1466</v>
      </c>
      <c r="E13243">
        <v>6.6250000000000003E-2</v>
      </c>
      <c r="F13243">
        <v>0</v>
      </c>
      <c r="G13243">
        <v>0</v>
      </c>
      <c r="H13243">
        <v>0</v>
      </c>
      <c r="I13243">
        <v>0</v>
      </c>
    </row>
    <row r="13244" spans="1:9" x14ac:dyDescent="0.25">
      <c r="A13244" t="s">
        <v>726</v>
      </c>
      <c r="B13244">
        <v>7417</v>
      </c>
      <c r="C13244" s="593">
        <v>6.6250000000000003E-2</v>
      </c>
      <c r="D13244" t="s">
        <v>4497</v>
      </c>
      <c r="E13244">
        <v>6.6250000000000003E-2</v>
      </c>
      <c r="F13244">
        <v>0</v>
      </c>
      <c r="G13244">
        <v>0</v>
      </c>
      <c r="H13244">
        <v>0</v>
      </c>
      <c r="I13244">
        <v>0</v>
      </c>
    </row>
    <row r="13245" spans="1:9" x14ac:dyDescent="0.25">
      <c r="A13245" t="s">
        <v>726</v>
      </c>
      <c r="B13245">
        <v>7418</v>
      </c>
      <c r="C13245" s="593">
        <v>6.6250000000000003E-2</v>
      </c>
      <c r="D13245" t="s">
        <v>4498</v>
      </c>
      <c r="E13245">
        <v>6.6250000000000003E-2</v>
      </c>
      <c r="F13245">
        <v>0</v>
      </c>
      <c r="G13245">
        <v>0</v>
      </c>
      <c r="H13245">
        <v>0</v>
      </c>
      <c r="I13245">
        <v>0</v>
      </c>
    </row>
    <row r="13246" spans="1:9" x14ac:dyDescent="0.25">
      <c r="A13246" t="s">
        <v>726</v>
      </c>
      <c r="B13246">
        <v>7419</v>
      </c>
      <c r="C13246" s="593">
        <v>6.6250000000000003E-2</v>
      </c>
      <c r="D13246" t="s">
        <v>4499</v>
      </c>
      <c r="E13246">
        <v>6.6250000000000003E-2</v>
      </c>
      <c r="F13246">
        <v>0</v>
      </c>
      <c r="G13246">
        <v>0</v>
      </c>
      <c r="H13246">
        <v>0</v>
      </c>
      <c r="I13246">
        <v>0</v>
      </c>
    </row>
    <row r="13247" spans="1:9" x14ac:dyDescent="0.25">
      <c r="A13247" t="s">
        <v>726</v>
      </c>
      <c r="B13247">
        <v>7420</v>
      </c>
      <c r="C13247" s="593">
        <v>6.6250000000000003E-2</v>
      </c>
      <c r="D13247" t="s">
        <v>3081</v>
      </c>
      <c r="E13247">
        <v>6.6250000000000003E-2</v>
      </c>
      <c r="F13247">
        <v>0</v>
      </c>
      <c r="G13247">
        <v>0</v>
      </c>
      <c r="H13247">
        <v>0</v>
      </c>
      <c r="I13247">
        <v>0</v>
      </c>
    </row>
    <row r="13248" spans="1:9" x14ac:dyDescent="0.25">
      <c r="A13248" t="s">
        <v>726</v>
      </c>
      <c r="B13248">
        <v>7421</v>
      </c>
      <c r="C13248" s="593">
        <v>6.6250000000000003E-2</v>
      </c>
      <c r="D13248" t="s">
        <v>4498</v>
      </c>
      <c r="E13248">
        <v>6.6250000000000003E-2</v>
      </c>
      <c r="F13248">
        <v>0</v>
      </c>
      <c r="G13248">
        <v>0</v>
      </c>
      <c r="H13248">
        <v>0</v>
      </c>
      <c r="I13248">
        <v>0</v>
      </c>
    </row>
    <row r="13249" spans="1:9" x14ac:dyDescent="0.25">
      <c r="A13249" t="s">
        <v>726</v>
      </c>
      <c r="B13249">
        <v>7422</v>
      </c>
      <c r="C13249" s="593">
        <v>6.6250000000000003E-2</v>
      </c>
      <c r="D13249" t="s">
        <v>4498</v>
      </c>
      <c r="E13249">
        <v>6.6250000000000003E-2</v>
      </c>
      <c r="F13249">
        <v>0</v>
      </c>
      <c r="G13249">
        <v>0</v>
      </c>
      <c r="H13249">
        <v>0</v>
      </c>
      <c r="I13249">
        <v>0</v>
      </c>
    </row>
    <row r="13250" spans="1:9" x14ac:dyDescent="0.25">
      <c r="A13250" t="s">
        <v>726</v>
      </c>
      <c r="B13250">
        <v>7423</v>
      </c>
      <c r="C13250" s="593">
        <v>6.6250000000000003E-2</v>
      </c>
      <c r="D13250" t="s">
        <v>4500</v>
      </c>
      <c r="E13250">
        <v>6.6250000000000003E-2</v>
      </c>
      <c r="F13250">
        <v>0</v>
      </c>
      <c r="G13250">
        <v>0</v>
      </c>
      <c r="H13250">
        <v>0</v>
      </c>
      <c r="I13250">
        <v>0</v>
      </c>
    </row>
    <row r="13251" spans="1:9" x14ac:dyDescent="0.25">
      <c r="A13251" t="s">
        <v>726</v>
      </c>
      <c r="B13251">
        <v>7424</v>
      </c>
      <c r="C13251" s="593">
        <v>6.6250000000000003E-2</v>
      </c>
      <c r="D13251" t="s">
        <v>4462</v>
      </c>
      <c r="E13251">
        <v>6.6250000000000003E-2</v>
      </c>
      <c r="F13251">
        <v>0</v>
      </c>
      <c r="G13251">
        <v>0</v>
      </c>
      <c r="H13251">
        <v>0</v>
      </c>
      <c r="I13251">
        <v>0</v>
      </c>
    </row>
    <row r="13252" spans="1:9" x14ac:dyDescent="0.25">
      <c r="A13252" t="s">
        <v>726</v>
      </c>
      <c r="B13252">
        <v>7428</v>
      </c>
      <c r="C13252" s="593">
        <v>6.6250000000000003E-2</v>
      </c>
      <c r="D13252" t="s">
        <v>4501</v>
      </c>
      <c r="E13252">
        <v>6.6250000000000003E-2</v>
      </c>
      <c r="F13252">
        <v>0</v>
      </c>
      <c r="G13252">
        <v>0</v>
      </c>
      <c r="H13252">
        <v>0</v>
      </c>
      <c r="I13252">
        <v>0</v>
      </c>
    </row>
    <row r="13253" spans="1:9" x14ac:dyDescent="0.25">
      <c r="A13253" t="s">
        <v>726</v>
      </c>
      <c r="B13253">
        <v>7430</v>
      </c>
      <c r="C13253" s="593">
        <v>6.6250000000000003E-2</v>
      </c>
      <c r="D13253" t="s">
        <v>4497</v>
      </c>
      <c r="E13253">
        <v>6.6250000000000003E-2</v>
      </c>
      <c r="F13253">
        <v>0</v>
      </c>
      <c r="G13253">
        <v>0</v>
      </c>
      <c r="H13253">
        <v>0</v>
      </c>
      <c r="I13253">
        <v>0</v>
      </c>
    </row>
    <row r="13254" spans="1:9" x14ac:dyDescent="0.25">
      <c r="A13254" t="s">
        <v>726</v>
      </c>
      <c r="B13254">
        <v>7432</v>
      </c>
      <c r="C13254" s="593">
        <v>6.6250000000000003E-2</v>
      </c>
      <c r="D13254" t="s">
        <v>4502</v>
      </c>
      <c r="E13254">
        <v>6.6250000000000003E-2</v>
      </c>
      <c r="F13254">
        <v>0</v>
      </c>
      <c r="G13254">
        <v>0</v>
      </c>
      <c r="H13254">
        <v>0</v>
      </c>
      <c r="I13254">
        <v>0</v>
      </c>
    </row>
    <row r="13255" spans="1:9" x14ac:dyDescent="0.25">
      <c r="A13255" t="s">
        <v>726</v>
      </c>
      <c r="B13255">
        <v>7435</v>
      </c>
      <c r="C13255" s="593">
        <v>6.6250000000000003E-2</v>
      </c>
      <c r="D13255" t="s">
        <v>4459</v>
      </c>
      <c r="E13255">
        <v>6.6250000000000003E-2</v>
      </c>
      <c r="F13255">
        <v>0</v>
      </c>
      <c r="G13255">
        <v>0</v>
      </c>
      <c r="H13255">
        <v>0</v>
      </c>
      <c r="I13255">
        <v>0</v>
      </c>
    </row>
    <row r="13256" spans="1:9" x14ac:dyDescent="0.25">
      <c r="A13256" t="s">
        <v>726</v>
      </c>
      <c r="B13256">
        <v>7436</v>
      </c>
      <c r="C13256" s="593">
        <v>6.6250000000000003E-2</v>
      </c>
      <c r="D13256" t="s">
        <v>4497</v>
      </c>
      <c r="E13256">
        <v>6.6250000000000003E-2</v>
      </c>
      <c r="F13256">
        <v>0</v>
      </c>
      <c r="G13256">
        <v>0</v>
      </c>
      <c r="H13256">
        <v>0</v>
      </c>
      <c r="I13256">
        <v>0</v>
      </c>
    </row>
    <row r="13257" spans="1:9" x14ac:dyDescent="0.25">
      <c r="A13257" t="s">
        <v>726</v>
      </c>
      <c r="B13257">
        <v>7438</v>
      </c>
      <c r="C13257" s="593">
        <v>6.6250000000000003E-2</v>
      </c>
      <c r="D13257" t="s">
        <v>4503</v>
      </c>
      <c r="E13257">
        <v>6.6250000000000003E-2</v>
      </c>
      <c r="F13257">
        <v>0</v>
      </c>
      <c r="G13257">
        <v>0</v>
      </c>
      <c r="H13257">
        <v>0</v>
      </c>
      <c r="I13257">
        <v>0</v>
      </c>
    </row>
    <row r="13258" spans="1:9" x14ac:dyDescent="0.25">
      <c r="A13258" t="s">
        <v>726</v>
      </c>
      <c r="B13258">
        <v>7439</v>
      </c>
      <c r="C13258" s="593">
        <v>6.6250000000000003E-2</v>
      </c>
      <c r="D13258" t="s">
        <v>4504</v>
      </c>
      <c r="E13258">
        <v>6.6250000000000003E-2</v>
      </c>
      <c r="F13258">
        <v>0</v>
      </c>
      <c r="G13258">
        <v>0</v>
      </c>
      <c r="H13258">
        <v>0</v>
      </c>
      <c r="I13258">
        <v>0</v>
      </c>
    </row>
    <row r="13259" spans="1:9" x14ac:dyDescent="0.25">
      <c r="A13259" t="s">
        <v>726</v>
      </c>
      <c r="B13259">
        <v>7440</v>
      </c>
      <c r="C13259" s="593">
        <v>6.6250000000000003E-2</v>
      </c>
      <c r="D13259" t="s">
        <v>3362</v>
      </c>
      <c r="E13259">
        <v>6.6250000000000003E-2</v>
      </c>
      <c r="F13259">
        <v>0</v>
      </c>
      <c r="G13259">
        <v>0</v>
      </c>
      <c r="H13259">
        <v>0</v>
      </c>
      <c r="I13259">
        <v>0</v>
      </c>
    </row>
    <row r="13260" spans="1:9" x14ac:dyDescent="0.25">
      <c r="A13260" t="s">
        <v>726</v>
      </c>
      <c r="B13260">
        <v>7442</v>
      </c>
      <c r="C13260" s="593">
        <v>6.6250000000000003E-2</v>
      </c>
      <c r="D13260" t="s">
        <v>1874</v>
      </c>
      <c r="E13260">
        <v>6.6250000000000003E-2</v>
      </c>
      <c r="F13260">
        <v>0</v>
      </c>
      <c r="G13260">
        <v>0</v>
      </c>
      <c r="H13260">
        <v>0</v>
      </c>
      <c r="I13260">
        <v>0</v>
      </c>
    </row>
    <row r="13261" spans="1:9" x14ac:dyDescent="0.25">
      <c r="A13261" t="s">
        <v>726</v>
      </c>
      <c r="B13261">
        <v>7444</v>
      </c>
      <c r="C13261" s="593">
        <v>6.6250000000000003E-2</v>
      </c>
      <c r="D13261" t="s">
        <v>4505</v>
      </c>
      <c r="E13261">
        <v>6.6250000000000003E-2</v>
      </c>
      <c r="F13261">
        <v>0</v>
      </c>
      <c r="G13261">
        <v>0</v>
      </c>
      <c r="H13261">
        <v>0</v>
      </c>
      <c r="I13261">
        <v>0</v>
      </c>
    </row>
    <row r="13262" spans="1:9" x14ac:dyDescent="0.25">
      <c r="A13262" t="s">
        <v>726</v>
      </c>
      <c r="B13262">
        <v>7446</v>
      </c>
      <c r="C13262" s="593">
        <v>6.6250000000000003E-2</v>
      </c>
      <c r="D13262" t="s">
        <v>4495</v>
      </c>
      <c r="E13262">
        <v>6.6250000000000003E-2</v>
      </c>
      <c r="F13262">
        <v>0</v>
      </c>
      <c r="G13262">
        <v>0</v>
      </c>
      <c r="H13262">
        <v>0</v>
      </c>
      <c r="I13262">
        <v>0</v>
      </c>
    </row>
    <row r="13263" spans="1:9" x14ac:dyDescent="0.25">
      <c r="A13263" t="s">
        <v>726</v>
      </c>
      <c r="B13263">
        <v>7450</v>
      </c>
      <c r="C13263" s="593">
        <v>6.6250000000000003E-2</v>
      </c>
      <c r="D13263" t="s">
        <v>4506</v>
      </c>
      <c r="E13263">
        <v>6.6250000000000003E-2</v>
      </c>
      <c r="F13263">
        <v>0</v>
      </c>
      <c r="G13263">
        <v>0</v>
      </c>
      <c r="H13263">
        <v>0</v>
      </c>
      <c r="I13263">
        <v>0</v>
      </c>
    </row>
    <row r="13264" spans="1:9" x14ac:dyDescent="0.25">
      <c r="A13264" t="s">
        <v>726</v>
      </c>
      <c r="B13264">
        <v>7451</v>
      </c>
      <c r="C13264" s="593">
        <v>6.6250000000000003E-2</v>
      </c>
      <c r="D13264" t="s">
        <v>4507</v>
      </c>
      <c r="E13264">
        <v>6.6250000000000003E-2</v>
      </c>
      <c r="F13264">
        <v>0</v>
      </c>
      <c r="G13264">
        <v>0</v>
      </c>
      <c r="H13264">
        <v>0</v>
      </c>
      <c r="I13264">
        <v>0</v>
      </c>
    </row>
    <row r="13265" spans="1:9" x14ac:dyDescent="0.25">
      <c r="A13265" t="s">
        <v>726</v>
      </c>
      <c r="B13265">
        <v>7452</v>
      </c>
      <c r="C13265" s="593">
        <v>6.6250000000000003E-2</v>
      </c>
      <c r="D13265" t="s">
        <v>4508</v>
      </c>
      <c r="E13265">
        <v>6.6250000000000003E-2</v>
      </c>
      <c r="F13265">
        <v>0</v>
      </c>
      <c r="G13265">
        <v>0</v>
      </c>
      <c r="H13265">
        <v>0</v>
      </c>
      <c r="I13265">
        <v>0</v>
      </c>
    </row>
    <row r="13266" spans="1:9" x14ac:dyDescent="0.25">
      <c r="A13266" t="s">
        <v>726</v>
      </c>
      <c r="B13266">
        <v>7456</v>
      </c>
      <c r="C13266" s="593">
        <v>6.6250000000000003E-2</v>
      </c>
      <c r="D13266" t="s">
        <v>3081</v>
      </c>
      <c r="E13266">
        <v>6.6250000000000003E-2</v>
      </c>
      <c r="F13266">
        <v>0</v>
      </c>
      <c r="G13266">
        <v>0</v>
      </c>
      <c r="H13266">
        <v>0</v>
      </c>
      <c r="I13266">
        <v>0</v>
      </c>
    </row>
    <row r="13267" spans="1:9" x14ac:dyDescent="0.25">
      <c r="A13267" t="s">
        <v>726</v>
      </c>
      <c r="B13267">
        <v>7457</v>
      </c>
      <c r="C13267" s="593">
        <v>6.6250000000000003E-2</v>
      </c>
      <c r="D13267" t="s">
        <v>4478</v>
      </c>
      <c r="E13267">
        <v>6.6250000000000003E-2</v>
      </c>
      <c r="F13267">
        <v>0</v>
      </c>
      <c r="G13267">
        <v>0</v>
      </c>
      <c r="H13267">
        <v>0</v>
      </c>
      <c r="I13267">
        <v>0</v>
      </c>
    </row>
    <row r="13268" spans="1:9" x14ac:dyDescent="0.25">
      <c r="A13268" t="s">
        <v>726</v>
      </c>
      <c r="B13268">
        <v>7458</v>
      </c>
      <c r="C13268" s="593">
        <v>6.6250000000000003E-2</v>
      </c>
      <c r="D13268" t="s">
        <v>4500</v>
      </c>
      <c r="E13268">
        <v>6.6250000000000003E-2</v>
      </c>
      <c r="F13268">
        <v>0</v>
      </c>
      <c r="G13268">
        <v>0</v>
      </c>
      <c r="H13268">
        <v>0</v>
      </c>
      <c r="I13268">
        <v>0</v>
      </c>
    </row>
    <row r="13269" spans="1:9" x14ac:dyDescent="0.25">
      <c r="A13269" t="s">
        <v>726</v>
      </c>
      <c r="B13269">
        <v>7460</v>
      </c>
      <c r="C13269" s="593">
        <v>6.6250000000000003E-2</v>
      </c>
      <c r="D13269" t="s">
        <v>4509</v>
      </c>
      <c r="E13269">
        <v>6.6250000000000003E-2</v>
      </c>
      <c r="F13269">
        <v>0</v>
      </c>
      <c r="G13269">
        <v>0</v>
      </c>
      <c r="H13269">
        <v>0</v>
      </c>
      <c r="I13269">
        <v>0</v>
      </c>
    </row>
    <row r="13270" spans="1:9" x14ac:dyDescent="0.25">
      <c r="A13270" t="s">
        <v>726</v>
      </c>
      <c r="B13270">
        <v>7461</v>
      </c>
      <c r="C13270" s="593">
        <v>6.6250000000000003E-2</v>
      </c>
      <c r="D13270" t="s">
        <v>4499</v>
      </c>
      <c r="E13270">
        <v>6.6250000000000003E-2</v>
      </c>
      <c r="F13270">
        <v>0</v>
      </c>
      <c r="G13270">
        <v>0</v>
      </c>
      <c r="H13270">
        <v>0</v>
      </c>
      <c r="I13270">
        <v>0</v>
      </c>
    </row>
    <row r="13271" spans="1:9" x14ac:dyDescent="0.25">
      <c r="A13271" t="s">
        <v>726</v>
      </c>
      <c r="B13271">
        <v>7462</v>
      </c>
      <c r="C13271" s="593">
        <v>6.6250000000000003E-2</v>
      </c>
      <c r="D13271" t="s">
        <v>4509</v>
      </c>
      <c r="E13271">
        <v>6.6250000000000003E-2</v>
      </c>
      <c r="F13271">
        <v>0</v>
      </c>
      <c r="G13271">
        <v>0</v>
      </c>
      <c r="H13271">
        <v>0</v>
      </c>
      <c r="I13271">
        <v>0</v>
      </c>
    </row>
    <row r="13272" spans="1:9" x14ac:dyDescent="0.25">
      <c r="A13272" t="s">
        <v>726</v>
      </c>
      <c r="B13272">
        <v>7463</v>
      </c>
      <c r="C13272" s="593">
        <v>6.6250000000000003E-2</v>
      </c>
      <c r="D13272" t="s">
        <v>4495</v>
      </c>
      <c r="E13272">
        <v>6.6250000000000003E-2</v>
      </c>
      <c r="F13272">
        <v>0</v>
      </c>
      <c r="G13272">
        <v>0</v>
      </c>
      <c r="H13272">
        <v>0</v>
      </c>
      <c r="I13272">
        <v>0</v>
      </c>
    </row>
    <row r="13273" spans="1:9" x14ac:dyDescent="0.25">
      <c r="A13273" t="s">
        <v>726</v>
      </c>
      <c r="B13273">
        <v>7465</v>
      </c>
      <c r="C13273" s="593">
        <v>6.6250000000000003E-2</v>
      </c>
      <c r="D13273" t="s">
        <v>4510</v>
      </c>
      <c r="E13273">
        <v>6.6250000000000003E-2</v>
      </c>
      <c r="F13273">
        <v>0</v>
      </c>
      <c r="G13273">
        <v>0</v>
      </c>
      <c r="H13273">
        <v>0</v>
      </c>
      <c r="I13273">
        <v>0</v>
      </c>
    </row>
    <row r="13274" spans="1:9" x14ac:dyDescent="0.25">
      <c r="A13274" t="s">
        <v>726</v>
      </c>
      <c r="B13274">
        <v>7470</v>
      </c>
      <c r="C13274" s="593">
        <v>6.6250000000000003E-2</v>
      </c>
      <c r="D13274" t="s">
        <v>3362</v>
      </c>
      <c r="E13274">
        <v>6.6250000000000003E-2</v>
      </c>
      <c r="F13274">
        <v>0</v>
      </c>
      <c r="G13274">
        <v>0</v>
      </c>
      <c r="H13274">
        <v>0</v>
      </c>
      <c r="I13274">
        <v>0</v>
      </c>
    </row>
    <row r="13275" spans="1:9" x14ac:dyDescent="0.25">
      <c r="A13275" t="s">
        <v>726</v>
      </c>
      <c r="B13275">
        <v>7474</v>
      </c>
      <c r="C13275" s="593">
        <v>6.6250000000000003E-2</v>
      </c>
      <c r="D13275" t="s">
        <v>3362</v>
      </c>
      <c r="E13275">
        <v>6.6250000000000003E-2</v>
      </c>
      <c r="F13275">
        <v>0</v>
      </c>
      <c r="G13275">
        <v>0</v>
      </c>
      <c r="H13275">
        <v>0</v>
      </c>
      <c r="I13275">
        <v>0</v>
      </c>
    </row>
    <row r="13276" spans="1:9" x14ac:dyDescent="0.25">
      <c r="A13276" t="s">
        <v>726</v>
      </c>
      <c r="B13276">
        <v>7480</v>
      </c>
      <c r="C13276" s="593">
        <v>6.6250000000000003E-2</v>
      </c>
      <c r="D13276" t="s">
        <v>4511</v>
      </c>
      <c r="E13276">
        <v>6.6250000000000003E-2</v>
      </c>
      <c r="F13276">
        <v>0</v>
      </c>
      <c r="G13276">
        <v>0</v>
      </c>
      <c r="H13276">
        <v>0</v>
      </c>
      <c r="I13276">
        <v>0</v>
      </c>
    </row>
    <row r="13277" spans="1:9" x14ac:dyDescent="0.25">
      <c r="A13277" t="s">
        <v>726</v>
      </c>
      <c r="B13277">
        <v>7481</v>
      </c>
      <c r="C13277" s="593">
        <v>6.6250000000000003E-2</v>
      </c>
      <c r="D13277" t="s">
        <v>4502</v>
      </c>
      <c r="E13277">
        <v>6.6250000000000003E-2</v>
      </c>
      <c r="F13277">
        <v>0</v>
      </c>
      <c r="G13277">
        <v>0</v>
      </c>
      <c r="H13277">
        <v>0</v>
      </c>
      <c r="I13277">
        <v>0</v>
      </c>
    </row>
    <row r="13278" spans="1:9" x14ac:dyDescent="0.25">
      <c r="A13278" t="s">
        <v>726</v>
      </c>
      <c r="B13278">
        <v>7495</v>
      </c>
      <c r="C13278" s="593">
        <v>6.6250000000000003E-2</v>
      </c>
      <c r="D13278" t="s">
        <v>4497</v>
      </c>
      <c r="E13278">
        <v>6.6250000000000003E-2</v>
      </c>
      <c r="F13278">
        <v>0</v>
      </c>
      <c r="G13278">
        <v>0</v>
      </c>
      <c r="H13278">
        <v>0</v>
      </c>
      <c r="I13278">
        <v>0</v>
      </c>
    </row>
    <row r="13279" spans="1:9" x14ac:dyDescent="0.25">
      <c r="A13279" t="s">
        <v>726</v>
      </c>
      <c r="B13279">
        <v>7501</v>
      </c>
      <c r="C13279" s="593">
        <v>6.6250000000000003E-2</v>
      </c>
      <c r="D13279" t="s">
        <v>4512</v>
      </c>
      <c r="E13279">
        <v>6.6250000000000003E-2</v>
      </c>
      <c r="F13279">
        <v>0</v>
      </c>
      <c r="G13279">
        <v>0</v>
      </c>
      <c r="H13279">
        <v>0</v>
      </c>
      <c r="I13279">
        <v>0</v>
      </c>
    </row>
    <row r="13280" spans="1:9" x14ac:dyDescent="0.25">
      <c r="A13280" t="s">
        <v>726</v>
      </c>
      <c r="B13280">
        <v>7502</v>
      </c>
      <c r="C13280" s="593">
        <v>6.6250000000000003E-2</v>
      </c>
      <c r="D13280" t="s">
        <v>4512</v>
      </c>
      <c r="E13280">
        <v>6.6250000000000003E-2</v>
      </c>
      <c r="F13280">
        <v>0</v>
      </c>
      <c r="G13280">
        <v>0</v>
      </c>
      <c r="H13280">
        <v>0</v>
      </c>
      <c r="I13280">
        <v>0</v>
      </c>
    </row>
    <row r="13281" spans="1:9" x14ac:dyDescent="0.25">
      <c r="A13281" t="s">
        <v>726</v>
      </c>
      <c r="B13281">
        <v>7503</v>
      </c>
      <c r="C13281" s="593">
        <v>6.6250000000000003E-2</v>
      </c>
      <c r="D13281" t="s">
        <v>4512</v>
      </c>
      <c r="E13281">
        <v>6.6250000000000003E-2</v>
      </c>
      <c r="F13281">
        <v>0</v>
      </c>
      <c r="G13281">
        <v>0</v>
      </c>
      <c r="H13281">
        <v>0</v>
      </c>
      <c r="I13281">
        <v>0</v>
      </c>
    </row>
    <row r="13282" spans="1:9" x14ac:dyDescent="0.25">
      <c r="A13282" t="s">
        <v>726</v>
      </c>
      <c r="B13282">
        <v>7504</v>
      </c>
      <c r="C13282" s="593">
        <v>6.6250000000000003E-2</v>
      </c>
      <c r="D13282" t="s">
        <v>4512</v>
      </c>
      <c r="E13282">
        <v>6.6250000000000003E-2</v>
      </c>
      <c r="F13282">
        <v>0</v>
      </c>
      <c r="G13282">
        <v>0</v>
      </c>
      <c r="H13282">
        <v>0</v>
      </c>
      <c r="I13282">
        <v>0</v>
      </c>
    </row>
    <row r="13283" spans="1:9" x14ac:dyDescent="0.25">
      <c r="A13283" t="s">
        <v>726</v>
      </c>
      <c r="B13283">
        <v>7505</v>
      </c>
      <c r="C13283" s="593">
        <v>6.6250000000000003E-2</v>
      </c>
      <c r="D13283" t="s">
        <v>4512</v>
      </c>
      <c r="E13283">
        <v>6.6250000000000003E-2</v>
      </c>
      <c r="F13283">
        <v>0</v>
      </c>
      <c r="G13283">
        <v>0</v>
      </c>
      <c r="H13283">
        <v>0</v>
      </c>
      <c r="I13283">
        <v>0</v>
      </c>
    </row>
    <row r="13284" spans="1:9" x14ac:dyDescent="0.25">
      <c r="A13284" t="s">
        <v>726</v>
      </c>
      <c r="B13284">
        <v>7506</v>
      </c>
      <c r="C13284" s="593">
        <v>6.6250000000000003E-2</v>
      </c>
      <c r="D13284" t="s">
        <v>4513</v>
      </c>
      <c r="E13284">
        <v>6.6250000000000003E-2</v>
      </c>
      <c r="F13284">
        <v>0</v>
      </c>
      <c r="G13284">
        <v>0</v>
      </c>
      <c r="H13284">
        <v>0</v>
      </c>
      <c r="I13284">
        <v>0</v>
      </c>
    </row>
    <row r="13285" spans="1:9" x14ac:dyDescent="0.25">
      <c r="A13285" t="s">
        <v>726</v>
      </c>
      <c r="B13285">
        <v>7507</v>
      </c>
      <c r="C13285" s="593">
        <v>6.6250000000000003E-2</v>
      </c>
      <c r="D13285" t="s">
        <v>1586</v>
      </c>
      <c r="E13285">
        <v>6.6250000000000003E-2</v>
      </c>
      <c r="F13285">
        <v>0</v>
      </c>
      <c r="G13285">
        <v>0</v>
      </c>
      <c r="H13285">
        <v>0</v>
      </c>
      <c r="I13285">
        <v>0</v>
      </c>
    </row>
    <row r="13286" spans="1:9" x14ac:dyDescent="0.25">
      <c r="A13286" t="s">
        <v>726</v>
      </c>
      <c r="B13286">
        <v>7508</v>
      </c>
      <c r="C13286" s="593">
        <v>6.6250000000000003E-2</v>
      </c>
      <c r="D13286" t="s">
        <v>4514</v>
      </c>
      <c r="E13286">
        <v>6.6250000000000003E-2</v>
      </c>
      <c r="F13286">
        <v>0</v>
      </c>
      <c r="G13286">
        <v>0</v>
      </c>
      <c r="H13286">
        <v>0</v>
      </c>
      <c r="I13286">
        <v>0</v>
      </c>
    </row>
    <row r="13287" spans="1:9" x14ac:dyDescent="0.25">
      <c r="A13287" t="s">
        <v>726</v>
      </c>
      <c r="B13287">
        <v>7509</v>
      </c>
      <c r="C13287" s="593">
        <v>6.6250000000000003E-2</v>
      </c>
      <c r="D13287" t="s">
        <v>4512</v>
      </c>
      <c r="E13287">
        <v>6.6250000000000003E-2</v>
      </c>
      <c r="F13287">
        <v>0</v>
      </c>
      <c r="G13287">
        <v>0</v>
      </c>
      <c r="H13287">
        <v>0</v>
      </c>
      <c r="I13287">
        <v>0</v>
      </c>
    </row>
    <row r="13288" spans="1:9" x14ac:dyDescent="0.25">
      <c r="A13288" t="s">
        <v>726</v>
      </c>
      <c r="B13288">
        <v>7510</v>
      </c>
      <c r="C13288" s="593">
        <v>6.6250000000000003E-2</v>
      </c>
      <c r="D13288" t="s">
        <v>4512</v>
      </c>
      <c r="E13288">
        <v>6.6250000000000003E-2</v>
      </c>
      <c r="F13288">
        <v>0</v>
      </c>
      <c r="G13288">
        <v>0</v>
      </c>
      <c r="H13288">
        <v>0</v>
      </c>
      <c r="I13288">
        <v>0</v>
      </c>
    </row>
    <row r="13289" spans="1:9" x14ac:dyDescent="0.25">
      <c r="A13289" t="s">
        <v>726</v>
      </c>
      <c r="B13289">
        <v>7511</v>
      </c>
      <c r="C13289" s="593">
        <v>6.6250000000000003E-2</v>
      </c>
      <c r="D13289" t="s">
        <v>4515</v>
      </c>
      <c r="E13289">
        <v>6.6250000000000003E-2</v>
      </c>
      <c r="F13289">
        <v>0</v>
      </c>
      <c r="G13289">
        <v>0</v>
      </c>
      <c r="H13289">
        <v>0</v>
      </c>
      <c r="I13289">
        <v>0</v>
      </c>
    </row>
    <row r="13290" spans="1:9" x14ac:dyDescent="0.25">
      <c r="A13290" t="s">
        <v>726</v>
      </c>
      <c r="B13290">
        <v>7512</v>
      </c>
      <c r="C13290" s="593">
        <v>6.6250000000000003E-2</v>
      </c>
      <c r="D13290" t="s">
        <v>3362</v>
      </c>
      <c r="E13290">
        <v>6.6250000000000003E-2</v>
      </c>
      <c r="F13290">
        <v>0</v>
      </c>
      <c r="G13290">
        <v>0</v>
      </c>
      <c r="H13290">
        <v>0</v>
      </c>
      <c r="I13290">
        <v>0</v>
      </c>
    </row>
    <row r="13291" spans="1:9" x14ac:dyDescent="0.25">
      <c r="A13291" t="s">
        <v>726</v>
      </c>
      <c r="B13291">
        <v>7513</v>
      </c>
      <c r="C13291" s="593">
        <v>6.6250000000000003E-2</v>
      </c>
      <c r="D13291" t="s">
        <v>4512</v>
      </c>
      <c r="E13291">
        <v>6.6250000000000003E-2</v>
      </c>
      <c r="F13291">
        <v>0</v>
      </c>
      <c r="G13291">
        <v>0</v>
      </c>
      <c r="H13291">
        <v>0</v>
      </c>
      <c r="I13291">
        <v>0</v>
      </c>
    </row>
    <row r="13292" spans="1:9" x14ac:dyDescent="0.25">
      <c r="A13292" t="s">
        <v>726</v>
      </c>
      <c r="B13292">
        <v>7514</v>
      </c>
      <c r="C13292" s="593">
        <v>6.6250000000000003E-2</v>
      </c>
      <c r="D13292" t="s">
        <v>4512</v>
      </c>
      <c r="E13292">
        <v>6.6250000000000003E-2</v>
      </c>
      <c r="F13292">
        <v>0</v>
      </c>
      <c r="G13292">
        <v>0</v>
      </c>
      <c r="H13292">
        <v>0</v>
      </c>
      <c r="I13292">
        <v>0</v>
      </c>
    </row>
    <row r="13293" spans="1:9" x14ac:dyDescent="0.25">
      <c r="A13293" t="s">
        <v>726</v>
      </c>
      <c r="B13293">
        <v>7522</v>
      </c>
      <c r="C13293" s="593">
        <v>6.6250000000000003E-2</v>
      </c>
      <c r="D13293" t="s">
        <v>4512</v>
      </c>
      <c r="E13293">
        <v>6.6250000000000003E-2</v>
      </c>
      <c r="F13293">
        <v>0</v>
      </c>
      <c r="G13293">
        <v>0</v>
      </c>
      <c r="H13293">
        <v>0</v>
      </c>
      <c r="I13293">
        <v>0</v>
      </c>
    </row>
    <row r="13294" spans="1:9" x14ac:dyDescent="0.25">
      <c r="A13294" t="s">
        <v>726</v>
      </c>
      <c r="B13294">
        <v>7524</v>
      </c>
      <c r="C13294" s="593">
        <v>6.6250000000000003E-2</v>
      </c>
      <c r="D13294" t="s">
        <v>4512</v>
      </c>
      <c r="E13294">
        <v>6.6250000000000003E-2</v>
      </c>
      <c r="F13294">
        <v>0</v>
      </c>
      <c r="G13294">
        <v>0</v>
      </c>
      <c r="H13294">
        <v>0</v>
      </c>
      <c r="I13294">
        <v>0</v>
      </c>
    </row>
    <row r="13295" spans="1:9" x14ac:dyDescent="0.25">
      <c r="A13295" t="s">
        <v>726</v>
      </c>
      <c r="B13295">
        <v>7533</v>
      </c>
      <c r="C13295" s="593">
        <v>6.6250000000000003E-2</v>
      </c>
      <c r="D13295" t="s">
        <v>4512</v>
      </c>
      <c r="E13295">
        <v>6.6250000000000003E-2</v>
      </c>
      <c r="F13295">
        <v>0</v>
      </c>
      <c r="G13295">
        <v>0</v>
      </c>
      <c r="H13295">
        <v>0</v>
      </c>
      <c r="I13295">
        <v>0</v>
      </c>
    </row>
    <row r="13296" spans="1:9" x14ac:dyDescent="0.25">
      <c r="A13296" t="s">
        <v>726</v>
      </c>
      <c r="B13296">
        <v>7538</v>
      </c>
      <c r="C13296" s="593">
        <v>6.6250000000000003E-2</v>
      </c>
      <c r="D13296" t="s">
        <v>4516</v>
      </c>
      <c r="E13296">
        <v>6.6250000000000003E-2</v>
      </c>
      <c r="F13296">
        <v>0</v>
      </c>
      <c r="G13296">
        <v>0</v>
      </c>
      <c r="H13296">
        <v>0</v>
      </c>
      <c r="I13296">
        <v>0</v>
      </c>
    </row>
    <row r="13297" spans="1:9" x14ac:dyDescent="0.25">
      <c r="A13297" t="s">
        <v>726</v>
      </c>
      <c r="B13297">
        <v>7543</v>
      </c>
      <c r="C13297" s="593">
        <v>6.6250000000000003E-2</v>
      </c>
      <c r="D13297" t="s">
        <v>4512</v>
      </c>
      <c r="E13297">
        <v>6.6250000000000003E-2</v>
      </c>
      <c r="F13297">
        <v>0</v>
      </c>
      <c r="G13297">
        <v>0</v>
      </c>
      <c r="H13297">
        <v>0</v>
      </c>
      <c r="I13297">
        <v>0</v>
      </c>
    </row>
    <row r="13298" spans="1:9" x14ac:dyDescent="0.25">
      <c r="A13298" t="s">
        <v>726</v>
      </c>
      <c r="B13298">
        <v>7544</v>
      </c>
      <c r="C13298" s="593">
        <v>6.6250000000000003E-2</v>
      </c>
      <c r="D13298" t="s">
        <v>4512</v>
      </c>
      <c r="E13298">
        <v>6.6250000000000003E-2</v>
      </c>
      <c r="F13298">
        <v>0</v>
      </c>
      <c r="G13298">
        <v>0</v>
      </c>
      <c r="H13298">
        <v>0</v>
      </c>
      <c r="I13298">
        <v>0</v>
      </c>
    </row>
    <row r="13299" spans="1:9" x14ac:dyDescent="0.25">
      <c r="A13299" t="s">
        <v>726</v>
      </c>
      <c r="B13299">
        <v>7601</v>
      </c>
      <c r="C13299" s="593">
        <v>6.6250000000000003E-2</v>
      </c>
      <c r="D13299" t="s">
        <v>4470</v>
      </c>
      <c r="E13299">
        <v>6.6250000000000003E-2</v>
      </c>
      <c r="F13299">
        <v>0</v>
      </c>
      <c r="G13299">
        <v>0</v>
      </c>
      <c r="H13299">
        <v>0</v>
      </c>
      <c r="I13299">
        <v>0</v>
      </c>
    </row>
    <row r="13300" spans="1:9" x14ac:dyDescent="0.25">
      <c r="A13300" t="s">
        <v>726</v>
      </c>
      <c r="B13300">
        <v>7602</v>
      </c>
      <c r="C13300" s="593">
        <v>6.6250000000000003E-2</v>
      </c>
      <c r="D13300" t="s">
        <v>4517</v>
      </c>
      <c r="E13300">
        <v>6.6250000000000003E-2</v>
      </c>
      <c r="F13300">
        <v>0</v>
      </c>
      <c r="G13300">
        <v>0</v>
      </c>
      <c r="H13300">
        <v>0</v>
      </c>
      <c r="I13300">
        <v>0</v>
      </c>
    </row>
    <row r="13301" spans="1:9" x14ac:dyDescent="0.25">
      <c r="A13301" t="s">
        <v>726</v>
      </c>
      <c r="B13301">
        <v>7603</v>
      </c>
      <c r="C13301" s="593">
        <v>6.6250000000000003E-2</v>
      </c>
      <c r="D13301" t="s">
        <v>4518</v>
      </c>
      <c r="E13301">
        <v>6.6250000000000003E-2</v>
      </c>
      <c r="F13301">
        <v>0</v>
      </c>
      <c r="G13301">
        <v>0</v>
      </c>
      <c r="H13301">
        <v>0</v>
      </c>
      <c r="I13301">
        <v>0</v>
      </c>
    </row>
    <row r="13302" spans="1:9" x14ac:dyDescent="0.25">
      <c r="A13302" t="s">
        <v>726</v>
      </c>
      <c r="B13302">
        <v>7604</v>
      </c>
      <c r="C13302" s="593">
        <v>6.6250000000000003E-2</v>
      </c>
      <c r="D13302" t="s">
        <v>4519</v>
      </c>
      <c r="E13302">
        <v>6.6250000000000003E-2</v>
      </c>
      <c r="F13302">
        <v>0</v>
      </c>
      <c r="G13302">
        <v>0</v>
      </c>
      <c r="H13302">
        <v>0</v>
      </c>
      <c r="I13302">
        <v>0</v>
      </c>
    </row>
    <row r="13303" spans="1:9" x14ac:dyDescent="0.25">
      <c r="A13303" t="s">
        <v>726</v>
      </c>
      <c r="B13303">
        <v>7605</v>
      </c>
      <c r="C13303" s="593">
        <v>6.6250000000000003E-2</v>
      </c>
      <c r="D13303" t="s">
        <v>4520</v>
      </c>
      <c r="E13303">
        <v>6.6250000000000003E-2</v>
      </c>
      <c r="F13303">
        <v>0</v>
      </c>
      <c r="G13303">
        <v>0</v>
      </c>
      <c r="H13303">
        <v>0</v>
      </c>
      <c r="I13303">
        <v>0</v>
      </c>
    </row>
    <row r="13304" spans="1:9" x14ac:dyDescent="0.25">
      <c r="A13304" t="s">
        <v>726</v>
      </c>
      <c r="B13304">
        <v>7606</v>
      </c>
      <c r="C13304" s="593">
        <v>6.6250000000000003E-2</v>
      </c>
      <c r="D13304" t="s">
        <v>4521</v>
      </c>
      <c r="E13304">
        <v>6.6250000000000003E-2</v>
      </c>
      <c r="F13304">
        <v>0</v>
      </c>
      <c r="G13304">
        <v>0</v>
      </c>
      <c r="H13304">
        <v>0</v>
      </c>
      <c r="I13304">
        <v>0</v>
      </c>
    </row>
    <row r="13305" spans="1:9" x14ac:dyDescent="0.25">
      <c r="A13305" t="s">
        <v>726</v>
      </c>
      <c r="B13305">
        <v>7607</v>
      </c>
      <c r="C13305" s="593">
        <v>6.6250000000000003E-2</v>
      </c>
      <c r="D13305" t="s">
        <v>4522</v>
      </c>
      <c r="E13305">
        <v>6.6250000000000003E-2</v>
      </c>
      <c r="F13305">
        <v>0</v>
      </c>
      <c r="G13305">
        <v>0</v>
      </c>
      <c r="H13305">
        <v>0</v>
      </c>
      <c r="I13305">
        <v>0</v>
      </c>
    </row>
    <row r="13306" spans="1:9" x14ac:dyDescent="0.25">
      <c r="A13306" t="s">
        <v>726</v>
      </c>
      <c r="B13306">
        <v>7608</v>
      </c>
      <c r="C13306" s="593">
        <v>6.6250000000000003E-2</v>
      </c>
      <c r="D13306" t="s">
        <v>4521</v>
      </c>
      <c r="E13306">
        <v>6.6250000000000003E-2</v>
      </c>
      <c r="F13306">
        <v>0</v>
      </c>
      <c r="G13306">
        <v>0</v>
      </c>
      <c r="H13306">
        <v>0</v>
      </c>
      <c r="I13306">
        <v>0</v>
      </c>
    </row>
    <row r="13307" spans="1:9" x14ac:dyDescent="0.25">
      <c r="A13307" t="s">
        <v>726</v>
      </c>
      <c r="B13307">
        <v>7620</v>
      </c>
      <c r="C13307" s="593">
        <v>6.6250000000000003E-2</v>
      </c>
      <c r="D13307" t="s">
        <v>1920</v>
      </c>
      <c r="E13307">
        <v>6.6250000000000003E-2</v>
      </c>
      <c r="F13307">
        <v>0</v>
      </c>
      <c r="G13307">
        <v>0</v>
      </c>
      <c r="H13307">
        <v>0</v>
      </c>
      <c r="I13307">
        <v>0</v>
      </c>
    </row>
    <row r="13308" spans="1:9" x14ac:dyDescent="0.25">
      <c r="A13308" t="s">
        <v>726</v>
      </c>
      <c r="B13308">
        <v>7621</v>
      </c>
      <c r="C13308" s="593">
        <v>6.6250000000000003E-2</v>
      </c>
      <c r="D13308" t="s">
        <v>4523</v>
      </c>
      <c r="E13308">
        <v>6.6250000000000003E-2</v>
      </c>
      <c r="F13308">
        <v>0</v>
      </c>
      <c r="G13308">
        <v>0</v>
      </c>
      <c r="H13308">
        <v>0</v>
      </c>
      <c r="I13308">
        <v>0</v>
      </c>
    </row>
    <row r="13309" spans="1:9" x14ac:dyDescent="0.25">
      <c r="A13309" t="s">
        <v>726</v>
      </c>
      <c r="B13309">
        <v>7624</v>
      </c>
      <c r="C13309" s="593">
        <v>6.6250000000000003E-2</v>
      </c>
      <c r="D13309" t="s">
        <v>1920</v>
      </c>
      <c r="E13309">
        <v>6.6250000000000003E-2</v>
      </c>
      <c r="F13309">
        <v>0</v>
      </c>
      <c r="G13309">
        <v>0</v>
      </c>
      <c r="H13309">
        <v>0</v>
      </c>
      <c r="I13309">
        <v>0</v>
      </c>
    </row>
    <row r="13310" spans="1:9" x14ac:dyDescent="0.25">
      <c r="A13310" t="s">
        <v>726</v>
      </c>
      <c r="B13310">
        <v>7626</v>
      </c>
      <c r="C13310" s="593">
        <v>6.6250000000000003E-2</v>
      </c>
      <c r="D13310" t="s">
        <v>1920</v>
      </c>
      <c r="E13310">
        <v>6.6250000000000003E-2</v>
      </c>
      <c r="F13310">
        <v>0</v>
      </c>
      <c r="G13310">
        <v>0</v>
      </c>
      <c r="H13310">
        <v>0</v>
      </c>
      <c r="I13310">
        <v>0</v>
      </c>
    </row>
    <row r="13311" spans="1:9" x14ac:dyDescent="0.25">
      <c r="A13311" t="s">
        <v>726</v>
      </c>
      <c r="B13311">
        <v>7627</v>
      </c>
      <c r="C13311" s="593">
        <v>6.6250000000000003E-2</v>
      </c>
      <c r="D13311" t="s">
        <v>4524</v>
      </c>
      <c r="E13311">
        <v>6.6250000000000003E-2</v>
      </c>
      <c r="F13311">
        <v>0</v>
      </c>
      <c r="G13311">
        <v>0</v>
      </c>
      <c r="H13311">
        <v>0</v>
      </c>
      <c r="I13311">
        <v>0</v>
      </c>
    </row>
    <row r="13312" spans="1:9" x14ac:dyDescent="0.25">
      <c r="A13312" t="s">
        <v>726</v>
      </c>
      <c r="B13312">
        <v>7628</v>
      </c>
      <c r="C13312" s="593">
        <v>6.6250000000000003E-2</v>
      </c>
      <c r="D13312" t="s">
        <v>4523</v>
      </c>
      <c r="E13312">
        <v>6.6250000000000003E-2</v>
      </c>
      <c r="F13312">
        <v>0</v>
      </c>
      <c r="G13312">
        <v>0</v>
      </c>
      <c r="H13312">
        <v>0</v>
      </c>
      <c r="I13312">
        <v>0</v>
      </c>
    </row>
    <row r="13313" spans="1:9" x14ac:dyDescent="0.25">
      <c r="A13313" t="s">
        <v>726</v>
      </c>
      <c r="B13313">
        <v>7630</v>
      </c>
      <c r="C13313" s="593">
        <v>6.6250000000000003E-2</v>
      </c>
      <c r="D13313" t="s">
        <v>4525</v>
      </c>
      <c r="E13313">
        <v>6.6250000000000003E-2</v>
      </c>
      <c r="F13313">
        <v>0</v>
      </c>
      <c r="G13313">
        <v>0</v>
      </c>
      <c r="H13313">
        <v>0</v>
      </c>
      <c r="I13313">
        <v>0</v>
      </c>
    </row>
    <row r="13314" spans="1:9" x14ac:dyDescent="0.25">
      <c r="A13314" t="s">
        <v>726</v>
      </c>
      <c r="B13314">
        <v>7631</v>
      </c>
      <c r="C13314" s="593">
        <v>6.6250000000000003E-2</v>
      </c>
      <c r="D13314" t="s">
        <v>4469</v>
      </c>
      <c r="E13314">
        <v>6.6250000000000003E-2</v>
      </c>
      <c r="F13314">
        <v>0</v>
      </c>
      <c r="G13314">
        <v>0</v>
      </c>
      <c r="H13314">
        <v>0</v>
      </c>
      <c r="I13314">
        <v>0</v>
      </c>
    </row>
    <row r="13315" spans="1:9" x14ac:dyDescent="0.25">
      <c r="A13315" t="s">
        <v>726</v>
      </c>
      <c r="B13315">
        <v>7632</v>
      </c>
      <c r="C13315" s="593">
        <v>6.6250000000000003E-2</v>
      </c>
      <c r="D13315" t="s">
        <v>4469</v>
      </c>
      <c r="E13315">
        <v>6.6250000000000003E-2</v>
      </c>
      <c r="F13315">
        <v>0</v>
      </c>
      <c r="G13315">
        <v>0</v>
      </c>
      <c r="H13315">
        <v>0</v>
      </c>
      <c r="I13315">
        <v>0</v>
      </c>
    </row>
    <row r="13316" spans="1:9" x14ac:dyDescent="0.25">
      <c r="A13316" t="s">
        <v>726</v>
      </c>
      <c r="B13316">
        <v>7640</v>
      </c>
      <c r="C13316" s="593">
        <v>6.6250000000000003E-2</v>
      </c>
      <c r="D13316" t="s">
        <v>2251</v>
      </c>
      <c r="E13316">
        <v>6.6250000000000003E-2</v>
      </c>
      <c r="F13316">
        <v>0</v>
      </c>
      <c r="G13316">
        <v>0</v>
      </c>
      <c r="H13316">
        <v>0</v>
      </c>
      <c r="I13316">
        <v>0</v>
      </c>
    </row>
    <row r="13317" spans="1:9" x14ac:dyDescent="0.25">
      <c r="A13317" t="s">
        <v>726</v>
      </c>
      <c r="B13317">
        <v>7641</v>
      </c>
      <c r="C13317" s="593">
        <v>6.6250000000000003E-2</v>
      </c>
      <c r="D13317" t="s">
        <v>4526</v>
      </c>
      <c r="E13317">
        <v>6.6250000000000003E-2</v>
      </c>
      <c r="F13317">
        <v>0</v>
      </c>
      <c r="G13317">
        <v>0</v>
      </c>
      <c r="H13317">
        <v>0</v>
      </c>
      <c r="I13317">
        <v>0</v>
      </c>
    </row>
    <row r="13318" spans="1:9" x14ac:dyDescent="0.25">
      <c r="A13318" t="s">
        <v>726</v>
      </c>
      <c r="B13318">
        <v>7642</v>
      </c>
      <c r="C13318" s="593">
        <v>6.6250000000000003E-2</v>
      </c>
      <c r="D13318" t="s">
        <v>4527</v>
      </c>
      <c r="E13318">
        <v>6.6250000000000003E-2</v>
      </c>
      <c r="F13318">
        <v>0</v>
      </c>
      <c r="G13318">
        <v>0</v>
      </c>
      <c r="H13318">
        <v>0</v>
      </c>
      <c r="I13318">
        <v>0</v>
      </c>
    </row>
    <row r="13319" spans="1:9" x14ac:dyDescent="0.25">
      <c r="A13319" t="s">
        <v>726</v>
      </c>
      <c r="B13319">
        <v>7643</v>
      </c>
      <c r="C13319" s="593">
        <v>6.6250000000000003E-2</v>
      </c>
      <c r="D13319" t="s">
        <v>4521</v>
      </c>
      <c r="E13319">
        <v>6.6250000000000003E-2</v>
      </c>
      <c r="F13319">
        <v>0</v>
      </c>
      <c r="G13319">
        <v>0</v>
      </c>
      <c r="H13319">
        <v>0</v>
      </c>
      <c r="I13319">
        <v>0</v>
      </c>
    </row>
    <row r="13320" spans="1:9" x14ac:dyDescent="0.25">
      <c r="A13320" t="s">
        <v>726</v>
      </c>
      <c r="B13320">
        <v>7644</v>
      </c>
      <c r="C13320" s="593">
        <v>6.6250000000000003E-2</v>
      </c>
      <c r="D13320" t="s">
        <v>4470</v>
      </c>
      <c r="E13320">
        <v>6.6250000000000003E-2</v>
      </c>
      <c r="F13320">
        <v>0</v>
      </c>
      <c r="G13320">
        <v>0</v>
      </c>
      <c r="H13320">
        <v>0</v>
      </c>
      <c r="I13320">
        <v>0</v>
      </c>
    </row>
    <row r="13321" spans="1:9" x14ac:dyDescent="0.25">
      <c r="A13321" t="s">
        <v>726</v>
      </c>
      <c r="B13321">
        <v>7645</v>
      </c>
      <c r="C13321" s="593">
        <v>6.6250000000000003E-2</v>
      </c>
      <c r="D13321" t="s">
        <v>4527</v>
      </c>
      <c r="E13321">
        <v>6.6250000000000003E-2</v>
      </c>
      <c r="F13321">
        <v>0</v>
      </c>
      <c r="G13321">
        <v>0</v>
      </c>
      <c r="H13321">
        <v>0</v>
      </c>
      <c r="I13321">
        <v>0</v>
      </c>
    </row>
    <row r="13322" spans="1:9" x14ac:dyDescent="0.25">
      <c r="A13322" t="s">
        <v>726</v>
      </c>
      <c r="B13322">
        <v>7646</v>
      </c>
      <c r="C13322" s="593">
        <v>6.6250000000000003E-2</v>
      </c>
      <c r="D13322" t="s">
        <v>4523</v>
      </c>
      <c r="E13322">
        <v>6.6250000000000003E-2</v>
      </c>
      <c r="F13322">
        <v>0</v>
      </c>
      <c r="G13322">
        <v>0</v>
      </c>
      <c r="H13322">
        <v>0</v>
      </c>
      <c r="I13322">
        <v>0</v>
      </c>
    </row>
    <row r="13323" spans="1:9" x14ac:dyDescent="0.25">
      <c r="A13323" t="s">
        <v>726</v>
      </c>
      <c r="B13323">
        <v>7647</v>
      </c>
      <c r="C13323" s="593">
        <v>6.6250000000000003E-2</v>
      </c>
      <c r="D13323" t="s">
        <v>4528</v>
      </c>
      <c r="E13323">
        <v>6.6250000000000003E-2</v>
      </c>
      <c r="F13323">
        <v>0</v>
      </c>
      <c r="G13323">
        <v>0</v>
      </c>
      <c r="H13323">
        <v>0</v>
      </c>
      <c r="I13323">
        <v>0</v>
      </c>
    </row>
    <row r="13324" spans="1:9" x14ac:dyDescent="0.25">
      <c r="A13324" t="s">
        <v>726</v>
      </c>
      <c r="B13324">
        <v>7648</v>
      </c>
      <c r="C13324" s="593">
        <v>6.6250000000000003E-2</v>
      </c>
      <c r="D13324" t="s">
        <v>4528</v>
      </c>
      <c r="E13324">
        <v>6.6250000000000003E-2</v>
      </c>
      <c r="F13324">
        <v>0</v>
      </c>
      <c r="G13324">
        <v>0</v>
      </c>
      <c r="H13324">
        <v>0</v>
      </c>
      <c r="I13324">
        <v>0</v>
      </c>
    </row>
    <row r="13325" spans="1:9" x14ac:dyDescent="0.25">
      <c r="A13325" t="s">
        <v>726</v>
      </c>
      <c r="B13325">
        <v>7649</v>
      </c>
      <c r="C13325" s="593">
        <v>6.6250000000000003E-2</v>
      </c>
      <c r="D13325" t="s">
        <v>4529</v>
      </c>
      <c r="E13325">
        <v>6.6250000000000003E-2</v>
      </c>
      <c r="F13325">
        <v>0</v>
      </c>
      <c r="G13325">
        <v>0</v>
      </c>
      <c r="H13325">
        <v>0</v>
      </c>
      <c r="I13325">
        <v>0</v>
      </c>
    </row>
    <row r="13326" spans="1:9" x14ac:dyDescent="0.25">
      <c r="A13326" t="s">
        <v>726</v>
      </c>
      <c r="B13326">
        <v>7650</v>
      </c>
      <c r="C13326" s="593">
        <v>6.6250000000000003E-2</v>
      </c>
      <c r="D13326" t="s">
        <v>4463</v>
      </c>
      <c r="E13326">
        <v>6.6250000000000003E-2</v>
      </c>
      <c r="F13326">
        <v>0</v>
      </c>
      <c r="G13326">
        <v>0</v>
      </c>
      <c r="H13326">
        <v>0</v>
      </c>
      <c r="I13326">
        <v>0</v>
      </c>
    </row>
    <row r="13327" spans="1:9" x14ac:dyDescent="0.25">
      <c r="A13327" t="s">
        <v>726</v>
      </c>
      <c r="B13327">
        <v>7652</v>
      </c>
      <c r="C13327" s="593">
        <v>6.6250000000000003E-2</v>
      </c>
      <c r="D13327" t="s">
        <v>4530</v>
      </c>
      <c r="E13327">
        <v>6.6250000000000003E-2</v>
      </c>
      <c r="F13327">
        <v>0</v>
      </c>
      <c r="G13327">
        <v>0</v>
      </c>
      <c r="H13327">
        <v>0</v>
      </c>
      <c r="I13327">
        <v>0</v>
      </c>
    </row>
    <row r="13328" spans="1:9" x14ac:dyDescent="0.25">
      <c r="A13328" t="s">
        <v>726</v>
      </c>
      <c r="B13328">
        <v>7653</v>
      </c>
      <c r="C13328" s="593">
        <v>6.6250000000000003E-2</v>
      </c>
      <c r="D13328" t="s">
        <v>4531</v>
      </c>
      <c r="E13328">
        <v>6.6250000000000003E-2</v>
      </c>
      <c r="F13328">
        <v>0</v>
      </c>
      <c r="G13328">
        <v>0</v>
      </c>
      <c r="H13328">
        <v>0</v>
      </c>
      <c r="I13328">
        <v>0</v>
      </c>
    </row>
    <row r="13329" spans="1:9" x14ac:dyDescent="0.25">
      <c r="A13329" t="s">
        <v>726</v>
      </c>
      <c r="B13329">
        <v>7656</v>
      </c>
      <c r="C13329" s="593">
        <v>6.6250000000000003E-2</v>
      </c>
      <c r="D13329" t="s">
        <v>4527</v>
      </c>
      <c r="E13329">
        <v>6.6250000000000003E-2</v>
      </c>
      <c r="F13329">
        <v>0</v>
      </c>
      <c r="G13329">
        <v>0</v>
      </c>
      <c r="H13329">
        <v>0</v>
      </c>
      <c r="I13329">
        <v>0</v>
      </c>
    </row>
    <row r="13330" spans="1:9" x14ac:dyDescent="0.25">
      <c r="A13330" t="s">
        <v>726</v>
      </c>
      <c r="B13330">
        <v>7657</v>
      </c>
      <c r="C13330" s="593">
        <v>6.6250000000000003E-2</v>
      </c>
      <c r="D13330" t="s">
        <v>4463</v>
      </c>
      <c r="E13330">
        <v>6.6250000000000003E-2</v>
      </c>
      <c r="F13330">
        <v>0</v>
      </c>
      <c r="G13330">
        <v>0</v>
      </c>
      <c r="H13330">
        <v>0</v>
      </c>
      <c r="I13330">
        <v>0</v>
      </c>
    </row>
    <row r="13331" spans="1:9" x14ac:dyDescent="0.25">
      <c r="A13331" t="s">
        <v>726</v>
      </c>
      <c r="B13331">
        <v>7660</v>
      </c>
      <c r="C13331" s="593">
        <v>6.6250000000000003E-2</v>
      </c>
      <c r="D13331" t="s">
        <v>4518</v>
      </c>
      <c r="E13331">
        <v>6.6250000000000003E-2</v>
      </c>
      <c r="F13331">
        <v>0</v>
      </c>
      <c r="G13331">
        <v>0</v>
      </c>
      <c r="H13331">
        <v>0</v>
      </c>
      <c r="I13331">
        <v>0</v>
      </c>
    </row>
    <row r="13332" spans="1:9" x14ac:dyDescent="0.25">
      <c r="A13332" t="s">
        <v>726</v>
      </c>
      <c r="B13332">
        <v>7661</v>
      </c>
      <c r="C13332" s="593">
        <v>6.6250000000000003E-2</v>
      </c>
      <c r="D13332" t="s">
        <v>4529</v>
      </c>
      <c r="E13332">
        <v>6.6250000000000003E-2</v>
      </c>
      <c r="F13332">
        <v>0</v>
      </c>
      <c r="G13332">
        <v>0</v>
      </c>
      <c r="H13332">
        <v>0</v>
      </c>
      <c r="I13332">
        <v>0</v>
      </c>
    </row>
    <row r="13333" spans="1:9" x14ac:dyDescent="0.25">
      <c r="A13333" t="s">
        <v>726</v>
      </c>
      <c r="B13333">
        <v>7662</v>
      </c>
      <c r="C13333" s="593">
        <v>6.6250000000000003E-2</v>
      </c>
      <c r="D13333" t="s">
        <v>4496</v>
      </c>
      <c r="E13333">
        <v>6.6250000000000003E-2</v>
      </c>
      <c r="F13333">
        <v>0</v>
      </c>
      <c r="G13333">
        <v>0</v>
      </c>
      <c r="H13333">
        <v>0</v>
      </c>
      <c r="I13333">
        <v>0</v>
      </c>
    </row>
    <row r="13334" spans="1:9" x14ac:dyDescent="0.25">
      <c r="A13334" t="s">
        <v>726</v>
      </c>
      <c r="B13334">
        <v>7663</v>
      </c>
      <c r="C13334" s="593">
        <v>6.6250000000000003E-2</v>
      </c>
      <c r="D13334" t="s">
        <v>4496</v>
      </c>
      <c r="E13334">
        <v>6.6250000000000003E-2</v>
      </c>
      <c r="F13334">
        <v>0</v>
      </c>
      <c r="G13334">
        <v>0</v>
      </c>
      <c r="H13334">
        <v>0</v>
      </c>
      <c r="I13334">
        <v>0</v>
      </c>
    </row>
    <row r="13335" spans="1:9" x14ac:dyDescent="0.25">
      <c r="A13335" t="s">
        <v>726</v>
      </c>
      <c r="B13335">
        <v>7666</v>
      </c>
      <c r="C13335" s="593">
        <v>6.6250000000000003E-2</v>
      </c>
      <c r="D13335" t="s">
        <v>4523</v>
      </c>
      <c r="E13335">
        <v>6.6250000000000003E-2</v>
      </c>
      <c r="F13335">
        <v>0</v>
      </c>
      <c r="G13335">
        <v>0</v>
      </c>
      <c r="H13335">
        <v>0</v>
      </c>
      <c r="I13335">
        <v>0</v>
      </c>
    </row>
    <row r="13336" spans="1:9" x14ac:dyDescent="0.25">
      <c r="A13336" t="s">
        <v>726</v>
      </c>
      <c r="B13336">
        <v>7670</v>
      </c>
      <c r="C13336" s="593">
        <v>6.6250000000000003E-2</v>
      </c>
      <c r="D13336" t="s">
        <v>4523</v>
      </c>
      <c r="E13336">
        <v>6.6250000000000003E-2</v>
      </c>
      <c r="F13336">
        <v>0</v>
      </c>
      <c r="G13336">
        <v>0</v>
      </c>
      <c r="H13336">
        <v>0</v>
      </c>
      <c r="I13336">
        <v>0</v>
      </c>
    </row>
    <row r="13337" spans="1:9" x14ac:dyDescent="0.25">
      <c r="A13337" t="s">
        <v>726</v>
      </c>
      <c r="B13337">
        <v>7675</v>
      </c>
      <c r="C13337" s="593">
        <v>6.6250000000000003E-2</v>
      </c>
      <c r="D13337" t="s">
        <v>4527</v>
      </c>
      <c r="E13337">
        <v>6.6250000000000003E-2</v>
      </c>
      <c r="F13337">
        <v>0</v>
      </c>
      <c r="G13337">
        <v>0</v>
      </c>
      <c r="H13337">
        <v>0</v>
      </c>
      <c r="I13337">
        <v>0</v>
      </c>
    </row>
    <row r="13338" spans="1:9" x14ac:dyDescent="0.25">
      <c r="A13338" t="s">
        <v>726</v>
      </c>
      <c r="B13338">
        <v>7676</v>
      </c>
      <c r="C13338" s="593">
        <v>6.6250000000000003E-2</v>
      </c>
      <c r="D13338" t="s">
        <v>4045</v>
      </c>
      <c r="E13338">
        <v>6.6250000000000003E-2</v>
      </c>
      <c r="F13338">
        <v>0</v>
      </c>
      <c r="G13338">
        <v>0</v>
      </c>
      <c r="H13338">
        <v>0</v>
      </c>
      <c r="I13338">
        <v>0</v>
      </c>
    </row>
    <row r="13339" spans="1:9" x14ac:dyDescent="0.25">
      <c r="A13339" t="s">
        <v>726</v>
      </c>
      <c r="B13339">
        <v>7677</v>
      </c>
      <c r="C13339" s="593">
        <v>6.6250000000000003E-2</v>
      </c>
      <c r="D13339" t="s">
        <v>4045</v>
      </c>
      <c r="E13339">
        <v>6.6250000000000003E-2</v>
      </c>
      <c r="F13339">
        <v>0</v>
      </c>
      <c r="G13339">
        <v>0</v>
      </c>
      <c r="H13339">
        <v>0</v>
      </c>
      <c r="I13339">
        <v>0</v>
      </c>
    </row>
    <row r="13340" spans="1:9" x14ac:dyDescent="0.25">
      <c r="A13340" t="s">
        <v>726</v>
      </c>
      <c r="B13340">
        <v>7699</v>
      </c>
      <c r="C13340" s="593">
        <v>6.6250000000000003E-2</v>
      </c>
      <c r="D13340" t="s">
        <v>4519</v>
      </c>
      <c r="E13340">
        <v>6.6250000000000003E-2</v>
      </c>
      <c r="F13340">
        <v>0</v>
      </c>
      <c r="G13340">
        <v>0</v>
      </c>
      <c r="H13340">
        <v>0</v>
      </c>
      <c r="I13340">
        <v>0</v>
      </c>
    </row>
    <row r="13341" spans="1:9" x14ac:dyDescent="0.25">
      <c r="A13341" t="s">
        <v>726</v>
      </c>
      <c r="B13341">
        <v>7701</v>
      </c>
      <c r="C13341" s="593">
        <v>6.6250000000000003E-2</v>
      </c>
      <c r="D13341" t="s">
        <v>3843</v>
      </c>
      <c r="E13341">
        <v>6.6250000000000003E-2</v>
      </c>
      <c r="F13341">
        <v>0</v>
      </c>
      <c r="G13341">
        <v>0</v>
      </c>
      <c r="H13341">
        <v>0</v>
      </c>
      <c r="I13341">
        <v>0</v>
      </c>
    </row>
    <row r="13342" spans="1:9" x14ac:dyDescent="0.25">
      <c r="A13342" t="s">
        <v>726</v>
      </c>
      <c r="B13342">
        <v>7702</v>
      </c>
      <c r="C13342" s="593">
        <v>6.6250000000000003E-2</v>
      </c>
      <c r="D13342" t="s">
        <v>3843</v>
      </c>
      <c r="E13342">
        <v>6.6250000000000003E-2</v>
      </c>
      <c r="F13342">
        <v>0</v>
      </c>
      <c r="G13342">
        <v>0</v>
      </c>
      <c r="H13342">
        <v>0</v>
      </c>
      <c r="I13342">
        <v>0</v>
      </c>
    </row>
    <row r="13343" spans="1:9" x14ac:dyDescent="0.25">
      <c r="A13343" t="s">
        <v>726</v>
      </c>
      <c r="B13343">
        <v>7703</v>
      </c>
      <c r="C13343" s="593">
        <v>6.6250000000000003E-2</v>
      </c>
      <c r="D13343" t="s">
        <v>4532</v>
      </c>
      <c r="E13343">
        <v>6.6250000000000003E-2</v>
      </c>
      <c r="F13343">
        <v>0</v>
      </c>
      <c r="G13343">
        <v>0</v>
      </c>
      <c r="H13343">
        <v>0</v>
      </c>
      <c r="I13343">
        <v>0</v>
      </c>
    </row>
    <row r="13344" spans="1:9" x14ac:dyDescent="0.25">
      <c r="A13344" t="s">
        <v>726</v>
      </c>
      <c r="B13344">
        <v>7704</v>
      </c>
      <c r="C13344" s="593">
        <v>6.6250000000000003E-2</v>
      </c>
      <c r="D13344" t="s">
        <v>4533</v>
      </c>
      <c r="E13344">
        <v>6.6250000000000003E-2</v>
      </c>
      <c r="F13344">
        <v>0</v>
      </c>
      <c r="G13344">
        <v>0</v>
      </c>
      <c r="H13344">
        <v>0</v>
      </c>
      <c r="I13344">
        <v>0</v>
      </c>
    </row>
    <row r="13345" spans="1:9" x14ac:dyDescent="0.25">
      <c r="A13345" t="s">
        <v>726</v>
      </c>
      <c r="B13345">
        <v>7710</v>
      </c>
      <c r="C13345" s="593">
        <v>6.6250000000000003E-2</v>
      </c>
      <c r="D13345" t="s">
        <v>4534</v>
      </c>
      <c r="E13345">
        <v>6.6250000000000003E-2</v>
      </c>
      <c r="F13345">
        <v>0</v>
      </c>
      <c r="G13345">
        <v>0</v>
      </c>
      <c r="H13345">
        <v>0</v>
      </c>
      <c r="I13345">
        <v>0</v>
      </c>
    </row>
    <row r="13346" spans="1:9" x14ac:dyDescent="0.25">
      <c r="A13346" t="s">
        <v>726</v>
      </c>
      <c r="B13346">
        <v>7711</v>
      </c>
      <c r="C13346" s="593">
        <v>6.6250000000000003E-2</v>
      </c>
      <c r="D13346" t="s">
        <v>2899</v>
      </c>
      <c r="E13346">
        <v>6.6250000000000003E-2</v>
      </c>
      <c r="F13346">
        <v>0</v>
      </c>
      <c r="G13346">
        <v>0</v>
      </c>
      <c r="H13346">
        <v>0</v>
      </c>
      <c r="I13346">
        <v>0</v>
      </c>
    </row>
    <row r="13347" spans="1:9" x14ac:dyDescent="0.25">
      <c r="A13347" t="s">
        <v>726</v>
      </c>
      <c r="B13347">
        <v>7712</v>
      </c>
      <c r="C13347" s="593">
        <v>6.6250000000000003E-2</v>
      </c>
      <c r="D13347" t="s">
        <v>4535</v>
      </c>
      <c r="E13347">
        <v>6.6250000000000003E-2</v>
      </c>
      <c r="F13347">
        <v>0</v>
      </c>
      <c r="G13347">
        <v>0</v>
      </c>
      <c r="H13347">
        <v>0</v>
      </c>
      <c r="I13347">
        <v>0</v>
      </c>
    </row>
    <row r="13348" spans="1:9" x14ac:dyDescent="0.25">
      <c r="A13348" t="s">
        <v>726</v>
      </c>
      <c r="B13348">
        <v>7715</v>
      </c>
      <c r="C13348" s="593">
        <v>6.6250000000000003E-2</v>
      </c>
      <c r="D13348" t="s">
        <v>4536</v>
      </c>
      <c r="E13348">
        <v>6.6250000000000003E-2</v>
      </c>
      <c r="F13348">
        <v>0</v>
      </c>
      <c r="G13348">
        <v>0</v>
      </c>
      <c r="H13348">
        <v>0</v>
      </c>
      <c r="I13348">
        <v>0</v>
      </c>
    </row>
    <row r="13349" spans="1:9" x14ac:dyDescent="0.25">
      <c r="A13349" t="s">
        <v>726</v>
      </c>
      <c r="B13349">
        <v>7716</v>
      </c>
      <c r="C13349" s="593">
        <v>6.6250000000000003E-2</v>
      </c>
      <c r="D13349" t="s">
        <v>4537</v>
      </c>
      <c r="E13349">
        <v>6.6250000000000003E-2</v>
      </c>
      <c r="F13349">
        <v>0</v>
      </c>
      <c r="G13349">
        <v>0</v>
      </c>
      <c r="H13349">
        <v>0</v>
      </c>
      <c r="I13349">
        <v>0</v>
      </c>
    </row>
    <row r="13350" spans="1:9" x14ac:dyDescent="0.25">
      <c r="A13350" t="s">
        <v>726</v>
      </c>
      <c r="B13350">
        <v>7717</v>
      </c>
      <c r="C13350" s="593">
        <v>6.6250000000000003E-2</v>
      </c>
      <c r="D13350" t="s">
        <v>4538</v>
      </c>
      <c r="E13350">
        <v>6.6250000000000003E-2</v>
      </c>
      <c r="F13350">
        <v>0</v>
      </c>
      <c r="G13350">
        <v>0</v>
      </c>
      <c r="H13350">
        <v>0</v>
      </c>
      <c r="I13350">
        <v>0</v>
      </c>
    </row>
    <row r="13351" spans="1:9" x14ac:dyDescent="0.25">
      <c r="A13351" t="s">
        <v>726</v>
      </c>
      <c r="B13351">
        <v>7718</v>
      </c>
      <c r="C13351" s="593">
        <v>6.6250000000000003E-2</v>
      </c>
      <c r="D13351" t="s">
        <v>4539</v>
      </c>
      <c r="E13351">
        <v>6.6250000000000003E-2</v>
      </c>
      <c r="F13351">
        <v>0</v>
      </c>
      <c r="G13351">
        <v>0</v>
      </c>
      <c r="H13351">
        <v>0</v>
      </c>
      <c r="I13351">
        <v>0</v>
      </c>
    </row>
    <row r="13352" spans="1:9" x14ac:dyDescent="0.25">
      <c r="A13352" t="s">
        <v>726</v>
      </c>
      <c r="B13352">
        <v>7719</v>
      </c>
      <c r="C13352" s="593">
        <v>6.6250000000000003E-2</v>
      </c>
      <c r="D13352" t="s">
        <v>4536</v>
      </c>
      <c r="E13352">
        <v>6.6250000000000003E-2</v>
      </c>
      <c r="F13352">
        <v>0</v>
      </c>
      <c r="G13352">
        <v>0</v>
      </c>
      <c r="H13352">
        <v>0</v>
      </c>
      <c r="I13352">
        <v>0</v>
      </c>
    </row>
    <row r="13353" spans="1:9" x14ac:dyDescent="0.25">
      <c r="A13353" t="s">
        <v>726</v>
      </c>
      <c r="B13353">
        <v>7720</v>
      </c>
      <c r="C13353" s="593">
        <v>6.6250000000000003E-2</v>
      </c>
      <c r="D13353" t="s">
        <v>4540</v>
      </c>
      <c r="E13353">
        <v>6.6250000000000003E-2</v>
      </c>
      <c r="F13353">
        <v>0</v>
      </c>
      <c r="G13353">
        <v>0</v>
      </c>
      <c r="H13353">
        <v>0</v>
      </c>
      <c r="I13353">
        <v>0</v>
      </c>
    </row>
    <row r="13354" spans="1:9" x14ac:dyDescent="0.25">
      <c r="A13354" t="s">
        <v>726</v>
      </c>
      <c r="B13354">
        <v>7721</v>
      </c>
      <c r="C13354" s="593">
        <v>6.6250000000000003E-2</v>
      </c>
      <c r="D13354" t="s">
        <v>4541</v>
      </c>
      <c r="E13354">
        <v>6.6250000000000003E-2</v>
      </c>
      <c r="F13354">
        <v>0</v>
      </c>
      <c r="G13354">
        <v>0</v>
      </c>
      <c r="H13354">
        <v>0</v>
      </c>
      <c r="I13354">
        <v>0</v>
      </c>
    </row>
    <row r="13355" spans="1:9" x14ac:dyDescent="0.25">
      <c r="A13355" t="s">
        <v>726</v>
      </c>
      <c r="B13355">
        <v>7722</v>
      </c>
      <c r="C13355" s="593">
        <v>6.6250000000000003E-2</v>
      </c>
      <c r="D13355" t="s">
        <v>4542</v>
      </c>
      <c r="E13355">
        <v>6.6250000000000003E-2</v>
      </c>
      <c r="F13355">
        <v>0</v>
      </c>
      <c r="G13355">
        <v>0</v>
      </c>
      <c r="H13355">
        <v>0</v>
      </c>
      <c r="I13355">
        <v>0</v>
      </c>
    </row>
    <row r="13356" spans="1:9" x14ac:dyDescent="0.25">
      <c r="A13356" t="s">
        <v>726</v>
      </c>
      <c r="B13356">
        <v>7723</v>
      </c>
      <c r="C13356" s="593">
        <v>6.6250000000000003E-2</v>
      </c>
      <c r="D13356" t="s">
        <v>2899</v>
      </c>
      <c r="E13356">
        <v>6.6250000000000003E-2</v>
      </c>
      <c r="F13356">
        <v>0</v>
      </c>
      <c r="G13356">
        <v>0</v>
      </c>
      <c r="H13356">
        <v>0</v>
      </c>
      <c r="I13356">
        <v>0</v>
      </c>
    </row>
    <row r="13357" spans="1:9" x14ac:dyDescent="0.25">
      <c r="A13357" t="s">
        <v>726</v>
      </c>
      <c r="B13357">
        <v>7724</v>
      </c>
      <c r="C13357" s="593">
        <v>6.6250000000000003E-2</v>
      </c>
      <c r="D13357" t="s">
        <v>4543</v>
      </c>
      <c r="E13357">
        <v>6.6250000000000003E-2</v>
      </c>
      <c r="F13357">
        <v>0</v>
      </c>
      <c r="G13357">
        <v>0</v>
      </c>
      <c r="H13357">
        <v>0</v>
      </c>
      <c r="I13357">
        <v>0</v>
      </c>
    </row>
    <row r="13358" spans="1:9" x14ac:dyDescent="0.25">
      <c r="A13358" t="s">
        <v>726</v>
      </c>
      <c r="B13358">
        <v>7726</v>
      </c>
      <c r="C13358" s="593">
        <v>6.6250000000000003E-2</v>
      </c>
      <c r="D13358" t="s">
        <v>4544</v>
      </c>
      <c r="E13358">
        <v>6.6250000000000003E-2</v>
      </c>
      <c r="F13358">
        <v>0</v>
      </c>
      <c r="G13358">
        <v>0</v>
      </c>
      <c r="H13358">
        <v>0</v>
      </c>
      <c r="I13358">
        <v>0</v>
      </c>
    </row>
    <row r="13359" spans="1:9" x14ac:dyDescent="0.25">
      <c r="A13359" t="s">
        <v>726</v>
      </c>
      <c r="B13359">
        <v>7727</v>
      </c>
      <c r="C13359" s="593">
        <v>6.6250000000000003E-2</v>
      </c>
      <c r="D13359" t="s">
        <v>4545</v>
      </c>
      <c r="E13359">
        <v>6.6250000000000003E-2</v>
      </c>
      <c r="F13359">
        <v>0</v>
      </c>
      <c r="G13359">
        <v>0</v>
      </c>
      <c r="H13359">
        <v>0</v>
      </c>
      <c r="I13359">
        <v>0</v>
      </c>
    </row>
    <row r="13360" spans="1:9" x14ac:dyDescent="0.25">
      <c r="A13360" t="s">
        <v>726</v>
      </c>
      <c r="B13360">
        <v>7728</v>
      </c>
      <c r="C13360" s="593">
        <v>6.6250000000000003E-2</v>
      </c>
      <c r="D13360" t="s">
        <v>4546</v>
      </c>
      <c r="E13360">
        <v>6.6250000000000003E-2</v>
      </c>
      <c r="F13360">
        <v>0</v>
      </c>
      <c r="G13360">
        <v>0</v>
      </c>
      <c r="H13360">
        <v>0</v>
      </c>
      <c r="I13360">
        <v>0</v>
      </c>
    </row>
    <row r="13361" spans="1:9" x14ac:dyDescent="0.25">
      <c r="A13361" t="s">
        <v>726</v>
      </c>
      <c r="B13361">
        <v>7730</v>
      </c>
      <c r="C13361" s="593">
        <v>6.6250000000000003E-2</v>
      </c>
      <c r="D13361" t="s">
        <v>4542</v>
      </c>
      <c r="E13361">
        <v>6.6250000000000003E-2</v>
      </c>
      <c r="F13361">
        <v>0</v>
      </c>
      <c r="G13361">
        <v>0</v>
      </c>
      <c r="H13361">
        <v>0</v>
      </c>
      <c r="I13361">
        <v>0</v>
      </c>
    </row>
    <row r="13362" spans="1:9" x14ac:dyDescent="0.25">
      <c r="A13362" t="s">
        <v>726</v>
      </c>
      <c r="B13362">
        <v>7731</v>
      </c>
      <c r="C13362" s="593">
        <v>6.6250000000000003E-2</v>
      </c>
      <c r="D13362" t="s">
        <v>4547</v>
      </c>
      <c r="E13362">
        <v>6.6250000000000003E-2</v>
      </c>
      <c r="F13362">
        <v>0</v>
      </c>
      <c r="G13362">
        <v>0</v>
      </c>
      <c r="H13362">
        <v>0</v>
      </c>
      <c r="I13362">
        <v>0</v>
      </c>
    </row>
    <row r="13363" spans="1:9" x14ac:dyDescent="0.25">
      <c r="A13363" t="s">
        <v>726</v>
      </c>
      <c r="B13363">
        <v>7732</v>
      </c>
      <c r="C13363" s="593">
        <v>6.6250000000000003E-2</v>
      </c>
      <c r="D13363" t="s">
        <v>3242</v>
      </c>
      <c r="E13363">
        <v>6.6250000000000003E-2</v>
      </c>
      <c r="F13363">
        <v>0</v>
      </c>
      <c r="G13363">
        <v>0</v>
      </c>
      <c r="H13363">
        <v>0</v>
      </c>
      <c r="I13363">
        <v>0</v>
      </c>
    </row>
    <row r="13364" spans="1:9" x14ac:dyDescent="0.25">
      <c r="A13364" t="s">
        <v>726</v>
      </c>
      <c r="B13364">
        <v>7733</v>
      </c>
      <c r="C13364" s="593">
        <v>6.6250000000000003E-2</v>
      </c>
      <c r="D13364" t="s">
        <v>4542</v>
      </c>
      <c r="E13364">
        <v>6.6250000000000003E-2</v>
      </c>
      <c r="F13364">
        <v>0</v>
      </c>
      <c r="G13364">
        <v>0</v>
      </c>
      <c r="H13364">
        <v>0</v>
      </c>
      <c r="I13364">
        <v>0</v>
      </c>
    </row>
    <row r="13365" spans="1:9" x14ac:dyDescent="0.25">
      <c r="A13365" t="s">
        <v>726</v>
      </c>
      <c r="B13365">
        <v>7734</v>
      </c>
      <c r="C13365" s="593">
        <v>6.6250000000000003E-2</v>
      </c>
      <c r="D13365" t="s">
        <v>4548</v>
      </c>
      <c r="E13365">
        <v>6.6250000000000003E-2</v>
      </c>
      <c r="F13365">
        <v>0</v>
      </c>
      <c r="G13365">
        <v>0</v>
      </c>
      <c r="H13365">
        <v>0</v>
      </c>
      <c r="I13365">
        <v>0</v>
      </c>
    </row>
    <row r="13366" spans="1:9" x14ac:dyDescent="0.25">
      <c r="A13366" t="s">
        <v>726</v>
      </c>
      <c r="B13366">
        <v>7735</v>
      </c>
      <c r="C13366" s="593">
        <v>6.6250000000000003E-2</v>
      </c>
      <c r="D13366" t="s">
        <v>4541</v>
      </c>
      <c r="E13366">
        <v>6.6250000000000003E-2</v>
      </c>
      <c r="F13366">
        <v>0</v>
      </c>
      <c r="G13366">
        <v>0</v>
      </c>
      <c r="H13366">
        <v>0</v>
      </c>
      <c r="I13366">
        <v>0</v>
      </c>
    </row>
    <row r="13367" spans="1:9" x14ac:dyDescent="0.25">
      <c r="A13367" t="s">
        <v>726</v>
      </c>
      <c r="B13367">
        <v>7737</v>
      </c>
      <c r="C13367" s="593">
        <v>6.6250000000000003E-2</v>
      </c>
      <c r="D13367" t="s">
        <v>4537</v>
      </c>
      <c r="E13367">
        <v>6.6250000000000003E-2</v>
      </c>
      <c r="F13367">
        <v>0</v>
      </c>
      <c r="G13367">
        <v>0</v>
      </c>
      <c r="H13367">
        <v>0</v>
      </c>
      <c r="I13367">
        <v>0</v>
      </c>
    </row>
    <row r="13368" spans="1:9" x14ac:dyDescent="0.25">
      <c r="A13368" t="s">
        <v>726</v>
      </c>
      <c r="B13368">
        <v>7738</v>
      </c>
      <c r="C13368" s="593">
        <v>6.6250000000000003E-2</v>
      </c>
      <c r="D13368" t="s">
        <v>4542</v>
      </c>
      <c r="E13368">
        <v>6.6250000000000003E-2</v>
      </c>
      <c r="F13368">
        <v>0</v>
      </c>
      <c r="G13368">
        <v>0</v>
      </c>
      <c r="H13368">
        <v>0</v>
      </c>
      <c r="I13368">
        <v>0</v>
      </c>
    </row>
    <row r="13369" spans="1:9" x14ac:dyDescent="0.25">
      <c r="A13369" t="s">
        <v>726</v>
      </c>
      <c r="B13369">
        <v>7739</v>
      </c>
      <c r="C13369" s="593">
        <v>6.6250000000000003E-2</v>
      </c>
      <c r="D13369" t="s">
        <v>4533</v>
      </c>
      <c r="E13369">
        <v>6.6250000000000003E-2</v>
      </c>
      <c r="F13369">
        <v>0</v>
      </c>
      <c r="G13369">
        <v>0</v>
      </c>
      <c r="H13369">
        <v>0</v>
      </c>
      <c r="I13369">
        <v>0</v>
      </c>
    </row>
    <row r="13370" spans="1:9" x14ac:dyDescent="0.25">
      <c r="A13370" t="s">
        <v>726</v>
      </c>
      <c r="B13370">
        <v>7740</v>
      </c>
      <c r="C13370" s="593">
        <v>6.6250000000000003E-2</v>
      </c>
      <c r="D13370" t="s">
        <v>4549</v>
      </c>
      <c r="E13370">
        <v>6.6250000000000003E-2</v>
      </c>
      <c r="F13370">
        <v>0</v>
      </c>
      <c r="G13370">
        <v>0</v>
      </c>
      <c r="H13370">
        <v>0</v>
      </c>
      <c r="I13370">
        <v>0</v>
      </c>
    </row>
    <row r="13371" spans="1:9" x14ac:dyDescent="0.25">
      <c r="A13371" t="s">
        <v>726</v>
      </c>
      <c r="B13371">
        <v>7746</v>
      </c>
      <c r="C13371" s="593">
        <v>6.6250000000000003E-2</v>
      </c>
      <c r="D13371" t="s">
        <v>4542</v>
      </c>
      <c r="E13371">
        <v>6.6250000000000003E-2</v>
      </c>
      <c r="F13371">
        <v>0</v>
      </c>
      <c r="G13371">
        <v>0</v>
      </c>
      <c r="H13371">
        <v>0</v>
      </c>
      <c r="I13371">
        <v>0</v>
      </c>
    </row>
    <row r="13372" spans="1:9" x14ac:dyDescent="0.25">
      <c r="A13372" t="s">
        <v>726</v>
      </c>
      <c r="B13372">
        <v>7747</v>
      </c>
      <c r="C13372" s="593">
        <v>6.6250000000000003E-2</v>
      </c>
      <c r="D13372" t="s">
        <v>4542</v>
      </c>
      <c r="E13372">
        <v>6.6250000000000003E-2</v>
      </c>
      <c r="F13372">
        <v>0</v>
      </c>
      <c r="G13372">
        <v>0</v>
      </c>
      <c r="H13372">
        <v>0</v>
      </c>
      <c r="I13372">
        <v>0</v>
      </c>
    </row>
    <row r="13373" spans="1:9" x14ac:dyDescent="0.25">
      <c r="A13373" t="s">
        <v>726</v>
      </c>
      <c r="B13373">
        <v>7748</v>
      </c>
      <c r="C13373" s="593">
        <v>6.6250000000000003E-2</v>
      </c>
      <c r="D13373" t="s">
        <v>4542</v>
      </c>
      <c r="E13373">
        <v>6.6250000000000003E-2</v>
      </c>
      <c r="F13373">
        <v>0</v>
      </c>
      <c r="G13373">
        <v>0</v>
      </c>
      <c r="H13373">
        <v>0</v>
      </c>
      <c r="I13373">
        <v>0</v>
      </c>
    </row>
    <row r="13374" spans="1:9" x14ac:dyDescent="0.25">
      <c r="A13374" t="s">
        <v>726</v>
      </c>
      <c r="B13374">
        <v>7750</v>
      </c>
      <c r="C13374" s="593">
        <v>6.6250000000000003E-2</v>
      </c>
      <c r="D13374" t="s">
        <v>4550</v>
      </c>
      <c r="E13374">
        <v>6.6250000000000003E-2</v>
      </c>
      <c r="F13374">
        <v>0</v>
      </c>
      <c r="G13374">
        <v>0</v>
      </c>
      <c r="H13374">
        <v>0</v>
      </c>
      <c r="I13374">
        <v>0</v>
      </c>
    </row>
    <row r="13375" spans="1:9" x14ac:dyDescent="0.25">
      <c r="A13375" t="s">
        <v>726</v>
      </c>
      <c r="B13375">
        <v>7751</v>
      </c>
      <c r="C13375" s="593">
        <v>6.6250000000000003E-2</v>
      </c>
      <c r="D13375" t="s">
        <v>4544</v>
      </c>
      <c r="E13375">
        <v>6.6250000000000003E-2</v>
      </c>
      <c r="F13375">
        <v>0</v>
      </c>
      <c r="G13375">
        <v>0</v>
      </c>
      <c r="H13375">
        <v>0</v>
      </c>
      <c r="I13375">
        <v>0</v>
      </c>
    </row>
    <row r="13376" spans="1:9" x14ac:dyDescent="0.25">
      <c r="A13376" t="s">
        <v>726</v>
      </c>
      <c r="B13376">
        <v>7752</v>
      </c>
      <c r="C13376" s="593">
        <v>6.6250000000000003E-2</v>
      </c>
      <c r="D13376" t="s">
        <v>4537</v>
      </c>
      <c r="E13376">
        <v>6.6250000000000003E-2</v>
      </c>
      <c r="F13376">
        <v>0</v>
      </c>
      <c r="G13376">
        <v>0</v>
      </c>
      <c r="H13376">
        <v>0</v>
      </c>
      <c r="I13376">
        <v>0</v>
      </c>
    </row>
    <row r="13377" spans="1:9" x14ac:dyDescent="0.25">
      <c r="A13377" t="s">
        <v>726</v>
      </c>
      <c r="B13377">
        <v>7753</v>
      </c>
      <c r="C13377" s="593">
        <v>6.6250000000000003E-2</v>
      </c>
      <c r="D13377" t="s">
        <v>3242</v>
      </c>
      <c r="E13377">
        <v>6.6250000000000003E-2</v>
      </c>
      <c r="F13377">
        <v>0</v>
      </c>
      <c r="G13377">
        <v>0</v>
      </c>
      <c r="H13377">
        <v>0</v>
      </c>
      <c r="I13377">
        <v>0</v>
      </c>
    </row>
    <row r="13378" spans="1:9" x14ac:dyDescent="0.25">
      <c r="A13378" t="s">
        <v>726</v>
      </c>
      <c r="B13378">
        <v>7754</v>
      </c>
      <c r="C13378" s="593">
        <v>6.6250000000000003E-2</v>
      </c>
      <c r="D13378" t="s">
        <v>4551</v>
      </c>
      <c r="E13378">
        <v>6.6250000000000003E-2</v>
      </c>
      <c r="F13378">
        <v>0</v>
      </c>
      <c r="G13378">
        <v>0</v>
      </c>
      <c r="H13378">
        <v>0</v>
      </c>
      <c r="I13378">
        <v>0</v>
      </c>
    </row>
    <row r="13379" spans="1:9" x14ac:dyDescent="0.25">
      <c r="A13379" t="s">
        <v>726</v>
      </c>
      <c r="B13379">
        <v>7755</v>
      </c>
      <c r="C13379" s="593">
        <v>6.6250000000000003E-2</v>
      </c>
      <c r="D13379" t="s">
        <v>4552</v>
      </c>
      <c r="E13379">
        <v>6.6250000000000003E-2</v>
      </c>
      <c r="F13379">
        <v>0</v>
      </c>
      <c r="G13379">
        <v>0</v>
      </c>
      <c r="H13379">
        <v>0</v>
      </c>
      <c r="I13379">
        <v>0</v>
      </c>
    </row>
    <row r="13380" spans="1:9" x14ac:dyDescent="0.25">
      <c r="A13380" t="s">
        <v>726</v>
      </c>
      <c r="B13380">
        <v>7756</v>
      </c>
      <c r="C13380" s="593">
        <v>6.6250000000000003E-2</v>
      </c>
      <c r="D13380" t="s">
        <v>4540</v>
      </c>
      <c r="E13380">
        <v>6.6250000000000003E-2</v>
      </c>
      <c r="F13380">
        <v>0</v>
      </c>
      <c r="G13380">
        <v>0</v>
      </c>
      <c r="H13380">
        <v>0</v>
      </c>
      <c r="I13380">
        <v>0</v>
      </c>
    </row>
    <row r="13381" spans="1:9" x14ac:dyDescent="0.25">
      <c r="A13381" t="s">
        <v>726</v>
      </c>
      <c r="B13381">
        <v>7757</v>
      </c>
      <c r="C13381" s="593">
        <v>6.6250000000000003E-2</v>
      </c>
      <c r="D13381" t="s">
        <v>4553</v>
      </c>
      <c r="E13381">
        <v>6.6250000000000003E-2</v>
      </c>
      <c r="F13381">
        <v>0</v>
      </c>
      <c r="G13381">
        <v>0</v>
      </c>
      <c r="H13381">
        <v>0</v>
      </c>
      <c r="I13381">
        <v>0</v>
      </c>
    </row>
    <row r="13382" spans="1:9" x14ac:dyDescent="0.25">
      <c r="A13382" t="s">
        <v>726</v>
      </c>
      <c r="B13382">
        <v>7758</v>
      </c>
      <c r="C13382" s="593">
        <v>6.6250000000000003E-2</v>
      </c>
      <c r="D13382" t="s">
        <v>4539</v>
      </c>
      <c r="E13382">
        <v>6.6250000000000003E-2</v>
      </c>
      <c r="F13382">
        <v>0</v>
      </c>
      <c r="G13382">
        <v>0</v>
      </c>
      <c r="H13382">
        <v>0</v>
      </c>
      <c r="I13382">
        <v>0</v>
      </c>
    </row>
    <row r="13383" spans="1:9" x14ac:dyDescent="0.25">
      <c r="A13383" t="s">
        <v>726</v>
      </c>
      <c r="B13383">
        <v>7760</v>
      </c>
      <c r="C13383" s="593">
        <v>6.6250000000000003E-2</v>
      </c>
      <c r="D13383" t="s">
        <v>4533</v>
      </c>
      <c r="E13383">
        <v>6.6250000000000003E-2</v>
      </c>
      <c r="F13383">
        <v>0</v>
      </c>
      <c r="G13383">
        <v>0</v>
      </c>
      <c r="H13383">
        <v>0</v>
      </c>
      <c r="I13383">
        <v>0</v>
      </c>
    </row>
    <row r="13384" spans="1:9" x14ac:dyDescent="0.25">
      <c r="A13384" t="s">
        <v>726</v>
      </c>
      <c r="B13384">
        <v>7762</v>
      </c>
      <c r="C13384" s="593">
        <v>6.6250000000000003E-2</v>
      </c>
      <c r="D13384" t="s">
        <v>4554</v>
      </c>
      <c r="E13384">
        <v>6.6250000000000003E-2</v>
      </c>
      <c r="F13384">
        <v>0</v>
      </c>
      <c r="G13384">
        <v>0</v>
      </c>
      <c r="H13384">
        <v>0</v>
      </c>
      <c r="I13384">
        <v>0</v>
      </c>
    </row>
    <row r="13385" spans="1:9" x14ac:dyDescent="0.25">
      <c r="A13385" t="s">
        <v>726</v>
      </c>
      <c r="B13385">
        <v>7763</v>
      </c>
      <c r="C13385" s="593">
        <v>6.6250000000000003E-2</v>
      </c>
      <c r="D13385" t="s">
        <v>4544</v>
      </c>
      <c r="E13385">
        <v>6.6250000000000003E-2</v>
      </c>
      <c r="F13385">
        <v>0</v>
      </c>
      <c r="G13385">
        <v>0</v>
      </c>
      <c r="H13385">
        <v>0</v>
      </c>
      <c r="I13385">
        <v>0</v>
      </c>
    </row>
    <row r="13386" spans="1:9" x14ac:dyDescent="0.25">
      <c r="A13386" t="s">
        <v>726</v>
      </c>
      <c r="B13386">
        <v>7764</v>
      </c>
      <c r="C13386" s="593">
        <v>6.6250000000000003E-2</v>
      </c>
      <c r="D13386" t="s">
        <v>4549</v>
      </c>
      <c r="E13386">
        <v>6.6250000000000003E-2</v>
      </c>
      <c r="F13386">
        <v>0</v>
      </c>
      <c r="G13386">
        <v>0</v>
      </c>
      <c r="H13386">
        <v>0</v>
      </c>
      <c r="I13386">
        <v>0</v>
      </c>
    </row>
    <row r="13387" spans="1:9" x14ac:dyDescent="0.25">
      <c r="A13387" t="s">
        <v>726</v>
      </c>
      <c r="B13387">
        <v>7765</v>
      </c>
      <c r="C13387" s="593">
        <v>6.6250000000000003E-2</v>
      </c>
      <c r="D13387" t="s">
        <v>4555</v>
      </c>
      <c r="E13387">
        <v>6.6250000000000003E-2</v>
      </c>
      <c r="F13387">
        <v>0</v>
      </c>
      <c r="G13387">
        <v>0</v>
      </c>
      <c r="H13387">
        <v>0</v>
      </c>
      <c r="I13387">
        <v>0</v>
      </c>
    </row>
    <row r="13388" spans="1:9" x14ac:dyDescent="0.25">
      <c r="A13388" t="s">
        <v>726</v>
      </c>
      <c r="B13388">
        <v>7799</v>
      </c>
      <c r="C13388" s="593">
        <v>6.6250000000000003E-2</v>
      </c>
      <c r="D13388" t="s">
        <v>4556</v>
      </c>
      <c r="E13388">
        <v>6.6250000000000003E-2</v>
      </c>
      <c r="F13388">
        <v>0</v>
      </c>
      <c r="G13388">
        <v>0</v>
      </c>
      <c r="H13388">
        <v>0</v>
      </c>
      <c r="I13388">
        <v>0</v>
      </c>
    </row>
    <row r="13389" spans="1:9" x14ac:dyDescent="0.25">
      <c r="A13389" t="s">
        <v>726</v>
      </c>
      <c r="B13389">
        <v>7801</v>
      </c>
      <c r="C13389" s="593">
        <v>6.6250000000000003E-2</v>
      </c>
      <c r="D13389" t="s">
        <v>4557</v>
      </c>
      <c r="E13389">
        <v>6.6250000000000003E-2</v>
      </c>
      <c r="F13389">
        <v>0</v>
      </c>
      <c r="G13389">
        <v>0</v>
      </c>
      <c r="H13389">
        <v>0</v>
      </c>
      <c r="I13389">
        <v>0</v>
      </c>
    </row>
    <row r="13390" spans="1:9" x14ac:dyDescent="0.25">
      <c r="A13390" t="s">
        <v>726</v>
      </c>
      <c r="B13390">
        <v>7802</v>
      </c>
      <c r="C13390" s="593">
        <v>6.6250000000000003E-2</v>
      </c>
      <c r="D13390" t="s">
        <v>1541</v>
      </c>
      <c r="E13390">
        <v>6.6250000000000003E-2</v>
      </c>
      <c r="F13390">
        <v>0</v>
      </c>
      <c r="G13390">
        <v>0</v>
      </c>
      <c r="H13390">
        <v>0</v>
      </c>
      <c r="I13390">
        <v>0</v>
      </c>
    </row>
    <row r="13391" spans="1:9" x14ac:dyDescent="0.25">
      <c r="A13391" t="s">
        <v>726</v>
      </c>
      <c r="B13391">
        <v>7803</v>
      </c>
      <c r="C13391" s="593">
        <v>6.6250000000000003E-2</v>
      </c>
      <c r="D13391" t="s">
        <v>4459</v>
      </c>
      <c r="E13391">
        <v>6.6250000000000003E-2</v>
      </c>
      <c r="F13391">
        <v>0</v>
      </c>
      <c r="G13391">
        <v>0</v>
      </c>
      <c r="H13391">
        <v>0</v>
      </c>
      <c r="I13391">
        <v>0</v>
      </c>
    </row>
    <row r="13392" spans="1:9" x14ac:dyDescent="0.25">
      <c r="A13392" t="s">
        <v>726</v>
      </c>
      <c r="B13392">
        <v>7806</v>
      </c>
      <c r="C13392" s="593">
        <v>6.6250000000000003E-2</v>
      </c>
      <c r="D13392" t="s">
        <v>4459</v>
      </c>
      <c r="E13392">
        <v>6.6250000000000003E-2</v>
      </c>
      <c r="F13392">
        <v>0</v>
      </c>
      <c r="G13392">
        <v>0</v>
      </c>
      <c r="H13392">
        <v>0</v>
      </c>
      <c r="I13392">
        <v>0</v>
      </c>
    </row>
    <row r="13393" spans="1:9" x14ac:dyDescent="0.25">
      <c r="A13393" t="s">
        <v>726</v>
      </c>
      <c r="B13393">
        <v>7820</v>
      </c>
      <c r="C13393" s="593">
        <v>6.6250000000000003E-2</v>
      </c>
      <c r="D13393" t="s">
        <v>4558</v>
      </c>
      <c r="E13393">
        <v>6.6250000000000003E-2</v>
      </c>
      <c r="F13393">
        <v>0</v>
      </c>
      <c r="G13393">
        <v>0</v>
      </c>
      <c r="H13393">
        <v>0</v>
      </c>
      <c r="I13393">
        <v>0</v>
      </c>
    </row>
    <row r="13394" spans="1:9" x14ac:dyDescent="0.25">
      <c r="A13394" t="s">
        <v>726</v>
      </c>
      <c r="B13394">
        <v>7821</v>
      </c>
      <c r="C13394" s="593">
        <v>6.6250000000000003E-2</v>
      </c>
      <c r="D13394" t="s">
        <v>4558</v>
      </c>
      <c r="E13394">
        <v>6.6250000000000003E-2</v>
      </c>
      <c r="F13394">
        <v>0</v>
      </c>
      <c r="G13394">
        <v>0</v>
      </c>
      <c r="H13394">
        <v>0</v>
      </c>
      <c r="I13394">
        <v>0</v>
      </c>
    </row>
    <row r="13395" spans="1:9" x14ac:dyDescent="0.25">
      <c r="A13395" t="s">
        <v>726</v>
      </c>
      <c r="B13395">
        <v>7822</v>
      </c>
      <c r="C13395" s="593">
        <v>6.6250000000000003E-2</v>
      </c>
      <c r="D13395" t="s">
        <v>4499</v>
      </c>
      <c r="E13395">
        <v>6.6250000000000003E-2</v>
      </c>
      <c r="F13395">
        <v>0</v>
      </c>
      <c r="G13395">
        <v>0</v>
      </c>
      <c r="H13395">
        <v>0</v>
      </c>
      <c r="I13395">
        <v>0</v>
      </c>
    </row>
    <row r="13396" spans="1:9" x14ac:dyDescent="0.25">
      <c r="A13396" t="s">
        <v>726</v>
      </c>
      <c r="B13396">
        <v>7823</v>
      </c>
      <c r="C13396" s="593">
        <v>6.6250000000000003E-2</v>
      </c>
      <c r="D13396" t="s">
        <v>4559</v>
      </c>
      <c r="E13396">
        <v>6.6250000000000003E-2</v>
      </c>
      <c r="F13396">
        <v>0</v>
      </c>
      <c r="G13396">
        <v>0</v>
      </c>
      <c r="H13396">
        <v>0</v>
      </c>
      <c r="I13396">
        <v>0</v>
      </c>
    </row>
    <row r="13397" spans="1:9" x14ac:dyDescent="0.25">
      <c r="A13397" t="s">
        <v>726</v>
      </c>
      <c r="B13397">
        <v>7825</v>
      </c>
      <c r="C13397" s="593">
        <v>6.6250000000000003E-2</v>
      </c>
      <c r="D13397" t="s">
        <v>4560</v>
      </c>
      <c r="E13397">
        <v>6.6250000000000003E-2</v>
      </c>
      <c r="F13397">
        <v>0</v>
      </c>
      <c r="G13397">
        <v>0</v>
      </c>
      <c r="H13397">
        <v>0</v>
      </c>
      <c r="I13397">
        <v>0</v>
      </c>
    </row>
    <row r="13398" spans="1:9" x14ac:dyDescent="0.25">
      <c r="A13398" t="s">
        <v>726</v>
      </c>
      <c r="B13398">
        <v>7826</v>
      </c>
      <c r="C13398" s="593">
        <v>6.6250000000000003E-2</v>
      </c>
      <c r="D13398" t="s">
        <v>4561</v>
      </c>
      <c r="E13398">
        <v>6.6250000000000003E-2</v>
      </c>
      <c r="F13398">
        <v>0</v>
      </c>
      <c r="G13398">
        <v>0</v>
      </c>
      <c r="H13398">
        <v>0</v>
      </c>
      <c r="I13398">
        <v>0</v>
      </c>
    </row>
    <row r="13399" spans="1:9" x14ac:dyDescent="0.25">
      <c r="A13399" t="s">
        <v>726</v>
      </c>
      <c r="B13399">
        <v>7827</v>
      </c>
      <c r="C13399" s="593">
        <v>6.6250000000000003E-2</v>
      </c>
      <c r="D13399" t="s">
        <v>4562</v>
      </c>
      <c r="E13399">
        <v>6.6250000000000003E-2</v>
      </c>
      <c r="F13399">
        <v>0</v>
      </c>
      <c r="G13399">
        <v>0</v>
      </c>
      <c r="H13399">
        <v>0</v>
      </c>
      <c r="I13399">
        <v>0</v>
      </c>
    </row>
    <row r="13400" spans="1:9" x14ac:dyDescent="0.25">
      <c r="A13400" t="s">
        <v>726</v>
      </c>
      <c r="B13400">
        <v>7828</v>
      </c>
      <c r="C13400" s="593">
        <v>6.6250000000000003E-2</v>
      </c>
      <c r="D13400" t="s">
        <v>4563</v>
      </c>
      <c r="E13400">
        <v>6.6250000000000003E-2</v>
      </c>
      <c r="F13400">
        <v>0</v>
      </c>
      <c r="G13400">
        <v>0</v>
      </c>
      <c r="H13400">
        <v>0</v>
      </c>
      <c r="I13400">
        <v>0</v>
      </c>
    </row>
    <row r="13401" spans="1:9" x14ac:dyDescent="0.25">
      <c r="A13401" t="s">
        <v>726</v>
      </c>
      <c r="B13401">
        <v>7829</v>
      </c>
      <c r="C13401" s="593">
        <v>6.6250000000000003E-2</v>
      </c>
      <c r="D13401" t="s">
        <v>4564</v>
      </c>
      <c r="E13401">
        <v>6.6250000000000003E-2</v>
      </c>
      <c r="F13401">
        <v>0</v>
      </c>
      <c r="G13401">
        <v>0</v>
      </c>
      <c r="H13401">
        <v>0</v>
      </c>
      <c r="I13401">
        <v>0</v>
      </c>
    </row>
    <row r="13402" spans="1:9" x14ac:dyDescent="0.25">
      <c r="A13402" t="s">
        <v>726</v>
      </c>
      <c r="B13402">
        <v>7830</v>
      </c>
      <c r="C13402" s="593">
        <v>6.6250000000000003E-2</v>
      </c>
      <c r="D13402" t="s">
        <v>4565</v>
      </c>
      <c r="E13402">
        <v>6.6250000000000003E-2</v>
      </c>
      <c r="F13402">
        <v>0</v>
      </c>
      <c r="G13402">
        <v>0</v>
      </c>
      <c r="H13402">
        <v>0</v>
      </c>
      <c r="I13402">
        <v>0</v>
      </c>
    </row>
    <row r="13403" spans="1:9" x14ac:dyDescent="0.25">
      <c r="A13403" t="s">
        <v>726</v>
      </c>
      <c r="B13403">
        <v>7831</v>
      </c>
      <c r="C13403" s="593">
        <v>6.6250000000000003E-2</v>
      </c>
      <c r="D13403" t="s">
        <v>4566</v>
      </c>
      <c r="E13403">
        <v>6.6250000000000003E-2</v>
      </c>
      <c r="F13403">
        <v>0</v>
      </c>
      <c r="G13403">
        <v>0</v>
      </c>
      <c r="H13403">
        <v>0</v>
      </c>
      <c r="I13403">
        <v>0</v>
      </c>
    </row>
    <row r="13404" spans="1:9" x14ac:dyDescent="0.25">
      <c r="A13404" t="s">
        <v>726</v>
      </c>
      <c r="B13404">
        <v>7832</v>
      </c>
      <c r="C13404" s="593">
        <v>6.6250000000000003E-2</v>
      </c>
      <c r="D13404" t="s">
        <v>4560</v>
      </c>
      <c r="E13404">
        <v>6.6250000000000003E-2</v>
      </c>
      <c r="F13404">
        <v>0</v>
      </c>
      <c r="G13404">
        <v>0</v>
      </c>
      <c r="H13404">
        <v>0</v>
      </c>
      <c r="I13404">
        <v>0</v>
      </c>
    </row>
    <row r="13405" spans="1:9" x14ac:dyDescent="0.25">
      <c r="A13405" t="s">
        <v>726</v>
      </c>
      <c r="B13405">
        <v>7833</v>
      </c>
      <c r="C13405" s="593">
        <v>6.6250000000000003E-2</v>
      </c>
      <c r="D13405" t="s">
        <v>4567</v>
      </c>
      <c r="E13405">
        <v>6.6250000000000003E-2</v>
      </c>
      <c r="F13405">
        <v>0</v>
      </c>
      <c r="G13405">
        <v>0</v>
      </c>
      <c r="H13405">
        <v>0</v>
      </c>
      <c r="I13405">
        <v>0</v>
      </c>
    </row>
    <row r="13406" spans="1:9" x14ac:dyDescent="0.25">
      <c r="A13406" t="s">
        <v>726</v>
      </c>
      <c r="B13406">
        <v>7834</v>
      </c>
      <c r="C13406" s="593">
        <v>6.6250000000000003E-2</v>
      </c>
      <c r="D13406" t="s">
        <v>4568</v>
      </c>
      <c r="E13406">
        <v>6.6250000000000003E-2</v>
      </c>
      <c r="F13406">
        <v>0</v>
      </c>
      <c r="G13406">
        <v>0</v>
      </c>
      <c r="H13406">
        <v>0</v>
      </c>
      <c r="I13406">
        <v>0</v>
      </c>
    </row>
    <row r="13407" spans="1:9" x14ac:dyDescent="0.25">
      <c r="A13407" t="s">
        <v>726</v>
      </c>
      <c r="B13407">
        <v>7836</v>
      </c>
      <c r="C13407" s="593">
        <v>6.6250000000000003E-2</v>
      </c>
      <c r="D13407" t="s">
        <v>4569</v>
      </c>
      <c r="E13407">
        <v>6.6250000000000003E-2</v>
      </c>
      <c r="F13407">
        <v>0</v>
      </c>
      <c r="G13407">
        <v>0</v>
      </c>
      <c r="H13407">
        <v>0</v>
      </c>
      <c r="I13407">
        <v>0</v>
      </c>
    </row>
    <row r="13408" spans="1:9" x14ac:dyDescent="0.25">
      <c r="A13408" t="s">
        <v>726</v>
      </c>
      <c r="B13408">
        <v>7837</v>
      </c>
      <c r="C13408" s="593">
        <v>6.6250000000000003E-2</v>
      </c>
      <c r="D13408" t="s">
        <v>4570</v>
      </c>
      <c r="E13408">
        <v>6.6250000000000003E-2</v>
      </c>
      <c r="F13408">
        <v>0</v>
      </c>
      <c r="G13408">
        <v>0</v>
      </c>
      <c r="H13408">
        <v>0</v>
      </c>
      <c r="I13408">
        <v>0</v>
      </c>
    </row>
    <row r="13409" spans="1:9" x14ac:dyDescent="0.25">
      <c r="A13409" t="s">
        <v>726</v>
      </c>
      <c r="B13409">
        <v>7838</v>
      </c>
      <c r="C13409" s="593">
        <v>6.6250000000000003E-2</v>
      </c>
      <c r="D13409" t="s">
        <v>4558</v>
      </c>
      <c r="E13409">
        <v>6.6250000000000003E-2</v>
      </c>
      <c r="F13409">
        <v>0</v>
      </c>
      <c r="G13409">
        <v>0</v>
      </c>
      <c r="H13409">
        <v>0</v>
      </c>
      <c r="I13409">
        <v>0</v>
      </c>
    </row>
    <row r="13410" spans="1:9" x14ac:dyDescent="0.25">
      <c r="A13410" t="s">
        <v>726</v>
      </c>
      <c r="B13410">
        <v>7839</v>
      </c>
      <c r="C13410" s="593">
        <v>6.6250000000000003E-2</v>
      </c>
      <c r="D13410" t="s">
        <v>4571</v>
      </c>
      <c r="E13410">
        <v>6.6250000000000003E-2</v>
      </c>
      <c r="F13410">
        <v>0</v>
      </c>
      <c r="G13410">
        <v>0</v>
      </c>
      <c r="H13410">
        <v>0</v>
      </c>
      <c r="I13410">
        <v>0</v>
      </c>
    </row>
    <row r="13411" spans="1:9" x14ac:dyDescent="0.25">
      <c r="A13411" t="s">
        <v>726</v>
      </c>
      <c r="B13411">
        <v>7840</v>
      </c>
      <c r="C13411" s="593">
        <v>6.6250000000000003E-2</v>
      </c>
      <c r="D13411" t="s">
        <v>4558</v>
      </c>
      <c r="E13411">
        <v>6.6250000000000003E-2</v>
      </c>
      <c r="F13411">
        <v>0</v>
      </c>
      <c r="G13411">
        <v>0</v>
      </c>
      <c r="H13411">
        <v>0</v>
      </c>
      <c r="I13411">
        <v>0</v>
      </c>
    </row>
    <row r="13412" spans="1:9" x14ac:dyDescent="0.25">
      <c r="A13412" t="s">
        <v>726</v>
      </c>
      <c r="B13412">
        <v>7842</v>
      </c>
      <c r="C13412" s="593">
        <v>6.6250000000000003E-2</v>
      </c>
      <c r="D13412" t="s">
        <v>4459</v>
      </c>
      <c r="E13412">
        <v>6.6250000000000003E-2</v>
      </c>
      <c r="F13412">
        <v>0</v>
      </c>
      <c r="G13412">
        <v>0</v>
      </c>
      <c r="H13412">
        <v>0</v>
      </c>
      <c r="I13412">
        <v>0</v>
      </c>
    </row>
    <row r="13413" spans="1:9" x14ac:dyDescent="0.25">
      <c r="A13413" t="s">
        <v>726</v>
      </c>
      <c r="B13413">
        <v>7843</v>
      </c>
      <c r="C13413" s="593">
        <v>6.6250000000000003E-2</v>
      </c>
      <c r="D13413" t="s">
        <v>4570</v>
      </c>
      <c r="E13413">
        <v>6.6250000000000003E-2</v>
      </c>
      <c r="F13413">
        <v>0</v>
      </c>
      <c r="G13413">
        <v>0</v>
      </c>
      <c r="H13413">
        <v>0</v>
      </c>
      <c r="I13413">
        <v>0</v>
      </c>
    </row>
    <row r="13414" spans="1:9" x14ac:dyDescent="0.25">
      <c r="A13414" t="s">
        <v>726</v>
      </c>
      <c r="B13414">
        <v>7844</v>
      </c>
      <c r="C13414" s="593">
        <v>6.6250000000000003E-2</v>
      </c>
      <c r="D13414" t="s">
        <v>4560</v>
      </c>
      <c r="E13414">
        <v>6.6250000000000003E-2</v>
      </c>
      <c r="F13414">
        <v>0</v>
      </c>
      <c r="G13414">
        <v>0</v>
      </c>
      <c r="H13414">
        <v>0</v>
      </c>
      <c r="I13414">
        <v>0</v>
      </c>
    </row>
    <row r="13415" spans="1:9" x14ac:dyDescent="0.25">
      <c r="A13415" t="s">
        <v>726</v>
      </c>
      <c r="B13415">
        <v>7845</v>
      </c>
      <c r="C13415" s="593">
        <v>6.6250000000000003E-2</v>
      </c>
      <c r="D13415" t="s">
        <v>1431</v>
      </c>
      <c r="E13415">
        <v>6.6250000000000003E-2</v>
      </c>
      <c r="F13415">
        <v>0</v>
      </c>
      <c r="G13415">
        <v>0</v>
      </c>
      <c r="H13415">
        <v>0</v>
      </c>
      <c r="I13415">
        <v>0</v>
      </c>
    </row>
    <row r="13416" spans="1:9" x14ac:dyDescent="0.25">
      <c r="A13416" t="s">
        <v>726</v>
      </c>
      <c r="B13416">
        <v>7846</v>
      </c>
      <c r="C13416" s="593">
        <v>6.6250000000000003E-2</v>
      </c>
      <c r="D13416" t="s">
        <v>4572</v>
      </c>
      <c r="E13416">
        <v>6.6250000000000003E-2</v>
      </c>
      <c r="F13416">
        <v>0</v>
      </c>
      <c r="G13416">
        <v>0</v>
      </c>
      <c r="H13416">
        <v>0</v>
      </c>
      <c r="I13416">
        <v>0</v>
      </c>
    </row>
    <row r="13417" spans="1:9" x14ac:dyDescent="0.25">
      <c r="A13417" t="s">
        <v>726</v>
      </c>
      <c r="B13417">
        <v>7847</v>
      </c>
      <c r="C13417" s="593">
        <v>6.6250000000000003E-2</v>
      </c>
      <c r="D13417" t="s">
        <v>4569</v>
      </c>
      <c r="E13417">
        <v>6.6250000000000003E-2</v>
      </c>
      <c r="F13417">
        <v>0</v>
      </c>
      <c r="G13417">
        <v>0</v>
      </c>
      <c r="H13417">
        <v>0</v>
      </c>
      <c r="I13417">
        <v>0</v>
      </c>
    </row>
    <row r="13418" spans="1:9" x14ac:dyDescent="0.25">
      <c r="A13418" t="s">
        <v>726</v>
      </c>
      <c r="B13418">
        <v>7848</v>
      </c>
      <c r="C13418" s="593">
        <v>6.6250000000000003E-2</v>
      </c>
      <c r="D13418" t="s">
        <v>4573</v>
      </c>
      <c r="E13418">
        <v>6.6250000000000003E-2</v>
      </c>
      <c r="F13418">
        <v>0</v>
      </c>
      <c r="G13418">
        <v>0</v>
      </c>
      <c r="H13418">
        <v>0</v>
      </c>
      <c r="I13418">
        <v>0</v>
      </c>
    </row>
    <row r="13419" spans="1:9" x14ac:dyDescent="0.25">
      <c r="A13419" t="s">
        <v>726</v>
      </c>
      <c r="B13419">
        <v>7849</v>
      </c>
      <c r="C13419" s="593">
        <v>6.6250000000000003E-2</v>
      </c>
      <c r="D13419" t="s">
        <v>4569</v>
      </c>
      <c r="E13419">
        <v>6.6250000000000003E-2</v>
      </c>
      <c r="F13419">
        <v>0</v>
      </c>
      <c r="G13419">
        <v>0</v>
      </c>
      <c r="H13419">
        <v>0</v>
      </c>
      <c r="I13419">
        <v>0</v>
      </c>
    </row>
    <row r="13420" spans="1:9" x14ac:dyDescent="0.25">
      <c r="A13420" t="s">
        <v>726</v>
      </c>
      <c r="B13420">
        <v>7850</v>
      </c>
      <c r="C13420" s="593">
        <v>6.6250000000000003E-2</v>
      </c>
      <c r="D13420" t="s">
        <v>4569</v>
      </c>
      <c r="E13420">
        <v>6.6250000000000003E-2</v>
      </c>
      <c r="F13420">
        <v>0</v>
      </c>
      <c r="G13420">
        <v>0</v>
      </c>
      <c r="H13420">
        <v>0</v>
      </c>
      <c r="I13420">
        <v>0</v>
      </c>
    </row>
    <row r="13421" spans="1:9" x14ac:dyDescent="0.25">
      <c r="A13421" t="s">
        <v>726</v>
      </c>
      <c r="B13421">
        <v>7851</v>
      </c>
      <c r="C13421" s="593">
        <v>6.6250000000000003E-2</v>
      </c>
      <c r="D13421" t="s">
        <v>4574</v>
      </c>
      <c r="E13421">
        <v>6.6250000000000003E-2</v>
      </c>
      <c r="F13421">
        <v>0</v>
      </c>
      <c r="G13421">
        <v>0</v>
      </c>
      <c r="H13421">
        <v>0</v>
      </c>
      <c r="I13421">
        <v>0</v>
      </c>
    </row>
    <row r="13422" spans="1:9" x14ac:dyDescent="0.25">
      <c r="A13422" t="s">
        <v>726</v>
      </c>
      <c r="B13422">
        <v>7852</v>
      </c>
      <c r="C13422" s="593">
        <v>6.6250000000000003E-2</v>
      </c>
      <c r="D13422" t="s">
        <v>4569</v>
      </c>
      <c r="E13422">
        <v>6.6250000000000003E-2</v>
      </c>
      <c r="F13422">
        <v>0</v>
      </c>
      <c r="G13422">
        <v>0</v>
      </c>
      <c r="H13422">
        <v>0</v>
      </c>
      <c r="I13422">
        <v>0</v>
      </c>
    </row>
    <row r="13423" spans="1:9" x14ac:dyDescent="0.25">
      <c r="A13423" t="s">
        <v>726</v>
      </c>
      <c r="B13423">
        <v>7853</v>
      </c>
      <c r="C13423" s="593">
        <v>6.6250000000000003E-2</v>
      </c>
      <c r="D13423" t="s">
        <v>4563</v>
      </c>
      <c r="E13423">
        <v>6.6250000000000003E-2</v>
      </c>
      <c r="F13423">
        <v>0</v>
      </c>
      <c r="G13423">
        <v>0</v>
      </c>
      <c r="H13423">
        <v>0</v>
      </c>
      <c r="I13423">
        <v>0</v>
      </c>
    </row>
    <row r="13424" spans="1:9" x14ac:dyDescent="0.25">
      <c r="A13424" t="s">
        <v>726</v>
      </c>
      <c r="B13424">
        <v>7855</v>
      </c>
      <c r="C13424" s="593">
        <v>6.6250000000000003E-2</v>
      </c>
      <c r="D13424" t="s">
        <v>4575</v>
      </c>
      <c r="E13424">
        <v>6.6250000000000003E-2</v>
      </c>
      <c r="F13424">
        <v>0</v>
      </c>
      <c r="G13424">
        <v>0</v>
      </c>
      <c r="H13424">
        <v>0</v>
      </c>
      <c r="I13424">
        <v>0</v>
      </c>
    </row>
    <row r="13425" spans="1:9" x14ac:dyDescent="0.25">
      <c r="A13425" t="s">
        <v>726</v>
      </c>
      <c r="B13425">
        <v>7856</v>
      </c>
      <c r="C13425" s="593">
        <v>6.6250000000000003E-2</v>
      </c>
      <c r="D13425" t="s">
        <v>4569</v>
      </c>
      <c r="E13425">
        <v>6.6250000000000003E-2</v>
      </c>
      <c r="F13425">
        <v>0</v>
      </c>
      <c r="G13425">
        <v>0</v>
      </c>
      <c r="H13425">
        <v>0</v>
      </c>
      <c r="I13425">
        <v>0</v>
      </c>
    </row>
    <row r="13426" spans="1:9" x14ac:dyDescent="0.25">
      <c r="A13426" t="s">
        <v>726</v>
      </c>
      <c r="B13426">
        <v>7857</v>
      </c>
      <c r="C13426" s="593">
        <v>6.6250000000000003E-2</v>
      </c>
      <c r="D13426" t="s">
        <v>4569</v>
      </c>
      <c r="E13426">
        <v>6.6250000000000003E-2</v>
      </c>
      <c r="F13426">
        <v>0</v>
      </c>
      <c r="G13426">
        <v>0</v>
      </c>
      <c r="H13426">
        <v>0</v>
      </c>
      <c r="I13426">
        <v>0</v>
      </c>
    </row>
    <row r="13427" spans="1:9" x14ac:dyDescent="0.25">
      <c r="A13427" t="s">
        <v>726</v>
      </c>
      <c r="B13427">
        <v>7860</v>
      </c>
      <c r="C13427" s="593">
        <v>6.6250000000000003E-2</v>
      </c>
      <c r="D13427" t="s">
        <v>3208</v>
      </c>
      <c r="E13427">
        <v>6.6250000000000003E-2</v>
      </c>
      <c r="F13427">
        <v>0</v>
      </c>
      <c r="G13427">
        <v>0</v>
      </c>
      <c r="H13427">
        <v>0</v>
      </c>
      <c r="I13427">
        <v>0</v>
      </c>
    </row>
    <row r="13428" spans="1:9" x14ac:dyDescent="0.25">
      <c r="A13428" t="s">
        <v>726</v>
      </c>
      <c r="B13428">
        <v>7863</v>
      </c>
      <c r="C13428" s="593">
        <v>6.6250000000000003E-2</v>
      </c>
      <c r="D13428" t="s">
        <v>4576</v>
      </c>
      <c r="E13428">
        <v>6.6250000000000003E-2</v>
      </c>
      <c r="F13428">
        <v>0</v>
      </c>
      <c r="G13428">
        <v>0</v>
      </c>
      <c r="H13428">
        <v>0</v>
      </c>
      <c r="I13428">
        <v>0</v>
      </c>
    </row>
    <row r="13429" spans="1:9" x14ac:dyDescent="0.25">
      <c r="A13429" t="s">
        <v>726</v>
      </c>
      <c r="B13429">
        <v>7865</v>
      </c>
      <c r="C13429" s="593">
        <v>6.6250000000000003E-2</v>
      </c>
      <c r="D13429" t="s">
        <v>4576</v>
      </c>
      <c r="E13429">
        <v>6.6250000000000003E-2</v>
      </c>
      <c r="F13429">
        <v>0</v>
      </c>
      <c r="G13429">
        <v>0</v>
      </c>
      <c r="H13429">
        <v>0</v>
      </c>
      <c r="I13429">
        <v>0</v>
      </c>
    </row>
    <row r="13430" spans="1:9" x14ac:dyDescent="0.25">
      <c r="A13430" t="s">
        <v>726</v>
      </c>
      <c r="B13430">
        <v>7866</v>
      </c>
      <c r="C13430" s="593">
        <v>6.6250000000000003E-2</v>
      </c>
      <c r="D13430" t="s">
        <v>4568</v>
      </c>
      <c r="E13430">
        <v>6.6250000000000003E-2</v>
      </c>
      <c r="F13430">
        <v>0</v>
      </c>
      <c r="G13430">
        <v>0</v>
      </c>
      <c r="H13430">
        <v>0</v>
      </c>
      <c r="I13430">
        <v>0</v>
      </c>
    </row>
    <row r="13431" spans="1:9" x14ac:dyDescent="0.25">
      <c r="A13431" t="s">
        <v>726</v>
      </c>
      <c r="B13431">
        <v>7869</v>
      </c>
      <c r="C13431" s="593">
        <v>6.6250000000000003E-2</v>
      </c>
      <c r="D13431" t="s">
        <v>4577</v>
      </c>
      <c r="E13431">
        <v>6.6250000000000003E-2</v>
      </c>
      <c r="F13431">
        <v>0</v>
      </c>
      <c r="G13431">
        <v>0</v>
      </c>
      <c r="H13431">
        <v>0</v>
      </c>
      <c r="I13431">
        <v>0</v>
      </c>
    </row>
    <row r="13432" spans="1:9" x14ac:dyDescent="0.25">
      <c r="A13432" t="s">
        <v>726</v>
      </c>
      <c r="B13432">
        <v>7870</v>
      </c>
      <c r="C13432" s="593">
        <v>6.6250000000000003E-2</v>
      </c>
      <c r="D13432" t="s">
        <v>4578</v>
      </c>
      <c r="E13432">
        <v>6.6250000000000003E-2</v>
      </c>
      <c r="F13432">
        <v>0</v>
      </c>
      <c r="G13432">
        <v>0</v>
      </c>
      <c r="H13432">
        <v>0</v>
      </c>
      <c r="I13432">
        <v>0</v>
      </c>
    </row>
    <row r="13433" spans="1:9" x14ac:dyDescent="0.25">
      <c r="A13433" t="s">
        <v>726</v>
      </c>
      <c r="B13433">
        <v>7871</v>
      </c>
      <c r="C13433" s="593">
        <v>6.6250000000000003E-2</v>
      </c>
      <c r="D13433" t="s">
        <v>4573</v>
      </c>
      <c r="E13433">
        <v>6.6250000000000003E-2</v>
      </c>
      <c r="F13433">
        <v>0</v>
      </c>
      <c r="G13433">
        <v>0</v>
      </c>
      <c r="H13433">
        <v>0</v>
      </c>
      <c r="I13433">
        <v>0</v>
      </c>
    </row>
    <row r="13434" spans="1:9" x14ac:dyDescent="0.25">
      <c r="A13434" t="s">
        <v>726</v>
      </c>
      <c r="B13434">
        <v>7874</v>
      </c>
      <c r="C13434" s="593">
        <v>6.6250000000000003E-2</v>
      </c>
      <c r="D13434" t="s">
        <v>4558</v>
      </c>
      <c r="E13434">
        <v>6.6250000000000003E-2</v>
      </c>
      <c r="F13434">
        <v>0</v>
      </c>
      <c r="G13434">
        <v>0</v>
      </c>
      <c r="H13434">
        <v>0</v>
      </c>
      <c r="I13434">
        <v>0</v>
      </c>
    </row>
    <row r="13435" spans="1:9" x14ac:dyDescent="0.25">
      <c r="A13435" t="s">
        <v>726</v>
      </c>
      <c r="B13435">
        <v>7875</v>
      </c>
      <c r="C13435" s="593">
        <v>6.6250000000000003E-2</v>
      </c>
      <c r="D13435" t="s">
        <v>4575</v>
      </c>
      <c r="E13435">
        <v>6.6250000000000003E-2</v>
      </c>
      <c r="F13435">
        <v>0</v>
      </c>
      <c r="G13435">
        <v>0</v>
      </c>
      <c r="H13435">
        <v>0</v>
      </c>
      <c r="I13435">
        <v>0</v>
      </c>
    </row>
    <row r="13436" spans="1:9" x14ac:dyDescent="0.25">
      <c r="A13436" t="s">
        <v>726</v>
      </c>
      <c r="B13436">
        <v>7876</v>
      </c>
      <c r="C13436" s="593">
        <v>6.6250000000000003E-2</v>
      </c>
      <c r="D13436" t="s">
        <v>4569</v>
      </c>
      <c r="E13436">
        <v>6.6250000000000003E-2</v>
      </c>
      <c r="F13436">
        <v>0</v>
      </c>
      <c r="G13436">
        <v>0</v>
      </c>
      <c r="H13436">
        <v>0</v>
      </c>
      <c r="I13436">
        <v>0</v>
      </c>
    </row>
    <row r="13437" spans="1:9" x14ac:dyDescent="0.25">
      <c r="A13437" t="s">
        <v>726</v>
      </c>
      <c r="B13437">
        <v>7877</v>
      </c>
      <c r="C13437" s="593">
        <v>6.6250000000000003E-2</v>
      </c>
      <c r="D13437" t="s">
        <v>4575</v>
      </c>
      <c r="E13437">
        <v>6.6250000000000003E-2</v>
      </c>
      <c r="F13437">
        <v>0</v>
      </c>
      <c r="G13437">
        <v>0</v>
      </c>
      <c r="H13437">
        <v>0</v>
      </c>
      <c r="I13437">
        <v>0</v>
      </c>
    </row>
    <row r="13438" spans="1:9" x14ac:dyDescent="0.25">
      <c r="A13438" t="s">
        <v>726</v>
      </c>
      <c r="B13438">
        <v>7878</v>
      </c>
      <c r="C13438" s="593">
        <v>6.6250000000000003E-2</v>
      </c>
      <c r="D13438" t="s">
        <v>4579</v>
      </c>
      <c r="E13438">
        <v>6.6250000000000003E-2</v>
      </c>
      <c r="F13438">
        <v>0</v>
      </c>
      <c r="G13438">
        <v>0</v>
      </c>
      <c r="H13438">
        <v>0</v>
      </c>
      <c r="I13438">
        <v>0</v>
      </c>
    </row>
    <row r="13439" spans="1:9" x14ac:dyDescent="0.25">
      <c r="A13439" t="s">
        <v>726</v>
      </c>
      <c r="B13439">
        <v>7879</v>
      </c>
      <c r="C13439" s="593">
        <v>6.6250000000000003E-2</v>
      </c>
      <c r="D13439" t="s">
        <v>4571</v>
      </c>
      <c r="E13439">
        <v>6.6250000000000003E-2</v>
      </c>
      <c r="F13439">
        <v>0</v>
      </c>
      <c r="G13439">
        <v>0</v>
      </c>
      <c r="H13439">
        <v>0</v>
      </c>
      <c r="I13439">
        <v>0</v>
      </c>
    </row>
    <row r="13440" spans="1:9" x14ac:dyDescent="0.25">
      <c r="A13440" t="s">
        <v>726</v>
      </c>
      <c r="B13440">
        <v>7880</v>
      </c>
      <c r="C13440" s="593">
        <v>6.6250000000000003E-2</v>
      </c>
      <c r="D13440" t="s">
        <v>4580</v>
      </c>
      <c r="E13440">
        <v>6.6250000000000003E-2</v>
      </c>
      <c r="F13440">
        <v>0</v>
      </c>
      <c r="G13440">
        <v>0</v>
      </c>
      <c r="H13440">
        <v>0</v>
      </c>
      <c r="I13440">
        <v>0</v>
      </c>
    </row>
    <row r="13441" spans="1:9" x14ac:dyDescent="0.25">
      <c r="A13441" t="s">
        <v>726</v>
      </c>
      <c r="B13441">
        <v>7881</v>
      </c>
      <c r="C13441" s="593">
        <v>6.6250000000000003E-2</v>
      </c>
      <c r="D13441" t="s">
        <v>4574</v>
      </c>
      <c r="E13441">
        <v>6.6250000000000003E-2</v>
      </c>
      <c r="F13441">
        <v>0</v>
      </c>
      <c r="G13441">
        <v>0</v>
      </c>
      <c r="H13441">
        <v>0</v>
      </c>
      <c r="I13441">
        <v>0</v>
      </c>
    </row>
    <row r="13442" spans="1:9" x14ac:dyDescent="0.25">
      <c r="A13442" t="s">
        <v>726</v>
      </c>
      <c r="B13442">
        <v>7882</v>
      </c>
      <c r="C13442" s="593">
        <v>6.6250000000000003E-2</v>
      </c>
      <c r="D13442" t="s">
        <v>4576</v>
      </c>
      <c r="E13442">
        <v>6.6250000000000003E-2</v>
      </c>
      <c r="F13442">
        <v>0</v>
      </c>
      <c r="G13442">
        <v>0</v>
      </c>
      <c r="H13442">
        <v>0</v>
      </c>
      <c r="I13442">
        <v>0</v>
      </c>
    </row>
    <row r="13443" spans="1:9" x14ac:dyDescent="0.25">
      <c r="A13443" t="s">
        <v>726</v>
      </c>
      <c r="B13443">
        <v>7885</v>
      </c>
      <c r="C13443" s="593">
        <v>6.6250000000000003E-2</v>
      </c>
      <c r="D13443" t="s">
        <v>4459</v>
      </c>
      <c r="E13443">
        <v>6.6250000000000003E-2</v>
      </c>
      <c r="F13443">
        <v>0</v>
      </c>
      <c r="G13443">
        <v>0</v>
      </c>
      <c r="H13443">
        <v>0</v>
      </c>
      <c r="I13443">
        <v>0</v>
      </c>
    </row>
    <row r="13444" spans="1:9" x14ac:dyDescent="0.25">
      <c r="A13444" t="s">
        <v>726</v>
      </c>
      <c r="B13444">
        <v>7890</v>
      </c>
      <c r="C13444" s="593">
        <v>6.6250000000000003E-2</v>
      </c>
      <c r="D13444" t="s">
        <v>4561</v>
      </c>
      <c r="E13444">
        <v>6.6250000000000003E-2</v>
      </c>
      <c r="F13444">
        <v>0</v>
      </c>
      <c r="G13444">
        <v>0</v>
      </c>
      <c r="H13444">
        <v>0</v>
      </c>
      <c r="I13444">
        <v>0</v>
      </c>
    </row>
    <row r="13445" spans="1:9" x14ac:dyDescent="0.25">
      <c r="A13445" t="s">
        <v>726</v>
      </c>
      <c r="B13445">
        <v>7901</v>
      </c>
      <c r="C13445" s="593">
        <v>6.6250000000000003E-2</v>
      </c>
      <c r="D13445" t="s">
        <v>4488</v>
      </c>
      <c r="E13445">
        <v>6.6250000000000003E-2</v>
      </c>
      <c r="F13445">
        <v>0</v>
      </c>
      <c r="G13445">
        <v>0</v>
      </c>
      <c r="H13445">
        <v>0</v>
      </c>
      <c r="I13445">
        <v>0</v>
      </c>
    </row>
    <row r="13446" spans="1:9" x14ac:dyDescent="0.25">
      <c r="A13446" t="s">
        <v>726</v>
      </c>
      <c r="B13446">
        <v>7902</v>
      </c>
      <c r="C13446" s="593">
        <v>6.6250000000000003E-2</v>
      </c>
      <c r="D13446" t="s">
        <v>1503</v>
      </c>
      <c r="E13446">
        <v>6.6250000000000003E-2</v>
      </c>
      <c r="F13446">
        <v>0</v>
      </c>
      <c r="G13446">
        <v>0</v>
      </c>
      <c r="H13446">
        <v>0</v>
      </c>
      <c r="I13446">
        <v>0</v>
      </c>
    </row>
    <row r="13447" spans="1:9" x14ac:dyDescent="0.25">
      <c r="A13447" t="s">
        <v>726</v>
      </c>
      <c r="B13447">
        <v>7920</v>
      </c>
      <c r="C13447" s="593">
        <v>6.6250000000000003E-2</v>
      </c>
      <c r="D13447" t="s">
        <v>4486</v>
      </c>
      <c r="E13447">
        <v>6.6250000000000003E-2</v>
      </c>
      <c r="F13447">
        <v>0</v>
      </c>
      <c r="G13447">
        <v>0</v>
      </c>
      <c r="H13447">
        <v>0</v>
      </c>
      <c r="I13447">
        <v>0</v>
      </c>
    </row>
    <row r="13448" spans="1:9" x14ac:dyDescent="0.25">
      <c r="A13448" t="s">
        <v>726</v>
      </c>
      <c r="B13448">
        <v>7921</v>
      </c>
      <c r="C13448" s="593">
        <v>6.6250000000000003E-2</v>
      </c>
      <c r="D13448" t="s">
        <v>4486</v>
      </c>
      <c r="E13448">
        <v>6.6250000000000003E-2</v>
      </c>
      <c r="F13448">
        <v>0</v>
      </c>
      <c r="G13448">
        <v>0</v>
      </c>
      <c r="H13448">
        <v>0</v>
      </c>
      <c r="I13448">
        <v>0</v>
      </c>
    </row>
    <row r="13449" spans="1:9" x14ac:dyDescent="0.25">
      <c r="A13449" t="s">
        <v>726</v>
      </c>
      <c r="B13449">
        <v>7922</v>
      </c>
      <c r="C13449" s="593">
        <v>6.6250000000000003E-2</v>
      </c>
      <c r="D13449" t="s">
        <v>4468</v>
      </c>
      <c r="E13449">
        <v>6.6250000000000003E-2</v>
      </c>
      <c r="F13449">
        <v>0</v>
      </c>
      <c r="G13449">
        <v>0</v>
      </c>
      <c r="H13449">
        <v>0</v>
      </c>
      <c r="I13449">
        <v>0</v>
      </c>
    </row>
    <row r="13450" spans="1:9" x14ac:dyDescent="0.25">
      <c r="A13450" t="s">
        <v>726</v>
      </c>
      <c r="B13450">
        <v>7924</v>
      </c>
      <c r="C13450" s="593">
        <v>6.6250000000000003E-2</v>
      </c>
      <c r="D13450" t="s">
        <v>4486</v>
      </c>
      <c r="E13450">
        <v>6.6250000000000003E-2</v>
      </c>
      <c r="F13450">
        <v>0</v>
      </c>
      <c r="G13450">
        <v>0</v>
      </c>
      <c r="H13450">
        <v>0</v>
      </c>
      <c r="I13450">
        <v>0</v>
      </c>
    </row>
    <row r="13451" spans="1:9" x14ac:dyDescent="0.25">
      <c r="A13451" t="s">
        <v>726</v>
      </c>
      <c r="B13451">
        <v>7926</v>
      </c>
      <c r="C13451" s="593">
        <v>6.6250000000000003E-2</v>
      </c>
      <c r="D13451" t="s">
        <v>4577</v>
      </c>
      <c r="E13451">
        <v>6.6250000000000003E-2</v>
      </c>
      <c r="F13451">
        <v>0</v>
      </c>
      <c r="G13451">
        <v>0</v>
      </c>
      <c r="H13451">
        <v>0</v>
      </c>
      <c r="I13451">
        <v>0</v>
      </c>
    </row>
    <row r="13452" spans="1:9" x14ac:dyDescent="0.25">
      <c r="A13452" t="s">
        <v>726</v>
      </c>
      <c r="B13452">
        <v>7927</v>
      </c>
      <c r="C13452" s="593">
        <v>6.6250000000000003E-2</v>
      </c>
      <c r="D13452" t="s">
        <v>4581</v>
      </c>
      <c r="E13452">
        <v>6.6250000000000003E-2</v>
      </c>
      <c r="F13452">
        <v>0</v>
      </c>
      <c r="G13452">
        <v>0</v>
      </c>
      <c r="H13452">
        <v>0</v>
      </c>
      <c r="I13452">
        <v>0</v>
      </c>
    </row>
    <row r="13453" spans="1:9" x14ac:dyDescent="0.25">
      <c r="A13453" t="s">
        <v>726</v>
      </c>
      <c r="B13453">
        <v>7928</v>
      </c>
      <c r="C13453" s="593">
        <v>6.6250000000000003E-2</v>
      </c>
      <c r="D13453" t="s">
        <v>4582</v>
      </c>
      <c r="E13453">
        <v>6.6250000000000003E-2</v>
      </c>
      <c r="F13453">
        <v>0</v>
      </c>
      <c r="G13453">
        <v>0</v>
      </c>
      <c r="H13453">
        <v>0</v>
      </c>
      <c r="I13453">
        <v>0</v>
      </c>
    </row>
    <row r="13454" spans="1:9" x14ac:dyDescent="0.25">
      <c r="A13454" t="s">
        <v>726</v>
      </c>
      <c r="B13454">
        <v>7930</v>
      </c>
      <c r="C13454" s="593">
        <v>6.6250000000000003E-2</v>
      </c>
      <c r="D13454" t="s">
        <v>4577</v>
      </c>
      <c r="E13454">
        <v>6.6250000000000003E-2</v>
      </c>
      <c r="F13454">
        <v>0</v>
      </c>
      <c r="G13454">
        <v>0</v>
      </c>
      <c r="H13454">
        <v>0</v>
      </c>
      <c r="I13454">
        <v>0</v>
      </c>
    </row>
    <row r="13455" spans="1:9" x14ac:dyDescent="0.25">
      <c r="A13455" t="s">
        <v>726</v>
      </c>
      <c r="B13455">
        <v>7931</v>
      </c>
      <c r="C13455" s="593">
        <v>6.6250000000000003E-2</v>
      </c>
      <c r="D13455" t="s">
        <v>4486</v>
      </c>
      <c r="E13455">
        <v>6.6250000000000003E-2</v>
      </c>
      <c r="F13455">
        <v>0</v>
      </c>
      <c r="G13455">
        <v>0</v>
      </c>
      <c r="H13455">
        <v>0</v>
      </c>
      <c r="I13455">
        <v>0</v>
      </c>
    </row>
    <row r="13456" spans="1:9" x14ac:dyDescent="0.25">
      <c r="A13456" t="s">
        <v>726</v>
      </c>
      <c r="B13456">
        <v>7932</v>
      </c>
      <c r="C13456" s="593">
        <v>6.6250000000000003E-2</v>
      </c>
      <c r="D13456" t="s">
        <v>1395</v>
      </c>
      <c r="E13456">
        <v>6.6250000000000003E-2</v>
      </c>
      <c r="F13456">
        <v>0</v>
      </c>
      <c r="G13456">
        <v>0</v>
      </c>
      <c r="H13456">
        <v>0</v>
      </c>
      <c r="I13456">
        <v>0</v>
      </c>
    </row>
    <row r="13457" spans="1:9" x14ac:dyDescent="0.25">
      <c r="A13457" t="s">
        <v>726</v>
      </c>
      <c r="B13457">
        <v>7933</v>
      </c>
      <c r="C13457" s="593">
        <v>6.6250000000000003E-2</v>
      </c>
      <c r="D13457" t="s">
        <v>4582</v>
      </c>
      <c r="E13457">
        <v>6.6250000000000003E-2</v>
      </c>
      <c r="F13457">
        <v>0</v>
      </c>
      <c r="G13457">
        <v>0</v>
      </c>
      <c r="H13457">
        <v>0</v>
      </c>
      <c r="I13457">
        <v>0</v>
      </c>
    </row>
    <row r="13458" spans="1:9" x14ac:dyDescent="0.25">
      <c r="A13458" t="s">
        <v>726</v>
      </c>
      <c r="B13458">
        <v>7934</v>
      </c>
      <c r="C13458" s="593">
        <v>6.6250000000000003E-2</v>
      </c>
      <c r="D13458" t="s">
        <v>4583</v>
      </c>
      <c r="E13458">
        <v>6.6250000000000003E-2</v>
      </c>
      <c r="F13458">
        <v>0</v>
      </c>
      <c r="G13458">
        <v>0</v>
      </c>
      <c r="H13458">
        <v>0</v>
      </c>
      <c r="I13458">
        <v>0</v>
      </c>
    </row>
    <row r="13459" spans="1:9" x14ac:dyDescent="0.25">
      <c r="A13459" t="s">
        <v>726</v>
      </c>
      <c r="B13459">
        <v>7935</v>
      </c>
      <c r="C13459" s="593">
        <v>6.6250000000000003E-2</v>
      </c>
      <c r="D13459" t="s">
        <v>4584</v>
      </c>
      <c r="E13459">
        <v>6.6250000000000003E-2</v>
      </c>
      <c r="F13459">
        <v>0</v>
      </c>
      <c r="G13459">
        <v>0</v>
      </c>
      <c r="H13459">
        <v>0</v>
      </c>
      <c r="I13459">
        <v>0</v>
      </c>
    </row>
    <row r="13460" spans="1:9" x14ac:dyDescent="0.25">
      <c r="A13460" t="s">
        <v>726</v>
      </c>
      <c r="B13460">
        <v>7936</v>
      </c>
      <c r="C13460" s="593">
        <v>6.6250000000000003E-2</v>
      </c>
      <c r="D13460" t="s">
        <v>1933</v>
      </c>
      <c r="E13460">
        <v>6.6250000000000003E-2</v>
      </c>
      <c r="F13460">
        <v>0</v>
      </c>
      <c r="G13460">
        <v>0</v>
      </c>
      <c r="H13460">
        <v>0</v>
      </c>
      <c r="I13460">
        <v>0</v>
      </c>
    </row>
    <row r="13461" spans="1:9" x14ac:dyDescent="0.25">
      <c r="A13461" t="s">
        <v>726</v>
      </c>
      <c r="B13461">
        <v>7938</v>
      </c>
      <c r="C13461" s="593">
        <v>6.6250000000000003E-2</v>
      </c>
      <c r="D13461" t="s">
        <v>4486</v>
      </c>
      <c r="E13461">
        <v>6.6250000000000003E-2</v>
      </c>
      <c r="F13461">
        <v>0</v>
      </c>
      <c r="G13461">
        <v>0</v>
      </c>
      <c r="H13461">
        <v>0</v>
      </c>
      <c r="I13461">
        <v>0</v>
      </c>
    </row>
    <row r="13462" spans="1:9" x14ac:dyDescent="0.25">
      <c r="A13462" t="s">
        <v>726</v>
      </c>
      <c r="B13462">
        <v>7939</v>
      </c>
      <c r="C13462" s="593">
        <v>6.6250000000000003E-2</v>
      </c>
      <c r="D13462" t="s">
        <v>4486</v>
      </c>
      <c r="E13462">
        <v>6.6250000000000003E-2</v>
      </c>
      <c r="F13462">
        <v>0</v>
      </c>
      <c r="G13462">
        <v>0</v>
      </c>
      <c r="H13462">
        <v>0</v>
      </c>
      <c r="I13462">
        <v>0</v>
      </c>
    </row>
    <row r="13463" spans="1:9" x14ac:dyDescent="0.25">
      <c r="A13463" t="s">
        <v>726</v>
      </c>
      <c r="B13463">
        <v>7940</v>
      </c>
      <c r="C13463" s="593">
        <v>6.6250000000000003E-2</v>
      </c>
      <c r="D13463" t="s">
        <v>1395</v>
      </c>
      <c r="E13463">
        <v>6.6250000000000003E-2</v>
      </c>
      <c r="F13463">
        <v>0</v>
      </c>
      <c r="G13463">
        <v>0</v>
      </c>
      <c r="H13463">
        <v>0</v>
      </c>
      <c r="I13463">
        <v>0</v>
      </c>
    </row>
    <row r="13464" spans="1:9" x14ac:dyDescent="0.25">
      <c r="A13464" t="s">
        <v>726</v>
      </c>
      <c r="B13464">
        <v>7945</v>
      </c>
      <c r="C13464" s="593">
        <v>6.6250000000000003E-2</v>
      </c>
      <c r="D13464" t="s">
        <v>4585</v>
      </c>
      <c r="E13464">
        <v>6.6250000000000003E-2</v>
      </c>
      <c r="F13464">
        <v>0</v>
      </c>
      <c r="G13464">
        <v>0</v>
      </c>
      <c r="H13464">
        <v>0</v>
      </c>
      <c r="I13464">
        <v>0</v>
      </c>
    </row>
    <row r="13465" spans="1:9" x14ac:dyDescent="0.25">
      <c r="A13465" t="s">
        <v>726</v>
      </c>
      <c r="B13465">
        <v>7946</v>
      </c>
      <c r="C13465" s="593">
        <v>6.6250000000000003E-2</v>
      </c>
      <c r="D13465" t="s">
        <v>4486</v>
      </c>
      <c r="E13465">
        <v>6.6250000000000003E-2</v>
      </c>
      <c r="F13465">
        <v>0</v>
      </c>
      <c r="G13465">
        <v>0</v>
      </c>
      <c r="H13465">
        <v>0</v>
      </c>
      <c r="I13465">
        <v>0</v>
      </c>
    </row>
    <row r="13466" spans="1:9" x14ac:dyDescent="0.25">
      <c r="A13466" t="s">
        <v>726</v>
      </c>
      <c r="B13466">
        <v>7950</v>
      </c>
      <c r="C13466" s="593">
        <v>6.6250000000000003E-2</v>
      </c>
      <c r="D13466" t="s">
        <v>4586</v>
      </c>
      <c r="E13466">
        <v>6.6250000000000003E-2</v>
      </c>
      <c r="F13466">
        <v>0</v>
      </c>
      <c r="G13466">
        <v>0</v>
      </c>
      <c r="H13466">
        <v>0</v>
      </c>
      <c r="I13466">
        <v>0</v>
      </c>
    </row>
    <row r="13467" spans="1:9" x14ac:dyDescent="0.25">
      <c r="A13467" t="s">
        <v>726</v>
      </c>
      <c r="B13467">
        <v>7960</v>
      </c>
      <c r="C13467" s="593">
        <v>6.6250000000000003E-2</v>
      </c>
      <c r="D13467" t="s">
        <v>4486</v>
      </c>
      <c r="E13467">
        <v>6.6250000000000003E-2</v>
      </c>
      <c r="F13467">
        <v>0</v>
      </c>
      <c r="G13467">
        <v>0</v>
      </c>
      <c r="H13467">
        <v>0</v>
      </c>
      <c r="I13467">
        <v>0</v>
      </c>
    </row>
    <row r="13468" spans="1:9" x14ac:dyDescent="0.25">
      <c r="A13468" t="s">
        <v>726</v>
      </c>
      <c r="B13468">
        <v>7961</v>
      </c>
      <c r="C13468" s="593">
        <v>6.6250000000000003E-2</v>
      </c>
      <c r="D13468" t="s">
        <v>4581</v>
      </c>
      <c r="E13468">
        <v>6.6250000000000003E-2</v>
      </c>
      <c r="F13468">
        <v>0</v>
      </c>
      <c r="G13468">
        <v>0</v>
      </c>
      <c r="H13468">
        <v>0</v>
      </c>
      <c r="I13468">
        <v>0</v>
      </c>
    </row>
    <row r="13469" spans="1:9" x14ac:dyDescent="0.25">
      <c r="A13469" t="s">
        <v>726</v>
      </c>
      <c r="B13469">
        <v>7962</v>
      </c>
      <c r="C13469" s="593">
        <v>6.6250000000000003E-2</v>
      </c>
      <c r="D13469" t="s">
        <v>4581</v>
      </c>
      <c r="E13469">
        <v>6.6250000000000003E-2</v>
      </c>
      <c r="F13469">
        <v>0</v>
      </c>
      <c r="G13469">
        <v>0</v>
      </c>
      <c r="H13469">
        <v>0</v>
      </c>
      <c r="I13469">
        <v>0</v>
      </c>
    </row>
    <row r="13470" spans="1:9" x14ac:dyDescent="0.25">
      <c r="A13470" t="s">
        <v>726</v>
      </c>
      <c r="B13470">
        <v>7963</v>
      </c>
      <c r="C13470" s="593">
        <v>6.6250000000000003E-2</v>
      </c>
      <c r="D13470" t="s">
        <v>4587</v>
      </c>
      <c r="E13470">
        <v>6.6250000000000003E-2</v>
      </c>
      <c r="F13470">
        <v>0</v>
      </c>
      <c r="G13470">
        <v>0</v>
      </c>
      <c r="H13470">
        <v>0</v>
      </c>
      <c r="I13470">
        <v>0</v>
      </c>
    </row>
    <row r="13471" spans="1:9" x14ac:dyDescent="0.25">
      <c r="A13471" t="s">
        <v>726</v>
      </c>
      <c r="B13471">
        <v>7970</v>
      </c>
      <c r="C13471" s="593">
        <v>6.6250000000000003E-2</v>
      </c>
      <c r="D13471" t="s">
        <v>1431</v>
      </c>
      <c r="E13471">
        <v>6.6250000000000003E-2</v>
      </c>
      <c r="F13471">
        <v>0</v>
      </c>
      <c r="G13471">
        <v>0</v>
      </c>
      <c r="H13471">
        <v>0</v>
      </c>
      <c r="I13471">
        <v>0</v>
      </c>
    </row>
    <row r="13472" spans="1:9" x14ac:dyDescent="0.25">
      <c r="A13472" t="s">
        <v>726</v>
      </c>
      <c r="B13472">
        <v>7974</v>
      </c>
      <c r="C13472" s="593">
        <v>6.6250000000000003E-2</v>
      </c>
      <c r="D13472" t="s">
        <v>4488</v>
      </c>
      <c r="E13472">
        <v>6.6250000000000003E-2</v>
      </c>
      <c r="F13472">
        <v>0</v>
      </c>
      <c r="G13472">
        <v>0</v>
      </c>
      <c r="H13472">
        <v>0</v>
      </c>
      <c r="I13472">
        <v>0</v>
      </c>
    </row>
    <row r="13473" spans="1:9" x14ac:dyDescent="0.25">
      <c r="A13473" t="s">
        <v>726</v>
      </c>
      <c r="B13473">
        <v>7976</v>
      </c>
      <c r="C13473" s="593">
        <v>6.6250000000000003E-2</v>
      </c>
      <c r="D13473" t="s">
        <v>4588</v>
      </c>
      <c r="E13473">
        <v>6.6250000000000003E-2</v>
      </c>
      <c r="F13473">
        <v>0</v>
      </c>
      <c r="G13473">
        <v>0</v>
      </c>
      <c r="H13473">
        <v>0</v>
      </c>
      <c r="I13473">
        <v>0</v>
      </c>
    </row>
    <row r="13474" spans="1:9" x14ac:dyDescent="0.25">
      <c r="A13474" t="s">
        <v>726</v>
      </c>
      <c r="B13474">
        <v>7977</v>
      </c>
      <c r="C13474" s="593">
        <v>6.6250000000000003E-2</v>
      </c>
      <c r="D13474" t="s">
        <v>4589</v>
      </c>
      <c r="E13474">
        <v>6.6250000000000003E-2</v>
      </c>
      <c r="F13474">
        <v>0</v>
      </c>
      <c r="G13474">
        <v>0</v>
      </c>
      <c r="H13474">
        <v>0</v>
      </c>
      <c r="I13474">
        <v>0</v>
      </c>
    </row>
    <row r="13475" spans="1:9" x14ac:dyDescent="0.25">
      <c r="A13475" t="s">
        <v>726</v>
      </c>
      <c r="B13475">
        <v>7978</v>
      </c>
      <c r="C13475" s="593">
        <v>6.6250000000000003E-2</v>
      </c>
      <c r="D13475" t="s">
        <v>4583</v>
      </c>
      <c r="E13475">
        <v>6.6250000000000003E-2</v>
      </c>
      <c r="F13475">
        <v>0</v>
      </c>
      <c r="G13475">
        <v>0</v>
      </c>
      <c r="H13475">
        <v>0</v>
      </c>
      <c r="I13475">
        <v>0</v>
      </c>
    </row>
    <row r="13476" spans="1:9" x14ac:dyDescent="0.25">
      <c r="A13476" t="s">
        <v>726</v>
      </c>
      <c r="B13476">
        <v>7979</v>
      </c>
      <c r="C13476" s="593">
        <v>6.6250000000000003E-2</v>
      </c>
      <c r="D13476" t="s">
        <v>4583</v>
      </c>
      <c r="E13476">
        <v>6.6250000000000003E-2</v>
      </c>
      <c r="F13476">
        <v>0</v>
      </c>
      <c r="G13476">
        <v>0</v>
      </c>
      <c r="H13476">
        <v>0</v>
      </c>
      <c r="I13476">
        <v>0</v>
      </c>
    </row>
    <row r="13477" spans="1:9" x14ac:dyDescent="0.25">
      <c r="A13477" t="s">
        <v>726</v>
      </c>
      <c r="B13477">
        <v>7980</v>
      </c>
      <c r="C13477" s="593">
        <v>6.6250000000000003E-2</v>
      </c>
      <c r="D13477" t="s">
        <v>4582</v>
      </c>
      <c r="E13477">
        <v>6.6250000000000003E-2</v>
      </c>
      <c r="F13477">
        <v>0</v>
      </c>
      <c r="G13477">
        <v>0</v>
      </c>
      <c r="H13477">
        <v>0</v>
      </c>
      <c r="I13477">
        <v>0</v>
      </c>
    </row>
    <row r="13478" spans="1:9" x14ac:dyDescent="0.25">
      <c r="A13478" t="s">
        <v>726</v>
      </c>
      <c r="B13478">
        <v>7981</v>
      </c>
      <c r="C13478" s="593">
        <v>6.6250000000000003E-2</v>
      </c>
      <c r="D13478" t="s">
        <v>4581</v>
      </c>
      <c r="E13478">
        <v>6.6250000000000003E-2</v>
      </c>
      <c r="F13478">
        <v>0</v>
      </c>
      <c r="G13478">
        <v>0</v>
      </c>
      <c r="H13478">
        <v>0</v>
      </c>
      <c r="I13478">
        <v>0</v>
      </c>
    </row>
    <row r="13479" spans="1:9" x14ac:dyDescent="0.25">
      <c r="A13479" t="s">
        <v>726</v>
      </c>
      <c r="B13479">
        <v>7999</v>
      </c>
      <c r="C13479" s="593">
        <v>6.6250000000000003E-2</v>
      </c>
      <c r="D13479" t="s">
        <v>4590</v>
      </c>
      <c r="E13479">
        <v>6.6250000000000003E-2</v>
      </c>
      <c r="F13479">
        <v>0</v>
      </c>
      <c r="G13479">
        <v>0</v>
      </c>
      <c r="H13479">
        <v>0</v>
      </c>
      <c r="I13479">
        <v>0</v>
      </c>
    </row>
    <row r="13480" spans="1:9" x14ac:dyDescent="0.25">
      <c r="A13480" t="s">
        <v>726</v>
      </c>
      <c r="B13480">
        <v>8001</v>
      </c>
      <c r="C13480" s="593">
        <v>6.6250000000000003E-2</v>
      </c>
      <c r="D13480" t="s">
        <v>4591</v>
      </c>
      <c r="E13480">
        <v>6.6250000000000003E-2</v>
      </c>
      <c r="F13480">
        <v>0</v>
      </c>
      <c r="G13480">
        <v>0</v>
      </c>
      <c r="H13480">
        <v>0</v>
      </c>
      <c r="I13480">
        <v>0</v>
      </c>
    </row>
    <row r="13481" spans="1:9" x14ac:dyDescent="0.25">
      <c r="A13481" t="s">
        <v>726</v>
      </c>
      <c r="B13481">
        <v>8002</v>
      </c>
      <c r="C13481" s="593">
        <v>6.6250000000000003E-2</v>
      </c>
      <c r="D13481" t="s">
        <v>4592</v>
      </c>
      <c r="E13481">
        <v>6.6250000000000003E-2</v>
      </c>
      <c r="F13481">
        <v>0</v>
      </c>
      <c r="G13481">
        <v>0</v>
      </c>
      <c r="H13481">
        <v>0</v>
      </c>
      <c r="I13481">
        <v>0</v>
      </c>
    </row>
    <row r="13482" spans="1:9" x14ac:dyDescent="0.25">
      <c r="A13482" t="s">
        <v>726</v>
      </c>
      <c r="B13482">
        <v>8003</v>
      </c>
      <c r="C13482" s="593">
        <v>6.6250000000000003E-2</v>
      </c>
      <c r="D13482" t="s">
        <v>4593</v>
      </c>
      <c r="E13482">
        <v>6.6250000000000003E-2</v>
      </c>
      <c r="F13482">
        <v>0</v>
      </c>
      <c r="G13482">
        <v>0</v>
      </c>
      <c r="H13482">
        <v>0</v>
      </c>
      <c r="I13482">
        <v>0</v>
      </c>
    </row>
    <row r="13483" spans="1:9" x14ac:dyDescent="0.25">
      <c r="A13483" t="s">
        <v>726</v>
      </c>
      <c r="B13483">
        <v>8004</v>
      </c>
      <c r="C13483" s="593">
        <v>6.6250000000000003E-2</v>
      </c>
      <c r="D13483" t="s">
        <v>4594</v>
      </c>
      <c r="E13483">
        <v>6.6250000000000003E-2</v>
      </c>
      <c r="F13483">
        <v>0</v>
      </c>
      <c r="G13483">
        <v>0</v>
      </c>
      <c r="H13483">
        <v>0</v>
      </c>
      <c r="I13483">
        <v>0</v>
      </c>
    </row>
    <row r="13484" spans="1:9" x14ac:dyDescent="0.25">
      <c r="A13484" t="s">
        <v>726</v>
      </c>
      <c r="B13484">
        <v>8005</v>
      </c>
      <c r="C13484" s="593">
        <v>6.6250000000000003E-2</v>
      </c>
      <c r="D13484" t="s">
        <v>4595</v>
      </c>
      <c r="E13484">
        <v>6.6250000000000003E-2</v>
      </c>
      <c r="F13484">
        <v>0</v>
      </c>
      <c r="G13484">
        <v>0</v>
      </c>
      <c r="H13484">
        <v>0</v>
      </c>
      <c r="I13484">
        <v>0</v>
      </c>
    </row>
    <row r="13485" spans="1:9" x14ac:dyDescent="0.25">
      <c r="A13485" t="s">
        <v>726</v>
      </c>
      <c r="B13485">
        <v>8006</v>
      </c>
      <c r="C13485" s="593">
        <v>6.6250000000000003E-2</v>
      </c>
      <c r="D13485" t="s">
        <v>4596</v>
      </c>
      <c r="E13485">
        <v>6.6250000000000003E-2</v>
      </c>
      <c r="F13485">
        <v>0</v>
      </c>
      <c r="G13485">
        <v>0</v>
      </c>
      <c r="H13485">
        <v>0</v>
      </c>
      <c r="I13485">
        <v>0</v>
      </c>
    </row>
    <row r="13486" spans="1:9" x14ac:dyDescent="0.25">
      <c r="A13486" t="s">
        <v>726</v>
      </c>
      <c r="B13486">
        <v>8007</v>
      </c>
      <c r="C13486" s="593">
        <v>6.6250000000000003E-2</v>
      </c>
      <c r="D13486" t="s">
        <v>4597</v>
      </c>
      <c r="E13486">
        <v>6.6250000000000003E-2</v>
      </c>
      <c r="F13486">
        <v>0</v>
      </c>
      <c r="G13486">
        <v>0</v>
      </c>
      <c r="H13486">
        <v>0</v>
      </c>
      <c r="I13486">
        <v>0</v>
      </c>
    </row>
    <row r="13487" spans="1:9" x14ac:dyDescent="0.25">
      <c r="A13487" t="s">
        <v>726</v>
      </c>
      <c r="B13487">
        <v>8008</v>
      </c>
      <c r="C13487" s="593">
        <v>6.6250000000000003E-2</v>
      </c>
      <c r="D13487" t="s">
        <v>4598</v>
      </c>
      <c r="E13487">
        <v>6.6250000000000003E-2</v>
      </c>
      <c r="F13487">
        <v>0</v>
      </c>
      <c r="G13487">
        <v>0</v>
      </c>
      <c r="H13487">
        <v>0</v>
      </c>
      <c r="I13487">
        <v>0</v>
      </c>
    </row>
    <row r="13488" spans="1:9" x14ac:dyDescent="0.25">
      <c r="A13488" t="s">
        <v>726</v>
      </c>
      <c r="B13488">
        <v>8009</v>
      </c>
      <c r="C13488" s="593">
        <v>6.6250000000000003E-2</v>
      </c>
      <c r="D13488" t="s">
        <v>4599</v>
      </c>
      <c r="E13488">
        <v>6.6250000000000003E-2</v>
      </c>
      <c r="F13488">
        <v>0</v>
      </c>
      <c r="G13488">
        <v>0</v>
      </c>
      <c r="H13488">
        <v>0</v>
      </c>
      <c r="I13488">
        <v>0</v>
      </c>
    </row>
    <row r="13489" spans="1:9" x14ac:dyDescent="0.25">
      <c r="A13489" t="s">
        <v>726</v>
      </c>
      <c r="B13489">
        <v>8010</v>
      </c>
      <c r="C13489" s="593">
        <v>6.6250000000000003E-2</v>
      </c>
      <c r="D13489" t="s">
        <v>3874</v>
      </c>
      <c r="E13489">
        <v>6.6250000000000003E-2</v>
      </c>
      <c r="F13489">
        <v>0</v>
      </c>
      <c r="G13489">
        <v>0</v>
      </c>
      <c r="H13489">
        <v>0</v>
      </c>
      <c r="I13489">
        <v>0</v>
      </c>
    </row>
    <row r="13490" spans="1:9" x14ac:dyDescent="0.25">
      <c r="A13490" t="s">
        <v>726</v>
      </c>
      <c r="B13490">
        <v>8011</v>
      </c>
      <c r="C13490" s="593">
        <v>6.6250000000000003E-2</v>
      </c>
      <c r="D13490" t="s">
        <v>4600</v>
      </c>
      <c r="E13490">
        <v>6.6250000000000003E-2</v>
      </c>
      <c r="F13490">
        <v>0</v>
      </c>
      <c r="G13490">
        <v>0</v>
      </c>
      <c r="H13490">
        <v>0</v>
      </c>
      <c r="I13490">
        <v>0</v>
      </c>
    </row>
    <row r="13491" spans="1:9" x14ac:dyDescent="0.25">
      <c r="A13491" t="s">
        <v>726</v>
      </c>
      <c r="B13491">
        <v>8012</v>
      </c>
      <c r="C13491" s="593">
        <v>6.6250000000000003E-2</v>
      </c>
      <c r="D13491" t="s">
        <v>4601</v>
      </c>
      <c r="E13491">
        <v>6.6250000000000003E-2</v>
      </c>
      <c r="F13491">
        <v>0</v>
      </c>
      <c r="G13491">
        <v>0</v>
      </c>
      <c r="H13491">
        <v>0</v>
      </c>
      <c r="I13491">
        <v>0</v>
      </c>
    </row>
    <row r="13492" spans="1:9" x14ac:dyDescent="0.25">
      <c r="A13492" t="s">
        <v>726</v>
      </c>
      <c r="B13492">
        <v>8014</v>
      </c>
      <c r="C13492" s="593">
        <v>6.6250000000000003E-2</v>
      </c>
      <c r="D13492" t="s">
        <v>4602</v>
      </c>
      <c r="E13492">
        <v>6.6250000000000003E-2</v>
      </c>
      <c r="F13492">
        <v>0</v>
      </c>
      <c r="G13492">
        <v>0</v>
      </c>
      <c r="H13492">
        <v>0</v>
      </c>
      <c r="I13492">
        <v>0</v>
      </c>
    </row>
    <row r="13493" spans="1:9" x14ac:dyDescent="0.25">
      <c r="A13493" t="s">
        <v>726</v>
      </c>
      <c r="B13493">
        <v>8015</v>
      </c>
      <c r="C13493" s="593">
        <v>6.6250000000000003E-2</v>
      </c>
      <c r="D13493" t="s">
        <v>4600</v>
      </c>
      <c r="E13493">
        <v>6.6250000000000003E-2</v>
      </c>
      <c r="F13493">
        <v>0</v>
      </c>
      <c r="G13493">
        <v>0</v>
      </c>
      <c r="H13493">
        <v>0</v>
      </c>
      <c r="I13493">
        <v>0</v>
      </c>
    </row>
    <row r="13494" spans="1:9" x14ac:dyDescent="0.25">
      <c r="A13494" t="s">
        <v>726</v>
      </c>
      <c r="B13494">
        <v>8016</v>
      </c>
      <c r="C13494" s="593">
        <v>6.6250000000000003E-2</v>
      </c>
      <c r="D13494" t="s">
        <v>4603</v>
      </c>
      <c r="E13494">
        <v>6.6250000000000003E-2</v>
      </c>
      <c r="F13494">
        <v>0</v>
      </c>
      <c r="G13494">
        <v>0</v>
      </c>
      <c r="H13494">
        <v>0</v>
      </c>
      <c r="I13494">
        <v>0</v>
      </c>
    </row>
    <row r="13495" spans="1:9" x14ac:dyDescent="0.25">
      <c r="A13495" t="s">
        <v>726</v>
      </c>
      <c r="B13495">
        <v>8018</v>
      </c>
      <c r="C13495" s="593">
        <v>6.6250000000000003E-2</v>
      </c>
      <c r="D13495" t="s">
        <v>4604</v>
      </c>
      <c r="E13495">
        <v>6.6250000000000003E-2</v>
      </c>
      <c r="F13495">
        <v>0</v>
      </c>
      <c r="G13495">
        <v>0</v>
      </c>
      <c r="H13495">
        <v>0</v>
      </c>
      <c r="I13495">
        <v>0</v>
      </c>
    </row>
    <row r="13496" spans="1:9" x14ac:dyDescent="0.25">
      <c r="A13496" t="s">
        <v>726</v>
      </c>
      <c r="B13496">
        <v>8019</v>
      </c>
      <c r="C13496" s="593">
        <v>6.6250000000000003E-2</v>
      </c>
      <c r="D13496" t="s">
        <v>4605</v>
      </c>
      <c r="E13496">
        <v>6.6250000000000003E-2</v>
      </c>
      <c r="F13496">
        <v>0</v>
      </c>
      <c r="G13496">
        <v>0</v>
      </c>
      <c r="H13496">
        <v>0</v>
      </c>
      <c r="I13496">
        <v>0</v>
      </c>
    </row>
    <row r="13497" spans="1:9" x14ac:dyDescent="0.25">
      <c r="A13497" t="s">
        <v>726</v>
      </c>
      <c r="B13497">
        <v>8020</v>
      </c>
      <c r="C13497" s="593">
        <v>6.6250000000000003E-2</v>
      </c>
      <c r="D13497" t="s">
        <v>4606</v>
      </c>
      <c r="E13497">
        <v>6.6250000000000003E-2</v>
      </c>
      <c r="F13497">
        <v>0</v>
      </c>
      <c r="G13497">
        <v>0</v>
      </c>
      <c r="H13497">
        <v>0</v>
      </c>
      <c r="I13497">
        <v>0</v>
      </c>
    </row>
    <row r="13498" spans="1:9" x14ac:dyDescent="0.25">
      <c r="A13498" t="s">
        <v>726</v>
      </c>
      <c r="B13498">
        <v>8021</v>
      </c>
      <c r="C13498" s="593">
        <v>6.6250000000000003E-2</v>
      </c>
      <c r="D13498" t="s">
        <v>4607</v>
      </c>
      <c r="E13498">
        <v>6.6250000000000003E-2</v>
      </c>
      <c r="F13498">
        <v>0</v>
      </c>
      <c r="G13498">
        <v>0</v>
      </c>
      <c r="H13498">
        <v>0</v>
      </c>
      <c r="I13498">
        <v>0</v>
      </c>
    </row>
    <row r="13499" spans="1:9" x14ac:dyDescent="0.25">
      <c r="A13499" t="s">
        <v>726</v>
      </c>
      <c r="B13499">
        <v>8022</v>
      </c>
      <c r="C13499" s="593">
        <v>6.6250000000000003E-2</v>
      </c>
      <c r="D13499" t="s">
        <v>4600</v>
      </c>
      <c r="E13499">
        <v>6.6250000000000003E-2</v>
      </c>
      <c r="F13499">
        <v>0</v>
      </c>
      <c r="G13499">
        <v>0</v>
      </c>
      <c r="H13499">
        <v>0</v>
      </c>
      <c r="I13499">
        <v>0</v>
      </c>
    </row>
    <row r="13500" spans="1:9" x14ac:dyDescent="0.25">
      <c r="A13500" t="s">
        <v>726</v>
      </c>
      <c r="B13500">
        <v>8023</v>
      </c>
      <c r="C13500" s="593">
        <v>6.6250000000000003E-2</v>
      </c>
      <c r="D13500" t="s">
        <v>4608</v>
      </c>
      <c r="E13500">
        <v>6.6250000000000003E-2</v>
      </c>
      <c r="F13500">
        <v>0</v>
      </c>
      <c r="G13500">
        <v>0</v>
      </c>
      <c r="H13500">
        <v>0</v>
      </c>
      <c r="I13500">
        <v>0</v>
      </c>
    </row>
    <row r="13501" spans="1:9" x14ac:dyDescent="0.25">
      <c r="A13501" t="s">
        <v>726</v>
      </c>
      <c r="B13501">
        <v>8025</v>
      </c>
      <c r="C13501" s="593">
        <v>6.6250000000000003E-2</v>
      </c>
      <c r="D13501" t="s">
        <v>4609</v>
      </c>
      <c r="E13501">
        <v>6.6250000000000003E-2</v>
      </c>
      <c r="F13501">
        <v>0</v>
      </c>
      <c r="G13501">
        <v>0</v>
      </c>
      <c r="H13501">
        <v>0</v>
      </c>
      <c r="I13501">
        <v>0</v>
      </c>
    </row>
    <row r="13502" spans="1:9" x14ac:dyDescent="0.25">
      <c r="A13502" t="s">
        <v>726</v>
      </c>
      <c r="B13502">
        <v>8026</v>
      </c>
      <c r="C13502" s="593">
        <v>6.6250000000000003E-2</v>
      </c>
      <c r="D13502" t="s">
        <v>4610</v>
      </c>
      <c r="E13502">
        <v>6.6250000000000003E-2</v>
      </c>
      <c r="F13502">
        <v>0</v>
      </c>
      <c r="G13502">
        <v>0</v>
      </c>
      <c r="H13502">
        <v>0</v>
      </c>
      <c r="I13502">
        <v>0</v>
      </c>
    </row>
    <row r="13503" spans="1:9" x14ac:dyDescent="0.25">
      <c r="A13503" t="s">
        <v>726</v>
      </c>
      <c r="B13503">
        <v>8027</v>
      </c>
      <c r="C13503" s="593">
        <v>6.6250000000000003E-2</v>
      </c>
      <c r="D13503" t="s">
        <v>4611</v>
      </c>
      <c r="E13503">
        <v>6.6250000000000003E-2</v>
      </c>
      <c r="F13503">
        <v>0</v>
      </c>
      <c r="G13503">
        <v>0</v>
      </c>
      <c r="H13503">
        <v>0</v>
      </c>
      <c r="I13503">
        <v>0</v>
      </c>
    </row>
    <row r="13504" spans="1:9" x14ac:dyDescent="0.25">
      <c r="A13504" t="s">
        <v>726</v>
      </c>
      <c r="B13504">
        <v>8028</v>
      </c>
      <c r="C13504" s="593">
        <v>6.6250000000000003E-2</v>
      </c>
      <c r="D13504" t="s">
        <v>2689</v>
      </c>
      <c r="E13504">
        <v>6.6250000000000003E-2</v>
      </c>
      <c r="F13504">
        <v>0</v>
      </c>
      <c r="G13504">
        <v>0</v>
      </c>
      <c r="H13504">
        <v>0</v>
      </c>
      <c r="I13504">
        <v>0</v>
      </c>
    </row>
    <row r="13505" spans="1:9" x14ac:dyDescent="0.25">
      <c r="A13505" t="s">
        <v>726</v>
      </c>
      <c r="B13505">
        <v>8029</v>
      </c>
      <c r="C13505" s="593">
        <v>6.6250000000000003E-2</v>
      </c>
      <c r="D13505" t="s">
        <v>4597</v>
      </c>
      <c r="E13505">
        <v>6.6250000000000003E-2</v>
      </c>
      <c r="F13505">
        <v>0</v>
      </c>
      <c r="G13505">
        <v>0</v>
      </c>
      <c r="H13505">
        <v>0</v>
      </c>
      <c r="I13505">
        <v>0</v>
      </c>
    </row>
    <row r="13506" spans="1:9" x14ac:dyDescent="0.25">
      <c r="A13506" t="s">
        <v>726</v>
      </c>
      <c r="B13506">
        <v>8030</v>
      </c>
      <c r="C13506" s="593">
        <v>6.6250000000000003E-2</v>
      </c>
      <c r="D13506" t="s">
        <v>4612</v>
      </c>
      <c r="E13506">
        <v>6.6250000000000003E-2</v>
      </c>
      <c r="F13506">
        <v>0</v>
      </c>
      <c r="G13506">
        <v>0</v>
      </c>
      <c r="H13506">
        <v>0</v>
      </c>
      <c r="I13506">
        <v>0</v>
      </c>
    </row>
    <row r="13507" spans="1:9" x14ac:dyDescent="0.25">
      <c r="A13507" t="s">
        <v>726</v>
      </c>
      <c r="B13507">
        <v>8031</v>
      </c>
      <c r="C13507" s="593">
        <v>6.6250000000000003E-2</v>
      </c>
      <c r="D13507" t="s">
        <v>3038</v>
      </c>
      <c r="E13507">
        <v>6.6250000000000003E-2</v>
      </c>
      <c r="F13507">
        <v>0</v>
      </c>
      <c r="G13507">
        <v>0</v>
      </c>
      <c r="H13507">
        <v>0</v>
      </c>
      <c r="I13507">
        <v>0</v>
      </c>
    </row>
    <row r="13508" spans="1:9" x14ac:dyDescent="0.25">
      <c r="A13508" t="s">
        <v>726</v>
      </c>
      <c r="B13508">
        <v>8032</v>
      </c>
      <c r="C13508" s="593">
        <v>6.6250000000000003E-2</v>
      </c>
      <c r="D13508" t="s">
        <v>4601</v>
      </c>
      <c r="E13508">
        <v>6.6250000000000003E-2</v>
      </c>
      <c r="F13508">
        <v>0</v>
      </c>
      <c r="G13508">
        <v>0</v>
      </c>
      <c r="H13508">
        <v>0</v>
      </c>
      <c r="I13508">
        <v>0</v>
      </c>
    </row>
    <row r="13509" spans="1:9" x14ac:dyDescent="0.25">
      <c r="A13509" t="s">
        <v>726</v>
      </c>
      <c r="B13509">
        <v>8033</v>
      </c>
      <c r="C13509" s="593">
        <v>6.6250000000000003E-2</v>
      </c>
      <c r="D13509" t="s">
        <v>4613</v>
      </c>
      <c r="E13509">
        <v>6.6250000000000003E-2</v>
      </c>
      <c r="F13509">
        <v>0</v>
      </c>
      <c r="G13509">
        <v>0</v>
      </c>
      <c r="H13509">
        <v>0</v>
      </c>
      <c r="I13509">
        <v>0</v>
      </c>
    </row>
    <row r="13510" spans="1:9" x14ac:dyDescent="0.25">
      <c r="A13510" t="s">
        <v>726</v>
      </c>
      <c r="B13510">
        <v>8034</v>
      </c>
      <c r="C13510" s="593">
        <v>6.6250000000000003E-2</v>
      </c>
      <c r="D13510" t="s">
        <v>4614</v>
      </c>
      <c r="E13510">
        <v>6.6250000000000003E-2</v>
      </c>
      <c r="F13510">
        <v>0</v>
      </c>
      <c r="G13510">
        <v>0</v>
      </c>
      <c r="H13510">
        <v>0</v>
      </c>
      <c r="I13510">
        <v>0</v>
      </c>
    </row>
    <row r="13511" spans="1:9" x14ac:dyDescent="0.25">
      <c r="A13511" t="s">
        <v>726</v>
      </c>
      <c r="B13511">
        <v>8035</v>
      </c>
      <c r="C13511" s="593">
        <v>6.6250000000000003E-2</v>
      </c>
      <c r="D13511" t="s">
        <v>3038</v>
      </c>
      <c r="E13511">
        <v>6.6250000000000003E-2</v>
      </c>
      <c r="F13511">
        <v>0</v>
      </c>
      <c r="G13511">
        <v>0</v>
      </c>
      <c r="H13511">
        <v>0</v>
      </c>
      <c r="I13511">
        <v>0</v>
      </c>
    </row>
    <row r="13512" spans="1:9" x14ac:dyDescent="0.25">
      <c r="A13512" t="s">
        <v>726</v>
      </c>
      <c r="B13512">
        <v>8036</v>
      </c>
      <c r="C13512" s="593">
        <v>6.6250000000000003E-2</v>
      </c>
      <c r="D13512" t="s">
        <v>4615</v>
      </c>
      <c r="E13512">
        <v>6.6250000000000003E-2</v>
      </c>
      <c r="F13512">
        <v>0</v>
      </c>
      <c r="G13512">
        <v>0</v>
      </c>
      <c r="H13512">
        <v>0</v>
      </c>
      <c r="I13512">
        <v>0</v>
      </c>
    </row>
    <row r="13513" spans="1:9" x14ac:dyDescent="0.25">
      <c r="A13513" t="s">
        <v>726</v>
      </c>
      <c r="B13513">
        <v>8037</v>
      </c>
      <c r="C13513" s="593">
        <v>6.6250000000000003E-2</v>
      </c>
      <c r="D13513" t="s">
        <v>4616</v>
      </c>
      <c r="E13513">
        <v>6.6250000000000003E-2</v>
      </c>
      <c r="F13513">
        <v>0</v>
      </c>
      <c r="G13513">
        <v>0</v>
      </c>
      <c r="H13513">
        <v>0</v>
      </c>
      <c r="I13513">
        <v>0</v>
      </c>
    </row>
    <row r="13514" spans="1:9" x14ac:dyDescent="0.25">
      <c r="A13514" t="s">
        <v>726</v>
      </c>
      <c r="B13514">
        <v>8038</v>
      </c>
      <c r="C13514" s="593">
        <v>6.6250000000000003E-2</v>
      </c>
      <c r="D13514" t="s">
        <v>4617</v>
      </c>
      <c r="E13514">
        <v>6.6250000000000003E-2</v>
      </c>
      <c r="F13514">
        <v>0</v>
      </c>
      <c r="G13514">
        <v>0</v>
      </c>
      <c r="H13514">
        <v>0</v>
      </c>
      <c r="I13514">
        <v>0</v>
      </c>
    </row>
    <row r="13515" spans="1:9" x14ac:dyDescent="0.25">
      <c r="A13515" t="s">
        <v>726</v>
      </c>
      <c r="B13515">
        <v>8039</v>
      </c>
      <c r="C13515" s="593">
        <v>6.6250000000000003E-2</v>
      </c>
      <c r="D13515" t="s">
        <v>4618</v>
      </c>
      <c r="E13515">
        <v>6.6250000000000003E-2</v>
      </c>
      <c r="F13515">
        <v>0</v>
      </c>
      <c r="G13515">
        <v>0</v>
      </c>
      <c r="H13515">
        <v>0</v>
      </c>
      <c r="I13515">
        <v>0</v>
      </c>
    </row>
    <row r="13516" spans="1:9" x14ac:dyDescent="0.25">
      <c r="A13516" t="s">
        <v>726</v>
      </c>
      <c r="B13516">
        <v>8041</v>
      </c>
      <c r="C13516" s="593">
        <v>6.6250000000000003E-2</v>
      </c>
      <c r="D13516" t="s">
        <v>4619</v>
      </c>
      <c r="E13516">
        <v>6.6250000000000003E-2</v>
      </c>
      <c r="F13516">
        <v>0</v>
      </c>
      <c r="G13516">
        <v>0</v>
      </c>
      <c r="H13516">
        <v>0</v>
      </c>
      <c r="I13516">
        <v>0</v>
      </c>
    </row>
    <row r="13517" spans="1:9" x14ac:dyDescent="0.25">
      <c r="A13517" t="s">
        <v>726</v>
      </c>
      <c r="B13517">
        <v>8042</v>
      </c>
      <c r="C13517" s="593">
        <v>6.6250000000000003E-2</v>
      </c>
      <c r="D13517" t="s">
        <v>4619</v>
      </c>
      <c r="E13517">
        <v>6.6250000000000003E-2</v>
      </c>
      <c r="F13517">
        <v>0</v>
      </c>
      <c r="G13517">
        <v>0</v>
      </c>
      <c r="H13517">
        <v>0</v>
      </c>
      <c r="I13517">
        <v>0</v>
      </c>
    </row>
    <row r="13518" spans="1:9" x14ac:dyDescent="0.25">
      <c r="A13518" t="s">
        <v>726</v>
      </c>
      <c r="B13518">
        <v>8043</v>
      </c>
      <c r="C13518" s="593">
        <v>6.6250000000000003E-2</v>
      </c>
      <c r="D13518" t="s">
        <v>4620</v>
      </c>
      <c r="E13518">
        <v>6.6250000000000003E-2</v>
      </c>
      <c r="F13518">
        <v>0</v>
      </c>
      <c r="G13518">
        <v>0</v>
      </c>
      <c r="H13518">
        <v>0</v>
      </c>
      <c r="I13518">
        <v>0</v>
      </c>
    </row>
    <row r="13519" spans="1:9" x14ac:dyDescent="0.25">
      <c r="A13519" t="s">
        <v>726</v>
      </c>
      <c r="B13519">
        <v>8045</v>
      </c>
      <c r="C13519" s="593">
        <v>6.6250000000000003E-2</v>
      </c>
      <c r="D13519" t="s">
        <v>4620</v>
      </c>
      <c r="E13519">
        <v>6.6250000000000003E-2</v>
      </c>
      <c r="F13519">
        <v>0</v>
      </c>
      <c r="G13519">
        <v>0</v>
      </c>
      <c r="H13519">
        <v>0</v>
      </c>
      <c r="I13519">
        <v>0</v>
      </c>
    </row>
    <row r="13520" spans="1:9" x14ac:dyDescent="0.25">
      <c r="A13520" t="s">
        <v>726</v>
      </c>
      <c r="B13520">
        <v>8046</v>
      </c>
      <c r="C13520" s="593">
        <v>6.6250000000000003E-2</v>
      </c>
      <c r="D13520" t="s">
        <v>4621</v>
      </c>
      <c r="E13520">
        <v>6.6250000000000003E-2</v>
      </c>
      <c r="F13520">
        <v>0</v>
      </c>
      <c r="G13520">
        <v>0</v>
      </c>
      <c r="H13520">
        <v>0</v>
      </c>
      <c r="I13520">
        <v>0</v>
      </c>
    </row>
    <row r="13521" spans="1:9" x14ac:dyDescent="0.25">
      <c r="A13521" t="s">
        <v>726</v>
      </c>
      <c r="B13521">
        <v>8048</v>
      </c>
      <c r="C13521" s="593">
        <v>6.6250000000000003E-2</v>
      </c>
      <c r="D13521" t="s">
        <v>4622</v>
      </c>
      <c r="E13521">
        <v>6.6250000000000003E-2</v>
      </c>
      <c r="F13521">
        <v>0</v>
      </c>
      <c r="G13521">
        <v>0</v>
      </c>
      <c r="H13521">
        <v>0</v>
      </c>
      <c r="I13521">
        <v>0</v>
      </c>
    </row>
    <row r="13522" spans="1:9" x14ac:dyDescent="0.25">
      <c r="A13522" t="s">
        <v>726</v>
      </c>
      <c r="B13522">
        <v>8049</v>
      </c>
      <c r="C13522" s="593">
        <v>6.6250000000000003E-2</v>
      </c>
      <c r="D13522" t="s">
        <v>4597</v>
      </c>
      <c r="E13522">
        <v>6.6250000000000003E-2</v>
      </c>
      <c r="F13522">
        <v>0</v>
      </c>
      <c r="G13522">
        <v>0</v>
      </c>
      <c r="H13522">
        <v>0</v>
      </c>
      <c r="I13522">
        <v>0</v>
      </c>
    </row>
    <row r="13523" spans="1:9" x14ac:dyDescent="0.25">
      <c r="A13523" t="s">
        <v>726</v>
      </c>
      <c r="B13523">
        <v>8050</v>
      </c>
      <c r="C13523" s="593">
        <v>6.6250000000000003E-2</v>
      </c>
      <c r="D13523" t="s">
        <v>4595</v>
      </c>
      <c r="E13523">
        <v>6.6250000000000003E-2</v>
      </c>
      <c r="F13523">
        <v>0</v>
      </c>
      <c r="G13523">
        <v>0</v>
      </c>
      <c r="H13523">
        <v>0</v>
      </c>
      <c r="I13523">
        <v>0</v>
      </c>
    </row>
    <row r="13524" spans="1:9" x14ac:dyDescent="0.25">
      <c r="A13524" t="s">
        <v>726</v>
      </c>
      <c r="B13524">
        <v>8051</v>
      </c>
      <c r="C13524" s="593">
        <v>6.6250000000000003E-2</v>
      </c>
      <c r="D13524" t="s">
        <v>4606</v>
      </c>
      <c r="E13524">
        <v>6.6250000000000003E-2</v>
      </c>
      <c r="F13524">
        <v>0</v>
      </c>
      <c r="G13524">
        <v>0</v>
      </c>
      <c r="H13524">
        <v>0</v>
      </c>
      <c r="I13524">
        <v>0</v>
      </c>
    </row>
    <row r="13525" spans="1:9" x14ac:dyDescent="0.25">
      <c r="A13525" t="s">
        <v>726</v>
      </c>
      <c r="B13525">
        <v>8052</v>
      </c>
      <c r="C13525" s="593">
        <v>6.6250000000000003E-2</v>
      </c>
      <c r="D13525" t="s">
        <v>4614</v>
      </c>
      <c r="E13525">
        <v>6.6250000000000003E-2</v>
      </c>
      <c r="F13525">
        <v>0</v>
      </c>
      <c r="G13525">
        <v>0</v>
      </c>
      <c r="H13525">
        <v>0</v>
      </c>
      <c r="I13525">
        <v>0</v>
      </c>
    </row>
    <row r="13526" spans="1:9" x14ac:dyDescent="0.25">
      <c r="A13526" t="s">
        <v>726</v>
      </c>
      <c r="B13526">
        <v>8053</v>
      </c>
      <c r="C13526" s="593">
        <v>6.6250000000000003E-2</v>
      </c>
      <c r="D13526" t="s">
        <v>4607</v>
      </c>
      <c r="E13526">
        <v>6.6250000000000003E-2</v>
      </c>
      <c r="F13526">
        <v>0</v>
      </c>
      <c r="G13526">
        <v>0</v>
      </c>
      <c r="H13526">
        <v>0</v>
      </c>
      <c r="I13526">
        <v>0</v>
      </c>
    </row>
    <row r="13527" spans="1:9" x14ac:dyDescent="0.25">
      <c r="A13527" t="s">
        <v>726</v>
      </c>
      <c r="B13527">
        <v>8054</v>
      </c>
      <c r="C13527" s="593">
        <v>6.6250000000000003E-2</v>
      </c>
      <c r="D13527" t="s">
        <v>4623</v>
      </c>
      <c r="E13527">
        <v>6.6250000000000003E-2</v>
      </c>
      <c r="F13527">
        <v>0</v>
      </c>
      <c r="G13527">
        <v>0</v>
      </c>
      <c r="H13527">
        <v>0</v>
      </c>
      <c r="I13527">
        <v>0</v>
      </c>
    </row>
    <row r="13528" spans="1:9" x14ac:dyDescent="0.25">
      <c r="A13528" t="s">
        <v>726</v>
      </c>
      <c r="B13528">
        <v>8055</v>
      </c>
      <c r="C13528" s="593">
        <v>6.6250000000000003E-2</v>
      </c>
      <c r="D13528" t="s">
        <v>4615</v>
      </c>
      <c r="E13528">
        <v>6.6250000000000003E-2</v>
      </c>
      <c r="F13528">
        <v>0</v>
      </c>
      <c r="G13528">
        <v>0</v>
      </c>
      <c r="H13528">
        <v>0</v>
      </c>
      <c r="I13528">
        <v>0</v>
      </c>
    </row>
    <row r="13529" spans="1:9" x14ac:dyDescent="0.25">
      <c r="A13529" t="s">
        <v>726</v>
      </c>
      <c r="B13529">
        <v>8056</v>
      </c>
      <c r="C13529" s="593">
        <v>6.6250000000000003E-2</v>
      </c>
      <c r="D13529" t="s">
        <v>4606</v>
      </c>
      <c r="E13529">
        <v>6.6250000000000003E-2</v>
      </c>
      <c r="F13529">
        <v>0</v>
      </c>
      <c r="G13529">
        <v>0</v>
      </c>
      <c r="H13529">
        <v>0</v>
      </c>
      <c r="I13529">
        <v>0</v>
      </c>
    </row>
    <row r="13530" spans="1:9" x14ac:dyDescent="0.25">
      <c r="A13530" t="s">
        <v>726</v>
      </c>
      <c r="B13530">
        <v>8057</v>
      </c>
      <c r="C13530" s="593">
        <v>6.6250000000000003E-2</v>
      </c>
      <c r="D13530" t="s">
        <v>4614</v>
      </c>
      <c r="E13530">
        <v>6.6250000000000003E-2</v>
      </c>
      <c r="F13530">
        <v>0</v>
      </c>
      <c r="G13530">
        <v>0</v>
      </c>
      <c r="H13530">
        <v>0</v>
      </c>
      <c r="I13530">
        <v>0</v>
      </c>
    </row>
    <row r="13531" spans="1:9" x14ac:dyDescent="0.25">
      <c r="A13531" t="s">
        <v>726</v>
      </c>
      <c r="B13531">
        <v>8059</v>
      </c>
      <c r="C13531" s="593">
        <v>6.6250000000000003E-2</v>
      </c>
      <c r="D13531" t="s">
        <v>4624</v>
      </c>
      <c r="E13531">
        <v>6.6250000000000003E-2</v>
      </c>
      <c r="F13531">
        <v>0</v>
      </c>
      <c r="G13531">
        <v>0</v>
      </c>
      <c r="H13531">
        <v>0</v>
      </c>
      <c r="I13531">
        <v>0</v>
      </c>
    </row>
    <row r="13532" spans="1:9" x14ac:dyDescent="0.25">
      <c r="A13532" t="s">
        <v>726</v>
      </c>
      <c r="B13532">
        <v>8060</v>
      </c>
      <c r="C13532" s="593">
        <v>6.6250000000000003E-2</v>
      </c>
      <c r="D13532" t="s">
        <v>4622</v>
      </c>
      <c r="E13532">
        <v>6.6250000000000003E-2</v>
      </c>
      <c r="F13532">
        <v>0</v>
      </c>
      <c r="G13532">
        <v>0</v>
      </c>
      <c r="H13532">
        <v>0</v>
      </c>
      <c r="I13532">
        <v>0</v>
      </c>
    </row>
    <row r="13533" spans="1:9" x14ac:dyDescent="0.25">
      <c r="A13533" t="s">
        <v>726</v>
      </c>
      <c r="B13533">
        <v>8061</v>
      </c>
      <c r="C13533" s="593">
        <v>6.6250000000000003E-2</v>
      </c>
      <c r="D13533" t="s">
        <v>4606</v>
      </c>
      <c r="E13533">
        <v>6.6250000000000003E-2</v>
      </c>
      <c r="F13533">
        <v>0</v>
      </c>
      <c r="G13533">
        <v>0</v>
      </c>
      <c r="H13533">
        <v>0</v>
      </c>
      <c r="I13533">
        <v>0</v>
      </c>
    </row>
    <row r="13534" spans="1:9" x14ac:dyDescent="0.25">
      <c r="A13534" t="s">
        <v>726</v>
      </c>
      <c r="B13534">
        <v>8062</v>
      </c>
      <c r="C13534" s="593">
        <v>6.6250000000000003E-2</v>
      </c>
      <c r="D13534" t="s">
        <v>4606</v>
      </c>
      <c r="E13534">
        <v>6.6250000000000003E-2</v>
      </c>
      <c r="F13534">
        <v>0</v>
      </c>
      <c r="G13534">
        <v>0</v>
      </c>
      <c r="H13534">
        <v>0</v>
      </c>
      <c r="I13534">
        <v>0</v>
      </c>
    </row>
    <row r="13535" spans="1:9" x14ac:dyDescent="0.25">
      <c r="A13535" t="s">
        <v>726</v>
      </c>
      <c r="B13535">
        <v>8063</v>
      </c>
      <c r="C13535" s="593">
        <v>6.6250000000000003E-2</v>
      </c>
      <c r="D13535" t="s">
        <v>4625</v>
      </c>
      <c r="E13535">
        <v>6.6250000000000003E-2</v>
      </c>
      <c r="F13535">
        <v>0</v>
      </c>
      <c r="G13535">
        <v>0</v>
      </c>
      <c r="H13535">
        <v>0</v>
      </c>
      <c r="I13535">
        <v>0</v>
      </c>
    </row>
    <row r="13536" spans="1:9" x14ac:dyDescent="0.25">
      <c r="A13536" t="s">
        <v>726</v>
      </c>
      <c r="B13536">
        <v>8064</v>
      </c>
      <c r="C13536" s="593">
        <v>6.6250000000000003E-2</v>
      </c>
      <c r="D13536" t="s">
        <v>4600</v>
      </c>
      <c r="E13536">
        <v>6.6250000000000003E-2</v>
      </c>
      <c r="F13536">
        <v>0</v>
      </c>
      <c r="G13536">
        <v>0</v>
      </c>
      <c r="H13536">
        <v>0</v>
      </c>
      <c r="I13536">
        <v>0</v>
      </c>
    </row>
    <row r="13537" spans="1:9" x14ac:dyDescent="0.25">
      <c r="A13537" t="s">
        <v>726</v>
      </c>
      <c r="B13537">
        <v>8065</v>
      </c>
      <c r="C13537" s="593">
        <v>6.6250000000000003E-2</v>
      </c>
      <c r="D13537" t="s">
        <v>4626</v>
      </c>
      <c r="E13537">
        <v>6.6250000000000003E-2</v>
      </c>
      <c r="F13537">
        <v>0</v>
      </c>
      <c r="G13537">
        <v>0</v>
      </c>
      <c r="H13537">
        <v>0</v>
      </c>
      <c r="I13537">
        <v>0</v>
      </c>
    </row>
    <row r="13538" spans="1:9" x14ac:dyDescent="0.25">
      <c r="A13538" t="s">
        <v>726</v>
      </c>
      <c r="B13538">
        <v>8066</v>
      </c>
      <c r="C13538" s="593">
        <v>6.6250000000000003E-2</v>
      </c>
      <c r="D13538" t="s">
        <v>4611</v>
      </c>
      <c r="E13538">
        <v>6.6250000000000003E-2</v>
      </c>
      <c r="F13538">
        <v>0</v>
      </c>
      <c r="G13538">
        <v>0</v>
      </c>
      <c r="H13538">
        <v>0</v>
      </c>
      <c r="I13538">
        <v>0</v>
      </c>
    </row>
    <row r="13539" spans="1:9" x14ac:dyDescent="0.25">
      <c r="A13539" t="s">
        <v>726</v>
      </c>
      <c r="B13539">
        <v>8067</v>
      </c>
      <c r="C13539" s="593">
        <v>6.6250000000000003E-2</v>
      </c>
      <c r="D13539" t="s">
        <v>4608</v>
      </c>
      <c r="E13539">
        <v>6.6250000000000003E-2</v>
      </c>
      <c r="F13539">
        <v>0</v>
      </c>
      <c r="G13539">
        <v>0</v>
      </c>
      <c r="H13539">
        <v>0</v>
      </c>
      <c r="I13539">
        <v>0</v>
      </c>
    </row>
    <row r="13540" spans="1:9" x14ac:dyDescent="0.25">
      <c r="A13540" t="s">
        <v>726</v>
      </c>
      <c r="B13540">
        <v>8068</v>
      </c>
      <c r="C13540" s="593">
        <v>6.6250000000000003E-2</v>
      </c>
      <c r="D13540" t="s">
        <v>4600</v>
      </c>
      <c r="E13540">
        <v>6.6250000000000003E-2</v>
      </c>
      <c r="F13540">
        <v>0</v>
      </c>
      <c r="G13540">
        <v>0</v>
      </c>
      <c r="H13540">
        <v>0</v>
      </c>
      <c r="I13540">
        <v>0</v>
      </c>
    </row>
    <row r="13541" spans="1:9" x14ac:dyDescent="0.25">
      <c r="A13541" t="s">
        <v>726</v>
      </c>
      <c r="B13541">
        <v>8069</v>
      </c>
      <c r="C13541" s="593">
        <v>6.6250000000000003E-2</v>
      </c>
      <c r="D13541" t="s">
        <v>1477</v>
      </c>
      <c r="E13541">
        <v>6.6250000000000003E-2</v>
      </c>
      <c r="F13541">
        <v>0</v>
      </c>
      <c r="G13541">
        <v>0</v>
      </c>
      <c r="H13541">
        <v>0</v>
      </c>
      <c r="I13541">
        <v>0</v>
      </c>
    </row>
    <row r="13542" spans="1:9" x14ac:dyDescent="0.25">
      <c r="A13542" t="s">
        <v>726</v>
      </c>
      <c r="B13542">
        <v>8070</v>
      </c>
      <c r="C13542" s="593">
        <v>6.6250000000000003E-2</v>
      </c>
      <c r="D13542" t="s">
        <v>4608</v>
      </c>
      <c r="E13542">
        <v>6.6250000000000003E-2</v>
      </c>
      <c r="F13542">
        <v>0</v>
      </c>
      <c r="G13542">
        <v>0</v>
      </c>
      <c r="H13542">
        <v>0</v>
      </c>
      <c r="I13542">
        <v>0</v>
      </c>
    </row>
    <row r="13543" spans="1:9" x14ac:dyDescent="0.25">
      <c r="A13543" t="s">
        <v>726</v>
      </c>
      <c r="B13543">
        <v>8071</v>
      </c>
      <c r="C13543" s="593">
        <v>6.6250000000000003E-2</v>
      </c>
      <c r="D13543" t="s">
        <v>4606</v>
      </c>
      <c r="E13543">
        <v>6.6250000000000003E-2</v>
      </c>
      <c r="F13543">
        <v>0</v>
      </c>
      <c r="G13543">
        <v>0</v>
      </c>
      <c r="H13543">
        <v>0</v>
      </c>
      <c r="I13543">
        <v>0</v>
      </c>
    </row>
    <row r="13544" spans="1:9" x14ac:dyDescent="0.25">
      <c r="A13544" t="s">
        <v>726</v>
      </c>
      <c r="B13544">
        <v>8072</v>
      </c>
      <c r="C13544" s="593">
        <v>6.6250000000000003E-2</v>
      </c>
      <c r="D13544" t="s">
        <v>4627</v>
      </c>
      <c r="E13544">
        <v>6.6250000000000003E-2</v>
      </c>
      <c r="F13544">
        <v>0</v>
      </c>
      <c r="G13544">
        <v>0</v>
      </c>
      <c r="H13544">
        <v>0</v>
      </c>
      <c r="I13544">
        <v>0</v>
      </c>
    </row>
    <row r="13545" spans="1:9" x14ac:dyDescent="0.25">
      <c r="A13545" t="s">
        <v>726</v>
      </c>
      <c r="B13545">
        <v>8073</v>
      </c>
      <c r="C13545" s="593">
        <v>6.6250000000000003E-2</v>
      </c>
      <c r="D13545" t="s">
        <v>4628</v>
      </c>
      <c r="E13545">
        <v>6.6250000000000003E-2</v>
      </c>
      <c r="F13545">
        <v>0</v>
      </c>
      <c r="G13545">
        <v>0</v>
      </c>
      <c r="H13545">
        <v>0</v>
      </c>
      <c r="I13545">
        <v>0</v>
      </c>
    </row>
    <row r="13546" spans="1:9" x14ac:dyDescent="0.25">
      <c r="A13546" t="s">
        <v>726</v>
      </c>
      <c r="B13546">
        <v>8074</v>
      </c>
      <c r="C13546" s="593">
        <v>6.6250000000000003E-2</v>
      </c>
      <c r="D13546" t="s">
        <v>4609</v>
      </c>
      <c r="E13546">
        <v>6.6250000000000003E-2</v>
      </c>
      <c r="F13546">
        <v>0</v>
      </c>
      <c r="G13546">
        <v>0</v>
      </c>
      <c r="H13546">
        <v>0</v>
      </c>
      <c r="I13546">
        <v>0</v>
      </c>
    </row>
    <row r="13547" spans="1:9" x14ac:dyDescent="0.25">
      <c r="A13547" t="s">
        <v>726</v>
      </c>
      <c r="B13547">
        <v>8075</v>
      </c>
      <c r="C13547" s="593">
        <v>6.6250000000000003E-2</v>
      </c>
      <c r="D13547" t="s">
        <v>3874</v>
      </c>
      <c r="E13547">
        <v>6.6250000000000003E-2</v>
      </c>
      <c r="F13547">
        <v>0</v>
      </c>
      <c r="G13547">
        <v>0</v>
      </c>
      <c r="H13547">
        <v>0</v>
      </c>
      <c r="I13547">
        <v>0</v>
      </c>
    </row>
    <row r="13548" spans="1:9" x14ac:dyDescent="0.25">
      <c r="A13548" t="s">
        <v>726</v>
      </c>
      <c r="B13548">
        <v>8076</v>
      </c>
      <c r="C13548" s="593">
        <v>6.6250000000000003E-2</v>
      </c>
      <c r="D13548" t="s">
        <v>4629</v>
      </c>
      <c r="E13548">
        <v>6.6250000000000003E-2</v>
      </c>
      <c r="F13548">
        <v>0</v>
      </c>
      <c r="G13548">
        <v>0</v>
      </c>
      <c r="H13548">
        <v>0</v>
      </c>
      <c r="I13548">
        <v>0</v>
      </c>
    </row>
    <row r="13549" spans="1:9" x14ac:dyDescent="0.25">
      <c r="A13549" t="s">
        <v>726</v>
      </c>
      <c r="B13549">
        <v>8077</v>
      </c>
      <c r="C13549" s="593">
        <v>6.6250000000000003E-2</v>
      </c>
      <c r="D13549" t="s">
        <v>4614</v>
      </c>
      <c r="E13549">
        <v>6.6250000000000003E-2</v>
      </c>
      <c r="F13549">
        <v>0</v>
      </c>
      <c r="G13549">
        <v>0</v>
      </c>
      <c r="H13549">
        <v>0</v>
      </c>
      <c r="I13549">
        <v>0</v>
      </c>
    </row>
    <row r="13550" spans="1:9" x14ac:dyDescent="0.25">
      <c r="A13550" t="s">
        <v>726</v>
      </c>
      <c r="B13550">
        <v>8078</v>
      </c>
      <c r="C13550" s="593">
        <v>6.6250000000000003E-2</v>
      </c>
      <c r="D13550" t="s">
        <v>4597</v>
      </c>
      <c r="E13550">
        <v>6.6250000000000003E-2</v>
      </c>
      <c r="F13550">
        <v>0</v>
      </c>
      <c r="G13550">
        <v>0</v>
      </c>
      <c r="H13550">
        <v>0</v>
      </c>
      <c r="I13550">
        <v>0</v>
      </c>
    </row>
    <row r="13551" spans="1:9" x14ac:dyDescent="0.25">
      <c r="A13551" t="s">
        <v>726</v>
      </c>
      <c r="B13551">
        <v>8079</v>
      </c>
      <c r="C13551" s="593">
        <v>6.6250000000000003E-2</v>
      </c>
      <c r="D13551" t="s">
        <v>1477</v>
      </c>
      <c r="E13551">
        <v>6.6250000000000003E-2</v>
      </c>
      <c r="F13551">
        <v>0</v>
      </c>
      <c r="G13551">
        <v>0</v>
      </c>
      <c r="H13551">
        <v>0</v>
      </c>
      <c r="I13551">
        <v>0</v>
      </c>
    </row>
    <row r="13552" spans="1:9" x14ac:dyDescent="0.25">
      <c r="A13552" t="s">
        <v>726</v>
      </c>
      <c r="B13552">
        <v>8080</v>
      </c>
      <c r="C13552" s="593">
        <v>6.6250000000000003E-2</v>
      </c>
      <c r="D13552" t="s">
        <v>4606</v>
      </c>
      <c r="E13552">
        <v>6.6250000000000003E-2</v>
      </c>
      <c r="F13552">
        <v>0</v>
      </c>
      <c r="G13552">
        <v>0</v>
      </c>
      <c r="H13552">
        <v>0</v>
      </c>
      <c r="I13552">
        <v>0</v>
      </c>
    </row>
    <row r="13553" spans="1:9" x14ac:dyDescent="0.25">
      <c r="A13553" t="s">
        <v>726</v>
      </c>
      <c r="B13553">
        <v>8081</v>
      </c>
      <c r="C13553" s="593">
        <v>6.6250000000000003E-2</v>
      </c>
      <c r="D13553" t="s">
        <v>4601</v>
      </c>
      <c r="E13553">
        <v>6.6250000000000003E-2</v>
      </c>
      <c r="F13553">
        <v>0</v>
      </c>
      <c r="G13553">
        <v>0</v>
      </c>
      <c r="H13553">
        <v>0</v>
      </c>
      <c r="I13553">
        <v>0</v>
      </c>
    </row>
    <row r="13554" spans="1:9" x14ac:dyDescent="0.25">
      <c r="A13554" t="s">
        <v>726</v>
      </c>
      <c r="B13554">
        <v>8083</v>
      </c>
      <c r="C13554" s="593">
        <v>6.6250000000000003E-2</v>
      </c>
      <c r="D13554" t="s">
        <v>4620</v>
      </c>
      <c r="E13554">
        <v>6.6250000000000003E-2</v>
      </c>
      <c r="F13554">
        <v>0</v>
      </c>
      <c r="G13554">
        <v>0</v>
      </c>
      <c r="H13554">
        <v>0</v>
      </c>
      <c r="I13554">
        <v>0</v>
      </c>
    </row>
    <row r="13555" spans="1:9" x14ac:dyDescent="0.25">
      <c r="A13555" t="s">
        <v>726</v>
      </c>
      <c r="B13555">
        <v>8084</v>
      </c>
      <c r="C13555" s="593">
        <v>6.6250000000000003E-2</v>
      </c>
      <c r="D13555" t="s">
        <v>4620</v>
      </c>
      <c r="E13555">
        <v>6.6250000000000003E-2</v>
      </c>
      <c r="F13555">
        <v>0</v>
      </c>
      <c r="G13555">
        <v>0</v>
      </c>
      <c r="H13555">
        <v>0</v>
      </c>
      <c r="I13555">
        <v>0</v>
      </c>
    </row>
    <row r="13556" spans="1:9" x14ac:dyDescent="0.25">
      <c r="A13556" t="s">
        <v>726</v>
      </c>
      <c r="B13556">
        <v>8085</v>
      </c>
      <c r="C13556" s="593">
        <v>6.6250000000000003E-2</v>
      </c>
      <c r="D13556" t="s">
        <v>4609</v>
      </c>
      <c r="E13556">
        <v>6.6250000000000003E-2</v>
      </c>
      <c r="F13556">
        <v>0</v>
      </c>
      <c r="G13556">
        <v>0</v>
      </c>
      <c r="H13556">
        <v>0</v>
      </c>
      <c r="I13556">
        <v>0</v>
      </c>
    </row>
    <row r="13557" spans="1:9" x14ac:dyDescent="0.25">
      <c r="A13557" t="s">
        <v>726</v>
      </c>
      <c r="B13557">
        <v>8086</v>
      </c>
      <c r="C13557" s="593">
        <v>6.6250000000000003E-2</v>
      </c>
      <c r="D13557" t="s">
        <v>4625</v>
      </c>
      <c r="E13557">
        <v>6.6250000000000003E-2</v>
      </c>
      <c r="F13557">
        <v>0</v>
      </c>
      <c r="G13557">
        <v>0</v>
      </c>
      <c r="H13557">
        <v>0</v>
      </c>
      <c r="I13557">
        <v>0</v>
      </c>
    </row>
    <row r="13558" spans="1:9" x14ac:dyDescent="0.25">
      <c r="A13558" t="s">
        <v>726</v>
      </c>
      <c r="B13558">
        <v>8087</v>
      </c>
      <c r="C13558" s="593">
        <v>6.6250000000000003E-2</v>
      </c>
      <c r="D13558" t="s">
        <v>4630</v>
      </c>
      <c r="E13558">
        <v>6.6250000000000003E-2</v>
      </c>
      <c r="F13558">
        <v>0</v>
      </c>
      <c r="G13558">
        <v>0</v>
      </c>
      <c r="H13558">
        <v>0</v>
      </c>
      <c r="I13558">
        <v>0</v>
      </c>
    </row>
    <row r="13559" spans="1:9" x14ac:dyDescent="0.25">
      <c r="A13559" t="s">
        <v>726</v>
      </c>
      <c r="B13559">
        <v>8088</v>
      </c>
      <c r="C13559" s="593">
        <v>6.6250000000000003E-2</v>
      </c>
      <c r="D13559" t="s">
        <v>4600</v>
      </c>
      <c r="E13559">
        <v>6.6250000000000003E-2</v>
      </c>
      <c r="F13559">
        <v>0</v>
      </c>
      <c r="G13559">
        <v>0</v>
      </c>
      <c r="H13559">
        <v>0</v>
      </c>
      <c r="I13559">
        <v>0</v>
      </c>
    </row>
    <row r="13560" spans="1:9" x14ac:dyDescent="0.25">
      <c r="A13560" t="s">
        <v>726</v>
      </c>
      <c r="B13560">
        <v>8089</v>
      </c>
      <c r="C13560" s="593">
        <v>6.6250000000000003E-2</v>
      </c>
      <c r="D13560" t="s">
        <v>4594</v>
      </c>
      <c r="E13560">
        <v>6.6250000000000003E-2</v>
      </c>
      <c r="F13560">
        <v>0</v>
      </c>
      <c r="G13560">
        <v>0</v>
      </c>
      <c r="H13560">
        <v>0</v>
      </c>
      <c r="I13560">
        <v>0</v>
      </c>
    </row>
    <row r="13561" spans="1:9" x14ac:dyDescent="0.25">
      <c r="A13561" t="s">
        <v>726</v>
      </c>
      <c r="B13561">
        <v>8090</v>
      </c>
      <c r="C13561" s="593">
        <v>6.6250000000000003E-2</v>
      </c>
      <c r="D13561" t="s">
        <v>4631</v>
      </c>
      <c r="E13561">
        <v>6.6250000000000003E-2</v>
      </c>
      <c r="F13561">
        <v>0</v>
      </c>
      <c r="G13561">
        <v>0</v>
      </c>
      <c r="H13561">
        <v>0</v>
      </c>
      <c r="I13561">
        <v>0</v>
      </c>
    </row>
    <row r="13562" spans="1:9" x14ac:dyDescent="0.25">
      <c r="A13562" t="s">
        <v>726</v>
      </c>
      <c r="B13562">
        <v>8091</v>
      </c>
      <c r="C13562" s="593">
        <v>6.6250000000000003E-2</v>
      </c>
      <c r="D13562" t="s">
        <v>4599</v>
      </c>
      <c r="E13562">
        <v>6.6250000000000003E-2</v>
      </c>
      <c r="F13562">
        <v>0</v>
      </c>
      <c r="G13562">
        <v>0</v>
      </c>
      <c r="H13562">
        <v>0</v>
      </c>
      <c r="I13562">
        <v>0</v>
      </c>
    </row>
    <row r="13563" spans="1:9" x14ac:dyDescent="0.25">
      <c r="A13563" t="s">
        <v>726</v>
      </c>
      <c r="B13563">
        <v>8092</v>
      </c>
      <c r="C13563" s="593">
        <v>6.6250000000000003E-2</v>
      </c>
      <c r="D13563" t="s">
        <v>4632</v>
      </c>
      <c r="E13563">
        <v>6.6250000000000003E-2</v>
      </c>
      <c r="F13563">
        <v>0</v>
      </c>
      <c r="G13563">
        <v>0</v>
      </c>
      <c r="H13563">
        <v>0</v>
      </c>
      <c r="I13563">
        <v>0</v>
      </c>
    </row>
    <row r="13564" spans="1:9" x14ac:dyDescent="0.25">
      <c r="A13564" t="s">
        <v>726</v>
      </c>
      <c r="B13564">
        <v>8093</v>
      </c>
      <c r="C13564" s="593">
        <v>6.6250000000000003E-2</v>
      </c>
      <c r="D13564" t="s">
        <v>2373</v>
      </c>
      <c r="E13564">
        <v>6.6250000000000003E-2</v>
      </c>
      <c r="F13564">
        <v>0</v>
      </c>
      <c r="G13564">
        <v>0</v>
      </c>
      <c r="H13564">
        <v>0</v>
      </c>
      <c r="I13564">
        <v>0</v>
      </c>
    </row>
    <row r="13565" spans="1:9" x14ac:dyDescent="0.25">
      <c r="A13565" t="s">
        <v>726</v>
      </c>
      <c r="B13565">
        <v>8094</v>
      </c>
      <c r="C13565" s="593">
        <v>6.6250000000000003E-2</v>
      </c>
      <c r="D13565" t="s">
        <v>2689</v>
      </c>
      <c r="E13565">
        <v>6.6250000000000003E-2</v>
      </c>
      <c r="F13565">
        <v>0</v>
      </c>
      <c r="G13565">
        <v>0</v>
      </c>
      <c r="H13565">
        <v>0</v>
      </c>
      <c r="I13565">
        <v>0</v>
      </c>
    </row>
    <row r="13566" spans="1:9" x14ac:dyDescent="0.25">
      <c r="A13566" t="s">
        <v>726</v>
      </c>
      <c r="B13566">
        <v>8095</v>
      </c>
      <c r="C13566" s="593">
        <v>6.6250000000000003E-2</v>
      </c>
      <c r="D13566" t="s">
        <v>4604</v>
      </c>
      <c r="E13566">
        <v>6.6250000000000003E-2</v>
      </c>
      <c r="F13566">
        <v>0</v>
      </c>
      <c r="G13566">
        <v>0</v>
      </c>
      <c r="H13566">
        <v>0</v>
      </c>
      <c r="I13566">
        <v>0</v>
      </c>
    </row>
    <row r="13567" spans="1:9" x14ac:dyDescent="0.25">
      <c r="A13567" t="s">
        <v>726</v>
      </c>
      <c r="B13567">
        <v>8096</v>
      </c>
      <c r="C13567" s="593">
        <v>6.6250000000000003E-2</v>
      </c>
      <c r="D13567" t="s">
        <v>4633</v>
      </c>
      <c r="E13567">
        <v>6.6250000000000003E-2</v>
      </c>
      <c r="F13567">
        <v>0</v>
      </c>
      <c r="G13567">
        <v>0</v>
      </c>
      <c r="H13567">
        <v>0</v>
      </c>
      <c r="I13567">
        <v>0</v>
      </c>
    </row>
    <row r="13568" spans="1:9" x14ac:dyDescent="0.25">
      <c r="A13568" t="s">
        <v>726</v>
      </c>
      <c r="B13568">
        <v>8097</v>
      </c>
      <c r="C13568" s="593">
        <v>6.6250000000000003E-2</v>
      </c>
      <c r="D13568" t="s">
        <v>2718</v>
      </c>
      <c r="E13568">
        <v>6.6250000000000003E-2</v>
      </c>
      <c r="F13568">
        <v>0</v>
      </c>
      <c r="G13568">
        <v>0</v>
      </c>
      <c r="H13568">
        <v>0</v>
      </c>
      <c r="I13568">
        <v>0</v>
      </c>
    </row>
    <row r="13569" spans="1:9" x14ac:dyDescent="0.25">
      <c r="A13569" t="s">
        <v>726</v>
      </c>
      <c r="B13569">
        <v>8098</v>
      </c>
      <c r="C13569" s="593">
        <v>6.6250000000000003E-2</v>
      </c>
      <c r="D13569" t="s">
        <v>4634</v>
      </c>
      <c r="E13569">
        <v>6.6250000000000003E-2</v>
      </c>
      <c r="F13569">
        <v>0</v>
      </c>
      <c r="G13569">
        <v>0</v>
      </c>
      <c r="H13569">
        <v>0</v>
      </c>
      <c r="I13569">
        <v>0</v>
      </c>
    </row>
    <row r="13570" spans="1:9" x14ac:dyDescent="0.25">
      <c r="A13570" t="s">
        <v>726</v>
      </c>
      <c r="B13570">
        <v>8099</v>
      </c>
      <c r="C13570" s="593">
        <v>6.6250000000000003E-2</v>
      </c>
      <c r="D13570" t="s">
        <v>4624</v>
      </c>
      <c r="E13570">
        <v>6.6250000000000003E-2</v>
      </c>
      <c r="F13570">
        <v>0</v>
      </c>
      <c r="G13570">
        <v>0</v>
      </c>
      <c r="H13570">
        <v>0</v>
      </c>
      <c r="I13570">
        <v>0</v>
      </c>
    </row>
    <row r="13571" spans="1:9" x14ac:dyDescent="0.25">
      <c r="A13571" t="s">
        <v>726</v>
      </c>
      <c r="B13571">
        <v>8101</v>
      </c>
      <c r="C13571" s="593">
        <v>6.6250000000000003E-2</v>
      </c>
      <c r="D13571" t="s">
        <v>1197</v>
      </c>
      <c r="E13571">
        <v>6.6250000000000003E-2</v>
      </c>
      <c r="F13571">
        <v>0</v>
      </c>
      <c r="G13571">
        <v>0</v>
      </c>
      <c r="H13571">
        <v>0</v>
      </c>
      <c r="I13571">
        <v>0</v>
      </c>
    </row>
    <row r="13572" spans="1:9" x14ac:dyDescent="0.25">
      <c r="A13572" t="s">
        <v>726</v>
      </c>
      <c r="B13572">
        <v>8102</v>
      </c>
      <c r="C13572" s="593">
        <v>6.6250000000000003E-2</v>
      </c>
      <c r="D13572" t="s">
        <v>1197</v>
      </c>
      <c r="E13572">
        <v>6.6250000000000003E-2</v>
      </c>
      <c r="F13572">
        <v>0</v>
      </c>
      <c r="G13572">
        <v>0</v>
      </c>
      <c r="H13572">
        <v>0</v>
      </c>
      <c r="I13572">
        <v>0</v>
      </c>
    </row>
    <row r="13573" spans="1:9" x14ac:dyDescent="0.25">
      <c r="A13573" t="s">
        <v>726</v>
      </c>
      <c r="B13573">
        <v>8103</v>
      </c>
      <c r="C13573" s="593">
        <v>6.6250000000000003E-2</v>
      </c>
      <c r="D13573" t="s">
        <v>1197</v>
      </c>
      <c r="E13573">
        <v>6.6250000000000003E-2</v>
      </c>
      <c r="F13573">
        <v>0</v>
      </c>
      <c r="G13573">
        <v>0</v>
      </c>
      <c r="H13573">
        <v>0</v>
      </c>
      <c r="I13573">
        <v>0</v>
      </c>
    </row>
    <row r="13574" spans="1:9" x14ac:dyDescent="0.25">
      <c r="A13574" t="s">
        <v>726</v>
      </c>
      <c r="B13574">
        <v>8104</v>
      </c>
      <c r="C13574" s="593">
        <v>6.6250000000000003E-2</v>
      </c>
      <c r="D13574" t="s">
        <v>1197</v>
      </c>
      <c r="E13574">
        <v>6.6250000000000003E-2</v>
      </c>
      <c r="F13574">
        <v>0</v>
      </c>
      <c r="G13574">
        <v>0</v>
      </c>
      <c r="H13574">
        <v>0</v>
      </c>
      <c r="I13574">
        <v>0</v>
      </c>
    </row>
    <row r="13575" spans="1:9" x14ac:dyDescent="0.25">
      <c r="A13575" t="s">
        <v>726</v>
      </c>
      <c r="B13575">
        <v>8105</v>
      </c>
      <c r="C13575" s="593">
        <v>6.6250000000000003E-2</v>
      </c>
      <c r="D13575" t="s">
        <v>1197</v>
      </c>
      <c r="E13575">
        <v>6.6250000000000003E-2</v>
      </c>
      <c r="F13575">
        <v>0</v>
      </c>
      <c r="G13575">
        <v>0</v>
      </c>
      <c r="H13575">
        <v>0</v>
      </c>
      <c r="I13575">
        <v>0</v>
      </c>
    </row>
    <row r="13576" spans="1:9" x14ac:dyDescent="0.25">
      <c r="A13576" t="s">
        <v>726</v>
      </c>
      <c r="B13576">
        <v>8106</v>
      </c>
      <c r="C13576" s="593">
        <v>6.6250000000000003E-2</v>
      </c>
      <c r="D13576" t="s">
        <v>4613</v>
      </c>
      <c r="E13576">
        <v>6.6250000000000003E-2</v>
      </c>
      <c r="F13576">
        <v>0</v>
      </c>
      <c r="G13576">
        <v>0</v>
      </c>
      <c r="H13576">
        <v>0</v>
      </c>
      <c r="I13576">
        <v>0</v>
      </c>
    </row>
    <row r="13577" spans="1:9" x14ac:dyDescent="0.25">
      <c r="A13577" t="s">
        <v>726</v>
      </c>
      <c r="B13577">
        <v>8107</v>
      </c>
      <c r="C13577" s="593">
        <v>6.6250000000000003E-2</v>
      </c>
      <c r="D13577" t="s">
        <v>1197</v>
      </c>
      <c r="E13577">
        <v>6.6250000000000003E-2</v>
      </c>
      <c r="F13577">
        <v>0</v>
      </c>
      <c r="G13577">
        <v>0</v>
      </c>
      <c r="H13577">
        <v>0</v>
      </c>
      <c r="I13577">
        <v>0</v>
      </c>
    </row>
    <row r="13578" spans="1:9" x14ac:dyDescent="0.25">
      <c r="A13578" t="s">
        <v>726</v>
      </c>
      <c r="B13578">
        <v>8108</v>
      </c>
      <c r="C13578" s="593">
        <v>6.6250000000000003E-2</v>
      </c>
      <c r="D13578" t="s">
        <v>4613</v>
      </c>
      <c r="E13578">
        <v>6.6250000000000003E-2</v>
      </c>
      <c r="F13578">
        <v>0</v>
      </c>
      <c r="G13578">
        <v>0</v>
      </c>
      <c r="H13578">
        <v>0</v>
      </c>
      <c r="I13578">
        <v>0</v>
      </c>
    </row>
    <row r="13579" spans="1:9" x14ac:dyDescent="0.25">
      <c r="A13579" t="s">
        <v>726</v>
      </c>
      <c r="B13579">
        <v>8109</v>
      </c>
      <c r="C13579" s="593">
        <v>6.6250000000000003E-2</v>
      </c>
      <c r="D13579" t="s">
        <v>1197</v>
      </c>
      <c r="E13579">
        <v>6.6250000000000003E-2</v>
      </c>
      <c r="F13579">
        <v>0</v>
      </c>
      <c r="G13579">
        <v>0</v>
      </c>
      <c r="H13579">
        <v>0</v>
      </c>
      <c r="I13579">
        <v>0</v>
      </c>
    </row>
    <row r="13580" spans="1:9" x14ac:dyDescent="0.25">
      <c r="A13580" t="s">
        <v>726</v>
      </c>
      <c r="B13580">
        <v>8110</v>
      </c>
      <c r="C13580" s="593">
        <v>6.6250000000000003E-2</v>
      </c>
      <c r="D13580" t="s">
        <v>1197</v>
      </c>
      <c r="E13580">
        <v>6.6250000000000003E-2</v>
      </c>
      <c r="F13580">
        <v>0</v>
      </c>
      <c r="G13580">
        <v>0</v>
      </c>
      <c r="H13580">
        <v>0</v>
      </c>
      <c r="I13580">
        <v>0</v>
      </c>
    </row>
    <row r="13581" spans="1:9" x14ac:dyDescent="0.25">
      <c r="A13581" t="s">
        <v>726</v>
      </c>
      <c r="B13581">
        <v>8201</v>
      </c>
      <c r="C13581" s="593">
        <v>6.6250000000000003E-2</v>
      </c>
      <c r="D13581" t="s">
        <v>4635</v>
      </c>
      <c r="E13581">
        <v>6.6250000000000003E-2</v>
      </c>
      <c r="F13581">
        <v>0</v>
      </c>
      <c r="G13581">
        <v>0</v>
      </c>
      <c r="H13581">
        <v>0</v>
      </c>
      <c r="I13581">
        <v>0</v>
      </c>
    </row>
    <row r="13582" spans="1:9" x14ac:dyDescent="0.25">
      <c r="A13582" t="s">
        <v>726</v>
      </c>
      <c r="B13582">
        <v>8202</v>
      </c>
      <c r="C13582" s="593">
        <v>6.6250000000000003E-2</v>
      </c>
      <c r="D13582" t="s">
        <v>1617</v>
      </c>
      <c r="E13582">
        <v>6.6250000000000003E-2</v>
      </c>
      <c r="F13582">
        <v>0</v>
      </c>
      <c r="G13582">
        <v>0</v>
      </c>
      <c r="H13582">
        <v>0</v>
      </c>
      <c r="I13582">
        <v>0</v>
      </c>
    </row>
    <row r="13583" spans="1:9" x14ac:dyDescent="0.25">
      <c r="A13583" t="s">
        <v>726</v>
      </c>
      <c r="B13583">
        <v>8203</v>
      </c>
      <c r="C13583" s="593">
        <v>6.6250000000000003E-2</v>
      </c>
      <c r="D13583" t="s">
        <v>4636</v>
      </c>
      <c r="E13583">
        <v>6.6250000000000003E-2</v>
      </c>
      <c r="F13583">
        <v>0</v>
      </c>
      <c r="G13583">
        <v>0</v>
      </c>
      <c r="H13583">
        <v>0</v>
      </c>
      <c r="I13583">
        <v>0</v>
      </c>
    </row>
    <row r="13584" spans="1:9" x14ac:dyDescent="0.25">
      <c r="A13584" t="s">
        <v>726</v>
      </c>
      <c r="B13584">
        <v>8204</v>
      </c>
      <c r="C13584" s="593">
        <v>6.6250000000000003E-2</v>
      </c>
      <c r="D13584" t="s">
        <v>4637</v>
      </c>
      <c r="E13584">
        <v>6.6250000000000003E-2</v>
      </c>
      <c r="F13584">
        <v>0</v>
      </c>
      <c r="G13584">
        <v>0</v>
      </c>
      <c r="H13584">
        <v>0</v>
      </c>
      <c r="I13584">
        <v>0</v>
      </c>
    </row>
    <row r="13585" spans="1:9" x14ac:dyDescent="0.25">
      <c r="A13585" t="s">
        <v>726</v>
      </c>
      <c r="B13585">
        <v>8205</v>
      </c>
      <c r="C13585" s="593">
        <v>6.6250000000000003E-2</v>
      </c>
      <c r="D13585" t="s">
        <v>4638</v>
      </c>
      <c r="E13585">
        <v>6.6250000000000003E-2</v>
      </c>
      <c r="F13585">
        <v>0</v>
      </c>
      <c r="G13585">
        <v>0</v>
      </c>
      <c r="H13585">
        <v>0</v>
      </c>
      <c r="I13585">
        <v>0</v>
      </c>
    </row>
    <row r="13586" spans="1:9" x14ac:dyDescent="0.25">
      <c r="A13586" t="s">
        <v>726</v>
      </c>
      <c r="B13586">
        <v>8210</v>
      </c>
      <c r="C13586" s="593">
        <v>6.6250000000000003E-2</v>
      </c>
      <c r="D13586" t="s">
        <v>4639</v>
      </c>
      <c r="E13586">
        <v>6.6250000000000003E-2</v>
      </c>
      <c r="F13586">
        <v>0</v>
      </c>
      <c r="G13586">
        <v>0</v>
      </c>
      <c r="H13586">
        <v>0</v>
      </c>
      <c r="I13586">
        <v>0</v>
      </c>
    </row>
    <row r="13587" spans="1:9" x14ac:dyDescent="0.25">
      <c r="A13587" t="s">
        <v>726</v>
      </c>
      <c r="B13587">
        <v>8212</v>
      </c>
      <c r="C13587" s="593">
        <v>6.6250000000000003E-2</v>
      </c>
      <c r="D13587" t="s">
        <v>4640</v>
      </c>
      <c r="E13587">
        <v>6.6250000000000003E-2</v>
      </c>
      <c r="F13587">
        <v>0</v>
      </c>
      <c r="G13587">
        <v>0</v>
      </c>
      <c r="H13587">
        <v>0</v>
      </c>
      <c r="I13587">
        <v>0</v>
      </c>
    </row>
    <row r="13588" spans="1:9" x14ac:dyDescent="0.25">
      <c r="A13588" t="s">
        <v>726</v>
      </c>
      <c r="B13588">
        <v>8213</v>
      </c>
      <c r="C13588" s="593">
        <v>6.6250000000000003E-2</v>
      </c>
      <c r="D13588" t="s">
        <v>4641</v>
      </c>
      <c r="E13588">
        <v>6.6250000000000003E-2</v>
      </c>
      <c r="F13588">
        <v>0</v>
      </c>
      <c r="G13588">
        <v>0</v>
      </c>
      <c r="H13588">
        <v>0</v>
      </c>
      <c r="I13588">
        <v>0</v>
      </c>
    </row>
    <row r="13589" spans="1:9" x14ac:dyDescent="0.25">
      <c r="A13589" t="s">
        <v>726</v>
      </c>
      <c r="B13589">
        <v>8214</v>
      </c>
      <c r="C13589" s="593">
        <v>6.6250000000000003E-2</v>
      </c>
      <c r="D13589" t="s">
        <v>4642</v>
      </c>
      <c r="E13589">
        <v>6.6250000000000003E-2</v>
      </c>
      <c r="F13589">
        <v>0</v>
      </c>
      <c r="G13589">
        <v>0</v>
      </c>
      <c r="H13589">
        <v>0</v>
      </c>
      <c r="I13589">
        <v>0</v>
      </c>
    </row>
    <row r="13590" spans="1:9" x14ac:dyDescent="0.25">
      <c r="A13590" t="s">
        <v>726</v>
      </c>
      <c r="B13590">
        <v>8215</v>
      </c>
      <c r="C13590" s="593">
        <v>6.6250000000000003E-2</v>
      </c>
      <c r="D13590" t="s">
        <v>4641</v>
      </c>
      <c r="E13590">
        <v>6.6250000000000003E-2</v>
      </c>
      <c r="F13590">
        <v>0</v>
      </c>
      <c r="G13590">
        <v>0</v>
      </c>
      <c r="H13590">
        <v>0</v>
      </c>
      <c r="I13590">
        <v>0</v>
      </c>
    </row>
    <row r="13591" spans="1:9" x14ac:dyDescent="0.25">
      <c r="A13591" t="s">
        <v>726</v>
      </c>
      <c r="B13591">
        <v>8217</v>
      </c>
      <c r="C13591" s="593">
        <v>6.6250000000000003E-2</v>
      </c>
      <c r="D13591" t="s">
        <v>4616</v>
      </c>
      <c r="E13591">
        <v>6.6250000000000003E-2</v>
      </c>
      <c r="F13591">
        <v>0</v>
      </c>
      <c r="G13591">
        <v>0</v>
      </c>
      <c r="H13591">
        <v>0</v>
      </c>
      <c r="I13591">
        <v>0</v>
      </c>
    </row>
    <row r="13592" spans="1:9" x14ac:dyDescent="0.25">
      <c r="A13592" t="s">
        <v>726</v>
      </c>
      <c r="B13592">
        <v>8218</v>
      </c>
      <c r="C13592" s="593">
        <v>6.6250000000000003E-2</v>
      </c>
      <c r="D13592" t="s">
        <v>4639</v>
      </c>
      <c r="E13592">
        <v>6.6250000000000003E-2</v>
      </c>
      <c r="F13592">
        <v>0</v>
      </c>
      <c r="G13592">
        <v>0</v>
      </c>
      <c r="H13592">
        <v>0</v>
      </c>
      <c r="I13592">
        <v>0</v>
      </c>
    </row>
    <row r="13593" spans="1:9" x14ac:dyDescent="0.25">
      <c r="A13593" t="s">
        <v>726</v>
      </c>
      <c r="B13593">
        <v>8219</v>
      </c>
      <c r="C13593" s="593">
        <v>6.6250000000000003E-2</v>
      </c>
      <c r="D13593" t="s">
        <v>4639</v>
      </c>
      <c r="E13593">
        <v>6.6250000000000003E-2</v>
      </c>
      <c r="F13593">
        <v>0</v>
      </c>
      <c r="G13593">
        <v>0</v>
      </c>
      <c r="H13593">
        <v>0</v>
      </c>
      <c r="I13593">
        <v>0</v>
      </c>
    </row>
    <row r="13594" spans="1:9" x14ac:dyDescent="0.25">
      <c r="A13594" t="s">
        <v>726</v>
      </c>
      <c r="B13594">
        <v>8220</v>
      </c>
      <c r="C13594" s="593">
        <v>6.6250000000000003E-2</v>
      </c>
      <c r="D13594" t="s">
        <v>4641</v>
      </c>
      <c r="E13594">
        <v>6.6250000000000003E-2</v>
      </c>
      <c r="F13594">
        <v>0</v>
      </c>
      <c r="G13594">
        <v>0</v>
      </c>
      <c r="H13594">
        <v>0</v>
      </c>
      <c r="I13594">
        <v>0</v>
      </c>
    </row>
    <row r="13595" spans="1:9" x14ac:dyDescent="0.25">
      <c r="A13595" t="s">
        <v>726</v>
      </c>
      <c r="B13595">
        <v>8221</v>
      </c>
      <c r="C13595" s="593">
        <v>6.6250000000000003E-2</v>
      </c>
      <c r="D13595" t="s">
        <v>4643</v>
      </c>
      <c r="E13595">
        <v>6.6250000000000003E-2</v>
      </c>
      <c r="F13595">
        <v>0</v>
      </c>
      <c r="G13595">
        <v>0</v>
      </c>
      <c r="H13595">
        <v>0</v>
      </c>
      <c r="I13595">
        <v>0</v>
      </c>
    </row>
    <row r="13596" spans="1:9" x14ac:dyDescent="0.25">
      <c r="A13596" t="s">
        <v>726</v>
      </c>
      <c r="B13596">
        <v>8223</v>
      </c>
      <c r="C13596" s="593">
        <v>6.6250000000000003E-2</v>
      </c>
      <c r="D13596" t="s">
        <v>4644</v>
      </c>
      <c r="E13596">
        <v>6.6250000000000003E-2</v>
      </c>
      <c r="F13596">
        <v>0</v>
      </c>
      <c r="G13596">
        <v>0</v>
      </c>
      <c r="H13596">
        <v>0</v>
      </c>
      <c r="I13596">
        <v>0</v>
      </c>
    </row>
    <row r="13597" spans="1:9" x14ac:dyDescent="0.25">
      <c r="A13597" t="s">
        <v>726</v>
      </c>
      <c r="B13597">
        <v>8224</v>
      </c>
      <c r="C13597" s="593">
        <v>6.6250000000000003E-2</v>
      </c>
      <c r="D13597" t="s">
        <v>4630</v>
      </c>
      <c r="E13597">
        <v>6.6250000000000003E-2</v>
      </c>
      <c r="F13597">
        <v>0</v>
      </c>
      <c r="G13597">
        <v>0</v>
      </c>
      <c r="H13597">
        <v>0</v>
      </c>
      <c r="I13597">
        <v>0</v>
      </c>
    </row>
    <row r="13598" spans="1:9" x14ac:dyDescent="0.25">
      <c r="A13598" t="s">
        <v>726</v>
      </c>
      <c r="B13598">
        <v>8225</v>
      </c>
      <c r="C13598" s="593">
        <v>6.6250000000000003E-2</v>
      </c>
      <c r="D13598" t="s">
        <v>4645</v>
      </c>
      <c r="E13598">
        <v>6.6250000000000003E-2</v>
      </c>
      <c r="F13598">
        <v>0</v>
      </c>
      <c r="G13598">
        <v>0</v>
      </c>
      <c r="H13598">
        <v>0</v>
      </c>
      <c r="I13598">
        <v>0</v>
      </c>
    </row>
    <row r="13599" spans="1:9" x14ac:dyDescent="0.25">
      <c r="A13599" t="s">
        <v>726</v>
      </c>
      <c r="B13599">
        <v>8226</v>
      </c>
      <c r="C13599" s="593">
        <v>6.6250000000000003E-2</v>
      </c>
      <c r="D13599" t="s">
        <v>3973</v>
      </c>
      <c r="E13599">
        <v>6.6250000000000003E-2</v>
      </c>
      <c r="F13599">
        <v>0</v>
      </c>
      <c r="G13599">
        <v>0</v>
      </c>
      <c r="H13599">
        <v>0</v>
      </c>
      <c r="I13599">
        <v>0</v>
      </c>
    </row>
    <row r="13600" spans="1:9" x14ac:dyDescent="0.25">
      <c r="A13600" t="s">
        <v>726</v>
      </c>
      <c r="B13600">
        <v>8230</v>
      </c>
      <c r="C13600" s="593">
        <v>6.6250000000000003E-2</v>
      </c>
      <c r="D13600" t="s">
        <v>4642</v>
      </c>
      <c r="E13600">
        <v>6.6250000000000003E-2</v>
      </c>
      <c r="F13600">
        <v>0</v>
      </c>
      <c r="G13600">
        <v>0</v>
      </c>
      <c r="H13600">
        <v>0</v>
      </c>
      <c r="I13600">
        <v>0</v>
      </c>
    </row>
    <row r="13601" spans="1:9" x14ac:dyDescent="0.25">
      <c r="A13601" t="s">
        <v>726</v>
      </c>
      <c r="B13601">
        <v>8231</v>
      </c>
      <c r="C13601" s="593">
        <v>6.6250000000000003E-2</v>
      </c>
      <c r="D13601" t="s">
        <v>4641</v>
      </c>
      <c r="E13601">
        <v>6.6250000000000003E-2</v>
      </c>
      <c r="F13601">
        <v>0</v>
      </c>
      <c r="G13601">
        <v>0</v>
      </c>
      <c r="H13601">
        <v>0</v>
      </c>
      <c r="I13601">
        <v>0</v>
      </c>
    </row>
    <row r="13602" spans="1:9" x14ac:dyDescent="0.25">
      <c r="A13602" t="s">
        <v>726</v>
      </c>
      <c r="B13602">
        <v>8232</v>
      </c>
      <c r="C13602" s="593">
        <v>6.6250000000000003E-2</v>
      </c>
      <c r="D13602" t="s">
        <v>4635</v>
      </c>
      <c r="E13602">
        <v>6.6250000000000003E-2</v>
      </c>
      <c r="F13602">
        <v>0</v>
      </c>
      <c r="G13602">
        <v>0</v>
      </c>
      <c r="H13602">
        <v>0</v>
      </c>
      <c r="I13602">
        <v>0</v>
      </c>
    </row>
    <row r="13603" spans="1:9" x14ac:dyDescent="0.25">
      <c r="A13603" t="s">
        <v>726</v>
      </c>
      <c r="B13603">
        <v>8234</v>
      </c>
      <c r="C13603" s="593">
        <v>6.6250000000000003E-2</v>
      </c>
      <c r="D13603" t="s">
        <v>4635</v>
      </c>
      <c r="E13603">
        <v>6.6250000000000003E-2</v>
      </c>
      <c r="F13603">
        <v>0</v>
      </c>
      <c r="G13603">
        <v>0</v>
      </c>
      <c r="H13603">
        <v>0</v>
      </c>
      <c r="I13603">
        <v>0</v>
      </c>
    </row>
    <row r="13604" spans="1:9" x14ac:dyDescent="0.25">
      <c r="A13604" t="s">
        <v>726</v>
      </c>
      <c r="B13604">
        <v>8240</v>
      </c>
      <c r="C13604" s="593">
        <v>6.6250000000000003E-2</v>
      </c>
      <c r="D13604" t="s">
        <v>4641</v>
      </c>
      <c r="E13604">
        <v>6.6250000000000003E-2</v>
      </c>
      <c r="F13604">
        <v>0</v>
      </c>
      <c r="G13604">
        <v>0</v>
      </c>
      <c r="H13604">
        <v>0</v>
      </c>
      <c r="I13604">
        <v>0</v>
      </c>
    </row>
    <row r="13605" spans="1:9" x14ac:dyDescent="0.25">
      <c r="A13605" t="s">
        <v>726</v>
      </c>
      <c r="B13605">
        <v>8241</v>
      </c>
      <c r="C13605" s="593">
        <v>6.6250000000000003E-2</v>
      </c>
      <c r="D13605" t="s">
        <v>4646</v>
      </c>
      <c r="E13605">
        <v>6.6250000000000003E-2</v>
      </c>
      <c r="F13605">
        <v>0</v>
      </c>
      <c r="G13605">
        <v>0</v>
      </c>
      <c r="H13605">
        <v>0</v>
      </c>
      <c r="I13605">
        <v>0</v>
      </c>
    </row>
    <row r="13606" spans="1:9" x14ac:dyDescent="0.25">
      <c r="A13606" t="s">
        <v>726</v>
      </c>
      <c r="B13606">
        <v>8242</v>
      </c>
      <c r="C13606" s="593">
        <v>6.6250000000000003E-2</v>
      </c>
      <c r="D13606" t="s">
        <v>4640</v>
      </c>
      <c r="E13606">
        <v>6.6250000000000003E-2</v>
      </c>
      <c r="F13606">
        <v>0</v>
      </c>
      <c r="G13606">
        <v>0</v>
      </c>
      <c r="H13606">
        <v>0</v>
      </c>
      <c r="I13606">
        <v>0</v>
      </c>
    </row>
    <row r="13607" spans="1:9" x14ac:dyDescent="0.25">
      <c r="A13607" t="s">
        <v>726</v>
      </c>
      <c r="B13607">
        <v>8243</v>
      </c>
      <c r="C13607" s="593">
        <v>6.6250000000000003E-2</v>
      </c>
      <c r="D13607" t="s">
        <v>4647</v>
      </c>
      <c r="E13607">
        <v>6.6250000000000003E-2</v>
      </c>
      <c r="F13607">
        <v>0</v>
      </c>
      <c r="G13607">
        <v>0</v>
      </c>
      <c r="H13607">
        <v>0</v>
      </c>
      <c r="I13607">
        <v>0</v>
      </c>
    </row>
    <row r="13608" spans="1:9" x14ac:dyDescent="0.25">
      <c r="A13608" t="s">
        <v>726</v>
      </c>
      <c r="B13608">
        <v>8244</v>
      </c>
      <c r="C13608" s="593">
        <v>6.6250000000000003E-2</v>
      </c>
      <c r="D13608" t="s">
        <v>4645</v>
      </c>
      <c r="E13608">
        <v>6.6250000000000003E-2</v>
      </c>
      <c r="F13608">
        <v>0</v>
      </c>
      <c r="G13608">
        <v>0</v>
      </c>
      <c r="H13608">
        <v>0</v>
      </c>
      <c r="I13608">
        <v>0</v>
      </c>
    </row>
    <row r="13609" spans="1:9" x14ac:dyDescent="0.25">
      <c r="A13609" t="s">
        <v>726</v>
      </c>
      <c r="B13609">
        <v>8245</v>
      </c>
      <c r="C13609" s="593">
        <v>6.6250000000000003E-2</v>
      </c>
      <c r="D13609" t="s">
        <v>4642</v>
      </c>
      <c r="E13609">
        <v>6.6250000000000003E-2</v>
      </c>
      <c r="F13609">
        <v>0</v>
      </c>
      <c r="G13609">
        <v>0</v>
      </c>
      <c r="H13609">
        <v>0</v>
      </c>
      <c r="I13609">
        <v>0</v>
      </c>
    </row>
    <row r="13610" spans="1:9" x14ac:dyDescent="0.25">
      <c r="A13610" t="s">
        <v>726</v>
      </c>
      <c r="B13610">
        <v>8246</v>
      </c>
      <c r="C13610" s="593">
        <v>6.6250000000000003E-2</v>
      </c>
      <c r="D13610" t="s">
        <v>4642</v>
      </c>
      <c r="E13610">
        <v>6.6250000000000003E-2</v>
      </c>
      <c r="F13610">
        <v>0</v>
      </c>
      <c r="G13610">
        <v>0</v>
      </c>
      <c r="H13610">
        <v>0</v>
      </c>
      <c r="I13610">
        <v>0</v>
      </c>
    </row>
    <row r="13611" spans="1:9" x14ac:dyDescent="0.25">
      <c r="A13611" t="s">
        <v>726</v>
      </c>
      <c r="B13611">
        <v>8247</v>
      </c>
      <c r="C13611" s="593">
        <v>6.6250000000000003E-2</v>
      </c>
      <c r="D13611" t="s">
        <v>4639</v>
      </c>
      <c r="E13611">
        <v>6.6250000000000003E-2</v>
      </c>
      <c r="F13611">
        <v>0</v>
      </c>
      <c r="G13611">
        <v>0</v>
      </c>
      <c r="H13611">
        <v>0</v>
      </c>
      <c r="I13611">
        <v>0</v>
      </c>
    </row>
    <row r="13612" spans="1:9" x14ac:dyDescent="0.25">
      <c r="A13612" t="s">
        <v>726</v>
      </c>
      <c r="B13612">
        <v>8248</v>
      </c>
      <c r="C13612" s="593">
        <v>6.6250000000000003E-2</v>
      </c>
      <c r="D13612" t="s">
        <v>4644</v>
      </c>
      <c r="E13612">
        <v>6.6250000000000003E-2</v>
      </c>
      <c r="F13612">
        <v>0</v>
      </c>
      <c r="G13612">
        <v>0</v>
      </c>
      <c r="H13612">
        <v>0</v>
      </c>
      <c r="I13612">
        <v>0</v>
      </c>
    </row>
    <row r="13613" spans="1:9" x14ac:dyDescent="0.25">
      <c r="A13613" t="s">
        <v>726</v>
      </c>
      <c r="B13613">
        <v>8250</v>
      </c>
      <c r="C13613" s="593">
        <v>6.6250000000000003E-2</v>
      </c>
      <c r="D13613" t="s">
        <v>4644</v>
      </c>
      <c r="E13613">
        <v>6.6250000000000003E-2</v>
      </c>
      <c r="F13613">
        <v>0</v>
      </c>
      <c r="G13613">
        <v>0</v>
      </c>
      <c r="H13613">
        <v>0</v>
      </c>
      <c r="I13613">
        <v>0</v>
      </c>
    </row>
    <row r="13614" spans="1:9" x14ac:dyDescent="0.25">
      <c r="A13614" t="s">
        <v>726</v>
      </c>
      <c r="B13614">
        <v>8251</v>
      </c>
      <c r="C13614" s="593">
        <v>6.6250000000000003E-2</v>
      </c>
      <c r="D13614" t="s">
        <v>4640</v>
      </c>
      <c r="E13614">
        <v>6.6250000000000003E-2</v>
      </c>
      <c r="F13614">
        <v>0</v>
      </c>
      <c r="G13614">
        <v>0</v>
      </c>
      <c r="H13614">
        <v>0</v>
      </c>
      <c r="I13614">
        <v>0</v>
      </c>
    </row>
    <row r="13615" spans="1:9" x14ac:dyDescent="0.25">
      <c r="A13615" t="s">
        <v>726</v>
      </c>
      <c r="B13615">
        <v>8252</v>
      </c>
      <c r="C13615" s="593">
        <v>6.6250000000000003E-2</v>
      </c>
      <c r="D13615" t="s">
        <v>4639</v>
      </c>
      <c r="E13615">
        <v>6.6250000000000003E-2</v>
      </c>
      <c r="F13615">
        <v>0</v>
      </c>
      <c r="G13615">
        <v>0</v>
      </c>
      <c r="H13615">
        <v>0</v>
      </c>
      <c r="I13615">
        <v>0</v>
      </c>
    </row>
    <row r="13616" spans="1:9" x14ac:dyDescent="0.25">
      <c r="A13616" t="s">
        <v>726</v>
      </c>
      <c r="B13616">
        <v>8260</v>
      </c>
      <c r="C13616" s="593">
        <v>6.6250000000000003E-2</v>
      </c>
      <c r="D13616" t="s">
        <v>4648</v>
      </c>
      <c r="E13616">
        <v>6.6250000000000003E-2</v>
      </c>
      <c r="F13616">
        <v>0</v>
      </c>
      <c r="G13616">
        <v>0</v>
      </c>
      <c r="H13616">
        <v>0</v>
      </c>
      <c r="I13616">
        <v>0</v>
      </c>
    </row>
    <row r="13617" spans="1:9" x14ac:dyDescent="0.25">
      <c r="A13617" t="s">
        <v>726</v>
      </c>
      <c r="B13617">
        <v>8270</v>
      </c>
      <c r="C13617" s="593">
        <v>6.6250000000000003E-2</v>
      </c>
      <c r="D13617" t="s">
        <v>4649</v>
      </c>
      <c r="E13617">
        <v>6.6250000000000003E-2</v>
      </c>
      <c r="F13617">
        <v>0</v>
      </c>
      <c r="G13617">
        <v>0</v>
      </c>
      <c r="H13617">
        <v>0</v>
      </c>
      <c r="I13617">
        <v>0</v>
      </c>
    </row>
    <row r="13618" spans="1:9" x14ac:dyDescent="0.25">
      <c r="A13618" t="s">
        <v>726</v>
      </c>
      <c r="B13618">
        <v>8302</v>
      </c>
      <c r="C13618" s="593">
        <v>6.6250000000000003E-2</v>
      </c>
      <c r="D13618" t="s">
        <v>4384</v>
      </c>
      <c r="E13618">
        <v>6.6250000000000003E-2</v>
      </c>
      <c r="F13618">
        <v>0</v>
      </c>
      <c r="G13618">
        <v>0</v>
      </c>
      <c r="H13618">
        <v>0</v>
      </c>
      <c r="I13618">
        <v>0</v>
      </c>
    </row>
    <row r="13619" spans="1:9" x14ac:dyDescent="0.25">
      <c r="A13619" t="s">
        <v>726</v>
      </c>
      <c r="B13619">
        <v>8310</v>
      </c>
      <c r="C13619" s="593">
        <v>6.6250000000000003E-2</v>
      </c>
      <c r="D13619" t="s">
        <v>4650</v>
      </c>
      <c r="E13619">
        <v>6.6250000000000003E-2</v>
      </c>
      <c r="F13619">
        <v>0</v>
      </c>
      <c r="G13619">
        <v>0</v>
      </c>
      <c r="H13619">
        <v>0</v>
      </c>
      <c r="I13619">
        <v>0</v>
      </c>
    </row>
    <row r="13620" spans="1:9" x14ac:dyDescent="0.25">
      <c r="A13620" t="s">
        <v>726</v>
      </c>
      <c r="B13620">
        <v>8311</v>
      </c>
      <c r="C13620" s="593">
        <v>6.6250000000000003E-2</v>
      </c>
      <c r="D13620" t="s">
        <v>4651</v>
      </c>
      <c r="E13620">
        <v>6.6250000000000003E-2</v>
      </c>
      <c r="F13620">
        <v>0</v>
      </c>
      <c r="G13620">
        <v>0</v>
      </c>
      <c r="H13620">
        <v>0</v>
      </c>
      <c r="I13620">
        <v>0</v>
      </c>
    </row>
    <row r="13621" spans="1:9" x14ac:dyDescent="0.25">
      <c r="A13621" t="s">
        <v>726</v>
      </c>
      <c r="B13621">
        <v>8312</v>
      </c>
      <c r="C13621" s="593">
        <v>6.6250000000000003E-2</v>
      </c>
      <c r="D13621" t="s">
        <v>2689</v>
      </c>
      <c r="E13621">
        <v>6.6250000000000003E-2</v>
      </c>
      <c r="F13621">
        <v>0</v>
      </c>
      <c r="G13621">
        <v>0</v>
      </c>
      <c r="H13621">
        <v>0</v>
      </c>
      <c r="I13621">
        <v>0</v>
      </c>
    </row>
    <row r="13622" spans="1:9" x14ac:dyDescent="0.25">
      <c r="A13622" t="s">
        <v>726</v>
      </c>
      <c r="B13622">
        <v>8313</v>
      </c>
      <c r="C13622" s="593">
        <v>6.6250000000000003E-2</v>
      </c>
      <c r="D13622" t="s">
        <v>4652</v>
      </c>
      <c r="E13622">
        <v>6.6250000000000003E-2</v>
      </c>
      <c r="F13622">
        <v>0</v>
      </c>
      <c r="G13622">
        <v>0</v>
      </c>
      <c r="H13622">
        <v>0</v>
      </c>
      <c r="I13622">
        <v>0</v>
      </c>
    </row>
    <row r="13623" spans="1:9" x14ac:dyDescent="0.25">
      <c r="A13623" t="s">
        <v>726</v>
      </c>
      <c r="B13623">
        <v>8314</v>
      </c>
      <c r="C13623" s="593">
        <v>6.6250000000000003E-2</v>
      </c>
      <c r="D13623" t="s">
        <v>4649</v>
      </c>
      <c r="E13623">
        <v>6.6250000000000003E-2</v>
      </c>
      <c r="F13623">
        <v>0</v>
      </c>
      <c r="G13623">
        <v>0</v>
      </c>
      <c r="H13623">
        <v>0</v>
      </c>
      <c r="I13623">
        <v>0</v>
      </c>
    </row>
    <row r="13624" spans="1:9" x14ac:dyDescent="0.25">
      <c r="A13624" t="s">
        <v>726</v>
      </c>
      <c r="B13624">
        <v>8315</v>
      </c>
      <c r="C13624" s="593">
        <v>6.6250000000000003E-2</v>
      </c>
      <c r="D13624" t="s">
        <v>4653</v>
      </c>
      <c r="E13624">
        <v>6.6250000000000003E-2</v>
      </c>
      <c r="F13624">
        <v>0</v>
      </c>
      <c r="G13624">
        <v>0</v>
      </c>
      <c r="H13624">
        <v>0</v>
      </c>
      <c r="I13624">
        <v>0</v>
      </c>
    </row>
    <row r="13625" spans="1:9" x14ac:dyDescent="0.25">
      <c r="A13625" t="s">
        <v>726</v>
      </c>
      <c r="B13625">
        <v>8316</v>
      </c>
      <c r="C13625" s="593">
        <v>6.6250000000000003E-2</v>
      </c>
      <c r="D13625" t="s">
        <v>4649</v>
      </c>
      <c r="E13625">
        <v>6.6250000000000003E-2</v>
      </c>
      <c r="F13625">
        <v>0</v>
      </c>
      <c r="G13625">
        <v>0</v>
      </c>
      <c r="H13625">
        <v>0</v>
      </c>
      <c r="I13625">
        <v>0</v>
      </c>
    </row>
    <row r="13626" spans="1:9" x14ac:dyDescent="0.25">
      <c r="A13626" t="s">
        <v>726</v>
      </c>
      <c r="B13626">
        <v>8317</v>
      </c>
      <c r="C13626" s="593">
        <v>6.6250000000000003E-2</v>
      </c>
      <c r="D13626" t="s">
        <v>4654</v>
      </c>
      <c r="E13626">
        <v>6.6250000000000003E-2</v>
      </c>
      <c r="F13626">
        <v>0</v>
      </c>
      <c r="G13626">
        <v>0</v>
      </c>
      <c r="H13626">
        <v>0</v>
      </c>
      <c r="I13626">
        <v>0</v>
      </c>
    </row>
    <row r="13627" spans="1:9" x14ac:dyDescent="0.25">
      <c r="A13627" t="s">
        <v>726</v>
      </c>
      <c r="B13627">
        <v>8318</v>
      </c>
      <c r="C13627" s="593">
        <v>6.6250000000000003E-2</v>
      </c>
      <c r="D13627" t="s">
        <v>4634</v>
      </c>
      <c r="E13627">
        <v>6.6250000000000003E-2</v>
      </c>
      <c r="F13627">
        <v>0</v>
      </c>
      <c r="G13627">
        <v>0</v>
      </c>
      <c r="H13627">
        <v>0</v>
      </c>
      <c r="I13627">
        <v>0</v>
      </c>
    </row>
    <row r="13628" spans="1:9" x14ac:dyDescent="0.25">
      <c r="A13628" t="s">
        <v>726</v>
      </c>
      <c r="B13628">
        <v>8319</v>
      </c>
      <c r="C13628" s="593">
        <v>6.6250000000000003E-2</v>
      </c>
      <c r="D13628" t="s">
        <v>4649</v>
      </c>
      <c r="E13628">
        <v>6.6250000000000003E-2</v>
      </c>
      <c r="F13628">
        <v>0</v>
      </c>
      <c r="G13628">
        <v>0</v>
      </c>
      <c r="H13628">
        <v>0</v>
      </c>
      <c r="I13628">
        <v>0</v>
      </c>
    </row>
    <row r="13629" spans="1:9" x14ac:dyDescent="0.25">
      <c r="A13629" t="s">
        <v>726</v>
      </c>
      <c r="B13629">
        <v>8320</v>
      </c>
      <c r="C13629" s="593">
        <v>6.6250000000000003E-2</v>
      </c>
      <c r="D13629" t="s">
        <v>4651</v>
      </c>
      <c r="E13629">
        <v>6.6250000000000003E-2</v>
      </c>
      <c r="F13629">
        <v>0</v>
      </c>
      <c r="G13629">
        <v>0</v>
      </c>
      <c r="H13629">
        <v>0</v>
      </c>
      <c r="I13629">
        <v>0</v>
      </c>
    </row>
    <row r="13630" spans="1:9" x14ac:dyDescent="0.25">
      <c r="A13630" t="s">
        <v>726</v>
      </c>
      <c r="B13630">
        <v>8321</v>
      </c>
      <c r="C13630" s="593">
        <v>6.6250000000000003E-2</v>
      </c>
      <c r="D13630" t="s">
        <v>4653</v>
      </c>
      <c r="E13630">
        <v>6.6250000000000003E-2</v>
      </c>
      <c r="F13630">
        <v>0</v>
      </c>
      <c r="G13630">
        <v>0</v>
      </c>
      <c r="H13630">
        <v>0</v>
      </c>
      <c r="I13630">
        <v>0</v>
      </c>
    </row>
    <row r="13631" spans="1:9" x14ac:dyDescent="0.25">
      <c r="A13631" t="s">
        <v>726</v>
      </c>
      <c r="B13631">
        <v>8322</v>
      </c>
      <c r="C13631" s="593">
        <v>6.6250000000000003E-2</v>
      </c>
      <c r="D13631" t="s">
        <v>2689</v>
      </c>
      <c r="E13631">
        <v>6.6250000000000003E-2</v>
      </c>
      <c r="F13631">
        <v>0</v>
      </c>
      <c r="G13631">
        <v>0</v>
      </c>
      <c r="H13631">
        <v>0</v>
      </c>
      <c r="I13631">
        <v>0</v>
      </c>
    </row>
    <row r="13632" spans="1:9" x14ac:dyDescent="0.25">
      <c r="A13632" t="s">
        <v>726</v>
      </c>
      <c r="B13632">
        <v>8323</v>
      </c>
      <c r="C13632" s="593">
        <v>6.6250000000000003E-2</v>
      </c>
      <c r="D13632" t="s">
        <v>4655</v>
      </c>
      <c r="E13632">
        <v>6.6250000000000003E-2</v>
      </c>
      <c r="F13632">
        <v>0</v>
      </c>
      <c r="G13632">
        <v>0</v>
      </c>
      <c r="H13632">
        <v>0</v>
      </c>
      <c r="I13632">
        <v>0</v>
      </c>
    </row>
    <row r="13633" spans="1:9" x14ac:dyDescent="0.25">
      <c r="A13633" t="s">
        <v>726</v>
      </c>
      <c r="B13633">
        <v>8324</v>
      </c>
      <c r="C13633" s="593">
        <v>6.6250000000000003E-2</v>
      </c>
      <c r="D13633" t="s">
        <v>4649</v>
      </c>
      <c r="E13633">
        <v>6.6250000000000003E-2</v>
      </c>
      <c r="F13633">
        <v>0</v>
      </c>
      <c r="G13633">
        <v>0</v>
      </c>
      <c r="H13633">
        <v>0</v>
      </c>
      <c r="I13633">
        <v>0</v>
      </c>
    </row>
    <row r="13634" spans="1:9" x14ac:dyDescent="0.25">
      <c r="A13634" t="s">
        <v>726</v>
      </c>
      <c r="B13634">
        <v>8326</v>
      </c>
      <c r="C13634" s="593">
        <v>6.6250000000000003E-2</v>
      </c>
      <c r="D13634" t="s">
        <v>4650</v>
      </c>
      <c r="E13634">
        <v>6.6250000000000003E-2</v>
      </c>
      <c r="F13634">
        <v>0</v>
      </c>
      <c r="G13634">
        <v>0</v>
      </c>
      <c r="H13634">
        <v>0</v>
      </c>
      <c r="I13634">
        <v>0</v>
      </c>
    </row>
    <row r="13635" spans="1:9" x14ac:dyDescent="0.25">
      <c r="A13635" t="s">
        <v>726</v>
      </c>
      <c r="B13635">
        <v>8327</v>
      </c>
      <c r="C13635" s="593">
        <v>6.6250000000000003E-2</v>
      </c>
      <c r="D13635" t="s">
        <v>4649</v>
      </c>
      <c r="E13635">
        <v>6.6250000000000003E-2</v>
      </c>
      <c r="F13635">
        <v>0</v>
      </c>
      <c r="G13635">
        <v>0</v>
      </c>
      <c r="H13635">
        <v>0</v>
      </c>
      <c r="I13635">
        <v>0</v>
      </c>
    </row>
    <row r="13636" spans="1:9" x14ac:dyDescent="0.25">
      <c r="A13636" t="s">
        <v>726</v>
      </c>
      <c r="B13636">
        <v>8328</v>
      </c>
      <c r="C13636" s="593">
        <v>6.6250000000000003E-2</v>
      </c>
      <c r="D13636" t="s">
        <v>4656</v>
      </c>
      <c r="E13636">
        <v>6.6250000000000003E-2</v>
      </c>
      <c r="F13636">
        <v>0</v>
      </c>
      <c r="G13636">
        <v>0</v>
      </c>
      <c r="H13636">
        <v>0</v>
      </c>
      <c r="I13636">
        <v>0</v>
      </c>
    </row>
    <row r="13637" spans="1:9" x14ac:dyDescent="0.25">
      <c r="A13637" t="s">
        <v>726</v>
      </c>
      <c r="B13637">
        <v>8329</v>
      </c>
      <c r="C13637" s="593">
        <v>6.6250000000000003E-2</v>
      </c>
      <c r="D13637" t="s">
        <v>4657</v>
      </c>
      <c r="E13637">
        <v>6.6250000000000003E-2</v>
      </c>
      <c r="F13637">
        <v>0</v>
      </c>
      <c r="G13637">
        <v>0</v>
      </c>
      <c r="H13637">
        <v>0</v>
      </c>
      <c r="I13637">
        <v>0</v>
      </c>
    </row>
    <row r="13638" spans="1:9" x14ac:dyDescent="0.25">
      <c r="A13638" t="s">
        <v>726</v>
      </c>
      <c r="B13638">
        <v>8330</v>
      </c>
      <c r="C13638" s="593">
        <v>6.6250000000000003E-2</v>
      </c>
      <c r="D13638" t="s">
        <v>4658</v>
      </c>
      <c r="E13638">
        <v>6.6250000000000003E-2</v>
      </c>
      <c r="F13638">
        <v>0</v>
      </c>
      <c r="G13638">
        <v>0</v>
      </c>
      <c r="H13638">
        <v>0</v>
      </c>
      <c r="I13638">
        <v>0</v>
      </c>
    </row>
    <row r="13639" spans="1:9" x14ac:dyDescent="0.25">
      <c r="A13639" t="s">
        <v>726</v>
      </c>
      <c r="B13639">
        <v>8332</v>
      </c>
      <c r="C13639" s="593">
        <v>8.6249999999999993E-2</v>
      </c>
      <c r="D13639" t="s">
        <v>4659</v>
      </c>
      <c r="E13639">
        <v>6.6250000000000003E-2</v>
      </c>
      <c r="F13639">
        <v>0</v>
      </c>
      <c r="G13639">
        <v>0</v>
      </c>
      <c r="H13639">
        <v>0.02</v>
      </c>
      <c r="I13639">
        <v>0</v>
      </c>
    </row>
    <row r="13640" spans="1:9" x14ac:dyDescent="0.25">
      <c r="A13640" t="s">
        <v>726</v>
      </c>
      <c r="B13640">
        <v>8340</v>
      </c>
      <c r="C13640" s="593">
        <v>6.6250000000000003E-2</v>
      </c>
      <c r="D13640" t="s">
        <v>4649</v>
      </c>
      <c r="E13640">
        <v>6.6250000000000003E-2</v>
      </c>
      <c r="F13640">
        <v>0</v>
      </c>
      <c r="G13640">
        <v>0</v>
      </c>
      <c r="H13640">
        <v>0</v>
      </c>
      <c r="I13640">
        <v>0</v>
      </c>
    </row>
    <row r="13641" spans="1:9" x14ac:dyDescent="0.25">
      <c r="A13641" t="s">
        <v>726</v>
      </c>
      <c r="B13641">
        <v>8341</v>
      </c>
      <c r="C13641" s="593">
        <v>6.6250000000000003E-2</v>
      </c>
      <c r="D13641" t="s">
        <v>4650</v>
      </c>
      <c r="E13641">
        <v>6.6250000000000003E-2</v>
      </c>
      <c r="F13641">
        <v>0</v>
      </c>
      <c r="G13641">
        <v>0</v>
      </c>
      <c r="H13641">
        <v>0</v>
      </c>
      <c r="I13641">
        <v>0</v>
      </c>
    </row>
    <row r="13642" spans="1:9" x14ac:dyDescent="0.25">
      <c r="A13642" t="s">
        <v>726</v>
      </c>
      <c r="B13642">
        <v>8342</v>
      </c>
      <c r="C13642" s="593">
        <v>6.6250000000000003E-2</v>
      </c>
      <c r="D13642" t="s">
        <v>4658</v>
      </c>
      <c r="E13642">
        <v>6.6250000000000003E-2</v>
      </c>
      <c r="F13642">
        <v>0</v>
      </c>
      <c r="G13642">
        <v>0</v>
      </c>
      <c r="H13642">
        <v>0</v>
      </c>
      <c r="I13642">
        <v>0</v>
      </c>
    </row>
    <row r="13643" spans="1:9" x14ac:dyDescent="0.25">
      <c r="A13643" t="s">
        <v>726</v>
      </c>
      <c r="B13643">
        <v>8343</v>
      </c>
      <c r="C13643" s="593">
        <v>6.6250000000000003E-2</v>
      </c>
      <c r="D13643" t="s">
        <v>4634</v>
      </c>
      <c r="E13643">
        <v>6.6250000000000003E-2</v>
      </c>
      <c r="F13643">
        <v>0</v>
      </c>
      <c r="G13643">
        <v>0</v>
      </c>
      <c r="H13643">
        <v>0</v>
      </c>
      <c r="I13643">
        <v>0</v>
      </c>
    </row>
    <row r="13644" spans="1:9" x14ac:dyDescent="0.25">
      <c r="A13644" t="s">
        <v>726</v>
      </c>
      <c r="B13644">
        <v>8344</v>
      </c>
      <c r="C13644" s="593">
        <v>6.6250000000000003E-2</v>
      </c>
      <c r="D13644" t="s">
        <v>4660</v>
      </c>
      <c r="E13644">
        <v>6.6250000000000003E-2</v>
      </c>
      <c r="F13644">
        <v>0</v>
      </c>
      <c r="G13644">
        <v>0</v>
      </c>
      <c r="H13644">
        <v>0</v>
      </c>
      <c r="I13644">
        <v>0</v>
      </c>
    </row>
    <row r="13645" spans="1:9" x14ac:dyDescent="0.25">
      <c r="A13645" t="s">
        <v>726</v>
      </c>
      <c r="B13645">
        <v>8345</v>
      </c>
      <c r="C13645" s="593">
        <v>6.6250000000000003E-2</v>
      </c>
      <c r="D13645" t="s">
        <v>3361</v>
      </c>
      <c r="E13645">
        <v>6.6250000000000003E-2</v>
      </c>
      <c r="F13645">
        <v>0</v>
      </c>
      <c r="G13645">
        <v>0</v>
      </c>
      <c r="H13645">
        <v>0</v>
      </c>
      <c r="I13645">
        <v>0</v>
      </c>
    </row>
    <row r="13646" spans="1:9" x14ac:dyDescent="0.25">
      <c r="A13646" t="s">
        <v>726</v>
      </c>
      <c r="B13646">
        <v>8346</v>
      </c>
      <c r="C13646" s="593">
        <v>6.6250000000000003E-2</v>
      </c>
      <c r="D13646" t="s">
        <v>4661</v>
      </c>
      <c r="E13646">
        <v>6.6250000000000003E-2</v>
      </c>
      <c r="F13646">
        <v>0</v>
      </c>
      <c r="G13646">
        <v>0</v>
      </c>
      <c r="H13646">
        <v>0</v>
      </c>
      <c r="I13646">
        <v>0</v>
      </c>
    </row>
    <row r="13647" spans="1:9" x14ac:dyDescent="0.25">
      <c r="A13647" t="s">
        <v>726</v>
      </c>
      <c r="B13647">
        <v>8347</v>
      </c>
      <c r="C13647" s="593">
        <v>6.6250000000000003E-2</v>
      </c>
      <c r="D13647" t="s">
        <v>4662</v>
      </c>
      <c r="E13647">
        <v>6.6250000000000003E-2</v>
      </c>
      <c r="F13647">
        <v>0</v>
      </c>
      <c r="G13647">
        <v>0</v>
      </c>
      <c r="H13647">
        <v>0</v>
      </c>
      <c r="I13647">
        <v>0</v>
      </c>
    </row>
    <row r="13648" spans="1:9" x14ac:dyDescent="0.25">
      <c r="A13648" t="s">
        <v>726</v>
      </c>
      <c r="B13648">
        <v>8348</v>
      </c>
      <c r="C13648" s="593">
        <v>6.6250000000000003E-2</v>
      </c>
      <c r="D13648" t="s">
        <v>4649</v>
      </c>
      <c r="E13648">
        <v>6.6250000000000003E-2</v>
      </c>
      <c r="F13648">
        <v>0</v>
      </c>
      <c r="G13648">
        <v>0</v>
      </c>
      <c r="H13648">
        <v>0</v>
      </c>
      <c r="I13648">
        <v>0</v>
      </c>
    </row>
    <row r="13649" spans="1:9" x14ac:dyDescent="0.25">
      <c r="A13649" t="s">
        <v>726</v>
      </c>
      <c r="B13649">
        <v>8349</v>
      </c>
      <c r="C13649" s="593">
        <v>6.6250000000000003E-2</v>
      </c>
      <c r="D13649" t="s">
        <v>4657</v>
      </c>
      <c r="E13649">
        <v>6.6250000000000003E-2</v>
      </c>
      <c r="F13649">
        <v>0</v>
      </c>
      <c r="G13649">
        <v>0</v>
      </c>
      <c r="H13649">
        <v>0</v>
      </c>
      <c r="I13649">
        <v>0</v>
      </c>
    </row>
    <row r="13650" spans="1:9" x14ac:dyDescent="0.25">
      <c r="A13650" t="s">
        <v>726</v>
      </c>
      <c r="B13650">
        <v>8350</v>
      </c>
      <c r="C13650" s="593">
        <v>6.6250000000000003E-2</v>
      </c>
      <c r="D13650" t="s">
        <v>4661</v>
      </c>
      <c r="E13650">
        <v>6.6250000000000003E-2</v>
      </c>
      <c r="F13650">
        <v>0</v>
      </c>
      <c r="G13650">
        <v>0</v>
      </c>
      <c r="H13650">
        <v>0</v>
      </c>
      <c r="I13650">
        <v>0</v>
      </c>
    </row>
    <row r="13651" spans="1:9" x14ac:dyDescent="0.25">
      <c r="A13651" t="s">
        <v>726</v>
      </c>
      <c r="B13651">
        <v>8352</v>
      </c>
      <c r="C13651" s="593">
        <v>6.6250000000000003E-2</v>
      </c>
      <c r="D13651" t="s">
        <v>4663</v>
      </c>
      <c r="E13651">
        <v>6.6250000000000003E-2</v>
      </c>
      <c r="F13651">
        <v>0</v>
      </c>
      <c r="G13651">
        <v>0</v>
      </c>
      <c r="H13651">
        <v>0</v>
      </c>
      <c r="I13651">
        <v>0</v>
      </c>
    </row>
    <row r="13652" spans="1:9" x14ac:dyDescent="0.25">
      <c r="A13652" t="s">
        <v>726</v>
      </c>
      <c r="B13652">
        <v>8353</v>
      </c>
      <c r="C13652" s="593">
        <v>6.6250000000000003E-2</v>
      </c>
      <c r="D13652" t="s">
        <v>3005</v>
      </c>
      <c r="E13652">
        <v>6.6250000000000003E-2</v>
      </c>
      <c r="F13652">
        <v>0</v>
      </c>
      <c r="G13652">
        <v>0</v>
      </c>
      <c r="H13652">
        <v>0</v>
      </c>
      <c r="I13652">
        <v>0</v>
      </c>
    </row>
    <row r="13653" spans="1:9" x14ac:dyDescent="0.25">
      <c r="A13653" t="s">
        <v>726</v>
      </c>
      <c r="B13653">
        <v>8360</v>
      </c>
      <c r="C13653" s="593">
        <v>6.6250000000000003E-2</v>
      </c>
      <c r="D13653" t="s">
        <v>4660</v>
      </c>
      <c r="E13653">
        <v>6.6250000000000003E-2</v>
      </c>
      <c r="F13653">
        <v>0</v>
      </c>
      <c r="G13653">
        <v>0</v>
      </c>
      <c r="H13653">
        <v>0</v>
      </c>
      <c r="I13653">
        <v>0</v>
      </c>
    </row>
    <row r="13654" spans="1:9" x14ac:dyDescent="0.25">
      <c r="A13654" t="s">
        <v>726</v>
      </c>
      <c r="B13654">
        <v>8361</v>
      </c>
      <c r="C13654" s="593">
        <v>6.6250000000000003E-2</v>
      </c>
      <c r="D13654" t="s">
        <v>4660</v>
      </c>
      <c r="E13654">
        <v>6.6250000000000003E-2</v>
      </c>
      <c r="F13654">
        <v>0</v>
      </c>
      <c r="G13654">
        <v>0</v>
      </c>
      <c r="H13654">
        <v>0</v>
      </c>
      <c r="I13654">
        <v>0</v>
      </c>
    </row>
    <row r="13655" spans="1:9" x14ac:dyDescent="0.25">
      <c r="A13655" t="s">
        <v>726</v>
      </c>
      <c r="B13655">
        <v>8362</v>
      </c>
      <c r="C13655" s="593">
        <v>6.6250000000000003E-2</v>
      </c>
      <c r="D13655" t="s">
        <v>4660</v>
      </c>
      <c r="E13655">
        <v>6.6250000000000003E-2</v>
      </c>
      <c r="F13655">
        <v>0</v>
      </c>
      <c r="G13655">
        <v>0</v>
      </c>
      <c r="H13655">
        <v>0</v>
      </c>
      <c r="I13655">
        <v>0</v>
      </c>
    </row>
    <row r="13656" spans="1:9" x14ac:dyDescent="0.25">
      <c r="A13656" t="s">
        <v>726</v>
      </c>
      <c r="B13656">
        <v>8401</v>
      </c>
      <c r="C13656" s="593">
        <v>6.6250000000000003E-2</v>
      </c>
      <c r="D13656" t="s">
        <v>4664</v>
      </c>
      <c r="E13656">
        <v>6.6250000000000003E-2</v>
      </c>
      <c r="F13656">
        <v>0</v>
      </c>
      <c r="G13656">
        <v>0</v>
      </c>
      <c r="H13656">
        <v>0</v>
      </c>
      <c r="I13656">
        <v>0</v>
      </c>
    </row>
    <row r="13657" spans="1:9" x14ac:dyDescent="0.25">
      <c r="A13657" t="s">
        <v>726</v>
      </c>
      <c r="B13657">
        <v>8402</v>
      </c>
      <c r="C13657" s="593">
        <v>6.6250000000000003E-2</v>
      </c>
      <c r="D13657" t="s">
        <v>4665</v>
      </c>
      <c r="E13657">
        <v>6.6250000000000003E-2</v>
      </c>
      <c r="F13657">
        <v>0</v>
      </c>
      <c r="G13657">
        <v>0</v>
      </c>
      <c r="H13657">
        <v>0</v>
      </c>
      <c r="I13657">
        <v>0</v>
      </c>
    </row>
    <row r="13658" spans="1:9" x14ac:dyDescent="0.25">
      <c r="A13658" t="s">
        <v>726</v>
      </c>
      <c r="B13658">
        <v>8403</v>
      </c>
      <c r="C13658" s="593">
        <v>6.6250000000000003E-2</v>
      </c>
      <c r="D13658" t="s">
        <v>4645</v>
      </c>
      <c r="E13658">
        <v>6.6250000000000003E-2</v>
      </c>
      <c r="F13658">
        <v>0</v>
      </c>
      <c r="G13658">
        <v>0</v>
      </c>
      <c r="H13658">
        <v>0</v>
      </c>
      <c r="I13658">
        <v>0</v>
      </c>
    </row>
    <row r="13659" spans="1:9" x14ac:dyDescent="0.25">
      <c r="A13659" t="s">
        <v>726</v>
      </c>
      <c r="B13659">
        <v>8404</v>
      </c>
      <c r="C13659" s="593">
        <v>6.6250000000000003E-2</v>
      </c>
      <c r="D13659" t="s">
        <v>4664</v>
      </c>
      <c r="E13659">
        <v>6.6250000000000003E-2</v>
      </c>
      <c r="F13659">
        <v>0</v>
      </c>
      <c r="G13659">
        <v>0</v>
      </c>
      <c r="H13659">
        <v>0</v>
      </c>
      <c r="I13659">
        <v>0</v>
      </c>
    </row>
    <row r="13660" spans="1:9" x14ac:dyDescent="0.25">
      <c r="A13660" t="s">
        <v>726</v>
      </c>
      <c r="B13660">
        <v>8405</v>
      </c>
      <c r="C13660" s="593">
        <v>6.6250000000000003E-2</v>
      </c>
      <c r="D13660" t="s">
        <v>4664</v>
      </c>
      <c r="E13660">
        <v>6.6250000000000003E-2</v>
      </c>
      <c r="F13660">
        <v>0</v>
      </c>
      <c r="G13660">
        <v>0</v>
      </c>
      <c r="H13660">
        <v>0</v>
      </c>
      <c r="I13660">
        <v>0</v>
      </c>
    </row>
    <row r="13661" spans="1:9" x14ac:dyDescent="0.25">
      <c r="A13661" t="s">
        <v>726</v>
      </c>
      <c r="B13661">
        <v>8406</v>
      </c>
      <c r="C13661" s="593">
        <v>6.6250000000000003E-2</v>
      </c>
      <c r="D13661" t="s">
        <v>4666</v>
      </c>
      <c r="E13661">
        <v>6.6250000000000003E-2</v>
      </c>
      <c r="F13661">
        <v>0</v>
      </c>
      <c r="G13661">
        <v>0</v>
      </c>
      <c r="H13661">
        <v>0</v>
      </c>
      <c r="I13661">
        <v>0</v>
      </c>
    </row>
    <row r="13662" spans="1:9" x14ac:dyDescent="0.25">
      <c r="A13662" t="s">
        <v>726</v>
      </c>
      <c r="B13662">
        <v>8501</v>
      </c>
      <c r="C13662" s="593">
        <v>6.6250000000000003E-2</v>
      </c>
      <c r="D13662" t="s">
        <v>2847</v>
      </c>
      <c r="E13662">
        <v>6.6250000000000003E-2</v>
      </c>
      <c r="F13662">
        <v>0</v>
      </c>
      <c r="G13662">
        <v>0</v>
      </c>
      <c r="H13662">
        <v>0</v>
      </c>
      <c r="I13662">
        <v>0</v>
      </c>
    </row>
    <row r="13663" spans="1:9" x14ac:dyDescent="0.25">
      <c r="A13663" t="s">
        <v>726</v>
      </c>
      <c r="B13663">
        <v>8502</v>
      </c>
      <c r="C13663" s="593">
        <v>6.6250000000000003E-2</v>
      </c>
      <c r="D13663" t="s">
        <v>1259</v>
      </c>
      <c r="E13663">
        <v>6.6250000000000003E-2</v>
      </c>
      <c r="F13663">
        <v>0</v>
      </c>
      <c r="G13663">
        <v>0</v>
      </c>
      <c r="H13663">
        <v>0</v>
      </c>
      <c r="I13663">
        <v>0</v>
      </c>
    </row>
    <row r="13664" spans="1:9" x14ac:dyDescent="0.25">
      <c r="A13664" t="s">
        <v>726</v>
      </c>
      <c r="B13664">
        <v>8504</v>
      </c>
      <c r="C13664" s="593">
        <v>6.6250000000000003E-2</v>
      </c>
      <c r="D13664" t="s">
        <v>1259</v>
      </c>
      <c r="E13664">
        <v>6.6250000000000003E-2</v>
      </c>
      <c r="F13664">
        <v>0</v>
      </c>
      <c r="G13664">
        <v>0</v>
      </c>
      <c r="H13664">
        <v>0</v>
      </c>
      <c r="I13664">
        <v>0</v>
      </c>
    </row>
    <row r="13665" spans="1:9" x14ac:dyDescent="0.25">
      <c r="A13665" t="s">
        <v>726</v>
      </c>
      <c r="B13665">
        <v>8505</v>
      </c>
      <c r="C13665" s="593">
        <v>6.6250000000000003E-2</v>
      </c>
      <c r="D13665" t="s">
        <v>4667</v>
      </c>
      <c r="E13665">
        <v>6.6250000000000003E-2</v>
      </c>
      <c r="F13665">
        <v>0</v>
      </c>
      <c r="G13665">
        <v>0</v>
      </c>
      <c r="H13665">
        <v>0</v>
      </c>
      <c r="I13665">
        <v>0</v>
      </c>
    </row>
    <row r="13666" spans="1:9" x14ac:dyDescent="0.25">
      <c r="A13666" t="s">
        <v>726</v>
      </c>
      <c r="B13666">
        <v>8510</v>
      </c>
      <c r="C13666" s="593">
        <v>6.6250000000000003E-2</v>
      </c>
      <c r="D13666" t="s">
        <v>4546</v>
      </c>
      <c r="E13666">
        <v>6.6250000000000003E-2</v>
      </c>
      <c r="F13666">
        <v>0</v>
      </c>
      <c r="G13666">
        <v>0</v>
      </c>
      <c r="H13666">
        <v>0</v>
      </c>
      <c r="I13666">
        <v>0</v>
      </c>
    </row>
    <row r="13667" spans="1:9" x14ac:dyDescent="0.25">
      <c r="A13667" t="s">
        <v>726</v>
      </c>
      <c r="B13667">
        <v>8511</v>
      </c>
      <c r="C13667" s="593">
        <v>6.6250000000000003E-2</v>
      </c>
      <c r="D13667" t="s">
        <v>4668</v>
      </c>
      <c r="E13667">
        <v>6.6250000000000003E-2</v>
      </c>
      <c r="F13667">
        <v>0</v>
      </c>
      <c r="G13667">
        <v>0</v>
      </c>
      <c r="H13667">
        <v>0</v>
      </c>
      <c r="I13667">
        <v>0</v>
      </c>
    </row>
    <row r="13668" spans="1:9" x14ac:dyDescent="0.25">
      <c r="A13668" t="s">
        <v>726</v>
      </c>
      <c r="B13668">
        <v>8512</v>
      </c>
      <c r="C13668" s="593">
        <v>6.6250000000000003E-2</v>
      </c>
      <c r="D13668" t="s">
        <v>4669</v>
      </c>
      <c r="E13668">
        <v>6.6250000000000003E-2</v>
      </c>
      <c r="F13668">
        <v>0</v>
      </c>
      <c r="G13668">
        <v>0</v>
      </c>
      <c r="H13668">
        <v>0</v>
      </c>
      <c r="I13668">
        <v>0</v>
      </c>
    </row>
    <row r="13669" spans="1:9" x14ac:dyDescent="0.25">
      <c r="A13669" t="s">
        <v>726</v>
      </c>
      <c r="B13669">
        <v>8514</v>
      </c>
      <c r="C13669" s="593">
        <v>6.6250000000000003E-2</v>
      </c>
      <c r="D13669" t="s">
        <v>4596</v>
      </c>
      <c r="E13669">
        <v>6.6250000000000003E-2</v>
      </c>
      <c r="F13669">
        <v>0</v>
      </c>
      <c r="G13669">
        <v>0</v>
      </c>
      <c r="H13669">
        <v>0</v>
      </c>
      <c r="I13669">
        <v>0</v>
      </c>
    </row>
    <row r="13670" spans="1:9" x14ac:dyDescent="0.25">
      <c r="A13670" t="s">
        <v>726</v>
      </c>
      <c r="B13670">
        <v>8515</v>
      </c>
      <c r="C13670" s="593">
        <v>6.6250000000000003E-2</v>
      </c>
      <c r="D13670" t="s">
        <v>4667</v>
      </c>
      <c r="E13670">
        <v>6.6250000000000003E-2</v>
      </c>
      <c r="F13670">
        <v>0</v>
      </c>
      <c r="G13670">
        <v>0</v>
      </c>
      <c r="H13670">
        <v>0</v>
      </c>
      <c r="I13670">
        <v>0</v>
      </c>
    </row>
    <row r="13671" spans="1:9" x14ac:dyDescent="0.25">
      <c r="A13671" t="s">
        <v>726</v>
      </c>
      <c r="B13671">
        <v>8518</v>
      </c>
      <c r="C13671" s="593">
        <v>6.6250000000000003E-2</v>
      </c>
      <c r="D13671" t="s">
        <v>4603</v>
      </c>
      <c r="E13671">
        <v>6.6250000000000003E-2</v>
      </c>
      <c r="F13671">
        <v>0</v>
      </c>
      <c r="G13671">
        <v>0</v>
      </c>
      <c r="H13671">
        <v>0</v>
      </c>
      <c r="I13671">
        <v>0</v>
      </c>
    </row>
    <row r="13672" spans="1:9" x14ac:dyDescent="0.25">
      <c r="A13672" t="s">
        <v>726</v>
      </c>
      <c r="B13672">
        <v>8520</v>
      </c>
      <c r="C13672" s="593">
        <v>6.6250000000000003E-2</v>
      </c>
      <c r="D13672" t="s">
        <v>4670</v>
      </c>
      <c r="E13672">
        <v>6.6250000000000003E-2</v>
      </c>
      <c r="F13672">
        <v>0</v>
      </c>
      <c r="G13672">
        <v>0</v>
      </c>
      <c r="H13672">
        <v>0</v>
      </c>
      <c r="I13672">
        <v>0</v>
      </c>
    </row>
    <row r="13673" spans="1:9" x14ac:dyDescent="0.25">
      <c r="A13673" t="s">
        <v>726</v>
      </c>
      <c r="B13673">
        <v>8525</v>
      </c>
      <c r="C13673" s="593">
        <v>6.6250000000000003E-2</v>
      </c>
      <c r="D13673" t="s">
        <v>4671</v>
      </c>
      <c r="E13673">
        <v>6.6250000000000003E-2</v>
      </c>
      <c r="F13673">
        <v>0</v>
      </c>
      <c r="G13673">
        <v>0</v>
      </c>
      <c r="H13673">
        <v>0</v>
      </c>
      <c r="I13673">
        <v>0</v>
      </c>
    </row>
    <row r="13674" spans="1:9" x14ac:dyDescent="0.25">
      <c r="A13674" t="s">
        <v>726</v>
      </c>
      <c r="B13674">
        <v>8526</v>
      </c>
      <c r="C13674" s="593">
        <v>6.6250000000000003E-2</v>
      </c>
      <c r="D13674" t="s">
        <v>4672</v>
      </c>
      <c r="E13674">
        <v>6.6250000000000003E-2</v>
      </c>
      <c r="F13674">
        <v>0</v>
      </c>
      <c r="G13674">
        <v>0</v>
      </c>
      <c r="H13674">
        <v>0</v>
      </c>
      <c r="I13674">
        <v>0</v>
      </c>
    </row>
    <row r="13675" spans="1:9" x14ac:dyDescent="0.25">
      <c r="A13675" t="s">
        <v>726</v>
      </c>
      <c r="B13675">
        <v>8527</v>
      </c>
      <c r="C13675" s="593">
        <v>6.6250000000000003E-2</v>
      </c>
      <c r="D13675" t="s">
        <v>4546</v>
      </c>
      <c r="E13675">
        <v>6.6250000000000003E-2</v>
      </c>
      <c r="F13675">
        <v>0</v>
      </c>
      <c r="G13675">
        <v>0</v>
      </c>
      <c r="H13675">
        <v>0</v>
      </c>
      <c r="I13675">
        <v>0</v>
      </c>
    </row>
    <row r="13676" spans="1:9" x14ac:dyDescent="0.25">
      <c r="A13676" t="s">
        <v>726</v>
      </c>
      <c r="B13676">
        <v>8528</v>
      </c>
      <c r="C13676" s="593">
        <v>6.6250000000000003E-2</v>
      </c>
      <c r="D13676" t="s">
        <v>4673</v>
      </c>
      <c r="E13676">
        <v>6.6250000000000003E-2</v>
      </c>
      <c r="F13676">
        <v>0</v>
      </c>
      <c r="G13676">
        <v>0</v>
      </c>
      <c r="H13676">
        <v>0</v>
      </c>
      <c r="I13676">
        <v>0</v>
      </c>
    </row>
    <row r="13677" spans="1:9" x14ac:dyDescent="0.25">
      <c r="A13677" t="s">
        <v>726</v>
      </c>
      <c r="B13677">
        <v>8530</v>
      </c>
      <c r="C13677" s="593">
        <v>6.6250000000000003E-2</v>
      </c>
      <c r="D13677" t="s">
        <v>4674</v>
      </c>
      <c r="E13677">
        <v>6.6250000000000003E-2</v>
      </c>
      <c r="F13677">
        <v>0</v>
      </c>
      <c r="G13677">
        <v>0</v>
      </c>
      <c r="H13677">
        <v>0</v>
      </c>
      <c r="I13677">
        <v>0</v>
      </c>
    </row>
    <row r="13678" spans="1:9" x14ac:dyDescent="0.25">
      <c r="A13678" t="s">
        <v>726</v>
      </c>
      <c r="B13678">
        <v>8533</v>
      </c>
      <c r="C13678" s="593">
        <v>6.6250000000000003E-2</v>
      </c>
      <c r="D13678" t="s">
        <v>4546</v>
      </c>
      <c r="E13678">
        <v>6.6250000000000003E-2</v>
      </c>
      <c r="F13678">
        <v>0</v>
      </c>
      <c r="G13678">
        <v>0</v>
      </c>
      <c r="H13678">
        <v>0</v>
      </c>
      <c r="I13678">
        <v>0</v>
      </c>
    </row>
    <row r="13679" spans="1:9" x14ac:dyDescent="0.25">
      <c r="A13679" t="s">
        <v>726</v>
      </c>
      <c r="B13679">
        <v>8534</v>
      </c>
      <c r="C13679" s="593">
        <v>6.6250000000000003E-2</v>
      </c>
      <c r="D13679" t="s">
        <v>4674</v>
      </c>
      <c r="E13679">
        <v>6.6250000000000003E-2</v>
      </c>
      <c r="F13679">
        <v>0</v>
      </c>
      <c r="G13679">
        <v>0</v>
      </c>
      <c r="H13679">
        <v>0</v>
      </c>
      <c r="I13679">
        <v>0</v>
      </c>
    </row>
    <row r="13680" spans="1:9" x14ac:dyDescent="0.25">
      <c r="A13680" t="s">
        <v>726</v>
      </c>
      <c r="B13680">
        <v>8535</v>
      </c>
      <c r="C13680" s="593">
        <v>6.6250000000000003E-2</v>
      </c>
      <c r="D13680" t="s">
        <v>4675</v>
      </c>
      <c r="E13680">
        <v>6.6250000000000003E-2</v>
      </c>
      <c r="F13680">
        <v>0</v>
      </c>
      <c r="G13680">
        <v>0</v>
      </c>
      <c r="H13680">
        <v>0</v>
      </c>
      <c r="I13680">
        <v>0</v>
      </c>
    </row>
    <row r="13681" spans="1:9" x14ac:dyDescent="0.25">
      <c r="A13681" t="s">
        <v>726</v>
      </c>
      <c r="B13681">
        <v>8536</v>
      </c>
      <c r="C13681" s="593">
        <v>6.6250000000000003E-2</v>
      </c>
      <c r="D13681" t="s">
        <v>4676</v>
      </c>
      <c r="E13681">
        <v>6.6250000000000003E-2</v>
      </c>
      <c r="F13681">
        <v>0</v>
      </c>
      <c r="G13681">
        <v>0</v>
      </c>
      <c r="H13681">
        <v>0</v>
      </c>
      <c r="I13681">
        <v>0</v>
      </c>
    </row>
    <row r="13682" spans="1:9" x14ac:dyDescent="0.25">
      <c r="A13682" t="s">
        <v>726</v>
      </c>
      <c r="B13682">
        <v>8540</v>
      </c>
      <c r="C13682" s="593">
        <v>6.6250000000000003E-2</v>
      </c>
      <c r="D13682" t="s">
        <v>4674</v>
      </c>
      <c r="E13682">
        <v>6.6250000000000003E-2</v>
      </c>
      <c r="F13682">
        <v>0</v>
      </c>
      <c r="G13682">
        <v>0</v>
      </c>
      <c r="H13682">
        <v>0</v>
      </c>
      <c r="I13682">
        <v>0</v>
      </c>
    </row>
    <row r="13683" spans="1:9" x14ac:dyDescent="0.25">
      <c r="A13683" t="s">
        <v>726</v>
      </c>
      <c r="B13683">
        <v>8541</v>
      </c>
      <c r="C13683" s="593">
        <v>6.6250000000000003E-2</v>
      </c>
      <c r="D13683" t="s">
        <v>3230</v>
      </c>
      <c r="E13683">
        <v>6.6250000000000003E-2</v>
      </c>
      <c r="F13683">
        <v>0</v>
      </c>
      <c r="G13683">
        <v>0</v>
      </c>
      <c r="H13683">
        <v>0</v>
      </c>
      <c r="I13683">
        <v>0</v>
      </c>
    </row>
    <row r="13684" spans="1:9" x14ac:dyDescent="0.25">
      <c r="A13684" t="s">
        <v>726</v>
      </c>
      <c r="B13684">
        <v>8542</v>
      </c>
      <c r="C13684" s="593">
        <v>6.6250000000000003E-2</v>
      </c>
      <c r="D13684" t="s">
        <v>3230</v>
      </c>
      <c r="E13684">
        <v>6.6250000000000003E-2</v>
      </c>
      <c r="F13684">
        <v>0</v>
      </c>
      <c r="G13684">
        <v>0</v>
      </c>
      <c r="H13684">
        <v>0</v>
      </c>
      <c r="I13684">
        <v>0</v>
      </c>
    </row>
    <row r="13685" spans="1:9" x14ac:dyDescent="0.25">
      <c r="A13685" t="s">
        <v>726</v>
      </c>
      <c r="B13685">
        <v>8543</v>
      </c>
      <c r="C13685" s="593">
        <v>6.6250000000000003E-2</v>
      </c>
      <c r="D13685" t="s">
        <v>4677</v>
      </c>
      <c r="E13685">
        <v>6.6250000000000003E-2</v>
      </c>
      <c r="F13685">
        <v>0</v>
      </c>
      <c r="G13685">
        <v>0</v>
      </c>
      <c r="H13685">
        <v>0</v>
      </c>
      <c r="I13685">
        <v>0</v>
      </c>
    </row>
    <row r="13686" spans="1:9" x14ac:dyDescent="0.25">
      <c r="A13686" t="s">
        <v>726</v>
      </c>
      <c r="B13686">
        <v>8544</v>
      </c>
      <c r="C13686" s="593">
        <v>6.6250000000000003E-2</v>
      </c>
      <c r="D13686" t="s">
        <v>4676</v>
      </c>
      <c r="E13686">
        <v>6.6250000000000003E-2</v>
      </c>
      <c r="F13686">
        <v>0</v>
      </c>
      <c r="G13686">
        <v>0</v>
      </c>
      <c r="H13686">
        <v>0</v>
      </c>
      <c r="I13686">
        <v>0</v>
      </c>
    </row>
    <row r="13687" spans="1:9" x14ac:dyDescent="0.25">
      <c r="A13687" t="s">
        <v>726</v>
      </c>
      <c r="B13687">
        <v>8550</v>
      </c>
      <c r="C13687" s="593">
        <v>6.6250000000000003E-2</v>
      </c>
      <c r="D13687" t="s">
        <v>4669</v>
      </c>
      <c r="E13687">
        <v>6.6250000000000003E-2</v>
      </c>
      <c r="F13687">
        <v>0</v>
      </c>
      <c r="G13687">
        <v>0</v>
      </c>
      <c r="H13687">
        <v>0</v>
      </c>
      <c r="I13687">
        <v>0</v>
      </c>
    </row>
    <row r="13688" spans="1:9" x14ac:dyDescent="0.25">
      <c r="A13688" t="s">
        <v>726</v>
      </c>
      <c r="B13688">
        <v>8551</v>
      </c>
      <c r="C13688" s="593">
        <v>6.6250000000000003E-2</v>
      </c>
      <c r="D13688" t="s">
        <v>4678</v>
      </c>
      <c r="E13688">
        <v>6.6250000000000003E-2</v>
      </c>
      <c r="F13688">
        <v>0</v>
      </c>
      <c r="G13688">
        <v>0</v>
      </c>
      <c r="H13688">
        <v>0</v>
      </c>
      <c r="I13688">
        <v>0</v>
      </c>
    </row>
    <row r="13689" spans="1:9" x14ac:dyDescent="0.25">
      <c r="A13689" t="s">
        <v>726</v>
      </c>
      <c r="B13689">
        <v>8553</v>
      </c>
      <c r="C13689" s="593">
        <v>6.6250000000000003E-2</v>
      </c>
      <c r="D13689" t="s">
        <v>1259</v>
      </c>
      <c r="E13689">
        <v>6.6250000000000003E-2</v>
      </c>
      <c r="F13689">
        <v>0</v>
      </c>
      <c r="G13689">
        <v>0</v>
      </c>
      <c r="H13689">
        <v>0</v>
      </c>
      <c r="I13689">
        <v>0</v>
      </c>
    </row>
    <row r="13690" spans="1:9" x14ac:dyDescent="0.25">
      <c r="A13690" t="s">
        <v>726</v>
      </c>
      <c r="B13690">
        <v>8554</v>
      </c>
      <c r="C13690" s="593">
        <v>6.6250000000000003E-2</v>
      </c>
      <c r="D13690" t="s">
        <v>4603</v>
      </c>
      <c r="E13690">
        <v>6.6250000000000003E-2</v>
      </c>
      <c r="F13690">
        <v>0</v>
      </c>
      <c r="G13690">
        <v>0</v>
      </c>
      <c r="H13690">
        <v>0</v>
      </c>
      <c r="I13690">
        <v>0</v>
      </c>
    </row>
    <row r="13691" spans="1:9" x14ac:dyDescent="0.25">
      <c r="A13691" t="s">
        <v>726</v>
      </c>
      <c r="B13691">
        <v>8555</v>
      </c>
      <c r="C13691" s="593">
        <v>6.6250000000000003E-2</v>
      </c>
      <c r="D13691" t="s">
        <v>4675</v>
      </c>
      <c r="E13691">
        <v>6.6250000000000003E-2</v>
      </c>
      <c r="F13691">
        <v>0</v>
      </c>
      <c r="G13691">
        <v>0</v>
      </c>
      <c r="H13691">
        <v>0</v>
      </c>
      <c r="I13691">
        <v>0</v>
      </c>
    </row>
    <row r="13692" spans="1:9" x14ac:dyDescent="0.25">
      <c r="A13692" t="s">
        <v>726</v>
      </c>
      <c r="B13692">
        <v>8556</v>
      </c>
      <c r="C13692" s="593">
        <v>6.6250000000000003E-2</v>
      </c>
      <c r="D13692" t="s">
        <v>4679</v>
      </c>
      <c r="E13692">
        <v>6.6250000000000003E-2</v>
      </c>
      <c r="F13692">
        <v>0</v>
      </c>
      <c r="G13692">
        <v>0</v>
      </c>
      <c r="H13692">
        <v>0</v>
      </c>
      <c r="I13692">
        <v>0</v>
      </c>
    </row>
    <row r="13693" spans="1:9" x14ac:dyDescent="0.25">
      <c r="A13693" t="s">
        <v>726</v>
      </c>
      <c r="B13693">
        <v>8557</v>
      </c>
      <c r="C13693" s="593">
        <v>6.6250000000000003E-2</v>
      </c>
      <c r="D13693" t="s">
        <v>4679</v>
      </c>
      <c r="E13693">
        <v>6.6250000000000003E-2</v>
      </c>
      <c r="F13693">
        <v>0</v>
      </c>
      <c r="G13693">
        <v>0</v>
      </c>
      <c r="H13693">
        <v>0</v>
      </c>
      <c r="I13693">
        <v>0</v>
      </c>
    </row>
    <row r="13694" spans="1:9" x14ac:dyDescent="0.25">
      <c r="A13694" t="s">
        <v>726</v>
      </c>
      <c r="B13694">
        <v>8558</v>
      </c>
      <c r="C13694" s="593">
        <v>6.6250000000000003E-2</v>
      </c>
      <c r="D13694" t="s">
        <v>4674</v>
      </c>
      <c r="E13694">
        <v>6.6250000000000003E-2</v>
      </c>
      <c r="F13694">
        <v>0</v>
      </c>
      <c r="G13694">
        <v>0</v>
      </c>
      <c r="H13694">
        <v>0</v>
      </c>
      <c r="I13694">
        <v>0</v>
      </c>
    </row>
    <row r="13695" spans="1:9" x14ac:dyDescent="0.25">
      <c r="A13695" t="s">
        <v>726</v>
      </c>
      <c r="B13695">
        <v>8559</v>
      </c>
      <c r="C13695" s="593">
        <v>6.6250000000000003E-2</v>
      </c>
      <c r="D13695" t="s">
        <v>4678</v>
      </c>
      <c r="E13695">
        <v>6.6250000000000003E-2</v>
      </c>
      <c r="F13695">
        <v>0</v>
      </c>
      <c r="G13695">
        <v>0</v>
      </c>
      <c r="H13695">
        <v>0</v>
      </c>
      <c r="I13695">
        <v>0</v>
      </c>
    </row>
    <row r="13696" spans="1:9" x14ac:dyDescent="0.25">
      <c r="A13696" t="s">
        <v>726</v>
      </c>
      <c r="B13696">
        <v>8560</v>
      </c>
      <c r="C13696" s="593">
        <v>6.6250000000000003E-2</v>
      </c>
      <c r="D13696" t="s">
        <v>4674</v>
      </c>
      <c r="E13696">
        <v>6.6250000000000003E-2</v>
      </c>
      <c r="F13696">
        <v>0</v>
      </c>
      <c r="G13696">
        <v>0</v>
      </c>
      <c r="H13696">
        <v>0</v>
      </c>
      <c r="I13696">
        <v>0</v>
      </c>
    </row>
    <row r="13697" spans="1:9" x14ac:dyDescent="0.25">
      <c r="A13697" t="s">
        <v>726</v>
      </c>
      <c r="B13697">
        <v>8561</v>
      </c>
      <c r="C13697" s="593">
        <v>6.6250000000000003E-2</v>
      </c>
      <c r="D13697" t="s">
        <v>4680</v>
      </c>
      <c r="E13697">
        <v>6.6250000000000003E-2</v>
      </c>
      <c r="F13697">
        <v>0</v>
      </c>
      <c r="G13697">
        <v>0</v>
      </c>
      <c r="H13697">
        <v>0</v>
      </c>
      <c r="I13697">
        <v>0</v>
      </c>
    </row>
    <row r="13698" spans="1:9" x14ac:dyDescent="0.25">
      <c r="A13698" t="s">
        <v>726</v>
      </c>
      <c r="B13698">
        <v>8562</v>
      </c>
      <c r="C13698" s="593">
        <v>6.6250000000000003E-2</v>
      </c>
      <c r="D13698" t="s">
        <v>4668</v>
      </c>
      <c r="E13698">
        <v>6.6250000000000003E-2</v>
      </c>
      <c r="F13698">
        <v>0</v>
      </c>
      <c r="G13698">
        <v>0</v>
      </c>
      <c r="H13698">
        <v>0</v>
      </c>
      <c r="I13698">
        <v>0</v>
      </c>
    </row>
    <row r="13699" spans="1:9" x14ac:dyDescent="0.25">
      <c r="A13699" t="s">
        <v>726</v>
      </c>
      <c r="B13699">
        <v>8601</v>
      </c>
      <c r="C13699" s="593">
        <v>6.6250000000000003E-2</v>
      </c>
      <c r="D13699" t="s">
        <v>2825</v>
      </c>
      <c r="E13699">
        <v>6.6250000000000003E-2</v>
      </c>
      <c r="F13699">
        <v>0</v>
      </c>
      <c r="G13699">
        <v>0</v>
      </c>
      <c r="H13699">
        <v>0</v>
      </c>
      <c r="I13699">
        <v>0</v>
      </c>
    </row>
    <row r="13700" spans="1:9" x14ac:dyDescent="0.25">
      <c r="A13700" t="s">
        <v>726</v>
      </c>
      <c r="B13700">
        <v>8602</v>
      </c>
      <c r="C13700" s="593">
        <v>6.6250000000000003E-2</v>
      </c>
      <c r="D13700" t="s">
        <v>2825</v>
      </c>
      <c r="E13700">
        <v>6.6250000000000003E-2</v>
      </c>
      <c r="F13700">
        <v>0</v>
      </c>
      <c r="G13700">
        <v>0</v>
      </c>
      <c r="H13700">
        <v>0</v>
      </c>
      <c r="I13700">
        <v>0</v>
      </c>
    </row>
    <row r="13701" spans="1:9" x14ac:dyDescent="0.25">
      <c r="A13701" t="s">
        <v>726</v>
      </c>
      <c r="B13701">
        <v>8603</v>
      </c>
      <c r="C13701" s="593">
        <v>6.6250000000000003E-2</v>
      </c>
      <c r="D13701" t="s">
        <v>2825</v>
      </c>
      <c r="E13701">
        <v>6.6250000000000003E-2</v>
      </c>
      <c r="F13701">
        <v>0</v>
      </c>
      <c r="G13701">
        <v>0</v>
      </c>
      <c r="H13701">
        <v>0</v>
      </c>
      <c r="I13701">
        <v>0</v>
      </c>
    </row>
    <row r="13702" spans="1:9" x14ac:dyDescent="0.25">
      <c r="A13702" t="s">
        <v>726</v>
      </c>
      <c r="B13702">
        <v>8604</v>
      </c>
      <c r="C13702" s="593">
        <v>6.6250000000000003E-2</v>
      </c>
      <c r="D13702" t="s">
        <v>2825</v>
      </c>
      <c r="E13702">
        <v>6.6250000000000003E-2</v>
      </c>
      <c r="F13702">
        <v>0</v>
      </c>
      <c r="G13702">
        <v>0</v>
      </c>
      <c r="H13702">
        <v>0</v>
      </c>
      <c r="I13702">
        <v>0</v>
      </c>
    </row>
    <row r="13703" spans="1:9" x14ac:dyDescent="0.25">
      <c r="A13703" t="s">
        <v>726</v>
      </c>
      <c r="B13703">
        <v>8605</v>
      </c>
      <c r="C13703" s="593">
        <v>6.6250000000000003E-2</v>
      </c>
      <c r="D13703" t="s">
        <v>2825</v>
      </c>
      <c r="E13703">
        <v>6.6250000000000003E-2</v>
      </c>
      <c r="F13703">
        <v>0</v>
      </c>
      <c r="G13703">
        <v>0</v>
      </c>
      <c r="H13703">
        <v>0</v>
      </c>
      <c r="I13703">
        <v>0</v>
      </c>
    </row>
    <row r="13704" spans="1:9" x14ac:dyDescent="0.25">
      <c r="A13704" t="s">
        <v>726</v>
      </c>
      <c r="B13704">
        <v>8606</v>
      </c>
      <c r="C13704" s="593">
        <v>6.6250000000000003E-2</v>
      </c>
      <c r="D13704" t="s">
        <v>2825</v>
      </c>
      <c r="E13704">
        <v>6.6250000000000003E-2</v>
      </c>
      <c r="F13704">
        <v>0</v>
      </c>
      <c r="G13704">
        <v>0</v>
      </c>
      <c r="H13704">
        <v>0</v>
      </c>
      <c r="I13704">
        <v>0</v>
      </c>
    </row>
    <row r="13705" spans="1:9" x14ac:dyDescent="0.25">
      <c r="A13705" t="s">
        <v>726</v>
      </c>
      <c r="B13705">
        <v>8607</v>
      </c>
      <c r="C13705" s="593">
        <v>6.6250000000000003E-2</v>
      </c>
      <c r="D13705" t="s">
        <v>2825</v>
      </c>
      <c r="E13705">
        <v>6.6250000000000003E-2</v>
      </c>
      <c r="F13705">
        <v>0</v>
      </c>
      <c r="G13705">
        <v>0</v>
      </c>
      <c r="H13705">
        <v>0</v>
      </c>
      <c r="I13705">
        <v>0</v>
      </c>
    </row>
    <row r="13706" spans="1:9" x14ac:dyDescent="0.25">
      <c r="A13706" t="s">
        <v>726</v>
      </c>
      <c r="B13706">
        <v>8608</v>
      </c>
      <c r="C13706" s="593">
        <v>6.6250000000000003E-2</v>
      </c>
      <c r="D13706" t="s">
        <v>2825</v>
      </c>
      <c r="E13706">
        <v>6.6250000000000003E-2</v>
      </c>
      <c r="F13706">
        <v>0</v>
      </c>
      <c r="G13706">
        <v>0</v>
      </c>
      <c r="H13706">
        <v>0</v>
      </c>
      <c r="I13706">
        <v>0</v>
      </c>
    </row>
    <row r="13707" spans="1:9" x14ac:dyDescent="0.25">
      <c r="A13707" t="s">
        <v>726</v>
      </c>
      <c r="B13707">
        <v>8609</v>
      </c>
      <c r="C13707" s="593">
        <v>6.6250000000000003E-2</v>
      </c>
      <c r="D13707" t="s">
        <v>2825</v>
      </c>
      <c r="E13707">
        <v>6.6250000000000003E-2</v>
      </c>
      <c r="F13707">
        <v>0</v>
      </c>
      <c r="G13707">
        <v>0</v>
      </c>
      <c r="H13707">
        <v>0</v>
      </c>
      <c r="I13707">
        <v>0</v>
      </c>
    </row>
    <row r="13708" spans="1:9" x14ac:dyDescent="0.25">
      <c r="A13708" t="s">
        <v>726</v>
      </c>
      <c r="B13708">
        <v>8610</v>
      </c>
      <c r="C13708" s="593">
        <v>6.6250000000000003E-2</v>
      </c>
      <c r="D13708" t="s">
        <v>2825</v>
      </c>
      <c r="E13708">
        <v>6.6250000000000003E-2</v>
      </c>
      <c r="F13708">
        <v>0</v>
      </c>
      <c r="G13708">
        <v>0</v>
      </c>
      <c r="H13708">
        <v>0</v>
      </c>
      <c r="I13708">
        <v>0</v>
      </c>
    </row>
    <row r="13709" spans="1:9" x14ac:dyDescent="0.25">
      <c r="A13709" t="s">
        <v>726</v>
      </c>
      <c r="B13709">
        <v>8611</v>
      </c>
      <c r="C13709" s="593">
        <v>6.6250000000000003E-2</v>
      </c>
      <c r="D13709" t="s">
        <v>2825</v>
      </c>
      <c r="E13709">
        <v>6.6250000000000003E-2</v>
      </c>
      <c r="F13709">
        <v>0</v>
      </c>
      <c r="G13709">
        <v>0</v>
      </c>
      <c r="H13709">
        <v>0</v>
      </c>
      <c r="I13709">
        <v>0</v>
      </c>
    </row>
    <row r="13710" spans="1:9" x14ac:dyDescent="0.25">
      <c r="A13710" t="s">
        <v>726</v>
      </c>
      <c r="B13710">
        <v>8618</v>
      </c>
      <c r="C13710" s="593">
        <v>6.6250000000000003E-2</v>
      </c>
      <c r="D13710" t="s">
        <v>2825</v>
      </c>
      <c r="E13710">
        <v>6.6250000000000003E-2</v>
      </c>
      <c r="F13710">
        <v>0</v>
      </c>
      <c r="G13710">
        <v>0</v>
      </c>
      <c r="H13710">
        <v>0</v>
      </c>
      <c r="I13710">
        <v>0</v>
      </c>
    </row>
    <row r="13711" spans="1:9" x14ac:dyDescent="0.25">
      <c r="A13711" t="s">
        <v>726</v>
      </c>
      <c r="B13711">
        <v>8619</v>
      </c>
      <c r="C13711" s="593">
        <v>6.6250000000000003E-2</v>
      </c>
      <c r="D13711" t="s">
        <v>4681</v>
      </c>
      <c r="E13711">
        <v>6.6250000000000003E-2</v>
      </c>
      <c r="F13711">
        <v>0</v>
      </c>
      <c r="G13711">
        <v>0</v>
      </c>
      <c r="H13711">
        <v>0</v>
      </c>
      <c r="I13711">
        <v>0</v>
      </c>
    </row>
    <row r="13712" spans="1:9" x14ac:dyDescent="0.25">
      <c r="A13712" t="s">
        <v>726</v>
      </c>
      <c r="B13712">
        <v>8620</v>
      </c>
      <c r="C13712" s="593">
        <v>6.6250000000000003E-2</v>
      </c>
      <c r="D13712" t="s">
        <v>4667</v>
      </c>
      <c r="E13712">
        <v>6.6250000000000003E-2</v>
      </c>
      <c r="F13712">
        <v>0</v>
      </c>
      <c r="G13712">
        <v>0</v>
      </c>
      <c r="H13712">
        <v>0</v>
      </c>
      <c r="I13712">
        <v>0</v>
      </c>
    </row>
    <row r="13713" spans="1:9" x14ac:dyDescent="0.25">
      <c r="A13713" t="s">
        <v>726</v>
      </c>
      <c r="B13713">
        <v>8625</v>
      </c>
      <c r="C13713" s="593">
        <v>6.6250000000000003E-2</v>
      </c>
      <c r="D13713" t="s">
        <v>2825</v>
      </c>
      <c r="E13713">
        <v>6.6250000000000003E-2</v>
      </c>
      <c r="F13713">
        <v>0</v>
      </c>
      <c r="G13713">
        <v>0</v>
      </c>
      <c r="H13713">
        <v>0</v>
      </c>
      <c r="I13713">
        <v>0</v>
      </c>
    </row>
    <row r="13714" spans="1:9" x14ac:dyDescent="0.25">
      <c r="A13714" t="s">
        <v>726</v>
      </c>
      <c r="B13714">
        <v>8628</v>
      </c>
      <c r="C13714" s="593">
        <v>6.6250000000000003E-2</v>
      </c>
      <c r="D13714" t="s">
        <v>2825</v>
      </c>
      <c r="E13714">
        <v>6.6250000000000003E-2</v>
      </c>
      <c r="F13714">
        <v>0</v>
      </c>
      <c r="G13714">
        <v>0</v>
      </c>
      <c r="H13714">
        <v>0</v>
      </c>
      <c r="I13714">
        <v>0</v>
      </c>
    </row>
    <row r="13715" spans="1:9" x14ac:dyDescent="0.25">
      <c r="A13715" t="s">
        <v>726</v>
      </c>
      <c r="B13715">
        <v>8629</v>
      </c>
      <c r="C13715" s="593">
        <v>6.6250000000000003E-2</v>
      </c>
      <c r="D13715" t="s">
        <v>2825</v>
      </c>
      <c r="E13715">
        <v>6.6250000000000003E-2</v>
      </c>
      <c r="F13715">
        <v>0</v>
      </c>
      <c r="G13715">
        <v>0</v>
      </c>
      <c r="H13715">
        <v>0</v>
      </c>
      <c r="I13715">
        <v>0</v>
      </c>
    </row>
    <row r="13716" spans="1:9" x14ac:dyDescent="0.25">
      <c r="A13716" t="s">
        <v>726</v>
      </c>
      <c r="B13716">
        <v>8638</v>
      </c>
      <c r="C13716" s="593">
        <v>6.6250000000000003E-2</v>
      </c>
      <c r="D13716" t="s">
        <v>2825</v>
      </c>
      <c r="E13716">
        <v>6.6250000000000003E-2</v>
      </c>
      <c r="F13716">
        <v>0</v>
      </c>
      <c r="G13716">
        <v>0</v>
      </c>
      <c r="H13716">
        <v>0</v>
      </c>
      <c r="I13716">
        <v>0</v>
      </c>
    </row>
    <row r="13717" spans="1:9" x14ac:dyDescent="0.25">
      <c r="A13717" t="s">
        <v>726</v>
      </c>
      <c r="B13717">
        <v>8640</v>
      </c>
      <c r="C13717" s="593">
        <v>6.6250000000000003E-2</v>
      </c>
      <c r="D13717" t="s">
        <v>4600</v>
      </c>
      <c r="E13717">
        <v>6.6250000000000003E-2</v>
      </c>
      <c r="F13717">
        <v>0</v>
      </c>
      <c r="G13717">
        <v>0</v>
      </c>
      <c r="H13717">
        <v>0</v>
      </c>
      <c r="I13717">
        <v>0</v>
      </c>
    </row>
    <row r="13718" spans="1:9" x14ac:dyDescent="0.25">
      <c r="A13718" t="s">
        <v>726</v>
      </c>
      <c r="B13718">
        <v>8641</v>
      </c>
      <c r="C13718" s="593">
        <v>6.6250000000000003E-2</v>
      </c>
      <c r="D13718" t="s">
        <v>4668</v>
      </c>
      <c r="E13718">
        <v>6.6250000000000003E-2</v>
      </c>
      <c r="F13718">
        <v>0</v>
      </c>
      <c r="G13718">
        <v>0</v>
      </c>
      <c r="H13718">
        <v>0</v>
      </c>
      <c r="I13718">
        <v>0</v>
      </c>
    </row>
    <row r="13719" spans="1:9" x14ac:dyDescent="0.25">
      <c r="A13719" t="s">
        <v>726</v>
      </c>
      <c r="B13719">
        <v>8645</v>
      </c>
      <c r="C13719" s="593">
        <v>6.6250000000000003E-2</v>
      </c>
      <c r="D13719" t="s">
        <v>2825</v>
      </c>
      <c r="E13719">
        <v>6.6250000000000003E-2</v>
      </c>
      <c r="F13719">
        <v>0</v>
      </c>
      <c r="G13719">
        <v>0</v>
      </c>
      <c r="H13719">
        <v>0</v>
      </c>
      <c r="I13719">
        <v>0</v>
      </c>
    </row>
    <row r="13720" spans="1:9" x14ac:dyDescent="0.25">
      <c r="A13720" t="s">
        <v>726</v>
      </c>
      <c r="B13720">
        <v>8646</v>
      </c>
      <c r="C13720" s="593">
        <v>6.6250000000000003E-2</v>
      </c>
      <c r="D13720" t="s">
        <v>2825</v>
      </c>
      <c r="E13720">
        <v>6.6250000000000003E-2</v>
      </c>
      <c r="F13720">
        <v>0</v>
      </c>
      <c r="G13720">
        <v>0</v>
      </c>
      <c r="H13720">
        <v>0</v>
      </c>
      <c r="I13720">
        <v>0</v>
      </c>
    </row>
    <row r="13721" spans="1:9" x14ac:dyDescent="0.25">
      <c r="A13721" t="s">
        <v>726</v>
      </c>
      <c r="B13721">
        <v>8647</v>
      </c>
      <c r="C13721" s="593">
        <v>6.6250000000000003E-2</v>
      </c>
      <c r="D13721" t="s">
        <v>2825</v>
      </c>
      <c r="E13721">
        <v>6.6250000000000003E-2</v>
      </c>
      <c r="F13721">
        <v>0</v>
      </c>
      <c r="G13721">
        <v>0</v>
      </c>
      <c r="H13721">
        <v>0</v>
      </c>
      <c r="I13721">
        <v>0</v>
      </c>
    </row>
    <row r="13722" spans="1:9" x14ac:dyDescent="0.25">
      <c r="A13722" t="s">
        <v>726</v>
      </c>
      <c r="B13722">
        <v>8648</v>
      </c>
      <c r="C13722" s="593">
        <v>6.6250000000000003E-2</v>
      </c>
      <c r="D13722" t="s">
        <v>2825</v>
      </c>
      <c r="E13722">
        <v>6.6250000000000003E-2</v>
      </c>
      <c r="F13722">
        <v>0</v>
      </c>
      <c r="G13722">
        <v>0</v>
      </c>
      <c r="H13722">
        <v>0</v>
      </c>
      <c r="I13722">
        <v>0</v>
      </c>
    </row>
    <row r="13723" spans="1:9" x14ac:dyDescent="0.25">
      <c r="A13723" t="s">
        <v>726</v>
      </c>
      <c r="B13723">
        <v>8650</v>
      </c>
      <c r="C13723" s="593">
        <v>6.6250000000000003E-2</v>
      </c>
      <c r="D13723" t="s">
        <v>4682</v>
      </c>
      <c r="E13723">
        <v>6.6250000000000003E-2</v>
      </c>
      <c r="F13723">
        <v>0</v>
      </c>
      <c r="G13723">
        <v>0</v>
      </c>
      <c r="H13723">
        <v>0</v>
      </c>
      <c r="I13723">
        <v>0</v>
      </c>
    </row>
    <row r="13724" spans="1:9" x14ac:dyDescent="0.25">
      <c r="A13724" t="s">
        <v>726</v>
      </c>
      <c r="B13724">
        <v>8666</v>
      </c>
      <c r="C13724" s="593">
        <v>6.6250000000000003E-2</v>
      </c>
      <c r="D13724" t="s">
        <v>2825</v>
      </c>
      <c r="E13724">
        <v>6.6250000000000003E-2</v>
      </c>
      <c r="F13724">
        <v>0</v>
      </c>
      <c r="G13724">
        <v>0</v>
      </c>
      <c r="H13724">
        <v>0</v>
      </c>
      <c r="I13724">
        <v>0</v>
      </c>
    </row>
    <row r="13725" spans="1:9" x14ac:dyDescent="0.25">
      <c r="A13725" t="s">
        <v>726</v>
      </c>
      <c r="B13725">
        <v>8690</v>
      </c>
      <c r="C13725" s="593">
        <v>6.6250000000000003E-2</v>
      </c>
      <c r="D13725" t="s">
        <v>2825</v>
      </c>
      <c r="E13725">
        <v>6.6250000000000003E-2</v>
      </c>
      <c r="F13725">
        <v>0</v>
      </c>
      <c r="G13725">
        <v>0</v>
      </c>
      <c r="H13725">
        <v>0</v>
      </c>
      <c r="I13725">
        <v>0</v>
      </c>
    </row>
    <row r="13726" spans="1:9" x14ac:dyDescent="0.25">
      <c r="A13726" t="s">
        <v>726</v>
      </c>
      <c r="B13726">
        <v>8691</v>
      </c>
      <c r="C13726" s="593">
        <v>6.6250000000000003E-2</v>
      </c>
      <c r="D13726" t="s">
        <v>4683</v>
      </c>
      <c r="E13726">
        <v>6.6250000000000003E-2</v>
      </c>
      <c r="F13726">
        <v>0</v>
      </c>
      <c r="G13726">
        <v>0</v>
      </c>
      <c r="H13726">
        <v>0</v>
      </c>
      <c r="I13726">
        <v>0</v>
      </c>
    </row>
    <row r="13727" spans="1:9" x14ac:dyDescent="0.25">
      <c r="A13727" t="s">
        <v>726</v>
      </c>
      <c r="B13727">
        <v>8695</v>
      </c>
      <c r="C13727" s="593">
        <v>6.6250000000000003E-2</v>
      </c>
      <c r="D13727" t="s">
        <v>2825</v>
      </c>
      <c r="E13727">
        <v>6.6250000000000003E-2</v>
      </c>
      <c r="F13727">
        <v>0</v>
      </c>
      <c r="G13727">
        <v>0</v>
      </c>
      <c r="H13727">
        <v>0</v>
      </c>
      <c r="I13727">
        <v>0</v>
      </c>
    </row>
    <row r="13728" spans="1:9" x14ac:dyDescent="0.25">
      <c r="A13728" t="s">
        <v>726</v>
      </c>
      <c r="B13728">
        <v>8701</v>
      </c>
      <c r="C13728" s="593">
        <v>6.6250000000000003E-2</v>
      </c>
      <c r="D13728" t="s">
        <v>4684</v>
      </c>
      <c r="E13728">
        <v>6.6250000000000003E-2</v>
      </c>
      <c r="F13728">
        <v>0</v>
      </c>
      <c r="G13728">
        <v>0</v>
      </c>
      <c r="H13728">
        <v>0</v>
      </c>
      <c r="I13728">
        <v>0</v>
      </c>
    </row>
    <row r="13729" spans="1:9" x14ac:dyDescent="0.25">
      <c r="A13729" t="s">
        <v>726</v>
      </c>
      <c r="B13729">
        <v>8720</v>
      </c>
      <c r="C13729" s="593">
        <v>6.6250000000000003E-2</v>
      </c>
      <c r="D13729" t="s">
        <v>4554</v>
      </c>
      <c r="E13729">
        <v>6.6250000000000003E-2</v>
      </c>
      <c r="F13729">
        <v>0</v>
      </c>
      <c r="G13729">
        <v>0</v>
      </c>
      <c r="H13729">
        <v>0</v>
      </c>
      <c r="I13729">
        <v>0</v>
      </c>
    </row>
    <row r="13730" spans="1:9" x14ac:dyDescent="0.25">
      <c r="A13730" t="s">
        <v>726</v>
      </c>
      <c r="B13730">
        <v>8721</v>
      </c>
      <c r="C13730" s="593">
        <v>6.6250000000000003E-2</v>
      </c>
      <c r="D13730" t="s">
        <v>4685</v>
      </c>
      <c r="E13730">
        <v>6.6250000000000003E-2</v>
      </c>
      <c r="F13730">
        <v>0</v>
      </c>
      <c r="G13730">
        <v>0</v>
      </c>
      <c r="H13730">
        <v>0</v>
      </c>
      <c r="I13730">
        <v>0</v>
      </c>
    </row>
    <row r="13731" spans="1:9" x14ac:dyDescent="0.25">
      <c r="A13731" t="s">
        <v>726</v>
      </c>
      <c r="B13731">
        <v>8722</v>
      </c>
      <c r="C13731" s="593">
        <v>6.6250000000000003E-2</v>
      </c>
      <c r="D13731" t="s">
        <v>4596</v>
      </c>
      <c r="E13731">
        <v>6.6250000000000003E-2</v>
      </c>
      <c r="F13731">
        <v>0</v>
      </c>
      <c r="G13731">
        <v>0</v>
      </c>
      <c r="H13731">
        <v>0</v>
      </c>
      <c r="I13731">
        <v>0</v>
      </c>
    </row>
    <row r="13732" spans="1:9" x14ac:dyDescent="0.25">
      <c r="A13732" t="s">
        <v>726</v>
      </c>
      <c r="B13732">
        <v>8723</v>
      </c>
      <c r="C13732" s="593">
        <v>6.6250000000000003E-2</v>
      </c>
      <c r="D13732" t="s">
        <v>4547</v>
      </c>
      <c r="E13732">
        <v>6.6250000000000003E-2</v>
      </c>
      <c r="F13732">
        <v>0</v>
      </c>
      <c r="G13732">
        <v>0</v>
      </c>
      <c r="H13732">
        <v>0</v>
      </c>
      <c r="I13732">
        <v>0</v>
      </c>
    </row>
    <row r="13733" spans="1:9" x14ac:dyDescent="0.25">
      <c r="A13733" t="s">
        <v>726</v>
      </c>
      <c r="B13733">
        <v>8724</v>
      </c>
      <c r="C13733" s="593">
        <v>6.6250000000000003E-2</v>
      </c>
      <c r="D13733" t="s">
        <v>4547</v>
      </c>
      <c r="E13733">
        <v>6.6250000000000003E-2</v>
      </c>
      <c r="F13733">
        <v>0</v>
      </c>
      <c r="G13733">
        <v>0</v>
      </c>
      <c r="H13733">
        <v>0</v>
      </c>
      <c r="I13733">
        <v>0</v>
      </c>
    </row>
    <row r="13734" spans="1:9" x14ac:dyDescent="0.25">
      <c r="A13734" t="s">
        <v>726</v>
      </c>
      <c r="B13734">
        <v>8730</v>
      </c>
      <c r="C13734" s="593">
        <v>6.6250000000000003E-2</v>
      </c>
      <c r="D13734" t="s">
        <v>4686</v>
      </c>
      <c r="E13734">
        <v>6.6250000000000003E-2</v>
      </c>
      <c r="F13734">
        <v>0</v>
      </c>
      <c r="G13734">
        <v>0</v>
      </c>
      <c r="H13734">
        <v>0</v>
      </c>
      <c r="I13734">
        <v>0</v>
      </c>
    </row>
    <row r="13735" spans="1:9" x14ac:dyDescent="0.25">
      <c r="A13735" t="s">
        <v>726</v>
      </c>
      <c r="B13735">
        <v>8731</v>
      </c>
      <c r="C13735" s="593">
        <v>6.6250000000000003E-2</v>
      </c>
      <c r="D13735" t="s">
        <v>4685</v>
      </c>
      <c r="E13735">
        <v>6.6250000000000003E-2</v>
      </c>
      <c r="F13735">
        <v>0</v>
      </c>
      <c r="G13735">
        <v>0</v>
      </c>
      <c r="H13735">
        <v>0</v>
      </c>
      <c r="I13735">
        <v>0</v>
      </c>
    </row>
    <row r="13736" spans="1:9" x14ac:dyDescent="0.25">
      <c r="A13736" t="s">
        <v>726</v>
      </c>
      <c r="B13736">
        <v>8732</v>
      </c>
      <c r="C13736" s="593">
        <v>6.6250000000000003E-2</v>
      </c>
      <c r="D13736" t="s">
        <v>4687</v>
      </c>
      <c r="E13736">
        <v>6.6250000000000003E-2</v>
      </c>
      <c r="F13736">
        <v>0</v>
      </c>
      <c r="G13736">
        <v>0</v>
      </c>
      <c r="H13736">
        <v>0</v>
      </c>
      <c r="I13736">
        <v>0</v>
      </c>
    </row>
    <row r="13737" spans="1:9" x14ac:dyDescent="0.25">
      <c r="A13737" t="s">
        <v>726</v>
      </c>
      <c r="B13737">
        <v>8733</v>
      </c>
      <c r="C13737" s="593">
        <v>6.6250000000000003E-2</v>
      </c>
      <c r="D13737" t="s">
        <v>4688</v>
      </c>
      <c r="E13737">
        <v>6.6250000000000003E-2</v>
      </c>
      <c r="F13737">
        <v>0</v>
      </c>
      <c r="G13737">
        <v>0</v>
      </c>
      <c r="H13737">
        <v>0</v>
      </c>
      <c r="I13737">
        <v>0</v>
      </c>
    </row>
    <row r="13738" spans="1:9" x14ac:dyDescent="0.25">
      <c r="A13738" t="s">
        <v>726</v>
      </c>
      <c r="B13738">
        <v>8734</v>
      </c>
      <c r="C13738" s="593">
        <v>6.6250000000000003E-2</v>
      </c>
      <c r="D13738" t="s">
        <v>4689</v>
      </c>
      <c r="E13738">
        <v>6.6250000000000003E-2</v>
      </c>
      <c r="F13738">
        <v>0</v>
      </c>
      <c r="G13738">
        <v>0</v>
      </c>
      <c r="H13738">
        <v>0</v>
      </c>
      <c r="I13738">
        <v>0</v>
      </c>
    </row>
    <row r="13739" spans="1:9" x14ac:dyDescent="0.25">
      <c r="A13739" t="s">
        <v>726</v>
      </c>
      <c r="B13739">
        <v>8735</v>
      </c>
      <c r="C13739" s="593">
        <v>6.6250000000000003E-2</v>
      </c>
      <c r="D13739" t="s">
        <v>4547</v>
      </c>
      <c r="E13739">
        <v>6.6250000000000003E-2</v>
      </c>
      <c r="F13739">
        <v>0</v>
      </c>
      <c r="G13739">
        <v>0</v>
      </c>
      <c r="H13739">
        <v>0</v>
      </c>
      <c r="I13739">
        <v>0</v>
      </c>
    </row>
    <row r="13740" spans="1:9" x14ac:dyDescent="0.25">
      <c r="A13740" t="s">
        <v>726</v>
      </c>
      <c r="B13740">
        <v>8736</v>
      </c>
      <c r="C13740" s="593">
        <v>6.6250000000000003E-2</v>
      </c>
      <c r="D13740" t="s">
        <v>4686</v>
      </c>
      <c r="E13740">
        <v>6.6250000000000003E-2</v>
      </c>
      <c r="F13740">
        <v>0</v>
      </c>
      <c r="G13740">
        <v>0</v>
      </c>
      <c r="H13740">
        <v>0</v>
      </c>
      <c r="I13740">
        <v>0</v>
      </c>
    </row>
    <row r="13741" spans="1:9" x14ac:dyDescent="0.25">
      <c r="A13741" t="s">
        <v>726</v>
      </c>
      <c r="B13741">
        <v>8738</v>
      </c>
      <c r="C13741" s="593">
        <v>6.6250000000000003E-2</v>
      </c>
      <c r="D13741" t="s">
        <v>4547</v>
      </c>
      <c r="E13741">
        <v>6.6250000000000003E-2</v>
      </c>
      <c r="F13741">
        <v>0</v>
      </c>
      <c r="G13741">
        <v>0</v>
      </c>
      <c r="H13741">
        <v>0</v>
      </c>
      <c r="I13741">
        <v>0</v>
      </c>
    </row>
    <row r="13742" spans="1:9" x14ac:dyDescent="0.25">
      <c r="A13742" t="s">
        <v>726</v>
      </c>
      <c r="B13742">
        <v>8739</v>
      </c>
      <c r="C13742" s="593">
        <v>6.6250000000000003E-2</v>
      </c>
      <c r="D13742" t="s">
        <v>4547</v>
      </c>
      <c r="E13742">
        <v>6.6250000000000003E-2</v>
      </c>
      <c r="F13742">
        <v>0</v>
      </c>
      <c r="G13742">
        <v>0</v>
      </c>
      <c r="H13742">
        <v>0</v>
      </c>
      <c r="I13742">
        <v>0</v>
      </c>
    </row>
    <row r="13743" spans="1:9" x14ac:dyDescent="0.25">
      <c r="A13743" t="s">
        <v>726</v>
      </c>
      <c r="B13743">
        <v>8740</v>
      </c>
      <c r="C13743" s="593">
        <v>6.6250000000000003E-2</v>
      </c>
      <c r="D13743" t="s">
        <v>4685</v>
      </c>
      <c r="E13743">
        <v>6.6250000000000003E-2</v>
      </c>
      <c r="F13743">
        <v>0</v>
      </c>
      <c r="G13743">
        <v>0</v>
      </c>
      <c r="H13743">
        <v>0</v>
      </c>
      <c r="I13743">
        <v>0</v>
      </c>
    </row>
    <row r="13744" spans="1:9" x14ac:dyDescent="0.25">
      <c r="A13744" t="s">
        <v>726</v>
      </c>
      <c r="B13744">
        <v>8741</v>
      </c>
      <c r="C13744" s="593">
        <v>6.6250000000000003E-2</v>
      </c>
      <c r="D13744" t="s">
        <v>4685</v>
      </c>
      <c r="E13744">
        <v>6.6250000000000003E-2</v>
      </c>
      <c r="F13744">
        <v>0</v>
      </c>
      <c r="G13744">
        <v>0</v>
      </c>
      <c r="H13744">
        <v>0</v>
      </c>
      <c r="I13744">
        <v>0</v>
      </c>
    </row>
    <row r="13745" spans="1:9" x14ac:dyDescent="0.25">
      <c r="A13745" t="s">
        <v>726</v>
      </c>
      <c r="B13745">
        <v>8742</v>
      </c>
      <c r="C13745" s="593">
        <v>6.6250000000000003E-2</v>
      </c>
      <c r="D13745" t="s">
        <v>4690</v>
      </c>
      <c r="E13745">
        <v>6.6250000000000003E-2</v>
      </c>
      <c r="F13745">
        <v>0</v>
      </c>
      <c r="G13745">
        <v>0</v>
      </c>
      <c r="H13745">
        <v>0</v>
      </c>
      <c r="I13745">
        <v>0</v>
      </c>
    </row>
    <row r="13746" spans="1:9" x14ac:dyDescent="0.25">
      <c r="A13746" t="s">
        <v>726</v>
      </c>
      <c r="B13746">
        <v>8750</v>
      </c>
      <c r="C13746" s="593">
        <v>6.6250000000000003E-2</v>
      </c>
      <c r="D13746" t="s">
        <v>4691</v>
      </c>
      <c r="E13746">
        <v>6.6250000000000003E-2</v>
      </c>
      <c r="F13746">
        <v>0</v>
      </c>
      <c r="G13746">
        <v>0</v>
      </c>
      <c r="H13746">
        <v>0</v>
      </c>
      <c r="I13746">
        <v>0</v>
      </c>
    </row>
    <row r="13747" spans="1:9" x14ac:dyDescent="0.25">
      <c r="A13747" t="s">
        <v>726</v>
      </c>
      <c r="B13747">
        <v>8751</v>
      </c>
      <c r="C13747" s="593">
        <v>6.6250000000000003E-2</v>
      </c>
      <c r="D13747" t="s">
        <v>4685</v>
      </c>
      <c r="E13747">
        <v>6.6250000000000003E-2</v>
      </c>
      <c r="F13747">
        <v>0</v>
      </c>
      <c r="G13747">
        <v>0</v>
      </c>
      <c r="H13747">
        <v>0</v>
      </c>
      <c r="I13747">
        <v>0</v>
      </c>
    </row>
    <row r="13748" spans="1:9" x14ac:dyDescent="0.25">
      <c r="A13748" t="s">
        <v>726</v>
      </c>
      <c r="B13748">
        <v>8752</v>
      </c>
      <c r="C13748" s="593">
        <v>6.6250000000000003E-2</v>
      </c>
      <c r="D13748" t="s">
        <v>4685</v>
      </c>
      <c r="E13748">
        <v>6.6250000000000003E-2</v>
      </c>
      <c r="F13748">
        <v>0</v>
      </c>
      <c r="G13748">
        <v>0</v>
      </c>
      <c r="H13748">
        <v>0</v>
      </c>
      <c r="I13748">
        <v>0</v>
      </c>
    </row>
    <row r="13749" spans="1:9" x14ac:dyDescent="0.25">
      <c r="A13749" t="s">
        <v>726</v>
      </c>
      <c r="B13749">
        <v>8753</v>
      </c>
      <c r="C13749" s="593">
        <v>6.6250000000000003E-2</v>
      </c>
      <c r="D13749" t="s">
        <v>4547</v>
      </c>
      <c r="E13749">
        <v>6.6250000000000003E-2</v>
      </c>
      <c r="F13749">
        <v>0</v>
      </c>
      <c r="G13749">
        <v>0</v>
      </c>
      <c r="H13749">
        <v>0</v>
      </c>
      <c r="I13749">
        <v>0</v>
      </c>
    </row>
    <row r="13750" spans="1:9" x14ac:dyDescent="0.25">
      <c r="A13750" t="s">
        <v>726</v>
      </c>
      <c r="B13750">
        <v>8754</v>
      </c>
      <c r="C13750" s="593">
        <v>6.6250000000000003E-2</v>
      </c>
      <c r="D13750" t="s">
        <v>4692</v>
      </c>
      <c r="E13750">
        <v>6.6250000000000003E-2</v>
      </c>
      <c r="F13750">
        <v>0</v>
      </c>
      <c r="G13750">
        <v>0</v>
      </c>
      <c r="H13750">
        <v>0</v>
      </c>
      <c r="I13750">
        <v>0</v>
      </c>
    </row>
    <row r="13751" spans="1:9" x14ac:dyDescent="0.25">
      <c r="A13751" t="s">
        <v>726</v>
      </c>
      <c r="B13751">
        <v>8755</v>
      </c>
      <c r="C13751" s="593">
        <v>6.6250000000000003E-2</v>
      </c>
      <c r="D13751" t="s">
        <v>4685</v>
      </c>
      <c r="E13751">
        <v>6.6250000000000003E-2</v>
      </c>
      <c r="F13751">
        <v>0</v>
      </c>
      <c r="G13751">
        <v>0</v>
      </c>
      <c r="H13751">
        <v>0</v>
      </c>
      <c r="I13751">
        <v>0</v>
      </c>
    </row>
    <row r="13752" spans="1:9" x14ac:dyDescent="0.25">
      <c r="A13752" t="s">
        <v>726</v>
      </c>
      <c r="B13752">
        <v>8756</v>
      </c>
      <c r="C13752" s="593">
        <v>6.6250000000000003E-2</v>
      </c>
      <c r="D13752" t="s">
        <v>4692</v>
      </c>
      <c r="E13752">
        <v>6.6250000000000003E-2</v>
      </c>
      <c r="F13752">
        <v>0</v>
      </c>
      <c r="G13752">
        <v>0</v>
      </c>
      <c r="H13752">
        <v>0</v>
      </c>
      <c r="I13752">
        <v>0</v>
      </c>
    </row>
    <row r="13753" spans="1:9" x14ac:dyDescent="0.25">
      <c r="A13753" t="s">
        <v>726</v>
      </c>
      <c r="B13753">
        <v>8757</v>
      </c>
      <c r="C13753" s="593">
        <v>6.6250000000000003E-2</v>
      </c>
      <c r="D13753" t="s">
        <v>4685</v>
      </c>
      <c r="E13753">
        <v>6.6250000000000003E-2</v>
      </c>
      <c r="F13753">
        <v>0</v>
      </c>
      <c r="G13753">
        <v>0</v>
      </c>
      <c r="H13753">
        <v>0</v>
      </c>
      <c r="I13753">
        <v>0</v>
      </c>
    </row>
    <row r="13754" spans="1:9" x14ac:dyDescent="0.25">
      <c r="A13754" t="s">
        <v>726</v>
      </c>
      <c r="B13754">
        <v>8758</v>
      </c>
      <c r="C13754" s="593">
        <v>6.6250000000000003E-2</v>
      </c>
      <c r="D13754" t="s">
        <v>4693</v>
      </c>
      <c r="E13754">
        <v>6.6250000000000003E-2</v>
      </c>
      <c r="F13754">
        <v>0</v>
      </c>
      <c r="G13754">
        <v>0</v>
      </c>
      <c r="H13754">
        <v>0</v>
      </c>
      <c r="I13754">
        <v>0</v>
      </c>
    </row>
    <row r="13755" spans="1:9" x14ac:dyDescent="0.25">
      <c r="A13755" t="s">
        <v>726</v>
      </c>
      <c r="B13755">
        <v>8759</v>
      </c>
      <c r="C13755" s="593">
        <v>6.6250000000000003E-2</v>
      </c>
      <c r="D13755" t="s">
        <v>4685</v>
      </c>
      <c r="E13755">
        <v>6.6250000000000003E-2</v>
      </c>
      <c r="F13755">
        <v>0</v>
      </c>
      <c r="G13755">
        <v>0</v>
      </c>
      <c r="H13755">
        <v>0</v>
      </c>
      <c r="I13755">
        <v>0</v>
      </c>
    </row>
    <row r="13756" spans="1:9" x14ac:dyDescent="0.25">
      <c r="A13756" t="s">
        <v>726</v>
      </c>
      <c r="B13756">
        <v>8801</v>
      </c>
      <c r="C13756" s="593">
        <v>6.6250000000000003E-2</v>
      </c>
      <c r="D13756" t="s">
        <v>1297</v>
      </c>
      <c r="E13756">
        <v>6.6250000000000003E-2</v>
      </c>
      <c r="F13756">
        <v>0</v>
      </c>
      <c r="G13756">
        <v>0</v>
      </c>
      <c r="H13756">
        <v>0</v>
      </c>
      <c r="I13756">
        <v>0</v>
      </c>
    </row>
    <row r="13757" spans="1:9" x14ac:dyDescent="0.25">
      <c r="A13757" t="s">
        <v>726</v>
      </c>
      <c r="B13757">
        <v>8802</v>
      </c>
      <c r="C13757" s="593">
        <v>6.6250000000000003E-2</v>
      </c>
      <c r="D13757" t="s">
        <v>4694</v>
      </c>
      <c r="E13757">
        <v>6.6250000000000003E-2</v>
      </c>
      <c r="F13757">
        <v>0</v>
      </c>
      <c r="G13757">
        <v>0</v>
      </c>
      <c r="H13757">
        <v>0</v>
      </c>
      <c r="I13757">
        <v>0</v>
      </c>
    </row>
    <row r="13758" spans="1:9" x14ac:dyDescent="0.25">
      <c r="A13758" t="s">
        <v>726</v>
      </c>
      <c r="B13758">
        <v>8803</v>
      </c>
      <c r="C13758" s="593">
        <v>6.6250000000000003E-2</v>
      </c>
      <c r="D13758" t="s">
        <v>4695</v>
      </c>
      <c r="E13758">
        <v>6.6250000000000003E-2</v>
      </c>
      <c r="F13758">
        <v>0</v>
      </c>
      <c r="G13758">
        <v>0</v>
      </c>
      <c r="H13758">
        <v>0</v>
      </c>
      <c r="I13758">
        <v>0</v>
      </c>
    </row>
    <row r="13759" spans="1:9" x14ac:dyDescent="0.25">
      <c r="A13759" t="s">
        <v>726</v>
      </c>
      <c r="B13759">
        <v>8804</v>
      </c>
      <c r="C13759" s="593">
        <v>6.6250000000000003E-2</v>
      </c>
      <c r="D13759" t="s">
        <v>4696</v>
      </c>
      <c r="E13759">
        <v>6.6250000000000003E-2</v>
      </c>
      <c r="F13759">
        <v>0</v>
      </c>
      <c r="G13759">
        <v>0</v>
      </c>
      <c r="H13759">
        <v>0</v>
      </c>
      <c r="I13759">
        <v>0</v>
      </c>
    </row>
    <row r="13760" spans="1:9" x14ac:dyDescent="0.25">
      <c r="A13760" t="s">
        <v>726</v>
      </c>
      <c r="B13760">
        <v>8805</v>
      </c>
      <c r="C13760" s="593">
        <v>6.6250000000000003E-2</v>
      </c>
      <c r="D13760" t="s">
        <v>4697</v>
      </c>
      <c r="E13760">
        <v>6.6250000000000003E-2</v>
      </c>
      <c r="F13760">
        <v>0</v>
      </c>
      <c r="G13760">
        <v>0</v>
      </c>
      <c r="H13760">
        <v>0</v>
      </c>
      <c r="I13760">
        <v>0</v>
      </c>
    </row>
    <row r="13761" spans="1:9" x14ac:dyDescent="0.25">
      <c r="A13761" t="s">
        <v>726</v>
      </c>
      <c r="B13761">
        <v>8807</v>
      </c>
      <c r="C13761" s="593">
        <v>6.6250000000000003E-2</v>
      </c>
      <c r="D13761" t="s">
        <v>4698</v>
      </c>
      <c r="E13761">
        <v>6.6250000000000003E-2</v>
      </c>
      <c r="F13761">
        <v>0</v>
      </c>
      <c r="G13761">
        <v>0</v>
      </c>
      <c r="H13761">
        <v>0</v>
      </c>
      <c r="I13761">
        <v>0</v>
      </c>
    </row>
    <row r="13762" spans="1:9" x14ac:dyDescent="0.25">
      <c r="A13762" t="s">
        <v>726</v>
      </c>
      <c r="B13762">
        <v>8808</v>
      </c>
      <c r="C13762" s="593">
        <v>6.6250000000000003E-2</v>
      </c>
      <c r="D13762" t="s">
        <v>4699</v>
      </c>
      <c r="E13762">
        <v>6.6250000000000003E-2</v>
      </c>
      <c r="F13762">
        <v>0</v>
      </c>
      <c r="G13762">
        <v>0</v>
      </c>
      <c r="H13762">
        <v>0</v>
      </c>
      <c r="I13762">
        <v>0</v>
      </c>
    </row>
    <row r="13763" spans="1:9" x14ac:dyDescent="0.25">
      <c r="A13763" t="s">
        <v>726</v>
      </c>
      <c r="B13763">
        <v>8809</v>
      </c>
      <c r="C13763" s="593">
        <v>6.6250000000000003E-2</v>
      </c>
      <c r="D13763" t="s">
        <v>4700</v>
      </c>
      <c r="E13763">
        <v>6.6250000000000003E-2</v>
      </c>
      <c r="F13763">
        <v>0</v>
      </c>
      <c r="G13763">
        <v>0</v>
      </c>
      <c r="H13763">
        <v>0</v>
      </c>
      <c r="I13763">
        <v>0</v>
      </c>
    </row>
    <row r="13764" spans="1:9" x14ac:dyDescent="0.25">
      <c r="A13764" t="s">
        <v>726</v>
      </c>
      <c r="B13764">
        <v>8810</v>
      </c>
      <c r="C13764" s="593">
        <v>6.6250000000000003E-2</v>
      </c>
      <c r="D13764" t="s">
        <v>4673</v>
      </c>
      <c r="E13764">
        <v>6.6250000000000003E-2</v>
      </c>
      <c r="F13764">
        <v>0</v>
      </c>
      <c r="G13764">
        <v>0</v>
      </c>
      <c r="H13764">
        <v>0</v>
      </c>
      <c r="I13764">
        <v>0</v>
      </c>
    </row>
    <row r="13765" spans="1:9" x14ac:dyDescent="0.25">
      <c r="A13765" t="s">
        <v>726</v>
      </c>
      <c r="B13765">
        <v>8812</v>
      </c>
      <c r="C13765" s="593">
        <v>6.6250000000000003E-2</v>
      </c>
      <c r="D13765" t="s">
        <v>4701</v>
      </c>
      <c r="E13765">
        <v>6.6250000000000003E-2</v>
      </c>
      <c r="F13765">
        <v>0</v>
      </c>
      <c r="G13765">
        <v>0</v>
      </c>
      <c r="H13765">
        <v>0</v>
      </c>
      <c r="I13765">
        <v>0</v>
      </c>
    </row>
    <row r="13766" spans="1:9" x14ac:dyDescent="0.25">
      <c r="A13766" t="s">
        <v>726</v>
      </c>
      <c r="B13766">
        <v>8816</v>
      </c>
      <c r="C13766" s="593">
        <v>6.6250000000000003E-2</v>
      </c>
      <c r="D13766" t="s">
        <v>4702</v>
      </c>
      <c r="E13766">
        <v>6.6250000000000003E-2</v>
      </c>
      <c r="F13766">
        <v>0</v>
      </c>
      <c r="G13766">
        <v>0</v>
      </c>
      <c r="H13766">
        <v>0</v>
      </c>
      <c r="I13766">
        <v>0</v>
      </c>
    </row>
    <row r="13767" spans="1:9" x14ac:dyDescent="0.25">
      <c r="A13767" t="s">
        <v>726</v>
      </c>
      <c r="B13767">
        <v>8817</v>
      </c>
      <c r="C13767" s="593">
        <v>6.6250000000000003E-2</v>
      </c>
      <c r="D13767" t="s">
        <v>4703</v>
      </c>
      <c r="E13767">
        <v>6.6250000000000003E-2</v>
      </c>
      <c r="F13767">
        <v>0</v>
      </c>
      <c r="G13767">
        <v>0</v>
      </c>
      <c r="H13767">
        <v>0</v>
      </c>
      <c r="I13767">
        <v>0</v>
      </c>
    </row>
    <row r="13768" spans="1:9" x14ac:dyDescent="0.25">
      <c r="A13768" t="s">
        <v>726</v>
      </c>
      <c r="B13768">
        <v>8818</v>
      </c>
      <c r="C13768" s="593">
        <v>6.6250000000000003E-2</v>
      </c>
      <c r="D13768" t="s">
        <v>4704</v>
      </c>
      <c r="E13768">
        <v>6.6250000000000003E-2</v>
      </c>
      <c r="F13768">
        <v>0</v>
      </c>
      <c r="G13768">
        <v>0</v>
      </c>
      <c r="H13768">
        <v>0</v>
      </c>
      <c r="I13768">
        <v>0</v>
      </c>
    </row>
    <row r="13769" spans="1:9" x14ac:dyDescent="0.25">
      <c r="A13769" t="s">
        <v>726</v>
      </c>
      <c r="B13769">
        <v>8820</v>
      </c>
      <c r="C13769" s="593">
        <v>6.6250000000000003E-2</v>
      </c>
      <c r="D13769" t="s">
        <v>4468</v>
      </c>
      <c r="E13769">
        <v>6.6250000000000003E-2</v>
      </c>
      <c r="F13769">
        <v>0</v>
      </c>
      <c r="G13769">
        <v>0</v>
      </c>
      <c r="H13769">
        <v>0</v>
      </c>
      <c r="I13769">
        <v>0</v>
      </c>
    </row>
    <row r="13770" spans="1:9" x14ac:dyDescent="0.25">
      <c r="A13770" t="s">
        <v>726</v>
      </c>
      <c r="B13770">
        <v>8821</v>
      </c>
      <c r="C13770" s="593">
        <v>6.6250000000000003E-2</v>
      </c>
      <c r="D13770" t="s">
        <v>4705</v>
      </c>
      <c r="E13770">
        <v>6.6250000000000003E-2</v>
      </c>
      <c r="F13770">
        <v>0</v>
      </c>
      <c r="G13770">
        <v>0</v>
      </c>
      <c r="H13770">
        <v>0</v>
      </c>
      <c r="I13770">
        <v>0</v>
      </c>
    </row>
    <row r="13771" spans="1:9" x14ac:dyDescent="0.25">
      <c r="A13771" t="s">
        <v>726</v>
      </c>
      <c r="B13771">
        <v>8822</v>
      </c>
      <c r="C13771" s="593">
        <v>6.6250000000000003E-2</v>
      </c>
      <c r="D13771" t="s">
        <v>4706</v>
      </c>
      <c r="E13771">
        <v>6.6250000000000003E-2</v>
      </c>
      <c r="F13771">
        <v>0</v>
      </c>
      <c r="G13771">
        <v>0</v>
      </c>
      <c r="H13771">
        <v>0</v>
      </c>
      <c r="I13771">
        <v>0</v>
      </c>
    </row>
    <row r="13772" spans="1:9" x14ac:dyDescent="0.25">
      <c r="A13772" t="s">
        <v>726</v>
      </c>
      <c r="B13772">
        <v>8823</v>
      </c>
      <c r="C13772" s="593">
        <v>6.6250000000000003E-2</v>
      </c>
      <c r="D13772" t="s">
        <v>4707</v>
      </c>
      <c r="E13772">
        <v>6.6250000000000003E-2</v>
      </c>
      <c r="F13772">
        <v>0</v>
      </c>
      <c r="G13772">
        <v>0</v>
      </c>
      <c r="H13772">
        <v>0</v>
      </c>
      <c r="I13772">
        <v>0</v>
      </c>
    </row>
    <row r="13773" spans="1:9" x14ac:dyDescent="0.25">
      <c r="A13773" t="s">
        <v>726</v>
      </c>
      <c r="B13773">
        <v>8824</v>
      </c>
      <c r="C13773" s="593">
        <v>6.6250000000000003E-2</v>
      </c>
      <c r="D13773" t="s">
        <v>4673</v>
      </c>
      <c r="E13773">
        <v>6.6250000000000003E-2</v>
      </c>
      <c r="F13773">
        <v>0</v>
      </c>
      <c r="G13773">
        <v>0</v>
      </c>
      <c r="H13773">
        <v>0</v>
      </c>
      <c r="I13773">
        <v>0</v>
      </c>
    </row>
    <row r="13774" spans="1:9" x14ac:dyDescent="0.25">
      <c r="A13774" t="s">
        <v>726</v>
      </c>
      <c r="B13774">
        <v>8825</v>
      </c>
      <c r="C13774" s="593">
        <v>6.6250000000000003E-2</v>
      </c>
      <c r="D13774" t="s">
        <v>4694</v>
      </c>
      <c r="E13774">
        <v>6.6250000000000003E-2</v>
      </c>
      <c r="F13774">
        <v>0</v>
      </c>
      <c r="G13774">
        <v>0</v>
      </c>
      <c r="H13774">
        <v>0</v>
      </c>
      <c r="I13774">
        <v>0</v>
      </c>
    </row>
    <row r="13775" spans="1:9" x14ac:dyDescent="0.25">
      <c r="A13775" t="s">
        <v>726</v>
      </c>
      <c r="B13775">
        <v>8826</v>
      </c>
      <c r="C13775" s="593">
        <v>6.6250000000000003E-2</v>
      </c>
      <c r="D13775" t="s">
        <v>4700</v>
      </c>
      <c r="E13775">
        <v>6.6250000000000003E-2</v>
      </c>
      <c r="F13775">
        <v>0</v>
      </c>
      <c r="G13775">
        <v>0</v>
      </c>
      <c r="H13775">
        <v>0</v>
      </c>
      <c r="I13775">
        <v>0</v>
      </c>
    </row>
    <row r="13776" spans="1:9" x14ac:dyDescent="0.25">
      <c r="A13776" t="s">
        <v>726</v>
      </c>
      <c r="B13776">
        <v>8827</v>
      </c>
      <c r="C13776" s="593">
        <v>6.6250000000000003E-2</v>
      </c>
      <c r="D13776" t="s">
        <v>4694</v>
      </c>
      <c r="E13776">
        <v>6.6250000000000003E-2</v>
      </c>
      <c r="F13776">
        <v>0</v>
      </c>
      <c r="G13776">
        <v>0</v>
      </c>
      <c r="H13776">
        <v>0</v>
      </c>
      <c r="I13776">
        <v>0</v>
      </c>
    </row>
    <row r="13777" spans="1:9" x14ac:dyDescent="0.25">
      <c r="A13777" t="s">
        <v>726</v>
      </c>
      <c r="B13777">
        <v>8828</v>
      </c>
      <c r="C13777" s="593">
        <v>6.6250000000000003E-2</v>
      </c>
      <c r="D13777" t="s">
        <v>4708</v>
      </c>
      <c r="E13777">
        <v>6.6250000000000003E-2</v>
      </c>
      <c r="F13777">
        <v>0</v>
      </c>
      <c r="G13777">
        <v>0</v>
      </c>
      <c r="H13777">
        <v>0</v>
      </c>
      <c r="I13777">
        <v>0</v>
      </c>
    </row>
    <row r="13778" spans="1:9" x14ac:dyDescent="0.25">
      <c r="A13778" t="s">
        <v>726</v>
      </c>
      <c r="B13778">
        <v>8829</v>
      </c>
      <c r="C13778" s="593">
        <v>6.6250000000000003E-2</v>
      </c>
      <c r="D13778" t="s">
        <v>4709</v>
      </c>
      <c r="E13778">
        <v>6.6250000000000003E-2</v>
      </c>
      <c r="F13778">
        <v>0</v>
      </c>
      <c r="G13778">
        <v>0</v>
      </c>
      <c r="H13778">
        <v>0</v>
      </c>
      <c r="I13778">
        <v>0</v>
      </c>
    </row>
    <row r="13779" spans="1:9" x14ac:dyDescent="0.25">
      <c r="A13779" t="s">
        <v>726</v>
      </c>
      <c r="B13779">
        <v>8830</v>
      </c>
      <c r="C13779" s="593">
        <v>6.6250000000000003E-2</v>
      </c>
      <c r="D13779" t="s">
        <v>4704</v>
      </c>
      <c r="E13779">
        <v>6.6250000000000003E-2</v>
      </c>
      <c r="F13779">
        <v>0</v>
      </c>
      <c r="G13779">
        <v>0</v>
      </c>
      <c r="H13779">
        <v>0</v>
      </c>
      <c r="I13779">
        <v>0</v>
      </c>
    </row>
    <row r="13780" spans="1:9" x14ac:dyDescent="0.25">
      <c r="A13780" t="s">
        <v>726</v>
      </c>
      <c r="B13780">
        <v>8831</v>
      </c>
      <c r="C13780" s="593">
        <v>6.6250000000000003E-2</v>
      </c>
      <c r="D13780" t="s">
        <v>4544</v>
      </c>
      <c r="E13780">
        <v>6.6250000000000003E-2</v>
      </c>
      <c r="F13780">
        <v>0</v>
      </c>
      <c r="G13780">
        <v>0</v>
      </c>
      <c r="H13780">
        <v>0</v>
      </c>
      <c r="I13780">
        <v>0</v>
      </c>
    </row>
    <row r="13781" spans="1:9" x14ac:dyDescent="0.25">
      <c r="A13781" t="s">
        <v>726</v>
      </c>
      <c r="B13781">
        <v>8832</v>
      </c>
      <c r="C13781" s="593">
        <v>6.6250000000000003E-2</v>
      </c>
      <c r="D13781" t="s">
        <v>4493</v>
      </c>
      <c r="E13781">
        <v>6.6250000000000003E-2</v>
      </c>
      <c r="F13781">
        <v>0</v>
      </c>
      <c r="G13781">
        <v>0</v>
      </c>
      <c r="H13781">
        <v>0</v>
      </c>
      <c r="I13781">
        <v>0</v>
      </c>
    </row>
    <row r="13782" spans="1:9" x14ac:dyDescent="0.25">
      <c r="A13782" t="s">
        <v>726</v>
      </c>
      <c r="B13782">
        <v>8833</v>
      </c>
      <c r="C13782" s="593">
        <v>6.6250000000000003E-2</v>
      </c>
      <c r="D13782" t="s">
        <v>4706</v>
      </c>
      <c r="E13782">
        <v>6.6250000000000003E-2</v>
      </c>
      <c r="F13782">
        <v>0</v>
      </c>
      <c r="G13782">
        <v>0</v>
      </c>
      <c r="H13782">
        <v>0</v>
      </c>
      <c r="I13782">
        <v>0</v>
      </c>
    </row>
    <row r="13783" spans="1:9" x14ac:dyDescent="0.25">
      <c r="A13783" t="s">
        <v>726</v>
      </c>
      <c r="B13783">
        <v>8834</v>
      </c>
      <c r="C13783" s="593">
        <v>6.6250000000000003E-2</v>
      </c>
      <c r="D13783" t="s">
        <v>4694</v>
      </c>
      <c r="E13783">
        <v>6.6250000000000003E-2</v>
      </c>
      <c r="F13783">
        <v>0</v>
      </c>
      <c r="G13783">
        <v>0</v>
      </c>
      <c r="H13783">
        <v>0</v>
      </c>
      <c r="I13783">
        <v>0</v>
      </c>
    </row>
    <row r="13784" spans="1:9" x14ac:dyDescent="0.25">
      <c r="A13784" t="s">
        <v>726</v>
      </c>
      <c r="B13784">
        <v>8835</v>
      </c>
      <c r="C13784" s="593">
        <v>6.6250000000000003E-2</v>
      </c>
      <c r="D13784" t="s">
        <v>4710</v>
      </c>
      <c r="E13784">
        <v>6.6250000000000003E-2</v>
      </c>
      <c r="F13784">
        <v>0</v>
      </c>
      <c r="G13784">
        <v>0</v>
      </c>
      <c r="H13784">
        <v>0</v>
      </c>
      <c r="I13784">
        <v>0</v>
      </c>
    </row>
    <row r="13785" spans="1:9" x14ac:dyDescent="0.25">
      <c r="A13785" t="s">
        <v>726</v>
      </c>
      <c r="B13785">
        <v>8836</v>
      </c>
      <c r="C13785" s="593">
        <v>6.6250000000000003E-2</v>
      </c>
      <c r="D13785" t="s">
        <v>4486</v>
      </c>
      <c r="E13785">
        <v>6.6250000000000003E-2</v>
      </c>
      <c r="F13785">
        <v>0</v>
      </c>
      <c r="G13785">
        <v>0</v>
      </c>
      <c r="H13785">
        <v>0</v>
      </c>
      <c r="I13785">
        <v>0</v>
      </c>
    </row>
    <row r="13786" spans="1:9" x14ac:dyDescent="0.25">
      <c r="A13786" t="s">
        <v>726</v>
      </c>
      <c r="B13786">
        <v>8837</v>
      </c>
      <c r="C13786" s="593">
        <v>6.6250000000000003E-2</v>
      </c>
      <c r="D13786" t="s">
        <v>4703</v>
      </c>
      <c r="E13786">
        <v>6.6250000000000003E-2</v>
      </c>
      <c r="F13786">
        <v>0</v>
      </c>
      <c r="G13786">
        <v>0</v>
      </c>
      <c r="H13786">
        <v>0</v>
      </c>
      <c r="I13786">
        <v>0</v>
      </c>
    </row>
    <row r="13787" spans="1:9" x14ac:dyDescent="0.25">
      <c r="A13787" t="s">
        <v>726</v>
      </c>
      <c r="B13787">
        <v>8840</v>
      </c>
      <c r="C13787" s="593">
        <v>6.6250000000000003E-2</v>
      </c>
      <c r="D13787" t="s">
        <v>4703</v>
      </c>
      <c r="E13787">
        <v>6.6250000000000003E-2</v>
      </c>
      <c r="F13787">
        <v>0</v>
      </c>
      <c r="G13787">
        <v>0</v>
      </c>
      <c r="H13787">
        <v>0</v>
      </c>
      <c r="I13787">
        <v>0</v>
      </c>
    </row>
    <row r="13788" spans="1:9" x14ac:dyDescent="0.25">
      <c r="A13788" t="s">
        <v>726</v>
      </c>
      <c r="B13788">
        <v>8844</v>
      </c>
      <c r="C13788" s="593">
        <v>6.6250000000000003E-2</v>
      </c>
      <c r="D13788" t="s">
        <v>4710</v>
      </c>
      <c r="E13788">
        <v>6.6250000000000003E-2</v>
      </c>
      <c r="F13788">
        <v>0</v>
      </c>
      <c r="G13788">
        <v>0</v>
      </c>
      <c r="H13788">
        <v>0</v>
      </c>
      <c r="I13788">
        <v>0</v>
      </c>
    </row>
    <row r="13789" spans="1:9" x14ac:dyDescent="0.25">
      <c r="A13789" t="s">
        <v>726</v>
      </c>
      <c r="B13789">
        <v>8846</v>
      </c>
      <c r="C13789" s="593">
        <v>6.6250000000000003E-2</v>
      </c>
      <c r="D13789" t="s">
        <v>4697</v>
      </c>
      <c r="E13789">
        <v>6.6250000000000003E-2</v>
      </c>
      <c r="F13789">
        <v>0</v>
      </c>
      <c r="G13789">
        <v>0</v>
      </c>
      <c r="H13789">
        <v>0</v>
      </c>
      <c r="I13789">
        <v>0</v>
      </c>
    </row>
    <row r="13790" spans="1:9" x14ac:dyDescent="0.25">
      <c r="A13790" t="s">
        <v>726</v>
      </c>
      <c r="B13790">
        <v>8848</v>
      </c>
      <c r="C13790" s="593">
        <v>6.6250000000000003E-2</v>
      </c>
      <c r="D13790" t="s">
        <v>4694</v>
      </c>
      <c r="E13790">
        <v>6.6250000000000003E-2</v>
      </c>
      <c r="F13790">
        <v>0</v>
      </c>
      <c r="G13790">
        <v>0</v>
      </c>
      <c r="H13790">
        <v>0</v>
      </c>
      <c r="I13790">
        <v>0</v>
      </c>
    </row>
    <row r="13791" spans="1:9" x14ac:dyDescent="0.25">
      <c r="A13791" t="s">
        <v>726</v>
      </c>
      <c r="B13791">
        <v>8850</v>
      </c>
      <c r="C13791" s="593">
        <v>6.6250000000000003E-2</v>
      </c>
      <c r="D13791" t="s">
        <v>4702</v>
      </c>
      <c r="E13791">
        <v>6.6250000000000003E-2</v>
      </c>
      <c r="F13791">
        <v>0</v>
      </c>
      <c r="G13791">
        <v>0</v>
      </c>
      <c r="H13791">
        <v>0</v>
      </c>
      <c r="I13791">
        <v>0</v>
      </c>
    </row>
    <row r="13792" spans="1:9" x14ac:dyDescent="0.25">
      <c r="A13792" t="s">
        <v>726</v>
      </c>
      <c r="B13792">
        <v>8852</v>
      </c>
      <c r="C13792" s="593">
        <v>6.6250000000000003E-2</v>
      </c>
      <c r="D13792" t="s">
        <v>4168</v>
      </c>
      <c r="E13792">
        <v>6.6250000000000003E-2</v>
      </c>
      <c r="F13792">
        <v>0</v>
      </c>
      <c r="G13792">
        <v>0</v>
      </c>
      <c r="H13792">
        <v>0</v>
      </c>
      <c r="I13792">
        <v>0</v>
      </c>
    </row>
    <row r="13793" spans="1:9" x14ac:dyDescent="0.25">
      <c r="A13793" t="s">
        <v>726</v>
      </c>
      <c r="B13793">
        <v>8853</v>
      </c>
      <c r="C13793" s="593">
        <v>6.6250000000000003E-2</v>
      </c>
      <c r="D13793" t="s">
        <v>4711</v>
      </c>
      <c r="E13793">
        <v>6.6250000000000003E-2</v>
      </c>
      <c r="F13793">
        <v>0</v>
      </c>
      <c r="G13793">
        <v>0</v>
      </c>
      <c r="H13793">
        <v>0</v>
      </c>
      <c r="I13793">
        <v>0</v>
      </c>
    </row>
    <row r="13794" spans="1:9" x14ac:dyDescent="0.25">
      <c r="A13794" t="s">
        <v>726</v>
      </c>
      <c r="B13794">
        <v>8854</v>
      </c>
      <c r="C13794" s="593">
        <v>6.6250000000000003E-2</v>
      </c>
      <c r="D13794" t="s">
        <v>4168</v>
      </c>
      <c r="E13794">
        <v>6.6250000000000003E-2</v>
      </c>
      <c r="F13794">
        <v>0</v>
      </c>
      <c r="G13794">
        <v>0</v>
      </c>
      <c r="H13794">
        <v>0</v>
      </c>
      <c r="I13794">
        <v>0</v>
      </c>
    </row>
    <row r="13795" spans="1:9" x14ac:dyDescent="0.25">
      <c r="A13795" t="s">
        <v>726</v>
      </c>
      <c r="B13795">
        <v>8855</v>
      </c>
      <c r="C13795" s="593">
        <v>6.6250000000000003E-2</v>
      </c>
      <c r="D13795" t="s">
        <v>4491</v>
      </c>
      <c r="E13795">
        <v>6.6250000000000003E-2</v>
      </c>
      <c r="F13795">
        <v>0</v>
      </c>
      <c r="G13795">
        <v>0</v>
      </c>
      <c r="H13795">
        <v>0</v>
      </c>
      <c r="I13795">
        <v>0</v>
      </c>
    </row>
    <row r="13796" spans="1:9" x14ac:dyDescent="0.25">
      <c r="A13796" t="s">
        <v>726</v>
      </c>
      <c r="B13796">
        <v>8857</v>
      </c>
      <c r="C13796" s="593">
        <v>6.6250000000000003E-2</v>
      </c>
      <c r="D13796" t="s">
        <v>4712</v>
      </c>
      <c r="E13796">
        <v>6.6250000000000003E-2</v>
      </c>
      <c r="F13796">
        <v>0</v>
      </c>
      <c r="G13796">
        <v>0</v>
      </c>
      <c r="H13796">
        <v>0</v>
      </c>
      <c r="I13796">
        <v>0</v>
      </c>
    </row>
    <row r="13797" spans="1:9" x14ac:dyDescent="0.25">
      <c r="A13797" t="s">
        <v>726</v>
      </c>
      <c r="B13797">
        <v>8858</v>
      </c>
      <c r="C13797" s="593">
        <v>6.6250000000000003E-2</v>
      </c>
      <c r="D13797" t="s">
        <v>4713</v>
      </c>
      <c r="E13797">
        <v>6.6250000000000003E-2</v>
      </c>
      <c r="F13797">
        <v>0</v>
      </c>
      <c r="G13797">
        <v>0</v>
      </c>
      <c r="H13797">
        <v>0</v>
      </c>
      <c r="I13797">
        <v>0</v>
      </c>
    </row>
    <row r="13798" spans="1:9" x14ac:dyDescent="0.25">
      <c r="A13798" t="s">
        <v>726</v>
      </c>
      <c r="B13798">
        <v>8859</v>
      </c>
      <c r="C13798" s="593">
        <v>6.6250000000000003E-2</v>
      </c>
      <c r="D13798" t="s">
        <v>4712</v>
      </c>
      <c r="E13798">
        <v>6.6250000000000003E-2</v>
      </c>
      <c r="F13798">
        <v>0</v>
      </c>
      <c r="G13798">
        <v>0</v>
      </c>
      <c r="H13798">
        <v>0</v>
      </c>
      <c r="I13798">
        <v>0</v>
      </c>
    </row>
    <row r="13799" spans="1:9" x14ac:dyDescent="0.25">
      <c r="A13799" t="s">
        <v>726</v>
      </c>
      <c r="B13799">
        <v>8861</v>
      </c>
      <c r="C13799" s="593">
        <v>6.6250000000000003E-2</v>
      </c>
      <c r="D13799" t="s">
        <v>4493</v>
      </c>
      <c r="E13799">
        <v>6.6250000000000003E-2</v>
      </c>
      <c r="F13799">
        <v>0</v>
      </c>
      <c r="G13799">
        <v>0</v>
      </c>
      <c r="H13799">
        <v>0</v>
      </c>
      <c r="I13799">
        <v>0</v>
      </c>
    </row>
    <row r="13800" spans="1:9" x14ac:dyDescent="0.25">
      <c r="A13800" t="s">
        <v>726</v>
      </c>
      <c r="B13800">
        <v>8862</v>
      </c>
      <c r="C13800" s="593">
        <v>6.6250000000000003E-2</v>
      </c>
      <c r="D13800" t="s">
        <v>4493</v>
      </c>
      <c r="E13800">
        <v>6.6250000000000003E-2</v>
      </c>
      <c r="F13800">
        <v>0</v>
      </c>
      <c r="G13800">
        <v>0</v>
      </c>
      <c r="H13800">
        <v>0</v>
      </c>
      <c r="I13800">
        <v>0</v>
      </c>
    </row>
    <row r="13801" spans="1:9" x14ac:dyDescent="0.25">
      <c r="A13801" t="s">
        <v>726</v>
      </c>
      <c r="B13801">
        <v>8863</v>
      </c>
      <c r="C13801" s="593">
        <v>6.6250000000000003E-2</v>
      </c>
      <c r="D13801" t="s">
        <v>4704</v>
      </c>
      <c r="E13801">
        <v>6.6250000000000003E-2</v>
      </c>
      <c r="F13801">
        <v>0</v>
      </c>
      <c r="G13801">
        <v>0</v>
      </c>
      <c r="H13801">
        <v>0</v>
      </c>
      <c r="I13801">
        <v>0</v>
      </c>
    </row>
    <row r="13802" spans="1:9" x14ac:dyDescent="0.25">
      <c r="A13802" t="s">
        <v>726</v>
      </c>
      <c r="B13802">
        <v>8865</v>
      </c>
      <c r="C13802" s="593">
        <v>6.6250000000000003E-2</v>
      </c>
      <c r="D13802" t="s">
        <v>4714</v>
      </c>
      <c r="E13802">
        <v>6.6250000000000003E-2</v>
      </c>
      <c r="F13802">
        <v>0</v>
      </c>
      <c r="G13802">
        <v>0</v>
      </c>
      <c r="H13802">
        <v>0</v>
      </c>
      <c r="I13802">
        <v>0</v>
      </c>
    </row>
    <row r="13803" spans="1:9" x14ac:dyDescent="0.25">
      <c r="A13803" t="s">
        <v>726</v>
      </c>
      <c r="B13803">
        <v>8867</v>
      </c>
      <c r="C13803" s="593">
        <v>6.6250000000000003E-2</v>
      </c>
      <c r="D13803" t="s">
        <v>4694</v>
      </c>
      <c r="E13803">
        <v>6.6250000000000003E-2</v>
      </c>
      <c r="F13803">
        <v>0</v>
      </c>
      <c r="G13803">
        <v>0</v>
      </c>
      <c r="H13803">
        <v>0</v>
      </c>
      <c r="I13803">
        <v>0</v>
      </c>
    </row>
    <row r="13804" spans="1:9" x14ac:dyDescent="0.25">
      <c r="A13804" t="s">
        <v>726</v>
      </c>
      <c r="B13804">
        <v>8868</v>
      </c>
      <c r="C13804" s="593">
        <v>6.6250000000000003E-2</v>
      </c>
      <c r="D13804" t="s">
        <v>4715</v>
      </c>
      <c r="E13804">
        <v>6.6250000000000003E-2</v>
      </c>
      <c r="F13804">
        <v>0</v>
      </c>
      <c r="G13804">
        <v>0</v>
      </c>
      <c r="H13804">
        <v>0</v>
      </c>
      <c r="I13804">
        <v>0</v>
      </c>
    </row>
    <row r="13805" spans="1:9" x14ac:dyDescent="0.25">
      <c r="A13805" t="s">
        <v>726</v>
      </c>
      <c r="B13805">
        <v>8869</v>
      </c>
      <c r="C13805" s="593">
        <v>6.6250000000000003E-2</v>
      </c>
      <c r="D13805" t="s">
        <v>4698</v>
      </c>
      <c r="E13805">
        <v>6.6250000000000003E-2</v>
      </c>
      <c r="F13805">
        <v>0</v>
      </c>
      <c r="G13805">
        <v>0</v>
      </c>
      <c r="H13805">
        <v>0</v>
      </c>
      <c r="I13805">
        <v>0</v>
      </c>
    </row>
    <row r="13806" spans="1:9" x14ac:dyDescent="0.25">
      <c r="A13806" t="s">
        <v>726</v>
      </c>
      <c r="B13806">
        <v>8870</v>
      </c>
      <c r="C13806" s="593">
        <v>6.6250000000000003E-2</v>
      </c>
      <c r="D13806" t="s">
        <v>4716</v>
      </c>
      <c r="E13806">
        <v>6.6250000000000003E-2</v>
      </c>
      <c r="F13806">
        <v>0</v>
      </c>
      <c r="G13806">
        <v>0</v>
      </c>
      <c r="H13806">
        <v>0</v>
      </c>
      <c r="I13806">
        <v>0</v>
      </c>
    </row>
    <row r="13807" spans="1:9" x14ac:dyDescent="0.25">
      <c r="A13807" t="s">
        <v>726</v>
      </c>
      <c r="B13807">
        <v>8871</v>
      </c>
      <c r="C13807" s="593">
        <v>6.6250000000000003E-2</v>
      </c>
      <c r="D13807" t="s">
        <v>4712</v>
      </c>
      <c r="E13807">
        <v>6.6250000000000003E-2</v>
      </c>
      <c r="F13807">
        <v>0</v>
      </c>
      <c r="G13807">
        <v>0</v>
      </c>
      <c r="H13807">
        <v>0</v>
      </c>
      <c r="I13807">
        <v>0</v>
      </c>
    </row>
    <row r="13808" spans="1:9" x14ac:dyDescent="0.25">
      <c r="A13808" t="s">
        <v>726</v>
      </c>
      <c r="B13808">
        <v>8872</v>
      </c>
      <c r="C13808" s="593">
        <v>6.6250000000000003E-2</v>
      </c>
      <c r="D13808" t="s">
        <v>4712</v>
      </c>
      <c r="E13808">
        <v>6.6250000000000003E-2</v>
      </c>
      <c r="F13808">
        <v>0</v>
      </c>
      <c r="G13808">
        <v>0</v>
      </c>
      <c r="H13808">
        <v>0</v>
      </c>
      <c r="I13808">
        <v>0</v>
      </c>
    </row>
    <row r="13809" spans="1:9" x14ac:dyDescent="0.25">
      <c r="A13809" t="s">
        <v>726</v>
      </c>
      <c r="B13809">
        <v>8873</v>
      </c>
      <c r="C13809" s="593">
        <v>6.6250000000000003E-2</v>
      </c>
      <c r="D13809" t="s">
        <v>4717</v>
      </c>
      <c r="E13809">
        <v>6.6250000000000003E-2</v>
      </c>
      <c r="F13809">
        <v>0</v>
      </c>
      <c r="G13809">
        <v>0</v>
      </c>
      <c r="H13809">
        <v>0</v>
      </c>
      <c r="I13809">
        <v>0</v>
      </c>
    </row>
    <row r="13810" spans="1:9" x14ac:dyDescent="0.25">
      <c r="A13810" t="s">
        <v>726</v>
      </c>
      <c r="B13810">
        <v>8875</v>
      </c>
      <c r="C13810" s="593">
        <v>6.6250000000000003E-2</v>
      </c>
      <c r="D13810" t="s">
        <v>4707</v>
      </c>
      <c r="E13810">
        <v>6.6250000000000003E-2</v>
      </c>
      <c r="F13810">
        <v>0</v>
      </c>
      <c r="G13810">
        <v>0</v>
      </c>
      <c r="H13810">
        <v>0</v>
      </c>
      <c r="I13810">
        <v>0</v>
      </c>
    </row>
    <row r="13811" spans="1:9" x14ac:dyDescent="0.25">
      <c r="A13811" t="s">
        <v>726</v>
      </c>
      <c r="B13811">
        <v>8876</v>
      </c>
      <c r="C13811" s="593">
        <v>6.6250000000000003E-2</v>
      </c>
      <c r="D13811" t="s">
        <v>4698</v>
      </c>
      <c r="E13811">
        <v>6.6250000000000003E-2</v>
      </c>
      <c r="F13811">
        <v>0</v>
      </c>
      <c r="G13811">
        <v>0</v>
      </c>
      <c r="H13811">
        <v>0</v>
      </c>
      <c r="I13811">
        <v>0</v>
      </c>
    </row>
    <row r="13812" spans="1:9" x14ac:dyDescent="0.25">
      <c r="A13812" t="s">
        <v>726</v>
      </c>
      <c r="B13812">
        <v>8879</v>
      </c>
      <c r="C13812" s="593">
        <v>6.6250000000000003E-2</v>
      </c>
      <c r="D13812" t="s">
        <v>4712</v>
      </c>
      <c r="E13812">
        <v>6.6250000000000003E-2</v>
      </c>
      <c r="F13812">
        <v>0</v>
      </c>
      <c r="G13812">
        <v>0</v>
      </c>
      <c r="H13812">
        <v>0</v>
      </c>
      <c r="I13812">
        <v>0</v>
      </c>
    </row>
    <row r="13813" spans="1:9" x14ac:dyDescent="0.25">
      <c r="A13813" t="s">
        <v>726</v>
      </c>
      <c r="B13813">
        <v>8880</v>
      </c>
      <c r="C13813" s="593">
        <v>6.6250000000000003E-2</v>
      </c>
      <c r="D13813" t="s">
        <v>4718</v>
      </c>
      <c r="E13813">
        <v>6.6250000000000003E-2</v>
      </c>
      <c r="F13813">
        <v>0</v>
      </c>
      <c r="G13813">
        <v>0</v>
      </c>
      <c r="H13813">
        <v>0</v>
      </c>
      <c r="I13813">
        <v>0</v>
      </c>
    </row>
    <row r="13814" spans="1:9" x14ac:dyDescent="0.25">
      <c r="A13814" t="s">
        <v>726</v>
      </c>
      <c r="B13814">
        <v>8882</v>
      </c>
      <c r="C13814" s="593">
        <v>6.6250000000000003E-2</v>
      </c>
      <c r="D13814" t="s">
        <v>4712</v>
      </c>
      <c r="E13814">
        <v>6.6250000000000003E-2</v>
      </c>
      <c r="F13814">
        <v>0</v>
      </c>
      <c r="G13814">
        <v>0</v>
      </c>
      <c r="H13814">
        <v>0</v>
      </c>
      <c r="I13814">
        <v>0</v>
      </c>
    </row>
    <row r="13815" spans="1:9" x14ac:dyDescent="0.25">
      <c r="A13815" t="s">
        <v>726</v>
      </c>
      <c r="B13815">
        <v>8884</v>
      </c>
      <c r="C13815" s="593">
        <v>6.6250000000000003E-2</v>
      </c>
      <c r="D13815" t="s">
        <v>4708</v>
      </c>
      <c r="E13815">
        <v>6.6250000000000003E-2</v>
      </c>
      <c r="F13815">
        <v>0</v>
      </c>
      <c r="G13815">
        <v>0</v>
      </c>
      <c r="H13815">
        <v>0</v>
      </c>
      <c r="I13815">
        <v>0</v>
      </c>
    </row>
    <row r="13816" spans="1:9" x14ac:dyDescent="0.25">
      <c r="A13816" t="s">
        <v>726</v>
      </c>
      <c r="B13816">
        <v>8885</v>
      </c>
      <c r="C13816" s="593">
        <v>6.6250000000000003E-2</v>
      </c>
      <c r="D13816" t="s">
        <v>4716</v>
      </c>
      <c r="E13816">
        <v>6.6250000000000003E-2</v>
      </c>
      <c r="F13816">
        <v>0</v>
      </c>
      <c r="G13816">
        <v>0</v>
      </c>
      <c r="H13816">
        <v>0</v>
      </c>
      <c r="I13816">
        <v>0</v>
      </c>
    </row>
    <row r="13817" spans="1:9" x14ac:dyDescent="0.25">
      <c r="A13817" t="s">
        <v>726</v>
      </c>
      <c r="B13817">
        <v>8886</v>
      </c>
      <c r="C13817" s="593">
        <v>6.6250000000000003E-2</v>
      </c>
      <c r="D13817" t="s">
        <v>4719</v>
      </c>
      <c r="E13817">
        <v>6.6250000000000003E-2</v>
      </c>
      <c r="F13817">
        <v>0</v>
      </c>
      <c r="G13817">
        <v>0</v>
      </c>
      <c r="H13817">
        <v>0</v>
      </c>
      <c r="I13817">
        <v>0</v>
      </c>
    </row>
    <row r="13818" spans="1:9" x14ac:dyDescent="0.25">
      <c r="A13818" t="s">
        <v>726</v>
      </c>
      <c r="B13818">
        <v>8887</v>
      </c>
      <c r="C13818" s="593">
        <v>6.6250000000000003E-2</v>
      </c>
      <c r="D13818" t="s">
        <v>4716</v>
      </c>
      <c r="E13818">
        <v>6.6250000000000003E-2</v>
      </c>
      <c r="F13818">
        <v>0</v>
      </c>
      <c r="G13818">
        <v>0</v>
      </c>
      <c r="H13818">
        <v>0</v>
      </c>
      <c r="I13818">
        <v>0</v>
      </c>
    </row>
    <row r="13819" spans="1:9" x14ac:dyDescent="0.25">
      <c r="A13819" t="s">
        <v>726</v>
      </c>
      <c r="B13819">
        <v>8888</v>
      </c>
      <c r="C13819" s="593">
        <v>6.6250000000000003E-2</v>
      </c>
      <c r="D13819" t="s">
        <v>4716</v>
      </c>
      <c r="E13819">
        <v>6.6250000000000003E-2</v>
      </c>
      <c r="F13819">
        <v>0</v>
      </c>
      <c r="G13819">
        <v>0</v>
      </c>
      <c r="H13819">
        <v>0</v>
      </c>
      <c r="I13819">
        <v>0</v>
      </c>
    </row>
    <row r="13820" spans="1:9" x14ac:dyDescent="0.25">
      <c r="A13820" t="s">
        <v>726</v>
      </c>
      <c r="B13820">
        <v>8889</v>
      </c>
      <c r="C13820" s="593">
        <v>6.6250000000000003E-2</v>
      </c>
      <c r="D13820" t="s">
        <v>4711</v>
      </c>
      <c r="E13820">
        <v>6.6250000000000003E-2</v>
      </c>
      <c r="F13820">
        <v>0</v>
      </c>
      <c r="G13820">
        <v>0</v>
      </c>
      <c r="H13820">
        <v>0</v>
      </c>
      <c r="I13820">
        <v>0</v>
      </c>
    </row>
    <row r="13821" spans="1:9" x14ac:dyDescent="0.25">
      <c r="A13821" t="s">
        <v>726</v>
      </c>
      <c r="B13821">
        <v>8890</v>
      </c>
      <c r="C13821" s="593">
        <v>6.6250000000000003E-2</v>
      </c>
      <c r="D13821" t="s">
        <v>4707</v>
      </c>
      <c r="E13821">
        <v>6.6250000000000003E-2</v>
      </c>
      <c r="F13821">
        <v>0</v>
      </c>
      <c r="G13821">
        <v>0</v>
      </c>
      <c r="H13821">
        <v>0</v>
      </c>
      <c r="I13821">
        <v>0</v>
      </c>
    </row>
    <row r="13822" spans="1:9" x14ac:dyDescent="0.25">
      <c r="A13822" t="s">
        <v>726</v>
      </c>
      <c r="B13822">
        <v>8899</v>
      </c>
      <c r="C13822" s="593">
        <v>6.6250000000000003E-2</v>
      </c>
      <c r="D13822" t="s">
        <v>4704</v>
      </c>
      <c r="E13822">
        <v>6.6250000000000003E-2</v>
      </c>
      <c r="F13822">
        <v>0</v>
      </c>
      <c r="G13822">
        <v>0</v>
      </c>
      <c r="H13822">
        <v>0</v>
      </c>
      <c r="I13822">
        <v>0</v>
      </c>
    </row>
    <row r="13823" spans="1:9" x14ac:dyDescent="0.25">
      <c r="A13823" t="s">
        <v>726</v>
      </c>
      <c r="B13823">
        <v>8901</v>
      </c>
      <c r="C13823" s="593">
        <v>6.6250000000000003E-2</v>
      </c>
      <c r="D13823" t="s">
        <v>4717</v>
      </c>
      <c r="E13823">
        <v>6.6250000000000003E-2</v>
      </c>
      <c r="F13823">
        <v>0</v>
      </c>
      <c r="G13823">
        <v>0</v>
      </c>
      <c r="H13823">
        <v>0</v>
      </c>
      <c r="I13823">
        <v>0</v>
      </c>
    </row>
    <row r="13824" spans="1:9" x14ac:dyDescent="0.25">
      <c r="A13824" t="s">
        <v>726</v>
      </c>
      <c r="B13824">
        <v>8902</v>
      </c>
      <c r="C13824" s="593">
        <v>6.6250000000000003E-2</v>
      </c>
      <c r="D13824" t="s">
        <v>4717</v>
      </c>
      <c r="E13824">
        <v>6.6250000000000003E-2</v>
      </c>
      <c r="F13824">
        <v>0</v>
      </c>
      <c r="G13824">
        <v>0</v>
      </c>
      <c r="H13824">
        <v>0</v>
      </c>
      <c r="I13824">
        <v>0</v>
      </c>
    </row>
    <row r="13825" spans="1:9" x14ac:dyDescent="0.25">
      <c r="A13825" t="s">
        <v>726</v>
      </c>
      <c r="B13825">
        <v>8903</v>
      </c>
      <c r="C13825" s="593">
        <v>6.6250000000000003E-2</v>
      </c>
      <c r="D13825" t="s">
        <v>4717</v>
      </c>
      <c r="E13825">
        <v>6.6250000000000003E-2</v>
      </c>
      <c r="F13825">
        <v>0</v>
      </c>
      <c r="G13825">
        <v>0</v>
      </c>
      <c r="H13825">
        <v>0</v>
      </c>
      <c r="I13825">
        <v>0</v>
      </c>
    </row>
    <row r="13826" spans="1:9" x14ac:dyDescent="0.25">
      <c r="A13826" t="s">
        <v>726</v>
      </c>
      <c r="B13826">
        <v>8904</v>
      </c>
      <c r="C13826" s="593">
        <v>6.6250000000000003E-2</v>
      </c>
      <c r="D13826" t="s">
        <v>4704</v>
      </c>
      <c r="E13826">
        <v>6.6250000000000003E-2</v>
      </c>
      <c r="F13826">
        <v>0</v>
      </c>
      <c r="G13826">
        <v>0</v>
      </c>
      <c r="H13826">
        <v>0</v>
      </c>
      <c r="I13826">
        <v>0</v>
      </c>
    </row>
    <row r="13827" spans="1:9" x14ac:dyDescent="0.25">
      <c r="A13827" t="s">
        <v>726</v>
      </c>
      <c r="B13827">
        <v>8906</v>
      </c>
      <c r="C13827" s="593">
        <v>6.6250000000000003E-2</v>
      </c>
      <c r="D13827" t="s">
        <v>4704</v>
      </c>
      <c r="E13827">
        <v>6.6250000000000003E-2</v>
      </c>
      <c r="F13827">
        <v>0</v>
      </c>
      <c r="G13827">
        <v>0</v>
      </c>
      <c r="H13827">
        <v>0</v>
      </c>
      <c r="I13827">
        <v>0</v>
      </c>
    </row>
    <row r="13828" spans="1:9" x14ac:dyDescent="0.25">
      <c r="A13828" t="s">
        <v>726</v>
      </c>
      <c r="B13828">
        <v>8933</v>
      </c>
      <c r="C13828" s="593">
        <v>6.6250000000000003E-2</v>
      </c>
      <c r="D13828" t="s">
        <v>4717</v>
      </c>
      <c r="E13828">
        <v>6.6250000000000003E-2</v>
      </c>
      <c r="F13828">
        <v>0</v>
      </c>
      <c r="G13828">
        <v>0</v>
      </c>
      <c r="H13828">
        <v>0</v>
      </c>
      <c r="I13828">
        <v>0</v>
      </c>
    </row>
    <row r="13829" spans="1:9" x14ac:dyDescent="0.25">
      <c r="A13829" t="s">
        <v>726</v>
      </c>
      <c r="B13829">
        <v>8989</v>
      </c>
      <c r="C13829" s="593">
        <v>6.6250000000000003E-2</v>
      </c>
      <c r="D13829" t="s">
        <v>4717</v>
      </c>
      <c r="E13829">
        <v>6.6250000000000003E-2</v>
      </c>
      <c r="F13829">
        <v>0</v>
      </c>
      <c r="G13829">
        <v>0</v>
      </c>
      <c r="H13829">
        <v>0</v>
      </c>
      <c r="I13829">
        <v>0</v>
      </c>
    </row>
    <row r="13830" spans="1:9" x14ac:dyDescent="0.25">
      <c r="A13830" t="s">
        <v>726</v>
      </c>
      <c r="B13830">
        <v>10925</v>
      </c>
      <c r="C13830" s="593">
        <v>6.6250000000000003E-2</v>
      </c>
      <c r="D13830" t="s">
        <v>4720</v>
      </c>
      <c r="E13830">
        <v>6.6250000000000003E-2</v>
      </c>
      <c r="F13830">
        <v>0</v>
      </c>
      <c r="G13830">
        <v>0</v>
      </c>
      <c r="H13830">
        <v>0</v>
      </c>
      <c r="I13830">
        <v>0</v>
      </c>
    </row>
    <row r="13831" spans="1:9" x14ac:dyDescent="0.25">
      <c r="A13831" t="s">
        <v>726</v>
      </c>
      <c r="B13831">
        <v>10964</v>
      </c>
      <c r="C13831" s="593">
        <v>6.6250000000000003E-2</v>
      </c>
      <c r="D13831" t="s">
        <v>4528</v>
      </c>
      <c r="E13831">
        <v>6.6250000000000003E-2</v>
      </c>
      <c r="F13831">
        <v>0</v>
      </c>
      <c r="G13831">
        <v>0</v>
      </c>
      <c r="H13831">
        <v>0</v>
      </c>
      <c r="I13831">
        <v>0</v>
      </c>
    </row>
    <row r="13832" spans="1:9" x14ac:dyDescent="0.25">
      <c r="A13832" t="s">
        <v>726</v>
      </c>
      <c r="B13832">
        <v>10983</v>
      </c>
      <c r="C13832" s="593">
        <v>6.6250000000000003E-2</v>
      </c>
      <c r="D13832" t="s">
        <v>4721</v>
      </c>
      <c r="E13832">
        <v>6.6250000000000003E-2</v>
      </c>
      <c r="F13832">
        <v>0</v>
      </c>
      <c r="G13832">
        <v>0</v>
      </c>
      <c r="H13832">
        <v>0</v>
      </c>
      <c r="I13832">
        <v>0</v>
      </c>
    </row>
    <row r="13833" spans="1:9" x14ac:dyDescent="0.25">
      <c r="A13833" t="s">
        <v>727</v>
      </c>
      <c r="B13833">
        <v>88901</v>
      </c>
      <c r="C13833" s="593">
        <v>8.3750000000000005E-2</v>
      </c>
      <c r="D13833" t="s">
        <v>1199</v>
      </c>
      <c r="E13833">
        <v>4.5999999999999999E-2</v>
      </c>
      <c r="F13833">
        <v>3.7749999999999999E-2</v>
      </c>
      <c r="G13833">
        <v>0</v>
      </c>
      <c r="H13833">
        <v>0</v>
      </c>
      <c r="I13833">
        <v>0</v>
      </c>
    </row>
    <row r="13834" spans="1:9" x14ac:dyDescent="0.25">
      <c r="A13834" t="s">
        <v>727</v>
      </c>
      <c r="B13834">
        <v>88905</v>
      </c>
      <c r="C13834" s="593">
        <v>8.3750000000000005E-2</v>
      </c>
      <c r="D13834" t="s">
        <v>1199</v>
      </c>
      <c r="E13834">
        <v>4.5999999999999999E-2</v>
      </c>
      <c r="F13834">
        <v>3.7749999999999999E-2</v>
      </c>
      <c r="G13834">
        <v>0</v>
      </c>
      <c r="H13834">
        <v>0</v>
      </c>
      <c r="I13834">
        <v>0</v>
      </c>
    </row>
    <row r="13835" spans="1:9" x14ac:dyDescent="0.25">
      <c r="A13835" t="s">
        <v>727</v>
      </c>
      <c r="B13835">
        <v>89001</v>
      </c>
      <c r="C13835" s="593">
        <v>7.0999999999999994E-2</v>
      </c>
      <c r="D13835" t="s">
        <v>1196</v>
      </c>
      <c r="E13835">
        <v>4.5999999999999999E-2</v>
      </c>
      <c r="F13835">
        <v>2.5000000000000001E-2</v>
      </c>
      <c r="G13835">
        <v>0</v>
      </c>
      <c r="H13835">
        <v>0</v>
      </c>
      <c r="I13835">
        <v>0</v>
      </c>
    </row>
    <row r="13836" spans="1:9" x14ac:dyDescent="0.25">
      <c r="A13836" t="s">
        <v>727</v>
      </c>
      <c r="B13836">
        <v>89002</v>
      </c>
      <c r="C13836" s="593">
        <v>8.3750000000000005E-2</v>
      </c>
      <c r="D13836" t="s">
        <v>3239</v>
      </c>
      <c r="E13836">
        <v>4.5999999999999999E-2</v>
      </c>
      <c r="F13836">
        <v>3.7749999999999999E-2</v>
      </c>
      <c r="G13836">
        <v>0</v>
      </c>
      <c r="H13836">
        <v>0</v>
      </c>
      <c r="I13836">
        <v>0</v>
      </c>
    </row>
    <row r="13837" spans="1:9" x14ac:dyDescent="0.25">
      <c r="A13837" t="s">
        <v>727</v>
      </c>
      <c r="B13837">
        <v>89003</v>
      </c>
      <c r="C13837" s="593">
        <v>7.5999999999999998E-2</v>
      </c>
      <c r="D13837" t="s">
        <v>4722</v>
      </c>
      <c r="E13837">
        <v>4.5999999999999999E-2</v>
      </c>
      <c r="F13837">
        <v>0.03</v>
      </c>
      <c r="G13837">
        <v>0</v>
      </c>
      <c r="H13837">
        <v>0</v>
      </c>
      <c r="I13837">
        <v>0</v>
      </c>
    </row>
    <row r="13838" spans="1:9" x14ac:dyDescent="0.25">
      <c r="A13838" t="s">
        <v>727</v>
      </c>
      <c r="B13838">
        <v>89004</v>
      </c>
      <c r="C13838" s="593">
        <v>8.3750000000000005E-2</v>
      </c>
      <c r="D13838" t="s">
        <v>1199</v>
      </c>
      <c r="E13838">
        <v>4.5999999999999999E-2</v>
      </c>
      <c r="F13838">
        <v>3.7749999999999999E-2</v>
      </c>
      <c r="G13838">
        <v>0</v>
      </c>
      <c r="H13838">
        <v>0</v>
      </c>
      <c r="I13838">
        <v>0</v>
      </c>
    </row>
    <row r="13839" spans="1:9" x14ac:dyDescent="0.25">
      <c r="A13839" t="s">
        <v>727</v>
      </c>
      <c r="B13839">
        <v>89005</v>
      </c>
      <c r="C13839" s="593">
        <v>8.3750000000000005E-2</v>
      </c>
      <c r="D13839" t="s">
        <v>1199</v>
      </c>
      <c r="E13839">
        <v>4.5999999999999999E-2</v>
      </c>
      <c r="F13839">
        <v>3.7749999999999999E-2</v>
      </c>
      <c r="G13839">
        <v>0</v>
      </c>
      <c r="H13839">
        <v>0</v>
      </c>
      <c r="I13839">
        <v>0</v>
      </c>
    </row>
    <row r="13840" spans="1:9" x14ac:dyDescent="0.25">
      <c r="A13840" t="s">
        <v>727</v>
      </c>
      <c r="B13840">
        <v>89006</v>
      </c>
      <c r="C13840" s="593">
        <v>8.3750000000000005E-2</v>
      </c>
      <c r="D13840" t="s">
        <v>4723</v>
      </c>
      <c r="E13840">
        <v>4.5999999999999999E-2</v>
      </c>
      <c r="F13840">
        <v>3.7749999999999999E-2</v>
      </c>
      <c r="G13840">
        <v>0</v>
      </c>
      <c r="H13840">
        <v>0</v>
      </c>
      <c r="I13840">
        <v>0</v>
      </c>
    </row>
    <row r="13841" spans="1:9" x14ac:dyDescent="0.25">
      <c r="A13841" t="s">
        <v>727</v>
      </c>
      <c r="B13841">
        <v>89007</v>
      </c>
      <c r="C13841" s="593">
        <v>8.3750000000000005E-2</v>
      </c>
      <c r="D13841" t="s">
        <v>1199</v>
      </c>
      <c r="E13841">
        <v>4.5999999999999999E-2</v>
      </c>
      <c r="F13841">
        <v>3.7749999999999999E-2</v>
      </c>
      <c r="G13841">
        <v>0</v>
      </c>
      <c r="H13841">
        <v>0</v>
      </c>
      <c r="I13841">
        <v>0</v>
      </c>
    </row>
    <row r="13842" spans="1:9" x14ac:dyDescent="0.25">
      <c r="A13842" t="s">
        <v>727</v>
      </c>
      <c r="B13842">
        <v>89008</v>
      </c>
      <c r="C13842" s="593">
        <v>7.0999999999999994E-2</v>
      </c>
      <c r="D13842" t="s">
        <v>1196</v>
      </c>
      <c r="E13842">
        <v>4.5999999999999999E-2</v>
      </c>
      <c r="F13842">
        <v>2.5000000000000001E-2</v>
      </c>
      <c r="G13842">
        <v>0</v>
      </c>
      <c r="H13842">
        <v>0</v>
      </c>
      <c r="I13842">
        <v>0</v>
      </c>
    </row>
    <row r="13843" spans="1:9" x14ac:dyDescent="0.25">
      <c r="A13843" t="s">
        <v>727</v>
      </c>
      <c r="B13843">
        <v>89009</v>
      </c>
      <c r="C13843" s="593">
        <v>8.3750000000000005E-2</v>
      </c>
      <c r="D13843" t="s">
        <v>3239</v>
      </c>
      <c r="E13843">
        <v>4.5999999999999999E-2</v>
      </c>
      <c r="F13843">
        <v>3.7749999999999999E-2</v>
      </c>
      <c r="G13843">
        <v>0</v>
      </c>
      <c r="H13843">
        <v>0</v>
      </c>
      <c r="I13843">
        <v>0</v>
      </c>
    </row>
    <row r="13844" spans="1:9" x14ac:dyDescent="0.25">
      <c r="A13844" t="s">
        <v>727</v>
      </c>
      <c r="B13844">
        <v>89010</v>
      </c>
      <c r="C13844" s="593">
        <v>6.8500000000000005E-2</v>
      </c>
      <c r="D13844" t="s">
        <v>4724</v>
      </c>
      <c r="E13844">
        <v>4.5999999999999999E-2</v>
      </c>
      <c r="F13844">
        <v>2.2499999999999999E-2</v>
      </c>
      <c r="G13844">
        <v>0</v>
      </c>
      <c r="H13844">
        <v>0</v>
      </c>
      <c r="I13844">
        <v>0</v>
      </c>
    </row>
    <row r="13845" spans="1:9" x14ac:dyDescent="0.25">
      <c r="A13845" t="s">
        <v>727</v>
      </c>
      <c r="B13845">
        <v>89011</v>
      </c>
      <c r="C13845" s="593">
        <v>8.3750000000000005E-2</v>
      </c>
      <c r="D13845" t="s">
        <v>1199</v>
      </c>
      <c r="E13845">
        <v>4.5999999999999999E-2</v>
      </c>
      <c r="F13845">
        <v>3.7749999999999999E-2</v>
      </c>
      <c r="G13845">
        <v>0</v>
      </c>
      <c r="H13845">
        <v>0</v>
      </c>
      <c r="I13845">
        <v>0</v>
      </c>
    </row>
    <row r="13846" spans="1:9" x14ac:dyDescent="0.25">
      <c r="A13846" t="s">
        <v>727</v>
      </c>
      <c r="B13846">
        <v>89012</v>
      </c>
      <c r="C13846" s="593">
        <v>8.3750000000000005E-2</v>
      </c>
      <c r="D13846" t="s">
        <v>3239</v>
      </c>
      <c r="E13846">
        <v>4.5999999999999999E-2</v>
      </c>
      <c r="F13846">
        <v>3.7749999999999999E-2</v>
      </c>
      <c r="G13846">
        <v>0</v>
      </c>
      <c r="H13846">
        <v>0</v>
      </c>
      <c r="I13846">
        <v>0</v>
      </c>
    </row>
    <row r="13847" spans="1:9" x14ac:dyDescent="0.25">
      <c r="A13847" t="s">
        <v>727</v>
      </c>
      <c r="B13847">
        <v>89013</v>
      </c>
      <c r="C13847" s="593">
        <v>6.8500000000000005E-2</v>
      </c>
      <c r="D13847" t="s">
        <v>4724</v>
      </c>
      <c r="E13847">
        <v>4.5999999999999999E-2</v>
      </c>
      <c r="F13847">
        <v>2.2499999999999999E-2</v>
      </c>
      <c r="G13847">
        <v>0</v>
      </c>
      <c r="H13847">
        <v>0</v>
      </c>
      <c r="I13847">
        <v>0</v>
      </c>
    </row>
    <row r="13848" spans="1:9" x14ac:dyDescent="0.25">
      <c r="A13848" t="s">
        <v>727</v>
      </c>
      <c r="B13848">
        <v>89014</v>
      </c>
      <c r="C13848" s="593">
        <v>8.3750000000000005E-2</v>
      </c>
      <c r="D13848" t="s">
        <v>1199</v>
      </c>
      <c r="E13848">
        <v>4.5999999999999999E-2</v>
      </c>
      <c r="F13848">
        <v>3.7749999999999999E-2</v>
      </c>
      <c r="G13848">
        <v>0</v>
      </c>
      <c r="H13848">
        <v>0</v>
      </c>
      <c r="I13848">
        <v>0</v>
      </c>
    </row>
    <row r="13849" spans="1:9" x14ac:dyDescent="0.25">
      <c r="A13849" t="s">
        <v>727</v>
      </c>
      <c r="B13849">
        <v>89015</v>
      </c>
      <c r="C13849" s="593">
        <v>8.3750000000000005E-2</v>
      </c>
      <c r="D13849" t="s">
        <v>1199</v>
      </c>
      <c r="E13849">
        <v>4.5999999999999999E-2</v>
      </c>
      <c r="F13849">
        <v>3.7749999999999999E-2</v>
      </c>
      <c r="G13849">
        <v>0</v>
      </c>
      <c r="H13849">
        <v>0</v>
      </c>
      <c r="I13849">
        <v>0</v>
      </c>
    </row>
    <row r="13850" spans="1:9" x14ac:dyDescent="0.25">
      <c r="A13850" t="s">
        <v>727</v>
      </c>
      <c r="B13850">
        <v>89016</v>
      </c>
      <c r="C13850" s="593">
        <v>8.3750000000000005E-2</v>
      </c>
      <c r="D13850" t="s">
        <v>3239</v>
      </c>
      <c r="E13850">
        <v>4.5999999999999999E-2</v>
      </c>
      <c r="F13850">
        <v>3.7749999999999999E-2</v>
      </c>
      <c r="G13850">
        <v>0</v>
      </c>
      <c r="H13850">
        <v>0</v>
      </c>
      <c r="I13850">
        <v>0</v>
      </c>
    </row>
    <row r="13851" spans="1:9" x14ac:dyDescent="0.25">
      <c r="A13851" t="s">
        <v>727</v>
      </c>
      <c r="B13851">
        <v>89017</v>
      </c>
      <c r="C13851" s="593">
        <v>7.0999999999999994E-2</v>
      </c>
      <c r="D13851" t="s">
        <v>1196</v>
      </c>
      <c r="E13851">
        <v>4.5999999999999999E-2</v>
      </c>
      <c r="F13851">
        <v>2.5000000000000001E-2</v>
      </c>
      <c r="G13851">
        <v>0</v>
      </c>
      <c r="H13851">
        <v>0</v>
      </c>
      <c r="I13851">
        <v>0</v>
      </c>
    </row>
    <row r="13852" spans="1:9" x14ac:dyDescent="0.25">
      <c r="A13852" t="s">
        <v>727</v>
      </c>
      <c r="B13852">
        <v>89018</v>
      </c>
      <c r="C13852" s="593">
        <v>8.3750000000000005E-2</v>
      </c>
      <c r="D13852" t="s">
        <v>1199</v>
      </c>
      <c r="E13852">
        <v>4.5999999999999999E-2</v>
      </c>
      <c r="F13852">
        <v>3.7749999999999999E-2</v>
      </c>
      <c r="G13852">
        <v>0</v>
      </c>
      <c r="H13852">
        <v>0</v>
      </c>
      <c r="I13852">
        <v>0</v>
      </c>
    </row>
    <row r="13853" spans="1:9" x14ac:dyDescent="0.25">
      <c r="A13853" t="s">
        <v>727</v>
      </c>
      <c r="B13853">
        <v>89019</v>
      </c>
      <c r="C13853" s="593">
        <v>8.3750000000000005E-2</v>
      </c>
      <c r="D13853" t="s">
        <v>1199</v>
      </c>
      <c r="E13853">
        <v>4.5999999999999999E-2</v>
      </c>
      <c r="F13853">
        <v>3.7749999999999999E-2</v>
      </c>
      <c r="G13853">
        <v>0</v>
      </c>
      <c r="H13853">
        <v>0</v>
      </c>
      <c r="I13853">
        <v>0</v>
      </c>
    </row>
    <row r="13854" spans="1:9" x14ac:dyDescent="0.25">
      <c r="A13854" t="s">
        <v>727</v>
      </c>
      <c r="B13854">
        <v>89020</v>
      </c>
      <c r="C13854" s="593">
        <v>7.5999999999999998E-2</v>
      </c>
      <c r="D13854" t="s">
        <v>4722</v>
      </c>
      <c r="E13854">
        <v>4.5999999999999999E-2</v>
      </c>
      <c r="F13854">
        <v>0.03</v>
      </c>
      <c r="G13854">
        <v>0</v>
      </c>
      <c r="H13854">
        <v>0</v>
      </c>
      <c r="I13854">
        <v>0</v>
      </c>
    </row>
    <row r="13855" spans="1:9" x14ac:dyDescent="0.25">
      <c r="A13855" t="s">
        <v>727</v>
      </c>
      <c r="B13855">
        <v>89021</v>
      </c>
      <c r="C13855" s="593">
        <v>8.3750000000000005E-2</v>
      </c>
      <c r="D13855" t="s">
        <v>1199</v>
      </c>
      <c r="E13855">
        <v>4.5999999999999999E-2</v>
      </c>
      <c r="F13855">
        <v>3.7749999999999999E-2</v>
      </c>
      <c r="G13855">
        <v>0</v>
      </c>
      <c r="H13855">
        <v>0</v>
      </c>
      <c r="I13855">
        <v>0</v>
      </c>
    </row>
    <row r="13856" spans="1:9" x14ac:dyDescent="0.25">
      <c r="A13856" t="s">
        <v>727</v>
      </c>
      <c r="B13856">
        <v>89022</v>
      </c>
      <c r="C13856" s="593">
        <v>7.5999999999999998E-2</v>
      </c>
      <c r="D13856" t="s">
        <v>4722</v>
      </c>
      <c r="E13856">
        <v>4.5999999999999999E-2</v>
      </c>
      <c r="F13856">
        <v>0.03</v>
      </c>
      <c r="G13856">
        <v>0</v>
      </c>
      <c r="H13856">
        <v>0</v>
      </c>
      <c r="I13856">
        <v>0</v>
      </c>
    </row>
    <row r="13857" spans="1:9" x14ac:dyDescent="0.25">
      <c r="A13857" t="s">
        <v>727</v>
      </c>
      <c r="B13857">
        <v>89023</v>
      </c>
      <c r="C13857" s="593">
        <v>7.5999999999999998E-2</v>
      </c>
      <c r="D13857" t="s">
        <v>4722</v>
      </c>
      <c r="E13857">
        <v>4.5999999999999999E-2</v>
      </c>
      <c r="F13857">
        <v>0.03</v>
      </c>
      <c r="G13857">
        <v>0</v>
      </c>
      <c r="H13857">
        <v>0</v>
      </c>
      <c r="I13857">
        <v>0</v>
      </c>
    </row>
    <row r="13858" spans="1:9" x14ac:dyDescent="0.25">
      <c r="A13858" t="s">
        <v>727</v>
      </c>
      <c r="B13858">
        <v>89024</v>
      </c>
      <c r="C13858" s="593">
        <v>8.3750000000000005E-2</v>
      </c>
      <c r="D13858" t="s">
        <v>4725</v>
      </c>
      <c r="E13858">
        <v>4.5999999999999999E-2</v>
      </c>
      <c r="F13858">
        <v>3.7749999999999999E-2</v>
      </c>
      <c r="G13858">
        <v>0</v>
      </c>
      <c r="H13858">
        <v>0</v>
      </c>
      <c r="I13858">
        <v>0</v>
      </c>
    </row>
    <row r="13859" spans="1:9" x14ac:dyDescent="0.25">
      <c r="A13859" t="s">
        <v>727</v>
      </c>
      <c r="B13859">
        <v>89025</v>
      </c>
      <c r="C13859" s="593">
        <v>8.3750000000000005E-2</v>
      </c>
      <c r="D13859" t="s">
        <v>1199</v>
      </c>
      <c r="E13859">
        <v>4.5999999999999999E-2</v>
      </c>
      <c r="F13859">
        <v>3.7749999999999999E-2</v>
      </c>
      <c r="G13859">
        <v>0</v>
      </c>
      <c r="H13859">
        <v>0</v>
      </c>
      <c r="I13859">
        <v>0</v>
      </c>
    </row>
    <row r="13860" spans="1:9" x14ac:dyDescent="0.25">
      <c r="A13860" t="s">
        <v>727</v>
      </c>
      <c r="B13860">
        <v>89026</v>
      </c>
      <c r="C13860" s="593">
        <v>8.3750000000000005E-2</v>
      </c>
      <c r="D13860" t="s">
        <v>1199</v>
      </c>
      <c r="E13860">
        <v>4.5999999999999999E-2</v>
      </c>
      <c r="F13860">
        <v>3.7749999999999999E-2</v>
      </c>
      <c r="G13860">
        <v>0</v>
      </c>
      <c r="H13860">
        <v>0</v>
      </c>
      <c r="I13860">
        <v>0</v>
      </c>
    </row>
    <row r="13861" spans="1:9" x14ac:dyDescent="0.25">
      <c r="A13861" t="s">
        <v>727</v>
      </c>
      <c r="B13861">
        <v>89027</v>
      </c>
      <c r="C13861" s="593">
        <v>8.3750000000000005E-2</v>
      </c>
      <c r="D13861" t="s">
        <v>4725</v>
      </c>
      <c r="E13861">
        <v>4.5999999999999999E-2</v>
      </c>
      <c r="F13861">
        <v>3.7749999999999999E-2</v>
      </c>
      <c r="G13861">
        <v>0</v>
      </c>
      <c r="H13861">
        <v>0</v>
      </c>
      <c r="I13861">
        <v>0</v>
      </c>
    </row>
    <row r="13862" spans="1:9" x14ac:dyDescent="0.25">
      <c r="A13862" t="s">
        <v>727</v>
      </c>
      <c r="B13862">
        <v>89028</v>
      </c>
      <c r="C13862" s="593">
        <v>8.3750000000000005E-2</v>
      </c>
      <c r="D13862" t="s">
        <v>1199</v>
      </c>
      <c r="E13862">
        <v>4.5999999999999999E-2</v>
      </c>
      <c r="F13862">
        <v>3.7749999999999999E-2</v>
      </c>
      <c r="G13862">
        <v>0</v>
      </c>
      <c r="H13862">
        <v>0</v>
      </c>
      <c r="I13862">
        <v>0</v>
      </c>
    </row>
    <row r="13863" spans="1:9" x14ac:dyDescent="0.25">
      <c r="A13863" t="s">
        <v>727</v>
      </c>
      <c r="B13863">
        <v>89029</v>
      </c>
      <c r="C13863" s="593">
        <v>8.3750000000000005E-2</v>
      </c>
      <c r="D13863" t="s">
        <v>1199</v>
      </c>
      <c r="E13863">
        <v>4.5999999999999999E-2</v>
      </c>
      <c r="F13863">
        <v>3.7749999999999999E-2</v>
      </c>
      <c r="G13863">
        <v>0</v>
      </c>
      <c r="H13863">
        <v>0</v>
      </c>
      <c r="I13863">
        <v>0</v>
      </c>
    </row>
    <row r="13864" spans="1:9" x14ac:dyDescent="0.25">
      <c r="A13864" t="s">
        <v>727</v>
      </c>
      <c r="B13864">
        <v>89030</v>
      </c>
      <c r="C13864" s="593">
        <v>8.3750000000000005E-2</v>
      </c>
      <c r="D13864" t="s">
        <v>1199</v>
      </c>
      <c r="E13864">
        <v>4.5999999999999999E-2</v>
      </c>
      <c r="F13864">
        <v>3.7749999999999999E-2</v>
      </c>
      <c r="G13864">
        <v>0</v>
      </c>
      <c r="H13864">
        <v>0</v>
      </c>
      <c r="I13864">
        <v>0</v>
      </c>
    </row>
    <row r="13865" spans="1:9" x14ac:dyDescent="0.25">
      <c r="A13865" t="s">
        <v>727</v>
      </c>
      <c r="B13865">
        <v>89031</v>
      </c>
      <c r="C13865" s="593">
        <v>8.3750000000000005E-2</v>
      </c>
      <c r="D13865" t="s">
        <v>1199</v>
      </c>
      <c r="E13865">
        <v>4.5999999999999999E-2</v>
      </c>
      <c r="F13865">
        <v>3.7749999999999999E-2</v>
      </c>
      <c r="G13865">
        <v>0</v>
      </c>
      <c r="H13865">
        <v>0</v>
      </c>
      <c r="I13865">
        <v>0</v>
      </c>
    </row>
    <row r="13866" spans="1:9" x14ac:dyDescent="0.25">
      <c r="A13866" t="s">
        <v>727</v>
      </c>
      <c r="B13866">
        <v>89032</v>
      </c>
      <c r="C13866" s="593">
        <v>8.3750000000000005E-2</v>
      </c>
      <c r="D13866" t="s">
        <v>1199</v>
      </c>
      <c r="E13866">
        <v>4.5999999999999999E-2</v>
      </c>
      <c r="F13866">
        <v>3.7749999999999999E-2</v>
      </c>
      <c r="G13866">
        <v>0</v>
      </c>
      <c r="H13866">
        <v>0</v>
      </c>
      <c r="I13866">
        <v>0</v>
      </c>
    </row>
    <row r="13867" spans="1:9" x14ac:dyDescent="0.25">
      <c r="A13867" t="s">
        <v>727</v>
      </c>
      <c r="B13867">
        <v>89033</v>
      </c>
      <c r="C13867" s="593">
        <v>8.3750000000000005E-2</v>
      </c>
      <c r="D13867" t="s">
        <v>4726</v>
      </c>
      <c r="E13867">
        <v>4.5999999999999999E-2</v>
      </c>
      <c r="F13867">
        <v>3.7749999999999999E-2</v>
      </c>
      <c r="G13867">
        <v>0</v>
      </c>
      <c r="H13867">
        <v>0</v>
      </c>
      <c r="I13867">
        <v>0</v>
      </c>
    </row>
    <row r="13868" spans="1:9" x14ac:dyDescent="0.25">
      <c r="A13868" t="s">
        <v>727</v>
      </c>
      <c r="B13868">
        <v>89034</v>
      </c>
      <c r="C13868" s="593">
        <v>8.3750000000000005E-2</v>
      </c>
      <c r="D13868" t="s">
        <v>4725</v>
      </c>
      <c r="E13868">
        <v>4.5999999999999999E-2</v>
      </c>
      <c r="F13868">
        <v>3.7749999999999999E-2</v>
      </c>
      <c r="G13868">
        <v>0</v>
      </c>
      <c r="H13868">
        <v>0</v>
      </c>
      <c r="I13868">
        <v>0</v>
      </c>
    </row>
    <row r="13869" spans="1:9" x14ac:dyDescent="0.25">
      <c r="A13869" t="s">
        <v>727</v>
      </c>
      <c r="B13869">
        <v>89036</v>
      </c>
      <c r="C13869" s="593">
        <v>8.3750000000000005E-2</v>
      </c>
      <c r="D13869" t="s">
        <v>4726</v>
      </c>
      <c r="E13869">
        <v>4.5999999999999999E-2</v>
      </c>
      <c r="F13869">
        <v>3.7749999999999999E-2</v>
      </c>
      <c r="G13869">
        <v>0</v>
      </c>
      <c r="H13869">
        <v>0</v>
      </c>
      <c r="I13869">
        <v>0</v>
      </c>
    </row>
    <row r="13870" spans="1:9" x14ac:dyDescent="0.25">
      <c r="A13870" t="s">
        <v>727</v>
      </c>
      <c r="B13870">
        <v>89037</v>
      </c>
      <c r="C13870" s="593">
        <v>8.3750000000000005E-2</v>
      </c>
      <c r="D13870" t="s">
        <v>1199</v>
      </c>
      <c r="E13870">
        <v>4.5999999999999999E-2</v>
      </c>
      <c r="F13870">
        <v>3.7749999999999999E-2</v>
      </c>
      <c r="G13870">
        <v>0</v>
      </c>
      <c r="H13870">
        <v>0</v>
      </c>
      <c r="I13870">
        <v>0</v>
      </c>
    </row>
    <row r="13871" spans="1:9" x14ac:dyDescent="0.25">
      <c r="A13871" t="s">
        <v>727</v>
      </c>
      <c r="B13871">
        <v>89039</v>
      </c>
      <c r="C13871" s="593">
        <v>8.3750000000000005E-2</v>
      </c>
      <c r="D13871" t="s">
        <v>1199</v>
      </c>
      <c r="E13871">
        <v>4.5999999999999999E-2</v>
      </c>
      <c r="F13871">
        <v>3.7749999999999999E-2</v>
      </c>
      <c r="G13871">
        <v>0</v>
      </c>
      <c r="H13871">
        <v>0</v>
      </c>
      <c r="I13871">
        <v>0</v>
      </c>
    </row>
    <row r="13872" spans="1:9" x14ac:dyDescent="0.25">
      <c r="A13872" t="s">
        <v>727</v>
      </c>
      <c r="B13872">
        <v>89040</v>
      </c>
      <c r="C13872" s="593">
        <v>8.3750000000000005E-2</v>
      </c>
      <c r="D13872" t="s">
        <v>1199</v>
      </c>
      <c r="E13872">
        <v>4.5999999999999999E-2</v>
      </c>
      <c r="F13872">
        <v>3.7749999999999999E-2</v>
      </c>
      <c r="G13872">
        <v>0</v>
      </c>
      <c r="H13872">
        <v>0</v>
      </c>
      <c r="I13872">
        <v>0</v>
      </c>
    </row>
    <row r="13873" spans="1:9" x14ac:dyDescent="0.25">
      <c r="A13873" t="s">
        <v>727</v>
      </c>
      <c r="B13873">
        <v>89041</v>
      </c>
      <c r="C13873" s="593">
        <v>7.5999999999999998E-2</v>
      </c>
      <c r="D13873" t="s">
        <v>4722</v>
      </c>
      <c r="E13873">
        <v>4.5999999999999999E-2</v>
      </c>
      <c r="F13873">
        <v>0.03</v>
      </c>
      <c r="G13873">
        <v>0</v>
      </c>
      <c r="H13873">
        <v>0</v>
      </c>
      <c r="I13873">
        <v>0</v>
      </c>
    </row>
    <row r="13874" spans="1:9" x14ac:dyDescent="0.25">
      <c r="A13874" t="s">
        <v>727</v>
      </c>
      <c r="B13874">
        <v>89042</v>
      </c>
      <c r="C13874" s="593">
        <v>7.0999999999999994E-2</v>
      </c>
      <c r="D13874" t="s">
        <v>1196</v>
      </c>
      <c r="E13874">
        <v>4.5999999999999999E-2</v>
      </c>
      <c r="F13874">
        <v>2.5000000000000001E-2</v>
      </c>
      <c r="G13874">
        <v>0</v>
      </c>
      <c r="H13874">
        <v>0</v>
      </c>
      <c r="I13874">
        <v>0</v>
      </c>
    </row>
    <row r="13875" spans="1:9" x14ac:dyDescent="0.25">
      <c r="A13875" t="s">
        <v>727</v>
      </c>
      <c r="B13875">
        <v>89043</v>
      </c>
      <c r="C13875" s="593">
        <v>7.0999999999999994E-2</v>
      </c>
      <c r="D13875" t="s">
        <v>1196</v>
      </c>
      <c r="E13875">
        <v>4.5999999999999999E-2</v>
      </c>
      <c r="F13875">
        <v>2.5000000000000001E-2</v>
      </c>
      <c r="G13875">
        <v>0</v>
      </c>
      <c r="H13875">
        <v>0</v>
      </c>
      <c r="I13875">
        <v>0</v>
      </c>
    </row>
    <row r="13876" spans="1:9" x14ac:dyDescent="0.25">
      <c r="A13876" t="s">
        <v>727</v>
      </c>
      <c r="B13876">
        <v>89044</v>
      </c>
      <c r="C13876" s="593">
        <v>8.3750000000000005E-2</v>
      </c>
      <c r="D13876" t="s">
        <v>1199</v>
      </c>
      <c r="E13876">
        <v>4.5999999999999999E-2</v>
      </c>
      <c r="F13876">
        <v>3.7749999999999999E-2</v>
      </c>
      <c r="G13876">
        <v>0</v>
      </c>
      <c r="H13876">
        <v>0</v>
      </c>
      <c r="I13876">
        <v>0</v>
      </c>
    </row>
    <row r="13877" spans="1:9" x14ac:dyDescent="0.25">
      <c r="A13877" t="s">
        <v>727</v>
      </c>
      <c r="B13877">
        <v>89045</v>
      </c>
      <c r="C13877" s="593">
        <v>7.5999999999999998E-2</v>
      </c>
      <c r="D13877" t="s">
        <v>4722</v>
      </c>
      <c r="E13877">
        <v>4.5999999999999999E-2</v>
      </c>
      <c r="F13877">
        <v>0.03</v>
      </c>
      <c r="G13877">
        <v>0</v>
      </c>
      <c r="H13877">
        <v>0</v>
      </c>
      <c r="I13877">
        <v>0</v>
      </c>
    </row>
    <row r="13878" spans="1:9" x14ac:dyDescent="0.25">
      <c r="A13878" t="s">
        <v>727</v>
      </c>
      <c r="B13878">
        <v>89046</v>
      </c>
      <c r="C13878" s="593">
        <v>8.3750000000000005E-2</v>
      </c>
      <c r="D13878" t="s">
        <v>1199</v>
      </c>
      <c r="E13878">
        <v>4.5999999999999999E-2</v>
      </c>
      <c r="F13878">
        <v>3.7749999999999999E-2</v>
      </c>
      <c r="G13878">
        <v>0</v>
      </c>
      <c r="H13878">
        <v>0</v>
      </c>
      <c r="I13878">
        <v>0</v>
      </c>
    </row>
    <row r="13879" spans="1:9" x14ac:dyDescent="0.25">
      <c r="A13879" t="s">
        <v>727</v>
      </c>
      <c r="B13879">
        <v>89047</v>
      </c>
      <c r="C13879" s="593">
        <v>6.8500000000000005E-2</v>
      </c>
      <c r="D13879" t="s">
        <v>4724</v>
      </c>
      <c r="E13879">
        <v>4.5999999999999999E-2</v>
      </c>
      <c r="F13879">
        <v>2.2499999999999999E-2</v>
      </c>
      <c r="G13879">
        <v>0</v>
      </c>
      <c r="H13879">
        <v>0</v>
      </c>
      <c r="I13879">
        <v>0</v>
      </c>
    </row>
    <row r="13880" spans="1:9" x14ac:dyDescent="0.25">
      <c r="A13880" t="s">
        <v>727</v>
      </c>
      <c r="B13880">
        <v>89048</v>
      </c>
      <c r="C13880" s="593">
        <v>7.5999999999999998E-2</v>
      </c>
      <c r="D13880" t="s">
        <v>4722</v>
      </c>
      <c r="E13880">
        <v>4.5999999999999999E-2</v>
      </c>
      <c r="F13880">
        <v>0.03</v>
      </c>
      <c r="G13880">
        <v>0</v>
      </c>
      <c r="H13880">
        <v>0</v>
      </c>
      <c r="I13880">
        <v>0</v>
      </c>
    </row>
    <row r="13881" spans="1:9" x14ac:dyDescent="0.25">
      <c r="A13881" t="s">
        <v>727</v>
      </c>
      <c r="B13881">
        <v>89049</v>
      </c>
      <c r="C13881" s="593">
        <v>7.5999999999999998E-2</v>
      </c>
      <c r="D13881" t="s">
        <v>4722</v>
      </c>
      <c r="E13881">
        <v>4.5999999999999999E-2</v>
      </c>
      <c r="F13881">
        <v>0.03</v>
      </c>
      <c r="G13881">
        <v>0</v>
      </c>
      <c r="H13881">
        <v>0</v>
      </c>
      <c r="I13881">
        <v>0</v>
      </c>
    </row>
    <row r="13882" spans="1:9" x14ac:dyDescent="0.25">
      <c r="A13882" t="s">
        <v>727</v>
      </c>
      <c r="B13882">
        <v>89052</v>
      </c>
      <c r="C13882" s="593">
        <v>8.3750000000000005E-2</v>
      </c>
      <c r="D13882" t="s">
        <v>1199</v>
      </c>
      <c r="E13882">
        <v>4.5999999999999999E-2</v>
      </c>
      <c r="F13882">
        <v>3.7749999999999999E-2</v>
      </c>
      <c r="G13882">
        <v>0</v>
      </c>
      <c r="H13882">
        <v>0</v>
      </c>
      <c r="I13882">
        <v>0</v>
      </c>
    </row>
    <row r="13883" spans="1:9" x14ac:dyDescent="0.25">
      <c r="A13883" t="s">
        <v>727</v>
      </c>
      <c r="B13883">
        <v>89053</v>
      </c>
      <c r="C13883" s="593">
        <v>8.3750000000000005E-2</v>
      </c>
      <c r="D13883" t="s">
        <v>3239</v>
      </c>
      <c r="E13883">
        <v>4.5999999999999999E-2</v>
      </c>
      <c r="F13883">
        <v>3.7749999999999999E-2</v>
      </c>
      <c r="G13883">
        <v>0</v>
      </c>
      <c r="H13883">
        <v>0</v>
      </c>
      <c r="I13883">
        <v>0</v>
      </c>
    </row>
    <row r="13884" spans="1:9" x14ac:dyDescent="0.25">
      <c r="A13884" t="s">
        <v>727</v>
      </c>
      <c r="B13884">
        <v>89054</v>
      </c>
      <c r="C13884" s="593">
        <v>8.3750000000000005E-2</v>
      </c>
      <c r="D13884" t="s">
        <v>1199</v>
      </c>
      <c r="E13884">
        <v>4.5999999999999999E-2</v>
      </c>
      <c r="F13884">
        <v>3.7749999999999999E-2</v>
      </c>
      <c r="G13884">
        <v>0</v>
      </c>
      <c r="H13884">
        <v>0</v>
      </c>
      <c r="I13884">
        <v>0</v>
      </c>
    </row>
    <row r="13885" spans="1:9" x14ac:dyDescent="0.25">
      <c r="A13885" t="s">
        <v>727</v>
      </c>
      <c r="B13885">
        <v>89060</v>
      </c>
      <c r="C13885" s="593">
        <v>7.5999999999999998E-2</v>
      </c>
      <c r="D13885" t="s">
        <v>4722</v>
      </c>
      <c r="E13885">
        <v>4.5999999999999999E-2</v>
      </c>
      <c r="F13885">
        <v>0.03</v>
      </c>
      <c r="G13885">
        <v>0</v>
      </c>
      <c r="H13885">
        <v>0</v>
      </c>
      <c r="I13885">
        <v>0</v>
      </c>
    </row>
    <row r="13886" spans="1:9" x14ac:dyDescent="0.25">
      <c r="A13886" t="s">
        <v>727</v>
      </c>
      <c r="B13886">
        <v>89061</v>
      </c>
      <c r="C13886" s="593">
        <v>7.5999999999999998E-2</v>
      </c>
      <c r="D13886" t="s">
        <v>4722</v>
      </c>
      <c r="E13886">
        <v>4.5999999999999999E-2</v>
      </c>
      <c r="F13886">
        <v>0.03</v>
      </c>
      <c r="G13886">
        <v>0</v>
      </c>
      <c r="H13886">
        <v>0</v>
      </c>
      <c r="I13886">
        <v>0</v>
      </c>
    </row>
    <row r="13887" spans="1:9" x14ac:dyDescent="0.25">
      <c r="A13887" t="s">
        <v>727</v>
      </c>
      <c r="B13887">
        <v>89067</v>
      </c>
      <c r="C13887" s="593">
        <v>7.0999999999999994E-2</v>
      </c>
      <c r="D13887" t="s">
        <v>1196</v>
      </c>
      <c r="E13887">
        <v>4.5999999999999999E-2</v>
      </c>
      <c r="F13887">
        <v>2.5000000000000001E-2</v>
      </c>
      <c r="G13887">
        <v>0</v>
      </c>
      <c r="H13887">
        <v>0</v>
      </c>
      <c r="I13887">
        <v>0</v>
      </c>
    </row>
    <row r="13888" spans="1:9" x14ac:dyDescent="0.25">
      <c r="A13888" t="s">
        <v>727</v>
      </c>
      <c r="B13888">
        <v>89070</v>
      </c>
      <c r="C13888" s="593">
        <v>8.3750000000000005E-2</v>
      </c>
      <c r="D13888" t="s">
        <v>1199</v>
      </c>
      <c r="E13888">
        <v>4.5999999999999999E-2</v>
      </c>
      <c r="F13888">
        <v>3.7749999999999999E-2</v>
      </c>
      <c r="G13888">
        <v>0</v>
      </c>
      <c r="H13888">
        <v>0</v>
      </c>
      <c r="I13888">
        <v>0</v>
      </c>
    </row>
    <row r="13889" spans="1:9" x14ac:dyDescent="0.25">
      <c r="A13889" t="s">
        <v>727</v>
      </c>
      <c r="B13889">
        <v>89074</v>
      </c>
      <c r="C13889" s="593">
        <v>8.3750000000000005E-2</v>
      </c>
      <c r="D13889" t="s">
        <v>1199</v>
      </c>
      <c r="E13889">
        <v>4.5999999999999999E-2</v>
      </c>
      <c r="F13889">
        <v>3.7749999999999999E-2</v>
      </c>
      <c r="G13889">
        <v>0</v>
      </c>
      <c r="H13889">
        <v>0</v>
      </c>
      <c r="I13889">
        <v>0</v>
      </c>
    </row>
    <row r="13890" spans="1:9" x14ac:dyDescent="0.25">
      <c r="A13890" t="s">
        <v>727</v>
      </c>
      <c r="B13890">
        <v>89077</v>
      </c>
      <c r="C13890" s="593">
        <v>8.3750000000000005E-2</v>
      </c>
      <c r="D13890" t="s">
        <v>3239</v>
      </c>
      <c r="E13890">
        <v>4.5999999999999999E-2</v>
      </c>
      <c r="F13890">
        <v>3.7749999999999999E-2</v>
      </c>
      <c r="G13890">
        <v>0</v>
      </c>
      <c r="H13890">
        <v>0</v>
      </c>
      <c r="I13890">
        <v>0</v>
      </c>
    </row>
    <row r="13891" spans="1:9" x14ac:dyDescent="0.25">
      <c r="A13891" t="s">
        <v>727</v>
      </c>
      <c r="B13891">
        <v>89081</v>
      </c>
      <c r="C13891" s="593">
        <v>8.3750000000000005E-2</v>
      </c>
      <c r="D13891" t="s">
        <v>1199</v>
      </c>
      <c r="E13891">
        <v>4.5999999999999999E-2</v>
      </c>
      <c r="F13891">
        <v>3.7749999999999999E-2</v>
      </c>
      <c r="G13891">
        <v>0</v>
      </c>
      <c r="H13891">
        <v>0</v>
      </c>
      <c r="I13891">
        <v>0</v>
      </c>
    </row>
    <row r="13892" spans="1:9" x14ac:dyDescent="0.25">
      <c r="A13892" t="s">
        <v>727</v>
      </c>
      <c r="B13892">
        <v>89084</v>
      </c>
      <c r="C13892" s="593">
        <v>8.3750000000000005E-2</v>
      </c>
      <c r="D13892" t="s">
        <v>4726</v>
      </c>
      <c r="E13892">
        <v>4.5999999999999999E-2</v>
      </c>
      <c r="F13892">
        <v>3.7749999999999999E-2</v>
      </c>
      <c r="G13892">
        <v>0</v>
      </c>
      <c r="H13892">
        <v>0</v>
      </c>
      <c r="I13892">
        <v>0</v>
      </c>
    </row>
    <row r="13893" spans="1:9" x14ac:dyDescent="0.25">
      <c r="A13893" t="s">
        <v>727</v>
      </c>
      <c r="B13893">
        <v>89085</v>
      </c>
      <c r="C13893" s="593">
        <v>8.3750000000000005E-2</v>
      </c>
      <c r="D13893" t="s">
        <v>4726</v>
      </c>
      <c r="E13893">
        <v>4.5999999999999999E-2</v>
      </c>
      <c r="F13893">
        <v>3.7749999999999999E-2</v>
      </c>
      <c r="G13893">
        <v>0</v>
      </c>
      <c r="H13893">
        <v>0</v>
      </c>
      <c r="I13893">
        <v>0</v>
      </c>
    </row>
    <row r="13894" spans="1:9" x14ac:dyDescent="0.25">
      <c r="A13894" t="s">
        <v>727</v>
      </c>
      <c r="B13894">
        <v>89086</v>
      </c>
      <c r="C13894" s="593">
        <v>8.3750000000000005E-2</v>
      </c>
      <c r="D13894" t="s">
        <v>4726</v>
      </c>
      <c r="E13894">
        <v>4.5999999999999999E-2</v>
      </c>
      <c r="F13894">
        <v>3.7749999999999999E-2</v>
      </c>
      <c r="G13894">
        <v>0</v>
      </c>
      <c r="H13894">
        <v>0</v>
      </c>
      <c r="I13894">
        <v>0</v>
      </c>
    </row>
    <row r="13895" spans="1:9" x14ac:dyDescent="0.25">
      <c r="A13895" t="s">
        <v>727</v>
      </c>
      <c r="B13895">
        <v>89087</v>
      </c>
      <c r="C13895" s="593">
        <v>8.3750000000000005E-2</v>
      </c>
      <c r="D13895" t="s">
        <v>4726</v>
      </c>
      <c r="E13895">
        <v>4.5999999999999999E-2</v>
      </c>
      <c r="F13895">
        <v>3.7749999999999999E-2</v>
      </c>
      <c r="G13895">
        <v>0</v>
      </c>
      <c r="H13895">
        <v>0</v>
      </c>
      <c r="I13895">
        <v>0</v>
      </c>
    </row>
    <row r="13896" spans="1:9" x14ac:dyDescent="0.25">
      <c r="A13896" t="s">
        <v>727</v>
      </c>
      <c r="B13896">
        <v>89101</v>
      </c>
      <c r="C13896" s="593">
        <v>8.3750000000000005E-2</v>
      </c>
      <c r="D13896" t="s">
        <v>1199</v>
      </c>
      <c r="E13896">
        <v>4.5999999999999999E-2</v>
      </c>
      <c r="F13896">
        <v>3.7749999999999999E-2</v>
      </c>
      <c r="G13896">
        <v>0</v>
      </c>
      <c r="H13896">
        <v>0</v>
      </c>
      <c r="I13896">
        <v>0</v>
      </c>
    </row>
    <row r="13897" spans="1:9" x14ac:dyDescent="0.25">
      <c r="A13897" t="s">
        <v>727</v>
      </c>
      <c r="B13897">
        <v>89102</v>
      </c>
      <c r="C13897" s="593">
        <v>8.3750000000000005E-2</v>
      </c>
      <c r="D13897" t="s">
        <v>4727</v>
      </c>
      <c r="E13897">
        <v>4.5999999999999999E-2</v>
      </c>
      <c r="F13897">
        <v>3.7749999999999999E-2</v>
      </c>
      <c r="G13897">
        <v>0</v>
      </c>
      <c r="H13897">
        <v>0</v>
      </c>
      <c r="I13897">
        <v>0</v>
      </c>
    </row>
    <row r="13898" spans="1:9" x14ac:dyDescent="0.25">
      <c r="A13898" t="s">
        <v>727</v>
      </c>
      <c r="B13898">
        <v>89103</v>
      </c>
      <c r="C13898" s="593">
        <v>8.3750000000000005E-2</v>
      </c>
      <c r="D13898" t="s">
        <v>1199</v>
      </c>
      <c r="E13898">
        <v>4.5999999999999999E-2</v>
      </c>
      <c r="F13898">
        <v>3.7749999999999999E-2</v>
      </c>
      <c r="G13898">
        <v>0</v>
      </c>
      <c r="H13898">
        <v>0</v>
      </c>
      <c r="I13898">
        <v>0</v>
      </c>
    </row>
    <row r="13899" spans="1:9" x14ac:dyDescent="0.25">
      <c r="A13899" t="s">
        <v>727</v>
      </c>
      <c r="B13899">
        <v>89104</v>
      </c>
      <c r="C13899" s="593">
        <v>8.3750000000000005E-2</v>
      </c>
      <c r="D13899" t="s">
        <v>4727</v>
      </c>
      <c r="E13899">
        <v>4.5999999999999999E-2</v>
      </c>
      <c r="F13899">
        <v>3.7749999999999999E-2</v>
      </c>
      <c r="G13899">
        <v>0</v>
      </c>
      <c r="H13899">
        <v>0</v>
      </c>
      <c r="I13899">
        <v>0</v>
      </c>
    </row>
    <row r="13900" spans="1:9" x14ac:dyDescent="0.25">
      <c r="A13900" t="s">
        <v>727</v>
      </c>
      <c r="B13900">
        <v>89105</v>
      </c>
      <c r="C13900" s="593">
        <v>8.3750000000000005E-2</v>
      </c>
      <c r="D13900" t="s">
        <v>1199</v>
      </c>
      <c r="E13900">
        <v>4.5999999999999999E-2</v>
      </c>
      <c r="F13900">
        <v>3.7749999999999999E-2</v>
      </c>
      <c r="G13900">
        <v>0</v>
      </c>
      <c r="H13900">
        <v>0</v>
      </c>
      <c r="I13900">
        <v>0</v>
      </c>
    </row>
    <row r="13901" spans="1:9" x14ac:dyDescent="0.25">
      <c r="A13901" t="s">
        <v>727</v>
      </c>
      <c r="B13901">
        <v>89106</v>
      </c>
      <c r="C13901" s="593">
        <v>8.3750000000000005E-2</v>
      </c>
      <c r="D13901" t="s">
        <v>1199</v>
      </c>
      <c r="E13901">
        <v>4.5999999999999999E-2</v>
      </c>
      <c r="F13901">
        <v>3.7749999999999999E-2</v>
      </c>
      <c r="G13901">
        <v>0</v>
      </c>
      <c r="H13901">
        <v>0</v>
      </c>
      <c r="I13901">
        <v>0</v>
      </c>
    </row>
    <row r="13902" spans="1:9" x14ac:dyDescent="0.25">
      <c r="A13902" t="s">
        <v>727</v>
      </c>
      <c r="B13902">
        <v>89107</v>
      </c>
      <c r="C13902" s="593">
        <v>8.3750000000000005E-2</v>
      </c>
      <c r="D13902" t="s">
        <v>4727</v>
      </c>
      <c r="E13902">
        <v>4.5999999999999999E-2</v>
      </c>
      <c r="F13902">
        <v>3.7749999999999999E-2</v>
      </c>
      <c r="G13902">
        <v>0</v>
      </c>
      <c r="H13902">
        <v>0</v>
      </c>
      <c r="I13902">
        <v>0</v>
      </c>
    </row>
    <row r="13903" spans="1:9" x14ac:dyDescent="0.25">
      <c r="A13903" t="s">
        <v>727</v>
      </c>
      <c r="B13903">
        <v>89108</v>
      </c>
      <c r="C13903" s="593">
        <v>8.3750000000000005E-2</v>
      </c>
      <c r="D13903" t="s">
        <v>1199</v>
      </c>
      <c r="E13903">
        <v>4.5999999999999999E-2</v>
      </c>
      <c r="F13903">
        <v>3.7749999999999999E-2</v>
      </c>
      <c r="G13903">
        <v>0</v>
      </c>
      <c r="H13903">
        <v>0</v>
      </c>
      <c r="I13903">
        <v>0</v>
      </c>
    </row>
    <row r="13904" spans="1:9" x14ac:dyDescent="0.25">
      <c r="A13904" t="s">
        <v>727</v>
      </c>
      <c r="B13904">
        <v>89109</v>
      </c>
      <c r="C13904" s="593">
        <v>8.3750000000000005E-2</v>
      </c>
      <c r="D13904" t="s">
        <v>4727</v>
      </c>
      <c r="E13904">
        <v>4.5999999999999999E-2</v>
      </c>
      <c r="F13904">
        <v>3.7749999999999999E-2</v>
      </c>
      <c r="G13904">
        <v>0</v>
      </c>
      <c r="H13904">
        <v>0</v>
      </c>
      <c r="I13904">
        <v>0</v>
      </c>
    </row>
    <row r="13905" spans="1:9" x14ac:dyDescent="0.25">
      <c r="A13905" t="s">
        <v>727</v>
      </c>
      <c r="B13905">
        <v>89110</v>
      </c>
      <c r="C13905" s="593">
        <v>8.3750000000000005E-2</v>
      </c>
      <c r="D13905" t="s">
        <v>1199</v>
      </c>
      <c r="E13905">
        <v>4.5999999999999999E-2</v>
      </c>
      <c r="F13905">
        <v>3.7749999999999999E-2</v>
      </c>
      <c r="G13905">
        <v>0</v>
      </c>
      <c r="H13905">
        <v>0</v>
      </c>
      <c r="I13905">
        <v>0</v>
      </c>
    </row>
    <row r="13906" spans="1:9" x14ac:dyDescent="0.25">
      <c r="A13906" t="s">
        <v>727</v>
      </c>
      <c r="B13906">
        <v>89111</v>
      </c>
      <c r="C13906" s="593">
        <v>8.3750000000000005E-2</v>
      </c>
      <c r="D13906" t="s">
        <v>1199</v>
      </c>
      <c r="E13906">
        <v>4.5999999999999999E-2</v>
      </c>
      <c r="F13906">
        <v>3.7749999999999999E-2</v>
      </c>
      <c r="G13906">
        <v>0</v>
      </c>
      <c r="H13906">
        <v>0</v>
      </c>
      <c r="I13906">
        <v>0</v>
      </c>
    </row>
    <row r="13907" spans="1:9" x14ac:dyDescent="0.25">
      <c r="A13907" t="s">
        <v>727</v>
      </c>
      <c r="B13907">
        <v>89112</v>
      </c>
      <c r="C13907" s="593">
        <v>8.3750000000000005E-2</v>
      </c>
      <c r="D13907" t="s">
        <v>1199</v>
      </c>
      <c r="E13907">
        <v>4.5999999999999999E-2</v>
      </c>
      <c r="F13907">
        <v>3.7749999999999999E-2</v>
      </c>
      <c r="G13907">
        <v>0</v>
      </c>
      <c r="H13907">
        <v>0</v>
      </c>
      <c r="I13907">
        <v>0</v>
      </c>
    </row>
    <row r="13908" spans="1:9" x14ac:dyDescent="0.25">
      <c r="A13908" t="s">
        <v>727</v>
      </c>
      <c r="B13908">
        <v>89113</v>
      </c>
      <c r="C13908" s="593">
        <v>8.3750000000000005E-2</v>
      </c>
      <c r="D13908" t="s">
        <v>1199</v>
      </c>
      <c r="E13908">
        <v>4.5999999999999999E-2</v>
      </c>
      <c r="F13908">
        <v>3.7749999999999999E-2</v>
      </c>
      <c r="G13908">
        <v>0</v>
      </c>
      <c r="H13908">
        <v>0</v>
      </c>
      <c r="I13908">
        <v>0</v>
      </c>
    </row>
    <row r="13909" spans="1:9" x14ac:dyDescent="0.25">
      <c r="A13909" t="s">
        <v>727</v>
      </c>
      <c r="B13909">
        <v>89114</v>
      </c>
      <c r="C13909" s="593">
        <v>8.3750000000000005E-2</v>
      </c>
      <c r="D13909" t="s">
        <v>1199</v>
      </c>
      <c r="E13909">
        <v>4.5999999999999999E-2</v>
      </c>
      <c r="F13909">
        <v>3.7749999999999999E-2</v>
      </c>
      <c r="G13909">
        <v>0</v>
      </c>
      <c r="H13909">
        <v>0</v>
      </c>
      <c r="I13909">
        <v>0</v>
      </c>
    </row>
    <row r="13910" spans="1:9" x14ac:dyDescent="0.25">
      <c r="A13910" t="s">
        <v>727</v>
      </c>
      <c r="B13910">
        <v>89115</v>
      </c>
      <c r="C13910" s="593">
        <v>8.3750000000000005E-2</v>
      </c>
      <c r="D13910" t="s">
        <v>1199</v>
      </c>
      <c r="E13910">
        <v>4.5999999999999999E-2</v>
      </c>
      <c r="F13910">
        <v>3.7749999999999999E-2</v>
      </c>
      <c r="G13910">
        <v>0</v>
      </c>
      <c r="H13910">
        <v>0</v>
      </c>
      <c r="I13910">
        <v>0</v>
      </c>
    </row>
    <row r="13911" spans="1:9" x14ac:dyDescent="0.25">
      <c r="A13911" t="s">
        <v>727</v>
      </c>
      <c r="B13911">
        <v>89116</v>
      </c>
      <c r="C13911" s="593">
        <v>8.3750000000000005E-2</v>
      </c>
      <c r="D13911" t="s">
        <v>1199</v>
      </c>
      <c r="E13911">
        <v>4.5999999999999999E-2</v>
      </c>
      <c r="F13911">
        <v>3.7749999999999999E-2</v>
      </c>
      <c r="G13911">
        <v>0</v>
      </c>
      <c r="H13911">
        <v>0</v>
      </c>
      <c r="I13911">
        <v>0</v>
      </c>
    </row>
    <row r="13912" spans="1:9" x14ac:dyDescent="0.25">
      <c r="A13912" t="s">
        <v>727</v>
      </c>
      <c r="B13912">
        <v>89117</v>
      </c>
      <c r="C13912" s="593">
        <v>8.3750000000000005E-2</v>
      </c>
      <c r="D13912" t="s">
        <v>1199</v>
      </c>
      <c r="E13912">
        <v>4.5999999999999999E-2</v>
      </c>
      <c r="F13912">
        <v>3.7749999999999999E-2</v>
      </c>
      <c r="G13912">
        <v>0</v>
      </c>
      <c r="H13912">
        <v>0</v>
      </c>
      <c r="I13912">
        <v>0</v>
      </c>
    </row>
    <row r="13913" spans="1:9" x14ac:dyDescent="0.25">
      <c r="A13913" t="s">
        <v>727</v>
      </c>
      <c r="B13913">
        <v>89118</v>
      </c>
      <c r="C13913" s="593">
        <v>8.3750000000000005E-2</v>
      </c>
      <c r="D13913" t="s">
        <v>1199</v>
      </c>
      <c r="E13913">
        <v>4.5999999999999999E-2</v>
      </c>
      <c r="F13913">
        <v>3.7749999999999999E-2</v>
      </c>
      <c r="G13913">
        <v>0</v>
      </c>
      <c r="H13913">
        <v>0</v>
      </c>
      <c r="I13913">
        <v>0</v>
      </c>
    </row>
    <row r="13914" spans="1:9" x14ac:dyDescent="0.25">
      <c r="A13914" t="s">
        <v>727</v>
      </c>
      <c r="B13914">
        <v>89119</v>
      </c>
      <c r="C13914" s="593">
        <v>8.3750000000000005E-2</v>
      </c>
      <c r="D13914" t="s">
        <v>1199</v>
      </c>
      <c r="E13914">
        <v>4.5999999999999999E-2</v>
      </c>
      <c r="F13914">
        <v>3.7749999999999999E-2</v>
      </c>
      <c r="G13914">
        <v>0</v>
      </c>
      <c r="H13914">
        <v>0</v>
      </c>
      <c r="I13914">
        <v>0</v>
      </c>
    </row>
    <row r="13915" spans="1:9" x14ac:dyDescent="0.25">
      <c r="A13915" t="s">
        <v>727</v>
      </c>
      <c r="B13915">
        <v>89120</v>
      </c>
      <c r="C13915" s="593">
        <v>8.3750000000000005E-2</v>
      </c>
      <c r="D13915" t="s">
        <v>1199</v>
      </c>
      <c r="E13915">
        <v>4.5999999999999999E-2</v>
      </c>
      <c r="F13915">
        <v>3.7749999999999999E-2</v>
      </c>
      <c r="G13915">
        <v>0</v>
      </c>
      <c r="H13915">
        <v>0</v>
      </c>
      <c r="I13915">
        <v>0</v>
      </c>
    </row>
    <row r="13916" spans="1:9" x14ac:dyDescent="0.25">
      <c r="A13916" t="s">
        <v>727</v>
      </c>
      <c r="B13916">
        <v>89121</v>
      </c>
      <c r="C13916" s="593">
        <v>8.3750000000000005E-2</v>
      </c>
      <c r="D13916" t="s">
        <v>1199</v>
      </c>
      <c r="E13916">
        <v>4.5999999999999999E-2</v>
      </c>
      <c r="F13916">
        <v>3.7749999999999999E-2</v>
      </c>
      <c r="G13916">
        <v>0</v>
      </c>
      <c r="H13916">
        <v>0</v>
      </c>
      <c r="I13916">
        <v>0</v>
      </c>
    </row>
    <row r="13917" spans="1:9" x14ac:dyDescent="0.25">
      <c r="A13917" t="s">
        <v>727</v>
      </c>
      <c r="B13917">
        <v>89122</v>
      </c>
      <c r="C13917" s="593">
        <v>8.3750000000000005E-2</v>
      </c>
      <c r="D13917" t="s">
        <v>1199</v>
      </c>
      <c r="E13917">
        <v>4.5999999999999999E-2</v>
      </c>
      <c r="F13917">
        <v>3.7749999999999999E-2</v>
      </c>
      <c r="G13917">
        <v>0</v>
      </c>
      <c r="H13917">
        <v>0</v>
      </c>
      <c r="I13917">
        <v>0</v>
      </c>
    </row>
    <row r="13918" spans="1:9" x14ac:dyDescent="0.25">
      <c r="A13918" t="s">
        <v>727</v>
      </c>
      <c r="B13918">
        <v>89123</v>
      </c>
      <c r="C13918" s="593">
        <v>8.3750000000000005E-2</v>
      </c>
      <c r="D13918" t="s">
        <v>1199</v>
      </c>
      <c r="E13918">
        <v>4.5999999999999999E-2</v>
      </c>
      <c r="F13918">
        <v>3.7749999999999999E-2</v>
      </c>
      <c r="G13918">
        <v>0</v>
      </c>
      <c r="H13918">
        <v>0</v>
      </c>
      <c r="I13918">
        <v>0</v>
      </c>
    </row>
    <row r="13919" spans="1:9" x14ac:dyDescent="0.25">
      <c r="A13919" t="s">
        <v>727</v>
      </c>
      <c r="B13919">
        <v>89124</v>
      </c>
      <c r="C13919" s="593">
        <v>8.3750000000000005E-2</v>
      </c>
      <c r="D13919" t="s">
        <v>1199</v>
      </c>
      <c r="E13919">
        <v>4.5999999999999999E-2</v>
      </c>
      <c r="F13919">
        <v>3.7749999999999999E-2</v>
      </c>
      <c r="G13919">
        <v>0</v>
      </c>
      <c r="H13919">
        <v>0</v>
      </c>
      <c r="I13919">
        <v>0</v>
      </c>
    </row>
    <row r="13920" spans="1:9" x14ac:dyDescent="0.25">
      <c r="A13920" t="s">
        <v>727</v>
      </c>
      <c r="B13920">
        <v>89125</v>
      </c>
      <c r="C13920" s="593">
        <v>8.3750000000000005E-2</v>
      </c>
      <c r="D13920" t="s">
        <v>4727</v>
      </c>
      <c r="E13920">
        <v>4.5999999999999999E-2</v>
      </c>
      <c r="F13920">
        <v>3.7749999999999999E-2</v>
      </c>
      <c r="G13920">
        <v>0</v>
      </c>
      <c r="H13920">
        <v>0</v>
      </c>
      <c r="I13920">
        <v>0</v>
      </c>
    </row>
    <row r="13921" spans="1:9" x14ac:dyDescent="0.25">
      <c r="A13921" t="s">
        <v>727</v>
      </c>
      <c r="B13921">
        <v>89126</v>
      </c>
      <c r="C13921" s="593">
        <v>8.3750000000000005E-2</v>
      </c>
      <c r="D13921" t="s">
        <v>4727</v>
      </c>
      <c r="E13921">
        <v>4.5999999999999999E-2</v>
      </c>
      <c r="F13921">
        <v>3.7749999999999999E-2</v>
      </c>
      <c r="G13921">
        <v>0</v>
      </c>
      <c r="H13921">
        <v>0</v>
      </c>
      <c r="I13921">
        <v>0</v>
      </c>
    </row>
    <row r="13922" spans="1:9" x14ac:dyDescent="0.25">
      <c r="A13922" t="s">
        <v>727</v>
      </c>
      <c r="B13922">
        <v>89127</v>
      </c>
      <c r="C13922" s="593">
        <v>8.3750000000000005E-2</v>
      </c>
      <c r="D13922" t="s">
        <v>4727</v>
      </c>
      <c r="E13922">
        <v>4.5999999999999999E-2</v>
      </c>
      <c r="F13922">
        <v>3.7749999999999999E-2</v>
      </c>
      <c r="G13922">
        <v>0</v>
      </c>
      <c r="H13922">
        <v>0</v>
      </c>
      <c r="I13922">
        <v>0</v>
      </c>
    </row>
    <row r="13923" spans="1:9" x14ac:dyDescent="0.25">
      <c r="A13923" t="s">
        <v>727</v>
      </c>
      <c r="B13923">
        <v>89128</v>
      </c>
      <c r="C13923" s="593">
        <v>8.3750000000000005E-2</v>
      </c>
      <c r="D13923" t="s">
        <v>4727</v>
      </c>
      <c r="E13923">
        <v>4.5999999999999999E-2</v>
      </c>
      <c r="F13923">
        <v>3.7749999999999999E-2</v>
      </c>
      <c r="G13923">
        <v>0</v>
      </c>
      <c r="H13923">
        <v>0</v>
      </c>
      <c r="I13923">
        <v>0</v>
      </c>
    </row>
    <row r="13924" spans="1:9" x14ac:dyDescent="0.25">
      <c r="A13924" t="s">
        <v>727</v>
      </c>
      <c r="B13924">
        <v>89129</v>
      </c>
      <c r="C13924" s="593">
        <v>8.3750000000000005E-2</v>
      </c>
      <c r="D13924" t="s">
        <v>1199</v>
      </c>
      <c r="E13924">
        <v>4.5999999999999999E-2</v>
      </c>
      <c r="F13924">
        <v>3.7749999999999999E-2</v>
      </c>
      <c r="G13924">
        <v>0</v>
      </c>
      <c r="H13924">
        <v>0</v>
      </c>
      <c r="I13924">
        <v>0</v>
      </c>
    </row>
    <row r="13925" spans="1:9" x14ac:dyDescent="0.25">
      <c r="A13925" t="s">
        <v>727</v>
      </c>
      <c r="B13925">
        <v>89130</v>
      </c>
      <c r="C13925" s="593">
        <v>8.3750000000000005E-2</v>
      </c>
      <c r="D13925" t="s">
        <v>1199</v>
      </c>
      <c r="E13925">
        <v>4.5999999999999999E-2</v>
      </c>
      <c r="F13925">
        <v>3.7749999999999999E-2</v>
      </c>
      <c r="G13925">
        <v>0</v>
      </c>
      <c r="H13925">
        <v>0</v>
      </c>
      <c r="I13925">
        <v>0</v>
      </c>
    </row>
    <row r="13926" spans="1:9" x14ac:dyDescent="0.25">
      <c r="A13926" t="s">
        <v>727</v>
      </c>
      <c r="B13926">
        <v>89131</v>
      </c>
      <c r="C13926" s="593">
        <v>8.3750000000000005E-2</v>
      </c>
      <c r="D13926" t="s">
        <v>1199</v>
      </c>
      <c r="E13926">
        <v>4.5999999999999999E-2</v>
      </c>
      <c r="F13926">
        <v>3.7749999999999999E-2</v>
      </c>
      <c r="G13926">
        <v>0</v>
      </c>
      <c r="H13926">
        <v>0</v>
      </c>
      <c r="I13926">
        <v>0</v>
      </c>
    </row>
    <row r="13927" spans="1:9" x14ac:dyDescent="0.25">
      <c r="A13927" t="s">
        <v>727</v>
      </c>
      <c r="B13927">
        <v>89132</v>
      </c>
      <c r="C13927" s="593">
        <v>8.3750000000000005E-2</v>
      </c>
      <c r="D13927" t="s">
        <v>1199</v>
      </c>
      <c r="E13927">
        <v>4.5999999999999999E-2</v>
      </c>
      <c r="F13927">
        <v>3.7749999999999999E-2</v>
      </c>
      <c r="G13927">
        <v>0</v>
      </c>
      <c r="H13927">
        <v>0</v>
      </c>
      <c r="I13927">
        <v>0</v>
      </c>
    </row>
    <row r="13928" spans="1:9" x14ac:dyDescent="0.25">
      <c r="A13928" t="s">
        <v>727</v>
      </c>
      <c r="B13928">
        <v>89133</v>
      </c>
      <c r="C13928" s="593">
        <v>8.3750000000000005E-2</v>
      </c>
      <c r="D13928" t="s">
        <v>4727</v>
      </c>
      <c r="E13928">
        <v>4.5999999999999999E-2</v>
      </c>
      <c r="F13928">
        <v>3.7749999999999999E-2</v>
      </c>
      <c r="G13928">
        <v>0</v>
      </c>
      <c r="H13928">
        <v>0</v>
      </c>
      <c r="I13928">
        <v>0</v>
      </c>
    </row>
    <row r="13929" spans="1:9" x14ac:dyDescent="0.25">
      <c r="A13929" t="s">
        <v>727</v>
      </c>
      <c r="B13929">
        <v>89134</v>
      </c>
      <c r="C13929" s="593">
        <v>8.3750000000000005E-2</v>
      </c>
      <c r="D13929" t="s">
        <v>4727</v>
      </c>
      <c r="E13929">
        <v>4.5999999999999999E-2</v>
      </c>
      <c r="F13929">
        <v>3.7749999999999999E-2</v>
      </c>
      <c r="G13929">
        <v>0</v>
      </c>
      <c r="H13929">
        <v>0</v>
      </c>
      <c r="I13929">
        <v>0</v>
      </c>
    </row>
    <row r="13930" spans="1:9" x14ac:dyDescent="0.25">
      <c r="A13930" t="s">
        <v>727</v>
      </c>
      <c r="B13930">
        <v>89135</v>
      </c>
      <c r="C13930" s="593">
        <v>8.3750000000000005E-2</v>
      </c>
      <c r="D13930" t="s">
        <v>1199</v>
      </c>
      <c r="E13930">
        <v>4.5999999999999999E-2</v>
      </c>
      <c r="F13930">
        <v>3.7749999999999999E-2</v>
      </c>
      <c r="G13930">
        <v>0</v>
      </c>
      <c r="H13930">
        <v>0</v>
      </c>
      <c r="I13930">
        <v>0</v>
      </c>
    </row>
    <row r="13931" spans="1:9" x14ac:dyDescent="0.25">
      <c r="A13931" t="s">
        <v>727</v>
      </c>
      <c r="B13931">
        <v>89136</v>
      </c>
      <c r="C13931" s="593">
        <v>8.3750000000000005E-2</v>
      </c>
      <c r="D13931" t="s">
        <v>4727</v>
      </c>
      <c r="E13931">
        <v>4.5999999999999999E-2</v>
      </c>
      <c r="F13931">
        <v>3.7749999999999999E-2</v>
      </c>
      <c r="G13931">
        <v>0</v>
      </c>
      <c r="H13931">
        <v>0</v>
      </c>
      <c r="I13931">
        <v>0</v>
      </c>
    </row>
    <row r="13932" spans="1:9" x14ac:dyDescent="0.25">
      <c r="A13932" t="s">
        <v>727</v>
      </c>
      <c r="B13932">
        <v>89137</v>
      </c>
      <c r="C13932" s="593">
        <v>8.3750000000000005E-2</v>
      </c>
      <c r="D13932" t="s">
        <v>4727</v>
      </c>
      <c r="E13932">
        <v>4.5999999999999999E-2</v>
      </c>
      <c r="F13932">
        <v>3.7749999999999999E-2</v>
      </c>
      <c r="G13932">
        <v>0</v>
      </c>
      <c r="H13932">
        <v>0</v>
      </c>
      <c r="I13932">
        <v>0</v>
      </c>
    </row>
    <row r="13933" spans="1:9" x14ac:dyDescent="0.25">
      <c r="A13933" t="s">
        <v>727</v>
      </c>
      <c r="B13933">
        <v>89138</v>
      </c>
      <c r="C13933" s="593">
        <v>8.3750000000000005E-2</v>
      </c>
      <c r="D13933" t="s">
        <v>4727</v>
      </c>
      <c r="E13933">
        <v>4.5999999999999999E-2</v>
      </c>
      <c r="F13933">
        <v>3.7749999999999999E-2</v>
      </c>
      <c r="G13933">
        <v>0</v>
      </c>
      <c r="H13933">
        <v>0</v>
      </c>
      <c r="I13933">
        <v>0</v>
      </c>
    </row>
    <row r="13934" spans="1:9" x14ac:dyDescent="0.25">
      <c r="A13934" t="s">
        <v>727</v>
      </c>
      <c r="B13934">
        <v>89139</v>
      </c>
      <c r="C13934" s="593">
        <v>8.3750000000000005E-2</v>
      </c>
      <c r="D13934" t="s">
        <v>1199</v>
      </c>
      <c r="E13934">
        <v>4.5999999999999999E-2</v>
      </c>
      <c r="F13934">
        <v>3.7749999999999999E-2</v>
      </c>
      <c r="G13934">
        <v>0</v>
      </c>
      <c r="H13934">
        <v>0</v>
      </c>
      <c r="I13934">
        <v>0</v>
      </c>
    </row>
    <row r="13935" spans="1:9" x14ac:dyDescent="0.25">
      <c r="A13935" t="s">
        <v>727</v>
      </c>
      <c r="B13935">
        <v>89140</v>
      </c>
      <c r="C13935" s="593">
        <v>8.3750000000000005E-2</v>
      </c>
      <c r="D13935" t="s">
        <v>1199</v>
      </c>
      <c r="E13935">
        <v>4.5999999999999999E-2</v>
      </c>
      <c r="F13935">
        <v>3.7749999999999999E-2</v>
      </c>
      <c r="G13935">
        <v>0</v>
      </c>
      <c r="H13935">
        <v>0</v>
      </c>
      <c r="I13935">
        <v>0</v>
      </c>
    </row>
    <row r="13936" spans="1:9" x14ac:dyDescent="0.25">
      <c r="A13936" t="s">
        <v>727</v>
      </c>
      <c r="B13936">
        <v>89141</v>
      </c>
      <c r="C13936" s="593">
        <v>8.3750000000000005E-2</v>
      </c>
      <c r="D13936" t="s">
        <v>1199</v>
      </c>
      <c r="E13936">
        <v>4.5999999999999999E-2</v>
      </c>
      <c r="F13936">
        <v>3.7749999999999999E-2</v>
      </c>
      <c r="G13936">
        <v>0</v>
      </c>
      <c r="H13936">
        <v>0</v>
      </c>
      <c r="I13936">
        <v>0</v>
      </c>
    </row>
    <row r="13937" spans="1:9" x14ac:dyDescent="0.25">
      <c r="A13937" t="s">
        <v>727</v>
      </c>
      <c r="B13937">
        <v>89142</v>
      </c>
      <c r="C13937" s="593">
        <v>8.3750000000000005E-2</v>
      </c>
      <c r="D13937" t="s">
        <v>1199</v>
      </c>
      <c r="E13937">
        <v>4.5999999999999999E-2</v>
      </c>
      <c r="F13937">
        <v>3.7749999999999999E-2</v>
      </c>
      <c r="G13937">
        <v>0</v>
      </c>
      <c r="H13937">
        <v>0</v>
      </c>
      <c r="I13937">
        <v>0</v>
      </c>
    </row>
    <row r="13938" spans="1:9" x14ac:dyDescent="0.25">
      <c r="A13938" t="s">
        <v>727</v>
      </c>
      <c r="B13938">
        <v>89143</v>
      </c>
      <c r="C13938" s="593">
        <v>8.3750000000000005E-2</v>
      </c>
      <c r="D13938" t="s">
        <v>1199</v>
      </c>
      <c r="E13938">
        <v>4.5999999999999999E-2</v>
      </c>
      <c r="F13938">
        <v>3.7749999999999999E-2</v>
      </c>
      <c r="G13938">
        <v>0</v>
      </c>
      <c r="H13938">
        <v>0</v>
      </c>
      <c r="I13938">
        <v>0</v>
      </c>
    </row>
    <row r="13939" spans="1:9" x14ac:dyDescent="0.25">
      <c r="A13939" t="s">
        <v>727</v>
      </c>
      <c r="B13939">
        <v>89144</v>
      </c>
      <c r="C13939" s="593">
        <v>8.3750000000000005E-2</v>
      </c>
      <c r="D13939" t="s">
        <v>4727</v>
      </c>
      <c r="E13939">
        <v>4.5999999999999999E-2</v>
      </c>
      <c r="F13939">
        <v>3.7749999999999999E-2</v>
      </c>
      <c r="G13939">
        <v>0</v>
      </c>
      <c r="H13939">
        <v>0</v>
      </c>
      <c r="I13939">
        <v>0</v>
      </c>
    </row>
    <row r="13940" spans="1:9" x14ac:dyDescent="0.25">
      <c r="A13940" t="s">
        <v>727</v>
      </c>
      <c r="B13940">
        <v>89145</v>
      </c>
      <c r="C13940" s="593">
        <v>8.3750000000000005E-2</v>
      </c>
      <c r="D13940" t="s">
        <v>4727</v>
      </c>
      <c r="E13940">
        <v>4.5999999999999999E-2</v>
      </c>
      <c r="F13940">
        <v>3.7749999999999999E-2</v>
      </c>
      <c r="G13940">
        <v>0</v>
      </c>
      <c r="H13940">
        <v>0</v>
      </c>
      <c r="I13940">
        <v>0</v>
      </c>
    </row>
    <row r="13941" spans="1:9" x14ac:dyDescent="0.25">
      <c r="A13941" t="s">
        <v>727</v>
      </c>
      <c r="B13941">
        <v>89146</v>
      </c>
      <c r="C13941" s="593">
        <v>8.3750000000000005E-2</v>
      </c>
      <c r="D13941" t="s">
        <v>1199</v>
      </c>
      <c r="E13941">
        <v>4.5999999999999999E-2</v>
      </c>
      <c r="F13941">
        <v>3.7749999999999999E-2</v>
      </c>
      <c r="G13941">
        <v>0</v>
      </c>
      <c r="H13941">
        <v>0</v>
      </c>
      <c r="I13941">
        <v>0</v>
      </c>
    </row>
    <row r="13942" spans="1:9" x14ac:dyDescent="0.25">
      <c r="A13942" t="s">
        <v>727</v>
      </c>
      <c r="B13942">
        <v>89147</v>
      </c>
      <c r="C13942" s="593">
        <v>8.3750000000000005E-2</v>
      </c>
      <c r="D13942" t="s">
        <v>1199</v>
      </c>
      <c r="E13942">
        <v>4.5999999999999999E-2</v>
      </c>
      <c r="F13942">
        <v>3.7749999999999999E-2</v>
      </c>
      <c r="G13942">
        <v>0</v>
      </c>
      <c r="H13942">
        <v>0</v>
      </c>
      <c r="I13942">
        <v>0</v>
      </c>
    </row>
    <row r="13943" spans="1:9" x14ac:dyDescent="0.25">
      <c r="A13943" t="s">
        <v>727</v>
      </c>
      <c r="B13943">
        <v>89148</v>
      </c>
      <c r="C13943" s="593">
        <v>8.3750000000000005E-2</v>
      </c>
      <c r="D13943" t="s">
        <v>1199</v>
      </c>
      <c r="E13943">
        <v>4.5999999999999999E-2</v>
      </c>
      <c r="F13943">
        <v>3.7749999999999999E-2</v>
      </c>
      <c r="G13943">
        <v>0</v>
      </c>
      <c r="H13943">
        <v>0</v>
      </c>
      <c r="I13943">
        <v>0</v>
      </c>
    </row>
    <row r="13944" spans="1:9" x14ac:dyDescent="0.25">
      <c r="A13944" t="s">
        <v>727</v>
      </c>
      <c r="B13944">
        <v>89149</v>
      </c>
      <c r="C13944" s="593">
        <v>8.3750000000000005E-2</v>
      </c>
      <c r="D13944" t="s">
        <v>1199</v>
      </c>
      <c r="E13944">
        <v>4.5999999999999999E-2</v>
      </c>
      <c r="F13944">
        <v>3.7749999999999999E-2</v>
      </c>
      <c r="G13944">
        <v>0</v>
      </c>
      <c r="H13944">
        <v>0</v>
      </c>
      <c r="I13944">
        <v>0</v>
      </c>
    </row>
    <row r="13945" spans="1:9" x14ac:dyDescent="0.25">
      <c r="A13945" t="s">
        <v>727</v>
      </c>
      <c r="B13945">
        <v>89150</v>
      </c>
      <c r="C13945" s="593">
        <v>8.3750000000000005E-2</v>
      </c>
      <c r="D13945" t="s">
        <v>1199</v>
      </c>
      <c r="E13945">
        <v>4.5999999999999999E-2</v>
      </c>
      <c r="F13945">
        <v>3.7749999999999999E-2</v>
      </c>
      <c r="G13945">
        <v>0</v>
      </c>
      <c r="H13945">
        <v>0</v>
      </c>
      <c r="I13945">
        <v>0</v>
      </c>
    </row>
    <row r="13946" spans="1:9" x14ac:dyDescent="0.25">
      <c r="A13946" t="s">
        <v>727</v>
      </c>
      <c r="B13946">
        <v>89151</v>
      </c>
      <c r="C13946" s="593">
        <v>8.3750000000000005E-2</v>
      </c>
      <c r="D13946" t="s">
        <v>4727</v>
      </c>
      <c r="E13946">
        <v>4.5999999999999999E-2</v>
      </c>
      <c r="F13946">
        <v>3.7749999999999999E-2</v>
      </c>
      <c r="G13946">
        <v>0</v>
      </c>
      <c r="H13946">
        <v>0</v>
      </c>
      <c r="I13946">
        <v>0</v>
      </c>
    </row>
    <row r="13947" spans="1:9" x14ac:dyDescent="0.25">
      <c r="A13947" t="s">
        <v>727</v>
      </c>
      <c r="B13947">
        <v>89152</v>
      </c>
      <c r="C13947" s="593">
        <v>8.3750000000000005E-2</v>
      </c>
      <c r="D13947" t="s">
        <v>4727</v>
      </c>
      <c r="E13947">
        <v>4.5999999999999999E-2</v>
      </c>
      <c r="F13947">
        <v>3.7749999999999999E-2</v>
      </c>
      <c r="G13947">
        <v>0</v>
      </c>
      <c r="H13947">
        <v>0</v>
      </c>
      <c r="I13947">
        <v>0</v>
      </c>
    </row>
    <row r="13948" spans="1:9" x14ac:dyDescent="0.25">
      <c r="A13948" t="s">
        <v>727</v>
      </c>
      <c r="B13948">
        <v>89153</v>
      </c>
      <c r="C13948" s="593">
        <v>8.3750000000000005E-2</v>
      </c>
      <c r="D13948" t="s">
        <v>4727</v>
      </c>
      <c r="E13948">
        <v>4.5999999999999999E-2</v>
      </c>
      <c r="F13948">
        <v>3.7749999999999999E-2</v>
      </c>
      <c r="G13948">
        <v>0</v>
      </c>
      <c r="H13948">
        <v>0</v>
      </c>
      <c r="I13948">
        <v>0</v>
      </c>
    </row>
    <row r="13949" spans="1:9" x14ac:dyDescent="0.25">
      <c r="A13949" t="s">
        <v>727</v>
      </c>
      <c r="B13949">
        <v>89154</v>
      </c>
      <c r="C13949" s="593">
        <v>8.3750000000000005E-2</v>
      </c>
      <c r="D13949" t="s">
        <v>1199</v>
      </c>
      <c r="E13949">
        <v>4.5999999999999999E-2</v>
      </c>
      <c r="F13949">
        <v>3.7749999999999999E-2</v>
      </c>
      <c r="G13949">
        <v>0</v>
      </c>
      <c r="H13949">
        <v>0</v>
      </c>
      <c r="I13949">
        <v>0</v>
      </c>
    </row>
    <row r="13950" spans="1:9" x14ac:dyDescent="0.25">
      <c r="A13950" t="s">
        <v>727</v>
      </c>
      <c r="B13950">
        <v>89155</v>
      </c>
      <c r="C13950" s="593">
        <v>8.3750000000000005E-2</v>
      </c>
      <c r="D13950" t="s">
        <v>4727</v>
      </c>
      <c r="E13950">
        <v>4.5999999999999999E-2</v>
      </c>
      <c r="F13950">
        <v>3.7749999999999999E-2</v>
      </c>
      <c r="G13950">
        <v>0</v>
      </c>
      <c r="H13950">
        <v>0</v>
      </c>
      <c r="I13950">
        <v>0</v>
      </c>
    </row>
    <row r="13951" spans="1:9" x14ac:dyDescent="0.25">
      <c r="A13951" t="s">
        <v>727</v>
      </c>
      <c r="B13951">
        <v>89156</v>
      </c>
      <c r="C13951" s="593">
        <v>8.3750000000000005E-2</v>
      </c>
      <c r="D13951" t="s">
        <v>1199</v>
      </c>
      <c r="E13951">
        <v>4.5999999999999999E-2</v>
      </c>
      <c r="F13951">
        <v>3.7749999999999999E-2</v>
      </c>
      <c r="G13951">
        <v>0</v>
      </c>
      <c r="H13951">
        <v>0</v>
      </c>
      <c r="I13951">
        <v>0</v>
      </c>
    </row>
    <row r="13952" spans="1:9" x14ac:dyDescent="0.25">
      <c r="A13952" t="s">
        <v>727</v>
      </c>
      <c r="B13952">
        <v>89157</v>
      </c>
      <c r="C13952" s="593">
        <v>8.3750000000000005E-2</v>
      </c>
      <c r="D13952" t="s">
        <v>4727</v>
      </c>
      <c r="E13952">
        <v>4.5999999999999999E-2</v>
      </c>
      <c r="F13952">
        <v>3.7749999999999999E-2</v>
      </c>
      <c r="G13952">
        <v>0</v>
      </c>
      <c r="H13952">
        <v>0</v>
      </c>
      <c r="I13952">
        <v>0</v>
      </c>
    </row>
    <row r="13953" spans="1:9" x14ac:dyDescent="0.25">
      <c r="A13953" t="s">
        <v>727</v>
      </c>
      <c r="B13953">
        <v>89158</v>
      </c>
      <c r="C13953" s="593">
        <v>8.3750000000000005E-2</v>
      </c>
      <c r="D13953" t="s">
        <v>1199</v>
      </c>
      <c r="E13953">
        <v>4.5999999999999999E-2</v>
      </c>
      <c r="F13953">
        <v>3.7749999999999999E-2</v>
      </c>
      <c r="G13953">
        <v>0</v>
      </c>
      <c r="H13953">
        <v>0</v>
      </c>
      <c r="I13953">
        <v>0</v>
      </c>
    </row>
    <row r="13954" spans="1:9" x14ac:dyDescent="0.25">
      <c r="A13954" t="s">
        <v>727</v>
      </c>
      <c r="B13954">
        <v>89159</v>
      </c>
      <c r="C13954" s="593">
        <v>8.3750000000000005E-2</v>
      </c>
      <c r="D13954" t="s">
        <v>4727</v>
      </c>
      <c r="E13954">
        <v>4.5999999999999999E-2</v>
      </c>
      <c r="F13954">
        <v>3.7749999999999999E-2</v>
      </c>
      <c r="G13954">
        <v>0</v>
      </c>
      <c r="H13954">
        <v>0</v>
      </c>
      <c r="I13954">
        <v>0</v>
      </c>
    </row>
    <row r="13955" spans="1:9" x14ac:dyDescent="0.25">
      <c r="A13955" t="s">
        <v>727</v>
      </c>
      <c r="B13955">
        <v>89160</v>
      </c>
      <c r="C13955" s="593">
        <v>8.3750000000000005E-2</v>
      </c>
      <c r="D13955" t="s">
        <v>1199</v>
      </c>
      <c r="E13955">
        <v>4.5999999999999999E-2</v>
      </c>
      <c r="F13955">
        <v>3.7749999999999999E-2</v>
      </c>
      <c r="G13955">
        <v>0</v>
      </c>
      <c r="H13955">
        <v>0</v>
      </c>
      <c r="I13955">
        <v>0</v>
      </c>
    </row>
    <row r="13956" spans="1:9" x14ac:dyDescent="0.25">
      <c r="A13956" t="s">
        <v>727</v>
      </c>
      <c r="B13956">
        <v>89161</v>
      </c>
      <c r="C13956" s="593">
        <v>8.3750000000000005E-2</v>
      </c>
      <c r="D13956" t="s">
        <v>1199</v>
      </c>
      <c r="E13956">
        <v>4.5999999999999999E-2</v>
      </c>
      <c r="F13956">
        <v>3.7749999999999999E-2</v>
      </c>
      <c r="G13956">
        <v>0</v>
      </c>
      <c r="H13956">
        <v>0</v>
      </c>
      <c r="I13956">
        <v>0</v>
      </c>
    </row>
    <row r="13957" spans="1:9" x14ac:dyDescent="0.25">
      <c r="A13957" t="s">
        <v>727</v>
      </c>
      <c r="B13957">
        <v>89162</v>
      </c>
      <c r="C13957" s="593">
        <v>8.3750000000000005E-2</v>
      </c>
      <c r="D13957" t="s">
        <v>1199</v>
      </c>
      <c r="E13957">
        <v>4.5999999999999999E-2</v>
      </c>
      <c r="F13957">
        <v>3.7749999999999999E-2</v>
      </c>
      <c r="G13957">
        <v>0</v>
      </c>
      <c r="H13957">
        <v>0</v>
      </c>
      <c r="I13957">
        <v>0</v>
      </c>
    </row>
    <row r="13958" spans="1:9" x14ac:dyDescent="0.25">
      <c r="A13958" t="s">
        <v>727</v>
      </c>
      <c r="B13958">
        <v>89163</v>
      </c>
      <c r="C13958" s="593">
        <v>8.3750000000000005E-2</v>
      </c>
      <c r="D13958" t="s">
        <v>4727</v>
      </c>
      <c r="E13958">
        <v>4.5999999999999999E-2</v>
      </c>
      <c r="F13958">
        <v>3.7749999999999999E-2</v>
      </c>
      <c r="G13958">
        <v>0</v>
      </c>
      <c r="H13958">
        <v>0</v>
      </c>
      <c r="I13958">
        <v>0</v>
      </c>
    </row>
    <row r="13959" spans="1:9" x14ac:dyDescent="0.25">
      <c r="A13959" t="s">
        <v>727</v>
      </c>
      <c r="B13959">
        <v>89164</v>
      </c>
      <c r="C13959" s="593">
        <v>8.3750000000000005E-2</v>
      </c>
      <c r="D13959" t="s">
        <v>4727</v>
      </c>
      <c r="E13959">
        <v>4.5999999999999999E-2</v>
      </c>
      <c r="F13959">
        <v>3.7749999999999999E-2</v>
      </c>
      <c r="G13959">
        <v>0</v>
      </c>
      <c r="H13959">
        <v>0</v>
      </c>
      <c r="I13959">
        <v>0</v>
      </c>
    </row>
    <row r="13960" spans="1:9" x14ac:dyDescent="0.25">
      <c r="A13960" t="s">
        <v>727</v>
      </c>
      <c r="B13960">
        <v>89165</v>
      </c>
      <c r="C13960" s="593">
        <v>8.3750000000000005E-2</v>
      </c>
      <c r="D13960" t="s">
        <v>1199</v>
      </c>
      <c r="E13960">
        <v>4.5999999999999999E-2</v>
      </c>
      <c r="F13960">
        <v>3.7749999999999999E-2</v>
      </c>
      <c r="G13960">
        <v>0</v>
      </c>
      <c r="H13960">
        <v>0</v>
      </c>
      <c r="I13960">
        <v>0</v>
      </c>
    </row>
    <row r="13961" spans="1:9" x14ac:dyDescent="0.25">
      <c r="A13961" t="s">
        <v>727</v>
      </c>
      <c r="B13961">
        <v>89166</v>
      </c>
      <c r="C13961" s="593">
        <v>8.3750000000000005E-2</v>
      </c>
      <c r="D13961" t="s">
        <v>1199</v>
      </c>
      <c r="E13961">
        <v>4.5999999999999999E-2</v>
      </c>
      <c r="F13961">
        <v>3.7749999999999999E-2</v>
      </c>
      <c r="G13961">
        <v>0</v>
      </c>
      <c r="H13961">
        <v>0</v>
      </c>
      <c r="I13961">
        <v>0</v>
      </c>
    </row>
    <row r="13962" spans="1:9" x14ac:dyDescent="0.25">
      <c r="A13962" t="s">
        <v>727</v>
      </c>
      <c r="B13962">
        <v>89169</v>
      </c>
      <c r="C13962" s="593">
        <v>8.3750000000000005E-2</v>
      </c>
      <c r="D13962" t="s">
        <v>1199</v>
      </c>
      <c r="E13962">
        <v>4.5999999999999999E-2</v>
      </c>
      <c r="F13962">
        <v>3.7749999999999999E-2</v>
      </c>
      <c r="G13962">
        <v>0</v>
      </c>
      <c r="H13962">
        <v>0</v>
      </c>
      <c r="I13962">
        <v>0</v>
      </c>
    </row>
    <row r="13963" spans="1:9" x14ac:dyDescent="0.25">
      <c r="A13963" t="s">
        <v>727</v>
      </c>
      <c r="B13963">
        <v>89170</v>
      </c>
      <c r="C13963" s="593">
        <v>8.3750000000000005E-2</v>
      </c>
      <c r="D13963" t="s">
        <v>1199</v>
      </c>
      <c r="E13963">
        <v>4.5999999999999999E-2</v>
      </c>
      <c r="F13963">
        <v>3.7749999999999999E-2</v>
      </c>
      <c r="G13963">
        <v>0</v>
      </c>
      <c r="H13963">
        <v>0</v>
      </c>
      <c r="I13963">
        <v>0</v>
      </c>
    </row>
    <row r="13964" spans="1:9" x14ac:dyDescent="0.25">
      <c r="A13964" t="s">
        <v>727</v>
      </c>
      <c r="B13964">
        <v>89173</v>
      </c>
      <c r="C13964" s="593">
        <v>8.3750000000000005E-2</v>
      </c>
      <c r="D13964" t="s">
        <v>1199</v>
      </c>
      <c r="E13964">
        <v>4.5999999999999999E-2</v>
      </c>
      <c r="F13964">
        <v>3.7749999999999999E-2</v>
      </c>
      <c r="G13964">
        <v>0</v>
      </c>
      <c r="H13964">
        <v>0</v>
      </c>
      <c r="I13964">
        <v>0</v>
      </c>
    </row>
    <row r="13965" spans="1:9" x14ac:dyDescent="0.25">
      <c r="A13965" t="s">
        <v>727</v>
      </c>
      <c r="B13965">
        <v>89177</v>
      </c>
      <c r="C13965" s="593">
        <v>8.3750000000000005E-2</v>
      </c>
      <c r="D13965" t="s">
        <v>4727</v>
      </c>
      <c r="E13965">
        <v>4.5999999999999999E-2</v>
      </c>
      <c r="F13965">
        <v>3.7749999999999999E-2</v>
      </c>
      <c r="G13965">
        <v>0</v>
      </c>
      <c r="H13965">
        <v>0</v>
      </c>
      <c r="I13965">
        <v>0</v>
      </c>
    </row>
    <row r="13966" spans="1:9" x14ac:dyDescent="0.25">
      <c r="A13966" t="s">
        <v>727</v>
      </c>
      <c r="B13966">
        <v>89178</v>
      </c>
      <c r="C13966" s="593">
        <v>8.3750000000000005E-2</v>
      </c>
      <c r="D13966" t="s">
        <v>1199</v>
      </c>
      <c r="E13966">
        <v>4.5999999999999999E-2</v>
      </c>
      <c r="F13966">
        <v>3.7749999999999999E-2</v>
      </c>
      <c r="G13966">
        <v>0</v>
      </c>
      <c r="H13966">
        <v>0</v>
      </c>
      <c r="I13966">
        <v>0</v>
      </c>
    </row>
    <row r="13967" spans="1:9" x14ac:dyDescent="0.25">
      <c r="A13967" t="s">
        <v>727</v>
      </c>
      <c r="B13967">
        <v>89179</v>
      </c>
      <c r="C13967" s="593">
        <v>8.3750000000000005E-2</v>
      </c>
      <c r="D13967" t="s">
        <v>1199</v>
      </c>
      <c r="E13967">
        <v>4.5999999999999999E-2</v>
      </c>
      <c r="F13967">
        <v>3.7749999999999999E-2</v>
      </c>
      <c r="G13967">
        <v>0</v>
      </c>
      <c r="H13967">
        <v>0</v>
      </c>
      <c r="I13967">
        <v>0</v>
      </c>
    </row>
    <row r="13968" spans="1:9" x14ac:dyDescent="0.25">
      <c r="A13968" t="s">
        <v>727</v>
      </c>
      <c r="B13968">
        <v>89180</v>
      </c>
      <c r="C13968" s="593">
        <v>8.3750000000000005E-2</v>
      </c>
      <c r="D13968" t="s">
        <v>1199</v>
      </c>
      <c r="E13968">
        <v>4.5999999999999999E-2</v>
      </c>
      <c r="F13968">
        <v>3.7749999999999999E-2</v>
      </c>
      <c r="G13968">
        <v>0</v>
      </c>
      <c r="H13968">
        <v>0</v>
      </c>
      <c r="I13968">
        <v>0</v>
      </c>
    </row>
    <row r="13969" spans="1:9" x14ac:dyDescent="0.25">
      <c r="A13969" t="s">
        <v>727</v>
      </c>
      <c r="B13969">
        <v>89183</v>
      </c>
      <c r="C13969" s="593">
        <v>8.3750000000000005E-2</v>
      </c>
      <c r="D13969" t="s">
        <v>1199</v>
      </c>
      <c r="E13969">
        <v>4.5999999999999999E-2</v>
      </c>
      <c r="F13969">
        <v>3.7749999999999999E-2</v>
      </c>
      <c r="G13969">
        <v>0</v>
      </c>
      <c r="H13969">
        <v>0</v>
      </c>
      <c r="I13969">
        <v>0</v>
      </c>
    </row>
    <row r="13970" spans="1:9" x14ac:dyDescent="0.25">
      <c r="A13970" t="s">
        <v>727</v>
      </c>
      <c r="B13970">
        <v>89185</v>
      </c>
      <c r="C13970" s="593">
        <v>8.3750000000000005E-2</v>
      </c>
      <c r="D13970" t="s">
        <v>4727</v>
      </c>
      <c r="E13970">
        <v>4.5999999999999999E-2</v>
      </c>
      <c r="F13970">
        <v>3.7749999999999999E-2</v>
      </c>
      <c r="G13970">
        <v>0</v>
      </c>
      <c r="H13970">
        <v>0</v>
      </c>
      <c r="I13970">
        <v>0</v>
      </c>
    </row>
    <row r="13971" spans="1:9" x14ac:dyDescent="0.25">
      <c r="A13971" t="s">
        <v>727</v>
      </c>
      <c r="B13971">
        <v>89191</v>
      </c>
      <c r="C13971" s="593">
        <v>8.3750000000000005E-2</v>
      </c>
      <c r="D13971" t="s">
        <v>1199</v>
      </c>
      <c r="E13971">
        <v>4.5999999999999999E-2</v>
      </c>
      <c r="F13971">
        <v>3.7749999999999999E-2</v>
      </c>
      <c r="G13971">
        <v>0</v>
      </c>
      <c r="H13971">
        <v>0</v>
      </c>
      <c r="I13971">
        <v>0</v>
      </c>
    </row>
    <row r="13972" spans="1:9" x14ac:dyDescent="0.25">
      <c r="A13972" t="s">
        <v>727</v>
      </c>
      <c r="B13972">
        <v>89193</v>
      </c>
      <c r="C13972" s="593">
        <v>8.3750000000000005E-2</v>
      </c>
      <c r="D13972" t="s">
        <v>1199</v>
      </c>
      <c r="E13972">
        <v>4.5999999999999999E-2</v>
      </c>
      <c r="F13972">
        <v>3.7749999999999999E-2</v>
      </c>
      <c r="G13972">
        <v>0</v>
      </c>
      <c r="H13972">
        <v>0</v>
      </c>
      <c r="I13972">
        <v>0</v>
      </c>
    </row>
    <row r="13973" spans="1:9" x14ac:dyDescent="0.25">
      <c r="A13973" t="s">
        <v>727</v>
      </c>
      <c r="B13973">
        <v>89195</v>
      </c>
      <c r="C13973" s="593">
        <v>8.3750000000000005E-2</v>
      </c>
      <c r="D13973" t="s">
        <v>4727</v>
      </c>
      <c r="E13973">
        <v>4.5999999999999999E-2</v>
      </c>
      <c r="F13973">
        <v>3.7749999999999999E-2</v>
      </c>
      <c r="G13973">
        <v>0</v>
      </c>
      <c r="H13973">
        <v>0</v>
      </c>
      <c r="I13973">
        <v>0</v>
      </c>
    </row>
    <row r="13974" spans="1:9" x14ac:dyDescent="0.25">
      <c r="A13974" t="s">
        <v>727</v>
      </c>
      <c r="B13974">
        <v>89199</v>
      </c>
      <c r="C13974" s="593">
        <v>8.3750000000000005E-2</v>
      </c>
      <c r="D13974" t="s">
        <v>1199</v>
      </c>
      <c r="E13974">
        <v>4.5999999999999999E-2</v>
      </c>
      <c r="F13974">
        <v>3.7749999999999999E-2</v>
      </c>
      <c r="G13974">
        <v>0</v>
      </c>
      <c r="H13974">
        <v>0</v>
      </c>
      <c r="I13974">
        <v>0</v>
      </c>
    </row>
    <row r="13975" spans="1:9" x14ac:dyDescent="0.25">
      <c r="A13975" t="s">
        <v>727</v>
      </c>
      <c r="B13975">
        <v>89301</v>
      </c>
      <c r="C13975" s="593">
        <v>7.7249999999999999E-2</v>
      </c>
      <c r="D13975" t="s">
        <v>4728</v>
      </c>
      <c r="E13975">
        <v>4.5999999999999999E-2</v>
      </c>
      <c r="F13975">
        <v>3.125E-2</v>
      </c>
      <c r="G13975">
        <v>0</v>
      </c>
      <c r="H13975">
        <v>0</v>
      </c>
      <c r="I13975">
        <v>0</v>
      </c>
    </row>
    <row r="13976" spans="1:9" x14ac:dyDescent="0.25">
      <c r="A13976" t="s">
        <v>727</v>
      </c>
      <c r="B13976">
        <v>89310</v>
      </c>
      <c r="C13976" s="593">
        <v>7.0999999999999994E-2</v>
      </c>
      <c r="D13976" t="s">
        <v>4729</v>
      </c>
      <c r="E13976">
        <v>4.5999999999999999E-2</v>
      </c>
      <c r="F13976">
        <v>2.5000000000000001E-2</v>
      </c>
      <c r="G13976">
        <v>0</v>
      </c>
      <c r="H13976">
        <v>0</v>
      </c>
      <c r="I13976">
        <v>0</v>
      </c>
    </row>
    <row r="13977" spans="1:9" x14ac:dyDescent="0.25">
      <c r="A13977" t="s">
        <v>727</v>
      </c>
      <c r="B13977">
        <v>89311</v>
      </c>
      <c r="C13977" s="593">
        <v>7.7249999999999999E-2</v>
      </c>
      <c r="D13977" t="s">
        <v>4730</v>
      </c>
      <c r="E13977">
        <v>4.5999999999999999E-2</v>
      </c>
      <c r="F13977">
        <v>3.125E-2</v>
      </c>
      <c r="G13977">
        <v>0</v>
      </c>
      <c r="H13977">
        <v>0</v>
      </c>
      <c r="I13977">
        <v>0</v>
      </c>
    </row>
    <row r="13978" spans="1:9" x14ac:dyDescent="0.25">
      <c r="A13978" t="s">
        <v>727</v>
      </c>
      <c r="B13978">
        <v>89314</v>
      </c>
      <c r="C13978" s="593">
        <v>7.5999999999999998E-2</v>
      </c>
      <c r="D13978" t="s">
        <v>4722</v>
      </c>
      <c r="E13978">
        <v>4.5999999999999999E-2</v>
      </c>
      <c r="F13978">
        <v>0.03</v>
      </c>
      <c r="G13978">
        <v>0</v>
      </c>
      <c r="H13978">
        <v>0</v>
      </c>
      <c r="I13978">
        <v>0</v>
      </c>
    </row>
    <row r="13979" spans="1:9" x14ac:dyDescent="0.25">
      <c r="A13979" t="s">
        <v>727</v>
      </c>
      <c r="B13979">
        <v>89315</v>
      </c>
      <c r="C13979" s="593">
        <v>7.7249999999999999E-2</v>
      </c>
      <c r="D13979" t="s">
        <v>4728</v>
      </c>
      <c r="E13979">
        <v>4.5999999999999999E-2</v>
      </c>
      <c r="F13979">
        <v>3.125E-2</v>
      </c>
      <c r="G13979">
        <v>0</v>
      </c>
      <c r="H13979">
        <v>0</v>
      </c>
      <c r="I13979">
        <v>0</v>
      </c>
    </row>
    <row r="13980" spans="1:9" x14ac:dyDescent="0.25">
      <c r="A13980" t="s">
        <v>727</v>
      </c>
      <c r="B13980">
        <v>89316</v>
      </c>
      <c r="C13980" s="593">
        <v>6.8500000000000005E-2</v>
      </c>
      <c r="D13980" t="s">
        <v>1954</v>
      </c>
      <c r="E13980">
        <v>4.5999999999999999E-2</v>
      </c>
      <c r="F13980">
        <v>2.2499999999999999E-2</v>
      </c>
      <c r="G13980">
        <v>0</v>
      </c>
      <c r="H13980">
        <v>0</v>
      </c>
      <c r="I13980">
        <v>0</v>
      </c>
    </row>
    <row r="13981" spans="1:9" x14ac:dyDescent="0.25">
      <c r="A13981" t="s">
        <v>727</v>
      </c>
      <c r="B13981">
        <v>89317</v>
      </c>
      <c r="C13981" s="593">
        <v>7.7249999999999999E-2</v>
      </c>
      <c r="D13981" t="s">
        <v>4730</v>
      </c>
      <c r="E13981">
        <v>4.5999999999999999E-2</v>
      </c>
      <c r="F13981">
        <v>3.125E-2</v>
      </c>
      <c r="G13981">
        <v>0</v>
      </c>
      <c r="H13981">
        <v>0</v>
      </c>
      <c r="I13981">
        <v>0</v>
      </c>
    </row>
    <row r="13982" spans="1:9" x14ac:dyDescent="0.25">
      <c r="A13982" t="s">
        <v>727</v>
      </c>
      <c r="B13982">
        <v>89318</v>
      </c>
      <c r="C13982" s="593">
        <v>7.7249999999999999E-2</v>
      </c>
      <c r="D13982" t="s">
        <v>4730</v>
      </c>
      <c r="E13982">
        <v>4.5999999999999999E-2</v>
      </c>
      <c r="F13982">
        <v>3.125E-2</v>
      </c>
      <c r="G13982">
        <v>0</v>
      </c>
      <c r="H13982">
        <v>0</v>
      </c>
      <c r="I13982">
        <v>0</v>
      </c>
    </row>
    <row r="13983" spans="1:9" x14ac:dyDescent="0.25">
      <c r="A13983" t="s">
        <v>727</v>
      </c>
      <c r="B13983">
        <v>89319</v>
      </c>
      <c r="C13983" s="593">
        <v>7.7249999999999999E-2</v>
      </c>
      <c r="D13983" t="s">
        <v>4730</v>
      </c>
      <c r="E13983">
        <v>4.5999999999999999E-2</v>
      </c>
      <c r="F13983">
        <v>3.125E-2</v>
      </c>
      <c r="G13983">
        <v>0</v>
      </c>
      <c r="H13983">
        <v>0</v>
      </c>
      <c r="I13983">
        <v>0</v>
      </c>
    </row>
    <row r="13984" spans="1:9" x14ac:dyDescent="0.25">
      <c r="A13984" t="s">
        <v>727</v>
      </c>
      <c r="B13984">
        <v>89402</v>
      </c>
      <c r="C13984" s="593">
        <v>8.2650000000000001E-2</v>
      </c>
      <c r="D13984" t="s">
        <v>4731</v>
      </c>
      <c r="E13984">
        <v>4.5999999999999999E-2</v>
      </c>
      <c r="F13984">
        <v>3.6650000000000002E-2</v>
      </c>
      <c r="G13984">
        <v>0</v>
      </c>
      <c r="H13984">
        <v>0</v>
      </c>
      <c r="I13984">
        <v>0</v>
      </c>
    </row>
    <row r="13985" spans="1:9" x14ac:dyDescent="0.25">
      <c r="A13985" t="s">
        <v>727</v>
      </c>
      <c r="B13985">
        <v>89403</v>
      </c>
      <c r="C13985" s="593">
        <v>7.5999999999999998E-2</v>
      </c>
      <c r="D13985" t="s">
        <v>4732</v>
      </c>
      <c r="E13985">
        <v>4.5999999999999999E-2</v>
      </c>
      <c r="F13985">
        <v>0.03</v>
      </c>
      <c r="G13985">
        <v>0</v>
      </c>
      <c r="H13985">
        <v>0</v>
      </c>
      <c r="I13985">
        <v>0</v>
      </c>
    </row>
    <row r="13986" spans="1:9" x14ac:dyDescent="0.25">
      <c r="A13986" t="s">
        <v>727</v>
      </c>
      <c r="B13986">
        <v>89404</v>
      </c>
      <c r="C13986" s="593">
        <v>6.8500000000000005E-2</v>
      </c>
      <c r="D13986" t="s">
        <v>4733</v>
      </c>
      <c r="E13986">
        <v>4.5999999999999999E-2</v>
      </c>
      <c r="F13986">
        <v>2.2499999999999999E-2</v>
      </c>
      <c r="G13986">
        <v>0</v>
      </c>
      <c r="H13986">
        <v>0</v>
      </c>
      <c r="I13986">
        <v>0</v>
      </c>
    </row>
    <row r="13987" spans="1:9" x14ac:dyDescent="0.25">
      <c r="A13987" t="s">
        <v>727</v>
      </c>
      <c r="B13987">
        <v>89405</v>
      </c>
      <c r="C13987" s="593">
        <v>8.2650000000000001E-2</v>
      </c>
      <c r="D13987" t="s">
        <v>4731</v>
      </c>
      <c r="E13987">
        <v>4.5999999999999999E-2</v>
      </c>
      <c r="F13987">
        <v>3.6650000000000002E-2</v>
      </c>
      <c r="G13987">
        <v>0</v>
      </c>
      <c r="H13987">
        <v>0</v>
      </c>
      <c r="I13987">
        <v>0</v>
      </c>
    </row>
    <row r="13988" spans="1:9" x14ac:dyDescent="0.25">
      <c r="A13988" t="s">
        <v>727</v>
      </c>
      <c r="B13988">
        <v>89406</v>
      </c>
      <c r="C13988" s="593">
        <v>7.5999999999999998E-2</v>
      </c>
      <c r="D13988" t="s">
        <v>4734</v>
      </c>
      <c r="E13988">
        <v>4.5999999999999999E-2</v>
      </c>
      <c r="F13988">
        <v>0.03</v>
      </c>
      <c r="G13988">
        <v>0</v>
      </c>
      <c r="H13988">
        <v>0</v>
      </c>
      <c r="I13988">
        <v>0</v>
      </c>
    </row>
    <row r="13989" spans="1:9" x14ac:dyDescent="0.25">
      <c r="A13989" t="s">
        <v>727</v>
      </c>
      <c r="B13989">
        <v>89407</v>
      </c>
      <c r="C13989" s="593">
        <v>7.5999999999999998E-2</v>
      </c>
      <c r="D13989" t="s">
        <v>4734</v>
      </c>
      <c r="E13989">
        <v>4.5999999999999999E-2</v>
      </c>
      <c r="F13989">
        <v>0.03</v>
      </c>
      <c r="G13989">
        <v>0</v>
      </c>
      <c r="H13989">
        <v>0</v>
      </c>
      <c r="I13989">
        <v>0</v>
      </c>
    </row>
    <row r="13990" spans="1:9" x14ac:dyDescent="0.25">
      <c r="A13990" t="s">
        <v>727</v>
      </c>
      <c r="B13990">
        <v>89408</v>
      </c>
      <c r="C13990" s="593">
        <v>7.5999999999999998E-2</v>
      </c>
      <c r="D13990" t="s">
        <v>4735</v>
      </c>
      <c r="E13990">
        <v>4.5999999999999999E-2</v>
      </c>
      <c r="F13990">
        <v>0.03</v>
      </c>
      <c r="G13990">
        <v>0</v>
      </c>
      <c r="H13990">
        <v>0</v>
      </c>
      <c r="I13990">
        <v>0</v>
      </c>
    </row>
    <row r="13991" spans="1:9" x14ac:dyDescent="0.25">
      <c r="A13991" t="s">
        <v>727</v>
      </c>
      <c r="B13991">
        <v>89409</v>
      </c>
      <c r="C13991" s="593">
        <v>7.5999999999999998E-2</v>
      </c>
      <c r="D13991" t="s">
        <v>4722</v>
      </c>
      <c r="E13991">
        <v>4.5999999999999999E-2</v>
      </c>
      <c r="F13991">
        <v>0.03</v>
      </c>
      <c r="G13991">
        <v>0</v>
      </c>
      <c r="H13991">
        <v>0</v>
      </c>
      <c r="I13991">
        <v>0</v>
      </c>
    </row>
    <row r="13992" spans="1:9" x14ac:dyDescent="0.25">
      <c r="A13992" t="s">
        <v>727</v>
      </c>
      <c r="B13992">
        <v>89410</v>
      </c>
      <c r="C13992" s="593">
        <v>7.0999999999999994E-2</v>
      </c>
      <c r="D13992" t="s">
        <v>2055</v>
      </c>
      <c r="E13992">
        <v>4.5999999999999999E-2</v>
      </c>
      <c r="F13992">
        <v>2.5000000000000001E-2</v>
      </c>
      <c r="G13992">
        <v>0</v>
      </c>
      <c r="H13992">
        <v>0</v>
      </c>
      <c r="I13992">
        <v>0</v>
      </c>
    </row>
    <row r="13993" spans="1:9" x14ac:dyDescent="0.25">
      <c r="A13993" t="s">
        <v>727</v>
      </c>
      <c r="B13993">
        <v>89411</v>
      </c>
      <c r="C13993" s="593">
        <v>7.0999999999999994E-2</v>
      </c>
      <c r="D13993" t="s">
        <v>2055</v>
      </c>
      <c r="E13993">
        <v>4.5999999999999999E-2</v>
      </c>
      <c r="F13993">
        <v>2.5000000000000001E-2</v>
      </c>
      <c r="G13993">
        <v>0</v>
      </c>
      <c r="H13993">
        <v>0</v>
      </c>
      <c r="I13993">
        <v>0</v>
      </c>
    </row>
    <row r="13994" spans="1:9" x14ac:dyDescent="0.25">
      <c r="A13994" t="s">
        <v>727</v>
      </c>
      <c r="B13994">
        <v>89412</v>
      </c>
      <c r="C13994" s="593">
        <v>8.2650000000000001E-2</v>
      </c>
      <c r="D13994" t="s">
        <v>4731</v>
      </c>
      <c r="E13994">
        <v>4.5999999999999999E-2</v>
      </c>
      <c r="F13994">
        <v>3.6650000000000002E-2</v>
      </c>
      <c r="G13994">
        <v>0</v>
      </c>
      <c r="H13994">
        <v>0</v>
      </c>
      <c r="I13994">
        <v>0</v>
      </c>
    </row>
    <row r="13995" spans="1:9" x14ac:dyDescent="0.25">
      <c r="A13995" t="s">
        <v>727</v>
      </c>
      <c r="B13995">
        <v>89413</v>
      </c>
      <c r="C13995" s="593">
        <v>7.0999999999999994E-2</v>
      </c>
      <c r="D13995" t="s">
        <v>2055</v>
      </c>
      <c r="E13995">
        <v>4.5999999999999999E-2</v>
      </c>
      <c r="F13995">
        <v>2.5000000000000001E-2</v>
      </c>
      <c r="G13995">
        <v>0</v>
      </c>
      <c r="H13995">
        <v>0</v>
      </c>
      <c r="I13995">
        <v>0</v>
      </c>
    </row>
    <row r="13996" spans="1:9" x14ac:dyDescent="0.25">
      <c r="A13996" t="s">
        <v>727</v>
      </c>
      <c r="B13996">
        <v>89414</v>
      </c>
      <c r="C13996" s="593">
        <v>6.8500000000000005E-2</v>
      </c>
      <c r="D13996" t="s">
        <v>4733</v>
      </c>
      <c r="E13996">
        <v>4.5999999999999999E-2</v>
      </c>
      <c r="F13996">
        <v>2.2499999999999999E-2</v>
      </c>
      <c r="G13996">
        <v>0</v>
      </c>
      <c r="H13996">
        <v>0</v>
      </c>
      <c r="I13996">
        <v>0</v>
      </c>
    </row>
    <row r="13997" spans="1:9" x14ac:dyDescent="0.25">
      <c r="A13997" t="s">
        <v>727</v>
      </c>
      <c r="B13997">
        <v>89415</v>
      </c>
      <c r="C13997" s="593">
        <v>6.8500000000000005E-2</v>
      </c>
      <c r="D13997" t="s">
        <v>4736</v>
      </c>
      <c r="E13997">
        <v>4.5999999999999999E-2</v>
      </c>
      <c r="F13997">
        <v>2.2499999999999999E-2</v>
      </c>
      <c r="G13997">
        <v>0</v>
      </c>
      <c r="H13997">
        <v>0</v>
      </c>
      <c r="I13997">
        <v>0</v>
      </c>
    </row>
    <row r="13998" spans="1:9" x14ac:dyDescent="0.25">
      <c r="A13998" t="s">
        <v>727</v>
      </c>
      <c r="B13998">
        <v>89418</v>
      </c>
      <c r="C13998" s="593">
        <v>7.0999999999999994E-2</v>
      </c>
      <c r="D13998" t="s">
        <v>4737</v>
      </c>
      <c r="E13998">
        <v>4.5999999999999999E-2</v>
      </c>
      <c r="F13998">
        <v>2.5000000000000001E-2</v>
      </c>
      <c r="G13998">
        <v>0</v>
      </c>
      <c r="H13998">
        <v>0</v>
      </c>
      <c r="I13998">
        <v>0</v>
      </c>
    </row>
    <row r="13999" spans="1:9" x14ac:dyDescent="0.25">
      <c r="A13999" t="s">
        <v>727</v>
      </c>
      <c r="B13999">
        <v>89419</v>
      </c>
      <c r="C13999" s="593">
        <v>7.0999999999999994E-2</v>
      </c>
      <c r="D13999" t="s">
        <v>4738</v>
      </c>
      <c r="E13999">
        <v>4.5999999999999999E-2</v>
      </c>
      <c r="F13999">
        <v>2.5000000000000001E-2</v>
      </c>
      <c r="G13999">
        <v>0</v>
      </c>
      <c r="H13999">
        <v>0</v>
      </c>
      <c r="I13999">
        <v>0</v>
      </c>
    </row>
    <row r="14000" spans="1:9" x14ac:dyDescent="0.25">
      <c r="A14000" t="s">
        <v>727</v>
      </c>
      <c r="B14000">
        <v>89420</v>
      </c>
      <c r="C14000" s="593">
        <v>6.8500000000000005E-2</v>
      </c>
      <c r="D14000" t="s">
        <v>4736</v>
      </c>
      <c r="E14000">
        <v>4.5999999999999999E-2</v>
      </c>
      <c r="F14000">
        <v>2.2499999999999999E-2</v>
      </c>
      <c r="G14000">
        <v>0</v>
      </c>
      <c r="H14000">
        <v>0</v>
      </c>
      <c r="I14000">
        <v>0</v>
      </c>
    </row>
    <row r="14001" spans="1:9" x14ac:dyDescent="0.25">
      <c r="A14001" t="s">
        <v>727</v>
      </c>
      <c r="B14001">
        <v>89421</v>
      </c>
      <c r="C14001" s="593">
        <v>6.8500000000000005E-2</v>
      </c>
      <c r="D14001" t="s">
        <v>4733</v>
      </c>
      <c r="E14001">
        <v>4.5999999999999999E-2</v>
      </c>
      <c r="F14001">
        <v>2.2499999999999999E-2</v>
      </c>
      <c r="G14001">
        <v>0</v>
      </c>
      <c r="H14001">
        <v>0</v>
      </c>
      <c r="I14001">
        <v>0</v>
      </c>
    </row>
    <row r="14002" spans="1:9" x14ac:dyDescent="0.25">
      <c r="A14002" t="s">
        <v>727</v>
      </c>
      <c r="B14002">
        <v>89422</v>
      </c>
      <c r="C14002" s="593">
        <v>6.8500000000000005E-2</v>
      </c>
      <c r="D14002" t="s">
        <v>4736</v>
      </c>
      <c r="E14002">
        <v>4.5999999999999999E-2</v>
      </c>
      <c r="F14002">
        <v>2.2499999999999999E-2</v>
      </c>
      <c r="G14002">
        <v>0</v>
      </c>
      <c r="H14002">
        <v>0</v>
      </c>
      <c r="I14002">
        <v>0</v>
      </c>
    </row>
    <row r="14003" spans="1:9" x14ac:dyDescent="0.25">
      <c r="A14003" t="s">
        <v>727</v>
      </c>
      <c r="B14003">
        <v>89423</v>
      </c>
      <c r="C14003" s="593">
        <v>7.0999999999999994E-2</v>
      </c>
      <c r="D14003" t="s">
        <v>2055</v>
      </c>
      <c r="E14003">
        <v>4.5999999999999999E-2</v>
      </c>
      <c r="F14003">
        <v>2.5000000000000001E-2</v>
      </c>
      <c r="G14003">
        <v>0</v>
      </c>
      <c r="H14003">
        <v>0</v>
      </c>
      <c r="I14003">
        <v>0</v>
      </c>
    </row>
    <row r="14004" spans="1:9" x14ac:dyDescent="0.25">
      <c r="A14004" t="s">
        <v>727</v>
      </c>
      <c r="B14004">
        <v>89424</v>
      </c>
      <c r="C14004" s="593">
        <v>8.2650000000000001E-2</v>
      </c>
      <c r="D14004" t="s">
        <v>4731</v>
      </c>
      <c r="E14004">
        <v>4.5999999999999999E-2</v>
      </c>
      <c r="F14004">
        <v>3.6650000000000002E-2</v>
      </c>
      <c r="G14004">
        <v>0</v>
      </c>
      <c r="H14004">
        <v>0</v>
      </c>
      <c r="I14004">
        <v>0</v>
      </c>
    </row>
    <row r="14005" spans="1:9" x14ac:dyDescent="0.25">
      <c r="A14005" t="s">
        <v>727</v>
      </c>
      <c r="B14005">
        <v>89425</v>
      </c>
      <c r="C14005" s="593">
        <v>6.8500000000000005E-2</v>
      </c>
      <c r="D14005" t="s">
        <v>4733</v>
      </c>
      <c r="E14005">
        <v>4.5999999999999999E-2</v>
      </c>
      <c r="F14005">
        <v>2.2499999999999999E-2</v>
      </c>
      <c r="G14005">
        <v>0</v>
      </c>
      <c r="H14005">
        <v>0</v>
      </c>
      <c r="I14005">
        <v>0</v>
      </c>
    </row>
    <row r="14006" spans="1:9" x14ac:dyDescent="0.25">
      <c r="A14006" t="s">
        <v>727</v>
      </c>
      <c r="B14006">
        <v>89426</v>
      </c>
      <c r="C14006" s="593">
        <v>6.8500000000000005E-2</v>
      </c>
      <c r="D14006" t="s">
        <v>4733</v>
      </c>
      <c r="E14006">
        <v>4.5999999999999999E-2</v>
      </c>
      <c r="F14006">
        <v>2.2499999999999999E-2</v>
      </c>
      <c r="G14006">
        <v>0</v>
      </c>
      <c r="H14006">
        <v>0</v>
      </c>
      <c r="I14006">
        <v>0</v>
      </c>
    </row>
    <row r="14007" spans="1:9" x14ac:dyDescent="0.25">
      <c r="A14007" t="s">
        <v>727</v>
      </c>
      <c r="B14007">
        <v>89427</v>
      </c>
      <c r="C14007" s="593">
        <v>6.8500000000000005E-2</v>
      </c>
      <c r="D14007" t="s">
        <v>4736</v>
      </c>
      <c r="E14007">
        <v>4.5999999999999999E-2</v>
      </c>
      <c r="F14007">
        <v>2.2499999999999999E-2</v>
      </c>
      <c r="G14007">
        <v>0</v>
      </c>
      <c r="H14007">
        <v>0</v>
      </c>
      <c r="I14007">
        <v>0</v>
      </c>
    </row>
    <row r="14008" spans="1:9" x14ac:dyDescent="0.25">
      <c r="A14008" t="s">
        <v>727</v>
      </c>
      <c r="B14008">
        <v>89428</v>
      </c>
      <c r="C14008" s="593">
        <v>7.0999999999999994E-2</v>
      </c>
      <c r="D14008" t="s">
        <v>4739</v>
      </c>
      <c r="E14008">
        <v>4.5999999999999999E-2</v>
      </c>
      <c r="F14008">
        <v>2.5000000000000001E-2</v>
      </c>
      <c r="G14008">
        <v>0</v>
      </c>
      <c r="H14008">
        <v>0</v>
      </c>
      <c r="I14008">
        <v>0</v>
      </c>
    </row>
    <row r="14009" spans="1:9" x14ac:dyDescent="0.25">
      <c r="A14009" t="s">
        <v>727</v>
      </c>
      <c r="B14009">
        <v>89429</v>
      </c>
      <c r="C14009" s="593">
        <v>7.0999999999999994E-2</v>
      </c>
      <c r="D14009" t="s">
        <v>4740</v>
      </c>
      <c r="E14009">
        <v>4.5999999999999999E-2</v>
      </c>
      <c r="F14009">
        <v>2.5000000000000001E-2</v>
      </c>
      <c r="G14009">
        <v>0</v>
      </c>
      <c r="H14009">
        <v>0</v>
      </c>
      <c r="I14009">
        <v>0</v>
      </c>
    </row>
    <row r="14010" spans="1:9" x14ac:dyDescent="0.25">
      <c r="A14010" t="s">
        <v>727</v>
      </c>
      <c r="B14010">
        <v>89430</v>
      </c>
      <c r="C14010" s="593">
        <v>7.0999999999999994E-2</v>
      </c>
      <c r="D14010" t="s">
        <v>4739</v>
      </c>
      <c r="E14010">
        <v>4.5999999999999999E-2</v>
      </c>
      <c r="F14010">
        <v>2.5000000000000001E-2</v>
      </c>
      <c r="G14010">
        <v>0</v>
      </c>
      <c r="H14010">
        <v>0</v>
      </c>
      <c r="I14010">
        <v>0</v>
      </c>
    </row>
    <row r="14011" spans="1:9" x14ac:dyDescent="0.25">
      <c r="A14011" t="s">
        <v>727</v>
      </c>
      <c r="B14011">
        <v>89431</v>
      </c>
      <c r="C14011" s="593">
        <v>8.2650000000000001E-2</v>
      </c>
      <c r="D14011" t="s">
        <v>4741</v>
      </c>
      <c r="E14011">
        <v>4.5999999999999999E-2</v>
      </c>
      <c r="F14011">
        <v>3.6650000000000002E-2</v>
      </c>
      <c r="G14011">
        <v>0</v>
      </c>
      <c r="H14011">
        <v>0</v>
      </c>
      <c r="I14011">
        <v>0</v>
      </c>
    </row>
    <row r="14012" spans="1:9" x14ac:dyDescent="0.25">
      <c r="A14012" t="s">
        <v>727</v>
      </c>
      <c r="B14012">
        <v>89432</v>
      </c>
      <c r="C14012" s="593">
        <v>8.2650000000000001E-2</v>
      </c>
      <c r="D14012" t="s">
        <v>2953</v>
      </c>
      <c r="E14012">
        <v>4.5999999999999999E-2</v>
      </c>
      <c r="F14012">
        <v>3.6650000000000002E-2</v>
      </c>
      <c r="G14012">
        <v>0</v>
      </c>
      <c r="H14012">
        <v>0</v>
      </c>
      <c r="I14012">
        <v>0</v>
      </c>
    </row>
    <row r="14013" spans="1:9" x14ac:dyDescent="0.25">
      <c r="A14013" t="s">
        <v>727</v>
      </c>
      <c r="B14013">
        <v>89433</v>
      </c>
      <c r="C14013" s="593">
        <v>8.2650000000000001E-2</v>
      </c>
      <c r="D14013" t="s">
        <v>2953</v>
      </c>
      <c r="E14013">
        <v>4.5999999999999999E-2</v>
      </c>
      <c r="F14013">
        <v>3.6650000000000002E-2</v>
      </c>
      <c r="G14013">
        <v>0</v>
      </c>
      <c r="H14013">
        <v>0</v>
      </c>
      <c r="I14013">
        <v>0</v>
      </c>
    </row>
    <row r="14014" spans="1:9" x14ac:dyDescent="0.25">
      <c r="A14014" t="s">
        <v>727</v>
      </c>
      <c r="B14014">
        <v>89434</v>
      </c>
      <c r="C14014" s="593">
        <v>8.2650000000000001E-2</v>
      </c>
      <c r="D14014" t="s">
        <v>2953</v>
      </c>
      <c r="E14014">
        <v>4.5999999999999999E-2</v>
      </c>
      <c r="F14014">
        <v>3.6650000000000002E-2</v>
      </c>
      <c r="G14014">
        <v>0</v>
      </c>
      <c r="H14014">
        <v>0</v>
      </c>
      <c r="I14014">
        <v>0</v>
      </c>
    </row>
    <row r="14015" spans="1:9" x14ac:dyDescent="0.25">
      <c r="A14015" t="s">
        <v>727</v>
      </c>
      <c r="B14015">
        <v>89435</v>
      </c>
      <c r="C14015" s="593">
        <v>8.2650000000000001E-2</v>
      </c>
      <c r="D14015" t="s">
        <v>2953</v>
      </c>
      <c r="E14015">
        <v>4.5999999999999999E-2</v>
      </c>
      <c r="F14015">
        <v>3.6650000000000002E-2</v>
      </c>
      <c r="G14015">
        <v>0</v>
      </c>
      <c r="H14015">
        <v>0</v>
      </c>
      <c r="I14015">
        <v>0</v>
      </c>
    </row>
    <row r="14016" spans="1:9" x14ac:dyDescent="0.25">
      <c r="A14016" t="s">
        <v>727</v>
      </c>
      <c r="B14016">
        <v>89436</v>
      </c>
      <c r="C14016" s="593">
        <v>8.2650000000000001E-2</v>
      </c>
      <c r="D14016" t="s">
        <v>2953</v>
      </c>
      <c r="E14016">
        <v>4.5999999999999999E-2</v>
      </c>
      <c r="F14016">
        <v>3.6650000000000002E-2</v>
      </c>
      <c r="G14016">
        <v>0</v>
      </c>
      <c r="H14016">
        <v>0</v>
      </c>
      <c r="I14016">
        <v>0</v>
      </c>
    </row>
    <row r="14017" spans="1:9" x14ac:dyDescent="0.25">
      <c r="A14017" t="s">
        <v>727</v>
      </c>
      <c r="B14017">
        <v>89437</v>
      </c>
      <c r="C14017" s="593">
        <v>7.5999999999999998E-2</v>
      </c>
      <c r="D14017" t="s">
        <v>4732</v>
      </c>
      <c r="E14017">
        <v>4.5999999999999999E-2</v>
      </c>
      <c r="F14017">
        <v>0.03</v>
      </c>
      <c r="G14017">
        <v>0</v>
      </c>
      <c r="H14017">
        <v>0</v>
      </c>
      <c r="I14017">
        <v>0</v>
      </c>
    </row>
    <row r="14018" spans="1:9" x14ac:dyDescent="0.25">
      <c r="A14018" t="s">
        <v>727</v>
      </c>
      <c r="B14018">
        <v>89438</v>
      </c>
      <c r="C14018" s="593">
        <v>6.8500000000000005E-2</v>
      </c>
      <c r="D14018" t="s">
        <v>4733</v>
      </c>
      <c r="E14018">
        <v>4.5999999999999999E-2</v>
      </c>
      <c r="F14018">
        <v>2.2499999999999999E-2</v>
      </c>
      <c r="G14018">
        <v>0</v>
      </c>
      <c r="H14018">
        <v>0</v>
      </c>
      <c r="I14018">
        <v>0</v>
      </c>
    </row>
    <row r="14019" spans="1:9" x14ac:dyDescent="0.25">
      <c r="A14019" t="s">
        <v>727</v>
      </c>
      <c r="B14019">
        <v>89439</v>
      </c>
      <c r="C14019" s="593">
        <v>8.2650000000000001E-2</v>
      </c>
      <c r="D14019" t="s">
        <v>4741</v>
      </c>
      <c r="E14019">
        <v>4.5999999999999999E-2</v>
      </c>
      <c r="F14019">
        <v>3.6650000000000002E-2</v>
      </c>
      <c r="G14019">
        <v>0</v>
      </c>
      <c r="H14019">
        <v>0</v>
      </c>
      <c r="I14019">
        <v>0</v>
      </c>
    </row>
    <row r="14020" spans="1:9" x14ac:dyDescent="0.25">
      <c r="A14020" t="s">
        <v>727</v>
      </c>
      <c r="B14020">
        <v>89440</v>
      </c>
      <c r="C14020" s="593">
        <v>7.5999999999999998E-2</v>
      </c>
      <c r="D14020" t="s">
        <v>4732</v>
      </c>
      <c r="E14020">
        <v>4.5999999999999999E-2</v>
      </c>
      <c r="F14020">
        <v>0.03</v>
      </c>
      <c r="G14020">
        <v>0</v>
      </c>
      <c r="H14020">
        <v>0</v>
      </c>
      <c r="I14020">
        <v>0</v>
      </c>
    </row>
    <row r="14021" spans="1:9" x14ac:dyDescent="0.25">
      <c r="A14021" t="s">
        <v>727</v>
      </c>
      <c r="B14021">
        <v>89441</v>
      </c>
      <c r="C14021" s="593">
        <v>8.2650000000000001E-2</v>
      </c>
      <c r="D14021" t="s">
        <v>2953</v>
      </c>
      <c r="E14021">
        <v>4.5999999999999999E-2</v>
      </c>
      <c r="F14021">
        <v>3.6650000000000002E-2</v>
      </c>
      <c r="G14021">
        <v>0</v>
      </c>
      <c r="H14021">
        <v>0</v>
      </c>
      <c r="I14021">
        <v>0</v>
      </c>
    </row>
    <row r="14022" spans="1:9" x14ac:dyDescent="0.25">
      <c r="A14022" t="s">
        <v>727</v>
      </c>
      <c r="B14022">
        <v>89442</v>
      </c>
      <c r="C14022" s="593">
        <v>8.2650000000000001E-2</v>
      </c>
      <c r="D14022" t="s">
        <v>4731</v>
      </c>
      <c r="E14022">
        <v>4.5999999999999999E-2</v>
      </c>
      <c r="F14022">
        <v>3.6650000000000002E-2</v>
      </c>
      <c r="G14022">
        <v>0</v>
      </c>
      <c r="H14022">
        <v>0</v>
      </c>
      <c r="I14022">
        <v>0</v>
      </c>
    </row>
    <row r="14023" spans="1:9" x14ac:dyDescent="0.25">
      <c r="A14023" t="s">
        <v>727</v>
      </c>
      <c r="B14023">
        <v>89444</v>
      </c>
      <c r="C14023" s="593">
        <v>7.0999999999999994E-2</v>
      </c>
      <c r="D14023" t="s">
        <v>2055</v>
      </c>
      <c r="E14023">
        <v>4.5999999999999999E-2</v>
      </c>
      <c r="F14023">
        <v>2.5000000000000001E-2</v>
      </c>
      <c r="G14023">
        <v>0</v>
      </c>
      <c r="H14023">
        <v>0</v>
      </c>
      <c r="I14023">
        <v>0</v>
      </c>
    </row>
    <row r="14024" spans="1:9" x14ac:dyDescent="0.25">
      <c r="A14024" t="s">
        <v>727</v>
      </c>
      <c r="B14024">
        <v>89445</v>
      </c>
      <c r="C14024" s="593">
        <v>7.0999999999999994E-2</v>
      </c>
      <c r="D14024" t="s">
        <v>4737</v>
      </c>
      <c r="E14024">
        <v>4.5999999999999999E-2</v>
      </c>
      <c r="F14024">
        <v>2.5000000000000001E-2</v>
      </c>
      <c r="G14024">
        <v>0</v>
      </c>
      <c r="H14024">
        <v>0</v>
      </c>
      <c r="I14024">
        <v>0</v>
      </c>
    </row>
    <row r="14025" spans="1:9" x14ac:dyDescent="0.25">
      <c r="A14025" t="s">
        <v>727</v>
      </c>
      <c r="B14025">
        <v>89446</v>
      </c>
      <c r="C14025" s="593">
        <v>6.8500000000000005E-2</v>
      </c>
      <c r="D14025" t="s">
        <v>4742</v>
      </c>
      <c r="E14025">
        <v>4.5999999999999999E-2</v>
      </c>
      <c r="F14025">
        <v>2.2499999999999999E-2</v>
      </c>
      <c r="G14025">
        <v>0</v>
      </c>
      <c r="H14025">
        <v>0</v>
      </c>
      <c r="I14025">
        <v>0</v>
      </c>
    </row>
    <row r="14026" spans="1:9" x14ac:dyDescent="0.25">
      <c r="A14026" t="s">
        <v>727</v>
      </c>
      <c r="B14026">
        <v>89447</v>
      </c>
      <c r="C14026" s="593">
        <v>7.0999999999999994E-2</v>
      </c>
      <c r="D14026" t="s">
        <v>4743</v>
      </c>
      <c r="E14026">
        <v>4.5999999999999999E-2</v>
      </c>
      <c r="F14026">
        <v>2.5000000000000001E-2</v>
      </c>
      <c r="G14026">
        <v>0</v>
      </c>
      <c r="H14026">
        <v>0</v>
      </c>
      <c r="I14026">
        <v>0</v>
      </c>
    </row>
    <row r="14027" spans="1:9" x14ac:dyDescent="0.25">
      <c r="A14027" t="s">
        <v>727</v>
      </c>
      <c r="B14027">
        <v>89448</v>
      </c>
      <c r="C14027" s="593">
        <v>7.0999999999999994E-2</v>
      </c>
      <c r="D14027" t="s">
        <v>2055</v>
      </c>
      <c r="E14027">
        <v>4.5999999999999999E-2</v>
      </c>
      <c r="F14027">
        <v>2.5000000000000001E-2</v>
      </c>
      <c r="G14027">
        <v>0</v>
      </c>
      <c r="H14027">
        <v>0</v>
      </c>
      <c r="I14027">
        <v>0</v>
      </c>
    </row>
    <row r="14028" spans="1:9" x14ac:dyDescent="0.25">
      <c r="A14028" t="s">
        <v>727</v>
      </c>
      <c r="B14028">
        <v>89449</v>
      </c>
      <c r="C14028" s="593">
        <v>7.0999999999999994E-2</v>
      </c>
      <c r="D14028" t="s">
        <v>2055</v>
      </c>
      <c r="E14028">
        <v>4.5999999999999999E-2</v>
      </c>
      <c r="F14028">
        <v>2.5000000000000001E-2</v>
      </c>
      <c r="G14028">
        <v>0</v>
      </c>
      <c r="H14028">
        <v>0</v>
      </c>
      <c r="I14028">
        <v>0</v>
      </c>
    </row>
    <row r="14029" spans="1:9" x14ac:dyDescent="0.25">
      <c r="A14029" t="s">
        <v>727</v>
      </c>
      <c r="B14029">
        <v>89450</v>
      </c>
      <c r="C14029" s="593">
        <v>8.2650000000000001E-2</v>
      </c>
      <c r="D14029" t="s">
        <v>4731</v>
      </c>
      <c r="E14029">
        <v>4.5999999999999999E-2</v>
      </c>
      <c r="F14029">
        <v>3.6650000000000002E-2</v>
      </c>
      <c r="G14029">
        <v>0</v>
      </c>
      <c r="H14029">
        <v>0</v>
      </c>
      <c r="I14029">
        <v>0</v>
      </c>
    </row>
    <row r="14030" spans="1:9" x14ac:dyDescent="0.25">
      <c r="A14030" t="s">
        <v>727</v>
      </c>
      <c r="B14030">
        <v>89451</v>
      </c>
      <c r="C14030" s="593">
        <v>8.2650000000000001E-2</v>
      </c>
      <c r="D14030" t="s">
        <v>4731</v>
      </c>
      <c r="E14030">
        <v>4.5999999999999999E-2</v>
      </c>
      <c r="F14030">
        <v>3.6650000000000002E-2</v>
      </c>
      <c r="G14030">
        <v>0</v>
      </c>
      <c r="H14030">
        <v>0</v>
      </c>
      <c r="I14030">
        <v>0</v>
      </c>
    </row>
    <row r="14031" spans="1:9" x14ac:dyDescent="0.25">
      <c r="A14031" t="s">
        <v>727</v>
      </c>
      <c r="B14031">
        <v>89452</v>
      </c>
      <c r="C14031" s="593">
        <v>8.2650000000000001E-2</v>
      </c>
      <c r="D14031" t="s">
        <v>4731</v>
      </c>
      <c r="E14031">
        <v>4.5999999999999999E-2</v>
      </c>
      <c r="F14031">
        <v>3.6650000000000002E-2</v>
      </c>
      <c r="G14031">
        <v>0</v>
      </c>
      <c r="H14031">
        <v>0</v>
      </c>
      <c r="I14031">
        <v>0</v>
      </c>
    </row>
    <row r="14032" spans="1:9" x14ac:dyDescent="0.25">
      <c r="A14032" t="s">
        <v>727</v>
      </c>
      <c r="B14032">
        <v>89460</v>
      </c>
      <c r="C14032" s="593">
        <v>7.0999999999999994E-2</v>
      </c>
      <c r="D14032" t="s">
        <v>2055</v>
      </c>
      <c r="E14032">
        <v>4.5999999999999999E-2</v>
      </c>
      <c r="F14032">
        <v>2.5000000000000001E-2</v>
      </c>
      <c r="G14032">
        <v>0</v>
      </c>
      <c r="H14032">
        <v>0</v>
      </c>
      <c r="I14032">
        <v>0</v>
      </c>
    </row>
    <row r="14033" spans="1:9" x14ac:dyDescent="0.25">
      <c r="A14033" t="s">
        <v>727</v>
      </c>
      <c r="B14033">
        <v>89496</v>
      </c>
      <c r="C14033" s="593">
        <v>7.5999999999999998E-2</v>
      </c>
      <c r="D14033" t="s">
        <v>4735</v>
      </c>
      <c r="E14033">
        <v>4.5999999999999999E-2</v>
      </c>
      <c r="F14033">
        <v>0.03</v>
      </c>
      <c r="G14033">
        <v>0</v>
      </c>
      <c r="H14033">
        <v>0</v>
      </c>
      <c r="I14033">
        <v>0</v>
      </c>
    </row>
    <row r="14034" spans="1:9" x14ac:dyDescent="0.25">
      <c r="A14034" t="s">
        <v>727</v>
      </c>
      <c r="B14034">
        <v>89501</v>
      </c>
      <c r="C14034" s="593">
        <v>8.2650000000000001E-2</v>
      </c>
      <c r="D14034" t="s">
        <v>4741</v>
      </c>
      <c r="E14034">
        <v>4.5999999999999999E-2</v>
      </c>
      <c r="F14034">
        <v>3.6650000000000002E-2</v>
      </c>
      <c r="G14034">
        <v>0</v>
      </c>
      <c r="H14034">
        <v>0</v>
      </c>
      <c r="I14034">
        <v>0</v>
      </c>
    </row>
    <row r="14035" spans="1:9" x14ac:dyDescent="0.25">
      <c r="A14035" t="s">
        <v>727</v>
      </c>
      <c r="B14035">
        <v>89502</v>
      </c>
      <c r="C14035" s="593">
        <v>8.2650000000000001E-2</v>
      </c>
      <c r="D14035" t="s">
        <v>4741</v>
      </c>
      <c r="E14035">
        <v>4.5999999999999999E-2</v>
      </c>
      <c r="F14035">
        <v>3.6650000000000002E-2</v>
      </c>
      <c r="G14035">
        <v>0</v>
      </c>
      <c r="H14035">
        <v>0</v>
      </c>
      <c r="I14035">
        <v>0</v>
      </c>
    </row>
    <row r="14036" spans="1:9" x14ac:dyDescent="0.25">
      <c r="A14036" t="s">
        <v>727</v>
      </c>
      <c r="B14036">
        <v>89503</v>
      </c>
      <c r="C14036" s="593">
        <v>8.2650000000000001E-2</v>
      </c>
      <c r="D14036" t="s">
        <v>4741</v>
      </c>
      <c r="E14036">
        <v>4.5999999999999999E-2</v>
      </c>
      <c r="F14036">
        <v>3.6650000000000002E-2</v>
      </c>
      <c r="G14036">
        <v>0</v>
      </c>
      <c r="H14036">
        <v>0</v>
      </c>
      <c r="I14036">
        <v>0</v>
      </c>
    </row>
    <row r="14037" spans="1:9" x14ac:dyDescent="0.25">
      <c r="A14037" t="s">
        <v>727</v>
      </c>
      <c r="B14037">
        <v>89504</v>
      </c>
      <c r="C14037" s="593">
        <v>8.2650000000000001E-2</v>
      </c>
      <c r="D14037" t="s">
        <v>4741</v>
      </c>
      <c r="E14037">
        <v>4.5999999999999999E-2</v>
      </c>
      <c r="F14037">
        <v>3.6650000000000002E-2</v>
      </c>
      <c r="G14037">
        <v>0</v>
      </c>
      <c r="H14037">
        <v>0</v>
      </c>
      <c r="I14037">
        <v>0</v>
      </c>
    </row>
    <row r="14038" spans="1:9" x14ac:dyDescent="0.25">
      <c r="A14038" t="s">
        <v>727</v>
      </c>
      <c r="B14038">
        <v>89505</v>
      </c>
      <c r="C14038" s="593">
        <v>8.2650000000000001E-2</v>
      </c>
      <c r="D14038" t="s">
        <v>4741</v>
      </c>
      <c r="E14038">
        <v>4.5999999999999999E-2</v>
      </c>
      <c r="F14038">
        <v>3.6650000000000002E-2</v>
      </c>
      <c r="G14038">
        <v>0</v>
      </c>
      <c r="H14038">
        <v>0</v>
      </c>
      <c r="I14038">
        <v>0</v>
      </c>
    </row>
    <row r="14039" spans="1:9" x14ac:dyDescent="0.25">
      <c r="A14039" t="s">
        <v>727</v>
      </c>
      <c r="B14039">
        <v>89506</v>
      </c>
      <c r="C14039" s="593">
        <v>8.2650000000000001E-2</v>
      </c>
      <c r="D14039" t="s">
        <v>4741</v>
      </c>
      <c r="E14039">
        <v>4.5999999999999999E-2</v>
      </c>
      <c r="F14039">
        <v>3.6650000000000002E-2</v>
      </c>
      <c r="G14039">
        <v>0</v>
      </c>
      <c r="H14039">
        <v>0</v>
      </c>
      <c r="I14039">
        <v>0</v>
      </c>
    </row>
    <row r="14040" spans="1:9" x14ac:dyDescent="0.25">
      <c r="A14040" t="s">
        <v>727</v>
      </c>
      <c r="B14040">
        <v>89507</v>
      </c>
      <c r="C14040" s="593">
        <v>8.2650000000000001E-2</v>
      </c>
      <c r="D14040" t="s">
        <v>4741</v>
      </c>
      <c r="E14040">
        <v>4.5999999999999999E-2</v>
      </c>
      <c r="F14040">
        <v>3.6650000000000002E-2</v>
      </c>
      <c r="G14040">
        <v>0</v>
      </c>
      <c r="H14040">
        <v>0</v>
      </c>
      <c r="I14040">
        <v>0</v>
      </c>
    </row>
    <row r="14041" spans="1:9" x14ac:dyDescent="0.25">
      <c r="A14041" t="s">
        <v>727</v>
      </c>
      <c r="B14041">
        <v>89508</v>
      </c>
      <c r="C14041" s="593">
        <v>8.2650000000000001E-2</v>
      </c>
      <c r="D14041" t="s">
        <v>4741</v>
      </c>
      <c r="E14041">
        <v>4.5999999999999999E-2</v>
      </c>
      <c r="F14041">
        <v>3.6650000000000002E-2</v>
      </c>
      <c r="G14041">
        <v>0</v>
      </c>
      <c r="H14041">
        <v>0</v>
      </c>
      <c r="I14041">
        <v>0</v>
      </c>
    </row>
    <row r="14042" spans="1:9" x14ac:dyDescent="0.25">
      <c r="A14042" t="s">
        <v>727</v>
      </c>
      <c r="B14042">
        <v>89509</v>
      </c>
      <c r="C14042" s="593">
        <v>8.2650000000000001E-2</v>
      </c>
      <c r="D14042" t="s">
        <v>4741</v>
      </c>
      <c r="E14042">
        <v>4.5999999999999999E-2</v>
      </c>
      <c r="F14042">
        <v>3.6650000000000002E-2</v>
      </c>
      <c r="G14042">
        <v>0</v>
      </c>
      <c r="H14042">
        <v>0</v>
      </c>
      <c r="I14042">
        <v>0</v>
      </c>
    </row>
    <row r="14043" spans="1:9" x14ac:dyDescent="0.25">
      <c r="A14043" t="s">
        <v>727</v>
      </c>
      <c r="B14043">
        <v>89510</v>
      </c>
      <c r="C14043" s="593">
        <v>8.2650000000000001E-2</v>
      </c>
      <c r="D14043" t="s">
        <v>4741</v>
      </c>
      <c r="E14043">
        <v>4.5999999999999999E-2</v>
      </c>
      <c r="F14043">
        <v>3.6650000000000002E-2</v>
      </c>
      <c r="G14043">
        <v>0</v>
      </c>
      <c r="H14043">
        <v>0</v>
      </c>
      <c r="I14043">
        <v>0</v>
      </c>
    </row>
    <row r="14044" spans="1:9" x14ac:dyDescent="0.25">
      <c r="A14044" t="s">
        <v>727</v>
      </c>
      <c r="B14044">
        <v>89511</v>
      </c>
      <c r="C14044" s="593">
        <v>8.2650000000000001E-2</v>
      </c>
      <c r="D14044" t="s">
        <v>4741</v>
      </c>
      <c r="E14044">
        <v>4.5999999999999999E-2</v>
      </c>
      <c r="F14044">
        <v>3.6650000000000002E-2</v>
      </c>
      <c r="G14044">
        <v>0</v>
      </c>
      <c r="H14044">
        <v>0</v>
      </c>
      <c r="I14044">
        <v>0</v>
      </c>
    </row>
    <row r="14045" spans="1:9" x14ac:dyDescent="0.25">
      <c r="A14045" t="s">
        <v>727</v>
      </c>
      <c r="B14045">
        <v>89512</v>
      </c>
      <c r="C14045" s="593">
        <v>8.2650000000000001E-2</v>
      </c>
      <c r="D14045" t="s">
        <v>4741</v>
      </c>
      <c r="E14045">
        <v>4.5999999999999999E-2</v>
      </c>
      <c r="F14045">
        <v>3.6650000000000002E-2</v>
      </c>
      <c r="G14045">
        <v>0</v>
      </c>
      <c r="H14045">
        <v>0</v>
      </c>
      <c r="I14045">
        <v>0</v>
      </c>
    </row>
    <row r="14046" spans="1:9" x14ac:dyDescent="0.25">
      <c r="A14046" t="s">
        <v>727</v>
      </c>
      <c r="B14046">
        <v>89513</v>
      </c>
      <c r="C14046" s="593">
        <v>8.2650000000000001E-2</v>
      </c>
      <c r="D14046" t="s">
        <v>4741</v>
      </c>
      <c r="E14046">
        <v>4.5999999999999999E-2</v>
      </c>
      <c r="F14046">
        <v>3.6650000000000002E-2</v>
      </c>
      <c r="G14046">
        <v>0</v>
      </c>
      <c r="H14046">
        <v>0</v>
      </c>
      <c r="I14046">
        <v>0</v>
      </c>
    </row>
    <row r="14047" spans="1:9" x14ac:dyDescent="0.25">
      <c r="A14047" t="s">
        <v>727</v>
      </c>
      <c r="B14047">
        <v>89515</v>
      </c>
      <c r="C14047" s="593">
        <v>8.2650000000000001E-2</v>
      </c>
      <c r="D14047" t="s">
        <v>4741</v>
      </c>
      <c r="E14047">
        <v>4.5999999999999999E-2</v>
      </c>
      <c r="F14047">
        <v>3.6650000000000002E-2</v>
      </c>
      <c r="G14047">
        <v>0</v>
      </c>
      <c r="H14047">
        <v>0</v>
      </c>
      <c r="I14047">
        <v>0</v>
      </c>
    </row>
    <row r="14048" spans="1:9" x14ac:dyDescent="0.25">
      <c r="A14048" t="s">
        <v>727</v>
      </c>
      <c r="B14048">
        <v>89519</v>
      </c>
      <c r="C14048" s="593">
        <v>8.2650000000000001E-2</v>
      </c>
      <c r="D14048" t="s">
        <v>4741</v>
      </c>
      <c r="E14048">
        <v>4.5999999999999999E-2</v>
      </c>
      <c r="F14048">
        <v>3.6650000000000002E-2</v>
      </c>
      <c r="G14048">
        <v>0</v>
      </c>
      <c r="H14048">
        <v>0</v>
      </c>
      <c r="I14048">
        <v>0</v>
      </c>
    </row>
    <row r="14049" spans="1:9" x14ac:dyDescent="0.25">
      <c r="A14049" t="s">
        <v>727</v>
      </c>
      <c r="B14049">
        <v>89520</v>
      </c>
      <c r="C14049" s="593">
        <v>8.2650000000000001E-2</v>
      </c>
      <c r="D14049" t="s">
        <v>4741</v>
      </c>
      <c r="E14049">
        <v>4.5999999999999999E-2</v>
      </c>
      <c r="F14049">
        <v>3.6650000000000002E-2</v>
      </c>
      <c r="G14049">
        <v>0</v>
      </c>
      <c r="H14049">
        <v>0</v>
      </c>
      <c r="I14049">
        <v>0</v>
      </c>
    </row>
    <row r="14050" spans="1:9" x14ac:dyDescent="0.25">
      <c r="A14050" t="s">
        <v>727</v>
      </c>
      <c r="B14050">
        <v>89521</v>
      </c>
      <c r="C14050" s="593">
        <v>8.2650000000000001E-2</v>
      </c>
      <c r="D14050" t="s">
        <v>4741</v>
      </c>
      <c r="E14050">
        <v>4.5999999999999999E-2</v>
      </c>
      <c r="F14050">
        <v>3.6650000000000002E-2</v>
      </c>
      <c r="G14050">
        <v>0</v>
      </c>
      <c r="H14050">
        <v>0</v>
      </c>
      <c r="I14050">
        <v>0</v>
      </c>
    </row>
    <row r="14051" spans="1:9" x14ac:dyDescent="0.25">
      <c r="A14051" t="s">
        <v>727</v>
      </c>
      <c r="B14051">
        <v>89523</v>
      </c>
      <c r="C14051" s="593">
        <v>8.2650000000000001E-2</v>
      </c>
      <c r="D14051" t="s">
        <v>4741</v>
      </c>
      <c r="E14051">
        <v>4.5999999999999999E-2</v>
      </c>
      <c r="F14051">
        <v>3.6650000000000002E-2</v>
      </c>
      <c r="G14051">
        <v>0</v>
      </c>
      <c r="H14051">
        <v>0</v>
      </c>
      <c r="I14051">
        <v>0</v>
      </c>
    </row>
    <row r="14052" spans="1:9" x14ac:dyDescent="0.25">
      <c r="A14052" t="s">
        <v>727</v>
      </c>
      <c r="B14052">
        <v>89533</v>
      </c>
      <c r="C14052" s="593">
        <v>8.2650000000000001E-2</v>
      </c>
      <c r="D14052" t="s">
        <v>4741</v>
      </c>
      <c r="E14052">
        <v>4.5999999999999999E-2</v>
      </c>
      <c r="F14052">
        <v>3.6650000000000002E-2</v>
      </c>
      <c r="G14052">
        <v>0</v>
      </c>
      <c r="H14052">
        <v>0</v>
      </c>
      <c r="I14052">
        <v>0</v>
      </c>
    </row>
    <row r="14053" spans="1:9" x14ac:dyDescent="0.25">
      <c r="A14053" t="s">
        <v>727</v>
      </c>
      <c r="B14053">
        <v>89555</v>
      </c>
      <c r="C14053" s="593">
        <v>8.2650000000000001E-2</v>
      </c>
      <c r="D14053" t="s">
        <v>4741</v>
      </c>
      <c r="E14053">
        <v>4.5999999999999999E-2</v>
      </c>
      <c r="F14053">
        <v>3.6650000000000002E-2</v>
      </c>
      <c r="G14053">
        <v>0</v>
      </c>
      <c r="H14053">
        <v>0</v>
      </c>
      <c r="I14053">
        <v>0</v>
      </c>
    </row>
    <row r="14054" spans="1:9" x14ac:dyDescent="0.25">
      <c r="A14054" t="s">
        <v>727</v>
      </c>
      <c r="B14054">
        <v>89557</v>
      </c>
      <c r="C14054" s="593">
        <v>8.2650000000000001E-2</v>
      </c>
      <c r="D14054" t="s">
        <v>4741</v>
      </c>
      <c r="E14054">
        <v>4.5999999999999999E-2</v>
      </c>
      <c r="F14054">
        <v>3.6650000000000002E-2</v>
      </c>
      <c r="G14054">
        <v>0</v>
      </c>
      <c r="H14054">
        <v>0</v>
      </c>
      <c r="I14054">
        <v>0</v>
      </c>
    </row>
    <row r="14055" spans="1:9" x14ac:dyDescent="0.25">
      <c r="A14055" t="s">
        <v>727</v>
      </c>
      <c r="B14055">
        <v>89570</v>
      </c>
      <c r="C14055" s="593">
        <v>8.2650000000000001E-2</v>
      </c>
      <c r="D14055" t="s">
        <v>4741</v>
      </c>
      <c r="E14055">
        <v>4.5999999999999999E-2</v>
      </c>
      <c r="F14055">
        <v>3.6650000000000002E-2</v>
      </c>
      <c r="G14055">
        <v>0</v>
      </c>
      <c r="H14055">
        <v>0</v>
      </c>
      <c r="I14055">
        <v>0</v>
      </c>
    </row>
    <row r="14056" spans="1:9" x14ac:dyDescent="0.25">
      <c r="A14056" t="s">
        <v>727</v>
      </c>
      <c r="B14056">
        <v>89595</v>
      </c>
      <c r="C14056" s="593">
        <v>8.2650000000000001E-2</v>
      </c>
      <c r="D14056" t="s">
        <v>4741</v>
      </c>
      <c r="E14056">
        <v>4.5999999999999999E-2</v>
      </c>
      <c r="F14056">
        <v>3.6650000000000002E-2</v>
      </c>
      <c r="G14056">
        <v>0</v>
      </c>
      <c r="H14056">
        <v>0</v>
      </c>
      <c r="I14056">
        <v>0</v>
      </c>
    </row>
    <row r="14057" spans="1:9" x14ac:dyDescent="0.25">
      <c r="A14057" t="s">
        <v>727</v>
      </c>
      <c r="B14057">
        <v>89599</v>
      </c>
      <c r="C14057" s="593">
        <v>8.2650000000000001E-2</v>
      </c>
      <c r="D14057" t="s">
        <v>4741</v>
      </c>
      <c r="E14057">
        <v>4.5999999999999999E-2</v>
      </c>
      <c r="F14057">
        <v>3.6650000000000002E-2</v>
      </c>
      <c r="G14057">
        <v>0</v>
      </c>
      <c r="H14057">
        <v>0</v>
      </c>
      <c r="I14057">
        <v>0</v>
      </c>
    </row>
    <row r="14058" spans="1:9" x14ac:dyDescent="0.25">
      <c r="A14058" t="s">
        <v>727</v>
      </c>
      <c r="B14058">
        <v>89701</v>
      </c>
      <c r="C14058" s="593">
        <v>7.5999999999999998E-2</v>
      </c>
      <c r="D14058" t="s">
        <v>4744</v>
      </c>
      <c r="E14058">
        <v>4.5999999999999999E-2</v>
      </c>
      <c r="F14058">
        <v>0.03</v>
      </c>
      <c r="G14058">
        <v>0</v>
      </c>
      <c r="H14058">
        <v>0</v>
      </c>
      <c r="I14058">
        <v>0</v>
      </c>
    </row>
    <row r="14059" spans="1:9" x14ac:dyDescent="0.25">
      <c r="A14059" t="s">
        <v>727</v>
      </c>
      <c r="B14059">
        <v>89702</v>
      </c>
      <c r="C14059" s="593">
        <v>7.5999999999999998E-2</v>
      </c>
      <c r="D14059" t="s">
        <v>4744</v>
      </c>
      <c r="E14059">
        <v>4.5999999999999999E-2</v>
      </c>
      <c r="F14059">
        <v>0.03</v>
      </c>
      <c r="G14059">
        <v>0</v>
      </c>
      <c r="H14059">
        <v>0</v>
      </c>
      <c r="I14059">
        <v>0</v>
      </c>
    </row>
    <row r="14060" spans="1:9" x14ac:dyDescent="0.25">
      <c r="A14060" t="s">
        <v>727</v>
      </c>
      <c r="B14060">
        <v>89703</v>
      </c>
      <c r="C14060" s="593">
        <v>8.2650000000000001E-2</v>
      </c>
      <c r="D14060" t="s">
        <v>4731</v>
      </c>
      <c r="E14060">
        <v>4.5999999999999999E-2</v>
      </c>
      <c r="F14060">
        <v>3.6650000000000002E-2</v>
      </c>
      <c r="G14060">
        <v>0</v>
      </c>
      <c r="H14060">
        <v>0</v>
      </c>
      <c r="I14060">
        <v>0</v>
      </c>
    </row>
    <row r="14061" spans="1:9" x14ac:dyDescent="0.25">
      <c r="A14061" t="s">
        <v>727</v>
      </c>
      <c r="B14061">
        <v>89704</v>
      </c>
      <c r="C14061" s="593">
        <v>8.2650000000000001E-2</v>
      </c>
      <c r="D14061" t="s">
        <v>4731</v>
      </c>
      <c r="E14061">
        <v>4.5999999999999999E-2</v>
      </c>
      <c r="F14061">
        <v>3.6650000000000002E-2</v>
      </c>
      <c r="G14061">
        <v>0</v>
      </c>
      <c r="H14061">
        <v>0</v>
      </c>
      <c r="I14061">
        <v>0</v>
      </c>
    </row>
    <row r="14062" spans="1:9" x14ac:dyDescent="0.25">
      <c r="A14062" t="s">
        <v>727</v>
      </c>
      <c r="B14062">
        <v>89705</v>
      </c>
      <c r="C14062" s="593">
        <v>7.5999999999999998E-2</v>
      </c>
      <c r="D14062" t="s">
        <v>4744</v>
      </c>
      <c r="E14062">
        <v>4.5999999999999999E-2</v>
      </c>
      <c r="F14062">
        <v>0.03</v>
      </c>
      <c r="G14062">
        <v>0</v>
      </c>
      <c r="H14062">
        <v>0</v>
      </c>
      <c r="I14062">
        <v>0</v>
      </c>
    </row>
    <row r="14063" spans="1:9" x14ac:dyDescent="0.25">
      <c r="A14063" t="s">
        <v>727</v>
      </c>
      <c r="B14063">
        <v>89706</v>
      </c>
      <c r="C14063" s="593">
        <v>7.5999999999999998E-2</v>
      </c>
      <c r="D14063" t="s">
        <v>4744</v>
      </c>
      <c r="E14063">
        <v>4.5999999999999999E-2</v>
      </c>
      <c r="F14063">
        <v>0.03</v>
      </c>
      <c r="G14063">
        <v>0</v>
      </c>
      <c r="H14063">
        <v>0</v>
      </c>
      <c r="I14063">
        <v>0</v>
      </c>
    </row>
    <row r="14064" spans="1:9" x14ac:dyDescent="0.25">
      <c r="A14064" t="s">
        <v>727</v>
      </c>
      <c r="B14064">
        <v>89711</v>
      </c>
      <c r="C14064" s="593">
        <v>7.5999999999999998E-2</v>
      </c>
      <c r="D14064" t="s">
        <v>4744</v>
      </c>
      <c r="E14064">
        <v>4.5999999999999999E-2</v>
      </c>
      <c r="F14064">
        <v>0.03</v>
      </c>
      <c r="G14064">
        <v>0</v>
      </c>
      <c r="H14064">
        <v>0</v>
      </c>
      <c r="I14064">
        <v>0</v>
      </c>
    </row>
    <row r="14065" spans="1:9" x14ac:dyDescent="0.25">
      <c r="A14065" t="s">
        <v>727</v>
      </c>
      <c r="B14065">
        <v>89712</v>
      </c>
      <c r="C14065" s="593">
        <v>7.5999999999999998E-2</v>
      </c>
      <c r="D14065" t="s">
        <v>4744</v>
      </c>
      <c r="E14065">
        <v>4.5999999999999999E-2</v>
      </c>
      <c r="F14065">
        <v>0.03</v>
      </c>
      <c r="G14065">
        <v>0</v>
      </c>
      <c r="H14065">
        <v>0</v>
      </c>
      <c r="I14065">
        <v>0</v>
      </c>
    </row>
    <row r="14066" spans="1:9" x14ac:dyDescent="0.25">
      <c r="A14066" t="s">
        <v>727</v>
      </c>
      <c r="B14066">
        <v>89713</v>
      </c>
      <c r="C14066" s="593">
        <v>7.5999999999999998E-2</v>
      </c>
      <c r="D14066" t="s">
        <v>4744</v>
      </c>
      <c r="E14066">
        <v>4.5999999999999999E-2</v>
      </c>
      <c r="F14066">
        <v>0.03</v>
      </c>
      <c r="G14066">
        <v>0</v>
      </c>
      <c r="H14066">
        <v>0</v>
      </c>
      <c r="I14066">
        <v>0</v>
      </c>
    </row>
    <row r="14067" spans="1:9" x14ac:dyDescent="0.25">
      <c r="A14067" t="s">
        <v>727</v>
      </c>
      <c r="B14067">
        <v>89714</v>
      </c>
      <c r="C14067" s="593">
        <v>7.5999999999999998E-2</v>
      </c>
      <c r="D14067" t="s">
        <v>4744</v>
      </c>
      <c r="E14067">
        <v>4.5999999999999999E-2</v>
      </c>
      <c r="F14067">
        <v>0.03</v>
      </c>
      <c r="G14067">
        <v>0</v>
      </c>
      <c r="H14067">
        <v>0</v>
      </c>
      <c r="I14067">
        <v>0</v>
      </c>
    </row>
    <row r="14068" spans="1:9" x14ac:dyDescent="0.25">
      <c r="A14068" t="s">
        <v>727</v>
      </c>
      <c r="B14068">
        <v>89721</v>
      </c>
      <c r="C14068" s="593">
        <v>7.5999999999999998E-2</v>
      </c>
      <c r="D14068" t="s">
        <v>4744</v>
      </c>
      <c r="E14068">
        <v>4.5999999999999999E-2</v>
      </c>
      <c r="F14068">
        <v>0.03</v>
      </c>
      <c r="G14068">
        <v>0</v>
      </c>
      <c r="H14068">
        <v>0</v>
      </c>
      <c r="I14068">
        <v>0</v>
      </c>
    </row>
    <row r="14069" spans="1:9" x14ac:dyDescent="0.25">
      <c r="A14069" t="s">
        <v>727</v>
      </c>
      <c r="B14069">
        <v>89801</v>
      </c>
      <c r="C14069" s="593">
        <v>7.0999999999999994E-2</v>
      </c>
      <c r="D14069" t="s">
        <v>4745</v>
      </c>
      <c r="E14069">
        <v>4.5999999999999999E-2</v>
      </c>
      <c r="F14069">
        <v>2.5000000000000001E-2</v>
      </c>
      <c r="G14069">
        <v>0</v>
      </c>
      <c r="H14069">
        <v>0</v>
      </c>
      <c r="I14069">
        <v>0</v>
      </c>
    </row>
    <row r="14070" spans="1:9" x14ac:dyDescent="0.25">
      <c r="A14070" t="s">
        <v>727</v>
      </c>
      <c r="B14070">
        <v>89802</v>
      </c>
      <c r="C14070" s="593">
        <v>7.0999999999999994E-2</v>
      </c>
      <c r="D14070" t="s">
        <v>4745</v>
      </c>
      <c r="E14070">
        <v>4.5999999999999999E-2</v>
      </c>
      <c r="F14070">
        <v>2.5000000000000001E-2</v>
      </c>
      <c r="G14070">
        <v>0</v>
      </c>
      <c r="H14070">
        <v>0</v>
      </c>
      <c r="I14070">
        <v>0</v>
      </c>
    </row>
    <row r="14071" spans="1:9" x14ac:dyDescent="0.25">
      <c r="A14071" t="s">
        <v>727</v>
      </c>
      <c r="B14071">
        <v>89803</v>
      </c>
      <c r="C14071" s="593">
        <v>7.0999999999999994E-2</v>
      </c>
      <c r="D14071" t="s">
        <v>4745</v>
      </c>
      <c r="E14071">
        <v>4.5999999999999999E-2</v>
      </c>
      <c r="F14071">
        <v>2.5000000000000001E-2</v>
      </c>
      <c r="G14071">
        <v>0</v>
      </c>
      <c r="H14071">
        <v>0</v>
      </c>
      <c r="I14071">
        <v>0</v>
      </c>
    </row>
    <row r="14072" spans="1:9" x14ac:dyDescent="0.25">
      <c r="A14072" t="s">
        <v>727</v>
      </c>
      <c r="B14072">
        <v>89815</v>
      </c>
      <c r="C14072" s="593">
        <v>7.0999999999999994E-2</v>
      </c>
      <c r="D14072" t="s">
        <v>4745</v>
      </c>
      <c r="E14072">
        <v>4.5999999999999999E-2</v>
      </c>
      <c r="F14072">
        <v>2.5000000000000001E-2</v>
      </c>
      <c r="G14072">
        <v>0</v>
      </c>
      <c r="H14072">
        <v>0</v>
      </c>
      <c r="I14072">
        <v>0</v>
      </c>
    </row>
    <row r="14073" spans="1:9" x14ac:dyDescent="0.25">
      <c r="A14073" t="s">
        <v>727</v>
      </c>
      <c r="B14073">
        <v>89820</v>
      </c>
      <c r="C14073" s="593">
        <v>7.0999999999999994E-2</v>
      </c>
      <c r="D14073" t="s">
        <v>4729</v>
      </c>
      <c r="E14073">
        <v>4.5999999999999999E-2</v>
      </c>
      <c r="F14073">
        <v>2.5000000000000001E-2</v>
      </c>
      <c r="G14073">
        <v>0</v>
      </c>
      <c r="H14073">
        <v>0</v>
      </c>
      <c r="I14073">
        <v>0</v>
      </c>
    </row>
    <row r="14074" spans="1:9" x14ac:dyDescent="0.25">
      <c r="A14074" t="s">
        <v>727</v>
      </c>
      <c r="B14074">
        <v>89821</v>
      </c>
      <c r="C14074" s="593">
        <v>6.8500000000000005E-2</v>
      </c>
      <c r="D14074" t="s">
        <v>1954</v>
      </c>
      <c r="E14074">
        <v>4.5999999999999999E-2</v>
      </c>
      <c r="F14074">
        <v>2.2499999999999999E-2</v>
      </c>
      <c r="G14074">
        <v>0</v>
      </c>
      <c r="H14074">
        <v>0</v>
      </c>
      <c r="I14074">
        <v>0</v>
      </c>
    </row>
    <row r="14075" spans="1:9" x14ac:dyDescent="0.25">
      <c r="A14075" t="s">
        <v>727</v>
      </c>
      <c r="B14075">
        <v>89822</v>
      </c>
      <c r="C14075" s="593">
        <v>7.0999999999999994E-2</v>
      </c>
      <c r="D14075" t="s">
        <v>4746</v>
      </c>
      <c r="E14075">
        <v>4.5999999999999999E-2</v>
      </c>
      <c r="F14075">
        <v>2.5000000000000001E-2</v>
      </c>
      <c r="G14075">
        <v>0</v>
      </c>
      <c r="H14075">
        <v>0</v>
      </c>
      <c r="I14075">
        <v>0</v>
      </c>
    </row>
    <row r="14076" spans="1:9" x14ac:dyDescent="0.25">
      <c r="A14076" t="s">
        <v>727</v>
      </c>
      <c r="B14076">
        <v>89823</v>
      </c>
      <c r="C14076" s="593">
        <v>7.0999999999999994E-2</v>
      </c>
      <c r="D14076" t="s">
        <v>4745</v>
      </c>
      <c r="E14076">
        <v>4.5999999999999999E-2</v>
      </c>
      <c r="F14076">
        <v>2.5000000000000001E-2</v>
      </c>
      <c r="G14076">
        <v>0</v>
      </c>
      <c r="H14076">
        <v>0</v>
      </c>
      <c r="I14076">
        <v>0</v>
      </c>
    </row>
    <row r="14077" spans="1:9" x14ac:dyDescent="0.25">
      <c r="A14077" t="s">
        <v>727</v>
      </c>
      <c r="B14077">
        <v>89825</v>
      </c>
      <c r="C14077" s="593">
        <v>7.0999999999999994E-2</v>
      </c>
      <c r="D14077" t="s">
        <v>4745</v>
      </c>
      <c r="E14077">
        <v>4.5999999999999999E-2</v>
      </c>
      <c r="F14077">
        <v>2.5000000000000001E-2</v>
      </c>
      <c r="G14077">
        <v>0</v>
      </c>
      <c r="H14077">
        <v>0</v>
      </c>
      <c r="I14077">
        <v>0</v>
      </c>
    </row>
    <row r="14078" spans="1:9" x14ac:dyDescent="0.25">
      <c r="A14078" t="s">
        <v>727</v>
      </c>
      <c r="B14078">
        <v>89826</v>
      </c>
      <c r="C14078" s="593">
        <v>7.0999999999999994E-2</v>
      </c>
      <c r="D14078" t="s">
        <v>4745</v>
      </c>
      <c r="E14078">
        <v>4.5999999999999999E-2</v>
      </c>
      <c r="F14078">
        <v>2.5000000000000001E-2</v>
      </c>
      <c r="G14078">
        <v>0</v>
      </c>
      <c r="H14078">
        <v>0</v>
      </c>
      <c r="I14078">
        <v>0</v>
      </c>
    </row>
    <row r="14079" spans="1:9" x14ac:dyDescent="0.25">
      <c r="A14079" t="s">
        <v>727</v>
      </c>
      <c r="B14079">
        <v>89828</v>
      </c>
      <c r="C14079" s="593">
        <v>7.0999999999999994E-2</v>
      </c>
      <c r="D14079" t="s">
        <v>4745</v>
      </c>
      <c r="E14079">
        <v>4.5999999999999999E-2</v>
      </c>
      <c r="F14079">
        <v>2.5000000000000001E-2</v>
      </c>
      <c r="G14079">
        <v>0</v>
      </c>
      <c r="H14079">
        <v>0</v>
      </c>
      <c r="I14079">
        <v>0</v>
      </c>
    </row>
    <row r="14080" spans="1:9" x14ac:dyDescent="0.25">
      <c r="A14080" t="s">
        <v>727</v>
      </c>
      <c r="B14080">
        <v>89830</v>
      </c>
      <c r="C14080" s="593">
        <v>7.0999999999999994E-2</v>
      </c>
      <c r="D14080" t="s">
        <v>4745</v>
      </c>
      <c r="E14080">
        <v>4.5999999999999999E-2</v>
      </c>
      <c r="F14080">
        <v>2.5000000000000001E-2</v>
      </c>
      <c r="G14080">
        <v>0</v>
      </c>
      <c r="H14080">
        <v>0</v>
      </c>
      <c r="I14080">
        <v>0</v>
      </c>
    </row>
    <row r="14081" spans="1:9" x14ac:dyDescent="0.25">
      <c r="A14081" t="s">
        <v>727</v>
      </c>
      <c r="B14081">
        <v>89831</v>
      </c>
      <c r="C14081" s="593">
        <v>7.0999999999999994E-2</v>
      </c>
      <c r="D14081" t="s">
        <v>4745</v>
      </c>
      <c r="E14081">
        <v>4.5999999999999999E-2</v>
      </c>
      <c r="F14081">
        <v>2.5000000000000001E-2</v>
      </c>
      <c r="G14081">
        <v>0</v>
      </c>
      <c r="H14081">
        <v>0</v>
      </c>
      <c r="I14081">
        <v>0</v>
      </c>
    </row>
    <row r="14082" spans="1:9" x14ac:dyDescent="0.25">
      <c r="A14082" t="s">
        <v>727</v>
      </c>
      <c r="B14082">
        <v>89832</v>
      </c>
      <c r="C14082" s="593">
        <v>7.0999999999999994E-2</v>
      </c>
      <c r="D14082" t="s">
        <v>4745</v>
      </c>
      <c r="E14082">
        <v>4.5999999999999999E-2</v>
      </c>
      <c r="F14082">
        <v>2.5000000000000001E-2</v>
      </c>
      <c r="G14082">
        <v>0</v>
      </c>
      <c r="H14082">
        <v>0</v>
      </c>
      <c r="I14082">
        <v>0</v>
      </c>
    </row>
    <row r="14083" spans="1:9" x14ac:dyDescent="0.25">
      <c r="A14083" t="s">
        <v>727</v>
      </c>
      <c r="B14083">
        <v>89833</v>
      </c>
      <c r="C14083" s="593">
        <v>7.0999999999999994E-2</v>
      </c>
      <c r="D14083" t="s">
        <v>4745</v>
      </c>
      <c r="E14083">
        <v>4.5999999999999999E-2</v>
      </c>
      <c r="F14083">
        <v>2.5000000000000001E-2</v>
      </c>
      <c r="G14083">
        <v>0</v>
      </c>
      <c r="H14083">
        <v>0</v>
      </c>
      <c r="I14083">
        <v>0</v>
      </c>
    </row>
    <row r="14084" spans="1:9" x14ac:dyDescent="0.25">
      <c r="A14084" t="s">
        <v>727</v>
      </c>
      <c r="B14084">
        <v>89834</v>
      </c>
      <c r="C14084" s="593">
        <v>7.0999999999999994E-2</v>
      </c>
      <c r="D14084" t="s">
        <v>4745</v>
      </c>
      <c r="E14084">
        <v>4.5999999999999999E-2</v>
      </c>
      <c r="F14084">
        <v>2.5000000000000001E-2</v>
      </c>
      <c r="G14084">
        <v>0</v>
      </c>
      <c r="H14084">
        <v>0</v>
      </c>
      <c r="I14084">
        <v>0</v>
      </c>
    </row>
    <row r="14085" spans="1:9" x14ac:dyDescent="0.25">
      <c r="A14085" t="s">
        <v>727</v>
      </c>
      <c r="B14085">
        <v>89835</v>
      </c>
      <c r="C14085" s="593">
        <v>7.0999999999999994E-2</v>
      </c>
      <c r="D14085" t="s">
        <v>4747</v>
      </c>
      <c r="E14085">
        <v>4.5999999999999999E-2</v>
      </c>
      <c r="F14085">
        <v>2.5000000000000001E-2</v>
      </c>
      <c r="G14085">
        <v>0</v>
      </c>
      <c r="H14085">
        <v>0</v>
      </c>
      <c r="I14085">
        <v>0</v>
      </c>
    </row>
    <row r="14086" spans="1:9" x14ac:dyDescent="0.25">
      <c r="A14086" t="s">
        <v>727</v>
      </c>
      <c r="B14086">
        <v>89883</v>
      </c>
      <c r="C14086" s="593">
        <v>7.0999999999999994E-2</v>
      </c>
      <c r="D14086" t="s">
        <v>4748</v>
      </c>
      <c r="E14086">
        <v>4.5999999999999999E-2</v>
      </c>
      <c r="F14086">
        <v>2.5000000000000001E-2</v>
      </c>
      <c r="G14086">
        <v>0</v>
      </c>
      <c r="H14086">
        <v>0</v>
      </c>
      <c r="I14086">
        <v>0</v>
      </c>
    </row>
    <row r="14087" spans="1:9" x14ac:dyDescent="0.25">
      <c r="A14087" t="s">
        <v>728</v>
      </c>
      <c r="B14087">
        <v>43001</v>
      </c>
      <c r="C14087" s="593">
        <v>7.2499999999999995E-2</v>
      </c>
      <c r="D14087" t="s">
        <v>3740</v>
      </c>
      <c r="E14087">
        <v>5.7500000000000002E-2</v>
      </c>
      <c r="F14087">
        <v>1.4999999999999999E-2</v>
      </c>
      <c r="G14087">
        <v>0</v>
      </c>
      <c r="H14087">
        <v>0</v>
      </c>
      <c r="I14087">
        <v>0</v>
      </c>
    </row>
    <row r="14088" spans="1:9" x14ac:dyDescent="0.25">
      <c r="A14088" t="s">
        <v>728</v>
      </c>
      <c r="B14088">
        <v>43002</v>
      </c>
      <c r="C14088" s="593">
        <v>7.4999999999999997E-2</v>
      </c>
      <c r="D14088" t="s">
        <v>4749</v>
      </c>
      <c r="E14088">
        <v>5.7500000000000002E-2</v>
      </c>
      <c r="F14088">
        <v>1.2500000000000001E-2</v>
      </c>
      <c r="G14088">
        <v>0</v>
      </c>
      <c r="H14088">
        <v>5.0000000000000001E-3</v>
      </c>
      <c r="I14088">
        <v>0</v>
      </c>
    </row>
    <row r="14089" spans="1:9" x14ac:dyDescent="0.25">
      <c r="A14089" t="s">
        <v>728</v>
      </c>
      <c r="B14089">
        <v>43003</v>
      </c>
      <c r="C14089" s="593">
        <v>7.2499999999999995E-2</v>
      </c>
      <c r="D14089" t="s">
        <v>2716</v>
      </c>
      <c r="E14089">
        <v>5.7500000000000002E-2</v>
      </c>
      <c r="F14089">
        <v>1.4999999999999999E-2</v>
      </c>
      <c r="G14089">
        <v>0</v>
      </c>
      <c r="H14089">
        <v>0</v>
      </c>
      <c r="I14089">
        <v>0</v>
      </c>
    </row>
    <row r="14090" spans="1:9" x14ac:dyDescent="0.25">
      <c r="A14090" t="s">
        <v>728</v>
      </c>
      <c r="B14090">
        <v>43004</v>
      </c>
      <c r="C14090" s="593">
        <v>7.4999999999999997E-2</v>
      </c>
      <c r="D14090" t="s">
        <v>1466</v>
      </c>
      <c r="E14090">
        <v>5.7500000000000002E-2</v>
      </c>
      <c r="F14090">
        <v>1.2500000000000001E-2</v>
      </c>
      <c r="G14090">
        <v>0</v>
      </c>
      <c r="H14090">
        <v>5.0000000000000001E-3</v>
      </c>
      <c r="I14090">
        <v>0</v>
      </c>
    </row>
    <row r="14091" spans="1:9" x14ac:dyDescent="0.25">
      <c r="A14091" t="s">
        <v>728</v>
      </c>
      <c r="B14091">
        <v>43005</v>
      </c>
      <c r="C14091" s="593">
        <v>7.2499999999999995E-2</v>
      </c>
      <c r="D14091" t="s">
        <v>3236</v>
      </c>
      <c r="E14091">
        <v>5.7500000000000002E-2</v>
      </c>
      <c r="F14091">
        <v>1.4999999999999999E-2</v>
      </c>
      <c r="G14091">
        <v>0</v>
      </c>
      <c r="H14091">
        <v>0</v>
      </c>
      <c r="I14091">
        <v>0</v>
      </c>
    </row>
    <row r="14092" spans="1:9" x14ac:dyDescent="0.25">
      <c r="A14092" t="s">
        <v>728</v>
      </c>
      <c r="B14092">
        <v>43006</v>
      </c>
      <c r="C14092" s="593">
        <v>7.7499999999999999E-2</v>
      </c>
      <c r="D14092" t="s">
        <v>4750</v>
      </c>
      <c r="E14092">
        <v>5.7500000000000002E-2</v>
      </c>
      <c r="F14092">
        <v>0.02</v>
      </c>
      <c r="G14092">
        <v>0</v>
      </c>
      <c r="H14092">
        <v>0</v>
      </c>
      <c r="I14092">
        <v>0</v>
      </c>
    </row>
    <row r="14093" spans="1:9" x14ac:dyDescent="0.25">
      <c r="A14093" t="s">
        <v>728</v>
      </c>
      <c r="B14093">
        <v>43007</v>
      </c>
      <c r="C14093" s="593">
        <v>7.0000000000000007E-2</v>
      </c>
      <c r="D14093" t="s">
        <v>1211</v>
      </c>
      <c r="E14093">
        <v>5.7500000000000002E-2</v>
      </c>
      <c r="F14093">
        <v>1.2500000000000001E-2</v>
      </c>
      <c r="G14093">
        <v>0</v>
      </c>
      <c r="H14093">
        <v>0</v>
      </c>
      <c r="I14093">
        <v>0</v>
      </c>
    </row>
    <row r="14094" spans="1:9" x14ac:dyDescent="0.25">
      <c r="A14094" t="s">
        <v>728</v>
      </c>
      <c r="B14094">
        <v>43008</v>
      </c>
      <c r="C14094" s="593">
        <v>7.2499999999999995E-2</v>
      </c>
      <c r="D14094" t="s">
        <v>4751</v>
      </c>
      <c r="E14094">
        <v>5.7500000000000002E-2</v>
      </c>
      <c r="F14094">
        <v>1.4999999999999999E-2</v>
      </c>
      <c r="G14094">
        <v>0</v>
      </c>
      <c r="H14094">
        <v>0</v>
      </c>
      <c r="I14094">
        <v>0</v>
      </c>
    </row>
    <row r="14095" spans="1:9" x14ac:dyDescent="0.25">
      <c r="A14095" t="s">
        <v>728</v>
      </c>
      <c r="B14095">
        <v>43009</v>
      </c>
      <c r="C14095" s="593">
        <v>7.2499999999999995E-2</v>
      </c>
      <c r="D14095" t="s">
        <v>3172</v>
      </c>
      <c r="E14095">
        <v>5.7500000000000002E-2</v>
      </c>
      <c r="F14095">
        <v>1.4999999999999999E-2</v>
      </c>
      <c r="G14095">
        <v>0</v>
      </c>
      <c r="H14095">
        <v>0</v>
      </c>
      <c r="I14095">
        <v>0</v>
      </c>
    </row>
    <row r="14096" spans="1:9" x14ac:dyDescent="0.25">
      <c r="A14096" t="s">
        <v>728</v>
      </c>
      <c r="B14096">
        <v>43010</v>
      </c>
      <c r="C14096" s="593">
        <v>7.2499999999999995E-2</v>
      </c>
      <c r="D14096" t="s">
        <v>4267</v>
      </c>
      <c r="E14096">
        <v>5.7500000000000002E-2</v>
      </c>
      <c r="F14096">
        <v>1.4999999999999999E-2</v>
      </c>
      <c r="G14096">
        <v>0</v>
      </c>
      <c r="H14096">
        <v>0</v>
      </c>
      <c r="I14096">
        <v>0</v>
      </c>
    </row>
    <row r="14097" spans="1:9" x14ac:dyDescent="0.25">
      <c r="A14097" t="s">
        <v>728</v>
      </c>
      <c r="B14097">
        <v>43011</v>
      </c>
      <c r="C14097" s="593">
        <v>7.2499999999999995E-2</v>
      </c>
      <c r="D14097" t="s">
        <v>1563</v>
      </c>
      <c r="E14097">
        <v>5.7500000000000002E-2</v>
      </c>
      <c r="F14097">
        <v>1.4999999999999999E-2</v>
      </c>
      <c r="G14097">
        <v>0</v>
      </c>
      <c r="H14097">
        <v>0</v>
      </c>
      <c r="I14097">
        <v>0</v>
      </c>
    </row>
    <row r="14098" spans="1:9" x14ac:dyDescent="0.25">
      <c r="A14098" t="s">
        <v>728</v>
      </c>
      <c r="B14098">
        <v>43013</v>
      </c>
      <c r="C14098" s="593">
        <v>7.2499999999999995E-2</v>
      </c>
      <c r="D14098" t="s">
        <v>1563</v>
      </c>
      <c r="E14098">
        <v>5.7500000000000002E-2</v>
      </c>
      <c r="F14098">
        <v>1.4999999999999999E-2</v>
      </c>
      <c r="G14098">
        <v>0</v>
      </c>
      <c r="H14098">
        <v>0</v>
      </c>
      <c r="I14098">
        <v>0</v>
      </c>
    </row>
    <row r="14099" spans="1:9" x14ac:dyDescent="0.25">
      <c r="A14099" t="s">
        <v>728</v>
      </c>
      <c r="B14099">
        <v>43014</v>
      </c>
      <c r="C14099" s="593">
        <v>7.7499999999999999E-2</v>
      </c>
      <c r="D14099" t="s">
        <v>4750</v>
      </c>
      <c r="E14099">
        <v>5.7500000000000002E-2</v>
      </c>
      <c r="F14099">
        <v>0.02</v>
      </c>
      <c r="G14099">
        <v>0</v>
      </c>
      <c r="H14099">
        <v>0</v>
      </c>
      <c r="I14099">
        <v>0</v>
      </c>
    </row>
    <row r="14100" spans="1:9" x14ac:dyDescent="0.25">
      <c r="A14100" t="s">
        <v>728</v>
      </c>
      <c r="B14100">
        <v>43015</v>
      </c>
      <c r="C14100" s="593">
        <v>7.0000000000000007E-2</v>
      </c>
      <c r="D14100" t="s">
        <v>4752</v>
      </c>
      <c r="E14100">
        <v>5.7500000000000002E-2</v>
      </c>
      <c r="F14100">
        <v>1.2500000000000001E-2</v>
      </c>
      <c r="G14100">
        <v>0</v>
      </c>
      <c r="H14100">
        <v>0</v>
      </c>
      <c r="I14100">
        <v>0</v>
      </c>
    </row>
    <row r="14101" spans="1:9" x14ac:dyDescent="0.25">
      <c r="A14101" t="s">
        <v>728</v>
      </c>
      <c r="B14101">
        <v>43016</v>
      </c>
      <c r="C14101" s="593">
        <v>7.4999999999999997E-2</v>
      </c>
      <c r="D14101" t="s">
        <v>1466</v>
      </c>
      <c r="E14101">
        <v>5.7500000000000002E-2</v>
      </c>
      <c r="F14101">
        <v>1.2500000000000001E-2</v>
      </c>
      <c r="G14101">
        <v>0</v>
      </c>
      <c r="H14101">
        <v>5.0000000000000001E-3</v>
      </c>
      <c r="I14101">
        <v>0</v>
      </c>
    </row>
    <row r="14102" spans="1:9" x14ac:dyDescent="0.25">
      <c r="A14102" t="s">
        <v>728</v>
      </c>
      <c r="B14102">
        <v>43017</v>
      </c>
      <c r="C14102" s="593">
        <v>7.4999999999999997E-2</v>
      </c>
      <c r="D14102" t="s">
        <v>1466</v>
      </c>
      <c r="E14102">
        <v>5.7500000000000002E-2</v>
      </c>
      <c r="F14102">
        <v>1.2500000000000001E-2</v>
      </c>
      <c r="G14102">
        <v>0</v>
      </c>
      <c r="H14102">
        <v>5.0000000000000001E-3</v>
      </c>
      <c r="I14102">
        <v>0</v>
      </c>
    </row>
    <row r="14103" spans="1:9" x14ac:dyDescent="0.25">
      <c r="A14103" t="s">
        <v>728</v>
      </c>
      <c r="B14103">
        <v>43018</v>
      </c>
      <c r="C14103" s="593">
        <v>7.2499999999999995E-2</v>
      </c>
      <c r="D14103" t="s">
        <v>4753</v>
      </c>
      <c r="E14103">
        <v>5.7500000000000002E-2</v>
      </c>
      <c r="F14103">
        <v>1.4999999999999999E-2</v>
      </c>
      <c r="G14103">
        <v>0</v>
      </c>
      <c r="H14103">
        <v>0</v>
      </c>
      <c r="I14103">
        <v>0</v>
      </c>
    </row>
    <row r="14104" spans="1:9" x14ac:dyDescent="0.25">
      <c r="A14104" t="s">
        <v>728</v>
      </c>
      <c r="B14104">
        <v>43019</v>
      </c>
      <c r="C14104" s="593">
        <v>7.2499999999999995E-2</v>
      </c>
      <c r="D14104" t="s">
        <v>4754</v>
      </c>
      <c r="E14104">
        <v>5.7500000000000002E-2</v>
      </c>
      <c r="F14104">
        <v>1.4999999999999999E-2</v>
      </c>
      <c r="G14104">
        <v>0</v>
      </c>
      <c r="H14104">
        <v>0</v>
      </c>
      <c r="I14104">
        <v>0</v>
      </c>
    </row>
    <row r="14105" spans="1:9" x14ac:dyDescent="0.25">
      <c r="A14105" t="s">
        <v>728</v>
      </c>
      <c r="B14105">
        <v>43021</v>
      </c>
      <c r="C14105" s="593">
        <v>7.0000000000000007E-2</v>
      </c>
      <c r="D14105" t="s">
        <v>3192</v>
      </c>
      <c r="E14105">
        <v>5.7500000000000002E-2</v>
      </c>
      <c r="F14105">
        <v>1.2500000000000001E-2</v>
      </c>
      <c r="G14105">
        <v>0</v>
      </c>
      <c r="H14105">
        <v>0</v>
      </c>
      <c r="I14105">
        <v>0</v>
      </c>
    </row>
    <row r="14106" spans="1:9" x14ac:dyDescent="0.25">
      <c r="A14106" t="s">
        <v>728</v>
      </c>
      <c r="B14106">
        <v>43022</v>
      </c>
      <c r="C14106" s="593">
        <v>7.2499999999999995E-2</v>
      </c>
      <c r="D14106" t="s">
        <v>4755</v>
      </c>
      <c r="E14106">
        <v>5.7500000000000002E-2</v>
      </c>
      <c r="F14106">
        <v>1.4999999999999999E-2</v>
      </c>
      <c r="G14106">
        <v>0</v>
      </c>
      <c r="H14106">
        <v>0</v>
      </c>
      <c r="I14106">
        <v>0</v>
      </c>
    </row>
    <row r="14107" spans="1:9" x14ac:dyDescent="0.25">
      <c r="A14107" t="s">
        <v>728</v>
      </c>
      <c r="B14107">
        <v>43023</v>
      </c>
      <c r="C14107" s="593">
        <v>7.2499999999999995E-2</v>
      </c>
      <c r="D14107" t="s">
        <v>4150</v>
      </c>
      <c r="E14107">
        <v>5.7500000000000002E-2</v>
      </c>
      <c r="F14107">
        <v>1.4999999999999999E-2</v>
      </c>
      <c r="G14107">
        <v>0</v>
      </c>
      <c r="H14107">
        <v>0</v>
      </c>
      <c r="I14107">
        <v>0</v>
      </c>
    </row>
    <row r="14108" spans="1:9" x14ac:dyDescent="0.25">
      <c r="A14108" t="s">
        <v>728</v>
      </c>
      <c r="B14108">
        <v>43025</v>
      </c>
      <c r="C14108" s="593">
        <v>7.2499999999999995E-2</v>
      </c>
      <c r="D14108" t="s">
        <v>3816</v>
      </c>
      <c r="E14108">
        <v>5.7500000000000002E-2</v>
      </c>
      <c r="F14108">
        <v>1.4999999999999999E-2</v>
      </c>
      <c r="G14108">
        <v>0</v>
      </c>
      <c r="H14108">
        <v>0</v>
      </c>
      <c r="I14108">
        <v>0</v>
      </c>
    </row>
    <row r="14109" spans="1:9" x14ac:dyDescent="0.25">
      <c r="A14109" t="s">
        <v>728</v>
      </c>
      <c r="B14109">
        <v>43026</v>
      </c>
      <c r="C14109" s="593">
        <v>7.4999999999999997E-2</v>
      </c>
      <c r="D14109" t="s">
        <v>1466</v>
      </c>
      <c r="E14109">
        <v>5.7500000000000002E-2</v>
      </c>
      <c r="F14109">
        <v>1.2500000000000001E-2</v>
      </c>
      <c r="G14109">
        <v>0</v>
      </c>
      <c r="H14109">
        <v>5.0000000000000001E-3</v>
      </c>
      <c r="I14109">
        <v>0</v>
      </c>
    </row>
    <row r="14110" spans="1:9" x14ac:dyDescent="0.25">
      <c r="A14110" t="s">
        <v>728</v>
      </c>
      <c r="B14110">
        <v>43027</v>
      </c>
      <c r="C14110" s="593">
        <v>7.2499999999999995E-2</v>
      </c>
      <c r="D14110" t="s">
        <v>4753</v>
      </c>
      <c r="E14110">
        <v>5.7500000000000002E-2</v>
      </c>
      <c r="F14110">
        <v>1.4999999999999999E-2</v>
      </c>
      <c r="G14110">
        <v>0</v>
      </c>
      <c r="H14110">
        <v>0</v>
      </c>
      <c r="I14110">
        <v>0</v>
      </c>
    </row>
    <row r="14111" spans="1:9" x14ac:dyDescent="0.25">
      <c r="A14111" t="s">
        <v>728</v>
      </c>
      <c r="B14111">
        <v>43028</v>
      </c>
      <c r="C14111" s="593">
        <v>7.2499999999999995E-2</v>
      </c>
      <c r="D14111" t="s">
        <v>3236</v>
      </c>
      <c r="E14111">
        <v>5.7500000000000002E-2</v>
      </c>
      <c r="F14111">
        <v>1.4999999999999999E-2</v>
      </c>
      <c r="G14111">
        <v>0</v>
      </c>
      <c r="H14111">
        <v>0</v>
      </c>
      <c r="I14111">
        <v>0</v>
      </c>
    </row>
    <row r="14112" spans="1:9" x14ac:dyDescent="0.25">
      <c r="A14112" t="s">
        <v>728</v>
      </c>
      <c r="B14112">
        <v>43029</v>
      </c>
      <c r="C14112" s="593">
        <v>7.2499999999999995E-2</v>
      </c>
      <c r="D14112" t="s">
        <v>3172</v>
      </c>
      <c r="E14112">
        <v>5.7500000000000002E-2</v>
      </c>
      <c r="F14112">
        <v>1.4999999999999999E-2</v>
      </c>
      <c r="G14112">
        <v>0</v>
      </c>
      <c r="H14112">
        <v>0</v>
      </c>
      <c r="I14112">
        <v>0</v>
      </c>
    </row>
    <row r="14113" spans="1:9" x14ac:dyDescent="0.25">
      <c r="A14113" t="s">
        <v>728</v>
      </c>
      <c r="B14113">
        <v>43030</v>
      </c>
      <c r="C14113" s="593">
        <v>7.2499999999999995E-2</v>
      </c>
      <c r="D14113" t="s">
        <v>4753</v>
      </c>
      <c r="E14113">
        <v>5.7500000000000002E-2</v>
      </c>
      <c r="F14113">
        <v>1.4999999999999999E-2</v>
      </c>
      <c r="G14113">
        <v>0</v>
      </c>
      <c r="H14113">
        <v>0</v>
      </c>
      <c r="I14113">
        <v>0</v>
      </c>
    </row>
    <row r="14114" spans="1:9" x14ac:dyDescent="0.25">
      <c r="A14114" t="s">
        <v>728</v>
      </c>
      <c r="B14114">
        <v>43031</v>
      </c>
      <c r="C14114" s="593">
        <v>7.4999999999999997E-2</v>
      </c>
      <c r="D14114" t="s">
        <v>1466</v>
      </c>
      <c r="E14114">
        <v>5.7500000000000002E-2</v>
      </c>
      <c r="F14114">
        <v>1.2500000000000001E-2</v>
      </c>
      <c r="G14114">
        <v>0</v>
      </c>
      <c r="H14114">
        <v>5.0000000000000001E-3</v>
      </c>
      <c r="I14114">
        <v>0</v>
      </c>
    </row>
    <row r="14115" spans="1:9" x14ac:dyDescent="0.25">
      <c r="A14115" t="s">
        <v>728</v>
      </c>
      <c r="B14115">
        <v>43032</v>
      </c>
      <c r="C14115" s="593">
        <v>7.0000000000000007E-2</v>
      </c>
      <c r="D14115" t="s">
        <v>4752</v>
      </c>
      <c r="E14115">
        <v>5.7500000000000002E-2</v>
      </c>
      <c r="F14115">
        <v>1.2500000000000001E-2</v>
      </c>
      <c r="G14115">
        <v>0</v>
      </c>
      <c r="H14115">
        <v>0</v>
      </c>
      <c r="I14115">
        <v>0</v>
      </c>
    </row>
    <row r="14116" spans="1:9" x14ac:dyDescent="0.25">
      <c r="A14116" t="s">
        <v>728</v>
      </c>
      <c r="B14116">
        <v>43033</v>
      </c>
      <c r="C14116" s="593">
        <v>7.2499999999999995E-2</v>
      </c>
      <c r="D14116" t="s">
        <v>4756</v>
      </c>
      <c r="E14116">
        <v>5.7500000000000002E-2</v>
      </c>
      <c r="F14116">
        <v>1.4999999999999999E-2</v>
      </c>
      <c r="G14116">
        <v>0</v>
      </c>
      <c r="H14116">
        <v>0</v>
      </c>
      <c r="I14116">
        <v>0</v>
      </c>
    </row>
    <row r="14117" spans="1:9" x14ac:dyDescent="0.25">
      <c r="A14117" t="s">
        <v>728</v>
      </c>
      <c r="B14117">
        <v>43035</v>
      </c>
      <c r="C14117" s="593">
        <v>7.4999999999999997E-2</v>
      </c>
      <c r="D14117" t="s">
        <v>4752</v>
      </c>
      <c r="E14117">
        <v>5.7500000000000002E-2</v>
      </c>
      <c r="F14117">
        <v>1.2500000000000001E-2</v>
      </c>
      <c r="G14117">
        <v>0</v>
      </c>
      <c r="H14117">
        <v>5.0000000000000001E-3</v>
      </c>
      <c r="I14117">
        <v>0</v>
      </c>
    </row>
    <row r="14118" spans="1:9" x14ac:dyDescent="0.25">
      <c r="A14118" t="s">
        <v>728</v>
      </c>
      <c r="B14118">
        <v>43036</v>
      </c>
      <c r="C14118" s="593">
        <v>7.0000000000000007E-2</v>
      </c>
      <c r="D14118" t="s">
        <v>4757</v>
      </c>
      <c r="E14118">
        <v>5.7500000000000002E-2</v>
      </c>
      <c r="F14118">
        <v>1.2500000000000001E-2</v>
      </c>
      <c r="G14118">
        <v>0</v>
      </c>
      <c r="H14118">
        <v>0</v>
      </c>
      <c r="I14118">
        <v>0</v>
      </c>
    </row>
    <row r="14119" spans="1:9" x14ac:dyDescent="0.25">
      <c r="A14119" t="s">
        <v>728</v>
      </c>
      <c r="B14119">
        <v>43037</v>
      </c>
      <c r="C14119" s="593">
        <v>7.2499999999999995E-2</v>
      </c>
      <c r="D14119" t="s">
        <v>4758</v>
      </c>
      <c r="E14119">
        <v>5.7500000000000002E-2</v>
      </c>
      <c r="F14119">
        <v>1.4999999999999999E-2</v>
      </c>
      <c r="G14119">
        <v>0</v>
      </c>
      <c r="H14119">
        <v>0</v>
      </c>
      <c r="I14119">
        <v>0</v>
      </c>
    </row>
    <row r="14120" spans="1:9" x14ac:dyDescent="0.25">
      <c r="A14120" t="s">
        <v>728</v>
      </c>
      <c r="B14120">
        <v>43040</v>
      </c>
      <c r="C14120" s="593">
        <v>7.0000000000000007E-2</v>
      </c>
      <c r="D14120" t="s">
        <v>1211</v>
      </c>
      <c r="E14120">
        <v>5.7500000000000002E-2</v>
      </c>
      <c r="F14120">
        <v>1.2500000000000001E-2</v>
      </c>
      <c r="G14120">
        <v>0</v>
      </c>
      <c r="H14120">
        <v>0</v>
      </c>
      <c r="I14120">
        <v>0</v>
      </c>
    </row>
    <row r="14121" spans="1:9" x14ac:dyDescent="0.25">
      <c r="A14121" t="s">
        <v>728</v>
      </c>
      <c r="B14121">
        <v>43041</v>
      </c>
      <c r="C14121" s="593">
        <v>7.0000000000000007E-2</v>
      </c>
      <c r="D14121" t="s">
        <v>1995</v>
      </c>
      <c r="E14121">
        <v>5.7500000000000002E-2</v>
      </c>
      <c r="F14121">
        <v>1.2500000000000001E-2</v>
      </c>
      <c r="G14121">
        <v>0</v>
      </c>
      <c r="H14121">
        <v>0</v>
      </c>
      <c r="I14121">
        <v>0</v>
      </c>
    </row>
    <row r="14122" spans="1:9" x14ac:dyDescent="0.25">
      <c r="A14122" t="s">
        <v>728</v>
      </c>
      <c r="B14122">
        <v>43044</v>
      </c>
      <c r="C14122" s="593">
        <v>7.2499999999999995E-2</v>
      </c>
      <c r="D14122" t="s">
        <v>1199</v>
      </c>
      <c r="E14122">
        <v>5.7500000000000002E-2</v>
      </c>
      <c r="F14122">
        <v>1.4999999999999999E-2</v>
      </c>
      <c r="G14122">
        <v>0</v>
      </c>
      <c r="H14122">
        <v>0</v>
      </c>
      <c r="I14122">
        <v>0</v>
      </c>
    </row>
    <row r="14123" spans="1:9" x14ac:dyDescent="0.25">
      <c r="A14123" t="s">
        <v>728</v>
      </c>
      <c r="B14123">
        <v>43045</v>
      </c>
      <c r="C14123" s="593">
        <v>7.2499999999999995E-2</v>
      </c>
      <c r="D14123" t="s">
        <v>3172</v>
      </c>
      <c r="E14123">
        <v>5.7500000000000002E-2</v>
      </c>
      <c r="F14123">
        <v>1.4999999999999999E-2</v>
      </c>
      <c r="G14123">
        <v>0</v>
      </c>
      <c r="H14123">
        <v>0</v>
      </c>
      <c r="I14123">
        <v>0</v>
      </c>
    </row>
    <row r="14124" spans="1:9" x14ac:dyDescent="0.25">
      <c r="A14124" t="s">
        <v>728</v>
      </c>
      <c r="B14124">
        <v>43046</v>
      </c>
      <c r="C14124" s="593">
        <v>7.2499999999999995E-2</v>
      </c>
      <c r="D14124" t="s">
        <v>4756</v>
      </c>
      <c r="E14124">
        <v>5.7500000000000002E-2</v>
      </c>
      <c r="F14124">
        <v>1.4999999999999999E-2</v>
      </c>
      <c r="G14124">
        <v>0</v>
      </c>
      <c r="H14124">
        <v>0</v>
      </c>
      <c r="I14124">
        <v>0</v>
      </c>
    </row>
    <row r="14125" spans="1:9" x14ac:dyDescent="0.25">
      <c r="A14125" t="s">
        <v>728</v>
      </c>
      <c r="B14125">
        <v>43047</v>
      </c>
      <c r="C14125" s="593">
        <v>7.2499999999999995E-2</v>
      </c>
      <c r="D14125" t="s">
        <v>3172</v>
      </c>
      <c r="E14125">
        <v>5.7500000000000002E-2</v>
      </c>
      <c r="F14125">
        <v>1.4999999999999999E-2</v>
      </c>
      <c r="G14125">
        <v>0</v>
      </c>
      <c r="H14125">
        <v>0</v>
      </c>
      <c r="I14125">
        <v>0</v>
      </c>
    </row>
    <row r="14126" spans="1:9" x14ac:dyDescent="0.25">
      <c r="A14126" t="s">
        <v>728</v>
      </c>
      <c r="B14126">
        <v>43048</v>
      </c>
      <c r="C14126" s="593">
        <v>7.2499999999999995E-2</v>
      </c>
      <c r="D14126" t="s">
        <v>3236</v>
      </c>
      <c r="E14126">
        <v>5.7500000000000002E-2</v>
      </c>
      <c r="F14126">
        <v>1.4999999999999999E-2</v>
      </c>
      <c r="G14126">
        <v>0</v>
      </c>
      <c r="H14126">
        <v>0</v>
      </c>
      <c r="I14126">
        <v>0</v>
      </c>
    </row>
    <row r="14127" spans="1:9" x14ac:dyDescent="0.25">
      <c r="A14127" t="s">
        <v>728</v>
      </c>
      <c r="B14127">
        <v>43050</v>
      </c>
      <c r="C14127" s="593">
        <v>7.2499999999999995E-2</v>
      </c>
      <c r="D14127" t="s">
        <v>4755</v>
      </c>
      <c r="E14127">
        <v>5.7500000000000002E-2</v>
      </c>
      <c r="F14127">
        <v>1.4999999999999999E-2</v>
      </c>
      <c r="G14127">
        <v>0</v>
      </c>
      <c r="H14127">
        <v>0</v>
      </c>
      <c r="I14127">
        <v>0</v>
      </c>
    </row>
    <row r="14128" spans="1:9" x14ac:dyDescent="0.25">
      <c r="A14128" t="s">
        <v>728</v>
      </c>
      <c r="B14128">
        <v>43054</v>
      </c>
      <c r="C14128" s="593">
        <v>7.4999999999999997E-2</v>
      </c>
      <c r="D14128" t="s">
        <v>4759</v>
      </c>
      <c r="E14128">
        <v>5.7500000000000002E-2</v>
      </c>
      <c r="F14128">
        <v>1.2500000000000001E-2</v>
      </c>
      <c r="G14128">
        <v>0</v>
      </c>
      <c r="H14128">
        <v>5.0000000000000001E-3</v>
      </c>
      <c r="I14128">
        <v>0</v>
      </c>
    </row>
    <row r="14129" spans="1:9" x14ac:dyDescent="0.25">
      <c r="A14129" t="s">
        <v>728</v>
      </c>
      <c r="B14129">
        <v>43055</v>
      </c>
      <c r="C14129" s="593">
        <v>7.2499999999999995E-2</v>
      </c>
      <c r="D14129" t="s">
        <v>4150</v>
      </c>
      <c r="E14129">
        <v>5.7500000000000002E-2</v>
      </c>
      <c r="F14129">
        <v>1.4999999999999999E-2</v>
      </c>
      <c r="G14129">
        <v>0</v>
      </c>
      <c r="H14129">
        <v>0</v>
      </c>
      <c r="I14129">
        <v>0</v>
      </c>
    </row>
    <row r="14130" spans="1:9" x14ac:dyDescent="0.25">
      <c r="A14130" t="s">
        <v>728</v>
      </c>
      <c r="B14130">
        <v>43056</v>
      </c>
      <c r="C14130" s="593">
        <v>7.2499999999999995E-2</v>
      </c>
      <c r="D14130" t="s">
        <v>4015</v>
      </c>
      <c r="E14130">
        <v>5.7500000000000002E-2</v>
      </c>
      <c r="F14130">
        <v>1.4999999999999999E-2</v>
      </c>
      <c r="G14130">
        <v>0</v>
      </c>
      <c r="H14130">
        <v>0</v>
      </c>
      <c r="I14130">
        <v>0</v>
      </c>
    </row>
    <row r="14131" spans="1:9" x14ac:dyDescent="0.25">
      <c r="A14131" t="s">
        <v>728</v>
      </c>
      <c r="B14131">
        <v>43058</v>
      </c>
      <c r="C14131" s="593">
        <v>7.2499999999999995E-2</v>
      </c>
      <c r="D14131" t="s">
        <v>1474</v>
      </c>
      <c r="E14131">
        <v>5.7500000000000002E-2</v>
      </c>
      <c r="F14131">
        <v>1.4999999999999999E-2</v>
      </c>
      <c r="G14131">
        <v>0</v>
      </c>
      <c r="H14131">
        <v>0</v>
      </c>
      <c r="I14131">
        <v>0</v>
      </c>
    </row>
    <row r="14132" spans="1:9" x14ac:dyDescent="0.25">
      <c r="A14132" t="s">
        <v>728</v>
      </c>
      <c r="B14132">
        <v>43060</v>
      </c>
      <c r="C14132" s="593">
        <v>7.2499999999999995E-2</v>
      </c>
      <c r="D14132" t="s">
        <v>4760</v>
      </c>
      <c r="E14132">
        <v>5.7500000000000002E-2</v>
      </c>
      <c r="F14132">
        <v>1.4999999999999999E-2</v>
      </c>
      <c r="G14132">
        <v>0</v>
      </c>
      <c r="H14132">
        <v>0</v>
      </c>
      <c r="I14132">
        <v>0</v>
      </c>
    </row>
    <row r="14133" spans="1:9" x14ac:dyDescent="0.25">
      <c r="A14133" t="s">
        <v>728</v>
      </c>
      <c r="B14133">
        <v>43061</v>
      </c>
      <c r="C14133" s="593">
        <v>7.0000000000000007E-2</v>
      </c>
      <c r="D14133" t="s">
        <v>4761</v>
      </c>
      <c r="E14133">
        <v>5.7500000000000002E-2</v>
      </c>
      <c r="F14133">
        <v>1.2500000000000001E-2</v>
      </c>
      <c r="G14133">
        <v>0</v>
      </c>
      <c r="H14133">
        <v>0</v>
      </c>
      <c r="I14133">
        <v>0</v>
      </c>
    </row>
    <row r="14134" spans="1:9" x14ac:dyDescent="0.25">
      <c r="A14134" t="s">
        <v>728</v>
      </c>
      <c r="B14134">
        <v>43062</v>
      </c>
      <c r="C14134" s="593">
        <v>7.7499999999999999E-2</v>
      </c>
      <c r="D14134" t="s">
        <v>4753</v>
      </c>
      <c r="E14134">
        <v>5.7500000000000002E-2</v>
      </c>
      <c r="F14134">
        <v>1.4999999999999999E-2</v>
      </c>
      <c r="G14134">
        <v>0</v>
      </c>
      <c r="H14134">
        <v>5.0000000000000001E-3</v>
      </c>
      <c r="I14134">
        <v>0</v>
      </c>
    </row>
    <row r="14135" spans="1:9" x14ac:dyDescent="0.25">
      <c r="A14135" t="s">
        <v>728</v>
      </c>
      <c r="B14135">
        <v>43064</v>
      </c>
      <c r="C14135" s="593">
        <v>7.4999999999999997E-2</v>
      </c>
      <c r="D14135" t="s">
        <v>1466</v>
      </c>
      <c r="E14135">
        <v>5.7500000000000002E-2</v>
      </c>
      <c r="F14135">
        <v>1.2500000000000001E-2</v>
      </c>
      <c r="G14135">
        <v>0</v>
      </c>
      <c r="H14135">
        <v>5.0000000000000001E-3</v>
      </c>
      <c r="I14135">
        <v>0</v>
      </c>
    </row>
    <row r="14136" spans="1:9" x14ac:dyDescent="0.25">
      <c r="A14136" t="s">
        <v>728</v>
      </c>
      <c r="B14136">
        <v>43065</v>
      </c>
      <c r="C14136" s="593">
        <v>7.4999999999999997E-2</v>
      </c>
      <c r="D14136" t="s">
        <v>1466</v>
      </c>
      <c r="E14136">
        <v>5.7500000000000002E-2</v>
      </c>
      <c r="F14136">
        <v>1.2500000000000001E-2</v>
      </c>
      <c r="G14136">
        <v>0</v>
      </c>
      <c r="H14136">
        <v>5.0000000000000001E-3</v>
      </c>
      <c r="I14136">
        <v>0</v>
      </c>
    </row>
    <row r="14137" spans="1:9" x14ac:dyDescent="0.25">
      <c r="A14137" t="s">
        <v>728</v>
      </c>
      <c r="B14137">
        <v>43066</v>
      </c>
      <c r="C14137" s="593">
        <v>7.2499999999999995E-2</v>
      </c>
      <c r="D14137" t="s">
        <v>1166</v>
      </c>
      <c r="E14137">
        <v>5.7500000000000002E-2</v>
      </c>
      <c r="F14137">
        <v>1.4999999999999999E-2</v>
      </c>
      <c r="G14137">
        <v>0</v>
      </c>
      <c r="H14137">
        <v>0</v>
      </c>
      <c r="I14137">
        <v>0</v>
      </c>
    </row>
    <row r="14138" spans="1:9" x14ac:dyDescent="0.25">
      <c r="A14138" t="s">
        <v>728</v>
      </c>
      <c r="B14138">
        <v>43067</v>
      </c>
      <c r="C14138" s="593">
        <v>7.2499999999999995E-2</v>
      </c>
      <c r="D14138" t="s">
        <v>1540</v>
      </c>
      <c r="E14138">
        <v>5.7500000000000002E-2</v>
      </c>
      <c r="F14138">
        <v>1.4999999999999999E-2</v>
      </c>
      <c r="G14138">
        <v>0</v>
      </c>
      <c r="H14138">
        <v>0</v>
      </c>
      <c r="I14138">
        <v>0</v>
      </c>
    </row>
    <row r="14139" spans="1:9" x14ac:dyDescent="0.25">
      <c r="A14139" t="s">
        <v>728</v>
      </c>
      <c r="B14139">
        <v>43068</v>
      </c>
      <c r="C14139" s="593">
        <v>7.7499999999999999E-2</v>
      </c>
      <c r="D14139" t="s">
        <v>4753</v>
      </c>
      <c r="E14139">
        <v>5.7500000000000002E-2</v>
      </c>
      <c r="F14139">
        <v>1.4999999999999999E-2</v>
      </c>
      <c r="G14139">
        <v>0</v>
      </c>
      <c r="H14139">
        <v>5.0000000000000001E-3</v>
      </c>
      <c r="I14139">
        <v>0</v>
      </c>
    </row>
    <row r="14140" spans="1:9" x14ac:dyDescent="0.25">
      <c r="A14140" t="s">
        <v>728</v>
      </c>
      <c r="B14140">
        <v>43069</v>
      </c>
      <c r="C14140" s="593">
        <v>7.2499999999999995E-2</v>
      </c>
      <c r="D14140" t="s">
        <v>4753</v>
      </c>
      <c r="E14140">
        <v>5.7500000000000002E-2</v>
      </c>
      <c r="F14140">
        <v>1.4999999999999999E-2</v>
      </c>
      <c r="G14140">
        <v>0</v>
      </c>
      <c r="H14140">
        <v>0</v>
      </c>
      <c r="I14140">
        <v>0</v>
      </c>
    </row>
    <row r="14141" spans="1:9" x14ac:dyDescent="0.25">
      <c r="A14141" t="s">
        <v>728</v>
      </c>
      <c r="B14141">
        <v>43070</v>
      </c>
      <c r="C14141" s="593">
        <v>7.2499999999999995E-2</v>
      </c>
      <c r="D14141" t="s">
        <v>3172</v>
      </c>
      <c r="E14141">
        <v>5.7500000000000002E-2</v>
      </c>
      <c r="F14141">
        <v>1.4999999999999999E-2</v>
      </c>
      <c r="G14141">
        <v>0</v>
      </c>
      <c r="H14141">
        <v>0</v>
      </c>
      <c r="I14141">
        <v>0</v>
      </c>
    </row>
    <row r="14142" spans="1:9" x14ac:dyDescent="0.25">
      <c r="A14142" t="s">
        <v>728</v>
      </c>
      <c r="B14142">
        <v>43071</v>
      </c>
      <c r="C14142" s="593">
        <v>7.2499999999999995E-2</v>
      </c>
      <c r="D14142" t="s">
        <v>4762</v>
      </c>
      <c r="E14142">
        <v>5.7500000000000002E-2</v>
      </c>
      <c r="F14142">
        <v>1.4999999999999999E-2</v>
      </c>
      <c r="G14142">
        <v>0</v>
      </c>
      <c r="H14142">
        <v>0</v>
      </c>
      <c r="I14142">
        <v>0</v>
      </c>
    </row>
    <row r="14143" spans="1:9" x14ac:dyDescent="0.25">
      <c r="A14143" t="s">
        <v>728</v>
      </c>
      <c r="B14143">
        <v>43072</v>
      </c>
      <c r="C14143" s="593">
        <v>7.2499999999999995E-2</v>
      </c>
      <c r="D14143" t="s">
        <v>4763</v>
      </c>
      <c r="E14143">
        <v>5.7500000000000002E-2</v>
      </c>
      <c r="F14143">
        <v>1.4999999999999999E-2</v>
      </c>
      <c r="G14143">
        <v>0</v>
      </c>
      <c r="H14143">
        <v>0</v>
      </c>
      <c r="I14143">
        <v>0</v>
      </c>
    </row>
    <row r="14144" spans="1:9" x14ac:dyDescent="0.25">
      <c r="A14144" t="s">
        <v>728</v>
      </c>
      <c r="B14144">
        <v>43073</v>
      </c>
      <c r="C14144" s="593">
        <v>7.2499999999999995E-2</v>
      </c>
      <c r="D14144" t="s">
        <v>4764</v>
      </c>
      <c r="E14144">
        <v>5.7500000000000002E-2</v>
      </c>
      <c r="F14144">
        <v>1.4999999999999999E-2</v>
      </c>
      <c r="G14144">
        <v>0</v>
      </c>
      <c r="H14144">
        <v>0</v>
      </c>
      <c r="I14144">
        <v>0</v>
      </c>
    </row>
    <row r="14145" spans="1:9" x14ac:dyDescent="0.25">
      <c r="A14145" t="s">
        <v>728</v>
      </c>
      <c r="B14145">
        <v>43074</v>
      </c>
      <c r="C14145" s="593">
        <v>7.2499999999999995E-2</v>
      </c>
      <c r="D14145" t="s">
        <v>3236</v>
      </c>
      <c r="E14145">
        <v>5.7500000000000002E-2</v>
      </c>
      <c r="F14145">
        <v>1.4999999999999999E-2</v>
      </c>
      <c r="G14145">
        <v>0</v>
      </c>
      <c r="H14145">
        <v>0</v>
      </c>
      <c r="I14145">
        <v>0</v>
      </c>
    </row>
    <row r="14146" spans="1:9" x14ac:dyDescent="0.25">
      <c r="A14146" t="s">
        <v>728</v>
      </c>
      <c r="B14146">
        <v>43076</v>
      </c>
      <c r="C14146" s="593">
        <v>7.2499999999999995E-2</v>
      </c>
      <c r="D14146" t="s">
        <v>4765</v>
      </c>
      <c r="E14146">
        <v>5.7500000000000002E-2</v>
      </c>
      <c r="F14146">
        <v>1.4999999999999999E-2</v>
      </c>
      <c r="G14146">
        <v>0</v>
      </c>
      <c r="H14146">
        <v>0</v>
      </c>
      <c r="I14146">
        <v>0</v>
      </c>
    </row>
    <row r="14147" spans="1:9" x14ac:dyDescent="0.25">
      <c r="A14147" t="s">
        <v>728</v>
      </c>
      <c r="B14147">
        <v>43077</v>
      </c>
      <c r="C14147" s="593">
        <v>7.0000000000000007E-2</v>
      </c>
      <c r="D14147" t="s">
        <v>4766</v>
      </c>
      <c r="E14147">
        <v>5.7500000000000002E-2</v>
      </c>
      <c r="F14147">
        <v>1.2500000000000001E-2</v>
      </c>
      <c r="G14147">
        <v>0</v>
      </c>
      <c r="H14147">
        <v>0</v>
      </c>
      <c r="I14147">
        <v>0</v>
      </c>
    </row>
    <row r="14148" spans="1:9" x14ac:dyDescent="0.25">
      <c r="A14148" t="s">
        <v>728</v>
      </c>
      <c r="B14148">
        <v>43078</v>
      </c>
      <c r="C14148" s="593">
        <v>7.2499999999999995E-2</v>
      </c>
      <c r="D14148" t="s">
        <v>3172</v>
      </c>
      <c r="E14148">
        <v>5.7500000000000002E-2</v>
      </c>
      <c r="F14148">
        <v>1.4999999999999999E-2</v>
      </c>
      <c r="G14148">
        <v>0</v>
      </c>
      <c r="H14148">
        <v>0</v>
      </c>
      <c r="I14148">
        <v>0</v>
      </c>
    </row>
    <row r="14149" spans="1:9" x14ac:dyDescent="0.25">
      <c r="A14149" t="s">
        <v>728</v>
      </c>
      <c r="B14149">
        <v>43080</v>
      </c>
      <c r="C14149" s="593">
        <v>7.2499999999999995E-2</v>
      </c>
      <c r="D14149" t="s">
        <v>4758</v>
      </c>
      <c r="E14149">
        <v>5.7500000000000002E-2</v>
      </c>
      <c r="F14149">
        <v>1.4999999999999999E-2</v>
      </c>
      <c r="G14149">
        <v>0</v>
      </c>
      <c r="H14149">
        <v>0</v>
      </c>
      <c r="I14149">
        <v>0</v>
      </c>
    </row>
    <row r="14150" spans="1:9" x14ac:dyDescent="0.25">
      <c r="A14150" t="s">
        <v>728</v>
      </c>
      <c r="B14150">
        <v>43081</v>
      </c>
      <c r="C14150" s="593">
        <v>7.4999999999999997E-2</v>
      </c>
      <c r="D14150" t="s">
        <v>4759</v>
      </c>
      <c r="E14150">
        <v>5.7500000000000002E-2</v>
      </c>
      <c r="F14150">
        <v>1.2500000000000001E-2</v>
      </c>
      <c r="G14150">
        <v>0</v>
      </c>
      <c r="H14150">
        <v>5.0000000000000001E-3</v>
      </c>
      <c r="I14150">
        <v>0</v>
      </c>
    </row>
    <row r="14151" spans="1:9" x14ac:dyDescent="0.25">
      <c r="A14151" t="s">
        <v>728</v>
      </c>
      <c r="B14151">
        <v>43082</v>
      </c>
      <c r="C14151" s="593">
        <v>7.4999999999999997E-2</v>
      </c>
      <c r="D14151" t="s">
        <v>4767</v>
      </c>
      <c r="E14151">
        <v>5.7500000000000002E-2</v>
      </c>
      <c r="F14151">
        <v>1.2500000000000001E-2</v>
      </c>
      <c r="G14151">
        <v>0</v>
      </c>
      <c r="H14151">
        <v>5.0000000000000001E-3</v>
      </c>
      <c r="I14151">
        <v>0</v>
      </c>
    </row>
    <row r="14152" spans="1:9" x14ac:dyDescent="0.25">
      <c r="A14152" t="s">
        <v>728</v>
      </c>
      <c r="B14152">
        <v>43083</v>
      </c>
      <c r="C14152" s="593">
        <v>7.2499999999999995E-2</v>
      </c>
      <c r="D14152" t="s">
        <v>3172</v>
      </c>
      <c r="E14152">
        <v>5.7500000000000002E-2</v>
      </c>
      <c r="F14152">
        <v>1.4999999999999999E-2</v>
      </c>
      <c r="G14152">
        <v>0</v>
      </c>
      <c r="H14152">
        <v>0</v>
      </c>
      <c r="I14152">
        <v>0</v>
      </c>
    </row>
    <row r="14153" spans="1:9" x14ac:dyDescent="0.25">
      <c r="A14153" t="s">
        <v>728</v>
      </c>
      <c r="B14153">
        <v>43084</v>
      </c>
      <c r="C14153" s="593">
        <v>7.2499999999999995E-2</v>
      </c>
      <c r="D14153" t="s">
        <v>2684</v>
      </c>
      <c r="E14153">
        <v>5.7500000000000002E-2</v>
      </c>
      <c r="F14153">
        <v>1.4999999999999999E-2</v>
      </c>
      <c r="G14153">
        <v>0</v>
      </c>
      <c r="H14153">
        <v>0</v>
      </c>
      <c r="I14153">
        <v>0</v>
      </c>
    </row>
    <row r="14154" spans="1:9" x14ac:dyDescent="0.25">
      <c r="A14154" t="s">
        <v>728</v>
      </c>
      <c r="B14154">
        <v>43085</v>
      </c>
      <c r="C14154" s="593">
        <v>7.4999999999999997E-2</v>
      </c>
      <c r="D14154" t="s">
        <v>4768</v>
      </c>
      <c r="E14154">
        <v>5.7500000000000002E-2</v>
      </c>
      <c r="F14154">
        <v>1.2500000000000001E-2</v>
      </c>
      <c r="G14154">
        <v>0</v>
      </c>
      <c r="H14154">
        <v>5.0000000000000001E-3</v>
      </c>
      <c r="I14154">
        <v>0</v>
      </c>
    </row>
    <row r="14155" spans="1:9" x14ac:dyDescent="0.25">
      <c r="A14155" t="s">
        <v>728</v>
      </c>
      <c r="B14155">
        <v>43086</v>
      </c>
      <c r="C14155" s="593">
        <v>7.4999999999999997E-2</v>
      </c>
      <c r="D14155" t="s">
        <v>4767</v>
      </c>
      <c r="E14155">
        <v>5.7500000000000002E-2</v>
      </c>
      <c r="F14155">
        <v>1.2500000000000001E-2</v>
      </c>
      <c r="G14155">
        <v>0</v>
      </c>
      <c r="H14155">
        <v>5.0000000000000001E-3</v>
      </c>
      <c r="I14155">
        <v>0</v>
      </c>
    </row>
    <row r="14156" spans="1:9" x14ac:dyDescent="0.25">
      <c r="A14156" t="s">
        <v>728</v>
      </c>
      <c r="B14156">
        <v>43093</v>
      </c>
      <c r="C14156" s="593">
        <v>7.2499999999999995E-2</v>
      </c>
      <c r="D14156" t="s">
        <v>1474</v>
      </c>
      <c r="E14156">
        <v>5.7500000000000002E-2</v>
      </c>
      <c r="F14156">
        <v>1.4999999999999999E-2</v>
      </c>
      <c r="G14156">
        <v>0</v>
      </c>
      <c r="H14156">
        <v>0</v>
      </c>
      <c r="I14156">
        <v>0</v>
      </c>
    </row>
    <row r="14157" spans="1:9" x14ac:dyDescent="0.25">
      <c r="A14157" t="s">
        <v>728</v>
      </c>
      <c r="B14157">
        <v>43101</v>
      </c>
      <c r="C14157" s="593">
        <v>7.2499999999999995E-2</v>
      </c>
      <c r="D14157" t="s">
        <v>4769</v>
      </c>
      <c r="E14157">
        <v>5.7500000000000002E-2</v>
      </c>
      <c r="F14157">
        <v>1.4999999999999999E-2</v>
      </c>
      <c r="G14157">
        <v>0</v>
      </c>
      <c r="H14157">
        <v>0</v>
      </c>
      <c r="I14157">
        <v>0</v>
      </c>
    </row>
    <row r="14158" spans="1:9" x14ac:dyDescent="0.25">
      <c r="A14158" t="s">
        <v>728</v>
      </c>
      <c r="B14158">
        <v>43102</v>
      </c>
      <c r="C14158" s="593">
        <v>7.2499999999999995E-2</v>
      </c>
      <c r="D14158" t="s">
        <v>4770</v>
      </c>
      <c r="E14158">
        <v>5.7500000000000002E-2</v>
      </c>
      <c r="F14158">
        <v>1.4999999999999999E-2</v>
      </c>
      <c r="G14158">
        <v>0</v>
      </c>
      <c r="H14158">
        <v>0</v>
      </c>
      <c r="I14158">
        <v>0</v>
      </c>
    </row>
    <row r="14159" spans="1:9" x14ac:dyDescent="0.25">
      <c r="A14159" t="s">
        <v>728</v>
      </c>
      <c r="B14159">
        <v>43103</v>
      </c>
      <c r="C14159" s="593">
        <v>7.2499999999999995E-2</v>
      </c>
      <c r="D14159" t="s">
        <v>4771</v>
      </c>
      <c r="E14159">
        <v>5.7500000000000002E-2</v>
      </c>
      <c r="F14159">
        <v>1.4999999999999999E-2</v>
      </c>
      <c r="G14159">
        <v>0</v>
      </c>
      <c r="H14159">
        <v>0</v>
      </c>
      <c r="I14159">
        <v>0</v>
      </c>
    </row>
    <row r="14160" spans="1:9" x14ac:dyDescent="0.25">
      <c r="A14160" t="s">
        <v>728</v>
      </c>
      <c r="B14160">
        <v>43105</v>
      </c>
      <c r="C14160" s="593">
        <v>7.2499999999999995E-2</v>
      </c>
      <c r="D14160" t="s">
        <v>4753</v>
      </c>
      <c r="E14160">
        <v>5.7500000000000002E-2</v>
      </c>
      <c r="F14160">
        <v>1.4999999999999999E-2</v>
      </c>
      <c r="G14160">
        <v>0</v>
      </c>
      <c r="H14160">
        <v>0</v>
      </c>
      <c r="I14160">
        <v>0</v>
      </c>
    </row>
    <row r="14161" spans="1:9" x14ac:dyDescent="0.25">
      <c r="A14161" t="s">
        <v>728</v>
      </c>
      <c r="B14161">
        <v>43106</v>
      </c>
      <c r="C14161" s="593">
        <v>7.2499999999999995E-2</v>
      </c>
      <c r="D14161" t="s">
        <v>4772</v>
      </c>
      <c r="E14161">
        <v>5.7500000000000002E-2</v>
      </c>
      <c r="F14161">
        <v>1.4999999999999999E-2</v>
      </c>
      <c r="G14161">
        <v>0</v>
      </c>
      <c r="H14161">
        <v>0</v>
      </c>
      <c r="I14161">
        <v>0</v>
      </c>
    </row>
    <row r="14162" spans="1:9" x14ac:dyDescent="0.25">
      <c r="A14162" t="s">
        <v>728</v>
      </c>
      <c r="B14162">
        <v>43107</v>
      </c>
      <c r="C14162" s="593">
        <v>7.2499999999999995E-2</v>
      </c>
      <c r="D14162" t="s">
        <v>4770</v>
      </c>
      <c r="E14162">
        <v>5.7500000000000002E-2</v>
      </c>
      <c r="F14162">
        <v>1.4999999999999999E-2</v>
      </c>
      <c r="G14162">
        <v>0</v>
      </c>
      <c r="H14162">
        <v>0</v>
      </c>
      <c r="I14162">
        <v>0</v>
      </c>
    </row>
    <row r="14163" spans="1:9" x14ac:dyDescent="0.25">
      <c r="A14163" t="s">
        <v>728</v>
      </c>
      <c r="B14163">
        <v>43109</v>
      </c>
      <c r="C14163" s="593">
        <v>7.4999999999999997E-2</v>
      </c>
      <c r="D14163" t="s">
        <v>1466</v>
      </c>
      <c r="E14163">
        <v>5.7500000000000002E-2</v>
      </c>
      <c r="F14163">
        <v>1.2500000000000001E-2</v>
      </c>
      <c r="G14163">
        <v>0</v>
      </c>
      <c r="H14163">
        <v>5.0000000000000001E-3</v>
      </c>
      <c r="I14163">
        <v>0</v>
      </c>
    </row>
    <row r="14164" spans="1:9" x14ac:dyDescent="0.25">
      <c r="A14164" t="s">
        <v>728</v>
      </c>
      <c r="B14164">
        <v>43110</v>
      </c>
      <c r="C14164" s="593">
        <v>7.4999999999999997E-2</v>
      </c>
      <c r="D14164" t="s">
        <v>4773</v>
      </c>
      <c r="E14164">
        <v>5.7500000000000002E-2</v>
      </c>
      <c r="F14164">
        <v>1.2500000000000001E-2</v>
      </c>
      <c r="G14164">
        <v>0</v>
      </c>
      <c r="H14164">
        <v>5.0000000000000001E-3</v>
      </c>
      <c r="I14164">
        <v>0</v>
      </c>
    </row>
    <row r="14165" spans="1:9" x14ac:dyDescent="0.25">
      <c r="A14165" t="s">
        <v>728</v>
      </c>
      <c r="B14165">
        <v>43111</v>
      </c>
      <c r="C14165" s="593">
        <v>7.2499999999999995E-2</v>
      </c>
      <c r="D14165" t="s">
        <v>4770</v>
      </c>
      <c r="E14165">
        <v>5.7500000000000002E-2</v>
      </c>
      <c r="F14165">
        <v>1.4999999999999999E-2</v>
      </c>
      <c r="G14165">
        <v>0</v>
      </c>
      <c r="H14165">
        <v>0</v>
      </c>
      <c r="I14165">
        <v>0</v>
      </c>
    </row>
    <row r="14166" spans="1:9" x14ac:dyDescent="0.25">
      <c r="A14166" t="s">
        <v>728</v>
      </c>
      <c r="B14166">
        <v>43112</v>
      </c>
      <c r="C14166" s="593">
        <v>6.7500000000000004E-2</v>
      </c>
      <c r="D14166" t="s">
        <v>1859</v>
      </c>
      <c r="E14166">
        <v>5.7500000000000002E-2</v>
      </c>
      <c r="F14166">
        <v>0.01</v>
      </c>
      <c r="G14166">
        <v>0</v>
      </c>
      <c r="H14166">
        <v>0</v>
      </c>
      <c r="I14166">
        <v>0</v>
      </c>
    </row>
    <row r="14167" spans="1:9" x14ac:dyDescent="0.25">
      <c r="A14167" t="s">
        <v>728</v>
      </c>
      <c r="B14167">
        <v>43113</v>
      </c>
      <c r="C14167" s="593">
        <v>7.2499999999999995E-2</v>
      </c>
      <c r="D14167" t="s">
        <v>4774</v>
      </c>
      <c r="E14167">
        <v>5.7500000000000002E-2</v>
      </c>
      <c r="F14167">
        <v>1.4999999999999999E-2</v>
      </c>
      <c r="G14167">
        <v>0</v>
      </c>
      <c r="H14167">
        <v>0</v>
      </c>
      <c r="I14167">
        <v>0</v>
      </c>
    </row>
    <row r="14168" spans="1:9" x14ac:dyDescent="0.25">
      <c r="A14168" t="s">
        <v>728</v>
      </c>
      <c r="B14168">
        <v>43115</v>
      </c>
      <c r="C14168" s="593">
        <v>7.2499999999999995E-2</v>
      </c>
      <c r="D14168" t="s">
        <v>3808</v>
      </c>
      <c r="E14168">
        <v>5.7500000000000002E-2</v>
      </c>
      <c r="F14168">
        <v>1.4999999999999999E-2</v>
      </c>
      <c r="G14168">
        <v>0</v>
      </c>
      <c r="H14168">
        <v>0</v>
      </c>
      <c r="I14168">
        <v>0</v>
      </c>
    </row>
    <row r="14169" spans="1:9" x14ac:dyDescent="0.25">
      <c r="A14169" t="s">
        <v>728</v>
      </c>
      <c r="B14169">
        <v>43116</v>
      </c>
      <c r="C14169" s="593">
        <v>7.2499999999999995E-2</v>
      </c>
      <c r="D14169" t="s">
        <v>4775</v>
      </c>
      <c r="E14169">
        <v>5.7500000000000002E-2</v>
      </c>
      <c r="F14169">
        <v>1.4999999999999999E-2</v>
      </c>
      <c r="G14169">
        <v>0</v>
      </c>
      <c r="H14169">
        <v>0</v>
      </c>
      <c r="I14169">
        <v>0</v>
      </c>
    </row>
    <row r="14170" spans="1:9" x14ac:dyDescent="0.25">
      <c r="A14170" t="s">
        <v>728</v>
      </c>
      <c r="B14170">
        <v>43117</v>
      </c>
      <c r="C14170" s="593">
        <v>7.2499999999999995E-2</v>
      </c>
      <c r="D14170" t="s">
        <v>4776</v>
      </c>
      <c r="E14170">
        <v>5.7500000000000002E-2</v>
      </c>
      <c r="F14170">
        <v>1.4999999999999999E-2</v>
      </c>
      <c r="G14170">
        <v>0</v>
      </c>
      <c r="H14170">
        <v>0</v>
      </c>
      <c r="I14170">
        <v>0</v>
      </c>
    </row>
    <row r="14171" spans="1:9" x14ac:dyDescent="0.25">
      <c r="A14171" t="s">
        <v>728</v>
      </c>
      <c r="B14171">
        <v>43119</v>
      </c>
      <c r="C14171" s="593">
        <v>7.4999999999999997E-2</v>
      </c>
      <c r="D14171" t="s">
        <v>1466</v>
      </c>
      <c r="E14171">
        <v>5.7500000000000002E-2</v>
      </c>
      <c r="F14171">
        <v>1.2500000000000001E-2</v>
      </c>
      <c r="G14171">
        <v>0</v>
      </c>
      <c r="H14171">
        <v>5.0000000000000001E-3</v>
      </c>
      <c r="I14171">
        <v>0</v>
      </c>
    </row>
    <row r="14172" spans="1:9" x14ac:dyDescent="0.25">
      <c r="A14172" t="s">
        <v>728</v>
      </c>
      <c r="B14172">
        <v>43123</v>
      </c>
      <c r="C14172" s="593">
        <v>7.4999999999999997E-2</v>
      </c>
      <c r="D14172" t="s">
        <v>1466</v>
      </c>
      <c r="E14172">
        <v>5.7500000000000002E-2</v>
      </c>
      <c r="F14172">
        <v>1.2500000000000001E-2</v>
      </c>
      <c r="G14172">
        <v>0</v>
      </c>
      <c r="H14172">
        <v>5.0000000000000001E-3</v>
      </c>
      <c r="I14172">
        <v>0</v>
      </c>
    </row>
    <row r="14173" spans="1:9" x14ac:dyDescent="0.25">
      <c r="A14173" t="s">
        <v>728</v>
      </c>
      <c r="B14173">
        <v>43125</v>
      </c>
      <c r="C14173" s="593">
        <v>7.4999999999999997E-2</v>
      </c>
      <c r="D14173" t="s">
        <v>4777</v>
      </c>
      <c r="E14173">
        <v>5.7500000000000002E-2</v>
      </c>
      <c r="F14173">
        <v>1.2500000000000001E-2</v>
      </c>
      <c r="G14173">
        <v>0</v>
      </c>
      <c r="H14173">
        <v>5.0000000000000001E-3</v>
      </c>
      <c r="I14173">
        <v>0</v>
      </c>
    </row>
    <row r="14174" spans="1:9" x14ac:dyDescent="0.25">
      <c r="A14174" t="s">
        <v>728</v>
      </c>
      <c r="B14174">
        <v>43126</v>
      </c>
      <c r="C14174" s="593">
        <v>7.4999999999999997E-2</v>
      </c>
      <c r="D14174" t="s">
        <v>1424</v>
      </c>
      <c r="E14174">
        <v>5.7500000000000002E-2</v>
      </c>
      <c r="F14174">
        <v>1.2500000000000001E-2</v>
      </c>
      <c r="G14174">
        <v>0</v>
      </c>
      <c r="H14174">
        <v>5.0000000000000001E-3</v>
      </c>
      <c r="I14174">
        <v>0</v>
      </c>
    </row>
    <row r="14175" spans="1:9" x14ac:dyDescent="0.25">
      <c r="A14175" t="s">
        <v>728</v>
      </c>
      <c r="B14175">
        <v>43127</v>
      </c>
      <c r="C14175" s="593">
        <v>7.2499999999999995E-2</v>
      </c>
      <c r="D14175" t="s">
        <v>4770</v>
      </c>
      <c r="E14175">
        <v>5.7500000000000002E-2</v>
      </c>
      <c r="F14175">
        <v>1.4999999999999999E-2</v>
      </c>
      <c r="G14175">
        <v>0</v>
      </c>
      <c r="H14175">
        <v>0</v>
      </c>
      <c r="I14175">
        <v>0</v>
      </c>
    </row>
    <row r="14176" spans="1:9" x14ac:dyDescent="0.25">
      <c r="A14176" t="s">
        <v>728</v>
      </c>
      <c r="B14176">
        <v>43128</v>
      </c>
      <c r="C14176" s="593">
        <v>7.2499999999999995E-2</v>
      </c>
      <c r="D14176" t="s">
        <v>2872</v>
      </c>
      <c r="E14176">
        <v>5.7500000000000002E-2</v>
      </c>
      <c r="F14176">
        <v>1.4999999999999999E-2</v>
      </c>
      <c r="G14176">
        <v>0</v>
      </c>
      <c r="H14176">
        <v>0</v>
      </c>
      <c r="I14176">
        <v>0</v>
      </c>
    </row>
    <row r="14177" spans="1:9" x14ac:dyDescent="0.25">
      <c r="A14177" t="s">
        <v>728</v>
      </c>
      <c r="B14177">
        <v>43130</v>
      </c>
      <c r="C14177" s="593">
        <v>7.2499999999999995E-2</v>
      </c>
      <c r="D14177" t="s">
        <v>4770</v>
      </c>
      <c r="E14177">
        <v>5.7500000000000002E-2</v>
      </c>
      <c r="F14177">
        <v>1.4999999999999999E-2</v>
      </c>
      <c r="G14177">
        <v>0</v>
      </c>
      <c r="H14177">
        <v>0</v>
      </c>
      <c r="I14177">
        <v>0</v>
      </c>
    </row>
    <row r="14178" spans="1:9" x14ac:dyDescent="0.25">
      <c r="A14178" t="s">
        <v>728</v>
      </c>
      <c r="B14178">
        <v>43135</v>
      </c>
      <c r="C14178" s="593">
        <v>7.2499999999999995E-2</v>
      </c>
      <c r="D14178" t="s">
        <v>4770</v>
      </c>
      <c r="E14178">
        <v>5.7500000000000002E-2</v>
      </c>
      <c r="F14178">
        <v>1.4999999999999999E-2</v>
      </c>
      <c r="G14178">
        <v>0</v>
      </c>
      <c r="H14178">
        <v>0</v>
      </c>
      <c r="I14178">
        <v>0</v>
      </c>
    </row>
    <row r="14179" spans="1:9" x14ac:dyDescent="0.25">
      <c r="A14179" t="s">
        <v>728</v>
      </c>
      <c r="B14179">
        <v>43136</v>
      </c>
      <c r="C14179" s="593">
        <v>6.7500000000000004E-2</v>
      </c>
      <c r="D14179" t="s">
        <v>4778</v>
      </c>
      <c r="E14179">
        <v>5.7500000000000002E-2</v>
      </c>
      <c r="F14179">
        <v>0.01</v>
      </c>
      <c r="G14179">
        <v>0</v>
      </c>
      <c r="H14179">
        <v>0</v>
      </c>
      <c r="I14179">
        <v>0</v>
      </c>
    </row>
    <row r="14180" spans="1:9" x14ac:dyDescent="0.25">
      <c r="A14180" t="s">
        <v>728</v>
      </c>
      <c r="B14180">
        <v>43137</v>
      </c>
      <c r="C14180" s="593">
        <v>7.4999999999999997E-2</v>
      </c>
      <c r="D14180" t="s">
        <v>4777</v>
      </c>
      <c r="E14180">
        <v>5.7500000000000002E-2</v>
      </c>
      <c r="F14180">
        <v>1.2500000000000001E-2</v>
      </c>
      <c r="G14180">
        <v>0</v>
      </c>
      <c r="H14180">
        <v>5.0000000000000001E-3</v>
      </c>
      <c r="I14180">
        <v>0</v>
      </c>
    </row>
    <row r="14181" spans="1:9" x14ac:dyDescent="0.25">
      <c r="A14181" t="s">
        <v>728</v>
      </c>
      <c r="B14181">
        <v>43138</v>
      </c>
      <c r="C14181" s="593">
        <v>7.2499999999999995E-2</v>
      </c>
      <c r="D14181" t="s">
        <v>4770</v>
      </c>
      <c r="E14181">
        <v>5.7500000000000002E-2</v>
      </c>
      <c r="F14181">
        <v>1.4999999999999999E-2</v>
      </c>
      <c r="G14181">
        <v>0</v>
      </c>
      <c r="H14181">
        <v>0</v>
      </c>
      <c r="I14181">
        <v>0</v>
      </c>
    </row>
    <row r="14182" spans="1:9" x14ac:dyDescent="0.25">
      <c r="A14182" t="s">
        <v>728</v>
      </c>
      <c r="B14182">
        <v>43140</v>
      </c>
      <c r="C14182" s="593">
        <v>7.4999999999999997E-2</v>
      </c>
      <c r="D14182" t="s">
        <v>1466</v>
      </c>
      <c r="E14182">
        <v>5.7500000000000002E-2</v>
      </c>
      <c r="F14182">
        <v>1.2500000000000001E-2</v>
      </c>
      <c r="G14182">
        <v>0</v>
      </c>
      <c r="H14182">
        <v>5.0000000000000001E-3</v>
      </c>
      <c r="I14182">
        <v>0</v>
      </c>
    </row>
    <row r="14183" spans="1:9" x14ac:dyDescent="0.25">
      <c r="A14183" t="s">
        <v>728</v>
      </c>
      <c r="B14183">
        <v>43142</v>
      </c>
      <c r="C14183" s="593">
        <v>7.2499999999999995E-2</v>
      </c>
      <c r="D14183" t="s">
        <v>2878</v>
      </c>
      <c r="E14183">
        <v>5.7500000000000002E-2</v>
      </c>
      <c r="F14183">
        <v>1.4999999999999999E-2</v>
      </c>
      <c r="G14183">
        <v>0</v>
      </c>
      <c r="H14183">
        <v>0</v>
      </c>
      <c r="I14183">
        <v>0</v>
      </c>
    </row>
    <row r="14184" spans="1:9" x14ac:dyDescent="0.25">
      <c r="A14184" t="s">
        <v>728</v>
      </c>
      <c r="B14184">
        <v>43143</v>
      </c>
      <c r="C14184" s="593">
        <v>7.2499999999999995E-2</v>
      </c>
      <c r="D14184" t="s">
        <v>4776</v>
      </c>
      <c r="E14184">
        <v>5.7500000000000002E-2</v>
      </c>
      <c r="F14184">
        <v>1.4999999999999999E-2</v>
      </c>
      <c r="G14184">
        <v>0</v>
      </c>
      <c r="H14184">
        <v>0</v>
      </c>
      <c r="I14184">
        <v>0</v>
      </c>
    </row>
    <row r="14185" spans="1:9" x14ac:dyDescent="0.25">
      <c r="A14185" t="s">
        <v>728</v>
      </c>
      <c r="B14185">
        <v>43144</v>
      </c>
      <c r="C14185" s="593">
        <v>7.2499999999999995E-2</v>
      </c>
      <c r="D14185" t="s">
        <v>4779</v>
      </c>
      <c r="E14185">
        <v>5.7500000000000002E-2</v>
      </c>
      <c r="F14185">
        <v>1.4999999999999999E-2</v>
      </c>
      <c r="G14185">
        <v>0</v>
      </c>
      <c r="H14185">
        <v>0</v>
      </c>
      <c r="I14185">
        <v>0</v>
      </c>
    </row>
    <row r="14186" spans="1:9" x14ac:dyDescent="0.25">
      <c r="A14186" t="s">
        <v>728</v>
      </c>
      <c r="B14186">
        <v>43145</v>
      </c>
      <c r="C14186" s="593">
        <v>7.2499999999999995E-2</v>
      </c>
      <c r="D14186" t="s">
        <v>2688</v>
      </c>
      <c r="E14186">
        <v>5.7500000000000002E-2</v>
      </c>
      <c r="F14186">
        <v>1.4999999999999999E-2</v>
      </c>
      <c r="G14186">
        <v>0</v>
      </c>
      <c r="H14186">
        <v>0</v>
      </c>
      <c r="I14186">
        <v>0</v>
      </c>
    </row>
    <row r="14187" spans="1:9" x14ac:dyDescent="0.25">
      <c r="A14187" t="s">
        <v>728</v>
      </c>
      <c r="B14187">
        <v>43146</v>
      </c>
      <c r="C14187" s="593">
        <v>7.4999999999999997E-2</v>
      </c>
      <c r="D14187" t="s">
        <v>1424</v>
      </c>
      <c r="E14187">
        <v>5.7500000000000002E-2</v>
      </c>
      <c r="F14187">
        <v>1.2500000000000001E-2</v>
      </c>
      <c r="G14187">
        <v>0</v>
      </c>
      <c r="H14187">
        <v>5.0000000000000001E-3</v>
      </c>
      <c r="I14187">
        <v>0</v>
      </c>
    </row>
    <row r="14188" spans="1:9" x14ac:dyDescent="0.25">
      <c r="A14188" t="s">
        <v>728</v>
      </c>
      <c r="B14188">
        <v>43147</v>
      </c>
      <c r="C14188" s="593">
        <v>7.4999999999999997E-2</v>
      </c>
      <c r="D14188" t="s">
        <v>4773</v>
      </c>
      <c r="E14188">
        <v>5.7500000000000002E-2</v>
      </c>
      <c r="F14188">
        <v>1.2500000000000001E-2</v>
      </c>
      <c r="G14188">
        <v>0</v>
      </c>
      <c r="H14188">
        <v>5.0000000000000001E-3</v>
      </c>
      <c r="I14188">
        <v>0</v>
      </c>
    </row>
    <row r="14189" spans="1:9" x14ac:dyDescent="0.25">
      <c r="A14189" t="s">
        <v>728</v>
      </c>
      <c r="B14189">
        <v>43148</v>
      </c>
      <c r="C14189" s="593">
        <v>7.2499999999999995E-2</v>
      </c>
      <c r="D14189" t="s">
        <v>1345</v>
      </c>
      <c r="E14189">
        <v>5.7500000000000002E-2</v>
      </c>
      <c r="F14189">
        <v>1.4999999999999999E-2</v>
      </c>
      <c r="G14189">
        <v>0</v>
      </c>
      <c r="H14189">
        <v>0</v>
      </c>
      <c r="I14189">
        <v>0</v>
      </c>
    </row>
    <row r="14190" spans="1:9" x14ac:dyDescent="0.25">
      <c r="A14190" t="s">
        <v>728</v>
      </c>
      <c r="B14190">
        <v>43149</v>
      </c>
      <c r="C14190" s="593">
        <v>7.2499999999999995E-2</v>
      </c>
      <c r="D14190" t="s">
        <v>4770</v>
      </c>
      <c r="E14190">
        <v>5.7500000000000002E-2</v>
      </c>
      <c r="F14190">
        <v>1.4999999999999999E-2</v>
      </c>
      <c r="G14190">
        <v>0</v>
      </c>
      <c r="H14190">
        <v>0</v>
      </c>
      <c r="I14190">
        <v>0</v>
      </c>
    </row>
    <row r="14191" spans="1:9" x14ac:dyDescent="0.25">
      <c r="A14191" t="s">
        <v>728</v>
      </c>
      <c r="B14191">
        <v>43150</v>
      </c>
      <c r="C14191" s="593">
        <v>7.2499999999999995E-2</v>
      </c>
      <c r="D14191" t="s">
        <v>1345</v>
      </c>
      <c r="E14191">
        <v>5.7500000000000002E-2</v>
      </c>
      <c r="F14191">
        <v>1.4999999999999999E-2</v>
      </c>
      <c r="G14191">
        <v>0</v>
      </c>
      <c r="H14191">
        <v>0</v>
      </c>
      <c r="I14191">
        <v>0</v>
      </c>
    </row>
    <row r="14192" spans="1:9" x14ac:dyDescent="0.25">
      <c r="A14192" t="s">
        <v>728</v>
      </c>
      <c r="B14192">
        <v>43151</v>
      </c>
      <c r="C14192" s="593">
        <v>7.0000000000000007E-2</v>
      </c>
      <c r="D14192" t="s">
        <v>2343</v>
      </c>
      <c r="E14192">
        <v>5.7500000000000002E-2</v>
      </c>
      <c r="F14192">
        <v>1.2500000000000001E-2</v>
      </c>
      <c r="G14192">
        <v>0</v>
      </c>
      <c r="H14192">
        <v>0</v>
      </c>
      <c r="I14192">
        <v>0</v>
      </c>
    </row>
    <row r="14193" spans="1:9" x14ac:dyDescent="0.25">
      <c r="A14193" t="s">
        <v>728</v>
      </c>
      <c r="B14193">
        <v>43152</v>
      </c>
      <c r="C14193" s="593">
        <v>7.2499999999999995E-2</v>
      </c>
      <c r="D14193" t="s">
        <v>4770</v>
      </c>
      <c r="E14193">
        <v>5.7500000000000002E-2</v>
      </c>
      <c r="F14193">
        <v>1.4999999999999999E-2</v>
      </c>
      <c r="G14193">
        <v>0</v>
      </c>
      <c r="H14193">
        <v>0</v>
      </c>
      <c r="I14193">
        <v>0</v>
      </c>
    </row>
    <row r="14194" spans="1:9" x14ac:dyDescent="0.25">
      <c r="A14194" t="s">
        <v>728</v>
      </c>
      <c r="B14194">
        <v>43153</v>
      </c>
      <c r="C14194" s="593">
        <v>7.2499999999999995E-2</v>
      </c>
      <c r="D14194" t="s">
        <v>2688</v>
      </c>
      <c r="E14194">
        <v>5.7500000000000002E-2</v>
      </c>
      <c r="F14194">
        <v>1.4999999999999999E-2</v>
      </c>
      <c r="G14194">
        <v>0</v>
      </c>
      <c r="H14194">
        <v>0</v>
      </c>
      <c r="I14194">
        <v>0</v>
      </c>
    </row>
    <row r="14195" spans="1:9" x14ac:dyDescent="0.25">
      <c r="A14195" t="s">
        <v>728</v>
      </c>
      <c r="B14195">
        <v>43154</v>
      </c>
      <c r="C14195" s="593">
        <v>7.2499999999999995E-2</v>
      </c>
      <c r="D14195" t="s">
        <v>4780</v>
      </c>
      <c r="E14195">
        <v>5.7500000000000002E-2</v>
      </c>
      <c r="F14195">
        <v>1.4999999999999999E-2</v>
      </c>
      <c r="G14195">
        <v>0</v>
      </c>
      <c r="H14195">
        <v>0</v>
      </c>
      <c r="I14195">
        <v>0</v>
      </c>
    </row>
    <row r="14196" spans="1:9" x14ac:dyDescent="0.25">
      <c r="A14196" t="s">
        <v>728</v>
      </c>
      <c r="B14196">
        <v>43155</v>
      </c>
      <c r="C14196" s="593">
        <v>7.2499999999999995E-2</v>
      </c>
      <c r="D14196" t="s">
        <v>4770</v>
      </c>
      <c r="E14196">
        <v>5.7500000000000002E-2</v>
      </c>
      <c r="F14196">
        <v>1.4999999999999999E-2</v>
      </c>
      <c r="G14196">
        <v>0</v>
      </c>
      <c r="H14196">
        <v>0</v>
      </c>
      <c r="I14196">
        <v>0</v>
      </c>
    </row>
    <row r="14197" spans="1:9" x14ac:dyDescent="0.25">
      <c r="A14197" t="s">
        <v>728</v>
      </c>
      <c r="B14197">
        <v>43156</v>
      </c>
      <c r="C14197" s="593">
        <v>7.2499999999999995E-2</v>
      </c>
      <c r="D14197" t="s">
        <v>4780</v>
      </c>
      <c r="E14197">
        <v>5.7500000000000002E-2</v>
      </c>
      <c r="F14197">
        <v>1.4999999999999999E-2</v>
      </c>
      <c r="G14197">
        <v>0</v>
      </c>
      <c r="H14197">
        <v>0</v>
      </c>
      <c r="I14197">
        <v>0</v>
      </c>
    </row>
    <row r="14198" spans="1:9" x14ac:dyDescent="0.25">
      <c r="A14198" t="s">
        <v>728</v>
      </c>
      <c r="B14198">
        <v>43157</v>
      </c>
      <c r="C14198" s="593">
        <v>6.7500000000000004E-2</v>
      </c>
      <c r="D14198" t="s">
        <v>4781</v>
      </c>
      <c r="E14198">
        <v>5.7500000000000002E-2</v>
      </c>
      <c r="F14198">
        <v>0.01</v>
      </c>
      <c r="G14198">
        <v>0</v>
      </c>
      <c r="H14198">
        <v>0</v>
      </c>
      <c r="I14198">
        <v>0</v>
      </c>
    </row>
    <row r="14199" spans="1:9" x14ac:dyDescent="0.25">
      <c r="A14199" t="s">
        <v>728</v>
      </c>
      <c r="B14199">
        <v>43158</v>
      </c>
      <c r="C14199" s="593">
        <v>7.2499999999999995E-2</v>
      </c>
      <c r="D14199" t="s">
        <v>4770</v>
      </c>
      <c r="E14199">
        <v>5.7500000000000002E-2</v>
      </c>
      <c r="F14199">
        <v>1.4999999999999999E-2</v>
      </c>
      <c r="G14199">
        <v>0</v>
      </c>
      <c r="H14199">
        <v>0</v>
      </c>
      <c r="I14199">
        <v>0</v>
      </c>
    </row>
    <row r="14200" spans="1:9" x14ac:dyDescent="0.25">
      <c r="A14200" t="s">
        <v>728</v>
      </c>
      <c r="B14200">
        <v>43160</v>
      </c>
      <c r="C14200" s="593">
        <v>7.2499999999999995E-2</v>
      </c>
      <c r="D14200" t="s">
        <v>4782</v>
      </c>
      <c r="E14200">
        <v>5.7500000000000002E-2</v>
      </c>
      <c r="F14200">
        <v>1.4999999999999999E-2</v>
      </c>
      <c r="G14200">
        <v>0</v>
      </c>
      <c r="H14200">
        <v>0</v>
      </c>
      <c r="I14200">
        <v>0</v>
      </c>
    </row>
    <row r="14201" spans="1:9" x14ac:dyDescent="0.25">
      <c r="A14201" t="s">
        <v>728</v>
      </c>
      <c r="B14201">
        <v>43162</v>
      </c>
      <c r="C14201" s="593">
        <v>7.4999999999999997E-2</v>
      </c>
      <c r="D14201" t="s">
        <v>1466</v>
      </c>
      <c r="E14201">
        <v>5.7500000000000002E-2</v>
      </c>
      <c r="F14201">
        <v>1.2500000000000001E-2</v>
      </c>
      <c r="G14201">
        <v>0</v>
      </c>
      <c r="H14201">
        <v>5.0000000000000001E-3</v>
      </c>
      <c r="I14201">
        <v>0</v>
      </c>
    </row>
    <row r="14202" spans="1:9" x14ac:dyDescent="0.25">
      <c r="A14202" t="s">
        <v>728</v>
      </c>
      <c r="B14202">
        <v>43164</v>
      </c>
      <c r="C14202" s="593">
        <v>7.2499999999999995E-2</v>
      </c>
      <c r="D14202" t="s">
        <v>4776</v>
      </c>
      <c r="E14202">
        <v>5.7500000000000002E-2</v>
      </c>
      <c r="F14202">
        <v>1.4999999999999999E-2</v>
      </c>
      <c r="G14202">
        <v>0</v>
      </c>
      <c r="H14202">
        <v>0</v>
      </c>
      <c r="I14202">
        <v>0</v>
      </c>
    </row>
    <row r="14203" spans="1:9" x14ac:dyDescent="0.25">
      <c r="A14203" t="s">
        <v>728</v>
      </c>
      <c r="B14203">
        <v>43194</v>
      </c>
      <c r="C14203" s="593">
        <v>7.4999999999999997E-2</v>
      </c>
      <c r="D14203" t="s">
        <v>4777</v>
      </c>
      <c r="E14203">
        <v>5.7500000000000002E-2</v>
      </c>
      <c r="F14203">
        <v>1.2500000000000001E-2</v>
      </c>
      <c r="G14203">
        <v>0</v>
      </c>
      <c r="H14203">
        <v>5.0000000000000001E-3</v>
      </c>
      <c r="I14203">
        <v>0</v>
      </c>
    </row>
    <row r="14204" spans="1:9" x14ac:dyDescent="0.25">
      <c r="A14204" t="s">
        <v>728</v>
      </c>
      <c r="B14204">
        <v>43195</v>
      </c>
      <c r="C14204" s="593">
        <v>7.4999999999999997E-2</v>
      </c>
      <c r="D14204" t="s">
        <v>4783</v>
      </c>
      <c r="E14204">
        <v>5.7500000000000002E-2</v>
      </c>
      <c r="F14204">
        <v>1.2500000000000001E-2</v>
      </c>
      <c r="G14204">
        <v>0</v>
      </c>
      <c r="H14204">
        <v>5.0000000000000001E-3</v>
      </c>
      <c r="I14204">
        <v>0</v>
      </c>
    </row>
    <row r="14205" spans="1:9" x14ac:dyDescent="0.25">
      <c r="A14205" t="s">
        <v>728</v>
      </c>
      <c r="B14205">
        <v>43199</v>
      </c>
      <c r="C14205" s="593">
        <v>7.4999999999999997E-2</v>
      </c>
      <c r="D14205" t="s">
        <v>4783</v>
      </c>
      <c r="E14205">
        <v>5.7500000000000002E-2</v>
      </c>
      <c r="F14205">
        <v>1.2500000000000001E-2</v>
      </c>
      <c r="G14205">
        <v>0</v>
      </c>
      <c r="H14205">
        <v>5.0000000000000001E-3</v>
      </c>
      <c r="I14205">
        <v>0</v>
      </c>
    </row>
    <row r="14206" spans="1:9" x14ac:dyDescent="0.25">
      <c r="A14206" t="s">
        <v>728</v>
      </c>
      <c r="B14206">
        <v>43201</v>
      </c>
      <c r="C14206" s="593">
        <v>7.4999999999999997E-2</v>
      </c>
      <c r="D14206" t="s">
        <v>1466</v>
      </c>
      <c r="E14206">
        <v>5.7500000000000002E-2</v>
      </c>
      <c r="F14206">
        <v>1.2500000000000001E-2</v>
      </c>
      <c r="G14206">
        <v>0</v>
      </c>
      <c r="H14206">
        <v>5.0000000000000001E-3</v>
      </c>
      <c r="I14206">
        <v>0</v>
      </c>
    </row>
    <row r="14207" spans="1:9" x14ac:dyDescent="0.25">
      <c r="A14207" t="s">
        <v>728</v>
      </c>
      <c r="B14207">
        <v>43202</v>
      </c>
      <c r="C14207" s="593">
        <v>7.4999999999999997E-2</v>
      </c>
      <c r="D14207" t="s">
        <v>1466</v>
      </c>
      <c r="E14207">
        <v>5.7500000000000002E-2</v>
      </c>
      <c r="F14207">
        <v>1.2500000000000001E-2</v>
      </c>
      <c r="G14207">
        <v>0</v>
      </c>
      <c r="H14207">
        <v>5.0000000000000001E-3</v>
      </c>
      <c r="I14207">
        <v>0</v>
      </c>
    </row>
    <row r="14208" spans="1:9" x14ac:dyDescent="0.25">
      <c r="A14208" t="s">
        <v>728</v>
      </c>
      <c r="B14208">
        <v>43203</v>
      </c>
      <c r="C14208" s="593">
        <v>7.4999999999999997E-2</v>
      </c>
      <c r="D14208" t="s">
        <v>1466</v>
      </c>
      <c r="E14208">
        <v>5.7500000000000002E-2</v>
      </c>
      <c r="F14208">
        <v>1.2500000000000001E-2</v>
      </c>
      <c r="G14208">
        <v>0</v>
      </c>
      <c r="H14208">
        <v>5.0000000000000001E-3</v>
      </c>
      <c r="I14208">
        <v>0</v>
      </c>
    </row>
    <row r="14209" spans="1:9" x14ac:dyDescent="0.25">
      <c r="A14209" t="s">
        <v>728</v>
      </c>
      <c r="B14209">
        <v>43204</v>
      </c>
      <c r="C14209" s="593">
        <v>7.4999999999999997E-2</v>
      </c>
      <c r="D14209" t="s">
        <v>1466</v>
      </c>
      <c r="E14209">
        <v>5.7500000000000002E-2</v>
      </c>
      <c r="F14209">
        <v>1.2500000000000001E-2</v>
      </c>
      <c r="G14209">
        <v>0</v>
      </c>
      <c r="H14209">
        <v>5.0000000000000001E-3</v>
      </c>
      <c r="I14209">
        <v>0</v>
      </c>
    </row>
    <row r="14210" spans="1:9" x14ac:dyDescent="0.25">
      <c r="A14210" t="s">
        <v>728</v>
      </c>
      <c r="B14210">
        <v>43205</v>
      </c>
      <c r="C14210" s="593">
        <v>7.4999999999999997E-2</v>
      </c>
      <c r="D14210" t="s">
        <v>1466</v>
      </c>
      <c r="E14210">
        <v>5.7500000000000002E-2</v>
      </c>
      <c r="F14210">
        <v>1.2500000000000001E-2</v>
      </c>
      <c r="G14210">
        <v>0</v>
      </c>
      <c r="H14210">
        <v>5.0000000000000001E-3</v>
      </c>
      <c r="I14210">
        <v>0</v>
      </c>
    </row>
    <row r="14211" spans="1:9" x14ac:dyDescent="0.25">
      <c r="A14211" t="s">
        <v>728</v>
      </c>
      <c r="B14211">
        <v>43206</v>
      </c>
      <c r="C14211" s="593">
        <v>7.4999999999999997E-2</v>
      </c>
      <c r="D14211" t="s">
        <v>1466</v>
      </c>
      <c r="E14211">
        <v>5.7500000000000002E-2</v>
      </c>
      <c r="F14211">
        <v>1.2500000000000001E-2</v>
      </c>
      <c r="G14211">
        <v>0</v>
      </c>
      <c r="H14211">
        <v>5.0000000000000001E-3</v>
      </c>
      <c r="I14211">
        <v>0</v>
      </c>
    </row>
    <row r="14212" spans="1:9" x14ac:dyDescent="0.25">
      <c r="A14212" t="s">
        <v>728</v>
      </c>
      <c r="B14212">
        <v>43207</v>
      </c>
      <c r="C14212" s="593">
        <v>7.4999999999999997E-2</v>
      </c>
      <c r="D14212" t="s">
        <v>4777</v>
      </c>
      <c r="E14212">
        <v>5.7500000000000002E-2</v>
      </c>
      <c r="F14212">
        <v>1.2500000000000001E-2</v>
      </c>
      <c r="G14212">
        <v>0</v>
      </c>
      <c r="H14212">
        <v>5.0000000000000001E-3</v>
      </c>
      <c r="I14212">
        <v>0</v>
      </c>
    </row>
    <row r="14213" spans="1:9" x14ac:dyDescent="0.25">
      <c r="A14213" t="s">
        <v>728</v>
      </c>
      <c r="B14213">
        <v>43209</v>
      </c>
      <c r="C14213" s="593">
        <v>7.4999999999999997E-2</v>
      </c>
      <c r="D14213" t="s">
        <v>1466</v>
      </c>
      <c r="E14213">
        <v>5.7500000000000002E-2</v>
      </c>
      <c r="F14213">
        <v>1.2500000000000001E-2</v>
      </c>
      <c r="G14213">
        <v>0</v>
      </c>
      <c r="H14213">
        <v>5.0000000000000001E-3</v>
      </c>
      <c r="I14213">
        <v>0</v>
      </c>
    </row>
    <row r="14214" spans="1:9" x14ac:dyDescent="0.25">
      <c r="A14214" t="s">
        <v>728</v>
      </c>
      <c r="B14214">
        <v>43210</v>
      </c>
      <c r="C14214" s="593">
        <v>7.4999999999999997E-2</v>
      </c>
      <c r="D14214" t="s">
        <v>1466</v>
      </c>
      <c r="E14214">
        <v>5.7500000000000002E-2</v>
      </c>
      <c r="F14214">
        <v>1.2500000000000001E-2</v>
      </c>
      <c r="G14214">
        <v>0</v>
      </c>
      <c r="H14214">
        <v>5.0000000000000001E-3</v>
      </c>
      <c r="I14214">
        <v>0</v>
      </c>
    </row>
    <row r="14215" spans="1:9" x14ac:dyDescent="0.25">
      <c r="A14215" t="s">
        <v>728</v>
      </c>
      <c r="B14215">
        <v>43211</v>
      </c>
      <c r="C14215" s="593">
        <v>7.4999999999999997E-2</v>
      </c>
      <c r="D14215" t="s">
        <v>1466</v>
      </c>
      <c r="E14215">
        <v>5.7500000000000002E-2</v>
      </c>
      <c r="F14215">
        <v>1.2500000000000001E-2</v>
      </c>
      <c r="G14215">
        <v>0</v>
      </c>
      <c r="H14215">
        <v>5.0000000000000001E-3</v>
      </c>
      <c r="I14215">
        <v>0</v>
      </c>
    </row>
    <row r="14216" spans="1:9" x14ac:dyDescent="0.25">
      <c r="A14216" t="s">
        <v>728</v>
      </c>
      <c r="B14216">
        <v>43212</v>
      </c>
      <c r="C14216" s="593">
        <v>7.4999999999999997E-2</v>
      </c>
      <c r="D14216" t="s">
        <v>4784</v>
      </c>
      <c r="E14216">
        <v>5.7500000000000002E-2</v>
      </c>
      <c r="F14216">
        <v>1.2500000000000001E-2</v>
      </c>
      <c r="G14216">
        <v>0</v>
      </c>
      <c r="H14216">
        <v>5.0000000000000001E-3</v>
      </c>
      <c r="I14216">
        <v>0</v>
      </c>
    </row>
    <row r="14217" spans="1:9" x14ac:dyDescent="0.25">
      <c r="A14217" t="s">
        <v>728</v>
      </c>
      <c r="B14217">
        <v>43213</v>
      </c>
      <c r="C14217" s="593">
        <v>7.4999999999999997E-2</v>
      </c>
      <c r="D14217" t="s">
        <v>1466</v>
      </c>
      <c r="E14217">
        <v>5.7500000000000002E-2</v>
      </c>
      <c r="F14217">
        <v>1.2500000000000001E-2</v>
      </c>
      <c r="G14217">
        <v>0</v>
      </c>
      <c r="H14217">
        <v>5.0000000000000001E-3</v>
      </c>
      <c r="I14217">
        <v>0</v>
      </c>
    </row>
    <row r="14218" spans="1:9" x14ac:dyDescent="0.25">
      <c r="A14218" t="s">
        <v>728</v>
      </c>
      <c r="B14218">
        <v>43214</v>
      </c>
      <c r="C14218" s="593">
        <v>7.4999999999999997E-2</v>
      </c>
      <c r="D14218" t="s">
        <v>1466</v>
      </c>
      <c r="E14218">
        <v>5.7500000000000002E-2</v>
      </c>
      <c r="F14218">
        <v>1.2500000000000001E-2</v>
      </c>
      <c r="G14218">
        <v>0</v>
      </c>
      <c r="H14218">
        <v>5.0000000000000001E-3</v>
      </c>
      <c r="I14218">
        <v>0</v>
      </c>
    </row>
    <row r="14219" spans="1:9" x14ac:dyDescent="0.25">
      <c r="A14219" t="s">
        <v>728</v>
      </c>
      <c r="B14219">
        <v>43215</v>
      </c>
      <c r="C14219" s="593">
        <v>7.4999999999999997E-2</v>
      </c>
      <c r="D14219" t="s">
        <v>4784</v>
      </c>
      <c r="E14219">
        <v>5.7500000000000002E-2</v>
      </c>
      <c r="F14219">
        <v>1.2500000000000001E-2</v>
      </c>
      <c r="G14219">
        <v>0</v>
      </c>
      <c r="H14219">
        <v>5.0000000000000001E-3</v>
      </c>
      <c r="I14219">
        <v>0</v>
      </c>
    </row>
    <row r="14220" spans="1:9" x14ac:dyDescent="0.25">
      <c r="A14220" t="s">
        <v>728</v>
      </c>
      <c r="B14220">
        <v>43216</v>
      </c>
      <c r="C14220" s="593">
        <v>7.4999999999999997E-2</v>
      </c>
      <c r="D14220" t="s">
        <v>1466</v>
      </c>
      <c r="E14220">
        <v>5.7500000000000002E-2</v>
      </c>
      <c r="F14220">
        <v>1.2500000000000001E-2</v>
      </c>
      <c r="G14220">
        <v>0</v>
      </c>
      <c r="H14220">
        <v>5.0000000000000001E-3</v>
      </c>
      <c r="I14220">
        <v>0</v>
      </c>
    </row>
    <row r="14221" spans="1:9" x14ac:dyDescent="0.25">
      <c r="A14221" t="s">
        <v>728</v>
      </c>
      <c r="B14221">
        <v>43217</v>
      </c>
      <c r="C14221" s="593">
        <v>7.4999999999999997E-2</v>
      </c>
      <c r="D14221" t="s">
        <v>1466</v>
      </c>
      <c r="E14221">
        <v>5.7500000000000002E-2</v>
      </c>
      <c r="F14221">
        <v>1.2500000000000001E-2</v>
      </c>
      <c r="G14221">
        <v>0</v>
      </c>
      <c r="H14221">
        <v>5.0000000000000001E-3</v>
      </c>
      <c r="I14221">
        <v>0</v>
      </c>
    </row>
    <row r="14222" spans="1:9" x14ac:dyDescent="0.25">
      <c r="A14222" t="s">
        <v>728</v>
      </c>
      <c r="B14222">
        <v>43218</v>
      </c>
      <c r="C14222" s="593">
        <v>7.4999999999999997E-2</v>
      </c>
      <c r="D14222" t="s">
        <v>1466</v>
      </c>
      <c r="E14222">
        <v>5.7500000000000002E-2</v>
      </c>
      <c r="F14222">
        <v>1.2500000000000001E-2</v>
      </c>
      <c r="G14222">
        <v>0</v>
      </c>
      <c r="H14222">
        <v>5.0000000000000001E-3</v>
      </c>
      <c r="I14222">
        <v>0</v>
      </c>
    </row>
    <row r="14223" spans="1:9" x14ac:dyDescent="0.25">
      <c r="A14223" t="s">
        <v>728</v>
      </c>
      <c r="B14223">
        <v>43219</v>
      </c>
      <c r="C14223" s="593">
        <v>7.4999999999999997E-2</v>
      </c>
      <c r="D14223" t="s">
        <v>1466</v>
      </c>
      <c r="E14223">
        <v>5.7500000000000002E-2</v>
      </c>
      <c r="F14223">
        <v>1.2500000000000001E-2</v>
      </c>
      <c r="G14223">
        <v>0</v>
      </c>
      <c r="H14223">
        <v>5.0000000000000001E-3</v>
      </c>
      <c r="I14223">
        <v>0</v>
      </c>
    </row>
    <row r="14224" spans="1:9" x14ac:dyDescent="0.25">
      <c r="A14224" t="s">
        <v>728</v>
      </c>
      <c r="B14224">
        <v>43220</v>
      </c>
      <c r="C14224" s="593">
        <v>7.4999999999999997E-2</v>
      </c>
      <c r="D14224" t="s">
        <v>4785</v>
      </c>
      <c r="E14224">
        <v>5.7500000000000002E-2</v>
      </c>
      <c r="F14224">
        <v>1.2500000000000001E-2</v>
      </c>
      <c r="G14224">
        <v>0</v>
      </c>
      <c r="H14224">
        <v>5.0000000000000001E-3</v>
      </c>
      <c r="I14224">
        <v>0</v>
      </c>
    </row>
    <row r="14225" spans="1:9" x14ac:dyDescent="0.25">
      <c r="A14225" t="s">
        <v>728</v>
      </c>
      <c r="B14225">
        <v>43221</v>
      </c>
      <c r="C14225" s="593">
        <v>7.4999999999999997E-2</v>
      </c>
      <c r="D14225" t="s">
        <v>4785</v>
      </c>
      <c r="E14225">
        <v>5.7500000000000002E-2</v>
      </c>
      <c r="F14225">
        <v>1.2500000000000001E-2</v>
      </c>
      <c r="G14225">
        <v>0</v>
      </c>
      <c r="H14225">
        <v>5.0000000000000001E-3</v>
      </c>
      <c r="I14225">
        <v>0</v>
      </c>
    </row>
    <row r="14226" spans="1:9" x14ac:dyDescent="0.25">
      <c r="A14226" t="s">
        <v>728</v>
      </c>
      <c r="B14226">
        <v>43222</v>
      </c>
      <c r="C14226" s="593">
        <v>7.4999999999999997E-2</v>
      </c>
      <c r="D14226" t="s">
        <v>1466</v>
      </c>
      <c r="E14226">
        <v>5.7500000000000002E-2</v>
      </c>
      <c r="F14226">
        <v>1.2500000000000001E-2</v>
      </c>
      <c r="G14226">
        <v>0</v>
      </c>
      <c r="H14226">
        <v>5.0000000000000001E-3</v>
      </c>
      <c r="I14226">
        <v>0</v>
      </c>
    </row>
    <row r="14227" spans="1:9" x14ac:dyDescent="0.25">
      <c r="A14227" t="s">
        <v>728</v>
      </c>
      <c r="B14227">
        <v>43223</v>
      </c>
      <c r="C14227" s="593">
        <v>7.4999999999999997E-2</v>
      </c>
      <c r="D14227" t="s">
        <v>1466</v>
      </c>
      <c r="E14227">
        <v>5.7500000000000002E-2</v>
      </c>
      <c r="F14227">
        <v>1.2500000000000001E-2</v>
      </c>
      <c r="G14227">
        <v>0</v>
      </c>
      <c r="H14227">
        <v>5.0000000000000001E-3</v>
      </c>
      <c r="I14227">
        <v>0</v>
      </c>
    </row>
    <row r="14228" spans="1:9" x14ac:dyDescent="0.25">
      <c r="A14228" t="s">
        <v>728</v>
      </c>
      <c r="B14228">
        <v>43224</v>
      </c>
      <c r="C14228" s="593">
        <v>7.4999999999999997E-2</v>
      </c>
      <c r="D14228" t="s">
        <v>1466</v>
      </c>
      <c r="E14228">
        <v>5.7500000000000002E-2</v>
      </c>
      <c r="F14228">
        <v>1.2500000000000001E-2</v>
      </c>
      <c r="G14228">
        <v>0</v>
      </c>
      <c r="H14228">
        <v>5.0000000000000001E-3</v>
      </c>
      <c r="I14228">
        <v>0</v>
      </c>
    </row>
    <row r="14229" spans="1:9" x14ac:dyDescent="0.25">
      <c r="A14229" t="s">
        <v>728</v>
      </c>
      <c r="B14229">
        <v>43226</v>
      </c>
      <c r="C14229" s="593">
        <v>7.4999999999999997E-2</v>
      </c>
      <c r="D14229" t="s">
        <v>1466</v>
      </c>
      <c r="E14229">
        <v>5.7500000000000002E-2</v>
      </c>
      <c r="F14229">
        <v>1.2500000000000001E-2</v>
      </c>
      <c r="G14229">
        <v>0</v>
      </c>
      <c r="H14229">
        <v>5.0000000000000001E-3</v>
      </c>
      <c r="I14229">
        <v>0</v>
      </c>
    </row>
    <row r="14230" spans="1:9" x14ac:dyDescent="0.25">
      <c r="A14230" t="s">
        <v>728</v>
      </c>
      <c r="B14230">
        <v>43227</v>
      </c>
      <c r="C14230" s="593">
        <v>7.4999999999999997E-2</v>
      </c>
      <c r="D14230" t="s">
        <v>1466</v>
      </c>
      <c r="E14230">
        <v>5.7500000000000002E-2</v>
      </c>
      <c r="F14230">
        <v>1.2500000000000001E-2</v>
      </c>
      <c r="G14230">
        <v>0</v>
      </c>
      <c r="H14230">
        <v>5.0000000000000001E-3</v>
      </c>
      <c r="I14230">
        <v>0</v>
      </c>
    </row>
    <row r="14231" spans="1:9" x14ac:dyDescent="0.25">
      <c r="A14231" t="s">
        <v>728</v>
      </c>
      <c r="B14231">
        <v>43228</v>
      </c>
      <c r="C14231" s="593">
        <v>7.4999999999999997E-2</v>
      </c>
      <c r="D14231" t="s">
        <v>1466</v>
      </c>
      <c r="E14231">
        <v>5.7500000000000002E-2</v>
      </c>
      <c r="F14231">
        <v>1.2500000000000001E-2</v>
      </c>
      <c r="G14231">
        <v>0</v>
      </c>
      <c r="H14231">
        <v>5.0000000000000001E-3</v>
      </c>
      <c r="I14231">
        <v>0</v>
      </c>
    </row>
    <row r="14232" spans="1:9" x14ac:dyDescent="0.25">
      <c r="A14232" t="s">
        <v>728</v>
      </c>
      <c r="B14232">
        <v>43229</v>
      </c>
      <c r="C14232" s="593">
        <v>7.4999999999999997E-2</v>
      </c>
      <c r="D14232" t="s">
        <v>4767</v>
      </c>
      <c r="E14232">
        <v>5.7500000000000002E-2</v>
      </c>
      <c r="F14232">
        <v>1.2500000000000001E-2</v>
      </c>
      <c r="G14232">
        <v>0</v>
      </c>
      <c r="H14232">
        <v>5.0000000000000001E-3</v>
      </c>
      <c r="I14232">
        <v>0</v>
      </c>
    </row>
    <row r="14233" spans="1:9" x14ac:dyDescent="0.25">
      <c r="A14233" t="s">
        <v>728</v>
      </c>
      <c r="B14233">
        <v>43230</v>
      </c>
      <c r="C14233" s="593">
        <v>7.4999999999999997E-2</v>
      </c>
      <c r="D14233" t="s">
        <v>4759</v>
      </c>
      <c r="E14233">
        <v>5.7500000000000002E-2</v>
      </c>
      <c r="F14233">
        <v>1.2500000000000001E-2</v>
      </c>
      <c r="G14233">
        <v>0</v>
      </c>
      <c r="H14233">
        <v>5.0000000000000001E-3</v>
      </c>
      <c r="I14233">
        <v>0</v>
      </c>
    </row>
    <row r="14234" spans="1:9" x14ac:dyDescent="0.25">
      <c r="A14234" t="s">
        <v>728</v>
      </c>
      <c r="B14234">
        <v>43231</v>
      </c>
      <c r="C14234" s="593">
        <v>7.4999999999999997E-2</v>
      </c>
      <c r="D14234" t="s">
        <v>4786</v>
      </c>
      <c r="E14234">
        <v>5.7500000000000002E-2</v>
      </c>
      <c r="F14234">
        <v>1.2500000000000001E-2</v>
      </c>
      <c r="G14234">
        <v>0</v>
      </c>
      <c r="H14234">
        <v>5.0000000000000001E-3</v>
      </c>
      <c r="I14234">
        <v>0</v>
      </c>
    </row>
    <row r="14235" spans="1:9" x14ac:dyDescent="0.25">
      <c r="A14235" t="s">
        <v>728</v>
      </c>
      <c r="B14235">
        <v>43232</v>
      </c>
      <c r="C14235" s="593">
        <v>7.4999999999999997E-2</v>
      </c>
      <c r="D14235" t="s">
        <v>1466</v>
      </c>
      <c r="E14235">
        <v>5.7500000000000002E-2</v>
      </c>
      <c r="F14235">
        <v>1.2500000000000001E-2</v>
      </c>
      <c r="G14235">
        <v>0</v>
      </c>
      <c r="H14235">
        <v>5.0000000000000001E-3</v>
      </c>
      <c r="I14235">
        <v>0</v>
      </c>
    </row>
    <row r="14236" spans="1:9" x14ac:dyDescent="0.25">
      <c r="A14236" t="s">
        <v>728</v>
      </c>
      <c r="B14236">
        <v>43234</v>
      </c>
      <c r="C14236" s="593">
        <v>7.4999999999999997E-2</v>
      </c>
      <c r="D14236" t="s">
        <v>1466</v>
      </c>
      <c r="E14236">
        <v>5.7500000000000002E-2</v>
      </c>
      <c r="F14236">
        <v>1.2500000000000001E-2</v>
      </c>
      <c r="G14236">
        <v>0</v>
      </c>
      <c r="H14236">
        <v>5.0000000000000001E-3</v>
      </c>
      <c r="I14236">
        <v>0</v>
      </c>
    </row>
    <row r="14237" spans="1:9" x14ac:dyDescent="0.25">
      <c r="A14237" t="s">
        <v>728</v>
      </c>
      <c r="B14237">
        <v>43235</v>
      </c>
      <c r="C14237" s="593">
        <v>7.4999999999999997E-2</v>
      </c>
      <c r="D14237" t="s">
        <v>1466</v>
      </c>
      <c r="E14237">
        <v>5.7500000000000002E-2</v>
      </c>
      <c r="F14237">
        <v>1.2500000000000001E-2</v>
      </c>
      <c r="G14237">
        <v>0</v>
      </c>
      <c r="H14237">
        <v>5.0000000000000001E-3</v>
      </c>
      <c r="I14237">
        <v>0</v>
      </c>
    </row>
    <row r="14238" spans="1:9" x14ac:dyDescent="0.25">
      <c r="A14238" t="s">
        <v>728</v>
      </c>
      <c r="B14238">
        <v>43236</v>
      </c>
      <c r="C14238" s="593">
        <v>7.4999999999999997E-2</v>
      </c>
      <c r="D14238" t="s">
        <v>1466</v>
      </c>
      <c r="E14238">
        <v>5.7500000000000002E-2</v>
      </c>
      <c r="F14238">
        <v>1.2500000000000001E-2</v>
      </c>
      <c r="G14238">
        <v>0</v>
      </c>
      <c r="H14238">
        <v>5.0000000000000001E-3</v>
      </c>
      <c r="I14238">
        <v>0</v>
      </c>
    </row>
    <row r="14239" spans="1:9" x14ac:dyDescent="0.25">
      <c r="A14239" t="s">
        <v>728</v>
      </c>
      <c r="B14239">
        <v>43240</v>
      </c>
      <c r="C14239" s="593">
        <v>7.4999999999999997E-2</v>
      </c>
      <c r="D14239" t="s">
        <v>4752</v>
      </c>
      <c r="E14239">
        <v>5.7500000000000002E-2</v>
      </c>
      <c r="F14239">
        <v>1.2500000000000001E-2</v>
      </c>
      <c r="G14239">
        <v>0</v>
      </c>
      <c r="H14239">
        <v>5.0000000000000001E-3</v>
      </c>
      <c r="I14239">
        <v>0</v>
      </c>
    </row>
    <row r="14240" spans="1:9" x14ac:dyDescent="0.25">
      <c r="A14240" t="s">
        <v>728</v>
      </c>
      <c r="B14240">
        <v>43251</v>
      </c>
      <c r="C14240" s="593">
        <v>7.4999999999999997E-2</v>
      </c>
      <c r="D14240" t="s">
        <v>1466</v>
      </c>
      <c r="E14240">
        <v>5.7500000000000002E-2</v>
      </c>
      <c r="F14240">
        <v>1.2500000000000001E-2</v>
      </c>
      <c r="G14240">
        <v>0</v>
      </c>
      <c r="H14240">
        <v>5.0000000000000001E-3</v>
      </c>
      <c r="I14240">
        <v>0</v>
      </c>
    </row>
    <row r="14241" spans="1:9" x14ac:dyDescent="0.25">
      <c r="A14241" t="s">
        <v>728</v>
      </c>
      <c r="B14241">
        <v>43260</v>
      </c>
      <c r="C14241" s="593">
        <v>7.4999999999999997E-2</v>
      </c>
      <c r="D14241" t="s">
        <v>1466</v>
      </c>
      <c r="E14241">
        <v>5.7500000000000002E-2</v>
      </c>
      <c r="F14241">
        <v>1.2500000000000001E-2</v>
      </c>
      <c r="G14241">
        <v>0</v>
      </c>
      <c r="H14241">
        <v>5.0000000000000001E-3</v>
      </c>
      <c r="I14241">
        <v>0</v>
      </c>
    </row>
    <row r="14242" spans="1:9" x14ac:dyDescent="0.25">
      <c r="A14242" t="s">
        <v>728</v>
      </c>
      <c r="B14242">
        <v>43266</v>
      </c>
      <c r="C14242" s="593">
        <v>7.4999999999999997E-2</v>
      </c>
      <c r="D14242" t="s">
        <v>1466</v>
      </c>
      <c r="E14242">
        <v>5.7500000000000002E-2</v>
      </c>
      <c r="F14242">
        <v>1.2500000000000001E-2</v>
      </c>
      <c r="G14242">
        <v>0</v>
      </c>
      <c r="H14242">
        <v>5.0000000000000001E-3</v>
      </c>
      <c r="I14242">
        <v>0</v>
      </c>
    </row>
    <row r="14243" spans="1:9" x14ac:dyDescent="0.25">
      <c r="A14243" t="s">
        <v>728</v>
      </c>
      <c r="B14243">
        <v>43268</v>
      </c>
      <c r="C14243" s="593">
        <v>7.4999999999999997E-2</v>
      </c>
      <c r="D14243" t="s">
        <v>1466</v>
      </c>
      <c r="E14243">
        <v>5.7500000000000002E-2</v>
      </c>
      <c r="F14243">
        <v>1.2500000000000001E-2</v>
      </c>
      <c r="G14243">
        <v>0</v>
      </c>
      <c r="H14243">
        <v>5.0000000000000001E-3</v>
      </c>
      <c r="I14243">
        <v>0</v>
      </c>
    </row>
    <row r="14244" spans="1:9" x14ac:dyDescent="0.25">
      <c r="A14244" t="s">
        <v>728</v>
      </c>
      <c r="B14244">
        <v>43270</v>
      </c>
      <c r="C14244" s="593">
        <v>7.4999999999999997E-2</v>
      </c>
      <c r="D14244" t="s">
        <v>1466</v>
      </c>
      <c r="E14244">
        <v>5.7500000000000002E-2</v>
      </c>
      <c r="F14244">
        <v>1.2500000000000001E-2</v>
      </c>
      <c r="G14244">
        <v>0</v>
      </c>
      <c r="H14244">
        <v>5.0000000000000001E-3</v>
      </c>
      <c r="I14244">
        <v>0</v>
      </c>
    </row>
    <row r="14245" spans="1:9" x14ac:dyDescent="0.25">
      <c r="A14245" t="s">
        <v>728</v>
      </c>
      <c r="B14245">
        <v>43271</v>
      </c>
      <c r="C14245" s="593">
        <v>7.4999999999999997E-2</v>
      </c>
      <c r="D14245" t="s">
        <v>1466</v>
      </c>
      <c r="E14245">
        <v>5.7500000000000002E-2</v>
      </c>
      <c r="F14245">
        <v>1.2500000000000001E-2</v>
      </c>
      <c r="G14245">
        <v>0</v>
      </c>
      <c r="H14245">
        <v>5.0000000000000001E-3</v>
      </c>
      <c r="I14245">
        <v>0</v>
      </c>
    </row>
    <row r="14246" spans="1:9" x14ac:dyDescent="0.25">
      <c r="A14246" t="s">
        <v>728</v>
      </c>
      <c r="B14246">
        <v>43272</v>
      </c>
      <c r="C14246" s="593">
        <v>7.4999999999999997E-2</v>
      </c>
      <c r="D14246" t="s">
        <v>1466</v>
      </c>
      <c r="E14246">
        <v>5.7500000000000002E-2</v>
      </c>
      <c r="F14246">
        <v>1.2500000000000001E-2</v>
      </c>
      <c r="G14246">
        <v>0</v>
      </c>
      <c r="H14246">
        <v>5.0000000000000001E-3</v>
      </c>
      <c r="I14246">
        <v>0</v>
      </c>
    </row>
    <row r="14247" spans="1:9" x14ac:dyDescent="0.25">
      <c r="A14247" t="s">
        <v>728</v>
      </c>
      <c r="B14247">
        <v>43279</v>
      </c>
      <c r="C14247" s="593">
        <v>7.4999999999999997E-2</v>
      </c>
      <c r="D14247" t="s">
        <v>1466</v>
      </c>
      <c r="E14247">
        <v>5.7500000000000002E-2</v>
      </c>
      <c r="F14247">
        <v>1.2500000000000001E-2</v>
      </c>
      <c r="G14247">
        <v>0</v>
      </c>
      <c r="H14247">
        <v>5.0000000000000001E-3</v>
      </c>
      <c r="I14247">
        <v>0</v>
      </c>
    </row>
    <row r="14248" spans="1:9" x14ac:dyDescent="0.25">
      <c r="A14248" t="s">
        <v>728</v>
      </c>
      <c r="B14248">
        <v>43287</v>
      </c>
      <c r="C14248" s="593">
        <v>7.4999999999999997E-2</v>
      </c>
      <c r="D14248" t="s">
        <v>1466</v>
      </c>
      <c r="E14248">
        <v>5.7500000000000002E-2</v>
      </c>
      <c r="F14248">
        <v>1.2500000000000001E-2</v>
      </c>
      <c r="G14248">
        <v>0</v>
      </c>
      <c r="H14248">
        <v>5.0000000000000001E-3</v>
      </c>
      <c r="I14248">
        <v>0</v>
      </c>
    </row>
    <row r="14249" spans="1:9" x14ac:dyDescent="0.25">
      <c r="A14249" t="s">
        <v>728</v>
      </c>
      <c r="B14249">
        <v>43291</v>
      </c>
      <c r="C14249" s="593">
        <v>7.4999999999999997E-2</v>
      </c>
      <c r="D14249" t="s">
        <v>1466</v>
      </c>
      <c r="E14249">
        <v>5.7500000000000002E-2</v>
      </c>
      <c r="F14249">
        <v>1.2500000000000001E-2</v>
      </c>
      <c r="G14249">
        <v>0</v>
      </c>
      <c r="H14249">
        <v>5.0000000000000001E-3</v>
      </c>
      <c r="I14249">
        <v>0</v>
      </c>
    </row>
    <row r="14250" spans="1:9" x14ac:dyDescent="0.25">
      <c r="A14250" t="s">
        <v>728</v>
      </c>
      <c r="B14250">
        <v>43301</v>
      </c>
      <c r="C14250" s="593">
        <v>7.2499999999999995E-2</v>
      </c>
      <c r="D14250" t="s">
        <v>1166</v>
      </c>
      <c r="E14250">
        <v>5.7500000000000002E-2</v>
      </c>
      <c r="F14250">
        <v>1.4999999999999999E-2</v>
      </c>
      <c r="G14250">
        <v>0</v>
      </c>
      <c r="H14250">
        <v>0</v>
      </c>
      <c r="I14250">
        <v>0</v>
      </c>
    </row>
    <row r="14251" spans="1:9" x14ac:dyDescent="0.25">
      <c r="A14251" t="s">
        <v>728</v>
      </c>
      <c r="B14251">
        <v>43302</v>
      </c>
      <c r="C14251" s="593">
        <v>7.2499999999999995E-2</v>
      </c>
      <c r="D14251" t="s">
        <v>1166</v>
      </c>
      <c r="E14251">
        <v>5.7500000000000002E-2</v>
      </c>
      <c r="F14251">
        <v>1.4999999999999999E-2</v>
      </c>
      <c r="G14251">
        <v>0</v>
      </c>
      <c r="H14251">
        <v>0</v>
      </c>
      <c r="I14251">
        <v>0</v>
      </c>
    </row>
    <row r="14252" spans="1:9" x14ac:dyDescent="0.25">
      <c r="A14252" t="s">
        <v>728</v>
      </c>
      <c r="B14252">
        <v>43310</v>
      </c>
      <c r="C14252" s="593">
        <v>7.2499999999999995E-2</v>
      </c>
      <c r="D14252" t="s">
        <v>4787</v>
      </c>
      <c r="E14252">
        <v>5.7500000000000002E-2</v>
      </c>
      <c r="F14252">
        <v>1.4999999999999999E-2</v>
      </c>
      <c r="G14252">
        <v>0</v>
      </c>
      <c r="H14252">
        <v>0</v>
      </c>
      <c r="I14252">
        <v>0</v>
      </c>
    </row>
    <row r="14253" spans="1:9" x14ac:dyDescent="0.25">
      <c r="A14253" t="s">
        <v>728</v>
      </c>
      <c r="B14253">
        <v>43311</v>
      </c>
      <c r="C14253" s="593">
        <v>7.2499999999999995E-2</v>
      </c>
      <c r="D14253" t="s">
        <v>4788</v>
      </c>
      <c r="E14253">
        <v>5.7500000000000002E-2</v>
      </c>
      <c r="F14253">
        <v>1.4999999999999999E-2</v>
      </c>
      <c r="G14253">
        <v>0</v>
      </c>
      <c r="H14253">
        <v>0</v>
      </c>
      <c r="I14253">
        <v>0</v>
      </c>
    </row>
    <row r="14254" spans="1:9" x14ac:dyDescent="0.25">
      <c r="A14254" t="s">
        <v>728</v>
      </c>
      <c r="B14254">
        <v>43314</v>
      </c>
      <c r="C14254" s="593">
        <v>7.2499999999999995E-2</v>
      </c>
      <c r="D14254" t="s">
        <v>4789</v>
      </c>
      <c r="E14254">
        <v>5.7500000000000002E-2</v>
      </c>
      <c r="F14254">
        <v>1.4999999999999999E-2</v>
      </c>
      <c r="G14254">
        <v>0</v>
      </c>
      <c r="H14254">
        <v>0</v>
      </c>
      <c r="I14254">
        <v>0</v>
      </c>
    </row>
    <row r="14255" spans="1:9" x14ac:dyDescent="0.25">
      <c r="A14255" t="s">
        <v>728</v>
      </c>
      <c r="B14255">
        <v>43315</v>
      </c>
      <c r="C14255" s="593">
        <v>7.2499999999999995E-2</v>
      </c>
      <c r="D14255" t="s">
        <v>2716</v>
      </c>
      <c r="E14255">
        <v>5.7500000000000002E-2</v>
      </c>
      <c r="F14255">
        <v>1.4999999999999999E-2</v>
      </c>
      <c r="G14255">
        <v>0</v>
      </c>
      <c r="H14255">
        <v>0</v>
      </c>
      <c r="I14255">
        <v>0</v>
      </c>
    </row>
    <row r="14256" spans="1:9" x14ac:dyDescent="0.25">
      <c r="A14256" t="s">
        <v>728</v>
      </c>
      <c r="B14256">
        <v>43316</v>
      </c>
      <c r="C14256" s="593">
        <v>7.2499999999999995E-2</v>
      </c>
      <c r="D14256" t="s">
        <v>4790</v>
      </c>
      <c r="E14256">
        <v>5.7500000000000002E-2</v>
      </c>
      <c r="F14256">
        <v>1.4999999999999999E-2</v>
      </c>
      <c r="G14256">
        <v>0</v>
      </c>
      <c r="H14256">
        <v>0</v>
      </c>
      <c r="I14256">
        <v>0</v>
      </c>
    </row>
    <row r="14257" spans="1:9" x14ac:dyDescent="0.25">
      <c r="A14257" t="s">
        <v>728</v>
      </c>
      <c r="B14257">
        <v>43317</v>
      </c>
      <c r="C14257" s="593">
        <v>7.2499999999999995E-2</v>
      </c>
      <c r="D14257" t="s">
        <v>4754</v>
      </c>
      <c r="E14257">
        <v>5.7500000000000002E-2</v>
      </c>
      <c r="F14257">
        <v>1.4999999999999999E-2</v>
      </c>
      <c r="G14257">
        <v>0</v>
      </c>
      <c r="H14257">
        <v>0</v>
      </c>
      <c r="I14257">
        <v>0</v>
      </c>
    </row>
    <row r="14258" spans="1:9" x14ac:dyDescent="0.25">
      <c r="A14258" t="s">
        <v>728</v>
      </c>
      <c r="B14258">
        <v>43318</v>
      </c>
      <c r="C14258" s="593">
        <v>7.2499999999999995E-2</v>
      </c>
      <c r="D14258" t="s">
        <v>4791</v>
      </c>
      <c r="E14258">
        <v>5.7500000000000002E-2</v>
      </c>
      <c r="F14258">
        <v>1.4999999999999999E-2</v>
      </c>
      <c r="G14258">
        <v>0</v>
      </c>
      <c r="H14258">
        <v>0</v>
      </c>
      <c r="I14258">
        <v>0</v>
      </c>
    </row>
    <row r="14259" spans="1:9" x14ac:dyDescent="0.25">
      <c r="A14259" t="s">
        <v>728</v>
      </c>
      <c r="B14259">
        <v>43319</v>
      </c>
      <c r="C14259" s="593">
        <v>7.2499999999999995E-2</v>
      </c>
      <c r="D14259" t="s">
        <v>4792</v>
      </c>
      <c r="E14259">
        <v>5.7500000000000002E-2</v>
      </c>
      <c r="F14259">
        <v>1.4999999999999999E-2</v>
      </c>
      <c r="G14259">
        <v>0</v>
      </c>
      <c r="H14259">
        <v>0</v>
      </c>
      <c r="I14259">
        <v>0</v>
      </c>
    </row>
    <row r="14260" spans="1:9" x14ac:dyDescent="0.25">
      <c r="A14260" t="s">
        <v>728</v>
      </c>
      <c r="B14260">
        <v>43320</v>
      </c>
      <c r="C14260" s="593">
        <v>7.2499999999999995E-2</v>
      </c>
      <c r="D14260" t="s">
        <v>4704</v>
      </c>
      <c r="E14260">
        <v>5.7500000000000002E-2</v>
      </c>
      <c r="F14260">
        <v>1.4999999999999999E-2</v>
      </c>
      <c r="G14260">
        <v>0</v>
      </c>
      <c r="H14260">
        <v>0</v>
      </c>
      <c r="I14260">
        <v>0</v>
      </c>
    </row>
    <row r="14261" spans="1:9" x14ac:dyDescent="0.25">
      <c r="A14261" t="s">
        <v>728</v>
      </c>
      <c r="B14261">
        <v>43321</v>
      </c>
      <c r="C14261" s="593">
        <v>7.2499999999999995E-2</v>
      </c>
      <c r="D14261" t="s">
        <v>1236</v>
      </c>
      <c r="E14261">
        <v>5.7500000000000002E-2</v>
      </c>
      <c r="F14261">
        <v>1.4999999999999999E-2</v>
      </c>
      <c r="G14261">
        <v>0</v>
      </c>
      <c r="H14261">
        <v>0</v>
      </c>
      <c r="I14261">
        <v>0</v>
      </c>
    </row>
    <row r="14262" spans="1:9" x14ac:dyDescent="0.25">
      <c r="A14262" t="s">
        <v>728</v>
      </c>
      <c r="B14262">
        <v>43322</v>
      </c>
      <c r="C14262" s="593">
        <v>7.2499999999999995E-2</v>
      </c>
      <c r="D14262" t="s">
        <v>4793</v>
      </c>
      <c r="E14262">
        <v>5.7500000000000002E-2</v>
      </c>
      <c r="F14262">
        <v>1.4999999999999999E-2</v>
      </c>
      <c r="G14262">
        <v>0</v>
      </c>
      <c r="H14262">
        <v>0</v>
      </c>
      <c r="I14262">
        <v>0</v>
      </c>
    </row>
    <row r="14263" spans="1:9" x14ac:dyDescent="0.25">
      <c r="A14263" t="s">
        <v>728</v>
      </c>
      <c r="B14263">
        <v>43323</v>
      </c>
      <c r="C14263" s="593">
        <v>7.2499999999999995E-2</v>
      </c>
      <c r="D14263" t="s">
        <v>4794</v>
      </c>
      <c r="E14263">
        <v>5.7500000000000002E-2</v>
      </c>
      <c r="F14263">
        <v>1.4999999999999999E-2</v>
      </c>
      <c r="G14263">
        <v>0</v>
      </c>
      <c r="H14263">
        <v>0</v>
      </c>
      <c r="I14263">
        <v>0</v>
      </c>
    </row>
    <row r="14264" spans="1:9" x14ac:dyDescent="0.25">
      <c r="A14264" t="s">
        <v>728</v>
      </c>
      <c r="B14264">
        <v>43324</v>
      </c>
      <c r="C14264" s="593">
        <v>7.2499999999999995E-2</v>
      </c>
      <c r="D14264" t="s">
        <v>1523</v>
      </c>
      <c r="E14264">
        <v>5.7500000000000002E-2</v>
      </c>
      <c r="F14264">
        <v>1.4999999999999999E-2</v>
      </c>
      <c r="G14264">
        <v>0</v>
      </c>
      <c r="H14264">
        <v>0</v>
      </c>
      <c r="I14264">
        <v>0</v>
      </c>
    </row>
    <row r="14265" spans="1:9" x14ac:dyDescent="0.25">
      <c r="A14265" t="s">
        <v>728</v>
      </c>
      <c r="B14265">
        <v>43325</v>
      </c>
      <c r="C14265" s="593">
        <v>7.2499999999999995E-2</v>
      </c>
      <c r="D14265" t="s">
        <v>2716</v>
      </c>
      <c r="E14265">
        <v>5.7500000000000002E-2</v>
      </c>
      <c r="F14265">
        <v>1.4999999999999999E-2</v>
      </c>
      <c r="G14265">
        <v>0</v>
      </c>
      <c r="H14265">
        <v>0</v>
      </c>
      <c r="I14265">
        <v>0</v>
      </c>
    </row>
    <row r="14266" spans="1:9" x14ac:dyDescent="0.25">
      <c r="A14266" t="s">
        <v>728</v>
      </c>
      <c r="B14266">
        <v>43326</v>
      </c>
      <c r="C14266" s="593">
        <v>7.2499999999999995E-2</v>
      </c>
      <c r="D14266" t="s">
        <v>3488</v>
      </c>
      <c r="E14266">
        <v>5.7500000000000002E-2</v>
      </c>
      <c r="F14266">
        <v>1.4999999999999999E-2</v>
      </c>
      <c r="G14266">
        <v>0</v>
      </c>
      <c r="H14266">
        <v>0</v>
      </c>
      <c r="I14266">
        <v>0</v>
      </c>
    </row>
    <row r="14267" spans="1:9" x14ac:dyDescent="0.25">
      <c r="A14267" t="s">
        <v>728</v>
      </c>
      <c r="B14267">
        <v>43330</v>
      </c>
      <c r="C14267" s="593">
        <v>7.2499999999999995E-2</v>
      </c>
      <c r="D14267" t="s">
        <v>4795</v>
      </c>
      <c r="E14267">
        <v>5.7500000000000002E-2</v>
      </c>
      <c r="F14267">
        <v>1.4999999999999999E-2</v>
      </c>
      <c r="G14267">
        <v>0</v>
      </c>
      <c r="H14267">
        <v>0</v>
      </c>
      <c r="I14267">
        <v>0</v>
      </c>
    </row>
    <row r="14268" spans="1:9" x14ac:dyDescent="0.25">
      <c r="A14268" t="s">
        <v>728</v>
      </c>
      <c r="B14268">
        <v>43331</v>
      </c>
      <c r="C14268" s="593">
        <v>7.2499999999999995E-2</v>
      </c>
      <c r="D14268" t="s">
        <v>1493</v>
      </c>
      <c r="E14268">
        <v>5.7500000000000002E-2</v>
      </c>
      <c r="F14268">
        <v>1.4999999999999999E-2</v>
      </c>
      <c r="G14268">
        <v>0</v>
      </c>
      <c r="H14268">
        <v>0</v>
      </c>
      <c r="I14268">
        <v>0</v>
      </c>
    </row>
    <row r="14269" spans="1:9" x14ac:dyDescent="0.25">
      <c r="A14269" t="s">
        <v>728</v>
      </c>
      <c r="B14269">
        <v>43332</v>
      </c>
      <c r="C14269" s="593">
        <v>7.2499999999999995E-2</v>
      </c>
      <c r="D14269" t="s">
        <v>4796</v>
      </c>
      <c r="E14269">
        <v>5.7500000000000002E-2</v>
      </c>
      <c r="F14269">
        <v>1.4999999999999999E-2</v>
      </c>
      <c r="G14269">
        <v>0</v>
      </c>
      <c r="H14269">
        <v>0</v>
      </c>
      <c r="I14269">
        <v>0</v>
      </c>
    </row>
    <row r="14270" spans="1:9" x14ac:dyDescent="0.25">
      <c r="A14270" t="s">
        <v>728</v>
      </c>
      <c r="B14270">
        <v>43333</v>
      </c>
      <c r="C14270" s="593">
        <v>7.2499999999999995E-2</v>
      </c>
      <c r="D14270" t="s">
        <v>1540</v>
      </c>
      <c r="E14270">
        <v>5.7500000000000002E-2</v>
      </c>
      <c r="F14270">
        <v>1.4999999999999999E-2</v>
      </c>
      <c r="G14270">
        <v>0</v>
      </c>
      <c r="H14270">
        <v>0</v>
      </c>
      <c r="I14270">
        <v>0</v>
      </c>
    </row>
    <row r="14271" spans="1:9" x14ac:dyDescent="0.25">
      <c r="A14271" t="s">
        <v>728</v>
      </c>
      <c r="B14271">
        <v>43334</v>
      </c>
      <c r="C14271" s="593">
        <v>7.2499999999999995E-2</v>
      </c>
      <c r="D14271" t="s">
        <v>2716</v>
      </c>
      <c r="E14271">
        <v>5.7500000000000002E-2</v>
      </c>
      <c r="F14271">
        <v>1.4999999999999999E-2</v>
      </c>
      <c r="G14271">
        <v>0</v>
      </c>
      <c r="H14271">
        <v>0</v>
      </c>
      <c r="I14271">
        <v>0</v>
      </c>
    </row>
    <row r="14272" spans="1:9" x14ac:dyDescent="0.25">
      <c r="A14272" t="s">
        <v>728</v>
      </c>
      <c r="B14272">
        <v>43335</v>
      </c>
      <c r="C14272" s="593">
        <v>7.2499999999999995E-2</v>
      </c>
      <c r="D14272" t="s">
        <v>1166</v>
      </c>
      <c r="E14272">
        <v>5.7500000000000002E-2</v>
      </c>
      <c r="F14272">
        <v>1.4999999999999999E-2</v>
      </c>
      <c r="G14272">
        <v>0</v>
      </c>
      <c r="H14272">
        <v>0</v>
      </c>
      <c r="I14272">
        <v>0</v>
      </c>
    </row>
    <row r="14273" spans="1:9" x14ac:dyDescent="0.25">
      <c r="A14273" t="s">
        <v>728</v>
      </c>
      <c r="B14273">
        <v>43336</v>
      </c>
      <c r="C14273" s="593">
        <v>7.2499999999999995E-2</v>
      </c>
      <c r="D14273" t="s">
        <v>1540</v>
      </c>
      <c r="E14273">
        <v>5.7500000000000002E-2</v>
      </c>
      <c r="F14273">
        <v>1.4999999999999999E-2</v>
      </c>
      <c r="G14273">
        <v>0</v>
      </c>
      <c r="H14273">
        <v>0</v>
      </c>
      <c r="I14273">
        <v>0</v>
      </c>
    </row>
    <row r="14274" spans="1:9" x14ac:dyDescent="0.25">
      <c r="A14274" t="s">
        <v>728</v>
      </c>
      <c r="B14274">
        <v>43337</v>
      </c>
      <c r="C14274" s="593">
        <v>7.2499999999999995E-2</v>
      </c>
      <c r="D14274" t="s">
        <v>1166</v>
      </c>
      <c r="E14274">
        <v>5.7500000000000002E-2</v>
      </c>
      <c r="F14274">
        <v>1.4999999999999999E-2</v>
      </c>
      <c r="G14274">
        <v>0</v>
      </c>
      <c r="H14274">
        <v>0</v>
      </c>
      <c r="I14274">
        <v>0</v>
      </c>
    </row>
    <row r="14275" spans="1:9" x14ac:dyDescent="0.25">
      <c r="A14275" t="s">
        <v>728</v>
      </c>
      <c r="B14275">
        <v>43338</v>
      </c>
      <c r="C14275" s="593">
        <v>7.2499999999999995E-2</v>
      </c>
      <c r="D14275" t="s">
        <v>4754</v>
      </c>
      <c r="E14275">
        <v>5.7500000000000002E-2</v>
      </c>
      <c r="F14275">
        <v>1.4999999999999999E-2</v>
      </c>
      <c r="G14275">
        <v>0</v>
      </c>
      <c r="H14275">
        <v>0</v>
      </c>
      <c r="I14275">
        <v>0</v>
      </c>
    </row>
    <row r="14276" spans="1:9" x14ac:dyDescent="0.25">
      <c r="A14276" t="s">
        <v>728</v>
      </c>
      <c r="B14276">
        <v>43340</v>
      </c>
      <c r="C14276" s="593">
        <v>7.2499999999999995E-2</v>
      </c>
      <c r="D14276" t="s">
        <v>4797</v>
      </c>
      <c r="E14276">
        <v>5.7500000000000002E-2</v>
      </c>
      <c r="F14276">
        <v>1.4999999999999999E-2</v>
      </c>
      <c r="G14276">
        <v>0</v>
      </c>
      <c r="H14276">
        <v>0</v>
      </c>
      <c r="I14276">
        <v>0</v>
      </c>
    </row>
    <row r="14277" spans="1:9" x14ac:dyDescent="0.25">
      <c r="A14277" t="s">
        <v>728</v>
      </c>
      <c r="B14277">
        <v>43341</v>
      </c>
      <c r="C14277" s="593">
        <v>7.2499999999999995E-2</v>
      </c>
      <c r="D14277" t="s">
        <v>4798</v>
      </c>
      <c r="E14277">
        <v>5.7500000000000002E-2</v>
      </c>
      <c r="F14277">
        <v>1.4999999999999999E-2</v>
      </c>
      <c r="G14277">
        <v>0</v>
      </c>
      <c r="H14277">
        <v>0</v>
      </c>
      <c r="I14277">
        <v>0</v>
      </c>
    </row>
    <row r="14278" spans="1:9" x14ac:dyDescent="0.25">
      <c r="A14278" t="s">
        <v>728</v>
      </c>
      <c r="B14278">
        <v>43342</v>
      </c>
      <c r="C14278" s="593">
        <v>7.2499999999999995E-2</v>
      </c>
      <c r="D14278" t="s">
        <v>4799</v>
      </c>
      <c r="E14278">
        <v>5.7500000000000002E-2</v>
      </c>
      <c r="F14278">
        <v>1.4999999999999999E-2</v>
      </c>
      <c r="G14278">
        <v>0</v>
      </c>
      <c r="H14278">
        <v>0</v>
      </c>
      <c r="I14278">
        <v>0</v>
      </c>
    </row>
    <row r="14279" spans="1:9" x14ac:dyDescent="0.25">
      <c r="A14279" t="s">
        <v>728</v>
      </c>
      <c r="B14279">
        <v>43343</v>
      </c>
      <c r="C14279" s="593">
        <v>7.2499999999999995E-2</v>
      </c>
      <c r="D14279" t="s">
        <v>2344</v>
      </c>
      <c r="E14279">
        <v>5.7500000000000002E-2</v>
      </c>
      <c r="F14279">
        <v>1.4999999999999999E-2</v>
      </c>
      <c r="G14279">
        <v>0</v>
      </c>
      <c r="H14279">
        <v>0</v>
      </c>
      <c r="I14279">
        <v>0</v>
      </c>
    </row>
    <row r="14280" spans="1:9" x14ac:dyDescent="0.25">
      <c r="A14280" t="s">
        <v>728</v>
      </c>
      <c r="B14280">
        <v>43344</v>
      </c>
      <c r="C14280" s="593">
        <v>7.2499999999999995E-2</v>
      </c>
      <c r="D14280" t="s">
        <v>1166</v>
      </c>
      <c r="E14280">
        <v>5.7500000000000002E-2</v>
      </c>
      <c r="F14280">
        <v>1.4999999999999999E-2</v>
      </c>
      <c r="G14280">
        <v>0</v>
      </c>
      <c r="H14280">
        <v>0</v>
      </c>
      <c r="I14280">
        <v>0</v>
      </c>
    </row>
    <row r="14281" spans="1:9" x14ac:dyDescent="0.25">
      <c r="A14281" t="s">
        <v>728</v>
      </c>
      <c r="B14281">
        <v>43345</v>
      </c>
      <c r="C14281" s="593">
        <v>7.2499999999999995E-2</v>
      </c>
      <c r="D14281" t="s">
        <v>4800</v>
      </c>
      <c r="E14281">
        <v>5.7500000000000002E-2</v>
      </c>
      <c r="F14281">
        <v>1.4999999999999999E-2</v>
      </c>
      <c r="G14281">
        <v>0</v>
      </c>
      <c r="H14281">
        <v>0</v>
      </c>
      <c r="I14281">
        <v>0</v>
      </c>
    </row>
    <row r="14282" spans="1:9" x14ac:dyDescent="0.25">
      <c r="A14282" t="s">
        <v>728</v>
      </c>
      <c r="B14282">
        <v>43346</v>
      </c>
      <c r="C14282" s="593">
        <v>7.2499999999999995E-2</v>
      </c>
      <c r="D14282" t="s">
        <v>3417</v>
      </c>
      <c r="E14282">
        <v>5.7500000000000002E-2</v>
      </c>
      <c r="F14282">
        <v>1.4999999999999999E-2</v>
      </c>
      <c r="G14282">
        <v>0</v>
      </c>
      <c r="H14282">
        <v>0</v>
      </c>
      <c r="I14282">
        <v>0</v>
      </c>
    </row>
    <row r="14283" spans="1:9" x14ac:dyDescent="0.25">
      <c r="A14283" t="s">
        <v>728</v>
      </c>
      <c r="B14283">
        <v>43347</v>
      </c>
      <c r="C14283" s="593">
        <v>7.2499999999999995E-2</v>
      </c>
      <c r="D14283" t="s">
        <v>4801</v>
      </c>
      <c r="E14283">
        <v>5.7500000000000002E-2</v>
      </c>
      <c r="F14283">
        <v>1.4999999999999999E-2</v>
      </c>
      <c r="G14283">
        <v>0</v>
      </c>
      <c r="H14283">
        <v>0</v>
      </c>
      <c r="I14283">
        <v>0</v>
      </c>
    </row>
    <row r="14284" spans="1:9" x14ac:dyDescent="0.25">
      <c r="A14284" t="s">
        <v>728</v>
      </c>
      <c r="B14284">
        <v>43348</v>
      </c>
      <c r="C14284" s="593">
        <v>7.2499999999999995E-2</v>
      </c>
      <c r="D14284" t="s">
        <v>4802</v>
      </c>
      <c r="E14284">
        <v>5.7500000000000002E-2</v>
      </c>
      <c r="F14284">
        <v>1.4999999999999999E-2</v>
      </c>
      <c r="G14284">
        <v>0</v>
      </c>
      <c r="H14284">
        <v>0</v>
      </c>
      <c r="I14284">
        <v>0</v>
      </c>
    </row>
    <row r="14285" spans="1:9" x14ac:dyDescent="0.25">
      <c r="A14285" t="s">
        <v>728</v>
      </c>
      <c r="B14285">
        <v>43349</v>
      </c>
      <c r="C14285" s="593">
        <v>7.2499999999999995E-2</v>
      </c>
      <c r="D14285" t="s">
        <v>2716</v>
      </c>
      <c r="E14285">
        <v>5.7500000000000002E-2</v>
      </c>
      <c r="F14285">
        <v>1.4999999999999999E-2</v>
      </c>
      <c r="G14285">
        <v>0</v>
      </c>
      <c r="H14285">
        <v>0</v>
      </c>
      <c r="I14285">
        <v>0</v>
      </c>
    </row>
    <row r="14286" spans="1:9" x14ac:dyDescent="0.25">
      <c r="A14286" t="s">
        <v>728</v>
      </c>
      <c r="B14286">
        <v>43350</v>
      </c>
      <c r="C14286" s="593">
        <v>7.2499999999999995E-2</v>
      </c>
      <c r="D14286" t="s">
        <v>2892</v>
      </c>
      <c r="E14286">
        <v>5.7500000000000002E-2</v>
      </c>
      <c r="F14286">
        <v>1.4999999999999999E-2</v>
      </c>
      <c r="G14286">
        <v>0</v>
      </c>
      <c r="H14286">
        <v>0</v>
      </c>
      <c r="I14286">
        <v>0</v>
      </c>
    </row>
    <row r="14287" spans="1:9" x14ac:dyDescent="0.25">
      <c r="A14287" t="s">
        <v>728</v>
      </c>
      <c r="B14287">
        <v>43351</v>
      </c>
      <c r="C14287" s="593">
        <v>7.2499999999999995E-2</v>
      </c>
      <c r="D14287" t="s">
        <v>4803</v>
      </c>
      <c r="E14287">
        <v>5.7500000000000002E-2</v>
      </c>
      <c r="F14287">
        <v>1.4999999999999999E-2</v>
      </c>
      <c r="G14287">
        <v>0</v>
      </c>
      <c r="H14287">
        <v>0</v>
      </c>
      <c r="I14287">
        <v>0</v>
      </c>
    </row>
    <row r="14288" spans="1:9" x14ac:dyDescent="0.25">
      <c r="A14288" t="s">
        <v>728</v>
      </c>
      <c r="B14288">
        <v>43356</v>
      </c>
      <c r="C14288" s="593">
        <v>7.2499999999999995E-2</v>
      </c>
      <c r="D14288" t="s">
        <v>2405</v>
      </c>
      <c r="E14288">
        <v>5.7500000000000002E-2</v>
      </c>
      <c r="F14288">
        <v>1.4999999999999999E-2</v>
      </c>
      <c r="G14288">
        <v>0</v>
      </c>
      <c r="H14288">
        <v>0</v>
      </c>
      <c r="I14288">
        <v>0</v>
      </c>
    </row>
    <row r="14289" spans="1:9" x14ac:dyDescent="0.25">
      <c r="A14289" t="s">
        <v>728</v>
      </c>
      <c r="B14289">
        <v>43357</v>
      </c>
      <c r="C14289" s="593">
        <v>7.2499999999999995E-2</v>
      </c>
      <c r="D14289" t="s">
        <v>3509</v>
      </c>
      <c r="E14289">
        <v>5.7500000000000002E-2</v>
      </c>
      <c r="F14289">
        <v>1.4999999999999999E-2</v>
      </c>
      <c r="G14289">
        <v>0</v>
      </c>
      <c r="H14289">
        <v>0</v>
      </c>
      <c r="I14289">
        <v>0</v>
      </c>
    </row>
    <row r="14290" spans="1:9" x14ac:dyDescent="0.25">
      <c r="A14290" t="s">
        <v>728</v>
      </c>
      <c r="B14290">
        <v>43358</v>
      </c>
      <c r="C14290" s="593">
        <v>7.2499999999999995E-2</v>
      </c>
      <c r="D14290" t="s">
        <v>4804</v>
      </c>
      <c r="E14290">
        <v>5.7500000000000002E-2</v>
      </c>
      <c r="F14290">
        <v>1.4999999999999999E-2</v>
      </c>
      <c r="G14290">
        <v>0</v>
      </c>
      <c r="H14290">
        <v>0</v>
      </c>
      <c r="I14290">
        <v>0</v>
      </c>
    </row>
    <row r="14291" spans="1:9" x14ac:dyDescent="0.25">
      <c r="A14291" t="s">
        <v>728</v>
      </c>
      <c r="B14291">
        <v>43359</v>
      </c>
      <c r="C14291" s="593">
        <v>7.2499999999999995E-2</v>
      </c>
      <c r="D14291" t="s">
        <v>4805</v>
      </c>
      <c r="E14291">
        <v>5.7500000000000002E-2</v>
      </c>
      <c r="F14291">
        <v>1.4999999999999999E-2</v>
      </c>
      <c r="G14291">
        <v>0</v>
      </c>
      <c r="H14291">
        <v>0</v>
      </c>
      <c r="I14291">
        <v>0</v>
      </c>
    </row>
    <row r="14292" spans="1:9" x14ac:dyDescent="0.25">
      <c r="A14292" t="s">
        <v>728</v>
      </c>
      <c r="B14292">
        <v>43360</v>
      </c>
      <c r="C14292" s="593">
        <v>7.2499999999999995E-2</v>
      </c>
      <c r="D14292" t="s">
        <v>4806</v>
      </c>
      <c r="E14292">
        <v>5.7500000000000002E-2</v>
      </c>
      <c r="F14292">
        <v>1.4999999999999999E-2</v>
      </c>
      <c r="G14292">
        <v>0</v>
      </c>
      <c r="H14292">
        <v>0</v>
      </c>
      <c r="I14292">
        <v>0</v>
      </c>
    </row>
    <row r="14293" spans="1:9" x14ac:dyDescent="0.25">
      <c r="A14293" t="s">
        <v>728</v>
      </c>
      <c r="B14293">
        <v>43402</v>
      </c>
      <c r="C14293" s="593">
        <v>6.7500000000000004E-2</v>
      </c>
      <c r="D14293" t="s">
        <v>4807</v>
      </c>
      <c r="E14293">
        <v>5.7500000000000002E-2</v>
      </c>
      <c r="F14293">
        <v>0.01</v>
      </c>
      <c r="G14293">
        <v>0</v>
      </c>
      <c r="H14293">
        <v>0</v>
      </c>
      <c r="I14293">
        <v>0</v>
      </c>
    </row>
    <row r="14294" spans="1:9" x14ac:dyDescent="0.25">
      <c r="A14294" t="s">
        <v>728</v>
      </c>
      <c r="B14294">
        <v>43403</v>
      </c>
      <c r="C14294" s="593">
        <v>6.7500000000000004E-2</v>
      </c>
      <c r="D14294" t="s">
        <v>2555</v>
      </c>
      <c r="E14294">
        <v>5.7500000000000002E-2</v>
      </c>
      <c r="F14294">
        <v>0.01</v>
      </c>
      <c r="G14294">
        <v>0</v>
      </c>
      <c r="H14294">
        <v>0</v>
      </c>
      <c r="I14294">
        <v>0</v>
      </c>
    </row>
    <row r="14295" spans="1:9" x14ac:dyDescent="0.25">
      <c r="A14295" t="s">
        <v>728</v>
      </c>
      <c r="B14295">
        <v>43406</v>
      </c>
      <c r="C14295" s="593">
        <v>7.2499999999999995E-2</v>
      </c>
      <c r="D14295" t="s">
        <v>4808</v>
      </c>
      <c r="E14295">
        <v>5.7500000000000002E-2</v>
      </c>
      <c r="F14295">
        <v>1.4999999999999999E-2</v>
      </c>
      <c r="G14295">
        <v>0</v>
      </c>
      <c r="H14295">
        <v>0</v>
      </c>
      <c r="I14295">
        <v>0</v>
      </c>
    </row>
    <row r="14296" spans="1:9" x14ac:dyDescent="0.25">
      <c r="A14296" t="s">
        <v>728</v>
      </c>
      <c r="B14296">
        <v>43407</v>
      </c>
      <c r="C14296" s="593">
        <v>7.2499999999999995E-2</v>
      </c>
      <c r="D14296" t="s">
        <v>4809</v>
      </c>
      <c r="E14296">
        <v>5.7500000000000002E-2</v>
      </c>
      <c r="F14296">
        <v>1.4999999999999999E-2</v>
      </c>
      <c r="G14296">
        <v>0</v>
      </c>
      <c r="H14296">
        <v>0</v>
      </c>
      <c r="I14296">
        <v>0</v>
      </c>
    </row>
    <row r="14297" spans="1:9" x14ac:dyDescent="0.25">
      <c r="A14297" t="s">
        <v>728</v>
      </c>
      <c r="B14297">
        <v>43408</v>
      </c>
      <c r="C14297" s="593">
        <v>7.0000000000000007E-2</v>
      </c>
      <c r="D14297" t="s">
        <v>4810</v>
      </c>
      <c r="E14297">
        <v>5.7500000000000002E-2</v>
      </c>
      <c r="F14297">
        <v>1.2500000000000001E-2</v>
      </c>
      <c r="G14297">
        <v>0</v>
      </c>
      <c r="H14297">
        <v>0</v>
      </c>
      <c r="I14297">
        <v>0</v>
      </c>
    </row>
    <row r="14298" spans="1:9" x14ac:dyDescent="0.25">
      <c r="A14298" t="s">
        <v>728</v>
      </c>
      <c r="B14298">
        <v>43410</v>
      </c>
      <c r="C14298" s="593">
        <v>7.2499999999999995E-2</v>
      </c>
      <c r="D14298" t="s">
        <v>4433</v>
      </c>
      <c r="E14298">
        <v>5.7500000000000002E-2</v>
      </c>
      <c r="F14298">
        <v>1.4999999999999999E-2</v>
      </c>
      <c r="G14298">
        <v>0</v>
      </c>
      <c r="H14298">
        <v>0</v>
      </c>
      <c r="I14298">
        <v>0</v>
      </c>
    </row>
    <row r="14299" spans="1:9" x14ac:dyDescent="0.25">
      <c r="A14299" t="s">
        <v>728</v>
      </c>
      <c r="B14299">
        <v>43412</v>
      </c>
      <c r="C14299" s="593">
        <v>7.7499999999999999E-2</v>
      </c>
      <c r="D14299" t="s">
        <v>4811</v>
      </c>
      <c r="E14299">
        <v>5.7500000000000002E-2</v>
      </c>
      <c r="F14299">
        <v>1.4999999999999999E-2</v>
      </c>
      <c r="G14299">
        <v>0</v>
      </c>
      <c r="H14299">
        <v>5.0000000000000001E-3</v>
      </c>
      <c r="I14299">
        <v>0</v>
      </c>
    </row>
    <row r="14300" spans="1:9" x14ac:dyDescent="0.25">
      <c r="A14300" t="s">
        <v>728</v>
      </c>
      <c r="B14300">
        <v>43413</v>
      </c>
      <c r="C14300" s="593">
        <v>6.7500000000000004E-2</v>
      </c>
      <c r="D14300" t="s">
        <v>4812</v>
      </c>
      <c r="E14300">
        <v>5.7500000000000002E-2</v>
      </c>
      <c r="F14300">
        <v>0.01</v>
      </c>
      <c r="G14300">
        <v>0</v>
      </c>
      <c r="H14300">
        <v>0</v>
      </c>
      <c r="I14300">
        <v>0</v>
      </c>
    </row>
    <row r="14301" spans="1:9" x14ac:dyDescent="0.25">
      <c r="A14301" t="s">
        <v>728</v>
      </c>
      <c r="B14301">
        <v>43414</v>
      </c>
      <c r="C14301" s="593">
        <v>6.7500000000000004E-2</v>
      </c>
      <c r="D14301" t="s">
        <v>4807</v>
      </c>
      <c r="E14301">
        <v>5.7500000000000002E-2</v>
      </c>
      <c r="F14301">
        <v>0.01</v>
      </c>
      <c r="G14301">
        <v>0</v>
      </c>
      <c r="H14301">
        <v>0</v>
      </c>
      <c r="I14301">
        <v>0</v>
      </c>
    </row>
    <row r="14302" spans="1:9" x14ac:dyDescent="0.25">
      <c r="A14302" t="s">
        <v>728</v>
      </c>
      <c r="B14302">
        <v>43416</v>
      </c>
      <c r="C14302" s="593">
        <v>7.2499999999999995E-2</v>
      </c>
      <c r="D14302" t="s">
        <v>4808</v>
      </c>
      <c r="E14302">
        <v>5.7500000000000002E-2</v>
      </c>
      <c r="F14302">
        <v>1.4999999999999999E-2</v>
      </c>
      <c r="G14302">
        <v>0</v>
      </c>
      <c r="H14302">
        <v>0</v>
      </c>
      <c r="I14302">
        <v>0</v>
      </c>
    </row>
    <row r="14303" spans="1:9" x14ac:dyDescent="0.25">
      <c r="A14303" t="s">
        <v>728</v>
      </c>
      <c r="B14303">
        <v>43420</v>
      </c>
      <c r="C14303" s="593">
        <v>7.2499999999999995E-2</v>
      </c>
      <c r="D14303" t="s">
        <v>1865</v>
      </c>
      <c r="E14303">
        <v>5.7500000000000002E-2</v>
      </c>
      <c r="F14303">
        <v>1.4999999999999999E-2</v>
      </c>
      <c r="G14303">
        <v>0</v>
      </c>
      <c r="H14303">
        <v>0</v>
      </c>
      <c r="I14303">
        <v>0</v>
      </c>
    </row>
    <row r="14304" spans="1:9" x14ac:dyDescent="0.25">
      <c r="A14304" t="s">
        <v>728</v>
      </c>
      <c r="B14304">
        <v>43430</v>
      </c>
      <c r="C14304" s="593">
        <v>7.2499999999999995E-2</v>
      </c>
      <c r="D14304" t="s">
        <v>4808</v>
      </c>
      <c r="E14304">
        <v>5.7500000000000002E-2</v>
      </c>
      <c r="F14304">
        <v>1.4999999999999999E-2</v>
      </c>
      <c r="G14304">
        <v>0</v>
      </c>
      <c r="H14304">
        <v>0</v>
      </c>
      <c r="I14304">
        <v>0</v>
      </c>
    </row>
    <row r="14305" spans="1:9" x14ac:dyDescent="0.25">
      <c r="A14305" t="s">
        <v>728</v>
      </c>
      <c r="B14305">
        <v>43431</v>
      </c>
      <c r="C14305" s="593">
        <v>7.2499999999999995E-2</v>
      </c>
      <c r="D14305" t="s">
        <v>4813</v>
      </c>
      <c r="E14305">
        <v>5.7500000000000002E-2</v>
      </c>
      <c r="F14305">
        <v>1.4999999999999999E-2</v>
      </c>
      <c r="G14305">
        <v>0</v>
      </c>
      <c r="H14305">
        <v>0</v>
      </c>
      <c r="I14305">
        <v>0</v>
      </c>
    </row>
    <row r="14306" spans="1:9" x14ac:dyDescent="0.25">
      <c r="A14306" t="s">
        <v>728</v>
      </c>
      <c r="B14306">
        <v>43432</v>
      </c>
      <c r="C14306" s="593">
        <v>7.0000000000000007E-2</v>
      </c>
      <c r="D14306" t="s">
        <v>4814</v>
      </c>
      <c r="E14306">
        <v>5.7500000000000002E-2</v>
      </c>
      <c r="F14306">
        <v>1.2500000000000001E-2</v>
      </c>
      <c r="G14306">
        <v>0</v>
      </c>
      <c r="H14306">
        <v>0</v>
      </c>
      <c r="I14306">
        <v>0</v>
      </c>
    </row>
    <row r="14307" spans="1:9" x14ac:dyDescent="0.25">
      <c r="A14307" t="s">
        <v>728</v>
      </c>
      <c r="B14307">
        <v>43433</v>
      </c>
      <c r="C14307" s="593">
        <v>7.0000000000000007E-2</v>
      </c>
      <c r="D14307" t="s">
        <v>3226</v>
      </c>
      <c r="E14307">
        <v>5.7500000000000002E-2</v>
      </c>
      <c r="F14307">
        <v>1.2500000000000001E-2</v>
      </c>
      <c r="G14307">
        <v>0</v>
      </c>
      <c r="H14307">
        <v>0</v>
      </c>
      <c r="I14307">
        <v>0</v>
      </c>
    </row>
    <row r="14308" spans="1:9" x14ac:dyDescent="0.25">
      <c r="A14308" t="s">
        <v>728</v>
      </c>
      <c r="B14308">
        <v>43434</v>
      </c>
      <c r="C14308" s="593">
        <v>7.7499999999999999E-2</v>
      </c>
      <c r="D14308" t="s">
        <v>4815</v>
      </c>
      <c r="E14308">
        <v>5.7500000000000002E-2</v>
      </c>
      <c r="F14308">
        <v>1.4999999999999999E-2</v>
      </c>
      <c r="G14308">
        <v>0</v>
      </c>
      <c r="H14308">
        <v>5.0000000000000001E-3</v>
      </c>
      <c r="I14308">
        <v>0</v>
      </c>
    </row>
    <row r="14309" spans="1:9" x14ac:dyDescent="0.25">
      <c r="A14309" t="s">
        <v>728</v>
      </c>
      <c r="B14309">
        <v>43435</v>
      </c>
      <c r="C14309" s="593">
        <v>7.2499999999999995E-2</v>
      </c>
      <c r="D14309" t="s">
        <v>4816</v>
      </c>
      <c r="E14309">
        <v>5.7500000000000002E-2</v>
      </c>
      <c r="F14309">
        <v>1.4999999999999999E-2</v>
      </c>
      <c r="G14309">
        <v>0</v>
      </c>
      <c r="H14309">
        <v>0</v>
      </c>
      <c r="I14309">
        <v>0</v>
      </c>
    </row>
    <row r="14310" spans="1:9" x14ac:dyDescent="0.25">
      <c r="A14310" t="s">
        <v>728</v>
      </c>
      <c r="B14310">
        <v>43436</v>
      </c>
      <c r="C14310" s="593">
        <v>7.0000000000000007E-2</v>
      </c>
      <c r="D14310" t="s">
        <v>3226</v>
      </c>
      <c r="E14310">
        <v>5.7500000000000002E-2</v>
      </c>
      <c r="F14310">
        <v>1.2500000000000001E-2</v>
      </c>
      <c r="G14310">
        <v>0</v>
      </c>
      <c r="H14310">
        <v>0</v>
      </c>
      <c r="I14310">
        <v>0</v>
      </c>
    </row>
    <row r="14311" spans="1:9" x14ac:dyDescent="0.25">
      <c r="A14311" t="s">
        <v>728</v>
      </c>
      <c r="B14311">
        <v>43437</v>
      </c>
      <c r="C14311" s="593">
        <v>6.7500000000000004E-2</v>
      </c>
      <c r="D14311" t="s">
        <v>4817</v>
      </c>
      <c r="E14311">
        <v>5.7500000000000002E-2</v>
      </c>
      <c r="F14311">
        <v>0.01</v>
      </c>
      <c r="G14311">
        <v>0</v>
      </c>
      <c r="H14311">
        <v>0</v>
      </c>
      <c r="I14311">
        <v>0</v>
      </c>
    </row>
    <row r="14312" spans="1:9" x14ac:dyDescent="0.25">
      <c r="A14312" t="s">
        <v>728</v>
      </c>
      <c r="B14312">
        <v>43438</v>
      </c>
      <c r="C14312" s="593">
        <v>6.7500000000000004E-2</v>
      </c>
      <c r="D14312" t="s">
        <v>4818</v>
      </c>
      <c r="E14312">
        <v>5.7500000000000002E-2</v>
      </c>
      <c r="F14312">
        <v>0.01</v>
      </c>
      <c r="G14312">
        <v>0</v>
      </c>
      <c r="H14312">
        <v>0</v>
      </c>
      <c r="I14312">
        <v>0</v>
      </c>
    </row>
    <row r="14313" spans="1:9" x14ac:dyDescent="0.25">
      <c r="A14313" t="s">
        <v>728</v>
      </c>
      <c r="B14313">
        <v>43439</v>
      </c>
      <c r="C14313" s="593">
        <v>7.0000000000000007E-2</v>
      </c>
      <c r="D14313" t="s">
        <v>3226</v>
      </c>
      <c r="E14313">
        <v>5.7500000000000002E-2</v>
      </c>
      <c r="F14313">
        <v>1.2500000000000001E-2</v>
      </c>
      <c r="G14313">
        <v>0</v>
      </c>
      <c r="H14313">
        <v>0</v>
      </c>
      <c r="I14313">
        <v>0</v>
      </c>
    </row>
    <row r="14314" spans="1:9" x14ac:dyDescent="0.25">
      <c r="A14314" t="s">
        <v>728</v>
      </c>
      <c r="B14314">
        <v>43440</v>
      </c>
      <c r="C14314" s="593">
        <v>7.0000000000000007E-2</v>
      </c>
      <c r="D14314" t="s">
        <v>3871</v>
      </c>
      <c r="E14314">
        <v>5.7500000000000002E-2</v>
      </c>
      <c r="F14314">
        <v>1.2500000000000001E-2</v>
      </c>
      <c r="G14314">
        <v>0</v>
      </c>
      <c r="H14314">
        <v>0</v>
      </c>
      <c r="I14314">
        <v>0</v>
      </c>
    </row>
    <row r="14315" spans="1:9" x14ac:dyDescent="0.25">
      <c r="A14315" t="s">
        <v>728</v>
      </c>
      <c r="B14315">
        <v>43441</v>
      </c>
      <c r="C14315" s="593">
        <v>6.7500000000000004E-2</v>
      </c>
      <c r="D14315" t="s">
        <v>4807</v>
      </c>
      <c r="E14315">
        <v>5.7500000000000002E-2</v>
      </c>
      <c r="F14315">
        <v>0.01</v>
      </c>
      <c r="G14315">
        <v>0</v>
      </c>
      <c r="H14315">
        <v>0</v>
      </c>
      <c r="I14315">
        <v>0</v>
      </c>
    </row>
    <row r="14316" spans="1:9" x14ac:dyDescent="0.25">
      <c r="A14316" t="s">
        <v>728</v>
      </c>
      <c r="B14316">
        <v>43442</v>
      </c>
      <c r="C14316" s="593">
        <v>7.2499999999999995E-2</v>
      </c>
      <c r="D14316" t="s">
        <v>4808</v>
      </c>
      <c r="E14316">
        <v>5.7500000000000002E-2</v>
      </c>
      <c r="F14316">
        <v>1.4999999999999999E-2</v>
      </c>
      <c r="G14316">
        <v>0</v>
      </c>
      <c r="H14316">
        <v>0</v>
      </c>
      <c r="I14316">
        <v>0</v>
      </c>
    </row>
    <row r="14317" spans="1:9" x14ac:dyDescent="0.25">
      <c r="A14317" t="s">
        <v>728</v>
      </c>
      <c r="B14317">
        <v>43443</v>
      </c>
      <c r="C14317" s="593">
        <v>7.2499999999999995E-2</v>
      </c>
      <c r="D14317" t="s">
        <v>4808</v>
      </c>
      <c r="E14317">
        <v>5.7500000000000002E-2</v>
      </c>
      <c r="F14317">
        <v>1.4999999999999999E-2</v>
      </c>
      <c r="G14317">
        <v>0</v>
      </c>
      <c r="H14317">
        <v>0</v>
      </c>
      <c r="I14317">
        <v>0</v>
      </c>
    </row>
    <row r="14318" spans="1:9" x14ac:dyDescent="0.25">
      <c r="A14318" t="s">
        <v>728</v>
      </c>
      <c r="B14318">
        <v>43445</v>
      </c>
      <c r="C14318" s="593">
        <v>7.7499999999999999E-2</v>
      </c>
      <c r="D14318" t="s">
        <v>4811</v>
      </c>
      <c r="E14318">
        <v>5.7500000000000002E-2</v>
      </c>
      <c r="F14318">
        <v>1.4999999999999999E-2</v>
      </c>
      <c r="G14318">
        <v>0</v>
      </c>
      <c r="H14318">
        <v>5.0000000000000001E-3</v>
      </c>
      <c r="I14318">
        <v>0</v>
      </c>
    </row>
    <row r="14319" spans="1:9" x14ac:dyDescent="0.25">
      <c r="A14319" t="s">
        <v>728</v>
      </c>
      <c r="B14319">
        <v>43446</v>
      </c>
      <c r="C14319" s="593">
        <v>7.0000000000000007E-2</v>
      </c>
      <c r="D14319" t="s">
        <v>3226</v>
      </c>
      <c r="E14319">
        <v>5.7500000000000002E-2</v>
      </c>
      <c r="F14319">
        <v>1.2500000000000001E-2</v>
      </c>
      <c r="G14319">
        <v>0</v>
      </c>
      <c r="H14319">
        <v>0</v>
      </c>
      <c r="I14319">
        <v>0</v>
      </c>
    </row>
    <row r="14320" spans="1:9" x14ac:dyDescent="0.25">
      <c r="A14320" t="s">
        <v>728</v>
      </c>
      <c r="B14320">
        <v>43447</v>
      </c>
      <c r="C14320" s="593">
        <v>7.0000000000000007E-2</v>
      </c>
      <c r="D14320" t="s">
        <v>3226</v>
      </c>
      <c r="E14320">
        <v>5.7500000000000002E-2</v>
      </c>
      <c r="F14320">
        <v>1.2500000000000001E-2</v>
      </c>
      <c r="G14320">
        <v>0</v>
      </c>
      <c r="H14320">
        <v>0</v>
      </c>
      <c r="I14320">
        <v>0</v>
      </c>
    </row>
    <row r="14321" spans="1:9" x14ac:dyDescent="0.25">
      <c r="A14321" t="s">
        <v>728</v>
      </c>
      <c r="B14321">
        <v>43449</v>
      </c>
      <c r="C14321" s="593">
        <v>7.2499999999999995E-2</v>
      </c>
      <c r="D14321" t="s">
        <v>4808</v>
      </c>
      <c r="E14321">
        <v>5.7500000000000002E-2</v>
      </c>
      <c r="F14321">
        <v>1.4999999999999999E-2</v>
      </c>
      <c r="G14321">
        <v>0</v>
      </c>
      <c r="H14321">
        <v>0</v>
      </c>
      <c r="I14321">
        <v>0</v>
      </c>
    </row>
    <row r="14322" spans="1:9" x14ac:dyDescent="0.25">
      <c r="A14322" t="s">
        <v>728</v>
      </c>
      <c r="B14322">
        <v>43450</v>
      </c>
      <c r="C14322" s="593">
        <v>7.2499999999999995E-2</v>
      </c>
      <c r="D14322" t="s">
        <v>4808</v>
      </c>
      <c r="E14322">
        <v>5.7500000000000002E-2</v>
      </c>
      <c r="F14322">
        <v>1.4999999999999999E-2</v>
      </c>
      <c r="G14322">
        <v>0</v>
      </c>
      <c r="H14322">
        <v>0</v>
      </c>
      <c r="I14322">
        <v>0</v>
      </c>
    </row>
    <row r="14323" spans="1:9" x14ac:dyDescent="0.25">
      <c r="A14323" t="s">
        <v>728</v>
      </c>
      <c r="B14323">
        <v>43451</v>
      </c>
      <c r="C14323" s="593">
        <v>6.7500000000000004E-2</v>
      </c>
      <c r="D14323" t="s">
        <v>4043</v>
      </c>
      <c r="E14323">
        <v>5.7500000000000002E-2</v>
      </c>
      <c r="F14323">
        <v>0.01</v>
      </c>
      <c r="G14323">
        <v>0</v>
      </c>
      <c r="H14323">
        <v>0</v>
      </c>
      <c r="I14323">
        <v>0</v>
      </c>
    </row>
    <row r="14324" spans="1:9" x14ac:dyDescent="0.25">
      <c r="A14324" t="s">
        <v>728</v>
      </c>
      <c r="B14324">
        <v>43452</v>
      </c>
      <c r="C14324" s="593">
        <v>7.0000000000000007E-2</v>
      </c>
      <c r="D14324" t="s">
        <v>4819</v>
      </c>
      <c r="E14324">
        <v>5.7500000000000002E-2</v>
      </c>
      <c r="F14324">
        <v>1.2500000000000001E-2</v>
      </c>
      <c r="G14324">
        <v>0</v>
      </c>
      <c r="H14324">
        <v>0</v>
      </c>
      <c r="I14324">
        <v>0</v>
      </c>
    </row>
    <row r="14325" spans="1:9" x14ac:dyDescent="0.25">
      <c r="A14325" t="s">
        <v>728</v>
      </c>
      <c r="B14325">
        <v>43456</v>
      </c>
      <c r="C14325" s="593">
        <v>7.0000000000000007E-2</v>
      </c>
      <c r="D14325" t="s">
        <v>4820</v>
      </c>
      <c r="E14325">
        <v>5.7500000000000002E-2</v>
      </c>
      <c r="F14325">
        <v>1.2500000000000001E-2</v>
      </c>
      <c r="G14325">
        <v>0</v>
      </c>
      <c r="H14325">
        <v>0</v>
      </c>
      <c r="I14325">
        <v>0</v>
      </c>
    </row>
    <row r="14326" spans="1:9" x14ac:dyDescent="0.25">
      <c r="A14326" t="s">
        <v>728</v>
      </c>
      <c r="B14326">
        <v>43457</v>
      </c>
      <c r="C14326" s="593">
        <v>7.2499999999999995E-2</v>
      </c>
      <c r="D14326" t="s">
        <v>4808</v>
      </c>
      <c r="E14326">
        <v>5.7500000000000002E-2</v>
      </c>
      <c r="F14326">
        <v>1.4999999999999999E-2</v>
      </c>
      <c r="G14326">
        <v>0</v>
      </c>
      <c r="H14326">
        <v>0</v>
      </c>
      <c r="I14326">
        <v>0</v>
      </c>
    </row>
    <row r="14327" spans="1:9" x14ac:dyDescent="0.25">
      <c r="A14327" t="s">
        <v>728</v>
      </c>
      <c r="B14327">
        <v>43458</v>
      </c>
      <c r="C14327" s="593">
        <v>7.0000000000000007E-2</v>
      </c>
      <c r="D14327" t="s">
        <v>4814</v>
      </c>
      <c r="E14327">
        <v>5.7500000000000002E-2</v>
      </c>
      <c r="F14327">
        <v>1.2500000000000001E-2</v>
      </c>
      <c r="G14327">
        <v>0</v>
      </c>
      <c r="H14327">
        <v>0</v>
      </c>
      <c r="I14327">
        <v>0</v>
      </c>
    </row>
    <row r="14328" spans="1:9" x14ac:dyDescent="0.25">
      <c r="A14328" t="s">
        <v>728</v>
      </c>
      <c r="B14328">
        <v>43460</v>
      </c>
      <c r="C14328" s="593">
        <v>7.7499999999999999E-2</v>
      </c>
      <c r="D14328" t="s">
        <v>3365</v>
      </c>
      <c r="E14328">
        <v>5.7500000000000002E-2</v>
      </c>
      <c r="F14328">
        <v>1.4999999999999999E-2</v>
      </c>
      <c r="G14328">
        <v>0</v>
      </c>
      <c r="H14328">
        <v>5.0000000000000001E-3</v>
      </c>
      <c r="I14328">
        <v>0</v>
      </c>
    </row>
    <row r="14329" spans="1:9" x14ac:dyDescent="0.25">
      <c r="A14329" t="s">
        <v>728</v>
      </c>
      <c r="B14329">
        <v>43462</v>
      </c>
      <c r="C14329" s="593">
        <v>6.7500000000000004E-2</v>
      </c>
      <c r="D14329" t="s">
        <v>4807</v>
      </c>
      <c r="E14329">
        <v>5.7500000000000002E-2</v>
      </c>
      <c r="F14329">
        <v>0.01</v>
      </c>
      <c r="G14329">
        <v>0</v>
      </c>
      <c r="H14329">
        <v>0</v>
      </c>
      <c r="I14329">
        <v>0</v>
      </c>
    </row>
    <row r="14330" spans="1:9" x14ac:dyDescent="0.25">
      <c r="A14330" t="s">
        <v>728</v>
      </c>
      <c r="B14330">
        <v>43463</v>
      </c>
      <c r="C14330" s="593">
        <v>6.7500000000000004E-2</v>
      </c>
      <c r="D14330" t="s">
        <v>4807</v>
      </c>
      <c r="E14330">
        <v>5.7500000000000002E-2</v>
      </c>
      <c r="F14330">
        <v>0.01</v>
      </c>
      <c r="G14330">
        <v>0</v>
      </c>
      <c r="H14330">
        <v>0</v>
      </c>
      <c r="I14330">
        <v>0</v>
      </c>
    </row>
    <row r="14331" spans="1:9" x14ac:dyDescent="0.25">
      <c r="A14331" t="s">
        <v>728</v>
      </c>
      <c r="B14331">
        <v>43464</v>
      </c>
      <c r="C14331" s="593">
        <v>7.2499999999999995E-2</v>
      </c>
      <c r="D14331" t="s">
        <v>4808</v>
      </c>
      <c r="E14331">
        <v>5.7500000000000002E-2</v>
      </c>
      <c r="F14331">
        <v>1.4999999999999999E-2</v>
      </c>
      <c r="G14331">
        <v>0</v>
      </c>
      <c r="H14331">
        <v>0</v>
      </c>
      <c r="I14331">
        <v>0</v>
      </c>
    </row>
    <row r="14332" spans="1:9" x14ac:dyDescent="0.25">
      <c r="A14332" t="s">
        <v>728</v>
      </c>
      <c r="B14332">
        <v>43465</v>
      </c>
      <c r="C14332" s="593">
        <v>6.7500000000000004E-2</v>
      </c>
      <c r="D14332" t="s">
        <v>4821</v>
      </c>
      <c r="E14332">
        <v>5.7500000000000002E-2</v>
      </c>
      <c r="F14332">
        <v>0.01</v>
      </c>
      <c r="G14332">
        <v>0</v>
      </c>
      <c r="H14332">
        <v>0</v>
      </c>
      <c r="I14332">
        <v>0</v>
      </c>
    </row>
    <row r="14333" spans="1:9" x14ac:dyDescent="0.25">
      <c r="A14333" t="s">
        <v>728</v>
      </c>
      <c r="B14333">
        <v>43466</v>
      </c>
      <c r="C14333" s="593">
        <v>6.7500000000000004E-2</v>
      </c>
      <c r="D14333" t="s">
        <v>3362</v>
      </c>
      <c r="E14333">
        <v>5.7500000000000002E-2</v>
      </c>
      <c r="F14333">
        <v>0.01</v>
      </c>
      <c r="G14333">
        <v>0</v>
      </c>
      <c r="H14333">
        <v>0</v>
      </c>
      <c r="I14333">
        <v>0</v>
      </c>
    </row>
    <row r="14334" spans="1:9" x14ac:dyDescent="0.25">
      <c r="A14334" t="s">
        <v>728</v>
      </c>
      <c r="B14334">
        <v>43467</v>
      </c>
      <c r="C14334" s="593">
        <v>6.7500000000000004E-2</v>
      </c>
      <c r="D14334" t="s">
        <v>4807</v>
      </c>
      <c r="E14334">
        <v>5.7500000000000002E-2</v>
      </c>
      <c r="F14334">
        <v>0.01</v>
      </c>
      <c r="G14334">
        <v>0</v>
      </c>
      <c r="H14334">
        <v>0</v>
      </c>
      <c r="I14334">
        <v>0</v>
      </c>
    </row>
    <row r="14335" spans="1:9" x14ac:dyDescent="0.25">
      <c r="A14335" t="s">
        <v>728</v>
      </c>
      <c r="B14335">
        <v>43468</v>
      </c>
      <c r="C14335" s="593">
        <v>7.0000000000000007E-2</v>
      </c>
      <c r="D14335" t="s">
        <v>3226</v>
      </c>
      <c r="E14335">
        <v>5.7500000000000002E-2</v>
      </c>
      <c r="F14335">
        <v>1.2500000000000001E-2</v>
      </c>
      <c r="G14335">
        <v>0</v>
      </c>
      <c r="H14335">
        <v>0</v>
      </c>
      <c r="I14335">
        <v>0</v>
      </c>
    </row>
    <row r="14336" spans="1:9" x14ac:dyDescent="0.25">
      <c r="A14336" t="s">
        <v>728</v>
      </c>
      <c r="B14336">
        <v>43469</v>
      </c>
      <c r="C14336" s="593">
        <v>7.2499999999999995E-2</v>
      </c>
      <c r="D14336" t="s">
        <v>4822</v>
      </c>
      <c r="E14336">
        <v>5.7500000000000002E-2</v>
      </c>
      <c r="F14336">
        <v>1.4999999999999999E-2</v>
      </c>
      <c r="G14336">
        <v>0</v>
      </c>
      <c r="H14336">
        <v>0</v>
      </c>
      <c r="I14336">
        <v>0</v>
      </c>
    </row>
    <row r="14337" spans="1:9" x14ac:dyDescent="0.25">
      <c r="A14337" t="s">
        <v>728</v>
      </c>
      <c r="B14337">
        <v>43501</v>
      </c>
      <c r="C14337" s="593">
        <v>7.2499999999999995E-2</v>
      </c>
      <c r="D14337" t="s">
        <v>2009</v>
      </c>
      <c r="E14337">
        <v>5.7500000000000002E-2</v>
      </c>
      <c r="F14337">
        <v>1.4999999999999999E-2</v>
      </c>
      <c r="G14337">
        <v>0</v>
      </c>
      <c r="H14337">
        <v>0</v>
      </c>
      <c r="I14337">
        <v>0</v>
      </c>
    </row>
    <row r="14338" spans="1:9" x14ac:dyDescent="0.25">
      <c r="A14338" t="s">
        <v>728</v>
      </c>
      <c r="B14338">
        <v>43502</v>
      </c>
      <c r="C14338" s="593">
        <v>7.2499999999999995E-2</v>
      </c>
      <c r="D14338" t="s">
        <v>4823</v>
      </c>
      <c r="E14338">
        <v>5.7500000000000002E-2</v>
      </c>
      <c r="F14338">
        <v>1.4999999999999999E-2</v>
      </c>
      <c r="G14338">
        <v>0</v>
      </c>
      <c r="H14338">
        <v>0</v>
      </c>
      <c r="I14338">
        <v>0</v>
      </c>
    </row>
    <row r="14339" spans="1:9" x14ac:dyDescent="0.25">
      <c r="A14339" t="s">
        <v>728</v>
      </c>
      <c r="B14339">
        <v>43504</v>
      </c>
      <c r="C14339" s="593">
        <v>7.7499999999999999E-2</v>
      </c>
      <c r="D14339" t="s">
        <v>4811</v>
      </c>
      <c r="E14339">
        <v>5.7500000000000002E-2</v>
      </c>
      <c r="F14339">
        <v>1.4999999999999999E-2</v>
      </c>
      <c r="G14339">
        <v>0</v>
      </c>
      <c r="H14339">
        <v>5.0000000000000001E-3</v>
      </c>
      <c r="I14339">
        <v>0</v>
      </c>
    </row>
    <row r="14340" spans="1:9" x14ac:dyDescent="0.25">
      <c r="A14340" t="s">
        <v>728</v>
      </c>
      <c r="B14340">
        <v>43505</v>
      </c>
      <c r="C14340" s="593">
        <v>7.2499999999999995E-2</v>
      </c>
      <c r="D14340" t="s">
        <v>4824</v>
      </c>
      <c r="E14340">
        <v>5.7500000000000002E-2</v>
      </c>
      <c r="F14340">
        <v>1.4999999999999999E-2</v>
      </c>
      <c r="G14340">
        <v>0</v>
      </c>
      <c r="H14340">
        <v>0</v>
      </c>
      <c r="I14340">
        <v>0</v>
      </c>
    </row>
    <row r="14341" spans="1:9" x14ac:dyDescent="0.25">
      <c r="A14341" t="s">
        <v>728</v>
      </c>
      <c r="B14341">
        <v>43506</v>
      </c>
      <c r="C14341" s="593">
        <v>7.2499999999999995E-2</v>
      </c>
      <c r="D14341" t="s">
        <v>2009</v>
      </c>
      <c r="E14341">
        <v>5.7500000000000002E-2</v>
      </c>
      <c r="F14341">
        <v>1.4999999999999999E-2</v>
      </c>
      <c r="G14341">
        <v>0</v>
      </c>
      <c r="H14341">
        <v>0</v>
      </c>
      <c r="I14341">
        <v>0</v>
      </c>
    </row>
    <row r="14342" spans="1:9" x14ac:dyDescent="0.25">
      <c r="A14342" t="s">
        <v>728</v>
      </c>
      <c r="B14342">
        <v>43510</v>
      </c>
      <c r="C14342" s="593">
        <v>7.2499999999999995E-2</v>
      </c>
      <c r="D14342" t="s">
        <v>2694</v>
      </c>
      <c r="E14342">
        <v>5.7500000000000002E-2</v>
      </c>
      <c r="F14342">
        <v>1.4999999999999999E-2</v>
      </c>
      <c r="G14342">
        <v>0</v>
      </c>
      <c r="H14342">
        <v>0</v>
      </c>
      <c r="I14342">
        <v>0</v>
      </c>
    </row>
    <row r="14343" spans="1:9" x14ac:dyDescent="0.25">
      <c r="A14343" t="s">
        <v>728</v>
      </c>
      <c r="B14343">
        <v>43511</v>
      </c>
      <c r="C14343" s="593">
        <v>7.2499999999999995E-2</v>
      </c>
      <c r="D14343" t="s">
        <v>2694</v>
      </c>
      <c r="E14343">
        <v>5.7500000000000002E-2</v>
      </c>
      <c r="F14343">
        <v>1.4999999999999999E-2</v>
      </c>
      <c r="G14343">
        <v>0</v>
      </c>
      <c r="H14343">
        <v>0</v>
      </c>
      <c r="I14343">
        <v>0</v>
      </c>
    </row>
    <row r="14344" spans="1:9" x14ac:dyDescent="0.25">
      <c r="A14344" t="s">
        <v>728</v>
      </c>
      <c r="B14344">
        <v>43512</v>
      </c>
      <c r="C14344" s="593">
        <v>7.2499999999999995E-2</v>
      </c>
      <c r="D14344" t="s">
        <v>2694</v>
      </c>
      <c r="E14344">
        <v>5.7500000000000002E-2</v>
      </c>
      <c r="F14344">
        <v>1.4999999999999999E-2</v>
      </c>
      <c r="G14344">
        <v>0</v>
      </c>
      <c r="H14344">
        <v>0</v>
      </c>
      <c r="I14344">
        <v>0</v>
      </c>
    </row>
    <row r="14345" spans="1:9" x14ac:dyDescent="0.25">
      <c r="A14345" t="s">
        <v>728</v>
      </c>
      <c r="B14345">
        <v>43515</v>
      </c>
      <c r="C14345" s="593">
        <v>7.2499999999999995E-2</v>
      </c>
      <c r="D14345" t="s">
        <v>1236</v>
      </c>
      <c r="E14345">
        <v>5.7500000000000002E-2</v>
      </c>
      <c r="F14345">
        <v>1.4999999999999999E-2</v>
      </c>
      <c r="G14345">
        <v>0</v>
      </c>
      <c r="H14345">
        <v>0</v>
      </c>
      <c r="I14345">
        <v>0</v>
      </c>
    </row>
    <row r="14346" spans="1:9" x14ac:dyDescent="0.25">
      <c r="A14346" t="s">
        <v>728</v>
      </c>
      <c r="B14346">
        <v>43516</v>
      </c>
      <c r="C14346" s="593">
        <v>7.2499999999999995E-2</v>
      </c>
      <c r="D14346" t="s">
        <v>4825</v>
      </c>
      <c r="E14346">
        <v>5.7500000000000002E-2</v>
      </c>
      <c r="F14346">
        <v>1.4999999999999999E-2</v>
      </c>
      <c r="G14346">
        <v>0</v>
      </c>
      <c r="H14346">
        <v>0</v>
      </c>
      <c r="I14346">
        <v>0</v>
      </c>
    </row>
    <row r="14347" spans="1:9" x14ac:dyDescent="0.25">
      <c r="A14347" t="s">
        <v>728</v>
      </c>
      <c r="B14347">
        <v>43517</v>
      </c>
      <c r="C14347" s="593">
        <v>7.2499999999999995E-2</v>
      </c>
      <c r="D14347" t="s">
        <v>2009</v>
      </c>
      <c r="E14347">
        <v>5.7500000000000002E-2</v>
      </c>
      <c r="F14347">
        <v>1.4999999999999999E-2</v>
      </c>
      <c r="G14347">
        <v>0</v>
      </c>
      <c r="H14347">
        <v>0</v>
      </c>
      <c r="I14347">
        <v>0</v>
      </c>
    </row>
    <row r="14348" spans="1:9" x14ac:dyDescent="0.25">
      <c r="A14348" t="s">
        <v>728</v>
      </c>
      <c r="B14348">
        <v>43518</v>
      </c>
      <c r="C14348" s="593">
        <v>7.2499999999999995E-2</v>
      </c>
      <c r="D14348" t="s">
        <v>4824</v>
      </c>
      <c r="E14348">
        <v>5.7500000000000002E-2</v>
      </c>
      <c r="F14348">
        <v>1.4999999999999999E-2</v>
      </c>
      <c r="G14348">
        <v>0</v>
      </c>
      <c r="H14348">
        <v>0</v>
      </c>
      <c r="I14348">
        <v>0</v>
      </c>
    </row>
    <row r="14349" spans="1:9" x14ac:dyDescent="0.25">
      <c r="A14349" t="s">
        <v>728</v>
      </c>
      <c r="B14349">
        <v>43519</v>
      </c>
      <c r="C14349" s="593">
        <v>6.7500000000000004E-2</v>
      </c>
      <c r="D14349" t="s">
        <v>4826</v>
      </c>
      <c r="E14349">
        <v>5.7500000000000002E-2</v>
      </c>
      <c r="F14349">
        <v>0.01</v>
      </c>
      <c r="G14349">
        <v>0</v>
      </c>
      <c r="H14349">
        <v>0</v>
      </c>
      <c r="I14349">
        <v>0</v>
      </c>
    </row>
    <row r="14350" spans="1:9" x14ac:dyDescent="0.25">
      <c r="A14350" t="s">
        <v>728</v>
      </c>
      <c r="B14350">
        <v>43520</v>
      </c>
      <c r="C14350" s="593">
        <v>6.7500000000000004E-2</v>
      </c>
      <c r="D14350" t="s">
        <v>4826</v>
      </c>
      <c r="E14350">
        <v>5.7500000000000002E-2</v>
      </c>
      <c r="F14350">
        <v>0.01</v>
      </c>
      <c r="G14350">
        <v>0</v>
      </c>
      <c r="H14350">
        <v>0</v>
      </c>
      <c r="I14350">
        <v>0</v>
      </c>
    </row>
    <row r="14351" spans="1:9" x14ac:dyDescent="0.25">
      <c r="A14351" t="s">
        <v>728</v>
      </c>
      <c r="B14351">
        <v>43521</v>
      </c>
      <c r="C14351" s="593">
        <v>7.2499999999999995E-2</v>
      </c>
      <c r="D14351" t="s">
        <v>1236</v>
      </c>
      <c r="E14351">
        <v>5.7500000000000002E-2</v>
      </c>
      <c r="F14351">
        <v>1.4999999999999999E-2</v>
      </c>
      <c r="G14351">
        <v>0</v>
      </c>
      <c r="H14351">
        <v>0</v>
      </c>
      <c r="I14351">
        <v>0</v>
      </c>
    </row>
    <row r="14352" spans="1:9" x14ac:dyDescent="0.25">
      <c r="A14352" t="s">
        <v>728</v>
      </c>
      <c r="B14352">
        <v>43522</v>
      </c>
      <c r="C14352" s="593">
        <v>7.7499999999999999E-2</v>
      </c>
      <c r="D14352" t="s">
        <v>4811</v>
      </c>
      <c r="E14352">
        <v>5.7500000000000002E-2</v>
      </c>
      <c r="F14352">
        <v>1.4999999999999999E-2</v>
      </c>
      <c r="G14352">
        <v>0</v>
      </c>
      <c r="H14352">
        <v>5.0000000000000001E-3</v>
      </c>
      <c r="I14352">
        <v>0</v>
      </c>
    </row>
    <row r="14353" spans="1:9" x14ac:dyDescent="0.25">
      <c r="A14353" t="s">
        <v>728</v>
      </c>
      <c r="B14353">
        <v>43523</v>
      </c>
      <c r="C14353" s="593">
        <v>7.2499999999999995E-2</v>
      </c>
      <c r="D14353" t="s">
        <v>2694</v>
      </c>
      <c r="E14353">
        <v>5.7500000000000002E-2</v>
      </c>
      <c r="F14353">
        <v>1.4999999999999999E-2</v>
      </c>
      <c r="G14353">
        <v>0</v>
      </c>
      <c r="H14353">
        <v>0</v>
      </c>
      <c r="I14353">
        <v>0</v>
      </c>
    </row>
    <row r="14354" spans="1:9" x14ac:dyDescent="0.25">
      <c r="A14354" t="s">
        <v>728</v>
      </c>
      <c r="B14354">
        <v>43524</v>
      </c>
      <c r="C14354" s="593">
        <v>7.2499999999999995E-2</v>
      </c>
      <c r="D14354" t="s">
        <v>4827</v>
      </c>
      <c r="E14354">
        <v>5.7500000000000002E-2</v>
      </c>
      <c r="F14354">
        <v>1.4999999999999999E-2</v>
      </c>
      <c r="G14354">
        <v>0</v>
      </c>
      <c r="H14354">
        <v>0</v>
      </c>
      <c r="I14354">
        <v>0</v>
      </c>
    </row>
    <row r="14355" spans="1:9" x14ac:dyDescent="0.25">
      <c r="A14355" t="s">
        <v>728</v>
      </c>
      <c r="B14355">
        <v>43525</v>
      </c>
      <c r="C14355" s="593">
        <v>6.7500000000000004E-2</v>
      </c>
      <c r="D14355" t="s">
        <v>4828</v>
      </c>
      <c r="E14355">
        <v>5.7500000000000002E-2</v>
      </c>
      <c r="F14355">
        <v>0.01</v>
      </c>
      <c r="G14355">
        <v>0</v>
      </c>
      <c r="H14355">
        <v>0</v>
      </c>
      <c r="I14355">
        <v>0</v>
      </c>
    </row>
    <row r="14356" spans="1:9" x14ac:dyDescent="0.25">
      <c r="A14356" t="s">
        <v>728</v>
      </c>
      <c r="B14356">
        <v>43526</v>
      </c>
      <c r="C14356" s="593">
        <v>7.2499999999999995E-2</v>
      </c>
      <c r="D14356" t="s">
        <v>4829</v>
      </c>
      <c r="E14356">
        <v>5.7500000000000002E-2</v>
      </c>
      <c r="F14356">
        <v>1.4999999999999999E-2</v>
      </c>
      <c r="G14356">
        <v>0</v>
      </c>
      <c r="H14356">
        <v>0</v>
      </c>
      <c r="I14356">
        <v>0</v>
      </c>
    </row>
    <row r="14357" spans="1:9" x14ac:dyDescent="0.25">
      <c r="A14357" t="s">
        <v>728</v>
      </c>
      <c r="B14357">
        <v>43527</v>
      </c>
      <c r="C14357" s="593">
        <v>7.2499999999999995E-2</v>
      </c>
      <c r="D14357" t="s">
        <v>4830</v>
      </c>
      <c r="E14357">
        <v>5.7500000000000002E-2</v>
      </c>
      <c r="F14357">
        <v>1.4999999999999999E-2</v>
      </c>
      <c r="G14357">
        <v>0</v>
      </c>
      <c r="H14357">
        <v>0</v>
      </c>
      <c r="I14357">
        <v>0</v>
      </c>
    </row>
    <row r="14358" spans="1:9" x14ac:dyDescent="0.25">
      <c r="A14358" t="s">
        <v>728</v>
      </c>
      <c r="B14358">
        <v>43528</v>
      </c>
      <c r="C14358" s="593">
        <v>7.7499999999999999E-2</v>
      </c>
      <c r="D14358" t="s">
        <v>3365</v>
      </c>
      <c r="E14358">
        <v>5.7500000000000002E-2</v>
      </c>
      <c r="F14358">
        <v>1.4999999999999999E-2</v>
      </c>
      <c r="G14358">
        <v>0</v>
      </c>
      <c r="H14358">
        <v>5.0000000000000001E-3</v>
      </c>
      <c r="I14358">
        <v>0</v>
      </c>
    </row>
    <row r="14359" spans="1:9" x14ac:dyDescent="0.25">
      <c r="A14359" t="s">
        <v>728</v>
      </c>
      <c r="B14359">
        <v>43529</v>
      </c>
      <c r="C14359" s="593">
        <v>6.7500000000000004E-2</v>
      </c>
      <c r="D14359" t="s">
        <v>4831</v>
      </c>
      <c r="E14359">
        <v>5.7500000000000002E-2</v>
      </c>
      <c r="F14359">
        <v>0.01</v>
      </c>
      <c r="G14359">
        <v>0</v>
      </c>
      <c r="H14359">
        <v>0</v>
      </c>
      <c r="I14359">
        <v>0</v>
      </c>
    </row>
    <row r="14360" spans="1:9" x14ac:dyDescent="0.25">
      <c r="A14360" t="s">
        <v>728</v>
      </c>
      <c r="B14360">
        <v>43530</v>
      </c>
      <c r="C14360" s="593">
        <v>6.7500000000000004E-2</v>
      </c>
      <c r="D14360" t="s">
        <v>4826</v>
      </c>
      <c r="E14360">
        <v>5.7500000000000002E-2</v>
      </c>
      <c r="F14360">
        <v>0.01</v>
      </c>
      <c r="G14360">
        <v>0</v>
      </c>
      <c r="H14360">
        <v>0</v>
      </c>
      <c r="I14360">
        <v>0</v>
      </c>
    </row>
    <row r="14361" spans="1:9" x14ac:dyDescent="0.25">
      <c r="A14361" t="s">
        <v>728</v>
      </c>
      <c r="B14361">
        <v>43531</v>
      </c>
      <c r="C14361" s="593">
        <v>7.2499999999999995E-2</v>
      </c>
      <c r="D14361" t="s">
        <v>2009</v>
      </c>
      <c r="E14361">
        <v>5.7500000000000002E-2</v>
      </c>
      <c r="F14361">
        <v>1.4999999999999999E-2</v>
      </c>
      <c r="G14361">
        <v>0</v>
      </c>
      <c r="H14361">
        <v>0</v>
      </c>
      <c r="I14361">
        <v>0</v>
      </c>
    </row>
    <row r="14362" spans="1:9" x14ac:dyDescent="0.25">
      <c r="A14362" t="s">
        <v>728</v>
      </c>
      <c r="B14362">
        <v>43532</v>
      </c>
      <c r="C14362" s="593">
        <v>7.7499999999999999E-2</v>
      </c>
      <c r="D14362" t="s">
        <v>4811</v>
      </c>
      <c r="E14362">
        <v>5.7500000000000002E-2</v>
      </c>
      <c r="F14362">
        <v>1.4999999999999999E-2</v>
      </c>
      <c r="G14362">
        <v>0</v>
      </c>
      <c r="H14362">
        <v>5.0000000000000001E-3</v>
      </c>
      <c r="I14362">
        <v>0</v>
      </c>
    </row>
    <row r="14363" spans="1:9" x14ac:dyDescent="0.25">
      <c r="A14363" t="s">
        <v>728</v>
      </c>
      <c r="B14363">
        <v>43533</v>
      </c>
      <c r="C14363" s="593">
        <v>7.2499999999999995E-2</v>
      </c>
      <c r="D14363" t="s">
        <v>1236</v>
      </c>
      <c r="E14363">
        <v>5.7500000000000002E-2</v>
      </c>
      <c r="F14363">
        <v>1.4999999999999999E-2</v>
      </c>
      <c r="G14363">
        <v>0</v>
      </c>
      <c r="H14363">
        <v>0</v>
      </c>
      <c r="I14363">
        <v>0</v>
      </c>
    </row>
    <row r="14364" spans="1:9" x14ac:dyDescent="0.25">
      <c r="A14364" t="s">
        <v>728</v>
      </c>
      <c r="B14364">
        <v>43534</v>
      </c>
      <c r="C14364" s="593">
        <v>7.2499999999999995E-2</v>
      </c>
      <c r="D14364" t="s">
        <v>4832</v>
      </c>
      <c r="E14364">
        <v>5.7500000000000002E-2</v>
      </c>
      <c r="F14364">
        <v>1.4999999999999999E-2</v>
      </c>
      <c r="G14364">
        <v>0</v>
      </c>
      <c r="H14364">
        <v>0</v>
      </c>
      <c r="I14364">
        <v>0</v>
      </c>
    </row>
    <row r="14365" spans="1:9" x14ac:dyDescent="0.25">
      <c r="A14365" t="s">
        <v>728</v>
      </c>
      <c r="B14365">
        <v>43535</v>
      </c>
      <c r="C14365" s="593">
        <v>7.2499999999999995E-2</v>
      </c>
      <c r="D14365" t="s">
        <v>4833</v>
      </c>
      <c r="E14365">
        <v>5.7500000000000002E-2</v>
      </c>
      <c r="F14365">
        <v>1.4999999999999999E-2</v>
      </c>
      <c r="G14365">
        <v>0</v>
      </c>
      <c r="H14365">
        <v>0</v>
      </c>
      <c r="I14365">
        <v>0</v>
      </c>
    </row>
    <row r="14366" spans="1:9" x14ac:dyDescent="0.25">
      <c r="A14366" t="s">
        <v>728</v>
      </c>
      <c r="B14366">
        <v>43536</v>
      </c>
      <c r="C14366" s="593">
        <v>7.2499999999999995E-2</v>
      </c>
      <c r="D14366" t="s">
        <v>4829</v>
      </c>
      <c r="E14366">
        <v>5.7500000000000002E-2</v>
      </c>
      <c r="F14366">
        <v>1.4999999999999999E-2</v>
      </c>
      <c r="G14366">
        <v>0</v>
      </c>
      <c r="H14366">
        <v>0</v>
      </c>
      <c r="I14366">
        <v>0</v>
      </c>
    </row>
    <row r="14367" spans="1:9" x14ac:dyDescent="0.25">
      <c r="A14367" t="s">
        <v>728</v>
      </c>
      <c r="B14367">
        <v>43537</v>
      </c>
      <c r="C14367" s="593">
        <v>7.7499999999999999E-2</v>
      </c>
      <c r="D14367" t="s">
        <v>4834</v>
      </c>
      <c r="E14367">
        <v>5.7500000000000002E-2</v>
      </c>
      <c r="F14367">
        <v>1.4999999999999999E-2</v>
      </c>
      <c r="G14367">
        <v>0</v>
      </c>
      <c r="H14367">
        <v>5.0000000000000001E-3</v>
      </c>
      <c r="I14367">
        <v>0</v>
      </c>
    </row>
    <row r="14368" spans="1:9" x14ac:dyDescent="0.25">
      <c r="A14368" t="s">
        <v>728</v>
      </c>
      <c r="B14368">
        <v>43540</v>
      </c>
      <c r="C14368" s="593">
        <v>7.2499999999999995E-2</v>
      </c>
      <c r="D14368" t="s">
        <v>4835</v>
      </c>
      <c r="E14368">
        <v>5.7500000000000002E-2</v>
      </c>
      <c r="F14368">
        <v>1.4999999999999999E-2</v>
      </c>
      <c r="G14368">
        <v>0</v>
      </c>
      <c r="H14368">
        <v>0</v>
      </c>
      <c r="I14368">
        <v>0</v>
      </c>
    </row>
    <row r="14369" spans="1:9" x14ac:dyDescent="0.25">
      <c r="A14369" t="s">
        <v>728</v>
      </c>
      <c r="B14369">
        <v>43541</v>
      </c>
      <c r="C14369" s="593">
        <v>6.7500000000000004E-2</v>
      </c>
      <c r="D14369" t="s">
        <v>4836</v>
      </c>
      <c r="E14369">
        <v>5.7500000000000002E-2</v>
      </c>
      <c r="F14369">
        <v>0.01</v>
      </c>
      <c r="G14369">
        <v>0</v>
      </c>
      <c r="H14369">
        <v>0</v>
      </c>
      <c r="I14369">
        <v>0</v>
      </c>
    </row>
    <row r="14370" spans="1:9" x14ac:dyDescent="0.25">
      <c r="A14370" t="s">
        <v>728</v>
      </c>
      <c r="B14370">
        <v>43542</v>
      </c>
      <c r="C14370" s="593">
        <v>7.7499999999999999E-2</v>
      </c>
      <c r="D14370" t="s">
        <v>4811</v>
      </c>
      <c r="E14370">
        <v>5.7500000000000002E-2</v>
      </c>
      <c r="F14370">
        <v>1.4999999999999999E-2</v>
      </c>
      <c r="G14370">
        <v>0</v>
      </c>
      <c r="H14370">
        <v>5.0000000000000001E-3</v>
      </c>
      <c r="I14370">
        <v>0</v>
      </c>
    </row>
    <row r="14371" spans="1:9" x14ac:dyDescent="0.25">
      <c r="A14371" t="s">
        <v>728</v>
      </c>
      <c r="B14371">
        <v>43543</v>
      </c>
      <c r="C14371" s="593">
        <v>7.2499999999999995E-2</v>
      </c>
      <c r="D14371" t="s">
        <v>2009</v>
      </c>
      <c r="E14371">
        <v>5.7500000000000002E-2</v>
      </c>
      <c r="F14371">
        <v>1.4999999999999999E-2</v>
      </c>
      <c r="G14371">
        <v>0</v>
      </c>
      <c r="H14371">
        <v>0</v>
      </c>
      <c r="I14371">
        <v>0</v>
      </c>
    </row>
    <row r="14372" spans="1:9" x14ac:dyDescent="0.25">
      <c r="A14372" t="s">
        <v>728</v>
      </c>
      <c r="B14372">
        <v>43545</v>
      </c>
      <c r="C14372" s="593">
        <v>7.2499999999999995E-2</v>
      </c>
      <c r="D14372" t="s">
        <v>3814</v>
      </c>
      <c r="E14372">
        <v>5.7500000000000002E-2</v>
      </c>
      <c r="F14372">
        <v>1.4999999999999999E-2</v>
      </c>
      <c r="G14372">
        <v>0</v>
      </c>
      <c r="H14372">
        <v>0</v>
      </c>
      <c r="I14372">
        <v>0</v>
      </c>
    </row>
    <row r="14373" spans="1:9" x14ac:dyDescent="0.25">
      <c r="A14373" t="s">
        <v>728</v>
      </c>
      <c r="B14373">
        <v>43547</v>
      </c>
      <c r="C14373" s="593">
        <v>7.7499999999999999E-2</v>
      </c>
      <c r="D14373" t="s">
        <v>4811</v>
      </c>
      <c r="E14373">
        <v>5.7500000000000002E-2</v>
      </c>
      <c r="F14373">
        <v>1.4999999999999999E-2</v>
      </c>
      <c r="G14373">
        <v>0</v>
      </c>
      <c r="H14373">
        <v>5.0000000000000001E-3</v>
      </c>
      <c r="I14373">
        <v>0</v>
      </c>
    </row>
    <row r="14374" spans="1:9" x14ac:dyDescent="0.25">
      <c r="A14374" t="s">
        <v>728</v>
      </c>
      <c r="B14374">
        <v>43548</v>
      </c>
      <c r="C14374" s="593">
        <v>7.2499999999999995E-2</v>
      </c>
      <c r="D14374" t="s">
        <v>4837</v>
      </c>
      <c r="E14374">
        <v>5.7500000000000002E-2</v>
      </c>
      <c r="F14374">
        <v>1.4999999999999999E-2</v>
      </c>
      <c r="G14374">
        <v>0</v>
      </c>
      <c r="H14374">
        <v>0</v>
      </c>
      <c r="I14374">
        <v>0</v>
      </c>
    </row>
    <row r="14375" spans="1:9" x14ac:dyDescent="0.25">
      <c r="A14375" t="s">
        <v>728</v>
      </c>
      <c r="B14375">
        <v>43549</v>
      </c>
      <c r="C14375" s="593">
        <v>6.7500000000000004E-2</v>
      </c>
      <c r="D14375" t="s">
        <v>4838</v>
      </c>
      <c r="E14375">
        <v>5.7500000000000002E-2</v>
      </c>
      <c r="F14375">
        <v>0.01</v>
      </c>
      <c r="G14375">
        <v>0</v>
      </c>
      <c r="H14375">
        <v>0</v>
      </c>
      <c r="I14375">
        <v>0</v>
      </c>
    </row>
    <row r="14376" spans="1:9" x14ac:dyDescent="0.25">
      <c r="A14376" t="s">
        <v>728</v>
      </c>
      <c r="B14376">
        <v>43550</v>
      </c>
      <c r="C14376" s="593">
        <v>7.2499999999999995E-2</v>
      </c>
      <c r="D14376" t="s">
        <v>2694</v>
      </c>
      <c r="E14376">
        <v>5.7500000000000002E-2</v>
      </c>
      <c r="F14376">
        <v>1.4999999999999999E-2</v>
      </c>
      <c r="G14376">
        <v>0</v>
      </c>
      <c r="H14376">
        <v>0</v>
      </c>
      <c r="I14376">
        <v>0</v>
      </c>
    </row>
    <row r="14377" spans="1:9" x14ac:dyDescent="0.25">
      <c r="A14377" t="s">
        <v>728</v>
      </c>
      <c r="B14377">
        <v>43551</v>
      </c>
      <c r="C14377" s="593">
        <v>7.2499999999999995E-2</v>
      </c>
      <c r="D14377" t="s">
        <v>4839</v>
      </c>
      <c r="E14377">
        <v>5.7500000000000002E-2</v>
      </c>
      <c r="F14377">
        <v>0.01</v>
      </c>
      <c r="G14377">
        <v>0</v>
      </c>
      <c r="H14377">
        <v>5.0000000000000001E-3</v>
      </c>
      <c r="I14377">
        <v>0</v>
      </c>
    </row>
    <row r="14378" spans="1:9" x14ac:dyDescent="0.25">
      <c r="A14378" t="s">
        <v>728</v>
      </c>
      <c r="B14378">
        <v>43552</v>
      </c>
      <c r="C14378" s="593">
        <v>6.7500000000000004E-2</v>
      </c>
      <c r="D14378" t="s">
        <v>4840</v>
      </c>
      <c r="E14378">
        <v>5.7500000000000002E-2</v>
      </c>
      <c r="F14378">
        <v>0.01</v>
      </c>
      <c r="G14378">
        <v>0</v>
      </c>
      <c r="H14378">
        <v>0</v>
      </c>
      <c r="I14378">
        <v>0</v>
      </c>
    </row>
    <row r="14379" spans="1:9" x14ac:dyDescent="0.25">
      <c r="A14379" t="s">
        <v>728</v>
      </c>
      <c r="B14379">
        <v>43553</v>
      </c>
      <c r="C14379" s="593">
        <v>7.2499999999999995E-2</v>
      </c>
      <c r="D14379" t="s">
        <v>1236</v>
      </c>
      <c r="E14379">
        <v>5.7500000000000002E-2</v>
      </c>
      <c r="F14379">
        <v>1.4999999999999999E-2</v>
      </c>
      <c r="G14379">
        <v>0</v>
      </c>
      <c r="H14379">
        <v>0</v>
      </c>
      <c r="I14379">
        <v>0</v>
      </c>
    </row>
    <row r="14380" spans="1:9" x14ac:dyDescent="0.25">
      <c r="A14380" t="s">
        <v>728</v>
      </c>
      <c r="B14380">
        <v>43554</v>
      </c>
      <c r="C14380" s="593">
        <v>7.2499999999999995E-2</v>
      </c>
      <c r="D14380" t="s">
        <v>2009</v>
      </c>
      <c r="E14380">
        <v>5.7500000000000002E-2</v>
      </c>
      <c r="F14380">
        <v>1.4999999999999999E-2</v>
      </c>
      <c r="G14380">
        <v>0</v>
      </c>
      <c r="H14380">
        <v>0</v>
      </c>
      <c r="I14380">
        <v>0</v>
      </c>
    </row>
    <row r="14381" spans="1:9" x14ac:dyDescent="0.25">
      <c r="A14381" t="s">
        <v>728</v>
      </c>
      <c r="B14381">
        <v>43555</v>
      </c>
      <c r="C14381" s="593">
        <v>7.2499999999999995E-2</v>
      </c>
      <c r="D14381" t="s">
        <v>2694</v>
      </c>
      <c r="E14381">
        <v>5.7500000000000002E-2</v>
      </c>
      <c r="F14381">
        <v>1.4999999999999999E-2</v>
      </c>
      <c r="G14381">
        <v>0</v>
      </c>
      <c r="H14381">
        <v>0</v>
      </c>
      <c r="I14381">
        <v>0</v>
      </c>
    </row>
    <row r="14382" spans="1:9" x14ac:dyDescent="0.25">
      <c r="A14382" t="s">
        <v>728</v>
      </c>
      <c r="B14382">
        <v>43556</v>
      </c>
      <c r="C14382" s="593">
        <v>6.7500000000000004E-2</v>
      </c>
      <c r="D14382" t="s">
        <v>1344</v>
      </c>
      <c r="E14382">
        <v>5.7500000000000002E-2</v>
      </c>
      <c r="F14382">
        <v>0.01</v>
      </c>
      <c r="G14382">
        <v>0</v>
      </c>
      <c r="H14382">
        <v>0</v>
      </c>
      <c r="I14382">
        <v>0</v>
      </c>
    </row>
    <row r="14383" spans="1:9" x14ac:dyDescent="0.25">
      <c r="A14383" t="s">
        <v>728</v>
      </c>
      <c r="B14383">
        <v>43557</v>
      </c>
      <c r="C14383" s="593">
        <v>7.2499999999999995E-2</v>
      </c>
      <c r="D14383" t="s">
        <v>2009</v>
      </c>
      <c r="E14383">
        <v>5.7500000000000002E-2</v>
      </c>
      <c r="F14383">
        <v>1.4999999999999999E-2</v>
      </c>
      <c r="G14383">
        <v>0</v>
      </c>
      <c r="H14383">
        <v>0</v>
      </c>
      <c r="I14383">
        <v>0</v>
      </c>
    </row>
    <row r="14384" spans="1:9" x14ac:dyDescent="0.25">
      <c r="A14384" t="s">
        <v>728</v>
      </c>
      <c r="B14384">
        <v>43558</v>
      </c>
      <c r="C14384" s="593">
        <v>7.7499999999999999E-2</v>
      </c>
      <c r="D14384" t="s">
        <v>4811</v>
      </c>
      <c r="E14384">
        <v>5.7500000000000002E-2</v>
      </c>
      <c r="F14384">
        <v>1.4999999999999999E-2</v>
      </c>
      <c r="G14384">
        <v>0</v>
      </c>
      <c r="H14384">
        <v>5.0000000000000001E-3</v>
      </c>
      <c r="I14384">
        <v>0</v>
      </c>
    </row>
    <row r="14385" spans="1:9" x14ac:dyDescent="0.25">
      <c r="A14385" t="s">
        <v>728</v>
      </c>
      <c r="B14385">
        <v>43560</v>
      </c>
      <c r="C14385" s="593">
        <v>7.7499999999999999E-2</v>
      </c>
      <c r="D14385" t="s">
        <v>4811</v>
      </c>
      <c r="E14385">
        <v>5.7500000000000002E-2</v>
      </c>
      <c r="F14385">
        <v>1.4999999999999999E-2</v>
      </c>
      <c r="G14385">
        <v>0</v>
      </c>
      <c r="H14385">
        <v>5.0000000000000001E-3</v>
      </c>
      <c r="I14385">
        <v>0</v>
      </c>
    </row>
    <row r="14386" spans="1:9" x14ac:dyDescent="0.25">
      <c r="A14386" t="s">
        <v>728</v>
      </c>
      <c r="B14386">
        <v>43565</v>
      </c>
      <c r="C14386" s="593">
        <v>6.7500000000000004E-2</v>
      </c>
      <c r="D14386" t="s">
        <v>4841</v>
      </c>
      <c r="E14386">
        <v>5.7500000000000002E-2</v>
      </c>
      <c r="F14386">
        <v>0.01</v>
      </c>
      <c r="G14386">
        <v>0</v>
      </c>
      <c r="H14386">
        <v>0</v>
      </c>
      <c r="I14386">
        <v>0</v>
      </c>
    </row>
    <row r="14387" spans="1:9" x14ac:dyDescent="0.25">
      <c r="A14387" t="s">
        <v>728</v>
      </c>
      <c r="B14387">
        <v>43566</v>
      </c>
      <c r="C14387" s="593">
        <v>7.7499999999999999E-2</v>
      </c>
      <c r="D14387" t="s">
        <v>4811</v>
      </c>
      <c r="E14387">
        <v>5.7500000000000002E-2</v>
      </c>
      <c r="F14387">
        <v>1.4999999999999999E-2</v>
      </c>
      <c r="G14387">
        <v>0</v>
      </c>
      <c r="H14387">
        <v>5.0000000000000001E-3</v>
      </c>
      <c r="I14387">
        <v>0</v>
      </c>
    </row>
    <row r="14388" spans="1:9" x14ac:dyDescent="0.25">
      <c r="A14388" t="s">
        <v>728</v>
      </c>
      <c r="B14388">
        <v>43567</v>
      </c>
      <c r="C14388" s="593">
        <v>7.2499999999999995E-2</v>
      </c>
      <c r="D14388" t="s">
        <v>1236</v>
      </c>
      <c r="E14388">
        <v>5.7500000000000002E-2</v>
      </c>
      <c r="F14388">
        <v>1.4999999999999999E-2</v>
      </c>
      <c r="G14388">
        <v>0</v>
      </c>
      <c r="H14388">
        <v>0</v>
      </c>
      <c r="I14388">
        <v>0</v>
      </c>
    </row>
    <row r="14389" spans="1:9" x14ac:dyDescent="0.25">
      <c r="A14389" t="s">
        <v>728</v>
      </c>
      <c r="B14389">
        <v>43569</v>
      </c>
      <c r="C14389" s="593">
        <v>6.7500000000000004E-2</v>
      </c>
      <c r="D14389" t="s">
        <v>2496</v>
      </c>
      <c r="E14389">
        <v>5.7500000000000002E-2</v>
      </c>
      <c r="F14389">
        <v>0.01</v>
      </c>
      <c r="G14389">
        <v>0</v>
      </c>
      <c r="H14389">
        <v>0</v>
      </c>
      <c r="I14389">
        <v>0</v>
      </c>
    </row>
    <row r="14390" spans="1:9" x14ac:dyDescent="0.25">
      <c r="A14390" t="s">
        <v>728</v>
      </c>
      <c r="B14390">
        <v>43570</v>
      </c>
      <c r="C14390" s="593">
        <v>7.2499999999999995E-2</v>
      </c>
      <c r="D14390" t="s">
        <v>2009</v>
      </c>
      <c r="E14390">
        <v>5.7500000000000002E-2</v>
      </c>
      <c r="F14390">
        <v>1.4999999999999999E-2</v>
      </c>
      <c r="G14390">
        <v>0</v>
      </c>
      <c r="H14390">
        <v>0</v>
      </c>
      <c r="I14390">
        <v>0</v>
      </c>
    </row>
    <row r="14391" spans="1:9" x14ac:dyDescent="0.25">
      <c r="A14391" t="s">
        <v>728</v>
      </c>
      <c r="B14391">
        <v>43571</v>
      </c>
      <c r="C14391" s="593">
        <v>7.7499999999999999E-2</v>
      </c>
      <c r="D14391" t="s">
        <v>4842</v>
      </c>
      <c r="E14391">
        <v>5.7500000000000002E-2</v>
      </c>
      <c r="F14391">
        <v>1.4999999999999999E-2</v>
      </c>
      <c r="G14391">
        <v>0</v>
      </c>
      <c r="H14391">
        <v>5.0000000000000001E-3</v>
      </c>
      <c r="I14391">
        <v>0</v>
      </c>
    </row>
    <row r="14392" spans="1:9" x14ac:dyDescent="0.25">
      <c r="A14392" t="s">
        <v>728</v>
      </c>
      <c r="B14392">
        <v>43601</v>
      </c>
      <c r="C14392" s="593">
        <v>7.7499999999999999E-2</v>
      </c>
      <c r="D14392" t="s">
        <v>3365</v>
      </c>
      <c r="E14392">
        <v>5.7500000000000002E-2</v>
      </c>
      <c r="F14392">
        <v>1.4999999999999999E-2</v>
      </c>
      <c r="G14392">
        <v>0</v>
      </c>
      <c r="H14392">
        <v>5.0000000000000001E-3</v>
      </c>
      <c r="I14392">
        <v>0</v>
      </c>
    </row>
    <row r="14393" spans="1:9" x14ac:dyDescent="0.25">
      <c r="A14393" t="s">
        <v>728</v>
      </c>
      <c r="B14393">
        <v>43603</v>
      </c>
      <c r="C14393" s="593">
        <v>7.7499999999999999E-2</v>
      </c>
      <c r="D14393" t="s">
        <v>3365</v>
      </c>
      <c r="E14393">
        <v>5.7500000000000002E-2</v>
      </c>
      <c r="F14393">
        <v>1.4999999999999999E-2</v>
      </c>
      <c r="G14393">
        <v>0</v>
      </c>
      <c r="H14393">
        <v>5.0000000000000001E-3</v>
      </c>
      <c r="I14393">
        <v>0</v>
      </c>
    </row>
    <row r="14394" spans="1:9" x14ac:dyDescent="0.25">
      <c r="A14394" t="s">
        <v>728</v>
      </c>
      <c r="B14394">
        <v>43604</v>
      </c>
      <c r="C14394" s="593">
        <v>7.7499999999999999E-2</v>
      </c>
      <c r="D14394" t="s">
        <v>3365</v>
      </c>
      <c r="E14394">
        <v>5.7500000000000002E-2</v>
      </c>
      <c r="F14394">
        <v>1.4999999999999999E-2</v>
      </c>
      <c r="G14394">
        <v>0</v>
      </c>
      <c r="H14394">
        <v>5.0000000000000001E-3</v>
      </c>
      <c r="I14394">
        <v>0</v>
      </c>
    </row>
    <row r="14395" spans="1:9" x14ac:dyDescent="0.25">
      <c r="A14395" t="s">
        <v>728</v>
      </c>
      <c r="B14395">
        <v>43605</v>
      </c>
      <c r="C14395" s="593">
        <v>7.7499999999999999E-2</v>
      </c>
      <c r="D14395" t="s">
        <v>3365</v>
      </c>
      <c r="E14395">
        <v>5.7500000000000002E-2</v>
      </c>
      <c r="F14395">
        <v>1.4999999999999999E-2</v>
      </c>
      <c r="G14395">
        <v>0</v>
      </c>
      <c r="H14395">
        <v>5.0000000000000001E-3</v>
      </c>
      <c r="I14395">
        <v>0</v>
      </c>
    </row>
    <row r="14396" spans="1:9" x14ac:dyDescent="0.25">
      <c r="A14396" t="s">
        <v>728</v>
      </c>
      <c r="B14396">
        <v>43606</v>
      </c>
      <c r="C14396" s="593">
        <v>7.7499999999999999E-2</v>
      </c>
      <c r="D14396" t="s">
        <v>4843</v>
      </c>
      <c r="E14396">
        <v>5.7500000000000002E-2</v>
      </c>
      <c r="F14396">
        <v>1.4999999999999999E-2</v>
      </c>
      <c r="G14396">
        <v>0</v>
      </c>
      <c r="H14396">
        <v>5.0000000000000001E-3</v>
      </c>
      <c r="I14396">
        <v>0</v>
      </c>
    </row>
    <row r="14397" spans="1:9" x14ac:dyDescent="0.25">
      <c r="A14397" t="s">
        <v>728</v>
      </c>
      <c r="B14397">
        <v>43607</v>
      </c>
      <c r="C14397" s="593">
        <v>7.7499999999999999E-2</v>
      </c>
      <c r="D14397" t="s">
        <v>4843</v>
      </c>
      <c r="E14397">
        <v>5.7500000000000002E-2</v>
      </c>
      <c r="F14397">
        <v>1.4999999999999999E-2</v>
      </c>
      <c r="G14397">
        <v>0</v>
      </c>
      <c r="H14397">
        <v>5.0000000000000001E-3</v>
      </c>
      <c r="I14397">
        <v>0</v>
      </c>
    </row>
    <row r="14398" spans="1:9" x14ac:dyDescent="0.25">
      <c r="A14398" t="s">
        <v>728</v>
      </c>
      <c r="B14398">
        <v>43608</v>
      </c>
      <c r="C14398" s="593">
        <v>7.7499999999999999E-2</v>
      </c>
      <c r="D14398" t="s">
        <v>3365</v>
      </c>
      <c r="E14398">
        <v>5.7500000000000002E-2</v>
      </c>
      <c r="F14398">
        <v>1.4999999999999999E-2</v>
      </c>
      <c r="G14398">
        <v>0</v>
      </c>
      <c r="H14398">
        <v>5.0000000000000001E-3</v>
      </c>
      <c r="I14398">
        <v>0</v>
      </c>
    </row>
    <row r="14399" spans="1:9" x14ac:dyDescent="0.25">
      <c r="A14399" t="s">
        <v>728</v>
      </c>
      <c r="B14399">
        <v>43609</v>
      </c>
      <c r="C14399" s="593">
        <v>7.7499999999999999E-2</v>
      </c>
      <c r="D14399" t="s">
        <v>3365</v>
      </c>
      <c r="E14399">
        <v>5.7500000000000002E-2</v>
      </c>
      <c r="F14399">
        <v>1.4999999999999999E-2</v>
      </c>
      <c r="G14399">
        <v>0</v>
      </c>
      <c r="H14399">
        <v>5.0000000000000001E-3</v>
      </c>
      <c r="I14399">
        <v>0</v>
      </c>
    </row>
    <row r="14400" spans="1:9" x14ac:dyDescent="0.25">
      <c r="A14400" t="s">
        <v>728</v>
      </c>
      <c r="B14400">
        <v>43610</v>
      </c>
      <c r="C14400" s="593">
        <v>7.7499999999999999E-2</v>
      </c>
      <c r="D14400" t="s">
        <v>3365</v>
      </c>
      <c r="E14400">
        <v>5.7500000000000002E-2</v>
      </c>
      <c r="F14400">
        <v>1.4999999999999999E-2</v>
      </c>
      <c r="G14400">
        <v>0</v>
      </c>
      <c r="H14400">
        <v>5.0000000000000001E-3</v>
      </c>
      <c r="I14400">
        <v>0</v>
      </c>
    </row>
    <row r="14401" spans="1:9" x14ac:dyDescent="0.25">
      <c r="A14401" t="s">
        <v>728</v>
      </c>
      <c r="B14401">
        <v>43611</v>
      </c>
      <c r="C14401" s="593">
        <v>7.7499999999999999E-2</v>
      </c>
      <c r="D14401" t="s">
        <v>4811</v>
      </c>
      <c r="E14401">
        <v>5.7500000000000002E-2</v>
      </c>
      <c r="F14401">
        <v>1.4999999999999999E-2</v>
      </c>
      <c r="G14401">
        <v>0</v>
      </c>
      <c r="H14401">
        <v>5.0000000000000001E-3</v>
      </c>
      <c r="I14401">
        <v>0</v>
      </c>
    </row>
    <row r="14402" spans="1:9" x14ac:dyDescent="0.25">
      <c r="A14402" t="s">
        <v>728</v>
      </c>
      <c r="B14402">
        <v>43612</v>
      </c>
      <c r="C14402" s="593">
        <v>7.7499999999999999E-2</v>
      </c>
      <c r="D14402" t="s">
        <v>3365</v>
      </c>
      <c r="E14402">
        <v>5.7500000000000002E-2</v>
      </c>
      <c r="F14402">
        <v>1.4999999999999999E-2</v>
      </c>
      <c r="G14402">
        <v>0</v>
      </c>
      <c r="H14402">
        <v>5.0000000000000001E-3</v>
      </c>
      <c r="I14402">
        <v>0</v>
      </c>
    </row>
    <row r="14403" spans="1:9" x14ac:dyDescent="0.25">
      <c r="A14403" t="s">
        <v>728</v>
      </c>
      <c r="B14403">
        <v>43613</v>
      </c>
      <c r="C14403" s="593">
        <v>7.7499999999999999E-2</v>
      </c>
      <c r="D14403" t="s">
        <v>3365</v>
      </c>
      <c r="E14403">
        <v>5.7500000000000002E-2</v>
      </c>
      <c r="F14403">
        <v>1.4999999999999999E-2</v>
      </c>
      <c r="G14403">
        <v>0</v>
      </c>
      <c r="H14403">
        <v>5.0000000000000001E-3</v>
      </c>
      <c r="I14403">
        <v>0</v>
      </c>
    </row>
    <row r="14404" spans="1:9" x14ac:dyDescent="0.25">
      <c r="A14404" t="s">
        <v>728</v>
      </c>
      <c r="B14404">
        <v>43614</v>
      </c>
      <c r="C14404" s="593">
        <v>7.7499999999999999E-2</v>
      </c>
      <c r="D14404" t="s">
        <v>3365</v>
      </c>
      <c r="E14404">
        <v>5.7500000000000002E-2</v>
      </c>
      <c r="F14404">
        <v>1.4999999999999999E-2</v>
      </c>
      <c r="G14404">
        <v>0</v>
      </c>
      <c r="H14404">
        <v>5.0000000000000001E-3</v>
      </c>
      <c r="I14404">
        <v>0</v>
      </c>
    </row>
    <row r="14405" spans="1:9" x14ac:dyDescent="0.25">
      <c r="A14405" t="s">
        <v>728</v>
      </c>
      <c r="B14405">
        <v>43615</v>
      </c>
      <c r="C14405" s="593">
        <v>7.7499999999999999E-2</v>
      </c>
      <c r="D14405" t="s">
        <v>4811</v>
      </c>
      <c r="E14405">
        <v>5.7500000000000002E-2</v>
      </c>
      <c r="F14405">
        <v>1.4999999999999999E-2</v>
      </c>
      <c r="G14405">
        <v>0</v>
      </c>
      <c r="H14405">
        <v>5.0000000000000001E-3</v>
      </c>
      <c r="I14405">
        <v>0</v>
      </c>
    </row>
    <row r="14406" spans="1:9" x14ac:dyDescent="0.25">
      <c r="A14406" t="s">
        <v>728</v>
      </c>
      <c r="B14406">
        <v>43616</v>
      </c>
      <c r="C14406" s="593">
        <v>7.7499999999999999E-2</v>
      </c>
      <c r="D14406" t="s">
        <v>4811</v>
      </c>
      <c r="E14406">
        <v>5.7500000000000002E-2</v>
      </c>
      <c r="F14406">
        <v>1.4999999999999999E-2</v>
      </c>
      <c r="G14406">
        <v>0</v>
      </c>
      <c r="H14406">
        <v>5.0000000000000001E-3</v>
      </c>
      <c r="I14406">
        <v>0</v>
      </c>
    </row>
    <row r="14407" spans="1:9" x14ac:dyDescent="0.25">
      <c r="A14407" t="s">
        <v>728</v>
      </c>
      <c r="B14407">
        <v>43617</v>
      </c>
      <c r="C14407" s="593">
        <v>7.7499999999999999E-2</v>
      </c>
      <c r="D14407" t="s">
        <v>4811</v>
      </c>
      <c r="E14407">
        <v>5.7500000000000002E-2</v>
      </c>
      <c r="F14407">
        <v>1.4999999999999999E-2</v>
      </c>
      <c r="G14407">
        <v>0</v>
      </c>
      <c r="H14407">
        <v>5.0000000000000001E-3</v>
      </c>
      <c r="I14407">
        <v>0</v>
      </c>
    </row>
    <row r="14408" spans="1:9" x14ac:dyDescent="0.25">
      <c r="A14408" t="s">
        <v>728</v>
      </c>
      <c r="B14408">
        <v>43619</v>
      </c>
      <c r="C14408" s="593">
        <v>7.7499999999999999E-2</v>
      </c>
      <c r="D14408" t="s">
        <v>3365</v>
      </c>
      <c r="E14408">
        <v>5.7500000000000002E-2</v>
      </c>
      <c r="F14408">
        <v>1.4999999999999999E-2</v>
      </c>
      <c r="G14408">
        <v>0</v>
      </c>
      <c r="H14408">
        <v>5.0000000000000001E-3</v>
      </c>
      <c r="I14408">
        <v>0</v>
      </c>
    </row>
    <row r="14409" spans="1:9" x14ac:dyDescent="0.25">
      <c r="A14409" t="s">
        <v>728</v>
      </c>
      <c r="B14409">
        <v>43620</v>
      </c>
      <c r="C14409" s="593">
        <v>7.7499999999999999E-2</v>
      </c>
      <c r="D14409" t="s">
        <v>3365</v>
      </c>
      <c r="E14409">
        <v>5.7500000000000002E-2</v>
      </c>
      <c r="F14409">
        <v>1.4999999999999999E-2</v>
      </c>
      <c r="G14409">
        <v>0</v>
      </c>
      <c r="H14409">
        <v>5.0000000000000001E-3</v>
      </c>
      <c r="I14409">
        <v>0</v>
      </c>
    </row>
    <row r="14410" spans="1:9" x14ac:dyDescent="0.25">
      <c r="A14410" t="s">
        <v>728</v>
      </c>
      <c r="B14410">
        <v>43623</v>
      </c>
      <c r="C14410" s="593">
        <v>7.7499999999999999E-2</v>
      </c>
      <c r="D14410" t="s">
        <v>3365</v>
      </c>
      <c r="E14410">
        <v>5.7500000000000002E-2</v>
      </c>
      <c r="F14410">
        <v>1.4999999999999999E-2</v>
      </c>
      <c r="G14410">
        <v>0</v>
      </c>
      <c r="H14410">
        <v>5.0000000000000001E-3</v>
      </c>
      <c r="I14410">
        <v>0</v>
      </c>
    </row>
    <row r="14411" spans="1:9" x14ac:dyDescent="0.25">
      <c r="A14411" t="s">
        <v>728</v>
      </c>
      <c r="B14411">
        <v>43635</v>
      </c>
      <c r="C14411" s="593">
        <v>7.7499999999999999E-2</v>
      </c>
      <c r="D14411" t="s">
        <v>3365</v>
      </c>
      <c r="E14411">
        <v>5.7500000000000002E-2</v>
      </c>
      <c r="F14411">
        <v>1.4999999999999999E-2</v>
      </c>
      <c r="G14411">
        <v>0</v>
      </c>
      <c r="H14411">
        <v>5.0000000000000001E-3</v>
      </c>
      <c r="I14411">
        <v>0</v>
      </c>
    </row>
    <row r="14412" spans="1:9" x14ac:dyDescent="0.25">
      <c r="A14412" t="s">
        <v>728</v>
      </c>
      <c r="B14412">
        <v>43652</v>
      </c>
      <c r="C14412" s="593">
        <v>7.7499999999999999E-2</v>
      </c>
      <c r="D14412" t="s">
        <v>3365</v>
      </c>
      <c r="E14412">
        <v>5.7500000000000002E-2</v>
      </c>
      <c r="F14412">
        <v>1.4999999999999999E-2</v>
      </c>
      <c r="G14412">
        <v>0</v>
      </c>
      <c r="H14412">
        <v>5.0000000000000001E-3</v>
      </c>
      <c r="I14412">
        <v>0</v>
      </c>
    </row>
    <row r="14413" spans="1:9" x14ac:dyDescent="0.25">
      <c r="A14413" t="s">
        <v>728</v>
      </c>
      <c r="B14413">
        <v>43654</v>
      </c>
      <c r="C14413" s="593">
        <v>6.7500000000000004E-2</v>
      </c>
      <c r="D14413" t="s">
        <v>4844</v>
      </c>
      <c r="E14413">
        <v>5.7500000000000002E-2</v>
      </c>
      <c r="F14413">
        <v>0.01</v>
      </c>
      <c r="G14413">
        <v>0</v>
      </c>
      <c r="H14413">
        <v>0</v>
      </c>
      <c r="I14413">
        <v>0</v>
      </c>
    </row>
    <row r="14414" spans="1:9" x14ac:dyDescent="0.25">
      <c r="A14414" t="s">
        <v>728</v>
      </c>
      <c r="B14414">
        <v>43656</v>
      </c>
      <c r="C14414" s="593">
        <v>7.7499999999999999E-2</v>
      </c>
      <c r="D14414" t="s">
        <v>3365</v>
      </c>
      <c r="E14414">
        <v>5.7500000000000002E-2</v>
      </c>
      <c r="F14414">
        <v>1.4999999999999999E-2</v>
      </c>
      <c r="G14414">
        <v>0</v>
      </c>
      <c r="H14414">
        <v>5.0000000000000001E-3</v>
      </c>
      <c r="I14414">
        <v>0</v>
      </c>
    </row>
    <row r="14415" spans="1:9" x14ac:dyDescent="0.25">
      <c r="A14415" t="s">
        <v>728</v>
      </c>
      <c r="B14415">
        <v>43657</v>
      </c>
      <c r="C14415" s="593">
        <v>7.7499999999999999E-2</v>
      </c>
      <c r="D14415" t="s">
        <v>3365</v>
      </c>
      <c r="E14415">
        <v>5.7500000000000002E-2</v>
      </c>
      <c r="F14415">
        <v>1.4999999999999999E-2</v>
      </c>
      <c r="G14415">
        <v>0</v>
      </c>
      <c r="H14415">
        <v>5.0000000000000001E-3</v>
      </c>
      <c r="I14415">
        <v>0</v>
      </c>
    </row>
    <row r="14416" spans="1:9" x14ac:dyDescent="0.25">
      <c r="A14416" t="s">
        <v>728</v>
      </c>
      <c r="B14416">
        <v>43659</v>
      </c>
      <c r="C14416" s="593">
        <v>7.7499999999999999E-2</v>
      </c>
      <c r="D14416" t="s">
        <v>3365</v>
      </c>
      <c r="E14416">
        <v>5.7500000000000002E-2</v>
      </c>
      <c r="F14416">
        <v>1.4999999999999999E-2</v>
      </c>
      <c r="G14416">
        <v>0</v>
      </c>
      <c r="H14416">
        <v>5.0000000000000001E-3</v>
      </c>
      <c r="I14416">
        <v>0</v>
      </c>
    </row>
    <row r="14417" spans="1:9" x14ac:dyDescent="0.25">
      <c r="A14417" t="s">
        <v>728</v>
      </c>
      <c r="B14417">
        <v>43660</v>
      </c>
      <c r="C14417" s="593">
        <v>7.7499999999999999E-2</v>
      </c>
      <c r="D14417" t="s">
        <v>3365</v>
      </c>
      <c r="E14417">
        <v>5.7500000000000002E-2</v>
      </c>
      <c r="F14417">
        <v>1.4999999999999999E-2</v>
      </c>
      <c r="G14417">
        <v>0</v>
      </c>
      <c r="H14417">
        <v>5.0000000000000001E-3</v>
      </c>
      <c r="I14417">
        <v>0</v>
      </c>
    </row>
    <row r="14418" spans="1:9" x14ac:dyDescent="0.25">
      <c r="A14418" t="s">
        <v>728</v>
      </c>
      <c r="B14418">
        <v>43661</v>
      </c>
      <c r="C14418" s="593">
        <v>7.7499999999999999E-2</v>
      </c>
      <c r="D14418" t="s">
        <v>3365</v>
      </c>
      <c r="E14418">
        <v>5.7500000000000002E-2</v>
      </c>
      <c r="F14418">
        <v>1.4999999999999999E-2</v>
      </c>
      <c r="G14418">
        <v>0</v>
      </c>
      <c r="H14418">
        <v>5.0000000000000001E-3</v>
      </c>
      <c r="I14418">
        <v>0</v>
      </c>
    </row>
    <row r="14419" spans="1:9" x14ac:dyDescent="0.25">
      <c r="A14419" t="s">
        <v>728</v>
      </c>
      <c r="B14419">
        <v>43666</v>
      </c>
      <c r="C14419" s="593">
        <v>7.7499999999999999E-2</v>
      </c>
      <c r="D14419" t="s">
        <v>3365</v>
      </c>
      <c r="E14419">
        <v>5.7500000000000002E-2</v>
      </c>
      <c r="F14419">
        <v>1.4999999999999999E-2</v>
      </c>
      <c r="G14419">
        <v>0</v>
      </c>
      <c r="H14419">
        <v>5.0000000000000001E-3</v>
      </c>
      <c r="I14419">
        <v>0</v>
      </c>
    </row>
    <row r="14420" spans="1:9" x14ac:dyDescent="0.25">
      <c r="A14420" t="s">
        <v>728</v>
      </c>
      <c r="B14420">
        <v>43667</v>
      </c>
      <c r="C14420" s="593">
        <v>7.7499999999999999E-2</v>
      </c>
      <c r="D14420" t="s">
        <v>3365</v>
      </c>
      <c r="E14420">
        <v>5.7500000000000002E-2</v>
      </c>
      <c r="F14420">
        <v>1.4999999999999999E-2</v>
      </c>
      <c r="G14420">
        <v>0</v>
      </c>
      <c r="H14420">
        <v>5.0000000000000001E-3</v>
      </c>
      <c r="I14420">
        <v>0</v>
      </c>
    </row>
    <row r="14421" spans="1:9" x14ac:dyDescent="0.25">
      <c r="A14421" t="s">
        <v>728</v>
      </c>
      <c r="B14421">
        <v>43681</v>
      </c>
      <c r="C14421" s="593">
        <v>7.7499999999999999E-2</v>
      </c>
      <c r="D14421" t="s">
        <v>3365</v>
      </c>
      <c r="E14421">
        <v>5.7500000000000002E-2</v>
      </c>
      <c r="F14421">
        <v>1.4999999999999999E-2</v>
      </c>
      <c r="G14421">
        <v>0</v>
      </c>
      <c r="H14421">
        <v>5.0000000000000001E-3</v>
      </c>
      <c r="I14421">
        <v>0</v>
      </c>
    </row>
    <row r="14422" spans="1:9" x14ac:dyDescent="0.25">
      <c r="A14422" t="s">
        <v>728</v>
      </c>
      <c r="B14422">
        <v>43682</v>
      </c>
      <c r="C14422" s="593">
        <v>7.7499999999999999E-2</v>
      </c>
      <c r="D14422" t="s">
        <v>3365</v>
      </c>
      <c r="E14422">
        <v>5.7500000000000002E-2</v>
      </c>
      <c r="F14422">
        <v>1.4999999999999999E-2</v>
      </c>
      <c r="G14422">
        <v>0</v>
      </c>
      <c r="H14422">
        <v>5.0000000000000001E-3</v>
      </c>
      <c r="I14422">
        <v>0</v>
      </c>
    </row>
    <row r="14423" spans="1:9" x14ac:dyDescent="0.25">
      <c r="A14423" t="s">
        <v>728</v>
      </c>
      <c r="B14423">
        <v>43697</v>
      </c>
      <c r="C14423" s="593">
        <v>7.7499999999999999E-2</v>
      </c>
      <c r="D14423" t="s">
        <v>3365</v>
      </c>
      <c r="E14423">
        <v>5.7500000000000002E-2</v>
      </c>
      <c r="F14423">
        <v>1.4999999999999999E-2</v>
      </c>
      <c r="G14423">
        <v>0</v>
      </c>
      <c r="H14423">
        <v>5.0000000000000001E-3</v>
      </c>
      <c r="I14423">
        <v>0</v>
      </c>
    </row>
    <row r="14424" spans="1:9" x14ac:dyDescent="0.25">
      <c r="A14424" t="s">
        <v>728</v>
      </c>
      <c r="B14424">
        <v>43699</v>
      </c>
      <c r="C14424" s="593">
        <v>7.7499999999999999E-2</v>
      </c>
      <c r="D14424" t="s">
        <v>3365</v>
      </c>
      <c r="E14424">
        <v>5.7500000000000002E-2</v>
      </c>
      <c r="F14424">
        <v>1.4999999999999999E-2</v>
      </c>
      <c r="G14424">
        <v>0</v>
      </c>
      <c r="H14424">
        <v>5.0000000000000001E-3</v>
      </c>
      <c r="I14424">
        <v>0</v>
      </c>
    </row>
    <row r="14425" spans="1:9" x14ac:dyDescent="0.25">
      <c r="A14425" t="s">
        <v>728</v>
      </c>
      <c r="B14425">
        <v>43701</v>
      </c>
      <c r="C14425" s="593">
        <v>7.2499999999999995E-2</v>
      </c>
      <c r="D14425" t="s">
        <v>4845</v>
      </c>
      <c r="E14425">
        <v>5.7500000000000002E-2</v>
      </c>
      <c r="F14425">
        <v>1.4999999999999999E-2</v>
      </c>
      <c r="G14425">
        <v>0</v>
      </c>
      <c r="H14425">
        <v>0</v>
      </c>
      <c r="I14425">
        <v>0</v>
      </c>
    </row>
    <row r="14426" spans="1:9" x14ac:dyDescent="0.25">
      <c r="A14426" t="s">
        <v>728</v>
      </c>
      <c r="B14426">
        <v>43702</v>
      </c>
      <c r="C14426" s="593">
        <v>7.2499999999999995E-2</v>
      </c>
      <c r="D14426" t="s">
        <v>4846</v>
      </c>
      <c r="E14426">
        <v>5.7500000000000002E-2</v>
      </c>
      <c r="F14426">
        <v>1.4999999999999999E-2</v>
      </c>
      <c r="G14426">
        <v>0</v>
      </c>
      <c r="H14426">
        <v>0</v>
      </c>
      <c r="I14426">
        <v>0</v>
      </c>
    </row>
    <row r="14427" spans="1:9" x14ac:dyDescent="0.25">
      <c r="A14427" t="s">
        <v>728</v>
      </c>
      <c r="B14427">
        <v>43711</v>
      </c>
      <c r="C14427" s="593">
        <v>7.2499999999999995E-2</v>
      </c>
      <c r="D14427" t="s">
        <v>4847</v>
      </c>
      <c r="E14427">
        <v>5.7500000000000002E-2</v>
      </c>
      <c r="F14427">
        <v>1.4999999999999999E-2</v>
      </c>
      <c r="G14427">
        <v>0</v>
      </c>
      <c r="H14427">
        <v>0</v>
      </c>
      <c r="I14427">
        <v>0</v>
      </c>
    </row>
    <row r="14428" spans="1:9" x14ac:dyDescent="0.25">
      <c r="A14428" t="s">
        <v>728</v>
      </c>
      <c r="B14428">
        <v>43713</v>
      </c>
      <c r="C14428" s="593">
        <v>7.2499999999999995E-2</v>
      </c>
      <c r="D14428" t="s">
        <v>1835</v>
      </c>
      <c r="E14428">
        <v>5.7500000000000002E-2</v>
      </c>
      <c r="F14428">
        <v>1.4999999999999999E-2</v>
      </c>
      <c r="G14428">
        <v>0</v>
      </c>
      <c r="H14428">
        <v>0</v>
      </c>
      <c r="I14428">
        <v>0</v>
      </c>
    </row>
    <row r="14429" spans="1:9" x14ac:dyDescent="0.25">
      <c r="A14429" t="s">
        <v>728</v>
      </c>
      <c r="B14429">
        <v>43716</v>
      </c>
      <c r="C14429" s="593">
        <v>7.2499999999999995E-2</v>
      </c>
      <c r="D14429" t="s">
        <v>1339</v>
      </c>
      <c r="E14429">
        <v>5.7500000000000002E-2</v>
      </c>
      <c r="F14429">
        <v>1.4999999999999999E-2</v>
      </c>
      <c r="G14429">
        <v>0</v>
      </c>
      <c r="H14429">
        <v>0</v>
      </c>
      <c r="I14429">
        <v>0</v>
      </c>
    </row>
    <row r="14430" spans="1:9" x14ac:dyDescent="0.25">
      <c r="A14430" t="s">
        <v>728</v>
      </c>
      <c r="B14430">
        <v>43717</v>
      </c>
      <c r="C14430" s="593">
        <v>7.2499999999999995E-2</v>
      </c>
      <c r="D14430" t="s">
        <v>4848</v>
      </c>
      <c r="E14430">
        <v>5.7500000000000002E-2</v>
      </c>
      <c r="F14430">
        <v>1.4999999999999999E-2</v>
      </c>
      <c r="G14430">
        <v>0</v>
      </c>
      <c r="H14430">
        <v>0</v>
      </c>
      <c r="I14430">
        <v>0</v>
      </c>
    </row>
    <row r="14431" spans="1:9" x14ac:dyDescent="0.25">
      <c r="A14431" t="s">
        <v>728</v>
      </c>
      <c r="B14431">
        <v>43718</v>
      </c>
      <c r="C14431" s="593">
        <v>7.2499999999999995E-2</v>
      </c>
      <c r="D14431" t="s">
        <v>4587</v>
      </c>
      <c r="E14431">
        <v>5.7500000000000002E-2</v>
      </c>
      <c r="F14431">
        <v>1.4999999999999999E-2</v>
      </c>
      <c r="G14431">
        <v>0</v>
      </c>
      <c r="H14431">
        <v>0</v>
      </c>
      <c r="I14431">
        <v>0</v>
      </c>
    </row>
    <row r="14432" spans="1:9" x14ac:dyDescent="0.25">
      <c r="A14432" t="s">
        <v>728</v>
      </c>
      <c r="B14432">
        <v>43719</v>
      </c>
      <c r="C14432" s="593">
        <v>7.2499999999999995E-2</v>
      </c>
      <c r="D14432" t="s">
        <v>4587</v>
      </c>
      <c r="E14432">
        <v>5.7500000000000002E-2</v>
      </c>
      <c r="F14432">
        <v>1.4999999999999999E-2</v>
      </c>
      <c r="G14432">
        <v>0</v>
      </c>
      <c r="H14432">
        <v>0</v>
      </c>
      <c r="I14432">
        <v>0</v>
      </c>
    </row>
    <row r="14433" spans="1:9" x14ac:dyDescent="0.25">
      <c r="A14433" t="s">
        <v>728</v>
      </c>
      <c r="B14433">
        <v>43720</v>
      </c>
      <c r="C14433" s="593">
        <v>7.2499999999999995E-2</v>
      </c>
      <c r="D14433" t="s">
        <v>4845</v>
      </c>
      <c r="E14433">
        <v>5.7500000000000002E-2</v>
      </c>
      <c r="F14433">
        <v>1.4999999999999999E-2</v>
      </c>
      <c r="G14433">
        <v>0</v>
      </c>
      <c r="H14433">
        <v>0</v>
      </c>
      <c r="I14433">
        <v>0</v>
      </c>
    </row>
    <row r="14434" spans="1:9" x14ac:dyDescent="0.25">
      <c r="A14434" t="s">
        <v>728</v>
      </c>
      <c r="B14434">
        <v>43721</v>
      </c>
      <c r="C14434" s="593">
        <v>7.2499999999999995E-2</v>
      </c>
      <c r="D14434" t="s">
        <v>4753</v>
      </c>
      <c r="E14434">
        <v>5.7500000000000002E-2</v>
      </c>
      <c r="F14434">
        <v>1.4999999999999999E-2</v>
      </c>
      <c r="G14434">
        <v>0</v>
      </c>
      <c r="H14434">
        <v>0</v>
      </c>
      <c r="I14434">
        <v>0</v>
      </c>
    </row>
    <row r="14435" spans="1:9" x14ac:dyDescent="0.25">
      <c r="A14435" t="s">
        <v>728</v>
      </c>
      <c r="B14435">
        <v>43722</v>
      </c>
      <c r="C14435" s="593">
        <v>7.2499999999999995E-2</v>
      </c>
      <c r="D14435" t="s">
        <v>4849</v>
      </c>
      <c r="E14435">
        <v>5.7500000000000002E-2</v>
      </c>
      <c r="F14435">
        <v>1.4999999999999999E-2</v>
      </c>
      <c r="G14435">
        <v>0</v>
      </c>
      <c r="H14435">
        <v>0</v>
      </c>
      <c r="I14435">
        <v>0</v>
      </c>
    </row>
    <row r="14436" spans="1:9" x14ac:dyDescent="0.25">
      <c r="A14436" t="s">
        <v>728</v>
      </c>
      <c r="B14436">
        <v>43723</v>
      </c>
      <c r="C14436" s="593">
        <v>7.2499999999999995E-2</v>
      </c>
      <c r="D14436" t="s">
        <v>4850</v>
      </c>
      <c r="E14436">
        <v>5.7500000000000002E-2</v>
      </c>
      <c r="F14436">
        <v>1.4999999999999999E-2</v>
      </c>
      <c r="G14436">
        <v>0</v>
      </c>
      <c r="H14436">
        <v>0</v>
      </c>
      <c r="I14436">
        <v>0</v>
      </c>
    </row>
    <row r="14437" spans="1:9" x14ac:dyDescent="0.25">
      <c r="A14437" t="s">
        <v>728</v>
      </c>
      <c r="B14437">
        <v>43724</v>
      </c>
      <c r="C14437" s="593">
        <v>7.2499999999999995E-2</v>
      </c>
      <c r="D14437" t="s">
        <v>4848</v>
      </c>
      <c r="E14437">
        <v>5.7500000000000002E-2</v>
      </c>
      <c r="F14437">
        <v>1.4999999999999999E-2</v>
      </c>
      <c r="G14437">
        <v>0</v>
      </c>
      <c r="H14437">
        <v>0</v>
      </c>
      <c r="I14437">
        <v>0</v>
      </c>
    </row>
    <row r="14438" spans="1:9" x14ac:dyDescent="0.25">
      <c r="A14438" t="s">
        <v>728</v>
      </c>
      <c r="B14438">
        <v>43725</v>
      </c>
      <c r="C14438" s="593">
        <v>7.2499999999999995E-2</v>
      </c>
      <c r="D14438" t="s">
        <v>4849</v>
      </c>
      <c r="E14438">
        <v>5.7500000000000002E-2</v>
      </c>
      <c r="F14438">
        <v>1.4999999999999999E-2</v>
      </c>
      <c r="G14438">
        <v>0</v>
      </c>
      <c r="H14438">
        <v>0</v>
      </c>
      <c r="I14438">
        <v>0</v>
      </c>
    </row>
    <row r="14439" spans="1:9" x14ac:dyDescent="0.25">
      <c r="A14439" t="s">
        <v>728</v>
      </c>
      <c r="B14439">
        <v>43727</v>
      </c>
      <c r="C14439" s="593">
        <v>7.2499999999999995E-2</v>
      </c>
      <c r="D14439" t="s">
        <v>4845</v>
      </c>
      <c r="E14439">
        <v>5.7500000000000002E-2</v>
      </c>
      <c r="F14439">
        <v>1.4999999999999999E-2</v>
      </c>
      <c r="G14439">
        <v>0</v>
      </c>
      <c r="H14439">
        <v>0</v>
      </c>
      <c r="I14439">
        <v>0</v>
      </c>
    </row>
    <row r="14440" spans="1:9" x14ac:dyDescent="0.25">
      <c r="A14440" t="s">
        <v>728</v>
      </c>
      <c r="B14440">
        <v>43728</v>
      </c>
      <c r="C14440" s="593">
        <v>7.2499999999999995E-2</v>
      </c>
      <c r="D14440" t="s">
        <v>2638</v>
      </c>
      <c r="E14440">
        <v>5.7500000000000002E-2</v>
      </c>
      <c r="F14440">
        <v>1.4999999999999999E-2</v>
      </c>
      <c r="G14440">
        <v>0</v>
      </c>
      <c r="H14440">
        <v>0</v>
      </c>
      <c r="I14440">
        <v>0</v>
      </c>
    </row>
    <row r="14441" spans="1:9" x14ac:dyDescent="0.25">
      <c r="A14441" t="s">
        <v>728</v>
      </c>
      <c r="B14441">
        <v>43730</v>
      </c>
      <c r="C14441" s="593">
        <v>7.2499999999999995E-2</v>
      </c>
      <c r="D14441" t="s">
        <v>1416</v>
      </c>
      <c r="E14441">
        <v>5.7500000000000002E-2</v>
      </c>
      <c r="F14441">
        <v>1.4999999999999999E-2</v>
      </c>
      <c r="G14441">
        <v>0</v>
      </c>
      <c r="H14441">
        <v>0</v>
      </c>
      <c r="I14441">
        <v>0</v>
      </c>
    </row>
    <row r="14442" spans="1:9" x14ac:dyDescent="0.25">
      <c r="A14442" t="s">
        <v>728</v>
      </c>
      <c r="B14442">
        <v>43731</v>
      </c>
      <c r="C14442" s="593">
        <v>7.2499999999999995E-2</v>
      </c>
      <c r="D14442" t="s">
        <v>4851</v>
      </c>
      <c r="E14442">
        <v>5.7500000000000002E-2</v>
      </c>
      <c r="F14442">
        <v>1.4999999999999999E-2</v>
      </c>
      <c r="G14442">
        <v>0</v>
      </c>
      <c r="H14442">
        <v>0</v>
      </c>
      <c r="I14442">
        <v>0</v>
      </c>
    </row>
    <row r="14443" spans="1:9" x14ac:dyDescent="0.25">
      <c r="A14443" t="s">
        <v>728</v>
      </c>
      <c r="B14443">
        <v>43732</v>
      </c>
      <c r="C14443" s="593">
        <v>7.2499999999999995E-2</v>
      </c>
      <c r="D14443" t="s">
        <v>4845</v>
      </c>
      <c r="E14443">
        <v>5.7500000000000002E-2</v>
      </c>
      <c r="F14443">
        <v>1.4999999999999999E-2</v>
      </c>
      <c r="G14443">
        <v>0</v>
      </c>
      <c r="H14443">
        <v>0</v>
      </c>
      <c r="I14443">
        <v>0</v>
      </c>
    </row>
    <row r="14444" spans="1:9" x14ac:dyDescent="0.25">
      <c r="A14444" t="s">
        <v>728</v>
      </c>
      <c r="B14444">
        <v>43733</v>
      </c>
      <c r="C14444" s="593">
        <v>7.2499999999999995E-2</v>
      </c>
      <c r="D14444" t="s">
        <v>4849</v>
      </c>
      <c r="E14444">
        <v>5.7500000000000002E-2</v>
      </c>
      <c r="F14444">
        <v>1.4999999999999999E-2</v>
      </c>
      <c r="G14444">
        <v>0</v>
      </c>
      <c r="H14444">
        <v>0</v>
      </c>
      <c r="I14444">
        <v>0</v>
      </c>
    </row>
    <row r="14445" spans="1:9" x14ac:dyDescent="0.25">
      <c r="A14445" t="s">
        <v>728</v>
      </c>
      <c r="B14445">
        <v>43734</v>
      </c>
      <c r="C14445" s="593">
        <v>7.2499999999999995E-2</v>
      </c>
      <c r="D14445" t="s">
        <v>4845</v>
      </c>
      <c r="E14445">
        <v>5.7500000000000002E-2</v>
      </c>
      <c r="F14445">
        <v>1.4999999999999999E-2</v>
      </c>
      <c r="G14445">
        <v>0</v>
      </c>
      <c r="H14445">
        <v>0</v>
      </c>
      <c r="I14445">
        <v>0</v>
      </c>
    </row>
    <row r="14446" spans="1:9" x14ac:dyDescent="0.25">
      <c r="A14446" t="s">
        <v>728</v>
      </c>
      <c r="B14446">
        <v>43735</v>
      </c>
      <c r="C14446" s="593">
        <v>7.2499999999999995E-2</v>
      </c>
      <c r="D14446" t="s">
        <v>4845</v>
      </c>
      <c r="E14446">
        <v>5.7500000000000002E-2</v>
      </c>
      <c r="F14446">
        <v>1.4999999999999999E-2</v>
      </c>
      <c r="G14446">
        <v>0</v>
      </c>
      <c r="H14446">
        <v>0</v>
      </c>
      <c r="I14446">
        <v>0</v>
      </c>
    </row>
    <row r="14447" spans="1:9" x14ac:dyDescent="0.25">
      <c r="A14447" t="s">
        <v>728</v>
      </c>
      <c r="B14447">
        <v>43736</v>
      </c>
      <c r="C14447" s="593">
        <v>7.2499999999999995E-2</v>
      </c>
      <c r="D14447" t="s">
        <v>4852</v>
      </c>
      <c r="E14447">
        <v>5.7500000000000002E-2</v>
      </c>
      <c r="F14447">
        <v>1.4999999999999999E-2</v>
      </c>
      <c r="G14447">
        <v>0</v>
      </c>
      <c r="H14447">
        <v>0</v>
      </c>
      <c r="I14447">
        <v>0</v>
      </c>
    </row>
    <row r="14448" spans="1:9" x14ac:dyDescent="0.25">
      <c r="A14448" t="s">
        <v>728</v>
      </c>
      <c r="B14448">
        <v>43738</v>
      </c>
      <c r="C14448" s="593">
        <v>7.2499999999999995E-2</v>
      </c>
      <c r="D14448" t="s">
        <v>4853</v>
      </c>
      <c r="E14448">
        <v>5.7500000000000002E-2</v>
      </c>
      <c r="F14448">
        <v>1.4999999999999999E-2</v>
      </c>
      <c r="G14448">
        <v>0</v>
      </c>
      <c r="H14448">
        <v>0</v>
      </c>
      <c r="I14448">
        <v>0</v>
      </c>
    </row>
    <row r="14449" spans="1:9" x14ac:dyDescent="0.25">
      <c r="A14449" t="s">
        <v>728</v>
      </c>
      <c r="B14449">
        <v>43739</v>
      </c>
      <c r="C14449" s="593">
        <v>7.2499999999999995E-2</v>
      </c>
      <c r="D14449" t="s">
        <v>4854</v>
      </c>
      <c r="E14449">
        <v>5.7500000000000002E-2</v>
      </c>
      <c r="F14449">
        <v>1.4999999999999999E-2</v>
      </c>
      <c r="G14449">
        <v>0</v>
      </c>
      <c r="H14449">
        <v>0</v>
      </c>
      <c r="I14449">
        <v>0</v>
      </c>
    </row>
    <row r="14450" spans="1:9" x14ac:dyDescent="0.25">
      <c r="A14450" t="s">
        <v>728</v>
      </c>
      <c r="B14450">
        <v>43740</v>
      </c>
      <c r="C14450" s="593">
        <v>7.2499999999999995E-2</v>
      </c>
      <c r="D14450" t="s">
        <v>4015</v>
      </c>
      <c r="E14450">
        <v>5.7500000000000002E-2</v>
      </c>
      <c r="F14450">
        <v>1.4999999999999999E-2</v>
      </c>
      <c r="G14450">
        <v>0</v>
      </c>
      <c r="H14450">
        <v>0</v>
      </c>
      <c r="I14450">
        <v>0</v>
      </c>
    </row>
    <row r="14451" spans="1:9" x14ac:dyDescent="0.25">
      <c r="A14451" t="s">
        <v>728</v>
      </c>
      <c r="B14451">
        <v>43746</v>
      </c>
      <c r="C14451" s="593">
        <v>7.2499999999999995E-2</v>
      </c>
      <c r="D14451" t="s">
        <v>4753</v>
      </c>
      <c r="E14451">
        <v>5.7500000000000002E-2</v>
      </c>
      <c r="F14451">
        <v>1.4999999999999999E-2</v>
      </c>
      <c r="G14451">
        <v>0</v>
      </c>
      <c r="H14451">
        <v>0</v>
      </c>
      <c r="I14451">
        <v>0</v>
      </c>
    </row>
    <row r="14452" spans="1:9" x14ac:dyDescent="0.25">
      <c r="A14452" t="s">
        <v>728</v>
      </c>
      <c r="B14452">
        <v>43747</v>
      </c>
      <c r="C14452" s="593">
        <v>7.2499999999999995E-2</v>
      </c>
      <c r="D14452" t="s">
        <v>1339</v>
      </c>
      <c r="E14452">
        <v>5.7500000000000002E-2</v>
      </c>
      <c r="F14452">
        <v>1.4999999999999999E-2</v>
      </c>
      <c r="G14452">
        <v>0</v>
      </c>
      <c r="H14452">
        <v>0</v>
      </c>
      <c r="I14452">
        <v>0</v>
      </c>
    </row>
    <row r="14453" spans="1:9" x14ac:dyDescent="0.25">
      <c r="A14453" t="s">
        <v>728</v>
      </c>
      <c r="B14453">
        <v>43748</v>
      </c>
      <c r="C14453" s="593">
        <v>7.2499999999999995E-2</v>
      </c>
      <c r="D14453" t="s">
        <v>3000</v>
      </c>
      <c r="E14453">
        <v>5.7500000000000002E-2</v>
      </c>
      <c r="F14453">
        <v>1.4999999999999999E-2</v>
      </c>
      <c r="G14453">
        <v>0</v>
      </c>
      <c r="H14453">
        <v>0</v>
      </c>
      <c r="I14453">
        <v>0</v>
      </c>
    </row>
    <row r="14454" spans="1:9" x14ac:dyDescent="0.25">
      <c r="A14454" t="s">
        <v>728</v>
      </c>
      <c r="B14454">
        <v>43749</v>
      </c>
      <c r="C14454" s="593">
        <v>7.7499999999999999E-2</v>
      </c>
      <c r="D14454" t="s">
        <v>4750</v>
      </c>
      <c r="E14454">
        <v>5.7500000000000002E-2</v>
      </c>
      <c r="F14454">
        <v>0.02</v>
      </c>
      <c r="G14454">
        <v>0</v>
      </c>
      <c r="H14454">
        <v>0</v>
      </c>
      <c r="I14454">
        <v>0</v>
      </c>
    </row>
    <row r="14455" spans="1:9" x14ac:dyDescent="0.25">
      <c r="A14455" t="s">
        <v>728</v>
      </c>
      <c r="B14455">
        <v>43750</v>
      </c>
      <c r="C14455" s="593">
        <v>7.2499999999999995E-2</v>
      </c>
      <c r="D14455" t="s">
        <v>4849</v>
      </c>
      <c r="E14455">
        <v>5.7500000000000002E-2</v>
      </c>
      <c r="F14455">
        <v>1.4999999999999999E-2</v>
      </c>
      <c r="G14455">
        <v>0</v>
      </c>
      <c r="H14455">
        <v>0</v>
      </c>
      <c r="I14455">
        <v>0</v>
      </c>
    </row>
    <row r="14456" spans="1:9" x14ac:dyDescent="0.25">
      <c r="A14456" t="s">
        <v>728</v>
      </c>
      <c r="B14456">
        <v>43752</v>
      </c>
      <c r="C14456" s="593">
        <v>7.2499999999999995E-2</v>
      </c>
      <c r="D14456" t="s">
        <v>1339</v>
      </c>
      <c r="E14456">
        <v>5.7500000000000002E-2</v>
      </c>
      <c r="F14456">
        <v>1.4999999999999999E-2</v>
      </c>
      <c r="G14456">
        <v>0</v>
      </c>
      <c r="H14456">
        <v>0</v>
      </c>
      <c r="I14456">
        <v>0</v>
      </c>
    </row>
    <row r="14457" spans="1:9" x14ac:dyDescent="0.25">
      <c r="A14457" t="s">
        <v>728</v>
      </c>
      <c r="B14457">
        <v>43754</v>
      </c>
      <c r="C14457" s="593">
        <v>7.2499999999999995E-2</v>
      </c>
      <c r="D14457" t="s">
        <v>1339</v>
      </c>
      <c r="E14457">
        <v>5.7500000000000002E-2</v>
      </c>
      <c r="F14457">
        <v>1.4999999999999999E-2</v>
      </c>
      <c r="G14457">
        <v>0</v>
      </c>
      <c r="H14457">
        <v>0</v>
      </c>
      <c r="I14457">
        <v>0</v>
      </c>
    </row>
    <row r="14458" spans="1:9" x14ac:dyDescent="0.25">
      <c r="A14458" t="s">
        <v>728</v>
      </c>
      <c r="B14458">
        <v>43755</v>
      </c>
      <c r="C14458" s="593">
        <v>7.2499999999999995E-2</v>
      </c>
      <c r="D14458" t="s">
        <v>4849</v>
      </c>
      <c r="E14458">
        <v>5.7500000000000002E-2</v>
      </c>
      <c r="F14458">
        <v>1.4999999999999999E-2</v>
      </c>
      <c r="G14458">
        <v>0</v>
      </c>
      <c r="H14458">
        <v>0</v>
      </c>
      <c r="I14458">
        <v>0</v>
      </c>
    </row>
    <row r="14459" spans="1:9" x14ac:dyDescent="0.25">
      <c r="A14459" t="s">
        <v>728</v>
      </c>
      <c r="B14459">
        <v>43756</v>
      </c>
      <c r="C14459" s="593">
        <v>7.2499999999999995E-2</v>
      </c>
      <c r="D14459" t="s">
        <v>4855</v>
      </c>
      <c r="E14459">
        <v>5.7500000000000002E-2</v>
      </c>
      <c r="F14459">
        <v>1.4999999999999999E-2</v>
      </c>
      <c r="G14459">
        <v>0</v>
      </c>
      <c r="H14459">
        <v>0</v>
      </c>
      <c r="I14459">
        <v>0</v>
      </c>
    </row>
    <row r="14460" spans="1:9" x14ac:dyDescent="0.25">
      <c r="A14460" t="s">
        <v>728</v>
      </c>
      <c r="B14460">
        <v>43757</v>
      </c>
      <c r="C14460" s="593">
        <v>7.2499999999999995E-2</v>
      </c>
      <c r="D14460" t="s">
        <v>1339</v>
      </c>
      <c r="E14460">
        <v>5.7500000000000002E-2</v>
      </c>
      <c r="F14460">
        <v>1.4999999999999999E-2</v>
      </c>
      <c r="G14460">
        <v>0</v>
      </c>
      <c r="H14460">
        <v>0</v>
      </c>
      <c r="I14460">
        <v>0</v>
      </c>
    </row>
    <row r="14461" spans="1:9" x14ac:dyDescent="0.25">
      <c r="A14461" t="s">
        <v>728</v>
      </c>
      <c r="B14461">
        <v>43758</v>
      </c>
      <c r="C14461" s="593">
        <v>7.2499999999999995E-2</v>
      </c>
      <c r="D14461" t="s">
        <v>2638</v>
      </c>
      <c r="E14461">
        <v>5.7500000000000002E-2</v>
      </c>
      <c r="F14461">
        <v>1.4999999999999999E-2</v>
      </c>
      <c r="G14461">
        <v>0</v>
      </c>
      <c r="H14461">
        <v>0</v>
      </c>
      <c r="I14461">
        <v>0</v>
      </c>
    </row>
    <row r="14462" spans="1:9" x14ac:dyDescent="0.25">
      <c r="A14462" t="s">
        <v>728</v>
      </c>
      <c r="B14462">
        <v>43759</v>
      </c>
      <c r="C14462" s="593">
        <v>7.2499999999999995E-2</v>
      </c>
      <c r="D14462" t="s">
        <v>4587</v>
      </c>
      <c r="E14462">
        <v>5.7500000000000002E-2</v>
      </c>
      <c r="F14462">
        <v>1.4999999999999999E-2</v>
      </c>
      <c r="G14462">
        <v>0</v>
      </c>
      <c r="H14462">
        <v>0</v>
      </c>
      <c r="I14462">
        <v>0</v>
      </c>
    </row>
    <row r="14463" spans="1:9" x14ac:dyDescent="0.25">
      <c r="A14463" t="s">
        <v>728</v>
      </c>
      <c r="B14463">
        <v>43760</v>
      </c>
      <c r="C14463" s="593">
        <v>7.2499999999999995E-2</v>
      </c>
      <c r="D14463" t="s">
        <v>4853</v>
      </c>
      <c r="E14463">
        <v>5.7500000000000002E-2</v>
      </c>
      <c r="F14463">
        <v>1.4999999999999999E-2</v>
      </c>
      <c r="G14463">
        <v>0</v>
      </c>
      <c r="H14463">
        <v>0</v>
      </c>
      <c r="I14463">
        <v>0</v>
      </c>
    </row>
    <row r="14464" spans="1:9" x14ac:dyDescent="0.25">
      <c r="A14464" t="s">
        <v>728</v>
      </c>
      <c r="B14464">
        <v>43761</v>
      </c>
      <c r="C14464" s="593">
        <v>7.2499999999999995E-2</v>
      </c>
      <c r="D14464" t="s">
        <v>1345</v>
      </c>
      <c r="E14464">
        <v>5.7500000000000002E-2</v>
      </c>
      <c r="F14464">
        <v>1.4999999999999999E-2</v>
      </c>
      <c r="G14464">
        <v>0</v>
      </c>
      <c r="H14464">
        <v>0</v>
      </c>
      <c r="I14464">
        <v>0</v>
      </c>
    </row>
    <row r="14465" spans="1:9" x14ac:dyDescent="0.25">
      <c r="A14465" t="s">
        <v>728</v>
      </c>
      <c r="B14465">
        <v>43762</v>
      </c>
      <c r="C14465" s="593">
        <v>7.2499999999999995E-2</v>
      </c>
      <c r="D14465" t="s">
        <v>4845</v>
      </c>
      <c r="E14465">
        <v>5.7500000000000002E-2</v>
      </c>
      <c r="F14465">
        <v>1.4999999999999999E-2</v>
      </c>
      <c r="G14465">
        <v>0</v>
      </c>
      <c r="H14465">
        <v>0</v>
      </c>
      <c r="I14465">
        <v>0</v>
      </c>
    </row>
    <row r="14466" spans="1:9" x14ac:dyDescent="0.25">
      <c r="A14466" t="s">
        <v>728</v>
      </c>
      <c r="B14466">
        <v>43764</v>
      </c>
      <c r="C14466" s="593">
        <v>7.2499999999999995E-2</v>
      </c>
      <c r="D14466" t="s">
        <v>4856</v>
      </c>
      <c r="E14466">
        <v>5.7500000000000002E-2</v>
      </c>
      <c r="F14466">
        <v>1.4999999999999999E-2</v>
      </c>
      <c r="G14466">
        <v>0</v>
      </c>
      <c r="H14466">
        <v>0</v>
      </c>
      <c r="I14466">
        <v>0</v>
      </c>
    </row>
    <row r="14467" spans="1:9" x14ac:dyDescent="0.25">
      <c r="A14467" t="s">
        <v>728</v>
      </c>
      <c r="B14467">
        <v>43766</v>
      </c>
      <c r="C14467" s="593">
        <v>7.2499999999999995E-2</v>
      </c>
      <c r="D14467" t="s">
        <v>4770</v>
      </c>
      <c r="E14467">
        <v>5.7500000000000002E-2</v>
      </c>
      <c r="F14467">
        <v>1.4999999999999999E-2</v>
      </c>
      <c r="G14467">
        <v>0</v>
      </c>
      <c r="H14467">
        <v>0</v>
      </c>
      <c r="I14467">
        <v>0</v>
      </c>
    </row>
    <row r="14468" spans="1:9" x14ac:dyDescent="0.25">
      <c r="A14468" t="s">
        <v>728</v>
      </c>
      <c r="B14468">
        <v>43767</v>
      </c>
      <c r="C14468" s="593">
        <v>7.2499999999999995E-2</v>
      </c>
      <c r="D14468" t="s">
        <v>4845</v>
      </c>
      <c r="E14468">
        <v>5.7500000000000002E-2</v>
      </c>
      <c r="F14468">
        <v>1.4999999999999999E-2</v>
      </c>
      <c r="G14468">
        <v>0</v>
      </c>
      <c r="H14468">
        <v>0</v>
      </c>
      <c r="I14468">
        <v>0</v>
      </c>
    </row>
    <row r="14469" spans="1:9" x14ac:dyDescent="0.25">
      <c r="A14469" t="s">
        <v>728</v>
      </c>
      <c r="B14469">
        <v>43768</v>
      </c>
      <c r="C14469" s="593">
        <v>7.2499999999999995E-2</v>
      </c>
      <c r="D14469" t="s">
        <v>4857</v>
      </c>
      <c r="E14469">
        <v>5.7500000000000002E-2</v>
      </c>
      <c r="F14469">
        <v>1.4999999999999999E-2</v>
      </c>
      <c r="G14469">
        <v>0</v>
      </c>
      <c r="H14469">
        <v>0</v>
      </c>
      <c r="I14469">
        <v>0</v>
      </c>
    </row>
    <row r="14470" spans="1:9" x14ac:dyDescent="0.25">
      <c r="A14470" t="s">
        <v>728</v>
      </c>
      <c r="B14470">
        <v>43771</v>
      </c>
      <c r="C14470" s="593">
        <v>7.2499999999999995E-2</v>
      </c>
      <c r="D14470" t="s">
        <v>4858</v>
      </c>
      <c r="E14470">
        <v>5.7500000000000002E-2</v>
      </c>
      <c r="F14470">
        <v>1.4999999999999999E-2</v>
      </c>
      <c r="G14470">
        <v>0</v>
      </c>
      <c r="H14470">
        <v>0</v>
      </c>
      <c r="I14470">
        <v>0</v>
      </c>
    </row>
    <row r="14471" spans="1:9" x14ac:dyDescent="0.25">
      <c r="A14471" t="s">
        <v>728</v>
      </c>
      <c r="B14471">
        <v>43772</v>
      </c>
      <c r="C14471" s="593">
        <v>7.2499999999999995E-2</v>
      </c>
      <c r="D14471" t="s">
        <v>4859</v>
      </c>
      <c r="E14471">
        <v>5.7500000000000002E-2</v>
      </c>
      <c r="F14471">
        <v>1.4999999999999999E-2</v>
      </c>
      <c r="G14471">
        <v>0</v>
      </c>
      <c r="H14471">
        <v>0</v>
      </c>
      <c r="I14471">
        <v>0</v>
      </c>
    </row>
    <row r="14472" spans="1:9" x14ac:dyDescent="0.25">
      <c r="A14472" t="s">
        <v>728</v>
      </c>
      <c r="B14472">
        <v>43773</v>
      </c>
      <c r="C14472" s="593">
        <v>7.2499999999999995E-2</v>
      </c>
      <c r="D14472" t="s">
        <v>4852</v>
      </c>
      <c r="E14472">
        <v>5.7500000000000002E-2</v>
      </c>
      <c r="F14472">
        <v>1.4999999999999999E-2</v>
      </c>
      <c r="G14472">
        <v>0</v>
      </c>
      <c r="H14472">
        <v>0</v>
      </c>
      <c r="I14472">
        <v>0</v>
      </c>
    </row>
    <row r="14473" spans="1:9" x14ac:dyDescent="0.25">
      <c r="A14473" t="s">
        <v>728</v>
      </c>
      <c r="B14473">
        <v>43777</v>
      </c>
      <c r="C14473" s="593">
        <v>7.2499999999999995E-2</v>
      </c>
      <c r="D14473" t="s">
        <v>1984</v>
      </c>
      <c r="E14473">
        <v>5.7500000000000002E-2</v>
      </c>
      <c r="F14473">
        <v>1.4999999999999999E-2</v>
      </c>
      <c r="G14473">
        <v>0</v>
      </c>
      <c r="H14473">
        <v>0</v>
      </c>
      <c r="I14473">
        <v>0</v>
      </c>
    </row>
    <row r="14474" spans="1:9" x14ac:dyDescent="0.25">
      <c r="A14474" t="s">
        <v>728</v>
      </c>
      <c r="B14474">
        <v>43778</v>
      </c>
      <c r="C14474" s="593">
        <v>7.2499999999999995E-2</v>
      </c>
      <c r="D14474" t="s">
        <v>4849</v>
      </c>
      <c r="E14474">
        <v>5.7500000000000002E-2</v>
      </c>
      <c r="F14474">
        <v>1.4999999999999999E-2</v>
      </c>
      <c r="G14474">
        <v>0</v>
      </c>
      <c r="H14474">
        <v>0</v>
      </c>
      <c r="I14474">
        <v>0</v>
      </c>
    </row>
    <row r="14475" spans="1:9" x14ac:dyDescent="0.25">
      <c r="A14475" t="s">
        <v>728</v>
      </c>
      <c r="B14475">
        <v>43779</v>
      </c>
      <c r="C14475" s="593">
        <v>7.2499999999999995E-2</v>
      </c>
      <c r="D14475" t="s">
        <v>4860</v>
      </c>
      <c r="E14475">
        <v>5.7500000000000002E-2</v>
      </c>
      <c r="F14475">
        <v>1.4999999999999999E-2</v>
      </c>
      <c r="G14475">
        <v>0</v>
      </c>
      <c r="H14475">
        <v>0</v>
      </c>
      <c r="I14475">
        <v>0</v>
      </c>
    </row>
    <row r="14476" spans="1:9" x14ac:dyDescent="0.25">
      <c r="A14476" t="s">
        <v>728</v>
      </c>
      <c r="B14476">
        <v>43780</v>
      </c>
      <c r="C14476" s="593">
        <v>7.2499999999999995E-2</v>
      </c>
      <c r="D14476" t="s">
        <v>4861</v>
      </c>
      <c r="E14476">
        <v>5.7500000000000002E-2</v>
      </c>
      <c r="F14476">
        <v>1.4999999999999999E-2</v>
      </c>
      <c r="G14476">
        <v>0</v>
      </c>
      <c r="H14476">
        <v>0</v>
      </c>
      <c r="I14476">
        <v>0</v>
      </c>
    </row>
    <row r="14477" spans="1:9" x14ac:dyDescent="0.25">
      <c r="A14477" t="s">
        <v>728</v>
      </c>
      <c r="B14477">
        <v>43782</v>
      </c>
      <c r="C14477" s="593">
        <v>7.2499999999999995E-2</v>
      </c>
      <c r="D14477" t="s">
        <v>4862</v>
      </c>
      <c r="E14477">
        <v>5.7500000000000002E-2</v>
      </c>
      <c r="F14477">
        <v>1.4999999999999999E-2</v>
      </c>
      <c r="G14477">
        <v>0</v>
      </c>
      <c r="H14477">
        <v>0</v>
      </c>
      <c r="I14477">
        <v>0</v>
      </c>
    </row>
    <row r="14478" spans="1:9" x14ac:dyDescent="0.25">
      <c r="A14478" t="s">
        <v>728</v>
      </c>
      <c r="B14478">
        <v>43783</v>
      </c>
      <c r="C14478" s="593">
        <v>7.2499999999999995E-2</v>
      </c>
      <c r="D14478" t="s">
        <v>3551</v>
      </c>
      <c r="E14478">
        <v>5.7500000000000002E-2</v>
      </c>
      <c r="F14478">
        <v>1.4999999999999999E-2</v>
      </c>
      <c r="G14478">
        <v>0</v>
      </c>
      <c r="H14478">
        <v>0</v>
      </c>
      <c r="I14478">
        <v>0</v>
      </c>
    </row>
    <row r="14479" spans="1:9" x14ac:dyDescent="0.25">
      <c r="A14479" t="s">
        <v>728</v>
      </c>
      <c r="B14479">
        <v>43786</v>
      </c>
      <c r="C14479" s="593">
        <v>7.2499999999999995E-2</v>
      </c>
      <c r="D14479" t="s">
        <v>4863</v>
      </c>
      <c r="E14479">
        <v>5.7500000000000002E-2</v>
      </c>
      <c r="F14479">
        <v>1.4999999999999999E-2</v>
      </c>
      <c r="G14479">
        <v>0</v>
      </c>
      <c r="H14479">
        <v>0</v>
      </c>
      <c r="I14479">
        <v>0</v>
      </c>
    </row>
    <row r="14480" spans="1:9" x14ac:dyDescent="0.25">
      <c r="A14480" t="s">
        <v>728</v>
      </c>
      <c r="B14480">
        <v>43787</v>
      </c>
      <c r="C14480" s="593">
        <v>7.2499999999999995E-2</v>
      </c>
      <c r="D14480" t="s">
        <v>2638</v>
      </c>
      <c r="E14480">
        <v>5.7500000000000002E-2</v>
      </c>
      <c r="F14480">
        <v>1.4999999999999999E-2</v>
      </c>
      <c r="G14480">
        <v>0</v>
      </c>
      <c r="H14480">
        <v>0</v>
      </c>
      <c r="I14480">
        <v>0</v>
      </c>
    </row>
    <row r="14481" spans="1:9" x14ac:dyDescent="0.25">
      <c r="A14481" t="s">
        <v>728</v>
      </c>
      <c r="B14481">
        <v>43788</v>
      </c>
      <c r="C14481" s="593">
        <v>7.2499999999999995E-2</v>
      </c>
      <c r="D14481" t="s">
        <v>4144</v>
      </c>
      <c r="E14481">
        <v>5.7500000000000002E-2</v>
      </c>
      <c r="F14481">
        <v>1.4999999999999999E-2</v>
      </c>
      <c r="G14481">
        <v>0</v>
      </c>
      <c r="H14481">
        <v>0</v>
      </c>
      <c r="I14481">
        <v>0</v>
      </c>
    </row>
    <row r="14482" spans="1:9" x14ac:dyDescent="0.25">
      <c r="A14482" t="s">
        <v>728</v>
      </c>
      <c r="B14482">
        <v>43791</v>
      </c>
      <c r="C14482" s="593">
        <v>7.2499999999999995E-2</v>
      </c>
      <c r="D14482" t="s">
        <v>4845</v>
      </c>
      <c r="E14482">
        <v>5.7500000000000002E-2</v>
      </c>
      <c r="F14482">
        <v>1.4999999999999999E-2</v>
      </c>
      <c r="G14482">
        <v>0</v>
      </c>
      <c r="H14482">
        <v>0</v>
      </c>
      <c r="I14482">
        <v>0</v>
      </c>
    </row>
    <row r="14483" spans="1:9" x14ac:dyDescent="0.25">
      <c r="A14483" t="s">
        <v>728</v>
      </c>
      <c r="B14483">
        <v>43793</v>
      </c>
      <c r="C14483" s="593">
        <v>7.2499999999999995E-2</v>
      </c>
      <c r="D14483" t="s">
        <v>4864</v>
      </c>
      <c r="E14483">
        <v>5.7500000000000002E-2</v>
      </c>
      <c r="F14483">
        <v>1.4999999999999999E-2</v>
      </c>
      <c r="G14483">
        <v>0</v>
      </c>
      <c r="H14483">
        <v>0</v>
      </c>
      <c r="I14483">
        <v>0</v>
      </c>
    </row>
    <row r="14484" spans="1:9" x14ac:dyDescent="0.25">
      <c r="A14484" t="s">
        <v>728</v>
      </c>
      <c r="B14484">
        <v>43802</v>
      </c>
      <c r="C14484" s="593">
        <v>7.2499999999999995E-2</v>
      </c>
      <c r="D14484" t="s">
        <v>4865</v>
      </c>
      <c r="E14484">
        <v>5.7500000000000002E-2</v>
      </c>
      <c r="F14484">
        <v>1.4999999999999999E-2</v>
      </c>
      <c r="G14484">
        <v>0</v>
      </c>
      <c r="H14484">
        <v>0</v>
      </c>
      <c r="I14484">
        <v>0</v>
      </c>
    </row>
    <row r="14485" spans="1:9" x14ac:dyDescent="0.25">
      <c r="A14485" t="s">
        <v>728</v>
      </c>
      <c r="B14485">
        <v>43803</v>
      </c>
      <c r="C14485" s="593">
        <v>7.7499999999999999E-2</v>
      </c>
      <c r="D14485" t="s">
        <v>4750</v>
      </c>
      <c r="E14485">
        <v>5.7500000000000002E-2</v>
      </c>
      <c r="F14485">
        <v>0.02</v>
      </c>
      <c r="G14485">
        <v>0</v>
      </c>
      <c r="H14485">
        <v>0</v>
      </c>
      <c r="I14485">
        <v>0</v>
      </c>
    </row>
    <row r="14486" spans="1:9" x14ac:dyDescent="0.25">
      <c r="A14486" t="s">
        <v>728</v>
      </c>
      <c r="B14486">
        <v>43804</v>
      </c>
      <c r="C14486" s="593">
        <v>7.7499999999999999E-2</v>
      </c>
      <c r="D14486" t="s">
        <v>4750</v>
      </c>
      <c r="E14486">
        <v>5.7500000000000002E-2</v>
      </c>
      <c r="F14486">
        <v>0.02</v>
      </c>
      <c r="G14486">
        <v>0</v>
      </c>
      <c r="H14486">
        <v>0</v>
      </c>
      <c r="I14486">
        <v>0</v>
      </c>
    </row>
    <row r="14487" spans="1:9" x14ac:dyDescent="0.25">
      <c r="A14487" t="s">
        <v>728</v>
      </c>
      <c r="B14487">
        <v>43805</v>
      </c>
      <c r="C14487" s="593">
        <v>7.7499999999999999E-2</v>
      </c>
      <c r="D14487" t="s">
        <v>4750</v>
      </c>
      <c r="E14487">
        <v>5.7500000000000002E-2</v>
      </c>
      <c r="F14487">
        <v>0.02</v>
      </c>
      <c r="G14487">
        <v>0</v>
      </c>
      <c r="H14487">
        <v>0</v>
      </c>
      <c r="I14487">
        <v>0</v>
      </c>
    </row>
    <row r="14488" spans="1:9" x14ac:dyDescent="0.25">
      <c r="A14488" t="s">
        <v>728</v>
      </c>
      <c r="B14488">
        <v>43811</v>
      </c>
      <c r="C14488" s="593">
        <v>7.7499999999999999E-2</v>
      </c>
      <c r="D14488" t="s">
        <v>4866</v>
      </c>
      <c r="E14488">
        <v>5.7500000000000002E-2</v>
      </c>
      <c r="F14488">
        <v>0.02</v>
      </c>
      <c r="G14488">
        <v>0</v>
      </c>
      <c r="H14488">
        <v>0</v>
      </c>
      <c r="I14488">
        <v>0</v>
      </c>
    </row>
    <row r="14489" spans="1:9" x14ac:dyDescent="0.25">
      <c r="A14489" t="s">
        <v>728</v>
      </c>
      <c r="B14489">
        <v>43812</v>
      </c>
      <c r="C14489" s="593">
        <v>7.7499999999999999E-2</v>
      </c>
      <c r="D14489" t="s">
        <v>3155</v>
      </c>
      <c r="E14489">
        <v>5.7500000000000002E-2</v>
      </c>
      <c r="F14489">
        <v>0.02</v>
      </c>
      <c r="G14489">
        <v>0</v>
      </c>
      <c r="H14489">
        <v>0</v>
      </c>
      <c r="I14489">
        <v>0</v>
      </c>
    </row>
    <row r="14490" spans="1:9" x14ac:dyDescent="0.25">
      <c r="A14490" t="s">
        <v>728</v>
      </c>
      <c r="B14490">
        <v>43821</v>
      </c>
      <c r="C14490" s="593">
        <v>7.7499999999999999E-2</v>
      </c>
      <c r="D14490" t="s">
        <v>4750</v>
      </c>
      <c r="E14490">
        <v>5.7500000000000002E-2</v>
      </c>
      <c r="F14490">
        <v>0.02</v>
      </c>
      <c r="G14490">
        <v>0</v>
      </c>
      <c r="H14490">
        <v>0</v>
      </c>
      <c r="I14490">
        <v>0</v>
      </c>
    </row>
    <row r="14491" spans="1:9" x14ac:dyDescent="0.25">
      <c r="A14491" t="s">
        <v>728</v>
      </c>
      <c r="B14491">
        <v>43822</v>
      </c>
      <c r="C14491" s="593">
        <v>7.7499999999999999E-2</v>
      </c>
      <c r="D14491" t="s">
        <v>4750</v>
      </c>
      <c r="E14491">
        <v>5.7500000000000002E-2</v>
      </c>
      <c r="F14491">
        <v>0.02</v>
      </c>
      <c r="G14491">
        <v>0</v>
      </c>
      <c r="H14491">
        <v>0</v>
      </c>
      <c r="I14491">
        <v>0</v>
      </c>
    </row>
    <row r="14492" spans="1:9" x14ac:dyDescent="0.25">
      <c r="A14492" t="s">
        <v>728</v>
      </c>
      <c r="B14492">
        <v>43824</v>
      </c>
      <c r="C14492" s="593">
        <v>7.7499999999999999E-2</v>
      </c>
      <c r="D14492" t="s">
        <v>4750</v>
      </c>
      <c r="E14492">
        <v>5.7500000000000002E-2</v>
      </c>
      <c r="F14492">
        <v>0.02</v>
      </c>
      <c r="G14492">
        <v>0</v>
      </c>
      <c r="H14492">
        <v>0</v>
      </c>
      <c r="I14492">
        <v>0</v>
      </c>
    </row>
    <row r="14493" spans="1:9" x14ac:dyDescent="0.25">
      <c r="A14493" t="s">
        <v>728</v>
      </c>
      <c r="B14493">
        <v>43828</v>
      </c>
      <c r="C14493" s="593">
        <v>7.7499999999999999E-2</v>
      </c>
      <c r="D14493" t="s">
        <v>4750</v>
      </c>
      <c r="E14493">
        <v>5.7500000000000002E-2</v>
      </c>
      <c r="F14493">
        <v>0.02</v>
      </c>
      <c r="G14493">
        <v>0</v>
      </c>
      <c r="H14493">
        <v>0</v>
      </c>
      <c r="I14493">
        <v>0</v>
      </c>
    </row>
    <row r="14494" spans="1:9" x14ac:dyDescent="0.25">
      <c r="A14494" t="s">
        <v>728</v>
      </c>
      <c r="B14494">
        <v>43830</v>
      </c>
      <c r="C14494" s="593">
        <v>7.2499999999999995E-2</v>
      </c>
      <c r="D14494" t="s">
        <v>4846</v>
      </c>
      <c r="E14494">
        <v>5.7500000000000002E-2</v>
      </c>
      <c r="F14494">
        <v>1.4999999999999999E-2</v>
      </c>
      <c r="G14494">
        <v>0</v>
      </c>
      <c r="H14494">
        <v>0</v>
      </c>
      <c r="I14494">
        <v>0</v>
      </c>
    </row>
    <row r="14495" spans="1:9" x14ac:dyDescent="0.25">
      <c r="A14495" t="s">
        <v>728</v>
      </c>
      <c r="B14495">
        <v>43832</v>
      </c>
      <c r="C14495" s="593">
        <v>7.7499999999999999E-2</v>
      </c>
      <c r="D14495" t="s">
        <v>4750</v>
      </c>
      <c r="E14495">
        <v>5.7500000000000002E-2</v>
      </c>
      <c r="F14495">
        <v>0.02</v>
      </c>
      <c r="G14495">
        <v>0</v>
      </c>
      <c r="H14495">
        <v>0</v>
      </c>
      <c r="I14495">
        <v>0</v>
      </c>
    </row>
    <row r="14496" spans="1:9" x14ac:dyDescent="0.25">
      <c r="A14496" t="s">
        <v>728</v>
      </c>
      <c r="B14496">
        <v>43836</v>
      </c>
      <c r="C14496" s="593">
        <v>7.7499999999999999E-2</v>
      </c>
      <c r="D14496" t="s">
        <v>3155</v>
      </c>
      <c r="E14496">
        <v>5.7500000000000002E-2</v>
      </c>
      <c r="F14496">
        <v>0.02</v>
      </c>
      <c r="G14496">
        <v>0</v>
      </c>
      <c r="H14496">
        <v>0</v>
      </c>
      <c r="I14496">
        <v>0</v>
      </c>
    </row>
    <row r="14497" spans="1:9" x14ac:dyDescent="0.25">
      <c r="A14497" t="s">
        <v>728</v>
      </c>
      <c r="B14497">
        <v>43837</v>
      </c>
      <c r="C14497" s="593">
        <v>7.2499999999999995E-2</v>
      </c>
      <c r="D14497" t="s">
        <v>4849</v>
      </c>
      <c r="E14497">
        <v>5.7500000000000002E-2</v>
      </c>
      <c r="F14497">
        <v>1.4999999999999999E-2</v>
      </c>
      <c r="G14497">
        <v>0</v>
      </c>
      <c r="H14497">
        <v>0</v>
      </c>
      <c r="I14497">
        <v>0</v>
      </c>
    </row>
    <row r="14498" spans="1:9" x14ac:dyDescent="0.25">
      <c r="A14498" t="s">
        <v>728</v>
      </c>
      <c r="B14498">
        <v>43840</v>
      </c>
      <c r="C14498" s="593">
        <v>7.7499999999999999E-2</v>
      </c>
      <c r="D14498" t="s">
        <v>4750</v>
      </c>
      <c r="E14498">
        <v>5.7500000000000002E-2</v>
      </c>
      <c r="F14498">
        <v>0.02</v>
      </c>
      <c r="G14498">
        <v>0</v>
      </c>
      <c r="H14498">
        <v>0</v>
      </c>
      <c r="I14498">
        <v>0</v>
      </c>
    </row>
    <row r="14499" spans="1:9" x14ac:dyDescent="0.25">
      <c r="A14499" t="s">
        <v>728</v>
      </c>
      <c r="B14499">
        <v>43842</v>
      </c>
      <c r="C14499" s="593">
        <v>7.2499999999999995E-2</v>
      </c>
      <c r="D14499" t="s">
        <v>4845</v>
      </c>
      <c r="E14499">
        <v>5.7500000000000002E-2</v>
      </c>
      <c r="F14499">
        <v>1.4999999999999999E-2</v>
      </c>
      <c r="G14499">
        <v>0</v>
      </c>
      <c r="H14499">
        <v>0</v>
      </c>
      <c r="I14499">
        <v>0</v>
      </c>
    </row>
    <row r="14500" spans="1:9" x14ac:dyDescent="0.25">
      <c r="A14500" t="s">
        <v>728</v>
      </c>
      <c r="B14500">
        <v>43843</v>
      </c>
      <c r="C14500" s="593">
        <v>7.7499999999999999E-2</v>
      </c>
      <c r="D14500" t="s">
        <v>4750</v>
      </c>
      <c r="E14500">
        <v>5.7500000000000002E-2</v>
      </c>
      <c r="F14500">
        <v>0.02</v>
      </c>
      <c r="G14500">
        <v>0</v>
      </c>
      <c r="H14500">
        <v>0</v>
      </c>
      <c r="I14500">
        <v>0</v>
      </c>
    </row>
    <row r="14501" spans="1:9" x14ac:dyDescent="0.25">
      <c r="A14501" t="s">
        <v>728</v>
      </c>
      <c r="B14501">
        <v>43844</v>
      </c>
      <c r="C14501" s="593">
        <v>7.7499999999999999E-2</v>
      </c>
      <c r="D14501" t="s">
        <v>4338</v>
      </c>
      <c r="E14501">
        <v>5.7500000000000002E-2</v>
      </c>
      <c r="F14501">
        <v>0.02</v>
      </c>
      <c r="G14501">
        <v>0</v>
      </c>
      <c r="H14501">
        <v>0</v>
      </c>
      <c r="I14501">
        <v>0</v>
      </c>
    </row>
    <row r="14502" spans="1:9" x14ac:dyDescent="0.25">
      <c r="A14502" t="s">
        <v>728</v>
      </c>
      <c r="B14502">
        <v>43845</v>
      </c>
      <c r="C14502" s="593">
        <v>7.7499999999999999E-2</v>
      </c>
      <c r="D14502" t="s">
        <v>4867</v>
      </c>
      <c r="E14502">
        <v>5.7500000000000002E-2</v>
      </c>
      <c r="F14502">
        <v>0.02</v>
      </c>
      <c r="G14502">
        <v>0</v>
      </c>
      <c r="H14502">
        <v>0</v>
      </c>
      <c r="I14502">
        <v>0</v>
      </c>
    </row>
    <row r="14503" spans="1:9" x14ac:dyDescent="0.25">
      <c r="A14503" t="s">
        <v>728</v>
      </c>
      <c r="B14503">
        <v>43901</v>
      </c>
      <c r="C14503" s="593">
        <v>7.2499999999999995E-2</v>
      </c>
      <c r="D14503" t="s">
        <v>4868</v>
      </c>
      <c r="E14503">
        <v>5.7500000000000002E-2</v>
      </c>
      <c r="F14503">
        <v>1.4999999999999999E-2</v>
      </c>
      <c r="G14503">
        <v>0</v>
      </c>
      <c r="H14503">
        <v>0</v>
      </c>
      <c r="I14503">
        <v>0</v>
      </c>
    </row>
    <row r="14504" spans="1:9" x14ac:dyDescent="0.25">
      <c r="A14504" t="s">
        <v>728</v>
      </c>
      <c r="B14504">
        <v>43902</v>
      </c>
      <c r="C14504" s="593">
        <v>7.2499999999999995E-2</v>
      </c>
      <c r="D14504" t="s">
        <v>1835</v>
      </c>
      <c r="E14504">
        <v>5.7500000000000002E-2</v>
      </c>
      <c r="F14504">
        <v>1.4999999999999999E-2</v>
      </c>
      <c r="G14504">
        <v>0</v>
      </c>
      <c r="H14504">
        <v>0</v>
      </c>
      <c r="I14504">
        <v>0</v>
      </c>
    </row>
    <row r="14505" spans="1:9" x14ac:dyDescent="0.25">
      <c r="A14505" t="s">
        <v>728</v>
      </c>
      <c r="B14505">
        <v>43903</v>
      </c>
      <c r="C14505" s="593">
        <v>7.2499999999999995E-2</v>
      </c>
      <c r="D14505" t="s">
        <v>4869</v>
      </c>
      <c r="E14505">
        <v>5.7500000000000002E-2</v>
      </c>
      <c r="F14505">
        <v>1.4999999999999999E-2</v>
      </c>
      <c r="G14505">
        <v>0</v>
      </c>
      <c r="H14505">
        <v>0</v>
      </c>
      <c r="I14505">
        <v>0</v>
      </c>
    </row>
    <row r="14506" spans="1:9" x14ac:dyDescent="0.25">
      <c r="A14506" t="s">
        <v>728</v>
      </c>
      <c r="B14506">
        <v>43905</v>
      </c>
      <c r="C14506" s="593">
        <v>7.2499999999999995E-2</v>
      </c>
      <c r="D14506" t="s">
        <v>1835</v>
      </c>
      <c r="E14506">
        <v>5.7500000000000002E-2</v>
      </c>
      <c r="F14506">
        <v>1.4999999999999999E-2</v>
      </c>
      <c r="G14506">
        <v>0</v>
      </c>
      <c r="H14506">
        <v>0</v>
      </c>
      <c r="I14506">
        <v>0</v>
      </c>
    </row>
    <row r="14507" spans="1:9" x14ac:dyDescent="0.25">
      <c r="A14507" t="s">
        <v>728</v>
      </c>
      <c r="B14507">
        <v>43906</v>
      </c>
      <c r="C14507" s="593">
        <v>7.2499999999999995E-2</v>
      </c>
      <c r="D14507" t="s">
        <v>1835</v>
      </c>
      <c r="E14507">
        <v>5.7500000000000002E-2</v>
      </c>
      <c r="F14507">
        <v>1.4999999999999999E-2</v>
      </c>
      <c r="G14507">
        <v>0</v>
      </c>
      <c r="H14507">
        <v>0</v>
      </c>
      <c r="I14507">
        <v>0</v>
      </c>
    </row>
    <row r="14508" spans="1:9" x14ac:dyDescent="0.25">
      <c r="A14508" t="s">
        <v>728</v>
      </c>
      <c r="B14508">
        <v>43907</v>
      </c>
      <c r="C14508" s="593">
        <v>7.2499999999999995E-2</v>
      </c>
      <c r="D14508" t="s">
        <v>4868</v>
      </c>
      <c r="E14508">
        <v>5.7500000000000002E-2</v>
      </c>
      <c r="F14508">
        <v>1.4999999999999999E-2</v>
      </c>
      <c r="G14508">
        <v>0</v>
      </c>
      <c r="H14508">
        <v>0</v>
      </c>
      <c r="I14508">
        <v>0</v>
      </c>
    </row>
    <row r="14509" spans="1:9" x14ac:dyDescent="0.25">
      <c r="A14509" t="s">
        <v>728</v>
      </c>
      <c r="B14509">
        <v>43908</v>
      </c>
      <c r="C14509" s="593">
        <v>7.2499999999999995E-2</v>
      </c>
      <c r="D14509" t="s">
        <v>4870</v>
      </c>
      <c r="E14509">
        <v>5.7500000000000002E-2</v>
      </c>
      <c r="F14509">
        <v>1.4999999999999999E-2</v>
      </c>
      <c r="G14509">
        <v>0</v>
      </c>
      <c r="H14509">
        <v>0</v>
      </c>
      <c r="I14509">
        <v>0</v>
      </c>
    </row>
    <row r="14510" spans="1:9" x14ac:dyDescent="0.25">
      <c r="A14510" t="s">
        <v>728</v>
      </c>
      <c r="B14510">
        <v>43909</v>
      </c>
      <c r="C14510" s="593">
        <v>7.2499999999999995E-2</v>
      </c>
      <c r="D14510" t="s">
        <v>1835</v>
      </c>
      <c r="E14510">
        <v>5.7500000000000002E-2</v>
      </c>
      <c r="F14510">
        <v>1.4999999999999999E-2</v>
      </c>
      <c r="G14510">
        <v>0</v>
      </c>
      <c r="H14510">
        <v>0</v>
      </c>
      <c r="I14510">
        <v>0</v>
      </c>
    </row>
    <row r="14511" spans="1:9" x14ac:dyDescent="0.25">
      <c r="A14511" t="s">
        <v>728</v>
      </c>
      <c r="B14511">
        <v>43910</v>
      </c>
      <c r="C14511" s="593">
        <v>7.2499999999999995E-2</v>
      </c>
      <c r="D14511" t="s">
        <v>3081</v>
      </c>
      <c r="E14511">
        <v>5.7500000000000002E-2</v>
      </c>
      <c r="F14511">
        <v>1.4999999999999999E-2</v>
      </c>
      <c r="G14511">
        <v>0</v>
      </c>
      <c r="H14511">
        <v>0</v>
      </c>
      <c r="I14511">
        <v>0</v>
      </c>
    </row>
    <row r="14512" spans="1:9" x14ac:dyDescent="0.25">
      <c r="A14512" t="s">
        <v>728</v>
      </c>
      <c r="B14512">
        <v>43912</v>
      </c>
      <c r="C14512" s="593">
        <v>7.2499999999999995E-2</v>
      </c>
      <c r="D14512" t="s">
        <v>1835</v>
      </c>
      <c r="E14512">
        <v>5.7500000000000002E-2</v>
      </c>
      <c r="F14512">
        <v>1.4999999999999999E-2</v>
      </c>
      <c r="G14512">
        <v>0</v>
      </c>
      <c r="H14512">
        <v>0</v>
      </c>
      <c r="I14512">
        <v>0</v>
      </c>
    </row>
    <row r="14513" spans="1:9" x14ac:dyDescent="0.25">
      <c r="A14513" t="s">
        <v>728</v>
      </c>
      <c r="B14513">
        <v>43913</v>
      </c>
      <c r="C14513" s="593">
        <v>7.2499999999999995E-2</v>
      </c>
      <c r="D14513" t="s">
        <v>1168</v>
      </c>
      <c r="E14513">
        <v>5.7500000000000002E-2</v>
      </c>
      <c r="F14513">
        <v>1.4999999999999999E-2</v>
      </c>
      <c r="G14513">
        <v>0</v>
      </c>
      <c r="H14513">
        <v>0</v>
      </c>
      <c r="I14513">
        <v>0</v>
      </c>
    </row>
    <row r="14514" spans="1:9" x14ac:dyDescent="0.25">
      <c r="A14514" t="s">
        <v>728</v>
      </c>
      <c r="B14514">
        <v>43914</v>
      </c>
      <c r="C14514" s="593">
        <v>7.2499999999999995E-2</v>
      </c>
      <c r="D14514" t="s">
        <v>1339</v>
      </c>
      <c r="E14514">
        <v>5.7500000000000002E-2</v>
      </c>
      <c r="F14514">
        <v>1.4999999999999999E-2</v>
      </c>
      <c r="G14514">
        <v>0</v>
      </c>
      <c r="H14514">
        <v>0</v>
      </c>
      <c r="I14514">
        <v>0</v>
      </c>
    </row>
    <row r="14515" spans="1:9" x14ac:dyDescent="0.25">
      <c r="A14515" t="s">
        <v>728</v>
      </c>
      <c r="B14515">
        <v>43915</v>
      </c>
      <c r="C14515" s="593">
        <v>7.2499999999999995E-2</v>
      </c>
      <c r="D14515" t="s">
        <v>4871</v>
      </c>
      <c r="E14515">
        <v>5.7500000000000002E-2</v>
      </c>
      <c r="F14515">
        <v>1.4999999999999999E-2</v>
      </c>
      <c r="G14515">
        <v>0</v>
      </c>
      <c r="H14515">
        <v>0</v>
      </c>
      <c r="I14515">
        <v>0</v>
      </c>
    </row>
    <row r="14516" spans="1:9" x14ac:dyDescent="0.25">
      <c r="A14516" t="s">
        <v>728</v>
      </c>
      <c r="B14516">
        <v>43916</v>
      </c>
      <c r="C14516" s="593">
        <v>7.2499999999999995E-2</v>
      </c>
      <c r="D14516" t="s">
        <v>1835</v>
      </c>
      <c r="E14516">
        <v>5.7500000000000002E-2</v>
      </c>
      <c r="F14516">
        <v>1.4999999999999999E-2</v>
      </c>
      <c r="G14516">
        <v>0</v>
      </c>
      <c r="H14516">
        <v>0</v>
      </c>
      <c r="I14516">
        <v>0</v>
      </c>
    </row>
    <row r="14517" spans="1:9" x14ac:dyDescent="0.25">
      <c r="A14517" t="s">
        <v>728</v>
      </c>
      <c r="B14517">
        <v>43917</v>
      </c>
      <c r="C14517" s="593">
        <v>7.2499999999999995E-2</v>
      </c>
      <c r="D14517" t="s">
        <v>4872</v>
      </c>
      <c r="E14517">
        <v>5.7500000000000002E-2</v>
      </c>
      <c r="F14517">
        <v>1.4999999999999999E-2</v>
      </c>
      <c r="G14517">
        <v>0</v>
      </c>
      <c r="H14517">
        <v>0</v>
      </c>
      <c r="I14517">
        <v>0</v>
      </c>
    </row>
    <row r="14518" spans="1:9" x14ac:dyDescent="0.25">
      <c r="A14518" t="s">
        <v>728</v>
      </c>
      <c r="B14518">
        <v>43920</v>
      </c>
      <c r="C14518" s="593">
        <v>7.2499999999999995E-2</v>
      </c>
      <c r="D14518" t="s">
        <v>4873</v>
      </c>
      <c r="E14518">
        <v>5.7500000000000002E-2</v>
      </c>
      <c r="F14518">
        <v>1.4999999999999999E-2</v>
      </c>
      <c r="G14518">
        <v>0</v>
      </c>
      <c r="H14518">
        <v>0</v>
      </c>
      <c r="I14518">
        <v>0</v>
      </c>
    </row>
    <row r="14519" spans="1:9" x14ac:dyDescent="0.25">
      <c r="A14519" t="s">
        <v>728</v>
      </c>
      <c r="B14519">
        <v>43925</v>
      </c>
      <c r="C14519" s="593">
        <v>7.2499999999999995E-2</v>
      </c>
      <c r="D14519" t="s">
        <v>1168</v>
      </c>
      <c r="E14519">
        <v>5.7500000000000002E-2</v>
      </c>
      <c r="F14519">
        <v>1.4999999999999999E-2</v>
      </c>
      <c r="G14519">
        <v>0</v>
      </c>
      <c r="H14519">
        <v>0</v>
      </c>
      <c r="I14519">
        <v>0</v>
      </c>
    </row>
    <row r="14520" spans="1:9" x14ac:dyDescent="0.25">
      <c r="A14520" t="s">
        <v>728</v>
      </c>
      <c r="B14520">
        <v>43926</v>
      </c>
      <c r="C14520" s="593">
        <v>7.2499999999999995E-2</v>
      </c>
      <c r="D14520" t="s">
        <v>2071</v>
      </c>
      <c r="E14520">
        <v>5.7500000000000002E-2</v>
      </c>
      <c r="F14520">
        <v>1.4999999999999999E-2</v>
      </c>
      <c r="G14520">
        <v>0</v>
      </c>
      <c r="H14520">
        <v>0</v>
      </c>
      <c r="I14520">
        <v>0</v>
      </c>
    </row>
    <row r="14521" spans="1:9" x14ac:dyDescent="0.25">
      <c r="A14521" t="s">
        <v>728</v>
      </c>
      <c r="B14521">
        <v>43927</v>
      </c>
      <c r="C14521" s="593">
        <v>7.2499999999999995E-2</v>
      </c>
      <c r="D14521" t="s">
        <v>1835</v>
      </c>
      <c r="E14521">
        <v>5.7500000000000002E-2</v>
      </c>
      <c r="F14521">
        <v>1.4999999999999999E-2</v>
      </c>
      <c r="G14521">
        <v>0</v>
      </c>
      <c r="H14521">
        <v>0</v>
      </c>
      <c r="I14521">
        <v>0</v>
      </c>
    </row>
    <row r="14522" spans="1:9" x14ac:dyDescent="0.25">
      <c r="A14522" t="s">
        <v>728</v>
      </c>
      <c r="B14522">
        <v>43928</v>
      </c>
      <c r="C14522" s="593">
        <v>7.2499999999999995E-2</v>
      </c>
      <c r="D14522" t="s">
        <v>1835</v>
      </c>
      <c r="E14522">
        <v>5.7500000000000002E-2</v>
      </c>
      <c r="F14522">
        <v>1.4999999999999999E-2</v>
      </c>
      <c r="G14522">
        <v>0</v>
      </c>
      <c r="H14522">
        <v>0</v>
      </c>
      <c r="I14522">
        <v>0</v>
      </c>
    </row>
    <row r="14523" spans="1:9" x14ac:dyDescent="0.25">
      <c r="A14523" t="s">
        <v>728</v>
      </c>
      <c r="B14523">
        <v>43930</v>
      </c>
      <c r="C14523" s="593">
        <v>7.2499999999999995E-2</v>
      </c>
      <c r="D14523" t="s">
        <v>4874</v>
      </c>
      <c r="E14523">
        <v>5.7500000000000002E-2</v>
      </c>
      <c r="F14523">
        <v>1.4999999999999999E-2</v>
      </c>
      <c r="G14523">
        <v>0</v>
      </c>
      <c r="H14523">
        <v>0</v>
      </c>
      <c r="I14523">
        <v>0</v>
      </c>
    </row>
    <row r="14524" spans="1:9" x14ac:dyDescent="0.25">
      <c r="A14524" t="s">
        <v>728</v>
      </c>
      <c r="B14524">
        <v>43931</v>
      </c>
      <c r="C14524" s="593">
        <v>7.2499999999999995E-2</v>
      </c>
      <c r="D14524" t="s">
        <v>1339</v>
      </c>
      <c r="E14524">
        <v>5.7500000000000002E-2</v>
      </c>
      <c r="F14524">
        <v>1.4999999999999999E-2</v>
      </c>
      <c r="G14524">
        <v>0</v>
      </c>
      <c r="H14524">
        <v>0</v>
      </c>
      <c r="I14524">
        <v>0</v>
      </c>
    </row>
    <row r="14525" spans="1:9" x14ac:dyDescent="0.25">
      <c r="A14525" t="s">
        <v>728</v>
      </c>
      <c r="B14525">
        <v>43932</v>
      </c>
      <c r="C14525" s="593">
        <v>7.2499999999999995E-2</v>
      </c>
      <c r="D14525" t="s">
        <v>4874</v>
      </c>
      <c r="E14525">
        <v>5.7500000000000002E-2</v>
      </c>
      <c r="F14525">
        <v>1.4999999999999999E-2</v>
      </c>
      <c r="G14525">
        <v>0</v>
      </c>
      <c r="H14525">
        <v>0</v>
      </c>
      <c r="I14525">
        <v>0</v>
      </c>
    </row>
    <row r="14526" spans="1:9" x14ac:dyDescent="0.25">
      <c r="A14526" t="s">
        <v>728</v>
      </c>
      <c r="B14526">
        <v>43933</v>
      </c>
      <c r="C14526" s="593">
        <v>7.2499999999999995E-2</v>
      </c>
      <c r="D14526" t="s">
        <v>1835</v>
      </c>
      <c r="E14526">
        <v>5.7500000000000002E-2</v>
      </c>
      <c r="F14526">
        <v>1.4999999999999999E-2</v>
      </c>
      <c r="G14526">
        <v>0</v>
      </c>
      <c r="H14526">
        <v>0</v>
      </c>
      <c r="I14526">
        <v>0</v>
      </c>
    </row>
    <row r="14527" spans="1:9" x14ac:dyDescent="0.25">
      <c r="A14527" t="s">
        <v>728</v>
      </c>
      <c r="B14527">
        <v>43934</v>
      </c>
      <c r="C14527" s="593">
        <v>7.2499999999999995E-2</v>
      </c>
      <c r="D14527" t="s">
        <v>1835</v>
      </c>
      <c r="E14527">
        <v>5.7500000000000002E-2</v>
      </c>
      <c r="F14527">
        <v>1.4999999999999999E-2</v>
      </c>
      <c r="G14527">
        <v>0</v>
      </c>
      <c r="H14527">
        <v>0</v>
      </c>
      <c r="I14527">
        <v>0</v>
      </c>
    </row>
    <row r="14528" spans="1:9" x14ac:dyDescent="0.25">
      <c r="A14528" t="s">
        <v>728</v>
      </c>
      <c r="B14528">
        <v>43935</v>
      </c>
      <c r="C14528" s="593">
        <v>7.2499999999999995E-2</v>
      </c>
      <c r="D14528" t="s">
        <v>4875</v>
      </c>
      <c r="E14528">
        <v>5.7500000000000002E-2</v>
      </c>
      <c r="F14528">
        <v>1.4999999999999999E-2</v>
      </c>
      <c r="G14528">
        <v>0</v>
      </c>
      <c r="H14528">
        <v>0</v>
      </c>
      <c r="I14528">
        <v>0</v>
      </c>
    </row>
    <row r="14529" spans="1:9" x14ac:dyDescent="0.25">
      <c r="A14529" t="s">
        <v>728</v>
      </c>
      <c r="B14529">
        <v>43937</v>
      </c>
      <c r="C14529" s="593">
        <v>7.2499999999999995E-2</v>
      </c>
      <c r="D14529" t="s">
        <v>1835</v>
      </c>
      <c r="E14529">
        <v>5.7500000000000002E-2</v>
      </c>
      <c r="F14529">
        <v>1.4999999999999999E-2</v>
      </c>
      <c r="G14529">
        <v>0</v>
      </c>
      <c r="H14529">
        <v>0</v>
      </c>
      <c r="I14529">
        <v>0</v>
      </c>
    </row>
    <row r="14530" spans="1:9" x14ac:dyDescent="0.25">
      <c r="A14530" t="s">
        <v>728</v>
      </c>
      <c r="B14530">
        <v>43938</v>
      </c>
      <c r="C14530" s="593">
        <v>7.2499999999999995E-2</v>
      </c>
      <c r="D14530" t="s">
        <v>4872</v>
      </c>
      <c r="E14530">
        <v>5.7500000000000002E-2</v>
      </c>
      <c r="F14530">
        <v>1.4999999999999999E-2</v>
      </c>
      <c r="G14530">
        <v>0</v>
      </c>
      <c r="H14530">
        <v>0</v>
      </c>
      <c r="I14530">
        <v>0</v>
      </c>
    </row>
    <row r="14531" spans="1:9" x14ac:dyDescent="0.25">
      <c r="A14531" t="s">
        <v>728</v>
      </c>
      <c r="B14531">
        <v>43939</v>
      </c>
      <c r="C14531" s="593">
        <v>7.2499999999999995E-2</v>
      </c>
      <c r="D14531" t="s">
        <v>4027</v>
      </c>
      <c r="E14531">
        <v>5.7500000000000002E-2</v>
      </c>
      <c r="F14531">
        <v>1.4999999999999999E-2</v>
      </c>
      <c r="G14531">
        <v>0</v>
      </c>
      <c r="H14531">
        <v>0</v>
      </c>
      <c r="I14531">
        <v>0</v>
      </c>
    </row>
    <row r="14532" spans="1:9" x14ac:dyDescent="0.25">
      <c r="A14532" t="s">
        <v>728</v>
      </c>
      <c r="B14532">
        <v>43940</v>
      </c>
      <c r="C14532" s="593">
        <v>7.2499999999999995E-2</v>
      </c>
      <c r="D14532" t="s">
        <v>1835</v>
      </c>
      <c r="E14532">
        <v>5.7500000000000002E-2</v>
      </c>
      <c r="F14532">
        <v>1.4999999999999999E-2</v>
      </c>
      <c r="G14532">
        <v>0</v>
      </c>
      <c r="H14532">
        <v>0</v>
      </c>
      <c r="I14532">
        <v>0</v>
      </c>
    </row>
    <row r="14533" spans="1:9" x14ac:dyDescent="0.25">
      <c r="A14533" t="s">
        <v>728</v>
      </c>
      <c r="B14533">
        <v>43941</v>
      </c>
      <c r="C14533" s="593">
        <v>7.2499999999999995E-2</v>
      </c>
      <c r="D14533" t="s">
        <v>1168</v>
      </c>
      <c r="E14533">
        <v>5.7500000000000002E-2</v>
      </c>
      <c r="F14533">
        <v>1.4999999999999999E-2</v>
      </c>
      <c r="G14533">
        <v>0</v>
      </c>
      <c r="H14533">
        <v>0</v>
      </c>
      <c r="I14533">
        <v>0</v>
      </c>
    </row>
    <row r="14534" spans="1:9" x14ac:dyDescent="0.25">
      <c r="A14534" t="s">
        <v>728</v>
      </c>
      <c r="B14534">
        <v>43942</v>
      </c>
      <c r="C14534" s="593">
        <v>7.2499999999999995E-2</v>
      </c>
      <c r="D14534" t="s">
        <v>4876</v>
      </c>
      <c r="E14534">
        <v>5.7500000000000002E-2</v>
      </c>
      <c r="F14534">
        <v>1.4999999999999999E-2</v>
      </c>
      <c r="G14534">
        <v>0</v>
      </c>
      <c r="H14534">
        <v>0</v>
      </c>
      <c r="I14534">
        <v>0</v>
      </c>
    </row>
    <row r="14535" spans="1:9" x14ac:dyDescent="0.25">
      <c r="A14535" t="s">
        <v>728</v>
      </c>
      <c r="B14535">
        <v>43943</v>
      </c>
      <c r="C14535" s="593">
        <v>7.2499999999999995E-2</v>
      </c>
      <c r="D14535" t="s">
        <v>4027</v>
      </c>
      <c r="E14535">
        <v>5.7500000000000002E-2</v>
      </c>
      <c r="F14535">
        <v>1.4999999999999999E-2</v>
      </c>
      <c r="G14535">
        <v>0</v>
      </c>
      <c r="H14535">
        <v>0</v>
      </c>
      <c r="I14535">
        <v>0</v>
      </c>
    </row>
    <row r="14536" spans="1:9" x14ac:dyDescent="0.25">
      <c r="A14536" t="s">
        <v>728</v>
      </c>
      <c r="B14536">
        <v>43944</v>
      </c>
      <c r="C14536" s="593">
        <v>7.2499999999999995E-2</v>
      </c>
      <c r="D14536" t="s">
        <v>4877</v>
      </c>
      <c r="E14536">
        <v>5.7500000000000002E-2</v>
      </c>
      <c r="F14536">
        <v>1.4999999999999999E-2</v>
      </c>
      <c r="G14536">
        <v>0</v>
      </c>
      <c r="H14536">
        <v>0</v>
      </c>
      <c r="I14536">
        <v>0</v>
      </c>
    </row>
    <row r="14537" spans="1:9" x14ac:dyDescent="0.25">
      <c r="A14537" t="s">
        <v>728</v>
      </c>
      <c r="B14537">
        <v>43945</v>
      </c>
      <c r="C14537" s="593">
        <v>7.2499999999999995E-2</v>
      </c>
      <c r="D14537" t="s">
        <v>4878</v>
      </c>
      <c r="E14537">
        <v>5.7500000000000002E-2</v>
      </c>
      <c r="F14537">
        <v>1.4999999999999999E-2</v>
      </c>
      <c r="G14537">
        <v>0</v>
      </c>
      <c r="H14537">
        <v>0</v>
      </c>
      <c r="I14537">
        <v>0</v>
      </c>
    </row>
    <row r="14538" spans="1:9" x14ac:dyDescent="0.25">
      <c r="A14538" t="s">
        <v>728</v>
      </c>
      <c r="B14538">
        <v>43946</v>
      </c>
      <c r="C14538" s="593">
        <v>7.2499999999999995E-2</v>
      </c>
      <c r="D14538" t="s">
        <v>1858</v>
      </c>
      <c r="E14538">
        <v>5.7500000000000002E-2</v>
      </c>
      <c r="F14538">
        <v>1.4999999999999999E-2</v>
      </c>
      <c r="G14538">
        <v>0</v>
      </c>
      <c r="H14538">
        <v>0</v>
      </c>
      <c r="I14538">
        <v>0</v>
      </c>
    </row>
    <row r="14539" spans="1:9" x14ac:dyDescent="0.25">
      <c r="A14539" t="s">
        <v>728</v>
      </c>
      <c r="B14539">
        <v>43947</v>
      </c>
      <c r="C14539" s="593">
        <v>7.2499999999999995E-2</v>
      </c>
      <c r="D14539" t="s">
        <v>4879</v>
      </c>
      <c r="E14539">
        <v>5.7500000000000002E-2</v>
      </c>
      <c r="F14539">
        <v>1.4999999999999999E-2</v>
      </c>
      <c r="G14539">
        <v>0</v>
      </c>
      <c r="H14539">
        <v>0</v>
      </c>
      <c r="I14539">
        <v>0</v>
      </c>
    </row>
    <row r="14540" spans="1:9" x14ac:dyDescent="0.25">
      <c r="A14540" t="s">
        <v>728</v>
      </c>
      <c r="B14540">
        <v>43948</v>
      </c>
      <c r="C14540" s="593">
        <v>7.2499999999999995E-2</v>
      </c>
      <c r="D14540" t="s">
        <v>4880</v>
      </c>
      <c r="E14540">
        <v>5.7500000000000002E-2</v>
      </c>
      <c r="F14540">
        <v>1.4999999999999999E-2</v>
      </c>
      <c r="G14540">
        <v>0</v>
      </c>
      <c r="H14540">
        <v>0</v>
      </c>
      <c r="I14540">
        <v>0</v>
      </c>
    </row>
    <row r="14541" spans="1:9" x14ac:dyDescent="0.25">
      <c r="A14541" t="s">
        <v>728</v>
      </c>
      <c r="B14541">
        <v>43950</v>
      </c>
      <c r="C14541" s="593">
        <v>7.2499999999999995E-2</v>
      </c>
      <c r="D14541" t="s">
        <v>1835</v>
      </c>
      <c r="E14541">
        <v>5.7500000000000002E-2</v>
      </c>
      <c r="F14541">
        <v>1.4999999999999999E-2</v>
      </c>
      <c r="G14541">
        <v>0</v>
      </c>
      <c r="H14541">
        <v>0</v>
      </c>
      <c r="I14541">
        <v>0</v>
      </c>
    </row>
    <row r="14542" spans="1:9" x14ac:dyDescent="0.25">
      <c r="A14542" t="s">
        <v>728</v>
      </c>
      <c r="B14542">
        <v>43951</v>
      </c>
      <c r="C14542" s="593">
        <v>7.2499999999999995E-2</v>
      </c>
      <c r="D14542" t="s">
        <v>1835</v>
      </c>
      <c r="E14542">
        <v>5.7500000000000002E-2</v>
      </c>
      <c r="F14542">
        <v>1.4999999999999999E-2</v>
      </c>
      <c r="G14542">
        <v>0</v>
      </c>
      <c r="H14542">
        <v>0</v>
      </c>
      <c r="I14542">
        <v>0</v>
      </c>
    </row>
    <row r="14543" spans="1:9" x14ac:dyDescent="0.25">
      <c r="A14543" t="s">
        <v>728</v>
      </c>
      <c r="B14543">
        <v>43952</v>
      </c>
      <c r="C14543" s="593">
        <v>7.2499999999999995E-2</v>
      </c>
      <c r="D14543" t="s">
        <v>4881</v>
      </c>
      <c r="E14543">
        <v>5.7500000000000002E-2</v>
      </c>
      <c r="F14543">
        <v>1.4999999999999999E-2</v>
      </c>
      <c r="G14543">
        <v>0</v>
      </c>
      <c r="H14543">
        <v>0</v>
      </c>
      <c r="I14543">
        <v>0</v>
      </c>
    </row>
    <row r="14544" spans="1:9" x14ac:dyDescent="0.25">
      <c r="A14544" t="s">
        <v>728</v>
      </c>
      <c r="B14544">
        <v>43953</v>
      </c>
      <c r="C14544" s="593">
        <v>7.2499999999999995E-2</v>
      </c>
      <c r="D14544" t="s">
        <v>4881</v>
      </c>
      <c r="E14544">
        <v>5.7500000000000002E-2</v>
      </c>
      <c r="F14544">
        <v>1.4999999999999999E-2</v>
      </c>
      <c r="G14544">
        <v>0</v>
      </c>
      <c r="H14544">
        <v>0</v>
      </c>
      <c r="I14544">
        <v>0</v>
      </c>
    </row>
    <row r="14545" spans="1:9" x14ac:dyDescent="0.25">
      <c r="A14545" t="s">
        <v>728</v>
      </c>
      <c r="B14545">
        <v>43961</v>
      </c>
      <c r="C14545" s="593">
        <v>7.2499999999999995E-2</v>
      </c>
      <c r="D14545" t="s">
        <v>2164</v>
      </c>
      <c r="E14545">
        <v>5.7500000000000002E-2</v>
      </c>
      <c r="F14545">
        <v>1.4999999999999999E-2</v>
      </c>
      <c r="G14545">
        <v>0</v>
      </c>
      <c r="H14545">
        <v>0</v>
      </c>
      <c r="I14545">
        <v>0</v>
      </c>
    </row>
    <row r="14546" spans="1:9" x14ac:dyDescent="0.25">
      <c r="A14546" t="s">
        <v>728</v>
      </c>
      <c r="B14546">
        <v>43962</v>
      </c>
      <c r="C14546" s="593">
        <v>7.2499999999999995E-2</v>
      </c>
      <c r="D14546" t="s">
        <v>4878</v>
      </c>
      <c r="E14546">
        <v>5.7500000000000002E-2</v>
      </c>
      <c r="F14546">
        <v>1.4999999999999999E-2</v>
      </c>
      <c r="G14546">
        <v>0</v>
      </c>
      <c r="H14546">
        <v>0</v>
      </c>
      <c r="I14546">
        <v>0</v>
      </c>
    </row>
    <row r="14547" spans="1:9" x14ac:dyDescent="0.25">
      <c r="A14547" t="s">
        <v>728</v>
      </c>
      <c r="B14547">
        <v>43963</v>
      </c>
      <c r="C14547" s="593">
        <v>7.2499999999999995E-2</v>
      </c>
      <c r="D14547" t="s">
        <v>4882</v>
      </c>
      <c r="E14547">
        <v>5.7500000000000002E-2</v>
      </c>
      <c r="F14547">
        <v>1.4999999999999999E-2</v>
      </c>
      <c r="G14547">
        <v>0</v>
      </c>
      <c r="H14547">
        <v>0</v>
      </c>
      <c r="I14547">
        <v>0</v>
      </c>
    </row>
    <row r="14548" spans="1:9" x14ac:dyDescent="0.25">
      <c r="A14548" t="s">
        <v>728</v>
      </c>
      <c r="B14548">
        <v>43964</v>
      </c>
      <c r="C14548" s="593">
        <v>7.2499999999999995E-2</v>
      </c>
      <c r="D14548" t="s">
        <v>4883</v>
      </c>
      <c r="E14548">
        <v>5.7500000000000002E-2</v>
      </c>
      <c r="F14548">
        <v>1.4999999999999999E-2</v>
      </c>
      <c r="G14548">
        <v>0</v>
      </c>
      <c r="H14548">
        <v>0</v>
      </c>
      <c r="I14548">
        <v>0</v>
      </c>
    </row>
    <row r="14549" spans="1:9" x14ac:dyDescent="0.25">
      <c r="A14549" t="s">
        <v>728</v>
      </c>
      <c r="B14549">
        <v>43967</v>
      </c>
      <c r="C14549" s="593">
        <v>7.2499999999999995E-2</v>
      </c>
      <c r="D14549" t="s">
        <v>1835</v>
      </c>
      <c r="E14549">
        <v>5.7500000000000002E-2</v>
      </c>
      <c r="F14549">
        <v>1.4999999999999999E-2</v>
      </c>
      <c r="G14549">
        <v>0</v>
      </c>
      <c r="H14549">
        <v>0</v>
      </c>
      <c r="I14549">
        <v>0</v>
      </c>
    </row>
    <row r="14550" spans="1:9" x14ac:dyDescent="0.25">
      <c r="A14550" t="s">
        <v>728</v>
      </c>
      <c r="B14550">
        <v>43968</v>
      </c>
      <c r="C14550" s="593">
        <v>7.2499999999999995E-2</v>
      </c>
      <c r="D14550" t="s">
        <v>4884</v>
      </c>
      <c r="E14550">
        <v>5.7500000000000002E-2</v>
      </c>
      <c r="F14550">
        <v>1.4999999999999999E-2</v>
      </c>
      <c r="G14550">
        <v>0</v>
      </c>
      <c r="H14550">
        <v>0</v>
      </c>
      <c r="I14550">
        <v>0</v>
      </c>
    </row>
    <row r="14551" spans="1:9" x14ac:dyDescent="0.25">
      <c r="A14551" t="s">
        <v>728</v>
      </c>
      <c r="B14551">
        <v>43970</v>
      </c>
      <c r="C14551" s="593">
        <v>7.2499999999999995E-2</v>
      </c>
      <c r="D14551" t="s">
        <v>1168</v>
      </c>
      <c r="E14551">
        <v>5.7500000000000002E-2</v>
      </c>
      <c r="F14551">
        <v>1.4999999999999999E-2</v>
      </c>
      <c r="G14551">
        <v>0</v>
      </c>
      <c r="H14551">
        <v>0</v>
      </c>
      <c r="I14551">
        <v>0</v>
      </c>
    </row>
    <row r="14552" spans="1:9" x14ac:dyDescent="0.25">
      <c r="A14552" t="s">
        <v>728</v>
      </c>
      <c r="B14552">
        <v>43971</v>
      </c>
      <c r="C14552" s="593">
        <v>7.2499999999999995E-2</v>
      </c>
      <c r="D14552" t="s">
        <v>4882</v>
      </c>
      <c r="E14552">
        <v>5.7500000000000002E-2</v>
      </c>
      <c r="F14552">
        <v>1.4999999999999999E-2</v>
      </c>
      <c r="G14552">
        <v>0</v>
      </c>
      <c r="H14552">
        <v>0</v>
      </c>
      <c r="I14552">
        <v>0</v>
      </c>
    </row>
    <row r="14553" spans="1:9" x14ac:dyDescent="0.25">
      <c r="A14553" t="s">
        <v>728</v>
      </c>
      <c r="B14553">
        <v>43972</v>
      </c>
      <c r="C14553" s="593">
        <v>7.2499999999999995E-2</v>
      </c>
      <c r="D14553" t="s">
        <v>1835</v>
      </c>
      <c r="E14553">
        <v>5.7500000000000002E-2</v>
      </c>
      <c r="F14553">
        <v>1.4999999999999999E-2</v>
      </c>
      <c r="G14553">
        <v>0</v>
      </c>
      <c r="H14553">
        <v>0</v>
      </c>
      <c r="I14553">
        <v>0</v>
      </c>
    </row>
    <row r="14554" spans="1:9" x14ac:dyDescent="0.25">
      <c r="A14554" t="s">
        <v>728</v>
      </c>
      <c r="B14554">
        <v>43973</v>
      </c>
      <c r="C14554" s="593">
        <v>7.2499999999999995E-2</v>
      </c>
      <c r="D14554" t="s">
        <v>3191</v>
      </c>
      <c r="E14554">
        <v>5.7500000000000002E-2</v>
      </c>
      <c r="F14554">
        <v>1.4999999999999999E-2</v>
      </c>
      <c r="G14554">
        <v>0</v>
      </c>
      <c r="H14554">
        <v>0</v>
      </c>
      <c r="I14554">
        <v>0</v>
      </c>
    </row>
    <row r="14555" spans="1:9" x14ac:dyDescent="0.25">
      <c r="A14555" t="s">
        <v>728</v>
      </c>
      <c r="B14555">
        <v>43974</v>
      </c>
      <c r="C14555" s="593">
        <v>7.2499999999999995E-2</v>
      </c>
      <c r="D14555" t="s">
        <v>4885</v>
      </c>
      <c r="E14555">
        <v>5.7500000000000002E-2</v>
      </c>
      <c r="F14555">
        <v>1.4999999999999999E-2</v>
      </c>
      <c r="G14555">
        <v>0</v>
      </c>
      <c r="H14555">
        <v>0</v>
      </c>
      <c r="I14555">
        <v>0</v>
      </c>
    </row>
    <row r="14556" spans="1:9" x14ac:dyDescent="0.25">
      <c r="A14556" t="s">
        <v>728</v>
      </c>
      <c r="B14556">
        <v>43976</v>
      </c>
      <c r="C14556" s="593">
        <v>7.2499999999999995E-2</v>
      </c>
      <c r="D14556" t="s">
        <v>3849</v>
      </c>
      <c r="E14556">
        <v>5.7500000000000002E-2</v>
      </c>
      <c r="F14556">
        <v>1.4999999999999999E-2</v>
      </c>
      <c r="G14556">
        <v>0</v>
      </c>
      <c r="H14556">
        <v>0</v>
      </c>
      <c r="I14556">
        <v>0</v>
      </c>
    </row>
    <row r="14557" spans="1:9" x14ac:dyDescent="0.25">
      <c r="A14557" t="s">
        <v>728</v>
      </c>
      <c r="B14557">
        <v>43977</v>
      </c>
      <c r="C14557" s="593">
        <v>7.2499999999999995E-2</v>
      </c>
      <c r="D14557" t="s">
        <v>1835</v>
      </c>
      <c r="E14557">
        <v>5.7500000000000002E-2</v>
      </c>
      <c r="F14557">
        <v>1.4999999999999999E-2</v>
      </c>
      <c r="G14557">
        <v>0</v>
      </c>
      <c r="H14557">
        <v>0</v>
      </c>
      <c r="I14557">
        <v>0</v>
      </c>
    </row>
    <row r="14558" spans="1:9" x14ac:dyDescent="0.25">
      <c r="A14558" t="s">
        <v>728</v>
      </c>
      <c r="B14558">
        <v>43981</v>
      </c>
      <c r="C14558" s="593">
        <v>7.2499999999999995E-2</v>
      </c>
      <c r="D14558" t="s">
        <v>4886</v>
      </c>
      <c r="E14558">
        <v>5.7500000000000002E-2</v>
      </c>
      <c r="F14558">
        <v>1.4999999999999999E-2</v>
      </c>
      <c r="G14558">
        <v>0</v>
      </c>
      <c r="H14558">
        <v>0</v>
      </c>
      <c r="I14558">
        <v>0</v>
      </c>
    </row>
    <row r="14559" spans="1:9" x14ac:dyDescent="0.25">
      <c r="A14559" t="s">
        <v>728</v>
      </c>
      <c r="B14559">
        <v>43983</v>
      </c>
      <c r="C14559" s="593">
        <v>7.2499999999999995E-2</v>
      </c>
      <c r="D14559" t="s">
        <v>1835</v>
      </c>
      <c r="E14559">
        <v>5.7500000000000002E-2</v>
      </c>
      <c r="F14559">
        <v>1.4999999999999999E-2</v>
      </c>
      <c r="G14559">
        <v>0</v>
      </c>
      <c r="H14559">
        <v>0</v>
      </c>
      <c r="I14559">
        <v>0</v>
      </c>
    </row>
    <row r="14560" spans="1:9" x14ac:dyDescent="0.25">
      <c r="A14560" t="s">
        <v>728</v>
      </c>
      <c r="B14560">
        <v>43984</v>
      </c>
      <c r="C14560" s="593">
        <v>7.2499999999999995E-2</v>
      </c>
      <c r="D14560" t="s">
        <v>1480</v>
      </c>
      <c r="E14560">
        <v>5.7500000000000002E-2</v>
      </c>
      <c r="F14560">
        <v>1.4999999999999999E-2</v>
      </c>
      <c r="G14560">
        <v>0</v>
      </c>
      <c r="H14560">
        <v>0</v>
      </c>
      <c r="I14560">
        <v>0</v>
      </c>
    </row>
    <row r="14561" spans="1:9" x14ac:dyDescent="0.25">
      <c r="A14561" t="s">
        <v>728</v>
      </c>
      <c r="B14561">
        <v>43985</v>
      </c>
      <c r="C14561" s="593">
        <v>7.2499999999999995E-2</v>
      </c>
      <c r="D14561" t="s">
        <v>4887</v>
      </c>
      <c r="E14561">
        <v>5.7500000000000002E-2</v>
      </c>
      <c r="F14561">
        <v>1.4999999999999999E-2</v>
      </c>
      <c r="G14561">
        <v>0</v>
      </c>
      <c r="H14561">
        <v>0</v>
      </c>
      <c r="I14561">
        <v>0</v>
      </c>
    </row>
    <row r="14562" spans="1:9" x14ac:dyDescent="0.25">
      <c r="A14562" t="s">
        <v>728</v>
      </c>
      <c r="B14562">
        <v>43986</v>
      </c>
      <c r="C14562" s="593">
        <v>7.2499999999999995E-2</v>
      </c>
      <c r="D14562" t="s">
        <v>4888</v>
      </c>
      <c r="E14562">
        <v>5.7500000000000002E-2</v>
      </c>
      <c r="F14562">
        <v>1.4999999999999999E-2</v>
      </c>
      <c r="G14562">
        <v>0</v>
      </c>
      <c r="H14562">
        <v>0</v>
      </c>
      <c r="I14562">
        <v>0</v>
      </c>
    </row>
    <row r="14563" spans="1:9" x14ac:dyDescent="0.25">
      <c r="A14563" t="s">
        <v>728</v>
      </c>
      <c r="B14563">
        <v>43988</v>
      </c>
      <c r="C14563" s="593">
        <v>7.2499999999999995E-2</v>
      </c>
      <c r="D14563" t="s">
        <v>4889</v>
      </c>
      <c r="E14563">
        <v>5.7500000000000002E-2</v>
      </c>
      <c r="F14563">
        <v>1.4999999999999999E-2</v>
      </c>
      <c r="G14563">
        <v>0</v>
      </c>
      <c r="H14563">
        <v>0</v>
      </c>
      <c r="I14563">
        <v>0</v>
      </c>
    </row>
    <row r="14564" spans="1:9" x14ac:dyDescent="0.25">
      <c r="A14564" t="s">
        <v>728</v>
      </c>
      <c r="B14564">
        <v>44001</v>
      </c>
      <c r="C14564" s="593">
        <v>6.5000000000000002E-2</v>
      </c>
      <c r="D14564" t="s">
        <v>3781</v>
      </c>
      <c r="E14564">
        <v>5.7500000000000002E-2</v>
      </c>
      <c r="F14564">
        <v>7.4999999999999997E-3</v>
      </c>
      <c r="G14564">
        <v>0</v>
      </c>
      <c r="H14564">
        <v>0</v>
      </c>
      <c r="I14564">
        <v>0</v>
      </c>
    </row>
    <row r="14565" spans="1:9" x14ac:dyDescent="0.25">
      <c r="A14565" t="s">
        <v>728</v>
      </c>
      <c r="B14565">
        <v>44003</v>
      </c>
      <c r="C14565" s="593">
        <v>6.7500000000000004E-2</v>
      </c>
      <c r="D14565" t="s">
        <v>3208</v>
      </c>
      <c r="E14565">
        <v>5.7500000000000002E-2</v>
      </c>
      <c r="F14565">
        <v>0.01</v>
      </c>
      <c r="G14565">
        <v>0</v>
      </c>
      <c r="H14565">
        <v>0</v>
      </c>
      <c r="I14565">
        <v>0</v>
      </c>
    </row>
    <row r="14566" spans="1:9" x14ac:dyDescent="0.25">
      <c r="A14566" t="s">
        <v>728</v>
      </c>
      <c r="B14566">
        <v>44004</v>
      </c>
      <c r="C14566" s="593">
        <v>6.7500000000000004E-2</v>
      </c>
      <c r="D14566" t="s">
        <v>4890</v>
      </c>
      <c r="E14566">
        <v>5.7500000000000002E-2</v>
      </c>
      <c r="F14566">
        <v>0.01</v>
      </c>
      <c r="G14566">
        <v>0</v>
      </c>
      <c r="H14566">
        <v>0</v>
      </c>
      <c r="I14566">
        <v>0</v>
      </c>
    </row>
    <row r="14567" spans="1:9" x14ac:dyDescent="0.25">
      <c r="A14567" t="s">
        <v>728</v>
      </c>
      <c r="B14567">
        <v>44005</v>
      </c>
      <c r="C14567" s="593">
        <v>6.7500000000000004E-2</v>
      </c>
      <c r="D14567" t="s">
        <v>4890</v>
      </c>
      <c r="E14567">
        <v>5.7500000000000002E-2</v>
      </c>
      <c r="F14567">
        <v>0.01</v>
      </c>
      <c r="G14567">
        <v>0</v>
      </c>
      <c r="H14567">
        <v>0</v>
      </c>
      <c r="I14567">
        <v>0</v>
      </c>
    </row>
    <row r="14568" spans="1:9" x14ac:dyDescent="0.25">
      <c r="A14568" t="s">
        <v>728</v>
      </c>
      <c r="B14568">
        <v>44010</v>
      </c>
      <c r="C14568" s="593">
        <v>6.7500000000000004E-2</v>
      </c>
      <c r="D14568" t="s">
        <v>4890</v>
      </c>
      <c r="E14568">
        <v>5.7500000000000002E-2</v>
      </c>
      <c r="F14568">
        <v>0.01</v>
      </c>
      <c r="G14568">
        <v>0</v>
      </c>
      <c r="H14568">
        <v>0</v>
      </c>
      <c r="I14568">
        <v>0</v>
      </c>
    </row>
    <row r="14569" spans="1:9" x14ac:dyDescent="0.25">
      <c r="A14569" t="s">
        <v>728</v>
      </c>
      <c r="B14569">
        <v>44011</v>
      </c>
      <c r="C14569" s="593">
        <v>0.08</v>
      </c>
      <c r="D14569" t="s">
        <v>4891</v>
      </c>
      <c r="E14569">
        <v>5.7500000000000002E-2</v>
      </c>
      <c r="F14569">
        <v>2.2499999999999999E-2</v>
      </c>
      <c r="G14569">
        <v>0</v>
      </c>
      <c r="H14569">
        <v>0</v>
      </c>
      <c r="I14569">
        <v>0</v>
      </c>
    </row>
    <row r="14570" spans="1:9" x14ac:dyDescent="0.25">
      <c r="A14570" t="s">
        <v>728</v>
      </c>
      <c r="B14570">
        <v>44012</v>
      </c>
      <c r="C14570" s="593">
        <v>6.5000000000000002E-2</v>
      </c>
      <c r="D14570" t="s">
        <v>4892</v>
      </c>
      <c r="E14570">
        <v>5.7500000000000002E-2</v>
      </c>
      <c r="F14570">
        <v>7.4999999999999997E-3</v>
      </c>
      <c r="G14570">
        <v>0</v>
      </c>
      <c r="H14570">
        <v>0</v>
      </c>
      <c r="I14570">
        <v>0</v>
      </c>
    </row>
    <row r="14571" spans="1:9" x14ac:dyDescent="0.25">
      <c r="A14571" t="s">
        <v>728</v>
      </c>
      <c r="B14571">
        <v>44017</v>
      </c>
      <c r="C14571" s="593">
        <v>0.08</v>
      </c>
      <c r="D14571" t="s">
        <v>4893</v>
      </c>
      <c r="E14571">
        <v>5.7500000000000002E-2</v>
      </c>
      <c r="F14571">
        <v>2.2499999999999999E-2</v>
      </c>
      <c r="G14571">
        <v>0</v>
      </c>
      <c r="H14571">
        <v>0</v>
      </c>
      <c r="I14571">
        <v>0</v>
      </c>
    </row>
    <row r="14572" spans="1:9" x14ac:dyDescent="0.25">
      <c r="A14572" t="s">
        <v>728</v>
      </c>
      <c r="B14572">
        <v>44021</v>
      </c>
      <c r="C14572" s="593">
        <v>6.7500000000000004E-2</v>
      </c>
      <c r="D14572" t="s">
        <v>4894</v>
      </c>
      <c r="E14572">
        <v>5.7500000000000002E-2</v>
      </c>
      <c r="F14572">
        <v>0.01</v>
      </c>
      <c r="G14572">
        <v>0</v>
      </c>
      <c r="H14572">
        <v>0</v>
      </c>
      <c r="I14572">
        <v>0</v>
      </c>
    </row>
    <row r="14573" spans="1:9" x14ac:dyDescent="0.25">
      <c r="A14573" t="s">
        <v>728</v>
      </c>
      <c r="B14573">
        <v>44022</v>
      </c>
      <c r="C14573" s="593">
        <v>0.08</v>
      </c>
      <c r="D14573" t="s">
        <v>4895</v>
      </c>
      <c r="E14573">
        <v>5.7500000000000002E-2</v>
      </c>
      <c r="F14573">
        <v>2.2499999999999999E-2</v>
      </c>
      <c r="G14573">
        <v>0</v>
      </c>
      <c r="H14573">
        <v>0</v>
      </c>
      <c r="I14573">
        <v>0</v>
      </c>
    </row>
    <row r="14574" spans="1:9" x14ac:dyDescent="0.25">
      <c r="A14574" t="s">
        <v>728</v>
      </c>
      <c r="B14574">
        <v>44023</v>
      </c>
      <c r="C14574" s="593">
        <v>0.08</v>
      </c>
      <c r="D14574" t="s">
        <v>4895</v>
      </c>
      <c r="E14574">
        <v>5.7500000000000002E-2</v>
      </c>
      <c r="F14574">
        <v>2.2499999999999999E-2</v>
      </c>
      <c r="G14574">
        <v>0</v>
      </c>
      <c r="H14574">
        <v>0</v>
      </c>
      <c r="I14574">
        <v>0</v>
      </c>
    </row>
    <row r="14575" spans="1:9" x14ac:dyDescent="0.25">
      <c r="A14575" t="s">
        <v>728</v>
      </c>
      <c r="B14575">
        <v>44024</v>
      </c>
      <c r="C14575" s="593">
        <v>7.2499999999999995E-2</v>
      </c>
      <c r="D14575" t="s">
        <v>1944</v>
      </c>
      <c r="E14575">
        <v>5.7500000000000002E-2</v>
      </c>
      <c r="F14575">
        <v>1.4999999999999999E-2</v>
      </c>
      <c r="G14575">
        <v>0</v>
      </c>
      <c r="H14575">
        <v>0</v>
      </c>
      <c r="I14575">
        <v>0</v>
      </c>
    </row>
    <row r="14576" spans="1:9" x14ac:dyDescent="0.25">
      <c r="A14576" t="s">
        <v>728</v>
      </c>
      <c r="B14576">
        <v>44026</v>
      </c>
      <c r="C14576" s="593">
        <v>6.7500000000000004E-2</v>
      </c>
      <c r="D14576" t="s">
        <v>4894</v>
      </c>
      <c r="E14576">
        <v>5.7500000000000002E-2</v>
      </c>
      <c r="F14576">
        <v>0.01</v>
      </c>
      <c r="G14576">
        <v>0</v>
      </c>
      <c r="H14576">
        <v>0</v>
      </c>
      <c r="I14576">
        <v>0</v>
      </c>
    </row>
    <row r="14577" spans="1:9" x14ac:dyDescent="0.25">
      <c r="A14577" t="s">
        <v>728</v>
      </c>
      <c r="B14577">
        <v>44028</v>
      </c>
      <c r="C14577" s="593">
        <v>0.08</v>
      </c>
      <c r="D14577" t="s">
        <v>4893</v>
      </c>
      <c r="E14577">
        <v>5.7500000000000002E-2</v>
      </c>
      <c r="F14577">
        <v>2.2499999999999999E-2</v>
      </c>
      <c r="G14577">
        <v>0</v>
      </c>
      <c r="H14577">
        <v>0</v>
      </c>
      <c r="I14577">
        <v>0</v>
      </c>
    </row>
    <row r="14578" spans="1:9" x14ac:dyDescent="0.25">
      <c r="A14578" t="s">
        <v>728</v>
      </c>
      <c r="B14578">
        <v>44030</v>
      </c>
      <c r="C14578" s="593">
        <v>6.7500000000000004E-2</v>
      </c>
      <c r="D14578" t="s">
        <v>4896</v>
      </c>
      <c r="E14578">
        <v>5.7500000000000002E-2</v>
      </c>
      <c r="F14578">
        <v>0.01</v>
      </c>
      <c r="G14578">
        <v>0</v>
      </c>
      <c r="H14578">
        <v>0</v>
      </c>
      <c r="I14578">
        <v>0</v>
      </c>
    </row>
    <row r="14579" spans="1:9" x14ac:dyDescent="0.25">
      <c r="A14579" t="s">
        <v>728</v>
      </c>
      <c r="B14579">
        <v>44032</v>
      </c>
      <c r="C14579" s="593">
        <v>6.7500000000000004E-2</v>
      </c>
      <c r="D14579" t="s">
        <v>4890</v>
      </c>
      <c r="E14579">
        <v>5.7500000000000002E-2</v>
      </c>
      <c r="F14579">
        <v>0.01</v>
      </c>
      <c r="G14579">
        <v>0</v>
      </c>
      <c r="H14579">
        <v>0</v>
      </c>
      <c r="I14579">
        <v>0</v>
      </c>
    </row>
    <row r="14580" spans="1:9" x14ac:dyDescent="0.25">
      <c r="A14580" t="s">
        <v>728</v>
      </c>
      <c r="B14580">
        <v>44033</v>
      </c>
      <c r="C14580" s="593">
        <v>6.7500000000000004E-2</v>
      </c>
      <c r="D14580" t="s">
        <v>4894</v>
      </c>
      <c r="E14580">
        <v>5.7500000000000002E-2</v>
      </c>
      <c r="F14580">
        <v>0.01</v>
      </c>
      <c r="G14580">
        <v>0</v>
      </c>
      <c r="H14580">
        <v>0</v>
      </c>
      <c r="I14580">
        <v>0</v>
      </c>
    </row>
    <row r="14581" spans="1:9" x14ac:dyDescent="0.25">
      <c r="A14581" t="s">
        <v>728</v>
      </c>
      <c r="B14581">
        <v>44035</v>
      </c>
      <c r="C14581" s="593">
        <v>6.5000000000000002E-2</v>
      </c>
      <c r="D14581" t="s">
        <v>3889</v>
      </c>
      <c r="E14581">
        <v>5.7500000000000002E-2</v>
      </c>
      <c r="F14581">
        <v>7.4999999999999997E-3</v>
      </c>
      <c r="G14581">
        <v>0</v>
      </c>
      <c r="H14581">
        <v>0</v>
      </c>
      <c r="I14581">
        <v>0</v>
      </c>
    </row>
    <row r="14582" spans="1:9" x14ac:dyDescent="0.25">
      <c r="A14582" t="s">
        <v>728</v>
      </c>
      <c r="B14582">
        <v>44036</v>
      </c>
      <c r="C14582" s="593">
        <v>6.5000000000000002E-2</v>
      </c>
      <c r="D14582" t="s">
        <v>4897</v>
      </c>
      <c r="E14582">
        <v>5.7500000000000002E-2</v>
      </c>
      <c r="F14582">
        <v>7.4999999999999997E-3</v>
      </c>
      <c r="G14582">
        <v>0</v>
      </c>
      <c r="H14582">
        <v>0</v>
      </c>
      <c r="I14582">
        <v>0</v>
      </c>
    </row>
    <row r="14583" spans="1:9" x14ac:dyDescent="0.25">
      <c r="A14583" t="s">
        <v>728</v>
      </c>
      <c r="B14583">
        <v>44039</v>
      </c>
      <c r="C14583" s="593">
        <v>6.5000000000000002E-2</v>
      </c>
      <c r="D14583" t="s">
        <v>4898</v>
      </c>
      <c r="E14583">
        <v>5.7500000000000002E-2</v>
      </c>
      <c r="F14583">
        <v>7.4999999999999997E-3</v>
      </c>
      <c r="G14583">
        <v>0</v>
      </c>
      <c r="H14583">
        <v>0</v>
      </c>
      <c r="I14583">
        <v>0</v>
      </c>
    </row>
    <row r="14584" spans="1:9" x14ac:dyDescent="0.25">
      <c r="A14584" t="s">
        <v>728</v>
      </c>
      <c r="B14584">
        <v>44040</v>
      </c>
      <c r="C14584" s="593">
        <v>0.08</v>
      </c>
      <c r="D14584" t="s">
        <v>4899</v>
      </c>
      <c r="E14584">
        <v>5.7500000000000002E-2</v>
      </c>
      <c r="F14584">
        <v>2.2499999999999999E-2</v>
      </c>
      <c r="G14584">
        <v>0</v>
      </c>
      <c r="H14584">
        <v>0</v>
      </c>
      <c r="I14584">
        <v>0</v>
      </c>
    </row>
    <row r="14585" spans="1:9" x14ac:dyDescent="0.25">
      <c r="A14585" t="s">
        <v>728</v>
      </c>
      <c r="B14585">
        <v>44041</v>
      </c>
      <c r="C14585" s="593">
        <v>7.2499999999999995E-2</v>
      </c>
      <c r="D14585" t="s">
        <v>1944</v>
      </c>
      <c r="E14585">
        <v>5.7500000000000002E-2</v>
      </c>
      <c r="F14585">
        <v>1.4999999999999999E-2</v>
      </c>
      <c r="G14585">
        <v>0</v>
      </c>
      <c r="H14585">
        <v>0</v>
      </c>
      <c r="I14585">
        <v>0</v>
      </c>
    </row>
    <row r="14586" spans="1:9" x14ac:dyDescent="0.25">
      <c r="A14586" t="s">
        <v>728</v>
      </c>
      <c r="B14586">
        <v>44044</v>
      </c>
      <c r="C14586" s="593">
        <v>6.7500000000000004E-2</v>
      </c>
      <c r="D14586" t="s">
        <v>4900</v>
      </c>
      <c r="E14586">
        <v>5.7500000000000002E-2</v>
      </c>
      <c r="F14586">
        <v>0.01</v>
      </c>
      <c r="G14586">
        <v>0</v>
      </c>
      <c r="H14586">
        <v>0</v>
      </c>
      <c r="I14586">
        <v>0</v>
      </c>
    </row>
    <row r="14587" spans="1:9" x14ac:dyDescent="0.25">
      <c r="A14587" t="s">
        <v>728</v>
      </c>
      <c r="B14587">
        <v>44045</v>
      </c>
      <c r="C14587" s="593">
        <v>7.2499999999999995E-2</v>
      </c>
      <c r="D14587" t="s">
        <v>4901</v>
      </c>
      <c r="E14587">
        <v>5.7500000000000002E-2</v>
      </c>
      <c r="F14587">
        <v>1.4999999999999999E-2</v>
      </c>
      <c r="G14587">
        <v>0</v>
      </c>
      <c r="H14587">
        <v>0</v>
      </c>
      <c r="I14587">
        <v>0</v>
      </c>
    </row>
    <row r="14588" spans="1:9" x14ac:dyDescent="0.25">
      <c r="A14588" t="s">
        <v>728</v>
      </c>
      <c r="B14588">
        <v>44046</v>
      </c>
      <c r="C14588" s="593">
        <v>6.7500000000000004E-2</v>
      </c>
      <c r="D14588" t="s">
        <v>4890</v>
      </c>
      <c r="E14588">
        <v>5.7500000000000002E-2</v>
      </c>
      <c r="F14588">
        <v>0.01</v>
      </c>
      <c r="G14588">
        <v>0</v>
      </c>
      <c r="H14588">
        <v>0</v>
      </c>
      <c r="I14588">
        <v>0</v>
      </c>
    </row>
    <row r="14589" spans="1:9" x14ac:dyDescent="0.25">
      <c r="A14589" t="s">
        <v>728</v>
      </c>
      <c r="B14589">
        <v>44047</v>
      </c>
      <c r="C14589" s="593">
        <v>6.7500000000000004E-2</v>
      </c>
      <c r="D14589" t="s">
        <v>4890</v>
      </c>
      <c r="E14589">
        <v>5.7500000000000002E-2</v>
      </c>
      <c r="F14589">
        <v>0.01</v>
      </c>
      <c r="G14589">
        <v>0</v>
      </c>
      <c r="H14589">
        <v>0</v>
      </c>
      <c r="I14589">
        <v>0</v>
      </c>
    </row>
    <row r="14590" spans="1:9" x14ac:dyDescent="0.25">
      <c r="A14590" t="s">
        <v>728</v>
      </c>
      <c r="B14590">
        <v>44048</v>
      </c>
      <c r="C14590" s="593">
        <v>6.7500000000000004E-2</v>
      </c>
      <c r="D14590" t="s">
        <v>4896</v>
      </c>
      <c r="E14590">
        <v>5.7500000000000002E-2</v>
      </c>
      <c r="F14590">
        <v>0.01</v>
      </c>
      <c r="G14590">
        <v>0</v>
      </c>
      <c r="H14590">
        <v>0</v>
      </c>
      <c r="I14590">
        <v>0</v>
      </c>
    </row>
    <row r="14591" spans="1:9" x14ac:dyDescent="0.25">
      <c r="A14591" t="s">
        <v>728</v>
      </c>
      <c r="B14591">
        <v>44049</v>
      </c>
      <c r="C14591" s="593">
        <v>6.5000000000000002E-2</v>
      </c>
      <c r="D14591" t="s">
        <v>4902</v>
      </c>
      <c r="E14591">
        <v>5.7500000000000002E-2</v>
      </c>
      <c r="F14591">
        <v>7.4999999999999997E-3</v>
      </c>
      <c r="G14591">
        <v>0</v>
      </c>
      <c r="H14591">
        <v>0</v>
      </c>
      <c r="I14591">
        <v>0</v>
      </c>
    </row>
    <row r="14592" spans="1:9" x14ac:dyDescent="0.25">
      <c r="A14592" t="s">
        <v>728</v>
      </c>
      <c r="B14592">
        <v>44050</v>
      </c>
      <c r="C14592" s="593">
        <v>6.5000000000000002E-2</v>
      </c>
      <c r="D14592" t="s">
        <v>2705</v>
      </c>
      <c r="E14592">
        <v>5.7500000000000002E-2</v>
      </c>
      <c r="F14592">
        <v>7.4999999999999997E-3</v>
      </c>
      <c r="G14592">
        <v>0</v>
      </c>
      <c r="H14592">
        <v>0</v>
      </c>
      <c r="I14592">
        <v>0</v>
      </c>
    </row>
    <row r="14593" spans="1:9" x14ac:dyDescent="0.25">
      <c r="A14593" t="s">
        <v>728</v>
      </c>
      <c r="B14593">
        <v>44052</v>
      </c>
      <c r="C14593" s="593">
        <v>6.5000000000000002E-2</v>
      </c>
      <c r="D14593" t="s">
        <v>4903</v>
      </c>
      <c r="E14593">
        <v>5.7500000000000002E-2</v>
      </c>
      <c r="F14593">
        <v>7.4999999999999997E-3</v>
      </c>
      <c r="G14593">
        <v>0</v>
      </c>
      <c r="H14593">
        <v>0</v>
      </c>
      <c r="I14593">
        <v>0</v>
      </c>
    </row>
    <row r="14594" spans="1:9" x14ac:dyDescent="0.25">
      <c r="A14594" t="s">
        <v>728</v>
      </c>
      <c r="B14594">
        <v>44053</v>
      </c>
      <c r="C14594" s="593">
        <v>6.5000000000000002E-2</v>
      </c>
      <c r="D14594" t="s">
        <v>3781</v>
      </c>
      <c r="E14594">
        <v>5.7500000000000002E-2</v>
      </c>
      <c r="F14594">
        <v>7.4999999999999997E-3</v>
      </c>
      <c r="G14594">
        <v>0</v>
      </c>
      <c r="H14594">
        <v>0</v>
      </c>
      <c r="I14594">
        <v>0</v>
      </c>
    </row>
    <row r="14595" spans="1:9" x14ac:dyDescent="0.25">
      <c r="A14595" t="s">
        <v>728</v>
      </c>
      <c r="B14595">
        <v>44054</v>
      </c>
      <c r="C14595" s="593">
        <v>6.5000000000000002E-2</v>
      </c>
      <c r="D14595" t="s">
        <v>4903</v>
      </c>
      <c r="E14595">
        <v>5.7500000000000002E-2</v>
      </c>
      <c r="F14595">
        <v>7.4999999999999997E-3</v>
      </c>
      <c r="G14595">
        <v>0</v>
      </c>
      <c r="H14595">
        <v>0</v>
      </c>
      <c r="I14595">
        <v>0</v>
      </c>
    </row>
    <row r="14596" spans="1:9" x14ac:dyDescent="0.25">
      <c r="A14596" t="s">
        <v>728</v>
      </c>
      <c r="B14596">
        <v>44055</v>
      </c>
      <c r="C14596" s="593">
        <v>6.5000000000000002E-2</v>
      </c>
      <c r="D14596" t="s">
        <v>4903</v>
      </c>
      <c r="E14596">
        <v>5.7500000000000002E-2</v>
      </c>
      <c r="F14596">
        <v>7.4999999999999997E-3</v>
      </c>
      <c r="G14596">
        <v>0</v>
      </c>
      <c r="H14596">
        <v>0</v>
      </c>
      <c r="I14596">
        <v>0</v>
      </c>
    </row>
    <row r="14597" spans="1:9" x14ac:dyDescent="0.25">
      <c r="A14597" t="s">
        <v>728</v>
      </c>
      <c r="B14597">
        <v>44056</v>
      </c>
      <c r="C14597" s="593">
        <v>0.08</v>
      </c>
      <c r="D14597" t="s">
        <v>4904</v>
      </c>
      <c r="E14597">
        <v>5.7500000000000002E-2</v>
      </c>
      <c r="F14597">
        <v>2.2499999999999999E-2</v>
      </c>
      <c r="G14597">
        <v>0</v>
      </c>
      <c r="H14597">
        <v>0</v>
      </c>
      <c r="I14597">
        <v>0</v>
      </c>
    </row>
    <row r="14598" spans="1:9" x14ac:dyDescent="0.25">
      <c r="A14598" t="s">
        <v>728</v>
      </c>
      <c r="B14598">
        <v>44057</v>
      </c>
      <c r="C14598" s="593">
        <v>7.2499999999999995E-2</v>
      </c>
      <c r="D14598" t="s">
        <v>1944</v>
      </c>
      <c r="E14598">
        <v>5.7500000000000002E-2</v>
      </c>
      <c r="F14598">
        <v>1.4999999999999999E-2</v>
      </c>
      <c r="G14598">
        <v>0</v>
      </c>
      <c r="H14598">
        <v>0</v>
      </c>
      <c r="I14598">
        <v>0</v>
      </c>
    </row>
    <row r="14599" spans="1:9" x14ac:dyDescent="0.25">
      <c r="A14599" t="s">
        <v>728</v>
      </c>
      <c r="B14599">
        <v>44060</v>
      </c>
      <c r="C14599" s="593">
        <v>7.2499999999999995E-2</v>
      </c>
      <c r="D14599" t="s">
        <v>1944</v>
      </c>
      <c r="E14599">
        <v>5.7500000000000002E-2</v>
      </c>
      <c r="F14599">
        <v>1.4999999999999999E-2</v>
      </c>
      <c r="G14599">
        <v>0</v>
      </c>
      <c r="H14599">
        <v>0</v>
      </c>
      <c r="I14599">
        <v>0</v>
      </c>
    </row>
    <row r="14600" spans="1:9" x14ac:dyDescent="0.25">
      <c r="A14600" t="s">
        <v>728</v>
      </c>
      <c r="B14600">
        <v>44061</v>
      </c>
      <c r="C14600" s="593">
        <v>7.2499999999999995E-2</v>
      </c>
      <c r="D14600" t="s">
        <v>3482</v>
      </c>
      <c r="E14600">
        <v>5.7500000000000002E-2</v>
      </c>
      <c r="F14600">
        <v>1.4999999999999999E-2</v>
      </c>
      <c r="G14600">
        <v>0</v>
      </c>
      <c r="H14600">
        <v>0</v>
      </c>
      <c r="I14600">
        <v>0</v>
      </c>
    </row>
    <row r="14601" spans="1:9" x14ac:dyDescent="0.25">
      <c r="A14601" t="s">
        <v>728</v>
      </c>
      <c r="B14601">
        <v>44062</v>
      </c>
      <c r="C14601" s="593">
        <v>6.7500000000000004E-2</v>
      </c>
      <c r="D14601" t="s">
        <v>3806</v>
      </c>
      <c r="E14601">
        <v>5.7500000000000002E-2</v>
      </c>
      <c r="F14601">
        <v>0.01</v>
      </c>
      <c r="G14601">
        <v>0</v>
      </c>
      <c r="H14601">
        <v>0</v>
      </c>
      <c r="I14601">
        <v>0</v>
      </c>
    </row>
    <row r="14602" spans="1:9" x14ac:dyDescent="0.25">
      <c r="A14602" t="s">
        <v>728</v>
      </c>
      <c r="B14602">
        <v>44064</v>
      </c>
      <c r="C14602" s="593">
        <v>6.7500000000000004E-2</v>
      </c>
      <c r="D14602" t="s">
        <v>4890</v>
      </c>
      <c r="E14602">
        <v>5.7500000000000002E-2</v>
      </c>
      <c r="F14602">
        <v>0.01</v>
      </c>
      <c r="G14602">
        <v>0</v>
      </c>
      <c r="H14602">
        <v>0</v>
      </c>
      <c r="I14602">
        <v>0</v>
      </c>
    </row>
    <row r="14603" spans="1:9" x14ac:dyDescent="0.25">
      <c r="A14603" t="s">
        <v>728</v>
      </c>
      <c r="B14603">
        <v>44065</v>
      </c>
      <c r="C14603" s="593">
        <v>6.7500000000000004E-2</v>
      </c>
      <c r="D14603" t="s">
        <v>4894</v>
      </c>
      <c r="E14603">
        <v>5.7500000000000002E-2</v>
      </c>
      <c r="F14603">
        <v>0.01</v>
      </c>
      <c r="G14603">
        <v>0</v>
      </c>
      <c r="H14603">
        <v>0</v>
      </c>
      <c r="I14603">
        <v>0</v>
      </c>
    </row>
    <row r="14604" spans="1:9" x14ac:dyDescent="0.25">
      <c r="A14604" t="s">
        <v>728</v>
      </c>
      <c r="B14604">
        <v>44067</v>
      </c>
      <c r="C14604" s="593">
        <v>0.08</v>
      </c>
      <c r="D14604" t="s">
        <v>4905</v>
      </c>
      <c r="E14604">
        <v>5.7500000000000002E-2</v>
      </c>
      <c r="F14604">
        <v>2.2499999999999999E-2</v>
      </c>
      <c r="G14604">
        <v>0</v>
      </c>
      <c r="H14604">
        <v>0</v>
      </c>
      <c r="I14604">
        <v>0</v>
      </c>
    </row>
    <row r="14605" spans="1:9" x14ac:dyDescent="0.25">
      <c r="A14605" t="s">
        <v>728</v>
      </c>
      <c r="B14605">
        <v>44068</v>
      </c>
      <c r="C14605" s="593">
        <v>6.7500000000000004E-2</v>
      </c>
      <c r="D14605" t="s">
        <v>4906</v>
      </c>
      <c r="E14605">
        <v>5.7500000000000002E-2</v>
      </c>
      <c r="F14605">
        <v>0.01</v>
      </c>
      <c r="G14605">
        <v>0</v>
      </c>
      <c r="H14605">
        <v>0</v>
      </c>
      <c r="I14605">
        <v>0</v>
      </c>
    </row>
    <row r="14606" spans="1:9" x14ac:dyDescent="0.25">
      <c r="A14606" t="s">
        <v>728</v>
      </c>
      <c r="B14606">
        <v>44070</v>
      </c>
      <c r="C14606" s="593">
        <v>0.08</v>
      </c>
      <c r="D14606" t="s">
        <v>4891</v>
      </c>
      <c r="E14606">
        <v>5.7500000000000002E-2</v>
      </c>
      <c r="F14606">
        <v>2.2499999999999999E-2</v>
      </c>
      <c r="G14606">
        <v>0</v>
      </c>
      <c r="H14606">
        <v>0</v>
      </c>
      <c r="I14606">
        <v>0</v>
      </c>
    </row>
    <row r="14607" spans="1:9" x14ac:dyDescent="0.25">
      <c r="A14607" t="s">
        <v>728</v>
      </c>
      <c r="B14607">
        <v>44072</v>
      </c>
      <c r="C14607" s="593">
        <v>6.7500000000000004E-2</v>
      </c>
      <c r="D14607" t="s">
        <v>4894</v>
      </c>
      <c r="E14607">
        <v>5.7500000000000002E-2</v>
      </c>
      <c r="F14607">
        <v>0.01</v>
      </c>
      <c r="G14607">
        <v>0</v>
      </c>
      <c r="H14607">
        <v>0</v>
      </c>
      <c r="I14607">
        <v>0</v>
      </c>
    </row>
    <row r="14608" spans="1:9" x14ac:dyDescent="0.25">
      <c r="A14608" t="s">
        <v>728</v>
      </c>
      <c r="B14608">
        <v>44073</v>
      </c>
      <c r="C14608" s="593">
        <v>6.7500000000000004E-2</v>
      </c>
      <c r="D14608" t="s">
        <v>4894</v>
      </c>
      <c r="E14608">
        <v>5.7500000000000002E-2</v>
      </c>
      <c r="F14608">
        <v>0.01</v>
      </c>
      <c r="G14608">
        <v>0</v>
      </c>
      <c r="H14608">
        <v>0</v>
      </c>
      <c r="I14608">
        <v>0</v>
      </c>
    </row>
    <row r="14609" spans="1:9" x14ac:dyDescent="0.25">
      <c r="A14609" t="s">
        <v>728</v>
      </c>
      <c r="B14609">
        <v>44074</v>
      </c>
      <c r="C14609" s="593">
        <v>6.5000000000000002E-2</v>
      </c>
      <c r="D14609" t="s">
        <v>4902</v>
      </c>
      <c r="E14609">
        <v>5.7500000000000002E-2</v>
      </c>
      <c r="F14609">
        <v>7.4999999999999997E-3</v>
      </c>
      <c r="G14609">
        <v>0</v>
      </c>
      <c r="H14609">
        <v>0</v>
      </c>
      <c r="I14609">
        <v>0</v>
      </c>
    </row>
    <row r="14610" spans="1:9" x14ac:dyDescent="0.25">
      <c r="A14610" t="s">
        <v>728</v>
      </c>
      <c r="B14610">
        <v>44076</v>
      </c>
      <c r="C14610" s="593">
        <v>6.7500000000000004E-2</v>
      </c>
      <c r="D14610" t="s">
        <v>4907</v>
      </c>
      <c r="E14610">
        <v>5.7500000000000002E-2</v>
      </c>
      <c r="F14610">
        <v>0.01</v>
      </c>
      <c r="G14610">
        <v>0</v>
      </c>
      <c r="H14610">
        <v>0</v>
      </c>
      <c r="I14610">
        <v>0</v>
      </c>
    </row>
    <row r="14611" spans="1:9" x14ac:dyDescent="0.25">
      <c r="A14611" t="s">
        <v>728</v>
      </c>
      <c r="B14611">
        <v>44077</v>
      </c>
      <c r="C14611" s="593">
        <v>7.2499999999999995E-2</v>
      </c>
      <c r="D14611" t="s">
        <v>4908</v>
      </c>
      <c r="E14611">
        <v>5.7500000000000002E-2</v>
      </c>
      <c r="F14611">
        <v>1.4999999999999999E-2</v>
      </c>
      <c r="G14611">
        <v>0</v>
      </c>
      <c r="H14611">
        <v>0</v>
      </c>
      <c r="I14611">
        <v>0</v>
      </c>
    </row>
    <row r="14612" spans="1:9" x14ac:dyDescent="0.25">
      <c r="A14612" t="s">
        <v>728</v>
      </c>
      <c r="B14612">
        <v>44080</v>
      </c>
      <c r="C14612" s="593">
        <v>6.7500000000000004E-2</v>
      </c>
      <c r="D14612" t="s">
        <v>4894</v>
      </c>
      <c r="E14612">
        <v>5.7500000000000002E-2</v>
      </c>
      <c r="F14612">
        <v>0.01</v>
      </c>
      <c r="G14612">
        <v>0</v>
      </c>
      <c r="H14612">
        <v>0</v>
      </c>
      <c r="I14612">
        <v>0</v>
      </c>
    </row>
    <row r="14613" spans="1:9" x14ac:dyDescent="0.25">
      <c r="A14613" t="s">
        <v>728</v>
      </c>
      <c r="B14613">
        <v>44081</v>
      </c>
      <c r="C14613" s="593">
        <v>7.2499999999999995E-2</v>
      </c>
      <c r="D14613" t="s">
        <v>1944</v>
      </c>
      <c r="E14613">
        <v>5.7500000000000002E-2</v>
      </c>
      <c r="F14613">
        <v>1.4999999999999999E-2</v>
      </c>
      <c r="G14613">
        <v>0</v>
      </c>
      <c r="H14613">
        <v>0</v>
      </c>
      <c r="I14613">
        <v>0</v>
      </c>
    </row>
    <row r="14614" spans="1:9" x14ac:dyDescent="0.25">
      <c r="A14614" t="s">
        <v>728</v>
      </c>
      <c r="B14614">
        <v>44082</v>
      </c>
      <c r="C14614" s="593">
        <v>6.7500000000000004E-2</v>
      </c>
      <c r="D14614" t="s">
        <v>4890</v>
      </c>
      <c r="E14614">
        <v>5.7500000000000002E-2</v>
      </c>
      <c r="F14614">
        <v>0.01</v>
      </c>
      <c r="G14614">
        <v>0</v>
      </c>
      <c r="H14614">
        <v>0</v>
      </c>
      <c r="I14614">
        <v>0</v>
      </c>
    </row>
    <row r="14615" spans="1:9" x14ac:dyDescent="0.25">
      <c r="A14615" t="s">
        <v>728</v>
      </c>
      <c r="B14615">
        <v>44084</v>
      </c>
      <c r="C14615" s="593">
        <v>6.7500000000000004E-2</v>
      </c>
      <c r="D14615" t="s">
        <v>4890</v>
      </c>
      <c r="E14615">
        <v>5.7500000000000002E-2</v>
      </c>
      <c r="F14615">
        <v>0.01</v>
      </c>
      <c r="G14615">
        <v>0</v>
      </c>
      <c r="H14615">
        <v>0</v>
      </c>
      <c r="I14615">
        <v>0</v>
      </c>
    </row>
    <row r="14616" spans="1:9" x14ac:dyDescent="0.25">
      <c r="A14616" t="s">
        <v>728</v>
      </c>
      <c r="B14616">
        <v>44085</v>
      </c>
      <c r="C14616" s="593">
        <v>6.7500000000000004E-2</v>
      </c>
      <c r="D14616" t="s">
        <v>4909</v>
      </c>
      <c r="E14616">
        <v>5.7500000000000002E-2</v>
      </c>
      <c r="F14616">
        <v>0.01</v>
      </c>
      <c r="G14616">
        <v>0</v>
      </c>
      <c r="H14616">
        <v>0</v>
      </c>
      <c r="I14616">
        <v>0</v>
      </c>
    </row>
    <row r="14617" spans="1:9" x14ac:dyDescent="0.25">
      <c r="A14617" t="s">
        <v>728</v>
      </c>
      <c r="B14617">
        <v>44086</v>
      </c>
      <c r="C14617" s="593">
        <v>7.2499999999999995E-2</v>
      </c>
      <c r="D14617" t="s">
        <v>1944</v>
      </c>
      <c r="E14617">
        <v>5.7500000000000002E-2</v>
      </c>
      <c r="F14617">
        <v>1.4999999999999999E-2</v>
      </c>
      <c r="G14617">
        <v>0</v>
      </c>
      <c r="H14617">
        <v>0</v>
      </c>
      <c r="I14617">
        <v>0</v>
      </c>
    </row>
    <row r="14618" spans="1:9" x14ac:dyDescent="0.25">
      <c r="A14618" t="s">
        <v>728</v>
      </c>
      <c r="B14618">
        <v>44087</v>
      </c>
      <c r="C14618" s="593">
        <v>0.08</v>
      </c>
      <c r="D14618" t="s">
        <v>4910</v>
      </c>
      <c r="E14618">
        <v>5.7500000000000002E-2</v>
      </c>
      <c r="F14618">
        <v>2.2499999999999999E-2</v>
      </c>
      <c r="G14618">
        <v>0</v>
      </c>
      <c r="H14618">
        <v>0</v>
      </c>
      <c r="I14618">
        <v>0</v>
      </c>
    </row>
    <row r="14619" spans="1:9" x14ac:dyDescent="0.25">
      <c r="A14619" t="s">
        <v>728</v>
      </c>
      <c r="B14619">
        <v>44088</v>
      </c>
      <c r="C14619" s="593">
        <v>6.7500000000000004E-2</v>
      </c>
      <c r="D14619" t="s">
        <v>4890</v>
      </c>
      <c r="E14619">
        <v>5.7500000000000002E-2</v>
      </c>
      <c r="F14619">
        <v>0.01</v>
      </c>
      <c r="G14619">
        <v>0</v>
      </c>
      <c r="H14619">
        <v>0</v>
      </c>
      <c r="I14619">
        <v>0</v>
      </c>
    </row>
    <row r="14620" spans="1:9" x14ac:dyDescent="0.25">
      <c r="A14620" t="s">
        <v>728</v>
      </c>
      <c r="B14620">
        <v>44089</v>
      </c>
      <c r="C14620" s="593">
        <v>6.7500000000000004E-2</v>
      </c>
      <c r="D14620" t="s">
        <v>3170</v>
      </c>
      <c r="E14620">
        <v>5.7500000000000002E-2</v>
      </c>
      <c r="F14620">
        <v>0.01</v>
      </c>
      <c r="G14620">
        <v>0</v>
      </c>
      <c r="H14620">
        <v>0</v>
      </c>
      <c r="I14620">
        <v>0</v>
      </c>
    </row>
    <row r="14621" spans="1:9" x14ac:dyDescent="0.25">
      <c r="A14621" t="s">
        <v>728</v>
      </c>
      <c r="B14621">
        <v>44090</v>
      </c>
      <c r="C14621" s="593">
        <v>6.7500000000000004E-2</v>
      </c>
      <c r="D14621" t="s">
        <v>4900</v>
      </c>
      <c r="E14621">
        <v>5.7500000000000002E-2</v>
      </c>
      <c r="F14621">
        <v>0.01</v>
      </c>
      <c r="G14621">
        <v>0</v>
      </c>
      <c r="H14621">
        <v>0</v>
      </c>
      <c r="I14621">
        <v>0</v>
      </c>
    </row>
    <row r="14622" spans="1:9" x14ac:dyDescent="0.25">
      <c r="A14622" t="s">
        <v>728</v>
      </c>
      <c r="B14622">
        <v>44092</v>
      </c>
      <c r="C14622" s="593">
        <v>0.08</v>
      </c>
      <c r="D14622" t="s">
        <v>4911</v>
      </c>
      <c r="E14622">
        <v>5.7500000000000002E-2</v>
      </c>
      <c r="F14622">
        <v>2.2499999999999999E-2</v>
      </c>
      <c r="G14622">
        <v>0</v>
      </c>
      <c r="H14622">
        <v>0</v>
      </c>
      <c r="I14622">
        <v>0</v>
      </c>
    </row>
    <row r="14623" spans="1:9" x14ac:dyDescent="0.25">
      <c r="A14623" t="s">
        <v>728</v>
      </c>
      <c r="B14623">
        <v>44093</v>
      </c>
      <c r="C14623" s="593">
        <v>6.7500000000000004E-2</v>
      </c>
      <c r="D14623" t="s">
        <v>4890</v>
      </c>
      <c r="E14623">
        <v>5.7500000000000002E-2</v>
      </c>
      <c r="F14623">
        <v>0.01</v>
      </c>
      <c r="G14623">
        <v>0</v>
      </c>
      <c r="H14623">
        <v>0</v>
      </c>
      <c r="I14623">
        <v>0</v>
      </c>
    </row>
    <row r="14624" spans="1:9" x14ac:dyDescent="0.25">
      <c r="A14624" t="s">
        <v>728</v>
      </c>
      <c r="B14624">
        <v>44094</v>
      </c>
      <c r="C14624" s="593">
        <v>0.08</v>
      </c>
      <c r="D14624" t="s">
        <v>4912</v>
      </c>
      <c r="E14624">
        <v>5.7500000000000002E-2</v>
      </c>
      <c r="F14624">
        <v>2.2499999999999999E-2</v>
      </c>
      <c r="G14624">
        <v>0</v>
      </c>
      <c r="H14624">
        <v>0</v>
      </c>
      <c r="I14624">
        <v>0</v>
      </c>
    </row>
    <row r="14625" spans="1:9" x14ac:dyDescent="0.25">
      <c r="A14625" t="s">
        <v>728</v>
      </c>
      <c r="B14625">
        <v>44095</v>
      </c>
      <c r="C14625" s="593">
        <v>7.2499999999999995E-2</v>
      </c>
      <c r="D14625" t="s">
        <v>4063</v>
      </c>
      <c r="E14625">
        <v>5.7500000000000002E-2</v>
      </c>
      <c r="F14625">
        <v>1.4999999999999999E-2</v>
      </c>
      <c r="G14625">
        <v>0</v>
      </c>
      <c r="H14625">
        <v>0</v>
      </c>
      <c r="I14625">
        <v>0</v>
      </c>
    </row>
    <row r="14626" spans="1:9" x14ac:dyDescent="0.25">
      <c r="A14626" t="s">
        <v>728</v>
      </c>
      <c r="B14626">
        <v>44096</v>
      </c>
      <c r="C14626" s="593">
        <v>7.2499999999999995E-2</v>
      </c>
      <c r="D14626" t="s">
        <v>4913</v>
      </c>
      <c r="E14626">
        <v>5.7500000000000002E-2</v>
      </c>
      <c r="F14626">
        <v>1.4999999999999999E-2</v>
      </c>
      <c r="G14626">
        <v>0</v>
      </c>
      <c r="H14626">
        <v>0</v>
      </c>
      <c r="I14626">
        <v>0</v>
      </c>
    </row>
    <row r="14627" spans="1:9" x14ac:dyDescent="0.25">
      <c r="A14627" t="s">
        <v>728</v>
      </c>
      <c r="B14627">
        <v>44097</v>
      </c>
      <c r="C14627" s="593">
        <v>7.2499999999999995E-2</v>
      </c>
      <c r="D14627" t="s">
        <v>4063</v>
      </c>
      <c r="E14627">
        <v>5.7500000000000002E-2</v>
      </c>
      <c r="F14627">
        <v>1.4999999999999999E-2</v>
      </c>
      <c r="G14627">
        <v>0</v>
      </c>
      <c r="H14627">
        <v>0</v>
      </c>
      <c r="I14627">
        <v>0</v>
      </c>
    </row>
    <row r="14628" spans="1:9" x14ac:dyDescent="0.25">
      <c r="A14628" t="s">
        <v>728</v>
      </c>
      <c r="B14628">
        <v>44099</v>
      </c>
      <c r="C14628" s="593">
        <v>6.7500000000000004E-2</v>
      </c>
      <c r="D14628" t="s">
        <v>4890</v>
      </c>
      <c r="E14628">
        <v>5.7500000000000002E-2</v>
      </c>
      <c r="F14628">
        <v>0.01</v>
      </c>
      <c r="G14628">
        <v>0</v>
      </c>
      <c r="H14628">
        <v>0</v>
      </c>
      <c r="I14628">
        <v>0</v>
      </c>
    </row>
    <row r="14629" spans="1:9" x14ac:dyDescent="0.25">
      <c r="A14629" t="s">
        <v>728</v>
      </c>
      <c r="B14629">
        <v>44101</v>
      </c>
      <c r="C14629" s="593">
        <v>0.08</v>
      </c>
      <c r="D14629" t="s">
        <v>1186</v>
      </c>
      <c r="E14629">
        <v>5.7500000000000002E-2</v>
      </c>
      <c r="F14629">
        <v>2.2499999999999999E-2</v>
      </c>
      <c r="G14629">
        <v>0</v>
      </c>
      <c r="H14629">
        <v>0</v>
      </c>
      <c r="I14629">
        <v>0</v>
      </c>
    </row>
    <row r="14630" spans="1:9" x14ac:dyDescent="0.25">
      <c r="A14630" t="s">
        <v>728</v>
      </c>
      <c r="B14630">
        <v>44102</v>
      </c>
      <c r="C14630" s="593">
        <v>0.08</v>
      </c>
      <c r="D14630" t="s">
        <v>1618</v>
      </c>
      <c r="E14630">
        <v>5.7500000000000002E-2</v>
      </c>
      <c r="F14630">
        <v>2.2499999999999999E-2</v>
      </c>
      <c r="G14630">
        <v>0</v>
      </c>
      <c r="H14630">
        <v>0</v>
      </c>
      <c r="I14630">
        <v>0</v>
      </c>
    </row>
    <row r="14631" spans="1:9" x14ac:dyDescent="0.25">
      <c r="A14631" t="s">
        <v>728</v>
      </c>
      <c r="B14631">
        <v>44103</v>
      </c>
      <c r="C14631" s="593">
        <v>0.08</v>
      </c>
      <c r="D14631" t="s">
        <v>1186</v>
      </c>
      <c r="E14631">
        <v>5.7500000000000002E-2</v>
      </c>
      <c r="F14631">
        <v>2.2499999999999999E-2</v>
      </c>
      <c r="G14631">
        <v>0</v>
      </c>
      <c r="H14631">
        <v>0</v>
      </c>
      <c r="I14631">
        <v>0</v>
      </c>
    </row>
    <row r="14632" spans="1:9" x14ac:dyDescent="0.25">
      <c r="A14632" t="s">
        <v>728</v>
      </c>
      <c r="B14632">
        <v>44104</v>
      </c>
      <c r="C14632" s="593">
        <v>0.08</v>
      </c>
      <c r="D14632" t="s">
        <v>1186</v>
      </c>
      <c r="E14632">
        <v>5.7500000000000002E-2</v>
      </c>
      <c r="F14632">
        <v>2.2499999999999999E-2</v>
      </c>
      <c r="G14632">
        <v>0</v>
      </c>
      <c r="H14632">
        <v>0</v>
      </c>
      <c r="I14632">
        <v>0</v>
      </c>
    </row>
    <row r="14633" spans="1:9" x14ac:dyDescent="0.25">
      <c r="A14633" t="s">
        <v>728</v>
      </c>
      <c r="B14633">
        <v>44105</v>
      </c>
      <c r="C14633" s="593">
        <v>0.08</v>
      </c>
      <c r="D14633" t="s">
        <v>4914</v>
      </c>
      <c r="E14633">
        <v>5.7500000000000002E-2</v>
      </c>
      <c r="F14633">
        <v>2.2499999999999999E-2</v>
      </c>
      <c r="G14633">
        <v>0</v>
      </c>
      <c r="H14633">
        <v>0</v>
      </c>
      <c r="I14633">
        <v>0</v>
      </c>
    </row>
    <row r="14634" spans="1:9" x14ac:dyDescent="0.25">
      <c r="A14634" t="s">
        <v>728</v>
      </c>
      <c r="B14634">
        <v>44106</v>
      </c>
      <c r="C14634" s="593">
        <v>0.08</v>
      </c>
      <c r="D14634" t="s">
        <v>4915</v>
      </c>
      <c r="E14634">
        <v>5.7500000000000002E-2</v>
      </c>
      <c r="F14634">
        <v>2.2499999999999999E-2</v>
      </c>
      <c r="G14634">
        <v>0</v>
      </c>
      <c r="H14634">
        <v>0</v>
      </c>
      <c r="I14634">
        <v>0</v>
      </c>
    </row>
    <row r="14635" spans="1:9" x14ac:dyDescent="0.25">
      <c r="A14635" t="s">
        <v>728</v>
      </c>
      <c r="B14635">
        <v>44107</v>
      </c>
      <c r="C14635" s="593">
        <v>0.08</v>
      </c>
      <c r="D14635" t="s">
        <v>1618</v>
      </c>
      <c r="E14635">
        <v>5.7500000000000002E-2</v>
      </c>
      <c r="F14635">
        <v>2.2499999999999999E-2</v>
      </c>
      <c r="G14635">
        <v>0</v>
      </c>
      <c r="H14635">
        <v>0</v>
      </c>
      <c r="I14635">
        <v>0</v>
      </c>
    </row>
    <row r="14636" spans="1:9" x14ac:dyDescent="0.25">
      <c r="A14636" t="s">
        <v>728</v>
      </c>
      <c r="B14636">
        <v>44108</v>
      </c>
      <c r="C14636" s="593">
        <v>0.08</v>
      </c>
      <c r="D14636" t="s">
        <v>4915</v>
      </c>
      <c r="E14636">
        <v>5.7500000000000002E-2</v>
      </c>
      <c r="F14636">
        <v>2.2499999999999999E-2</v>
      </c>
      <c r="G14636">
        <v>0</v>
      </c>
      <c r="H14636">
        <v>0</v>
      </c>
      <c r="I14636">
        <v>0</v>
      </c>
    </row>
    <row r="14637" spans="1:9" x14ac:dyDescent="0.25">
      <c r="A14637" t="s">
        <v>728</v>
      </c>
      <c r="B14637">
        <v>44109</v>
      </c>
      <c r="C14637" s="593">
        <v>0.08</v>
      </c>
      <c r="D14637" t="s">
        <v>4916</v>
      </c>
      <c r="E14637">
        <v>5.7500000000000002E-2</v>
      </c>
      <c r="F14637">
        <v>2.2499999999999999E-2</v>
      </c>
      <c r="G14637">
        <v>0</v>
      </c>
      <c r="H14637">
        <v>0</v>
      </c>
      <c r="I14637">
        <v>0</v>
      </c>
    </row>
    <row r="14638" spans="1:9" x14ac:dyDescent="0.25">
      <c r="A14638" t="s">
        <v>728</v>
      </c>
      <c r="B14638">
        <v>44110</v>
      </c>
      <c r="C14638" s="593">
        <v>0.08</v>
      </c>
      <c r="D14638" t="s">
        <v>4917</v>
      </c>
      <c r="E14638">
        <v>5.7500000000000002E-2</v>
      </c>
      <c r="F14638">
        <v>2.2499999999999999E-2</v>
      </c>
      <c r="G14638">
        <v>0</v>
      </c>
      <c r="H14638">
        <v>0</v>
      </c>
      <c r="I14638">
        <v>0</v>
      </c>
    </row>
    <row r="14639" spans="1:9" x14ac:dyDescent="0.25">
      <c r="A14639" t="s">
        <v>728</v>
      </c>
      <c r="B14639">
        <v>44111</v>
      </c>
      <c r="C14639" s="593">
        <v>0.08</v>
      </c>
      <c r="D14639" t="s">
        <v>4918</v>
      </c>
      <c r="E14639">
        <v>5.7500000000000002E-2</v>
      </c>
      <c r="F14639">
        <v>2.2499999999999999E-2</v>
      </c>
      <c r="G14639">
        <v>0</v>
      </c>
      <c r="H14639">
        <v>0</v>
      </c>
      <c r="I14639">
        <v>0</v>
      </c>
    </row>
    <row r="14640" spans="1:9" x14ac:dyDescent="0.25">
      <c r="A14640" t="s">
        <v>728</v>
      </c>
      <c r="B14640">
        <v>44112</v>
      </c>
      <c r="C14640" s="593">
        <v>0.08</v>
      </c>
      <c r="D14640" t="s">
        <v>4917</v>
      </c>
      <c r="E14640">
        <v>5.7500000000000002E-2</v>
      </c>
      <c r="F14640">
        <v>2.2499999999999999E-2</v>
      </c>
      <c r="G14640">
        <v>0</v>
      </c>
      <c r="H14640">
        <v>0</v>
      </c>
      <c r="I14640">
        <v>0</v>
      </c>
    </row>
    <row r="14641" spans="1:9" x14ac:dyDescent="0.25">
      <c r="A14641" t="s">
        <v>728</v>
      </c>
      <c r="B14641">
        <v>44113</v>
      </c>
      <c r="C14641" s="593">
        <v>0.08</v>
      </c>
      <c r="D14641" t="s">
        <v>1186</v>
      </c>
      <c r="E14641">
        <v>5.7500000000000002E-2</v>
      </c>
      <c r="F14641">
        <v>2.2499999999999999E-2</v>
      </c>
      <c r="G14641">
        <v>0</v>
      </c>
      <c r="H14641">
        <v>0</v>
      </c>
      <c r="I14641">
        <v>0</v>
      </c>
    </row>
    <row r="14642" spans="1:9" x14ac:dyDescent="0.25">
      <c r="A14642" t="s">
        <v>728</v>
      </c>
      <c r="B14642">
        <v>44114</v>
      </c>
      <c r="C14642" s="593">
        <v>0.08</v>
      </c>
      <c r="D14642" t="s">
        <v>1186</v>
      </c>
      <c r="E14642">
        <v>5.7500000000000002E-2</v>
      </c>
      <c r="F14642">
        <v>2.2499999999999999E-2</v>
      </c>
      <c r="G14642">
        <v>0</v>
      </c>
      <c r="H14642">
        <v>0</v>
      </c>
      <c r="I14642">
        <v>0</v>
      </c>
    </row>
    <row r="14643" spans="1:9" x14ac:dyDescent="0.25">
      <c r="A14643" t="s">
        <v>728</v>
      </c>
      <c r="B14643">
        <v>44115</v>
      </c>
      <c r="C14643" s="593">
        <v>0.08</v>
      </c>
      <c r="D14643" t="s">
        <v>1186</v>
      </c>
      <c r="E14643">
        <v>5.7500000000000002E-2</v>
      </c>
      <c r="F14643">
        <v>2.2499999999999999E-2</v>
      </c>
      <c r="G14643">
        <v>0</v>
      </c>
      <c r="H14643">
        <v>0</v>
      </c>
      <c r="I14643">
        <v>0</v>
      </c>
    </row>
    <row r="14644" spans="1:9" x14ac:dyDescent="0.25">
      <c r="A14644" t="s">
        <v>728</v>
      </c>
      <c r="B14644">
        <v>44116</v>
      </c>
      <c r="C14644" s="593">
        <v>0.08</v>
      </c>
      <c r="D14644" t="s">
        <v>4891</v>
      </c>
      <c r="E14644">
        <v>5.7500000000000002E-2</v>
      </c>
      <c r="F14644">
        <v>2.2499999999999999E-2</v>
      </c>
      <c r="G14644">
        <v>0</v>
      </c>
      <c r="H14644">
        <v>0</v>
      </c>
      <c r="I14644">
        <v>0</v>
      </c>
    </row>
    <row r="14645" spans="1:9" x14ac:dyDescent="0.25">
      <c r="A14645" t="s">
        <v>728</v>
      </c>
      <c r="B14645">
        <v>44117</v>
      </c>
      <c r="C14645" s="593">
        <v>0.08</v>
      </c>
      <c r="D14645" t="s">
        <v>4911</v>
      </c>
      <c r="E14645">
        <v>5.7500000000000002E-2</v>
      </c>
      <c r="F14645">
        <v>2.2499999999999999E-2</v>
      </c>
      <c r="G14645">
        <v>0</v>
      </c>
      <c r="H14645">
        <v>0</v>
      </c>
      <c r="I14645">
        <v>0</v>
      </c>
    </row>
    <row r="14646" spans="1:9" x14ac:dyDescent="0.25">
      <c r="A14646" t="s">
        <v>728</v>
      </c>
      <c r="B14646">
        <v>44118</v>
      </c>
      <c r="C14646" s="593">
        <v>0.08</v>
      </c>
      <c r="D14646" t="s">
        <v>4919</v>
      </c>
      <c r="E14646">
        <v>5.7500000000000002E-2</v>
      </c>
      <c r="F14646">
        <v>2.2499999999999999E-2</v>
      </c>
      <c r="G14646">
        <v>0</v>
      </c>
      <c r="H14646">
        <v>0</v>
      </c>
      <c r="I14646">
        <v>0</v>
      </c>
    </row>
    <row r="14647" spans="1:9" x14ac:dyDescent="0.25">
      <c r="A14647" t="s">
        <v>728</v>
      </c>
      <c r="B14647">
        <v>44119</v>
      </c>
      <c r="C14647" s="593">
        <v>0.08</v>
      </c>
      <c r="D14647" t="s">
        <v>4917</v>
      </c>
      <c r="E14647">
        <v>5.7500000000000002E-2</v>
      </c>
      <c r="F14647">
        <v>2.2499999999999999E-2</v>
      </c>
      <c r="G14647">
        <v>0</v>
      </c>
      <c r="H14647">
        <v>0</v>
      </c>
      <c r="I14647">
        <v>0</v>
      </c>
    </row>
    <row r="14648" spans="1:9" x14ac:dyDescent="0.25">
      <c r="A14648" t="s">
        <v>728</v>
      </c>
      <c r="B14648">
        <v>44120</v>
      </c>
      <c r="C14648" s="593">
        <v>0.08</v>
      </c>
      <c r="D14648" t="s">
        <v>4920</v>
      </c>
      <c r="E14648">
        <v>5.7500000000000002E-2</v>
      </c>
      <c r="F14648">
        <v>2.2499999999999999E-2</v>
      </c>
      <c r="G14648">
        <v>0</v>
      </c>
      <c r="H14648">
        <v>0</v>
      </c>
      <c r="I14648">
        <v>0</v>
      </c>
    </row>
    <row r="14649" spans="1:9" x14ac:dyDescent="0.25">
      <c r="A14649" t="s">
        <v>728</v>
      </c>
      <c r="B14649">
        <v>44121</v>
      </c>
      <c r="C14649" s="593">
        <v>0.08</v>
      </c>
      <c r="D14649" t="s">
        <v>4919</v>
      </c>
      <c r="E14649">
        <v>5.7500000000000002E-2</v>
      </c>
      <c r="F14649">
        <v>2.2499999999999999E-2</v>
      </c>
      <c r="G14649">
        <v>0</v>
      </c>
      <c r="H14649">
        <v>0</v>
      </c>
      <c r="I14649">
        <v>0</v>
      </c>
    </row>
    <row r="14650" spans="1:9" x14ac:dyDescent="0.25">
      <c r="A14650" t="s">
        <v>728</v>
      </c>
      <c r="B14650">
        <v>44122</v>
      </c>
      <c r="C14650" s="593">
        <v>0.08</v>
      </c>
      <c r="D14650" t="s">
        <v>4921</v>
      </c>
      <c r="E14650">
        <v>5.7500000000000002E-2</v>
      </c>
      <c r="F14650">
        <v>2.2499999999999999E-2</v>
      </c>
      <c r="G14650">
        <v>0</v>
      </c>
      <c r="H14650">
        <v>0</v>
      </c>
      <c r="I14650">
        <v>0</v>
      </c>
    </row>
    <row r="14651" spans="1:9" x14ac:dyDescent="0.25">
      <c r="A14651" t="s">
        <v>728</v>
      </c>
      <c r="B14651">
        <v>44123</v>
      </c>
      <c r="C14651" s="593">
        <v>0.08</v>
      </c>
      <c r="D14651" t="s">
        <v>4917</v>
      </c>
      <c r="E14651">
        <v>5.7500000000000002E-2</v>
      </c>
      <c r="F14651">
        <v>2.2499999999999999E-2</v>
      </c>
      <c r="G14651">
        <v>0</v>
      </c>
      <c r="H14651">
        <v>0</v>
      </c>
      <c r="I14651">
        <v>0</v>
      </c>
    </row>
    <row r="14652" spans="1:9" x14ac:dyDescent="0.25">
      <c r="A14652" t="s">
        <v>728</v>
      </c>
      <c r="B14652">
        <v>44124</v>
      </c>
      <c r="C14652" s="593">
        <v>0.08</v>
      </c>
      <c r="D14652" t="s">
        <v>4922</v>
      </c>
      <c r="E14652">
        <v>5.7500000000000002E-2</v>
      </c>
      <c r="F14652">
        <v>2.2499999999999999E-2</v>
      </c>
      <c r="G14652">
        <v>0</v>
      </c>
      <c r="H14652">
        <v>0</v>
      </c>
      <c r="I14652">
        <v>0</v>
      </c>
    </row>
    <row r="14653" spans="1:9" x14ac:dyDescent="0.25">
      <c r="A14653" t="s">
        <v>728</v>
      </c>
      <c r="B14653">
        <v>44125</v>
      </c>
      <c r="C14653" s="593">
        <v>0.08</v>
      </c>
      <c r="D14653" t="s">
        <v>4905</v>
      </c>
      <c r="E14653">
        <v>5.7500000000000002E-2</v>
      </c>
      <c r="F14653">
        <v>2.2499999999999999E-2</v>
      </c>
      <c r="G14653">
        <v>0</v>
      </c>
      <c r="H14653">
        <v>0</v>
      </c>
      <c r="I14653">
        <v>0</v>
      </c>
    </row>
    <row r="14654" spans="1:9" x14ac:dyDescent="0.25">
      <c r="A14654" t="s">
        <v>728</v>
      </c>
      <c r="B14654">
        <v>44126</v>
      </c>
      <c r="C14654" s="593">
        <v>0.08</v>
      </c>
      <c r="D14654" t="s">
        <v>4923</v>
      </c>
      <c r="E14654">
        <v>5.7500000000000002E-2</v>
      </c>
      <c r="F14654">
        <v>2.2499999999999999E-2</v>
      </c>
      <c r="G14654">
        <v>0</v>
      </c>
      <c r="H14654">
        <v>0</v>
      </c>
      <c r="I14654">
        <v>0</v>
      </c>
    </row>
    <row r="14655" spans="1:9" x14ac:dyDescent="0.25">
      <c r="A14655" t="s">
        <v>728</v>
      </c>
      <c r="B14655">
        <v>44127</v>
      </c>
      <c r="C14655" s="593">
        <v>0.08</v>
      </c>
      <c r="D14655" t="s">
        <v>1186</v>
      </c>
      <c r="E14655">
        <v>5.7500000000000002E-2</v>
      </c>
      <c r="F14655">
        <v>2.2499999999999999E-2</v>
      </c>
      <c r="G14655">
        <v>0</v>
      </c>
      <c r="H14655">
        <v>0</v>
      </c>
      <c r="I14655">
        <v>0</v>
      </c>
    </row>
    <row r="14656" spans="1:9" x14ac:dyDescent="0.25">
      <c r="A14656" t="s">
        <v>728</v>
      </c>
      <c r="B14656">
        <v>44128</v>
      </c>
      <c r="C14656" s="593">
        <v>0.08</v>
      </c>
      <c r="D14656" t="s">
        <v>4924</v>
      </c>
      <c r="E14656">
        <v>5.7500000000000002E-2</v>
      </c>
      <c r="F14656">
        <v>2.2499999999999999E-2</v>
      </c>
      <c r="G14656">
        <v>0</v>
      </c>
      <c r="H14656">
        <v>0</v>
      </c>
      <c r="I14656">
        <v>0</v>
      </c>
    </row>
    <row r="14657" spans="1:9" x14ac:dyDescent="0.25">
      <c r="A14657" t="s">
        <v>728</v>
      </c>
      <c r="B14657">
        <v>44129</v>
      </c>
      <c r="C14657" s="593">
        <v>0.08</v>
      </c>
      <c r="D14657" t="s">
        <v>4925</v>
      </c>
      <c r="E14657">
        <v>5.7500000000000002E-2</v>
      </c>
      <c r="F14657">
        <v>2.2499999999999999E-2</v>
      </c>
      <c r="G14657">
        <v>0</v>
      </c>
      <c r="H14657">
        <v>0</v>
      </c>
      <c r="I14657">
        <v>0</v>
      </c>
    </row>
    <row r="14658" spans="1:9" x14ac:dyDescent="0.25">
      <c r="A14658" t="s">
        <v>728</v>
      </c>
      <c r="B14658">
        <v>44130</v>
      </c>
      <c r="C14658" s="593">
        <v>0.08</v>
      </c>
      <c r="D14658" t="s">
        <v>4893</v>
      </c>
      <c r="E14658">
        <v>5.7500000000000002E-2</v>
      </c>
      <c r="F14658">
        <v>2.2499999999999999E-2</v>
      </c>
      <c r="G14658">
        <v>0</v>
      </c>
      <c r="H14658">
        <v>0</v>
      </c>
      <c r="I14658">
        <v>0</v>
      </c>
    </row>
    <row r="14659" spans="1:9" x14ac:dyDescent="0.25">
      <c r="A14659" t="s">
        <v>728</v>
      </c>
      <c r="B14659">
        <v>44131</v>
      </c>
      <c r="C14659" s="593">
        <v>0.08</v>
      </c>
      <c r="D14659" t="s">
        <v>4926</v>
      </c>
      <c r="E14659">
        <v>5.7500000000000002E-2</v>
      </c>
      <c r="F14659">
        <v>2.2499999999999999E-2</v>
      </c>
      <c r="G14659">
        <v>0</v>
      </c>
      <c r="H14659">
        <v>0</v>
      </c>
      <c r="I14659">
        <v>0</v>
      </c>
    </row>
    <row r="14660" spans="1:9" x14ac:dyDescent="0.25">
      <c r="A14660" t="s">
        <v>728</v>
      </c>
      <c r="B14660">
        <v>44132</v>
      </c>
      <c r="C14660" s="593">
        <v>0.08</v>
      </c>
      <c r="D14660" t="s">
        <v>4917</v>
      </c>
      <c r="E14660">
        <v>5.7500000000000002E-2</v>
      </c>
      <c r="F14660">
        <v>2.2499999999999999E-2</v>
      </c>
      <c r="G14660">
        <v>0</v>
      </c>
      <c r="H14660">
        <v>0</v>
      </c>
      <c r="I14660">
        <v>0</v>
      </c>
    </row>
    <row r="14661" spans="1:9" x14ac:dyDescent="0.25">
      <c r="A14661" t="s">
        <v>728</v>
      </c>
      <c r="B14661">
        <v>44133</v>
      </c>
      <c r="C14661" s="593">
        <v>0.08</v>
      </c>
      <c r="D14661" t="s">
        <v>4916</v>
      </c>
      <c r="E14661">
        <v>5.7500000000000002E-2</v>
      </c>
      <c r="F14661">
        <v>2.2499999999999999E-2</v>
      </c>
      <c r="G14661">
        <v>0</v>
      </c>
      <c r="H14661">
        <v>0</v>
      </c>
      <c r="I14661">
        <v>0</v>
      </c>
    </row>
    <row r="14662" spans="1:9" x14ac:dyDescent="0.25">
      <c r="A14662" t="s">
        <v>728</v>
      </c>
      <c r="B14662">
        <v>44134</v>
      </c>
      <c r="C14662" s="593">
        <v>0.08</v>
      </c>
      <c r="D14662" t="s">
        <v>4926</v>
      </c>
      <c r="E14662">
        <v>5.7500000000000002E-2</v>
      </c>
      <c r="F14662">
        <v>2.2499999999999999E-2</v>
      </c>
      <c r="G14662">
        <v>0</v>
      </c>
      <c r="H14662">
        <v>0</v>
      </c>
      <c r="I14662">
        <v>0</v>
      </c>
    </row>
    <row r="14663" spans="1:9" x14ac:dyDescent="0.25">
      <c r="A14663" t="s">
        <v>728</v>
      </c>
      <c r="B14663">
        <v>44135</v>
      </c>
      <c r="C14663" s="593">
        <v>0.08</v>
      </c>
      <c r="D14663" t="s">
        <v>1186</v>
      </c>
      <c r="E14663">
        <v>5.7500000000000002E-2</v>
      </c>
      <c r="F14663">
        <v>2.2499999999999999E-2</v>
      </c>
      <c r="G14663">
        <v>0</v>
      </c>
      <c r="H14663">
        <v>0</v>
      </c>
      <c r="I14663">
        <v>0</v>
      </c>
    </row>
    <row r="14664" spans="1:9" x14ac:dyDescent="0.25">
      <c r="A14664" t="s">
        <v>728</v>
      </c>
      <c r="B14664">
        <v>44136</v>
      </c>
      <c r="C14664" s="593">
        <v>0.08</v>
      </c>
      <c r="D14664" t="s">
        <v>4893</v>
      </c>
      <c r="E14664">
        <v>5.7500000000000002E-2</v>
      </c>
      <c r="F14664">
        <v>2.2499999999999999E-2</v>
      </c>
      <c r="G14664">
        <v>0</v>
      </c>
      <c r="H14664">
        <v>0</v>
      </c>
      <c r="I14664">
        <v>0</v>
      </c>
    </row>
    <row r="14665" spans="1:9" x14ac:dyDescent="0.25">
      <c r="A14665" t="s">
        <v>728</v>
      </c>
      <c r="B14665">
        <v>44137</v>
      </c>
      <c r="C14665" s="593">
        <v>0.08</v>
      </c>
      <c r="D14665" t="s">
        <v>4905</v>
      </c>
      <c r="E14665">
        <v>5.7500000000000002E-2</v>
      </c>
      <c r="F14665">
        <v>2.2499999999999999E-2</v>
      </c>
      <c r="G14665">
        <v>0</v>
      </c>
      <c r="H14665">
        <v>0</v>
      </c>
      <c r="I14665">
        <v>0</v>
      </c>
    </row>
    <row r="14666" spans="1:9" x14ac:dyDescent="0.25">
      <c r="A14666" t="s">
        <v>728</v>
      </c>
      <c r="B14666">
        <v>44138</v>
      </c>
      <c r="C14666" s="593">
        <v>0.08</v>
      </c>
      <c r="D14666" t="s">
        <v>4927</v>
      </c>
      <c r="E14666">
        <v>5.7500000000000002E-2</v>
      </c>
      <c r="F14666">
        <v>2.2499999999999999E-2</v>
      </c>
      <c r="G14666">
        <v>0</v>
      </c>
      <c r="H14666">
        <v>0</v>
      </c>
      <c r="I14666">
        <v>0</v>
      </c>
    </row>
    <row r="14667" spans="1:9" x14ac:dyDescent="0.25">
      <c r="A14667" t="s">
        <v>728</v>
      </c>
      <c r="B14667">
        <v>44139</v>
      </c>
      <c r="C14667" s="593">
        <v>0.08</v>
      </c>
      <c r="D14667" t="s">
        <v>4895</v>
      </c>
      <c r="E14667">
        <v>5.7500000000000002E-2</v>
      </c>
      <c r="F14667">
        <v>2.2499999999999999E-2</v>
      </c>
      <c r="G14667">
        <v>0</v>
      </c>
      <c r="H14667">
        <v>0</v>
      </c>
      <c r="I14667">
        <v>0</v>
      </c>
    </row>
    <row r="14668" spans="1:9" x14ac:dyDescent="0.25">
      <c r="A14668" t="s">
        <v>728</v>
      </c>
      <c r="B14668">
        <v>44140</v>
      </c>
      <c r="C14668" s="593">
        <v>0.08</v>
      </c>
      <c r="D14668" t="s">
        <v>4928</v>
      </c>
      <c r="E14668">
        <v>5.7500000000000002E-2</v>
      </c>
      <c r="F14668">
        <v>2.2499999999999999E-2</v>
      </c>
      <c r="G14668">
        <v>0</v>
      </c>
      <c r="H14668">
        <v>0</v>
      </c>
      <c r="I14668">
        <v>0</v>
      </c>
    </row>
    <row r="14669" spans="1:9" x14ac:dyDescent="0.25">
      <c r="A14669" t="s">
        <v>728</v>
      </c>
      <c r="B14669">
        <v>44141</v>
      </c>
      <c r="C14669" s="593">
        <v>0.08</v>
      </c>
      <c r="D14669" t="s">
        <v>1357</v>
      </c>
      <c r="E14669">
        <v>5.7500000000000002E-2</v>
      </c>
      <c r="F14669">
        <v>2.2499999999999999E-2</v>
      </c>
      <c r="G14669">
        <v>0</v>
      </c>
      <c r="H14669">
        <v>0</v>
      </c>
      <c r="I14669">
        <v>0</v>
      </c>
    </row>
    <row r="14670" spans="1:9" x14ac:dyDescent="0.25">
      <c r="A14670" t="s">
        <v>728</v>
      </c>
      <c r="B14670">
        <v>44142</v>
      </c>
      <c r="C14670" s="593">
        <v>0.08</v>
      </c>
      <c r="D14670" t="s">
        <v>1186</v>
      </c>
      <c r="E14670">
        <v>5.7500000000000002E-2</v>
      </c>
      <c r="F14670">
        <v>2.2499999999999999E-2</v>
      </c>
      <c r="G14670">
        <v>0</v>
      </c>
      <c r="H14670">
        <v>0</v>
      </c>
      <c r="I14670">
        <v>0</v>
      </c>
    </row>
    <row r="14671" spans="1:9" x14ac:dyDescent="0.25">
      <c r="A14671" t="s">
        <v>728</v>
      </c>
      <c r="B14671">
        <v>44143</v>
      </c>
      <c r="C14671" s="593">
        <v>0.08</v>
      </c>
      <c r="D14671" t="s">
        <v>4922</v>
      </c>
      <c r="E14671">
        <v>5.7500000000000002E-2</v>
      </c>
      <c r="F14671">
        <v>2.2499999999999999E-2</v>
      </c>
      <c r="G14671">
        <v>0</v>
      </c>
      <c r="H14671">
        <v>0</v>
      </c>
      <c r="I14671">
        <v>0</v>
      </c>
    </row>
    <row r="14672" spans="1:9" x14ac:dyDescent="0.25">
      <c r="A14672" t="s">
        <v>728</v>
      </c>
      <c r="B14672">
        <v>44144</v>
      </c>
      <c r="C14672" s="593">
        <v>0.08</v>
      </c>
      <c r="D14672" t="s">
        <v>4916</v>
      </c>
      <c r="E14672">
        <v>5.7500000000000002E-2</v>
      </c>
      <c r="F14672">
        <v>2.2499999999999999E-2</v>
      </c>
      <c r="G14672">
        <v>0</v>
      </c>
      <c r="H14672">
        <v>0</v>
      </c>
      <c r="I14672">
        <v>0</v>
      </c>
    </row>
    <row r="14673" spans="1:9" x14ac:dyDescent="0.25">
      <c r="A14673" t="s">
        <v>728</v>
      </c>
      <c r="B14673">
        <v>44145</v>
      </c>
      <c r="C14673" s="593">
        <v>0.08</v>
      </c>
      <c r="D14673" t="s">
        <v>4891</v>
      </c>
      <c r="E14673">
        <v>5.7500000000000002E-2</v>
      </c>
      <c r="F14673">
        <v>2.2499999999999999E-2</v>
      </c>
      <c r="G14673">
        <v>0</v>
      </c>
      <c r="H14673">
        <v>0</v>
      </c>
      <c r="I14673">
        <v>0</v>
      </c>
    </row>
    <row r="14674" spans="1:9" x14ac:dyDescent="0.25">
      <c r="A14674" t="s">
        <v>728</v>
      </c>
      <c r="B14674">
        <v>44146</v>
      </c>
      <c r="C14674" s="593">
        <v>0.08</v>
      </c>
      <c r="D14674" t="s">
        <v>4924</v>
      </c>
      <c r="E14674">
        <v>5.7500000000000002E-2</v>
      </c>
      <c r="F14674">
        <v>2.2499999999999999E-2</v>
      </c>
      <c r="G14674">
        <v>0</v>
      </c>
      <c r="H14674">
        <v>0</v>
      </c>
      <c r="I14674">
        <v>0</v>
      </c>
    </row>
    <row r="14675" spans="1:9" x14ac:dyDescent="0.25">
      <c r="A14675" t="s">
        <v>728</v>
      </c>
      <c r="B14675">
        <v>44147</v>
      </c>
      <c r="C14675" s="593">
        <v>0.08</v>
      </c>
      <c r="D14675" t="s">
        <v>4929</v>
      </c>
      <c r="E14675">
        <v>5.7500000000000002E-2</v>
      </c>
      <c r="F14675">
        <v>2.2499999999999999E-2</v>
      </c>
      <c r="G14675">
        <v>0</v>
      </c>
      <c r="H14675">
        <v>0</v>
      </c>
      <c r="I14675">
        <v>0</v>
      </c>
    </row>
    <row r="14676" spans="1:9" x14ac:dyDescent="0.25">
      <c r="A14676" t="s">
        <v>728</v>
      </c>
      <c r="B14676">
        <v>44149</v>
      </c>
      <c r="C14676" s="593">
        <v>0.08</v>
      </c>
      <c r="D14676" t="s">
        <v>4893</v>
      </c>
      <c r="E14676">
        <v>5.7500000000000002E-2</v>
      </c>
      <c r="F14676">
        <v>2.2499999999999999E-2</v>
      </c>
      <c r="G14676">
        <v>0</v>
      </c>
      <c r="H14676">
        <v>0</v>
      </c>
      <c r="I14676">
        <v>0</v>
      </c>
    </row>
    <row r="14677" spans="1:9" x14ac:dyDescent="0.25">
      <c r="A14677" t="s">
        <v>728</v>
      </c>
      <c r="B14677">
        <v>44181</v>
      </c>
      <c r="C14677" s="593">
        <v>0.08</v>
      </c>
      <c r="D14677" t="s">
        <v>1186</v>
      </c>
      <c r="E14677">
        <v>5.7500000000000002E-2</v>
      </c>
      <c r="F14677">
        <v>2.2499999999999999E-2</v>
      </c>
      <c r="G14677">
        <v>0</v>
      </c>
      <c r="H14677">
        <v>0</v>
      </c>
      <c r="I14677">
        <v>0</v>
      </c>
    </row>
    <row r="14678" spans="1:9" x14ac:dyDescent="0.25">
      <c r="A14678" t="s">
        <v>728</v>
      </c>
      <c r="B14678">
        <v>44188</v>
      </c>
      <c r="C14678" s="593">
        <v>0.08</v>
      </c>
      <c r="D14678" t="s">
        <v>1186</v>
      </c>
      <c r="E14678">
        <v>5.7500000000000002E-2</v>
      </c>
      <c r="F14678">
        <v>2.2499999999999999E-2</v>
      </c>
      <c r="G14678">
        <v>0</v>
      </c>
      <c r="H14678">
        <v>0</v>
      </c>
      <c r="I14678">
        <v>0</v>
      </c>
    </row>
    <row r="14679" spans="1:9" x14ac:dyDescent="0.25">
      <c r="A14679" t="s">
        <v>728</v>
      </c>
      <c r="B14679">
        <v>44190</v>
      </c>
      <c r="C14679" s="593">
        <v>0.08</v>
      </c>
      <c r="D14679" t="s">
        <v>1186</v>
      </c>
      <c r="E14679">
        <v>5.7500000000000002E-2</v>
      </c>
      <c r="F14679">
        <v>2.2499999999999999E-2</v>
      </c>
      <c r="G14679">
        <v>0</v>
      </c>
      <c r="H14679">
        <v>0</v>
      </c>
      <c r="I14679">
        <v>0</v>
      </c>
    </row>
    <row r="14680" spans="1:9" x14ac:dyDescent="0.25">
      <c r="A14680" t="s">
        <v>728</v>
      </c>
      <c r="B14680">
        <v>44191</v>
      </c>
      <c r="C14680" s="593">
        <v>0.08</v>
      </c>
      <c r="D14680" t="s">
        <v>1186</v>
      </c>
      <c r="E14680">
        <v>5.7500000000000002E-2</v>
      </c>
      <c r="F14680">
        <v>2.2499999999999999E-2</v>
      </c>
      <c r="G14680">
        <v>0</v>
      </c>
      <c r="H14680">
        <v>0</v>
      </c>
      <c r="I14680">
        <v>0</v>
      </c>
    </row>
    <row r="14681" spans="1:9" x14ac:dyDescent="0.25">
      <c r="A14681" t="s">
        <v>728</v>
      </c>
      <c r="B14681">
        <v>44192</v>
      </c>
      <c r="C14681" s="593">
        <v>0.08</v>
      </c>
      <c r="D14681" t="s">
        <v>1186</v>
      </c>
      <c r="E14681">
        <v>5.7500000000000002E-2</v>
      </c>
      <c r="F14681">
        <v>2.2499999999999999E-2</v>
      </c>
      <c r="G14681">
        <v>0</v>
      </c>
      <c r="H14681">
        <v>0</v>
      </c>
      <c r="I14681">
        <v>0</v>
      </c>
    </row>
    <row r="14682" spans="1:9" x14ac:dyDescent="0.25">
      <c r="A14682" t="s">
        <v>728</v>
      </c>
      <c r="B14682">
        <v>44193</v>
      </c>
      <c r="C14682" s="593">
        <v>0.08</v>
      </c>
      <c r="D14682" t="s">
        <v>1186</v>
      </c>
      <c r="E14682">
        <v>5.7500000000000002E-2</v>
      </c>
      <c r="F14682">
        <v>2.2499999999999999E-2</v>
      </c>
      <c r="G14682">
        <v>0</v>
      </c>
      <c r="H14682">
        <v>0</v>
      </c>
      <c r="I14682">
        <v>0</v>
      </c>
    </row>
    <row r="14683" spans="1:9" x14ac:dyDescent="0.25">
      <c r="A14683" t="s">
        <v>728</v>
      </c>
      <c r="B14683">
        <v>44194</v>
      </c>
      <c r="C14683" s="593">
        <v>0.08</v>
      </c>
      <c r="D14683" t="s">
        <v>1186</v>
      </c>
      <c r="E14683">
        <v>5.7500000000000002E-2</v>
      </c>
      <c r="F14683">
        <v>2.2499999999999999E-2</v>
      </c>
      <c r="G14683">
        <v>0</v>
      </c>
      <c r="H14683">
        <v>0</v>
      </c>
      <c r="I14683">
        <v>0</v>
      </c>
    </row>
    <row r="14684" spans="1:9" x14ac:dyDescent="0.25">
      <c r="A14684" t="s">
        <v>728</v>
      </c>
      <c r="B14684">
        <v>44195</v>
      </c>
      <c r="C14684" s="593">
        <v>0.08</v>
      </c>
      <c r="D14684" t="s">
        <v>1186</v>
      </c>
      <c r="E14684">
        <v>5.7500000000000002E-2</v>
      </c>
      <c r="F14684">
        <v>2.2499999999999999E-2</v>
      </c>
      <c r="G14684">
        <v>0</v>
      </c>
      <c r="H14684">
        <v>0</v>
      </c>
      <c r="I14684">
        <v>0</v>
      </c>
    </row>
    <row r="14685" spans="1:9" x14ac:dyDescent="0.25">
      <c r="A14685" t="s">
        <v>728</v>
      </c>
      <c r="B14685">
        <v>44197</v>
      </c>
      <c r="C14685" s="593">
        <v>0.08</v>
      </c>
      <c r="D14685" t="s">
        <v>1186</v>
      </c>
      <c r="E14685">
        <v>5.7500000000000002E-2</v>
      </c>
      <c r="F14685">
        <v>2.2499999999999999E-2</v>
      </c>
      <c r="G14685">
        <v>0</v>
      </c>
      <c r="H14685">
        <v>0</v>
      </c>
      <c r="I14685">
        <v>0</v>
      </c>
    </row>
    <row r="14686" spans="1:9" x14ac:dyDescent="0.25">
      <c r="A14686" t="s">
        <v>728</v>
      </c>
      <c r="B14686">
        <v>44198</v>
      </c>
      <c r="C14686" s="593">
        <v>0.08</v>
      </c>
      <c r="D14686" t="s">
        <v>1186</v>
      </c>
      <c r="E14686">
        <v>5.7500000000000002E-2</v>
      </c>
      <c r="F14686">
        <v>2.2499999999999999E-2</v>
      </c>
      <c r="G14686">
        <v>0</v>
      </c>
      <c r="H14686">
        <v>0</v>
      </c>
      <c r="I14686">
        <v>0</v>
      </c>
    </row>
    <row r="14687" spans="1:9" x14ac:dyDescent="0.25">
      <c r="A14687" t="s">
        <v>728</v>
      </c>
      <c r="B14687">
        <v>44199</v>
      </c>
      <c r="C14687" s="593">
        <v>0.08</v>
      </c>
      <c r="D14687" t="s">
        <v>1186</v>
      </c>
      <c r="E14687">
        <v>5.7500000000000002E-2</v>
      </c>
      <c r="F14687">
        <v>2.2499999999999999E-2</v>
      </c>
      <c r="G14687">
        <v>0</v>
      </c>
      <c r="H14687">
        <v>0</v>
      </c>
      <c r="I14687">
        <v>0</v>
      </c>
    </row>
    <row r="14688" spans="1:9" x14ac:dyDescent="0.25">
      <c r="A14688" t="s">
        <v>728</v>
      </c>
      <c r="B14688">
        <v>44201</v>
      </c>
      <c r="C14688" s="593">
        <v>7.0000000000000007E-2</v>
      </c>
      <c r="D14688" t="s">
        <v>4043</v>
      </c>
      <c r="E14688">
        <v>5.7500000000000002E-2</v>
      </c>
      <c r="F14688">
        <v>1.2500000000000001E-2</v>
      </c>
      <c r="G14688">
        <v>0</v>
      </c>
      <c r="H14688">
        <v>0</v>
      </c>
      <c r="I14688">
        <v>0</v>
      </c>
    </row>
    <row r="14689" spans="1:9" x14ac:dyDescent="0.25">
      <c r="A14689" t="s">
        <v>728</v>
      </c>
      <c r="B14689">
        <v>44202</v>
      </c>
      <c r="C14689" s="593">
        <v>7.0000000000000007E-2</v>
      </c>
      <c r="D14689" t="s">
        <v>4043</v>
      </c>
      <c r="E14689">
        <v>5.7500000000000002E-2</v>
      </c>
      <c r="F14689">
        <v>1.2500000000000001E-2</v>
      </c>
      <c r="G14689">
        <v>0</v>
      </c>
      <c r="H14689">
        <v>0</v>
      </c>
      <c r="I14689">
        <v>0</v>
      </c>
    </row>
    <row r="14690" spans="1:9" x14ac:dyDescent="0.25">
      <c r="A14690" t="s">
        <v>728</v>
      </c>
      <c r="B14690">
        <v>44203</v>
      </c>
      <c r="C14690" s="593">
        <v>6.7500000000000004E-2</v>
      </c>
      <c r="D14690" t="s">
        <v>1503</v>
      </c>
      <c r="E14690">
        <v>5.7500000000000002E-2</v>
      </c>
      <c r="F14690">
        <v>0.01</v>
      </c>
      <c r="G14690">
        <v>0</v>
      </c>
      <c r="H14690">
        <v>0</v>
      </c>
      <c r="I14690">
        <v>0</v>
      </c>
    </row>
    <row r="14691" spans="1:9" x14ac:dyDescent="0.25">
      <c r="A14691" t="s">
        <v>728</v>
      </c>
      <c r="B14691">
        <v>44210</v>
      </c>
      <c r="C14691" s="593">
        <v>6.7500000000000004E-2</v>
      </c>
      <c r="D14691" t="s">
        <v>1503</v>
      </c>
      <c r="E14691">
        <v>5.7500000000000002E-2</v>
      </c>
      <c r="F14691">
        <v>0.01</v>
      </c>
      <c r="G14691">
        <v>0</v>
      </c>
      <c r="H14691">
        <v>0</v>
      </c>
      <c r="I14691">
        <v>0</v>
      </c>
    </row>
    <row r="14692" spans="1:9" x14ac:dyDescent="0.25">
      <c r="A14692" t="s">
        <v>728</v>
      </c>
      <c r="B14692">
        <v>44211</v>
      </c>
      <c r="C14692" s="593">
        <v>7.0000000000000007E-2</v>
      </c>
      <c r="D14692" t="s">
        <v>4930</v>
      </c>
      <c r="E14692">
        <v>5.7500000000000002E-2</v>
      </c>
      <c r="F14692">
        <v>1.2500000000000001E-2</v>
      </c>
      <c r="G14692">
        <v>0</v>
      </c>
      <c r="H14692">
        <v>0</v>
      </c>
      <c r="I14692">
        <v>0</v>
      </c>
    </row>
    <row r="14693" spans="1:9" x14ac:dyDescent="0.25">
      <c r="A14693" t="s">
        <v>728</v>
      </c>
      <c r="B14693">
        <v>44212</v>
      </c>
      <c r="C14693" s="593">
        <v>6.7500000000000004E-2</v>
      </c>
      <c r="D14693" t="s">
        <v>4900</v>
      </c>
      <c r="E14693">
        <v>5.7500000000000002E-2</v>
      </c>
      <c r="F14693">
        <v>0.01</v>
      </c>
      <c r="G14693">
        <v>0</v>
      </c>
      <c r="H14693">
        <v>0</v>
      </c>
      <c r="I14693">
        <v>0</v>
      </c>
    </row>
    <row r="14694" spans="1:9" x14ac:dyDescent="0.25">
      <c r="A14694" t="s">
        <v>728</v>
      </c>
      <c r="B14694">
        <v>44214</v>
      </c>
      <c r="C14694" s="593">
        <v>6.7500000000000004E-2</v>
      </c>
      <c r="D14694" t="s">
        <v>4900</v>
      </c>
      <c r="E14694">
        <v>5.7500000000000002E-2</v>
      </c>
      <c r="F14694">
        <v>0.01</v>
      </c>
      <c r="G14694">
        <v>0</v>
      </c>
      <c r="H14694">
        <v>0</v>
      </c>
      <c r="I14694">
        <v>0</v>
      </c>
    </row>
    <row r="14695" spans="1:9" x14ac:dyDescent="0.25">
      <c r="A14695" t="s">
        <v>728</v>
      </c>
      <c r="B14695">
        <v>44215</v>
      </c>
      <c r="C14695" s="593">
        <v>6.7500000000000004E-2</v>
      </c>
      <c r="D14695" t="s">
        <v>4931</v>
      </c>
      <c r="E14695">
        <v>5.7500000000000002E-2</v>
      </c>
      <c r="F14695">
        <v>0.01</v>
      </c>
      <c r="G14695">
        <v>0</v>
      </c>
      <c r="H14695">
        <v>0</v>
      </c>
      <c r="I14695">
        <v>0</v>
      </c>
    </row>
    <row r="14696" spans="1:9" x14ac:dyDescent="0.25">
      <c r="A14696" t="s">
        <v>728</v>
      </c>
      <c r="B14696">
        <v>44216</v>
      </c>
      <c r="C14696" s="593">
        <v>6.7500000000000004E-2</v>
      </c>
      <c r="D14696" t="s">
        <v>3536</v>
      </c>
      <c r="E14696">
        <v>5.7500000000000002E-2</v>
      </c>
      <c r="F14696">
        <v>0.01</v>
      </c>
      <c r="G14696">
        <v>0</v>
      </c>
      <c r="H14696">
        <v>0</v>
      </c>
      <c r="I14696">
        <v>0</v>
      </c>
    </row>
    <row r="14697" spans="1:9" x14ac:dyDescent="0.25">
      <c r="A14697" t="s">
        <v>728</v>
      </c>
      <c r="B14697">
        <v>44217</v>
      </c>
      <c r="C14697" s="593">
        <v>6.7500000000000004E-2</v>
      </c>
      <c r="D14697" t="s">
        <v>3079</v>
      </c>
      <c r="E14697">
        <v>5.7500000000000002E-2</v>
      </c>
      <c r="F14697">
        <v>0.01</v>
      </c>
      <c r="G14697">
        <v>0</v>
      </c>
      <c r="H14697">
        <v>0</v>
      </c>
      <c r="I14697">
        <v>0</v>
      </c>
    </row>
    <row r="14698" spans="1:9" x14ac:dyDescent="0.25">
      <c r="A14698" t="s">
        <v>728</v>
      </c>
      <c r="B14698">
        <v>44221</v>
      </c>
      <c r="C14698" s="593">
        <v>6.7500000000000004E-2</v>
      </c>
      <c r="D14698" t="s">
        <v>4932</v>
      </c>
      <c r="E14698">
        <v>5.7500000000000002E-2</v>
      </c>
      <c r="F14698">
        <v>0.01</v>
      </c>
      <c r="G14698">
        <v>0</v>
      </c>
      <c r="H14698">
        <v>0</v>
      </c>
      <c r="I14698">
        <v>0</v>
      </c>
    </row>
    <row r="14699" spans="1:9" x14ac:dyDescent="0.25">
      <c r="A14699" t="s">
        <v>728</v>
      </c>
      <c r="B14699">
        <v>44222</v>
      </c>
      <c r="C14699" s="593">
        <v>6.7500000000000004E-2</v>
      </c>
      <c r="D14699" t="s">
        <v>4933</v>
      </c>
      <c r="E14699">
        <v>5.7500000000000002E-2</v>
      </c>
      <c r="F14699">
        <v>0.01</v>
      </c>
      <c r="G14699">
        <v>0</v>
      </c>
      <c r="H14699">
        <v>0</v>
      </c>
      <c r="I14699">
        <v>0</v>
      </c>
    </row>
    <row r="14700" spans="1:9" x14ac:dyDescent="0.25">
      <c r="A14700" t="s">
        <v>728</v>
      </c>
      <c r="B14700">
        <v>44223</v>
      </c>
      <c r="C14700" s="593">
        <v>6.7500000000000004E-2</v>
      </c>
      <c r="D14700" t="s">
        <v>2128</v>
      </c>
      <c r="E14700">
        <v>5.7500000000000002E-2</v>
      </c>
      <c r="F14700">
        <v>0.01</v>
      </c>
      <c r="G14700">
        <v>0</v>
      </c>
      <c r="H14700">
        <v>0</v>
      </c>
      <c r="I14700">
        <v>0</v>
      </c>
    </row>
    <row r="14701" spans="1:9" x14ac:dyDescent="0.25">
      <c r="A14701" t="s">
        <v>728</v>
      </c>
      <c r="B14701">
        <v>44224</v>
      </c>
      <c r="C14701" s="593">
        <v>7.0000000000000007E-2</v>
      </c>
      <c r="D14701" t="s">
        <v>4043</v>
      </c>
      <c r="E14701">
        <v>5.7500000000000002E-2</v>
      </c>
      <c r="F14701">
        <v>1.2500000000000001E-2</v>
      </c>
      <c r="G14701">
        <v>0</v>
      </c>
      <c r="H14701">
        <v>0</v>
      </c>
      <c r="I14701">
        <v>0</v>
      </c>
    </row>
    <row r="14702" spans="1:9" x14ac:dyDescent="0.25">
      <c r="A14702" t="s">
        <v>728</v>
      </c>
      <c r="B14702">
        <v>44230</v>
      </c>
      <c r="C14702" s="593">
        <v>6.7500000000000004E-2</v>
      </c>
      <c r="D14702" t="s">
        <v>3930</v>
      </c>
      <c r="E14702">
        <v>5.7500000000000002E-2</v>
      </c>
      <c r="F14702">
        <v>0.01</v>
      </c>
      <c r="G14702">
        <v>0</v>
      </c>
      <c r="H14702">
        <v>0</v>
      </c>
      <c r="I14702">
        <v>0</v>
      </c>
    </row>
    <row r="14703" spans="1:9" x14ac:dyDescent="0.25">
      <c r="A14703" t="s">
        <v>728</v>
      </c>
      <c r="B14703">
        <v>44231</v>
      </c>
      <c r="C14703" s="593">
        <v>7.0000000000000007E-2</v>
      </c>
      <c r="D14703" t="s">
        <v>4934</v>
      </c>
      <c r="E14703">
        <v>5.7500000000000002E-2</v>
      </c>
      <c r="F14703">
        <v>1.2500000000000001E-2</v>
      </c>
      <c r="G14703">
        <v>0</v>
      </c>
      <c r="H14703">
        <v>0</v>
      </c>
      <c r="I14703">
        <v>0</v>
      </c>
    </row>
    <row r="14704" spans="1:9" x14ac:dyDescent="0.25">
      <c r="A14704" t="s">
        <v>728</v>
      </c>
      <c r="B14704">
        <v>44232</v>
      </c>
      <c r="C14704" s="593">
        <v>6.7500000000000004E-2</v>
      </c>
      <c r="D14704" t="s">
        <v>3536</v>
      </c>
      <c r="E14704">
        <v>5.7500000000000002E-2</v>
      </c>
      <c r="F14704">
        <v>0.01</v>
      </c>
      <c r="G14704">
        <v>0</v>
      </c>
      <c r="H14704">
        <v>0</v>
      </c>
      <c r="I14704">
        <v>0</v>
      </c>
    </row>
    <row r="14705" spans="1:9" x14ac:dyDescent="0.25">
      <c r="A14705" t="s">
        <v>728</v>
      </c>
      <c r="B14705">
        <v>44233</v>
      </c>
      <c r="C14705" s="593">
        <v>0.08</v>
      </c>
      <c r="D14705" t="s">
        <v>4935</v>
      </c>
      <c r="E14705">
        <v>5.7500000000000002E-2</v>
      </c>
      <c r="F14705">
        <v>2.2499999999999999E-2</v>
      </c>
      <c r="G14705">
        <v>0</v>
      </c>
      <c r="H14705">
        <v>0</v>
      </c>
      <c r="I14705">
        <v>0</v>
      </c>
    </row>
    <row r="14706" spans="1:9" x14ac:dyDescent="0.25">
      <c r="A14706" t="s">
        <v>728</v>
      </c>
      <c r="B14706">
        <v>44234</v>
      </c>
      <c r="C14706" s="593">
        <v>7.0000000000000007E-2</v>
      </c>
      <c r="D14706" t="s">
        <v>4043</v>
      </c>
      <c r="E14706">
        <v>5.7500000000000002E-2</v>
      </c>
      <c r="F14706">
        <v>1.2500000000000001E-2</v>
      </c>
      <c r="G14706">
        <v>0</v>
      </c>
      <c r="H14706">
        <v>0</v>
      </c>
      <c r="I14706">
        <v>0</v>
      </c>
    </row>
    <row r="14707" spans="1:9" x14ac:dyDescent="0.25">
      <c r="A14707" t="s">
        <v>728</v>
      </c>
      <c r="B14707">
        <v>44235</v>
      </c>
      <c r="C14707" s="593">
        <v>7.0000000000000007E-2</v>
      </c>
      <c r="D14707" t="s">
        <v>3497</v>
      </c>
      <c r="E14707">
        <v>5.7500000000000002E-2</v>
      </c>
      <c r="F14707">
        <v>1.2500000000000001E-2</v>
      </c>
      <c r="G14707">
        <v>0</v>
      </c>
      <c r="H14707">
        <v>0</v>
      </c>
      <c r="I14707">
        <v>0</v>
      </c>
    </row>
    <row r="14708" spans="1:9" x14ac:dyDescent="0.25">
      <c r="A14708" t="s">
        <v>728</v>
      </c>
      <c r="B14708">
        <v>44236</v>
      </c>
      <c r="C14708" s="593">
        <v>7.0000000000000007E-2</v>
      </c>
      <c r="D14708" t="s">
        <v>4936</v>
      </c>
      <c r="E14708">
        <v>5.7500000000000002E-2</v>
      </c>
      <c r="F14708">
        <v>1.2500000000000001E-2</v>
      </c>
      <c r="G14708">
        <v>0</v>
      </c>
      <c r="H14708">
        <v>0</v>
      </c>
      <c r="I14708">
        <v>0</v>
      </c>
    </row>
    <row r="14709" spans="1:9" x14ac:dyDescent="0.25">
      <c r="A14709" t="s">
        <v>728</v>
      </c>
      <c r="B14709">
        <v>44237</v>
      </c>
      <c r="C14709" s="593">
        <v>6.7500000000000004E-2</v>
      </c>
      <c r="D14709" t="s">
        <v>2120</v>
      </c>
      <c r="E14709">
        <v>5.7500000000000002E-2</v>
      </c>
      <c r="F14709">
        <v>0.01</v>
      </c>
      <c r="G14709">
        <v>0</v>
      </c>
      <c r="H14709">
        <v>0</v>
      </c>
      <c r="I14709">
        <v>0</v>
      </c>
    </row>
    <row r="14710" spans="1:9" x14ac:dyDescent="0.25">
      <c r="A14710" t="s">
        <v>728</v>
      </c>
      <c r="B14710">
        <v>44240</v>
      </c>
      <c r="C14710" s="593">
        <v>7.0000000000000007E-2</v>
      </c>
      <c r="D14710" t="s">
        <v>3966</v>
      </c>
      <c r="E14710">
        <v>5.7500000000000002E-2</v>
      </c>
      <c r="F14710">
        <v>1.2500000000000001E-2</v>
      </c>
      <c r="G14710">
        <v>0</v>
      </c>
      <c r="H14710">
        <v>0</v>
      </c>
      <c r="I14710">
        <v>0</v>
      </c>
    </row>
    <row r="14711" spans="1:9" x14ac:dyDescent="0.25">
      <c r="A14711" t="s">
        <v>728</v>
      </c>
      <c r="B14711">
        <v>44241</v>
      </c>
      <c r="C14711" s="593">
        <v>7.0000000000000007E-2</v>
      </c>
      <c r="D14711" t="s">
        <v>4043</v>
      </c>
      <c r="E14711">
        <v>5.7500000000000002E-2</v>
      </c>
      <c r="F14711">
        <v>1.2500000000000001E-2</v>
      </c>
      <c r="G14711">
        <v>0</v>
      </c>
      <c r="H14711">
        <v>0</v>
      </c>
      <c r="I14711">
        <v>0</v>
      </c>
    </row>
    <row r="14712" spans="1:9" x14ac:dyDescent="0.25">
      <c r="A14712" t="s">
        <v>728</v>
      </c>
      <c r="B14712">
        <v>44242</v>
      </c>
      <c r="C14712" s="593">
        <v>7.0000000000000007E-2</v>
      </c>
      <c r="D14712" t="s">
        <v>3966</v>
      </c>
      <c r="E14712">
        <v>5.7500000000000002E-2</v>
      </c>
      <c r="F14712">
        <v>1.2500000000000001E-2</v>
      </c>
      <c r="G14712">
        <v>0</v>
      </c>
      <c r="H14712">
        <v>0</v>
      </c>
      <c r="I14712">
        <v>0</v>
      </c>
    </row>
    <row r="14713" spans="1:9" x14ac:dyDescent="0.25">
      <c r="A14713" t="s">
        <v>728</v>
      </c>
      <c r="B14713">
        <v>44243</v>
      </c>
      <c r="C14713" s="593">
        <v>7.0000000000000007E-2</v>
      </c>
      <c r="D14713" t="s">
        <v>3966</v>
      </c>
      <c r="E14713">
        <v>5.7500000000000002E-2</v>
      </c>
      <c r="F14713">
        <v>1.2500000000000001E-2</v>
      </c>
      <c r="G14713">
        <v>0</v>
      </c>
      <c r="H14713">
        <v>0</v>
      </c>
      <c r="I14713">
        <v>0</v>
      </c>
    </row>
    <row r="14714" spans="1:9" x14ac:dyDescent="0.25">
      <c r="A14714" t="s">
        <v>728</v>
      </c>
      <c r="B14714">
        <v>44250</v>
      </c>
      <c r="C14714" s="593">
        <v>6.7500000000000004E-2</v>
      </c>
      <c r="D14714" t="s">
        <v>4937</v>
      </c>
      <c r="E14714">
        <v>5.7500000000000002E-2</v>
      </c>
      <c r="F14714">
        <v>0.01</v>
      </c>
      <c r="G14714">
        <v>0</v>
      </c>
      <c r="H14714">
        <v>0</v>
      </c>
      <c r="I14714">
        <v>0</v>
      </c>
    </row>
    <row r="14715" spans="1:9" x14ac:dyDescent="0.25">
      <c r="A14715" t="s">
        <v>728</v>
      </c>
      <c r="B14715">
        <v>44251</v>
      </c>
      <c r="C14715" s="593">
        <v>6.7500000000000004E-2</v>
      </c>
      <c r="D14715" t="s">
        <v>4938</v>
      </c>
      <c r="E14715">
        <v>5.7500000000000002E-2</v>
      </c>
      <c r="F14715">
        <v>0.01</v>
      </c>
      <c r="G14715">
        <v>0</v>
      </c>
      <c r="H14715">
        <v>0</v>
      </c>
      <c r="I14715">
        <v>0</v>
      </c>
    </row>
    <row r="14716" spans="1:9" x14ac:dyDescent="0.25">
      <c r="A14716" t="s">
        <v>728</v>
      </c>
      <c r="B14716">
        <v>44253</v>
      </c>
      <c r="C14716" s="593">
        <v>6.7500000000000004E-2</v>
      </c>
      <c r="D14716" t="s">
        <v>4900</v>
      </c>
      <c r="E14716">
        <v>5.7500000000000002E-2</v>
      </c>
      <c r="F14716">
        <v>0.01</v>
      </c>
      <c r="G14716">
        <v>0</v>
      </c>
      <c r="H14716">
        <v>0</v>
      </c>
      <c r="I14716">
        <v>0</v>
      </c>
    </row>
    <row r="14717" spans="1:9" x14ac:dyDescent="0.25">
      <c r="A14717" t="s">
        <v>728</v>
      </c>
      <c r="B14717">
        <v>44254</v>
      </c>
      <c r="C14717" s="593">
        <v>6.7500000000000004E-2</v>
      </c>
      <c r="D14717" t="s">
        <v>4900</v>
      </c>
      <c r="E14717">
        <v>5.7500000000000002E-2</v>
      </c>
      <c r="F14717">
        <v>0.01</v>
      </c>
      <c r="G14717">
        <v>0</v>
      </c>
      <c r="H14717">
        <v>0</v>
      </c>
      <c r="I14717">
        <v>0</v>
      </c>
    </row>
    <row r="14718" spans="1:9" x14ac:dyDescent="0.25">
      <c r="A14718" t="s">
        <v>728</v>
      </c>
      <c r="B14718">
        <v>44255</v>
      </c>
      <c r="C14718" s="593">
        <v>7.0000000000000007E-2</v>
      </c>
      <c r="D14718" t="s">
        <v>4939</v>
      </c>
      <c r="E14718">
        <v>5.7500000000000002E-2</v>
      </c>
      <c r="F14718">
        <v>1.2500000000000001E-2</v>
      </c>
      <c r="G14718">
        <v>0</v>
      </c>
      <c r="H14718">
        <v>0</v>
      </c>
      <c r="I14718">
        <v>0</v>
      </c>
    </row>
    <row r="14719" spans="1:9" x14ac:dyDescent="0.25">
      <c r="A14719" t="s">
        <v>728</v>
      </c>
      <c r="B14719">
        <v>44256</v>
      </c>
      <c r="C14719" s="593">
        <v>6.7500000000000004E-2</v>
      </c>
      <c r="D14719" t="s">
        <v>4900</v>
      </c>
      <c r="E14719">
        <v>5.7500000000000002E-2</v>
      </c>
      <c r="F14719">
        <v>0.01</v>
      </c>
      <c r="G14719">
        <v>0</v>
      </c>
      <c r="H14719">
        <v>0</v>
      </c>
      <c r="I14719">
        <v>0</v>
      </c>
    </row>
    <row r="14720" spans="1:9" x14ac:dyDescent="0.25">
      <c r="A14720" t="s">
        <v>728</v>
      </c>
      <c r="B14720">
        <v>44258</v>
      </c>
      <c r="C14720" s="593">
        <v>6.7500000000000004E-2</v>
      </c>
      <c r="D14720" t="s">
        <v>4900</v>
      </c>
      <c r="E14720">
        <v>5.7500000000000002E-2</v>
      </c>
      <c r="F14720">
        <v>0.01</v>
      </c>
      <c r="G14720">
        <v>0</v>
      </c>
      <c r="H14720">
        <v>0</v>
      </c>
      <c r="I14720">
        <v>0</v>
      </c>
    </row>
    <row r="14721" spans="1:9" x14ac:dyDescent="0.25">
      <c r="A14721" t="s">
        <v>728</v>
      </c>
      <c r="B14721">
        <v>44260</v>
      </c>
      <c r="C14721" s="593">
        <v>7.0000000000000007E-2</v>
      </c>
      <c r="D14721" t="s">
        <v>4043</v>
      </c>
      <c r="E14721">
        <v>5.7500000000000002E-2</v>
      </c>
      <c r="F14721">
        <v>1.2500000000000001E-2</v>
      </c>
      <c r="G14721">
        <v>0</v>
      </c>
      <c r="H14721">
        <v>0</v>
      </c>
      <c r="I14721">
        <v>0</v>
      </c>
    </row>
    <row r="14722" spans="1:9" x14ac:dyDescent="0.25">
      <c r="A14722" t="s">
        <v>728</v>
      </c>
      <c r="B14722">
        <v>44262</v>
      </c>
      <c r="C14722" s="593">
        <v>6.7500000000000004E-2</v>
      </c>
      <c r="D14722" t="s">
        <v>4940</v>
      </c>
      <c r="E14722">
        <v>5.7500000000000002E-2</v>
      </c>
      <c r="F14722">
        <v>0.01</v>
      </c>
      <c r="G14722">
        <v>0</v>
      </c>
      <c r="H14722">
        <v>0</v>
      </c>
      <c r="I14722">
        <v>0</v>
      </c>
    </row>
    <row r="14723" spans="1:9" x14ac:dyDescent="0.25">
      <c r="A14723" t="s">
        <v>728</v>
      </c>
      <c r="B14723">
        <v>44264</v>
      </c>
      <c r="C14723" s="593">
        <v>6.7500000000000004E-2</v>
      </c>
      <c r="D14723" t="s">
        <v>1503</v>
      </c>
      <c r="E14723">
        <v>5.7500000000000002E-2</v>
      </c>
      <c r="F14723">
        <v>0.01</v>
      </c>
      <c r="G14723">
        <v>0</v>
      </c>
      <c r="H14723">
        <v>0</v>
      </c>
      <c r="I14723">
        <v>0</v>
      </c>
    </row>
    <row r="14724" spans="1:9" x14ac:dyDescent="0.25">
      <c r="A14724" t="s">
        <v>728</v>
      </c>
      <c r="B14724">
        <v>44265</v>
      </c>
      <c r="C14724" s="593">
        <v>7.0000000000000007E-2</v>
      </c>
      <c r="D14724" t="s">
        <v>4043</v>
      </c>
      <c r="E14724">
        <v>5.7500000000000002E-2</v>
      </c>
      <c r="F14724">
        <v>1.2500000000000001E-2</v>
      </c>
      <c r="G14724">
        <v>0</v>
      </c>
      <c r="H14724">
        <v>0</v>
      </c>
      <c r="I14724">
        <v>0</v>
      </c>
    </row>
    <row r="14725" spans="1:9" x14ac:dyDescent="0.25">
      <c r="A14725" t="s">
        <v>728</v>
      </c>
      <c r="B14725">
        <v>44266</v>
      </c>
      <c r="C14725" s="593">
        <v>7.0000000000000007E-2</v>
      </c>
      <c r="D14725" t="s">
        <v>4043</v>
      </c>
      <c r="E14725">
        <v>5.7500000000000002E-2</v>
      </c>
      <c r="F14725">
        <v>1.2500000000000001E-2</v>
      </c>
      <c r="G14725">
        <v>0</v>
      </c>
      <c r="H14725">
        <v>0</v>
      </c>
      <c r="I14725">
        <v>0</v>
      </c>
    </row>
    <row r="14726" spans="1:9" x14ac:dyDescent="0.25">
      <c r="A14726" t="s">
        <v>728</v>
      </c>
      <c r="B14726">
        <v>44270</v>
      </c>
      <c r="C14726" s="593">
        <v>6.7500000000000004E-2</v>
      </c>
      <c r="D14726" t="s">
        <v>4941</v>
      </c>
      <c r="E14726">
        <v>5.7500000000000002E-2</v>
      </c>
      <c r="F14726">
        <v>0.01</v>
      </c>
      <c r="G14726">
        <v>0</v>
      </c>
      <c r="H14726">
        <v>0</v>
      </c>
      <c r="I14726">
        <v>0</v>
      </c>
    </row>
    <row r="14727" spans="1:9" x14ac:dyDescent="0.25">
      <c r="A14727" t="s">
        <v>728</v>
      </c>
      <c r="B14727">
        <v>44272</v>
      </c>
      <c r="C14727" s="593">
        <v>7.0000000000000007E-2</v>
      </c>
      <c r="D14727" t="s">
        <v>4043</v>
      </c>
      <c r="E14727">
        <v>5.7500000000000002E-2</v>
      </c>
      <c r="F14727">
        <v>1.2500000000000001E-2</v>
      </c>
      <c r="G14727">
        <v>0</v>
      </c>
      <c r="H14727">
        <v>0</v>
      </c>
      <c r="I14727">
        <v>0</v>
      </c>
    </row>
    <row r="14728" spans="1:9" x14ac:dyDescent="0.25">
      <c r="A14728" t="s">
        <v>728</v>
      </c>
      <c r="B14728">
        <v>44273</v>
      </c>
      <c r="C14728" s="593">
        <v>6.7500000000000004E-2</v>
      </c>
      <c r="D14728" t="s">
        <v>4938</v>
      </c>
      <c r="E14728">
        <v>5.7500000000000002E-2</v>
      </c>
      <c r="F14728">
        <v>0.01</v>
      </c>
      <c r="G14728">
        <v>0</v>
      </c>
      <c r="H14728">
        <v>0</v>
      </c>
      <c r="I14728">
        <v>0</v>
      </c>
    </row>
    <row r="14729" spans="1:9" x14ac:dyDescent="0.25">
      <c r="A14729" t="s">
        <v>728</v>
      </c>
      <c r="B14729">
        <v>44274</v>
      </c>
      <c r="C14729" s="593">
        <v>6.7500000000000004E-2</v>
      </c>
      <c r="D14729" t="s">
        <v>4900</v>
      </c>
      <c r="E14729">
        <v>5.7500000000000002E-2</v>
      </c>
      <c r="F14729">
        <v>0.01</v>
      </c>
      <c r="G14729">
        <v>0</v>
      </c>
      <c r="H14729">
        <v>0</v>
      </c>
      <c r="I14729">
        <v>0</v>
      </c>
    </row>
    <row r="14730" spans="1:9" x14ac:dyDescent="0.25">
      <c r="A14730" t="s">
        <v>728</v>
      </c>
      <c r="B14730">
        <v>44275</v>
      </c>
      <c r="C14730" s="593">
        <v>6.7500000000000004E-2</v>
      </c>
      <c r="D14730" t="s">
        <v>4296</v>
      </c>
      <c r="E14730">
        <v>5.7500000000000002E-2</v>
      </c>
      <c r="F14730">
        <v>0.01</v>
      </c>
      <c r="G14730">
        <v>0</v>
      </c>
      <c r="H14730">
        <v>0</v>
      </c>
      <c r="I14730">
        <v>0</v>
      </c>
    </row>
    <row r="14731" spans="1:9" x14ac:dyDescent="0.25">
      <c r="A14731" t="s">
        <v>728</v>
      </c>
      <c r="B14731">
        <v>44276</v>
      </c>
      <c r="C14731" s="593">
        <v>6.5000000000000002E-2</v>
      </c>
      <c r="D14731" t="s">
        <v>4941</v>
      </c>
      <c r="E14731">
        <v>5.7500000000000002E-2</v>
      </c>
      <c r="F14731">
        <v>7.4999999999999997E-3</v>
      </c>
      <c r="G14731">
        <v>0</v>
      </c>
      <c r="H14731">
        <v>0</v>
      </c>
      <c r="I14731">
        <v>0</v>
      </c>
    </row>
    <row r="14732" spans="1:9" x14ac:dyDescent="0.25">
      <c r="A14732" t="s">
        <v>728</v>
      </c>
      <c r="B14732">
        <v>44278</v>
      </c>
      <c r="C14732" s="593">
        <v>7.0000000000000007E-2</v>
      </c>
      <c r="D14732" t="s">
        <v>4940</v>
      </c>
      <c r="E14732">
        <v>5.7500000000000002E-2</v>
      </c>
      <c r="F14732">
        <v>1.2500000000000001E-2</v>
      </c>
      <c r="G14732">
        <v>0</v>
      </c>
      <c r="H14732">
        <v>0</v>
      </c>
      <c r="I14732">
        <v>0</v>
      </c>
    </row>
    <row r="14733" spans="1:9" x14ac:dyDescent="0.25">
      <c r="A14733" t="s">
        <v>728</v>
      </c>
      <c r="B14733">
        <v>44280</v>
      </c>
      <c r="C14733" s="593">
        <v>6.7500000000000004E-2</v>
      </c>
      <c r="D14733" t="s">
        <v>4900</v>
      </c>
      <c r="E14733">
        <v>5.7500000000000002E-2</v>
      </c>
      <c r="F14733">
        <v>0.01</v>
      </c>
      <c r="G14733">
        <v>0</v>
      </c>
      <c r="H14733">
        <v>0</v>
      </c>
      <c r="I14733">
        <v>0</v>
      </c>
    </row>
    <row r="14734" spans="1:9" x14ac:dyDescent="0.25">
      <c r="A14734" t="s">
        <v>728</v>
      </c>
      <c r="B14734">
        <v>44281</v>
      </c>
      <c r="C14734" s="593">
        <v>6.7500000000000004E-2</v>
      </c>
      <c r="D14734" t="s">
        <v>4900</v>
      </c>
      <c r="E14734">
        <v>5.7500000000000002E-2</v>
      </c>
      <c r="F14734">
        <v>0.01</v>
      </c>
      <c r="G14734">
        <v>0</v>
      </c>
      <c r="H14734">
        <v>0</v>
      </c>
      <c r="I14734">
        <v>0</v>
      </c>
    </row>
    <row r="14735" spans="1:9" x14ac:dyDescent="0.25">
      <c r="A14735" t="s">
        <v>728</v>
      </c>
      <c r="B14735">
        <v>44282</v>
      </c>
      <c r="C14735" s="593">
        <v>6.7500000000000004E-2</v>
      </c>
      <c r="D14735" t="s">
        <v>4942</v>
      </c>
      <c r="E14735">
        <v>5.7500000000000002E-2</v>
      </c>
      <c r="F14735">
        <v>0.01</v>
      </c>
      <c r="G14735">
        <v>0</v>
      </c>
      <c r="H14735">
        <v>0</v>
      </c>
      <c r="I14735">
        <v>0</v>
      </c>
    </row>
    <row r="14736" spans="1:9" x14ac:dyDescent="0.25">
      <c r="A14736" t="s">
        <v>728</v>
      </c>
      <c r="B14736">
        <v>44285</v>
      </c>
      <c r="C14736" s="593">
        <v>7.0000000000000007E-2</v>
      </c>
      <c r="D14736" t="s">
        <v>4043</v>
      </c>
      <c r="E14736">
        <v>5.7500000000000002E-2</v>
      </c>
      <c r="F14736">
        <v>1.2500000000000001E-2</v>
      </c>
      <c r="G14736">
        <v>0</v>
      </c>
      <c r="H14736">
        <v>0</v>
      </c>
      <c r="I14736">
        <v>0</v>
      </c>
    </row>
    <row r="14737" spans="1:9" x14ac:dyDescent="0.25">
      <c r="A14737" t="s">
        <v>728</v>
      </c>
      <c r="B14737">
        <v>44286</v>
      </c>
      <c r="C14737" s="593">
        <v>0.08</v>
      </c>
      <c r="D14737" t="s">
        <v>4929</v>
      </c>
      <c r="E14737">
        <v>5.7500000000000002E-2</v>
      </c>
      <c r="F14737">
        <v>2.2499999999999999E-2</v>
      </c>
      <c r="G14737">
        <v>0</v>
      </c>
      <c r="H14737">
        <v>0</v>
      </c>
      <c r="I14737">
        <v>0</v>
      </c>
    </row>
    <row r="14738" spans="1:9" x14ac:dyDescent="0.25">
      <c r="A14738" t="s">
        <v>728</v>
      </c>
      <c r="B14738">
        <v>44287</v>
      </c>
      <c r="C14738" s="593">
        <v>7.0000000000000007E-2</v>
      </c>
      <c r="D14738" t="s">
        <v>3497</v>
      </c>
      <c r="E14738">
        <v>5.7500000000000002E-2</v>
      </c>
      <c r="F14738">
        <v>1.2500000000000001E-2</v>
      </c>
      <c r="G14738">
        <v>0</v>
      </c>
      <c r="H14738">
        <v>0</v>
      </c>
      <c r="I14738">
        <v>0</v>
      </c>
    </row>
    <row r="14739" spans="1:9" x14ac:dyDescent="0.25">
      <c r="A14739" t="s">
        <v>728</v>
      </c>
      <c r="B14739">
        <v>44288</v>
      </c>
      <c r="C14739" s="593">
        <v>7.0000000000000007E-2</v>
      </c>
      <c r="D14739" t="s">
        <v>4943</v>
      </c>
      <c r="E14739">
        <v>5.7500000000000002E-2</v>
      </c>
      <c r="F14739">
        <v>1.2500000000000001E-2</v>
      </c>
      <c r="G14739">
        <v>0</v>
      </c>
      <c r="H14739">
        <v>0</v>
      </c>
      <c r="I14739">
        <v>0</v>
      </c>
    </row>
    <row r="14740" spans="1:9" x14ac:dyDescent="0.25">
      <c r="A14740" t="s">
        <v>728</v>
      </c>
      <c r="B14740">
        <v>44301</v>
      </c>
      <c r="C14740" s="593">
        <v>6.7500000000000004E-2</v>
      </c>
      <c r="D14740" t="s">
        <v>2128</v>
      </c>
      <c r="E14740">
        <v>5.7500000000000002E-2</v>
      </c>
      <c r="F14740">
        <v>0.01</v>
      </c>
      <c r="G14740">
        <v>0</v>
      </c>
      <c r="H14740">
        <v>0</v>
      </c>
      <c r="I14740">
        <v>0</v>
      </c>
    </row>
    <row r="14741" spans="1:9" x14ac:dyDescent="0.25">
      <c r="A14741" t="s">
        <v>728</v>
      </c>
      <c r="B14741">
        <v>44302</v>
      </c>
      <c r="C14741" s="593">
        <v>6.7500000000000004E-2</v>
      </c>
      <c r="D14741" t="s">
        <v>2128</v>
      </c>
      <c r="E14741">
        <v>5.7500000000000002E-2</v>
      </c>
      <c r="F14741">
        <v>0.01</v>
      </c>
      <c r="G14741">
        <v>0</v>
      </c>
      <c r="H14741">
        <v>0</v>
      </c>
      <c r="I14741">
        <v>0</v>
      </c>
    </row>
    <row r="14742" spans="1:9" x14ac:dyDescent="0.25">
      <c r="A14742" t="s">
        <v>728</v>
      </c>
      <c r="B14742">
        <v>44303</v>
      </c>
      <c r="C14742" s="593">
        <v>6.7500000000000004E-2</v>
      </c>
      <c r="D14742" t="s">
        <v>2128</v>
      </c>
      <c r="E14742">
        <v>5.7500000000000002E-2</v>
      </c>
      <c r="F14742">
        <v>0.01</v>
      </c>
      <c r="G14742">
        <v>0</v>
      </c>
      <c r="H14742">
        <v>0</v>
      </c>
      <c r="I14742">
        <v>0</v>
      </c>
    </row>
    <row r="14743" spans="1:9" x14ac:dyDescent="0.25">
      <c r="A14743" t="s">
        <v>728</v>
      </c>
      <c r="B14743">
        <v>44304</v>
      </c>
      <c r="C14743" s="593">
        <v>6.7500000000000004E-2</v>
      </c>
      <c r="D14743" t="s">
        <v>2128</v>
      </c>
      <c r="E14743">
        <v>5.7500000000000002E-2</v>
      </c>
      <c r="F14743">
        <v>0.01</v>
      </c>
      <c r="G14743">
        <v>0</v>
      </c>
      <c r="H14743">
        <v>0</v>
      </c>
      <c r="I14743">
        <v>0</v>
      </c>
    </row>
    <row r="14744" spans="1:9" x14ac:dyDescent="0.25">
      <c r="A14744" t="s">
        <v>728</v>
      </c>
      <c r="B14744">
        <v>44305</v>
      </c>
      <c r="C14744" s="593">
        <v>6.7500000000000004E-2</v>
      </c>
      <c r="D14744" t="s">
        <v>1503</v>
      </c>
      <c r="E14744">
        <v>5.7500000000000002E-2</v>
      </c>
      <c r="F14744">
        <v>0.01</v>
      </c>
      <c r="G14744">
        <v>0</v>
      </c>
      <c r="H14744">
        <v>0</v>
      </c>
      <c r="I14744">
        <v>0</v>
      </c>
    </row>
    <row r="14745" spans="1:9" x14ac:dyDescent="0.25">
      <c r="A14745" t="s">
        <v>728</v>
      </c>
      <c r="B14745">
        <v>44306</v>
      </c>
      <c r="C14745" s="593">
        <v>6.7500000000000004E-2</v>
      </c>
      <c r="D14745" t="s">
        <v>1503</v>
      </c>
      <c r="E14745">
        <v>5.7500000000000002E-2</v>
      </c>
      <c r="F14745">
        <v>0.01</v>
      </c>
      <c r="G14745">
        <v>0</v>
      </c>
      <c r="H14745">
        <v>0</v>
      </c>
      <c r="I14745">
        <v>0</v>
      </c>
    </row>
    <row r="14746" spans="1:9" x14ac:dyDescent="0.25">
      <c r="A14746" t="s">
        <v>728</v>
      </c>
      <c r="B14746">
        <v>44307</v>
      </c>
      <c r="C14746" s="593">
        <v>6.7500000000000004E-2</v>
      </c>
      <c r="D14746" t="s">
        <v>2128</v>
      </c>
      <c r="E14746">
        <v>5.7500000000000002E-2</v>
      </c>
      <c r="F14746">
        <v>0.01</v>
      </c>
      <c r="G14746">
        <v>0</v>
      </c>
      <c r="H14746">
        <v>0</v>
      </c>
      <c r="I14746">
        <v>0</v>
      </c>
    </row>
    <row r="14747" spans="1:9" x14ac:dyDescent="0.25">
      <c r="A14747" t="s">
        <v>728</v>
      </c>
      <c r="B14747">
        <v>44308</v>
      </c>
      <c r="C14747" s="593">
        <v>6.7500000000000004E-2</v>
      </c>
      <c r="D14747" t="s">
        <v>2128</v>
      </c>
      <c r="E14747">
        <v>5.7500000000000002E-2</v>
      </c>
      <c r="F14747">
        <v>0.01</v>
      </c>
      <c r="G14747">
        <v>0</v>
      </c>
      <c r="H14747">
        <v>0</v>
      </c>
      <c r="I14747">
        <v>0</v>
      </c>
    </row>
    <row r="14748" spans="1:9" x14ac:dyDescent="0.25">
      <c r="A14748" t="s">
        <v>728</v>
      </c>
      <c r="B14748">
        <v>44309</v>
      </c>
      <c r="C14748" s="593">
        <v>6.7500000000000004E-2</v>
      </c>
      <c r="D14748" t="s">
        <v>2128</v>
      </c>
      <c r="E14748">
        <v>5.7500000000000002E-2</v>
      </c>
      <c r="F14748">
        <v>0.01</v>
      </c>
      <c r="G14748">
        <v>0</v>
      </c>
      <c r="H14748">
        <v>0</v>
      </c>
      <c r="I14748">
        <v>0</v>
      </c>
    </row>
    <row r="14749" spans="1:9" x14ac:dyDescent="0.25">
      <c r="A14749" t="s">
        <v>728</v>
      </c>
      <c r="B14749">
        <v>44310</v>
      </c>
      <c r="C14749" s="593">
        <v>6.7500000000000004E-2</v>
      </c>
      <c r="D14749" t="s">
        <v>4940</v>
      </c>
      <c r="E14749">
        <v>5.7500000000000002E-2</v>
      </c>
      <c r="F14749">
        <v>0.01</v>
      </c>
      <c r="G14749">
        <v>0</v>
      </c>
      <c r="H14749">
        <v>0</v>
      </c>
      <c r="I14749">
        <v>0</v>
      </c>
    </row>
    <row r="14750" spans="1:9" x14ac:dyDescent="0.25">
      <c r="A14750" t="s">
        <v>728</v>
      </c>
      <c r="B14750">
        <v>44311</v>
      </c>
      <c r="C14750" s="593">
        <v>6.7500000000000004E-2</v>
      </c>
      <c r="D14750" t="s">
        <v>2128</v>
      </c>
      <c r="E14750">
        <v>5.7500000000000002E-2</v>
      </c>
      <c r="F14750">
        <v>0.01</v>
      </c>
      <c r="G14750">
        <v>0</v>
      </c>
      <c r="H14750">
        <v>0</v>
      </c>
      <c r="I14750">
        <v>0</v>
      </c>
    </row>
    <row r="14751" spans="1:9" x14ac:dyDescent="0.25">
      <c r="A14751" t="s">
        <v>728</v>
      </c>
      <c r="B14751">
        <v>44312</v>
      </c>
      <c r="C14751" s="593">
        <v>7.0000000000000007E-2</v>
      </c>
      <c r="D14751" t="s">
        <v>4043</v>
      </c>
      <c r="E14751">
        <v>5.7500000000000002E-2</v>
      </c>
      <c r="F14751">
        <v>1.2500000000000001E-2</v>
      </c>
      <c r="G14751">
        <v>0</v>
      </c>
      <c r="H14751">
        <v>0</v>
      </c>
      <c r="I14751">
        <v>0</v>
      </c>
    </row>
    <row r="14752" spans="1:9" x14ac:dyDescent="0.25">
      <c r="A14752" t="s">
        <v>728</v>
      </c>
      <c r="B14752">
        <v>44313</v>
      </c>
      <c r="C14752" s="593">
        <v>6.7500000000000004E-2</v>
      </c>
      <c r="D14752" t="s">
        <v>1503</v>
      </c>
      <c r="E14752">
        <v>5.7500000000000002E-2</v>
      </c>
      <c r="F14752">
        <v>0.01</v>
      </c>
      <c r="G14752">
        <v>0</v>
      </c>
      <c r="H14752">
        <v>0</v>
      </c>
      <c r="I14752">
        <v>0</v>
      </c>
    </row>
    <row r="14753" spans="1:9" x14ac:dyDescent="0.25">
      <c r="A14753" t="s">
        <v>728</v>
      </c>
      <c r="B14753">
        <v>44314</v>
      </c>
      <c r="C14753" s="593">
        <v>6.7500000000000004E-2</v>
      </c>
      <c r="D14753" t="s">
        <v>4944</v>
      </c>
      <c r="E14753">
        <v>5.7500000000000002E-2</v>
      </c>
      <c r="F14753">
        <v>0.01</v>
      </c>
      <c r="G14753">
        <v>0</v>
      </c>
      <c r="H14753">
        <v>0</v>
      </c>
      <c r="I14753">
        <v>0</v>
      </c>
    </row>
    <row r="14754" spans="1:9" x14ac:dyDescent="0.25">
      <c r="A14754" t="s">
        <v>728</v>
      </c>
      <c r="B14754">
        <v>44315</v>
      </c>
      <c r="C14754" s="593">
        <v>6.7500000000000004E-2</v>
      </c>
      <c r="D14754" t="s">
        <v>2128</v>
      </c>
      <c r="E14754">
        <v>5.7500000000000002E-2</v>
      </c>
      <c r="F14754">
        <v>0.01</v>
      </c>
      <c r="G14754">
        <v>0</v>
      </c>
      <c r="H14754">
        <v>0</v>
      </c>
      <c r="I14754">
        <v>0</v>
      </c>
    </row>
    <row r="14755" spans="1:9" x14ac:dyDescent="0.25">
      <c r="A14755" t="s">
        <v>728</v>
      </c>
      <c r="B14755">
        <v>44316</v>
      </c>
      <c r="C14755" s="593">
        <v>6.7500000000000004E-2</v>
      </c>
      <c r="D14755" t="s">
        <v>2128</v>
      </c>
      <c r="E14755">
        <v>5.7500000000000002E-2</v>
      </c>
      <c r="F14755">
        <v>0.01</v>
      </c>
      <c r="G14755">
        <v>0</v>
      </c>
      <c r="H14755">
        <v>0</v>
      </c>
      <c r="I14755">
        <v>0</v>
      </c>
    </row>
    <row r="14756" spans="1:9" x14ac:dyDescent="0.25">
      <c r="A14756" t="s">
        <v>728</v>
      </c>
      <c r="B14756">
        <v>44317</v>
      </c>
      <c r="C14756" s="593">
        <v>6.7500000000000004E-2</v>
      </c>
      <c r="D14756" t="s">
        <v>2128</v>
      </c>
      <c r="E14756">
        <v>5.7500000000000002E-2</v>
      </c>
      <c r="F14756">
        <v>0.01</v>
      </c>
      <c r="G14756">
        <v>0</v>
      </c>
      <c r="H14756">
        <v>0</v>
      </c>
      <c r="I14756">
        <v>0</v>
      </c>
    </row>
    <row r="14757" spans="1:9" x14ac:dyDescent="0.25">
      <c r="A14757" t="s">
        <v>728</v>
      </c>
      <c r="B14757">
        <v>44319</v>
      </c>
      <c r="C14757" s="593">
        <v>6.7500000000000004E-2</v>
      </c>
      <c r="D14757" t="s">
        <v>1503</v>
      </c>
      <c r="E14757">
        <v>5.7500000000000002E-2</v>
      </c>
      <c r="F14757">
        <v>0.01</v>
      </c>
      <c r="G14757">
        <v>0</v>
      </c>
      <c r="H14757">
        <v>0</v>
      </c>
      <c r="I14757">
        <v>0</v>
      </c>
    </row>
    <row r="14758" spans="1:9" x14ac:dyDescent="0.25">
      <c r="A14758" t="s">
        <v>728</v>
      </c>
      <c r="B14758">
        <v>44320</v>
      </c>
      <c r="C14758" s="593">
        <v>6.7500000000000004E-2</v>
      </c>
      <c r="D14758" t="s">
        <v>1503</v>
      </c>
      <c r="E14758">
        <v>5.7500000000000002E-2</v>
      </c>
      <c r="F14758">
        <v>0.01</v>
      </c>
      <c r="G14758">
        <v>0</v>
      </c>
      <c r="H14758">
        <v>0</v>
      </c>
      <c r="I14758">
        <v>0</v>
      </c>
    </row>
    <row r="14759" spans="1:9" x14ac:dyDescent="0.25">
      <c r="A14759" t="s">
        <v>728</v>
      </c>
      <c r="B14759">
        <v>44321</v>
      </c>
      <c r="C14759" s="593">
        <v>6.7500000000000004E-2</v>
      </c>
      <c r="D14759" t="s">
        <v>1503</v>
      </c>
      <c r="E14759">
        <v>5.7500000000000002E-2</v>
      </c>
      <c r="F14759">
        <v>0.01</v>
      </c>
      <c r="G14759">
        <v>0</v>
      </c>
      <c r="H14759">
        <v>0</v>
      </c>
      <c r="I14759">
        <v>0</v>
      </c>
    </row>
    <row r="14760" spans="1:9" x14ac:dyDescent="0.25">
      <c r="A14760" t="s">
        <v>728</v>
      </c>
      <c r="B14760">
        <v>44325</v>
      </c>
      <c r="C14760" s="593">
        <v>6.7500000000000004E-2</v>
      </c>
      <c r="D14760" t="s">
        <v>2128</v>
      </c>
      <c r="E14760">
        <v>5.7500000000000002E-2</v>
      </c>
      <c r="F14760">
        <v>0.01</v>
      </c>
      <c r="G14760">
        <v>0</v>
      </c>
      <c r="H14760">
        <v>0</v>
      </c>
      <c r="I14760">
        <v>0</v>
      </c>
    </row>
    <row r="14761" spans="1:9" x14ac:dyDescent="0.25">
      <c r="A14761" t="s">
        <v>728</v>
      </c>
      <c r="B14761">
        <v>44326</v>
      </c>
      <c r="C14761" s="593">
        <v>6.7500000000000004E-2</v>
      </c>
      <c r="D14761" t="s">
        <v>2128</v>
      </c>
      <c r="E14761">
        <v>5.7500000000000002E-2</v>
      </c>
      <c r="F14761">
        <v>0.01</v>
      </c>
      <c r="G14761">
        <v>0</v>
      </c>
      <c r="H14761">
        <v>0</v>
      </c>
      <c r="I14761">
        <v>0</v>
      </c>
    </row>
    <row r="14762" spans="1:9" x14ac:dyDescent="0.25">
      <c r="A14762" t="s">
        <v>728</v>
      </c>
      <c r="B14762">
        <v>44328</v>
      </c>
      <c r="C14762" s="593">
        <v>6.7500000000000004E-2</v>
      </c>
      <c r="D14762" t="s">
        <v>2128</v>
      </c>
      <c r="E14762">
        <v>5.7500000000000002E-2</v>
      </c>
      <c r="F14762">
        <v>0.01</v>
      </c>
      <c r="G14762">
        <v>0</v>
      </c>
      <c r="H14762">
        <v>0</v>
      </c>
      <c r="I14762">
        <v>0</v>
      </c>
    </row>
    <row r="14763" spans="1:9" x14ac:dyDescent="0.25">
      <c r="A14763" t="s">
        <v>728</v>
      </c>
      <c r="B14763">
        <v>44333</v>
      </c>
      <c r="C14763" s="593">
        <v>6.7500000000000004E-2</v>
      </c>
      <c r="D14763" t="s">
        <v>1503</v>
      </c>
      <c r="E14763">
        <v>5.7500000000000002E-2</v>
      </c>
      <c r="F14763">
        <v>0.01</v>
      </c>
      <c r="G14763">
        <v>0</v>
      </c>
      <c r="H14763">
        <v>0</v>
      </c>
      <c r="I14763">
        <v>0</v>
      </c>
    </row>
    <row r="14764" spans="1:9" x14ac:dyDescent="0.25">
      <c r="A14764" t="s">
        <v>728</v>
      </c>
      <c r="B14764">
        <v>44334</v>
      </c>
      <c r="C14764" s="593">
        <v>6.7500000000000004E-2</v>
      </c>
      <c r="D14764" t="s">
        <v>4945</v>
      </c>
      <c r="E14764">
        <v>5.7500000000000002E-2</v>
      </c>
      <c r="F14764">
        <v>0.01</v>
      </c>
      <c r="G14764">
        <v>0</v>
      </c>
      <c r="H14764">
        <v>0</v>
      </c>
      <c r="I14764">
        <v>0</v>
      </c>
    </row>
    <row r="14765" spans="1:9" x14ac:dyDescent="0.25">
      <c r="A14765" t="s">
        <v>728</v>
      </c>
      <c r="B14765">
        <v>44372</v>
      </c>
      <c r="C14765" s="593">
        <v>6.7500000000000004E-2</v>
      </c>
      <c r="D14765" t="s">
        <v>2128</v>
      </c>
      <c r="E14765">
        <v>5.7500000000000002E-2</v>
      </c>
      <c r="F14765">
        <v>0.01</v>
      </c>
      <c r="G14765">
        <v>0</v>
      </c>
      <c r="H14765">
        <v>0</v>
      </c>
      <c r="I14765">
        <v>0</v>
      </c>
    </row>
    <row r="14766" spans="1:9" x14ac:dyDescent="0.25">
      <c r="A14766" t="s">
        <v>728</v>
      </c>
      <c r="B14766">
        <v>44396</v>
      </c>
      <c r="C14766" s="593">
        <v>6.7500000000000004E-2</v>
      </c>
      <c r="D14766" t="s">
        <v>2128</v>
      </c>
      <c r="E14766">
        <v>5.7500000000000002E-2</v>
      </c>
      <c r="F14766">
        <v>0.01</v>
      </c>
      <c r="G14766">
        <v>0</v>
      </c>
      <c r="H14766">
        <v>0</v>
      </c>
      <c r="I14766">
        <v>0</v>
      </c>
    </row>
    <row r="14767" spans="1:9" x14ac:dyDescent="0.25">
      <c r="A14767" t="s">
        <v>728</v>
      </c>
      <c r="B14767">
        <v>44398</v>
      </c>
      <c r="C14767" s="593">
        <v>6.7500000000000004E-2</v>
      </c>
      <c r="D14767" t="s">
        <v>2128</v>
      </c>
      <c r="E14767">
        <v>5.7500000000000002E-2</v>
      </c>
      <c r="F14767">
        <v>0.01</v>
      </c>
      <c r="G14767">
        <v>0</v>
      </c>
      <c r="H14767">
        <v>0</v>
      </c>
      <c r="I14767">
        <v>0</v>
      </c>
    </row>
    <row r="14768" spans="1:9" x14ac:dyDescent="0.25">
      <c r="A14768" t="s">
        <v>728</v>
      </c>
      <c r="B14768">
        <v>44401</v>
      </c>
      <c r="C14768" s="593">
        <v>7.4999999999999997E-2</v>
      </c>
      <c r="D14768" t="s">
        <v>4946</v>
      </c>
      <c r="E14768">
        <v>5.7500000000000002E-2</v>
      </c>
      <c r="F14768">
        <v>1.7500000000000002E-2</v>
      </c>
      <c r="G14768">
        <v>0</v>
      </c>
      <c r="H14768">
        <v>0</v>
      </c>
      <c r="I14768">
        <v>0</v>
      </c>
    </row>
    <row r="14769" spans="1:9" x14ac:dyDescent="0.25">
      <c r="A14769" t="s">
        <v>728</v>
      </c>
      <c r="B14769">
        <v>44402</v>
      </c>
      <c r="C14769" s="593">
        <v>6.7500000000000004E-2</v>
      </c>
      <c r="D14769" t="s">
        <v>4947</v>
      </c>
      <c r="E14769">
        <v>5.7500000000000002E-2</v>
      </c>
      <c r="F14769">
        <v>0.01</v>
      </c>
      <c r="G14769">
        <v>0</v>
      </c>
      <c r="H14769">
        <v>0</v>
      </c>
      <c r="I14769">
        <v>0</v>
      </c>
    </row>
    <row r="14770" spans="1:9" x14ac:dyDescent="0.25">
      <c r="A14770" t="s">
        <v>728</v>
      </c>
      <c r="B14770">
        <v>44403</v>
      </c>
      <c r="C14770" s="593">
        <v>6.7500000000000004E-2</v>
      </c>
      <c r="D14770" t="s">
        <v>4948</v>
      </c>
      <c r="E14770">
        <v>5.7500000000000002E-2</v>
      </c>
      <c r="F14770">
        <v>0.01</v>
      </c>
      <c r="G14770">
        <v>0</v>
      </c>
      <c r="H14770">
        <v>0</v>
      </c>
      <c r="I14770">
        <v>0</v>
      </c>
    </row>
    <row r="14771" spans="1:9" x14ac:dyDescent="0.25">
      <c r="A14771" t="s">
        <v>728</v>
      </c>
      <c r="B14771">
        <v>44404</v>
      </c>
      <c r="C14771" s="593">
        <v>6.7500000000000004E-2</v>
      </c>
      <c r="D14771" t="s">
        <v>4949</v>
      </c>
      <c r="E14771">
        <v>5.7500000000000002E-2</v>
      </c>
      <c r="F14771">
        <v>0.01</v>
      </c>
      <c r="G14771">
        <v>0</v>
      </c>
      <c r="H14771">
        <v>0</v>
      </c>
      <c r="I14771">
        <v>0</v>
      </c>
    </row>
    <row r="14772" spans="1:9" x14ac:dyDescent="0.25">
      <c r="A14772" t="s">
        <v>728</v>
      </c>
      <c r="B14772">
        <v>44405</v>
      </c>
      <c r="C14772" s="593">
        <v>7.4999999999999997E-2</v>
      </c>
      <c r="D14772" t="s">
        <v>4950</v>
      </c>
      <c r="E14772">
        <v>5.7500000000000002E-2</v>
      </c>
      <c r="F14772">
        <v>1.7500000000000002E-2</v>
      </c>
      <c r="G14772">
        <v>0</v>
      </c>
      <c r="H14772">
        <v>0</v>
      </c>
      <c r="I14772">
        <v>0</v>
      </c>
    </row>
    <row r="14773" spans="1:9" x14ac:dyDescent="0.25">
      <c r="A14773" t="s">
        <v>728</v>
      </c>
      <c r="B14773">
        <v>44406</v>
      </c>
      <c r="C14773" s="593">
        <v>7.4999999999999997E-2</v>
      </c>
      <c r="D14773" t="s">
        <v>4946</v>
      </c>
      <c r="E14773">
        <v>5.7500000000000002E-2</v>
      </c>
      <c r="F14773">
        <v>1.7500000000000002E-2</v>
      </c>
      <c r="G14773">
        <v>0</v>
      </c>
      <c r="H14773">
        <v>0</v>
      </c>
      <c r="I14773">
        <v>0</v>
      </c>
    </row>
    <row r="14774" spans="1:9" x14ac:dyDescent="0.25">
      <c r="A14774" t="s">
        <v>728</v>
      </c>
      <c r="B14774">
        <v>44408</v>
      </c>
      <c r="C14774" s="593">
        <v>7.4999999999999997E-2</v>
      </c>
      <c r="D14774" t="s">
        <v>4873</v>
      </c>
      <c r="E14774">
        <v>5.7500000000000002E-2</v>
      </c>
      <c r="F14774">
        <v>1.7500000000000002E-2</v>
      </c>
      <c r="G14774">
        <v>0</v>
      </c>
      <c r="H14774">
        <v>0</v>
      </c>
      <c r="I14774">
        <v>0</v>
      </c>
    </row>
    <row r="14775" spans="1:9" x14ac:dyDescent="0.25">
      <c r="A14775" t="s">
        <v>728</v>
      </c>
      <c r="B14775">
        <v>44410</v>
      </c>
      <c r="C14775" s="593">
        <v>6.7500000000000004E-2</v>
      </c>
      <c r="D14775" t="s">
        <v>4951</v>
      </c>
      <c r="E14775">
        <v>5.7500000000000002E-2</v>
      </c>
      <c r="F14775">
        <v>0.01</v>
      </c>
      <c r="G14775">
        <v>0</v>
      </c>
      <c r="H14775">
        <v>0</v>
      </c>
      <c r="I14775">
        <v>0</v>
      </c>
    </row>
    <row r="14776" spans="1:9" x14ac:dyDescent="0.25">
      <c r="A14776" t="s">
        <v>728</v>
      </c>
      <c r="B14776">
        <v>44411</v>
      </c>
      <c r="C14776" s="593">
        <v>7.4999999999999997E-2</v>
      </c>
      <c r="D14776" t="s">
        <v>4946</v>
      </c>
      <c r="E14776">
        <v>5.7500000000000002E-2</v>
      </c>
      <c r="F14776">
        <v>1.7500000000000002E-2</v>
      </c>
      <c r="G14776">
        <v>0</v>
      </c>
      <c r="H14776">
        <v>0</v>
      </c>
      <c r="I14776">
        <v>0</v>
      </c>
    </row>
    <row r="14777" spans="1:9" x14ac:dyDescent="0.25">
      <c r="A14777" t="s">
        <v>728</v>
      </c>
      <c r="B14777">
        <v>44412</v>
      </c>
      <c r="C14777" s="593">
        <v>7.4999999999999997E-2</v>
      </c>
      <c r="D14777" t="s">
        <v>4946</v>
      </c>
      <c r="E14777">
        <v>5.7500000000000002E-2</v>
      </c>
      <c r="F14777">
        <v>1.7500000000000002E-2</v>
      </c>
      <c r="G14777">
        <v>0</v>
      </c>
      <c r="H14777">
        <v>0</v>
      </c>
      <c r="I14777">
        <v>0</v>
      </c>
    </row>
    <row r="14778" spans="1:9" x14ac:dyDescent="0.25">
      <c r="A14778" t="s">
        <v>728</v>
      </c>
      <c r="B14778">
        <v>44413</v>
      </c>
      <c r="C14778" s="593">
        <v>7.4999999999999997E-2</v>
      </c>
      <c r="D14778" t="s">
        <v>4946</v>
      </c>
      <c r="E14778">
        <v>5.7500000000000002E-2</v>
      </c>
      <c r="F14778">
        <v>1.7500000000000002E-2</v>
      </c>
      <c r="G14778">
        <v>0</v>
      </c>
      <c r="H14778">
        <v>0</v>
      </c>
      <c r="I14778">
        <v>0</v>
      </c>
    </row>
    <row r="14779" spans="1:9" x14ac:dyDescent="0.25">
      <c r="A14779" t="s">
        <v>728</v>
      </c>
      <c r="B14779">
        <v>44415</v>
      </c>
      <c r="C14779" s="593">
        <v>7.2499999999999995E-2</v>
      </c>
      <c r="D14779" t="s">
        <v>4873</v>
      </c>
      <c r="E14779">
        <v>5.7500000000000002E-2</v>
      </c>
      <c r="F14779">
        <v>1.4999999999999999E-2</v>
      </c>
      <c r="G14779">
        <v>0</v>
      </c>
      <c r="H14779">
        <v>0</v>
      </c>
      <c r="I14779">
        <v>0</v>
      </c>
    </row>
    <row r="14780" spans="1:9" x14ac:dyDescent="0.25">
      <c r="A14780" t="s">
        <v>728</v>
      </c>
      <c r="B14780">
        <v>44416</v>
      </c>
      <c r="C14780" s="593">
        <v>7.4999999999999997E-2</v>
      </c>
      <c r="D14780" t="s">
        <v>4946</v>
      </c>
      <c r="E14780">
        <v>5.7500000000000002E-2</v>
      </c>
      <c r="F14780">
        <v>1.7500000000000002E-2</v>
      </c>
      <c r="G14780">
        <v>0</v>
      </c>
      <c r="H14780">
        <v>0</v>
      </c>
      <c r="I14780">
        <v>0</v>
      </c>
    </row>
    <row r="14781" spans="1:9" x14ac:dyDescent="0.25">
      <c r="A14781" t="s">
        <v>728</v>
      </c>
      <c r="B14781">
        <v>44417</v>
      </c>
      <c r="C14781" s="593">
        <v>6.7500000000000004E-2</v>
      </c>
      <c r="D14781" t="s">
        <v>4947</v>
      </c>
      <c r="E14781">
        <v>5.7500000000000002E-2</v>
      </c>
      <c r="F14781">
        <v>0.01</v>
      </c>
      <c r="G14781">
        <v>0</v>
      </c>
      <c r="H14781">
        <v>0</v>
      </c>
      <c r="I14781">
        <v>0</v>
      </c>
    </row>
    <row r="14782" spans="1:9" x14ac:dyDescent="0.25">
      <c r="A14782" t="s">
        <v>728</v>
      </c>
      <c r="B14782">
        <v>44418</v>
      </c>
      <c r="C14782" s="593">
        <v>6.7500000000000004E-2</v>
      </c>
      <c r="D14782" t="s">
        <v>4948</v>
      </c>
      <c r="E14782">
        <v>5.7500000000000002E-2</v>
      </c>
      <c r="F14782">
        <v>0.01</v>
      </c>
      <c r="G14782">
        <v>0</v>
      </c>
      <c r="H14782">
        <v>0</v>
      </c>
      <c r="I14782">
        <v>0</v>
      </c>
    </row>
    <row r="14783" spans="1:9" x14ac:dyDescent="0.25">
      <c r="A14783" t="s">
        <v>728</v>
      </c>
      <c r="B14783">
        <v>44420</v>
      </c>
      <c r="C14783" s="593">
        <v>7.4999999999999997E-2</v>
      </c>
      <c r="D14783" t="s">
        <v>4950</v>
      </c>
      <c r="E14783">
        <v>5.7500000000000002E-2</v>
      </c>
      <c r="F14783">
        <v>1.7500000000000002E-2</v>
      </c>
      <c r="G14783">
        <v>0</v>
      </c>
      <c r="H14783">
        <v>0</v>
      </c>
      <c r="I14783">
        <v>0</v>
      </c>
    </row>
    <row r="14784" spans="1:9" x14ac:dyDescent="0.25">
      <c r="A14784" t="s">
        <v>728</v>
      </c>
      <c r="B14784">
        <v>44422</v>
      </c>
      <c r="C14784" s="593">
        <v>7.4999999999999997E-2</v>
      </c>
      <c r="D14784" t="s">
        <v>4946</v>
      </c>
      <c r="E14784">
        <v>5.7500000000000002E-2</v>
      </c>
      <c r="F14784">
        <v>1.7500000000000002E-2</v>
      </c>
      <c r="G14784">
        <v>0</v>
      </c>
      <c r="H14784">
        <v>0</v>
      </c>
      <c r="I14784">
        <v>0</v>
      </c>
    </row>
    <row r="14785" spans="1:9" x14ac:dyDescent="0.25">
      <c r="A14785" t="s">
        <v>728</v>
      </c>
      <c r="B14785">
        <v>44423</v>
      </c>
      <c r="C14785" s="593">
        <v>7.2499999999999995E-2</v>
      </c>
      <c r="D14785" t="s">
        <v>4952</v>
      </c>
      <c r="E14785">
        <v>5.7500000000000002E-2</v>
      </c>
      <c r="F14785">
        <v>1.4999999999999999E-2</v>
      </c>
      <c r="G14785">
        <v>0</v>
      </c>
      <c r="H14785">
        <v>0</v>
      </c>
      <c r="I14785">
        <v>0</v>
      </c>
    </row>
    <row r="14786" spans="1:9" x14ac:dyDescent="0.25">
      <c r="A14786" t="s">
        <v>728</v>
      </c>
      <c r="B14786">
        <v>44424</v>
      </c>
      <c r="C14786" s="593">
        <v>6.7500000000000004E-2</v>
      </c>
      <c r="D14786" t="s">
        <v>4947</v>
      </c>
      <c r="E14786">
        <v>5.7500000000000002E-2</v>
      </c>
      <c r="F14786">
        <v>0.01</v>
      </c>
      <c r="G14786">
        <v>0</v>
      </c>
      <c r="H14786">
        <v>0</v>
      </c>
      <c r="I14786">
        <v>0</v>
      </c>
    </row>
    <row r="14787" spans="1:9" x14ac:dyDescent="0.25">
      <c r="A14787" t="s">
        <v>728</v>
      </c>
      <c r="B14787">
        <v>44425</v>
      </c>
      <c r="C14787" s="593">
        <v>7.4999999999999997E-2</v>
      </c>
      <c r="D14787" t="s">
        <v>4950</v>
      </c>
      <c r="E14787">
        <v>5.7500000000000002E-2</v>
      </c>
      <c r="F14787">
        <v>1.7500000000000002E-2</v>
      </c>
      <c r="G14787">
        <v>0</v>
      </c>
      <c r="H14787">
        <v>0</v>
      </c>
      <c r="I14787">
        <v>0</v>
      </c>
    </row>
    <row r="14788" spans="1:9" x14ac:dyDescent="0.25">
      <c r="A14788" t="s">
        <v>728</v>
      </c>
      <c r="B14788">
        <v>44427</v>
      </c>
      <c r="C14788" s="593">
        <v>7.2499999999999995E-2</v>
      </c>
      <c r="D14788" t="s">
        <v>4878</v>
      </c>
      <c r="E14788">
        <v>5.7500000000000002E-2</v>
      </c>
      <c r="F14788">
        <v>1.4999999999999999E-2</v>
      </c>
      <c r="G14788">
        <v>0</v>
      </c>
      <c r="H14788">
        <v>0</v>
      </c>
      <c r="I14788">
        <v>0</v>
      </c>
    </row>
    <row r="14789" spans="1:9" x14ac:dyDescent="0.25">
      <c r="A14789" t="s">
        <v>728</v>
      </c>
      <c r="B14789">
        <v>44428</v>
      </c>
      <c r="C14789" s="593">
        <v>6.7500000000000004E-2</v>
      </c>
      <c r="D14789" t="s">
        <v>4890</v>
      </c>
      <c r="E14789">
        <v>5.7500000000000002E-2</v>
      </c>
      <c r="F14789">
        <v>0.01</v>
      </c>
      <c r="G14789">
        <v>0</v>
      </c>
      <c r="H14789">
        <v>0</v>
      </c>
      <c r="I14789">
        <v>0</v>
      </c>
    </row>
    <row r="14790" spans="1:9" x14ac:dyDescent="0.25">
      <c r="A14790" t="s">
        <v>728</v>
      </c>
      <c r="B14790">
        <v>44429</v>
      </c>
      <c r="C14790" s="593">
        <v>7.4999999999999997E-2</v>
      </c>
      <c r="D14790" t="s">
        <v>4953</v>
      </c>
      <c r="E14790">
        <v>5.7500000000000002E-2</v>
      </c>
      <c r="F14790">
        <v>1.7500000000000002E-2</v>
      </c>
      <c r="G14790">
        <v>0</v>
      </c>
      <c r="H14790">
        <v>0</v>
      </c>
      <c r="I14790">
        <v>0</v>
      </c>
    </row>
    <row r="14791" spans="1:9" x14ac:dyDescent="0.25">
      <c r="A14791" t="s">
        <v>728</v>
      </c>
      <c r="B14791">
        <v>44430</v>
      </c>
      <c r="C14791" s="593">
        <v>6.7500000000000004E-2</v>
      </c>
      <c r="D14791" t="s">
        <v>4947</v>
      </c>
      <c r="E14791">
        <v>5.7500000000000002E-2</v>
      </c>
      <c r="F14791">
        <v>0.01</v>
      </c>
      <c r="G14791">
        <v>0</v>
      </c>
      <c r="H14791">
        <v>0</v>
      </c>
      <c r="I14791">
        <v>0</v>
      </c>
    </row>
    <row r="14792" spans="1:9" x14ac:dyDescent="0.25">
      <c r="A14792" t="s">
        <v>728</v>
      </c>
      <c r="B14792">
        <v>44431</v>
      </c>
      <c r="C14792" s="593">
        <v>7.2499999999999995E-2</v>
      </c>
      <c r="D14792" t="s">
        <v>4873</v>
      </c>
      <c r="E14792">
        <v>5.7500000000000002E-2</v>
      </c>
      <c r="F14792">
        <v>1.4999999999999999E-2</v>
      </c>
      <c r="G14792">
        <v>0</v>
      </c>
      <c r="H14792">
        <v>0</v>
      </c>
      <c r="I14792">
        <v>0</v>
      </c>
    </row>
    <row r="14793" spans="1:9" x14ac:dyDescent="0.25">
      <c r="A14793" t="s">
        <v>728</v>
      </c>
      <c r="B14793">
        <v>44432</v>
      </c>
      <c r="C14793" s="593">
        <v>7.2499999999999995E-2</v>
      </c>
      <c r="D14793" t="s">
        <v>4954</v>
      </c>
      <c r="E14793">
        <v>5.7500000000000002E-2</v>
      </c>
      <c r="F14793">
        <v>1.4999999999999999E-2</v>
      </c>
      <c r="G14793">
        <v>0</v>
      </c>
      <c r="H14793">
        <v>0</v>
      </c>
      <c r="I14793">
        <v>0</v>
      </c>
    </row>
    <row r="14794" spans="1:9" x14ac:dyDescent="0.25">
      <c r="A14794" t="s">
        <v>728</v>
      </c>
      <c r="B14794">
        <v>44436</v>
      </c>
      <c r="C14794" s="593">
        <v>7.4999999999999997E-2</v>
      </c>
      <c r="D14794" t="s">
        <v>4955</v>
      </c>
      <c r="E14794">
        <v>5.7500000000000002E-2</v>
      </c>
      <c r="F14794">
        <v>1.7500000000000002E-2</v>
      </c>
      <c r="G14794">
        <v>0</v>
      </c>
      <c r="H14794">
        <v>0</v>
      </c>
      <c r="I14794">
        <v>0</v>
      </c>
    </row>
    <row r="14795" spans="1:9" x14ac:dyDescent="0.25">
      <c r="A14795" t="s">
        <v>728</v>
      </c>
      <c r="B14795">
        <v>44437</v>
      </c>
      <c r="C14795" s="593">
        <v>7.4999999999999997E-2</v>
      </c>
      <c r="D14795" t="s">
        <v>4946</v>
      </c>
      <c r="E14795">
        <v>5.7500000000000002E-2</v>
      </c>
      <c r="F14795">
        <v>1.7500000000000002E-2</v>
      </c>
      <c r="G14795">
        <v>0</v>
      </c>
      <c r="H14795">
        <v>0</v>
      </c>
      <c r="I14795">
        <v>0</v>
      </c>
    </row>
    <row r="14796" spans="1:9" x14ac:dyDescent="0.25">
      <c r="A14796" t="s">
        <v>728</v>
      </c>
      <c r="B14796">
        <v>44438</v>
      </c>
      <c r="C14796" s="593">
        <v>6.7500000000000004E-2</v>
      </c>
      <c r="D14796" t="s">
        <v>4947</v>
      </c>
      <c r="E14796">
        <v>5.7500000000000002E-2</v>
      </c>
      <c r="F14796">
        <v>0.01</v>
      </c>
      <c r="G14796">
        <v>0</v>
      </c>
      <c r="H14796">
        <v>0</v>
      </c>
      <c r="I14796">
        <v>0</v>
      </c>
    </row>
    <row r="14797" spans="1:9" x14ac:dyDescent="0.25">
      <c r="A14797" t="s">
        <v>728</v>
      </c>
      <c r="B14797">
        <v>44439</v>
      </c>
      <c r="C14797" s="593">
        <v>6.7500000000000004E-2</v>
      </c>
      <c r="D14797" t="s">
        <v>4947</v>
      </c>
      <c r="E14797">
        <v>5.7500000000000002E-2</v>
      </c>
      <c r="F14797">
        <v>0.01</v>
      </c>
      <c r="G14797">
        <v>0</v>
      </c>
      <c r="H14797">
        <v>0</v>
      </c>
      <c r="I14797">
        <v>0</v>
      </c>
    </row>
    <row r="14798" spans="1:9" x14ac:dyDescent="0.25">
      <c r="A14798" t="s">
        <v>728</v>
      </c>
      <c r="B14798">
        <v>44440</v>
      </c>
      <c r="C14798" s="593">
        <v>7.4999999999999997E-2</v>
      </c>
      <c r="D14798" t="s">
        <v>4946</v>
      </c>
      <c r="E14798">
        <v>5.7500000000000002E-2</v>
      </c>
      <c r="F14798">
        <v>1.7500000000000002E-2</v>
      </c>
      <c r="G14798">
        <v>0</v>
      </c>
      <c r="H14798">
        <v>0</v>
      </c>
      <c r="I14798">
        <v>0</v>
      </c>
    </row>
    <row r="14799" spans="1:9" x14ac:dyDescent="0.25">
      <c r="A14799" t="s">
        <v>728</v>
      </c>
      <c r="B14799">
        <v>44441</v>
      </c>
      <c r="C14799" s="593">
        <v>7.2499999999999995E-2</v>
      </c>
      <c r="D14799" t="s">
        <v>4873</v>
      </c>
      <c r="E14799">
        <v>5.7500000000000002E-2</v>
      </c>
      <c r="F14799">
        <v>1.4999999999999999E-2</v>
      </c>
      <c r="G14799">
        <v>0</v>
      </c>
      <c r="H14799">
        <v>0</v>
      </c>
      <c r="I14799">
        <v>0</v>
      </c>
    </row>
    <row r="14800" spans="1:9" x14ac:dyDescent="0.25">
      <c r="A14800" t="s">
        <v>728</v>
      </c>
      <c r="B14800">
        <v>44442</v>
      </c>
      <c r="C14800" s="593">
        <v>7.4999999999999997E-2</v>
      </c>
      <c r="D14800" t="s">
        <v>4956</v>
      </c>
      <c r="E14800">
        <v>5.7500000000000002E-2</v>
      </c>
      <c r="F14800">
        <v>1.7500000000000002E-2</v>
      </c>
      <c r="G14800">
        <v>0</v>
      </c>
      <c r="H14800">
        <v>0</v>
      </c>
      <c r="I14800">
        <v>0</v>
      </c>
    </row>
    <row r="14801" spans="1:9" x14ac:dyDescent="0.25">
      <c r="A14801" t="s">
        <v>728</v>
      </c>
      <c r="B14801">
        <v>44443</v>
      </c>
      <c r="C14801" s="593">
        <v>7.4999999999999997E-2</v>
      </c>
      <c r="D14801" t="s">
        <v>4946</v>
      </c>
      <c r="E14801">
        <v>5.7500000000000002E-2</v>
      </c>
      <c r="F14801">
        <v>1.7500000000000002E-2</v>
      </c>
      <c r="G14801">
        <v>0</v>
      </c>
      <c r="H14801">
        <v>0</v>
      </c>
      <c r="I14801">
        <v>0</v>
      </c>
    </row>
    <row r="14802" spans="1:9" x14ac:dyDescent="0.25">
      <c r="A14802" t="s">
        <v>728</v>
      </c>
      <c r="B14802">
        <v>44444</v>
      </c>
      <c r="C14802" s="593">
        <v>7.4999999999999997E-2</v>
      </c>
      <c r="D14802" t="s">
        <v>4946</v>
      </c>
      <c r="E14802">
        <v>5.7500000000000002E-2</v>
      </c>
      <c r="F14802">
        <v>1.7500000000000002E-2</v>
      </c>
      <c r="G14802">
        <v>0</v>
      </c>
      <c r="H14802">
        <v>0</v>
      </c>
      <c r="I14802">
        <v>0</v>
      </c>
    </row>
    <row r="14803" spans="1:9" x14ac:dyDescent="0.25">
      <c r="A14803" t="s">
        <v>728</v>
      </c>
      <c r="B14803">
        <v>44445</v>
      </c>
      <c r="C14803" s="593">
        <v>7.2499999999999995E-2</v>
      </c>
      <c r="D14803" t="s">
        <v>4873</v>
      </c>
      <c r="E14803">
        <v>5.7500000000000002E-2</v>
      </c>
      <c r="F14803">
        <v>1.4999999999999999E-2</v>
      </c>
      <c r="G14803">
        <v>0</v>
      </c>
      <c r="H14803">
        <v>0</v>
      </c>
      <c r="I14803">
        <v>0</v>
      </c>
    </row>
    <row r="14804" spans="1:9" x14ac:dyDescent="0.25">
      <c r="A14804" t="s">
        <v>728</v>
      </c>
      <c r="B14804">
        <v>44446</v>
      </c>
      <c r="C14804" s="593">
        <v>6.7500000000000004E-2</v>
      </c>
      <c r="D14804" t="s">
        <v>4947</v>
      </c>
      <c r="E14804">
        <v>5.7500000000000002E-2</v>
      </c>
      <c r="F14804">
        <v>0.01</v>
      </c>
      <c r="G14804">
        <v>0</v>
      </c>
      <c r="H14804">
        <v>0</v>
      </c>
      <c r="I14804">
        <v>0</v>
      </c>
    </row>
    <row r="14805" spans="1:9" x14ac:dyDescent="0.25">
      <c r="A14805" t="s">
        <v>728</v>
      </c>
      <c r="B14805">
        <v>44449</v>
      </c>
      <c r="C14805" s="593">
        <v>7.4999999999999997E-2</v>
      </c>
      <c r="D14805" t="s">
        <v>4946</v>
      </c>
      <c r="E14805">
        <v>5.7500000000000002E-2</v>
      </c>
      <c r="F14805">
        <v>1.7500000000000002E-2</v>
      </c>
      <c r="G14805">
        <v>0</v>
      </c>
      <c r="H14805">
        <v>0</v>
      </c>
      <c r="I14805">
        <v>0</v>
      </c>
    </row>
    <row r="14806" spans="1:9" x14ac:dyDescent="0.25">
      <c r="A14806" t="s">
        <v>728</v>
      </c>
      <c r="B14806">
        <v>44450</v>
      </c>
      <c r="C14806" s="593">
        <v>6.7500000000000004E-2</v>
      </c>
      <c r="D14806" t="s">
        <v>4947</v>
      </c>
      <c r="E14806">
        <v>5.7500000000000002E-2</v>
      </c>
      <c r="F14806">
        <v>0.01</v>
      </c>
      <c r="G14806">
        <v>0</v>
      </c>
      <c r="H14806">
        <v>0</v>
      </c>
      <c r="I14806">
        <v>0</v>
      </c>
    </row>
    <row r="14807" spans="1:9" x14ac:dyDescent="0.25">
      <c r="A14807" t="s">
        <v>728</v>
      </c>
      <c r="B14807">
        <v>44451</v>
      </c>
      <c r="C14807" s="593">
        <v>7.4999999999999997E-2</v>
      </c>
      <c r="D14807" t="s">
        <v>4946</v>
      </c>
      <c r="E14807">
        <v>5.7500000000000002E-2</v>
      </c>
      <c r="F14807">
        <v>1.7500000000000002E-2</v>
      </c>
      <c r="G14807">
        <v>0</v>
      </c>
      <c r="H14807">
        <v>0</v>
      </c>
      <c r="I14807">
        <v>0</v>
      </c>
    </row>
    <row r="14808" spans="1:9" x14ac:dyDescent="0.25">
      <c r="A14808" t="s">
        <v>728</v>
      </c>
      <c r="B14808">
        <v>44452</v>
      </c>
      <c r="C14808" s="593">
        <v>7.4999999999999997E-2</v>
      </c>
      <c r="D14808" t="s">
        <v>4946</v>
      </c>
      <c r="E14808">
        <v>5.7500000000000002E-2</v>
      </c>
      <c r="F14808">
        <v>1.7500000000000002E-2</v>
      </c>
      <c r="G14808">
        <v>0</v>
      </c>
      <c r="H14808">
        <v>0</v>
      </c>
      <c r="I14808">
        <v>0</v>
      </c>
    </row>
    <row r="14809" spans="1:9" x14ac:dyDescent="0.25">
      <c r="A14809" t="s">
        <v>728</v>
      </c>
      <c r="B14809">
        <v>44453</v>
      </c>
      <c r="C14809" s="593">
        <v>6.7500000000000004E-2</v>
      </c>
      <c r="D14809" t="s">
        <v>4949</v>
      </c>
      <c r="E14809">
        <v>5.7500000000000002E-2</v>
      </c>
      <c r="F14809">
        <v>0.01</v>
      </c>
      <c r="G14809">
        <v>0</v>
      </c>
      <c r="H14809">
        <v>0</v>
      </c>
      <c r="I14809">
        <v>0</v>
      </c>
    </row>
    <row r="14810" spans="1:9" x14ac:dyDescent="0.25">
      <c r="A14810" t="s">
        <v>728</v>
      </c>
      <c r="B14810">
        <v>44454</v>
      </c>
      <c r="C14810" s="593">
        <v>7.4999999999999997E-2</v>
      </c>
      <c r="D14810" t="s">
        <v>4946</v>
      </c>
      <c r="E14810">
        <v>5.7500000000000002E-2</v>
      </c>
      <c r="F14810">
        <v>1.7500000000000002E-2</v>
      </c>
      <c r="G14810">
        <v>0</v>
      </c>
      <c r="H14810">
        <v>0</v>
      </c>
      <c r="I14810">
        <v>0</v>
      </c>
    </row>
    <row r="14811" spans="1:9" x14ac:dyDescent="0.25">
      <c r="A14811" t="s">
        <v>728</v>
      </c>
      <c r="B14811">
        <v>44455</v>
      </c>
      <c r="C14811" s="593">
        <v>7.2499999999999995E-2</v>
      </c>
      <c r="D14811" t="s">
        <v>4873</v>
      </c>
      <c r="E14811">
        <v>5.7500000000000002E-2</v>
      </c>
      <c r="F14811">
        <v>1.4999999999999999E-2</v>
      </c>
      <c r="G14811">
        <v>0</v>
      </c>
      <c r="H14811">
        <v>0</v>
      </c>
      <c r="I14811">
        <v>0</v>
      </c>
    </row>
    <row r="14812" spans="1:9" x14ac:dyDescent="0.25">
      <c r="A14812" t="s">
        <v>728</v>
      </c>
      <c r="B14812">
        <v>44460</v>
      </c>
      <c r="C14812" s="593">
        <v>7.4999999999999997E-2</v>
      </c>
      <c r="D14812" t="s">
        <v>4946</v>
      </c>
      <c r="E14812">
        <v>5.7500000000000002E-2</v>
      </c>
      <c r="F14812">
        <v>1.7500000000000002E-2</v>
      </c>
      <c r="G14812">
        <v>0</v>
      </c>
      <c r="H14812">
        <v>0</v>
      </c>
      <c r="I14812">
        <v>0</v>
      </c>
    </row>
    <row r="14813" spans="1:9" x14ac:dyDescent="0.25">
      <c r="A14813" t="s">
        <v>728</v>
      </c>
      <c r="B14813">
        <v>44470</v>
      </c>
      <c r="C14813" s="593">
        <v>7.0000000000000007E-2</v>
      </c>
      <c r="D14813" t="s">
        <v>4043</v>
      </c>
      <c r="E14813">
        <v>5.7500000000000002E-2</v>
      </c>
      <c r="F14813">
        <v>1.2500000000000001E-2</v>
      </c>
      <c r="G14813">
        <v>0</v>
      </c>
      <c r="H14813">
        <v>0</v>
      </c>
      <c r="I14813">
        <v>0</v>
      </c>
    </row>
    <row r="14814" spans="1:9" x14ac:dyDescent="0.25">
      <c r="A14814" t="s">
        <v>728</v>
      </c>
      <c r="B14814">
        <v>44471</v>
      </c>
      <c r="C14814" s="593">
        <v>7.4999999999999997E-2</v>
      </c>
      <c r="D14814" t="s">
        <v>4955</v>
      </c>
      <c r="E14814">
        <v>5.7500000000000002E-2</v>
      </c>
      <c r="F14814">
        <v>1.7500000000000002E-2</v>
      </c>
      <c r="G14814">
        <v>0</v>
      </c>
      <c r="H14814">
        <v>0</v>
      </c>
      <c r="I14814">
        <v>0</v>
      </c>
    </row>
    <row r="14815" spans="1:9" x14ac:dyDescent="0.25">
      <c r="A14815" t="s">
        <v>728</v>
      </c>
      <c r="B14815">
        <v>44473</v>
      </c>
      <c r="C14815" s="593">
        <v>6.7500000000000004E-2</v>
      </c>
      <c r="D14815" t="s">
        <v>4947</v>
      </c>
      <c r="E14815">
        <v>5.7500000000000002E-2</v>
      </c>
      <c r="F14815">
        <v>0.01</v>
      </c>
      <c r="G14815">
        <v>0</v>
      </c>
      <c r="H14815">
        <v>0</v>
      </c>
      <c r="I14815">
        <v>0</v>
      </c>
    </row>
    <row r="14816" spans="1:9" x14ac:dyDescent="0.25">
      <c r="A14816" t="s">
        <v>728</v>
      </c>
      <c r="B14816">
        <v>44481</v>
      </c>
      <c r="C14816" s="593">
        <v>7.4999999999999997E-2</v>
      </c>
      <c r="D14816" t="s">
        <v>4946</v>
      </c>
      <c r="E14816">
        <v>5.7500000000000002E-2</v>
      </c>
      <c r="F14816">
        <v>1.7500000000000002E-2</v>
      </c>
      <c r="G14816">
        <v>0</v>
      </c>
      <c r="H14816">
        <v>0</v>
      </c>
      <c r="I14816">
        <v>0</v>
      </c>
    </row>
    <row r="14817" spans="1:9" x14ac:dyDescent="0.25">
      <c r="A14817" t="s">
        <v>728</v>
      </c>
      <c r="B14817">
        <v>44482</v>
      </c>
      <c r="C14817" s="593">
        <v>6.7500000000000004E-2</v>
      </c>
      <c r="D14817" t="s">
        <v>3238</v>
      </c>
      <c r="E14817">
        <v>5.7500000000000002E-2</v>
      </c>
      <c r="F14817">
        <v>0.01</v>
      </c>
      <c r="G14817">
        <v>0</v>
      </c>
      <c r="H14817">
        <v>0</v>
      </c>
      <c r="I14817">
        <v>0</v>
      </c>
    </row>
    <row r="14818" spans="1:9" x14ac:dyDescent="0.25">
      <c r="A14818" t="s">
        <v>728</v>
      </c>
      <c r="B14818">
        <v>44483</v>
      </c>
      <c r="C14818" s="593">
        <v>6.7500000000000004E-2</v>
      </c>
      <c r="D14818" t="s">
        <v>4947</v>
      </c>
      <c r="E14818">
        <v>5.7500000000000002E-2</v>
      </c>
      <c r="F14818">
        <v>0.01</v>
      </c>
      <c r="G14818">
        <v>0</v>
      </c>
      <c r="H14818">
        <v>0</v>
      </c>
      <c r="I14818">
        <v>0</v>
      </c>
    </row>
    <row r="14819" spans="1:9" x14ac:dyDescent="0.25">
      <c r="A14819" t="s">
        <v>728</v>
      </c>
      <c r="B14819">
        <v>44484</v>
      </c>
      <c r="C14819" s="593">
        <v>6.7500000000000004E-2</v>
      </c>
      <c r="D14819" t="s">
        <v>4947</v>
      </c>
      <c r="E14819">
        <v>5.7500000000000002E-2</v>
      </c>
      <c r="F14819">
        <v>0.01</v>
      </c>
      <c r="G14819">
        <v>0</v>
      </c>
      <c r="H14819">
        <v>0</v>
      </c>
      <c r="I14819">
        <v>0</v>
      </c>
    </row>
    <row r="14820" spans="1:9" x14ac:dyDescent="0.25">
      <c r="A14820" t="s">
        <v>728</v>
      </c>
      <c r="B14820">
        <v>44485</v>
      </c>
      <c r="C14820" s="593">
        <v>6.7500000000000004E-2</v>
      </c>
      <c r="D14820" t="s">
        <v>3238</v>
      </c>
      <c r="E14820">
        <v>5.7500000000000002E-2</v>
      </c>
      <c r="F14820">
        <v>0.01</v>
      </c>
      <c r="G14820">
        <v>0</v>
      </c>
      <c r="H14820">
        <v>0</v>
      </c>
      <c r="I14820">
        <v>0</v>
      </c>
    </row>
    <row r="14821" spans="1:9" x14ac:dyDescent="0.25">
      <c r="A14821" t="s">
        <v>728</v>
      </c>
      <c r="B14821">
        <v>44486</v>
      </c>
      <c r="C14821" s="593">
        <v>6.7500000000000004E-2</v>
      </c>
      <c r="D14821" t="s">
        <v>3238</v>
      </c>
      <c r="E14821">
        <v>5.7500000000000002E-2</v>
      </c>
      <c r="F14821">
        <v>0.01</v>
      </c>
      <c r="G14821">
        <v>0</v>
      </c>
      <c r="H14821">
        <v>0</v>
      </c>
      <c r="I14821">
        <v>0</v>
      </c>
    </row>
    <row r="14822" spans="1:9" x14ac:dyDescent="0.25">
      <c r="A14822" t="s">
        <v>728</v>
      </c>
      <c r="B14822">
        <v>44490</v>
      </c>
      <c r="C14822" s="593">
        <v>7.4999999999999997E-2</v>
      </c>
      <c r="D14822" t="s">
        <v>4957</v>
      </c>
      <c r="E14822">
        <v>5.7500000000000002E-2</v>
      </c>
      <c r="F14822">
        <v>1.7500000000000002E-2</v>
      </c>
      <c r="G14822">
        <v>0</v>
      </c>
      <c r="H14822">
        <v>0</v>
      </c>
      <c r="I14822">
        <v>0</v>
      </c>
    </row>
    <row r="14823" spans="1:9" x14ac:dyDescent="0.25">
      <c r="A14823" t="s">
        <v>728</v>
      </c>
      <c r="B14823">
        <v>44491</v>
      </c>
      <c r="C14823" s="593">
        <v>7.0000000000000007E-2</v>
      </c>
      <c r="D14823" t="s">
        <v>4043</v>
      </c>
      <c r="E14823">
        <v>5.7500000000000002E-2</v>
      </c>
      <c r="F14823">
        <v>1.2500000000000001E-2</v>
      </c>
      <c r="G14823">
        <v>0</v>
      </c>
      <c r="H14823">
        <v>0</v>
      </c>
      <c r="I14823">
        <v>0</v>
      </c>
    </row>
    <row r="14824" spans="1:9" x14ac:dyDescent="0.25">
      <c r="A14824" t="s">
        <v>728</v>
      </c>
      <c r="B14824">
        <v>44492</v>
      </c>
      <c r="C14824" s="593">
        <v>7.2499999999999995E-2</v>
      </c>
      <c r="D14824" t="s">
        <v>4873</v>
      </c>
      <c r="E14824">
        <v>5.7500000000000002E-2</v>
      </c>
      <c r="F14824">
        <v>1.4999999999999999E-2</v>
      </c>
      <c r="G14824">
        <v>0</v>
      </c>
      <c r="H14824">
        <v>0</v>
      </c>
      <c r="I14824">
        <v>0</v>
      </c>
    </row>
    <row r="14825" spans="1:9" x14ac:dyDescent="0.25">
      <c r="A14825" t="s">
        <v>728</v>
      </c>
      <c r="B14825">
        <v>44493</v>
      </c>
      <c r="C14825" s="593">
        <v>7.2499999999999995E-2</v>
      </c>
      <c r="D14825" t="s">
        <v>4873</v>
      </c>
      <c r="E14825">
        <v>5.7500000000000002E-2</v>
      </c>
      <c r="F14825">
        <v>1.4999999999999999E-2</v>
      </c>
      <c r="G14825">
        <v>0</v>
      </c>
      <c r="H14825">
        <v>0</v>
      </c>
      <c r="I14825">
        <v>0</v>
      </c>
    </row>
    <row r="14826" spans="1:9" x14ac:dyDescent="0.25">
      <c r="A14826" t="s">
        <v>728</v>
      </c>
      <c r="B14826">
        <v>44501</v>
      </c>
      <c r="C14826" s="593">
        <v>7.4999999999999997E-2</v>
      </c>
      <c r="D14826" t="s">
        <v>4950</v>
      </c>
      <c r="E14826">
        <v>5.7500000000000002E-2</v>
      </c>
      <c r="F14826">
        <v>1.7500000000000002E-2</v>
      </c>
      <c r="G14826">
        <v>0</v>
      </c>
      <c r="H14826">
        <v>0</v>
      </c>
      <c r="I14826">
        <v>0</v>
      </c>
    </row>
    <row r="14827" spans="1:9" x14ac:dyDescent="0.25">
      <c r="A14827" t="s">
        <v>728</v>
      </c>
      <c r="B14827">
        <v>44502</v>
      </c>
      <c r="C14827" s="593">
        <v>7.4999999999999997E-2</v>
      </c>
      <c r="D14827" t="s">
        <v>4950</v>
      </c>
      <c r="E14827">
        <v>5.7500000000000002E-2</v>
      </c>
      <c r="F14827">
        <v>1.7500000000000002E-2</v>
      </c>
      <c r="G14827">
        <v>0</v>
      </c>
      <c r="H14827">
        <v>0</v>
      </c>
      <c r="I14827">
        <v>0</v>
      </c>
    </row>
    <row r="14828" spans="1:9" x14ac:dyDescent="0.25">
      <c r="A14828" t="s">
        <v>728</v>
      </c>
      <c r="B14828">
        <v>44503</v>
      </c>
      <c r="C14828" s="593">
        <v>7.4999999999999997E-2</v>
      </c>
      <c r="D14828" t="s">
        <v>4950</v>
      </c>
      <c r="E14828">
        <v>5.7500000000000002E-2</v>
      </c>
      <c r="F14828">
        <v>1.7500000000000002E-2</v>
      </c>
      <c r="G14828">
        <v>0</v>
      </c>
      <c r="H14828">
        <v>0</v>
      </c>
      <c r="I14828">
        <v>0</v>
      </c>
    </row>
    <row r="14829" spans="1:9" x14ac:dyDescent="0.25">
      <c r="A14829" t="s">
        <v>728</v>
      </c>
      <c r="B14829">
        <v>44504</v>
      </c>
      <c r="C14829" s="593">
        <v>7.4999999999999997E-2</v>
      </c>
      <c r="D14829" t="s">
        <v>4950</v>
      </c>
      <c r="E14829">
        <v>5.7500000000000002E-2</v>
      </c>
      <c r="F14829">
        <v>1.7500000000000002E-2</v>
      </c>
      <c r="G14829">
        <v>0</v>
      </c>
      <c r="H14829">
        <v>0</v>
      </c>
      <c r="I14829">
        <v>0</v>
      </c>
    </row>
    <row r="14830" spans="1:9" x14ac:dyDescent="0.25">
      <c r="A14830" t="s">
        <v>728</v>
      </c>
      <c r="B14830">
        <v>44505</v>
      </c>
      <c r="C14830" s="593">
        <v>7.4999999999999997E-2</v>
      </c>
      <c r="D14830" t="s">
        <v>4950</v>
      </c>
      <c r="E14830">
        <v>5.7500000000000002E-2</v>
      </c>
      <c r="F14830">
        <v>1.7500000000000002E-2</v>
      </c>
      <c r="G14830">
        <v>0</v>
      </c>
      <c r="H14830">
        <v>0</v>
      </c>
      <c r="I14830">
        <v>0</v>
      </c>
    </row>
    <row r="14831" spans="1:9" x14ac:dyDescent="0.25">
      <c r="A14831" t="s">
        <v>728</v>
      </c>
      <c r="B14831">
        <v>44506</v>
      </c>
      <c r="C14831" s="593">
        <v>7.4999999999999997E-2</v>
      </c>
      <c r="D14831" t="s">
        <v>4950</v>
      </c>
      <c r="E14831">
        <v>5.7500000000000002E-2</v>
      </c>
      <c r="F14831">
        <v>1.7500000000000002E-2</v>
      </c>
      <c r="G14831">
        <v>0</v>
      </c>
      <c r="H14831">
        <v>0</v>
      </c>
      <c r="I14831">
        <v>0</v>
      </c>
    </row>
    <row r="14832" spans="1:9" x14ac:dyDescent="0.25">
      <c r="A14832" t="s">
        <v>728</v>
      </c>
      <c r="B14832">
        <v>44507</v>
      </c>
      <c r="C14832" s="593">
        <v>7.4999999999999997E-2</v>
      </c>
      <c r="D14832" t="s">
        <v>4950</v>
      </c>
      <c r="E14832">
        <v>5.7500000000000002E-2</v>
      </c>
      <c r="F14832">
        <v>1.7500000000000002E-2</v>
      </c>
      <c r="G14832">
        <v>0</v>
      </c>
      <c r="H14832">
        <v>0</v>
      </c>
      <c r="I14832">
        <v>0</v>
      </c>
    </row>
    <row r="14833" spans="1:9" x14ac:dyDescent="0.25">
      <c r="A14833" t="s">
        <v>728</v>
      </c>
      <c r="B14833">
        <v>44509</v>
      </c>
      <c r="C14833" s="593">
        <v>7.4999999999999997E-2</v>
      </c>
      <c r="D14833" t="s">
        <v>4950</v>
      </c>
      <c r="E14833">
        <v>5.7500000000000002E-2</v>
      </c>
      <c r="F14833">
        <v>1.7500000000000002E-2</v>
      </c>
      <c r="G14833">
        <v>0</v>
      </c>
      <c r="H14833">
        <v>0</v>
      </c>
      <c r="I14833">
        <v>0</v>
      </c>
    </row>
    <row r="14834" spans="1:9" x14ac:dyDescent="0.25">
      <c r="A14834" t="s">
        <v>728</v>
      </c>
      <c r="B14834">
        <v>44510</v>
      </c>
      <c r="C14834" s="593">
        <v>7.4999999999999997E-2</v>
      </c>
      <c r="D14834" t="s">
        <v>4950</v>
      </c>
      <c r="E14834">
        <v>5.7500000000000002E-2</v>
      </c>
      <c r="F14834">
        <v>1.7500000000000002E-2</v>
      </c>
      <c r="G14834">
        <v>0</v>
      </c>
      <c r="H14834">
        <v>0</v>
      </c>
      <c r="I14834">
        <v>0</v>
      </c>
    </row>
    <row r="14835" spans="1:9" x14ac:dyDescent="0.25">
      <c r="A14835" t="s">
        <v>728</v>
      </c>
      <c r="B14835">
        <v>44511</v>
      </c>
      <c r="C14835" s="593">
        <v>7.4999999999999997E-2</v>
      </c>
      <c r="D14835" t="s">
        <v>4950</v>
      </c>
      <c r="E14835">
        <v>5.7500000000000002E-2</v>
      </c>
      <c r="F14835">
        <v>1.7500000000000002E-2</v>
      </c>
      <c r="G14835">
        <v>0</v>
      </c>
      <c r="H14835">
        <v>0</v>
      </c>
      <c r="I14835">
        <v>0</v>
      </c>
    </row>
    <row r="14836" spans="1:9" x14ac:dyDescent="0.25">
      <c r="A14836" t="s">
        <v>728</v>
      </c>
      <c r="B14836">
        <v>44512</v>
      </c>
      <c r="C14836" s="593">
        <v>7.4999999999999997E-2</v>
      </c>
      <c r="D14836" t="s">
        <v>4946</v>
      </c>
      <c r="E14836">
        <v>5.7500000000000002E-2</v>
      </c>
      <c r="F14836">
        <v>1.7500000000000002E-2</v>
      </c>
      <c r="G14836">
        <v>0</v>
      </c>
      <c r="H14836">
        <v>0</v>
      </c>
      <c r="I14836">
        <v>0</v>
      </c>
    </row>
    <row r="14837" spans="1:9" x14ac:dyDescent="0.25">
      <c r="A14837" t="s">
        <v>728</v>
      </c>
      <c r="B14837">
        <v>44513</v>
      </c>
      <c r="C14837" s="593">
        <v>7.4999999999999997E-2</v>
      </c>
      <c r="D14837" t="s">
        <v>4946</v>
      </c>
      <c r="E14837">
        <v>5.7500000000000002E-2</v>
      </c>
      <c r="F14837">
        <v>1.7500000000000002E-2</v>
      </c>
      <c r="G14837">
        <v>0</v>
      </c>
      <c r="H14837">
        <v>0</v>
      </c>
      <c r="I14837">
        <v>0</v>
      </c>
    </row>
    <row r="14838" spans="1:9" x14ac:dyDescent="0.25">
      <c r="A14838" t="s">
        <v>728</v>
      </c>
      <c r="B14838">
        <v>44514</v>
      </c>
      <c r="C14838" s="593">
        <v>7.4999999999999997E-2</v>
      </c>
      <c r="D14838" t="s">
        <v>4946</v>
      </c>
      <c r="E14838">
        <v>5.7500000000000002E-2</v>
      </c>
      <c r="F14838">
        <v>1.7500000000000002E-2</v>
      </c>
      <c r="G14838">
        <v>0</v>
      </c>
      <c r="H14838">
        <v>0</v>
      </c>
      <c r="I14838">
        <v>0</v>
      </c>
    </row>
    <row r="14839" spans="1:9" x14ac:dyDescent="0.25">
      <c r="A14839" t="s">
        <v>728</v>
      </c>
      <c r="B14839">
        <v>44515</v>
      </c>
      <c r="C14839" s="593">
        <v>7.4999999999999997E-2</v>
      </c>
      <c r="D14839" t="s">
        <v>4950</v>
      </c>
      <c r="E14839">
        <v>5.7500000000000002E-2</v>
      </c>
      <c r="F14839">
        <v>1.7500000000000002E-2</v>
      </c>
      <c r="G14839">
        <v>0</v>
      </c>
      <c r="H14839">
        <v>0</v>
      </c>
      <c r="I14839">
        <v>0</v>
      </c>
    </row>
    <row r="14840" spans="1:9" x14ac:dyDescent="0.25">
      <c r="A14840" t="s">
        <v>728</v>
      </c>
      <c r="B14840">
        <v>44555</v>
      </c>
      <c r="C14840" s="593">
        <v>7.4999999999999997E-2</v>
      </c>
      <c r="D14840" t="s">
        <v>4950</v>
      </c>
      <c r="E14840">
        <v>5.7500000000000002E-2</v>
      </c>
      <c r="F14840">
        <v>1.7500000000000002E-2</v>
      </c>
      <c r="G14840">
        <v>0</v>
      </c>
      <c r="H14840">
        <v>0</v>
      </c>
      <c r="I14840">
        <v>0</v>
      </c>
    </row>
    <row r="14841" spans="1:9" x14ac:dyDescent="0.25">
      <c r="A14841" t="s">
        <v>728</v>
      </c>
      <c r="B14841">
        <v>44601</v>
      </c>
      <c r="C14841" s="593">
        <v>7.4999999999999997E-2</v>
      </c>
      <c r="D14841" t="s">
        <v>4377</v>
      </c>
      <c r="E14841">
        <v>5.7500000000000002E-2</v>
      </c>
      <c r="F14841">
        <v>1.7500000000000002E-2</v>
      </c>
      <c r="G14841">
        <v>0</v>
      </c>
      <c r="H14841">
        <v>0</v>
      </c>
      <c r="I14841">
        <v>0</v>
      </c>
    </row>
    <row r="14842" spans="1:9" x14ac:dyDescent="0.25">
      <c r="A14842" t="s">
        <v>728</v>
      </c>
      <c r="B14842">
        <v>44606</v>
      </c>
      <c r="C14842" s="593">
        <v>6.5000000000000002E-2</v>
      </c>
      <c r="D14842" t="s">
        <v>4958</v>
      </c>
      <c r="E14842">
        <v>5.7500000000000002E-2</v>
      </c>
      <c r="F14842">
        <v>7.4999999999999997E-3</v>
      </c>
      <c r="G14842">
        <v>0</v>
      </c>
      <c r="H14842">
        <v>0</v>
      </c>
      <c r="I14842">
        <v>0</v>
      </c>
    </row>
    <row r="14843" spans="1:9" x14ac:dyDescent="0.25">
      <c r="A14843" t="s">
        <v>728</v>
      </c>
      <c r="B14843">
        <v>44607</v>
      </c>
      <c r="C14843" s="593">
        <v>6.7500000000000004E-2</v>
      </c>
      <c r="D14843" t="s">
        <v>2661</v>
      </c>
      <c r="E14843">
        <v>5.7500000000000002E-2</v>
      </c>
      <c r="F14843">
        <v>0.01</v>
      </c>
      <c r="G14843">
        <v>0</v>
      </c>
      <c r="H14843">
        <v>0</v>
      </c>
      <c r="I14843">
        <v>0</v>
      </c>
    </row>
    <row r="14844" spans="1:9" x14ac:dyDescent="0.25">
      <c r="A14844" t="s">
        <v>728</v>
      </c>
      <c r="B14844">
        <v>44608</v>
      </c>
      <c r="C14844" s="593">
        <v>6.7500000000000004E-2</v>
      </c>
      <c r="D14844" t="s">
        <v>4959</v>
      </c>
      <c r="E14844">
        <v>5.7500000000000002E-2</v>
      </c>
      <c r="F14844">
        <v>0.01</v>
      </c>
      <c r="G14844">
        <v>0</v>
      </c>
      <c r="H14844">
        <v>0</v>
      </c>
      <c r="I14844">
        <v>0</v>
      </c>
    </row>
    <row r="14845" spans="1:9" x14ac:dyDescent="0.25">
      <c r="A14845" t="s">
        <v>728</v>
      </c>
      <c r="B14845">
        <v>44609</v>
      </c>
      <c r="C14845" s="593">
        <v>7.4999999999999997E-2</v>
      </c>
      <c r="D14845" t="s">
        <v>4960</v>
      </c>
      <c r="E14845">
        <v>5.7500000000000002E-2</v>
      </c>
      <c r="F14845">
        <v>1.7500000000000002E-2</v>
      </c>
      <c r="G14845">
        <v>0</v>
      </c>
      <c r="H14845">
        <v>0</v>
      </c>
      <c r="I14845">
        <v>0</v>
      </c>
    </row>
    <row r="14846" spans="1:9" x14ac:dyDescent="0.25">
      <c r="A14846" t="s">
        <v>728</v>
      </c>
      <c r="B14846">
        <v>44610</v>
      </c>
      <c r="C14846" s="593">
        <v>7.0000000000000007E-2</v>
      </c>
      <c r="D14846" t="s">
        <v>4961</v>
      </c>
      <c r="E14846">
        <v>5.7500000000000002E-2</v>
      </c>
      <c r="F14846">
        <v>1.2500000000000001E-2</v>
      </c>
      <c r="G14846">
        <v>0</v>
      </c>
      <c r="H14846">
        <v>0</v>
      </c>
      <c r="I14846">
        <v>0</v>
      </c>
    </row>
    <row r="14847" spans="1:9" x14ac:dyDescent="0.25">
      <c r="A14847" t="s">
        <v>728</v>
      </c>
      <c r="B14847">
        <v>44611</v>
      </c>
      <c r="C14847" s="593">
        <v>7.0000000000000007E-2</v>
      </c>
      <c r="D14847" t="s">
        <v>1243</v>
      </c>
      <c r="E14847">
        <v>5.7500000000000002E-2</v>
      </c>
      <c r="F14847">
        <v>1.2500000000000001E-2</v>
      </c>
      <c r="G14847">
        <v>0</v>
      </c>
      <c r="H14847">
        <v>0</v>
      </c>
      <c r="I14847">
        <v>0</v>
      </c>
    </row>
    <row r="14848" spans="1:9" x14ac:dyDescent="0.25">
      <c r="A14848" t="s">
        <v>728</v>
      </c>
      <c r="B14848">
        <v>44612</v>
      </c>
      <c r="C14848" s="593">
        <v>6.7500000000000004E-2</v>
      </c>
      <c r="D14848" t="s">
        <v>4962</v>
      </c>
      <c r="E14848">
        <v>5.7500000000000002E-2</v>
      </c>
      <c r="F14848">
        <v>0.01</v>
      </c>
      <c r="G14848">
        <v>0</v>
      </c>
      <c r="H14848">
        <v>0</v>
      </c>
      <c r="I14848">
        <v>0</v>
      </c>
    </row>
    <row r="14849" spans="1:9" x14ac:dyDescent="0.25">
      <c r="A14849" t="s">
        <v>728</v>
      </c>
      <c r="B14849">
        <v>44613</v>
      </c>
      <c r="C14849" s="593">
        <v>6.5000000000000002E-2</v>
      </c>
      <c r="D14849" t="s">
        <v>3920</v>
      </c>
      <c r="E14849">
        <v>5.7500000000000002E-2</v>
      </c>
      <c r="F14849">
        <v>7.4999999999999997E-3</v>
      </c>
      <c r="G14849">
        <v>0</v>
      </c>
      <c r="H14849">
        <v>0</v>
      </c>
      <c r="I14849">
        <v>0</v>
      </c>
    </row>
    <row r="14850" spans="1:9" x14ac:dyDescent="0.25">
      <c r="A14850" t="s">
        <v>728</v>
      </c>
      <c r="B14850">
        <v>44614</v>
      </c>
      <c r="C14850" s="593">
        <v>6.7500000000000004E-2</v>
      </c>
      <c r="D14850" t="s">
        <v>1297</v>
      </c>
      <c r="E14850">
        <v>5.7500000000000002E-2</v>
      </c>
      <c r="F14850">
        <v>0.01</v>
      </c>
      <c r="G14850">
        <v>0</v>
      </c>
      <c r="H14850">
        <v>0</v>
      </c>
      <c r="I14850">
        <v>0</v>
      </c>
    </row>
    <row r="14851" spans="1:9" x14ac:dyDescent="0.25">
      <c r="A14851" t="s">
        <v>728</v>
      </c>
      <c r="B14851">
        <v>44615</v>
      </c>
      <c r="C14851" s="593">
        <v>6.7500000000000004E-2</v>
      </c>
      <c r="D14851" t="s">
        <v>2661</v>
      </c>
      <c r="E14851">
        <v>5.7500000000000002E-2</v>
      </c>
      <c r="F14851">
        <v>0.01</v>
      </c>
      <c r="G14851">
        <v>0</v>
      </c>
      <c r="H14851">
        <v>0</v>
      </c>
      <c r="I14851">
        <v>0</v>
      </c>
    </row>
    <row r="14852" spans="1:9" x14ac:dyDescent="0.25">
      <c r="A14852" t="s">
        <v>728</v>
      </c>
      <c r="B14852">
        <v>44617</v>
      </c>
      <c r="C14852" s="593">
        <v>7.0000000000000007E-2</v>
      </c>
      <c r="D14852" t="s">
        <v>4961</v>
      </c>
      <c r="E14852">
        <v>5.7500000000000002E-2</v>
      </c>
      <c r="F14852">
        <v>1.2500000000000001E-2</v>
      </c>
      <c r="G14852">
        <v>0</v>
      </c>
      <c r="H14852">
        <v>0</v>
      </c>
      <c r="I14852">
        <v>0</v>
      </c>
    </row>
    <row r="14853" spans="1:9" x14ac:dyDescent="0.25">
      <c r="A14853" t="s">
        <v>728</v>
      </c>
      <c r="B14853">
        <v>44618</v>
      </c>
      <c r="C14853" s="593">
        <v>6.5000000000000002E-2</v>
      </c>
      <c r="D14853" t="s">
        <v>3227</v>
      </c>
      <c r="E14853">
        <v>5.7500000000000002E-2</v>
      </c>
      <c r="F14853">
        <v>7.4999999999999997E-3</v>
      </c>
      <c r="G14853">
        <v>0</v>
      </c>
      <c r="H14853">
        <v>0</v>
      </c>
      <c r="I14853">
        <v>0</v>
      </c>
    </row>
    <row r="14854" spans="1:9" x14ac:dyDescent="0.25">
      <c r="A14854" t="s">
        <v>728</v>
      </c>
      <c r="B14854">
        <v>44619</v>
      </c>
      <c r="C14854" s="593">
        <v>7.4999999999999997E-2</v>
      </c>
      <c r="D14854" t="s">
        <v>4946</v>
      </c>
      <c r="E14854">
        <v>5.7500000000000002E-2</v>
      </c>
      <c r="F14854">
        <v>1.7500000000000002E-2</v>
      </c>
      <c r="G14854">
        <v>0</v>
      </c>
      <c r="H14854">
        <v>0</v>
      </c>
      <c r="I14854">
        <v>0</v>
      </c>
    </row>
    <row r="14855" spans="1:9" x14ac:dyDescent="0.25">
      <c r="A14855" t="s">
        <v>728</v>
      </c>
      <c r="B14855">
        <v>44620</v>
      </c>
      <c r="C14855" s="593">
        <v>6.7500000000000004E-2</v>
      </c>
      <c r="D14855" t="s">
        <v>4963</v>
      </c>
      <c r="E14855">
        <v>5.7500000000000002E-2</v>
      </c>
      <c r="F14855">
        <v>0.01</v>
      </c>
      <c r="G14855">
        <v>0</v>
      </c>
      <c r="H14855">
        <v>0</v>
      </c>
      <c r="I14855">
        <v>0</v>
      </c>
    </row>
    <row r="14856" spans="1:9" x14ac:dyDescent="0.25">
      <c r="A14856" t="s">
        <v>728</v>
      </c>
      <c r="B14856">
        <v>44621</v>
      </c>
      <c r="C14856" s="593">
        <v>7.2499999999999995E-2</v>
      </c>
      <c r="D14856" t="s">
        <v>1480</v>
      </c>
      <c r="E14856">
        <v>5.7500000000000002E-2</v>
      </c>
      <c r="F14856">
        <v>1.4999999999999999E-2</v>
      </c>
      <c r="G14856">
        <v>0</v>
      </c>
      <c r="H14856">
        <v>0</v>
      </c>
      <c r="I14856">
        <v>0</v>
      </c>
    </row>
    <row r="14857" spans="1:9" x14ac:dyDescent="0.25">
      <c r="A14857" t="s">
        <v>728</v>
      </c>
      <c r="B14857">
        <v>44622</v>
      </c>
      <c r="C14857" s="593">
        <v>6.7500000000000004E-2</v>
      </c>
      <c r="D14857" t="s">
        <v>4962</v>
      </c>
      <c r="E14857">
        <v>5.7500000000000002E-2</v>
      </c>
      <c r="F14857">
        <v>0.01</v>
      </c>
      <c r="G14857">
        <v>0</v>
      </c>
      <c r="H14857">
        <v>0</v>
      </c>
      <c r="I14857">
        <v>0</v>
      </c>
    </row>
    <row r="14858" spans="1:9" x14ac:dyDescent="0.25">
      <c r="A14858" t="s">
        <v>728</v>
      </c>
      <c r="B14858">
        <v>44624</v>
      </c>
      <c r="C14858" s="593">
        <v>7.0000000000000007E-2</v>
      </c>
      <c r="D14858" t="s">
        <v>4961</v>
      </c>
      <c r="E14858">
        <v>5.7500000000000002E-2</v>
      </c>
      <c r="F14858">
        <v>1.2500000000000001E-2</v>
      </c>
      <c r="G14858">
        <v>0</v>
      </c>
      <c r="H14858">
        <v>0</v>
      </c>
      <c r="I14858">
        <v>0</v>
      </c>
    </row>
    <row r="14859" spans="1:9" x14ac:dyDescent="0.25">
      <c r="A14859" t="s">
        <v>728</v>
      </c>
      <c r="B14859">
        <v>44625</v>
      </c>
      <c r="C14859" s="593">
        <v>7.2499999999999995E-2</v>
      </c>
      <c r="D14859" t="s">
        <v>4873</v>
      </c>
      <c r="E14859">
        <v>5.7500000000000002E-2</v>
      </c>
      <c r="F14859">
        <v>1.4999999999999999E-2</v>
      </c>
      <c r="G14859">
        <v>0</v>
      </c>
      <c r="H14859">
        <v>0</v>
      </c>
      <c r="I14859">
        <v>0</v>
      </c>
    </row>
    <row r="14860" spans="1:9" x14ac:dyDescent="0.25">
      <c r="A14860" t="s">
        <v>728</v>
      </c>
      <c r="B14860">
        <v>44626</v>
      </c>
      <c r="C14860" s="593">
        <v>6.7500000000000004E-2</v>
      </c>
      <c r="D14860" t="s">
        <v>4959</v>
      </c>
      <c r="E14860">
        <v>5.7500000000000002E-2</v>
      </c>
      <c r="F14860">
        <v>0.01</v>
      </c>
      <c r="G14860">
        <v>0</v>
      </c>
      <c r="H14860">
        <v>0</v>
      </c>
      <c r="I14860">
        <v>0</v>
      </c>
    </row>
    <row r="14861" spans="1:9" x14ac:dyDescent="0.25">
      <c r="A14861" t="s">
        <v>728</v>
      </c>
      <c r="B14861">
        <v>44627</v>
      </c>
      <c r="C14861" s="593">
        <v>7.0000000000000007E-2</v>
      </c>
      <c r="D14861" t="s">
        <v>4961</v>
      </c>
      <c r="E14861">
        <v>5.7500000000000002E-2</v>
      </c>
      <c r="F14861">
        <v>1.2500000000000001E-2</v>
      </c>
      <c r="G14861">
        <v>0</v>
      </c>
      <c r="H14861">
        <v>0</v>
      </c>
      <c r="I14861">
        <v>0</v>
      </c>
    </row>
    <row r="14862" spans="1:9" x14ac:dyDescent="0.25">
      <c r="A14862" t="s">
        <v>728</v>
      </c>
      <c r="B14862">
        <v>44628</v>
      </c>
      <c r="C14862" s="593">
        <v>7.2499999999999995E-2</v>
      </c>
      <c r="D14862" t="s">
        <v>3236</v>
      </c>
      <c r="E14862">
        <v>5.7500000000000002E-2</v>
      </c>
      <c r="F14862">
        <v>1.4999999999999999E-2</v>
      </c>
      <c r="G14862">
        <v>0</v>
      </c>
      <c r="H14862">
        <v>0</v>
      </c>
      <c r="I14862">
        <v>0</v>
      </c>
    </row>
    <row r="14863" spans="1:9" x14ac:dyDescent="0.25">
      <c r="A14863" t="s">
        <v>728</v>
      </c>
      <c r="B14863">
        <v>44629</v>
      </c>
      <c r="C14863" s="593">
        <v>6.7500000000000004E-2</v>
      </c>
      <c r="D14863" t="s">
        <v>4964</v>
      </c>
      <c r="E14863">
        <v>5.7500000000000002E-2</v>
      </c>
      <c r="F14863">
        <v>0.01</v>
      </c>
      <c r="G14863">
        <v>0</v>
      </c>
      <c r="H14863">
        <v>0</v>
      </c>
      <c r="I14863">
        <v>0</v>
      </c>
    </row>
    <row r="14864" spans="1:9" x14ac:dyDescent="0.25">
      <c r="A14864" t="s">
        <v>728</v>
      </c>
      <c r="B14864">
        <v>44630</v>
      </c>
      <c r="C14864" s="593">
        <v>6.5000000000000002E-2</v>
      </c>
      <c r="D14864" t="s">
        <v>3227</v>
      </c>
      <c r="E14864">
        <v>5.7500000000000002E-2</v>
      </c>
      <c r="F14864">
        <v>7.4999999999999997E-3</v>
      </c>
      <c r="G14864">
        <v>0</v>
      </c>
      <c r="H14864">
        <v>0</v>
      </c>
      <c r="I14864">
        <v>0</v>
      </c>
    </row>
    <row r="14865" spans="1:9" x14ac:dyDescent="0.25">
      <c r="A14865" t="s">
        <v>728</v>
      </c>
      <c r="B14865">
        <v>44632</v>
      </c>
      <c r="C14865" s="593">
        <v>7.0000000000000007E-2</v>
      </c>
      <c r="D14865" t="s">
        <v>4043</v>
      </c>
      <c r="E14865">
        <v>5.7500000000000002E-2</v>
      </c>
      <c r="F14865">
        <v>1.2500000000000001E-2</v>
      </c>
      <c r="G14865">
        <v>0</v>
      </c>
      <c r="H14865">
        <v>0</v>
      </c>
      <c r="I14865">
        <v>0</v>
      </c>
    </row>
    <row r="14866" spans="1:9" x14ac:dyDescent="0.25">
      <c r="A14866" t="s">
        <v>728</v>
      </c>
      <c r="B14866">
        <v>44633</v>
      </c>
      <c r="C14866" s="593">
        <v>7.0000000000000007E-2</v>
      </c>
      <c r="D14866" t="s">
        <v>4965</v>
      </c>
      <c r="E14866">
        <v>5.7500000000000002E-2</v>
      </c>
      <c r="F14866">
        <v>1.2500000000000001E-2</v>
      </c>
      <c r="G14866">
        <v>0</v>
      </c>
      <c r="H14866">
        <v>0</v>
      </c>
      <c r="I14866">
        <v>0</v>
      </c>
    </row>
    <row r="14867" spans="1:9" x14ac:dyDescent="0.25">
      <c r="A14867" t="s">
        <v>728</v>
      </c>
      <c r="B14867">
        <v>44634</v>
      </c>
      <c r="C14867" s="593">
        <v>7.2499999999999995E-2</v>
      </c>
      <c r="D14867" t="s">
        <v>4873</v>
      </c>
      <c r="E14867">
        <v>5.7500000000000002E-2</v>
      </c>
      <c r="F14867">
        <v>1.4999999999999999E-2</v>
      </c>
      <c r="G14867">
        <v>0</v>
      </c>
      <c r="H14867">
        <v>0</v>
      </c>
      <c r="I14867">
        <v>0</v>
      </c>
    </row>
    <row r="14868" spans="1:9" x14ac:dyDescent="0.25">
      <c r="A14868" t="s">
        <v>728</v>
      </c>
      <c r="B14868">
        <v>44636</v>
      </c>
      <c r="C14868" s="593">
        <v>6.5000000000000002E-2</v>
      </c>
      <c r="D14868" t="s">
        <v>3362</v>
      </c>
      <c r="E14868">
        <v>5.7500000000000002E-2</v>
      </c>
      <c r="F14868">
        <v>7.4999999999999997E-3</v>
      </c>
      <c r="G14868">
        <v>0</v>
      </c>
      <c r="H14868">
        <v>0</v>
      </c>
      <c r="I14868">
        <v>0</v>
      </c>
    </row>
    <row r="14869" spans="1:9" x14ac:dyDescent="0.25">
      <c r="A14869" t="s">
        <v>728</v>
      </c>
      <c r="B14869">
        <v>44637</v>
      </c>
      <c r="C14869" s="593">
        <v>7.7499999999999999E-2</v>
      </c>
      <c r="D14869" t="s">
        <v>4750</v>
      </c>
      <c r="E14869">
        <v>5.7500000000000002E-2</v>
      </c>
      <c r="F14869">
        <v>0.02</v>
      </c>
      <c r="G14869">
        <v>0</v>
      </c>
      <c r="H14869">
        <v>0</v>
      </c>
      <c r="I14869">
        <v>0</v>
      </c>
    </row>
    <row r="14870" spans="1:9" x14ac:dyDescent="0.25">
      <c r="A14870" t="s">
        <v>728</v>
      </c>
      <c r="B14870">
        <v>44638</v>
      </c>
      <c r="C14870" s="593">
        <v>7.0000000000000007E-2</v>
      </c>
      <c r="D14870" t="s">
        <v>3497</v>
      </c>
      <c r="E14870">
        <v>5.7500000000000002E-2</v>
      </c>
      <c r="F14870">
        <v>1.2500000000000001E-2</v>
      </c>
      <c r="G14870">
        <v>0</v>
      </c>
      <c r="H14870">
        <v>0</v>
      </c>
      <c r="I14870">
        <v>0</v>
      </c>
    </row>
    <row r="14871" spans="1:9" x14ac:dyDescent="0.25">
      <c r="A14871" t="s">
        <v>728</v>
      </c>
      <c r="B14871">
        <v>44639</v>
      </c>
      <c r="C14871" s="593">
        <v>6.7500000000000004E-2</v>
      </c>
      <c r="D14871" t="s">
        <v>3771</v>
      </c>
      <c r="E14871">
        <v>5.7500000000000002E-2</v>
      </c>
      <c r="F14871">
        <v>0.01</v>
      </c>
      <c r="G14871">
        <v>0</v>
      </c>
      <c r="H14871">
        <v>0</v>
      </c>
      <c r="I14871">
        <v>0</v>
      </c>
    </row>
    <row r="14872" spans="1:9" x14ac:dyDescent="0.25">
      <c r="A14872" t="s">
        <v>728</v>
      </c>
      <c r="B14872">
        <v>44640</v>
      </c>
      <c r="C14872" s="593">
        <v>6.5000000000000002E-2</v>
      </c>
      <c r="D14872" t="s">
        <v>4966</v>
      </c>
      <c r="E14872">
        <v>5.7500000000000002E-2</v>
      </c>
      <c r="F14872">
        <v>7.4999999999999997E-3</v>
      </c>
      <c r="G14872">
        <v>0</v>
      </c>
      <c r="H14872">
        <v>0</v>
      </c>
      <c r="I14872">
        <v>0</v>
      </c>
    </row>
    <row r="14873" spans="1:9" x14ac:dyDescent="0.25">
      <c r="A14873" t="s">
        <v>728</v>
      </c>
      <c r="B14873">
        <v>44641</v>
      </c>
      <c r="C14873" s="593">
        <v>6.5000000000000002E-2</v>
      </c>
      <c r="D14873" t="s">
        <v>3227</v>
      </c>
      <c r="E14873">
        <v>5.7500000000000002E-2</v>
      </c>
      <c r="F14873">
        <v>7.4999999999999997E-3</v>
      </c>
      <c r="G14873">
        <v>0</v>
      </c>
      <c r="H14873">
        <v>0</v>
      </c>
      <c r="I14873">
        <v>0</v>
      </c>
    </row>
    <row r="14874" spans="1:9" x14ac:dyDescent="0.25">
      <c r="A14874" t="s">
        <v>728</v>
      </c>
      <c r="B14874">
        <v>44643</v>
      </c>
      <c r="C14874" s="593">
        <v>6.7500000000000004E-2</v>
      </c>
      <c r="D14874" t="s">
        <v>1214</v>
      </c>
      <c r="E14874">
        <v>5.7500000000000002E-2</v>
      </c>
      <c r="F14874">
        <v>0.01</v>
      </c>
      <c r="G14874">
        <v>0</v>
      </c>
      <c r="H14874">
        <v>0</v>
      </c>
      <c r="I14874">
        <v>0</v>
      </c>
    </row>
    <row r="14875" spans="1:9" x14ac:dyDescent="0.25">
      <c r="A14875" t="s">
        <v>728</v>
      </c>
      <c r="B14875">
        <v>44644</v>
      </c>
      <c r="C14875" s="593">
        <v>6.7500000000000004E-2</v>
      </c>
      <c r="D14875" t="s">
        <v>4967</v>
      </c>
      <c r="E14875">
        <v>5.7500000000000002E-2</v>
      </c>
      <c r="F14875">
        <v>0.01</v>
      </c>
      <c r="G14875">
        <v>0</v>
      </c>
      <c r="H14875">
        <v>0</v>
      </c>
      <c r="I14875">
        <v>0</v>
      </c>
    </row>
    <row r="14876" spans="1:9" x14ac:dyDescent="0.25">
      <c r="A14876" t="s">
        <v>728</v>
      </c>
      <c r="B14876">
        <v>44645</v>
      </c>
      <c r="C14876" s="593">
        <v>6.7500000000000004E-2</v>
      </c>
      <c r="D14876" t="s">
        <v>1297</v>
      </c>
      <c r="E14876">
        <v>5.7500000000000002E-2</v>
      </c>
      <c r="F14876">
        <v>0.01</v>
      </c>
      <c r="G14876">
        <v>0</v>
      </c>
      <c r="H14876">
        <v>0</v>
      </c>
      <c r="I14876">
        <v>0</v>
      </c>
    </row>
    <row r="14877" spans="1:9" x14ac:dyDescent="0.25">
      <c r="A14877" t="s">
        <v>728</v>
      </c>
      <c r="B14877">
        <v>44646</v>
      </c>
      <c r="C14877" s="593">
        <v>6.5000000000000002E-2</v>
      </c>
      <c r="D14877" t="s">
        <v>3227</v>
      </c>
      <c r="E14877">
        <v>5.7500000000000002E-2</v>
      </c>
      <c r="F14877">
        <v>7.4999999999999997E-3</v>
      </c>
      <c r="G14877">
        <v>0</v>
      </c>
      <c r="H14877">
        <v>0</v>
      </c>
      <c r="I14877">
        <v>0</v>
      </c>
    </row>
    <row r="14878" spans="1:9" x14ac:dyDescent="0.25">
      <c r="A14878" t="s">
        <v>728</v>
      </c>
      <c r="B14878">
        <v>44647</v>
      </c>
      <c r="C14878" s="593">
        <v>6.5000000000000002E-2</v>
      </c>
      <c r="D14878" t="s">
        <v>3227</v>
      </c>
      <c r="E14878">
        <v>5.7500000000000002E-2</v>
      </c>
      <c r="F14878">
        <v>7.4999999999999997E-3</v>
      </c>
      <c r="G14878">
        <v>0</v>
      </c>
      <c r="H14878">
        <v>0</v>
      </c>
      <c r="I14878">
        <v>0</v>
      </c>
    </row>
    <row r="14879" spans="1:9" x14ac:dyDescent="0.25">
      <c r="A14879" t="s">
        <v>728</v>
      </c>
      <c r="B14879">
        <v>44648</v>
      </c>
      <c r="C14879" s="593">
        <v>6.5000000000000002E-2</v>
      </c>
      <c r="D14879" t="s">
        <v>4968</v>
      </c>
      <c r="E14879">
        <v>5.7500000000000002E-2</v>
      </c>
      <c r="F14879">
        <v>7.4999999999999997E-3</v>
      </c>
      <c r="G14879">
        <v>0</v>
      </c>
      <c r="H14879">
        <v>0</v>
      </c>
      <c r="I14879">
        <v>0</v>
      </c>
    </row>
    <row r="14880" spans="1:9" x14ac:dyDescent="0.25">
      <c r="A14880" t="s">
        <v>728</v>
      </c>
      <c r="B14880">
        <v>44650</v>
      </c>
      <c r="C14880" s="593">
        <v>6.5000000000000002E-2</v>
      </c>
      <c r="D14880" t="s">
        <v>3227</v>
      </c>
      <c r="E14880">
        <v>5.7500000000000002E-2</v>
      </c>
      <c r="F14880">
        <v>7.4999999999999997E-3</v>
      </c>
      <c r="G14880">
        <v>0</v>
      </c>
      <c r="H14880">
        <v>0</v>
      </c>
      <c r="I14880">
        <v>0</v>
      </c>
    </row>
    <row r="14881" spans="1:9" x14ac:dyDescent="0.25">
      <c r="A14881" t="s">
        <v>728</v>
      </c>
      <c r="B14881">
        <v>44651</v>
      </c>
      <c r="C14881" s="593">
        <v>6.7500000000000004E-2</v>
      </c>
      <c r="D14881" t="s">
        <v>2661</v>
      </c>
      <c r="E14881">
        <v>5.7500000000000002E-2</v>
      </c>
      <c r="F14881">
        <v>0.01</v>
      </c>
      <c r="G14881">
        <v>0</v>
      </c>
      <c r="H14881">
        <v>0</v>
      </c>
      <c r="I14881">
        <v>0</v>
      </c>
    </row>
    <row r="14882" spans="1:9" x14ac:dyDescent="0.25">
      <c r="A14882" t="s">
        <v>728</v>
      </c>
      <c r="B14882">
        <v>44652</v>
      </c>
      <c r="C14882" s="593">
        <v>6.5000000000000002E-2</v>
      </c>
      <c r="D14882" t="s">
        <v>3227</v>
      </c>
      <c r="E14882">
        <v>5.7500000000000002E-2</v>
      </c>
      <c r="F14882">
        <v>7.4999999999999997E-3</v>
      </c>
      <c r="G14882">
        <v>0</v>
      </c>
      <c r="H14882">
        <v>0</v>
      </c>
      <c r="I14882">
        <v>0</v>
      </c>
    </row>
    <row r="14883" spans="1:9" x14ac:dyDescent="0.25">
      <c r="A14883" t="s">
        <v>728</v>
      </c>
      <c r="B14883">
        <v>44653</v>
      </c>
      <c r="C14883" s="593">
        <v>6.7500000000000004E-2</v>
      </c>
      <c r="D14883" t="s">
        <v>4969</v>
      </c>
      <c r="E14883">
        <v>5.7500000000000002E-2</v>
      </c>
      <c r="F14883">
        <v>0.01</v>
      </c>
      <c r="G14883">
        <v>0</v>
      </c>
      <c r="H14883">
        <v>0</v>
      </c>
      <c r="I14883">
        <v>0</v>
      </c>
    </row>
    <row r="14884" spans="1:9" x14ac:dyDescent="0.25">
      <c r="A14884" t="s">
        <v>728</v>
      </c>
      <c r="B14884">
        <v>44654</v>
      </c>
      <c r="C14884" s="593">
        <v>7.7499999999999999E-2</v>
      </c>
      <c r="D14884" t="s">
        <v>4750</v>
      </c>
      <c r="E14884">
        <v>5.7500000000000002E-2</v>
      </c>
      <c r="F14884">
        <v>0.02</v>
      </c>
      <c r="G14884">
        <v>0</v>
      </c>
      <c r="H14884">
        <v>0</v>
      </c>
      <c r="I14884">
        <v>0</v>
      </c>
    </row>
    <row r="14885" spans="1:9" x14ac:dyDescent="0.25">
      <c r="A14885" t="s">
        <v>728</v>
      </c>
      <c r="B14885">
        <v>44656</v>
      </c>
      <c r="C14885" s="593">
        <v>6.7500000000000004E-2</v>
      </c>
      <c r="D14885" t="s">
        <v>4970</v>
      </c>
      <c r="E14885">
        <v>5.7500000000000002E-2</v>
      </c>
      <c r="F14885">
        <v>0.01</v>
      </c>
      <c r="G14885">
        <v>0</v>
      </c>
      <c r="H14885">
        <v>0</v>
      </c>
      <c r="I14885">
        <v>0</v>
      </c>
    </row>
    <row r="14886" spans="1:9" x14ac:dyDescent="0.25">
      <c r="A14886" t="s">
        <v>728</v>
      </c>
      <c r="B14886">
        <v>44657</v>
      </c>
      <c r="C14886" s="593">
        <v>7.2499999999999995E-2</v>
      </c>
      <c r="D14886" t="s">
        <v>4873</v>
      </c>
      <c r="E14886">
        <v>5.7500000000000002E-2</v>
      </c>
      <c r="F14886">
        <v>1.4999999999999999E-2</v>
      </c>
      <c r="G14886">
        <v>0</v>
      </c>
      <c r="H14886">
        <v>0</v>
      </c>
      <c r="I14886">
        <v>0</v>
      </c>
    </row>
    <row r="14887" spans="1:9" x14ac:dyDescent="0.25">
      <c r="A14887" t="s">
        <v>728</v>
      </c>
      <c r="B14887">
        <v>44659</v>
      </c>
      <c r="C14887" s="593">
        <v>6.5000000000000002E-2</v>
      </c>
      <c r="D14887" t="s">
        <v>4958</v>
      </c>
      <c r="E14887">
        <v>5.7500000000000002E-2</v>
      </c>
      <c r="F14887">
        <v>7.4999999999999997E-3</v>
      </c>
      <c r="G14887">
        <v>0</v>
      </c>
      <c r="H14887">
        <v>0</v>
      </c>
      <c r="I14887">
        <v>0</v>
      </c>
    </row>
    <row r="14888" spans="1:9" x14ac:dyDescent="0.25">
      <c r="A14888" t="s">
        <v>728</v>
      </c>
      <c r="B14888">
        <v>44660</v>
      </c>
      <c r="C14888" s="593">
        <v>7.0000000000000007E-2</v>
      </c>
      <c r="D14888" t="s">
        <v>4961</v>
      </c>
      <c r="E14888">
        <v>5.7500000000000002E-2</v>
      </c>
      <c r="F14888">
        <v>1.2500000000000001E-2</v>
      </c>
      <c r="G14888">
        <v>0</v>
      </c>
      <c r="H14888">
        <v>0</v>
      </c>
      <c r="I14888">
        <v>0</v>
      </c>
    </row>
    <row r="14889" spans="1:9" x14ac:dyDescent="0.25">
      <c r="A14889" t="s">
        <v>728</v>
      </c>
      <c r="B14889">
        <v>44661</v>
      </c>
      <c r="C14889" s="593">
        <v>7.0000000000000007E-2</v>
      </c>
      <c r="D14889" t="s">
        <v>1243</v>
      </c>
      <c r="E14889">
        <v>5.7500000000000002E-2</v>
      </c>
      <c r="F14889">
        <v>1.2500000000000001E-2</v>
      </c>
      <c r="G14889">
        <v>0</v>
      </c>
      <c r="H14889">
        <v>0</v>
      </c>
      <c r="I14889">
        <v>0</v>
      </c>
    </row>
    <row r="14890" spans="1:9" x14ac:dyDescent="0.25">
      <c r="A14890" t="s">
        <v>728</v>
      </c>
      <c r="B14890">
        <v>44662</v>
      </c>
      <c r="C14890" s="593">
        <v>6.5000000000000002E-2</v>
      </c>
      <c r="D14890" t="s">
        <v>3920</v>
      </c>
      <c r="E14890">
        <v>5.7500000000000002E-2</v>
      </c>
      <c r="F14890">
        <v>7.4999999999999997E-3</v>
      </c>
      <c r="G14890">
        <v>0</v>
      </c>
      <c r="H14890">
        <v>0</v>
      </c>
      <c r="I14890">
        <v>0</v>
      </c>
    </row>
    <row r="14891" spans="1:9" x14ac:dyDescent="0.25">
      <c r="A14891" t="s">
        <v>728</v>
      </c>
      <c r="B14891">
        <v>44663</v>
      </c>
      <c r="C14891" s="593">
        <v>6.7500000000000004E-2</v>
      </c>
      <c r="D14891" t="s">
        <v>4971</v>
      </c>
      <c r="E14891">
        <v>5.7500000000000002E-2</v>
      </c>
      <c r="F14891">
        <v>0.01</v>
      </c>
      <c r="G14891">
        <v>0</v>
      </c>
      <c r="H14891">
        <v>0</v>
      </c>
      <c r="I14891">
        <v>0</v>
      </c>
    </row>
    <row r="14892" spans="1:9" x14ac:dyDescent="0.25">
      <c r="A14892" t="s">
        <v>728</v>
      </c>
      <c r="B14892">
        <v>44665</v>
      </c>
      <c r="C14892" s="593">
        <v>7.2499999999999995E-2</v>
      </c>
      <c r="D14892" t="s">
        <v>4873</v>
      </c>
      <c r="E14892">
        <v>5.7500000000000002E-2</v>
      </c>
      <c r="F14892">
        <v>1.4999999999999999E-2</v>
      </c>
      <c r="G14892">
        <v>0</v>
      </c>
      <c r="H14892">
        <v>0</v>
      </c>
      <c r="I14892">
        <v>0</v>
      </c>
    </row>
    <row r="14893" spans="1:9" x14ac:dyDescent="0.25">
      <c r="A14893" t="s">
        <v>728</v>
      </c>
      <c r="B14893">
        <v>44666</v>
      </c>
      <c r="C14893" s="593">
        <v>6.5000000000000002E-2</v>
      </c>
      <c r="D14893" t="s">
        <v>3227</v>
      </c>
      <c r="E14893">
        <v>5.7500000000000002E-2</v>
      </c>
      <c r="F14893">
        <v>7.4999999999999997E-3</v>
      </c>
      <c r="G14893">
        <v>0</v>
      </c>
      <c r="H14893">
        <v>0</v>
      </c>
      <c r="I14893">
        <v>0</v>
      </c>
    </row>
    <row r="14894" spans="1:9" x14ac:dyDescent="0.25">
      <c r="A14894" t="s">
        <v>728</v>
      </c>
      <c r="B14894">
        <v>44667</v>
      </c>
      <c r="C14894" s="593">
        <v>6.5000000000000002E-2</v>
      </c>
      <c r="D14894" t="s">
        <v>4972</v>
      </c>
      <c r="E14894">
        <v>5.7500000000000002E-2</v>
      </c>
      <c r="F14894">
        <v>7.4999999999999997E-3</v>
      </c>
      <c r="G14894">
        <v>0</v>
      </c>
      <c r="H14894">
        <v>0</v>
      </c>
      <c r="I14894">
        <v>0</v>
      </c>
    </row>
    <row r="14895" spans="1:9" x14ac:dyDescent="0.25">
      <c r="A14895" t="s">
        <v>728</v>
      </c>
      <c r="B14895">
        <v>44669</v>
      </c>
      <c r="C14895" s="593">
        <v>6.5000000000000002E-2</v>
      </c>
      <c r="D14895" t="s">
        <v>3227</v>
      </c>
      <c r="E14895">
        <v>5.7500000000000002E-2</v>
      </c>
      <c r="F14895">
        <v>7.4999999999999997E-3</v>
      </c>
      <c r="G14895">
        <v>0</v>
      </c>
      <c r="H14895">
        <v>0</v>
      </c>
      <c r="I14895">
        <v>0</v>
      </c>
    </row>
    <row r="14896" spans="1:9" x14ac:dyDescent="0.25">
      <c r="A14896" t="s">
        <v>728</v>
      </c>
      <c r="B14896">
        <v>44670</v>
      </c>
      <c r="C14896" s="593">
        <v>6.5000000000000002E-2</v>
      </c>
      <c r="D14896" t="s">
        <v>3227</v>
      </c>
      <c r="E14896">
        <v>5.7500000000000002E-2</v>
      </c>
      <c r="F14896">
        <v>7.4999999999999997E-3</v>
      </c>
      <c r="G14896">
        <v>0</v>
      </c>
      <c r="H14896">
        <v>0</v>
      </c>
      <c r="I14896">
        <v>0</v>
      </c>
    </row>
    <row r="14897" spans="1:9" x14ac:dyDescent="0.25">
      <c r="A14897" t="s">
        <v>728</v>
      </c>
      <c r="B14897">
        <v>44671</v>
      </c>
      <c r="C14897" s="593">
        <v>6.7500000000000004E-2</v>
      </c>
      <c r="D14897" t="s">
        <v>4959</v>
      </c>
      <c r="E14897">
        <v>5.7500000000000002E-2</v>
      </c>
      <c r="F14897">
        <v>0.01</v>
      </c>
      <c r="G14897">
        <v>0</v>
      </c>
      <c r="H14897">
        <v>0</v>
      </c>
      <c r="I14897">
        <v>0</v>
      </c>
    </row>
    <row r="14898" spans="1:9" x14ac:dyDescent="0.25">
      <c r="A14898" t="s">
        <v>728</v>
      </c>
      <c r="B14898">
        <v>44672</v>
      </c>
      <c r="C14898" s="593">
        <v>7.4999999999999997E-2</v>
      </c>
      <c r="D14898" t="s">
        <v>4960</v>
      </c>
      <c r="E14898">
        <v>5.7500000000000002E-2</v>
      </c>
      <c r="F14898">
        <v>1.7500000000000002E-2</v>
      </c>
      <c r="G14898">
        <v>0</v>
      </c>
      <c r="H14898">
        <v>0</v>
      </c>
      <c r="I14898">
        <v>0</v>
      </c>
    </row>
    <row r="14899" spans="1:9" x14ac:dyDescent="0.25">
      <c r="A14899" t="s">
        <v>728</v>
      </c>
      <c r="B14899">
        <v>44675</v>
      </c>
      <c r="C14899" s="593">
        <v>6.7500000000000004E-2</v>
      </c>
      <c r="D14899" t="s">
        <v>4963</v>
      </c>
      <c r="E14899">
        <v>5.7500000000000002E-2</v>
      </c>
      <c r="F14899">
        <v>0.01</v>
      </c>
      <c r="G14899">
        <v>0</v>
      </c>
      <c r="H14899">
        <v>0</v>
      </c>
      <c r="I14899">
        <v>0</v>
      </c>
    </row>
    <row r="14900" spans="1:9" x14ac:dyDescent="0.25">
      <c r="A14900" t="s">
        <v>728</v>
      </c>
      <c r="B14900">
        <v>44676</v>
      </c>
      <c r="C14900" s="593">
        <v>7.0000000000000007E-2</v>
      </c>
      <c r="D14900" t="s">
        <v>4961</v>
      </c>
      <c r="E14900">
        <v>5.7500000000000002E-2</v>
      </c>
      <c r="F14900">
        <v>1.2500000000000001E-2</v>
      </c>
      <c r="G14900">
        <v>0</v>
      </c>
      <c r="H14900">
        <v>0</v>
      </c>
      <c r="I14900">
        <v>0</v>
      </c>
    </row>
    <row r="14901" spans="1:9" x14ac:dyDescent="0.25">
      <c r="A14901" t="s">
        <v>728</v>
      </c>
      <c r="B14901">
        <v>44677</v>
      </c>
      <c r="C14901" s="593">
        <v>6.5000000000000002E-2</v>
      </c>
      <c r="D14901" t="s">
        <v>1446</v>
      </c>
      <c r="E14901">
        <v>5.7500000000000002E-2</v>
      </c>
      <c r="F14901">
        <v>7.4999999999999997E-3</v>
      </c>
      <c r="G14901">
        <v>0</v>
      </c>
      <c r="H14901">
        <v>0</v>
      </c>
      <c r="I14901">
        <v>0</v>
      </c>
    </row>
    <row r="14902" spans="1:9" x14ac:dyDescent="0.25">
      <c r="A14902" t="s">
        <v>728</v>
      </c>
      <c r="B14902">
        <v>44678</v>
      </c>
      <c r="C14902" s="593">
        <v>6.7500000000000004E-2</v>
      </c>
      <c r="D14902" t="s">
        <v>4959</v>
      </c>
      <c r="E14902">
        <v>5.7500000000000002E-2</v>
      </c>
      <c r="F14902">
        <v>0.01</v>
      </c>
      <c r="G14902">
        <v>0</v>
      </c>
      <c r="H14902">
        <v>0</v>
      </c>
      <c r="I14902">
        <v>0</v>
      </c>
    </row>
    <row r="14903" spans="1:9" x14ac:dyDescent="0.25">
      <c r="A14903" t="s">
        <v>728</v>
      </c>
      <c r="B14903">
        <v>44679</v>
      </c>
      <c r="C14903" s="593">
        <v>6.7500000000000004E-2</v>
      </c>
      <c r="D14903" t="s">
        <v>4959</v>
      </c>
      <c r="E14903">
        <v>5.7500000000000002E-2</v>
      </c>
      <c r="F14903">
        <v>0.01</v>
      </c>
      <c r="G14903">
        <v>0</v>
      </c>
      <c r="H14903">
        <v>0</v>
      </c>
      <c r="I14903">
        <v>0</v>
      </c>
    </row>
    <row r="14904" spans="1:9" x14ac:dyDescent="0.25">
      <c r="A14904" t="s">
        <v>728</v>
      </c>
      <c r="B14904">
        <v>44680</v>
      </c>
      <c r="C14904" s="593">
        <v>6.7500000000000004E-2</v>
      </c>
      <c r="D14904" t="s">
        <v>4959</v>
      </c>
      <c r="E14904">
        <v>5.7500000000000002E-2</v>
      </c>
      <c r="F14904">
        <v>0.01</v>
      </c>
      <c r="G14904">
        <v>0</v>
      </c>
      <c r="H14904">
        <v>0</v>
      </c>
      <c r="I14904">
        <v>0</v>
      </c>
    </row>
    <row r="14905" spans="1:9" x14ac:dyDescent="0.25">
      <c r="A14905" t="s">
        <v>728</v>
      </c>
      <c r="B14905">
        <v>44681</v>
      </c>
      <c r="C14905" s="593">
        <v>7.0000000000000007E-2</v>
      </c>
      <c r="D14905" t="s">
        <v>4961</v>
      </c>
      <c r="E14905">
        <v>5.7500000000000002E-2</v>
      </c>
      <c r="F14905">
        <v>1.2500000000000001E-2</v>
      </c>
      <c r="G14905">
        <v>0</v>
      </c>
      <c r="H14905">
        <v>0</v>
      </c>
      <c r="I14905">
        <v>0</v>
      </c>
    </row>
    <row r="14906" spans="1:9" x14ac:dyDescent="0.25">
      <c r="A14906" t="s">
        <v>728</v>
      </c>
      <c r="B14906">
        <v>44682</v>
      </c>
      <c r="C14906" s="593">
        <v>6.7500000000000004E-2</v>
      </c>
      <c r="D14906" t="s">
        <v>4959</v>
      </c>
      <c r="E14906">
        <v>5.7500000000000002E-2</v>
      </c>
      <c r="F14906">
        <v>0.01</v>
      </c>
      <c r="G14906">
        <v>0</v>
      </c>
      <c r="H14906">
        <v>0</v>
      </c>
      <c r="I14906">
        <v>0</v>
      </c>
    </row>
    <row r="14907" spans="1:9" x14ac:dyDescent="0.25">
      <c r="A14907" t="s">
        <v>728</v>
      </c>
      <c r="B14907">
        <v>44683</v>
      </c>
      <c r="C14907" s="593">
        <v>7.2499999999999995E-2</v>
      </c>
      <c r="D14907" t="s">
        <v>1480</v>
      </c>
      <c r="E14907">
        <v>5.7500000000000002E-2</v>
      </c>
      <c r="F14907">
        <v>1.4999999999999999E-2</v>
      </c>
      <c r="G14907">
        <v>0</v>
      </c>
      <c r="H14907">
        <v>0</v>
      </c>
      <c r="I14907">
        <v>0</v>
      </c>
    </row>
    <row r="14908" spans="1:9" x14ac:dyDescent="0.25">
      <c r="A14908" t="s">
        <v>728</v>
      </c>
      <c r="B14908">
        <v>44685</v>
      </c>
      <c r="C14908" s="593">
        <v>6.7500000000000004E-2</v>
      </c>
      <c r="D14908" t="s">
        <v>1503</v>
      </c>
      <c r="E14908">
        <v>5.7500000000000002E-2</v>
      </c>
      <c r="F14908">
        <v>0.01</v>
      </c>
      <c r="G14908">
        <v>0</v>
      </c>
      <c r="H14908">
        <v>0</v>
      </c>
      <c r="I14908">
        <v>0</v>
      </c>
    </row>
    <row r="14909" spans="1:9" x14ac:dyDescent="0.25">
      <c r="A14909" t="s">
        <v>728</v>
      </c>
      <c r="B14909">
        <v>44687</v>
      </c>
      <c r="C14909" s="593">
        <v>7.0000000000000007E-2</v>
      </c>
      <c r="D14909" t="s">
        <v>4961</v>
      </c>
      <c r="E14909">
        <v>5.7500000000000002E-2</v>
      </c>
      <c r="F14909">
        <v>1.2500000000000001E-2</v>
      </c>
      <c r="G14909">
        <v>0</v>
      </c>
      <c r="H14909">
        <v>0</v>
      </c>
      <c r="I14909">
        <v>0</v>
      </c>
    </row>
    <row r="14910" spans="1:9" x14ac:dyDescent="0.25">
      <c r="A14910" t="s">
        <v>728</v>
      </c>
      <c r="B14910">
        <v>44688</v>
      </c>
      <c r="C14910" s="593">
        <v>6.7500000000000004E-2</v>
      </c>
      <c r="D14910" t="s">
        <v>2661</v>
      </c>
      <c r="E14910">
        <v>5.7500000000000002E-2</v>
      </c>
      <c r="F14910">
        <v>0.01</v>
      </c>
      <c r="G14910">
        <v>0</v>
      </c>
      <c r="H14910">
        <v>0</v>
      </c>
      <c r="I14910">
        <v>0</v>
      </c>
    </row>
    <row r="14911" spans="1:9" x14ac:dyDescent="0.25">
      <c r="A14911" t="s">
        <v>728</v>
      </c>
      <c r="B14911">
        <v>44689</v>
      </c>
      <c r="C14911" s="593">
        <v>7.0000000000000007E-2</v>
      </c>
      <c r="D14911" t="s">
        <v>4961</v>
      </c>
      <c r="E14911">
        <v>5.7500000000000002E-2</v>
      </c>
      <c r="F14911">
        <v>1.2500000000000001E-2</v>
      </c>
      <c r="G14911">
        <v>0</v>
      </c>
      <c r="H14911">
        <v>0</v>
      </c>
      <c r="I14911">
        <v>0</v>
      </c>
    </row>
    <row r="14912" spans="1:9" x14ac:dyDescent="0.25">
      <c r="A14912" t="s">
        <v>728</v>
      </c>
      <c r="B14912">
        <v>44690</v>
      </c>
      <c r="C14912" s="593">
        <v>7.0000000000000007E-2</v>
      </c>
      <c r="D14912" t="s">
        <v>4961</v>
      </c>
      <c r="E14912">
        <v>5.7500000000000002E-2</v>
      </c>
      <c r="F14912">
        <v>1.2500000000000001E-2</v>
      </c>
      <c r="G14912">
        <v>0</v>
      </c>
      <c r="H14912">
        <v>0</v>
      </c>
      <c r="I14912">
        <v>0</v>
      </c>
    </row>
    <row r="14913" spans="1:9" x14ac:dyDescent="0.25">
      <c r="A14913" t="s">
        <v>728</v>
      </c>
      <c r="B14913">
        <v>44691</v>
      </c>
      <c r="C14913" s="593">
        <v>7.0000000000000007E-2</v>
      </c>
      <c r="D14913" t="s">
        <v>3497</v>
      </c>
      <c r="E14913">
        <v>5.7500000000000002E-2</v>
      </c>
      <c r="F14913">
        <v>1.2500000000000001E-2</v>
      </c>
      <c r="G14913">
        <v>0</v>
      </c>
      <c r="H14913">
        <v>0</v>
      </c>
      <c r="I14913">
        <v>0</v>
      </c>
    </row>
    <row r="14914" spans="1:9" x14ac:dyDescent="0.25">
      <c r="A14914" t="s">
        <v>728</v>
      </c>
      <c r="B14914">
        <v>44693</v>
      </c>
      <c r="C14914" s="593">
        <v>7.2499999999999995E-2</v>
      </c>
      <c r="D14914" t="s">
        <v>4973</v>
      </c>
      <c r="E14914">
        <v>5.7500000000000002E-2</v>
      </c>
      <c r="F14914">
        <v>1.4999999999999999E-2</v>
      </c>
      <c r="G14914">
        <v>0</v>
      </c>
      <c r="H14914">
        <v>0</v>
      </c>
      <c r="I14914">
        <v>0</v>
      </c>
    </row>
    <row r="14915" spans="1:9" x14ac:dyDescent="0.25">
      <c r="A14915" t="s">
        <v>728</v>
      </c>
      <c r="B14915">
        <v>44695</v>
      </c>
      <c r="C14915" s="593">
        <v>7.2499999999999995E-2</v>
      </c>
      <c r="D14915" t="s">
        <v>4974</v>
      </c>
      <c r="E14915">
        <v>5.7500000000000002E-2</v>
      </c>
      <c r="F14915">
        <v>1.4999999999999999E-2</v>
      </c>
      <c r="G14915">
        <v>0</v>
      </c>
      <c r="H14915">
        <v>0</v>
      </c>
      <c r="I14915">
        <v>0</v>
      </c>
    </row>
    <row r="14916" spans="1:9" x14ac:dyDescent="0.25">
      <c r="A14916" t="s">
        <v>728</v>
      </c>
      <c r="B14916">
        <v>44697</v>
      </c>
      <c r="C14916" s="593">
        <v>6.7500000000000004E-2</v>
      </c>
      <c r="D14916" t="s">
        <v>4962</v>
      </c>
      <c r="E14916">
        <v>5.7500000000000002E-2</v>
      </c>
      <c r="F14916">
        <v>0.01</v>
      </c>
      <c r="G14916">
        <v>0</v>
      </c>
      <c r="H14916">
        <v>0</v>
      </c>
      <c r="I14916">
        <v>0</v>
      </c>
    </row>
    <row r="14917" spans="1:9" x14ac:dyDescent="0.25">
      <c r="A14917" t="s">
        <v>728</v>
      </c>
      <c r="B14917">
        <v>44699</v>
      </c>
      <c r="C14917" s="593">
        <v>7.2499999999999995E-2</v>
      </c>
      <c r="D14917" t="s">
        <v>3191</v>
      </c>
      <c r="E14917">
        <v>5.7500000000000002E-2</v>
      </c>
      <c r="F14917">
        <v>1.4999999999999999E-2</v>
      </c>
      <c r="G14917">
        <v>0</v>
      </c>
      <c r="H14917">
        <v>0</v>
      </c>
      <c r="I14917">
        <v>0</v>
      </c>
    </row>
    <row r="14918" spans="1:9" x14ac:dyDescent="0.25">
      <c r="A14918" t="s">
        <v>728</v>
      </c>
      <c r="B14918">
        <v>44701</v>
      </c>
      <c r="C14918" s="593">
        <v>6.5000000000000002E-2</v>
      </c>
      <c r="D14918" t="s">
        <v>2665</v>
      </c>
      <c r="E14918">
        <v>5.7500000000000002E-2</v>
      </c>
      <c r="F14918">
        <v>7.4999999999999997E-3</v>
      </c>
      <c r="G14918">
        <v>0</v>
      </c>
      <c r="H14918">
        <v>0</v>
      </c>
      <c r="I14918">
        <v>0</v>
      </c>
    </row>
    <row r="14919" spans="1:9" x14ac:dyDescent="0.25">
      <c r="A14919" t="s">
        <v>728</v>
      </c>
      <c r="B14919">
        <v>44702</v>
      </c>
      <c r="C14919" s="593">
        <v>6.5000000000000002E-2</v>
      </c>
      <c r="D14919" t="s">
        <v>2665</v>
      </c>
      <c r="E14919">
        <v>5.7500000000000002E-2</v>
      </c>
      <c r="F14919">
        <v>7.4999999999999997E-3</v>
      </c>
      <c r="G14919">
        <v>0</v>
      </c>
      <c r="H14919">
        <v>0</v>
      </c>
      <c r="I14919">
        <v>0</v>
      </c>
    </row>
    <row r="14920" spans="1:9" x14ac:dyDescent="0.25">
      <c r="A14920" t="s">
        <v>728</v>
      </c>
      <c r="B14920">
        <v>44703</v>
      </c>
      <c r="C14920" s="593">
        <v>6.5000000000000002E-2</v>
      </c>
      <c r="D14920" t="s">
        <v>2665</v>
      </c>
      <c r="E14920">
        <v>5.7500000000000002E-2</v>
      </c>
      <c r="F14920">
        <v>7.4999999999999997E-3</v>
      </c>
      <c r="G14920">
        <v>0</v>
      </c>
      <c r="H14920">
        <v>0</v>
      </c>
      <c r="I14920">
        <v>0</v>
      </c>
    </row>
    <row r="14921" spans="1:9" x14ac:dyDescent="0.25">
      <c r="A14921" t="s">
        <v>728</v>
      </c>
      <c r="B14921">
        <v>44704</v>
      </c>
      <c r="C14921" s="593">
        <v>6.5000000000000002E-2</v>
      </c>
      <c r="D14921" t="s">
        <v>2665</v>
      </c>
      <c r="E14921">
        <v>5.7500000000000002E-2</v>
      </c>
      <c r="F14921">
        <v>7.4999999999999997E-3</v>
      </c>
      <c r="G14921">
        <v>0</v>
      </c>
      <c r="H14921">
        <v>0</v>
      </c>
      <c r="I14921">
        <v>0</v>
      </c>
    </row>
    <row r="14922" spans="1:9" x14ac:dyDescent="0.25">
      <c r="A14922" t="s">
        <v>728</v>
      </c>
      <c r="B14922">
        <v>44705</v>
      </c>
      <c r="C14922" s="593">
        <v>6.5000000000000002E-2</v>
      </c>
      <c r="D14922" t="s">
        <v>2665</v>
      </c>
      <c r="E14922">
        <v>5.7500000000000002E-2</v>
      </c>
      <c r="F14922">
        <v>7.4999999999999997E-3</v>
      </c>
      <c r="G14922">
        <v>0</v>
      </c>
      <c r="H14922">
        <v>0</v>
      </c>
      <c r="I14922">
        <v>0</v>
      </c>
    </row>
    <row r="14923" spans="1:9" x14ac:dyDescent="0.25">
      <c r="A14923" t="s">
        <v>728</v>
      </c>
      <c r="B14923">
        <v>44706</v>
      </c>
      <c r="C14923" s="593">
        <v>6.5000000000000002E-2</v>
      </c>
      <c r="D14923" t="s">
        <v>2665</v>
      </c>
      <c r="E14923">
        <v>5.7500000000000002E-2</v>
      </c>
      <c r="F14923">
        <v>7.4999999999999997E-3</v>
      </c>
      <c r="G14923">
        <v>0</v>
      </c>
      <c r="H14923">
        <v>0</v>
      </c>
      <c r="I14923">
        <v>0</v>
      </c>
    </row>
    <row r="14924" spans="1:9" x14ac:dyDescent="0.25">
      <c r="A14924" t="s">
        <v>728</v>
      </c>
      <c r="B14924">
        <v>44707</v>
      </c>
      <c r="C14924" s="593">
        <v>6.5000000000000002E-2</v>
      </c>
      <c r="D14924" t="s">
        <v>2665</v>
      </c>
      <c r="E14924">
        <v>5.7500000000000002E-2</v>
      </c>
      <c r="F14924">
        <v>7.4999999999999997E-3</v>
      </c>
      <c r="G14924">
        <v>0</v>
      </c>
      <c r="H14924">
        <v>0</v>
      </c>
      <c r="I14924">
        <v>0</v>
      </c>
    </row>
    <row r="14925" spans="1:9" x14ac:dyDescent="0.25">
      <c r="A14925" t="s">
        <v>728</v>
      </c>
      <c r="B14925">
        <v>44708</v>
      </c>
      <c r="C14925" s="593">
        <v>6.5000000000000002E-2</v>
      </c>
      <c r="D14925" t="s">
        <v>2665</v>
      </c>
      <c r="E14925">
        <v>5.7500000000000002E-2</v>
      </c>
      <c r="F14925">
        <v>7.4999999999999997E-3</v>
      </c>
      <c r="G14925">
        <v>0</v>
      </c>
      <c r="H14925">
        <v>0</v>
      </c>
      <c r="I14925">
        <v>0</v>
      </c>
    </row>
    <row r="14926" spans="1:9" x14ac:dyDescent="0.25">
      <c r="A14926" t="s">
        <v>728</v>
      </c>
      <c r="B14926">
        <v>44709</v>
      </c>
      <c r="C14926" s="593">
        <v>6.5000000000000002E-2</v>
      </c>
      <c r="D14926" t="s">
        <v>2665</v>
      </c>
      <c r="E14926">
        <v>5.7500000000000002E-2</v>
      </c>
      <c r="F14926">
        <v>7.4999999999999997E-3</v>
      </c>
      <c r="G14926">
        <v>0</v>
      </c>
      <c r="H14926">
        <v>0</v>
      </c>
      <c r="I14926">
        <v>0</v>
      </c>
    </row>
    <row r="14927" spans="1:9" x14ac:dyDescent="0.25">
      <c r="A14927" t="s">
        <v>728</v>
      </c>
      <c r="B14927">
        <v>44710</v>
      </c>
      <c r="C14927" s="593">
        <v>6.5000000000000002E-2</v>
      </c>
      <c r="D14927" t="s">
        <v>2665</v>
      </c>
      <c r="E14927">
        <v>5.7500000000000002E-2</v>
      </c>
      <c r="F14927">
        <v>7.4999999999999997E-3</v>
      </c>
      <c r="G14927">
        <v>0</v>
      </c>
      <c r="H14927">
        <v>0</v>
      </c>
      <c r="I14927">
        <v>0</v>
      </c>
    </row>
    <row r="14928" spans="1:9" x14ac:dyDescent="0.25">
      <c r="A14928" t="s">
        <v>728</v>
      </c>
      <c r="B14928">
        <v>44711</v>
      </c>
      <c r="C14928" s="593">
        <v>6.5000000000000002E-2</v>
      </c>
      <c r="D14928" t="s">
        <v>2665</v>
      </c>
      <c r="E14928">
        <v>5.7500000000000002E-2</v>
      </c>
      <c r="F14928">
        <v>7.4999999999999997E-3</v>
      </c>
      <c r="G14928">
        <v>0</v>
      </c>
      <c r="H14928">
        <v>0</v>
      </c>
      <c r="I14928">
        <v>0</v>
      </c>
    </row>
    <row r="14929" spans="1:9" x14ac:dyDescent="0.25">
      <c r="A14929" t="s">
        <v>728</v>
      </c>
      <c r="B14929">
        <v>44714</v>
      </c>
      <c r="C14929" s="593">
        <v>6.5000000000000002E-2</v>
      </c>
      <c r="D14929" t="s">
        <v>2665</v>
      </c>
      <c r="E14929">
        <v>5.7500000000000002E-2</v>
      </c>
      <c r="F14929">
        <v>7.4999999999999997E-3</v>
      </c>
      <c r="G14929">
        <v>0</v>
      </c>
      <c r="H14929">
        <v>0</v>
      </c>
      <c r="I14929">
        <v>0</v>
      </c>
    </row>
    <row r="14930" spans="1:9" x14ac:dyDescent="0.25">
      <c r="A14930" t="s">
        <v>728</v>
      </c>
      <c r="B14930">
        <v>44718</v>
      </c>
      <c r="C14930" s="593">
        <v>6.5000000000000002E-2</v>
      </c>
      <c r="D14930" t="s">
        <v>2665</v>
      </c>
      <c r="E14930">
        <v>5.7500000000000002E-2</v>
      </c>
      <c r="F14930">
        <v>7.4999999999999997E-3</v>
      </c>
      <c r="G14930">
        <v>0</v>
      </c>
      <c r="H14930">
        <v>0</v>
      </c>
      <c r="I14930">
        <v>0</v>
      </c>
    </row>
    <row r="14931" spans="1:9" x14ac:dyDescent="0.25">
      <c r="A14931" t="s">
        <v>728</v>
      </c>
      <c r="B14931">
        <v>44720</v>
      </c>
      <c r="C14931" s="593">
        <v>6.7500000000000004E-2</v>
      </c>
      <c r="D14931" t="s">
        <v>3536</v>
      </c>
      <c r="E14931">
        <v>5.7500000000000002E-2</v>
      </c>
      <c r="F14931">
        <v>0.01</v>
      </c>
      <c r="G14931">
        <v>0</v>
      </c>
      <c r="H14931">
        <v>0</v>
      </c>
      <c r="I14931">
        <v>0</v>
      </c>
    </row>
    <row r="14932" spans="1:9" x14ac:dyDescent="0.25">
      <c r="A14932" t="s">
        <v>728</v>
      </c>
      <c r="B14932">
        <v>44721</v>
      </c>
      <c r="C14932" s="593">
        <v>6.5000000000000002E-2</v>
      </c>
      <c r="D14932" t="s">
        <v>3227</v>
      </c>
      <c r="E14932">
        <v>5.7500000000000002E-2</v>
      </c>
      <c r="F14932">
        <v>7.4999999999999997E-3</v>
      </c>
      <c r="G14932">
        <v>0</v>
      </c>
      <c r="H14932">
        <v>0</v>
      </c>
      <c r="I14932">
        <v>0</v>
      </c>
    </row>
    <row r="14933" spans="1:9" x14ac:dyDescent="0.25">
      <c r="A14933" t="s">
        <v>728</v>
      </c>
      <c r="B14933">
        <v>44730</v>
      </c>
      <c r="C14933" s="593">
        <v>6.7500000000000004E-2</v>
      </c>
      <c r="D14933" t="s">
        <v>2661</v>
      </c>
      <c r="E14933">
        <v>5.7500000000000002E-2</v>
      </c>
      <c r="F14933">
        <v>0.01</v>
      </c>
      <c r="G14933">
        <v>0</v>
      </c>
      <c r="H14933">
        <v>0</v>
      </c>
      <c r="I14933">
        <v>0</v>
      </c>
    </row>
    <row r="14934" spans="1:9" x14ac:dyDescent="0.25">
      <c r="A14934" t="s">
        <v>728</v>
      </c>
      <c r="B14934">
        <v>44735</v>
      </c>
      <c r="C14934" s="593">
        <v>6.5000000000000002E-2</v>
      </c>
      <c r="D14934" t="s">
        <v>3227</v>
      </c>
      <c r="E14934">
        <v>5.7500000000000002E-2</v>
      </c>
      <c r="F14934">
        <v>7.4999999999999997E-3</v>
      </c>
      <c r="G14934">
        <v>0</v>
      </c>
      <c r="H14934">
        <v>0</v>
      </c>
      <c r="I14934">
        <v>0</v>
      </c>
    </row>
    <row r="14935" spans="1:9" x14ac:dyDescent="0.25">
      <c r="A14935" t="s">
        <v>728</v>
      </c>
      <c r="B14935">
        <v>44750</v>
      </c>
      <c r="C14935" s="593">
        <v>6.5000000000000002E-2</v>
      </c>
      <c r="D14935" t="s">
        <v>3227</v>
      </c>
      <c r="E14935">
        <v>5.7500000000000002E-2</v>
      </c>
      <c r="F14935">
        <v>7.4999999999999997E-3</v>
      </c>
      <c r="G14935">
        <v>0</v>
      </c>
      <c r="H14935">
        <v>0</v>
      </c>
      <c r="I14935">
        <v>0</v>
      </c>
    </row>
    <row r="14936" spans="1:9" x14ac:dyDescent="0.25">
      <c r="A14936" t="s">
        <v>728</v>
      </c>
      <c r="B14936">
        <v>44767</v>
      </c>
      <c r="C14936" s="593">
        <v>6.5000000000000002E-2</v>
      </c>
      <c r="D14936" t="s">
        <v>3227</v>
      </c>
      <c r="E14936">
        <v>5.7500000000000002E-2</v>
      </c>
      <c r="F14936">
        <v>7.4999999999999997E-3</v>
      </c>
      <c r="G14936">
        <v>0</v>
      </c>
      <c r="H14936">
        <v>0</v>
      </c>
      <c r="I14936">
        <v>0</v>
      </c>
    </row>
    <row r="14937" spans="1:9" x14ac:dyDescent="0.25">
      <c r="A14937" t="s">
        <v>728</v>
      </c>
      <c r="B14937">
        <v>44799</v>
      </c>
      <c r="C14937" s="593">
        <v>6.5000000000000002E-2</v>
      </c>
      <c r="D14937" t="s">
        <v>2665</v>
      </c>
      <c r="E14937">
        <v>5.7500000000000002E-2</v>
      </c>
      <c r="F14937">
        <v>7.4999999999999997E-3</v>
      </c>
      <c r="G14937">
        <v>0</v>
      </c>
      <c r="H14937">
        <v>0</v>
      </c>
      <c r="I14937">
        <v>0</v>
      </c>
    </row>
    <row r="14938" spans="1:9" x14ac:dyDescent="0.25">
      <c r="A14938" t="s">
        <v>728</v>
      </c>
      <c r="B14938">
        <v>44802</v>
      </c>
      <c r="C14938" s="593">
        <v>7.2499999999999995E-2</v>
      </c>
      <c r="D14938" t="s">
        <v>4975</v>
      </c>
      <c r="E14938">
        <v>5.7500000000000002E-2</v>
      </c>
      <c r="F14938">
        <v>1.4999999999999999E-2</v>
      </c>
      <c r="G14938">
        <v>0</v>
      </c>
      <c r="H14938">
        <v>0</v>
      </c>
      <c r="I14938">
        <v>0</v>
      </c>
    </row>
    <row r="14939" spans="1:9" x14ac:dyDescent="0.25">
      <c r="A14939" t="s">
        <v>728</v>
      </c>
      <c r="B14939">
        <v>44804</v>
      </c>
      <c r="C14939" s="593">
        <v>6.7500000000000004E-2</v>
      </c>
      <c r="D14939" t="s">
        <v>1625</v>
      </c>
      <c r="E14939">
        <v>5.7500000000000002E-2</v>
      </c>
      <c r="F14939">
        <v>0.01</v>
      </c>
      <c r="G14939">
        <v>0</v>
      </c>
      <c r="H14939">
        <v>0</v>
      </c>
      <c r="I14939">
        <v>0</v>
      </c>
    </row>
    <row r="14940" spans="1:9" x14ac:dyDescent="0.25">
      <c r="A14940" t="s">
        <v>728</v>
      </c>
      <c r="B14940">
        <v>44805</v>
      </c>
      <c r="C14940" s="593">
        <v>7.0000000000000007E-2</v>
      </c>
      <c r="D14940" t="s">
        <v>3497</v>
      </c>
      <c r="E14940">
        <v>5.7500000000000002E-2</v>
      </c>
      <c r="F14940">
        <v>1.2500000000000001E-2</v>
      </c>
      <c r="G14940">
        <v>0</v>
      </c>
      <c r="H14940">
        <v>0</v>
      </c>
      <c r="I14940">
        <v>0</v>
      </c>
    </row>
    <row r="14941" spans="1:9" x14ac:dyDescent="0.25">
      <c r="A14941" t="s">
        <v>728</v>
      </c>
      <c r="B14941">
        <v>44807</v>
      </c>
      <c r="C14941" s="593">
        <v>7.2499999999999995E-2</v>
      </c>
      <c r="D14941" t="s">
        <v>4976</v>
      </c>
      <c r="E14941">
        <v>5.7500000000000002E-2</v>
      </c>
      <c r="F14941">
        <v>1.4999999999999999E-2</v>
      </c>
      <c r="G14941">
        <v>0</v>
      </c>
      <c r="H14941">
        <v>0</v>
      </c>
      <c r="I14941">
        <v>0</v>
      </c>
    </row>
    <row r="14942" spans="1:9" x14ac:dyDescent="0.25">
      <c r="A14942" t="s">
        <v>728</v>
      </c>
      <c r="B14942">
        <v>44809</v>
      </c>
      <c r="C14942" s="593">
        <v>7.2499999999999995E-2</v>
      </c>
      <c r="D14942" t="s">
        <v>4975</v>
      </c>
      <c r="E14942">
        <v>5.7500000000000002E-2</v>
      </c>
      <c r="F14942">
        <v>1.4999999999999999E-2</v>
      </c>
      <c r="G14942">
        <v>0</v>
      </c>
      <c r="H14942">
        <v>0</v>
      </c>
      <c r="I14942">
        <v>0</v>
      </c>
    </row>
    <row r="14943" spans="1:9" x14ac:dyDescent="0.25">
      <c r="A14943" t="s">
        <v>728</v>
      </c>
      <c r="B14943">
        <v>44811</v>
      </c>
      <c r="C14943" s="593">
        <v>7.2499999999999995E-2</v>
      </c>
      <c r="D14943" t="s">
        <v>3492</v>
      </c>
      <c r="E14943">
        <v>5.7500000000000002E-2</v>
      </c>
      <c r="F14943">
        <v>1.4999999999999999E-2</v>
      </c>
      <c r="G14943">
        <v>0</v>
      </c>
      <c r="H14943">
        <v>0</v>
      </c>
      <c r="I14943">
        <v>0</v>
      </c>
    </row>
    <row r="14944" spans="1:9" x14ac:dyDescent="0.25">
      <c r="A14944" t="s">
        <v>728</v>
      </c>
      <c r="B14944">
        <v>44813</v>
      </c>
      <c r="C14944" s="593">
        <v>7.2499999999999995E-2</v>
      </c>
      <c r="D14944" t="s">
        <v>4977</v>
      </c>
      <c r="E14944">
        <v>5.7500000000000002E-2</v>
      </c>
      <c r="F14944">
        <v>1.4999999999999999E-2</v>
      </c>
      <c r="G14944">
        <v>0</v>
      </c>
      <c r="H14944">
        <v>0</v>
      </c>
      <c r="I14944">
        <v>0</v>
      </c>
    </row>
    <row r="14945" spans="1:9" x14ac:dyDescent="0.25">
      <c r="A14945" t="s">
        <v>728</v>
      </c>
      <c r="B14945">
        <v>44814</v>
      </c>
      <c r="C14945" s="593">
        <v>6.7500000000000004E-2</v>
      </c>
      <c r="D14945" t="s">
        <v>2101</v>
      </c>
      <c r="E14945">
        <v>5.7500000000000002E-2</v>
      </c>
      <c r="F14945">
        <v>0.01</v>
      </c>
      <c r="G14945">
        <v>0</v>
      </c>
      <c r="H14945">
        <v>0</v>
      </c>
      <c r="I14945">
        <v>0</v>
      </c>
    </row>
    <row r="14946" spans="1:9" x14ac:dyDescent="0.25">
      <c r="A14946" t="s">
        <v>728</v>
      </c>
      <c r="B14946">
        <v>44815</v>
      </c>
      <c r="C14946" s="593">
        <v>7.2499999999999995E-2</v>
      </c>
      <c r="D14946" t="s">
        <v>4978</v>
      </c>
      <c r="E14946">
        <v>5.7500000000000002E-2</v>
      </c>
      <c r="F14946">
        <v>1.4999999999999999E-2</v>
      </c>
      <c r="G14946">
        <v>0</v>
      </c>
      <c r="H14946">
        <v>0</v>
      </c>
      <c r="I14946">
        <v>0</v>
      </c>
    </row>
    <row r="14947" spans="1:9" x14ac:dyDescent="0.25">
      <c r="A14947" t="s">
        <v>728</v>
      </c>
      <c r="B14947">
        <v>44816</v>
      </c>
      <c r="C14947" s="593">
        <v>6.7500000000000004E-2</v>
      </c>
      <c r="D14947" t="s">
        <v>2101</v>
      </c>
      <c r="E14947">
        <v>5.7500000000000002E-2</v>
      </c>
      <c r="F14947">
        <v>0.01</v>
      </c>
      <c r="G14947">
        <v>0</v>
      </c>
      <c r="H14947">
        <v>0</v>
      </c>
      <c r="I14947">
        <v>0</v>
      </c>
    </row>
    <row r="14948" spans="1:9" x14ac:dyDescent="0.25">
      <c r="A14948" t="s">
        <v>728</v>
      </c>
      <c r="B14948">
        <v>44817</v>
      </c>
      <c r="C14948" s="593">
        <v>6.7500000000000004E-2</v>
      </c>
      <c r="D14948" t="s">
        <v>4979</v>
      </c>
      <c r="E14948">
        <v>5.7500000000000002E-2</v>
      </c>
      <c r="F14948">
        <v>0.01</v>
      </c>
      <c r="G14948">
        <v>0</v>
      </c>
      <c r="H14948">
        <v>0</v>
      </c>
      <c r="I14948">
        <v>0</v>
      </c>
    </row>
    <row r="14949" spans="1:9" x14ac:dyDescent="0.25">
      <c r="A14949" t="s">
        <v>728</v>
      </c>
      <c r="B14949">
        <v>44818</v>
      </c>
      <c r="C14949" s="593">
        <v>7.2499999999999995E-2</v>
      </c>
      <c r="D14949" t="s">
        <v>4980</v>
      </c>
      <c r="E14949">
        <v>5.7500000000000002E-2</v>
      </c>
      <c r="F14949">
        <v>1.4999999999999999E-2</v>
      </c>
      <c r="G14949">
        <v>0</v>
      </c>
      <c r="H14949">
        <v>0</v>
      </c>
      <c r="I14949">
        <v>0</v>
      </c>
    </row>
    <row r="14950" spans="1:9" x14ac:dyDescent="0.25">
      <c r="A14950" t="s">
        <v>728</v>
      </c>
      <c r="B14950">
        <v>44820</v>
      </c>
      <c r="C14950" s="593">
        <v>7.2499999999999995E-2</v>
      </c>
      <c r="D14950" t="s">
        <v>1514</v>
      </c>
      <c r="E14950">
        <v>5.7500000000000002E-2</v>
      </c>
      <c r="F14950">
        <v>1.4999999999999999E-2</v>
      </c>
      <c r="G14950">
        <v>0</v>
      </c>
      <c r="H14950">
        <v>0</v>
      </c>
      <c r="I14950">
        <v>0</v>
      </c>
    </row>
    <row r="14951" spans="1:9" x14ac:dyDescent="0.25">
      <c r="A14951" t="s">
        <v>728</v>
      </c>
      <c r="B14951">
        <v>44822</v>
      </c>
      <c r="C14951" s="593">
        <v>7.2499999999999995E-2</v>
      </c>
      <c r="D14951" t="s">
        <v>3236</v>
      </c>
      <c r="E14951">
        <v>5.7500000000000002E-2</v>
      </c>
      <c r="F14951">
        <v>1.4999999999999999E-2</v>
      </c>
      <c r="G14951">
        <v>0</v>
      </c>
      <c r="H14951">
        <v>0</v>
      </c>
      <c r="I14951">
        <v>0</v>
      </c>
    </row>
    <row r="14952" spans="1:9" x14ac:dyDescent="0.25">
      <c r="A14952" t="s">
        <v>728</v>
      </c>
      <c r="B14952">
        <v>44824</v>
      </c>
      <c r="C14952" s="593">
        <v>7.2499999999999995E-2</v>
      </c>
      <c r="D14952" t="s">
        <v>4808</v>
      </c>
      <c r="E14952">
        <v>5.7500000000000002E-2</v>
      </c>
      <c r="F14952">
        <v>1.4999999999999999E-2</v>
      </c>
      <c r="G14952">
        <v>0</v>
      </c>
      <c r="H14952">
        <v>0</v>
      </c>
      <c r="I14952">
        <v>0</v>
      </c>
    </row>
    <row r="14953" spans="1:9" x14ac:dyDescent="0.25">
      <c r="A14953" t="s">
        <v>728</v>
      </c>
      <c r="B14953">
        <v>44825</v>
      </c>
      <c r="C14953" s="593">
        <v>7.2499999999999995E-2</v>
      </c>
      <c r="D14953" t="s">
        <v>4980</v>
      </c>
      <c r="E14953">
        <v>5.7500000000000002E-2</v>
      </c>
      <c r="F14953">
        <v>1.4999999999999999E-2</v>
      </c>
      <c r="G14953">
        <v>0</v>
      </c>
      <c r="H14953">
        <v>0</v>
      </c>
      <c r="I14953">
        <v>0</v>
      </c>
    </row>
    <row r="14954" spans="1:9" x14ac:dyDescent="0.25">
      <c r="A14954" t="s">
        <v>728</v>
      </c>
      <c r="B14954">
        <v>44826</v>
      </c>
      <c r="C14954" s="593">
        <v>7.2499999999999995E-2</v>
      </c>
      <c r="D14954" t="s">
        <v>1773</v>
      </c>
      <c r="E14954">
        <v>5.7500000000000002E-2</v>
      </c>
      <c r="F14954">
        <v>1.4999999999999999E-2</v>
      </c>
      <c r="G14954">
        <v>0</v>
      </c>
      <c r="H14954">
        <v>0</v>
      </c>
      <c r="I14954">
        <v>0</v>
      </c>
    </row>
    <row r="14955" spans="1:9" x14ac:dyDescent="0.25">
      <c r="A14955" t="s">
        <v>728</v>
      </c>
      <c r="B14955">
        <v>44827</v>
      </c>
      <c r="C14955" s="593">
        <v>7.2499999999999995E-2</v>
      </c>
      <c r="D14955" t="s">
        <v>4981</v>
      </c>
      <c r="E14955">
        <v>5.7500000000000002E-2</v>
      </c>
      <c r="F14955">
        <v>1.4999999999999999E-2</v>
      </c>
      <c r="G14955">
        <v>0</v>
      </c>
      <c r="H14955">
        <v>0</v>
      </c>
      <c r="I14955">
        <v>0</v>
      </c>
    </row>
    <row r="14956" spans="1:9" x14ac:dyDescent="0.25">
      <c r="A14956" t="s">
        <v>728</v>
      </c>
      <c r="B14956">
        <v>44828</v>
      </c>
      <c r="C14956" s="593">
        <v>7.2499999999999995E-2</v>
      </c>
      <c r="D14956" t="s">
        <v>4975</v>
      </c>
      <c r="E14956">
        <v>5.7500000000000002E-2</v>
      </c>
      <c r="F14956">
        <v>1.4999999999999999E-2</v>
      </c>
      <c r="G14956">
        <v>0</v>
      </c>
      <c r="H14956">
        <v>0</v>
      </c>
      <c r="I14956">
        <v>0</v>
      </c>
    </row>
    <row r="14957" spans="1:9" x14ac:dyDescent="0.25">
      <c r="A14957" t="s">
        <v>728</v>
      </c>
      <c r="B14957">
        <v>44830</v>
      </c>
      <c r="C14957" s="593">
        <v>7.2499999999999995E-2</v>
      </c>
      <c r="D14957" t="s">
        <v>4975</v>
      </c>
      <c r="E14957">
        <v>5.7500000000000002E-2</v>
      </c>
      <c r="F14957">
        <v>1.4999999999999999E-2</v>
      </c>
      <c r="G14957">
        <v>0</v>
      </c>
      <c r="H14957">
        <v>0</v>
      </c>
      <c r="I14957">
        <v>0</v>
      </c>
    </row>
    <row r="14958" spans="1:9" x14ac:dyDescent="0.25">
      <c r="A14958" t="s">
        <v>728</v>
      </c>
      <c r="B14958">
        <v>44833</v>
      </c>
      <c r="C14958" s="593">
        <v>7.2499999999999995E-2</v>
      </c>
      <c r="D14958" t="s">
        <v>2716</v>
      </c>
      <c r="E14958">
        <v>5.7500000000000002E-2</v>
      </c>
      <c r="F14958">
        <v>1.4999999999999999E-2</v>
      </c>
      <c r="G14958">
        <v>0</v>
      </c>
      <c r="H14958">
        <v>0</v>
      </c>
      <c r="I14958">
        <v>0</v>
      </c>
    </row>
    <row r="14959" spans="1:9" x14ac:dyDescent="0.25">
      <c r="A14959" t="s">
        <v>728</v>
      </c>
      <c r="B14959">
        <v>44836</v>
      </c>
      <c r="C14959" s="593">
        <v>7.2499999999999995E-2</v>
      </c>
      <c r="D14959" t="s">
        <v>4982</v>
      </c>
      <c r="E14959">
        <v>5.7500000000000002E-2</v>
      </c>
      <c r="F14959">
        <v>1.4999999999999999E-2</v>
      </c>
      <c r="G14959">
        <v>0</v>
      </c>
      <c r="H14959">
        <v>0</v>
      </c>
      <c r="I14959">
        <v>0</v>
      </c>
    </row>
    <row r="14960" spans="1:9" x14ac:dyDescent="0.25">
      <c r="A14960" t="s">
        <v>728</v>
      </c>
      <c r="B14960">
        <v>44837</v>
      </c>
      <c r="C14960" s="593">
        <v>7.2499999999999995E-2</v>
      </c>
      <c r="D14960" t="s">
        <v>4983</v>
      </c>
      <c r="E14960">
        <v>5.7500000000000002E-2</v>
      </c>
      <c r="F14960">
        <v>1.4999999999999999E-2</v>
      </c>
      <c r="G14960">
        <v>0</v>
      </c>
      <c r="H14960">
        <v>0</v>
      </c>
      <c r="I14960">
        <v>0</v>
      </c>
    </row>
    <row r="14961" spans="1:9" x14ac:dyDescent="0.25">
      <c r="A14961" t="s">
        <v>728</v>
      </c>
      <c r="B14961">
        <v>44838</v>
      </c>
      <c r="C14961" s="593">
        <v>7.0000000000000007E-2</v>
      </c>
      <c r="D14961" t="s">
        <v>4455</v>
      </c>
      <c r="E14961">
        <v>5.7500000000000002E-2</v>
      </c>
      <c r="F14961">
        <v>1.2500000000000001E-2</v>
      </c>
      <c r="G14961">
        <v>0</v>
      </c>
      <c r="H14961">
        <v>0</v>
      </c>
      <c r="I14961">
        <v>0</v>
      </c>
    </row>
    <row r="14962" spans="1:9" x14ac:dyDescent="0.25">
      <c r="A14962" t="s">
        <v>728</v>
      </c>
      <c r="B14962">
        <v>44839</v>
      </c>
      <c r="C14962" s="593">
        <v>6.7500000000000004E-2</v>
      </c>
      <c r="D14962" t="s">
        <v>1773</v>
      </c>
      <c r="E14962">
        <v>5.7500000000000002E-2</v>
      </c>
      <c r="F14962">
        <v>0.01</v>
      </c>
      <c r="G14962">
        <v>0</v>
      </c>
      <c r="H14962">
        <v>0</v>
      </c>
      <c r="I14962">
        <v>0</v>
      </c>
    </row>
    <row r="14963" spans="1:9" x14ac:dyDescent="0.25">
      <c r="A14963" t="s">
        <v>728</v>
      </c>
      <c r="B14963">
        <v>44840</v>
      </c>
      <c r="C14963" s="593">
        <v>7.0000000000000007E-2</v>
      </c>
      <c r="D14963" t="s">
        <v>3497</v>
      </c>
      <c r="E14963">
        <v>5.7500000000000002E-2</v>
      </c>
      <c r="F14963">
        <v>1.2500000000000001E-2</v>
      </c>
      <c r="G14963">
        <v>0</v>
      </c>
      <c r="H14963">
        <v>0</v>
      </c>
      <c r="I14963">
        <v>0</v>
      </c>
    </row>
    <row r="14964" spans="1:9" x14ac:dyDescent="0.25">
      <c r="A14964" t="s">
        <v>728</v>
      </c>
      <c r="B14964">
        <v>44841</v>
      </c>
      <c r="C14964" s="593">
        <v>7.2499999999999995E-2</v>
      </c>
      <c r="D14964" t="s">
        <v>4978</v>
      </c>
      <c r="E14964">
        <v>5.7500000000000002E-2</v>
      </c>
      <c r="F14964">
        <v>1.4999999999999999E-2</v>
      </c>
      <c r="G14964">
        <v>0</v>
      </c>
      <c r="H14964">
        <v>0</v>
      </c>
      <c r="I14964">
        <v>0</v>
      </c>
    </row>
    <row r="14965" spans="1:9" x14ac:dyDescent="0.25">
      <c r="A14965" t="s">
        <v>728</v>
      </c>
      <c r="B14965">
        <v>44842</v>
      </c>
      <c r="C14965" s="593">
        <v>7.2499999999999995E-2</v>
      </c>
      <c r="D14965" t="s">
        <v>3236</v>
      </c>
      <c r="E14965">
        <v>5.7500000000000002E-2</v>
      </c>
      <c r="F14965">
        <v>1.4999999999999999E-2</v>
      </c>
      <c r="G14965">
        <v>0</v>
      </c>
      <c r="H14965">
        <v>0</v>
      </c>
      <c r="I14965">
        <v>0</v>
      </c>
    </row>
    <row r="14966" spans="1:9" x14ac:dyDescent="0.25">
      <c r="A14966" t="s">
        <v>728</v>
      </c>
      <c r="B14966">
        <v>44843</v>
      </c>
      <c r="C14966" s="593">
        <v>7.0000000000000007E-2</v>
      </c>
      <c r="D14966" t="s">
        <v>3359</v>
      </c>
      <c r="E14966">
        <v>5.7500000000000002E-2</v>
      </c>
      <c r="F14966">
        <v>1.2500000000000001E-2</v>
      </c>
      <c r="G14966">
        <v>0</v>
      </c>
      <c r="H14966">
        <v>0</v>
      </c>
      <c r="I14966">
        <v>0</v>
      </c>
    </row>
    <row r="14967" spans="1:9" x14ac:dyDescent="0.25">
      <c r="A14967" t="s">
        <v>728</v>
      </c>
      <c r="B14967">
        <v>44844</v>
      </c>
      <c r="C14967" s="593">
        <v>7.2499999999999995E-2</v>
      </c>
      <c r="D14967" t="s">
        <v>4803</v>
      </c>
      <c r="E14967">
        <v>5.7500000000000002E-2</v>
      </c>
      <c r="F14967">
        <v>1.4999999999999999E-2</v>
      </c>
      <c r="G14967">
        <v>0</v>
      </c>
      <c r="H14967">
        <v>0</v>
      </c>
      <c r="I14967">
        <v>0</v>
      </c>
    </row>
    <row r="14968" spans="1:9" x14ac:dyDescent="0.25">
      <c r="A14968" t="s">
        <v>728</v>
      </c>
      <c r="B14968">
        <v>44845</v>
      </c>
      <c r="C14968" s="593">
        <v>7.2499999999999995E-2</v>
      </c>
      <c r="D14968" t="s">
        <v>4975</v>
      </c>
      <c r="E14968">
        <v>5.7500000000000002E-2</v>
      </c>
      <c r="F14968">
        <v>1.4999999999999999E-2</v>
      </c>
      <c r="G14968">
        <v>0</v>
      </c>
      <c r="H14968">
        <v>0</v>
      </c>
      <c r="I14968">
        <v>0</v>
      </c>
    </row>
    <row r="14969" spans="1:9" x14ac:dyDescent="0.25">
      <c r="A14969" t="s">
        <v>728</v>
      </c>
      <c r="B14969">
        <v>44846</v>
      </c>
      <c r="C14969" s="593">
        <v>7.2499999999999995E-2</v>
      </c>
      <c r="D14969" t="s">
        <v>2879</v>
      </c>
      <c r="E14969">
        <v>5.7500000000000002E-2</v>
      </c>
      <c r="F14969">
        <v>1.4999999999999999E-2</v>
      </c>
      <c r="G14969">
        <v>0</v>
      </c>
      <c r="H14969">
        <v>0</v>
      </c>
      <c r="I14969">
        <v>0</v>
      </c>
    </row>
    <row r="14970" spans="1:9" x14ac:dyDescent="0.25">
      <c r="A14970" t="s">
        <v>728</v>
      </c>
      <c r="B14970">
        <v>44847</v>
      </c>
      <c r="C14970" s="593">
        <v>7.2499999999999995E-2</v>
      </c>
      <c r="D14970" t="s">
        <v>4984</v>
      </c>
      <c r="E14970">
        <v>5.7500000000000002E-2</v>
      </c>
      <c r="F14970">
        <v>1.4999999999999999E-2</v>
      </c>
      <c r="G14970">
        <v>0</v>
      </c>
      <c r="H14970">
        <v>0</v>
      </c>
      <c r="I14970">
        <v>0</v>
      </c>
    </row>
    <row r="14971" spans="1:9" x14ac:dyDescent="0.25">
      <c r="A14971" t="s">
        <v>728</v>
      </c>
      <c r="B14971">
        <v>44848</v>
      </c>
      <c r="C14971" s="593">
        <v>7.0000000000000007E-2</v>
      </c>
      <c r="D14971" t="s">
        <v>3497</v>
      </c>
      <c r="E14971">
        <v>5.7500000000000002E-2</v>
      </c>
      <c r="F14971">
        <v>1.2500000000000001E-2</v>
      </c>
      <c r="G14971">
        <v>0</v>
      </c>
      <c r="H14971">
        <v>0</v>
      </c>
      <c r="I14971">
        <v>0</v>
      </c>
    </row>
    <row r="14972" spans="1:9" x14ac:dyDescent="0.25">
      <c r="A14972" t="s">
        <v>728</v>
      </c>
      <c r="B14972">
        <v>44849</v>
      </c>
      <c r="C14972" s="593">
        <v>7.2499999999999995E-2</v>
      </c>
      <c r="D14972" t="s">
        <v>1514</v>
      </c>
      <c r="E14972">
        <v>5.7500000000000002E-2</v>
      </c>
      <c r="F14972">
        <v>1.4999999999999999E-2</v>
      </c>
      <c r="G14972">
        <v>0</v>
      </c>
      <c r="H14972">
        <v>0</v>
      </c>
      <c r="I14972">
        <v>0</v>
      </c>
    </row>
    <row r="14973" spans="1:9" x14ac:dyDescent="0.25">
      <c r="A14973" t="s">
        <v>728</v>
      </c>
      <c r="B14973">
        <v>44850</v>
      </c>
      <c r="C14973" s="593">
        <v>7.2499999999999995E-2</v>
      </c>
      <c r="D14973" t="s">
        <v>1773</v>
      </c>
      <c r="E14973">
        <v>5.7500000000000002E-2</v>
      </c>
      <c r="F14973">
        <v>1.4999999999999999E-2</v>
      </c>
      <c r="G14973">
        <v>0</v>
      </c>
      <c r="H14973">
        <v>0</v>
      </c>
      <c r="I14973">
        <v>0</v>
      </c>
    </row>
    <row r="14974" spans="1:9" x14ac:dyDescent="0.25">
      <c r="A14974" t="s">
        <v>728</v>
      </c>
      <c r="B14974">
        <v>44851</v>
      </c>
      <c r="C14974" s="593">
        <v>7.2499999999999995E-2</v>
      </c>
      <c r="D14974" t="s">
        <v>4985</v>
      </c>
      <c r="E14974">
        <v>5.7500000000000002E-2</v>
      </c>
      <c r="F14974">
        <v>1.4999999999999999E-2</v>
      </c>
      <c r="G14974">
        <v>0</v>
      </c>
      <c r="H14974">
        <v>0</v>
      </c>
      <c r="I14974">
        <v>0</v>
      </c>
    </row>
    <row r="14975" spans="1:9" x14ac:dyDescent="0.25">
      <c r="A14975" t="s">
        <v>728</v>
      </c>
      <c r="B14975">
        <v>44853</v>
      </c>
      <c r="C14975" s="593">
        <v>7.2499999999999995E-2</v>
      </c>
      <c r="D14975" t="s">
        <v>4975</v>
      </c>
      <c r="E14975">
        <v>5.7500000000000002E-2</v>
      </c>
      <c r="F14975">
        <v>1.4999999999999999E-2</v>
      </c>
      <c r="G14975">
        <v>0</v>
      </c>
      <c r="H14975">
        <v>0</v>
      </c>
      <c r="I14975">
        <v>0</v>
      </c>
    </row>
    <row r="14976" spans="1:9" x14ac:dyDescent="0.25">
      <c r="A14976" t="s">
        <v>728</v>
      </c>
      <c r="B14976">
        <v>44854</v>
      </c>
      <c r="C14976" s="593">
        <v>7.2499999999999995E-2</v>
      </c>
      <c r="D14976" t="s">
        <v>4986</v>
      </c>
      <c r="E14976">
        <v>5.7500000000000002E-2</v>
      </c>
      <c r="F14976">
        <v>1.4999999999999999E-2</v>
      </c>
      <c r="G14976">
        <v>0</v>
      </c>
      <c r="H14976">
        <v>0</v>
      </c>
      <c r="I14976">
        <v>0</v>
      </c>
    </row>
    <row r="14977" spans="1:9" x14ac:dyDescent="0.25">
      <c r="A14977" t="s">
        <v>728</v>
      </c>
      <c r="B14977">
        <v>44855</v>
      </c>
      <c r="C14977" s="593">
        <v>7.2499999999999995E-2</v>
      </c>
      <c r="D14977" t="s">
        <v>4987</v>
      </c>
      <c r="E14977">
        <v>5.7500000000000002E-2</v>
      </c>
      <c r="F14977">
        <v>1.4999999999999999E-2</v>
      </c>
      <c r="G14977">
        <v>0</v>
      </c>
      <c r="H14977">
        <v>0</v>
      </c>
      <c r="I14977">
        <v>0</v>
      </c>
    </row>
    <row r="14978" spans="1:9" x14ac:dyDescent="0.25">
      <c r="A14978" t="s">
        <v>728</v>
      </c>
      <c r="B14978">
        <v>44856</v>
      </c>
      <c r="C14978" s="593">
        <v>7.2499999999999995E-2</v>
      </c>
      <c r="D14978" t="s">
        <v>4988</v>
      </c>
      <c r="E14978">
        <v>5.7500000000000002E-2</v>
      </c>
      <c r="F14978">
        <v>1.4999999999999999E-2</v>
      </c>
      <c r="G14978">
        <v>0</v>
      </c>
      <c r="H14978">
        <v>0</v>
      </c>
      <c r="I14978">
        <v>0</v>
      </c>
    </row>
    <row r="14979" spans="1:9" x14ac:dyDescent="0.25">
      <c r="A14979" t="s">
        <v>728</v>
      </c>
      <c r="B14979">
        <v>44857</v>
      </c>
      <c r="C14979" s="593">
        <v>7.2499999999999995E-2</v>
      </c>
      <c r="D14979" t="s">
        <v>2879</v>
      </c>
      <c r="E14979">
        <v>5.7500000000000002E-2</v>
      </c>
      <c r="F14979">
        <v>1.4999999999999999E-2</v>
      </c>
      <c r="G14979">
        <v>0</v>
      </c>
      <c r="H14979">
        <v>0</v>
      </c>
      <c r="I14979">
        <v>0</v>
      </c>
    </row>
    <row r="14980" spans="1:9" x14ac:dyDescent="0.25">
      <c r="A14980" t="s">
        <v>728</v>
      </c>
      <c r="B14980">
        <v>44859</v>
      </c>
      <c r="C14980" s="593">
        <v>7.0000000000000007E-2</v>
      </c>
      <c r="D14980" t="s">
        <v>2913</v>
      </c>
      <c r="E14980">
        <v>5.7500000000000002E-2</v>
      </c>
      <c r="F14980">
        <v>1.2500000000000001E-2</v>
      </c>
      <c r="G14980">
        <v>0</v>
      </c>
      <c r="H14980">
        <v>0</v>
      </c>
      <c r="I14980">
        <v>0</v>
      </c>
    </row>
    <row r="14981" spans="1:9" x14ac:dyDescent="0.25">
      <c r="A14981" t="s">
        <v>728</v>
      </c>
      <c r="B14981">
        <v>44860</v>
      </c>
      <c r="C14981" s="593">
        <v>7.2499999999999995E-2</v>
      </c>
      <c r="D14981" t="s">
        <v>1514</v>
      </c>
      <c r="E14981">
        <v>5.7500000000000002E-2</v>
      </c>
      <c r="F14981">
        <v>1.4999999999999999E-2</v>
      </c>
      <c r="G14981">
        <v>0</v>
      </c>
      <c r="H14981">
        <v>0</v>
      </c>
      <c r="I14981">
        <v>0</v>
      </c>
    </row>
    <row r="14982" spans="1:9" x14ac:dyDescent="0.25">
      <c r="A14982" t="s">
        <v>728</v>
      </c>
      <c r="B14982">
        <v>44861</v>
      </c>
      <c r="C14982" s="593">
        <v>7.2499999999999995E-2</v>
      </c>
      <c r="D14982" t="s">
        <v>4975</v>
      </c>
      <c r="E14982">
        <v>5.7500000000000002E-2</v>
      </c>
      <c r="F14982">
        <v>1.4999999999999999E-2</v>
      </c>
      <c r="G14982">
        <v>0</v>
      </c>
      <c r="H14982">
        <v>0</v>
      </c>
      <c r="I14982">
        <v>0</v>
      </c>
    </row>
    <row r="14983" spans="1:9" x14ac:dyDescent="0.25">
      <c r="A14983" t="s">
        <v>728</v>
      </c>
      <c r="B14983">
        <v>44862</v>
      </c>
      <c r="C14983" s="593">
        <v>7.0000000000000007E-2</v>
      </c>
      <c r="D14983" t="s">
        <v>1645</v>
      </c>
      <c r="E14983">
        <v>5.7500000000000002E-2</v>
      </c>
      <c r="F14983">
        <v>1.2500000000000001E-2</v>
      </c>
      <c r="G14983">
        <v>0</v>
      </c>
      <c r="H14983">
        <v>0</v>
      </c>
      <c r="I14983">
        <v>0</v>
      </c>
    </row>
    <row r="14984" spans="1:9" x14ac:dyDescent="0.25">
      <c r="A14984" t="s">
        <v>728</v>
      </c>
      <c r="B14984">
        <v>44864</v>
      </c>
      <c r="C14984" s="593">
        <v>7.2499999999999995E-2</v>
      </c>
      <c r="D14984" t="s">
        <v>3236</v>
      </c>
      <c r="E14984">
        <v>5.7500000000000002E-2</v>
      </c>
      <c r="F14984">
        <v>1.4999999999999999E-2</v>
      </c>
      <c r="G14984">
        <v>0</v>
      </c>
      <c r="H14984">
        <v>0</v>
      </c>
      <c r="I14984">
        <v>0</v>
      </c>
    </row>
    <row r="14985" spans="1:9" x14ac:dyDescent="0.25">
      <c r="A14985" t="s">
        <v>728</v>
      </c>
      <c r="B14985">
        <v>44865</v>
      </c>
      <c r="C14985" s="593">
        <v>7.2499999999999995E-2</v>
      </c>
      <c r="D14985" t="s">
        <v>1986</v>
      </c>
      <c r="E14985">
        <v>5.7500000000000002E-2</v>
      </c>
      <c r="F14985">
        <v>1.4999999999999999E-2</v>
      </c>
      <c r="G14985">
        <v>0</v>
      </c>
      <c r="H14985">
        <v>0</v>
      </c>
      <c r="I14985">
        <v>0</v>
      </c>
    </row>
    <row r="14986" spans="1:9" x14ac:dyDescent="0.25">
      <c r="A14986" t="s">
        <v>728</v>
      </c>
      <c r="B14986">
        <v>44866</v>
      </c>
      <c r="C14986" s="593">
        <v>7.0000000000000007E-2</v>
      </c>
      <c r="D14986" t="s">
        <v>1258</v>
      </c>
      <c r="E14986">
        <v>5.7500000000000002E-2</v>
      </c>
      <c r="F14986">
        <v>1.2500000000000001E-2</v>
      </c>
      <c r="G14986">
        <v>0</v>
      </c>
      <c r="H14986">
        <v>0</v>
      </c>
      <c r="I14986">
        <v>0</v>
      </c>
    </row>
    <row r="14987" spans="1:9" x14ac:dyDescent="0.25">
      <c r="A14987" t="s">
        <v>728</v>
      </c>
      <c r="B14987">
        <v>44867</v>
      </c>
      <c r="C14987" s="593">
        <v>7.2499999999999995E-2</v>
      </c>
      <c r="D14987" t="s">
        <v>4975</v>
      </c>
      <c r="E14987">
        <v>5.7500000000000002E-2</v>
      </c>
      <c r="F14987">
        <v>1.4999999999999999E-2</v>
      </c>
      <c r="G14987">
        <v>0</v>
      </c>
      <c r="H14987">
        <v>0</v>
      </c>
      <c r="I14987">
        <v>0</v>
      </c>
    </row>
    <row r="14988" spans="1:9" x14ac:dyDescent="0.25">
      <c r="A14988" t="s">
        <v>728</v>
      </c>
      <c r="B14988">
        <v>44870</v>
      </c>
      <c r="C14988" s="593">
        <v>6.7500000000000004E-2</v>
      </c>
      <c r="D14988" t="s">
        <v>2101</v>
      </c>
      <c r="E14988">
        <v>5.7500000000000002E-2</v>
      </c>
      <c r="F14988">
        <v>0.01</v>
      </c>
      <c r="G14988">
        <v>0</v>
      </c>
      <c r="H14988">
        <v>0</v>
      </c>
      <c r="I14988">
        <v>0</v>
      </c>
    </row>
    <row r="14989" spans="1:9" x14ac:dyDescent="0.25">
      <c r="A14989" t="s">
        <v>728</v>
      </c>
      <c r="B14989">
        <v>44871</v>
      </c>
      <c r="C14989" s="593">
        <v>6.7500000000000004E-2</v>
      </c>
      <c r="D14989" t="s">
        <v>4808</v>
      </c>
      <c r="E14989">
        <v>5.7500000000000002E-2</v>
      </c>
      <c r="F14989">
        <v>0.01</v>
      </c>
      <c r="G14989">
        <v>0</v>
      </c>
      <c r="H14989">
        <v>0</v>
      </c>
      <c r="I14989">
        <v>0</v>
      </c>
    </row>
    <row r="14990" spans="1:9" x14ac:dyDescent="0.25">
      <c r="A14990" t="s">
        <v>728</v>
      </c>
      <c r="B14990">
        <v>44874</v>
      </c>
      <c r="C14990" s="593">
        <v>7.0000000000000007E-2</v>
      </c>
      <c r="D14990" t="s">
        <v>2913</v>
      </c>
      <c r="E14990">
        <v>5.7500000000000002E-2</v>
      </c>
      <c r="F14990">
        <v>1.2500000000000001E-2</v>
      </c>
      <c r="G14990">
        <v>0</v>
      </c>
      <c r="H14990">
        <v>0</v>
      </c>
      <c r="I14990">
        <v>0</v>
      </c>
    </row>
    <row r="14991" spans="1:9" x14ac:dyDescent="0.25">
      <c r="A14991" t="s">
        <v>728</v>
      </c>
      <c r="B14991">
        <v>44875</v>
      </c>
      <c r="C14991" s="593">
        <v>7.2499999999999995E-2</v>
      </c>
      <c r="D14991" t="s">
        <v>4989</v>
      </c>
      <c r="E14991">
        <v>5.7500000000000002E-2</v>
      </c>
      <c r="F14991">
        <v>1.4999999999999999E-2</v>
      </c>
      <c r="G14991">
        <v>0</v>
      </c>
      <c r="H14991">
        <v>0</v>
      </c>
      <c r="I14991">
        <v>0</v>
      </c>
    </row>
    <row r="14992" spans="1:9" x14ac:dyDescent="0.25">
      <c r="A14992" t="s">
        <v>728</v>
      </c>
      <c r="B14992">
        <v>44878</v>
      </c>
      <c r="C14992" s="593">
        <v>7.2499999999999995E-2</v>
      </c>
      <c r="D14992" t="s">
        <v>1773</v>
      </c>
      <c r="E14992">
        <v>5.7500000000000002E-2</v>
      </c>
      <c r="F14992">
        <v>1.4999999999999999E-2</v>
      </c>
      <c r="G14992">
        <v>0</v>
      </c>
      <c r="H14992">
        <v>0</v>
      </c>
      <c r="I14992">
        <v>0</v>
      </c>
    </row>
    <row r="14993" spans="1:9" x14ac:dyDescent="0.25">
      <c r="A14993" t="s">
        <v>728</v>
      </c>
      <c r="B14993">
        <v>44880</v>
      </c>
      <c r="C14993" s="593">
        <v>7.0000000000000007E-2</v>
      </c>
      <c r="D14993" t="s">
        <v>3497</v>
      </c>
      <c r="E14993">
        <v>5.7500000000000002E-2</v>
      </c>
      <c r="F14993">
        <v>1.2500000000000001E-2</v>
      </c>
      <c r="G14993">
        <v>0</v>
      </c>
      <c r="H14993">
        <v>0</v>
      </c>
      <c r="I14993">
        <v>0</v>
      </c>
    </row>
    <row r="14994" spans="1:9" x14ac:dyDescent="0.25">
      <c r="A14994" t="s">
        <v>728</v>
      </c>
      <c r="B14994">
        <v>44881</v>
      </c>
      <c r="C14994" s="593">
        <v>7.2499999999999995E-2</v>
      </c>
      <c r="D14994" t="s">
        <v>1514</v>
      </c>
      <c r="E14994">
        <v>5.7500000000000002E-2</v>
      </c>
      <c r="F14994">
        <v>1.4999999999999999E-2</v>
      </c>
      <c r="G14994">
        <v>0</v>
      </c>
      <c r="H14994">
        <v>0</v>
      </c>
      <c r="I14994">
        <v>0</v>
      </c>
    </row>
    <row r="14995" spans="1:9" x14ac:dyDescent="0.25">
      <c r="A14995" t="s">
        <v>728</v>
      </c>
      <c r="B14995">
        <v>44882</v>
      </c>
      <c r="C14995" s="593">
        <v>7.2499999999999995E-2</v>
      </c>
      <c r="D14995" t="s">
        <v>1514</v>
      </c>
      <c r="E14995">
        <v>5.7500000000000002E-2</v>
      </c>
      <c r="F14995">
        <v>1.4999999999999999E-2</v>
      </c>
      <c r="G14995">
        <v>0</v>
      </c>
      <c r="H14995">
        <v>0</v>
      </c>
      <c r="I14995">
        <v>0</v>
      </c>
    </row>
    <row r="14996" spans="1:9" x14ac:dyDescent="0.25">
      <c r="A14996" t="s">
        <v>728</v>
      </c>
      <c r="B14996">
        <v>44883</v>
      </c>
      <c r="C14996" s="593">
        <v>7.2499999999999995E-2</v>
      </c>
      <c r="D14996" t="s">
        <v>4990</v>
      </c>
      <c r="E14996">
        <v>5.7500000000000002E-2</v>
      </c>
      <c r="F14996">
        <v>1.4999999999999999E-2</v>
      </c>
      <c r="G14996">
        <v>0</v>
      </c>
      <c r="H14996">
        <v>0</v>
      </c>
      <c r="I14996">
        <v>0</v>
      </c>
    </row>
    <row r="14997" spans="1:9" x14ac:dyDescent="0.25">
      <c r="A14997" t="s">
        <v>728</v>
      </c>
      <c r="B14997">
        <v>44887</v>
      </c>
      <c r="C14997" s="593">
        <v>7.2499999999999995E-2</v>
      </c>
      <c r="D14997" t="s">
        <v>4989</v>
      </c>
      <c r="E14997">
        <v>5.7500000000000002E-2</v>
      </c>
      <c r="F14997">
        <v>1.4999999999999999E-2</v>
      </c>
      <c r="G14997">
        <v>0</v>
      </c>
      <c r="H14997">
        <v>0</v>
      </c>
      <c r="I14997">
        <v>0</v>
      </c>
    </row>
    <row r="14998" spans="1:9" x14ac:dyDescent="0.25">
      <c r="A14998" t="s">
        <v>728</v>
      </c>
      <c r="B14998">
        <v>44888</v>
      </c>
      <c r="C14998" s="593">
        <v>7.2499999999999995E-2</v>
      </c>
      <c r="D14998" t="s">
        <v>4991</v>
      </c>
      <c r="E14998">
        <v>5.7500000000000002E-2</v>
      </c>
      <c r="F14998">
        <v>1.4999999999999999E-2</v>
      </c>
      <c r="G14998">
        <v>0</v>
      </c>
      <c r="H14998">
        <v>0</v>
      </c>
      <c r="I14998">
        <v>0</v>
      </c>
    </row>
    <row r="14999" spans="1:9" x14ac:dyDescent="0.25">
      <c r="A14999" t="s">
        <v>728</v>
      </c>
      <c r="B14999">
        <v>44889</v>
      </c>
      <c r="C14999" s="593">
        <v>7.2499999999999995E-2</v>
      </c>
      <c r="D14999" t="s">
        <v>4992</v>
      </c>
      <c r="E14999">
        <v>5.7500000000000002E-2</v>
      </c>
      <c r="F14999">
        <v>1.4999999999999999E-2</v>
      </c>
      <c r="G14999">
        <v>0</v>
      </c>
      <c r="H14999">
        <v>0</v>
      </c>
      <c r="I14999">
        <v>0</v>
      </c>
    </row>
    <row r="15000" spans="1:9" x14ac:dyDescent="0.25">
      <c r="A15000" t="s">
        <v>728</v>
      </c>
      <c r="B15000">
        <v>44890</v>
      </c>
      <c r="C15000" s="593">
        <v>7.2499999999999995E-2</v>
      </c>
      <c r="D15000" t="s">
        <v>4991</v>
      </c>
      <c r="E15000">
        <v>5.7500000000000002E-2</v>
      </c>
      <c r="F15000">
        <v>1.4999999999999999E-2</v>
      </c>
      <c r="G15000">
        <v>0</v>
      </c>
      <c r="H15000">
        <v>0</v>
      </c>
      <c r="I15000">
        <v>0</v>
      </c>
    </row>
    <row r="15001" spans="1:9" x14ac:dyDescent="0.25">
      <c r="A15001" t="s">
        <v>728</v>
      </c>
      <c r="B15001">
        <v>44901</v>
      </c>
      <c r="C15001" s="593">
        <v>7.0000000000000007E-2</v>
      </c>
      <c r="D15001" t="s">
        <v>1566</v>
      </c>
      <c r="E15001">
        <v>5.7500000000000002E-2</v>
      </c>
      <c r="F15001">
        <v>1.2500000000000001E-2</v>
      </c>
      <c r="G15001">
        <v>0</v>
      </c>
      <c r="H15001">
        <v>0</v>
      </c>
      <c r="I15001">
        <v>0</v>
      </c>
    </row>
    <row r="15002" spans="1:9" x14ac:dyDescent="0.25">
      <c r="A15002" t="s">
        <v>728</v>
      </c>
      <c r="B15002">
        <v>44902</v>
      </c>
      <c r="C15002" s="593">
        <v>7.0000000000000007E-2</v>
      </c>
      <c r="D15002" t="s">
        <v>1566</v>
      </c>
      <c r="E15002">
        <v>5.7500000000000002E-2</v>
      </c>
      <c r="F15002">
        <v>1.2500000000000001E-2</v>
      </c>
      <c r="G15002">
        <v>0</v>
      </c>
      <c r="H15002">
        <v>0</v>
      </c>
      <c r="I15002">
        <v>0</v>
      </c>
    </row>
    <row r="15003" spans="1:9" x14ac:dyDescent="0.25">
      <c r="A15003" t="s">
        <v>728</v>
      </c>
      <c r="B15003">
        <v>44903</v>
      </c>
      <c r="C15003" s="593">
        <v>7.2499999999999995E-2</v>
      </c>
      <c r="D15003" t="s">
        <v>2716</v>
      </c>
      <c r="E15003">
        <v>5.7500000000000002E-2</v>
      </c>
      <c r="F15003">
        <v>1.4999999999999999E-2</v>
      </c>
      <c r="G15003">
        <v>0</v>
      </c>
      <c r="H15003">
        <v>0</v>
      </c>
      <c r="I15003">
        <v>0</v>
      </c>
    </row>
    <row r="15004" spans="1:9" x14ac:dyDescent="0.25">
      <c r="A15004" t="s">
        <v>728</v>
      </c>
      <c r="B15004">
        <v>44904</v>
      </c>
      <c r="C15004" s="593">
        <v>7.2499999999999995E-2</v>
      </c>
      <c r="D15004" t="s">
        <v>2716</v>
      </c>
      <c r="E15004">
        <v>5.7500000000000002E-2</v>
      </c>
      <c r="F15004">
        <v>1.4999999999999999E-2</v>
      </c>
      <c r="G15004">
        <v>0</v>
      </c>
      <c r="H15004">
        <v>0</v>
      </c>
      <c r="I15004">
        <v>0</v>
      </c>
    </row>
    <row r="15005" spans="1:9" x14ac:dyDescent="0.25">
      <c r="A15005" t="s">
        <v>728</v>
      </c>
      <c r="B15005">
        <v>44905</v>
      </c>
      <c r="C15005" s="593">
        <v>7.0000000000000007E-2</v>
      </c>
      <c r="D15005" t="s">
        <v>3359</v>
      </c>
      <c r="E15005">
        <v>5.7500000000000002E-2</v>
      </c>
      <c r="F15005">
        <v>1.2500000000000001E-2</v>
      </c>
      <c r="G15005">
        <v>0</v>
      </c>
      <c r="H15005">
        <v>0</v>
      </c>
      <c r="I15005">
        <v>0</v>
      </c>
    </row>
    <row r="15006" spans="1:9" x14ac:dyDescent="0.25">
      <c r="A15006" t="s">
        <v>728</v>
      </c>
      <c r="B15006">
        <v>44906</v>
      </c>
      <c r="C15006" s="593">
        <v>7.0000000000000007E-2</v>
      </c>
      <c r="D15006" t="s">
        <v>1566</v>
      </c>
      <c r="E15006">
        <v>5.7500000000000002E-2</v>
      </c>
      <c r="F15006">
        <v>1.2500000000000001E-2</v>
      </c>
      <c r="G15006">
        <v>0</v>
      </c>
      <c r="H15006">
        <v>0</v>
      </c>
      <c r="I15006">
        <v>0</v>
      </c>
    </row>
    <row r="15007" spans="1:9" x14ac:dyDescent="0.25">
      <c r="A15007" t="s">
        <v>728</v>
      </c>
      <c r="B15007">
        <v>44907</v>
      </c>
      <c r="C15007" s="593">
        <v>7.0000000000000007E-2</v>
      </c>
      <c r="D15007" t="s">
        <v>1566</v>
      </c>
      <c r="E15007">
        <v>5.7500000000000002E-2</v>
      </c>
      <c r="F15007">
        <v>1.2500000000000001E-2</v>
      </c>
      <c r="G15007">
        <v>0</v>
      </c>
      <c r="H15007">
        <v>0</v>
      </c>
      <c r="I15007">
        <v>0</v>
      </c>
    </row>
    <row r="15008" spans="1:9" x14ac:dyDescent="0.25">
      <c r="A15008" t="s">
        <v>728</v>
      </c>
      <c r="B15008">
        <v>45001</v>
      </c>
      <c r="C15008" s="593">
        <v>7.8E-2</v>
      </c>
      <c r="D15008" t="s">
        <v>4993</v>
      </c>
      <c r="E15008">
        <v>5.7500000000000002E-2</v>
      </c>
      <c r="F15008">
        <v>2.0499E-2</v>
      </c>
      <c r="G15008">
        <v>0</v>
      </c>
      <c r="H15008">
        <v>0</v>
      </c>
      <c r="I15008">
        <v>0</v>
      </c>
    </row>
    <row r="15009" spans="1:9" x14ac:dyDescent="0.25">
      <c r="A15009" t="s">
        <v>728</v>
      </c>
      <c r="B15009">
        <v>45002</v>
      </c>
      <c r="C15009" s="593">
        <v>7.8E-2</v>
      </c>
      <c r="D15009" t="s">
        <v>2999</v>
      </c>
      <c r="E15009">
        <v>5.7500000000000002E-2</v>
      </c>
      <c r="F15009">
        <v>2.0499E-2</v>
      </c>
      <c r="G15009">
        <v>0</v>
      </c>
      <c r="H15009">
        <v>0</v>
      </c>
      <c r="I15009">
        <v>0</v>
      </c>
    </row>
    <row r="15010" spans="1:9" x14ac:dyDescent="0.25">
      <c r="A15010" t="s">
        <v>728</v>
      </c>
      <c r="B15010">
        <v>45003</v>
      </c>
      <c r="C15010" s="593">
        <v>7.2499999999999995E-2</v>
      </c>
      <c r="D15010" t="s">
        <v>4994</v>
      </c>
      <c r="E15010">
        <v>5.7500000000000002E-2</v>
      </c>
      <c r="F15010">
        <v>1.4999999999999999E-2</v>
      </c>
      <c r="G15010">
        <v>0</v>
      </c>
      <c r="H15010">
        <v>0</v>
      </c>
      <c r="I15010">
        <v>0</v>
      </c>
    </row>
    <row r="15011" spans="1:9" x14ac:dyDescent="0.25">
      <c r="A15011" t="s">
        <v>728</v>
      </c>
      <c r="B15011">
        <v>45004</v>
      </c>
      <c r="C15011" s="593">
        <v>6.5000000000000002E-2</v>
      </c>
      <c r="D15011" t="s">
        <v>2849</v>
      </c>
      <c r="E15011">
        <v>5.7500000000000002E-2</v>
      </c>
      <c r="F15011">
        <v>7.4999999999999997E-3</v>
      </c>
      <c r="G15011">
        <v>0</v>
      </c>
      <c r="H15011">
        <v>0</v>
      </c>
      <c r="I15011">
        <v>0</v>
      </c>
    </row>
    <row r="15012" spans="1:9" x14ac:dyDescent="0.25">
      <c r="A15012" t="s">
        <v>728</v>
      </c>
      <c r="B15012">
        <v>45005</v>
      </c>
      <c r="C15012" s="593">
        <v>7.4999999999999997E-2</v>
      </c>
      <c r="D15012" t="s">
        <v>1293</v>
      </c>
      <c r="E15012">
        <v>5.7500000000000002E-2</v>
      </c>
      <c r="F15012">
        <v>1.7500000000000002E-2</v>
      </c>
      <c r="G15012">
        <v>0</v>
      </c>
      <c r="H15012">
        <v>0</v>
      </c>
      <c r="I15012">
        <v>0</v>
      </c>
    </row>
    <row r="15013" spans="1:9" x14ac:dyDescent="0.25">
      <c r="A15013" t="s">
        <v>728</v>
      </c>
      <c r="B15013">
        <v>45011</v>
      </c>
      <c r="C15013" s="593">
        <v>6.5000000000000002E-2</v>
      </c>
      <c r="D15013" t="s">
        <v>2849</v>
      </c>
      <c r="E15013">
        <v>5.7500000000000002E-2</v>
      </c>
      <c r="F15013">
        <v>7.4999999999999997E-3</v>
      </c>
      <c r="G15013">
        <v>0</v>
      </c>
      <c r="H15013">
        <v>0</v>
      </c>
      <c r="I15013">
        <v>0</v>
      </c>
    </row>
    <row r="15014" spans="1:9" x14ac:dyDescent="0.25">
      <c r="A15014" t="s">
        <v>728</v>
      </c>
      <c r="B15014">
        <v>45012</v>
      </c>
      <c r="C15014" s="593">
        <v>6.5000000000000002E-2</v>
      </c>
      <c r="D15014" t="s">
        <v>2999</v>
      </c>
      <c r="E15014">
        <v>5.7500000000000002E-2</v>
      </c>
      <c r="F15014">
        <v>7.4999999999999997E-3</v>
      </c>
      <c r="G15014">
        <v>0</v>
      </c>
      <c r="H15014">
        <v>0</v>
      </c>
      <c r="I15014">
        <v>0</v>
      </c>
    </row>
    <row r="15015" spans="1:9" x14ac:dyDescent="0.25">
      <c r="A15015" t="s">
        <v>728</v>
      </c>
      <c r="B15015">
        <v>45013</v>
      </c>
      <c r="C15015" s="593">
        <v>7.8E-2</v>
      </c>
      <c r="D15015" t="s">
        <v>2999</v>
      </c>
      <c r="E15015">
        <v>5.7500000000000002E-2</v>
      </c>
      <c r="F15015">
        <v>2.0499E-2</v>
      </c>
      <c r="G15015">
        <v>0</v>
      </c>
      <c r="H15015">
        <v>0</v>
      </c>
      <c r="I15015">
        <v>0</v>
      </c>
    </row>
    <row r="15016" spans="1:9" x14ac:dyDescent="0.25">
      <c r="A15016" t="s">
        <v>728</v>
      </c>
      <c r="B15016">
        <v>45014</v>
      </c>
      <c r="C15016" s="593">
        <v>7.8E-2</v>
      </c>
      <c r="D15016" t="s">
        <v>2999</v>
      </c>
      <c r="E15016">
        <v>5.7500000000000002E-2</v>
      </c>
      <c r="F15016">
        <v>2.0499E-2</v>
      </c>
      <c r="G15016">
        <v>0</v>
      </c>
      <c r="H15016">
        <v>0</v>
      </c>
      <c r="I15016">
        <v>0</v>
      </c>
    </row>
    <row r="15017" spans="1:9" x14ac:dyDescent="0.25">
      <c r="A15017" t="s">
        <v>728</v>
      </c>
      <c r="B15017">
        <v>45015</v>
      </c>
      <c r="C15017" s="593">
        <v>6.5000000000000002E-2</v>
      </c>
      <c r="D15017" t="s">
        <v>2999</v>
      </c>
      <c r="E15017">
        <v>5.7500000000000002E-2</v>
      </c>
      <c r="F15017">
        <v>7.4999999999999997E-3</v>
      </c>
      <c r="G15017">
        <v>0</v>
      </c>
      <c r="H15017">
        <v>0</v>
      </c>
      <c r="I15017">
        <v>0</v>
      </c>
    </row>
    <row r="15018" spans="1:9" x14ac:dyDescent="0.25">
      <c r="A15018" t="s">
        <v>728</v>
      </c>
      <c r="B15018">
        <v>45018</v>
      </c>
      <c r="C15018" s="593">
        <v>6.5000000000000002E-2</v>
      </c>
      <c r="D15018" t="s">
        <v>1859</v>
      </c>
      <c r="E15018">
        <v>5.7500000000000002E-2</v>
      </c>
      <c r="F15018">
        <v>7.4999999999999997E-3</v>
      </c>
      <c r="G15018">
        <v>0</v>
      </c>
      <c r="H15018">
        <v>0</v>
      </c>
      <c r="I15018">
        <v>0</v>
      </c>
    </row>
    <row r="15019" spans="1:9" x14ac:dyDescent="0.25">
      <c r="A15019" t="s">
        <v>728</v>
      </c>
      <c r="B15019">
        <v>45030</v>
      </c>
      <c r="C15019" s="593">
        <v>7.8E-2</v>
      </c>
      <c r="D15019" t="s">
        <v>2999</v>
      </c>
      <c r="E15019">
        <v>5.7500000000000002E-2</v>
      </c>
      <c r="F15019">
        <v>2.0499E-2</v>
      </c>
      <c r="G15019">
        <v>0</v>
      </c>
      <c r="H15019">
        <v>0</v>
      </c>
      <c r="I15019">
        <v>0</v>
      </c>
    </row>
    <row r="15020" spans="1:9" x14ac:dyDescent="0.25">
      <c r="A15020" t="s">
        <v>728</v>
      </c>
      <c r="B15020">
        <v>45032</v>
      </c>
      <c r="C15020" s="593">
        <v>7.0000000000000007E-2</v>
      </c>
      <c r="D15020" t="s">
        <v>4995</v>
      </c>
      <c r="E15020">
        <v>5.7500000000000002E-2</v>
      </c>
      <c r="F15020">
        <v>1.2500000000000001E-2</v>
      </c>
      <c r="G15020">
        <v>0</v>
      </c>
      <c r="H15020">
        <v>0</v>
      </c>
      <c r="I15020">
        <v>0</v>
      </c>
    </row>
    <row r="15021" spans="1:9" x14ac:dyDescent="0.25">
      <c r="A15021" t="s">
        <v>728</v>
      </c>
      <c r="B15021">
        <v>45033</v>
      </c>
      <c r="C15021" s="593">
        <v>7.8E-2</v>
      </c>
      <c r="D15021" t="s">
        <v>2999</v>
      </c>
      <c r="E15021">
        <v>5.7500000000000002E-2</v>
      </c>
      <c r="F15021">
        <v>2.0499E-2</v>
      </c>
      <c r="G15021">
        <v>0</v>
      </c>
      <c r="H15021">
        <v>0</v>
      </c>
      <c r="I15021">
        <v>0</v>
      </c>
    </row>
    <row r="15022" spans="1:9" x14ac:dyDescent="0.25">
      <c r="A15022" t="s">
        <v>728</v>
      </c>
      <c r="B15022">
        <v>45034</v>
      </c>
      <c r="C15022" s="593">
        <v>7.0000000000000007E-2</v>
      </c>
      <c r="D15022" t="s">
        <v>3238</v>
      </c>
      <c r="E15022">
        <v>5.7500000000000002E-2</v>
      </c>
      <c r="F15022">
        <v>1.2500000000000001E-2</v>
      </c>
      <c r="G15022">
        <v>0</v>
      </c>
      <c r="H15022">
        <v>0</v>
      </c>
      <c r="I15022">
        <v>0</v>
      </c>
    </row>
    <row r="15023" spans="1:9" x14ac:dyDescent="0.25">
      <c r="A15023" t="s">
        <v>728</v>
      </c>
      <c r="B15023">
        <v>45036</v>
      </c>
      <c r="C15023" s="593">
        <v>7.0000000000000007E-2</v>
      </c>
      <c r="D15023" t="s">
        <v>3238</v>
      </c>
      <c r="E15023">
        <v>5.7500000000000002E-2</v>
      </c>
      <c r="F15023">
        <v>1.2500000000000001E-2</v>
      </c>
      <c r="G15023">
        <v>0</v>
      </c>
      <c r="H15023">
        <v>0</v>
      </c>
      <c r="I15023">
        <v>0</v>
      </c>
    </row>
    <row r="15024" spans="1:9" x14ac:dyDescent="0.25">
      <c r="A15024" t="s">
        <v>728</v>
      </c>
      <c r="B15024">
        <v>45039</v>
      </c>
      <c r="C15024" s="593">
        <v>7.0000000000000007E-2</v>
      </c>
      <c r="D15024" t="s">
        <v>3245</v>
      </c>
      <c r="E15024">
        <v>5.7500000000000002E-2</v>
      </c>
      <c r="F15024">
        <v>1.2500000000000001E-2</v>
      </c>
      <c r="G15024">
        <v>0</v>
      </c>
      <c r="H15024">
        <v>0</v>
      </c>
      <c r="I15024">
        <v>0</v>
      </c>
    </row>
    <row r="15025" spans="1:9" x14ac:dyDescent="0.25">
      <c r="A15025" t="s">
        <v>728</v>
      </c>
      <c r="B15025">
        <v>45040</v>
      </c>
      <c r="C15025" s="593">
        <v>7.0000000000000007E-2</v>
      </c>
      <c r="D15025" t="s">
        <v>3238</v>
      </c>
      <c r="E15025">
        <v>5.7500000000000002E-2</v>
      </c>
      <c r="F15025">
        <v>1.2500000000000001E-2</v>
      </c>
      <c r="G15025">
        <v>0</v>
      </c>
      <c r="H15025">
        <v>0</v>
      </c>
      <c r="I15025">
        <v>0</v>
      </c>
    </row>
    <row r="15026" spans="1:9" x14ac:dyDescent="0.25">
      <c r="A15026" t="s">
        <v>728</v>
      </c>
      <c r="B15026">
        <v>45041</v>
      </c>
      <c r="C15026" s="593">
        <v>7.8E-2</v>
      </c>
      <c r="D15026" t="s">
        <v>2999</v>
      </c>
      <c r="E15026">
        <v>5.7500000000000002E-2</v>
      </c>
      <c r="F15026">
        <v>2.0499E-2</v>
      </c>
      <c r="G15026">
        <v>0</v>
      </c>
      <c r="H15026">
        <v>0</v>
      </c>
      <c r="I15026">
        <v>0</v>
      </c>
    </row>
    <row r="15027" spans="1:9" x14ac:dyDescent="0.25">
      <c r="A15027" t="s">
        <v>728</v>
      </c>
      <c r="B15027">
        <v>45042</v>
      </c>
      <c r="C15027" s="593">
        <v>7.4999999999999997E-2</v>
      </c>
      <c r="D15027" t="s">
        <v>1259</v>
      </c>
      <c r="E15027">
        <v>5.7500000000000002E-2</v>
      </c>
      <c r="F15027">
        <v>1.7500000000000002E-2</v>
      </c>
      <c r="G15027">
        <v>0</v>
      </c>
      <c r="H15027">
        <v>0</v>
      </c>
      <c r="I15027">
        <v>0</v>
      </c>
    </row>
    <row r="15028" spans="1:9" x14ac:dyDescent="0.25">
      <c r="A15028" t="s">
        <v>728</v>
      </c>
      <c r="B15028">
        <v>45044</v>
      </c>
      <c r="C15028" s="593">
        <v>7.0000000000000007E-2</v>
      </c>
      <c r="D15028" t="s">
        <v>3238</v>
      </c>
      <c r="E15028">
        <v>5.7500000000000002E-2</v>
      </c>
      <c r="F15028">
        <v>1.2500000000000001E-2</v>
      </c>
      <c r="G15028">
        <v>0</v>
      </c>
      <c r="H15028">
        <v>0</v>
      </c>
      <c r="I15028">
        <v>0</v>
      </c>
    </row>
    <row r="15029" spans="1:9" x14ac:dyDescent="0.25">
      <c r="A15029" t="s">
        <v>728</v>
      </c>
      <c r="B15029">
        <v>45050</v>
      </c>
      <c r="C15029" s="593">
        <v>7.0000000000000007E-2</v>
      </c>
      <c r="D15029" t="s">
        <v>1339</v>
      </c>
      <c r="E15029">
        <v>5.7500000000000002E-2</v>
      </c>
      <c r="F15029">
        <v>1.2500000000000001E-2</v>
      </c>
      <c r="G15029">
        <v>0</v>
      </c>
      <c r="H15029">
        <v>0</v>
      </c>
      <c r="I15029">
        <v>0</v>
      </c>
    </row>
    <row r="15030" spans="1:9" x14ac:dyDescent="0.25">
      <c r="A15030" t="s">
        <v>728</v>
      </c>
      <c r="B15030">
        <v>45051</v>
      </c>
      <c r="C15030" s="593">
        <v>7.8E-2</v>
      </c>
      <c r="D15030" t="s">
        <v>2999</v>
      </c>
      <c r="E15030">
        <v>5.7500000000000002E-2</v>
      </c>
      <c r="F15030">
        <v>2.0499E-2</v>
      </c>
      <c r="G15030">
        <v>0</v>
      </c>
      <c r="H15030">
        <v>0</v>
      </c>
      <c r="I15030">
        <v>0</v>
      </c>
    </row>
    <row r="15031" spans="1:9" x14ac:dyDescent="0.25">
      <c r="A15031" t="s">
        <v>728</v>
      </c>
      <c r="B15031">
        <v>45052</v>
      </c>
      <c r="C15031" s="593">
        <v>7.8E-2</v>
      </c>
      <c r="D15031" t="s">
        <v>4996</v>
      </c>
      <c r="E15031">
        <v>5.7500000000000002E-2</v>
      </c>
      <c r="F15031">
        <v>2.0499E-2</v>
      </c>
      <c r="G15031">
        <v>0</v>
      </c>
      <c r="H15031">
        <v>0</v>
      </c>
      <c r="I15031">
        <v>0</v>
      </c>
    </row>
    <row r="15032" spans="1:9" x14ac:dyDescent="0.25">
      <c r="A15032" t="s">
        <v>728</v>
      </c>
      <c r="B15032">
        <v>45053</v>
      </c>
      <c r="C15032" s="593">
        <v>7.8E-2</v>
      </c>
      <c r="D15032" t="s">
        <v>2999</v>
      </c>
      <c r="E15032">
        <v>5.7500000000000002E-2</v>
      </c>
      <c r="F15032">
        <v>2.0499E-2</v>
      </c>
      <c r="G15032">
        <v>0</v>
      </c>
      <c r="H15032">
        <v>0</v>
      </c>
      <c r="I15032">
        <v>0</v>
      </c>
    </row>
    <row r="15033" spans="1:9" x14ac:dyDescent="0.25">
      <c r="A15033" t="s">
        <v>728</v>
      </c>
      <c r="B15033">
        <v>45054</v>
      </c>
      <c r="C15033" s="593">
        <v>7.0000000000000007E-2</v>
      </c>
      <c r="D15033" t="s">
        <v>3238</v>
      </c>
      <c r="E15033">
        <v>5.7500000000000002E-2</v>
      </c>
      <c r="F15033">
        <v>1.2500000000000001E-2</v>
      </c>
      <c r="G15033">
        <v>0</v>
      </c>
      <c r="H15033">
        <v>0</v>
      </c>
      <c r="I15033">
        <v>0</v>
      </c>
    </row>
    <row r="15034" spans="1:9" x14ac:dyDescent="0.25">
      <c r="A15034" t="s">
        <v>728</v>
      </c>
      <c r="B15034">
        <v>45055</v>
      </c>
      <c r="C15034" s="593">
        <v>6.5000000000000002E-2</v>
      </c>
      <c r="D15034" t="s">
        <v>2849</v>
      </c>
      <c r="E15034">
        <v>5.7500000000000002E-2</v>
      </c>
      <c r="F15034">
        <v>7.4999999999999997E-3</v>
      </c>
      <c r="G15034">
        <v>0</v>
      </c>
      <c r="H15034">
        <v>0</v>
      </c>
      <c r="I15034">
        <v>0</v>
      </c>
    </row>
    <row r="15035" spans="1:9" x14ac:dyDescent="0.25">
      <c r="A15035" t="s">
        <v>728</v>
      </c>
      <c r="B15035">
        <v>45056</v>
      </c>
      <c r="C15035" s="593">
        <v>7.2499999999999995E-2</v>
      </c>
      <c r="D15035" t="s">
        <v>4997</v>
      </c>
      <c r="E15035">
        <v>5.7500000000000002E-2</v>
      </c>
      <c r="F15035">
        <v>1.4999999999999999E-2</v>
      </c>
      <c r="G15035">
        <v>0</v>
      </c>
      <c r="H15035">
        <v>0</v>
      </c>
      <c r="I15035">
        <v>0</v>
      </c>
    </row>
    <row r="15036" spans="1:9" x14ac:dyDescent="0.25">
      <c r="A15036" t="s">
        <v>728</v>
      </c>
      <c r="B15036">
        <v>45061</v>
      </c>
      <c r="C15036" s="593">
        <v>6.5000000000000002E-2</v>
      </c>
      <c r="D15036" t="s">
        <v>2849</v>
      </c>
      <c r="E15036">
        <v>5.7500000000000002E-2</v>
      </c>
      <c r="F15036">
        <v>7.4999999999999997E-3</v>
      </c>
      <c r="G15036">
        <v>0</v>
      </c>
      <c r="H15036">
        <v>0</v>
      </c>
      <c r="I15036">
        <v>0</v>
      </c>
    </row>
    <row r="15037" spans="1:9" x14ac:dyDescent="0.25">
      <c r="A15037" t="s">
        <v>728</v>
      </c>
      <c r="B15037">
        <v>45062</v>
      </c>
      <c r="C15037" s="593">
        <v>6.5000000000000002E-2</v>
      </c>
      <c r="D15037" t="s">
        <v>4998</v>
      </c>
      <c r="E15037">
        <v>5.7500000000000002E-2</v>
      </c>
      <c r="F15037">
        <v>7.4999999999999997E-3</v>
      </c>
      <c r="G15037">
        <v>0</v>
      </c>
      <c r="H15037">
        <v>0</v>
      </c>
      <c r="I15037">
        <v>0</v>
      </c>
    </row>
    <row r="15038" spans="1:9" x14ac:dyDescent="0.25">
      <c r="A15038" t="s">
        <v>728</v>
      </c>
      <c r="B15038">
        <v>45063</v>
      </c>
      <c r="C15038" s="593">
        <v>6.5000000000000002E-2</v>
      </c>
      <c r="D15038" t="s">
        <v>2849</v>
      </c>
      <c r="E15038">
        <v>5.7500000000000002E-2</v>
      </c>
      <c r="F15038">
        <v>7.4999999999999997E-3</v>
      </c>
      <c r="G15038">
        <v>0</v>
      </c>
      <c r="H15038">
        <v>0</v>
      </c>
      <c r="I15038">
        <v>0</v>
      </c>
    </row>
    <row r="15039" spans="1:9" x14ac:dyDescent="0.25">
      <c r="A15039" t="s">
        <v>728</v>
      </c>
      <c r="B15039">
        <v>45064</v>
      </c>
      <c r="C15039" s="593">
        <v>7.2499999999999995E-2</v>
      </c>
      <c r="D15039" t="s">
        <v>4999</v>
      </c>
      <c r="E15039">
        <v>5.7500000000000002E-2</v>
      </c>
      <c r="F15039">
        <v>1.4999999999999999E-2</v>
      </c>
      <c r="G15039">
        <v>0</v>
      </c>
      <c r="H15039">
        <v>0</v>
      </c>
      <c r="I15039">
        <v>0</v>
      </c>
    </row>
    <row r="15040" spans="1:9" x14ac:dyDescent="0.25">
      <c r="A15040" t="s">
        <v>728</v>
      </c>
      <c r="B15040">
        <v>45065</v>
      </c>
      <c r="C15040" s="593">
        <v>7.0000000000000007E-2</v>
      </c>
      <c r="D15040" t="s">
        <v>3238</v>
      </c>
      <c r="E15040">
        <v>5.7500000000000002E-2</v>
      </c>
      <c r="F15040">
        <v>1.2500000000000001E-2</v>
      </c>
      <c r="G15040">
        <v>0</v>
      </c>
      <c r="H15040">
        <v>0</v>
      </c>
      <c r="I15040">
        <v>0</v>
      </c>
    </row>
    <row r="15041" spans="1:9" x14ac:dyDescent="0.25">
      <c r="A15041" t="s">
        <v>728</v>
      </c>
      <c r="B15041">
        <v>45066</v>
      </c>
      <c r="C15041" s="593">
        <v>7.4999999999999997E-2</v>
      </c>
      <c r="D15041" t="s">
        <v>5000</v>
      </c>
      <c r="E15041">
        <v>5.7500000000000002E-2</v>
      </c>
      <c r="F15041">
        <v>1.7500000000000002E-2</v>
      </c>
      <c r="G15041">
        <v>0</v>
      </c>
      <c r="H15041">
        <v>0</v>
      </c>
      <c r="I15041">
        <v>0</v>
      </c>
    </row>
    <row r="15042" spans="1:9" x14ac:dyDescent="0.25">
      <c r="A15042" t="s">
        <v>728</v>
      </c>
      <c r="B15042">
        <v>45067</v>
      </c>
      <c r="C15042" s="593">
        <v>6.5000000000000002E-2</v>
      </c>
      <c r="D15042" t="s">
        <v>2825</v>
      </c>
      <c r="E15042">
        <v>5.7500000000000002E-2</v>
      </c>
      <c r="F15042">
        <v>7.4999999999999997E-3</v>
      </c>
      <c r="G15042">
        <v>0</v>
      </c>
      <c r="H15042">
        <v>0</v>
      </c>
      <c r="I15042">
        <v>0</v>
      </c>
    </row>
    <row r="15043" spans="1:9" x14ac:dyDescent="0.25">
      <c r="A15043" t="s">
        <v>728</v>
      </c>
      <c r="B15043">
        <v>45068</v>
      </c>
      <c r="C15043" s="593">
        <v>7.4999999999999997E-2</v>
      </c>
      <c r="D15043" t="s">
        <v>1259</v>
      </c>
      <c r="E15043">
        <v>5.7500000000000002E-2</v>
      </c>
      <c r="F15043">
        <v>1.7500000000000002E-2</v>
      </c>
      <c r="G15043">
        <v>0</v>
      </c>
      <c r="H15043">
        <v>0</v>
      </c>
      <c r="I15043">
        <v>0</v>
      </c>
    </row>
    <row r="15044" spans="1:9" x14ac:dyDescent="0.25">
      <c r="A15044" t="s">
        <v>728</v>
      </c>
      <c r="B15044">
        <v>45069</v>
      </c>
      <c r="C15044" s="593">
        <v>7.8E-2</v>
      </c>
      <c r="D15044" t="s">
        <v>5001</v>
      </c>
      <c r="E15044">
        <v>5.7500000000000002E-2</v>
      </c>
      <c r="F15044">
        <v>2.0499E-2</v>
      </c>
      <c r="G15044">
        <v>0</v>
      </c>
      <c r="H15044">
        <v>0</v>
      </c>
      <c r="I15044">
        <v>0</v>
      </c>
    </row>
    <row r="15045" spans="1:9" x14ac:dyDescent="0.25">
      <c r="A15045" t="s">
        <v>728</v>
      </c>
      <c r="B15045">
        <v>45070</v>
      </c>
      <c r="C15045" s="593">
        <v>7.2499999999999995E-2</v>
      </c>
      <c r="D15045" t="s">
        <v>4999</v>
      </c>
      <c r="E15045">
        <v>5.7500000000000002E-2</v>
      </c>
      <c r="F15045">
        <v>1.4999999999999999E-2</v>
      </c>
      <c r="G15045">
        <v>0</v>
      </c>
      <c r="H15045">
        <v>0</v>
      </c>
      <c r="I15045">
        <v>0</v>
      </c>
    </row>
    <row r="15046" spans="1:9" x14ac:dyDescent="0.25">
      <c r="A15046" t="s">
        <v>728</v>
      </c>
      <c r="B15046">
        <v>45071</v>
      </c>
      <c r="C15046" s="593">
        <v>6.5000000000000002E-2</v>
      </c>
      <c r="D15046" t="s">
        <v>2849</v>
      </c>
      <c r="E15046">
        <v>5.7500000000000002E-2</v>
      </c>
      <c r="F15046">
        <v>7.4999999999999997E-3</v>
      </c>
      <c r="G15046">
        <v>0</v>
      </c>
      <c r="H15046">
        <v>0</v>
      </c>
      <c r="I15046">
        <v>0</v>
      </c>
    </row>
    <row r="15047" spans="1:9" x14ac:dyDescent="0.25">
      <c r="A15047" t="s">
        <v>728</v>
      </c>
      <c r="B15047">
        <v>45101</v>
      </c>
      <c r="C15047" s="593">
        <v>7.2499999999999995E-2</v>
      </c>
      <c r="D15047" t="s">
        <v>4329</v>
      </c>
      <c r="E15047">
        <v>5.7500000000000002E-2</v>
      </c>
      <c r="F15047">
        <v>1.4999999999999999E-2</v>
      </c>
      <c r="G15047">
        <v>0</v>
      </c>
      <c r="H15047">
        <v>0</v>
      </c>
      <c r="I15047">
        <v>0</v>
      </c>
    </row>
    <row r="15048" spans="1:9" x14ac:dyDescent="0.25">
      <c r="A15048" t="s">
        <v>728</v>
      </c>
      <c r="B15048">
        <v>45102</v>
      </c>
      <c r="C15048" s="593">
        <v>6.7500000000000004E-2</v>
      </c>
      <c r="D15048" t="s">
        <v>2609</v>
      </c>
      <c r="E15048">
        <v>5.7500000000000002E-2</v>
      </c>
      <c r="F15048">
        <v>0.01</v>
      </c>
      <c r="G15048">
        <v>0</v>
      </c>
      <c r="H15048">
        <v>0</v>
      </c>
      <c r="I15048">
        <v>0</v>
      </c>
    </row>
    <row r="15049" spans="1:9" x14ac:dyDescent="0.25">
      <c r="A15049" t="s">
        <v>728</v>
      </c>
      <c r="B15049">
        <v>45103</v>
      </c>
      <c r="C15049" s="593">
        <v>6.7500000000000004E-2</v>
      </c>
      <c r="D15049" t="s">
        <v>3086</v>
      </c>
      <c r="E15049">
        <v>5.7500000000000002E-2</v>
      </c>
      <c r="F15049">
        <v>0.01</v>
      </c>
      <c r="G15049">
        <v>0</v>
      </c>
      <c r="H15049">
        <v>0</v>
      </c>
      <c r="I15049">
        <v>0</v>
      </c>
    </row>
    <row r="15050" spans="1:9" x14ac:dyDescent="0.25">
      <c r="A15050" t="s">
        <v>728</v>
      </c>
      <c r="B15050">
        <v>45105</v>
      </c>
      <c r="C15050" s="593">
        <v>7.2499999999999995E-2</v>
      </c>
      <c r="D15050" t="s">
        <v>2038</v>
      </c>
      <c r="E15050">
        <v>5.7500000000000002E-2</v>
      </c>
      <c r="F15050">
        <v>1.4999999999999999E-2</v>
      </c>
      <c r="G15050">
        <v>0</v>
      </c>
      <c r="H15050">
        <v>0</v>
      </c>
      <c r="I15050">
        <v>0</v>
      </c>
    </row>
    <row r="15051" spans="1:9" x14ac:dyDescent="0.25">
      <c r="A15051" t="s">
        <v>728</v>
      </c>
      <c r="B15051">
        <v>45106</v>
      </c>
      <c r="C15051" s="593">
        <v>7.2499999999999995E-2</v>
      </c>
      <c r="D15051" t="s">
        <v>5002</v>
      </c>
      <c r="E15051">
        <v>5.7500000000000002E-2</v>
      </c>
      <c r="F15051">
        <v>1.4999999999999999E-2</v>
      </c>
      <c r="G15051">
        <v>0</v>
      </c>
      <c r="H15051">
        <v>0</v>
      </c>
      <c r="I15051">
        <v>0</v>
      </c>
    </row>
    <row r="15052" spans="1:9" x14ac:dyDescent="0.25">
      <c r="A15052" t="s">
        <v>728</v>
      </c>
      <c r="B15052">
        <v>45107</v>
      </c>
      <c r="C15052" s="593">
        <v>7.2499999999999995E-2</v>
      </c>
      <c r="D15052" t="s">
        <v>1297</v>
      </c>
      <c r="E15052">
        <v>5.7500000000000002E-2</v>
      </c>
      <c r="F15052">
        <v>1.4999999999999999E-2</v>
      </c>
      <c r="G15052">
        <v>0</v>
      </c>
      <c r="H15052">
        <v>0</v>
      </c>
      <c r="I15052">
        <v>0</v>
      </c>
    </row>
    <row r="15053" spans="1:9" x14ac:dyDescent="0.25">
      <c r="A15053" t="s">
        <v>728</v>
      </c>
      <c r="B15053">
        <v>45111</v>
      </c>
      <c r="C15053" s="593">
        <v>7.8E-2</v>
      </c>
      <c r="D15053" t="s">
        <v>5003</v>
      </c>
      <c r="E15053">
        <v>5.7500000000000002E-2</v>
      </c>
      <c r="F15053">
        <v>2.0499E-2</v>
      </c>
      <c r="G15053">
        <v>0</v>
      </c>
      <c r="H15053">
        <v>0</v>
      </c>
      <c r="I15053">
        <v>0</v>
      </c>
    </row>
    <row r="15054" spans="1:9" x14ac:dyDescent="0.25">
      <c r="A15054" t="s">
        <v>728</v>
      </c>
      <c r="B15054">
        <v>45112</v>
      </c>
      <c r="C15054" s="593">
        <v>6.7500000000000004E-2</v>
      </c>
      <c r="D15054" t="s">
        <v>5004</v>
      </c>
      <c r="E15054">
        <v>5.7500000000000002E-2</v>
      </c>
      <c r="F15054">
        <v>0.01</v>
      </c>
      <c r="G15054">
        <v>0</v>
      </c>
      <c r="H15054">
        <v>0</v>
      </c>
      <c r="I15054">
        <v>0</v>
      </c>
    </row>
    <row r="15055" spans="1:9" x14ac:dyDescent="0.25">
      <c r="A15055" t="s">
        <v>728</v>
      </c>
      <c r="B15055">
        <v>45113</v>
      </c>
      <c r="C15055" s="593">
        <v>7.2499999999999995E-2</v>
      </c>
      <c r="D15055" t="s">
        <v>1538</v>
      </c>
      <c r="E15055">
        <v>5.7500000000000002E-2</v>
      </c>
      <c r="F15055">
        <v>1.4999999999999999E-2</v>
      </c>
      <c r="G15055">
        <v>0</v>
      </c>
      <c r="H15055">
        <v>0</v>
      </c>
      <c r="I15055">
        <v>0</v>
      </c>
    </row>
    <row r="15056" spans="1:9" x14ac:dyDescent="0.25">
      <c r="A15056" t="s">
        <v>728</v>
      </c>
      <c r="B15056">
        <v>45114</v>
      </c>
      <c r="C15056" s="593">
        <v>7.2499999999999995E-2</v>
      </c>
      <c r="D15056" t="s">
        <v>1297</v>
      </c>
      <c r="E15056">
        <v>5.7500000000000002E-2</v>
      </c>
      <c r="F15056">
        <v>1.4999999999999999E-2</v>
      </c>
      <c r="G15056">
        <v>0</v>
      </c>
      <c r="H15056">
        <v>0</v>
      </c>
      <c r="I15056">
        <v>0</v>
      </c>
    </row>
    <row r="15057" spans="1:9" x14ac:dyDescent="0.25">
      <c r="A15057" t="s">
        <v>728</v>
      </c>
      <c r="B15057">
        <v>45115</v>
      </c>
      <c r="C15057" s="593">
        <v>7.2499999999999995E-2</v>
      </c>
      <c r="D15057" t="s">
        <v>3355</v>
      </c>
      <c r="E15057">
        <v>5.7500000000000002E-2</v>
      </c>
      <c r="F15057">
        <v>1.4999999999999999E-2</v>
      </c>
      <c r="G15057">
        <v>0</v>
      </c>
      <c r="H15057">
        <v>0</v>
      </c>
      <c r="I15057">
        <v>0</v>
      </c>
    </row>
    <row r="15058" spans="1:9" x14ac:dyDescent="0.25">
      <c r="A15058" t="s">
        <v>728</v>
      </c>
      <c r="B15058">
        <v>45118</v>
      </c>
      <c r="C15058" s="593">
        <v>7.2499999999999995E-2</v>
      </c>
      <c r="D15058" t="s">
        <v>1507</v>
      </c>
      <c r="E15058">
        <v>5.7500000000000002E-2</v>
      </c>
      <c r="F15058">
        <v>1.4999999999999999E-2</v>
      </c>
      <c r="G15058">
        <v>0</v>
      </c>
      <c r="H15058">
        <v>0</v>
      </c>
      <c r="I15058">
        <v>0</v>
      </c>
    </row>
    <row r="15059" spans="1:9" x14ac:dyDescent="0.25">
      <c r="A15059" t="s">
        <v>728</v>
      </c>
      <c r="B15059">
        <v>45119</v>
      </c>
      <c r="C15059" s="593">
        <v>7.2499999999999995E-2</v>
      </c>
      <c r="D15059" t="s">
        <v>3355</v>
      </c>
      <c r="E15059">
        <v>5.7500000000000002E-2</v>
      </c>
      <c r="F15059">
        <v>1.4999999999999999E-2</v>
      </c>
      <c r="G15059">
        <v>0</v>
      </c>
      <c r="H15059">
        <v>0</v>
      </c>
      <c r="I15059">
        <v>0</v>
      </c>
    </row>
    <row r="15060" spans="1:9" x14ac:dyDescent="0.25">
      <c r="A15060" t="s">
        <v>728</v>
      </c>
      <c r="B15060">
        <v>45120</v>
      </c>
      <c r="C15060" s="593">
        <v>7.2499999999999995E-2</v>
      </c>
      <c r="D15060" t="s">
        <v>3355</v>
      </c>
      <c r="E15060">
        <v>5.7500000000000002E-2</v>
      </c>
      <c r="F15060">
        <v>1.4999999999999999E-2</v>
      </c>
      <c r="G15060">
        <v>0</v>
      </c>
      <c r="H15060">
        <v>0</v>
      </c>
      <c r="I15060">
        <v>0</v>
      </c>
    </row>
    <row r="15061" spans="1:9" x14ac:dyDescent="0.25">
      <c r="A15061" t="s">
        <v>728</v>
      </c>
      <c r="B15061">
        <v>45121</v>
      </c>
      <c r="C15061" s="593">
        <v>7.2499999999999995E-2</v>
      </c>
      <c r="D15061" t="s">
        <v>1531</v>
      </c>
      <c r="E15061">
        <v>5.7500000000000002E-2</v>
      </c>
      <c r="F15061">
        <v>1.4999999999999999E-2</v>
      </c>
      <c r="G15061">
        <v>0</v>
      </c>
      <c r="H15061">
        <v>0</v>
      </c>
      <c r="I15061">
        <v>0</v>
      </c>
    </row>
    <row r="15062" spans="1:9" x14ac:dyDescent="0.25">
      <c r="A15062" t="s">
        <v>728</v>
      </c>
      <c r="B15062">
        <v>45122</v>
      </c>
      <c r="C15062" s="593">
        <v>7.0000000000000007E-2</v>
      </c>
      <c r="D15062" t="s">
        <v>3238</v>
      </c>
      <c r="E15062">
        <v>5.7500000000000002E-2</v>
      </c>
      <c r="F15062">
        <v>1.2500000000000001E-2</v>
      </c>
      <c r="G15062">
        <v>0</v>
      </c>
      <c r="H15062">
        <v>0</v>
      </c>
      <c r="I15062">
        <v>0</v>
      </c>
    </row>
    <row r="15063" spans="1:9" x14ac:dyDescent="0.25">
      <c r="A15063" t="s">
        <v>728</v>
      </c>
      <c r="B15063">
        <v>45123</v>
      </c>
      <c r="C15063" s="593">
        <v>7.2499999999999995E-2</v>
      </c>
      <c r="D15063" t="s">
        <v>1829</v>
      </c>
      <c r="E15063">
        <v>5.7500000000000002E-2</v>
      </c>
      <c r="F15063">
        <v>1.4999999999999999E-2</v>
      </c>
      <c r="G15063">
        <v>0</v>
      </c>
      <c r="H15063">
        <v>0</v>
      </c>
      <c r="I15063">
        <v>0</v>
      </c>
    </row>
    <row r="15064" spans="1:9" x14ac:dyDescent="0.25">
      <c r="A15064" t="s">
        <v>728</v>
      </c>
      <c r="B15064">
        <v>45130</v>
      </c>
      <c r="C15064" s="593">
        <v>7.2499999999999995E-2</v>
      </c>
      <c r="D15064" t="s">
        <v>5005</v>
      </c>
      <c r="E15064">
        <v>5.7500000000000002E-2</v>
      </c>
      <c r="F15064">
        <v>1.4999999999999999E-2</v>
      </c>
      <c r="G15064">
        <v>0</v>
      </c>
      <c r="H15064">
        <v>0</v>
      </c>
      <c r="I15064">
        <v>0</v>
      </c>
    </row>
    <row r="15065" spans="1:9" x14ac:dyDescent="0.25">
      <c r="A15065" t="s">
        <v>728</v>
      </c>
      <c r="B15065">
        <v>45131</v>
      </c>
      <c r="C15065" s="593">
        <v>7.2499999999999995E-2</v>
      </c>
      <c r="D15065" t="s">
        <v>5006</v>
      </c>
      <c r="E15065">
        <v>5.7500000000000002E-2</v>
      </c>
      <c r="F15065">
        <v>1.4999999999999999E-2</v>
      </c>
      <c r="G15065">
        <v>0</v>
      </c>
      <c r="H15065">
        <v>0</v>
      </c>
      <c r="I15065">
        <v>0</v>
      </c>
    </row>
    <row r="15066" spans="1:9" x14ac:dyDescent="0.25">
      <c r="A15066" t="s">
        <v>728</v>
      </c>
      <c r="B15066">
        <v>45132</v>
      </c>
      <c r="C15066" s="593">
        <v>7.2499999999999995E-2</v>
      </c>
      <c r="D15066" t="s">
        <v>5007</v>
      </c>
      <c r="E15066">
        <v>5.7500000000000002E-2</v>
      </c>
      <c r="F15066">
        <v>1.4999999999999999E-2</v>
      </c>
      <c r="G15066">
        <v>0</v>
      </c>
      <c r="H15066">
        <v>0</v>
      </c>
      <c r="I15066">
        <v>0</v>
      </c>
    </row>
    <row r="15067" spans="1:9" x14ac:dyDescent="0.25">
      <c r="A15067" t="s">
        <v>728</v>
      </c>
      <c r="B15067">
        <v>45133</v>
      </c>
      <c r="C15067" s="593">
        <v>7.2499999999999995E-2</v>
      </c>
      <c r="D15067" t="s">
        <v>5008</v>
      </c>
      <c r="E15067">
        <v>5.7500000000000002E-2</v>
      </c>
      <c r="F15067">
        <v>1.4999999999999999E-2</v>
      </c>
      <c r="G15067">
        <v>0</v>
      </c>
      <c r="H15067">
        <v>0</v>
      </c>
      <c r="I15067">
        <v>0</v>
      </c>
    </row>
    <row r="15068" spans="1:9" x14ac:dyDescent="0.25">
      <c r="A15068" t="s">
        <v>728</v>
      </c>
      <c r="B15068">
        <v>45135</v>
      </c>
      <c r="C15068" s="593">
        <v>7.2499999999999995E-2</v>
      </c>
      <c r="D15068" t="s">
        <v>5007</v>
      </c>
      <c r="E15068">
        <v>5.7500000000000002E-2</v>
      </c>
      <c r="F15068">
        <v>1.4999999999999999E-2</v>
      </c>
      <c r="G15068">
        <v>0</v>
      </c>
      <c r="H15068">
        <v>0</v>
      </c>
      <c r="I15068">
        <v>0</v>
      </c>
    </row>
    <row r="15069" spans="1:9" x14ac:dyDescent="0.25">
      <c r="A15069" t="s">
        <v>728</v>
      </c>
      <c r="B15069">
        <v>45140</v>
      </c>
      <c r="C15069" s="593">
        <v>7.8E-2</v>
      </c>
      <c r="D15069" t="s">
        <v>2106</v>
      </c>
      <c r="E15069">
        <v>5.7500000000000002E-2</v>
      </c>
      <c r="F15069">
        <v>2.0499E-2</v>
      </c>
      <c r="G15069">
        <v>0</v>
      </c>
      <c r="H15069">
        <v>0</v>
      </c>
      <c r="I15069">
        <v>0</v>
      </c>
    </row>
    <row r="15070" spans="1:9" x14ac:dyDescent="0.25">
      <c r="A15070" t="s">
        <v>728</v>
      </c>
      <c r="B15070">
        <v>45142</v>
      </c>
      <c r="C15070" s="593">
        <v>7.2499999999999995E-2</v>
      </c>
      <c r="D15070" t="s">
        <v>5009</v>
      </c>
      <c r="E15070">
        <v>5.7500000000000002E-2</v>
      </c>
      <c r="F15070">
        <v>1.4999999999999999E-2</v>
      </c>
      <c r="G15070">
        <v>0</v>
      </c>
      <c r="H15070">
        <v>0</v>
      </c>
      <c r="I15070">
        <v>0</v>
      </c>
    </row>
    <row r="15071" spans="1:9" x14ac:dyDescent="0.25">
      <c r="A15071" t="s">
        <v>728</v>
      </c>
      <c r="B15071">
        <v>45144</v>
      </c>
      <c r="C15071" s="593">
        <v>7.2499999999999995E-2</v>
      </c>
      <c r="D15071" t="s">
        <v>3003</v>
      </c>
      <c r="E15071">
        <v>5.7500000000000002E-2</v>
      </c>
      <c r="F15071">
        <v>1.4999999999999999E-2</v>
      </c>
      <c r="G15071">
        <v>0</v>
      </c>
      <c r="H15071">
        <v>0</v>
      </c>
      <c r="I15071">
        <v>0</v>
      </c>
    </row>
    <row r="15072" spans="1:9" x14ac:dyDescent="0.25">
      <c r="A15072" t="s">
        <v>728</v>
      </c>
      <c r="B15072">
        <v>45146</v>
      </c>
      <c r="C15072" s="593">
        <v>7.2499999999999995E-2</v>
      </c>
      <c r="D15072" t="s">
        <v>5010</v>
      </c>
      <c r="E15072">
        <v>5.7500000000000002E-2</v>
      </c>
      <c r="F15072">
        <v>1.4999999999999999E-2</v>
      </c>
      <c r="G15072">
        <v>0</v>
      </c>
      <c r="H15072">
        <v>0</v>
      </c>
      <c r="I15072">
        <v>0</v>
      </c>
    </row>
    <row r="15073" spans="1:9" x14ac:dyDescent="0.25">
      <c r="A15073" t="s">
        <v>728</v>
      </c>
      <c r="B15073">
        <v>45147</v>
      </c>
      <c r="C15073" s="593">
        <v>6.7500000000000004E-2</v>
      </c>
      <c r="D15073" t="s">
        <v>2609</v>
      </c>
      <c r="E15073">
        <v>5.7500000000000002E-2</v>
      </c>
      <c r="F15073">
        <v>0.01</v>
      </c>
      <c r="G15073">
        <v>0</v>
      </c>
      <c r="H15073">
        <v>0</v>
      </c>
      <c r="I15073">
        <v>0</v>
      </c>
    </row>
    <row r="15074" spans="1:9" x14ac:dyDescent="0.25">
      <c r="A15074" t="s">
        <v>728</v>
      </c>
      <c r="B15074">
        <v>45148</v>
      </c>
      <c r="C15074" s="593">
        <v>7.2499999999999995E-2</v>
      </c>
      <c r="D15074" t="s">
        <v>1567</v>
      </c>
      <c r="E15074">
        <v>5.7500000000000002E-2</v>
      </c>
      <c r="F15074">
        <v>1.4999999999999999E-2</v>
      </c>
      <c r="G15074">
        <v>0</v>
      </c>
      <c r="H15074">
        <v>0</v>
      </c>
      <c r="I15074">
        <v>0</v>
      </c>
    </row>
    <row r="15075" spans="1:9" x14ac:dyDescent="0.25">
      <c r="A15075" t="s">
        <v>728</v>
      </c>
      <c r="B15075">
        <v>45150</v>
      </c>
      <c r="C15075" s="593">
        <v>7.8E-2</v>
      </c>
      <c r="D15075" t="s">
        <v>2999</v>
      </c>
      <c r="E15075">
        <v>5.7500000000000002E-2</v>
      </c>
      <c r="F15075">
        <v>2.0499E-2</v>
      </c>
      <c r="G15075">
        <v>0</v>
      </c>
      <c r="H15075">
        <v>0</v>
      </c>
      <c r="I15075">
        <v>0</v>
      </c>
    </row>
    <row r="15076" spans="1:9" x14ac:dyDescent="0.25">
      <c r="A15076" t="s">
        <v>728</v>
      </c>
      <c r="B15076">
        <v>45152</v>
      </c>
      <c r="C15076" s="593">
        <v>7.0000000000000007E-2</v>
      </c>
      <c r="D15076" t="s">
        <v>3238</v>
      </c>
      <c r="E15076">
        <v>5.7500000000000002E-2</v>
      </c>
      <c r="F15076">
        <v>1.2500000000000001E-2</v>
      </c>
      <c r="G15076">
        <v>0</v>
      </c>
      <c r="H15076">
        <v>0</v>
      </c>
      <c r="I15076">
        <v>0</v>
      </c>
    </row>
    <row r="15077" spans="1:9" x14ac:dyDescent="0.25">
      <c r="A15077" t="s">
        <v>728</v>
      </c>
      <c r="B15077">
        <v>45153</v>
      </c>
      <c r="C15077" s="593">
        <v>6.7500000000000004E-2</v>
      </c>
      <c r="D15077" t="s">
        <v>5011</v>
      </c>
      <c r="E15077">
        <v>5.7500000000000002E-2</v>
      </c>
      <c r="F15077">
        <v>0.01</v>
      </c>
      <c r="G15077">
        <v>0</v>
      </c>
      <c r="H15077">
        <v>0</v>
      </c>
      <c r="I15077">
        <v>0</v>
      </c>
    </row>
    <row r="15078" spans="1:9" x14ac:dyDescent="0.25">
      <c r="A15078" t="s">
        <v>728</v>
      </c>
      <c r="B15078">
        <v>45154</v>
      </c>
      <c r="C15078" s="593">
        <v>7.2499999999999995E-2</v>
      </c>
      <c r="D15078" t="s">
        <v>5002</v>
      </c>
      <c r="E15078">
        <v>5.7500000000000002E-2</v>
      </c>
      <c r="F15078">
        <v>1.4999999999999999E-2</v>
      </c>
      <c r="G15078">
        <v>0</v>
      </c>
      <c r="H15078">
        <v>0</v>
      </c>
      <c r="I15078">
        <v>0</v>
      </c>
    </row>
    <row r="15079" spans="1:9" x14ac:dyDescent="0.25">
      <c r="A15079" t="s">
        <v>728</v>
      </c>
      <c r="B15079">
        <v>45155</v>
      </c>
      <c r="C15079" s="593">
        <v>7.2499999999999995E-2</v>
      </c>
      <c r="D15079" t="s">
        <v>5012</v>
      </c>
      <c r="E15079">
        <v>5.7500000000000002E-2</v>
      </c>
      <c r="F15079">
        <v>1.4999999999999999E-2</v>
      </c>
      <c r="G15079">
        <v>0</v>
      </c>
      <c r="H15079">
        <v>0</v>
      </c>
      <c r="I15079">
        <v>0</v>
      </c>
    </row>
    <row r="15080" spans="1:9" x14ac:dyDescent="0.25">
      <c r="A15080" t="s">
        <v>728</v>
      </c>
      <c r="B15080">
        <v>45156</v>
      </c>
      <c r="C15080" s="593">
        <v>6.7500000000000004E-2</v>
      </c>
      <c r="D15080" t="s">
        <v>5011</v>
      </c>
      <c r="E15080">
        <v>5.7500000000000002E-2</v>
      </c>
      <c r="F15080">
        <v>0.01</v>
      </c>
      <c r="G15080">
        <v>0</v>
      </c>
      <c r="H15080">
        <v>0</v>
      </c>
      <c r="I15080">
        <v>0</v>
      </c>
    </row>
    <row r="15081" spans="1:9" x14ac:dyDescent="0.25">
      <c r="A15081" t="s">
        <v>728</v>
      </c>
      <c r="B15081">
        <v>45157</v>
      </c>
      <c r="C15081" s="593">
        <v>6.7500000000000004E-2</v>
      </c>
      <c r="D15081" t="s">
        <v>5013</v>
      </c>
      <c r="E15081">
        <v>5.7500000000000002E-2</v>
      </c>
      <c r="F15081">
        <v>0.01</v>
      </c>
      <c r="G15081">
        <v>0</v>
      </c>
      <c r="H15081">
        <v>0</v>
      </c>
      <c r="I15081">
        <v>0</v>
      </c>
    </row>
    <row r="15082" spans="1:9" x14ac:dyDescent="0.25">
      <c r="A15082" t="s">
        <v>728</v>
      </c>
      <c r="B15082">
        <v>45158</v>
      </c>
      <c r="C15082" s="593">
        <v>6.7500000000000004E-2</v>
      </c>
      <c r="D15082" t="s">
        <v>5014</v>
      </c>
      <c r="E15082">
        <v>5.7500000000000002E-2</v>
      </c>
      <c r="F15082">
        <v>0.01</v>
      </c>
      <c r="G15082">
        <v>0</v>
      </c>
      <c r="H15082">
        <v>0</v>
      </c>
      <c r="I15082">
        <v>0</v>
      </c>
    </row>
    <row r="15083" spans="1:9" x14ac:dyDescent="0.25">
      <c r="A15083" t="s">
        <v>728</v>
      </c>
      <c r="B15083">
        <v>45159</v>
      </c>
      <c r="C15083" s="593">
        <v>7.2499999999999995E-2</v>
      </c>
      <c r="D15083" t="s">
        <v>5015</v>
      </c>
      <c r="E15083">
        <v>5.7500000000000002E-2</v>
      </c>
      <c r="F15083">
        <v>1.4999999999999999E-2</v>
      </c>
      <c r="G15083">
        <v>0</v>
      </c>
      <c r="H15083">
        <v>0</v>
      </c>
      <c r="I15083">
        <v>0</v>
      </c>
    </row>
    <row r="15084" spans="1:9" x14ac:dyDescent="0.25">
      <c r="A15084" t="s">
        <v>728</v>
      </c>
      <c r="B15084">
        <v>45160</v>
      </c>
      <c r="C15084" s="593">
        <v>6.7500000000000004E-2</v>
      </c>
      <c r="D15084" t="s">
        <v>5016</v>
      </c>
      <c r="E15084">
        <v>5.7500000000000002E-2</v>
      </c>
      <c r="F15084">
        <v>0.01</v>
      </c>
      <c r="G15084">
        <v>0</v>
      </c>
      <c r="H15084">
        <v>0</v>
      </c>
      <c r="I15084">
        <v>0</v>
      </c>
    </row>
    <row r="15085" spans="1:9" x14ac:dyDescent="0.25">
      <c r="A15085" t="s">
        <v>728</v>
      </c>
      <c r="B15085">
        <v>45162</v>
      </c>
      <c r="C15085" s="593">
        <v>7.0000000000000007E-2</v>
      </c>
      <c r="D15085" t="s">
        <v>5017</v>
      </c>
      <c r="E15085">
        <v>5.7500000000000002E-2</v>
      </c>
      <c r="F15085">
        <v>1.2500000000000001E-2</v>
      </c>
      <c r="G15085">
        <v>0</v>
      </c>
      <c r="H15085">
        <v>0</v>
      </c>
      <c r="I15085">
        <v>0</v>
      </c>
    </row>
    <row r="15086" spans="1:9" x14ac:dyDescent="0.25">
      <c r="A15086" t="s">
        <v>728</v>
      </c>
      <c r="B15086">
        <v>45164</v>
      </c>
      <c r="C15086" s="593">
        <v>7.2499999999999995E-2</v>
      </c>
      <c r="D15086" t="s">
        <v>5018</v>
      </c>
      <c r="E15086">
        <v>5.7500000000000002E-2</v>
      </c>
      <c r="F15086">
        <v>1.4999999999999999E-2</v>
      </c>
      <c r="G15086">
        <v>0</v>
      </c>
      <c r="H15086">
        <v>0</v>
      </c>
      <c r="I15086">
        <v>0</v>
      </c>
    </row>
    <row r="15087" spans="1:9" x14ac:dyDescent="0.25">
      <c r="A15087" t="s">
        <v>728</v>
      </c>
      <c r="B15087">
        <v>45166</v>
      </c>
      <c r="C15087" s="593">
        <v>7.2499999999999995E-2</v>
      </c>
      <c r="D15087" t="s">
        <v>1297</v>
      </c>
      <c r="E15087">
        <v>5.7500000000000002E-2</v>
      </c>
      <c r="F15087">
        <v>1.4999999999999999E-2</v>
      </c>
      <c r="G15087">
        <v>0</v>
      </c>
      <c r="H15087">
        <v>0</v>
      </c>
      <c r="I15087">
        <v>0</v>
      </c>
    </row>
    <row r="15088" spans="1:9" x14ac:dyDescent="0.25">
      <c r="A15088" t="s">
        <v>728</v>
      </c>
      <c r="B15088">
        <v>45167</v>
      </c>
      <c r="C15088" s="593">
        <v>7.2499999999999995E-2</v>
      </c>
      <c r="D15088" t="s">
        <v>5019</v>
      </c>
      <c r="E15088">
        <v>5.7500000000000002E-2</v>
      </c>
      <c r="F15088">
        <v>1.4999999999999999E-2</v>
      </c>
      <c r="G15088">
        <v>0</v>
      </c>
      <c r="H15088">
        <v>0</v>
      </c>
      <c r="I15088">
        <v>0</v>
      </c>
    </row>
    <row r="15089" spans="1:9" x14ac:dyDescent="0.25">
      <c r="A15089" t="s">
        <v>728</v>
      </c>
      <c r="B15089">
        <v>45168</v>
      </c>
      <c r="C15089" s="593">
        <v>7.2499999999999995E-2</v>
      </c>
      <c r="D15089" t="s">
        <v>1531</v>
      </c>
      <c r="E15089">
        <v>5.7500000000000002E-2</v>
      </c>
      <c r="F15089">
        <v>1.4999999999999999E-2</v>
      </c>
      <c r="G15089">
        <v>0</v>
      </c>
      <c r="H15089">
        <v>0</v>
      </c>
      <c r="I15089">
        <v>0</v>
      </c>
    </row>
    <row r="15090" spans="1:9" x14ac:dyDescent="0.25">
      <c r="A15090" t="s">
        <v>728</v>
      </c>
      <c r="B15090">
        <v>45169</v>
      </c>
      <c r="C15090" s="593">
        <v>7.2499999999999995E-2</v>
      </c>
      <c r="D15090" t="s">
        <v>1297</v>
      </c>
      <c r="E15090">
        <v>5.7500000000000002E-2</v>
      </c>
      <c r="F15090">
        <v>1.4999999999999999E-2</v>
      </c>
      <c r="G15090">
        <v>0</v>
      </c>
      <c r="H15090">
        <v>0</v>
      </c>
      <c r="I15090">
        <v>0</v>
      </c>
    </row>
    <row r="15091" spans="1:9" x14ac:dyDescent="0.25">
      <c r="A15091" t="s">
        <v>728</v>
      </c>
      <c r="B15091">
        <v>45171</v>
      </c>
      <c r="C15091" s="593">
        <v>7.2499999999999995E-2</v>
      </c>
      <c r="D15091" t="s">
        <v>5012</v>
      </c>
      <c r="E15091">
        <v>5.7500000000000002E-2</v>
      </c>
      <c r="F15091">
        <v>1.4999999999999999E-2</v>
      </c>
      <c r="G15091">
        <v>0</v>
      </c>
      <c r="H15091">
        <v>0</v>
      </c>
      <c r="I15091">
        <v>0</v>
      </c>
    </row>
    <row r="15092" spans="1:9" x14ac:dyDescent="0.25">
      <c r="A15092" t="s">
        <v>728</v>
      </c>
      <c r="B15092">
        <v>45172</v>
      </c>
      <c r="C15092" s="593">
        <v>7.2499999999999995E-2</v>
      </c>
      <c r="D15092" t="s">
        <v>5020</v>
      </c>
      <c r="E15092">
        <v>5.7500000000000002E-2</v>
      </c>
      <c r="F15092">
        <v>1.4999999999999999E-2</v>
      </c>
      <c r="G15092">
        <v>0</v>
      </c>
      <c r="H15092">
        <v>0</v>
      </c>
      <c r="I15092">
        <v>0</v>
      </c>
    </row>
    <row r="15093" spans="1:9" x14ac:dyDescent="0.25">
      <c r="A15093" t="s">
        <v>728</v>
      </c>
      <c r="B15093">
        <v>45174</v>
      </c>
      <c r="C15093" s="593">
        <v>7.8E-2</v>
      </c>
      <c r="D15093" t="s">
        <v>5003</v>
      </c>
      <c r="E15093">
        <v>5.7500000000000002E-2</v>
      </c>
      <c r="F15093">
        <v>2.0499E-2</v>
      </c>
      <c r="G15093">
        <v>0</v>
      </c>
      <c r="H15093">
        <v>0</v>
      </c>
      <c r="I15093">
        <v>0</v>
      </c>
    </row>
    <row r="15094" spans="1:9" x14ac:dyDescent="0.25">
      <c r="A15094" t="s">
        <v>728</v>
      </c>
      <c r="B15094">
        <v>45176</v>
      </c>
      <c r="C15094" s="593">
        <v>7.2499999999999995E-2</v>
      </c>
      <c r="D15094" t="s">
        <v>5002</v>
      </c>
      <c r="E15094">
        <v>5.7500000000000002E-2</v>
      </c>
      <c r="F15094">
        <v>1.4999999999999999E-2</v>
      </c>
      <c r="G15094">
        <v>0</v>
      </c>
      <c r="H15094">
        <v>0</v>
      </c>
      <c r="I15094">
        <v>0</v>
      </c>
    </row>
    <row r="15095" spans="1:9" x14ac:dyDescent="0.25">
      <c r="A15095" t="s">
        <v>728</v>
      </c>
      <c r="B15095">
        <v>45177</v>
      </c>
      <c r="C15095" s="593">
        <v>7.2499999999999995E-2</v>
      </c>
      <c r="D15095" t="s">
        <v>1297</v>
      </c>
      <c r="E15095">
        <v>5.7500000000000002E-2</v>
      </c>
      <c r="F15095">
        <v>1.4999999999999999E-2</v>
      </c>
      <c r="G15095">
        <v>0</v>
      </c>
      <c r="H15095">
        <v>0</v>
      </c>
      <c r="I15095">
        <v>0</v>
      </c>
    </row>
    <row r="15096" spans="1:9" x14ac:dyDescent="0.25">
      <c r="A15096" t="s">
        <v>728</v>
      </c>
      <c r="B15096">
        <v>45201</v>
      </c>
      <c r="C15096" s="593">
        <v>7.8E-2</v>
      </c>
      <c r="D15096" t="s">
        <v>5021</v>
      </c>
      <c r="E15096">
        <v>5.7500000000000002E-2</v>
      </c>
      <c r="F15096">
        <v>2.0499E-2</v>
      </c>
      <c r="G15096">
        <v>0</v>
      </c>
      <c r="H15096">
        <v>0</v>
      </c>
      <c r="I15096">
        <v>0</v>
      </c>
    </row>
    <row r="15097" spans="1:9" x14ac:dyDescent="0.25">
      <c r="A15097" t="s">
        <v>728</v>
      </c>
      <c r="B15097">
        <v>45202</v>
      </c>
      <c r="C15097" s="593">
        <v>7.8E-2</v>
      </c>
      <c r="D15097" t="s">
        <v>5021</v>
      </c>
      <c r="E15097">
        <v>5.7500000000000002E-2</v>
      </c>
      <c r="F15097">
        <v>2.0499E-2</v>
      </c>
      <c r="G15097">
        <v>0</v>
      </c>
      <c r="H15097">
        <v>0</v>
      </c>
      <c r="I15097">
        <v>0</v>
      </c>
    </row>
    <row r="15098" spans="1:9" x14ac:dyDescent="0.25">
      <c r="A15098" t="s">
        <v>728</v>
      </c>
      <c r="B15098">
        <v>45203</v>
      </c>
      <c r="C15098" s="593">
        <v>7.8E-2</v>
      </c>
      <c r="D15098" t="s">
        <v>5021</v>
      </c>
      <c r="E15098">
        <v>5.7500000000000002E-2</v>
      </c>
      <c r="F15098">
        <v>2.0499E-2</v>
      </c>
      <c r="G15098">
        <v>0</v>
      </c>
      <c r="H15098">
        <v>0</v>
      </c>
      <c r="I15098">
        <v>0</v>
      </c>
    </row>
    <row r="15099" spans="1:9" x14ac:dyDescent="0.25">
      <c r="A15099" t="s">
        <v>728</v>
      </c>
      <c r="B15099">
        <v>45204</v>
      </c>
      <c r="C15099" s="593">
        <v>7.8E-2</v>
      </c>
      <c r="D15099" t="s">
        <v>5021</v>
      </c>
      <c r="E15099">
        <v>5.7500000000000002E-2</v>
      </c>
      <c r="F15099">
        <v>2.0499E-2</v>
      </c>
      <c r="G15099">
        <v>0</v>
      </c>
      <c r="H15099">
        <v>0</v>
      </c>
      <c r="I15099">
        <v>0</v>
      </c>
    </row>
    <row r="15100" spans="1:9" x14ac:dyDescent="0.25">
      <c r="A15100" t="s">
        <v>728</v>
      </c>
      <c r="B15100">
        <v>45205</v>
      </c>
      <c r="C15100" s="593">
        <v>7.8E-2</v>
      </c>
      <c r="D15100" t="s">
        <v>5021</v>
      </c>
      <c r="E15100">
        <v>5.7500000000000002E-2</v>
      </c>
      <c r="F15100">
        <v>2.0499E-2</v>
      </c>
      <c r="G15100">
        <v>0</v>
      </c>
      <c r="H15100">
        <v>0</v>
      </c>
      <c r="I15100">
        <v>0</v>
      </c>
    </row>
    <row r="15101" spans="1:9" x14ac:dyDescent="0.25">
      <c r="A15101" t="s">
        <v>728</v>
      </c>
      <c r="B15101">
        <v>45206</v>
      </c>
      <c r="C15101" s="593">
        <v>7.8E-2</v>
      </c>
      <c r="D15101" t="s">
        <v>5021</v>
      </c>
      <c r="E15101">
        <v>5.7500000000000002E-2</v>
      </c>
      <c r="F15101">
        <v>2.0499E-2</v>
      </c>
      <c r="G15101">
        <v>0</v>
      </c>
      <c r="H15101">
        <v>0</v>
      </c>
      <c r="I15101">
        <v>0</v>
      </c>
    </row>
    <row r="15102" spans="1:9" x14ac:dyDescent="0.25">
      <c r="A15102" t="s">
        <v>728</v>
      </c>
      <c r="B15102">
        <v>45207</v>
      </c>
      <c r="C15102" s="593">
        <v>7.8E-2</v>
      </c>
      <c r="D15102" t="s">
        <v>5021</v>
      </c>
      <c r="E15102">
        <v>5.7500000000000002E-2</v>
      </c>
      <c r="F15102">
        <v>2.0499E-2</v>
      </c>
      <c r="G15102">
        <v>0</v>
      </c>
      <c r="H15102">
        <v>0</v>
      </c>
      <c r="I15102">
        <v>0</v>
      </c>
    </row>
    <row r="15103" spans="1:9" x14ac:dyDescent="0.25">
      <c r="A15103" t="s">
        <v>728</v>
      </c>
      <c r="B15103">
        <v>45208</v>
      </c>
      <c r="C15103" s="593">
        <v>7.8E-2</v>
      </c>
      <c r="D15103" t="s">
        <v>5021</v>
      </c>
      <c r="E15103">
        <v>5.7500000000000002E-2</v>
      </c>
      <c r="F15103">
        <v>2.0499E-2</v>
      </c>
      <c r="G15103">
        <v>0</v>
      </c>
      <c r="H15103">
        <v>0</v>
      </c>
      <c r="I15103">
        <v>0</v>
      </c>
    </row>
    <row r="15104" spans="1:9" x14ac:dyDescent="0.25">
      <c r="A15104" t="s">
        <v>728</v>
      </c>
      <c r="B15104">
        <v>45209</v>
      </c>
      <c r="C15104" s="593">
        <v>7.8E-2</v>
      </c>
      <c r="D15104" t="s">
        <v>5021</v>
      </c>
      <c r="E15104">
        <v>5.7500000000000002E-2</v>
      </c>
      <c r="F15104">
        <v>2.0499E-2</v>
      </c>
      <c r="G15104">
        <v>0</v>
      </c>
      <c r="H15104">
        <v>0</v>
      </c>
      <c r="I15104">
        <v>0</v>
      </c>
    </row>
    <row r="15105" spans="1:9" x14ac:dyDescent="0.25">
      <c r="A15105" t="s">
        <v>728</v>
      </c>
      <c r="B15105">
        <v>45211</v>
      </c>
      <c r="C15105" s="593">
        <v>7.8E-2</v>
      </c>
      <c r="D15105" t="s">
        <v>2999</v>
      </c>
      <c r="E15105">
        <v>5.7500000000000002E-2</v>
      </c>
      <c r="F15105">
        <v>2.0499E-2</v>
      </c>
      <c r="G15105">
        <v>0</v>
      </c>
      <c r="H15105">
        <v>0</v>
      </c>
      <c r="I15105">
        <v>0</v>
      </c>
    </row>
    <row r="15106" spans="1:9" x14ac:dyDescent="0.25">
      <c r="A15106" t="s">
        <v>728</v>
      </c>
      <c r="B15106">
        <v>45212</v>
      </c>
      <c r="C15106" s="593">
        <v>7.8E-2</v>
      </c>
      <c r="D15106" t="s">
        <v>5021</v>
      </c>
      <c r="E15106">
        <v>5.7500000000000002E-2</v>
      </c>
      <c r="F15106">
        <v>2.0499E-2</v>
      </c>
      <c r="G15106">
        <v>0</v>
      </c>
      <c r="H15106">
        <v>0</v>
      </c>
      <c r="I15106">
        <v>0</v>
      </c>
    </row>
    <row r="15107" spans="1:9" x14ac:dyDescent="0.25">
      <c r="A15107" t="s">
        <v>728</v>
      </c>
      <c r="B15107">
        <v>45213</v>
      </c>
      <c r="C15107" s="593">
        <v>7.8E-2</v>
      </c>
      <c r="D15107" t="s">
        <v>5022</v>
      </c>
      <c r="E15107">
        <v>5.7500000000000002E-2</v>
      </c>
      <c r="F15107">
        <v>2.0499E-2</v>
      </c>
      <c r="G15107">
        <v>0</v>
      </c>
      <c r="H15107">
        <v>0</v>
      </c>
      <c r="I15107">
        <v>0</v>
      </c>
    </row>
    <row r="15108" spans="1:9" x14ac:dyDescent="0.25">
      <c r="A15108" t="s">
        <v>728</v>
      </c>
      <c r="B15108">
        <v>45214</v>
      </c>
      <c r="C15108" s="593">
        <v>7.8E-2</v>
      </c>
      <c r="D15108" t="s">
        <v>5021</v>
      </c>
      <c r="E15108">
        <v>5.7500000000000002E-2</v>
      </c>
      <c r="F15108">
        <v>2.0499E-2</v>
      </c>
      <c r="G15108">
        <v>0</v>
      </c>
      <c r="H15108">
        <v>0</v>
      </c>
      <c r="I15108">
        <v>0</v>
      </c>
    </row>
    <row r="15109" spans="1:9" x14ac:dyDescent="0.25">
      <c r="A15109" t="s">
        <v>728</v>
      </c>
      <c r="B15109">
        <v>45215</v>
      </c>
      <c r="C15109" s="593">
        <v>7.8E-2</v>
      </c>
      <c r="D15109" t="s">
        <v>3034</v>
      </c>
      <c r="E15109">
        <v>5.7500000000000002E-2</v>
      </c>
      <c r="F15109">
        <v>2.0499E-2</v>
      </c>
      <c r="G15109">
        <v>0</v>
      </c>
      <c r="H15109">
        <v>0</v>
      </c>
      <c r="I15109">
        <v>0</v>
      </c>
    </row>
    <row r="15110" spans="1:9" x14ac:dyDescent="0.25">
      <c r="A15110" t="s">
        <v>728</v>
      </c>
      <c r="B15110">
        <v>45216</v>
      </c>
      <c r="C15110" s="593">
        <v>7.8E-2</v>
      </c>
      <c r="D15110" t="s">
        <v>5021</v>
      </c>
      <c r="E15110">
        <v>5.7500000000000002E-2</v>
      </c>
      <c r="F15110">
        <v>2.0499E-2</v>
      </c>
      <c r="G15110">
        <v>0</v>
      </c>
      <c r="H15110">
        <v>0</v>
      </c>
      <c r="I15110">
        <v>0</v>
      </c>
    </row>
    <row r="15111" spans="1:9" x14ac:dyDescent="0.25">
      <c r="A15111" t="s">
        <v>728</v>
      </c>
      <c r="B15111">
        <v>45217</v>
      </c>
      <c r="C15111" s="593">
        <v>7.8E-2</v>
      </c>
      <c r="D15111" t="s">
        <v>5021</v>
      </c>
      <c r="E15111">
        <v>5.7500000000000002E-2</v>
      </c>
      <c r="F15111">
        <v>2.0499E-2</v>
      </c>
      <c r="G15111">
        <v>0</v>
      </c>
      <c r="H15111">
        <v>0</v>
      </c>
      <c r="I15111">
        <v>0</v>
      </c>
    </row>
    <row r="15112" spans="1:9" x14ac:dyDescent="0.25">
      <c r="A15112" t="s">
        <v>728</v>
      </c>
      <c r="B15112">
        <v>45218</v>
      </c>
      <c r="C15112" s="593">
        <v>7.8E-2</v>
      </c>
      <c r="D15112" t="s">
        <v>5023</v>
      </c>
      <c r="E15112">
        <v>5.7500000000000002E-2</v>
      </c>
      <c r="F15112">
        <v>2.0499E-2</v>
      </c>
      <c r="G15112">
        <v>0</v>
      </c>
      <c r="H15112">
        <v>0</v>
      </c>
      <c r="I15112">
        <v>0</v>
      </c>
    </row>
    <row r="15113" spans="1:9" x14ac:dyDescent="0.25">
      <c r="A15113" t="s">
        <v>728</v>
      </c>
      <c r="B15113">
        <v>45219</v>
      </c>
      <c r="C15113" s="593">
        <v>7.8E-2</v>
      </c>
      <c r="D15113" t="s">
        <v>5021</v>
      </c>
      <c r="E15113">
        <v>5.7500000000000002E-2</v>
      </c>
      <c r="F15113">
        <v>2.0499E-2</v>
      </c>
      <c r="G15113">
        <v>0</v>
      </c>
      <c r="H15113">
        <v>0</v>
      </c>
      <c r="I15113">
        <v>0</v>
      </c>
    </row>
    <row r="15114" spans="1:9" x14ac:dyDescent="0.25">
      <c r="A15114" t="s">
        <v>728</v>
      </c>
      <c r="B15114">
        <v>45220</v>
      </c>
      <c r="C15114" s="593">
        <v>7.8E-2</v>
      </c>
      <c r="D15114" t="s">
        <v>5021</v>
      </c>
      <c r="E15114">
        <v>5.7500000000000002E-2</v>
      </c>
      <c r="F15114">
        <v>2.0499E-2</v>
      </c>
      <c r="G15114">
        <v>0</v>
      </c>
      <c r="H15114">
        <v>0</v>
      </c>
      <c r="I15114">
        <v>0</v>
      </c>
    </row>
    <row r="15115" spans="1:9" x14ac:dyDescent="0.25">
      <c r="A15115" t="s">
        <v>728</v>
      </c>
      <c r="B15115">
        <v>45221</v>
      </c>
      <c r="C15115" s="593">
        <v>7.8E-2</v>
      </c>
      <c r="D15115" t="s">
        <v>5021</v>
      </c>
      <c r="E15115">
        <v>5.7500000000000002E-2</v>
      </c>
      <c r="F15115">
        <v>2.0499E-2</v>
      </c>
      <c r="G15115">
        <v>0</v>
      </c>
      <c r="H15115">
        <v>0</v>
      </c>
      <c r="I15115">
        <v>0</v>
      </c>
    </row>
    <row r="15116" spans="1:9" x14ac:dyDescent="0.25">
      <c r="A15116" t="s">
        <v>728</v>
      </c>
      <c r="B15116">
        <v>45222</v>
      </c>
      <c r="C15116" s="593">
        <v>7.8E-2</v>
      </c>
      <c r="D15116" t="s">
        <v>5021</v>
      </c>
      <c r="E15116">
        <v>5.7500000000000002E-2</v>
      </c>
      <c r="F15116">
        <v>2.0499E-2</v>
      </c>
      <c r="G15116">
        <v>0</v>
      </c>
      <c r="H15116">
        <v>0</v>
      </c>
      <c r="I15116">
        <v>0</v>
      </c>
    </row>
    <row r="15117" spans="1:9" x14ac:dyDescent="0.25">
      <c r="A15117" t="s">
        <v>728</v>
      </c>
      <c r="B15117">
        <v>45223</v>
      </c>
      <c r="C15117" s="593">
        <v>7.8E-2</v>
      </c>
      <c r="D15117" t="s">
        <v>2999</v>
      </c>
      <c r="E15117">
        <v>5.7500000000000002E-2</v>
      </c>
      <c r="F15117">
        <v>2.0499E-2</v>
      </c>
      <c r="G15117">
        <v>0</v>
      </c>
      <c r="H15117">
        <v>0</v>
      </c>
      <c r="I15117">
        <v>0</v>
      </c>
    </row>
    <row r="15118" spans="1:9" x14ac:dyDescent="0.25">
      <c r="A15118" t="s">
        <v>728</v>
      </c>
      <c r="B15118">
        <v>45224</v>
      </c>
      <c r="C15118" s="593">
        <v>7.8E-2</v>
      </c>
      <c r="D15118" t="s">
        <v>5021</v>
      </c>
      <c r="E15118">
        <v>5.7500000000000002E-2</v>
      </c>
      <c r="F15118">
        <v>2.0499E-2</v>
      </c>
      <c r="G15118">
        <v>0</v>
      </c>
      <c r="H15118">
        <v>0</v>
      </c>
      <c r="I15118">
        <v>0</v>
      </c>
    </row>
    <row r="15119" spans="1:9" x14ac:dyDescent="0.25">
      <c r="A15119" t="s">
        <v>728</v>
      </c>
      <c r="B15119">
        <v>45225</v>
      </c>
      <c r="C15119" s="593">
        <v>7.8E-2</v>
      </c>
      <c r="D15119" t="s">
        <v>5021</v>
      </c>
      <c r="E15119">
        <v>5.7500000000000002E-2</v>
      </c>
      <c r="F15119">
        <v>2.0499E-2</v>
      </c>
      <c r="G15119">
        <v>0</v>
      </c>
      <c r="H15119">
        <v>0</v>
      </c>
      <c r="I15119">
        <v>0</v>
      </c>
    </row>
    <row r="15120" spans="1:9" x14ac:dyDescent="0.25">
      <c r="A15120" t="s">
        <v>728</v>
      </c>
      <c r="B15120">
        <v>45226</v>
      </c>
      <c r="C15120" s="593">
        <v>7.8E-2</v>
      </c>
      <c r="D15120" t="s">
        <v>5021</v>
      </c>
      <c r="E15120">
        <v>5.7500000000000002E-2</v>
      </c>
      <c r="F15120">
        <v>2.0499E-2</v>
      </c>
      <c r="G15120">
        <v>0</v>
      </c>
      <c r="H15120">
        <v>0</v>
      </c>
      <c r="I15120">
        <v>0</v>
      </c>
    </row>
    <row r="15121" spans="1:9" x14ac:dyDescent="0.25">
      <c r="A15121" t="s">
        <v>728</v>
      </c>
      <c r="B15121">
        <v>45227</v>
      </c>
      <c r="C15121" s="593">
        <v>7.8E-2</v>
      </c>
      <c r="D15121" t="s">
        <v>5021</v>
      </c>
      <c r="E15121">
        <v>5.7500000000000002E-2</v>
      </c>
      <c r="F15121">
        <v>2.0499E-2</v>
      </c>
      <c r="G15121">
        <v>0</v>
      </c>
      <c r="H15121">
        <v>0</v>
      </c>
      <c r="I15121">
        <v>0</v>
      </c>
    </row>
    <row r="15122" spans="1:9" x14ac:dyDescent="0.25">
      <c r="A15122" t="s">
        <v>728</v>
      </c>
      <c r="B15122">
        <v>45229</v>
      </c>
      <c r="C15122" s="593">
        <v>7.8E-2</v>
      </c>
      <c r="D15122" t="s">
        <v>3034</v>
      </c>
      <c r="E15122">
        <v>5.7500000000000002E-2</v>
      </c>
      <c r="F15122">
        <v>2.0499E-2</v>
      </c>
      <c r="G15122">
        <v>0</v>
      </c>
      <c r="H15122">
        <v>0</v>
      </c>
      <c r="I15122">
        <v>0</v>
      </c>
    </row>
    <row r="15123" spans="1:9" x14ac:dyDescent="0.25">
      <c r="A15123" t="s">
        <v>728</v>
      </c>
      <c r="B15123">
        <v>45230</v>
      </c>
      <c r="C15123" s="593">
        <v>7.8E-2</v>
      </c>
      <c r="D15123" t="s">
        <v>5021</v>
      </c>
      <c r="E15123">
        <v>5.7500000000000002E-2</v>
      </c>
      <c r="F15123">
        <v>2.0499E-2</v>
      </c>
      <c r="G15123">
        <v>0</v>
      </c>
      <c r="H15123">
        <v>0</v>
      </c>
      <c r="I15123">
        <v>0</v>
      </c>
    </row>
    <row r="15124" spans="1:9" x14ac:dyDescent="0.25">
      <c r="A15124" t="s">
        <v>728</v>
      </c>
      <c r="B15124">
        <v>45231</v>
      </c>
      <c r="C15124" s="593">
        <v>7.8E-2</v>
      </c>
      <c r="D15124" t="s">
        <v>2999</v>
      </c>
      <c r="E15124">
        <v>5.7500000000000002E-2</v>
      </c>
      <c r="F15124">
        <v>2.0499E-2</v>
      </c>
      <c r="G15124">
        <v>0</v>
      </c>
      <c r="H15124">
        <v>0</v>
      </c>
      <c r="I15124">
        <v>0</v>
      </c>
    </row>
    <row r="15125" spans="1:9" x14ac:dyDescent="0.25">
      <c r="A15125" t="s">
        <v>728</v>
      </c>
      <c r="B15125">
        <v>45232</v>
      </c>
      <c r="C15125" s="593">
        <v>7.8E-2</v>
      </c>
      <c r="D15125" t="s">
        <v>5021</v>
      </c>
      <c r="E15125">
        <v>5.7500000000000002E-2</v>
      </c>
      <c r="F15125">
        <v>2.0499E-2</v>
      </c>
      <c r="G15125">
        <v>0</v>
      </c>
      <c r="H15125">
        <v>0</v>
      </c>
      <c r="I15125">
        <v>0</v>
      </c>
    </row>
    <row r="15126" spans="1:9" x14ac:dyDescent="0.25">
      <c r="A15126" t="s">
        <v>728</v>
      </c>
      <c r="B15126">
        <v>45233</v>
      </c>
      <c r="C15126" s="593">
        <v>7.8E-2</v>
      </c>
      <c r="D15126" t="s">
        <v>2999</v>
      </c>
      <c r="E15126">
        <v>5.7500000000000002E-2</v>
      </c>
      <c r="F15126">
        <v>2.0499E-2</v>
      </c>
      <c r="G15126">
        <v>0</v>
      </c>
      <c r="H15126">
        <v>0</v>
      </c>
      <c r="I15126">
        <v>0</v>
      </c>
    </row>
    <row r="15127" spans="1:9" x14ac:dyDescent="0.25">
      <c r="A15127" t="s">
        <v>728</v>
      </c>
      <c r="B15127">
        <v>45234</v>
      </c>
      <c r="C15127" s="593">
        <v>7.8E-2</v>
      </c>
      <c r="D15127" t="s">
        <v>5021</v>
      </c>
      <c r="E15127">
        <v>5.7500000000000002E-2</v>
      </c>
      <c r="F15127">
        <v>2.0499E-2</v>
      </c>
      <c r="G15127">
        <v>0</v>
      </c>
      <c r="H15127">
        <v>0</v>
      </c>
      <c r="I15127">
        <v>0</v>
      </c>
    </row>
    <row r="15128" spans="1:9" x14ac:dyDescent="0.25">
      <c r="A15128" t="s">
        <v>728</v>
      </c>
      <c r="B15128">
        <v>45235</v>
      </c>
      <c r="C15128" s="593">
        <v>7.8E-2</v>
      </c>
      <c r="D15128" t="s">
        <v>5001</v>
      </c>
      <c r="E15128">
        <v>5.7500000000000002E-2</v>
      </c>
      <c r="F15128">
        <v>2.0499E-2</v>
      </c>
      <c r="G15128">
        <v>0</v>
      </c>
      <c r="H15128">
        <v>0</v>
      </c>
      <c r="I15128">
        <v>0</v>
      </c>
    </row>
    <row r="15129" spans="1:9" x14ac:dyDescent="0.25">
      <c r="A15129" t="s">
        <v>728</v>
      </c>
      <c r="B15129">
        <v>45236</v>
      </c>
      <c r="C15129" s="593">
        <v>7.8E-2</v>
      </c>
      <c r="D15129" t="s">
        <v>5022</v>
      </c>
      <c r="E15129">
        <v>5.7500000000000002E-2</v>
      </c>
      <c r="F15129">
        <v>2.0499E-2</v>
      </c>
      <c r="G15129">
        <v>0</v>
      </c>
      <c r="H15129">
        <v>0</v>
      </c>
      <c r="I15129">
        <v>0</v>
      </c>
    </row>
    <row r="15130" spans="1:9" x14ac:dyDescent="0.25">
      <c r="A15130" t="s">
        <v>728</v>
      </c>
      <c r="B15130">
        <v>45237</v>
      </c>
      <c r="C15130" s="593">
        <v>7.8E-2</v>
      </c>
      <c r="D15130" t="s">
        <v>5022</v>
      </c>
      <c r="E15130">
        <v>5.7500000000000002E-2</v>
      </c>
      <c r="F15130">
        <v>2.0499E-2</v>
      </c>
      <c r="G15130">
        <v>0</v>
      </c>
      <c r="H15130">
        <v>0</v>
      </c>
      <c r="I15130">
        <v>0</v>
      </c>
    </row>
    <row r="15131" spans="1:9" x14ac:dyDescent="0.25">
      <c r="A15131" t="s">
        <v>728</v>
      </c>
      <c r="B15131">
        <v>45238</v>
      </c>
      <c r="C15131" s="593">
        <v>7.8E-2</v>
      </c>
      <c r="D15131" t="s">
        <v>2999</v>
      </c>
      <c r="E15131">
        <v>5.7500000000000002E-2</v>
      </c>
      <c r="F15131">
        <v>2.0499E-2</v>
      </c>
      <c r="G15131">
        <v>0</v>
      </c>
      <c r="H15131">
        <v>0</v>
      </c>
      <c r="I15131">
        <v>0</v>
      </c>
    </row>
    <row r="15132" spans="1:9" x14ac:dyDescent="0.25">
      <c r="A15132" t="s">
        <v>728</v>
      </c>
      <c r="B15132">
        <v>45239</v>
      </c>
      <c r="C15132" s="593">
        <v>7.8E-2</v>
      </c>
      <c r="D15132" t="s">
        <v>2999</v>
      </c>
      <c r="E15132">
        <v>5.7500000000000002E-2</v>
      </c>
      <c r="F15132">
        <v>2.0499E-2</v>
      </c>
      <c r="G15132">
        <v>0</v>
      </c>
      <c r="H15132">
        <v>0</v>
      </c>
      <c r="I15132">
        <v>0</v>
      </c>
    </row>
    <row r="15133" spans="1:9" x14ac:dyDescent="0.25">
      <c r="A15133" t="s">
        <v>728</v>
      </c>
      <c r="B15133">
        <v>45240</v>
      </c>
      <c r="C15133" s="593">
        <v>7.8E-2</v>
      </c>
      <c r="D15133" t="s">
        <v>2999</v>
      </c>
      <c r="E15133">
        <v>5.7500000000000002E-2</v>
      </c>
      <c r="F15133">
        <v>2.0499E-2</v>
      </c>
      <c r="G15133">
        <v>0</v>
      </c>
      <c r="H15133">
        <v>0</v>
      </c>
      <c r="I15133">
        <v>0</v>
      </c>
    </row>
    <row r="15134" spans="1:9" x14ac:dyDescent="0.25">
      <c r="A15134" t="s">
        <v>728</v>
      </c>
      <c r="B15134">
        <v>45241</v>
      </c>
      <c r="C15134" s="593">
        <v>7.8E-2</v>
      </c>
      <c r="D15134" t="s">
        <v>5024</v>
      </c>
      <c r="E15134">
        <v>5.7500000000000002E-2</v>
      </c>
      <c r="F15134">
        <v>2.0499E-2</v>
      </c>
      <c r="G15134">
        <v>0</v>
      </c>
      <c r="H15134">
        <v>0</v>
      </c>
      <c r="I15134">
        <v>0</v>
      </c>
    </row>
    <row r="15135" spans="1:9" x14ac:dyDescent="0.25">
      <c r="A15135" t="s">
        <v>728</v>
      </c>
      <c r="B15135">
        <v>45242</v>
      </c>
      <c r="C15135" s="593">
        <v>7.8E-2</v>
      </c>
      <c r="D15135" t="s">
        <v>5003</v>
      </c>
      <c r="E15135">
        <v>5.7500000000000002E-2</v>
      </c>
      <c r="F15135">
        <v>2.0499E-2</v>
      </c>
      <c r="G15135">
        <v>0</v>
      </c>
      <c r="H15135">
        <v>0</v>
      </c>
      <c r="I15135">
        <v>0</v>
      </c>
    </row>
    <row r="15136" spans="1:9" x14ac:dyDescent="0.25">
      <c r="A15136" t="s">
        <v>728</v>
      </c>
      <c r="B15136">
        <v>45243</v>
      </c>
      <c r="C15136" s="593">
        <v>7.8E-2</v>
      </c>
      <c r="D15136" t="s">
        <v>5003</v>
      </c>
      <c r="E15136">
        <v>5.7500000000000002E-2</v>
      </c>
      <c r="F15136">
        <v>2.0499E-2</v>
      </c>
      <c r="G15136">
        <v>0</v>
      </c>
      <c r="H15136">
        <v>0</v>
      </c>
      <c r="I15136">
        <v>0</v>
      </c>
    </row>
    <row r="15137" spans="1:9" x14ac:dyDescent="0.25">
      <c r="A15137" t="s">
        <v>728</v>
      </c>
      <c r="B15137">
        <v>45244</v>
      </c>
      <c r="C15137" s="593">
        <v>7.8E-2</v>
      </c>
      <c r="D15137" t="s">
        <v>5025</v>
      </c>
      <c r="E15137">
        <v>5.7500000000000002E-2</v>
      </c>
      <c r="F15137">
        <v>2.0499E-2</v>
      </c>
      <c r="G15137">
        <v>0</v>
      </c>
      <c r="H15137">
        <v>0</v>
      </c>
      <c r="I15137">
        <v>0</v>
      </c>
    </row>
    <row r="15138" spans="1:9" x14ac:dyDescent="0.25">
      <c r="A15138" t="s">
        <v>728</v>
      </c>
      <c r="B15138">
        <v>45245</v>
      </c>
      <c r="C15138" s="593">
        <v>6.7500000000000004E-2</v>
      </c>
      <c r="D15138" t="s">
        <v>2609</v>
      </c>
      <c r="E15138">
        <v>5.7500000000000002E-2</v>
      </c>
      <c r="F15138">
        <v>0.01</v>
      </c>
      <c r="G15138">
        <v>0</v>
      </c>
      <c r="H15138">
        <v>0</v>
      </c>
      <c r="I15138">
        <v>0</v>
      </c>
    </row>
    <row r="15139" spans="1:9" x14ac:dyDescent="0.25">
      <c r="A15139" t="s">
        <v>728</v>
      </c>
      <c r="B15139">
        <v>45246</v>
      </c>
      <c r="C15139" s="593">
        <v>7.8E-2</v>
      </c>
      <c r="D15139" t="s">
        <v>5021</v>
      </c>
      <c r="E15139">
        <v>5.7500000000000002E-2</v>
      </c>
      <c r="F15139">
        <v>2.0499E-2</v>
      </c>
      <c r="G15139">
        <v>0</v>
      </c>
      <c r="H15139">
        <v>0</v>
      </c>
      <c r="I15139">
        <v>0</v>
      </c>
    </row>
    <row r="15140" spans="1:9" x14ac:dyDescent="0.25">
      <c r="A15140" t="s">
        <v>728</v>
      </c>
      <c r="B15140">
        <v>45247</v>
      </c>
      <c r="C15140" s="593">
        <v>7.8E-2</v>
      </c>
      <c r="D15140" t="s">
        <v>2999</v>
      </c>
      <c r="E15140">
        <v>5.7500000000000002E-2</v>
      </c>
      <c r="F15140">
        <v>2.0499E-2</v>
      </c>
      <c r="G15140">
        <v>0</v>
      </c>
      <c r="H15140">
        <v>0</v>
      </c>
      <c r="I15140">
        <v>0</v>
      </c>
    </row>
    <row r="15141" spans="1:9" x14ac:dyDescent="0.25">
      <c r="A15141" t="s">
        <v>728</v>
      </c>
      <c r="B15141">
        <v>45248</v>
      </c>
      <c r="C15141" s="593">
        <v>7.8E-2</v>
      </c>
      <c r="D15141" t="s">
        <v>2999</v>
      </c>
      <c r="E15141">
        <v>5.7500000000000002E-2</v>
      </c>
      <c r="F15141">
        <v>2.0499E-2</v>
      </c>
      <c r="G15141">
        <v>0</v>
      </c>
      <c r="H15141">
        <v>0</v>
      </c>
      <c r="I15141">
        <v>0</v>
      </c>
    </row>
    <row r="15142" spans="1:9" x14ac:dyDescent="0.25">
      <c r="A15142" t="s">
        <v>728</v>
      </c>
      <c r="B15142">
        <v>45249</v>
      </c>
      <c r="C15142" s="593">
        <v>7.8E-2</v>
      </c>
      <c r="D15142" t="s">
        <v>2106</v>
      </c>
      <c r="E15142">
        <v>5.7500000000000002E-2</v>
      </c>
      <c r="F15142">
        <v>2.0499E-2</v>
      </c>
      <c r="G15142">
        <v>0</v>
      </c>
      <c r="H15142">
        <v>0</v>
      </c>
      <c r="I15142">
        <v>0</v>
      </c>
    </row>
    <row r="15143" spans="1:9" x14ac:dyDescent="0.25">
      <c r="A15143" t="s">
        <v>728</v>
      </c>
      <c r="B15143">
        <v>45250</v>
      </c>
      <c r="C15143" s="593">
        <v>7.8E-2</v>
      </c>
      <c r="D15143" t="s">
        <v>5021</v>
      </c>
      <c r="E15143">
        <v>5.7500000000000002E-2</v>
      </c>
      <c r="F15143">
        <v>2.0499E-2</v>
      </c>
      <c r="G15143">
        <v>0</v>
      </c>
      <c r="H15143">
        <v>0</v>
      </c>
      <c r="I15143">
        <v>0</v>
      </c>
    </row>
    <row r="15144" spans="1:9" x14ac:dyDescent="0.25">
      <c r="A15144" t="s">
        <v>728</v>
      </c>
      <c r="B15144">
        <v>45251</v>
      </c>
      <c r="C15144" s="593">
        <v>7.8E-2</v>
      </c>
      <c r="D15144" t="s">
        <v>2999</v>
      </c>
      <c r="E15144">
        <v>5.7500000000000002E-2</v>
      </c>
      <c r="F15144">
        <v>2.0499E-2</v>
      </c>
      <c r="G15144">
        <v>0</v>
      </c>
      <c r="H15144">
        <v>0</v>
      </c>
      <c r="I15144">
        <v>0</v>
      </c>
    </row>
    <row r="15145" spans="1:9" x14ac:dyDescent="0.25">
      <c r="A15145" t="s">
        <v>728</v>
      </c>
      <c r="B15145">
        <v>45252</v>
      </c>
      <c r="C15145" s="593">
        <v>7.8E-2</v>
      </c>
      <c r="D15145" t="s">
        <v>2999</v>
      </c>
      <c r="E15145">
        <v>5.7500000000000002E-2</v>
      </c>
      <c r="F15145">
        <v>2.0499E-2</v>
      </c>
      <c r="G15145">
        <v>0</v>
      </c>
      <c r="H15145">
        <v>0</v>
      </c>
      <c r="I15145">
        <v>0</v>
      </c>
    </row>
    <row r="15146" spans="1:9" x14ac:dyDescent="0.25">
      <c r="A15146" t="s">
        <v>728</v>
      </c>
      <c r="B15146">
        <v>45253</v>
      </c>
      <c r="C15146" s="593">
        <v>7.8E-2</v>
      </c>
      <c r="D15146" t="s">
        <v>2999</v>
      </c>
      <c r="E15146">
        <v>5.7500000000000002E-2</v>
      </c>
      <c r="F15146">
        <v>2.0499E-2</v>
      </c>
      <c r="G15146">
        <v>0</v>
      </c>
      <c r="H15146">
        <v>0</v>
      </c>
      <c r="I15146">
        <v>0</v>
      </c>
    </row>
    <row r="15147" spans="1:9" x14ac:dyDescent="0.25">
      <c r="A15147" t="s">
        <v>728</v>
      </c>
      <c r="B15147">
        <v>45254</v>
      </c>
      <c r="C15147" s="593">
        <v>7.8E-2</v>
      </c>
      <c r="D15147" t="s">
        <v>2999</v>
      </c>
      <c r="E15147">
        <v>5.7500000000000002E-2</v>
      </c>
      <c r="F15147">
        <v>2.0499E-2</v>
      </c>
      <c r="G15147">
        <v>0</v>
      </c>
      <c r="H15147">
        <v>0</v>
      </c>
      <c r="I15147">
        <v>0</v>
      </c>
    </row>
    <row r="15148" spans="1:9" x14ac:dyDescent="0.25">
      <c r="A15148" t="s">
        <v>728</v>
      </c>
      <c r="B15148">
        <v>45255</v>
      </c>
      <c r="C15148" s="593">
        <v>7.8E-2</v>
      </c>
      <c r="D15148" t="s">
        <v>2999</v>
      </c>
      <c r="E15148">
        <v>5.7500000000000002E-2</v>
      </c>
      <c r="F15148">
        <v>2.0499E-2</v>
      </c>
      <c r="G15148">
        <v>0</v>
      </c>
      <c r="H15148">
        <v>0</v>
      </c>
      <c r="I15148">
        <v>0</v>
      </c>
    </row>
    <row r="15149" spans="1:9" x14ac:dyDescent="0.25">
      <c r="A15149" t="s">
        <v>728</v>
      </c>
      <c r="B15149">
        <v>45258</v>
      </c>
      <c r="C15149" s="593">
        <v>7.8E-2</v>
      </c>
      <c r="D15149" t="s">
        <v>2999</v>
      </c>
      <c r="E15149">
        <v>5.7500000000000002E-2</v>
      </c>
      <c r="F15149">
        <v>2.0499E-2</v>
      </c>
      <c r="G15149">
        <v>0</v>
      </c>
      <c r="H15149">
        <v>0</v>
      </c>
      <c r="I15149">
        <v>0</v>
      </c>
    </row>
    <row r="15150" spans="1:9" x14ac:dyDescent="0.25">
      <c r="A15150" t="s">
        <v>728</v>
      </c>
      <c r="B15150">
        <v>45262</v>
      </c>
      <c r="C15150" s="593">
        <v>7.8E-2</v>
      </c>
      <c r="D15150" t="s">
        <v>5001</v>
      </c>
      <c r="E15150">
        <v>5.7500000000000002E-2</v>
      </c>
      <c r="F15150">
        <v>2.0499E-2</v>
      </c>
      <c r="G15150">
        <v>0</v>
      </c>
      <c r="H15150">
        <v>0</v>
      </c>
      <c r="I15150">
        <v>0</v>
      </c>
    </row>
    <row r="15151" spans="1:9" x14ac:dyDescent="0.25">
      <c r="A15151" t="s">
        <v>728</v>
      </c>
      <c r="B15151">
        <v>45263</v>
      </c>
      <c r="C15151" s="593">
        <v>7.8E-2</v>
      </c>
      <c r="D15151" t="s">
        <v>5021</v>
      </c>
      <c r="E15151">
        <v>5.7500000000000002E-2</v>
      </c>
      <c r="F15151">
        <v>2.0499E-2</v>
      </c>
      <c r="G15151">
        <v>0</v>
      </c>
      <c r="H15151">
        <v>0</v>
      </c>
      <c r="I15151">
        <v>0</v>
      </c>
    </row>
    <row r="15152" spans="1:9" x14ac:dyDescent="0.25">
      <c r="A15152" t="s">
        <v>728</v>
      </c>
      <c r="B15152">
        <v>45264</v>
      </c>
      <c r="C15152" s="593">
        <v>7.8E-2</v>
      </c>
      <c r="D15152" t="s">
        <v>5021</v>
      </c>
      <c r="E15152">
        <v>5.7500000000000002E-2</v>
      </c>
      <c r="F15152">
        <v>2.0499E-2</v>
      </c>
      <c r="G15152">
        <v>0</v>
      </c>
      <c r="H15152">
        <v>0</v>
      </c>
      <c r="I15152">
        <v>0</v>
      </c>
    </row>
    <row r="15153" spans="1:9" x14ac:dyDescent="0.25">
      <c r="A15153" t="s">
        <v>728</v>
      </c>
      <c r="B15153">
        <v>45267</v>
      </c>
      <c r="C15153" s="593">
        <v>7.8E-2</v>
      </c>
      <c r="D15153" t="s">
        <v>5021</v>
      </c>
      <c r="E15153">
        <v>5.7500000000000002E-2</v>
      </c>
      <c r="F15153">
        <v>2.0499E-2</v>
      </c>
      <c r="G15153">
        <v>0</v>
      </c>
      <c r="H15153">
        <v>0</v>
      </c>
      <c r="I15153">
        <v>0</v>
      </c>
    </row>
    <row r="15154" spans="1:9" x14ac:dyDescent="0.25">
      <c r="A15154" t="s">
        <v>728</v>
      </c>
      <c r="B15154">
        <v>45268</v>
      </c>
      <c r="C15154" s="593">
        <v>7.8E-2</v>
      </c>
      <c r="D15154" t="s">
        <v>5021</v>
      </c>
      <c r="E15154">
        <v>5.7500000000000002E-2</v>
      </c>
      <c r="F15154">
        <v>2.0499E-2</v>
      </c>
      <c r="G15154">
        <v>0</v>
      </c>
      <c r="H15154">
        <v>0</v>
      </c>
      <c r="I15154">
        <v>0</v>
      </c>
    </row>
    <row r="15155" spans="1:9" x14ac:dyDescent="0.25">
      <c r="A15155" t="s">
        <v>728</v>
      </c>
      <c r="B15155">
        <v>45269</v>
      </c>
      <c r="C15155" s="593">
        <v>7.8E-2</v>
      </c>
      <c r="D15155" t="s">
        <v>5021</v>
      </c>
      <c r="E15155">
        <v>5.7500000000000002E-2</v>
      </c>
      <c r="F15155">
        <v>2.0499E-2</v>
      </c>
      <c r="G15155">
        <v>0</v>
      </c>
      <c r="H15155">
        <v>0</v>
      </c>
      <c r="I15155">
        <v>0</v>
      </c>
    </row>
    <row r="15156" spans="1:9" x14ac:dyDescent="0.25">
      <c r="A15156" t="s">
        <v>728</v>
      </c>
      <c r="B15156">
        <v>45270</v>
      </c>
      <c r="C15156" s="593">
        <v>7.8E-2</v>
      </c>
      <c r="D15156" t="s">
        <v>5021</v>
      </c>
      <c r="E15156">
        <v>5.7500000000000002E-2</v>
      </c>
      <c r="F15156">
        <v>2.0499E-2</v>
      </c>
      <c r="G15156">
        <v>0</v>
      </c>
      <c r="H15156">
        <v>0</v>
      </c>
      <c r="I15156">
        <v>0</v>
      </c>
    </row>
    <row r="15157" spans="1:9" x14ac:dyDescent="0.25">
      <c r="A15157" t="s">
        <v>728</v>
      </c>
      <c r="B15157">
        <v>45271</v>
      </c>
      <c r="C15157" s="593">
        <v>7.8E-2</v>
      </c>
      <c r="D15157" t="s">
        <v>5021</v>
      </c>
      <c r="E15157">
        <v>5.7500000000000002E-2</v>
      </c>
      <c r="F15157">
        <v>2.0499E-2</v>
      </c>
      <c r="G15157">
        <v>0</v>
      </c>
      <c r="H15157">
        <v>0</v>
      </c>
      <c r="I15157">
        <v>0</v>
      </c>
    </row>
    <row r="15158" spans="1:9" x14ac:dyDescent="0.25">
      <c r="A15158" t="s">
        <v>728</v>
      </c>
      <c r="B15158">
        <v>45273</v>
      </c>
      <c r="C15158" s="593">
        <v>7.8E-2</v>
      </c>
      <c r="D15158" t="s">
        <v>5021</v>
      </c>
      <c r="E15158">
        <v>5.7500000000000002E-2</v>
      </c>
      <c r="F15158">
        <v>2.0499E-2</v>
      </c>
      <c r="G15158">
        <v>0</v>
      </c>
      <c r="H15158">
        <v>0</v>
      </c>
      <c r="I15158">
        <v>0</v>
      </c>
    </row>
    <row r="15159" spans="1:9" x14ac:dyDescent="0.25">
      <c r="A15159" t="s">
        <v>728</v>
      </c>
      <c r="B15159">
        <v>45274</v>
      </c>
      <c r="C15159" s="593">
        <v>7.8E-2</v>
      </c>
      <c r="D15159" t="s">
        <v>5021</v>
      </c>
      <c r="E15159">
        <v>5.7500000000000002E-2</v>
      </c>
      <c r="F15159">
        <v>2.0499E-2</v>
      </c>
      <c r="G15159">
        <v>0</v>
      </c>
      <c r="H15159">
        <v>0</v>
      </c>
      <c r="I15159">
        <v>0</v>
      </c>
    </row>
    <row r="15160" spans="1:9" x14ac:dyDescent="0.25">
      <c r="A15160" t="s">
        <v>728</v>
      </c>
      <c r="B15160">
        <v>45277</v>
      </c>
      <c r="C15160" s="593">
        <v>7.8E-2</v>
      </c>
      <c r="D15160" t="s">
        <v>5021</v>
      </c>
      <c r="E15160">
        <v>5.7500000000000002E-2</v>
      </c>
      <c r="F15160">
        <v>2.0499E-2</v>
      </c>
      <c r="G15160">
        <v>0</v>
      </c>
      <c r="H15160">
        <v>0</v>
      </c>
      <c r="I15160">
        <v>0</v>
      </c>
    </row>
    <row r="15161" spans="1:9" x14ac:dyDescent="0.25">
      <c r="A15161" t="s">
        <v>728</v>
      </c>
      <c r="B15161">
        <v>45280</v>
      </c>
      <c r="C15161" s="593">
        <v>7.8E-2</v>
      </c>
      <c r="D15161" t="s">
        <v>5021</v>
      </c>
      <c r="E15161">
        <v>5.7500000000000002E-2</v>
      </c>
      <c r="F15161">
        <v>2.0499E-2</v>
      </c>
      <c r="G15161">
        <v>0</v>
      </c>
      <c r="H15161">
        <v>0</v>
      </c>
      <c r="I15161">
        <v>0</v>
      </c>
    </row>
    <row r="15162" spans="1:9" x14ac:dyDescent="0.25">
      <c r="A15162" t="s">
        <v>728</v>
      </c>
      <c r="B15162">
        <v>45296</v>
      </c>
      <c r="C15162" s="593">
        <v>7.8E-2</v>
      </c>
      <c r="D15162" t="s">
        <v>5021</v>
      </c>
      <c r="E15162">
        <v>5.7500000000000002E-2</v>
      </c>
      <c r="F15162">
        <v>2.0499E-2</v>
      </c>
      <c r="G15162">
        <v>0</v>
      </c>
      <c r="H15162">
        <v>0</v>
      </c>
      <c r="I15162">
        <v>0</v>
      </c>
    </row>
    <row r="15163" spans="1:9" x14ac:dyDescent="0.25">
      <c r="A15163" t="s">
        <v>728</v>
      </c>
      <c r="B15163">
        <v>45298</v>
      </c>
      <c r="C15163" s="593">
        <v>7.8E-2</v>
      </c>
      <c r="D15163" t="s">
        <v>5021</v>
      </c>
      <c r="E15163">
        <v>5.7500000000000002E-2</v>
      </c>
      <c r="F15163">
        <v>2.0499E-2</v>
      </c>
      <c r="G15163">
        <v>0</v>
      </c>
      <c r="H15163">
        <v>0</v>
      </c>
      <c r="I15163">
        <v>0</v>
      </c>
    </row>
    <row r="15164" spans="1:9" x14ac:dyDescent="0.25">
      <c r="A15164" t="s">
        <v>728</v>
      </c>
      <c r="B15164">
        <v>45299</v>
      </c>
      <c r="C15164" s="593">
        <v>7.8E-2</v>
      </c>
      <c r="D15164" t="s">
        <v>5021</v>
      </c>
      <c r="E15164">
        <v>5.7500000000000002E-2</v>
      </c>
      <c r="F15164">
        <v>2.0499E-2</v>
      </c>
      <c r="G15164">
        <v>0</v>
      </c>
      <c r="H15164">
        <v>0</v>
      </c>
      <c r="I15164">
        <v>0</v>
      </c>
    </row>
    <row r="15165" spans="1:9" x14ac:dyDescent="0.25">
      <c r="A15165" t="s">
        <v>728</v>
      </c>
      <c r="B15165">
        <v>45301</v>
      </c>
      <c r="C15165" s="593">
        <v>6.7500000000000004E-2</v>
      </c>
      <c r="D15165" t="s">
        <v>1411</v>
      </c>
      <c r="E15165">
        <v>5.7500000000000002E-2</v>
      </c>
      <c r="F15165">
        <v>0.01</v>
      </c>
      <c r="G15165">
        <v>0</v>
      </c>
      <c r="H15165">
        <v>0</v>
      </c>
      <c r="I15165">
        <v>0</v>
      </c>
    </row>
    <row r="15166" spans="1:9" x14ac:dyDescent="0.25">
      <c r="A15166" t="s">
        <v>728</v>
      </c>
      <c r="B15166">
        <v>45302</v>
      </c>
      <c r="C15166" s="593">
        <v>7.2499999999999995E-2</v>
      </c>
      <c r="D15166" t="s">
        <v>5026</v>
      </c>
      <c r="E15166">
        <v>5.7500000000000002E-2</v>
      </c>
      <c r="F15166">
        <v>1.4999999999999999E-2</v>
      </c>
      <c r="G15166">
        <v>0</v>
      </c>
      <c r="H15166">
        <v>0</v>
      </c>
      <c r="I15166">
        <v>0</v>
      </c>
    </row>
    <row r="15167" spans="1:9" x14ac:dyDescent="0.25">
      <c r="A15167" t="s">
        <v>728</v>
      </c>
      <c r="B15167">
        <v>45303</v>
      </c>
      <c r="C15167" s="593">
        <v>7.2499999999999995E-2</v>
      </c>
      <c r="D15167" t="s">
        <v>5027</v>
      </c>
      <c r="E15167">
        <v>5.7500000000000002E-2</v>
      </c>
      <c r="F15167">
        <v>1.4999999999999999E-2</v>
      </c>
      <c r="G15167">
        <v>0</v>
      </c>
      <c r="H15167">
        <v>0</v>
      </c>
      <c r="I15167">
        <v>0</v>
      </c>
    </row>
    <row r="15168" spans="1:9" x14ac:dyDescent="0.25">
      <c r="A15168" t="s">
        <v>728</v>
      </c>
      <c r="B15168">
        <v>45304</v>
      </c>
      <c r="C15168" s="593">
        <v>7.2499999999999995E-2</v>
      </c>
      <c r="D15168" t="s">
        <v>5028</v>
      </c>
      <c r="E15168">
        <v>5.7500000000000002E-2</v>
      </c>
      <c r="F15168">
        <v>1.4999999999999999E-2</v>
      </c>
      <c r="G15168">
        <v>0</v>
      </c>
      <c r="H15168">
        <v>0</v>
      </c>
      <c r="I15168">
        <v>0</v>
      </c>
    </row>
    <row r="15169" spans="1:9" x14ac:dyDescent="0.25">
      <c r="A15169" t="s">
        <v>728</v>
      </c>
      <c r="B15169">
        <v>45305</v>
      </c>
      <c r="C15169" s="593">
        <v>6.7500000000000004E-2</v>
      </c>
      <c r="D15169" t="s">
        <v>1411</v>
      </c>
      <c r="E15169">
        <v>5.7500000000000002E-2</v>
      </c>
      <c r="F15169">
        <v>0.01</v>
      </c>
      <c r="G15169">
        <v>0</v>
      </c>
      <c r="H15169">
        <v>0</v>
      </c>
      <c r="I15169">
        <v>0</v>
      </c>
    </row>
    <row r="15170" spans="1:9" x14ac:dyDescent="0.25">
      <c r="A15170" t="s">
        <v>728</v>
      </c>
      <c r="B15170">
        <v>45306</v>
      </c>
      <c r="C15170" s="593">
        <v>7.2499999999999995E-2</v>
      </c>
      <c r="D15170" t="s">
        <v>5026</v>
      </c>
      <c r="E15170">
        <v>5.7500000000000002E-2</v>
      </c>
      <c r="F15170">
        <v>1.4999999999999999E-2</v>
      </c>
      <c r="G15170">
        <v>0</v>
      </c>
      <c r="H15170">
        <v>0</v>
      </c>
      <c r="I15170">
        <v>0</v>
      </c>
    </row>
    <row r="15171" spans="1:9" x14ac:dyDescent="0.25">
      <c r="A15171" t="s">
        <v>728</v>
      </c>
      <c r="B15171">
        <v>45307</v>
      </c>
      <c r="C15171" s="593">
        <v>6.7500000000000004E-2</v>
      </c>
      <c r="D15171" t="s">
        <v>2759</v>
      </c>
      <c r="E15171">
        <v>5.7500000000000002E-2</v>
      </c>
      <c r="F15171">
        <v>0.01</v>
      </c>
      <c r="G15171">
        <v>0</v>
      </c>
      <c r="H15171">
        <v>0</v>
      </c>
      <c r="I15171">
        <v>0</v>
      </c>
    </row>
    <row r="15172" spans="1:9" x14ac:dyDescent="0.25">
      <c r="A15172" t="s">
        <v>728</v>
      </c>
      <c r="B15172">
        <v>45308</v>
      </c>
      <c r="C15172" s="593">
        <v>7.2499999999999995E-2</v>
      </c>
      <c r="D15172" t="s">
        <v>5029</v>
      </c>
      <c r="E15172">
        <v>5.7500000000000002E-2</v>
      </c>
      <c r="F15172">
        <v>1.4999999999999999E-2</v>
      </c>
      <c r="G15172">
        <v>0</v>
      </c>
      <c r="H15172">
        <v>0</v>
      </c>
      <c r="I15172">
        <v>0</v>
      </c>
    </row>
    <row r="15173" spans="1:9" x14ac:dyDescent="0.25">
      <c r="A15173" t="s">
        <v>728</v>
      </c>
      <c r="B15173">
        <v>45309</v>
      </c>
      <c r="C15173" s="593">
        <v>7.4999999999999997E-2</v>
      </c>
      <c r="D15173" t="s">
        <v>2689</v>
      </c>
      <c r="E15173">
        <v>5.7500000000000002E-2</v>
      </c>
      <c r="F15173">
        <v>1.7500000000000002E-2</v>
      </c>
      <c r="G15173">
        <v>0</v>
      </c>
      <c r="H15173">
        <v>0</v>
      </c>
      <c r="I15173">
        <v>0</v>
      </c>
    </row>
    <row r="15174" spans="1:9" x14ac:dyDescent="0.25">
      <c r="A15174" t="s">
        <v>728</v>
      </c>
      <c r="B15174">
        <v>45310</v>
      </c>
      <c r="C15174" s="593">
        <v>7.2499999999999995E-2</v>
      </c>
      <c r="D15174" t="s">
        <v>5030</v>
      </c>
      <c r="E15174">
        <v>5.7500000000000002E-2</v>
      </c>
      <c r="F15174">
        <v>1.4999999999999999E-2</v>
      </c>
      <c r="G15174">
        <v>0</v>
      </c>
      <c r="H15174">
        <v>0</v>
      </c>
      <c r="I15174">
        <v>0</v>
      </c>
    </row>
    <row r="15175" spans="1:9" x14ac:dyDescent="0.25">
      <c r="A15175" t="s">
        <v>728</v>
      </c>
      <c r="B15175">
        <v>45311</v>
      </c>
      <c r="C15175" s="593">
        <v>7.2499999999999995E-2</v>
      </c>
      <c r="D15175" t="s">
        <v>4997</v>
      </c>
      <c r="E15175">
        <v>5.7500000000000002E-2</v>
      </c>
      <c r="F15175">
        <v>1.4999999999999999E-2</v>
      </c>
      <c r="G15175">
        <v>0</v>
      </c>
      <c r="H15175">
        <v>0</v>
      </c>
      <c r="I15175">
        <v>0</v>
      </c>
    </row>
    <row r="15176" spans="1:9" x14ac:dyDescent="0.25">
      <c r="A15176" t="s">
        <v>728</v>
      </c>
      <c r="B15176">
        <v>45312</v>
      </c>
      <c r="C15176" s="593">
        <v>7.2499999999999995E-2</v>
      </c>
      <c r="D15176" t="s">
        <v>3172</v>
      </c>
      <c r="E15176">
        <v>5.7500000000000002E-2</v>
      </c>
      <c r="F15176">
        <v>1.4999999999999999E-2</v>
      </c>
      <c r="G15176">
        <v>0</v>
      </c>
      <c r="H15176">
        <v>0</v>
      </c>
      <c r="I15176">
        <v>0</v>
      </c>
    </row>
    <row r="15177" spans="1:9" x14ac:dyDescent="0.25">
      <c r="A15177" t="s">
        <v>728</v>
      </c>
      <c r="B15177">
        <v>45314</v>
      </c>
      <c r="C15177" s="593">
        <v>7.2499999999999995E-2</v>
      </c>
      <c r="D15177" t="s">
        <v>1199</v>
      </c>
      <c r="E15177">
        <v>5.7500000000000002E-2</v>
      </c>
      <c r="F15177">
        <v>1.4999999999999999E-2</v>
      </c>
      <c r="G15177">
        <v>0</v>
      </c>
      <c r="H15177">
        <v>0</v>
      </c>
      <c r="I15177">
        <v>0</v>
      </c>
    </row>
    <row r="15178" spans="1:9" x14ac:dyDescent="0.25">
      <c r="A15178" t="s">
        <v>728</v>
      </c>
      <c r="B15178">
        <v>45315</v>
      </c>
      <c r="C15178" s="593">
        <v>7.4999999999999997E-2</v>
      </c>
      <c r="D15178" t="s">
        <v>2689</v>
      </c>
      <c r="E15178">
        <v>5.7500000000000002E-2</v>
      </c>
      <c r="F15178">
        <v>1.7500000000000002E-2</v>
      </c>
      <c r="G15178">
        <v>0</v>
      </c>
      <c r="H15178">
        <v>0</v>
      </c>
      <c r="I15178">
        <v>0</v>
      </c>
    </row>
    <row r="15179" spans="1:9" x14ac:dyDescent="0.25">
      <c r="A15179" t="s">
        <v>728</v>
      </c>
      <c r="B15179">
        <v>45316</v>
      </c>
      <c r="C15179" s="593">
        <v>7.2499999999999995E-2</v>
      </c>
      <c r="D15179" t="s">
        <v>4465</v>
      </c>
      <c r="E15179">
        <v>5.7500000000000002E-2</v>
      </c>
      <c r="F15179">
        <v>1.4999999999999999E-2</v>
      </c>
      <c r="G15179">
        <v>0</v>
      </c>
      <c r="H15179">
        <v>0</v>
      </c>
      <c r="I15179">
        <v>0</v>
      </c>
    </row>
    <row r="15180" spans="1:9" x14ac:dyDescent="0.25">
      <c r="A15180" t="s">
        <v>728</v>
      </c>
      <c r="B15180">
        <v>45317</v>
      </c>
      <c r="C15180" s="593">
        <v>7.2499999999999995E-2</v>
      </c>
      <c r="D15180" t="s">
        <v>3172</v>
      </c>
      <c r="E15180">
        <v>5.7500000000000002E-2</v>
      </c>
      <c r="F15180">
        <v>1.4999999999999999E-2</v>
      </c>
      <c r="G15180">
        <v>0</v>
      </c>
      <c r="H15180">
        <v>0</v>
      </c>
      <c r="I15180">
        <v>0</v>
      </c>
    </row>
    <row r="15181" spans="1:9" x14ac:dyDescent="0.25">
      <c r="A15181" t="s">
        <v>728</v>
      </c>
      <c r="B15181">
        <v>45318</v>
      </c>
      <c r="C15181" s="593">
        <v>7.2499999999999995E-2</v>
      </c>
      <c r="D15181" t="s">
        <v>5031</v>
      </c>
      <c r="E15181">
        <v>5.7500000000000002E-2</v>
      </c>
      <c r="F15181">
        <v>1.4999999999999999E-2</v>
      </c>
      <c r="G15181">
        <v>0</v>
      </c>
      <c r="H15181">
        <v>0</v>
      </c>
      <c r="I15181">
        <v>0</v>
      </c>
    </row>
    <row r="15182" spans="1:9" x14ac:dyDescent="0.25">
      <c r="A15182" t="s">
        <v>728</v>
      </c>
      <c r="B15182">
        <v>45319</v>
      </c>
      <c r="C15182" s="593">
        <v>7.2499999999999995E-2</v>
      </c>
      <c r="D15182" t="s">
        <v>5032</v>
      </c>
      <c r="E15182">
        <v>5.7500000000000002E-2</v>
      </c>
      <c r="F15182">
        <v>1.4999999999999999E-2</v>
      </c>
      <c r="G15182">
        <v>0</v>
      </c>
      <c r="H15182">
        <v>0</v>
      </c>
      <c r="I15182">
        <v>0</v>
      </c>
    </row>
    <row r="15183" spans="1:9" x14ac:dyDescent="0.25">
      <c r="A15183" t="s">
        <v>728</v>
      </c>
      <c r="B15183">
        <v>45320</v>
      </c>
      <c r="C15183" s="593">
        <v>7.2499999999999995E-2</v>
      </c>
      <c r="D15183" t="s">
        <v>4997</v>
      </c>
      <c r="E15183">
        <v>5.7500000000000002E-2</v>
      </c>
      <c r="F15183">
        <v>1.4999999999999999E-2</v>
      </c>
      <c r="G15183">
        <v>0</v>
      </c>
      <c r="H15183">
        <v>0</v>
      </c>
      <c r="I15183">
        <v>0</v>
      </c>
    </row>
    <row r="15184" spans="1:9" x14ac:dyDescent="0.25">
      <c r="A15184" t="s">
        <v>728</v>
      </c>
      <c r="B15184">
        <v>45321</v>
      </c>
      <c r="C15184" s="593">
        <v>7.2499999999999995E-2</v>
      </c>
      <c r="D15184" t="s">
        <v>4997</v>
      </c>
      <c r="E15184">
        <v>5.7500000000000002E-2</v>
      </c>
      <c r="F15184">
        <v>1.4999999999999999E-2</v>
      </c>
      <c r="G15184">
        <v>0</v>
      </c>
      <c r="H15184">
        <v>0</v>
      </c>
      <c r="I15184">
        <v>0</v>
      </c>
    </row>
    <row r="15185" spans="1:9" x14ac:dyDescent="0.25">
      <c r="A15185" t="s">
        <v>728</v>
      </c>
      <c r="B15185">
        <v>45322</v>
      </c>
      <c r="C15185" s="593">
        <v>7.4999999999999997E-2</v>
      </c>
      <c r="D15185" t="s">
        <v>2689</v>
      </c>
      <c r="E15185">
        <v>5.7500000000000002E-2</v>
      </c>
      <c r="F15185">
        <v>1.7500000000000002E-2</v>
      </c>
      <c r="G15185">
        <v>0</v>
      </c>
      <c r="H15185">
        <v>0</v>
      </c>
      <c r="I15185">
        <v>0</v>
      </c>
    </row>
    <row r="15186" spans="1:9" x14ac:dyDescent="0.25">
      <c r="A15186" t="s">
        <v>728</v>
      </c>
      <c r="B15186">
        <v>45323</v>
      </c>
      <c r="C15186" s="593">
        <v>7.2499999999999995E-2</v>
      </c>
      <c r="D15186" t="s">
        <v>5033</v>
      </c>
      <c r="E15186">
        <v>5.7500000000000002E-2</v>
      </c>
      <c r="F15186">
        <v>1.4999999999999999E-2</v>
      </c>
      <c r="G15186">
        <v>0</v>
      </c>
      <c r="H15186">
        <v>0</v>
      </c>
      <c r="I15186">
        <v>0</v>
      </c>
    </row>
    <row r="15187" spans="1:9" x14ac:dyDescent="0.25">
      <c r="A15187" t="s">
        <v>728</v>
      </c>
      <c r="B15187">
        <v>45324</v>
      </c>
      <c r="C15187" s="593">
        <v>7.2499999999999995E-2</v>
      </c>
      <c r="D15187" t="s">
        <v>1199</v>
      </c>
      <c r="E15187">
        <v>5.7500000000000002E-2</v>
      </c>
      <c r="F15187">
        <v>1.4999999999999999E-2</v>
      </c>
      <c r="G15187">
        <v>0</v>
      </c>
      <c r="H15187">
        <v>0</v>
      </c>
      <c r="I15187">
        <v>0</v>
      </c>
    </row>
    <row r="15188" spans="1:9" x14ac:dyDescent="0.25">
      <c r="A15188" t="s">
        <v>728</v>
      </c>
      <c r="B15188">
        <v>45325</v>
      </c>
      <c r="C15188" s="593">
        <v>7.4999999999999997E-2</v>
      </c>
      <c r="D15188" t="s">
        <v>1770</v>
      </c>
      <c r="E15188">
        <v>5.7500000000000002E-2</v>
      </c>
      <c r="F15188">
        <v>1.7500000000000002E-2</v>
      </c>
      <c r="G15188">
        <v>0</v>
      </c>
      <c r="H15188">
        <v>0</v>
      </c>
      <c r="I15188">
        <v>0</v>
      </c>
    </row>
    <row r="15189" spans="1:9" x14ac:dyDescent="0.25">
      <c r="A15189" t="s">
        <v>728</v>
      </c>
      <c r="B15189">
        <v>45326</v>
      </c>
      <c r="C15189" s="593">
        <v>7.2499999999999995E-2</v>
      </c>
      <c r="D15189" t="s">
        <v>3291</v>
      </c>
      <c r="E15189">
        <v>5.7500000000000002E-2</v>
      </c>
      <c r="F15189">
        <v>1.4999999999999999E-2</v>
      </c>
      <c r="G15189">
        <v>0</v>
      </c>
      <c r="H15189">
        <v>0</v>
      </c>
      <c r="I15189">
        <v>0</v>
      </c>
    </row>
    <row r="15190" spans="1:9" x14ac:dyDescent="0.25">
      <c r="A15190" t="s">
        <v>728</v>
      </c>
      <c r="B15190">
        <v>45327</v>
      </c>
      <c r="C15190" s="593">
        <v>7.4999999999999997E-2</v>
      </c>
      <c r="D15190" t="s">
        <v>1259</v>
      </c>
      <c r="E15190">
        <v>5.7500000000000002E-2</v>
      </c>
      <c r="F15190">
        <v>1.7500000000000002E-2</v>
      </c>
      <c r="G15190">
        <v>0</v>
      </c>
      <c r="H15190">
        <v>0</v>
      </c>
      <c r="I15190">
        <v>0</v>
      </c>
    </row>
    <row r="15191" spans="1:9" x14ac:dyDescent="0.25">
      <c r="A15191" t="s">
        <v>728</v>
      </c>
      <c r="B15191">
        <v>45328</v>
      </c>
      <c r="C15191" s="593">
        <v>7.2499999999999995E-2</v>
      </c>
      <c r="D15191" t="s">
        <v>5029</v>
      </c>
      <c r="E15191">
        <v>5.7500000000000002E-2</v>
      </c>
      <c r="F15191">
        <v>1.4999999999999999E-2</v>
      </c>
      <c r="G15191">
        <v>0</v>
      </c>
      <c r="H15191">
        <v>0</v>
      </c>
      <c r="I15191">
        <v>0</v>
      </c>
    </row>
    <row r="15192" spans="1:9" x14ac:dyDescent="0.25">
      <c r="A15192" t="s">
        <v>728</v>
      </c>
      <c r="B15192">
        <v>45330</v>
      </c>
      <c r="C15192" s="593">
        <v>7.2499999999999995E-2</v>
      </c>
      <c r="D15192" t="s">
        <v>5034</v>
      </c>
      <c r="E15192">
        <v>5.7500000000000002E-2</v>
      </c>
      <c r="F15192">
        <v>1.4999999999999999E-2</v>
      </c>
      <c r="G15192">
        <v>0</v>
      </c>
      <c r="H15192">
        <v>0</v>
      </c>
      <c r="I15192">
        <v>0</v>
      </c>
    </row>
    <row r="15193" spans="1:9" x14ac:dyDescent="0.25">
      <c r="A15193" t="s">
        <v>728</v>
      </c>
      <c r="B15193">
        <v>45331</v>
      </c>
      <c r="C15193" s="593">
        <v>7.2499999999999995E-2</v>
      </c>
      <c r="D15193" t="s">
        <v>5035</v>
      </c>
      <c r="E15193">
        <v>5.7500000000000002E-2</v>
      </c>
      <c r="F15193">
        <v>1.4999999999999999E-2</v>
      </c>
      <c r="G15193">
        <v>0</v>
      </c>
      <c r="H15193">
        <v>0</v>
      </c>
      <c r="I15193">
        <v>0</v>
      </c>
    </row>
    <row r="15194" spans="1:9" x14ac:dyDescent="0.25">
      <c r="A15194" t="s">
        <v>728</v>
      </c>
      <c r="B15194">
        <v>45332</v>
      </c>
      <c r="C15194" s="593">
        <v>7.2499999999999995E-2</v>
      </c>
      <c r="D15194" t="s">
        <v>5036</v>
      </c>
      <c r="E15194">
        <v>5.7500000000000002E-2</v>
      </c>
      <c r="F15194">
        <v>1.4999999999999999E-2</v>
      </c>
      <c r="G15194">
        <v>0</v>
      </c>
      <c r="H15194">
        <v>0</v>
      </c>
      <c r="I15194">
        <v>0</v>
      </c>
    </row>
    <row r="15195" spans="1:9" x14ac:dyDescent="0.25">
      <c r="A15195" t="s">
        <v>728</v>
      </c>
      <c r="B15195">
        <v>45333</v>
      </c>
      <c r="C15195" s="593">
        <v>7.2499999999999995E-2</v>
      </c>
      <c r="D15195" t="s">
        <v>3291</v>
      </c>
      <c r="E15195">
        <v>5.7500000000000002E-2</v>
      </c>
      <c r="F15195">
        <v>1.4999999999999999E-2</v>
      </c>
      <c r="G15195">
        <v>0</v>
      </c>
      <c r="H15195">
        <v>0</v>
      </c>
      <c r="I15195">
        <v>0</v>
      </c>
    </row>
    <row r="15196" spans="1:9" x14ac:dyDescent="0.25">
      <c r="A15196" t="s">
        <v>728</v>
      </c>
      <c r="B15196">
        <v>45334</v>
      </c>
      <c r="C15196" s="593">
        <v>7.2499999999999995E-2</v>
      </c>
      <c r="D15196" t="s">
        <v>5037</v>
      </c>
      <c r="E15196">
        <v>5.7500000000000002E-2</v>
      </c>
      <c r="F15196">
        <v>1.4999999999999999E-2</v>
      </c>
      <c r="G15196">
        <v>0</v>
      </c>
      <c r="H15196">
        <v>0</v>
      </c>
      <c r="I15196">
        <v>0</v>
      </c>
    </row>
    <row r="15197" spans="1:9" x14ac:dyDescent="0.25">
      <c r="A15197" t="s">
        <v>728</v>
      </c>
      <c r="B15197">
        <v>45335</v>
      </c>
      <c r="C15197" s="593">
        <v>7.2499999999999995E-2</v>
      </c>
      <c r="D15197" t="s">
        <v>1297</v>
      </c>
      <c r="E15197">
        <v>5.7500000000000002E-2</v>
      </c>
      <c r="F15197">
        <v>1.4999999999999999E-2</v>
      </c>
      <c r="G15197">
        <v>0</v>
      </c>
      <c r="H15197">
        <v>0</v>
      </c>
      <c r="I15197">
        <v>0</v>
      </c>
    </row>
    <row r="15198" spans="1:9" x14ac:dyDescent="0.25">
      <c r="A15198" t="s">
        <v>728</v>
      </c>
      <c r="B15198">
        <v>45336</v>
      </c>
      <c r="C15198" s="593">
        <v>7.2499999999999995E-2</v>
      </c>
      <c r="D15198" t="s">
        <v>5038</v>
      </c>
      <c r="E15198">
        <v>5.7500000000000002E-2</v>
      </c>
      <c r="F15198">
        <v>1.4999999999999999E-2</v>
      </c>
      <c r="G15198">
        <v>0</v>
      </c>
      <c r="H15198">
        <v>0</v>
      </c>
      <c r="I15198">
        <v>0</v>
      </c>
    </row>
    <row r="15199" spans="1:9" x14ac:dyDescent="0.25">
      <c r="A15199" t="s">
        <v>728</v>
      </c>
      <c r="B15199">
        <v>45337</v>
      </c>
      <c r="C15199" s="593">
        <v>7.2499999999999995E-2</v>
      </c>
      <c r="D15199" t="s">
        <v>5031</v>
      </c>
      <c r="E15199">
        <v>5.7500000000000002E-2</v>
      </c>
      <c r="F15199">
        <v>1.4999999999999999E-2</v>
      </c>
      <c r="G15199">
        <v>0</v>
      </c>
      <c r="H15199">
        <v>0</v>
      </c>
      <c r="I15199">
        <v>0</v>
      </c>
    </row>
    <row r="15200" spans="1:9" x14ac:dyDescent="0.25">
      <c r="A15200" t="s">
        <v>728</v>
      </c>
      <c r="B15200">
        <v>45338</v>
      </c>
      <c r="C15200" s="593">
        <v>7.4999999999999997E-2</v>
      </c>
      <c r="D15200" t="s">
        <v>1259</v>
      </c>
      <c r="E15200">
        <v>5.7500000000000002E-2</v>
      </c>
      <c r="F15200">
        <v>1.7500000000000002E-2</v>
      </c>
      <c r="G15200">
        <v>0</v>
      </c>
      <c r="H15200">
        <v>0</v>
      </c>
      <c r="I15200">
        <v>0</v>
      </c>
    </row>
    <row r="15201" spans="1:9" x14ac:dyDescent="0.25">
      <c r="A15201" t="s">
        <v>728</v>
      </c>
      <c r="B15201">
        <v>45339</v>
      </c>
      <c r="C15201" s="593">
        <v>7.0000000000000007E-2</v>
      </c>
      <c r="D15201" t="s">
        <v>5039</v>
      </c>
      <c r="E15201">
        <v>5.7500000000000002E-2</v>
      </c>
      <c r="F15201">
        <v>1.2500000000000001E-2</v>
      </c>
      <c r="G15201">
        <v>0</v>
      </c>
      <c r="H15201">
        <v>0</v>
      </c>
      <c r="I15201">
        <v>0</v>
      </c>
    </row>
    <row r="15202" spans="1:9" x14ac:dyDescent="0.25">
      <c r="A15202" t="s">
        <v>728</v>
      </c>
      <c r="B15202">
        <v>45340</v>
      </c>
      <c r="C15202" s="593">
        <v>7.2499999999999995E-2</v>
      </c>
      <c r="D15202" t="s">
        <v>1540</v>
      </c>
      <c r="E15202">
        <v>5.7500000000000002E-2</v>
      </c>
      <c r="F15202">
        <v>1.4999999999999999E-2</v>
      </c>
      <c r="G15202">
        <v>0</v>
      </c>
      <c r="H15202">
        <v>0</v>
      </c>
      <c r="I15202">
        <v>0</v>
      </c>
    </row>
    <row r="15203" spans="1:9" x14ac:dyDescent="0.25">
      <c r="A15203" t="s">
        <v>728</v>
      </c>
      <c r="B15203">
        <v>45341</v>
      </c>
      <c r="C15203" s="593">
        <v>7.4999999999999997E-2</v>
      </c>
      <c r="D15203" t="s">
        <v>5040</v>
      </c>
      <c r="E15203">
        <v>5.7500000000000002E-2</v>
      </c>
      <c r="F15203">
        <v>1.7500000000000002E-2</v>
      </c>
      <c r="G15203">
        <v>0</v>
      </c>
      <c r="H15203">
        <v>0</v>
      </c>
      <c r="I15203">
        <v>0</v>
      </c>
    </row>
    <row r="15204" spans="1:9" x14ac:dyDescent="0.25">
      <c r="A15204" t="s">
        <v>728</v>
      </c>
      <c r="B15204">
        <v>45342</v>
      </c>
      <c r="C15204" s="593">
        <v>7.4999999999999997E-2</v>
      </c>
      <c r="D15204" t="s">
        <v>5041</v>
      </c>
      <c r="E15204">
        <v>5.7500000000000002E-2</v>
      </c>
      <c r="F15204">
        <v>1.7500000000000002E-2</v>
      </c>
      <c r="G15204">
        <v>0</v>
      </c>
      <c r="H15204">
        <v>0</v>
      </c>
      <c r="I15204">
        <v>0</v>
      </c>
    </row>
    <row r="15205" spans="1:9" x14ac:dyDescent="0.25">
      <c r="A15205" t="s">
        <v>728</v>
      </c>
      <c r="B15205">
        <v>45343</v>
      </c>
      <c r="C15205" s="593">
        <v>7.4999999999999997E-2</v>
      </c>
      <c r="D15205" t="s">
        <v>5041</v>
      </c>
      <c r="E15205">
        <v>5.7500000000000002E-2</v>
      </c>
      <c r="F15205">
        <v>1.7500000000000002E-2</v>
      </c>
      <c r="G15205">
        <v>0</v>
      </c>
      <c r="H15205">
        <v>0</v>
      </c>
      <c r="I15205">
        <v>0</v>
      </c>
    </row>
    <row r="15206" spans="1:9" x14ac:dyDescent="0.25">
      <c r="A15206" t="s">
        <v>728</v>
      </c>
      <c r="B15206">
        <v>45344</v>
      </c>
      <c r="C15206" s="593">
        <v>7.4999999999999997E-2</v>
      </c>
      <c r="D15206" t="s">
        <v>5040</v>
      </c>
      <c r="E15206">
        <v>5.7500000000000002E-2</v>
      </c>
      <c r="F15206">
        <v>1.7500000000000002E-2</v>
      </c>
      <c r="G15206">
        <v>0</v>
      </c>
      <c r="H15206">
        <v>0</v>
      </c>
      <c r="I15206">
        <v>0</v>
      </c>
    </row>
    <row r="15207" spans="1:9" x14ac:dyDescent="0.25">
      <c r="A15207" t="s">
        <v>728</v>
      </c>
      <c r="B15207">
        <v>45345</v>
      </c>
      <c r="C15207" s="593">
        <v>7.4999999999999997E-2</v>
      </c>
      <c r="D15207" t="s">
        <v>5042</v>
      </c>
      <c r="E15207">
        <v>5.7500000000000002E-2</v>
      </c>
      <c r="F15207">
        <v>1.7500000000000002E-2</v>
      </c>
      <c r="G15207">
        <v>0</v>
      </c>
      <c r="H15207">
        <v>0</v>
      </c>
      <c r="I15207">
        <v>0</v>
      </c>
    </row>
    <row r="15208" spans="1:9" x14ac:dyDescent="0.25">
      <c r="A15208" t="s">
        <v>728</v>
      </c>
      <c r="B15208">
        <v>45346</v>
      </c>
      <c r="C15208" s="593">
        <v>7.2499999999999995E-2</v>
      </c>
      <c r="D15208" t="s">
        <v>4997</v>
      </c>
      <c r="E15208">
        <v>5.7500000000000002E-2</v>
      </c>
      <c r="F15208">
        <v>1.4999999999999999E-2</v>
      </c>
      <c r="G15208">
        <v>0</v>
      </c>
      <c r="H15208">
        <v>0</v>
      </c>
      <c r="I15208">
        <v>0</v>
      </c>
    </row>
    <row r="15209" spans="1:9" x14ac:dyDescent="0.25">
      <c r="A15209" t="s">
        <v>728</v>
      </c>
      <c r="B15209">
        <v>45347</v>
      </c>
      <c r="C15209" s="593">
        <v>7.2499999999999995E-2</v>
      </c>
      <c r="D15209" t="s">
        <v>5043</v>
      </c>
      <c r="E15209">
        <v>5.7500000000000002E-2</v>
      </c>
      <c r="F15209">
        <v>1.4999999999999999E-2</v>
      </c>
      <c r="G15209">
        <v>0</v>
      </c>
      <c r="H15209">
        <v>0</v>
      </c>
      <c r="I15209">
        <v>0</v>
      </c>
    </row>
    <row r="15210" spans="1:9" x14ac:dyDescent="0.25">
      <c r="A15210" t="s">
        <v>728</v>
      </c>
      <c r="B15210">
        <v>45348</v>
      </c>
      <c r="C15210" s="593">
        <v>7.2499999999999995E-2</v>
      </c>
      <c r="D15210" t="s">
        <v>5044</v>
      </c>
      <c r="E15210">
        <v>5.7500000000000002E-2</v>
      </c>
      <c r="F15210">
        <v>1.4999999999999999E-2</v>
      </c>
      <c r="G15210">
        <v>0</v>
      </c>
      <c r="H15210">
        <v>0</v>
      </c>
      <c r="I15210">
        <v>0</v>
      </c>
    </row>
    <row r="15211" spans="1:9" x14ac:dyDescent="0.25">
      <c r="A15211" t="s">
        <v>728</v>
      </c>
      <c r="B15211">
        <v>45349</v>
      </c>
      <c r="C15211" s="593">
        <v>7.2499999999999995E-2</v>
      </c>
      <c r="D15211" t="s">
        <v>5045</v>
      </c>
      <c r="E15211">
        <v>5.7500000000000002E-2</v>
      </c>
      <c r="F15211">
        <v>1.4999999999999999E-2</v>
      </c>
      <c r="G15211">
        <v>0</v>
      </c>
      <c r="H15211">
        <v>0</v>
      </c>
      <c r="I15211">
        <v>0</v>
      </c>
    </row>
    <row r="15212" spans="1:9" x14ac:dyDescent="0.25">
      <c r="A15212" t="s">
        <v>728</v>
      </c>
      <c r="B15212">
        <v>45350</v>
      </c>
      <c r="C15212" s="593">
        <v>7.2499999999999995E-2</v>
      </c>
      <c r="D15212" t="s">
        <v>5044</v>
      </c>
      <c r="E15212">
        <v>5.7500000000000002E-2</v>
      </c>
      <c r="F15212">
        <v>1.4999999999999999E-2</v>
      </c>
      <c r="G15212">
        <v>0</v>
      </c>
      <c r="H15212">
        <v>0</v>
      </c>
      <c r="I15212">
        <v>0</v>
      </c>
    </row>
    <row r="15213" spans="1:9" x14ac:dyDescent="0.25">
      <c r="A15213" t="s">
        <v>728</v>
      </c>
      <c r="B15213">
        <v>45351</v>
      </c>
      <c r="C15213" s="593">
        <v>7.2499999999999995E-2</v>
      </c>
      <c r="D15213" t="s">
        <v>5046</v>
      </c>
      <c r="E15213">
        <v>5.7500000000000002E-2</v>
      </c>
      <c r="F15213">
        <v>1.4999999999999999E-2</v>
      </c>
      <c r="G15213">
        <v>0</v>
      </c>
      <c r="H15213">
        <v>0</v>
      </c>
      <c r="I15213">
        <v>0</v>
      </c>
    </row>
    <row r="15214" spans="1:9" x14ac:dyDescent="0.25">
      <c r="A15214" t="s">
        <v>728</v>
      </c>
      <c r="B15214">
        <v>45352</v>
      </c>
      <c r="C15214" s="593">
        <v>7.2499999999999995E-2</v>
      </c>
      <c r="D15214" t="s">
        <v>1402</v>
      </c>
      <c r="E15214">
        <v>5.7500000000000002E-2</v>
      </c>
      <c r="F15214">
        <v>1.4999999999999999E-2</v>
      </c>
      <c r="G15214">
        <v>0</v>
      </c>
      <c r="H15214">
        <v>0</v>
      </c>
      <c r="I15214">
        <v>0</v>
      </c>
    </row>
    <row r="15215" spans="1:9" x14ac:dyDescent="0.25">
      <c r="A15215" t="s">
        <v>728</v>
      </c>
      <c r="B15215">
        <v>45353</v>
      </c>
      <c r="C15215" s="593">
        <v>7.2499999999999995E-2</v>
      </c>
      <c r="D15215" t="s">
        <v>3291</v>
      </c>
      <c r="E15215">
        <v>5.7500000000000002E-2</v>
      </c>
      <c r="F15215">
        <v>1.4999999999999999E-2</v>
      </c>
      <c r="G15215">
        <v>0</v>
      </c>
      <c r="H15215">
        <v>0</v>
      </c>
      <c r="I15215">
        <v>0</v>
      </c>
    </row>
    <row r="15216" spans="1:9" x14ac:dyDescent="0.25">
      <c r="A15216" t="s">
        <v>728</v>
      </c>
      <c r="B15216">
        <v>45354</v>
      </c>
      <c r="C15216" s="593">
        <v>7.4999999999999997E-2</v>
      </c>
      <c r="D15216" t="s">
        <v>4714</v>
      </c>
      <c r="E15216">
        <v>5.7500000000000002E-2</v>
      </c>
      <c r="F15216">
        <v>1.7500000000000002E-2</v>
      </c>
      <c r="G15216">
        <v>0</v>
      </c>
      <c r="H15216">
        <v>0</v>
      </c>
      <c r="I15216">
        <v>0</v>
      </c>
    </row>
    <row r="15217" spans="1:9" x14ac:dyDescent="0.25">
      <c r="A15217" t="s">
        <v>728</v>
      </c>
      <c r="B15217">
        <v>45356</v>
      </c>
      <c r="C15217" s="593">
        <v>7.2499999999999995E-2</v>
      </c>
      <c r="D15217" t="s">
        <v>5047</v>
      </c>
      <c r="E15217">
        <v>5.7500000000000002E-2</v>
      </c>
      <c r="F15217">
        <v>1.4999999999999999E-2</v>
      </c>
      <c r="G15217">
        <v>0</v>
      </c>
      <c r="H15217">
        <v>0</v>
      </c>
      <c r="I15217">
        <v>0</v>
      </c>
    </row>
    <row r="15218" spans="1:9" x14ac:dyDescent="0.25">
      <c r="A15218" t="s">
        <v>728</v>
      </c>
      <c r="B15218">
        <v>45358</v>
      </c>
      <c r="C15218" s="593">
        <v>7.2499999999999995E-2</v>
      </c>
      <c r="D15218" t="s">
        <v>5028</v>
      </c>
      <c r="E15218">
        <v>5.7500000000000002E-2</v>
      </c>
      <c r="F15218">
        <v>1.4999999999999999E-2</v>
      </c>
      <c r="G15218">
        <v>0</v>
      </c>
      <c r="H15218">
        <v>0</v>
      </c>
      <c r="I15218">
        <v>0</v>
      </c>
    </row>
    <row r="15219" spans="1:9" x14ac:dyDescent="0.25">
      <c r="A15219" t="s">
        <v>728</v>
      </c>
      <c r="B15219">
        <v>45359</v>
      </c>
      <c r="C15219" s="593">
        <v>7.0000000000000007E-2</v>
      </c>
      <c r="D15219" t="s">
        <v>1881</v>
      </c>
      <c r="E15219">
        <v>5.7500000000000002E-2</v>
      </c>
      <c r="F15219">
        <v>1.2500000000000001E-2</v>
      </c>
      <c r="G15219">
        <v>0</v>
      </c>
      <c r="H15219">
        <v>0</v>
      </c>
      <c r="I15219">
        <v>0</v>
      </c>
    </row>
    <row r="15220" spans="1:9" x14ac:dyDescent="0.25">
      <c r="A15220" t="s">
        <v>728</v>
      </c>
      <c r="B15220">
        <v>45360</v>
      </c>
      <c r="C15220" s="593">
        <v>7.2499999999999995E-2</v>
      </c>
      <c r="D15220" t="s">
        <v>5048</v>
      </c>
      <c r="E15220">
        <v>5.7500000000000002E-2</v>
      </c>
      <c r="F15220">
        <v>1.4999999999999999E-2</v>
      </c>
      <c r="G15220">
        <v>0</v>
      </c>
      <c r="H15220">
        <v>0</v>
      </c>
      <c r="I15220">
        <v>0</v>
      </c>
    </row>
    <row r="15221" spans="1:9" x14ac:dyDescent="0.25">
      <c r="A15221" t="s">
        <v>728</v>
      </c>
      <c r="B15221">
        <v>45361</v>
      </c>
      <c r="C15221" s="593">
        <v>7.0000000000000007E-2</v>
      </c>
      <c r="D15221" t="s">
        <v>5049</v>
      </c>
      <c r="E15221">
        <v>5.7500000000000002E-2</v>
      </c>
      <c r="F15221">
        <v>1.2500000000000001E-2</v>
      </c>
      <c r="G15221">
        <v>0</v>
      </c>
      <c r="H15221">
        <v>0</v>
      </c>
      <c r="I15221">
        <v>0</v>
      </c>
    </row>
    <row r="15222" spans="1:9" x14ac:dyDescent="0.25">
      <c r="A15222" t="s">
        <v>728</v>
      </c>
      <c r="B15222">
        <v>45362</v>
      </c>
      <c r="C15222" s="593">
        <v>7.2499999999999995E-2</v>
      </c>
      <c r="D15222" t="s">
        <v>5050</v>
      </c>
      <c r="E15222">
        <v>5.7500000000000002E-2</v>
      </c>
      <c r="F15222">
        <v>1.4999999999999999E-2</v>
      </c>
      <c r="G15222">
        <v>0</v>
      </c>
      <c r="H15222">
        <v>0</v>
      </c>
      <c r="I15222">
        <v>0</v>
      </c>
    </row>
    <row r="15223" spans="1:9" x14ac:dyDescent="0.25">
      <c r="A15223" t="s">
        <v>728</v>
      </c>
      <c r="B15223">
        <v>45363</v>
      </c>
      <c r="C15223" s="593">
        <v>7.2499999999999995E-2</v>
      </c>
      <c r="D15223" t="s">
        <v>5051</v>
      </c>
      <c r="E15223">
        <v>5.7500000000000002E-2</v>
      </c>
      <c r="F15223">
        <v>1.4999999999999999E-2</v>
      </c>
      <c r="G15223">
        <v>0</v>
      </c>
      <c r="H15223">
        <v>0</v>
      </c>
      <c r="I15223">
        <v>0</v>
      </c>
    </row>
    <row r="15224" spans="1:9" x14ac:dyDescent="0.25">
      <c r="A15224" t="s">
        <v>728</v>
      </c>
      <c r="B15224">
        <v>45365</v>
      </c>
      <c r="C15224" s="593">
        <v>7.2499999999999995E-2</v>
      </c>
      <c r="D15224" t="s">
        <v>5048</v>
      </c>
      <c r="E15224">
        <v>5.7500000000000002E-2</v>
      </c>
      <c r="F15224">
        <v>1.4999999999999999E-2</v>
      </c>
      <c r="G15224">
        <v>0</v>
      </c>
      <c r="H15224">
        <v>0</v>
      </c>
      <c r="I15224">
        <v>0</v>
      </c>
    </row>
    <row r="15225" spans="1:9" x14ac:dyDescent="0.25">
      <c r="A15225" t="s">
        <v>728</v>
      </c>
      <c r="B15225">
        <v>45367</v>
      </c>
      <c r="C15225" s="593">
        <v>7.2499999999999995E-2</v>
      </c>
      <c r="D15225" t="s">
        <v>1478</v>
      </c>
      <c r="E15225">
        <v>5.7500000000000002E-2</v>
      </c>
      <c r="F15225">
        <v>1.4999999999999999E-2</v>
      </c>
      <c r="G15225">
        <v>0</v>
      </c>
      <c r="H15225">
        <v>0</v>
      </c>
      <c r="I15225">
        <v>0</v>
      </c>
    </row>
    <row r="15226" spans="1:9" x14ac:dyDescent="0.25">
      <c r="A15226" t="s">
        <v>728</v>
      </c>
      <c r="B15226">
        <v>45368</v>
      </c>
      <c r="C15226" s="593">
        <v>7.2499999999999995E-2</v>
      </c>
      <c r="D15226" t="s">
        <v>1199</v>
      </c>
      <c r="E15226">
        <v>5.7500000000000002E-2</v>
      </c>
      <c r="F15226">
        <v>1.4999999999999999E-2</v>
      </c>
      <c r="G15226">
        <v>0</v>
      </c>
      <c r="H15226">
        <v>0</v>
      </c>
      <c r="I15226">
        <v>0</v>
      </c>
    </row>
    <row r="15227" spans="1:9" x14ac:dyDescent="0.25">
      <c r="A15227" t="s">
        <v>728</v>
      </c>
      <c r="B15227">
        <v>45369</v>
      </c>
      <c r="C15227" s="593">
        <v>7.2499999999999995E-2</v>
      </c>
      <c r="D15227" t="s">
        <v>1199</v>
      </c>
      <c r="E15227">
        <v>5.7500000000000002E-2</v>
      </c>
      <c r="F15227">
        <v>1.4999999999999999E-2</v>
      </c>
      <c r="G15227">
        <v>0</v>
      </c>
      <c r="H15227">
        <v>0</v>
      </c>
      <c r="I15227">
        <v>0</v>
      </c>
    </row>
    <row r="15228" spans="1:9" x14ac:dyDescent="0.25">
      <c r="A15228" t="s">
        <v>728</v>
      </c>
      <c r="B15228">
        <v>45370</v>
      </c>
      <c r="C15228" s="593">
        <v>7.4999999999999997E-2</v>
      </c>
      <c r="D15228" t="s">
        <v>1259</v>
      </c>
      <c r="E15228">
        <v>5.7500000000000002E-2</v>
      </c>
      <c r="F15228">
        <v>1.7500000000000002E-2</v>
      </c>
      <c r="G15228">
        <v>0</v>
      </c>
      <c r="H15228">
        <v>0</v>
      </c>
      <c r="I15228">
        <v>0</v>
      </c>
    </row>
    <row r="15229" spans="1:9" x14ac:dyDescent="0.25">
      <c r="A15229" t="s">
        <v>728</v>
      </c>
      <c r="B15229">
        <v>45371</v>
      </c>
      <c r="C15229" s="593">
        <v>7.4999999999999997E-2</v>
      </c>
      <c r="D15229" t="s">
        <v>1259</v>
      </c>
      <c r="E15229">
        <v>5.7500000000000002E-2</v>
      </c>
      <c r="F15229">
        <v>1.7500000000000002E-2</v>
      </c>
      <c r="G15229">
        <v>0</v>
      </c>
      <c r="H15229">
        <v>0</v>
      </c>
      <c r="I15229">
        <v>0</v>
      </c>
    </row>
    <row r="15230" spans="1:9" x14ac:dyDescent="0.25">
      <c r="A15230" t="s">
        <v>728</v>
      </c>
      <c r="B15230">
        <v>45372</v>
      </c>
      <c r="C15230" s="593">
        <v>7.2499999999999995E-2</v>
      </c>
      <c r="D15230" t="s">
        <v>5052</v>
      </c>
      <c r="E15230">
        <v>5.7500000000000002E-2</v>
      </c>
      <c r="F15230">
        <v>1.4999999999999999E-2</v>
      </c>
      <c r="G15230">
        <v>0</v>
      </c>
      <c r="H15230">
        <v>0</v>
      </c>
      <c r="I15230">
        <v>0</v>
      </c>
    </row>
    <row r="15231" spans="1:9" x14ac:dyDescent="0.25">
      <c r="A15231" t="s">
        <v>728</v>
      </c>
      <c r="B15231">
        <v>45373</v>
      </c>
      <c r="C15231" s="593">
        <v>7.0000000000000007E-2</v>
      </c>
      <c r="D15231" t="s">
        <v>5053</v>
      </c>
      <c r="E15231">
        <v>5.7500000000000002E-2</v>
      </c>
      <c r="F15231">
        <v>1.2500000000000001E-2</v>
      </c>
      <c r="G15231">
        <v>0</v>
      </c>
      <c r="H15231">
        <v>0</v>
      </c>
      <c r="I15231">
        <v>0</v>
      </c>
    </row>
    <row r="15232" spans="1:9" x14ac:dyDescent="0.25">
      <c r="A15232" t="s">
        <v>728</v>
      </c>
      <c r="B15232">
        <v>45374</v>
      </c>
      <c r="C15232" s="593">
        <v>7.0000000000000007E-2</v>
      </c>
      <c r="D15232" t="s">
        <v>3350</v>
      </c>
      <c r="E15232">
        <v>5.7500000000000002E-2</v>
      </c>
      <c r="F15232">
        <v>1.2500000000000001E-2</v>
      </c>
      <c r="G15232">
        <v>0</v>
      </c>
      <c r="H15232">
        <v>0</v>
      </c>
      <c r="I15232">
        <v>0</v>
      </c>
    </row>
    <row r="15233" spans="1:9" x14ac:dyDescent="0.25">
      <c r="A15233" t="s">
        <v>728</v>
      </c>
      <c r="B15233">
        <v>45377</v>
      </c>
      <c r="C15233" s="593">
        <v>7.4999999999999997E-2</v>
      </c>
      <c r="D15233" t="s">
        <v>1259</v>
      </c>
      <c r="E15233">
        <v>5.7500000000000002E-2</v>
      </c>
      <c r="F15233">
        <v>1.7500000000000002E-2</v>
      </c>
      <c r="G15233">
        <v>0</v>
      </c>
      <c r="H15233">
        <v>0</v>
      </c>
      <c r="I15233">
        <v>0</v>
      </c>
    </row>
    <row r="15234" spans="1:9" x14ac:dyDescent="0.25">
      <c r="A15234" t="s">
        <v>728</v>
      </c>
      <c r="B15234">
        <v>45378</v>
      </c>
      <c r="C15234" s="593">
        <v>7.4999999999999997E-2</v>
      </c>
      <c r="D15234" t="s">
        <v>5054</v>
      </c>
      <c r="E15234">
        <v>5.7500000000000002E-2</v>
      </c>
      <c r="F15234">
        <v>1.7500000000000002E-2</v>
      </c>
      <c r="G15234">
        <v>0</v>
      </c>
      <c r="H15234">
        <v>0</v>
      </c>
      <c r="I15234">
        <v>0</v>
      </c>
    </row>
    <row r="15235" spans="1:9" x14ac:dyDescent="0.25">
      <c r="A15235" t="s">
        <v>728</v>
      </c>
      <c r="B15235">
        <v>45380</v>
      </c>
      <c r="C15235" s="593">
        <v>7.2499999999999995E-2</v>
      </c>
      <c r="D15235" t="s">
        <v>3464</v>
      </c>
      <c r="E15235">
        <v>5.7500000000000002E-2</v>
      </c>
      <c r="F15235">
        <v>1.4999999999999999E-2</v>
      </c>
      <c r="G15235">
        <v>0</v>
      </c>
      <c r="H15235">
        <v>0</v>
      </c>
      <c r="I15235">
        <v>0</v>
      </c>
    </row>
    <row r="15236" spans="1:9" x14ac:dyDescent="0.25">
      <c r="A15236" t="s">
        <v>728</v>
      </c>
      <c r="B15236">
        <v>45381</v>
      </c>
      <c r="C15236" s="593">
        <v>7.4999999999999997E-2</v>
      </c>
      <c r="D15236" t="s">
        <v>1259</v>
      </c>
      <c r="E15236">
        <v>5.7500000000000002E-2</v>
      </c>
      <c r="F15236">
        <v>1.7500000000000002E-2</v>
      </c>
      <c r="G15236">
        <v>0</v>
      </c>
      <c r="H15236">
        <v>0</v>
      </c>
      <c r="I15236">
        <v>0</v>
      </c>
    </row>
    <row r="15237" spans="1:9" x14ac:dyDescent="0.25">
      <c r="A15237" t="s">
        <v>728</v>
      </c>
      <c r="B15237">
        <v>45382</v>
      </c>
      <c r="C15237" s="593">
        <v>7.2499999999999995E-2</v>
      </c>
      <c r="D15237" t="s">
        <v>5055</v>
      </c>
      <c r="E15237">
        <v>5.7500000000000002E-2</v>
      </c>
      <c r="F15237">
        <v>1.4999999999999999E-2</v>
      </c>
      <c r="G15237">
        <v>0</v>
      </c>
      <c r="H15237">
        <v>0</v>
      </c>
      <c r="I15237">
        <v>0</v>
      </c>
    </row>
    <row r="15238" spans="1:9" x14ac:dyDescent="0.25">
      <c r="A15238" t="s">
        <v>728</v>
      </c>
      <c r="B15238">
        <v>45383</v>
      </c>
      <c r="C15238" s="593">
        <v>7.2499999999999995E-2</v>
      </c>
      <c r="D15238" t="s">
        <v>5031</v>
      </c>
      <c r="E15238">
        <v>5.7500000000000002E-2</v>
      </c>
      <c r="F15238">
        <v>1.4999999999999999E-2</v>
      </c>
      <c r="G15238">
        <v>0</v>
      </c>
      <c r="H15238">
        <v>0</v>
      </c>
      <c r="I15238">
        <v>0</v>
      </c>
    </row>
    <row r="15239" spans="1:9" x14ac:dyDescent="0.25">
      <c r="A15239" t="s">
        <v>728</v>
      </c>
      <c r="B15239">
        <v>45384</v>
      </c>
      <c r="C15239" s="593">
        <v>6.7500000000000004E-2</v>
      </c>
      <c r="D15239" t="s">
        <v>1411</v>
      </c>
      <c r="E15239">
        <v>5.7500000000000002E-2</v>
      </c>
      <c r="F15239">
        <v>0.01</v>
      </c>
      <c r="G15239">
        <v>0</v>
      </c>
      <c r="H15239">
        <v>0</v>
      </c>
      <c r="I15239">
        <v>0</v>
      </c>
    </row>
    <row r="15240" spans="1:9" x14ac:dyDescent="0.25">
      <c r="A15240" t="s">
        <v>728</v>
      </c>
      <c r="B15240">
        <v>45385</v>
      </c>
      <c r="C15240" s="593">
        <v>7.2499999999999995E-2</v>
      </c>
      <c r="D15240" t="s">
        <v>1297</v>
      </c>
      <c r="E15240">
        <v>5.7500000000000002E-2</v>
      </c>
      <c r="F15240">
        <v>1.4999999999999999E-2</v>
      </c>
      <c r="G15240">
        <v>0</v>
      </c>
      <c r="H15240">
        <v>0</v>
      </c>
      <c r="I15240">
        <v>0</v>
      </c>
    </row>
    <row r="15241" spans="1:9" x14ac:dyDescent="0.25">
      <c r="A15241" t="s">
        <v>728</v>
      </c>
      <c r="B15241">
        <v>45387</v>
      </c>
      <c r="C15241" s="593">
        <v>7.2499999999999995E-2</v>
      </c>
      <c r="D15241" t="s">
        <v>4465</v>
      </c>
      <c r="E15241">
        <v>5.7500000000000002E-2</v>
      </c>
      <c r="F15241">
        <v>1.4999999999999999E-2</v>
      </c>
      <c r="G15241">
        <v>0</v>
      </c>
      <c r="H15241">
        <v>0</v>
      </c>
      <c r="I15241">
        <v>0</v>
      </c>
    </row>
    <row r="15242" spans="1:9" x14ac:dyDescent="0.25">
      <c r="A15242" t="s">
        <v>728</v>
      </c>
      <c r="B15242">
        <v>45388</v>
      </c>
      <c r="C15242" s="593">
        <v>7.2499999999999995E-2</v>
      </c>
      <c r="D15242" t="s">
        <v>5056</v>
      </c>
      <c r="E15242">
        <v>5.7500000000000002E-2</v>
      </c>
      <c r="F15242">
        <v>1.4999999999999999E-2</v>
      </c>
      <c r="G15242">
        <v>0</v>
      </c>
      <c r="H15242">
        <v>0</v>
      </c>
      <c r="I15242">
        <v>0</v>
      </c>
    </row>
    <row r="15243" spans="1:9" x14ac:dyDescent="0.25">
      <c r="A15243" t="s">
        <v>728</v>
      </c>
      <c r="B15243">
        <v>45389</v>
      </c>
      <c r="C15243" s="593">
        <v>7.2499999999999995E-2</v>
      </c>
      <c r="D15243" t="s">
        <v>5057</v>
      </c>
      <c r="E15243">
        <v>5.7500000000000002E-2</v>
      </c>
      <c r="F15243">
        <v>1.4999999999999999E-2</v>
      </c>
      <c r="G15243">
        <v>0</v>
      </c>
      <c r="H15243">
        <v>0</v>
      </c>
      <c r="I15243">
        <v>0</v>
      </c>
    </row>
    <row r="15244" spans="1:9" x14ac:dyDescent="0.25">
      <c r="A15244" t="s">
        <v>728</v>
      </c>
      <c r="B15244">
        <v>45390</v>
      </c>
      <c r="C15244" s="593">
        <v>7.2499999999999995E-2</v>
      </c>
      <c r="D15244" t="s">
        <v>1864</v>
      </c>
      <c r="E15244">
        <v>5.7500000000000002E-2</v>
      </c>
      <c r="F15244">
        <v>1.4999999999999999E-2</v>
      </c>
      <c r="G15244">
        <v>0</v>
      </c>
      <c r="H15244">
        <v>0</v>
      </c>
      <c r="I15244">
        <v>0</v>
      </c>
    </row>
    <row r="15245" spans="1:9" x14ac:dyDescent="0.25">
      <c r="A15245" t="s">
        <v>728</v>
      </c>
      <c r="B15245">
        <v>45401</v>
      </c>
      <c r="C15245" s="593">
        <v>7.4999999999999997E-2</v>
      </c>
      <c r="D15245" t="s">
        <v>5058</v>
      </c>
      <c r="E15245">
        <v>5.7500000000000002E-2</v>
      </c>
      <c r="F15245">
        <v>1.7500000000000002E-2</v>
      </c>
      <c r="G15245">
        <v>0</v>
      </c>
      <c r="H15245">
        <v>0</v>
      </c>
      <c r="I15245">
        <v>0</v>
      </c>
    </row>
    <row r="15246" spans="1:9" x14ac:dyDescent="0.25">
      <c r="A15246" t="s">
        <v>728</v>
      </c>
      <c r="B15246">
        <v>45402</v>
      </c>
      <c r="C15246" s="593">
        <v>7.4999999999999997E-2</v>
      </c>
      <c r="D15246" t="s">
        <v>2864</v>
      </c>
      <c r="E15246">
        <v>5.7500000000000002E-2</v>
      </c>
      <c r="F15246">
        <v>1.7500000000000002E-2</v>
      </c>
      <c r="G15246">
        <v>0</v>
      </c>
      <c r="H15246">
        <v>0</v>
      </c>
      <c r="I15246">
        <v>0</v>
      </c>
    </row>
    <row r="15247" spans="1:9" x14ac:dyDescent="0.25">
      <c r="A15247" t="s">
        <v>728</v>
      </c>
      <c r="B15247">
        <v>45403</v>
      </c>
      <c r="C15247" s="593">
        <v>7.4999999999999997E-2</v>
      </c>
      <c r="D15247" t="s">
        <v>5058</v>
      </c>
      <c r="E15247">
        <v>5.7500000000000002E-2</v>
      </c>
      <c r="F15247">
        <v>1.7500000000000002E-2</v>
      </c>
      <c r="G15247">
        <v>0</v>
      </c>
      <c r="H15247">
        <v>0</v>
      </c>
      <c r="I15247">
        <v>0</v>
      </c>
    </row>
    <row r="15248" spans="1:9" x14ac:dyDescent="0.25">
      <c r="A15248" t="s">
        <v>728</v>
      </c>
      <c r="B15248">
        <v>45404</v>
      </c>
      <c r="C15248" s="593">
        <v>7.4999999999999997E-2</v>
      </c>
      <c r="D15248" t="s">
        <v>5058</v>
      </c>
      <c r="E15248">
        <v>5.7500000000000002E-2</v>
      </c>
      <c r="F15248">
        <v>1.7500000000000002E-2</v>
      </c>
      <c r="G15248">
        <v>0</v>
      </c>
      <c r="H15248">
        <v>0</v>
      </c>
      <c r="I15248">
        <v>0</v>
      </c>
    </row>
    <row r="15249" spans="1:9" x14ac:dyDescent="0.25">
      <c r="A15249" t="s">
        <v>728</v>
      </c>
      <c r="B15249">
        <v>45405</v>
      </c>
      <c r="C15249" s="593">
        <v>7.4999999999999997E-2</v>
      </c>
      <c r="D15249" t="s">
        <v>5058</v>
      </c>
      <c r="E15249">
        <v>5.7500000000000002E-2</v>
      </c>
      <c r="F15249">
        <v>1.7500000000000002E-2</v>
      </c>
      <c r="G15249">
        <v>0</v>
      </c>
      <c r="H15249">
        <v>0</v>
      </c>
      <c r="I15249">
        <v>0</v>
      </c>
    </row>
    <row r="15250" spans="1:9" x14ac:dyDescent="0.25">
      <c r="A15250" t="s">
        <v>728</v>
      </c>
      <c r="B15250">
        <v>45406</v>
      </c>
      <c r="C15250" s="593">
        <v>7.4999999999999997E-2</v>
      </c>
      <c r="D15250" t="s">
        <v>5058</v>
      </c>
      <c r="E15250">
        <v>5.7500000000000002E-2</v>
      </c>
      <c r="F15250">
        <v>1.7500000000000002E-2</v>
      </c>
      <c r="G15250">
        <v>0</v>
      </c>
      <c r="H15250">
        <v>0</v>
      </c>
      <c r="I15250">
        <v>0</v>
      </c>
    </row>
    <row r="15251" spans="1:9" x14ac:dyDescent="0.25">
      <c r="A15251" t="s">
        <v>728</v>
      </c>
      <c r="B15251">
        <v>45409</v>
      </c>
      <c r="C15251" s="593">
        <v>7.4999999999999997E-2</v>
      </c>
      <c r="D15251" t="s">
        <v>5058</v>
      </c>
      <c r="E15251">
        <v>5.7500000000000002E-2</v>
      </c>
      <c r="F15251">
        <v>1.7500000000000002E-2</v>
      </c>
      <c r="G15251">
        <v>0</v>
      </c>
      <c r="H15251">
        <v>0</v>
      </c>
      <c r="I15251">
        <v>0</v>
      </c>
    </row>
    <row r="15252" spans="1:9" x14ac:dyDescent="0.25">
      <c r="A15252" t="s">
        <v>728</v>
      </c>
      <c r="B15252">
        <v>45410</v>
      </c>
      <c r="C15252" s="593">
        <v>7.4999999999999997E-2</v>
      </c>
      <c r="D15252" t="s">
        <v>5058</v>
      </c>
      <c r="E15252">
        <v>5.7500000000000002E-2</v>
      </c>
      <c r="F15252">
        <v>1.7500000000000002E-2</v>
      </c>
      <c r="G15252">
        <v>0</v>
      </c>
      <c r="H15252">
        <v>0</v>
      </c>
      <c r="I15252">
        <v>0</v>
      </c>
    </row>
    <row r="15253" spans="1:9" x14ac:dyDescent="0.25">
      <c r="A15253" t="s">
        <v>728</v>
      </c>
      <c r="B15253">
        <v>45412</v>
      </c>
      <c r="C15253" s="593">
        <v>7.2499999999999995E-2</v>
      </c>
      <c r="D15253" t="s">
        <v>5031</v>
      </c>
      <c r="E15253">
        <v>5.7500000000000002E-2</v>
      </c>
      <c r="F15253">
        <v>1.4999999999999999E-2</v>
      </c>
      <c r="G15253">
        <v>0</v>
      </c>
      <c r="H15253">
        <v>0</v>
      </c>
      <c r="I15253">
        <v>0</v>
      </c>
    </row>
    <row r="15254" spans="1:9" x14ac:dyDescent="0.25">
      <c r="A15254" t="s">
        <v>728</v>
      </c>
      <c r="B15254">
        <v>45413</v>
      </c>
      <c r="C15254" s="593">
        <v>7.4999999999999997E-2</v>
      </c>
      <c r="D15254" t="s">
        <v>1259</v>
      </c>
      <c r="E15254">
        <v>5.7500000000000002E-2</v>
      </c>
      <c r="F15254">
        <v>1.7500000000000002E-2</v>
      </c>
      <c r="G15254">
        <v>0</v>
      </c>
      <c r="H15254">
        <v>0</v>
      </c>
      <c r="I15254">
        <v>0</v>
      </c>
    </row>
    <row r="15255" spans="1:9" x14ac:dyDescent="0.25">
      <c r="A15255" t="s">
        <v>728</v>
      </c>
      <c r="B15255">
        <v>45414</v>
      </c>
      <c r="C15255" s="593">
        <v>7.4999999999999997E-2</v>
      </c>
      <c r="D15255" t="s">
        <v>5058</v>
      </c>
      <c r="E15255">
        <v>5.7500000000000002E-2</v>
      </c>
      <c r="F15255">
        <v>1.7500000000000002E-2</v>
      </c>
      <c r="G15255">
        <v>0</v>
      </c>
      <c r="H15255">
        <v>0</v>
      </c>
      <c r="I15255">
        <v>0</v>
      </c>
    </row>
    <row r="15256" spans="1:9" x14ac:dyDescent="0.25">
      <c r="A15256" t="s">
        <v>728</v>
      </c>
      <c r="B15256">
        <v>45415</v>
      </c>
      <c r="C15256" s="593">
        <v>7.4999999999999997E-2</v>
      </c>
      <c r="D15256" t="s">
        <v>1259</v>
      </c>
      <c r="E15256">
        <v>5.7500000000000002E-2</v>
      </c>
      <c r="F15256">
        <v>1.7500000000000002E-2</v>
      </c>
      <c r="G15256">
        <v>0</v>
      </c>
      <c r="H15256">
        <v>0</v>
      </c>
      <c r="I15256">
        <v>0</v>
      </c>
    </row>
    <row r="15257" spans="1:9" x14ac:dyDescent="0.25">
      <c r="A15257" t="s">
        <v>728</v>
      </c>
      <c r="B15257">
        <v>45416</v>
      </c>
      <c r="C15257" s="593">
        <v>7.4999999999999997E-2</v>
      </c>
      <c r="D15257" t="s">
        <v>5058</v>
      </c>
      <c r="E15257">
        <v>5.7500000000000002E-2</v>
      </c>
      <c r="F15257">
        <v>1.7500000000000002E-2</v>
      </c>
      <c r="G15257">
        <v>0</v>
      </c>
      <c r="H15257">
        <v>0</v>
      </c>
      <c r="I15257">
        <v>0</v>
      </c>
    </row>
    <row r="15258" spans="1:9" x14ac:dyDescent="0.25">
      <c r="A15258" t="s">
        <v>728</v>
      </c>
      <c r="B15258">
        <v>45417</v>
      </c>
      <c r="C15258" s="593">
        <v>7.4999999999999997E-2</v>
      </c>
      <c r="D15258" t="s">
        <v>5058</v>
      </c>
      <c r="E15258">
        <v>5.7500000000000002E-2</v>
      </c>
      <c r="F15258">
        <v>1.7500000000000002E-2</v>
      </c>
      <c r="G15258">
        <v>0</v>
      </c>
      <c r="H15258">
        <v>0</v>
      </c>
      <c r="I15258">
        <v>0</v>
      </c>
    </row>
    <row r="15259" spans="1:9" x14ac:dyDescent="0.25">
      <c r="A15259" t="s">
        <v>728</v>
      </c>
      <c r="B15259">
        <v>45419</v>
      </c>
      <c r="C15259" s="593">
        <v>7.4999999999999997E-2</v>
      </c>
      <c r="D15259" t="s">
        <v>5059</v>
      </c>
      <c r="E15259">
        <v>5.7500000000000002E-2</v>
      </c>
      <c r="F15259">
        <v>1.7500000000000002E-2</v>
      </c>
      <c r="G15259">
        <v>0</v>
      </c>
      <c r="H15259">
        <v>0</v>
      </c>
      <c r="I15259">
        <v>0</v>
      </c>
    </row>
    <row r="15260" spans="1:9" x14ac:dyDescent="0.25">
      <c r="A15260" t="s">
        <v>728</v>
      </c>
      <c r="B15260">
        <v>45420</v>
      </c>
      <c r="C15260" s="593">
        <v>7.4999999999999997E-2</v>
      </c>
      <c r="D15260" t="s">
        <v>5059</v>
      </c>
      <c r="E15260">
        <v>5.7500000000000002E-2</v>
      </c>
      <c r="F15260">
        <v>1.7500000000000002E-2</v>
      </c>
      <c r="G15260">
        <v>0</v>
      </c>
      <c r="H15260">
        <v>0</v>
      </c>
      <c r="I15260">
        <v>0</v>
      </c>
    </row>
    <row r="15261" spans="1:9" x14ac:dyDescent="0.25">
      <c r="A15261" t="s">
        <v>728</v>
      </c>
      <c r="B15261">
        <v>45422</v>
      </c>
      <c r="C15261" s="593">
        <v>7.4999999999999997E-2</v>
      </c>
      <c r="D15261" t="s">
        <v>5041</v>
      </c>
      <c r="E15261">
        <v>5.7500000000000002E-2</v>
      </c>
      <c r="F15261">
        <v>1.7500000000000002E-2</v>
      </c>
      <c r="G15261">
        <v>0</v>
      </c>
      <c r="H15261">
        <v>0</v>
      </c>
      <c r="I15261">
        <v>0</v>
      </c>
    </row>
    <row r="15262" spans="1:9" x14ac:dyDescent="0.25">
      <c r="A15262" t="s">
        <v>728</v>
      </c>
      <c r="B15262">
        <v>45423</v>
      </c>
      <c r="C15262" s="593">
        <v>7.4999999999999997E-2</v>
      </c>
      <c r="D15262" t="s">
        <v>5058</v>
      </c>
      <c r="E15262">
        <v>5.7500000000000002E-2</v>
      </c>
      <c r="F15262">
        <v>1.7500000000000002E-2</v>
      </c>
      <c r="G15262">
        <v>0</v>
      </c>
      <c r="H15262">
        <v>0</v>
      </c>
      <c r="I15262">
        <v>0</v>
      </c>
    </row>
    <row r="15263" spans="1:9" x14ac:dyDescent="0.25">
      <c r="A15263" t="s">
        <v>728</v>
      </c>
      <c r="B15263">
        <v>45424</v>
      </c>
      <c r="C15263" s="593">
        <v>7.4999999999999997E-2</v>
      </c>
      <c r="D15263" t="s">
        <v>5040</v>
      </c>
      <c r="E15263">
        <v>5.7500000000000002E-2</v>
      </c>
      <c r="F15263">
        <v>1.7500000000000002E-2</v>
      </c>
      <c r="G15263">
        <v>0</v>
      </c>
      <c r="H15263">
        <v>0</v>
      </c>
      <c r="I15263">
        <v>0</v>
      </c>
    </row>
    <row r="15264" spans="1:9" x14ac:dyDescent="0.25">
      <c r="A15264" t="s">
        <v>728</v>
      </c>
      <c r="B15264">
        <v>45426</v>
      </c>
      <c r="C15264" s="593">
        <v>7.4999999999999997E-2</v>
      </c>
      <c r="D15264" t="s">
        <v>5058</v>
      </c>
      <c r="E15264">
        <v>5.7500000000000002E-2</v>
      </c>
      <c r="F15264">
        <v>1.7500000000000002E-2</v>
      </c>
      <c r="G15264">
        <v>0</v>
      </c>
      <c r="H15264">
        <v>0</v>
      </c>
      <c r="I15264">
        <v>0</v>
      </c>
    </row>
    <row r="15265" spans="1:9" x14ac:dyDescent="0.25">
      <c r="A15265" t="s">
        <v>728</v>
      </c>
      <c r="B15265">
        <v>45428</v>
      </c>
      <c r="C15265" s="593">
        <v>7.4999999999999997E-2</v>
      </c>
      <c r="D15265" t="s">
        <v>5058</v>
      </c>
      <c r="E15265">
        <v>5.7500000000000002E-2</v>
      </c>
      <c r="F15265">
        <v>1.7500000000000002E-2</v>
      </c>
      <c r="G15265">
        <v>0</v>
      </c>
      <c r="H15265">
        <v>0</v>
      </c>
      <c r="I15265">
        <v>0</v>
      </c>
    </row>
    <row r="15266" spans="1:9" x14ac:dyDescent="0.25">
      <c r="A15266" t="s">
        <v>728</v>
      </c>
      <c r="B15266">
        <v>45429</v>
      </c>
      <c r="C15266" s="593">
        <v>7.4999999999999997E-2</v>
      </c>
      <c r="D15266" t="s">
        <v>5059</v>
      </c>
      <c r="E15266">
        <v>5.7500000000000002E-2</v>
      </c>
      <c r="F15266">
        <v>1.7500000000000002E-2</v>
      </c>
      <c r="G15266">
        <v>0</v>
      </c>
      <c r="H15266">
        <v>0</v>
      </c>
      <c r="I15266">
        <v>0</v>
      </c>
    </row>
    <row r="15267" spans="1:9" x14ac:dyDescent="0.25">
      <c r="A15267" t="s">
        <v>728</v>
      </c>
      <c r="B15267">
        <v>45430</v>
      </c>
      <c r="C15267" s="593">
        <v>7.4999999999999997E-2</v>
      </c>
      <c r="D15267" t="s">
        <v>5059</v>
      </c>
      <c r="E15267">
        <v>5.7500000000000002E-2</v>
      </c>
      <c r="F15267">
        <v>1.7500000000000002E-2</v>
      </c>
      <c r="G15267">
        <v>0</v>
      </c>
      <c r="H15267">
        <v>0</v>
      </c>
      <c r="I15267">
        <v>0</v>
      </c>
    </row>
    <row r="15268" spans="1:9" x14ac:dyDescent="0.25">
      <c r="A15268" t="s">
        <v>728</v>
      </c>
      <c r="B15268">
        <v>45431</v>
      </c>
      <c r="C15268" s="593">
        <v>7.4999999999999997E-2</v>
      </c>
      <c r="D15268" t="s">
        <v>5058</v>
      </c>
      <c r="E15268">
        <v>5.7500000000000002E-2</v>
      </c>
      <c r="F15268">
        <v>1.7500000000000002E-2</v>
      </c>
      <c r="G15268">
        <v>0</v>
      </c>
      <c r="H15268">
        <v>0</v>
      </c>
      <c r="I15268">
        <v>0</v>
      </c>
    </row>
    <row r="15269" spans="1:9" x14ac:dyDescent="0.25">
      <c r="A15269" t="s">
        <v>728</v>
      </c>
      <c r="B15269">
        <v>45432</v>
      </c>
      <c r="C15269" s="593">
        <v>7.4999999999999997E-2</v>
      </c>
      <c r="D15269" t="s">
        <v>5059</v>
      </c>
      <c r="E15269">
        <v>5.7500000000000002E-2</v>
      </c>
      <c r="F15269">
        <v>1.7500000000000002E-2</v>
      </c>
      <c r="G15269">
        <v>0</v>
      </c>
      <c r="H15269">
        <v>0</v>
      </c>
      <c r="I15269">
        <v>0</v>
      </c>
    </row>
    <row r="15270" spans="1:9" x14ac:dyDescent="0.25">
      <c r="A15270" t="s">
        <v>728</v>
      </c>
      <c r="B15270">
        <v>45433</v>
      </c>
      <c r="C15270" s="593">
        <v>7.4999999999999997E-2</v>
      </c>
      <c r="D15270" t="s">
        <v>5058</v>
      </c>
      <c r="E15270">
        <v>5.7500000000000002E-2</v>
      </c>
      <c r="F15270">
        <v>1.7500000000000002E-2</v>
      </c>
      <c r="G15270">
        <v>0</v>
      </c>
      <c r="H15270">
        <v>0</v>
      </c>
      <c r="I15270">
        <v>0</v>
      </c>
    </row>
    <row r="15271" spans="1:9" x14ac:dyDescent="0.25">
      <c r="A15271" t="s">
        <v>728</v>
      </c>
      <c r="B15271">
        <v>45434</v>
      </c>
      <c r="C15271" s="593">
        <v>7.4999999999999997E-2</v>
      </c>
      <c r="D15271" t="s">
        <v>1711</v>
      </c>
      <c r="E15271">
        <v>5.7500000000000002E-2</v>
      </c>
      <c r="F15271">
        <v>1.7500000000000002E-2</v>
      </c>
      <c r="G15271">
        <v>0</v>
      </c>
      <c r="H15271">
        <v>0</v>
      </c>
      <c r="I15271">
        <v>0</v>
      </c>
    </row>
    <row r="15272" spans="1:9" x14ac:dyDescent="0.25">
      <c r="A15272" t="s">
        <v>728</v>
      </c>
      <c r="B15272">
        <v>45435</v>
      </c>
      <c r="C15272" s="593">
        <v>6.7500000000000004E-2</v>
      </c>
      <c r="D15272" t="s">
        <v>1411</v>
      </c>
      <c r="E15272">
        <v>5.7500000000000002E-2</v>
      </c>
      <c r="F15272">
        <v>0.01</v>
      </c>
      <c r="G15272">
        <v>0</v>
      </c>
      <c r="H15272">
        <v>0</v>
      </c>
      <c r="I15272">
        <v>0</v>
      </c>
    </row>
    <row r="15273" spans="1:9" x14ac:dyDescent="0.25">
      <c r="A15273" t="s">
        <v>728</v>
      </c>
      <c r="B15273">
        <v>45437</v>
      </c>
      <c r="C15273" s="593">
        <v>7.4999999999999997E-2</v>
      </c>
      <c r="D15273" t="s">
        <v>1711</v>
      </c>
      <c r="E15273">
        <v>5.7500000000000002E-2</v>
      </c>
      <c r="F15273">
        <v>1.7500000000000002E-2</v>
      </c>
      <c r="G15273">
        <v>0</v>
      </c>
      <c r="H15273">
        <v>0</v>
      </c>
      <c r="I15273">
        <v>0</v>
      </c>
    </row>
    <row r="15274" spans="1:9" x14ac:dyDescent="0.25">
      <c r="A15274" t="s">
        <v>728</v>
      </c>
      <c r="B15274">
        <v>45439</v>
      </c>
      <c r="C15274" s="593">
        <v>7.4999999999999997E-2</v>
      </c>
      <c r="D15274" t="s">
        <v>5060</v>
      </c>
      <c r="E15274">
        <v>5.7500000000000002E-2</v>
      </c>
      <c r="F15274">
        <v>1.7500000000000002E-2</v>
      </c>
      <c r="G15274">
        <v>0</v>
      </c>
      <c r="H15274">
        <v>0</v>
      </c>
      <c r="I15274">
        <v>0</v>
      </c>
    </row>
    <row r="15275" spans="1:9" x14ac:dyDescent="0.25">
      <c r="A15275" t="s">
        <v>728</v>
      </c>
      <c r="B15275">
        <v>45440</v>
      </c>
      <c r="C15275" s="593">
        <v>7.4999999999999997E-2</v>
      </c>
      <c r="D15275" t="s">
        <v>5059</v>
      </c>
      <c r="E15275">
        <v>5.7500000000000002E-2</v>
      </c>
      <c r="F15275">
        <v>1.7500000000000002E-2</v>
      </c>
      <c r="G15275">
        <v>0</v>
      </c>
      <c r="H15275">
        <v>0</v>
      </c>
      <c r="I15275">
        <v>0</v>
      </c>
    </row>
    <row r="15276" spans="1:9" x14ac:dyDescent="0.25">
      <c r="A15276" t="s">
        <v>728</v>
      </c>
      <c r="B15276">
        <v>45441</v>
      </c>
      <c r="C15276" s="593">
        <v>7.4999999999999997E-2</v>
      </c>
      <c r="D15276" t="s">
        <v>1259</v>
      </c>
      <c r="E15276">
        <v>5.7500000000000002E-2</v>
      </c>
      <c r="F15276">
        <v>1.7500000000000002E-2</v>
      </c>
      <c r="G15276">
        <v>0</v>
      </c>
      <c r="H15276">
        <v>0</v>
      </c>
      <c r="I15276">
        <v>0</v>
      </c>
    </row>
    <row r="15277" spans="1:9" x14ac:dyDescent="0.25">
      <c r="A15277" t="s">
        <v>728</v>
      </c>
      <c r="B15277">
        <v>45448</v>
      </c>
      <c r="C15277" s="593">
        <v>7.4999999999999997E-2</v>
      </c>
      <c r="D15277" t="s">
        <v>1259</v>
      </c>
      <c r="E15277">
        <v>5.7500000000000002E-2</v>
      </c>
      <c r="F15277">
        <v>1.7500000000000002E-2</v>
      </c>
      <c r="G15277">
        <v>0</v>
      </c>
      <c r="H15277">
        <v>0</v>
      </c>
      <c r="I15277">
        <v>0</v>
      </c>
    </row>
    <row r="15278" spans="1:9" x14ac:dyDescent="0.25">
      <c r="A15278" t="s">
        <v>728</v>
      </c>
      <c r="B15278">
        <v>45449</v>
      </c>
      <c r="C15278" s="593">
        <v>7.4999999999999997E-2</v>
      </c>
      <c r="D15278" t="s">
        <v>5041</v>
      </c>
      <c r="E15278">
        <v>5.7500000000000002E-2</v>
      </c>
      <c r="F15278">
        <v>1.7500000000000002E-2</v>
      </c>
      <c r="G15278">
        <v>0</v>
      </c>
      <c r="H15278">
        <v>0</v>
      </c>
      <c r="I15278">
        <v>0</v>
      </c>
    </row>
    <row r="15279" spans="1:9" x14ac:dyDescent="0.25">
      <c r="A15279" t="s">
        <v>728</v>
      </c>
      <c r="B15279">
        <v>45458</v>
      </c>
      <c r="C15279" s="593">
        <v>7.4999999999999997E-2</v>
      </c>
      <c r="D15279" t="s">
        <v>1259</v>
      </c>
      <c r="E15279">
        <v>5.7500000000000002E-2</v>
      </c>
      <c r="F15279">
        <v>1.7500000000000002E-2</v>
      </c>
      <c r="G15279">
        <v>0</v>
      </c>
      <c r="H15279">
        <v>0</v>
      </c>
      <c r="I15279">
        <v>0</v>
      </c>
    </row>
    <row r="15280" spans="1:9" x14ac:dyDescent="0.25">
      <c r="A15280" t="s">
        <v>728</v>
      </c>
      <c r="B15280">
        <v>45459</v>
      </c>
      <c r="C15280" s="593">
        <v>7.4999999999999997E-2</v>
      </c>
      <c r="D15280" t="s">
        <v>5041</v>
      </c>
      <c r="E15280">
        <v>5.7500000000000002E-2</v>
      </c>
      <c r="F15280">
        <v>1.7500000000000002E-2</v>
      </c>
      <c r="G15280">
        <v>0</v>
      </c>
      <c r="H15280">
        <v>0</v>
      </c>
      <c r="I15280">
        <v>0</v>
      </c>
    </row>
    <row r="15281" spans="1:9" x14ac:dyDescent="0.25">
      <c r="A15281" t="s">
        <v>728</v>
      </c>
      <c r="B15281">
        <v>45469</v>
      </c>
      <c r="C15281" s="593">
        <v>7.4999999999999997E-2</v>
      </c>
      <c r="D15281" t="s">
        <v>5058</v>
      </c>
      <c r="E15281">
        <v>5.7500000000000002E-2</v>
      </c>
      <c r="F15281">
        <v>1.7500000000000002E-2</v>
      </c>
      <c r="G15281">
        <v>0</v>
      </c>
      <c r="H15281">
        <v>0</v>
      </c>
      <c r="I15281">
        <v>0</v>
      </c>
    </row>
    <row r="15282" spans="1:9" x14ac:dyDescent="0.25">
      <c r="A15282" t="s">
        <v>728</v>
      </c>
      <c r="B15282">
        <v>45470</v>
      </c>
      <c r="C15282" s="593">
        <v>7.4999999999999997E-2</v>
      </c>
      <c r="D15282" t="s">
        <v>5061</v>
      </c>
      <c r="E15282">
        <v>5.7500000000000002E-2</v>
      </c>
      <c r="F15282">
        <v>1.7500000000000002E-2</v>
      </c>
      <c r="G15282">
        <v>0</v>
      </c>
      <c r="H15282">
        <v>0</v>
      </c>
      <c r="I15282">
        <v>0</v>
      </c>
    </row>
    <row r="15283" spans="1:9" x14ac:dyDescent="0.25">
      <c r="A15283" t="s">
        <v>728</v>
      </c>
      <c r="B15283">
        <v>45475</v>
      </c>
      <c r="C15283" s="593">
        <v>7.4999999999999997E-2</v>
      </c>
      <c r="D15283" t="s">
        <v>1259</v>
      </c>
      <c r="E15283">
        <v>5.7500000000000002E-2</v>
      </c>
      <c r="F15283">
        <v>1.7500000000000002E-2</v>
      </c>
      <c r="G15283">
        <v>0</v>
      </c>
      <c r="H15283">
        <v>0</v>
      </c>
      <c r="I15283">
        <v>0</v>
      </c>
    </row>
    <row r="15284" spans="1:9" x14ac:dyDescent="0.25">
      <c r="A15284" t="s">
        <v>728</v>
      </c>
      <c r="B15284">
        <v>45479</v>
      </c>
      <c r="C15284" s="593">
        <v>7.4999999999999997E-2</v>
      </c>
      <c r="D15284" t="s">
        <v>5058</v>
      </c>
      <c r="E15284">
        <v>5.7500000000000002E-2</v>
      </c>
      <c r="F15284">
        <v>1.7500000000000002E-2</v>
      </c>
      <c r="G15284">
        <v>0</v>
      </c>
      <c r="H15284">
        <v>0</v>
      </c>
      <c r="I15284">
        <v>0</v>
      </c>
    </row>
    <row r="15285" spans="1:9" x14ac:dyDescent="0.25">
      <c r="A15285" t="s">
        <v>728</v>
      </c>
      <c r="B15285">
        <v>45481</v>
      </c>
      <c r="C15285" s="593">
        <v>6.7500000000000004E-2</v>
      </c>
      <c r="D15285" t="s">
        <v>5062</v>
      </c>
      <c r="E15285">
        <v>5.7500000000000002E-2</v>
      </c>
      <c r="F15285">
        <v>0.01</v>
      </c>
      <c r="G15285">
        <v>0</v>
      </c>
      <c r="H15285">
        <v>0</v>
      </c>
      <c r="I15285">
        <v>0</v>
      </c>
    </row>
    <row r="15286" spans="1:9" x14ac:dyDescent="0.25">
      <c r="A15286" t="s">
        <v>728</v>
      </c>
      <c r="B15286">
        <v>45482</v>
      </c>
      <c r="C15286" s="593">
        <v>7.4999999999999997E-2</v>
      </c>
      <c r="D15286" t="s">
        <v>5058</v>
      </c>
      <c r="E15286">
        <v>5.7500000000000002E-2</v>
      </c>
      <c r="F15286">
        <v>1.7500000000000002E-2</v>
      </c>
      <c r="G15286">
        <v>0</v>
      </c>
      <c r="H15286">
        <v>0</v>
      </c>
      <c r="I15286">
        <v>0</v>
      </c>
    </row>
    <row r="15287" spans="1:9" x14ac:dyDescent="0.25">
      <c r="A15287" t="s">
        <v>728</v>
      </c>
      <c r="B15287">
        <v>45490</v>
      </c>
      <c r="C15287" s="593">
        <v>7.4999999999999997E-2</v>
      </c>
      <c r="D15287" t="s">
        <v>1259</v>
      </c>
      <c r="E15287">
        <v>5.7500000000000002E-2</v>
      </c>
      <c r="F15287">
        <v>1.7500000000000002E-2</v>
      </c>
      <c r="G15287">
        <v>0</v>
      </c>
      <c r="H15287">
        <v>0</v>
      </c>
      <c r="I15287">
        <v>0</v>
      </c>
    </row>
    <row r="15288" spans="1:9" x14ac:dyDescent="0.25">
      <c r="A15288" t="s">
        <v>728</v>
      </c>
      <c r="B15288">
        <v>45501</v>
      </c>
      <c r="C15288" s="593">
        <v>7.2499999999999995E-2</v>
      </c>
      <c r="D15288" t="s">
        <v>2188</v>
      </c>
      <c r="E15288">
        <v>5.7500000000000002E-2</v>
      </c>
      <c r="F15288">
        <v>1.4999999999999999E-2</v>
      </c>
      <c r="G15288">
        <v>0</v>
      </c>
      <c r="H15288">
        <v>0</v>
      </c>
      <c r="I15288">
        <v>0</v>
      </c>
    </row>
    <row r="15289" spans="1:9" x14ac:dyDescent="0.25">
      <c r="A15289" t="s">
        <v>728</v>
      </c>
      <c r="B15289">
        <v>45502</v>
      </c>
      <c r="C15289" s="593">
        <v>7.2499999999999995E-2</v>
      </c>
      <c r="D15289" t="s">
        <v>2188</v>
      </c>
      <c r="E15289">
        <v>5.7500000000000002E-2</v>
      </c>
      <c r="F15289">
        <v>1.4999999999999999E-2</v>
      </c>
      <c r="G15289">
        <v>0</v>
      </c>
      <c r="H15289">
        <v>0</v>
      </c>
      <c r="I15289">
        <v>0</v>
      </c>
    </row>
    <row r="15290" spans="1:9" x14ac:dyDescent="0.25">
      <c r="A15290" t="s">
        <v>728</v>
      </c>
      <c r="B15290">
        <v>45503</v>
      </c>
      <c r="C15290" s="593">
        <v>7.2499999999999995E-2</v>
      </c>
      <c r="D15290" t="s">
        <v>2188</v>
      </c>
      <c r="E15290">
        <v>5.7500000000000002E-2</v>
      </c>
      <c r="F15290">
        <v>1.4999999999999999E-2</v>
      </c>
      <c r="G15290">
        <v>0</v>
      </c>
      <c r="H15290">
        <v>0</v>
      </c>
      <c r="I15290">
        <v>0</v>
      </c>
    </row>
    <row r="15291" spans="1:9" x14ac:dyDescent="0.25">
      <c r="A15291" t="s">
        <v>728</v>
      </c>
      <c r="B15291">
        <v>45504</v>
      </c>
      <c r="C15291" s="593">
        <v>7.2499999999999995E-2</v>
      </c>
      <c r="D15291" t="s">
        <v>2188</v>
      </c>
      <c r="E15291">
        <v>5.7500000000000002E-2</v>
      </c>
      <c r="F15291">
        <v>1.4999999999999999E-2</v>
      </c>
      <c r="G15291">
        <v>0</v>
      </c>
      <c r="H15291">
        <v>0</v>
      </c>
      <c r="I15291">
        <v>0</v>
      </c>
    </row>
    <row r="15292" spans="1:9" x14ac:dyDescent="0.25">
      <c r="A15292" t="s">
        <v>728</v>
      </c>
      <c r="B15292">
        <v>45505</v>
      </c>
      <c r="C15292" s="593">
        <v>7.2499999999999995E-2</v>
      </c>
      <c r="D15292" t="s">
        <v>2188</v>
      </c>
      <c r="E15292">
        <v>5.7500000000000002E-2</v>
      </c>
      <c r="F15292">
        <v>1.4999999999999999E-2</v>
      </c>
      <c r="G15292">
        <v>0</v>
      </c>
      <c r="H15292">
        <v>0</v>
      </c>
      <c r="I15292">
        <v>0</v>
      </c>
    </row>
    <row r="15293" spans="1:9" x14ac:dyDescent="0.25">
      <c r="A15293" t="s">
        <v>728</v>
      </c>
      <c r="B15293">
        <v>45506</v>
      </c>
      <c r="C15293" s="593">
        <v>7.2499999999999995E-2</v>
      </c>
      <c r="D15293" t="s">
        <v>2188</v>
      </c>
      <c r="E15293">
        <v>5.7500000000000002E-2</v>
      </c>
      <c r="F15293">
        <v>1.4999999999999999E-2</v>
      </c>
      <c r="G15293">
        <v>0</v>
      </c>
      <c r="H15293">
        <v>0</v>
      </c>
      <c r="I15293">
        <v>0</v>
      </c>
    </row>
    <row r="15294" spans="1:9" x14ac:dyDescent="0.25">
      <c r="A15294" t="s">
        <v>728</v>
      </c>
      <c r="B15294">
        <v>45601</v>
      </c>
      <c r="C15294" s="593">
        <v>7.2499999999999995E-2</v>
      </c>
      <c r="D15294" t="s">
        <v>5063</v>
      </c>
      <c r="E15294">
        <v>5.7500000000000002E-2</v>
      </c>
      <c r="F15294">
        <v>1.4999999999999999E-2</v>
      </c>
      <c r="G15294">
        <v>0</v>
      </c>
      <c r="H15294">
        <v>0</v>
      </c>
      <c r="I15294">
        <v>0</v>
      </c>
    </row>
    <row r="15295" spans="1:9" x14ac:dyDescent="0.25">
      <c r="A15295" t="s">
        <v>728</v>
      </c>
      <c r="B15295">
        <v>45612</v>
      </c>
      <c r="C15295" s="593">
        <v>7.2499999999999995E-2</v>
      </c>
      <c r="D15295" t="s">
        <v>3013</v>
      </c>
      <c r="E15295">
        <v>5.7500000000000002E-2</v>
      </c>
      <c r="F15295">
        <v>1.4999999999999999E-2</v>
      </c>
      <c r="G15295">
        <v>0</v>
      </c>
      <c r="H15295">
        <v>0</v>
      </c>
      <c r="I15295">
        <v>0</v>
      </c>
    </row>
    <row r="15296" spans="1:9" x14ac:dyDescent="0.25">
      <c r="A15296" t="s">
        <v>728</v>
      </c>
      <c r="B15296">
        <v>45613</v>
      </c>
      <c r="C15296" s="593">
        <v>7.2499999999999995E-2</v>
      </c>
      <c r="D15296" t="s">
        <v>1482</v>
      </c>
      <c r="E15296">
        <v>5.7500000000000002E-2</v>
      </c>
      <c r="F15296">
        <v>1.4999999999999999E-2</v>
      </c>
      <c r="G15296">
        <v>0</v>
      </c>
      <c r="H15296">
        <v>0</v>
      </c>
      <c r="I15296">
        <v>0</v>
      </c>
    </row>
    <row r="15297" spans="1:9" x14ac:dyDescent="0.25">
      <c r="A15297" t="s">
        <v>728</v>
      </c>
      <c r="B15297">
        <v>45614</v>
      </c>
      <c r="C15297" s="593">
        <v>7.2499999999999995E-2</v>
      </c>
      <c r="D15297" t="s">
        <v>2205</v>
      </c>
      <c r="E15297">
        <v>5.7500000000000002E-2</v>
      </c>
      <c r="F15297">
        <v>1.4999999999999999E-2</v>
      </c>
      <c r="G15297">
        <v>0</v>
      </c>
      <c r="H15297">
        <v>0</v>
      </c>
      <c r="I15297">
        <v>0</v>
      </c>
    </row>
    <row r="15298" spans="1:9" x14ac:dyDescent="0.25">
      <c r="A15298" t="s">
        <v>728</v>
      </c>
      <c r="B15298">
        <v>45616</v>
      </c>
      <c r="C15298" s="593">
        <v>7.2499999999999995E-2</v>
      </c>
      <c r="D15298" t="s">
        <v>5064</v>
      </c>
      <c r="E15298">
        <v>5.7500000000000002E-2</v>
      </c>
      <c r="F15298">
        <v>1.4999999999999999E-2</v>
      </c>
      <c r="G15298">
        <v>0</v>
      </c>
      <c r="H15298">
        <v>0</v>
      </c>
      <c r="I15298">
        <v>0</v>
      </c>
    </row>
    <row r="15299" spans="1:9" x14ac:dyDescent="0.25">
      <c r="A15299" t="s">
        <v>728</v>
      </c>
      <c r="B15299">
        <v>45617</v>
      </c>
      <c r="C15299" s="593">
        <v>7.2499999999999995E-2</v>
      </c>
      <c r="D15299" t="s">
        <v>5065</v>
      </c>
      <c r="E15299">
        <v>5.7500000000000002E-2</v>
      </c>
      <c r="F15299">
        <v>1.4999999999999999E-2</v>
      </c>
      <c r="G15299">
        <v>0</v>
      </c>
      <c r="H15299">
        <v>0</v>
      </c>
      <c r="I15299">
        <v>0</v>
      </c>
    </row>
    <row r="15300" spans="1:9" x14ac:dyDescent="0.25">
      <c r="A15300" t="s">
        <v>728</v>
      </c>
      <c r="B15300">
        <v>45618</v>
      </c>
      <c r="C15300" s="593">
        <v>7.2499999999999995E-2</v>
      </c>
      <c r="D15300" t="s">
        <v>2038</v>
      </c>
      <c r="E15300">
        <v>5.7500000000000002E-2</v>
      </c>
      <c r="F15300">
        <v>1.4999999999999999E-2</v>
      </c>
      <c r="G15300">
        <v>0</v>
      </c>
      <c r="H15300">
        <v>0</v>
      </c>
      <c r="I15300">
        <v>0</v>
      </c>
    </row>
    <row r="15301" spans="1:9" x14ac:dyDescent="0.25">
      <c r="A15301" t="s">
        <v>728</v>
      </c>
      <c r="B15301">
        <v>45619</v>
      </c>
      <c r="C15301" s="593">
        <v>7.2499999999999995E-2</v>
      </c>
      <c r="D15301" t="s">
        <v>1453</v>
      </c>
      <c r="E15301">
        <v>5.7500000000000002E-2</v>
      </c>
      <c r="F15301">
        <v>1.4999999999999999E-2</v>
      </c>
      <c r="G15301">
        <v>0</v>
      </c>
      <c r="H15301">
        <v>0</v>
      </c>
      <c r="I15301">
        <v>0</v>
      </c>
    </row>
    <row r="15302" spans="1:9" x14ac:dyDescent="0.25">
      <c r="A15302" t="s">
        <v>728</v>
      </c>
      <c r="B15302">
        <v>45620</v>
      </c>
      <c r="C15302" s="593">
        <v>7.2499999999999995E-2</v>
      </c>
      <c r="D15302" t="s">
        <v>3802</v>
      </c>
      <c r="E15302">
        <v>5.7500000000000002E-2</v>
      </c>
      <c r="F15302">
        <v>1.4999999999999999E-2</v>
      </c>
      <c r="G15302">
        <v>0</v>
      </c>
      <c r="H15302">
        <v>0</v>
      </c>
      <c r="I15302">
        <v>0</v>
      </c>
    </row>
    <row r="15303" spans="1:9" x14ac:dyDescent="0.25">
      <c r="A15303" t="s">
        <v>728</v>
      </c>
      <c r="B15303">
        <v>45621</v>
      </c>
      <c r="C15303" s="593">
        <v>7.2499999999999995E-2</v>
      </c>
      <c r="D15303" t="s">
        <v>5066</v>
      </c>
      <c r="E15303">
        <v>5.7500000000000002E-2</v>
      </c>
      <c r="F15303">
        <v>1.4999999999999999E-2</v>
      </c>
      <c r="G15303">
        <v>0</v>
      </c>
      <c r="H15303">
        <v>0</v>
      </c>
      <c r="I15303">
        <v>0</v>
      </c>
    </row>
    <row r="15304" spans="1:9" x14ac:dyDescent="0.25">
      <c r="A15304" t="s">
        <v>728</v>
      </c>
      <c r="B15304">
        <v>45622</v>
      </c>
      <c r="C15304" s="593">
        <v>7.2499999999999995E-2</v>
      </c>
      <c r="D15304" t="s">
        <v>4770</v>
      </c>
      <c r="E15304">
        <v>5.7500000000000002E-2</v>
      </c>
      <c r="F15304">
        <v>1.4999999999999999E-2</v>
      </c>
      <c r="G15304">
        <v>0</v>
      </c>
      <c r="H15304">
        <v>0</v>
      </c>
      <c r="I15304">
        <v>0</v>
      </c>
    </row>
    <row r="15305" spans="1:9" x14ac:dyDescent="0.25">
      <c r="A15305" t="s">
        <v>728</v>
      </c>
      <c r="B15305">
        <v>45623</v>
      </c>
      <c r="C15305" s="593">
        <v>7.2499999999999995E-2</v>
      </c>
      <c r="D15305" t="s">
        <v>5067</v>
      </c>
      <c r="E15305">
        <v>5.7500000000000002E-2</v>
      </c>
      <c r="F15305">
        <v>1.4999999999999999E-2</v>
      </c>
      <c r="G15305">
        <v>0</v>
      </c>
      <c r="H15305">
        <v>0</v>
      </c>
      <c r="I15305">
        <v>0</v>
      </c>
    </row>
    <row r="15306" spans="1:9" x14ac:dyDescent="0.25">
      <c r="A15306" t="s">
        <v>728</v>
      </c>
      <c r="B15306">
        <v>45624</v>
      </c>
      <c r="C15306" s="593">
        <v>7.2499999999999995E-2</v>
      </c>
      <c r="D15306" t="s">
        <v>1268</v>
      </c>
      <c r="E15306">
        <v>5.7500000000000002E-2</v>
      </c>
      <c r="F15306">
        <v>1.4999999999999999E-2</v>
      </c>
      <c r="G15306">
        <v>0</v>
      </c>
      <c r="H15306">
        <v>0</v>
      </c>
      <c r="I15306">
        <v>0</v>
      </c>
    </row>
    <row r="15307" spans="1:9" x14ac:dyDescent="0.25">
      <c r="A15307" t="s">
        <v>728</v>
      </c>
      <c r="B15307">
        <v>45628</v>
      </c>
      <c r="C15307" s="593">
        <v>7.2499999999999995E-2</v>
      </c>
      <c r="D15307" t="s">
        <v>3470</v>
      </c>
      <c r="E15307">
        <v>5.7500000000000002E-2</v>
      </c>
      <c r="F15307">
        <v>1.4999999999999999E-2</v>
      </c>
      <c r="G15307">
        <v>0</v>
      </c>
      <c r="H15307">
        <v>0</v>
      </c>
      <c r="I15307">
        <v>0</v>
      </c>
    </row>
    <row r="15308" spans="1:9" x14ac:dyDescent="0.25">
      <c r="A15308" t="s">
        <v>728</v>
      </c>
      <c r="B15308">
        <v>45629</v>
      </c>
      <c r="C15308" s="593">
        <v>7.2499999999999995E-2</v>
      </c>
      <c r="D15308" t="s">
        <v>5064</v>
      </c>
      <c r="E15308">
        <v>5.7500000000000002E-2</v>
      </c>
      <c r="F15308">
        <v>1.4999999999999999E-2</v>
      </c>
      <c r="G15308">
        <v>0</v>
      </c>
      <c r="H15308">
        <v>0</v>
      </c>
      <c r="I15308">
        <v>0</v>
      </c>
    </row>
    <row r="15309" spans="1:9" x14ac:dyDescent="0.25">
      <c r="A15309" t="s">
        <v>728</v>
      </c>
      <c r="B15309">
        <v>45630</v>
      </c>
      <c r="C15309" s="593">
        <v>7.2499999999999995E-2</v>
      </c>
      <c r="D15309" t="s">
        <v>5064</v>
      </c>
      <c r="E15309">
        <v>5.7500000000000002E-2</v>
      </c>
      <c r="F15309">
        <v>1.4999999999999999E-2</v>
      </c>
      <c r="G15309">
        <v>0</v>
      </c>
      <c r="H15309">
        <v>0</v>
      </c>
      <c r="I15309">
        <v>0</v>
      </c>
    </row>
    <row r="15310" spans="1:9" x14ac:dyDescent="0.25">
      <c r="A15310" t="s">
        <v>728</v>
      </c>
      <c r="B15310">
        <v>45631</v>
      </c>
      <c r="C15310" s="593">
        <v>7.2499999999999995E-2</v>
      </c>
      <c r="D15310" t="s">
        <v>5068</v>
      </c>
      <c r="E15310">
        <v>5.7500000000000002E-2</v>
      </c>
      <c r="F15310">
        <v>1.4999999999999999E-2</v>
      </c>
      <c r="G15310">
        <v>0</v>
      </c>
      <c r="H15310">
        <v>0</v>
      </c>
      <c r="I15310">
        <v>0</v>
      </c>
    </row>
    <row r="15311" spans="1:9" x14ac:dyDescent="0.25">
      <c r="A15311" t="s">
        <v>728</v>
      </c>
      <c r="B15311">
        <v>45633</v>
      </c>
      <c r="C15311" s="593">
        <v>7.2499999999999995E-2</v>
      </c>
      <c r="D15311" t="s">
        <v>5065</v>
      </c>
      <c r="E15311">
        <v>5.7500000000000002E-2</v>
      </c>
      <c r="F15311">
        <v>1.4999999999999999E-2</v>
      </c>
      <c r="G15311">
        <v>0</v>
      </c>
      <c r="H15311">
        <v>0</v>
      </c>
      <c r="I15311">
        <v>0</v>
      </c>
    </row>
    <row r="15312" spans="1:9" x14ac:dyDescent="0.25">
      <c r="A15312" t="s">
        <v>728</v>
      </c>
      <c r="B15312">
        <v>45634</v>
      </c>
      <c r="C15312" s="593">
        <v>7.2499999999999995E-2</v>
      </c>
      <c r="D15312" t="s">
        <v>5069</v>
      </c>
      <c r="E15312">
        <v>5.7500000000000002E-2</v>
      </c>
      <c r="F15312">
        <v>1.4999999999999999E-2</v>
      </c>
      <c r="G15312">
        <v>0</v>
      </c>
      <c r="H15312">
        <v>0</v>
      </c>
      <c r="I15312">
        <v>0</v>
      </c>
    </row>
    <row r="15313" spans="1:9" x14ac:dyDescent="0.25">
      <c r="A15313" t="s">
        <v>728</v>
      </c>
      <c r="B15313">
        <v>45636</v>
      </c>
      <c r="C15313" s="593">
        <v>7.2499999999999995E-2</v>
      </c>
      <c r="D15313" t="s">
        <v>5064</v>
      </c>
      <c r="E15313">
        <v>5.7500000000000002E-2</v>
      </c>
      <c r="F15313">
        <v>1.4999999999999999E-2</v>
      </c>
      <c r="G15313">
        <v>0</v>
      </c>
      <c r="H15313">
        <v>0</v>
      </c>
      <c r="I15313">
        <v>0</v>
      </c>
    </row>
    <row r="15314" spans="1:9" x14ac:dyDescent="0.25">
      <c r="A15314" t="s">
        <v>728</v>
      </c>
      <c r="B15314">
        <v>45638</v>
      </c>
      <c r="C15314" s="593">
        <v>7.2499999999999995E-2</v>
      </c>
      <c r="D15314" t="s">
        <v>1453</v>
      </c>
      <c r="E15314">
        <v>5.7500000000000002E-2</v>
      </c>
      <c r="F15314">
        <v>1.4999999999999999E-2</v>
      </c>
      <c r="G15314">
        <v>0</v>
      </c>
      <c r="H15314">
        <v>0</v>
      </c>
      <c r="I15314">
        <v>0</v>
      </c>
    </row>
    <row r="15315" spans="1:9" x14ac:dyDescent="0.25">
      <c r="A15315" t="s">
        <v>728</v>
      </c>
      <c r="B15315">
        <v>45640</v>
      </c>
      <c r="C15315" s="593">
        <v>7.2499999999999995E-2</v>
      </c>
      <c r="D15315" t="s">
        <v>1415</v>
      </c>
      <c r="E15315">
        <v>5.7500000000000002E-2</v>
      </c>
      <c r="F15315">
        <v>1.4999999999999999E-2</v>
      </c>
      <c r="G15315">
        <v>0</v>
      </c>
      <c r="H15315">
        <v>0</v>
      </c>
      <c r="I15315">
        <v>0</v>
      </c>
    </row>
    <row r="15316" spans="1:9" x14ac:dyDescent="0.25">
      <c r="A15316" t="s">
        <v>728</v>
      </c>
      <c r="B15316">
        <v>45642</v>
      </c>
      <c r="C15316" s="593">
        <v>7.2499999999999995E-2</v>
      </c>
      <c r="D15316" t="s">
        <v>1268</v>
      </c>
      <c r="E15316">
        <v>5.7500000000000002E-2</v>
      </c>
      <c r="F15316">
        <v>1.4999999999999999E-2</v>
      </c>
      <c r="G15316">
        <v>0</v>
      </c>
      <c r="H15316">
        <v>0</v>
      </c>
      <c r="I15316">
        <v>0</v>
      </c>
    </row>
    <row r="15317" spans="1:9" x14ac:dyDescent="0.25">
      <c r="A15317" t="s">
        <v>728</v>
      </c>
      <c r="B15317">
        <v>45643</v>
      </c>
      <c r="C15317" s="593">
        <v>7.2499999999999995E-2</v>
      </c>
      <c r="D15317" t="s">
        <v>5070</v>
      </c>
      <c r="E15317">
        <v>5.7500000000000002E-2</v>
      </c>
      <c r="F15317">
        <v>1.4999999999999999E-2</v>
      </c>
      <c r="G15317">
        <v>0</v>
      </c>
      <c r="H15317">
        <v>0</v>
      </c>
      <c r="I15317">
        <v>0</v>
      </c>
    </row>
    <row r="15318" spans="1:9" x14ac:dyDescent="0.25">
      <c r="A15318" t="s">
        <v>728</v>
      </c>
      <c r="B15318">
        <v>45644</v>
      </c>
      <c r="C15318" s="593">
        <v>7.2499999999999995E-2</v>
      </c>
      <c r="D15318" t="s">
        <v>4776</v>
      </c>
      <c r="E15318">
        <v>5.7500000000000002E-2</v>
      </c>
      <c r="F15318">
        <v>1.4999999999999999E-2</v>
      </c>
      <c r="G15318">
        <v>0</v>
      </c>
      <c r="H15318">
        <v>0</v>
      </c>
      <c r="I15318">
        <v>0</v>
      </c>
    </row>
    <row r="15319" spans="1:9" x14ac:dyDescent="0.25">
      <c r="A15319" t="s">
        <v>728</v>
      </c>
      <c r="B15319">
        <v>45645</v>
      </c>
      <c r="C15319" s="593">
        <v>7.2499999999999995E-2</v>
      </c>
      <c r="D15319" t="s">
        <v>1453</v>
      </c>
      <c r="E15319">
        <v>5.7500000000000002E-2</v>
      </c>
      <c r="F15319">
        <v>1.4999999999999999E-2</v>
      </c>
      <c r="G15319">
        <v>0</v>
      </c>
      <c r="H15319">
        <v>0</v>
      </c>
      <c r="I15319">
        <v>0</v>
      </c>
    </row>
    <row r="15320" spans="1:9" x14ac:dyDescent="0.25">
      <c r="A15320" t="s">
        <v>728</v>
      </c>
      <c r="B15320">
        <v>45646</v>
      </c>
      <c r="C15320" s="593">
        <v>7.2499999999999995E-2</v>
      </c>
      <c r="D15320" t="s">
        <v>5020</v>
      </c>
      <c r="E15320">
        <v>5.7500000000000002E-2</v>
      </c>
      <c r="F15320">
        <v>1.4999999999999999E-2</v>
      </c>
      <c r="G15320">
        <v>0</v>
      </c>
      <c r="H15320">
        <v>0</v>
      </c>
      <c r="I15320">
        <v>0</v>
      </c>
    </row>
    <row r="15321" spans="1:9" x14ac:dyDescent="0.25">
      <c r="A15321" t="s">
        <v>728</v>
      </c>
      <c r="B15321">
        <v>45647</v>
      </c>
      <c r="C15321" s="593">
        <v>7.2499999999999995E-2</v>
      </c>
      <c r="D15321" t="s">
        <v>5069</v>
      </c>
      <c r="E15321">
        <v>5.7500000000000002E-2</v>
      </c>
      <c r="F15321">
        <v>1.4999999999999999E-2</v>
      </c>
      <c r="G15321">
        <v>0</v>
      </c>
      <c r="H15321">
        <v>0</v>
      </c>
      <c r="I15321">
        <v>0</v>
      </c>
    </row>
    <row r="15322" spans="1:9" x14ac:dyDescent="0.25">
      <c r="A15322" t="s">
        <v>728</v>
      </c>
      <c r="B15322">
        <v>45648</v>
      </c>
      <c r="C15322" s="593">
        <v>7.2499999999999995E-2</v>
      </c>
      <c r="D15322" t="s">
        <v>5064</v>
      </c>
      <c r="E15322">
        <v>5.7500000000000002E-2</v>
      </c>
      <c r="F15322">
        <v>1.4999999999999999E-2</v>
      </c>
      <c r="G15322">
        <v>0</v>
      </c>
      <c r="H15322">
        <v>0</v>
      </c>
      <c r="I15322">
        <v>0</v>
      </c>
    </row>
    <row r="15323" spans="1:9" x14ac:dyDescent="0.25">
      <c r="A15323" t="s">
        <v>728</v>
      </c>
      <c r="B15323">
        <v>45650</v>
      </c>
      <c r="C15323" s="593">
        <v>7.2499999999999995E-2</v>
      </c>
      <c r="D15323" t="s">
        <v>2038</v>
      </c>
      <c r="E15323">
        <v>5.7500000000000002E-2</v>
      </c>
      <c r="F15323">
        <v>1.4999999999999999E-2</v>
      </c>
      <c r="G15323">
        <v>0</v>
      </c>
      <c r="H15323">
        <v>0</v>
      </c>
      <c r="I15323">
        <v>0</v>
      </c>
    </row>
    <row r="15324" spans="1:9" x14ac:dyDescent="0.25">
      <c r="A15324" t="s">
        <v>728</v>
      </c>
      <c r="B15324">
        <v>45651</v>
      </c>
      <c r="C15324" s="593">
        <v>7.2499999999999995E-2</v>
      </c>
      <c r="D15324" t="s">
        <v>5069</v>
      </c>
      <c r="E15324">
        <v>5.7500000000000002E-2</v>
      </c>
      <c r="F15324">
        <v>1.4999999999999999E-2</v>
      </c>
      <c r="G15324">
        <v>0</v>
      </c>
      <c r="H15324">
        <v>0</v>
      </c>
      <c r="I15324">
        <v>0</v>
      </c>
    </row>
    <row r="15325" spans="1:9" x14ac:dyDescent="0.25">
      <c r="A15325" t="s">
        <v>728</v>
      </c>
      <c r="B15325">
        <v>45652</v>
      </c>
      <c r="C15325" s="593">
        <v>7.2499999999999995E-2</v>
      </c>
      <c r="D15325" t="s">
        <v>5064</v>
      </c>
      <c r="E15325">
        <v>5.7500000000000002E-2</v>
      </c>
      <c r="F15325">
        <v>1.4999999999999999E-2</v>
      </c>
      <c r="G15325">
        <v>0</v>
      </c>
      <c r="H15325">
        <v>0</v>
      </c>
      <c r="I15325">
        <v>0</v>
      </c>
    </row>
    <row r="15326" spans="1:9" x14ac:dyDescent="0.25">
      <c r="A15326" t="s">
        <v>728</v>
      </c>
      <c r="B15326">
        <v>45653</v>
      </c>
      <c r="C15326" s="593">
        <v>7.2499999999999995E-2</v>
      </c>
      <c r="D15326" t="s">
        <v>1415</v>
      </c>
      <c r="E15326">
        <v>5.7500000000000002E-2</v>
      </c>
      <c r="F15326">
        <v>1.4999999999999999E-2</v>
      </c>
      <c r="G15326">
        <v>0</v>
      </c>
      <c r="H15326">
        <v>0</v>
      </c>
      <c r="I15326">
        <v>0</v>
      </c>
    </row>
    <row r="15327" spans="1:9" x14ac:dyDescent="0.25">
      <c r="A15327" t="s">
        <v>728</v>
      </c>
      <c r="B15327">
        <v>45654</v>
      </c>
      <c r="C15327" s="593">
        <v>7.2499999999999995E-2</v>
      </c>
      <c r="D15327" t="s">
        <v>4770</v>
      </c>
      <c r="E15327">
        <v>5.7500000000000002E-2</v>
      </c>
      <c r="F15327">
        <v>1.4999999999999999E-2</v>
      </c>
      <c r="G15327">
        <v>0</v>
      </c>
      <c r="H15327">
        <v>0</v>
      </c>
      <c r="I15327">
        <v>0</v>
      </c>
    </row>
    <row r="15328" spans="1:9" x14ac:dyDescent="0.25">
      <c r="A15328" t="s">
        <v>728</v>
      </c>
      <c r="B15328">
        <v>45656</v>
      </c>
      <c r="C15328" s="593">
        <v>7.2499999999999995E-2</v>
      </c>
      <c r="D15328" t="s">
        <v>5071</v>
      </c>
      <c r="E15328">
        <v>5.7500000000000002E-2</v>
      </c>
      <c r="F15328">
        <v>1.4999999999999999E-2</v>
      </c>
      <c r="G15328">
        <v>0</v>
      </c>
      <c r="H15328">
        <v>0</v>
      </c>
      <c r="I15328">
        <v>0</v>
      </c>
    </row>
    <row r="15329" spans="1:9" x14ac:dyDescent="0.25">
      <c r="A15329" t="s">
        <v>728</v>
      </c>
      <c r="B15329">
        <v>45657</v>
      </c>
      <c r="C15329" s="593">
        <v>7.2499999999999995E-2</v>
      </c>
      <c r="D15329" t="s">
        <v>5064</v>
      </c>
      <c r="E15329">
        <v>5.7500000000000002E-2</v>
      </c>
      <c r="F15329">
        <v>1.4999999999999999E-2</v>
      </c>
      <c r="G15329">
        <v>0</v>
      </c>
      <c r="H15329">
        <v>0</v>
      </c>
      <c r="I15329">
        <v>0</v>
      </c>
    </row>
    <row r="15330" spans="1:9" x14ac:dyDescent="0.25">
      <c r="A15330" t="s">
        <v>728</v>
      </c>
      <c r="B15330">
        <v>45658</v>
      </c>
      <c r="C15330" s="593">
        <v>7.2499999999999995E-2</v>
      </c>
      <c r="D15330" t="s">
        <v>5070</v>
      </c>
      <c r="E15330">
        <v>5.7500000000000002E-2</v>
      </c>
      <c r="F15330">
        <v>1.4999999999999999E-2</v>
      </c>
      <c r="G15330">
        <v>0</v>
      </c>
      <c r="H15330">
        <v>0</v>
      </c>
      <c r="I15330">
        <v>0</v>
      </c>
    </row>
    <row r="15331" spans="1:9" x14ac:dyDescent="0.25">
      <c r="A15331" t="s">
        <v>728</v>
      </c>
      <c r="B15331">
        <v>45659</v>
      </c>
      <c r="C15331" s="593">
        <v>7.2499999999999995E-2</v>
      </c>
      <c r="D15331" t="s">
        <v>1453</v>
      </c>
      <c r="E15331">
        <v>5.7500000000000002E-2</v>
      </c>
      <c r="F15331">
        <v>1.4999999999999999E-2</v>
      </c>
      <c r="G15331">
        <v>0</v>
      </c>
      <c r="H15331">
        <v>0</v>
      </c>
      <c r="I15331">
        <v>0</v>
      </c>
    </row>
    <row r="15332" spans="1:9" x14ac:dyDescent="0.25">
      <c r="A15332" t="s">
        <v>728</v>
      </c>
      <c r="B15332">
        <v>45660</v>
      </c>
      <c r="C15332" s="593">
        <v>7.2499999999999995E-2</v>
      </c>
      <c r="D15332" t="s">
        <v>5072</v>
      </c>
      <c r="E15332">
        <v>5.7500000000000002E-2</v>
      </c>
      <c r="F15332">
        <v>1.4999999999999999E-2</v>
      </c>
      <c r="G15332">
        <v>0</v>
      </c>
      <c r="H15332">
        <v>0</v>
      </c>
      <c r="I15332">
        <v>0</v>
      </c>
    </row>
    <row r="15333" spans="1:9" x14ac:dyDescent="0.25">
      <c r="A15333" t="s">
        <v>728</v>
      </c>
      <c r="B15333">
        <v>45661</v>
      </c>
      <c r="C15333" s="593">
        <v>7.2499999999999995E-2</v>
      </c>
      <c r="D15333" t="s">
        <v>5073</v>
      </c>
      <c r="E15333">
        <v>5.7500000000000002E-2</v>
      </c>
      <c r="F15333">
        <v>1.4999999999999999E-2</v>
      </c>
      <c r="G15333">
        <v>0</v>
      </c>
      <c r="H15333">
        <v>0</v>
      </c>
      <c r="I15333">
        <v>0</v>
      </c>
    </row>
    <row r="15334" spans="1:9" x14ac:dyDescent="0.25">
      <c r="A15334" t="s">
        <v>728</v>
      </c>
      <c r="B15334">
        <v>45662</v>
      </c>
      <c r="C15334" s="593">
        <v>7.2499999999999995E-2</v>
      </c>
      <c r="D15334" t="s">
        <v>5074</v>
      </c>
      <c r="E15334">
        <v>5.7500000000000002E-2</v>
      </c>
      <c r="F15334">
        <v>1.4999999999999999E-2</v>
      </c>
      <c r="G15334">
        <v>0</v>
      </c>
      <c r="H15334">
        <v>0</v>
      </c>
      <c r="I15334">
        <v>0</v>
      </c>
    </row>
    <row r="15335" spans="1:9" x14ac:dyDescent="0.25">
      <c r="A15335" t="s">
        <v>728</v>
      </c>
      <c r="B15335">
        <v>45663</v>
      </c>
      <c r="C15335" s="593">
        <v>7.2499999999999995E-2</v>
      </c>
      <c r="D15335" t="s">
        <v>5064</v>
      </c>
      <c r="E15335">
        <v>5.7500000000000002E-2</v>
      </c>
      <c r="F15335">
        <v>1.4999999999999999E-2</v>
      </c>
      <c r="G15335">
        <v>0</v>
      </c>
      <c r="H15335">
        <v>0</v>
      </c>
      <c r="I15335">
        <v>0</v>
      </c>
    </row>
    <row r="15336" spans="1:9" x14ac:dyDescent="0.25">
      <c r="A15336" t="s">
        <v>728</v>
      </c>
      <c r="B15336">
        <v>45669</v>
      </c>
      <c r="C15336" s="593">
        <v>7.2499999999999995E-2</v>
      </c>
      <c r="D15336" t="s">
        <v>5075</v>
      </c>
      <c r="E15336">
        <v>5.7500000000000002E-2</v>
      </c>
      <c r="F15336">
        <v>1.4999999999999999E-2</v>
      </c>
      <c r="G15336">
        <v>0</v>
      </c>
      <c r="H15336">
        <v>0</v>
      </c>
      <c r="I15336">
        <v>0</v>
      </c>
    </row>
    <row r="15337" spans="1:9" x14ac:dyDescent="0.25">
      <c r="A15337" t="s">
        <v>728</v>
      </c>
      <c r="B15337">
        <v>45671</v>
      </c>
      <c r="C15337" s="593">
        <v>7.2499999999999995E-2</v>
      </c>
      <c r="D15337" t="s">
        <v>5076</v>
      </c>
      <c r="E15337">
        <v>5.7500000000000002E-2</v>
      </c>
      <c r="F15337">
        <v>1.4999999999999999E-2</v>
      </c>
      <c r="G15337">
        <v>0</v>
      </c>
      <c r="H15337">
        <v>0</v>
      </c>
      <c r="I15337">
        <v>0</v>
      </c>
    </row>
    <row r="15338" spans="1:9" x14ac:dyDescent="0.25">
      <c r="A15338" t="s">
        <v>728</v>
      </c>
      <c r="B15338">
        <v>45672</v>
      </c>
      <c r="C15338" s="593">
        <v>7.2499999999999995E-2</v>
      </c>
      <c r="D15338" t="s">
        <v>5069</v>
      </c>
      <c r="E15338">
        <v>5.7500000000000002E-2</v>
      </c>
      <c r="F15338">
        <v>1.4999999999999999E-2</v>
      </c>
      <c r="G15338">
        <v>0</v>
      </c>
      <c r="H15338">
        <v>0</v>
      </c>
      <c r="I15338">
        <v>0</v>
      </c>
    </row>
    <row r="15339" spans="1:9" x14ac:dyDescent="0.25">
      <c r="A15339" t="s">
        <v>728</v>
      </c>
      <c r="B15339">
        <v>45673</v>
      </c>
      <c r="C15339" s="593">
        <v>7.2499999999999995E-2</v>
      </c>
      <c r="D15339" t="s">
        <v>5065</v>
      </c>
      <c r="E15339">
        <v>5.7500000000000002E-2</v>
      </c>
      <c r="F15339">
        <v>1.4999999999999999E-2</v>
      </c>
      <c r="G15339">
        <v>0</v>
      </c>
      <c r="H15339">
        <v>0</v>
      </c>
      <c r="I15339">
        <v>0</v>
      </c>
    </row>
    <row r="15340" spans="1:9" x14ac:dyDescent="0.25">
      <c r="A15340" t="s">
        <v>728</v>
      </c>
      <c r="B15340">
        <v>45674</v>
      </c>
      <c r="C15340" s="593">
        <v>7.2499999999999995E-2</v>
      </c>
      <c r="D15340" t="s">
        <v>2205</v>
      </c>
      <c r="E15340">
        <v>5.7500000000000002E-2</v>
      </c>
      <c r="F15340">
        <v>1.4999999999999999E-2</v>
      </c>
      <c r="G15340">
        <v>0</v>
      </c>
      <c r="H15340">
        <v>0</v>
      </c>
      <c r="I15340">
        <v>0</v>
      </c>
    </row>
    <row r="15341" spans="1:9" x14ac:dyDescent="0.25">
      <c r="A15341" t="s">
        <v>728</v>
      </c>
      <c r="B15341">
        <v>45675</v>
      </c>
      <c r="C15341" s="593">
        <v>7.2499999999999995E-2</v>
      </c>
      <c r="D15341" t="s">
        <v>1453</v>
      </c>
      <c r="E15341">
        <v>5.7500000000000002E-2</v>
      </c>
      <c r="F15341">
        <v>1.4999999999999999E-2</v>
      </c>
      <c r="G15341">
        <v>0</v>
      </c>
      <c r="H15341">
        <v>0</v>
      </c>
      <c r="I15341">
        <v>0</v>
      </c>
    </row>
    <row r="15342" spans="1:9" x14ac:dyDescent="0.25">
      <c r="A15342" t="s">
        <v>728</v>
      </c>
      <c r="B15342">
        <v>45677</v>
      </c>
      <c r="C15342" s="593">
        <v>7.2499999999999995E-2</v>
      </c>
      <c r="D15342" t="s">
        <v>5064</v>
      </c>
      <c r="E15342">
        <v>5.7500000000000002E-2</v>
      </c>
      <c r="F15342">
        <v>1.4999999999999999E-2</v>
      </c>
      <c r="G15342">
        <v>0</v>
      </c>
      <c r="H15342">
        <v>0</v>
      </c>
      <c r="I15342">
        <v>0</v>
      </c>
    </row>
    <row r="15343" spans="1:9" x14ac:dyDescent="0.25">
      <c r="A15343" t="s">
        <v>728</v>
      </c>
      <c r="B15343">
        <v>45678</v>
      </c>
      <c r="C15343" s="593">
        <v>7.2499999999999995E-2</v>
      </c>
      <c r="D15343" t="s">
        <v>5070</v>
      </c>
      <c r="E15343">
        <v>5.7500000000000002E-2</v>
      </c>
      <c r="F15343">
        <v>1.4999999999999999E-2</v>
      </c>
      <c r="G15343">
        <v>0</v>
      </c>
      <c r="H15343">
        <v>0</v>
      </c>
      <c r="I15343">
        <v>0</v>
      </c>
    </row>
    <row r="15344" spans="1:9" x14ac:dyDescent="0.25">
      <c r="A15344" t="s">
        <v>728</v>
      </c>
      <c r="B15344">
        <v>45679</v>
      </c>
      <c r="C15344" s="593">
        <v>7.2499999999999995E-2</v>
      </c>
      <c r="D15344" t="s">
        <v>5077</v>
      </c>
      <c r="E15344">
        <v>5.7500000000000002E-2</v>
      </c>
      <c r="F15344">
        <v>1.4999999999999999E-2</v>
      </c>
      <c r="G15344">
        <v>0</v>
      </c>
      <c r="H15344">
        <v>0</v>
      </c>
      <c r="I15344">
        <v>0</v>
      </c>
    </row>
    <row r="15345" spans="1:9" x14ac:dyDescent="0.25">
      <c r="A15345" t="s">
        <v>728</v>
      </c>
      <c r="B15345">
        <v>45680</v>
      </c>
      <c r="C15345" s="593">
        <v>7.2499999999999995E-2</v>
      </c>
      <c r="D15345" t="s">
        <v>5078</v>
      </c>
      <c r="E15345">
        <v>5.7500000000000002E-2</v>
      </c>
      <c r="F15345">
        <v>1.4999999999999999E-2</v>
      </c>
      <c r="G15345">
        <v>0</v>
      </c>
      <c r="H15345">
        <v>0</v>
      </c>
      <c r="I15345">
        <v>0</v>
      </c>
    </row>
    <row r="15346" spans="1:9" x14ac:dyDescent="0.25">
      <c r="A15346" t="s">
        <v>728</v>
      </c>
      <c r="B15346">
        <v>45681</v>
      </c>
      <c r="C15346" s="593">
        <v>7.2499999999999995E-2</v>
      </c>
      <c r="D15346" t="s">
        <v>5079</v>
      </c>
      <c r="E15346">
        <v>5.7500000000000002E-2</v>
      </c>
      <c r="F15346">
        <v>1.4999999999999999E-2</v>
      </c>
      <c r="G15346">
        <v>0</v>
      </c>
      <c r="H15346">
        <v>0</v>
      </c>
      <c r="I15346">
        <v>0</v>
      </c>
    </row>
    <row r="15347" spans="1:9" x14ac:dyDescent="0.25">
      <c r="A15347" t="s">
        <v>728</v>
      </c>
      <c r="B15347">
        <v>45682</v>
      </c>
      <c r="C15347" s="593">
        <v>7.2499999999999995E-2</v>
      </c>
      <c r="D15347" t="s">
        <v>5080</v>
      </c>
      <c r="E15347">
        <v>5.7500000000000002E-2</v>
      </c>
      <c r="F15347">
        <v>1.4999999999999999E-2</v>
      </c>
      <c r="G15347">
        <v>0</v>
      </c>
      <c r="H15347">
        <v>0</v>
      </c>
      <c r="I15347">
        <v>0</v>
      </c>
    </row>
    <row r="15348" spans="1:9" x14ac:dyDescent="0.25">
      <c r="A15348" t="s">
        <v>728</v>
      </c>
      <c r="B15348">
        <v>45683</v>
      </c>
      <c r="C15348" s="593">
        <v>7.2499999999999995E-2</v>
      </c>
      <c r="D15348" t="s">
        <v>1268</v>
      </c>
      <c r="E15348">
        <v>5.7500000000000002E-2</v>
      </c>
      <c r="F15348">
        <v>1.4999999999999999E-2</v>
      </c>
      <c r="G15348">
        <v>0</v>
      </c>
      <c r="H15348">
        <v>0</v>
      </c>
      <c r="I15348">
        <v>0</v>
      </c>
    </row>
    <row r="15349" spans="1:9" x14ac:dyDescent="0.25">
      <c r="A15349" t="s">
        <v>728</v>
      </c>
      <c r="B15349">
        <v>45684</v>
      </c>
      <c r="C15349" s="593">
        <v>7.2499999999999995E-2</v>
      </c>
      <c r="D15349" t="s">
        <v>5064</v>
      </c>
      <c r="E15349">
        <v>5.7500000000000002E-2</v>
      </c>
      <c r="F15349">
        <v>1.4999999999999999E-2</v>
      </c>
      <c r="G15349">
        <v>0</v>
      </c>
      <c r="H15349">
        <v>0</v>
      </c>
      <c r="I15349">
        <v>0</v>
      </c>
    </row>
    <row r="15350" spans="1:9" x14ac:dyDescent="0.25">
      <c r="A15350" t="s">
        <v>728</v>
      </c>
      <c r="B15350">
        <v>45685</v>
      </c>
      <c r="C15350" s="593">
        <v>7.2499999999999995E-2</v>
      </c>
      <c r="D15350" t="s">
        <v>5081</v>
      </c>
      <c r="E15350">
        <v>5.7500000000000002E-2</v>
      </c>
      <c r="F15350">
        <v>1.4999999999999999E-2</v>
      </c>
      <c r="G15350">
        <v>0</v>
      </c>
      <c r="H15350">
        <v>0</v>
      </c>
      <c r="I15350">
        <v>0</v>
      </c>
    </row>
    <row r="15351" spans="1:9" x14ac:dyDescent="0.25">
      <c r="A15351" t="s">
        <v>728</v>
      </c>
      <c r="B15351">
        <v>45686</v>
      </c>
      <c r="C15351" s="593">
        <v>7.2499999999999995E-2</v>
      </c>
      <c r="D15351" t="s">
        <v>5082</v>
      </c>
      <c r="E15351">
        <v>5.7500000000000002E-2</v>
      </c>
      <c r="F15351">
        <v>1.4999999999999999E-2</v>
      </c>
      <c r="G15351">
        <v>0</v>
      </c>
      <c r="H15351">
        <v>0</v>
      </c>
      <c r="I15351">
        <v>0</v>
      </c>
    </row>
    <row r="15352" spans="1:9" x14ac:dyDescent="0.25">
      <c r="A15352" t="s">
        <v>728</v>
      </c>
      <c r="B15352">
        <v>45687</v>
      </c>
      <c r="C15352" s="593">
        <v>7.2499999999999995E-2</v>
      </c>
      <c r="D15352" t="s">
        <v>1268</v>
      </c>
      <c r="E15352">
        <v>5.7500000000000002E-2</v>
      </c>
      <c r="F15352">
        <v>1.4999999999999999E-2</v>
      </c>
      <c r="G15352">
        <v>0</v>
      </c>
      <c r="H15352">
        <v>0</v>
      </c>
      <c r="I15352">
        <v>0</v>
      </c>
    </row>
    <row r="15353" spans="1:9" x14ac:dyDescent="0.25">
      <c r="A15353" t="s">
        <v>728</v>
      </c>
      <c r="B15353">
        <v>45688</v>
      </c>
      <c r="C15353" s="593">
        <v>7.2499999999999995E-2</v>
      </c>
      <c r="D15353" t="s">
        <v>5070</v>
      </c>
      <c r="E15353">
        <v>5.7500000000000002E-2</v>
      </c>
      <c r="F15353">
        <v>1.4999999999999999E-2</v>
      </c>
      <c r="G15353">
        <v>0</v>
      </c>
      <c r="H15353">
        <v>0</v>
      </c>
      <c r="I15353">
        <v>0</v>
      </c>
    </row>
    <row r="15354" spans="1:9" x14ac:dyDescent="0.25">
      <c r="A15354" t="s">
        <v>728</v>
      </c>
      <c r="B15354">
        <v>45690</v>
      </c>
      <c r="C15354" s="593">
        <v>7.2499999999999995E-2</v>
      </c>
      <c r="D15354" t="s">
        <v>5083</v>
      </c>
      <c r="E15354">
        <v>5.7500000000000002E-2</v>
      </c>
      <c r="F15354">
        <v>1.4999999999999999E-2</v>
      </c>
      <c r="G15354">
        <v>0</v>
      </c>
      <c r="H15354">
        <v>0</v>
      </c>
      <c r="I15354">
        <v>0</v>
      </c>
    </row>
    <row r="15355" spans="1:9" x14ac:dyDescent="0.25">
      <c r="A15355" t="s">
        <v>728</v>
      </c>
      <c r="B15355">
        <v>45692</v>
      </c>
      <c r="C15355" s="593">
        <v>7.2499999999999995E-2</v>
      </c>
      <c r="D15355" t="s">
        <v>5069</v>
      </c>
      <c r="E15355">
        <v>5.7500000000000002E-2</v>
      </c>
      <c r="F15355">
        <v>1.4999999999999999E-2</v>
      </c>
      <c r="G15355">
        <v>0</v>
      </c>
      <c r="H15355">
        <v>0</v>
      </c>
      <c r="I15355">
        <v>0</v>
      </c>
    </row>
    <row r="15356" spans="1:9" x14ac:dyDescent="0.25">
      <c r="A15356" t="s">
        <v>728</v>
      </c>
      <c r="B15356">
        <v>45693</v>
      </c>
      <c r="C15356" s="593">
        <v>7.2499999999999995E-2</v>
      </c>
      <c r="D15356" t="s">
        <v>5084</v>
      </c>
      <c r="E15356">
        <v>5.7500000000000002E-2</v>
      </c>
      <c r="F15356">
        <v>1.4999999999999999E-2</v>
      </c>
      <c r="G15356">
        <v>0</v>
      </c>
      <c r="H15356">
        <v>0</v>
      </c>
      <c r="I15356">
        <v>0</v>
      </c>
    </row>
    <row r="15357" spans="1:9" x14ac:dyDescent="0.25">
      <c r="A15357" t="s">
        <v>728</v>
      </c>
      <c r="B15357">
        <v>45694</v>
      </c>
      <c r="C15357" s="593">
        <v>7.2499999999999995E-2</v>
      </c>
      <c r="D15357" t="s">
        <v>5064</v>
      </c>
      <c r="E15357">
        <v>5.7500000000000002E-2</v>
      </c>
      <c r="F15357">
        <v>1.4999999999999999E-2</v>
      </c>
      <c r="G15357">
        <v>0</v>
      </c>
      <c r="H15357">
        <v>0</v>
      </c>
      <c r="I15357">
        <v>0</v>
      </c>
    </row>
    <row r="15358" spans="1:9" x14ac:dyDescent="0.25">
      <c r="A15358" t="s">
        <v>728</v>
      </c>
      <c r="B15358">
        <v>45695</v>
      </c>
      <c r="C15358" s="593">
        <v>7.2499999999999995E-2</v>
      </c>
      <c r="D15358" t="s">
        <v>5069</v>
      </c>
      <c r="E15358">
        <v>5.7500000000000002E-2</v>
      </c>
      <c r="F15358">
        <v>1.4999999999999999E-2</v>
      </c>
      <c r="G15358">
        <v>0</v>
      </c>
      <c r="H15358">
        <v>0</v>
      </c>
      <c r="I15358">
        <v>0</v>
      </c>
    </row>
    <row r="15359" spans="1:9" x14ac:dyDescent="0.25">
      <c r="A15359" t="s">
        <v>728</v>
      </c>
      <c r="B15359">
        <v>45696</v>
      </c>
      <c r="C15359" s="593">
        <v>7.2499999999999995E-2</v>
      </c>
      <c r="D15359" t="s">
        <v>1453</v>
      </c>
      <c r="E15359">
        <v>5.7500000000000002E-2</v>
      </c>
      <c r="F15359">
        <v>1.4999999999999999E-2</v>
      </c>
      <c r="G15359">
        <v>0</v>
      </c>
      <c r="H15359">
        <v>0</v>
      </c>
      <c r="I15359">
        <v>0</v>
      </c>
    </row>
    <row r="15360" spans="1:9" x14ac:dyDescent="0.25">
      <c r="A15360" t="s">
        <v>728</v>
      </c>
      <c r="B15360">
        <v>45697</v>
      </c>
      <c r="C15360" s="593">
        <v>7.2499999999999995E-2</v>
      </c>
      <c r="D15360" t="s">
        <v>1195</v>
      </c>
      <c r="E15360">
        <v>5.7500000000000002E-2</v>
      </c>
      <c r="F15360">
        <v>1.4999999999999999E-2</v>
      </c>
      <c r="G15360">
        <v>0</v>
      </c>
      <c r="H15360">
        <v>0</v>
      </c>
      <c r="I15360">
        <v>0</v>
      </c>
    </row>
    <row r="15361" spans="1:9" x14ac:dyDescent="0.25">
      <c r="A15361" t="s">
        <v>728</v>
      </c>
      <c r="B15361">
        <v>45698</v>
      </c>
      <c r="C15361" s="593">
        <v>7.2499999999999995E-2</v>
      </c>
      <c r="D15361" t="s">
        <v>5085</v>
      </c>
      <c r="E15361">
        <v>5.7500000000000002E-2</v>
      </c>
      <c r="F15361">
        <v>1.4999999999999999E-2</v>
      </c>
      <c r="G15361">
        <v>0</v>
      </c>
      <c r="H15361">
        <v>0</v>
      </c>
      <c r="I15361">
        <v>0</v>
      </c>
    </row>
    <row r="15362" spans="1:9" x14ac:dyDescent="0.25">
      <c r="A15362" t="s">
        <v>728</v>
      </c>
      <c r="B15362">
        <v>45699</v>
      </c>
      <c r="C15362" s="593">
        <v>7.2499999999999995E-2</v>
      </c>
      <c r="D15362" t="s">
        <v>5064</v>
      </c>
      <c r="E15362">
        <v>5.7500000000000002E-2</v>
      </c>
      <c r="F15362">
        <v>1.4999999999999999E-2</v>
      </c>
      <c r="G15362">
        <v>0</v>
      </c>
      <c r="H15362">
        <v>0</v>
      </c>
      <c r="I15362">
        <v>0</v>
      </c>
    </row>
    <row r="15363" spans="1:9" x14ac:dyDescent="0.25">
      <c r="A15363" t="s">
        <v>728</v>
      </c>
      <c r="B15363">
        <v>45701</v>
      </c>
      <c r="C15363" s="593">
        <v>7.2499999999999995E-2</v>
      </c>
      <c r="D15363" t="s">
        <v>2787</v>
      </c>
      <c r="E15363">
        <v>5.7500000000000002E-2</v>
      </c>
      <c r="F15363">
        <v>1.4999999999999999E-2</v>
      </c>
      <c r="G15363">
        <v>0</v>
      </c>
      <c r="H15363">
        <v>0</v>
      </c>
      <c r="I15363">
        <v>0</v>
      </c>
    </row>
    <row r="15364" spans="1:9" x14ac:dyDescent="0.25">
      <c r="A15364" t="s">
        <v>728</v>
      </c>
      <c r="B15364">
        <v>45710</v>
      </c>
      <c r="C15364" s="593">
        <v>7.2499999999999995E-2</v>
      </c>
      <c r="D15364" t="s">
        <v>1863</v>
      </c>
      <c r="E15364">
        <v>5.7500000000000002E-2</v>
      </c>
      <c r="F15364">
        <v>1.4999999999999999E-2</v>
      </c>
      <c r="G15364">
        <v>0</v>
      </c>
      <c r="H15364">
        <v>0</v>
      </c>
      <c r="I15364">
        <v>0</v>
      </c>
    </row>
    <row r="15365" spans="1:9" x14ac:dyDescent="0.25">
      <c r="A15365" t="s">
        <v>728</v>
      </c>
      <c r="B15365">
        <v>45711</v>
      </c>
      <c r="C15365" s="593">
        <v>7.2499999999999995E-2</v>
      </c>
      <c r="D15365" t="s">
        <v>2638</v>
      </c>
      <c r="E15365">
        <v>5.7500000000000002E-2</v>
      </c>
      <c r="F15365">
        <v>1.4999999999999999E-2</v>
      </c>
      <c r="G15365">
        <v>0</v>
      </c>
      <c r="H15365">
        <v>0</v>
      </c>
      <c r="I15365">
        <v>0</v>
      </c>
    </row>
    <row r="15366" spans="1:9" x14ac:dyDescent="0.25">
      <c r="A15366" t="s">
        <v>728</v>
      </c>
      <c r="B15366">
        <v>45712</v>
      </c>
      <c r="C15366" s="593">
        <v>7.2499999999999995E-2</v>
      </c>
      <c r="D15366" t="s">
        <v>1251</v>
      </c>
      <c r="E15366">
        <v>5.7500000000000002E-2</v>
      </c>
      <c r="F15366">
        <v>1.4999999999999999E-2</v>
      </c>
      <c r="G15366">
        <v>0</v>
      </c>
      <c r="H15366">
        <v>0</v>
      </c>
      <c r="I15366">
        <v>0</v>
      </c>
    </row>
    <row r="15367" spans="1:9" x14ac:dyDescent="0.25">
      <c r="A15367" t="s">
        <v>728</v>
      </c>
      <c r="B15367">
        <v>45713</v>
      </c>
      <c r="C15367" s="593">
        <v>7.2499999999999995E-2</v>
      </c>
      <c r="D15367" t="s">
        <v>1251</v>
      </c>
      <c r="E15367">
        <v>5.7500000000000002E-2</v>
      </c>
      <c r="F15367">
        <v>1.4999999999999999E-2</v>
      </c>
      <c r="G15367">
        <v>0</v>
      </c>
      <c r="H15367">
        <v>0</v>
      </c>
      <c r="I15367">
        <v>0</v>
      </c>
    </row>
    <row r="15368" spans="1:9" x14ac:dyDescent="0.25">
      <c r="A15368" t="s">
        <v>728</v>
      </c>
      <c r="B15368">
        <v>45714</v>
      </c>
      <c r="C15368" s="593">
        <v>7.2499999999999995E-2</v>
      </c>
      <c r="D15368" t="s">
        <v>5086</v>
      </c>
      <c r="E15368">
        <v>5.7500000000000002E-2</v>
      </c>
      <c r="F15368">
        <v>1.4999999999999999E-2</v>
      </c>
      <c r="G15368">
        <v>0</v>
      </c>
      <c r="H15368">
        <v>0</v>
      </c>
      <c r="I15368">
        <v>0</v>
      </c>
    </row>
    <row r="15369" spans="1:9" x14ac:dyDescent="0.25">
      <c r="A15369" t="s">
        <v>728</v>
      </c>
      <c r="B15369">
        <v>45715</v>
      </c>
      <c r="C15369" s="593">
        <v>7.2499999999999995E-2</v>
      </c>
      <c r="D15369" t="s">
        <v>3874</v>
      </c>
      <c r="E15369">
        <v>5.7500000000000002E-2</v>
      </c>
      <c r="F15369">
        <v>1.4999999999999999E-2</v>
      </c>
      <c r="G15369">
        <v>0</v>
      </c>
      <c r="H15369">
        <v>0</v>
      </c>
      <c r="I15369">
        <v>0</v>
      </c>
    </row>
    <row r="15370" spans="1:9" x14ac:dyDescent="0.25">
      <c r="A15370" t="s">
        <v>728</v>
      </c>
      <c r="B15370">
        <v>45716</v>
      </c>
      <c r="C15370" s="593">
        <v>7.2499999999999995E-2</v>
      </c>
      <c r="D15370" t="s">
        <v>5087</v>
      </c>
      <c r="E15370">
        <v>5.7500000000000002E-2</v>
      </c>
      <c r="F15370">
        <v>1.4999999999999999E-2</v>
      </c>
      <c r="G15370">
        <v>0</v>
      </c>
      <c r="H15370">
        <v>0</v>
      </c>
      <c r="I15370">
        <v>0</v>
      </c>
    </row>
    <row r="15371" spans="1:9" x14ac:dyDescent="0.25">
      <c r="A15371" t="s">
        <v>728</v>
      </c>
      <c r="B15371">
        <v>45717</v>
      </c>
      <c r="C15371" s="593">
        <v>7.2499999999999995E-2</v>
      </c>
      <c r="D15371" t="s">
        <v>2787</v>
      </c>
      <c r="E15371">
        <v>5.7500000000000002E-2</v>
      </c>
      <c r="F15371">
        <v>1.4999999999999999E-2</v>
      </c>
      <c r="G15371">
        <v>0</v>
      </c>
      <c r="H15371">
        <v>0</v>
      </c>
      <c r="I15371">
        <v>0</v>
      </c>
    </row>
    <row r="15372" spans="1:9" x14ac:dyDescent="0.25">
      <c r="A15372" t="s">
        <v>728</v>
      </c>
      <c r="B15372">
        <v>45719</v>
      </c>
      <c r="C15372" s="593">
        <v>7.2499999999999995E-2</v>
      </c>
      <c r="D15372" t="s">
        <v>2854</v>
      </c>
      <c r="E15372">
        <v>5.7500000000000002E-2</v>
      </c>
      <c r="F15372">
        <v>1.4999999999999999E-2</v>
      </c>
      <c r="G15372">
        <v>0</v>
      </c>
      <c r="H15372">
        <v>0</v>
      </c>
      <c r="I15372">
        <v>0</v>
      </c>
    </row>
    <row r="15373" spans="1:9" x14ac:dyDescent="0.25">
      <c r="A15373" t="s">
        <v>728</v>
      </c>
      <c r="B15373">
        <v>45720</v>
      </c>
      <c r="C15373" s="593">
        <v>7.2499999999999995E-2</v>
      </c>
      <c r="D15373" t="s">
        <v>2978</v>
      </c>
      <c r="E15373">
        <v>5.7500000000000002E-2</v>
      </c>
      <c r="F15373">
        <v>1.4999999999999999E-2</v>
      </c>
      <c r="G15373">
        <v>0</v>
      </c>
      <c r="H15373">
        <v>0</v>
      </c>
      <c r="I15373">
        <v>0</v>
      </c>
    </row>
    <row r="15374" spans="1:9" x14ac:dyDescent="0.25">
      <c r="A15374" t="s">
        <v>728</v>
      </c>
      <c r="B15374">
        <v>45721</v>
      </c>
      <c r="C15374" s="593">
        <v>7.2499999999999995E-2</v>
      </c>
      <c r="D15374" t="s">
        <v>1251</v>
      </c>
      <c r="E15374">
        <v>5.7500000000000002E-2</v>
      </c>
      <c r="F15374">
        <v>1.4999999999999999E-2</v>
      </c>
      <c r="G15374">
        <v>0</v>
      </c>
      <c r="H15374">
        <v>0</v>
      </c>
      <c r="I15374">
        <v>0</v>
      </c>
    </row>
    <row r="15375" spans="1:9" x14ac:dyDescent="0.25">
      <c r="A15375" t="s">
        <v>728</v>
      </c>
      <c r="B15375">
        <v>45723</v>
      </c>
      <c r="C15375" s="593">
        <v>7.2499999999999995E-2</v>
      </c>
      <c r="D15375" t="s">
        <v>5088</v>
      </c>
      <c r="E15375">
        <v>5.7500000000000002E-2</v>
      </c>
      <c r="F15375">
        <v>1.4999999999999999E-2</v>
      </c>
      <c r="G15375">
        <v>0</v>
      </c>
      <c r="H15375">
        <v>0</v>
      </c>
      <c r="I15375">
        <v>0</v>
      </c>
    </row>
    <row r="15376" spans="1:9" x14ac:dyDescent="0.25">
      <c r="A15376" t="s">
        <v>728</v>
      </c>
      <c r="B15376">
        <v>45724</v>
      </c>
      <c r="C15376" s="593">
        <v>7.2499999999999995E-2</v>
      </c>
      <c r="D15376" t="s">
        <v>2787</v>
      </c>
      <c r="E15376">
        <v>5.7500000000000002E-2</v>
      </c>
      <c r="F15376">
        <v>1.4999999999999999E-2</v>
      </c>
      <c r="G15376">
        <v>0</v>
      </c>
      <c r="H15376">
        <v>0</v>
      </c>
      <c r="I15376">
        <v>0</v>
      </c>
    </row>
    <row r="15377" spans="1:9" x14ac:dyDescent="0.25">
      <c r="A15377" t="s">
        <v>728</v>
      </c>
      <c r="B15377">
        <v>45727</v>
      </c>
      <c r="C15377" s="593">
        <v>7.2499999999999995E-2</v>
      </c>
      <c r="D15377" t="s">
        <v>5089</v>
      </c>
      <c r="E15377">
        <v>5.7500000000000002E-2</v>
      </c>
      <c r="F15377">
        <v>1.4999999999999999E-2</v>
      </c>
      <c r="G15377">
        <v>0</v>
      </c>
      <c r="H15377">
        <v>0</v>
      </c>
      <c r="I15377">
        <v>0</v>
      </c>
    </row>
    <row r="15378" spans="1:9" x14ac:dyDescent="0.25">
      <c r="A15378" t="s">
        <v>728</v>
      </c>
      <c r="B15378">
        <v>45729</v>
      </c>
      <c r="C15378" s="593">
        <v>7.2499999999999995E-2</v>
      </c>
      <c r="D15378" t="s">
        <v>1251</v>
      </c>
      <c r="E15378">
        <v>5.7500000000000002E-2</v>
      </c>
      <c r="F15378">
        <v>1.4999999999999999E-2</v>
      </c>
      <c r="G15378">
        <v>0</v>
      </c>
      <c r="H15378">
        <v>0</v>
      </c>
      <c r="I15378">
        <v>0</v>
      </c>
    </row>
    <row r="15379" spans="1:9" x14ac:dyDescent="0.25">
      <c r="A15379" t="s">
        <v>728</v>
      </c>
      <c r="B15379">
        <v>45732</v>
      </c>
      <c r="C15379" s="593">
        <v>7.2499999999999995E-2</v>
      </c>
      <c r="D15379" t="s">
        <v>4779</v>
      </c>
      <c r="E15379">
        <v>5.7500000000000002E-2</v>
      </c>
      <c r="F15379">
        <v>1.4999999999999999E-2</v>
      </c>
      <c r="G15379">
        <v>0</v>
      </c>
      <c r="H15379">
        <v>0</v>
      </c>
      <c r="I15379">
        <v>0</v>
      </c>
    </row>
    <row r="15380" spans="1:9" x14ac:dyDescent="0.25">
      <c r="A15380" t="s">
        <v>728</v>
      </c>
      <c r="B15380">
        <v>45734</v>
      </c>
      <c r="C15380" s="593">
        <v>7.2499999999999995E-2</v>
      </c>
      <c r="D15380" t="s">
        <v>5090</v>
      </c>
      <c r="E15380">
        <v>5.7500000000000002E-2</v>
      </c>
      <c r="F15380">
        <v>1.4999999999999999E-2</v>
      </c>
      <c r="G15380">
        <v>0</v>
      </c>
      <c r="H15380">
        <v>0</v>
      </c>
      <c r="I15380">
        <v>0</v>
      </c>
    </row>
    <row r="15381" spans="1:9" x14ac:dyDescent="0.25">
      <c r="A15381" t="s">
        <v>728</v>
      </c>
      <c r="B15381">
        <v>45735</v>
      </c>
      <c r="C15381" s="593">
        <v>7.2499999999999995E-2</v>
      </c>
      <c r="D15381" t="s">
        <v>2787</v>
      </c>
      <c r="E15381">
        <v>5.7500000000000002E-2</v>
      </c>
      <c r="F15381">
        <v>1.4999999999999999E-2</v>
      </c>
      <c r="G15381">
        <v>0</v>
      </c>
      <c r="H15381">
        <v>0</v>
      </c>
      <c r="I15381">
        <v>0</v>
      </c>
    </row>
    <row r="15382" spans="1:9" x14ac:dyDescent="0.25">
      <c r="A15382" t="s">
        <v>728</v>
      </c>
      <c r="B15382">
        <v>45739</v>
      </c>
      <c r="C15382" s="593">
        <v>7.2499999999999995E-2</v>
      </c>
      <c r="D15382" t="s">
        <v>2787</v>
      </c>
      <c r="E15382">
        <v>5.7500000000000002E-2</v>
      </c>
      <c r="F15382">
        <v>1.4999999999999999E-2</v>
      </c>
      <c r="G15382">
        <v>0</v>
      </c>
      <c r="H15382">
        <v>0</v>
      </c>
      <c r="I15382">
        <v>0</v>
      </c>
    </row>
    <row r="15383" spans="1:9" x14ac:dyDescent="0.25">
      <c r="A15383" t="s">
        <v>728</v>
      </c>
      <c r="B15383">
        <v>45740</v>
      </c>
      <c r="C15383" s="593">
        <v>7.2499999999999995E-2</v>
      </c>
      <c r="D15383" t="s">
        <v>1327</v>
      </c>
      <c r="E15383">
        <v>5.7500000000000002E-2</v>
      </c>
      <c r="F15383">
        <v>1.4999999999999999E-2</v>
      </c>
      <c r="G15383">
        <v>0</v>
      </c>
      <c r="H15383">
        <v>0</v>
      </c>
      <c r="I15383">
        <v>0</v>
      </c>
    </row>
    <row r="15384" spans="1:9" x14ac:dyDescent="0.25">
      <c r="A15384" t="s">
        <v>728</v>
      </c>
      <c r="B15384">
        <v>45741</v>
      </c>
      <c r="C15384" s="593">
        <v>7.2499999999999995E-2</v>
      </c>
      <c r="D15384" t="s">
        <v>5082</v>
      </c>
      <c r="E15384">
        <v>5.7500000000000002E-2</v>
      </c>
      <c r="F15384">
        <v>1.4999999999999999E-2</v>
      </c>
      <c r="G15384">
        <v>0</v>
      </c>
      <c r="H15384">
        <v>0</v>
      </c>
      <c r="I15384">
        <v>0</v>
      </c>
    </row>
    <row r="15385" spans="1:9" x14ac:dyDescent="0.25">
      <c r="A15385" t="s">
        <v>728</v>
      </c>
      <c r="B15385">
        <v>45742</v>
      </c>
      <c r="C15385" s="593">
        <v>7.2499999999999995E-2</v>
      </c>
      <c r="D15385" t="s">
        <v>2787</v>
      </c>
      <c r="E15385">
        <v>5.7500000000000002E-2</v>
      </c>
      <c r="F15385">
        <v>1.4999999999999999E-2</v>
      </c>
      <c r="G15385">
        <v>0</v>
      </c>
      <c r="H15385">
        <v>0</v>
      </c>
      <c r="I15385">
        <v>0</v>
      </c>
    </row>
    <row r="15386" spans="1:9" x14ac:dyDescent="0.25">
      <c r="A15386" t="s">
        <v>728</v>
      </c>
      <c r="B15386">
        <v>45743</v>
      </c>
      <c r="C15386" s="593">
        <v>7.2499999999999995E-2</v>
      </c>
      <c r="D15386" t="s">
        <v>2978</v>
      </c>
      <c r="E15386">
        <v>5.7500000000000002E-2</v>
      </c>
      <c r="F15386">
        <v>1.4999999999999999E-2</v>
      </c>
      <c r="G15386">
        <v>0</v>
      </c>
      <c r="H15386">
        <v>0</v>
      </c>
      <c r="I15386">
        <v>0</v>
      </c>
    </row>
    <row r="15387" spans="1:9" x14ac:dyDescent="0.25">
      <c r="A15387" t="s">
        <v>728</v>
      </c>
      <c r="B15387">
        <v>45744</v>
      </c>
      <c r="C15387" s="593">
        <v>7.2499999999999995E-2</v>
      </c>
      <c r="D15387" t="s">
        <v>3859</v>
      </c>
      <c r="E15387">
        <v>5.7500000000000002E-2</v>
      </c>
      <c r="F15387">
        <v>1.4999999999999999E-2</v>
      </c>
      <c r="G15387">
        <v>0</v>
      </c>
      <c r="H15387">
        <v>0</v>
      </c>
      <c r="I15387">
        <v>0</v>
      </c>
    </row>
    <row r="15388" spans="1:9" x14ac:dyDescent="0.25">
      <c r="A15388" t="s">
        <v>728</v>
      </c>
      <c r="B15388">
        <v>45745</v>
      </c>
      <c r="C15388" s="593">
        <v>7.2499999999999995E-2</v>
      </c>
      <c r="D15388" t="s">
        <v>5091</v>
      </c>
      <c r="E15388">
        <v>5.7500000000000002E-2</v>
      </c>
      <c r="F15388">
        <v>1.4999999999999999E-2</v>
      </c>
      <c r="G15388">
        <v>0</v>
      </c>
      <c r="H15388">
        <v>0</v>
      </c>
      <c r="I15388">
        <v>0</v>
      </c>
    </row>
    <row r="15389" spans="1:9" x14ac:dyDescent="0.25">
      <c r="A15389" t="s">
        <v>728</v>
      </c>
      <c r="B15389">
        <v>45746</v>
      </c>
      <c r="C15389" s="593">
        <v>7.2499999999999995E-2</v>
      </c>
      <c r="D15389" t="s">
        <v>5092</v>
      </c>
      <c r="E15389">
        <v>5.7500000000000002E-2</v>
      </c>
      <c r="F15389">
        <v>1.4999999999999999E-2</v>
      </c>
      <c r="G15389">
        <v>0</v>
      </c>
      <c r="H15389">
        <v>0</v>
      </c>
      <c r="I15389">
        <v>0</v>
      </c>
    </row>
    <row r="15390" spans="1:9" x14ac:dyDescent="0.25">
      <c r="A15390" t="s">
        <v>728</v>
      </c>
      <c r="B15390">
        <v>45750</v>
      </c>
      <c r="C15390" s="593">
        <v>7.2499999999999995E-2</v>
      </c>
      <c r="D15390" t="s">
        <v>2628</v>
      </c>
      <c r="E15390">
        <v>5.7500000000000002E-2</v>
      </c>
      <c r="F15390">
        <v>1.4999999999999999E-2</v>
      </c>
      <c r="G15390">
        <v>0</v>
      </c>
      <c r="H15390">
        <v>0</v>
      </c>
      <c r="I15390">
        <v>0</v>
      </c>
    </row>
    <row r="15391" spans="1:9" x14ac:dyDescent="0.25">
      <c r="A15391" t="s">
        <v>728</v>
      </c>
      <c r="B15391">
        <v>45760</v>
      </c>
      <c r="C15391" s="593">
        <v>7.2499999999999995E-2</v>
      </c>
      <c r="D15391" t="s">
        <v>5093</v>
      </c>
      <c r="E15391">
        <v>5.7500000000000002E-2</v>
      </c>
      <c r="F15391">
        <v>1.4999999999999999E-2</v>
      </c>
      <c r="G15391">
        <v>0</v>
      </c>
      <c r="H15391">
        <v>0</v>
      </c>
      <c r="I15391">
        <v>0</v>
      </c>
    </row>
    <row r="15392" spans="1:9" x14ac:dyDescent="0.25">
      <c r="A15392" t="s">
        <v>728</v>
      </c>
      <c r="B15392">
        <v>45761</v>
      </c>
      <c r="C15392" s="593">
        <v>7.2499999999999995E-2</v>
      </c>
      <c r="D15392" t="s">
        <v>2787</v>
      </c>
      <c r="E15392">
        <v>5.7500000000000002E-2</v>
      </c>
      <c r="F15392">
        <v>1.4999999999999999E-2</v>
      </c>
      <c r="G15392">
        <v>0</v>
      </c>
      <c r="H15392">
        <v>0</v>
      </c>
      <c r="I15392">
        <v>0</v>
      </c>
    </row>
    <row r="15393" spans="1:9" x14ac:dyDescent="0.25">
      <c r="A15393" t="s">
        <v>728</v>
      </c>
      <c r="B15393">
        <v>45764</v>
      </c>
      <c r="C15393" s="593">
        <v>7.2499999999999995E-2</v>
      </c>
      <c r="D15393" t="s">
        <v>4770</v>
      </c>
      <c r="E15393">
        <v>5.7500000000000002E-2</v>
      </c>
      <c r="F15393">
        <v>1.4999999999999999E-2</v>
      </c>
      <c r="G15393">
        <v>0</v>
      </c>
      <c r="H15393">
        <v>0</v>
      </c>
      <c r="I15393">
        <v>0</v>
      </c>
    </row>
    <row r="15394" spans="1:9" x14ac:dyDescent="0.25">
      <c r="A15394" t="s">
        <v>728</v>
      </c>
      <c r="B15394">
        <v>45766</v>
      </c>
      <c r="C15394" s="593">
        <v>7.2499999999999995E-2</v>
      </c>
      <c r="D15394" t="s">
        <v>5069</v>
      </c>
      <c r="E15394">
        <v>5.7500000000000002E-2</v>
      </c>
      <c r="F15394">
        <v>1.4999999999999999E-2</v>
      </c>
      <c r="G15394">
        <v>0</v>
      </c>
      <c r="H15394">
        <v>0</v>
      </c>
      <c r="I15394">
        <v>0</v>
      </c>
    </row>
    <row r="15395" spans="1:9" x14ac:dyDescent="0.25">
      <c r="A15395" t="s">
        <v>728</v>
      </c>
      <c r="B15395">
        <v>45767</v>
      </c>
      <c r="C15395" s="593">
        <v>7.2499999999999995E-2</v>
      </c>
      <c r="D15395" t="s">
        <v>5094</v>
      </c>
      <c r="E15395">
        <v>5.7500000000000002E-2</v>
      </c>
      <c r="F15395">
        <v>1.4999999999999999E-2</v>
      </c>
      <c r="G15395">
        <v>0</v>
      </c>
      <c r="H15395">
        <v>0</v>
      </c>
      <c r="I15395">
        <v>0</v>
      </c>
    </row>
    <row r="15396" spans="1:9" x14ac:dyDescent="0.25">
      <c r="A15396" t="s">
        <v>728</v>
      </c>
      <c r="B15396">
        <v>45768</v>
      </c>
      <c r="C15396" s="593">
        <v>7.2499999999999995E-2</v>
      </c>
      <c r="D15396" t="s">
        <v>1251</v>
      </c>
      <c r="E15396">
        <v>5.7500000000000002E-2</v>
      </c>
      <c r="F15396">
        <v>1.4999999999999999E-2</v>
      </c>
      <c r="G15396">
        <v>0</v>
      </c>
      <c r="H15396">
        <v>0</v>
      </c>
      <c r="I15396">
        <v>0</v>
      </c>
    </row>
    <row r="15397" spans="1:9" x14ac:dyDescent="0.25">
      <c r="A15397" t="s">
        <v>728</v>
      </c>
      <c r="B15397">
        <v>45769</v>
      </c>
      <c r="C15397" s="593">
        <v>7.2499999999999995E-2</v>
      </c>
      <c r="D15397" t="s">
        <v>5095</v>
      </c>
      <c r="E15397">
        <v>5.7500000000000002E-2</v>
      </c>
      <c r="F15397">
        <v>1.4999999999999999E-2</v>
      </c>
      <c r="G15397">
        <v>0</v>
      </c>
      <c r="H15397">
        <v>0</v>
      </c>
      <c r="I15397">
        <v>0</v>
      </c>
    </row>
    <row r="15398" spans="1:9" x14ac:dyDescent="0.25">
      <c r="A15398" t="s">
        <v>728</v>
      </c>
      <c r="B15398">
        <v>45770</v>
      </c>
      <c r="C15398" s="593">
        <v>7.2499999999999995E-2</v>
      </c>
      <c r="D15398" t="s">
        <v>2978</v>
      </c>
      <c r="E15398">
        <v>5.7500000000000002E-2</v>
      </c>
      <c r="F15398">
        <v>1.4999999999999999E-2</v>
      </c>
      <c r="G15398">
        <v>0</v>
      </c>
      <c r="H15398">
        <v>0</v>
      </c>
      <c r="I15398">
        <v>0</v>
      </c>
    </row>
    <row r="15399" spans="1:9" x14ac:dyDescent="0.25">
      <c r="A15399" t="s">
        <v>728</v>
      </c>
      <c r="B15399">
        <v>45771</v>
      </c>
      <c r="C15399" s="593">
        <v>7.2499999999999995E-2</v>
      </c>
      <c r="D15399" t="s">
        <v>5096</v>
      </c>
      <c r="E15399">
        <v>5.7500000000000002E-2</v>
      </c>
      <c r="F15399">
        <v>1.4999999999999999E-2</v>
      </c>
      <c r="G15399">
        <v>0</v>
      </c>
      <c r="H15399">
        <v>0</v>
      </c>
      <c r="I15399">
        <v>0</v>
      </c>
    </row>
    <row r="15400" spans="1:9" x14ac:dyDescent="0.25">
      <c r="A15400" t="s">
        <v>728</v>
      </c>
      <c r="B15400">
        <v>45772</v>
      </c>
      <c r="C15400" s="593">
        <v>7.2499999999999995E-2</v>
      </c>
      <c r="D15400" t="s">
        <v>2978</v>
      </c>
      <c r="E15400">
        <v>5.7500000000000002E-2</v>
      </c>
      <c r="F15400">
        <v>1.4999999999999999E-2</v>
      </c>
      <c r="G15400">
        <v>0</v>
      </c>
      <c r="H15400">
        <v>0</v>
      </c>
      <c r="I15400">
        <v>0</v>
      </c>
    </row>
    <row r="15401" spans="1:9" x14ac:dyDescent="0.25">
      <c r="A15401" t="s">
        <v>728</v>
      </c>
      <c r="B15401">
        <v>45773</v>
      </c>
      <c r="C15401" s="593">
        <v>7.2499999999999995E-2</v>
      </c>
      <c r="D15401" t="s">
        <v>1251</v>
      </c>
      <c r="E15401">
        <v>5.7500000000000002E-2</v>
      </c>
      <c r="F15401">
        <v>1.4999999999999999E-2</v>
      </c>
      <c r="G15401">
        <v>0</v>
      </c>
      <c r="H15401">
        <v>0</v>
      </c>
      <c r="I15401">
        <v>0</v>
      </c>
    </row>
    <row r="15402" spans="1:9" x14ac:dyDescent="0.25">
      <c r="A15402" t="s">
        <v>728</v>
      </c>
      <c r="B15402">
        <v>45775</v>
      </c>
      <c r="C15402" s="593">
        <v>7.2499999999999995E-2</v>
      </c>
      <c r="D15402" t="s">
        <v>5097</v>
      </c>
      <c r="E15402">
        <v>5.7500000000000002E-2</v>
      </c>
      <c r="F15402">
        <v>1.4999999999999999E-2</v>
      </c>
      <c r="G15402">
        <v>0</v>
      </c>
      <c r="H15402">
        <v>0</v>
      </c>
      <c r="I15402">
        <v>0</v>
      </c>
    </row>
    <row r="15403" spans="1:9" x14ac:dyDescent="0.25">
      <c r="A15403" t="s">
        <v>728</v>
      </c>
      <c r="B15403">
        <v>45776</v>
      </c>
      <c r="C15403" s="593">
        <v>7.2499999999999995E-2</v>
      </c>
      <c r="D15403" t="s">
        <v>2787</v>
      </c>
      <c r="E15403">
        <v>5.7500000000000002E-2</v>
      </c>
      <c r="F15403">
        <v>1.4999999999999999E-2</v>
      </c>
      <c r="G15403">
        <v>0</v>
      </c>
      <c r="H15403">
        <v>0</v>
      </c>
      <c r="I15403">
        <v>0</v>
      </c>
    </row>
    <row r="15404" spans="1:9" x14ac:dyDescent="0.25">
      <c r="A15404" t="s">
        <v>728</v>
      </c>
      <c r="B15404">
        <v>45777</v>
      </c>
      <c r="C15404" s="593">
        <v>7.2499999999999995E-2</v>
      </c>
      <c r="D15404" t="s">
        <v>2787</v>
      </c>
      <c r="E15404">
        <v>5.7500000000000002E-2</v>
      </c>
      <c r="F15404">
        <v>1.4999999999999999E-2</v>
      </c>
      <c r="G15404">
        <v>0</v>
      </c>
      <c r="H15404">
        <v>0</v>
      </c>
      <c r="I15404">
        <v>0</v>
      </c>
    </row>
    <row r="15405" spans="1:9" x14ac:dyDescent="0.25">
      <c r="A15405" t="s">
        <v>728</v>
      </c>
      <c r="B15405">
        <v>45778</v>
      </c>
      <c r="C15405" s="593">
        <v>7.2499999999999995E-2</v>
      </c>
      <c r="D15405" t="s">
        <v>2787</v>
      </c>
      <c r="E15405">
        <v>5.7500000000000002E-2</v>
      </c>
      <c r="F15405">
        <v>1.4999999999999999E-2</v>
      </c>
      <c r="G15405">
        <v>0</v>
      </c>
      <c r="H15405">
        <v>0</v>
      </c>
      <c r="I15405">
        <v>0</v>
      </c>
    </row>
    <row r="15406" spans="1:9" x14ac:dyDescent="0.25">
      <c r="A15406" t="s">
        <v>728</v>
      </c>
      <c r="B15406">
        <v>45779</v>
      </c>
      <c r="C15406" s="593">
        <v>7.2499999999999995E-2</v>
      </c>
      <c r="D15406" t="s">
        <v>5096</v>
      </c>
      <c r="E15406">
        <v>5.7500000000000002E-2</v>
      </c>
      <c r="F15406">
        <v>1.4999999999999999E-2</v>
      </c>
      <c r="G15406">
        <v>0</v>
      </c>
      <c r="H15406">
        <v>0</v>
      </c>
      <c r="I15406">
        <v>0</v>
      </c>
    </row>
    <row r="15407" spans="1:9" x14ac:dyDescent="0.25">
      <c r="A15407" t="s">
        <v>728</v>
      </c>
      <c r="B15407">
        <v>45780</v>
      </c>
      <c r="C15407" s="593">
        <v>7.2499999999999995E-2</v>
      </c>
      <c r="D15407" t="s">
        <v>2787</v>
      </c>
      <c r="E15407">
        <v>5.7500000000000002E-2</v>
      </c>
      <c r="F15407">
        <v>1.4999999999999999E-2</v>
      </c>
      <c r="G15407">
        <v>0</v>
      </c>
      <c r="H15407">
        <v>0</v>
      </c>
      <c r="I15407">
        <v>0</v>
      </c>
    </row>
    <row r="15408" spans="1:9" x14ac:dyDescent="0.25">
      <c r="A15408" t="s">
        <v>728</v>
      </c>
      <c r="B15408">
        <v>45782</v>
      </c>
      <c r="C15408" s="593">
        <v>7.2499999999999995E-2</v>
      </c>
      <c r="D15408" t="s">
        <v>5098</v>
      </c>
      <c r="E15408">
        <v>5.7500000000000002E-2</v>
      </c>
      <c r="F15408">
        <v>1.4999999999999999E-2</v>
      </c>
      <c r="G15408">
        <v>0</v>
      </c>
      <c r="H15408">
        <v>0</v>
      </c>
      <c r="I15408">
        <v>0</v>
      </c>
    </row>
    <row r="15409" spans="1:9" x14ac:dyDescent="0.25">
      <c r="A15409" t="s">
        <v>728</v>
      </c>
      <c r="B15409">
        <v>45783</v>
      </c>
      <c r="C15409" s="593">
        <v>7.2499999999999995E-2</v>
      </c>
      <c r="D15409" t="s">
        <v>2978</v>
      </c>
      <c r="E15409">
        <v>5.7500000000000002E-2</v>
      </c>
      <c r="F15409">
        <v>1.4999999999999999E-2</v>
      </c>
      <c r="G15409">
        <v>0</v>
      </c>
      <c r="H15409">
        <v>0</v>
      </c>
      <c r="I15409">
        <v>0</v>
      </c>
    </row>
    <row r="15410" spans="1:9" x14ac:dyDescent="0.25">
      <c r="A15410" t="s">
        <v>728</v>
      </c>
      <c r="B15410">
        <v>45784</v>
      </c>
      <c r="C15410" s="593">
        <v>7.2499999999999995E-2</v>
      </c>
      <c r="D15410" t="s">
        <v>1251</v>
      </c>
      <c r="E15410">
        <v>5.7500000000000002E-2</v>
      </c>
      <c r="F15410">
        <v>1.4999999999999999E-2</v>
      </c>
      <c r="G15410">
        <v>0</v>
      </c>
      <c r="H15410">
        <v>0</v>
      </c>
      <c r="I15410">
        <v>0</v>
      </c>
    </row>
    <row r="15411" spans="1:9" x14ac:dyDescent="0.25">
      <c r="A15411" t="s">
        <v>728</v>
      </c>
      <c r="B15411">
        <v>45786</v>
      </c>
      <c r="C15411" s="593">
        <v>7.2499999999999995E-2</v>
      </c>
      <c r="D15411" t="s">
        <v>2638</v>
      </c>
      <c r="E15411">
        <v>5.7500000000000002E-2</v>
      </c>
      <c r="F15411">
        <v>1.4999999999999999E-2</v>
      </c>
      <c r="G15411">
        <v>0</v>
      </c>
      <c r="H15411">
        <v>0</v>
      </c>
      <c r="I15411">
        <v>0</v>
      </c>
    </row>
    <row r="15412" spans="1:9" x14ac:dyDescent="0.25">
      <c r="A15412" t="s">
        <v>728</v>
      </c>
      <c r="B15412">
        <v>45787</v>
      </c>
      <c r="C15412" s="593">
        <v>7.2499999999999995E-2</v>
      </c>
      <c r="D15412" t="s">
        <v>1251</v>
      </c>
      <c r="E15412">
        <v>5.7500000000000002E-2</v>
      </c>
      <c r="F15412">
        <v>1.4999999999999999E-2</v>
      </c>
      <c r="G15412">
        <v>0</v>
      </c>
      <c r="H15412">
        <v>0</v>
      </c>
      <c r="I15412">
        <v>0</v>
      </c>
    </row>
    <row r="15413" spans="1:9" x14ac:dyDescent="0.25">
      <c r="A15413" t="s">
        <v>728</v>
      </c>
      <c r="B15413">
        <v>45788</v>
      </c>
      <c r="C15413" s="593">
        <v>7.2499999999999995E-2</v>
      </c>
      <c r="D15413" t="s">
        <v>1251</v>
      </c>
      <c r="E15413">
        <v>5.7500000000000002E-2</v>
      </c>
      <c r="F15413">
        <v>1.4999999999999999E-2</v>
      </c>
      <c r="G15413">
        <v>0</v>
      </c>
      <c r="H15413">
        <v>0</v>
      </c>
      <c r="I15413">
        <v>0</v>
      </c>
    </row>
    <row r="15414" spans="1:9" x14ac:dyDescent="0.25">
      <c r="A15414" t="s">
        <v>728</v>
      </c>
      <c r="B15414">
        <v>45789</v>
      </c>
      <c r="C15414" s="593">
        <v>7.2499999999999995E-2</v>
      </c>
      <c r="D15414" t="s">
        <v>1339</v>
      </c>
      <c r="E15414">
        <v>5.7500000000000002E-2</v>
      </c>
      <c r="F15414">
        <v>1.4999999999999999E-2</v>
      </c>
      <c r="G15414">
        <v>0</v>
      </c>
      <c r="H15414">
        <v>0</v>
      </c>
      <c r="I15414">
        <v>0</v>
      </c>
    </row>
    <row r="15415" spans="1:9" x14ac:dyDescent="0.25">
      <c r="A15415" t="s">
        <v>728</v>
      </c>
      <c r="B15415">
        <v>45801</v>
      </c>
      <c r="C15415" s="593">
        <v>6.8500000000000005E-2</v>
      </c>
      <c r="D15415" t="s">
        <v>5099</v>
      </c>
      <c r="E15415">
        <v>5.7500000000000002E-2</v>
      </c>
      <c r="F15415">
        <v>1.0999999999999999E-2</v>
      </c>
      <c r="G15415">
        <v>0</v>
      </c>
      <c r="H15415">
        <v>0</v>
      </c>
      <c r="I15415">
        <v>0</v>
      </c>
    </row>
    <row r="15416" spans="1:9" x14ac:dyDescent="0.25">
      <c r="A15416" t="s">
        <v>728</v>
      </c>
      <c r="B15416">
        <v>45802</v>
      </c>
      <c r="C15416" s="593">
        <v>6.8500000000000005E-2</v>
      </c>
      <c r="D15416" t="s">
        <v>5099</v>
      </c>
      <c r="E15416">
        <v>5.7500000000000002E-2</v>
      </c>
      <c r="F15416">
        <v>1.0999999999999999E-2</v>
      </c>
      <c r="G15416">
        <v>0</v>
      </c>
      <c r="H15416">
        <v>0</v>
      </c>
      <c r="I15416">
        <v>0</v>
      </c>
    </row>
    <row r="15417" spans="1:9" x14ac:dyDescent="0.25">
      <c r="A15417" t="s">
        <v>728</v>
      </c>
      <c r="B15417">
        <v>45804</v>
      </c>
      <c r="C15417" s="593">
        <v>6.8500000000000005E-2</v>
      </c>
      <c r="D15417" t="s">
        <v>5099</v>
      </c>
      <c r="E15417">
        <v>5.7500000000000002E-2</v>
      </c>
      <c r="F15417">
        <v>1.0999999999999999E-2</v>
      </c>
      <c r="G15417">
        <v>0</v>
      </c>
      <c r="H15417">
        <v>0</v>
      </c>
      <c r="I15417">
        <v>0</v>
      </c>
    </row>
    <row r="15418" spans="1:9" x14ac:dyDescent="0.25">
      <c r="A15418" t="s">
        <v>728</v>
      </c>
      <c r="B15418">
        <v>45805</v>
      </c>
      <c r="C15418" s="593">
        <v>6.8500000000000005E-2</v>
      </c>
      <c r="D15418" t="s">
        <v>5099</v>
      </c>
      <c r="E15418">
        <v>5.7500000000000002E-2</v>
      </c>
      <c r="F15418">
        <v>1.0999999999999999E-2</v>
      </c>
      <c r="G15418">
        <v>0</v>
      </c>
      <c r="H15418">
        <v>0</v>
      </c>
      <c r="I15418">
        <v>0</v>
      </c>
    </row>
    <row r="15419" spans="1:9" x14ac:dyDescent="0.25">
      <c r="A15419" t="s">
        <v>728</v>
      </c>
      <c r="B15419">
        <v>45806</v>
      </c>
      <c r="C15419" s="593">
        <v>7.2499999999999995E-2</v>
      </c>
      <c r="D15419" t="s">
        <v>5100</v>
      </c>
      <c r="E15419">
        <v>5.7500000000000002E-2</v>
      </c>
      <c r="F15419">
        <v>1.4999999999999999E-2</v>
      </c>
      <c r="G15419">
        <v>0</v>
      </c>
      <c r="H15419">
        <v>0</v>
      </c>
      <c r="I15419">
        <v>0</v>
      </c>
    </row>
    <row r="15420" spans="1:9" x14ac:dyDescent="0.25">
      <c r="A15420" t="s">
        <v>728</v>
      </c>
      <c r="B15420">
        <v>45807</v>
      </c>
      <c r="C15420" s="593">
        <v>7.0000000000000007E-2</v>
      </c>
      <c r="D15420" t="s">
        <v>2292</v>
      </c>
      <c r="E15420">
        <v>5.7500000000000002E-2</v>
      </c>
      <c r="F15420">
        <v>1.2500000000000001E-2</v>
      </c>
      <c r="G15420">
        <v>0</v>
      </c>
      <c r="H15420">
        <v>0</v>
      </c>
      <c r="I15420">
        <v>0</v>
      </c>
    </row>
    <row r="15421" spans="1:9" x14ac:dyDescent="0.25">
      <c r="A15421" t="s">
        <v>728</v>
      </c>
      <c r="B15421">
        <v>45808</v>
      </c>
      <c r="C15421" s="593">
        <v>6.8500000000000005E-2</v>
      </c>
      <c r="D15421" t="s">
        <v>5101</v>
      </c>
      <c r="E15421">
        <v>5.7500000000000002E-2</v>
      </c>
      <c r="F15421">
        <v>1.0999999999999999E-2</v>
      </c>
      <c r="G15421">
        <v>0</v>
      </c>
      <c r="H15421">
        <v>0</v>
      </c>
      <c r="I15421">
        <v>0</v>
      </c>
    </row>
    <row r="15422" spans="1:9" x14ac:dyDescent="0.25">
      <c r="A15422" t="s">
        <v>728</v>
      </c>
      <c r="B15422">
        <v>45809</v>
      </c>
      <c r="C15422" s="593">
        <v>6.8500000000000005E-2</v>
      </c>
      <c r="D15422" t="s">
        <v>3527</v>
      </c>
      <c r="E15422">
        <v>5.7500000000000002E-2</v>
      </c>
      <c r="F15422">
        <v>1.0999999999999999E-2</v>
      </c>
      <c r="G15422">
        <v>0</v>
      </c>
      <c r="H15422">
        <v>0</v>
      </c>
      <c r="I15422">
        <v>0</v>
      </c>
    </row>
    <row r="15423" spans="1:9" x14ac:dyDescent="0.25">
      <c r="A15423" t="s">
        <v>728</v>
      </c>
      <c r="B15423">
        <v>45810</v>
      </c>
      <c r="C15423" s="593">
        <v>7.2499999999999995E-2</v>
      </c>
      <c r="D15423" t="s">
        <v>5102</v>
      </c>
      <c r="E15423">
        <v>5.7500000000000002E-2</v>
      </c>
      <c r="F15423">
        <v>1.4999999999999999E-2</v>
      </c>
      <c r="G15423">
        <v>0</v>
      </c>
      <c r="H15423">
        <v>0</v>
      </c>
      <c r="I15423">
        <v>0</v>
      </c>
    </row>
    <row r="15424" spans="1:9" x14ac:dyDescent="0.25">
      <c r="A15424" t="s">
        <v>728</v>
      </c>
      <c r="B15424">
        <v>45812</v>
      </c>
      <c r="C15424" s="593">
        <v>7.2499999999999995E-2</v>
      </c>
      <c r="D15424" t="s">
        <v>4080</v>
      </c>
      <c r="E15424">
        <v>5.7500000000000002E-2</v>
      </c>
      <c r="F15424">
        <v>1.4999999999999999E-2</v>
      </c>
      <c r="G15424">
        <v>0</v>
      </c>
      <c r="H15424">
        <v>0</v>
      </c>
      <c r="I15424">
        <v>0</v>
      </c>
    </row>
    <row r="15425" spans="1:9" x14ac:dyDescent="0.25">
      <c r="A15425" t="s">
        <v>728</v>
      </c>
      <c r="B15425">
        <v>45813</v>
      </c>
      <c r="C15425" s="593">
        <v>7.2499999999999995E-2</v>
      </c>
      <c r="D15425" t="s">
        <v>5103</v>
      </c>
      <c r="E15425">
        <v>5.7500000000000002E-2</v>
      </c>
      <c r="F15425">
        <v>1.4999999999999999E-2</v>
      </c>
      <c r="G15425">
        <v>0</v>
      </c>
      <c r="H15425">
        <v>0</v>
      </c>
      <c r="I15425">
        <v>0</v>
      </c>
    </row>
    <row r="15426" spans="1:9" x14ac:dyDescent="0.25">
      <c r="A15426" t="s">
        <v>728</v>
      </c>
      <c r="B15426">
        <v>45814</v>
      </c>
      <c r="C15426" s="593">
        <v>6.7500000000000004E-2</v>
      </c>
      <c r="D15426" t="s">
        <v>3910</v>
      </c>
      <c r="E15426">
        <v>5.7500000000000002E-2</v>
      </c>
      <c r="F15426">
        <v>0.01</v>
      </c>
      <c r="G15426">
        <v>0</v>
      </c>
      <c r="H15426">
        <v>0</v>
      </c>
      <c r="I15426">
        <v>0</v>
      </c>
    </row>
    <row r="15427" spans="1:9" x14ac:dyDescent="0.25">
      <c r="A15427" t="s">
        <v>728</v>
      </c>
      <c r="B15427">
        <v>45815</v>
      </c>
      <c r="C15427" s="593">
        <v>7.0000000000000007E-2</v>
      </c>
      <c r="D15427" t="s">
        <v>5104</v>
      </c>
      <c r="E15427">
        <v>5.7500000000000002E-2</v>
      </c>
      <c r="F15427">
        <v>1.2500000000000001E-2</v>
      </c>
      <c r="G15427">
        <v>0</v>
      </c>
      <c r="H15427">
        <v>0</v>
      </c>
      <c r="I15427">
        <v>0</v>
      </c>
    </row>
    <row r="15428" spans="1:9" x14ac:dyDescent="0.25">
      <c r="A15428" t="s">
        <v>728</v>
      </c>
      <c r="B15428">
        <v>45816</v>
      </c>
      <c r="C15428" s="593">
        <v>6.7500000000000004E-2</v>
      </c>
      <c r="D15428" t="s">
        <v>5105</v>
      </c>
      <c r="E15428">
        <v>5.7500000000000002E-2</v>
      </c>
      <c r="F15428">
        <v>0.01</v>
      </c>
      <c r="G15428">
        <v>0</v>
      </c>
      <c r="H15428">
        <v>0</v>
      </c>
      <c r="I15428">
        <v>0</v>
      </c>
    </row>
    <row r="15429" spans="1:9" x14ac:dyDescent="0.25">
      <c r="A15429" t="s">
        <v>728</v>
      </c>
      <c r="B15429">
        <v>45817</v>
      </c>
      <c r="C15429" s="593">
        <v>7.0000000000000007E-2</v>
      </c>
      <c r="D15429" t="s">
        <v>2292</v>
      </c>
      <c r="E15429">
        <v>5.7500000000000002E-2</v>
      </c>
      <c r="F15429">
        <v>1.2500000000000001E-2</v>
      </c>
      <c r="G15429">
        <v>0</v>
      </c>
      <c r="H15429">
        <v>0</v>
      </c>
      <c r="I15429">
        <v>0</v>
      </c>
    </row>
    <row r="15430" spans="1:9" x14ac:dyDescent="0.25">
      <c r="A15430" t="s">
        <v>728</v>
      </c>
      <c r="B15430">
        <v>45819</v>
      </c>
      <c r="C15430" s="593">
        <v>7.2499999999999995E-2</v>
      </c>
      <c r="D15430" t="s">
        <v>3812</v>
      </c>
      <c r="E15430">
        <v>5.7500000000000002E-2</v>
      </c>
      <c r="F15430">
        <v>1.4999999999999999E-2</v>
      </c>
      <c r="G15430">
        <v>0</v>
      </c>
      <c r="H15430">
        <v>0</v>
      </c>
      <c r="I15430">
        <v>0</v>
      </c>
    </row>
    <row r="15431" spans="1:9" x14ac:dyDescent="0.25">
      <c r="A15431" t="s">
        <v>728</v>
      </c>
      <c r="B15431">
        <v>45820</v>
      </c>
      <c r="C15431" s="593">
        <v>6.8500000000000005E-2</v>
      </c>
      <c r="D15431" t="s">
        <v>3018</v>
      </c>
      <c r="E15431">
        <v>5.7500000000000002E-2</v>
      </c>
      <c r="F15431">
        <v>1.0999999999999999E-2</v>
      </c>
      <c r="G15431">
        <v>0</v>
      </c>
      <c r="H15431">
        <v>0</v>
      </c>
      <c r="I15431">
        <v>0</v>
      </c>
    </row>
    <row r="15432" spans="1:9" x14ac:dyDescent="0.25">
      <c r="A15432" t="s">
        <v>728</v>
      </c>
      <c r="B15432">
        <v>45821</v>
      </c>
      <c r="C15432" s="593">
        <v>7.2499999999999995E-2</v>
      </c>
      <c r="D15432" t="s">
        <v>2946</v>
      </c>
      <c r="E15432">
        <v>5.7500000000000002E-2</v>
      </c>
      <c r="F15432">
        <v>1.4999999999999999E-2</v>
      </c>
      <c r="G15432">
        <v>0</v>
      </c>
      <c r="H15432">
        <v>0</v>
      </c>
      <c r="I15432">
        <v>0</v>
      </c>
    </row>
    <row r="15433" spans="1:9" x14ac:dyDescent="0.25">
      <c r="A15433" t="s">
        <v>728</v>
      </c>
      <c r="B15433">
        <v>45822</v>
      </c>
      <c r="C15433" s="593">
        <v>7.2499999999999995E-2</v>
      </c>
      <c r="D15433" t="s">
        <v>5106</v>
      </c>
      <c r="E15433">
        <v>5.7500000000000002E-2</v>
      </c>
      <c r="F15433">
        <v>1.4999999999999999E-2</v>
      </c>
      <c r="G15433">
        <v>0</v>
      </c>
      <c r="H15433">
        <v>0</v>
      </c>
      <c r="I15433">
        <v>0</v>
      </c>
    </row>
    <row r="15434" spans="1:9" x14ac:dyDescent="0.25">
      <c r="A15434" t="s">
        <v>728</v>
      </c>
      <c r="B15434">
        <v>45826</v>
      </c>
      <c r="C15434" s="593">
        <v>7.2499999999999995E-2</v>
      </c>
      <c r="D15434" t="s">
        <v>5107</v>
      </c>
      <c r="E15434">
        <v>5.7500000000000002E-2</v>
      </c>
      <c r="F15434">
        <v>1.4999999999999999E-2</v>
      </c>
      <c r="G15434">
        <v>0</v>
      </c>
      <c r="H15434">
        <v>0</v>
      </c>
      <c r="I15434">
        <v>0</v>
      </c>
    </row>
    <row r="15435" spans="1:9" x14ac:dyDescent="0.25">
      <c r="A15435" t="s">
        <v>728</v>
      </c>
      <c r="B15435">
        <v>45827</v>
      </c>
      <c r="C15435" s="593">
        <v>7.2499999999999995E-2</v>
      </c>
      <c r="D15435" t="s">
        <v>4829</v>
      </c>
      <c r="E15435">
        <v>5.7500000000000002E-2</v>
      </c>
      <c r="F15435">
        <v>1.4999999999999999E-2</v>
      </c>
      <c r="G15435">
        <v>0</v>
      </c>
      <c r="H15435">
        <v>0</v>
      </c>
      <c r="I15435">
        <v>0</v>
      </c>
    </row>
    <row r="15436" spans="1:9" x14ac:dyDescent="0.25">
      <c r="A15436" t="s">
        <v>728</v>
      </c>
      <c r="B15436">
        <v>45828</v>
      </c>
      <c r="C15436" s="593">
        <v>7.2499999999999995E-2</v>
      </c>
      <c r="D15436" t="s">
        <v>5108</v>
      </c>
      <c r="E15436">
        <v>5.7500000000000002E-2</v>
      </c>
      <c r="F15436">
        <v>1.4999999999999999E-2</v>
      </c>
      <c r="G15436">
        <v>0</v>
      </c>
      <c r="H15436">
        <v>0</v>
      </c>
      <c r="I15436">
        <v>0</v>
      </c>
    </row>
    <row r="15437" spans="1:9" x14ac:dyDescent="0.25">
      <c r="A15437" t="s">
        <v>728</v>
      </c>
      <c r="B15437">
        <v>45830</v>
      </c>
      <c r="C15437" s="593">
        <v>7.0000000000000007E-2</v>
      </c>
      <c r="D15437" t="s">
        <v>5109</v>
      </c>
      <c r="E15437">
        <v>5.7500000000000002E-2</v>
      </c>
      <c r="F15437">
        <v>1.2500000000000001E-2</v>
      </c>
      <c r="G15437">
        <v>0</v>
      </c>
      <c r="H15437">
        <v>0</v>
      </c>
      <c r="I15437">
        <v>0</v>
      </c>
    </row>
    <row r="15438" spans="1:9" x14ac:dyDescent="0.25">
      <c r="A15438" t="s">
        <v>728</v>
      </c>
      <c r="B15438">
        <v>45831</v>
      </c>
      <c r="C15438" s="593">
        <v>7.2499999999999995E-2</v>
      </c>
      <c r="D15438" t="s">
        <v>2694</v>
      </c>
      <c r="E15438">
        <v>5.7500000000000002E-2</v>
      </c>
      <c r="F15438">
        <v>1.4999999999999999E-2</v>
      </c>
      <c r="G15438">
        <v>0</v>
      </c>
      <c r="H15438">
        <v>0</v>
      </c>
      <c r="I15438">
        <v>0</v>
      </c>
    </row>
    <row r="15439" spans="1:9" x14ac:dyDescent="0.25">
      <c r="A15439" t="s">
        <v>728</v>
      </c>
      <c r="B15439">
        <v>45832</v>
      </c>
      <c r="C15439" s="593">
        <v>7.2499999999999995E-2</v>
      </c>
      <c r="D15439" t="s">
        <v>5110</v>
      </c>
      <c r="E15439">
        <v>5.7500000000000002E-2</v>
      </c>
      <c r="F15439">
        <v>1.4999999999999999E-2</v>
      </c>
      <c r="G15439">
        <v>0</v>
      </c>
      <c r="H15439">
        <v>0</v>
      </c>
      <c r="I15439">
        <v>0</v>
      </c>
    </row>
    <row r="15440" spans="1:9" x14ac:dyDescent="0.25">
      <c r="A15440" t="s">
        <v>728</v>
      </c>
      <c r="B15440">
        <v>45833</v>
      </c>
      <c r="C15440" s="593">
        <v>7.2499999999999995E-2</v>
      </c>
      <c r="D15440" t="s">
        <v>5111</v>
      </c>
      <c r="E15440">
        <v>5.7500000000000002E-2</v>
      </c>
      <c r="F15440">
        <v>1.4999999999999999E-2</v>
      </c>
      <c r="G15440">
        <v>0</v>
      </c>
      <c r="H15440">
        <v>0</v>
      </c>
      <c r="I15440">
        <v>0</v>
      </c>
    </row>
    <row r="15441" spans="1:9" x14ac:dyDescent="0.25">
      <c r="A15441" t="s">
        <v>728</v>
      </c>
      <c r="B15441">
        <v>45835</v>
      </c>
      <c r="C15441" s="593">
        <v>7.2499999999999995E-2</v>
      </c>
      <c r="D15441" t="s">
        <v>3417</v>
      </c>
      <c r="E15441">
        <v>5.7500000000000002E-2</v>
      </c>
      <c r="F15441">
        <v>1.4999999999999999E-2</v>
      </c>
      <c r="G15441">
        <v>0</v>
      </c>
      <c r="H15441">
        <v>0</v>
      </c>
      <c r="I15441">
        <v>0</v>
      </c>
    </row>
    <row r="15442" spans="1:9" x14ac:dyDescent="0.25">
      <c r="A15442" t="s">
        <v>728</v>
      </c>
      <c r="B15442">
        <v>45836</v>
      </c>
      <c r="C15442" s="593">
        <v>7.2499999999999995E-2</v>
      </c>
      <c r="D15442" t="s">
        <v>5112</v>
      </c>
      <c r="E15442">
        <v>5.7500000000000002E-2</v>
      </c>
      <c r="F15442">
        <v>1.4999999999999999E-2</v>
      </c>
      <c r="G15442">
        <v>0</v>
      </c>
      <c r="H15442">
        <v>0</v>
      </c>
      <c r="I15442">
        <v>0</v>
      </c>
    </row>
    <row r="15443" spans="1:9" x14ac:dyDescent="0.25">
      <c r="A15443" t="s">
        <v>728</v>
      </c>
      <c r="B15443">
        <v>45837</v>
      </c>
      <c r="C15443" s="593">
        <v>7.0000000000000007E-2</v>
      </c>
      <c r="D15443" t="s">
        <v>5113</v>
      </c>
      <c r="E15443">
        <v>5.7500000000000002E-2</v>
      </c>
      <c r="F15443">
        <v>1.2500000000000001E-2</v>
      </c>
      <c r="G15443">
        <v>0</v>
      </c>
      <c r="H15443">
        <v>0</v>
      </c>
      <c r="I15443">
        <v>0</v>
      </c>
    </row>
    <row r="15444" spans="1:9" x14ac:dyDescent="0.25">
      <c r="A15444" t="s">
        <v>728</v>
      </c>
      <c r="B15444">
        <v>45838</v>
      </c>
      <c r="C15444" s="593">
        <v>7.2499999999999995E-2</v>
      </c>
      <c r="D15444" t="s">
        <v>3074</v>
      </c>
      <c r="E15444">
        <v>5.7500000000000002E-2</v>
      </c>
      <c r="F15444">
        <v>1.4999999999999999E-2</v>
      </c>
      <c r="G15444">
        <v>0</v>
      </c>
      <c r="H15444">
        <v>0</v>
      </c>
      <c r="I15444">
        <v>0</v>
      </c>
    </row>
    <row r="15445" spans="1:9" x14ac:dyDescent="0.25">
      <c r="A15445" t="s">
        <v>728</v>
      </c>
      <c r="B15445">
        <v>45839</v>
      </c>
      <c r="C15445" s="593">
        <v>6.7500000000000004E-2</v>
      </c>
      <c r="D15445" t="s">
        <v>3371</v>
      </c>
      <c r="E15445">
        <v>5.7500000000000002E-2</v>
      </c>
      <c r="F15445">
        <v>0.01</v>
      </c>
      <c r="G15445">
        <v>0</v>
      </c>
      <c r="H15445">
        <v>0</v>
      </c>
      <c r="I15445">
        <v>0</v>
      </c>
    </row>
    <row r="15446" spans="1:9" x14ac:dyDescent="0.25">
      <c r="A15446" t="s">
        <v>728</v>
      </c>
      <c r="B15446">
        <v>45840</v>
      </c>
      <c r="C15446" s="593">
        <v>6.7500000000000004E-2</v>
      </c>
      <c r="D15446" t="s">
        <v>3371</v>
      </c>
      <c r="E15446">
        <v>5.7500000000000002E-2</v>
      </c>
      <c r="F15446">
        <v>0.01</v>
      </c>
      <c r="G15446">
        <v>0</v>
      </c>
      <c r="H15446">
        <v>0</v>
      </c>
      <c r="I15446">
        <v>0</v>
      </c>
    </row>
    <row r="15447" spans="1:9" x14ac:dyDescent="0.25">
      <c r="A15447" t="s">
        <v>728</v>
      </c>
      <c r="B15447">
        <v>45841</v>
      </c>
      <c r="C15447" s="593">
        <v>7.2499999999999995E-2</v>
      </c>
      <c r="D15447" t="s">
        <v>3417</v>
      </c>
      <c r="E15447">
        <v>5.7500000000000002E-2</v>
      </c>
      <c r="F15447">
        <v>1.4999999999999999E-2</v>
      </c>
      <c r="G15447">
        <v>0</v>
      </c>
      <c r="H15447">
        <v>0</v>
      </c>
      <c r="I15447">
        <v>0</v>
      </c>
    </row>
    <row r="15448" spans="1:9" x14ac:dyDescent="0.25">
      <c r="A15448" t="s">
        <v>728</v>
      </c>
      <c r="B15448">
        <v>45843</v>
      </c>
      <c r="C15448" s="593">
        <v>7.2499999999999995E-2</v>
      </c>
      <c r="D15448" t="s">
        <v>5114</v>
      </c>
      <c r="E15448">
        <v>5.7500000000000002E-2</v>
      </c>
      <c r="F15448">
        <v>1.4999999999999999E-2</v>
      </c>
      <c r="G15448">
        <v>0</v>
      </c>
      <c r="H15448">
        <v>0</v>
      </c>
      <c r="I15448">
        <v>0</v>
      </c>
    </row>
    <row r="15449" spans="1:9" x14ac:dyDescent="0.25">
      <c r="A15449" t="s">
        <v>728</v>
      </c>
      <c r="B15449">
        <v>45844</v>
      </c>
      <c r="C15449" s="593">
        <v>7.2499999999999995E-2</v>
      </c>
      <c r="D15449" t="s">
        <v>5115</v>
      </c>
      <c r="E15449">
        <v>5.7500000000000002E-2</v>
      </c>
      <c r="F15449">
        <v>1.4999999999999999E-2</v>
      </c>
      <c r="G15449">
        <v>0</v>
      </c>
      <c r="H15449">
        <v>0</v>
      </c>
      <c r="I15449">
        <v>0</v>
      </c>
    </row>
    <row r="15450" spans="1:9" x14ac:dyDescent="0.25">
      <c r="A15450" t="s">
        <v>728</v>
      </c>
      <c r="B15450">
        <v>45845</v>
      </c>
      <c r="C15450" s="593">
        <v>7.2499999999999995E-2</v>
      </c>
      <c r="D15450" t="s">
        <v>5116</v>
      </c>
      <c r="E15450">
        <v>5.7500000000000002E-2</v>
      </c>
      <c r="F15450">
        <v>1.4999999999999999E-2</v>
      </c>
      <c r="G15450">
        <v>0</v>
      </c>
      <c r="H15450">
        <v>0</v>
      </c>
      <c r="I15450">
        <v>0</v>
      </c>
    </row>
    <row r="15451" spans="1:9" x14ac:dyDescent="0.25">
      <c r="A15451" t="s">
        <v>728</v>
      </c>
      <c r="B15451">
        <v>45846</v>
      </c>
      <c r="C15451" s="593">
        <v>7.2499999999999995E-2</v>
      </c>
      <c r="D15451" t="s">
        <v>5117</v>
      </c>
      <c r="E15451">
        <v>5.7500000000000002E-2</v>
      </c>
      <c r="F15451">
        <v>1.4999999999999999E-2</v>
      </c>
      <c r="G15451">
        <v>0</v>
      </c>
      <c r="H15451">
        <v>0</v>
      </c>
      <c r="I15451">
        <v>0</v>
      </c>
    </row>
    <row r="15452" spans="1:9" x14ac:dyDescent="0.25">
      <c r="A15452" t="s">
        <v>728</v>
      </c>
      <c r="B15452">
        <v>45848</v>
      </c>
      <c r="C15452" s="593">
        <v>7.0000000000000007E-2</v>
      </c>
      <c r="D15452" t="s">
        <v>5118</v>
      </c>
      <c r="E15452">
        <v>5.7500000000000002E-2</v>
      </c>
      <c r="F15452">
        <v>1.2500000000000001E-2</v>
      </c>
      <c r="G15452">
        <v>0</v>
      </c>
      <c r="H15452">
        <v>0</v>
      </c>
      <c r="I15452">
        <v>0</v>
      </c>
    </row>
    <row r="15453" spans="1:9" x14ac:dyDescent="0.25">
      <c r="A15453" t="s">
        <v>728</v>
      </c>
      <c r="B15453">
        <v>45849</v>
      </c>
      <c r="C15453" s="593">
        <v>7.2499999999999995E-2</v>
      </c>
      <c r="D15453" t="s">
        <v>5119</v>
      </c>
      <c r="E15453">
        <v>5.7500000000000002E-2</v>
      </c>
      <c r="F15453">
        <v>1.4999999999999999E-2</v>
      </c>
      <c r="G15453">
        <v>0</v>
      </c>
      <c r="H15453">
        <v>0</v>
      </c>
      <c r="I15453">
        <v>0</v>
      </c>
    </row>
    <row r="15454" spans="1:9" x14ac:dyDescent="0.25">
      <c r="A15454" t="s">
        <v>728</v>
      </c>
      <c r="B15454">
        <v>45850</v>
      </c>
      <c r="C15454" s="593">
        <v>7.2499999999999995E-2</v>
      </c>
      <c r="D15454" t="s">
        <v>4792</v>
      </c>
      <c r="E15454">
        <v>5.7500000000000002E-2</v>
      </c>
      <c r="F15454">
        <v>1.4999999999999999E-2</v>
      </c>
      <c r="G15454">
        <v>0</v>
      </c>
      <c r="H15454">
        <v>0</v>
      </c>
      <c r="I15454">
        <v>0</v>
      </c>
    </row>
    <row r="15455" spans="1:9" x14ac:dyDescent="0.25">
      <c r="A15455" t="s">
        <v>728</v>
      </c>
      <c r="B15455">
        <v>45851</v>
      </c>
      <c r="C15455" s="593">
        <v>7.2499999999999995E-2</v>
      </c>
      <c r="D15455" t="s">
        <v>5120</v>
      </c>
      <c r="E15455">
        <v>5.7500000000000002E-2</v>
      </c>
      <c r="F15455">
        <v>1.4999999999999999E-2</v>
      </c>
      <c r="G15455">
        <v>0</v>
      </c>
      <c r="H15455">
        <v>0</v>
      </c>
      <c r="I15455">
        <v>0</v>
      </c>
    </row>
    <row r="15456" spans="1:9" x14ac:dyDescent="0.25">
      <c r="A15456" t="s">
        <v>728</v>
      </c>
      <c r="B15456">
        <v>45853</v>
      </c>
      <c r="C15456" s="593">
        <v>7.0000000000000007E-2</v>
      </c>
      <c r="D15456" t="s">
        <v>5121</v>
      </c>
      <c r="E15456">
        <v>5.7500000000000002E-2</v>
      </c>
      <c r="F15456">
        <v>1.2500000000000001E-2</v>
      </c>
      <c r="G15456">
        <v>0</v>
      </c>
      <c r="H15456">
        <v>0</v>
      </c>
      <c r="I15456">
        <v>0</v>
      </c>
    </row>
    <row r="15457" spans="1:9" x14ac:dyDescent="0.25">
      <c r="A15457" t="s">
        <v>728</v>
      </c>
      <c r="B15457">
        <v>45854</v>
      </c>
      <c r="C15457" s="593">
        <v>6.8500000000000005E-2</v>
      </c>
      <c r="D15457" t="s">
        <v>2040</v>
      </c>
      <c r="E15457">
        <v>5.7500000000000002E-2</v>
      </c>
      <c r="F15457">
        <v>1.0999999999999999E-2</v>
      </c>
      <c r="G15457">
        <v>0</v>
      </c>
      <c r="H15457">
        <v>0</v>
      </c>
      <c r="I15457">
        <v>0</v>
      </c>
    </row>
    <row r="15458" spans="1:9" x14ac:dyDescent="0.25">
      <c r="A15458" t="s">
        <v>728</v>
      </c>
      <c r="B15458">
        <v>45855</v>
      </c>
      <c r="C15458" s="593">
        <v>7.2499999999999995E-2</v>
      </c>
      <c r="D15458" t="s">
        <v>5122</v>
      </c>
      <c r="E15458">
        <v>5.7500000000000002E-2</v>
      </c>
      <c r="F15458">
        <v>1.4999999999999999E-2</v>
      </c>
      <c r="G15458">
        <v>0</v>
      </c>
      <c r="H15458">
        <v>0</v>
      </c>
      <c r="I15458">
        <v>0</v>
      </c>
    </row>
    <row r="15459" spans="1:9" x14ac:dyDescent="0.25">
      <c r="A15459" t="s">
        <v>728</v>
      </c>
      <c r="B15459">
        <v>45856</v>
      </c>
      <c r="C15459" s="593">
        <v>7.2499999999999995E-2</v>
      </c>
      <c r="D15459" t="s">
        <v>2694</v>
      </c>
      <c r="E15459">
        <v>5.7500000000000002E-2</v>
      </c>
      <c r="F15459">
        <v>1.4999999999999999E-2</v>
      </c>
      <c r="G15459">
        <v>0</v>
      </c>
      <c r="H15459">
        <v>0</v>
      </c>
      <c r="I15459">
        <v>0</v>
      </c>
    </row>
    <row r="15460" spans="1:9" x14ac:dyDescent="0.25">
      <c r="A15460" t="s">
        <v>728</v>
      </c>
      <c r="B15460">
        <v>45858</v>
      </c>
      <c r="C15460" s="593">
        <v>7.0000000000000007E-2</v>
      </c>
      <c r="D15460" t="s">
        <v>2292</v>
      </c>
      <c r="E15460">
        <v>5.7500000000000002E-2</v>
      </c>
      <c r="F15460">
        <v>1.2500000000000001E-2</v>
      </c>
      <c r="G15460">
        <v>0</v>
      </c>
      <c r="H15460">
        <v>0</v>
      </c>
      <c r="I15460">
        <v>0</v>
      </c>
    </row>
    <row r="15461" spans="1:9" x14ac:dyDescent="0.25">
      <c r="A15461" t="s">
        <v>728</v>
      </c>
      <c r="B15461">
        <v>45859</v>
      </c>
      <c r="C15461" s="593">
        <v>7.2499999999999995E-2</v>
      </c>
      <c r="D15461" t="s">
        <v>5123</v>
      </c>
      <c r="E15461">
        <v>5.7500000000000002E-2</v>
      </c>
      <c r="F15461">
        <v>1.4999999999999999E-2</v>
      </c>
      <c r="G15461">
        <v>0</v>
      </c>
      <c r="H15461">
        <v>0</v>
      </c>
      <c r="I15461">
        <v>0</v>
      </c>
    </row>
    <row r="15462" spans="1:9" x14ac:dyDescent="0.25">
      <c r="A15462" t="s">
        <v>728</v>
      </c>
      <c r="B15462">
        <v>45860</v>
      </c>
      <c r="C15462" s="593">
        <v>7.2499999999999995E-2</v>
      </c>
      <c r="D15462" t="s">
        <v>5031</v>
      </c>
      <c r="E15462">
        <v>5.7500000000000002E-2</v>
      </c>
      <c r="F15462">
        <v>1.4999999999999999E-2</v>
      </c>
      <c r="G15462">
        <v>0</v>
      </c>
      <c r="H15462">
        <v>0</v>
      </c>
      <c r="I15462">
        <v>0</v>
      </c>
    </row>
    <row r="15463" spans="1:9" x14ac:dyDescent="0.25">
      <c r="A15463" t="s">
        <v>728</v>
      </c>
      <c r="B15463">
        <v>45861</v>
      </c>
      <c r="C15463" s="593">
        <v>7.2499999999999995E-2</v>
      </c>
      <c r="D15463" t="s">
        <v>3863</v>
      </c>
      <c r="E15463">
        <v>5.7500000000000002E-2</v>
      </c>
      <c r="F15463">
        <v>1.4999999999999999E-2</v>
      </c>
      <c r="G15463">
        <v>0</v>
      </c>
      <c r="H15463">
        <v>0</v>
      </c>
      <c r="I15463">
        <v>0</v>
      </c>
    </row>
    <row r="15464" spans="1:9" x14ac:dyDescent="0.25">
      <c r="A15464" t="s">
        <v>728</v>
      </c>
      <c r="B15464">
        <v>45862</v>
      </c>
      <c r="C15464" s="593">
        <v>7.2499999999999995E-2</v>
      </c>
      <c r="D15464" t="s">
        <v>5124</v>
      </c>
      <c r="E15464">
        <v>5.7500000000000002E-2</v>
      </c>
      <c r="F15464">
        <v>1.4999999999999999E-2</v>
      </c>
      <c r="G15464">
        <v>0</v>
      </c>
      <c r="H15464">
        <v>0</v>
      </c>
      <c r="I15464">
        <v>0</v>
      </c>
    </row>
    <row r="15465" spans="1:9" x14ac:dyDescent="0.25">
      <c r="A15465" t="s">
        <v>728</v>
      </c>
      <c r="B15465">
        <v>45863</v>
      </c>
      <c r="C15465" s="593">
        <v>7.2499999999999995E-2</v>
      </c>
      <c r="D15465" t="s">
        <v>5125</v>
      </c>
      <c r="E15465">
        <v>5.7500000000000002E-2</v>
      </c>
      <c r="F15465">
        <v>1.4999999999999999E-2</v>
      </c>
      <c r="G15465">
        <v>0</v>
      </c>
      <c r="H15465">
        <v>0</v>
      </c>
      <c r="I15465">
        <v>0</v>
      </c>
    </row>
    <row r="15466" spans="1:9" x14ac:dyDescent="0.25">
      <c r="A15466" t="s">
        <v>728</v>
      </c>
      <c r="B15466">
        <v>45864</v>
      </c>
      <c r="C15466" s="593">
        <v>7.0000000000000007E-2</v>
      </c>
      <c r="D15466" t="s">
        <v>5126</v>
      </c>
      <c r="E15466">
        <v>5.7500000000000002E-2</v>
      </c>
      <c r="F15466">
        <v>1.2500000000000001E-2</v>
      </c>
      <c r="G15466">
        <v>0</v>
      </c>
      <c r="H15466">
        <v>0</v>
      </c>
      <c r="I15466">
        <v>0</v>
      </c>
    </row>
    <row r="15467" spans="1:9" x14ac:dyDescent="0.25">
      <c r="A15467" t="s">
        <v>728</v>
      </c>
      <c r="B15467">
        <v>45865</v>
      </c>
      <c r="C15467" s="593">
        <v>7.2499999999999995E-2</v>
      </c>
      <c r="D15467" t="s">
        <v>5127</v>
      </c>
      <c r="E15467">
        <v>5.7500000000000002E-2</v>
      </c>
      <c r="F15467">
        <v>1.4999999999999999E-2</v>
      </c>
      <c r="G15467">
        <v>0</v>
      </c>
      <c r="H15467">
        <v>0</v>
      </c>
      <c r="I15467">
        <v>0</v>
      </c>
    </row>
    <row r="15468" spans="1:9" x14ac:dyDescent="0.25">
      <c r="A15468" t="s">
        <v>728</v>
      </c>
      <c r="B15468">
        <v>45866</v>
      </c>
      <c r="C15468" s="593">
        <v>7.2499999999999995E-2</v>
      </c>
      <c r="D15468" t="s">
        <v>5128</v>
      </c>
      <c r="E15468">
        <v>5.7500000000000002E-2</v>
      </c>
      <c r="F15468">
        <v>1.4999999999999999E-2</v>
      </c>
      <c r="G15468">
        <v>0</v>
      </c>
      <c r="H15468">
        <v>0</v>
      </c>
      <c r="I15468">
        <v>0</v>
      </c>
    </row>
    <row r="15469" spans="1:9" x14ac:dyDescent="0.25">
      <c r="A15469" t="s">
        <v>728</v>
      </c>
      <c r="B15469">
        <v>45867</v>
      </c>
      <c r="C15469" s="593">
        <v>7.2499999999999995E-2</v>
      </c>
      <c r="D15469" t="s">
        <v>4803</v>
      </c>
      <c r="E15469">
        <v>5.7500000000000002E-2</v>
      </c>
      <c r="F15469">
        <v>1.4999999999999999E-2</v>
      </c>
      <c r="G15469">
        <v>0</v>
      </c>
      <c r="H15469">
        <v>0</v>
      </c>
      <c r="I15469">
        <v>0</v>
      </c>
    </row>
    <row r="15470" spans="1:9" x14ac:dyDescent="0.25">
      <c r="A15470" t="s">
        <v>728</v>
      </c>
      <c r="B15470">
        <v>45868</v>
      </c>
      <c r="C15470" s="593">
        <v>7.0000000000000007E-2</v>
      </c>
      <c r="D15470" t="s">
        <v>2292</v>
      </c>
      <c r="E15470">
        <v>5.7500000000000002E-2</v>
      </c>
      <c r="F15470">
        <v>1.2500000000000001E-2</v>
      </c>
      <c r="G15470">
        <v>0</v>
      </c>
      <c r="H15470">
        <v>0</v>
      </c>
      <c r="I15470">
        <v>0</v>
      </c>
    </row>
    <row r="15471" spans="1:9" x14ac:dyDescent="0.25">
      <c r="A15471" t="s">
        <v>728</v>
      </c>
      <c r="B15471">
        <v>45869</v>
      </c>
      <c r="C15471" s="593">
        <v>7.2499999999999995E-2</v>
      </c>
      <c r="D15471" t="s">
        <v>5129</v>
      </c>
      <c r="E15471">
        <v>5.7500000000000002E-2</v>
      </c>
      <c r="F15471">
        <v>1.4999999999999999E-2</v>
      </c>
      <c r="G15471">
        <v>0</v>
      </c>
      <c r="H15471">
        <v>0</v>
      </c>
      <c r="I15471">
        <v>0</v>
      </c>
    </row>
    <row r="15472" spans="1:9" x14ac:dyDescent="0.25">
      <c r="A15472" t="s">
        <v>728</v>
      </c>
      <c r="B15472">
        <v>45870</v>
      </c>
      <c r="C15472" s="593">
        <v>7.2499999999999995E-2</v>
      </c>
      <c r="D15472" t="s">
        <v>4792</v>
      </c>
      <c r="E15472">
        <v>5.7500000000000002E-2</v>
      </c>
      <c r="F15472">
        <v>1.4999999999999999E-2</v>
      </c>
      <c r="G15472">
        <v>0</v>
      </c>
      <c r="H15472">
        <v>0</v>
      </c>
      <c r="I15472">
        <v>0</v>
      </c>
    </row>
    <row r="15473" spans="1:9" x14ac:dyDescent="0.25">
      <c r="A15473" t="s">
        <v>728</v>
      </c>
      <c r="B15473">
        <v>45871</v>
      </c>
      <c r="C15473" s="593">
        <v>7.2499999999999995E-2</v>
      </c>
      <c r="D15473" t="s">
        <v>5130</v>
      </c>
      <c r="E15473">
        <v>5.7500000000000002E-2</v>
      </c>
      <c r="F15473">
        <v>1.4999999999999999E-2</v>
      </c>
      <c r="G15473">
        <v>0</v>
      </c>
      <c r="H15473">
        <v>0</v>
      </c>
      <c r="I15473">
        <v>0</v>
      </c>
    </row>
    <row r="15474" spans="1:9" x14ac:dyDescent="0.25">
      <c r="A15474" t="s">
        <v>728</v>
      </c>
      <c r="B15474">
        <v>45872</v>
      </c>
      <c r="C15474" s="593">
        <v>6.7500000000000004E-2</v>
      </c>
      <c r="D15474" t="s">
        <v>3353</v>
      </c>
      <c r="E15474">
        <v>5.7500000000000002E-2</v>
      </c>
      <c r="F15474">
        <v>0.01</v>
      </c>
      <c r="G15474">
        <v>0</v>
      </c>
      <c r="H15474">
        <v>0</v>
      </c>
      <c r="I15474">
        <v>0</v>
      </c>
    </row>
    <row r="15475" spans="1:9" x14ac:dyDescent="0.25">
      <c r="A15475" t="s">
        <v>728</v>
      </c>
      <c r="B15475">
        <v>45873</v>
      </c>
      <c r="C15475" s="593">
        <v>7.2499999999999995E-2</v>
      </c>
      <c r="D15475" t="s">
        <v>3863</v>
      </c>
      <c r="E15475">
        <v>5.7500000000000002E-2</v>
      </c>
      <c r="F15475">
        <v>1.4999999999999999E-2</v>
      </c>
      <c r="G15475">
        <v>0</v>
      </c>
      <c r="H15475">
        <v>0</v>
      </c>
      <c r="I15475">
        <v>0</v>
      </c>
    </row>
    <row r="15476" spans="1:9" x14ac:dyDescent="0.25">
      <c r="A15476" t="s">
        <v>728</v>
      </c>
      <c r="B15476">
        <v>45874</v>
      </c>
      <c r="C15476" s="593">
        <v>7.2499999999999995E-2</v>
      </c>
      <c r="D15476" t="s">
        <v>5131</v>
      </c>
      <c r="E15476">
        <v>5.7500000000000002E-2</v>
      </c>
      <c r="F15476">
        <v>1.4999999999999999E-2</v>
      </c>
      <c r="G15476">
        <v>0</v>
      </c>
      <c r="H15476">
        <v>0</v>
      </c>
      <c r="I15476">
        <v>0</v>
      </c>
    </row>
    <row r="15477" spans="1:9" x14ac:dyDescent="0.25">
      <c r="A15477" t="s">
        <v>728</v>
      </c>
      <c r="B15477">
        <v>45875</v>
      </c>
      <c r="C15477" s="593">
        <v>7.0000000000000007E-2</v>
      </c>
      <c r="D15477" t="s">
        <v>5132</v>
      </c>
      <c r="E15477">
        <v>5.7500000000000002E-2</v>
      </c>
      <c r="F15477">
        <v>1.2500000000000001E-2</v>
      </c>
      <c r="G15477">
        <v>0</v>
      </c>
      <c r="H15477">
        <v>0</v>
      </c>
      <c r="I15477">
        <v>0</v>
      </c>
    </row>
    <row r="15478" spans="1:9" x14ac:dyDescent="0.25">
      <c r="A15478" t="s">
        <v>728</v>
      </c>
      <c r="B15478">
        <v>45876</v>
      </c>
      <c r="C15478" s="593">
        <v>7.0000000000000007E-2</v>
      </c>
      <c r="D15478" t="s">
        <v>5133</v>
      </c>
      <c r="E15478">
        <v>5.7500000000000002E-2</v>
      </c>
      <c r="F15478">
        <v>1.2500000000000001E-2</v>
      </c>
      <c r="G15478">
        <v>0</v>
      </c>
      <c r="H15478">
        <v>0</v>
      </c>
      <c r="I15478">
        <v>0</v>
      </c>
    </row>
    <row r="15479" spans="1:9" x14ac:dyDescent="0.25">
      <c r="A15479" t="s">
        <v>728</v>
      </c>
      <c r="B15479">
        <v>45877</v>
      </c>
      <c r="C15479" s="593">
        <v>7.0000000000000007E-2</v>
      </c>
      <c r="D15479" t="s">
        <v>5134</v>
      </c>
      <c r="E15479">
        <v>5.7500000000000002E-2</v>
      </c>
      <c r="F15479">
        <v>1.2500000000000001E-2</v>
      </c>
      <c r="G15479">
        <v>0</v>
      </c>
      <c r="H15479">
        <v>0</v>
      </c>
      <c r="I15479">
        <v>0</v>
      </c>
    </row>
    <row r="15480" spans="1:9" x14ac:dyDescent="0.25">
      <c r="A15480" t="s">
        <v>728</v>
      </c>
      <c r="B15480">
        <v>45879</v>
      </c>
      <c r="C15480" s="593">
        <v>7.2499999999999995E-2</v>
      </c>
      <c r="D15480" t="s">
        <v>5122</v>
      </c>
      <c r="E15480">
        <v>5.7500000000000002E-2</v>
      </c>
      <c r="F15480">
        <v>1.4999999999999999E-2</v>
      </c>
      <c r="G15480">
        <v>0</v>
      </c>
      <c r="H15480">
        <v>0</v>
      </c>
      <c r="I15480">
        <v>0</v>
      </c>
    </row>
    <row r="15481" spans="1:9" x14ac:dyDescent="0.25">
      <c r="A15481" t="s">
        <v>728</v>
      </c>
      <c r="B15481">
        <v>45880</v>
      </c>
      <c r="C15481" s="593">
        <v>7.2499999999999995E-2</v>
      </c>
      <c r="D15481" t="s">
        <v>5135</v>
      </c>
      <c r="E15481">
        <v>5.7500000000000002E-2</v>
      </c>
      <c r="F15481">
        <v>1.4999999999999999E-2</v>
      </c>
      <c r="G15481">
        <v>0</v>
      </c>
      <c r="H15481">
        <v>0</v>
      </c>
      <c r="I15481">
        <v>0</v>
      </c>
    </row>
    <row r="15482" spans="1:9" x14ac:dyDescent="0.25">
      <c r="A15482" t="s">
        <v>728</v>
      </c>
      <c r="B15482">
        <v>45881</v>
      </c>
      <c r="C15482" s="593">
        <v>6.7500000000000004E-2</v>
      </c>
      <c r="D15482" t="s">
        <v>5105</v>
      </c>
      <c r="E15482">
        <v>5.7500000000000002E-2</v>
      </c>
      <c r="F15482">
        <v>0.01</v>
      </c>
      <c r="G15482">
        <v>0</v>
      </c>
      <c r="H15482">
        <v>0</v>
      </c>
      <c r="I15482">
        <v>0</v>
      </c>
    </row>
    <row r="15483" spans="1:9" x14ac:dyDescent="0.25">
      <c r="A15483" t="s">
        <v>728</v>
      </c>
      <c r="B15483">
        <v>45882</v>
      </c>
      <c r="C15483" s="593">
        <v>7.2499999999999995E-2</v>
      </c>
      <c r="D15483" t="s">
        <v>3186</v>
      </c>
      <c r="E15483">
        <v>5.7500000000000002E-2</v>
      </c>
      <c r="F15483">
        <v>1.4999999999999999E-2</v>
      </c>
      <c r="G15483">
        <v>0</v>
      </c>
      <c r="H15483">
        <v>0</v>
      </c>
      <c r="I15483">
        <v>0</v>
      </c>
    </row>
    <row r="15484" spans="1:9" x14ac:dyDescent="0.25">
      <c r="A15484" t="s">
        <v>728</v>
      </c>
      <c r="B15484">
        <v>45883</v>
      </c>
      <c r="C15484" s="593">
        <v>7.2499999999999995E-2</v>
      </c>
      <c r="D15484" t="s">
        <v>5136</v>
      </c>
      <c r="E15484">
        <v>5.7500000000000002E-2</v>
      </c>
      <c r="F15484">
        <v>1.4999999999999999E-2</v>
      </c>
      <c r="G15484">
        <v>0</v>
      </c>
      <c r="H15484">
        <v>0</v>
      </c>
      <c r="I15484">
        <v>0</v>
      </c>
    </row>
    <row r="15485" spans="1:9" x14ac:dyDescent="0.25">
      <c r="A15485" t="s">
        <v>728</v>
      </c>
      <c r="B15485">
        <v>45884</v>
      </c>
      <c r="C15485" s="593">
        <v>7.2499999999999995E-2</v>
      </c>
      <c r="D15485" t="s">
        <v>4792</v>
      </c>
      <c r="E15485">
        <v>5.7500000000000002E-2</v>
      </c>
      <c r="F15485">
        <v>1.4999999999999999E-2</v>
      </c>
      <c r="G15485">
        <v>0</v>
      </c>
      <c r="H15485">
        <v>0</v>
      </c>
      <c r="I15485">
        <v>0</v>
      </c>
    </row>
    <row r="15486" spans="1:9" x14ac:dyDescent="0.25">
      <c r="A15486" t="s">
        <v>728</v>
      </c>
      <c r="B15486">
        <v>45885</v>
      </c>
      <c r="C15486" s="593">
        <v>7.2499999999999995E-2</v>
      </c>
      <c r="D15486" t="s">
        <v>2930</v>
      </c>
      <c r="E15486">
        <v>5.7500000000000002E-2</v>
      </c>
      <c r="F15486">
        <v>1.4999999999999999E-2</v>
      </c>
      <c r="G15486">
        <v>0</v>
      </c>
      <c r="H15486">
        <v>0</v>
      </c>
      <c r="I15486">
        <v>0</v>
      </c>
    </row>
    <row r="15487" spans="1:9" x14ac:dyDescent="0.25">
      <c r="A15487" t="s">
        <v>728</v>
      </c>
      <c r="B15487">
        <v>45886</v>
      </c>
      <c r="C15487" s="593">
        <v>7.2499999999999995E-2</v>
      </c>
      <c r="D15487" t="s">
        <v>1536</v>
      </c>
      <c r="E15487">
        <v>5.7500000000000002E-2</v>
      </c>
      <c r="F15487">
        <v>1.4999999999999999E-2</v>
      </c>
      <c r="G15487">
        <v>0</v>
      </c>
      <c r="H15487">
        <v>0</v>
      </c>
      <c r="I15487">
        <v>0</v>
      </c>
    </row>
    <row r="15488" spans="1:9" x14ac:dyDescent="0.25">
      <c r="A15488" t="s">
        <v>728</v>
      </c>
      <c r="B15488">
        <v>45887</v>
      </c>
      <c r="C15488" s="593">
        <v>7.2499999999999995E-2</v>
      </c>
      <c r="D15488" t="s">
        <v>4792</v>
      </c>
      <c r="E15488">
        <v>5.7500000000000002E-2</v>
      </c>
      <c r="F15488">
        <v>1.4999999999999999E-2</v>
      </c>
      <c r="G15488">
        <v>0</v>
      </c>
      <c r="H15488">
        <v>0</v>
      </c>
      <c r="I15488">
        <v>0</v>
      </c>
    </row>
    <row r="15489" spans="1:9" x14ac:dyDescent="0.25">
      <c r="A15489" t="s">
        <v>728</v>
      </c>
      <c r="B15489">
        <v>45888</v>
      </c>
      <c r="C15489" s="593">
        <v>7.2499999999999995E-2</v>
      </c>
      <c r="D15489" t="s">
        <v>4792</v>
      </c>
      <c r="E15489">
        <v>5.7500000000000002E-2</v>
      </c>
      <c r="F15489">
        <v>1.4999999999999999E-2</v>
      </c>
      <c r="G15489">
        <v>0</v>
      </c>
      <c r="H15489">
        <v>0</v>
      </c>
      <c r="I15489">
        <v>0</v>
      </c>
    </row>
    <row r="15490" spans="1:9" x14ac:dyDescent="0.25">
      <c r="A15490" t="s">
        <v>728</v>
      </c>
      <c r="B15490">
        <v>45889</v>
      </c>
      <c r="C15490" s="593">
        <v>6.7500000000000004E-2</v>
      </c>
      <c r="D15490" t="s">
        <v>1295</v>
      </c>
      <c r="E15490">
        <v>5.7500000000000002E-2</v>
      </c>
      <c r="F15490">
        <v>0.01</v>
      </c>
      <c r="G15490">
        <v>0</v>
      </c>
      <c r="H15490">
        <v>0</v>
      </c>
      <c r="I15490">
        <v>0</v>
      </c>
    </row>
    <row r="15491" spans="1:9" x14ac:dyDescent="0.25">
      <c r="A15491" t="s">
        <v>728</v>
      </c>
      <c r="B15491">
        <v>45890</v>
      </c>
      <c r="C15491" s="593">
        <v>7.2499999999999995E-2</v>
      </c>
      <c r="D15491" t="s">
        <v>4803</v>
      </c>
      <c r="E15491">
        <v>5.7500000000000002E-2</v>
      </c>
      <c r="F15491">
        <v>1.4999999999999999E-2</v>
      </c>
      <c r="G15491">
        <v>0</v>
      </c>
      <c r="H15491">
        <v>0</v>
      </c>
      <c r="I15491">
        <v>0</v>
      </c>
    </row>
    <row r="15492" spans="1:9" x14ac:dyDescent="0.25">
      <c r="A15492" t="s">
        <v>728</v>
      </c>
      <c r="B15492">
        <v>45891</v>
      </c>
      <c r="C15492" s="593">
        <v>7.2499999999999995E-2</v>
      </c>
      <c r="D15492" t="s">
        <v>5115</v>
      </c>
      <c r="E15492">
        <v>5.7500000000000002E-2</v>
      </c>
      <c r="F15492">
        <v>1.4999999999999999E-2</v>
      </c>
      <c r="G15492">
        <v>0</v>
      </c>
      <c r="H15492">
        <v>0</v>
      </c>
      <c r="I15492">
        <v>0</v>
      </c>
    </row>
    <row r="15493" spans="1:9" x14ac:dyDescent="0.25">
      <c r="A15493" t="s">
        <v>728</v>
      </c>
      <c r="B15493">
        <v>45893</v>
      </c>
      <c r="C15493" s="593">
        <v>7.0000000000000007E-2</v>
      </c>
      <c r="D15493" t="s">
        <v>2292</v>
      </c>
      <c r="E15493">
        <v>5.7500000000000002E-2</v>
      </c>
      <c r="F15493">
        <v>1.2500000000000001E-2</v>
      </c>
      <c r="G15493">
        <v>0</v>
      </c>
      <c r="H15493">
        <v>0</v>
      </c>
      <c r="I15493">
        <v>0</v>
      </c>
    </row>
    <row r="15494" spans="1:9" x14ac:dyDescent="0.25">
      <c r="A15494" t="s">
        <v>728</v>
      </c>
      <c r="B15494">
        <v>45894</v>
      </c>
      <c r="C15494" s="593">
        <v>7.2499999999999995E-2</v>
      </c>
      <c r="D15494" t="s">
        <v>3074</v>
      </c>
      <c r="E15494">
        <v>5.7500000000000002E-2</v>
      </c>
      <c r="F15494">
        <v>1.4999999999999999E-2</v>
      </c>
      <c r="G15494">
        <v>0</v>
      </c>
      <c r="H15494">
        <v>0</v>
      </c>
      <c r="I15494">
        <v>0</v>
      </c>
    </row>
    <row r="15495" spans="1:9" x14ac:dyDescent="0.25">
      <c r="A15495" t="s">
        <v>728</v>
      </c>
      <c r="B15495">
        <v>45895</v>
      </c>
      <c r="C15495" s="593">
        <v>7.2499999999999995E-2</v>
      </c>
      <c r="D15495" t="s">
        <v>5137</v>
      </c>
      <c r="E15495">
        <v>5.7500000000000002E-2</v>
      </c>
      <c r="F15495">
        <v>1.4999999999999999E-2</v>
      </c>
      <c r="G15495">
        <v>0</v>
      </c>
      <c r="H15495">
        <v>0</v>
      </c>
      <c r="I15495">
        <v>0</v>
      </c>
    </row>
    <row r="15496" spans="1:9" x14ac:dyDescent="0.25">
      <c r="A15496" t="s">
        <v>728</v>
      </c>
      <c r="B15496">
        <v>45896</v>
      </c>
      <c r="C15496" s="593">
        <v>7.2499999999999995E-2</v>
      </c>
      <c r="D15496" t="s">
        <v>5138</v>
      </c>
      <c r="E15496">
        <v>5.7500000000000002E-2</v>
      </c>
      <c r="F15496">
        <v>1.4999999999999999E-2</v>
      </c>
      <c r="G15496">
        <v>0</v>
      </c>
      <c r="H15496">
        <v>0</v>
      </c>
      <c r="I15496">
        <v>0</v>
      </c>
    </row>
    <row r="15497" spans="1:9" x14ac:dyDescent="0.25">
      <c r="A15497" t="s">
        <v>728</v>
      </c>
      <c r="B15497">
        <v>45897</v>
      </c>
      <c r="C15497" s="593">
        <v>7.2499999999999995E-2</v>
      </c>
      <c r="D15497" t="s">
        <v>3417</v>
      </c>
      <c r="E15497">
        <v>5.7500000000000002E-2</v>
      </c>
      <c r="F15497">
        <v>1.4999999999999999E-2</v>
      </c>
      <c r="G15497">
        <v>0</v>
      </c>
      <c r="H15497">
        <v>0</v>
      </c>
      <c r="I15497">
        <v>0</v>
      </c>
    </row>
    <row r="15498" spans="1:9" x14ac:dyDescent="0.25">
      <c r="A15498" t="s">
        <v>728</v>
      </c>
      <c r="B15498">
        <v>45898</v>
      </c>
      <c r="C15498" s="593">
        <v>7.2499999999999995E-2</v>
      </c>
      <c r="D15498" t="s">
        <v>5139</v>
      </c>
      <c r="E15498">
        <v>5.7500000000000002E-2</v>
      </c>
      <c r="F15498">
        <v>1.4999999999999999E-2</v>
      </c>
      <c r="G15498">
        <v>0</v>
      </c>
      <c r="H15498">
        <v>0</v>
      </c>
      <c r="I15498">
        <v>0</v>
      </c>
    </row>
    <row r="15499" spans="1:9" x14ac:dyDescent="0.25">
      <c r="A15499" t="s">
        <v>728</v>
      </c>
      <c r="B15499">
        <v>45899</v>
      </c>
      <c r="C15499" s="593">
        <v>7.2499999999999995E-2</v>
      </c>
      <c r="D15499" t="s">
        <v>5131</v>
      </c>
      <c r="E15499">
        <v>5.7500000000000002E-2</v>
      </c>
      <c r="F15499">
        <v>1.4999999999999999E-2</v>
      </c>
      <c r="G15499">
        <v>0</v>
      </c>
      <c r="H15499">
        <v>0</v>
      </c>
      <c r="I15499">
        <v>0</v>
      </c>
    </row>
    <row r="15500" spans="1:9" x14ac:dyDescent="0.25">
      <c r="A15500" t="s">
        <v>729</v>
      </c>
      <c r="B15500">
        <v>15001</v>
      </c>
      <c r="C15500" s="593">
        <v>7.0000000000000007E-2</v>
      </c>
      <c r="D15500" t="s">
        <v>5140</v>
      </c>
      <c r="E15500">
        <v>0.06</v>
      </c>
      <c r="F15500">
        <v>0.01</v>
      </c>
      <c r="G15500">
        <v>0</v>
      </c>
      <c r="H15500">
        <v>0</v>
      </c>
      <c r="I15500">
        <v>0</v>
      </c>
    </row>
    <row r="15501" spans="1:9" x14ac:dyDescent="0.25">
      <c r="A15501" t="s">
        <v>729</v>
      </c>
      <c r="B15501">
        <v>15003</v>
      </c>
      <c r="C15501" s="593">
        <v>7.0000000000000007E-2</v>
      </c>
      <c r="D15501" t="s">
        <v>5140</v>
      </c>
      <c r="E15501">
        <v>0.06</v>
      </c>
      <c r="F15501">
        <v>0.01</v>
      </c>
      <c r="G15501">
        <v>0</v>
      </c>
      <c r="H15501">
        <v>0</v>
      </c>
      <c r="I15501">
        <v>0</v>
      </c>
    </row>
    <row r="15502" spans="1:9" x14ac:dyDescent="0.25">
      <c r="A15502" t="s">
        <v>729</v>
      </c>
      <c r="B15502">
        <v>15004</v>
      </c>
      <c r="C15502" s="593">
        <v>0.06</v>
      </c>
      <c r="D15502" t="s">
        <v>1251</v>
      </c>
      <c r="E15502">
        <v>0.06</v>
      </c>
      <c r="F15502">
        <v>0</v>
      </c>
      <c r="G15502">
        <v>0</v>
      </c>
      <c r="H15502">
        <v>0</v>
      </c>
      <c r="I15502">
        <v>0</v>
      </c>
    </row>
    <row r="15503" spans="1:9" x14ac:dyDescent="0.25">
      <c r="A15503" t="s">
        <v>729</v>
      </c>
      <c r="B15503">
        <v>15005</v>
      </c>
      <c r="C15503" s="593">
        <v>7.0000000000000007E-2</v>
      </c>
      <c r="D15503" t="s">
        <v>5140</v>
      </c>
      <c r="E15503">
        <v>0.06</v>
      </c>
      <c r="F15503">
        <v>0.01</v>
      </c>
      <c r="G15503">
        <v>0</v>
      </c>
      <c r="H15503">
        <v>0</v>
      </c>
      <c r="I15503">
        <v>0</v>
      </c>
    </row>
    <row r="15504" spans="1:9" x14ac:dyDescent="0.25">
      <c r="A15504" t="s">
        <v>729</v>
      </c>
      <c r="B15504">
        <v>15006</v>
      </c>
      <c r="C15504" s="593">
        <v>7.0000000000000007E-2</v>
      </c>
      <c r="D15504" t="s">
        <v>5140</v>
      </c>
      <c r="E15504">
        <v>0.06</v>
      </c>
      <c r="F15504">
        <v>0.01</v>
      </c>
      <c r="G15504">
        <v>0</v>
      </c>
      <c r="H15504">
        <v>0</v>
      </c>
      <c r="I15504">
        <v>0</v>
      </c>
    </row>
    <row r="15505" spans="1:9" x14ac:dyDescent="0.25">
      <c r="A15505" t="s">
        <v>729</v>
      </c>
      <c r="B15505">
        <v>15007</v>
      </c>
      <c r="C15505" s="593">
        <v>7.0000000000000007E-2</v>
      </c>
      <c r="D15505" t="s">
        <v>5140</v>
      </c>
      <c r="E15505">
        <v>0.06</v>
      </c>
      <c r="F15505">
        <v>0.01</v>
      </c>
      <c r="G15505">
        <v>0</v>
      </c>
      <c r="H15505">
        <v>0</v>
      </c>
      <c r="I15505">
        <v>0</v>
      </c>
    </row>
    <row r="15506" spans="1:9" x14ac:dyDescent="0.25">
      <c r="A15506" t="s">
        <v>729</v>
      </c>
      <c r="B15506">
        <v>15009</v>
      </c>
      <c r="C15506" s="593">
        <v>0.06</v>
      </c>
      <c r="D15506" t="s">
        <v>1482</v>
      </c>
      <c r="E15506">
        <v>0.06</v>
      </c>
      <c r="F15506">
        <v>0</v>
      </c>
      <c r="G15506">
        <v>0</v>
      </c>
      <c r="H15506">
        <v>0</v>
      </c>
      <c r="I15506">
        <v>0</v>
      </c>
    </row>
    <row r="15507" spans="1:9" x14ac:dyDescent="0.25">
      <c r="A15507" t="s">
        <v>729</v>
      </c>
      <c r="B15507">
        <v>15010</v>
      </c>
      <c r="C15507" s="593">
        <v>0.06</v>
      </c>
      <c r="D15507" t="s">
        <v>1482</v>
      </c>
      <c r="E15507">
        <v>0.06</v>
      </c>
      <c r="F15507">
        <v>0</v>
      </c>
      <c r="G15507">
        <v>0</v>
      </c>
      <c r="H15507">
        <v>0</v>
      </c>
      <c r="I15507">
        <v>0</v>
      </c>
    </row>
    <row r="15508" spans="1:9" x14ac:dyDescent="0.25">
      <c r="A15508" t="s">
        <v>729</v>
      </c>
      <c r="B15508">
        <v>15012</v>
      </c>
      <c r="C15508" s="593">
        <v>7.0000000000000007E-2</v>
      </c>
      <c r="D15508" t="s">
        <v>5140</v>
      </c>
      <c r="E15508">
        <v>0.06</v>
      </c>
      <c r="F15508">
        <v>0.01</v>
      </c>
      <c r="G15508">
        <v>0</v>
      </c>
      <c r="H15508">
        <v>0</v>
      </c>
      <c r="I15508">
        <v>0</v>
      </c>
    </row>
    <row r="15509" spans="1:9" x14ac:dyDescent="0.25">
      <c r="A15509" t="s">
        <v>729</v>
      </c>
      <c r="B15509">
        <v>15014</v>
      </c>
      <c r="C15509" s="593">
        <v>7.0000000000000007E-2</v>
      </c>
      <c r="D15509" t="s">
        <v>5140</v>
      </c>
      <c r="E15509">
        <v>0.06</v>
      </c>
      <c r="F15509">
        <v>0.01</v>
      </c>
      <c r="G15509">
        <v>0</v>
      </c>
      <c r="H15509">
        <v>0</v>
      </c>
      <c r="I15509">
        <v>0</v>
      </c>
    </row>
    <row r="15510" spans="1:9" x14ac:dyDescent="0.25">
      <c r="A15510" t="s">
        <v>729</v>
      </c>
      <c r="B15510">
        <v>15015</v>
      </c>
      <c r="C15510" s="593">
        <v>7.0000000000000007E-2</v>
      </c>
      <c r="D15510" t="s">
        <v>5140</v>
      </c>
      <c r="E15510">
        <v>0.06</v>
      </c>
      <c r="F15510">
        <v>0.01</v>
      </c>
      <c r="G15510">
        <v>0</v>
      </c>
      <c r="H15510">
        <v>0</v>
      </c>
      <c r="I15510">
        <v>0</v>
      </c>
    </row>
    <row r="15511" spans="1:9" x14ac:dyDescent="0.25">
      <c r="A15511" t="s">
        <v>729</v>
      </c>
      <c r="B15511">
        <v>15017</v>
      </c>
      <c r="C15511" s="593">
        <v>7.0000000000000007E-2</v>
      </c>
      <c r="D15511" t="s">
        <v>5140</v>
      </c>
      <c r="E15511">
        <v>0.06</v>
      </c>
      <c r="F15511">
        <v>0.01</v>
      </c>
      <c r="G15511">
        <v>0</v>
      </c>
      <c r="H15511">
        <v>0</v>
      </c>
      <c r="I15511">
        <v>0</v>
      </c>
    </row>
    <row r="15512" spans="1:9" x14ac:dyDescent="0.25">
      <c r="A15512" t="s">
        <v>729</v>
      </c>
      <c r="B15512">
        <v>15018</v>
      </c>
      <c r="C15512" s="593">
        <v>7.0000000000000007E-2</v>
      </c>
      <c r="D15512" t="s">
        <v>5140</v>
      </c>
      <c r="E15512">
        <v>0.06</v>
      </c>
      <c r="F15512">
        <v>0.01</v>
      </c>
      <c r="G15512">
        <v>0</v>
      </c>
      <c r="H15512">
        <v>0</v>
      </c>
      <c r="I15512">
        <v>0</v>
      </c>
    </row>
    <row r="15513" spans="1:9" x14ac:dyDescent="0.25">
      <c r="A15513" t="s">
        <v>729</v>
      </c>
      <c r="B15513">
        <v>15019</v>
      </c>
      <c r="C15513" s="593">
        <v>7.0000000000000007E-2</v>
      </c>
      <c r="D15513" t="s">
        <v>5140</v>
      </c>
      <c r="E15513">
        <v>0.06</v>
      </c>
      <c r="F15513">
        <v>0.01</v>
      </c>
      <c r="G15513">
        <v>0</v>
      </c>
      <c r="H15513">
        <v>0</v>
      </c>
      <c r="I15513">
        <v>0</v>
      </c>
    </row>
    <row r="15514" spans="1:9" x14ac:dyDescent="0.25">
      <c r="A15514" t="s">
        <v>729</v>
      </c>
      <c r="B15514">
        <v>15020</v>
      </c>
      <c r="C15514" s="593">
        <v>7.0000000000000007E-2</v>
      </c>
      <c r="D15514" t="s">
        <v>5140</v>
      </c>
      <c r="E15514">
        <v>0.06</v>
      </c>
      <c r="F15514">
        <v>0.01</v>
      </c>
      <c r="G15514">
        <v>0</v>
      </c>
      <c r="H15514">
        <v>0</v>
      </c>
      <c r="I15514">
        <v>0</v>
      </c>
    </row>
    <row r="15515" spans="1:9" x14ac:dyDescent="0.25">
      <c r="A15515" t="s">
        <v>729</v>
      </c>
      <c r="B15515">
        <v>15021</v>
      </c>
      <c r="C15515" s="593">
        <v>0.06</v>
      </c>
      <c r="D15515" t="s">
        <v>1251</v>
      </c>
      <c r="E15515">
        <v>0.06</v>
      </c>
      <c r="F15515">
        <v>0</v>
      </c>
      <c r="G15515">
        <v>0</v>
      </c>
      <c r="H15515">
        <v>0</v>
      </c>
      <c r="I15515">
        <v>0</v>
      </c>
    </row>
    <row r="15516" spans="1:9" x14ac:dyDescent="0.25">
      <c r="A15516" t="s">
        <v>729</v>
      </c>
      <c r="B15516">
        <v>15022</v>
      </c>
      <c r="C15516" s="593">
        <v>0.06</v>
      </c>
      <c r="D15516" t="s">
        <v>1251</v>
      </c>
      <c r="E15516">
        <v>0.06</v>
      </c>
      <c r="F15516">
        <v>0</v>
      </c>
      <c r="G15516">
        <v>0</v>
      </c>
      <c r="H15516">
        <v>0</v>
      </c>
      <c r="I15516">
        <v>0</v>
      </c>
    </row>
    <row r="15517" spans="1:9" x14ac:dyDescent="0.25">
      <c r="A15517" t="s">
        <v>729</v>
      </c>
      <c r="B15517">
        <v>15024</v>
      </c>
      <c r="C15517" s="593">
        <v>7.0000000000000007E-2</v>
      </c>
      <c r="D15517" t="s">
        <v>5140</v>
      </c>
      <c r="E15517">
        <v>0.06</v>
      </c>
      <c r="F15517">
        <v>0.01</v>
      </c>
      <c r="G15517">
        <v>0</v>
      </c>
      <c r="H15517">
        <v>0</v>
      </c>
      <c r="I15517">
        <v>0</v>
      </c>
    </row>
    <row r="15518" spans="1:9" x14ac:dyDescent="0.25">
      <c r="A15518" t="s">
        <v>729</v>
      </c>
      <c r="B15518">
        <v>15025</v>
      </c>
      <c r="C15518" s="593">
        <v>7.0000000000000007E-2</v>
      </c>
      <c r="D15518" t="s">
        <v>5140</v>
      </c>
      <c r="E15518">
        <v>0.06</v>
      </c>
      <c r="F15518">
        <v>0.01</v>
      </c>
      <c r="G15518">
        <v>0</v>
      </c>
      <c r="H15518">
        <v>0</v>
      </c>
      <c r="I15518">
        <v>0</v>
      </c>
    </row>
    <row r="15519" spans="1:9" x14ac:dyDescent="0.25">
      <c r="A15519" t="s">
        <v>729</v>
      </c>
      <c r="B15519">
        <v>15026</v>
      </c>
      <c r="C15519" s="593">
        <v>7.0000000000000007E-2</v>
      </c>
      <c r="D15519" t="s">
        <v>5140</v>
      </c>
      <c r="E15519">
        <v>0.06</v>
      </c>
      <c r="F15519">
        <v>0.01</v>
      </c>
      <c r="G15519">
        <v>0</v>
      </c>
      <c r="H15519">
        <v>0</v>
      </c>
      <c r="I15519">
        <v>0</v>
      </c>
    </row>
    <row r="15520" spans="1:9" x14ac:dyDescent="0.25">
      <c r="A15520" t="s">
        <v>729</v>
      </c>
      <c r="B15520">
        <v>15027</v>
      </c>
      <c r="C15520" s="593">
        <v>0.06</v>
      </c>
      <c r="D15520" t="s">
        <v>1482</v>
      </c>
      <c r="E15520">
        <v>0.06</v>
      </c>
      <c r="F15520">
        <v>0</v>
      </c>
      <c r="G15520">
        <v>0</v>
      </c>
      <c r="H15520">
        <v>0</v>
      </c>
      <c r="I15520">
        <v>0</v>
      </c>
    </row>
    <row r="15521" spans="1:9" x14ac:dyDescent="0.25">
      <c r="A15521" t="s">
        <v>729</v>
      </c>
      <c r="B15521">
        <v>15028</v>
      </c>
      <c r="C15521" s="593">
        <v>7.0000000000000007E-2</v>
      </c>
      <c r="D15521" t="s">
        <v>5140</v>
      </c>
      <c r="E15521">
        <v>0.06</v>
      </c>
      <c r="F15521">
        <v>0.01</v>
      </c>
      <c r="G15521">
        <v>0</v>
      </c>
      <c r="H15521">
        <v>0</v>
      </c>
      <c r="I15521">
        <v>0</v>
      </c>
    </row>
    <row r="15522" spans="1:9" x14ac:dyDescent="0.25">
      <c r="A15522" t="s">
        <v>729</v>
      </c>
      <c r="B15522">
        <v>15030</v>
      </c>
      <c r="C15522" s="593">
        <v>7.0000000000000007E-2</v>
      </c>
      <c r="D15522" t="s">
        <v>5140</v>
      </c>
      <c r="E15522">
        <v>0.06</v>
      </c>
      <c r="F15522">
        <v>0.01</v>
      </c>
      <c r="G15522">
        <v>0</v>
      </c>
      <c r="H15522">
        <v>0</v>
      </c>
      <c r="I15522">
        <v>0</v>
      </c>
    </row>
    <row r="15523" spans="1:9" x14ac:dyDescent="0.25">
      <c r="A15523" t="s">
        <v>729</v>
      </c>
      <c r="B15523">
        <v>15031</v>
      </c>
      <c r="C15523" s="593">
        <v>7.0000000000000007E-2</v>
      </c>
      <c r="D15523" t="s">
        <v>5140</v>
      </c>
      <c r="E15523">
        <v>0.06</v>
      </c>
      <c r="F15523">
        <v>0.01</v>
      </c>
      <c r="G15523">
        <v>0</v>
      </c>
      <c r="H15523">
        <v>0</v>
      </c>
      <c r="I15523">
        <v>0</v>
      </c>
    </row>
    <row r="15524" spans="1:9" x14ac:dyDescent="0.25">
      <c r="A15524" t="s">
        <v>729</v>
      </c>
      <c r="B15524">
        <v>15032</v>
      </c>
      <c r="C15524" s="593">
        <v>7.0000000000000007E-2</v>
      </c>
      <c r="D15524" t="s">
        <v>5140</v>
      </c>
      <c r="E15524">
        <v>0.06</v>
      </c>
      <c r="F15524">
        <v>0.01</v>
      </c>
      <c r="G15524">
        <v>0</v>
      </c>
      <c r="H15524">
        <v>0</v>
      </c>
      <c r="I15524">
        <v>0</v>
      </c>
    </row>
    <row r="15525" spans="1:9" x14ac:dyDescent="0.25">
      <c r="A15525" t="s">
        <v>729</v>
      </c>
      <c r="B15525">
        <v>15033</v>
      </c>
      <c r="C15525" s="593">
        <v>0.06</v>
      </c>
      <c r="D15525" t="s">
        <v>1251</v>
      </c>
      <c r="E15525">
        <v>0.06</v>
      </c>
      <c r="F15525">
        <v>0</v>
      </c>
      <c r="G15525">
        <v>0</v>
      </c>
      <c r="H15525">
        <v>0</v>
      </c>
      <c r="I15525">
        <v>0</v>
      </c>
    </row>
    <row r="15526" spans="1:9" x14ac:dyDescent="0.25">
      <c r="A15526" t="s">
        <v>729</v>
      </c>
      <c r="B15526">
        <v>15034</v>
      </c>
      <c r="C15526" s="593">
        <v>7.0000000000000007E-2</v>
      </c>
      <c r="D15526" t="s">
        <v>5140</v>
      </c>
      <c r="E15526">
        <v>0.06</v>
      </c>
      <c r="F15526">
        <v>0.01</v>
      </c>
      <c r="G15526">
        <v>0</v>
      </c>
      <c r="H15526">
        <v>0</v>
      </c>
      <c r="I15526">
        <v>0</v>
      </c>
    </row>
    <row r="15527" spans="1:9" x14ac:dyDescent="0.25">
      <c r="A15527" t="s">
        <v>729</v>
      </c>
      <c r="B15527">
        <v>15035</v>
      </c>
      <c r="C15527" s="593">
        <v>7.0000000000000007E-2</v>
      </c>
      <c r="D15527" t="s">
        <v>5140</v>
      </c>
      <c r="E15527">
        <v>0.06</v>
      </c>
      <c r="F15527">
        <v>0.01</v>
      </c>
      <c r="G15527">
        <v>0</v>
      </c>
      <c r="H15527">
        <v>0</v>
      </c>
      <c r="I15527">
        <v>0</v>
      </c>
    </row>
    <row r="15528" spans="1:9" x14ac:dyDescent="0.25">
      <c r="A15528" t="s">
        <v>729</v>
      </c>
      <c r="B15528">
        <v>15037</v>
      </c>
      <c r="C15528" s="593">
        <v>7.0000000000000007E-2</v>
      </c>
      <c r="D15528" t="s">
        <v>5140</v>
      </c>
      <c r="E15528">
        <v>0.06</v>
      </c>
      <c r="F15528">
        <v>0.01</v>
      </c>
      <c r="G15528">
        <v>0</v>
      </c>
      <c r="H15528">
        <v>0</v>
      </c>
      <c r="I15528">
        <v>0</v>
      </c>
    </row>
    <row r="15529" spans="1:9" x14ac:dyDescent="0.25">
      <c r="A15529" t="s">
        <v>729</v>
      </c>
      <c r="B15529">
        <v>15038</v>
      </c>
      <c r="C15529" s="593">
        <v>0.06</v>
      </c>
      <c r="D15529" t="s">
        <v>1251</v>
      </c>
      <c r="E15529">
        <v>0.06</v>
      </c>
      <c r="F15529">
        <v>0</v>
      </c>
      <c r="G15529">
        <v>0</v>
      </c>
      <c r="H15529">
        <v>0</v>
      </c>
      <c r="I15529">
        <v>0</v>
      </c>
    </row>
    <row r="15530" spans="1:9" x14ac:dyDescent="0.25">
      <c r="A15530" t="s">
        <v>729</v>
      </c>
      <c r="B15530">
        <v>15042</v>
      </c>
      <c r="C15530" s="593">
        <v>0.06</v>
      </c>
      <c r="D15530" t="s">
        <v>1482</v>
      </c>
      <c r="E15530">
        <v>0.06</v>
      </c>
      <c r="F15530">
        <v>0</v>
      </c>
      <c r="G15530">
        <v>0</v>
      </c>
      <c r="H15530">
        <v>0</v>
      </c>
      <c r="I15530">
        <v>0</v>
      </c>
    </row>
    <row r="15531" spans="1:9" x14ac:dyDescent="0.25">
      <c r="A15531" t="s">
        <v>729</v>
      </c>
      <c r="B15531">
        <v>15043</v>
      </c>
      <c r="C15531" s="593">
        <v>0.06</v>
      </c>
      <c r="D15531" t="s">
        <v>1251</v>
      </c>
      <c r="E15531">
        <v>0.06</v>
      </c>
      <c r="F15531">
        <v>0</v>
      </c>
      <c r="G15531">
        <v>0</v>
      </c>
      <c r="H15531">
        <v>0</v>
      </c>
      <c r="I15531">
        <v>0</v>
      </c>
    </row>
    <row r="15532" spans="1:9" x14ac:dyDescent="0.25">
      <c r="A15532" t="s">
        <v>729</v>
      </c>
      <c r="B15532">
        <v>15044</v>
      </c>
      <c r="C15532" s="593">
        <v>7.0000000000000007E-2</v>
      </c>
      <c r="D15532" t="s">
        <v>5140</v>
      </c>
      <c r="E15532">
        <v>0.06</v>
      </c>
      <c r="F15532">
        <v>0.01</v>
      </c>
      <c r="G15532">
        <v>0</v>
      </c>
      <c r="H15532">
        <v>0</v>
      </c>
      <c r="I15532">
        <v>0</v>
      </c>
    </row>
    <row r="15533" spans="1:9" x14ac:dyDescent="0.25">
      <c r="A15533" t="s">
        <v>729</v>
      </c>
      <c r="B15533">
        <v>15045</v>
      </c>
      <c r="C15533" s="593">
        <v>7.0000000000000007E-2</v>
      </c>
      <c r="D15533" t="s">
        <v>5140</v>
      </c>
      <c r="E15533">
        <v>0.06</v>
      </c>
      <c r="F15533">
        <v>0.01</v>
      </c>
      <c r="G15533">
        <v>0</v>
      </c>
      <c r="H15533">
        <v>0</v>
      </c>
      <c r="I15533">
        <v>0</v>
      </c>
    </row>
    <row r="15534" spans="1:9" x14ac:dyDescent="0.25">
      <c r="A15534" t="s">
        <v>729</v>
      </c>
      <c r="B15534">
        <v>15046</v>
      </c>
      <c r="C15534" s="593">
        <v>7.0000000000000007E-2</v>
      </c>
      <c r="D15534" t="s">
        <v>5140</v>
      </c>
      <c r="E15534">
        <v>0.06</v>
      </c>
      <c r="F15534">
        <v>0.01</v>
      </c>
      <c r="G15534">
        <v>0</v>
      </c>
      <c r="H15534">
        <v>0</v>
      </c>
      <c r="I15534">
        <v>0</v>
      </c>
    </row>
    <row r="15535" spans="1:9" x14ac:dyDescent="0.25">
      <c r="A15535" t="s">
        <v>729</v>
      </c>
      <c r="B15535">
        <v>15047</v>
      </c>
      <c r="C15535" s="593">
        <v>7.0000000000000007E-2</v>
      </c>
      <c r="D15535" t="s">
        <v>5140</v>
      </c>
      <c r="E15535">
        <v>0.06</v>
      </c>
      <c r="F15535">
        <v>0.01</v>
      </c>
      <c r="G15535">
        <v>0</v>
      </c>
      <c r="H15535">
        <v>0</v>
      </c>
      <c r="I15535">
        <v>0</v>
      </c>
    </row>
    <row r="15536" spans="1:9" x14ac:dyDescent="0.25">
      <c r="A15536" t="s">
        <v>729</v>
      </c>
      <c r="B15536">
        <v>15049</v>
      </c>
      <c r="C15536" s="593">
        <v>7.0000000000000007E-2</v>
      </c>
      <c r="D15536" t="s">
        <v>5140</v>
      </c>
      <c r="E15536">
        <v>0.06</v>
      </c>
      <c r="F15536">
        <v>0.01</v>
      </c>
      <c r="G15536">
        <v>0</v>
      </c>
      <c r="H15536">
        <v>0</v>
      </c>
      <c r="I15536">
        <v>0</v>
      </c>
    </row>
    <row r="15537" spans="1:9" x14ac:dyDescent="0.25">
      <c r="A15537" t="s">
        <v>729</v>
      </c>
      <c r="B15537">
        <v>15050</v>
      </c>
      <c r="C15537" s="593">
        <v>0.06</v>
      </c>
      <c r="D15537" t="s">
        <v>1482</v>
      </c>
      <c r="E15537">
        <v>0.06</v>
      </c>
      <c r="F15537">
        <v>0</v>
      </c>
      <c r="G15537">
        <v>0</v>
      </c>
      <c r="H15537">
        <v>0</v>
      </c>
      <c r="I15537">
        <v>0</v>
      </c>
    </row>
    <row r="15538" spans="1:9" x14ac:dyDescent="0.25">
      <c r="A15538" t="s">
        <v>729</v>
      </c>
      <c r="B15538">
        <v>15051</v>
      </c>
      <c r="C15538" s="593">
        <v>7.0000000000000007E-2</v>
      </c>
      <c r="D15538" t="s">
        <v>5140</v>
      </c>
      <c r="E15538">
        <v>0.06</v>
      </c>
      <c r="F15538">
        <v>0.01</v>
      </c>
      <c r="G15538">
        <v>0</v>
      </c>
      <c r="H15538">
        <v>0</v>
      </c>
      <c r="I15538">
        <v>0</v>
      </c>
    </row>
    <row r="15539" spans="1:9" x14ac:dyDescent="0.25">
      <c r="A15539" t="s">
        <v>729</v>
      </c>
      <c r="B15539">
        <v>15052</v>
      </c>
      <c r="C15539" s="593">
        <v>0.06</v>
      </c>
      <c r="D15539" t="s">
        <v>1482</v>
      </c>
      <c r="E15539">
        <v>0.06</v>
      </c>
      <c r="F15539">
        <v>0</v>
      </c>
      <c r="G15539">
        <v>0</v>
      </c>
      <c r="H15539">
        <v>0</v>
      </c>
      <c r="I15539">
        <v>0</v>
      </c>
    </row>
    <row r="15540" spans="1:9" x14ac:dyDescent="0.25">
      <c r="A15540" t="s">
        <v>729</v>
      </c>
      <c r="B15540">
        <v>15053</v>
      </c>
      <c r="C15540" s="593">
        <v>0.06</v>
      </c>
      <c r="D15540" t="s">
        <v>1251</v>
      </c>
      <c r="E15540">
        <v>0.06</v>
      </c>
      <c r="F15540">
        <v>0</v>
      </c>
      <c r="G15540">
        <v>0</v>
      </c>
      <c r="H15540">
        <v>0</v>
      </c>
      <c r="I15540">
        <v>0</v>
      </c>
    </row>
    <row r="15541" spans="1:9" x14ac:dyDescent="0.25">
      <c r="A15541" t="s">
        <v>729</v>
      </c>
      <c r="B15541">
        <v>15054</v>
      </c>
      <c r="C15541" s="593">
        <v>0.06</v>
      </c>
      <c r="D15541" t="s">
        <v>1251</v>
      </c>
      <c r="E15541">
        <v>0.06</v>
      </c>
      <c r="F15541">
        <v>0</v>
      </c>
      <c r="G15541">
        <v>0</v>
      </c>
      <c r="H15541">
        <v>0</v>
      </c>
      <c r="I15541">
        <v>0</v>
      </c>
    </row>
    <row r="15542" spans="1:9" x14ac:dyDescent="0.25">
      <c r="A15542" t="s">
        <v>729</v>
      </c>
      <c r="B15542">
        <v>15055</v>
      </c>
      <c r="C15542" s="593">
        <v>0.06</v>
      </c>
      <c r="D15542" t="s">
        <v>1251</v>
      </c>
      <c r="E15542">
        <v>0.06</v>
      </c>
      <c r="F15542">
        <v>0</v>
      </c>
      <c r="G15542">
        <v>0</v>
      </c>
      <c r="H15542">
        <v>0</v>
      </c>
      <c r="I15542">
        <v>0</v>
      </c>
    </row>
    <row r="15543" spans="1:9" x14ac:dyDescent="0.25">
      <c r="A15543" t="s">
        <v>729</v>
      </c>
      <c r="B15543">
        <v>15056</v>
      </c>
      <c r="C15543" s="593">
        <v>7.0000000000000007E-2</v>
      </c>
      <c r="D15543" t="s">
        <v>5140</v>
      </c>
      <c r="E15543">
        <v>0.06</v>
      </c>
      <c r="F15543">
        <v>0.01</v>
      </c>
      <c r="G15543">
        <v>0</v>
      </c>
      <c r="H15543">
        <v>0</v>
      </c>
      <c r="I15543">
        <v>0</v>
      </c>
    </row>
    <row r="15544" spans="1:9" x14ac:dyDescent="0.25">
      <c r="A15544" t="s">
        <v>729</v>
      </c>
      <c r="B15544">
        <v>15057</v>
      </c>
      <c r="C15544" s="593">
        <v>7.0000000000000007E-2</v>
      </c>
      <c r="D15544" t="s">
        <v>5140</v>
      </c>
      <c r="E15544">
        <v>0.06</v>
      </c>
      <c r="F15544">
        <v>0.01</v>
      </c>
      <c r="G15544">
        <v>0</v>
      </c>
      <c r="H15544">
        <v>0</v>
      </c>
      <c r="I15544">
        <v>0</v>
      </c>
    </row>
    <row r="15545" spans="1:9" x14ac:dyDescent="0.25">
      <c r="A15545" t="s">
        <v>729</v>
      </c>
      <c r="B15545">
        <v>15059</v>
      </c>
      <c r="C15545" s="593">
        <v>0.06</v>
      </c>
      <c r="D15545" t="s">
        <v>1482</v>
      </c>
      <c r="E15545">
        <v>0.06</v>
      </c>
      <c r="F15545">
        <v>0</v>
      </c>
      <c r="G15545">
        <v>0</v>
      </c>
      <c r="H15545">
        <v>0</v>
      </c>
      <c r="I15545">
        <v>0</v>
      </c>
    </row>
    <row r="15546" spans="1:9" x14ac:dyDescent="0.25">
      <c r="A15546" t="s">
        <v>729</v>
      </c>
      <c r="B15546">
        <v>15060</v>
      </c>
      <c r="C15546" s="593">
        <v>0.06</v>
      </c>
      <c r="D15546" t="s">
        <v>1251</v>
      </c>
      <c r="E15546">
        <v>0.06</v>
      </c>
      <c r="F15546">
        <v>0</v>
      </c>
      <c r="G15546">
        <v>0</v>
      </c>
      <c r="H15546">
        <v>0</v>
      </c>
      <c r="I15546">
        <v>0</v>
      </c>
    </row>
    <row r="15547" spans="1:9" x14ac:dyDescent="0.25">
      <c r="A15547" t="s">
        <v>729</v>
      </c>
      <c r="B15547">
        <v>15061</v>
      </c>
      <c r="C15547" s="593">
        <v>0.06</v>
      </c>
      <c r="D15547" t="s">
        <v>1482</v>
      </c>
      <c r="E15547">
        <v>0.06</v>
      </c>
      <c r="F15547">
        <v>0</v>
      </c>
      <c r="G15547">
        <v>0</v>
      </c>
      <c r="H15547">
        <v>0</v>
      </c>
      <c r="I15547">
        <v>0</v>
      </c>
    </row>
    <row r="15548" spans="1:9" x14ac:dyDescent="0.25">
      <c r="A15548" t="s">
        <v>729</v>
      </c>
      <c r="B15548">
        <v>15062</v>
      </c>
      <c r="C15548" s="593">
        <v>0.06</v>
      </c>
      <c r="D15548" t="s">
        <v>5141</v>
      </c>
      <c r="E15548">
        <v>0.06</v>
      </c>
      <c r="F15548">
        <v>0</v>
      </c>
      <c r="G15548">
        <v>0</v>
      </c>
      <c r="H15548">
        <v>0</v>
      </c>
      <c r="I15548">
        <v>0</v>
      </c>
    </row>
    <row r="15549" spans="1:9" x14ac:dyDescent="0.25">
      <c r="A15549" t="s">
        <v>729</v>
      </c>
      <c r="B15549">
        <v>15063</v>
      </c>
      <c r="C15549" s="593">
        <v>7.0000000000000007E-2</v>
      </c>
      <c r="D15549" t="s">
        <v>5140</v>
      </c>
      <c r="E15549">
        <v>0.06</v>
      </c>
      <c r="F15549">
        <v>0.01</v>
      </c>
      <c r="G15549">
        <v>0</v>
      </c>
      <c r="H15549">
        <v>0</v>
      </c>
      <c r="I15549">
        <v>0</v>
      </c>
    </row>
    <row r="15550" spans="1:9" x14ac:dyDescent="0.25">
      <c r="A15550" t="s">
        <v>729</v>
      </c>
      <c r="B15550">
        <v>15064</v>
      </c>
      <c r="C15550" s="593">
        <v>7.0000000000000007E-2</v>
      </c>
      <c r="D15550" t="s">
        <v>5140</v>
      </c>
      <c r="E15550">
        <v>0.06</v>
      </c>
      <c r="F15550">
        <v>0.01</v>
      </c>
      <c r="G15550">
        <v>0</v>
      </c>
      <c r="H15550">
        <v>0</v>
      </c>
      <c r="I15550">
        <v>0</v>
      </c>
    </row>
    <row r="15551" spans="1:9" x14ac:dyDescent="0.25">
      <c r="A15551" t="s">
        <v>729</v>
      </c>
      <c r="B15551">
        <v>15065</v>
      </c>
      <c r="C15551" s="593">
        <v>7.0000000000000007E-2</v>
      </c>
      <c r="D15551" t="s">
        <v>5140</v>
      </c>
      <c r="E15551">
        <v>0.06</v>
      </c>
      <c r="F15551">
        <v>0.01</v>
      </c>
      <c r="G15551">
        <v>0</v>
      </c>
      <c r="H15551">
        <v>0</v>
      </c>
      <c r="I15551">
        <v>0</v>
      </c>
    </row>
    <row r="15552" spans="1:9" x14ac:dyDescent="0.25">
      <c r="A15552" t="s">
        <v>729</v>
      </c>
      <c r="B15552">
        <v>15066</v>
      </c>
      <c r="C15552" s="593">
        <v>0.06</v>
      </c>
      <c r="D15552" t="s">
        <v>1482</v>
      </c>
      <c r="E15552">
        <v>0.06</v>
      </c>
      <c r="F15552">
        <v>0</v>
      </c>
      <c r="G15552">
        <v>0</v>
      </c>
      <c r="H15552">
        <v>0</v>
      </c>
      <c r="I15552">
        <v>0</v>
      </c>
    </row>
    <row r="15553" spans="1:9" x14ac:dyDescent="0.25">
      <c r="A15553" t="s">
        <v>729</v>
      </c>
      <c r="B15553">
        <v>15067</v>
      </c>
      <c r="C15553" s="593">
        <v>0.06</v>
      </c>
      <c r="D15553" t="s">
        <v>1251</v>
      </c>
      <c r="E15553">
        <v>0.06</v>
      </c>
      <c r="F15553">
        <v>0</v>
      </c>
      <c r="G15553">
        <v>0</v>
      </c>
      <c r="H15553">
        <v>0</v>
      </c>
      <c r="I15553">
        <v>0</v>
      </c>
    </row>
    <row r="15554" spans="1:9" x14ac:dyDescent="0.25">
      <c r="A15554" t="s">
        <v>729</v>
      </c>
      <c r="B15554">
        <v>15068</v>
      </c>
      <c r="C15554" s="593">
        <v>7.0000000000000007E-2</v>
      </c>
      <c r="D15554" t="s">
        <v>5140</v>
      </c>
      <c r="E15554">
        <v>0.06</v>
      </c>
      <c r="F15554">
        <v>0.01</v>
      </c>
      <c r="G15554">
        <v>0</v>
      </c>
      <c r="H15554">
        <v>0</v>
      </c>
      <c r="I15554">
        <v>0</v>
      </c>
    </row>
    <row r="15555" spans="1:9" x14ac:dyDescent="0.25">
      <c r="A15555" t="s">
        <v>729</v>
      </c>
      <c r="B15555">
        <v>15069</v>
      </c>
      <c r="C15555" s="593">
        <v>0.06</v>
      </c>
      <c r="D15555" t="s">
        <v>5141</v>
      </c>
      <c r="E15555">
        <v>0.06</v>
      </c>
      <c r="F15555">
        <v>0</v>
      </c>
      <c r="G15555">
        <v>0</v>
      </c>
      <c r="H15555">
        <v>0</v>
      </c>
      <c r="I15555">
        <v>0</v>
      </c>
    </row>
    <row r="15556" spans="1:9" x14ac:dyDescent="0.25">
      <c r="A15556" t="s">
        <v>729</v>
      </c>
      <c r="B15556">
        <v>15071</v>
      </c>
      <c r="C15556" s="593">
        <v>7.0000000000000007E-2</v>
      </c>
      <c r="D15556" t="s">
        <v>5140</v>
      </c>
      <c r="E15556">
        <v>0.06</v>
      </c>
      <c r="F15556">
        <v>0.01</v>
      </c>
      <c r="G15556">
        <v>0</v>
      </c>
      <c r="H15556">
        <v>0</v>
      </c>
      <c r="I15556">
        <v>0</v>
      </c>
    </row>
    <row r="15557" spans="1:9" x14ac:dyDescent="0.25">
      <c r="A15557" t="s">
        <v>729</v>
      </c>
      <c r="B15557">
        <v>15072</v>
      </c>
      <c r="C15557" s="593">
        <v>0.06</v>
      </c>
      <c r="D15557" t="s">
        <v>5141</v>
      </c>
      <c r="E15557">
        <v>0.06</v>
      </c>
      <c r="F15557">
        <v>0</v>
      </c>
      <c r="G15557">
        <v>0</v>
      </c>
      <c r="H15557">
        <v>0</v>
      </c>
      <c r="I15557">
        <v>0</v>
      </c>
    </row>
    <row r="15558" spans="1:9" x14ac:dyDescent="0.25">
      <c r="A15558" t="s">
        <v>729</v>
      </c>
      <c r="B15558">
        <v>15074</v>
      </c>
      <c r="C15558" s="593">
        <v>0.06</v>
      </c>
      <c r="D15558" t="s">
        <v>1482</v>
      </c>
      <c r="E15558">
        <v>0.06</v>
      </c>
      <c r="F15558">
        <v>0</v>
      </c>
      <c r="G15558">
        <v>0</v>
      </c>
      <c r="H15558">
        <v>0</v>
      </c>
      <c r="I15558">
        <v>0</v>
      </c>
    </row>
    <row r="15559" spans="1:9" x14ac:dyDescent="0.25">
      <c r="A15559" t="s">
        <v>729</v>
      </c>
      <c r="B15559">
        <v>15075</v>
      </c>
      <c r="C15559" s="593">
        <v>7.0000000000000007E-2</v>
      </c>
      <c r="D15559" t="s">
        <v>5140</v>
      </c>
      <c r="E15559">
        <v>0.06</v>
      </c>
      <c r="F15559">
        <v>0.01</v>
      </c>
      <c r="G15559">
        <v>0</v>
      </c>
      <c r="H15559">
        <v>0</v>
      </c>
      <c r="I15559">
        <v>0</v>
      </c>
    </row>
    <row r="15560" spans="1:9" x14ac:dyDescent="0.25">
      <c r="A15560" t="s">
        <v>729</v>
      </c>
      <c r="B15560">
        <v>15076</v>
      </c>
      <c r="C15560" s="593">
        <v>7.0000000000000007E-2</v>
      </c>
      <c r="D15560" t="s">
        <v>5140</v>
      </c>
      <c r="E15560">
        <v>0.06</v>
      </c>
      <c r="F15560">
        <v>0.01</v>
      </c>
      <c r="G15560">
        <v>0</v>
      </c>
      <c r="H15560">
        <v>0</v>
      </c>
      <c r="I15560">
        <v>0</v>
      </c>
    </row>
    <row r="15561" spans="1:9" x14ac:dyDescent="0.25">
      <c r="A15561" t="s">
        <v>729</v>
      </c>
      <c r="B15561">
        <v>15077</v>
      </c>
      <c r="C15561" s="593">
        <v>0.06</v>
      </c>
      <c r="D15561" t="s">
        <v>1482</v>
      </c>
      <c r="E15561">
        <v>0.06</v>
      </c>
      <c r="F15561">
        <v>0</v>
      </c>
      <c r="G15561">
        <v>0</v>
      </c>
      <c r="H15561">
        <v>0</v>
      </c>
      <c r="I15561">
        <v>0</v>
      </c>
    </row>
    <row r="15562" spans="1:9" x14ac:dyDescent="0.25">
      <c r="A15562" t="s">
        <v>729</v>
      </c>
      <c r="B15562">
        <v>15078</v>
      </c>
      <c r="C15562" s="593">
        <v>0.06</v>
      </c>
      <c r="D15562" t="s">
        <v>1251</v>
      </c>
      <c r="E15562">
        <v>0.06</v>
      </c>
      <c r="F15562">
        <v>0</v>
      </c>
      <c r="G15562">
        <v>0</v>
      </c>
      <c r="H15562">
        <v>0</v>
      </c>
      <c r="I15562">
        <v>0</v>
      </c>
    </row>
    <row r="15563" spans="1:9" x14ac:dyDescent="0.25">
      <c r="A15563" t="s">
        <v>729</v>
      </c>
      <c r="B15563">
        <v>15081</v>
      </c>
      <c r="C15563" s="593">
        <v>0.06</v>
      </c>
      <c r="D15563" t="s">
        <v>1482</v>
      </c>
      <c r="E15563">
        <v>0.06</v>
      </c>
      <c r="F15563">
        <v>0</v>
      </c>
      <c r="G15563">
        <v>0</v>
      </c>
      <c r="H15563">
        <v>0</v>
      </c>
      <c r="I15563">
        <v>0</v>
      </c>
    </row>
    <row r="15564" spans="1:9" x14ac:dyDescent="0.25">
      <c r="A15564" t="s">
        <v>729</v>
      </c>
      <c r="B15564">
        <v>15082</v>
      </c>
      <c r="C15564" s="593">
        <v>7.0000000000000007E-2</v>
      </c>
      <c r="D15564" t="s">
        <v>5140</v>
      </c>
      <c r="E15564">
        <v>0.06</v>
      </c>
      <c r="F15564">
        <v>0.01</v>
      </c>
      <c r="G15564">
        <v>0</v>
      </c>
      <c r="H15564">
        <v>0</v>
      </c>
      <c r="I15564">
        <v>0</v>
      </c>
    </row>
    <row r="15565" spans="1:9" x14ac:dyDescent="0.25">
      <c r="A15565" t="s">
        <v>729</v>
      </c>
      <c r="B15565">
        <v>15083</v>
      </c>
      <c r="C15565" s="593">
        <v>7.0000000000000007E-2</v>
      </c>
      <c r="D15565" t="s">
        <v>5140</v>
      </c>
      <c r="E15565">
        <v>0.06</v>
      </c>
      <c r="F15565">
        <v>0.01</v>
      </c>
      <c r="G15565">
        <v>0</v>
      </c>
      <c r="H15565">
        <v>0</v>
      </c>
      <c r="I15565">
        <v>0</v>
      </c>
    </row>
    <row r="15566" spans="1:9" x14ac:dyDescent="0.25">
      <c r="A15566" t="s">
        <v>729</v>
      </c>
      <c r="B15566">
        <v>15084</v>
      </c>
      <c r="C15566" s="593">
        <v>7.0000000000000007E-2</v>
      </c>
      <c r="D15566" t="s">
        <v>5140</v>
      </c>
      <c r="E15566">
        <v>0.06</v>
      </c>
      <c r="F15566">
        <v>0.01</v>
      </c>
      <c r="G15566">
        <v>0</v>
      </c>
      <c r="H15566">
        <v>0</v>
      </c>
      <c r="I15566">
        <v>0</v>
      </c>
    </row>
    <row r="15567" spans="1:9" x14ac:dyDescent="0.25">
      <c r="A15567" t="s">
        <v>729</v>
      </c>
      <c r="B15567">
        <v>15085</v>
      </c>
      <c r="C15567" s="593">
        <v>7.0000000000000007E-2</v>
      </c>
      <c r="D15567" t="s">
        <v>4984</v>
      </c>
      <c r="E15567">
        <v>0.06</v>
      </c>
      <c r="F15567">
        <v>0.01</v>
      </c>
      <c r="G15567">
        <v>0</v>
      </c>
      <c r="H15567">
        <v>0</v>
      </c>
      <c r="I15567">
        <v>0</v>
      </c>
    </row>
    <row r="15568" spans="1:9" x14ac:dyDescent="0.25">
      <c r="A15568" t="s">
        <v>729</v>
      </c>
      <c r="B15568">
        <v>15086</v>
      </c>
      <c r="C15568" s="593">
        <v>7.0000000000000007E-2</v>
      </c>
      <c r="D15568" t="s">
        <v>5140</v>
      </c>
      <c r="E15568">
        <v>0.06</v>
      </c>
      <c r="F15568">
        <v>0.01</v>
      </c>
      <c r="G15568">
        <v>0</v>
      </c>
      <c r="H15568">
        <v>0</v>
      </c>
      <c r="I15568">
        <v>0</v>
      </c>
    </row>
    <row r="15569" spans="1:9" x14ac:dyDescent="0.25">
      <c r="A15569" t="s">
        <v>729</v>
      </c>
      <c r="B15569">
        <v>15087</v>
      </c>
      <c r="C15569" s="593">
        <v>0.06</v>
      </c>
      <c r="D15569" t="s">
        <v>5141</v>
      </c>
      <c r="E15569">
        <v>0.06</v>
      </c>
      <c r="F15569">
        <v>0</v>
      </c>
      <c r="G15569">
        <v>0</v>
      </c>
      <c r="H15569">
        <v>0</v>
      </c>
      <c r="I15569">
        <v>0</v>
      </c>
    </row>
    <row r="15570" spans="1:9" x14ac:dyDescent="0.25">
      <c r="A15570" t="s">
        <v>729</v>
      </c>
      <c r="B15570">
        <v>15088</v>
      </c>
      <c r="C15570" s="593">
        <v>7.0000000000000007E-2</v>
      </c>
      <c r="D15570" t="s">
        <v>5140</v>
      </c>
      <c r="E15570">
        <v>0.06</v>
      </c>
      <c r="F15570">
        <v>0.01</v>
      </c>
      <c r="G15570">
        <v>0</v>
      </c>
      <c r="H15570">
        <v>0</v>
      </c>
      <c r="I15570">
        <v>0</v>
      </c>
    </row>
    <row r="15571" spans="1:9" x14ac:dyDescent="0.25">
      <c r="A15571" t="s">
        <v>729</v>
      </c>
      <c r="B15571">
        <v>15089</v>
      </c>
      <c r="C15571" s="593">
        <v>7.0000000000000007E-2</v>
      </c>
      <c r="D15571" t="s">
        <v>5140</v>
      </c>
      <c r="E15571">
        <v>0.06</v>
      </c>
      <c r="F15571">
        <v>0.01</v>
      </c>
      <c r="G15571">
        <v>0</v>
      </c>
      <c r="H15571">
        <v>0</v>
      </c>
      <c r="I15571">
        <v>0</v>
      </c>
    </row>
    <row r="15572" spans="1:9" x14ac:dyDescent="0.25">
      <c r="A15572" t="s">
        <v>729</v>
      </c>
      <c r="B15572">
        <v>15090</v>
      </c>
      <c r="C15572" s="593">
        <v>7.0000000000000007E-2</v>
      </c>
      <c r="D15572" t="s">
        <v>5140</v>
      </c>
      <c r="E15572">
        <v>0.06</v>
      </c>
      <c r="F15572">
        <v>0.01</v>
      </c>
      <c r="G15572">
        <v>0</v>
      </c>
      <c r="H15572">
        <v>0</v>
      </c>
      <c r="I15572">
        <v>0</v>
      </c>
    </row>
    <row r="15573" spans="1:9" x14ac:dyDescent="0.25">
      <c r="A15573" t="s">
        <v>729</v>
      </c>
      <c r="B15573">
        <v>15091</v>
      </c>
      <c r="C15573" s="593">
        <v>7.0000000000000007E-2</v>
      </c>
      <c r="D15573" t="s">
        <v>5140</v>
      </c>
      <c r="E15573">
        <v>0.06</v>
      </c>
      <c r="F15573">
        <v>0.01</v>
      </c>
      <c r="G15573">
        <v>0</v>
      </c>
      <c r="H15573">
        <v>0</v>
      </c>
      <c r="I15573">
        <v>0</v>
      </c>
    </row>
    <row r="15574" spans="1:9" x14ac:dyDescent="0.25">
      <c r="A15574" t="s">
        <v>729</v>
      </c>
      <c r="B15574">
        <v>15095</v>
      </c>
      <c r="C15574" s="593">
        <v>7.0000000000000007E-2</v>
      </c>
      <c r="D15574" t="s">
        <v>5140</v>
      </c>
      <c r="E15574">
        <v>0.06</v>
      </c>
      <c r="F15574">
        <v>0.01</v>
      </c>
      <c r="G15574">
        <v>0</v>
      </c>
      <c r="H15574">
        <v>0</v>
      </c>
      <c r="I15574">
        <v>0</v>
      </c>
    </row>
    <row r="15575" spans="1:9" x14ac:dyDescent="0.25">
      <c r="A15575" t="s">
        <v>729</v>
      </c>
      <c r="B15575">
        <v>15096</v>
      </c>
      <c r="C15575" s="593">
        <v>7.0000000000000007E-2</v>
      </c>
      <c r="D15575" t="s">
        <v>5140</v>
      </c>
      <c r="E15575">
        <v>0.06</v>
      </c>
      <c r="F15575">
        <v>0.01</v>
      </c>
      <c r="G15575">
        <v>0</v>
      </c>
      <c r="H15575">
        <v>0</v>
      </c>
      <c r="I15575">
        <v>0</v>
      </c>
    </row>
    <row r="15576" spans="1:9" x14ac:dyDescent="0.25">
      <c r="A15576" t="s">
        <v>729</v>
      </c>
      <c r="B15576">
        <v>15101</v>
      </c>
      <c r="C15576" s="593">
        <v>7.0000000000000007E-2</v>
      </c>
      <c r="D15576" t="s">
        <v>5140</v>
      </c>
      <c r="E15576">
        <v>0.06</v>
      </c>
      <c r="F15576">
        <v>0.01</v>
      </c>
      <c r="G15576">
        <v>0</v>
      </c>
      <c r="H15576">
        <v>0</v>
      </c>
      <c r="I15576">
        <v>0</v>
      </c>
    </row>
    <row r="15577" spans="1:9" x14ac:dyDescent="0.25">
      <c r="A15577" t="s">
        <v>729</v>
      </c>
      <c r="B15577">
        <v>15102</v>
      </c>
      <c r="C15577" s="593">
        <v>7.0000000000000007E-2</v>
      </c>
      <c r="D15577" t="s">
        <v>5140</v>
      </c>
      <c r="E15577">
        <v>0.06</v>
      </c>
      <c r="F15577">
        <v>0.01</v>
      </c>
      <c r="G15577">
        <v>0</v>
      </c>
      <c r="H15577">
        <v>0</v>
      </c>
      <c r="I15577">
        <v>0</v>
      </c>
    </row>
    <row r="15578" spans="1:9" x14ac:dyDescent="0.25">
      <c r="A15578" t="s">
        <v>729</v>
      </c>
      <c r="B15578">
        <v>15104</v>
      </c>
      <c r="C15578" s="593">
        <v>7.0000000000000007E-2</v>
      </c>
      <c r="D15578" t="s">
        <v>5140</v>
      </c>
      <c r="E15578">
        <v>0.06</v>
      </c>
      <c r="F15578">
        <v>0.01</v>
      </c>
      <c r="G15578">
        <v>0</v>
      </c>
      <c r="H15578">
        <v>0</v>
      </c>
      <c r="I15578">
        <v>0</v>
      </c>
    </row>
    <row r="15579" spans="1:9" x14ac:dyDescent="0.25">
      <c r="A15579" t="s">
        <v>729</v>
      </c>
      <c r="B15579">
        <v>15106</v>
      </c>
      <c r="C15579" s="593">
        <v>7.0000000000000007E-2</v>
      </c>
      <c r="D15579" t="s">
        <v>5140</v>
      </c>
      <c r="E15579">
        <v>0.06</v>
      </c>
      <c r="F15579">
        <v>0.01</v>
      </c>
      <c r="G15579">
        <v>0</v>
      </c>
      <c r="H15579">
        <v>0</v>
      </c>
      <c r="I15579">
        <v>0</v>
      </c>
    </row>
    <row r="15580" spans="1:9" x14ac:dyDescent="0.25">
      <c r="A15580" t="s">
        <v>729</v>
      </c>
      <c r="B15580">
        <v>15108</v>
      </c>
      <c r="C15580" s="593">
        <v>7.0000000000000007E-2</v>
      </c>
      <c r="D15580" t="s">
        <v>5140</v>
      </c>
      <c r="E15580">
        <v>0.06</v>
      </c>
      <c r="F15580">
        <v>0.01</v>
      </c>
      <c r="G15580">
        <v>0</v>
      </c>
      <c r="H15580">
        <v>0</v>
      </c>
      <c r="I15580">
        <v>0</v>
      </c>
    </row>
    <row r="15581" spans="1:9" x14ac:dyDescent="0.25">
      <c r="A15581" t="s">
        <v>729</v>
      </c>
      <c r="B15581">
        <v>15110</v>
      </c>
      <c r="C15581" s="593">
        <v>7.0000000000000007E-2</v>
      </c>
      <c r="D15581" t="s">
        <v>5140</v>
      </c>
      <c r="E15581">
        <v>0.06</v>
      </c>
      <c r="F15581">
        <v>0.01</v>
      </c>
      <c r="G15581">
        <v>0</v>
      </c>
      <c r="H15581">
        <v>0</v>
      </c>
      <c r="I15581">
        <v>0</v>
      </c>
    </row>
    <row r="15582" spans="1:9" x14ac:dyDescent="0.25">
      <c r="A15582" t="s">
        <v>729</v>
      </c>
      <c r="B15582">
        <v>15112</v>
      </c>
      <c r="C15582" s="593">
        <v>7.0000000000000007E-2</v>
      </c>
      <c r="D15582" t="s">
        <v>5140</v>
      </c>
      <c r="E15582">
        <v>0.06</v>
      </c>
      <c r="F15582">
        <v>0.01</v>
      </c>
      <c r="G15582">
        <v>0</v>
      </c>
      <c r="H15582">
        <v>0</v>
      </c>
      <c r="I15582">
        <v>0</v>
      </c>
    </row>
    <row r="15583" spans="1:9" x14ac:dyDescent="0.25">
      <c r="A15583" t="s">
        <v>729</v>
      </c>
      <c r="B15583">
        <v>15116</v>
      </c>
      <c r="C15583" s="593">
        <v>7.0000000000000007E-2</v>
      </c>
      <c r="D15583" t="s">
        <v>5140</v>
      </c>
      <c r="E15583">
        <v>0.06</v>
      </c>
      <c r="F15583">
        <v>0.01</v>
      </c>
      <c r="G15583">
        <v>0</v>
      </c>
      <c r="H15583">
        <v>0</v>
      </c>
      <c r="I15583">
        <v>0</v>
      </c>
    </row>
    <row r="15584" spans="1:9" x14ac:dyDescent="0.25">
      <c r="A15584" t="s">
        <v>729</v>
      </c>
      <c r="B15584">
        <v>15120</v>
      </c>
      <c r="C15584" s="593">
        <v>7.0000000000000007E-2</v>
      </c>
      <c r="D15584" t="s">
        <v>5140</v>
      </c>
      <c r="E15584">
        <v>0.06</v>
      </c>
      <c r="F15584">
        <v>0.01</v>
      </c>
      <c r="G15584">
        <v>0</v>
      </c>
      <c r="H15584">
        <v>0</v>
      </c>
      <c r="I15584">
        <v>0</v>
      </c>
    </row>
    <row r="15585" spans="1:9" x14ac:dyDescent="0.25">
      <c r="A15585" t="s">
        <v>729</v>
      </c>
      <c r="B15585">
        <v>15122</v>
      </c>
      <c r="C15585" s="593">
        <v>7.0000000000000007E-2</v>
      </c>
      <c r="D15585" t="s">
        <v>5140</v>
      </c>
      <c r="E15585">
        <v>0.06</v>
      </c>
      <c r="F15585">
        <v>0.01</v>
      </c>
      <c r="G15585">
        <v>0</v>
      </c>
      <c r="H15585">
        <v>0</v>
      </c>
      <c r="I15585">
        <v>0</v>
      </c>
    </row>
    <row r="15586" spans="1:9" x14ac:dyDescent="0.25">
      <c r="A15586" t="s">
        <v>729</v>
      </c>
      <c r="B15586">
        <v>15123</v>
      </c>
      <c r="C15586" s="593">
        <v>7.0000000000000007E-2</v>
      </c>
      <c r="D15586" t="s">
        <v>5140</v>
      </c>
      <c r="E15586">
        <v>0.06</v>
      </c>
      <c r="F15586">
        <v>0.01</v>
      </c>
      <c r="G15586">
        <v>0</v>
      </c>
      <c r="H15586">
        <v>0</v>
      </c>
      <c r="I15586">
        <v>0</v>
      </c>
    </row>
    <row r="15587" spans="1:9" x14ac:dyDescent="0.25">
      <c r="A15587" t="s">
        <v>729</v>
      </c>
      <c r="B15587">
        <v>15126</v>
      </c>
      <c r="C15587" s="593">
        <v>7.0000000000000007E-2</v>
      </c>
      <c r="D15587" t="s">
        <v>5140</v>
      </c>
      <c r="E15587">
        <v>0.06</v>
      </c>
      <c r="F15587">
        <v>0.01</v>
      </c>
      <c r="G15587">
        <v>0</v>
      </c>
      <c r="H15587">
        <v>0</v>
      </c>
      <c r="I15587">
        <v>0</v>
      </c>
    </row>
    <row r="15588" spans="1:9" x14ac:dyDescent="0.25">
      <c r="A15588" t="s">
        <v>729</v>
      </c>
      <c r="B15588">
        <v>15127</v>
      </c>
      <c r="C15588" s="593">
        <v>7.0000000000000007E-2</v>
      </c>
      <c r="D15588" t="s">
        <v>5140</v>
      </c>
      <c r="E15588">
        <v>0.06</v>
      </c>
      <c r="F15588">
        <v>0.01</v>
      </c>
      <c r="G15588">
        <v>0</v>
      </c>
      <c r="H15588">
        <v>0</v>
      </c>
      <c r="I15588">
        <v>0</v>
      </c>
    </row>
    <row r="15589" spans="1:9" x14ac:dyDescent="0.25">
      <c r="A15589" t="s">
        <v>729</v>
      </c>
      <c r="B15589">
        <v>15129</v>
      </c>
      <c r="C15589" s="593">
        <v>7.0000000000000007E-2</v>
      </c>
      <c r="D15589" t="s">
        <v>5140</v>
      </c>
      <c r="E15589">
        <v>0.06</v>
      </c>
      <c r="F15589">
        <v>0.01</v>
      </c>
      <c r="G15589">
        <v>0</v>
      </c>
      <c r="H15589">
        <v>0</v>
      </c>
      <c r="I15589">
        <v>0</v>
      </c>
    </row>
    <row r="15590" spans="1:9" x14ac:dyDescent="0.25">
      <c r="A15590" t="s">
        <v>729</v>
      </c>
      <c r="B15590">
        <v>15131</v>
      </c>
      <c r="C15590" s="593">
        <v>7.0000000000000007E-2</v>
      </c>
      <c r="D15590" t="s">
        <v>5140</v>
      </c>
      <c r="E15590">
        <v>0.06</v>
      </c>
      <c r="F15590">
        <v>0.01</v>
      </c>
      <c r="G15590">
        <v>0</v>
      </c>
      <c r="H15590">
        <v>0</v>
      </c>
      <c r="I15590">
        <v>0</v>
      </c>
    </row>
    <row r="15591" spans="1:9" x14ac:dyDescent="0.25">
      <c r="A15591" t="s">
        <v>729</v>
      </c>
      <c r="B15591">
        <v>15132</v>
      </c>
      <c r="C15591" s="593">
        <v>7.0000000000000007E-2</v>
      </c>
      <c r="D15591" t="s">
        <v>5140</v>
      </c>
      <c r="E15591">
        <v>0.06</v>
      </c>
      <c r="F15591">
        <v>0.01</v>
      </c>
      <c r="G15591">
        <v>0</v>
      </c>
      <c r="H15591">
        <v>0</v>
      </c>
      <c r="I15591">
        <v>0</v>
      </c>
    </row>
    <row r="15592" spans="1:9" x14ac:dyDescent="0.25">
      <c r="A15592" t="s">
        <v>729</v>
      </c>
      <c r="B15592">
        <v>15133</v>
      </c>
      <c r="C15592" s="593">
        <v>7.0000000000000007E-2</v>
      </c>
      <c r="D15592" t="s">
        <v>5140</v>
      </c>
      <c r="E15592">
        <v>0.06</v>
      </c>
      <c r="F15592">
        <v>0.01</v>
      </c>
      <c r="G15592">
        <v>0</v>
      </c>
      <c r="H15592">
        <v>0</v>
      </c>
      <c r="I15592">
        <v>0</v>
      </c>
    </row>
    <row r="15593" spans="1:9" x14ac:dyDescent="0.25">
      <c r="A15593" t="s">
        <v>729</v>
      </c>
      <c r="B15593">
        <v>15134</v>
      </c>
      <c r="C15593" s="593">
        <v>7.0000000000000007E-2</v>
      </c>
      <c r="D15593" t="s">
        <v>5140</v>
      </c>
      <c r="E15593">
        <v>0.06</v>
      </c>
      <c r="F15593">
        <v>0.01</v>
      </c>
      <c r="G15593">
        <v>0</v>
      </c>
      <c r="H15593">
        <v>0</v>
      </c>
      <c r="I15593">
        <v>0</v>
      </c>
    </row>
    <row r="15594" spans="1:9" x14ac:dyDescent="0.25">
      <c r="A15594" t="s">
        <v>729</v>
      </c>
      <c r="B15594">
        <v>15135</v>
      </c>
      <c r="C15594" s="593">
        <v>7.0000000000000007E-2</v>
      </c>
      <c r="D15594" t="s">
        <v>5140</v>
      </c>
      <c r="E15594">
        <v>0.06</v>
      </c>
      <c r="F15594">
        <v>0.01</v>
      </c>
      <c r="G15594">
        <v>0</v>
      </c>
      <c r="H15594">
        <v>0</v>
      </c>
      <c r="I15594">
        <v>0</v>
      </c>
    </row>
    <row r="15595" spans="1:9" x14ac:dyDescent="0.25">
      <c r="A15595" t="s">
        <v>729</v>
      </c>
      <c r="B15595">
        <v>15136</v>
      </c>
      <c r="C15595" s="593">
        <v>7.0000000000000007E-2</v>
      </c>
      <c r="D15595" t="s">
        <v>5140</v>
      </c>
      <c r="E15595">
        <v>0.06</v>
      </c>
      <c r="F15595">
        <v>0.01</v>
      </c>
      <c r="G15595">
        <v>0</v>
      </c>
      <c r="H15595">
        <v>0</v>
      </c>
      <c r="I15595">
        <v>0</v>
      </c>
    </row>
    <row r="15596" spans="1:9" x14ac:dyDescent="0.25">
      <c r="A15596" t="s">
        <v>729</v>
      </c>
      <c r="B15596">
        <v>15137</v>
      </c>
      <c r="C15596" s="593">
        <v>7.0000000000000007E-2</v>
      </c>
      <c r="D15596" t="s">
        <v>5140</v>
      </c>
      <c r="E15596">
        <v>0.06</v>
      </c>
      <c r="F15596">
        <v>0.01</v>
      </c>
      <c r="G15596">
        <v>0</v>
      </c>
      <c r="H15596">
        <v>0</v>
      </c>
      <c r="I15596">
        <v>0</v>
      </c>
    </row>
    <row r="15597" spans="1:9" x14ac:dyDescent="0.25">
      <c r="A15597" t="s">
        <v>729</v>
      </c>
      <c r="B15597">
        <v>15139</v>
      </c>
      <c r="C15597" s="593">
        <v>7.0000000000000007E-2</v>
      </c>
      <c r="D15597" t="s">
        <v>5140</v>
      </c>
      <c r="E15597">
        <v>0.06</v>
      </c>
      <c r="F15597">
        <v>0.01</v>
      </c>
      <c r="G15597">
        <v>0</v>
      </c>
      <c r="H15597">
        <v>0</v>
      </c>
      <c r="I15597">
        <v>0</v>
      </c>
    </row>
    <row r="15598" spans="1:9" x14ac:dyDescent="0.25">
      <c r="A15598" t="s">
        <v>729</v>
      </c>
      <c r="B15598">
        <v>15140</v>
      </c>
      <c r="C15598" s="593">
        <v>7.0000000000000007E-2</v>
      </c>
      <c r="D15598" t="s">
        <v>4984</v>
      </c>
      <c r="E15598">
        <v>0.06</v>
      </c>
      <c r="F15598">
        <v>0.01</v>
      </c>
      <c r="G15598">
        <v>0</v>
      </c>
      <c r="H15598">
        <v>0</v>
      </c>
      <c r="I15598">
        <v>0</v>
      </c>
    </row>
    <row r="15599" spans="1:9" x14ac:dyDescent="0.25">
      <c r="A15599" t="s">
        <v>729</v>
      </c>
      <c r="B15599">
        <v>15142</v>
      </c>
      <c r="C15599" s="593">
        <v>7.0000000000000007E-2</v>
      </c>
      <c r="D15599" t="s">
        <v>5140</v>
      </c>
      <c r="E15599">
        <v>0.06</v>
      </c>
      <c r="F15599">
        <v>0.01</v>
      </c>
      <c r="G15599">
        <v>0</v>
      </c>
      <c r="H15599">
        <v>0</v>
      </c>
      <c r="I15599">
        <v>0</v>
      </c>
    </row>
    <row r="15600" spans="1:9" x14ac:dyDescent="0.25">
      <c r="A15600" t="s">
        <v>729</v>
      </c>
      <c r="B15600">
        <v>15143</v>
      </c>
      <c r="C15600" s="593">
        <v>7.0000000000000007E-2</v>
      </c>
      <c r="D15600" t="s">
        <v>5140</v>
      </c>
      <c r="E15600">
        <v>0.06</v>
      </c>
      <c r="F15600">
        <v>0.01</v>
      </c>
      <c r="G15600">
        <v>0</v>
      </c>
      <c r="H15600">
        <v>0</v>
      </c>
      <c r="I15600">
        <v>0</v>
      </c>
    </row>
    <row r="15601" spans="1:9" x14ac:dyDescent="0.25">
      <c r="A15601" t="s">
        <v>729</v>
      </c>
      <c r="B15601">
        <v>15144</v>
      </c>
      <c r="C15601" s="593">
        <v>7.0000000000000007E-2</v>
      </c>
      <c r="D15601" t="s">
        <v>5140</v>
      </c>
      <c r="E15601">
        <v>0.06</v>
      </c>
      <c r="F15601">
        <v>0.01</v>
      </c>
      <c r="G15601">
        <v>0</v>
      </c>
      <c r="H15601">
        <v>0</v>
      </c>
      <c r="I15601">
        <v>0</v>
      </c>
    </row>
    <row r="15602" spans="1:9" x14ac:dyDescent="0.25">
      <c r="A15602" t="s">
        <v>729</v>
      </c>
      <c r="B15602">
        <v>15145</v>
      </c>
      <c r="C15602" s="593">
        <v>7.0000000000000007E-2</v>
      </c>
      <c r="D15602" t="s">
        <v>4984</v>
      </c>
      <c r="E15602">
        <v>0.06</v>
      </c>
      <c r="F15602">
        <v>0.01</v>
      </c>
      <c r="G15602">
        <v>0</v>
      </c>
      <c r="H15602">
        <v>0</v>
      </c>
      <c r="I15602">
        <v>0</v>
      </c>
    </row>
    <row r="15603" spans="1:9" x14ac:dyDescent="0.25">
      <c r="A15603" t="s">
        <v>729</v>
      </c>
      <c r="B15603">
        <v>15146</v>
      </c>
      <c r="C15603" s="593">
        <v>7.0000000000000007E-2</v>
      </c>
      <c r="D15603" t="s">
        <v>4984</v>
      </c>
      <c r="E15603">
        <v>0.06</v>
      </c>
      <c r="F15603">
        <v>0.01</v>
      </c>
      <c r="G15603">
        <v>0</v>
      </c>
      <c r="H15603">
        <v>0</v>
      </c>
      <c r="I15603">
        <v>0</v>
      </c>
    </row>
    <row r="15604" spans="1:9" x14ac:dyDescent="0.25">
      <c r="A15604" t="s">
        <v>729</v>
      </c>
      <c r="B15604">
        <v>15147</v>
      </c>
      <c r="C15604" s="593">
        <v>7.0000000000000007E-2</v>
      </c>
      <c r="D15604" t="s">
        <v>5140</v>
      </c>
      <c r="E15604">
        <v>0.06</v>
      </c>
      <c r="F15604">
        <v>0.01</v>
      </c>
      <c r="G15604">
        <v>0</v>
      </c>
      <c r="H15604">
        <v>0</v>
      </c>
      <c r="I15604">
        <v>0</v>
      </c>
    </row>
    <row r="15605" spans="1:9" x14ac:dyDescent="0.25">
      <c r="A15605" t="s">
        <v>729</v>
      </c>
      <c r="B15605">
        <v>15148</v>
      </c>
      <c r="C15605" s="593">
        <v>7.0000000000000007E-2</v>
      </c>
      <c r="D15605" t="s">
        <v>4984</v>
      </c>
      <c r="E15605">
        <v>0.06</v>
      </c>
      <c r="F15605">
        <v>0.01</v>
      </c>
      <c r="G15605">
        <v>0</v>
      </c>
      <c r="H15605">
        <v>0</v>
      </c>
      <c r="I15605">
        <v>0</v>
      </c>
    </row>
    <row r="15606" spans="1:9" x14ac:dyDescent="0.25">
      <c r="A15606" t="s">
        <v>729</v>
      </c>
      <c r="B15606">
        <v>15201</v>
      </c>
      <c r="C15606" s="593">
        <v>7.0000000000000007E-2</v>
      </c>
      <c r="D15606" t="s">
        <v>5140</v>
      </c>
      <c r="E15606">
        <v>0.06</v>
      </c>
      <c r="F15606">
        <v>0.01</v>
      </c>
      <c r="G15606">
        <v>0</v>
      </c>
      <c r="H15606">
        <v>0</v>
      </c>
      <c r="I15606">
        <v>0</v>
      </c>
    </row>
    <row r="15607" spans="1:9" x14ac:dyDescent="0.25">
      <c r="A15607" t="s">
        <v>729</v>
      </c>
      <c r="B15607">
        <v>15202</v>
      </c>
      <c r="C15607" s="593">
        <v>7.0000000000000007E-2</v>
      </c>
      <c r="D15607" t="s">
        <v>5140</v>
      </c>
      <c r="E15607">
        <v>0.06</v>
      </c>
      <c r="F15607">
        <v>0.01</v>
      </c>
      <c r="G15607">
        <v>0</v>
      </c>
      <c r="H15607">
        <v>0</v>
      </c>
      <c r="I15607">
        <v>0</v>
      </c>
    </row>
    <row r="15608" spans="1:9" x14ac:dyDescent="0.25">
      <c r="A15608" t="s">
        <v>729</v>
      </c>
      <c r="B15608">
        <v>15203</v>
      </c>
      <c r="C15608" s="593">
        <v>7.0000000000000007E-2</v>
      </c>
      <c r="D15608" t="s">
        <v>5140</v>
      </c>
      <c r="E15608">
        <v>0.06</v>
      </c>
      <c r="F15608">
        <v>0.01</v>
      </c>
      <c r="G15608">
        <v>0</v>
      </c>
      <c r="H15608">
        <v>0</v>
      </c>
      <c r="I15608">
        <v>0</v>
      </c>
    </row>
    <row r="15609" spans="1:9" x14ac:dyDescent="0.25">
      <c r="A15609" t="s">
        <v>729</v>
      </c>
      <c r="B15609">
        <v>15204</v>
      </c>
      <c r="C15609" s="593">
        <v>7.0000000000000007E-2</v>
      </c>
      <c r="D15609" t="s">
        <v>5140</v>
      </c>
      <c r="E15609">
        <v>0.06</v>
      </c>
      <c r="F15609">
        <v>0.01</v>
      </c>
      <c r="G15609">
        <v>0</v>
      </c>
      <c r="H15609">
        <v>0</v>
      </c>
      <c r="I15609">
        <v>0</v>
      </c>
    </row>
    <row r="15610" spans="1:9" x14ac:dyDescent="0.25">
      <c r="A15610" t="s">
        <v>729</v>
      </c>
      <c r="B15610">
        <v>15205</v>
      </c>
      <c r="C15610" s="593">
        <v>7.0000000000000007E-2</v>
      </c>
      <c r="D15610" t="s">
        <v>5140</v>
      </c>
      <c r="E15610">
        <v>0.06</v>
      </c>
      <c r="F15610">
        <v>0.01</v>
      </c>
      <c r="G15610">
        <v>0</v>
      </c>
      <c r="H15610">
        <v>0</v>
      </c>
      <c r="I15610">
        <v>0</v>
      </c>
    </row>
    <row r="15611" spans="1:9" x14ac:dyDescent="0.25">
      <c r="A15611" t="s">
        <v>729</v>
      </c>
      <c r="B15611">
        <v>15206</v>
      </c>
      <c r="C15611" s="593">
        <v>7.0000000000000007E-2</v>
      </c>
      <c r="D15611" t="s">
        <v>5140</v>
      </c>
      <c r="E15611">
        <v>0.06</v>
      </c>
      <c r="F15611">
        <v>0.01</v>
      </c>
      <c r="G15611">
        <v>0</v>
      </c>
      <c r="H15611">
        <v>0</v>
      </c>
      <c r="I15611">
        <v>0</v>
      </c>
    </row>
    <row r="15612" spans="1:9" x14ac:dyDescent="0.25">
      <c r="A15612" t="s">
        <v>729</v>
      </c>
      <c r="B15612">
        <v>15207</v>
      </c>
      <c r="C15612" s="593">
        <v>7.0000000000000007E-2</v>
      </c>
      <c r="D15612" t="s">
        <v>5140</v>
      </c>
      <c r="E15612">
        <v>0.06</v>
      </c>
      <c r="F15612">
        <v>0.01</v>
      </c>
      <c r="G15612">
        <v>0</v>
      </c>
      <c r="H15612">
        <v>0</v>
      </c>
      <c r="I15612">
        <v>0</v>
      </c>
    </row>
    <row r="15613" spans="1:9" x14ac:dyDescent="0.25">
      <c r="A15613" t="s">
        <v>729</v>
      </c>
      <c r="B15613">
        <v>15208</v>
      </c>
      <c r="C15613" s="593">
        <v>7.0000000000000007E-2</v>
      </c>
      <c r="D15613" t="s">
        <v>5140</v>
      </c>
      <c r="E15613">
        <v>0.06</v>
      </c>
      <c r="F15613">
        <v>0.01</v>
      </c>
      <c r="G15613">
        <v>0</v>
      </c>
      <c r="H15613">
        <v>0</v>
      </c>
      <c r="I15613">
        <v>0</v>
      </c>
    </row>
    <row r="15614" spans="1:9" x14ac:dyDescent="0.25">
      <c r="A15614" t="s">
        <v>729</v>
      </c>
      <c r="B15614">
        <v>15209</v>
      </c>
      <c r="C15614" s="593">
        <v>7.0000000000000007E-2</v>
      </c>
      <c r="D15614" t="s">
        <v>5140</v>
      </c>
      <c r="E15614">
        <v>0.06</v>
      </c>
      <c r="F15614">
        <v>0.01</v>
      </c>
      <c r="G15614">
        <v>0</v>
      </c>
      <c r="H15614">
        <v>0</v>
      </c>
      <c r="I15614">
        <v>0</v>
      </c>
    </row>
    <row r="15615" spans="1:9" x14ac:dyDescent="0.25">
      <c r="A15615" t="s">
        <v>729</v>
      </c>
      <c r="B15615">
        <v>15210</v>
      </c>
      <c r="C15615" s="593">
        <v>7.0000000000000007E-2</v>
      </c>
      <c r="D15615" t="s">
        <v>5140</v>
      </c>
      <c r="E15615">
        <v>0.06</v>
      </c>
      <c r="F15615">
        <v>0.01</v>
      </c>
      <c r="G15615">
        <v>0</v>
      </c>
      <c r="H15615">
        <v>0</v>
      </c>
      <c r="I15615">
        <v>0</v>
      </c>
    </row>
    <row r="15616" spans="1:9" x14ac:dyDescent="0.25">
      <c r="A15616" t="s">
        <v>729</v>
      </c>
      <c r="B15616">
        <v>15211</v>
      </c>
      <c r="C15616" s="593">
        <v>7.0000000000000007E-2</v>
      </c>
      <c r="D15616" t="s">
        <v>5140</v>
      </c>
      <c r="E15616">
        <v>0.06</v>
      </c>
      <c r="F15616">
        <v>0.01</v>
      </c>
      <c r="G15616">
        <v>0</v>
      </c>
      <c r="H15616">
        <v>0</v>
      </c>
      <c r="I15616">
        <v>0</v>
      </c>
    </row>
    <row r="15617" spans="1:9" x14ac:dyDescent="0.25">
      <c r="A15617" t="s">
        <v>729</v>
      </c>
      <c r="B15617">
        <v>15212</v>
      </c>
      <c r="C15617" s="593">
        <v>7.0000000000000007E-2</v>
      </c>
      <c r="D15617" t="s">
        <v>5140</v>
      </c>
      <c r="E15617">
        <v>0.06</v>
      </c>
      <c r="F15617">
        <v>0.01</v>
      </c>
      <c r="G15617">
        <v>0</v>
      </c>
      <c r="H15617">
        <v>0</v>
      </c>
      <c r="I15617">
        <v>0</v>
      </c>
    </row>
    <row r="15618" spans="1:9" x14ac:dyDescent="0.25">
      <c r="A15618" t="s">
        <v>729</v>
      </c>
      <c r="B15618">
        <v>15213</v>
      </c>
      <c r="C15618" s="593">
        <v>7.0000000000000007E-2</v>
      </c>
      <c r="D15618" t="s">
        <v>5140</v>
      </c>
      <c r="E15618">
        <v>0.06</v>
      </c>
      <c r="F15618">
        <v>0.01</v>
      </c>
      <c r="G15618">
        <v>0</v>
      </c>
      <c r="H15618">
        <v>0</v>
      </c>
      <c r="I15618">
        <v>0</v>
      </c>
    </row>
    <row r="15619" spans="1:9" x14ac:dyDescent="0.25">
      <c r="A15619" t="s">
        <v>729</v>
      </c>
      <c r="B15619">
        <v>15214</v>
      </c>
      <c r="C15619" s="593">
        <v>7.0000000000000007E-2</v>
      </c>
      <c r="D15619" t="s">
        <v>5140</v>
      </c>
      <c r="E15619">
        <v>0.06</v>
      </c>
      <c r="F15619">
        <v>0.01</v>
      </c>
      <c r="G15619">
        <v>0</v>
      </c>
      <c r="H15619">
        <v>0</v>
      </c>
      <c r="I15619">
        <v>0</v>
      </c>
    </row>
    <row r="15620" spans="1:9" x14ac:dyDescent="0.25">
      <c r="A15620" t="s">
        <v>729</v>
      </c>
      <c r="B15620">
        <v>15215</v>
      </c>
      <c r="C15620" s="593">
        <v>7.0000000000000007E-2</v>
      </c>
      <c r="D15620" t="s">
        <v>5140</v>
      </c>
      <c r="E15620">
        <v>0.06</v>
      </c>
      <c r="F15620">
        <v>0.01</v>
      </c>
      <c r="G15620">
        <v>0</v>
      </c>
      <c r="H15620">
        <v>0</v>
      </c>
      <c r="I15620">
        <v>0</v>
      </c>
    </row>
    <row r="15621" spans="1:9" x14ac:dyDescent="0.25">
      <c r="A15621" t="s">
        <v>729</v>
      </c>
      <c r="B15621">
        <v>15216</v>
      </c>
      <c r="C15621" s="593">
        <v>7.0000000000000007E-2</v>
      </c>
      <c r="D15621" t="s">
        <v>5140</v>
      </c>
      <c r="E15621">
        <v>0.06</v>
      </c>
      <c r="F15621">
        <v>0.01</v>
      </c>
      <c r="G15621">
        <v>0</v>
      </c>
      <c r="H15621">
        <v>0</v>
      </c>
      <c r="I15621">
        <v>0</v>
      </c>
    </row>
    <row r="15622" spans="1:9" x14ac:dyDescent="0.25">
      <c r="A15622" t="s">
        <v>729</v>
      </c>
      <c r="B15622">
        <v>15217</v>
      </c>
      <c r="C15622" s="593">
        <v>7.0000000000000007E-2</v>
      </c>
      <c r="D15622" t="s">
        <v>5140</v>
      </c>
      <c r="E15622">
        <v>0.06</v>
      </c>
      <c r="F15622">
        <v>0.01</v>
      </c>
      <c r="G15622">
        <v>0</v>
      </c>
      <c r="H15622">
        <v>0</v>
      </c>
      <c r="I15622">
        <v>0</v>
      </c>
    </row>
    <row r="15623" spans="1:9" x14ac:dyDescent="0.25">
      <c r="A15623" t="s">
        <v>729</v>
      </c>
      <c r="B15623">
        <v>15218</v>
      </c>
      <c r="C15623" s="593">
        <v>7.0000000000000007E-2</v>
      </c>
      <c r="D15623" t="s">
        <v>5140</v>
      </c>
      <c r="E15623">
        <v>0.06</v>
      </c>
      <c r="F15623">
        <v>0.01</v>
      </c>
      <c r="G15623">
        <v>0</v>
      </c>
      <c r="H15623">
        <v>0</v>
      </c>
      <c r="I15623">
        <v>0</v>
      </c>
    </row>
    <row r="15624" spans="1:9" x14ac:dyDescent="0.25">
      <c r="A15624" t="s">
        <v>729</v>
      </c>
      <c r="B15624">
        <v>15219</v>
      </c>
      <c r="C15624" s="593">
        <v>7.0000000000000007E-2</v>
      </c>
      <c r="D15624" t="s">
        <v>5140</v>
      </c>
      <c r="E15624">
        <v>0.06</v>
      </c>
      <c r="F15624">
        <v>0.01</v>
      </c>
      <c r="G15624">
        <v>0</v>
      </c>
      <c r="H15624">
        <v>0</v>
      </c>
      <c r="I15624">
        <v>0</v>
      </c>
    </row>
    <row r="15625" spans="1:9" x14ac:dyDescent="0.25">
      <c r="A15625" t="s">
        <v>729</v>
      </c>
      <c r="B15625">
        <v>15220</v>
      </c>
      <c r="C15625" s="593">
        <v>7.0000000000000007E-2</v>
      </c>
      <c r="D15625" t="s">
        <v>5140</v>
      </c>
      <c r="E15625">
        <v>0.06</v>
      </c>
      <c r="F15625">
        <v>0.01</v>
      </c>
      <c r="G15625">
        <v>0</v>
      </c>
      <c r="H15625">
        <v>0</v>
      </c>
      <c r="I15625">
        <v>0</v>
      </c>
    </row>
    <row r="15626" spans="1:9" x14ac:dyDescent="0.25">
      <c r="A15626" t="s">
        <v>729</v>
      </c>
      <c r="B15626">
        <v>15221</v>
      </c>
      <c r="C15626" s="593">
        <v>7.0000000000000007E-2</v>
      </c>
      <c r="D15626" t="s">
        <v>5140</v>
      </c>
      <c r="E15626">
        <v>0.06</v>
      </c>
      <c r="F15626">
        <v>0.01</v>
      </c>
      <c r="G15626">
        <v>0</v>
      </c>
      <c r="H15626">
        <v>0</v>
      </c>
      <c r="I15626">
        <v>0</v>
      </c>
    </row>
    <row r="15627" spans="1:9" x14ac:dyDescent="0.25">
      <c r="A15627" t="s">
        <v>729</v>
      </c>
      <c r="B15627">
        <v>15222</v>
      </c>
      <c r="C15627" s="593">
        <v>7.0000000000000007E-2</v>
      </c>
      <c r="D15627" t="s">
        <v>5140</v>
      </c>
      <c r="E15627">
        <v>0.06</v>
      </c>
      <c r="F15627">
        <v>0.01</v>
      </c>
      <c r="G15627">
        <v>0</v>
      </c>
      <c r="H15627">
        <v>0</v>
      </c>
      <c r="I15627">
        <v>0</v>
      </c>
    </row>
    <row r="15628" spans="1:9" x14ac:dyDescent="0.25">
      <c r="A15628" t="s">
        <v>729</v>
      </c>
      <c r="B15628">
        <v>15223</v>
      </c>
      <c r="C15628" s="593">
        <v>7.0000000000000007E-2</v>
      </c>
      <c r="D15628" t="s">
        <v>5140</v>
      </c>
      <c r="E15628">
        <v>0.06</v>
      </c>
      <c r="F15628">
        <v>0.01</v>
      </c>
      <c r="G15628">
        <v>0</v>
      </c>
      <c r="H15628">
        <v>0</v>
      </c>
      <c r="I15628">
        <v>0</v>
      </c>
    </row>
    <row r="15629" spans="1:9" x14ac:dyDescent="0.25">
      <c r="A15629" t="s">
        <v>729</v>
      </c>
      <c r="B15629">
        <v>15224</v>
      </c>
      <c r="C15629" s="593">
        <v>7.0000000000000007E-2</v>
      </c>
      <c r="D15629" t="s">
        <v>5140</v>
      </c>
      <c r="E15629">
        <v>0.06</v>
      </c>
      <c r="F15629">
        <v>0.01</v>
      </c>
      <c r="G15629">
        <v>0</v>
      </c>
      <c r="H15629">
        <v>0</v>
      </c>
      <c r="I15629">
        <v>0</v>
      </c>
    </row>
    <row r="15630" spans="1:9" x14ac:dyDescent="0.25">
      <c r="A15630" t="s">
        <v>729</v>
      </c>
      <c r="B15630">
        <v>15225</v>
      </c>
      <c r="C15630" s="593">
        <v>7.0000000000000007E-2</v>
      </c>
      <c r="D15630" t="s">
        <v>5140</v>
      </c>
      <c r="E15630">
        <v>0.06</v>
      </c>
      <c r="F15630">
        <v>0.01</v>
      </c>
      <c r="G15630">
        <v>0</v>
      </c>
      <c r="H15630">
        <v>0</v>
      </c>
      <c r="I15630">
        <v>0</v>
      </c>
    </row>
    <row r="15631" spans="1:9" x14ac:dyDescent="0.25">
      <c r="A15631" t="s">
        <v>729</v>
      </c>
      <c r="B15631">
        <v>15226</v>
      </c>
      <c r="C15631" s="593">
        <v>7.0000000000000007E-2</v>
      </c>
      <c r="D15631" t="s">
        <v>5140</v>
      </c>
      <c r="E15631">
        <v>0.06</v>
      </c>
      <c r="F15631">
        <v>0.01</v>
      </c>
      <c r="G15631">
        <v>0</v>
      </c>
      <c r="H15631">
        <v>0</v>
      </c>
      <c r="I15631">
        <v>0</v>
      </c>
    </row>
    <row r="15632" spans="1:9" x14ac:dyDescent="0.25">
      <c r="A15632" t="s">
        <v>729</v>
      </c>
      <c r="B15632">
        <v>15227</v>
      </c>
      <c r="C15632" s="593">
        <v>7.0000000000000007E-2</v>
      </c>
      <c r="D15632" t="s">
        <v>5140</v>
      </c>
      <c r="E15632">
        <v>0.06</v>
      </c>
      <c r="F15632">
        <v>0.01</v>
      </c>
      <c r="G15632">
        <v>0</v>
      </c>
      <c r="H15632">
        <v>0</v>
      </c>
      <c r="I15632">
        <v>0</v>
      </c>
    </row>
    <row r="15633" spans="1:9" x14ac:dyDescent="0.25">
      <c r="A15633" t="s">
        <v>729</v>
      </c>
      <c r="B15633">
        <v>15228</v>
      </c>
      <c r="C15633" s="593">
        <v>7.0000000000000007E-2</v>
      </c>
      <c r="D15633" t="s">
        <v>5140</v>
      </c>
      <c r="E15633">
        <v>0.06</v>
      </c>
      <c r="F15633">
        <v>0.01</v>
      </c>
      <c r="G15633">
        <v>0</v>
      </c>
      <c r="H15633">
        <v>0</v>
      </c>
      <c r="I15633">
        <v>0</v>
      </c>
    </row>
    <row r="15634" spans="1:9" x14ac:dyDescent="0.25">
      <c r="A15634" t="s">
        <v>729</v>
      </c>
      <c r="B15634">
        <v>15229</v>
      </c>
      <c r="C15634" s="593">
        <v>7.0000000000000007E-2</v>
      </c>
      <c r="D15634" t="s">
        <v>5140</v>
      </c>
      <c r="E15634">
        <v>0.06</v>
      </c>
      <c r="F15634">
        <v>0.01</v>
      </c>
      <c r="G15634">
        <v>0</v>
      </c>
      <c r="H15634">
        <v>0</v>
      </c>
      <c r="I15634">
        <v>0</v>
      </c>
    </row>
    <row r="15635" spans="1:9" x14ac:dyDescent="0.25">
      <c r="A15635" t="s">
        <v>729</v>
      </c>
      <c r="B15635">
        <v>15230</v>
      </c>
      <c r="C15635" s="593">
        <v>7.0000000000000007E-2</v>
      </c>
      <c r="D15635" t="s">
        <v>5140</v>
      </c>
      <c r="E15635">
        <v>0.06</v>
      </c>
      <c r="F15635">
        <v>0.01</v>
      </c>
      <c r="G15635">
        <v>0</v>
      </c>
      <c r="H15635">
        <v>0</v>
      </c>
      <c r="I15635">
        <v>0</v>
      </c>
    </row>
    <row r="15636" spans="1:9" x14ac:dyDescent="0.25">
      <c r="A15636" t="s">
        <v>729</v>
      </c>
      <c r="B15636">
        <v>15231</v>
      </c>
      <c r="C15636" s="593">
        <v>7.0000000000000007E-2</v>
      </c>
      <c r="D15636" t="s">
        <v>5140</v>
      </c>
      <c r="E15636">
        <v>0.06</v>
      </c>
      <c r="F15636">
        <v>0.01</v>
      </c>
      <c r="G15636">
        <v>0</v>
      </c>
      <c r="H15636">
        <v>0</v>
      </c>
      <c r="I15636">
        <v>0</v>
      </c>
    </row>
    <row r="15637" spans="1:9" x14ac:dyDescent="0.25">
      <c r="A15637" t="s">
        <v>729</v>
      </c>
      <c r="B15637">
        <v>15232</v>
      </c>
      <c r="C15637" s="593">
        <v>7.0000000000000007E-2</v>
      </c>
      <c r="D15637" t="s">
        <v>5140</v>
      </c>
      <c r="E15637">
        <v>0.06</v>
      </c>
      <c r="F15637">
        <v>0.01</v>
      </c>
      <c r="G15637">
        <v>0</v>
      </c>
      <c r="H15637">
        <v>0</v>
      </c>
      <c r="I15637">
        <v>0</v>
      </c>
    </row>
    <row r="15638" spans="1:9" x14ac:dyDescent="0.25">
      <c r="A15638" t="s">
        <v>729</v>
      </c>
      <c r="B15638">
        <v>15233</v>
      </c>
      <c r="C15638" s="593">
        <v>7.0000000000000007E-2</v>
      </c>
      <c r="D15638" t="s">
        <v>5140</v>
      </c>
      <c r="E15638">
        <v>0.06</v>
      </c>
      <c r="F15638">
        <v>0.01</v>
      </c>
      <c r="G15638">
        <v>0</v>
      </c>
      <c r="H15638">
        <v>0</v>
      </c>
      <c r="I15638">
        <v>0</v>
      </c>
    </row>
    <row r="15639" spans="1:9" x14ac:dyDescent="0.25">
      <c r="A15639" t="s">
        <v>729</v>
      </c>
      <c r="B15639">
        <v>15234</v>
      </c>
      <c r="C15639" s="593">
        <v>7.0000000000000007E-2</v>
      </c>
      <c r="D15639" t="s">
        <v>5140</v>
      </c>
      <c r="E15639">
        <v>0.06</v>
      </c>
      <c r="F15639">
        <v>0.01</v>
      </c>
      <c r="G15639">
        <v>0</v>
      </c>
      <c r="H15639">
        <v>0</v>
      </c>
      <c r="I15639">
        <v>0</v>
      </c>
    </row>
    <row r="15640" spans="1:9" x14ac:dyDescent="0.25">
      <c r="A15640" t="s">
        <v>729</v>
      </c>
      <c r="B15640">
        <v>15235</v>
      </c>
      <c r="C15640" s="593">
        <v>7.0000000000000007E-2</v>
      </c>
      <c r="D15640" t="s">
        <v>5140</v>
      </c>
      <c r="E15640">
        <v>0.06</v>
      </c>
      <c r="F15640">
        <v>0.01</v>
      </c>
      <c r="G15640">
        <v>0</v>
      </c>
      <c r="H15640">
        <v>0</v>
      </c>
      <c r="I15640">
        <v>0</v>
      </c>
    </row>
    <row r="15641" spans="1:9" x14ac:dyDescent="0.25">
      <c r="A15641" t="s">
        <v>729</v>
      </c>
      <c r="B15641">
        <v>15236</v>
      </c>
      <c r="C15641" s="593">
        <v>7.0000000000000007E-2</v>
      </c>
      <c r="D15641" t="s">
        <v>5140</v>
      </c>
      <c r="E15641">
        <v>0.06</v>
      </c>
      <c r="F15641">
        <v>0.01</v>
      </c>
      <c r="G15641">
        <v>0</v>
      </c>
      <c r="H15641">
        <v>0</v>
      </c>
      <c r="I15641">
        <v>0</v>
      </c>
    </row>
    <row r="15642" spans="1:9" x14ac:dyDescent="0.25">
      <c r="A15642" t="s">
        <v>729</v>
      </c>
      <c r="B15642">
        <v>15237</v>
      </c>
      <c r="C15642" s="593">
        <v>7.0000000000000007E-2</v>
      </c>
      <c r="D15642" t="s">
        <v>5140</v>
      </c>
      <c r="E15642">
        <v>0.06</v>
      </c>
      <c r="F15642">
        <v>0.01</v>
      </c>
      <c r="G15642">
        <v>0</v>
      </c>
      <c r="H15642">
        <v>0</v>
      </c>
      <c r="I15642">
        <v>0</v>
      </c>
    </row>
    <row r="15643" spans="1:9" x14ac:dyDescent="0.25">
      <c r="A15643" t="s">
        <v>729</v>
      </c>
      <c r="B15643">
        <v>15238</v>
      </c>
      <c r="C15643" s="593">
        <v>7.0000000000000007E-2</v>
      </c>
      <c r="D15643" t="s">
        <v>5140</v>
      </c>
      <c r="E15643">
        <v>0.06</v>
      </c>
      <c r="F15643">
        <v>0.01</v>
      </c>
      <c r="G15643">
        <v>0</v>
      </c>
      <c r="H15643">
        <v>0</v>
      </c>
      <c r="I15643">
        <v>0</v>
      </c>
    </row>
    <row r="15644" spans="1:9" x14ac:dyDescent="0.25">
      <c r="A15644" t="s">
        <v>729</v>
      </c>
      <c r="B15644">
        <v>15239</v>
      </c>
      <c r="C15644" s="593">
        <v>7.0000000000000007E-2</v>
      </c>
      <c r="D15644" t="s">
        <v>4984</v>
      </c>
      <c r="E15644">
        <v>0.06</v>
      </c>
      <c r="F15644">
        <v>0.01</v>
      </c>
      <c r="G15644">
        <v>0</v>
      </c>
      <c r="H15644">
        <v>0</v>
      </c>
      <c r="I15644">
        <v>0</v>
      </c>
    </row>
    <row r="15645" spans="1:9" x14ac:dyDescent="0.25">
      <c r="A15645" t="s">
        <v>729</v>
      </c>
      <c r="B15645">
        <v>15240</v>
      </c>
      <c r="C15645" s="593">
        <v>7.0000000000000007E-2</v>
      </c>
      <c r="D15645" t="s">
        <v>5140</v>
      </c>
      <c r="E15645">
        <v>0.06</v>
      </c>
      <c r="F15645">
        <v>0.01</v>
      </c>
      <c r="G15645">
        <v>0</v>
      </c>
      <c r="H15645">
        <v>0</v>
      </c>
      <c r="I15645">
        <v>0</v>
      </c>
    </row>
    <row r="15646" spans="1:9" x14ac:dyDescent="0.25">
      <c r="A15646" t="s">
        <v>729</v>
      </c>
      <c r="B15646">
        <v>15241</v>
      </c>
      <c r="C15646" s="593">
        <v>7.0000000000000007E-2</v>
      </c>
      <c r="D15646" t="s">
        <v>5140</v>
      </c>
      <c r="E15646">
        <v>0.06</v>
      </c>
      <c r="F15646">
        <v>0.01</v>
      </c>
      <c r="G15646">
        <v>0</v>
      </c>
      <c r="H15646">
        <v>0</v>
      </c>
      <c r="I15646">
        <v>0</v>
      </c>
    </row>
    <row r="15647" spans="1:9" x14ac:dyDescent="0.25">
      <c r="A15647" t="s">
        <v>729</v>
      </c>
      <c r="B15647">
        <v>15242</v>
      </c>
      <c r="C15647" s="593">
        <v>7.0000000000000007E-2</v>
      </c>
      <c r="D15647" t="s">
        <v>5140</v>
      </c>
      <c r="E15647">
        <v>0.06</v>
      </c>
      <c r="F15647">
        <v>0.01</v>
      </c>
      <c r="G15647">
        <v>0</v>
      </c>
      <c r="H15647">
        <v>0</v>
      </c>
      <c r="I15647">
        <v>0</v>
      </c>
    </row>
    <row r="15648" spans="1:9" x14ac:dyDescent="0.25">
      <c r="A15648" t="s">
        <v>729</v>
      </c>
      <c r="B15648">
        <v>15243</v>
      </c>
      <c r="C15648" s="593">
        <v>7.0000000000000007E-2</v>
      </c>
      <c r="D15648" t="s">
        <v>5140</v>
      </c>
      <c r="E15648">
        <v>0.06</v>
      </c>
      <c r="F15648">
        <v>0.01</v>
      </c>
      <c r="G15648">
        <v>0</v>
      </c>
      <c r="H15648">
        <v>0</v>
      </c>
      <c r="I15648">
        <v>0</v>
      </c>
    </row>
    <row r="15649" spans="1:9" x14ac:dyDescent="0.25">
      <c r="A15649" t="s">
        <v>729</v>
      </c>
      <c r="B15649">
        <v>15244</v>
      </c>
      <c r="C15649" s="593">
        <v>7.0000000000000007E-2</v>
      </c>
      <c r="D15649" t="s">
        <v>5140</v>
      </c>
      <c r="E15649">
        <v>0.06</v>
      </c>
      <c r="F15649">
        <v>0.01</v>
      </c>
      <c r="G15649">
        <v>0</v>
      </c>
      <c r="H15649">
        <v>0</v>
      </c>
      <c r="I15649">
        <v>0</v>
      </c>
    </row>
    <row r="15650" spans="1:9" x14ac:dyDescent="0.25">
      <c r="A15650" t="s">
        <v>729</v>
      </c>
      <c r="B15650">
        <v>15250</v>
      </c>
      <c r="C15650" s="593">
        <v>7.0000000000000007E-2</v>
      </c>
      <c r="D15650" t="s">
        <v>5140</v>
      </c>
      <c r="E15650">
        <v>0.06</v>
      </c>
      <c r="F15650">
        <v>0.01</v>
      </c>
      <c r="G15650">
        <v>0</v>
      </c>
      <c r="H15650">
        <v>0</v>
      </c>
      <c r="I15650">
        <v>0</v>
      </c>
    </row>
    <row r="15651" spans="1:9" x14ac:dyDescent="0.25">
      <c r="A15651" t="s">
        <v>729</v>
      </c>
      <c r="B15651">
        <v>15251</v>
      </c>
      <c r="C15651" s="593">
        <v>7.0000000000000007E-2</v>
      </c>
      <c r="D15651" t="s">
        <v>5140</v>
      </c>
      <c r="E15651">
        <v>0.06</v>
      </c>
      <c r="F15651">
        <v>0.01</v>
      </c>
      <c r="G15651">
        <v>0</v>
      </c>
      <c r="H15651">
        <v>0</v>
      </c>
      <c r="I15651">
        <v>0</v>
      </c>
    </row>
    <row r="15652" spans="1:9" x14ac:dyDescent="0.25">
      <c r="A15652" t="s">
        <v>729</v>
      </c>
      <c r="B15652">
        <v>15252</v>
      </c>
      <c r="C15652" s="593">
        <v>7.0000000000000007E-2</v>
      </c>
      <c r="D15652" t="s">
        <v>5140</v>
      </c>
      <c r="E15652">
        <v>0.06</v>
      </c>
      <c r="F15652">
        <v>0.01</v>
      </c>
      <c r="G15652">
        <v>0</v>
      </c>
      <c r="H15652">
        <v>0</v>
      </c>
      <c r="I15652">
        <v>0</v>
      </c>
    </row>
    <row r="15653" spans="1:9" x14ac:dyDescent="0.25">
      <c r="A15653" t="s">
        <v>729</v>
      </c>
      <c r="B15653">
        <v>15253</v>
      </c>
      <c r="C15653" s="593">
        <v>7.0000000000000007E-2</v>
      </c>
      <c r="D15653" t="s">
        <v>5140</v>
      </c>
      <c r="E15653">
        <v>0.06</v>
      </c>
      <c r="F15653">
        <v>0.01</v>
      </c>
      <c r="G15653">
        <v>0</v>
      </c>
      <c r="H15653">
        <v>0</v>
      </c>
      <c r="I15653">
        <v>0</v>
      </c>
    </row>
    <row r="15654" spans="1:9" x14ac:dyDescent="0.25">
      <c r="A15654" t="s">
        <v>729</v>
      </c>
      <c r="B15654">
        <v>15254</v>
      </c>
      <c r="C15654" s="593">
        <v>7.0000000000000007E-2</v>
      </c>
      <c r="D15654" t="s">
        <v>5140</v>
      </c>
      <c r="E15654">
        <v>0.06</v>
      </c>
      <c r="F15654">
        <v>0.01</v>
      </c>
      <c r="G15654">
        <v>0</v>
      </c>
      <c r="H15654">
        <v>0</v>
      </c>
      <c r="I15654">
        <v>0</v>
      </c>
    </row>
    <row r="15655" spans="1:9" x14ac:dyDescent="0.25">
      <c r="A15655" t="s">
        <v>729</v>
      </c>
      <c r="B15655">
        <v>15255</v>
      </c>
      <c r="C15655" s="593">
        <v>7.0000000000000007E-2</v>
      </c>
      <c r="D15655" t="s">
        <v>5140</v>
      </c>
      <c r="E15655">
        <v>0.06</v>
      </c>
      <c r="F15655">
        <v>0.01</v>
      </c>
      <c r="G15655">
        <v>0</v>
      </c>
      <c r="H15655">
        <v>0</v>
      </c>
      <c r="I15655">
        <v>0</v>
      </c>
    </row>
    <row r="15656" spans="1:9" x14ac:dyDescent="0.25">
      <c r="A15656" t="s">
        <v>729</v>
      </c>
      <c r="B15656">
        <v>15257</v>
      </c>
      <c r="C15656" s="593">
        <v>7.0000000000000007E-2</v>
      </c>
      <c r="D15656" t="s">
        <v>5140</v>
      </c>
      <c r="E15656">
        <v>0.06</v>
      </c>
      <c r="F15656">
        <v>0.01</v>
      </c>
      <c r="G15656">
        <v>0</v>
      </c>
      <c r="H15656">
        <v>0</v>
      </c>
      <c r="I15656">
        <v>0</v>
      </c>
    </row>
    <row r="15657" spans="1:9" x14ac:dyDescent="0.25">
      <c r="A15657" t="s">
        <v>729</v>
      </c>
      <c r="B15657">
        <v>15258</v>
      </c>
      <c r="C15657" s="593">
        <v>7.0000000000000007E-2</v>
      </c>
      <c r="D15657" t="s">
        <v>5140</v>
      </c>
      <c r="E15657">
        <v>0.06</v>
      </c>
      <c r="F15657">
        <v>0.01</v>
      </c>
      <c r="G15657">
        <v>0</v>
      </c>
      <c r="H15657">
        <v>0</v>
      </c>
      <c r="I15657">
        <v>0</v>
      </c>
    </row>
    <row r="15658" spans="1:9" x14ac:dyDescent="0.25">
      <c r="A15658" t="s">
        <v>729</v>
      </c>
      <c r="B15658">
        <v>15259</v>
      </c>
      <c r="C15658" s="593">
        <v>7.0000000000000007E-2</v>
      </c>
      <c r="D15658" t="s">
        <v>5140</v>
      </c>
      <c r="E15658">
        <v>0.06</v>
      </c>
      <c r="F15658">
        <v>0.01</v>
      </c>
      <c r="G15658">
        <v>0</v>
      </c>
      <c r="H15658">
        <v>0</v>
      </c>
      <c r="I15658">
        <v>0</v>
      </c>
    </row>
    <row r="15659" spans="1:9" x14ac:dyDescent="0.25">
      <c r="A15659" t="s">
        <v>729</v>
      </c>
      <c r="B15659">
        <v>15260</v>
      </c>
      <c r="C15659" s="593">
        <v>7.0000000000000007E-2</v>
      </c>
      <c r="D15659" t="s">
        <v>5140</v>
      </c>
      <c r="E15659">
        <v>0.06</v>
      </c>
      <c r="F15659">
        <v>0.01</v>
      </c>
      <c r="G15659">
        <v>0</v>
      </c>
      <c r="H15659">
        <v>0</v>
      </c>
      <c r="I15659">
        <v>0</v>
      </c>
    </row>
    <row r="15660" spans="1:9" x14ac:dyDescent="0.25">
      <c r="A15660" t="s">
        <v>729</v>
      </c>
      <c r="B15660">
        <v>15261</v>
      </c>
      <c r="C15660" s="593">
        <v>7.0000000000000007E-2</v>
      </c>
      <c r="D15660" t="s">
        <v>5140</v>
      </c>
      <c r="E15660">
        <v>0.06</v>
      </c>
      <c r="F15660">
        <v>0.01</v>
      </c>
      <c r="G15660">
        <v>0</v>
      </c>
      <c r="H15660">
        <v>0</v>
      </c>
      <c r="I15660">
        <v>0</v>
      </c>
    </row>
    <row r="15661" spans="1:9" x14ac:dyDescent="0.25">
      <c r="A15661" t="s">
        <v>729</v>
      </c>
      <c r="B15661">
        <v>15262</v>
      </c>
      <c r="C15661" s="593">
        <v>7.0000000000000007E-2</v>
      </c>
      <c r="D15661" t="s">
        <v>5140</v>
      </c>
      <c r="E15661">
        <v>0.06</v>
      </c>
      <c r="F15661">
        <v>0.01</v>
      </c>
      <c r="G15661">
        <v>0</v>
      </c>
      <c r="H15661">
        <v>0</v>
      </c>
      <c r="I15661">
        <v>0</v>
      </c>
    </row>
    <row r="15662" spans="1:9" x14ac:dyDescent="0.25">
      <c r="A15662" t="s">
        <v>729</v>
      </c>
      <c r="B15662">
        <v>15264</v>
      </c>
      <c r="C15662" s="593">
        <v>7.0000000000000007E-2</v>
      </c>
      <c r="D15662" t="s">
        <v>5140</v>
      </c>
      <c r="E15662">
        <v>0.06</v>
      </c>
      <c r="F15662">
        <v>0.01</v>
      </c>
      <c r="G15662">
        <v>0</v>
      </c>
      <c r="H15662">
        <v>0</v>
      </c>
      <c r="I15662">
        <v>0</v>
      </c>
    </row>
    <row r="15663" spans="1:9" x14ac:dyDescent="0.25">
      <c r="A15663" t="s">
        <v>729</v>
      </c>
      <c r="B15663">
        <v>15265</v>
      </c>
      <c r="C15663" s="593">
        <v>7.0000000000000007E-2</v>
      </c>
      <c r="D15663" t="s">
        <v>5140</v>
      </c>
      <c r="E15663">
        <v>0.06</v>
      </c>
      <c r="F15663">
        <v>0.01</v>
      </c>
      <c r="G15663">
        <v>0</v>
      </c>
      <c r="H15663">
        <v>0</v>
      </c>
      <c r="I15663">
        <v>0</v>
      </c>
    </row>
    <row r="15664" spans="1:9" x14ac:dyDescent="0.25">
      <c r="A15664" t="s">
        <v>729</v>
      </c>
      <c r="B15664">
        <v>15267</v>
      </c>
      <c r="C15664" s="593">
        <v>7.0000000000000007E-2</v>
      </c>
      <c r="D15664" t="s">
        <v>5140</v>
      </c>
      <c r="E15664">
        <v>0.06</v>
      </c>
      <c r="F15664">
        <v>0.01</v>
      </c>
      <c r="G15664">
        <v>0</v>
      </c>
      <c r="H15664">
        <v>0</v>
      </c>
      <c r="I15664">
        <v>0</v>
      </c>
    </row>
    <row r="15665" spans="1:9" x14ac:dyDescent="0.25">
      <c r="A15665" t="s">
        <v>729</v>
      </c>
      <c r="B15665">
        <v>15268</v>
      </c>
      <c r="C15665" s="593">
        <v>7.0000000000000007E-2</v>
      </c>
      <c r="D15665" t="s">
        <v>5140</v>
      </c>
      <c r="E15665">
        <v>0.06</v>
      </c>
      <c r="F15665">
        <v>0.01</v>
      </c>
      <c r="G15665">
        <v>0</v>
      </c>
      <c r="H15665">
        <v>0</v>
      </c>
      <c r="I15665">
        <v>0</v>
      </c>
    </row>
    <row r="15666" spans="1:9" x14ac:dyDescent="0.25">
      <c r="A15666" t="s">
        <v>729</v>
      </c>
      <c r="B15666">
        <v>15270</v>
      </c>
      <c r="C15666" s="593">
        <v>7.0000000000000007E-2</v>
      </c>
      <c r="D15666" t="s">
        <v>5140</v>
      </c>
      <c r="E15666">
        <v>0.06</v>
      </c>
      <c r="F15666">
        <v>0.01</v>
      </c>
      <c r="G15666">
        <v>0</v>
      </c>
      <c r="H15666">
        <v>0</v>
      </c>
      <c r="I15666">
        <v>0</v>
      </c>
    </row>
    <row r="15667" spans="1:9" x14ac:dyDescent="0.25">
      <c r="A15667" t="s">
        <v>729</v>
      </c>
      <c r="B15667">
        <v>15272</v>
      </c>
      <c r="C15667" s="593">
        <v>7.0000000000000007E-2</v>
      </c>
      <c r="D15667" t="s">
        <v>5140</v>
      </c>
      <c r="E15667">
        <v>0.06</v>
      </c>
      <c r="F15667">
        <v>0.01</v>
      </c>
      <c r="G15667">
        <v>0</v>
      </c>
      <c r="H15667">
        <v>0</v>
      </c>
      <c r="I15667">
        <v>0</v>
      </c>
    </row>
    <row r="15668" spans="1:9" x14ac:dyDescent="0.25">
      <c r="A15668" t="s">
        <v>729</v>
      </c>
      <c r="B15668">
        <v>15274</v>
      </c>
      <c r="C15668" s="593">
        <v>7.0000000000000007E-2</v>
      </c>
      <c r="D15668" t="s">
        <v>5140</v>
      </c>
      <c r="E15668">
        <v>0.06</v>
      </c>
      <c r="F15668">
        <v>0.01</v>
      </c>
      <c r="G15668">
        <v>0</v>
      </c>
      <c r="H15668">
        <v>0</v>
      </c>
      <c r="I15668">
        <v>0</v>
      </c>
    </row>
    <row r="15669" spans="1:9" x14ac:dyDescent="0.25">
      <c r="A15669" t="s">
        <v>729</v>
      </c>
      <c r="B15669">
        <v>15275</v>
      </c>
      <c r="C15669" s="593">
        <v>7.0000000000000007E-2</v>
      </c>
      <c r="D15669" t="s">
        <v>5140</v>
      </c>
      <c r="E15669">
        <v>0.06</v>
      </c>
      <c r="F15669">
        <v>0.01</v>
      </c>
      <c r="G15669">
        <v>0</v>
      </c>
      <c r="H15669">
        <v>0</v>
      </c>
      <c r="I15669">
        <v>0</v>
      </c>
    </row>
    <row r="15670" spans="1:9" x14ac:dyDescent="0.25">
      <c r="A15670" t="s">
        <v>729</v>
      </c>
      <c r="B15670">
        <v>15276</v>
      </c>
      <c r="C15670" s="593">
        <v>7.0000000000000007E-2</v>
      </c>
      <c r="D15670" t="s">
        <v>5140</v>
      </c>
      <c r="E15670">
        <v>0.06</v>
      </c>
      <c r="F15670">
        <v>0.01</v>
      </c>
      <c r="G15670">
        <v>0</v>
      </c>
      <c r="H15670">
        <v>0</v>
      </c>
      <c r="I15670">
        <v>0</v>
      </c>
    </row>
    <row r="15671" spans="1:9" x14ac:dyDescent="0.25">
      <c r="A15671" t="s">
        <v>729</v>
      </c>
      <c r="B15671">
        <v>15277</v>
      </c>
      <c r="C15671" s="593">
        <v>7.0000000000000007E-2</v>
      </c>
      <c r="D15671" t="s">
        <v>5140</v>
      </c>
      <c r="E15671">
        <v>0.06</v>
      </c>
      <c r="F15671">
        <v>0.01</v>
      </c>
      <c r="G15671">
        <v>0</v>
      </c>
      <c r="H15671">
        <v>0</v>
      </c>
      <c r="I15671">
        <v>0</v>
      </c>
    </row>
    <row r="15672" spans="1:9" x14ac:dyDescent="0.25">
      <c r="A15672" t="s">
        <v>729</v>
      </c>
      <c r="B15672">
        <v>15278</v>
      </c>
      <c r="C15672" s="593">
        <v>7.0000000000000007E-2</v>
      </c>
      <c r="D15672" t="s">
        <v>5140</v>
      </c>
      <c r="E15672">
        <v>0.06</v>
      </c>
      <c r="F15672">
        <v>0.01</v>
      </c>
      <c r="G15672">
        <v>0</v>
      </c>
      <c r="H15672">
        <v>0</v>
      </c>
      <c r="I15672">
        <v>0</v>
      </c>
    </row>
    <row r="15673" spans="1:9" x14ac:dyDescent="0.25">
      <c r="A15673" t="s">
        <v>729</v>
      </c>
      <c r="B15673">
        <v>15279</v>
      </c>
      <c r="C15673" s="593">
        <v>7.0000000000000007E-2</v>
      </c>
      <c r="D15673" t="s">
        <v>5140</v>
      </c>
      <c r="E15673">
        <v>0.06</v>
      </c>
      <c r="F15673">
        <v>0.01</v>
      </c>
      <c r="G15673">
        <v>0</v>
      </c>
      <c r="H15673">
        <v>0</v>
      </c>
      <c r="I15673">
        <v>0</v>
      </c>
    </row>
    <row r="15674" spans="1:9" x14ac:dyDescent="0.25">
      <c r="A15674" t="s">
        <v>729</v>
      </c>
      <c r="B15674">
        <v>15281</v>
      </c>
      <c r="C15674" s="593">
        <v>7.0000000000000007E-2</v>
      </c>
      <c r="D15674" t="s">
        <v>5140</v>
      </c>
      <c r="E15674">
        <v>0.06</v>
      </c>
      <c r="F15674">
        <v>0.01</v>
      </c>
      <c r="G15674">
        <v>0</v>
      </c>
      <c r="H15674">
        <v>0</v>
      </c>
      <c r="I15674">
        <v>0</v>
      </c>
    </row>
    <row r="15675" spans="1:9" x14ac:dyDescent="0.25">
      <c r="A15675" t="s">
        <v>729</v>
      </c>
      <c r="B15675">
        <v>15282</v>
      </c>
      <c r="C15675" s="593">
        <v>7.0000000000000007E-2</v>
      </c>
      <c r="D15675" t="s">
        <v>5140</v>
      </c>
      <c r="E15675">
        <v>0.06</v>
      </c>
      <c r="F15675">
        <v>0.01</v>
      </c>
      <c r="G15675">
        <v>0</v>
      </c>
      <c r="H15675">
        <v>0</v>
      </c>
      <c r="I15675">
        <v>0</v>
      </c>
    </row>
    <row r="15676" spans="1:9" x14ac:dyDescent="0.25">
      <c r="A15676" t="s">
        <v>729</v>
      </c>
      <c r="B15676">
        <v>15283</v>
      </c>
      <c r="C15676" s="593">
        <v>7.0000000000000007E-2</v>
      </c>
      <c r="D15676" t="s">
        <v>5140</v>
      </c>
      <c r="E15676">
        <v>0.06</v>
      </c>
      <c r="F15676">
        <v>0.01</v>
      </c>
      <c r="G15676">
        <v>0</v>
      </c>
      <c r="H15676">
        <v>0</v>
      </c>
      <c r="I15676">
        <v>0</v>
      </c>
    </row>
    <row r="15677" spans="1:9" x14ac:dyDescent="0.25">
      <c r="A15677" t="s">
        <v>729</v>
      </c>
      <c r="B15677">
        <v>15286</v>
      </c>
      <c r="C15677" s="593">
        <v>7.0000000000000007E-2</v>
      </c>
      <c r="D15677" t="s">
        <v>5140</v>
      </c>
      <c r="E15677">
        <v>0.06</v>
      </c>
      <c r="F15677">
        <v>0.01</v>
      </c>
      <c r="G15677">
        <v>0</v>
      </c>
      <c r="H15677">
        <v>0</v>
      </c>
      <c r="I15677">
        <v>0</v>
      </c>
    </row>
    <row r="15678" spans="1:9" x14ac:dyDescent="0.25">
      <c r="A15678" t="s">
        <v>729</v>
      </c>
      <c r="B15678">
        <v>15289</v>
      </c>
      <c r="C15678" s="593">
        <v>7.0000000000000007E-2</v>
      </c>
      <c r="D15678" t="s">
        <v>5140</v>
      </c>
      <c r="E15678">
        <v>0.06</v>
      </c>
      <c r="F15678">
        <v>0.01</v>
      </c>
      <c r="G15678">
        <v>0</v>
      </c>
      <c r="H15678">
        <v>0</v>
      </c>
      <c r="I15678">
        <v>0</v>
      </c>
    </row>
    <row r="15679" spans="1:9" x14ac:dyDescent="0.25">
      <c r="A15679" t="s">
        <v>729</v>
      </c>
      <c r="B15679">
        <v>15290</v>
      </c>
      <c r="C15679" s="593">
        <v>7.0000000000000007E-2</v>
      </c>
      <c r="D15679" t="s">
        <v>5140</v>
      </c>
      <c r="E15679">
        <v>0.06</v>
      </c>
      <c r="F15679">
        <v>0.01</v>
      </c>
      <c r="G15679">
        <v>0</v>
      </c>
      <c r="H15679">
        <v>0</v>
      </c>
      <c r="I15679">
        <v>0</v>
      </c>
    </row>
    <row r="15680" spans="1:9" x14ac:dyDescent="0.25">
      <c r="A15680" t="s">
        <v>729</v>
      </c>
      <c r="B15680">
        <v>15295</v>
      </c>
      <c r="C15680" s="593">
        <v>7.0000000000000007E-2</v>
      </c>
      <c r="D15680" t="s">
        <v>5140</v>
      </c>
      <c r="E15680">
        <v>0.06</v>
      </c>
      <c r="F15680">
        <v>0.01</v>
      </c>
      <c r="G15680">
        <v>0</v>
      </c>
      <c r="H15680">
        <v>0</v>
      </c>
      <c r="I15680">
        <v>0</v>
      </c>
    </row>
    <row r="15681" spans="1:9" x14ac:dyDescent="0.25">
      <c r="A15681" t="s">
        <v>729</v>
      </c>
      <c r="B15681">
        <v>15301</v>
      </c>
      <c r="C15681" s="593">
        <v>0.06</v>
      </c>
      <c r="D15681" t="s">
        <v>1251</v>
      </c>
      <c r="E15681">
        <v>0.06</v>
      </c>
      <c r="F15681">
        <v>0</v>
      </c>
      <c r="G15681">
        <v>0</v>
      </c>
      <c r="H15681">
        <v>0</v>
      </c>
      <c r="I15681">
        <v>0</v>
      </c>
    </row>
    <row r="15682" spans="1:9" x14ac:dyDescent="0.25">
      <c r="A15682" t="s">
        <v>729</v>
      </c>
      <c r="B15682">
        <v>15310</v>
      </c>
      <c r="C15682" s="593">
        <v>0.06</v>
      </c>
      <c r="D15682" t="s">
        <v>1411</v>
      </c>
      <c r="E15682">
        <v>0.06</v>
      </c>
      <c r="F15682">
        <v>0</v>
      </c>
      <c r="G15682">
        <v>0</v>
      </c>
      <c r="H15682">
        <v>0</v>
      </c>
      <c r="I15682">
        <v>0</v>
      </c>
    </row>
    <row r="15683" spans="1:9" x14ac:dyDescent="0.25">
      <c r="A15683" t="s">
        <v>729</v>
      </c>
      <c r="B15683">
        <v>15311</v>
      </c>
      <c r="C15683" s="593">
        <v>0.06</v>
      </c>
      <c r="D15683" t="s">
        <v>1251</v>
      </c>
      <c r="E15683">
        <v>0.06</v>
      </c>
      <c r="F15683">
        <v>0</v>
      </c>
      <c r="G15683">
        <v>0</v>
      </c>
      <c r="H15683">
        <v>0</v>
      </c>
      <c r="I15683">
        <v>0</v>
      </c>
    </row>
    <row r="15684" spans="1:9" x14ac:dyDescent="0.25">
      <c r="A15684" t="s">
        <v>729</v>
      </c>
      <c r="B15684">
        <v>15312</v>
      </c>
      <c r="C15684" s="593">
        <v>0.06</v>
      </c>
      <c r="D15684" t="s">
        <v>1251</v>
      </c>
      <c r="E15684">
        <v>0.06</v>
      </c>
      <c r="F15684">
        <v>0</v>
      </c>
      <c r="G15684">
        <v>0</v>
      </c>
      <c r="H15684">
        <v>0</v>
      </c>
      <c r="I15684">
        <v>0</v>
      </c>
    </row>
    <row r="15685" spans="1:9" x14ac:dyDescent="0.25">
      <c r="A15685" t="s">
        <v>729</v>
      </c>
      <c r="B15685">
        <v>15313</v>
      </c>
      <c r="C15685" s="593">
        <v>0.06</v>
      </c>
      <c r="D15685" t="s">
        <v>1251</v>
      </c>
      <c r="E15685">
        <v>0.06</v>
      </c>
      <c r="F15685">
        <v>0</v>
      </c>
      <c r="G15685">
        <v>0</v>
      </c>
      <c r="H15685">
        <v>0</v>
      </c>
      <c r="I15685">
        <v>0</v>
      </c>
    </row>
    <row r="15686" spans="1:9" x14ac:dyDescent="0.25">
      <c r="A15686" t="s">
        <v>729</v>
      </c>
      <c r="B15686">
        <v>15314</v>
      </c>
      <c r="C15686" s="593">
        <v>0.06</v>
      </c>
      <c r="D15686" t="s">
        <v>1251</v>
      </c>
      <c r="E15686">
        <v>0.06</v>
      </c>
      <c r="F15686">
        <v>0</v>
      </c>
      <c r="G15686">
        <v>0</v>
      </c>
      <c r="H15686">
        <v>0</v>
      </c>
      <c r="I15686">
        <v>0</v>
      </c>
    </row>
    <row r="15687" spans="1:9" x14ac:dyDescent="0.25">
      <c r="A15687" t="s">
        <v>729</v>
      </c>
      <c r="B15687">
        <v>15315</v>
      </c>
      <c r="C15687" s="593">
        <v>0.06</v>
      </c>
      <c r="D15687" t="s">
        <v>1411</v>
      </c>
      <c r="E15687">
        <v>0.06</v>
      </c>
      <c r="F15687">
        <v>0</v>
      </c>
      <c r="G15687">
        <v>0</v>
      </c>
      <c r="H15687">
        <v>0</v>
      </c>
      <c r="I15687">
        <v>0</v>
      </c>
    </row>
    <row r="15688" spans="1:9" x14ac:dyDescent="0.25">
      <c r="A15688" t="s">
        <v>729</v>
      </c>
      <c r="B15688">
        <v>15316</v>
      </c>
      <c r="C15688" s="593">
        <v>0.06</v>
      </c>
      <c r="D15688" t="s">
        <v>1411</v>
      </c>
      <c r="E15688">
        <v>0.06</v>
      </c>
      <c r="F15688">
        <v>0</v>
      </c>
      <c r="G15688">
        <v>0</v>
      </c>
      <c r="H15688">
        <v>0</v>
      </c>
      <c r="I15688">
        <v>0</v>
      </c>
    </row>
    <row r="15689" spans="1:9" x14ac:dyDescent="0.25">
      <c r="A15689" t="s">
        <v>729</v>
      </c>
      <c r="B15689">
        <v>15317</v>
      </c>
      <c r="C15689" s="593">
        <v>7.0000000000000007E-2</v>
      </c>
      <c r="D15689" t="s">
        <v>5140</v>
      </c>
      <c r="E15689">
        <v>0.06</v>
      </c>
      <c r="F15689">
        <v>0.01</v>
      </c>
      <c r="G15689">
        <v>0</v>
      </c>
      <c r="H15689">
        <v>0</v>
      </c>
      <c r="I15689">
        <v>0</v>
      </c>
    </row>
    <row r="15690" spans="1:9" x14ac:dyDescent="0.25">
      <c r="A15690" t="s">
        <v>729</v>
      </c>
      <c r="B15690">
        <v>15320</v>
      </c>
      <c r="C15690" s="593">
        <v>0.06</v>
      </c>
      <c r="D15690" t="s">
        <v>1411</v>
      </c>
      <c r="E15690">
        <v>0.06</v>
      </c>
      <c r="F15690">
        <v>0</v>
      </c>
      <c r="G15690">
        <v>0</v>
      </c>
      <c r="H15690">
        <v>0</v>
      </c>
      <c r="I15690">
        <v>0</v>
      </c>
    </row>
    <row r="15691" spans="1:9" x14ac:dyDescent="0.25">
      <c r="A15691" t="s">
        <v>729</v>
      </c>
      <c r="B15691">
        <v>15321</v>
      </c>
      <c r="C15691" s="593">
        <v>7.0000000000000007E-2</v>
      </c>
      <c r="D15691" t="s">
        <v>5140</v>
      </c>
      <c r="E15691">
        <v>0.06</v>
      </c>
      <c r="F15691">
        <v>0.01</v>
      </c>
      <c r="G15691">
        <v>0</v>
      </c>
      <c r="H15691">
        <v>0</v>
      </c>
      <c r="I15691">
        <v>0</v>
      </c>
    </row>
    <row r="15692" spans="1:9" x14ac:dyDescent="0.25">
      <c r="A15692" t="s">
        <v>729</v>
      </c>
      <c r="B15692">
        <v>15322</v>
      </c>
      <c r="C15692" s="593">
        <v>0.06</v>
      </c>
      <c r="D15692" t="s">
        <v>1411</v>
      </c>
      <c r="E15692">
        <v>0.06</v>
      </c>
      <c r="F15692">
        <v>0</v>
      </c>
      <c r="G15692">
        <v>0</v>
      </c>
      <c r="H15692">
        <v>0</v>
      </c>
      <c r="I15692">
        <v>0</v>
      </c>
    </row>
    <row r="15693" spans="1:9" x14ac:dyDescent="0.25">
      <c r="A15693" t="s">
        <v>729</v>
      </c>
      <c r="B15693">
        <v>15323</v>
      </c>
      <c r="C15693" s="593">
        <v>0.06</v>
      </c>
      <c r="D15693" t="s">
        <v>1251</v>
      </c>
      <c r="E15693">
        <v>0.06</v>
      </c>
      <c r="F15693">
        <v>0</v>
      </c>
      <c r="G15693">
        <v>0</v>
      </c>
      <c r="H15693">
        <v>0</v>
      </c>
      <c r="I15693">
        <v>0</v>
      </c>
    </row>
    <row r="15694" spans="1:9" x14ac:dyDescent="0.25">
      <c r="A15694" t="s">
        <v>729</v>
      </c>
      <c r="B15694">
        <v>15324</v>
      </c>
      <c r="C15694" s="593">
        <v>0.06</v>
      </c>
      <c r="D15694" t="s">
        <v>1251</v>
      </c>
      <c r="E15694">
        <v>0.06</v>
      </c>
      <c r="F15694">
        <v>0</v>
      </c>
      <c r="G15694">
        <v>0</v>
      </c>
      <c r="H15694">
        <v>0</v>
      </c>
      <c r="I15694">
        <v>0</v>
      </c>
    </row>
    <row r="15695" spans="1:9" x14ac:dyDescent="0.25">
      <c r="A15695" t="s">
        <v>729</v>
      </c>
      <c r="B15695">
        <v>15325</v>
      </c>
      <c r="C15695" s="593">
        <v>0.06</v>
      </c>
      <c r="D15695" t="s">
        <v>1411</v>
      </c>
      <c r="E15695">
        <v>0.06</v>
      </c>
      <c r="F15695">
        <v>0</v>
      </c>
      <c r="G15695">
        <v>0</v>
      </c>
      <c r="H15695">
        <v>0</v>
      </c>
      <c r="I15695">
        <v>0</v>
      </c>
    </row>
    <row r="15696" spans="1:9" x14ac:dyDescent="0.25">
      <c r="A15696" t="s">
        <v>729</v>
      </c>
      <c r="B15696">
        <v>15327</v>
      </c>
      <c r="C15696" s="593">
        <v>0.06</v>
      </c>
      <c r="D15696" t="s">
        <v>1411</v>
      </c>
      <c r="E15696">
        <v>0.06</v>
      </c>
      <c r="F15696">
        <v>0</v>
      </c>
      <c r="G15696">
        <v>0</v>
      </c>
      <c r="H15696">
        <v>0</v>
      </c>
      <c r="I15696">
        <v>0</v>
      </c>
    </row>
    <row r="15697" spans="1:9" x14ac:dyDescent="0.25">
      <c r="A15697" t="s">
        <v>729</v>
      </c>
      <c r="B15697">
        <v>15329</v>
      </c>
      <c r="C15697" s="593">
        <v>0.06</v>
      </c>
      <c r="D15697" t="s">
        <v>1411</v>
      </c>
      <c r="E15697">
        <v>0.06</v>
      </c>
      <c r="F15697">
        <v>0</v>
      </c>
      <c r="G15697">
        <v>0</v>
      </c>
      <c r="H15697">
        <v>0</v>
      </c>
      <c r="I15697">
        <v>0</v>
      </c>
    </row>
    <row r="15698" spans="1:9" x14ac:dyDescent="0.25">
      <c r="A15698" t="s">
        <v>729</v>
      </c>
      <c r="B15698">
        <v>15330</v>
      </c>
      <c r="C15698" s="593">
        <v>0.06</v>
      </c>
      <c r="D15698" t="s">
        <v>1251</v>
      </c>
      <c r="E15698">
        <v>0.06</v>
      </c>
      <c r="F15698">
        <v>0</v>
      </c>
      <c r="G15698">
        <v>0</v>
      </c>
      <c r="H15698">
        <v>0</v>
      </c>
      <c r="I15698">
        <v>0</v>
      </c>
    </row>
    <row r="15699" spans="1:9" x14ac:dyDescent="0.25">
      <c r="A15699" t="s">
        <v>729</v>
      </c>
      <c r="B15699">
        <v>15331</v>
      </c>
      <c r="C15699" s="593">
        <v>0.06</v>
      </c>
      <c r="D15699" t="s">
        <v>1251</v>
      </c>
      <c r="E15699">
        <v>0.06</v>
      </c>
      <c r="F15699">
        <v>0</v>
      </c>
      <c r="G15699">
        <v>0</v>
      </c>
      <c r="H15699">
        <v>0</v>
      </c>
      <c r="I15699">
        <v>0</v>
      </c>
    </row>
    <row r="15700" spans="1:9" x14ac:dyDescent="0.25">
      <c r="A15700" t="s">
        <v>729</v>
      </c>
      <c r="B15700">
        <v>15332</v>
      </c>
      <c r="C15700" s="593">
        <v>7.0000000000000007E-2</v>
      </c>
      <c r="D15700" t="s">
        <v>5140</v>
      </c>
      <c r="E15700">
        <v>0.06</v>
      </c>
      <c r="F15700">
        <v>0.01</v>
      </c>
      <c r="G15700">
        <v>0</v>
      </c>
      <c r="H15700">
        <v>0</v>
      </c>
      <c r="I15700">
        <v>0</v>
      </c>
    </row>
    <row r="15701" spans="1:9" x14ac:dyDescent="0.25">
      <c r="A15701" t="s">
        <v>729</v>
      </c>
      <c r="B15701">
        <v>15333</v>
      </c>
      <c r="C15701" s="593">
        <v>0.06</v>
      </c>
      <c r="D15701" t="s">
        <v>1251</v>
      </c>
      <c r="E15701">
        <v>0.06</v>
      </c>
      <c r="F15701">
        <v>0</v>
      </c>
      <c r="G15701">
        <v>0</v>
      </c>
      <c r="H15701">
        <v>0</v>
      </c>
      <c r="I15701">
        <v>0</v>
      </c>
    </row>
    <row r="15702" spans="1:9" x14ac:dyDescent="0.25">
      <c r="A15702" t="s">
        <v>729</v>
      </c>
      <c r="B15702">
        <v>15334</v>
      </c>
      <c r="C15702" s="593">
        <v>0.06</v>
      </c>
      <c r="D15702" t="s">
        <v>1411</v>
      </c>
      <c r="E15702">
        <v>0.06</v>
      </c>
      <c r="F15702">
        <v>0</v>
      </c>
      <c r="G15702">
        <v>0</v>
      </c>
      <c r="H15702">
        <v>0</v>
      </c>
      <c r="I15702">
        <v>0</v>
      </c>
    </row>
    <row r="15703" spans="1:9" x14ac:dyDescent="0.25">
      <c r="A15703" t="s">
        <v>729</v>
      </c>
      <c r="B15703">
        <v>15336</v>
      </c>
      <c r="C15703" s="593">
        <v>0.06</v>
      </c>
      <c r="D15703" t="s">
        <v>1251</v>
      </c>
      <c r="E15703">
        <v>0.06</v>
      </c>
      <c r="F15703">
        <v>0</v>
      </c>
      <c r="G15703">
        <v>0</v>
      </c>
      <c r="H15703">
        <v>0</v>
      </c>
      <c r="I15703">
        <v>0</v>
      </c>
    </row>
    <row r="15704" spans="1:9" x14ac:dyDescent="0.25">
      <c r="A15704" t="s">
        <v>729</v>
      </c>
      <c r="B15704">
        <v>15337</v>
      </c>
      <c r="C15704" s="593">
        <v>0.06</v>
      </c>
      <c r="D15704" t="s">
        <v>1411</v>
      </c>
      <c r="E15704">
        <v>0.06</v>
      </c>
      <c r="F15704">
        <v>0</v>
      </c>
      <c r="G15704">
        <v>0</v>
      </c>
      <c r="H15704">
        <v>0</v>
      </c>
      <c r="I15704">
        <v>0</v>
      </c>
    </row>
    <row r="15705" spans="1:9" x14ac:dyDescent="0.25">
      <c r="A15705" t="s">
        <v>729</v>
      </c>
      <c r="B15705">
        <v>15338</v>
      </c>
      <c r="C15705" s="593">
        <v>0.06</v>
      </c>
      <c r="D15705" t="s">
        <v>1411</v>
      </c>
      <c r="E15705">
        <v>0.06</v>
      </c>
      <c r="F15705">
        <v>0</v>
      </c>
      <c r="G15705">
        <v>0</v>
      </c>
      <c r="H15705">
        <v>0</v>
      </c>
      <c r="I15705">
        <v>0</v>
      </c>
    </row>
    <row r="15706" spans="1:9" x14ac:dyDescent="0.25">
      <c r="A15706" t="s">
        <v>729</v>
      </c>
      <c r="B15706">
        <v>15339</v>
      </c>
      <c r="C15706" s="593">
        <v>0.06</v>
      </c>
      <c r="D15706" t="s">
        <v>1251</v>
      </c>
      <c r="E15706">
        <v>0.06</v>
      </c>
      <c r="F15706">
        <v>0</v>
      </c>
      <c r="G15706">
        <v>0</v>
      </c>
      <c r="H15706">
        <v>0</v>
      </c>
      <c r="I15706">
        <v>0</v>
      </c>
    </row>
    <row r="15707" spans="1:9" x14ac:dyDescent="0.25">
      <c r="A15707" t="s">
        <v>729</v>
      </c>
      <c r="B15707">
        <v>15340</v>
      </c>
      <c r="C15707" s="593">
        <v>0.06</v>
      </c>
      <c r="D15707" t="s">
        <v>1251</v>
      </c>
      <c r="E15707">
        <v>0.06</v>
      </c>
      <c r="F15707">
        <v>0</v>
      </c>
      <c r="G15707">
        <v>0</v>
      </c>
      <c r="H15707">
        <v>0</v>
      </c>
      <c r="I15707">
        <v>0</v>
      </c>
    </row>
    <row r="15708" spans="1:9" x14ac:dyDescent="0.25">
      <c r="A15708" t="s">
        <v>729</v>
      </c>
      <c r="B15708">
        <v>15341</v>
      </c>
      <c r="C15708" s="593">
        <v>0.06</v>
      </c>
      <c r="D15708" t="s">
        <v>1411</v>
      </c>
      <c r="E15708">
        <v>0.06</v>
      </c>
      <c r="F15708">
        <v>0</v>
      </c>
      <c r="G15708">
        <v>0</v>
      </c>
      <c r="H15708">
        <v>0</v>
      </c>
      <c r="I15708">
        <v>0</v>
      </c>
    </row>
    <row r="15709" spans="1:9" x14ac:dyDescent="0.25">
      <c r="A15709" t="s">
        <v>729</v>
      </c>
      <c r="B15709">
        <v>15342</v>
      </c>
      <c r="C15709" s="593">
        <v>0.06</v>
      </c>
      <c r="D15709" t="s">
        <v>1251</v>
      </c>
      <c r="E15709">
        <v>0.06</v>
      </c>
      <c r="F15709">
        <v>0</v>
      </c>
      <c r="G15709">
        <v>0</v>
      </c>
      <c r="H15709">
        <v>0</v>
      </c>
      <c r="I15709">
        <v>0</v>
      </c>
    </row>
    <row r="15710" spans="1:9" x14ac:dyDescent="0.25">
      <c r="A15710" t="s">
        <v>729</v>
      </c>
      <c r="B15710">
        <v>15344</v>
      </c>
      <c r="C15710" s="593">
        <v>0.06</v>
      </c>
      <c r="D15710" t="s">
        <v>1411</v>
      </c>
      <c r="E15710">
        <v>0.06</v>
      </c>
      <c r="F15710">
        <v>0</v>
      </c>
      <c r="G15710">
        <v>0</v>
      </c>
      <c r="H15710">
        <v>0</v>
      </c>
      <c r="I15710">
        <v>0</v>
      </c>
    </row>
    <row r="15711" spans="1:9" x14ac:dyDescent="0.25">
      <c r="A15711" t="s">
        <v>729</v>
      </c>
      <c r="B15711">
        <v>15345</v>
      </c>
      <c r="C15711" s="593">
        <v>0.06</v>
      </c>
      <c r="D15711" t="s">
        <v>1411</v>
      </c>
      <c r="E15711">
        <v>0.06</v>
      </c>
      <c r="F15711">
        <v>0</v>
      </c>
      <c r="G15711">
        <v>0</v>
      </c>
      <c r="H15711">
        <v>0</v>
      </c>
      <c r="I15711">
        <v>0</v>
      </c>
    </row>
    <row r="15712" spans="1:9" x14ac:dyDescent="0.25">
      <c r="A15712" t="s">
        <v>729</v>
      </c>
      <c r="B15712">
        <v>15346</v>
      </c>
      <c r="C15712" s="593">
        <v>0.06</v>
      </c>
      <c r="D15712" t="s">
        <v>1411</v>
      </c>
      <c r="E15712">
        <v>0.06</v>
      </c>
      <c r="F15712">
        <v>0</v>
      </c>
      <c r="G15712">
        <v>0</v>
      </c>
      <c r="H15712">
        <v>0</v>
      </c>
      <c r="I15712">
        <v>0</v>
      </c>
    </row>
    <row r="15713" spans="1:9" x14ac:dyDescent="0.25">
      <c r="A15713" t="s">
        <v>729</v>
      </c>
      <c r="B15713">
        <v>15347</v>
      </c>
      <c r="C15713" s="593">
        <v>0.06</v>
      </c>
      <c r="D15713" t="s">
        <v>1251</v>
      </c>
      <c r="E15713">
        <v>0.06</v>
      </c>
      <c r="F15713">
        <v>0</v>
      </c>
      <c r="G15713">
        <v>0</v>
      </c>
      <c r="H15713">
        <v>0</v>
      </c>
      <c r="I15713">
        <v>0</v>
      </c>
    </row>
    <row r="15714" spans="1:9" x14ac:dyDescent="0.25">
      <c r="A15714" t="s">
        <v>729</v>
      </c>
      <c r="B15714">
        <v>15348</v>
      </c>
      <c r="C15714" s="593">
        <v>0.06</v>
      </c>
      <c r="D15714" t="s">
        <v>1251</v>
      </c>
      <c r="E15714">
        <v>0.06</v>
      </c>
      <c r="F15714">
        <v>0</v>
      </c>
      <c r="G15714">
        <v>0</v>
      </c>
      <c r="H15714">
        <v>0</v>
      </c>
      <c r="I15714">
        <v>0</v>
      </c>
    </row>
    <row r="15715" spans="1:9" x14ac:dyDescent="0.25">
      <c r="A15715" t="s">
        <v>729</v>
      </c>
      <c r="B15715">
        <v>15349</v>
      </c>
      <c r="C15715" s="593">
        <v>0.06</v>
      </c>
      <c r="D15715" t="s">
        <v>1411</v>
      </c>
      <c r="E15715">
        <v>0.06</v>
      </c>
      <c r="F15715">
        <v>0</v>
      </c>
      <c r="G15715">
        <v>0</v>
      </c>
      <c r="H15715">
        <v>0</v>
      </c>
      <c r="I15715">
        <v>0</v>
      </c>
    </row>
    <row r="15716" spans="1:9" x14ac:dyDescent="0.25">
      <c r="A15716" t="s">
        <v>729</v>
      </c>
      <c r="B15716">
        <v>15350</v>
      </c>
      <c r="C15716" s="593">
        <v>0.06</v>
      </c>
      <c r="D15716" t="s">
        <v>1251</v>
      </c>
      <c r="E15716">
        <v>0.06</v>
      </c>
      <c r="F15716">
        <v>0</v>
      </c>
      <c r="G15716">
        <v>0</v>
      </c>
      <c r="H15716">
        <v>0</v>
      </c>
      <c r="I15716">
        <v>0</v>
      </c>
    </row>
    <row r="15717" spans="1:9" x14ac:dyDescent="0.25">
      <c r="A15717" t="s">
        <v>729</v>
      </c>
      <c r="B15717">
        <v>15351</v>
      </c>
      <c r="C15717" s="593">
        <v>0.06</v>
      </c>
      <c r="D15717" t="s">
        <v>1411</v>
      </c>
      <c r="E15717">
        <v>0.06</v>
      </c>
      <c r="F15717">
        <v>0</v>
      </c>
      <c r="G15717">
        <v>0</v>
      </c>
      <c r="H15717">
        <v>0</v>
      </c>
      <c r="I15717">
        <v>0</v>
      </c>
    </row>
    <row r="15718" spans="1:9" x14ac:dyDescent="0.25">
      <c r="A15718" t="s">
        <v>729</v>
      </c>
      <c r="B15718">
        <v>15352</v>
      </c>
      <c r="C15718" s="593">
        <v>0.06</v>
      </c>
      <c r="D15718" t="s">
        <v>1411</v>
      </c>
      <c r="E15718">
        <v>0.06</v>
      </c>
      <c r="F15718">
        <v>0</v>
      </c>
      <c r="G15718">
        <v>0</v>
      </c>
      <c r="H15718">
        <v>0</v>
      </c>
      <c r="I15718">
        <v>0</v>
      </c>
    </row>
    <row r="15719" spans="1:9" x14ac:dyDescent="0.25">
      <c r="A15719" t="s">
        <v>729</v>
      </c>
      <c r="B15719">
        <v>15353</v>
      </c>
      <c r="C15719" s="593">
        <v>0.06</v>
      </c>
      <c r="D15719" t="s">
        <v>1411</v>
      </c>
      <c r="E15719">
        <v>0.06</v>
      </c>
      <c r="F15719">
        <v>0</v>
      </c>
      <c r="G15719">
        <v>0</v>
      </c>
      <c r="H15719">
        <v>0</v>
      </c>
      <c r="I15719">
        <v>0</v>
      </c>
    </row>
    <row r="15720" spans="1:9" x14ac:dyDescent="0.25">
      <c r="A15720" t="s">
        <v>729</v>
      </c>
      <c r="B15720">
        <v>15357</v>
      </c>
      <c r="C15720" s="593">
        <v>0.06</v>
      </c>
      <c r="D15720" t="s">
        <v>1411</v>
      </c>
      <c r="E15720">
        <v>0.06</v>
      </c>
      <c r="F15720">
        <v>0</v>
      </c>
      <c r="G15720">
        <v>0</v>
      </c>
      <c r="H15720">
        <v>0</v>
      </c>
      <c r="I15720">
        <v>0</v>
      </c>
    </row>
    <row r="15721" spans="1:9" x14ac:dyDescent="0.25">
      <c r="A15721" t="s">
        <v>729</v>
      </c>
      <c r="B15721">
        <v>15358</v>
      </c>
      <c r="C15721" s="593">
        <v>0.06</v>
      </c>
      <c r="D15721" t="s">
        <v>1251</v>
      </c>
      <c r="E15721">
        <v>0.06</v>
      </c>
      <c r="F15721">
        <v>0</v>
      </c>
      <c r="G15721">
        <v>0</v>
      </c>
      <c r="H15721">
        <v>0</v>
      </c>
      <c r="I15721">
        <v>0</v>
      </c>
    </row>
    <row r="15722" spans="1:9" x14ac:dyDescent="0.25">
      <c r="A15722" t="s">
        <v>729</v>
      </c>
      <c r="B15722">
        <v>15359</v>
      </c>
      <c r="C15722" s="593">
        <v>0.06</v>
      </c>
      <c r="D15722" t="s">
        <v>1411</v>
      </c>
      <c r="E15722">
        <v>0.06</v>
      </c>
      <c r="F15722">
        <v>0</v>
      </c>
      <c r="G15722">
        <v>0</v>
      </c>
      <c r="H15722">
        <v>0</v>
      </c>
      <c r="I15722">
        <v>0</v>
      </c>
    </row>
    <row r="15723" spans="1:9" x14ac:dyDescent="0.25">
      <c r="A15723" t="s">
        <v>729</v>
      </c>
      <c r="B15723">
        <v>15360</v>
      </c>
      <c r="C15723" s="593">
        <v>0.06</v>
      </c>
      <c r="D15723" t="s">
        <v>1251</v>
      </c>
      <c r="E15723">
        <v>0.06</v>
      </c>
      <c r="F15723">
        <v>0</v>
      </c>
      <c r="G15723">
        <v>0</v>
      </c>
      <c r="H15723">
        <v>0</v>
      </c>
      <c r="I15723">
        <v>0</v>
      </c>
    </row>
    <row r="15724" spans="1:9" x14ac:dyDescent="0.25">
      <c r="A15724" t="s">
        <v>729</v>
      </c>
      <c r="B15724">
        <v>15361</v>
      </c>
      <c r="C15724" s="593">
        <v>0.06</v>
      </c>
      <c r="D15724" t="s">
        <v>1251</v>
      </c>
      <c r="E15724">
        <v>0.06</v>
      </c>
      <c r="F15724">
        <v>0</v>
      </c>
      <c r="G15724">
        <v>0</v>
      </c>
      <c r="H15724">
        <v>0</v>
      </c>
      <c r="I15724">
        <v>0</v>
      </c>
    </row>
    <row r="15725" spans="1:9" x14ac:dyDescent="0.25">
      <c r="A15725" t="s">
        <v>729</v>
      </c>
      <c r="B15725">
        <v>15362</v>
      </c>
      <c r="C15725" s="593">
        <v>0.06</v>
      </c>
      <c r="D15725" t="s">
        <v>1411</v>
      </c>
      <c r="E15725">
        <v>0.06</v>
      </c>
      <c r="F15725">
        <v>0</v>
      </c>
      <c r="G15725">
        <v>0</v>
      </c>
      <c r="H15725">
        <v>0</v>
      </c>
      <c r="I15725">
        <v>0</v>
      </c>
    </row>
    <row r="15726" spans="1:9" x14ac:dyDescent="0.25">
      <c r="A15726" t="s">
        <v>729</v>
      </c>
      <c r="B15726">
        <v>15363</v>
      </c>
      <c r="C15726" s="593">
        <v>0.06</v>
      </c>
      <c r="D15726" t="s">
        <v>1251</v>
      </c>
      <c r="E15726">
        <v>0.06</v>
      </c>
      <c r="F15726">
        <v>0</v>
      </c>
      <c r="G15726">
        <v>0</v>
      </c>
      <c r="H15726">
        <v>0</v>
      </c>
      <c r="I15726">
        <v>0</v>
      </c>
    </row>
    <row r="15727" spans="1:9" x14ac:dyDescent="0.25">
      <c r="A15727" t="s">
        <v>729</v>
      </c>
      <c r="B15727">
        <v>15364</v>
      </c>
      <c r="C15727" s="593">
        <v>0.06</v>
      </c>
      <c r="D15727" t="s">
        <v>1411</v>
      </c>
      <c r="E15727">
        <v>0.06</v>
      </c>
      <c r="F15727">
        <v>0</v>
      </c>
      <c r="G15727">
        <v>0</v>
      </c>
      <c r="H15727">
        <v>0</v>
      </c>
      <c r="I15727">
        <v>0</v>
      </c>
    </row>
    <row r="15728" spans="1:9" x14ac:dyDescent="0.25">
      <c r="A15728" t="s">
        <v>729</v>
      </c>
      <c r="B15728">
        <v>15365</v>
      </c>
      <c r="C15728" s="593">
        <v>0.06</v>
      </c>
      <c r="D15728" t="s">
        <v>1251</v>
      </c>
      <c r="E15728">
        <v>0.06</v>
      </c>
      <c r="F15728">
        <v>0</v>
      </c>
      <c r="G15728">
        <v>0</v>
      </c>
      <c r="H15728">
        <v>0</v>
      </c>
      <c r="I15728">
        <v>0</v>
      </c>
    </row>
    <row r="15729" spans="1:9" x14ac:dyDescent="0.25">
      <c r="A15729" t="s">
        <v>729</v>
      </c>
      <c r="B15729">
        <v>15366</v>
      </c>
      <c r="C15729" s="593">
        <v>0.06</v>
      </c>
      <c r="D15729" t="s">
        <v>1251</v>
      </c>
      <c r="E15729">
        <v>0.06</v>
      </c>
      <c r="F15729">
        <v>0</v>
      </c>
      <c r="G15729">
        <v>0</v>
      </c>
      <c r="H15729">
        <v>0</v>
      </c>
      <c r="I15729">
        <v>0</v>
      </c>
    </row>
    <row r="15730" spans="1:9" x14ac:dyDescent="0.25">
      <c r="A15730" t="s">
        <v>729</v>
      </c>
      <c r="B15730">
        <v>15367</v>
      </c>
      <c r="C15730" s="593">
        <v>7.0000000000000007E-2</v>
      </c>
      <c r="D15730" t="s">
        <v>5140</v>
      </c>
      <c r="E15730">
        <v>0.06</v>
      </c>
      <c r="F15730">
        <v>0.01</v>
      </c>
      <c r="G15730">
        <v>0</v>
      </c>
      <c r="H15730">
        <v>0</v>
      </c>
      <c r="I15730">
        <v>0</v>
      </c>
    </row>
    <row r="15731" spans="1:9" x14ac:dyDescent="0.25">
      <c r="A15731" t="s">
        <v>729</v>
      </c>
      <c r="B15731">
        <v>15368</v>
      </c>
      <c r="C15731" s="593">
        <v>0.06</v>
      </c>
      <c r="D15731" t="s">
        <v>1251</v>
      </c>
      <c r="E15731">
        <v>0.06</v>
      </c>
      <c r="F15731">
        <v>0</v>
      </c>
      <c r="G15731">
        <v>0</v>
      </c>
      <c r="H15731">
        <v>0</v>
      </c>
      <c r="I15731">
        <v>0</v>
      </c>
    </row>
    <row r="15732" spans="1:9" x14ac:dyDescent="0.25">
      <c r="A15732" t="s">
        <v>729</v>
      </c>
      <c r="B15732">
        <v>15370</v>
      </c>
      <c r="C15732" s="593">
        <v>0.06</v>
      </c>
      <c r="D15732" t="s">
        <v>1411</v>
      </c>
      <c r="E15732">
        <v>0.06</v>
      </c>
      <c r="F15732">
        <v>0</v>
      </c>
      <c r="G15732">
        <v>0</v>
      </c>
      <c r="H15732">
        <v>0</v>
      </c>
      <c r="I15732">
        <v>0</v>
      </c>
    </row>
    <row r="15733" spans="1:9" x14ac:dyDescent="0.25">
      <c r="A15733" t="s">
        <v>729</v>
      </c>
      <c r="B15733">
        <v>15376</v>
      </c>
      <c r="C15733" s="593">
        <v>0.06</v>
      </c>
      <c r="D15733" t="s">
        <v>1251</v>
      </c>
      <c r="E15733">
        <v>0.06</v>
      </c>
      <c r="F15733">
        <v>0</v>
      </c>
      <c r="G15733">
        <v>0</v>
      </c>
      <c r="H15733">
        <v>0</v>
      </c>
      <c r="I15733">
        <v>0</v>
      </c>
    </row>
    <row r="15734" spans="1:9" x14ac:dyDescent="0.25">
      <c r="A15734" t="s">
        <v>729</v>
      </c>
      <c r="B15734">
        <v>15377</v>
      </c>
      <c r="C15734" s="593">
        <v>0.06</v>
      </c>
      <c r="D15734" t="s">
        <v>1411</v>
      </c>
      <c r="E15734">
        <v>0.06</v>
      </c>
      <c r="F15734">
        <v>0</v>
      </c>
      <c r="G15734">
        <v>0</v>
      </c>
      <c r="H15734">
        <v>0</v>
      </c>
      <c r="I15734">
        <v>0</v>
      </c>
    </row>
    <row r="15735" spans="1:9" x14ac:dyDescent="0.25">
      <c r="A15735" t="s">
        <v>729</v>
      </c>
      <c r="B15735">
        <v>15378</v>
      </c>
      <c r="C15735" s="593">
        <v>0.06</v>
      </c>
      <c r="D15735" t="s">
        <v>1251</v>
      </c>
      <c r="E15735">
        <v>0.06</v>
      </c>
      <c r="F15735">
        <v>0</v>
      </c>
      <c r="G15735">
        <v>0</v>
      </c>
      <c r="H15735">
        <v>0</v>
      </c>
      <c r="I15735">
        <v>0</v>
      </c>
    </row>
    <row r="15736" spans="1:9" x14ac:dyDescent="0.25">
      <c r="A15736" t="s">
        <v>729</v>
      </c>
      <c r="B15736">
        <v>15379</v>
      </c>
      <c r="C15736" s="593">
        <v>0.06</v>
      </c>
      <c r="D15736" t="s">
        <v>1251</v>
      </c>
      <c r="E15736">
        <v>0.06</v>
      </c>
      <c r="F15736">
        <v>0</v>
      </c>
      <c r="G15736">
        <v>0</v>
      </c>
      <c r="H15736">
        <v>0</v>
      </c>
      <c r="I15736">
        <v>0</v>
      </c>
    </row>
    <row r="15737" spans="1:9" x14ac:dyDescent="0.25">
      <c r="A15737" t="s">
        <v>729</v>
      </c>
      <c r="B15737">
        <v>15380</v>
      </c>
      <c r="C15737" s="593">
        <v>0.06</v>
      </c>
      <c r="D15737" t="s">
        <v>1411</v>
      </c>
      <c r="E15737">
        <v>0.06</v>
      </c>
      <c r="F15737">
        <v>0</v>
      </c>
      <c r="G15737">
        <v>0</v>
      </c>
      <c r="H15737">
        <v>0</v>
      </c>
      <c r="I15737">
        <v>0</v>
      </c>
    </row>
    <row r="15738" spans="1:9" x14ac:dyDescent="0.25">
      <c r="A15738" t="s">
        <v>729</v>
      </c>
      <c r="B15738">
        <v>15401</v>
      </c>
      <c r="C15738" s="593">
        <v>0.06</v>
      </c>
      <c r="D15738" t="s">
        <v>2688</v>
      </c>
      <c r="E15738">
        <v>0.06</v>
      </c>
      <c r="F15738">
        <v>0</v>
      </c>
      <c r="G15738">
        <v>0</v>
      </c>
      <c r="H15738">
        <v>0</v>
      </c>
      <c r="I15738">
        <v>0</v>
      </c>
    </row>
    <row r="15739" spans="1:9" x14ac:dyDescent="0.25">
      <c r="A15739" t="s">
        <v>729</v>
      </c>
      <c r="B15739">
        <v>15410</v>
      </c>
      <c r="C15739" s="593">
        <v>0.06</v>
      </c>
      <c r="D15739" t="s">
        <v>2688</v>
      </c>
      <c r="E15739">
        <v>0.06</v>
      </c>
      <c r="F15739">
        <v>0</v>
      </c>
      <c r="G15739">
        <v>0</v>
      </c>
      <c r="H15739">
        <v>0</v>
      </c>
      <c r="I15739">
        <v>0</v>
      </c>
    </row>
    <row r="15740" spans="1:9" x14ac:dyDescent="0.25">
      <c r="A15740" t="s">
        <v>729</v>
      </c>
      <c r="B15740">
        <v>15411</v>
      </c>
      <c r="C15740" s="593">
        <v>0.06</v>
      </c>
      <c r="D15740" t="s">
        <v>3551</v>
      </c>
      <c r="E15740">
        <v>0.06</v>
      </c>
      <c r="F15740">
        <v>0</v>
      </c>
      <c r="G15740">
        <v>0</v>
      </c>
      <c r="H15740">
        <v>0</v>
      </c>
      <c r="I15740">
        <v>0</v>
      </c>
    </row>
    <row r="15741" spans="1:9" x14ac:dyDescent="0.25">
      <c r="A15741" t="s">
        <v>729</v>
      </c>
      <c r="B15741">
        <v>15412</v>
      </c>
      <c r="C15741" s="593">
        <v>0.06</v>
      </c>
      <c r="D15741" t="s">
        <v>1251</v>
      </c>
      <c r="E15741">
        <v>0.06</v>
      </c>
      <c r="F15741">
        <v>0</v>
      </c>
      <c r="G15741">
        <v>0</v>
      </c>
      <c r="H15741">
        <v>0</v>
      </c>
      <c r="I15741">
        <v>0</v>
      </c>
    </row>
    <row r="15742" spans="1:9" x14ac:dyDescent="0.25">
      <c r="A15742" t="s">
        <v>729</v>
      </c>
      <c r="B15742">
        <v>15413</v>
      </c>
      <c r="C15742" s="593">
        <v>0.06</v>
      </c>
      <c r="D15742" t="s">
        <v>2688</v>
      </c>
      <c r="E15742">
        <v>0.06</v>
      </c>
      <c r="F15742">
        <v>0</v>
      </c>
      <c r="G15742">
        <v>0</v>
      </c>
      <c r="H15742">
        <v>0</v>
      </c>
      <c r="I15742">
        <v>0</v>
      </c>
    </row>
    <row r="15743" spans="1:9" x14ac:dyDescent="0.25">
      <c r="A15743" t="s">
        <v>729</v>
      </c>
      <c r="B15743">
        <v>15415</v>
      </c>
      <c r="C15743" s="593">
        <v>0.06</v>
      </c>
      <c r="D15743" t="s">
        <v>2688</v>
      </c>
      <c r="E15743">
        <v>0.06</v>
      </c>
      <c r="F15743">
        <v>0</v>
      </c>
      <c r="G15743">
        <v>0</v>
      </c>
      <c r="H15743">
        <v>0</v>
      </c>
      <c r="I15743">
        <v>0</v>
      </c>
    </row>
    <row r="15744" spans="1:9" x14ac:dyDescent="0.25">
      <c r="A15744" t="s">
        <v>729</v>
      </c>
      <c r="B15744">
        <v>15416</v>
      </c>
      <c r="C15744" s="593">
        <v>0.06</v>
      </c>
      <c r="D15744" t="s">
        <v>2688</v>
      </c>
      <c r="E15744">
        <v>0.06</v>
      </c>
      <c r="F15744">
        <v>0</v>
      </c>
      <c r="G15744">
        <v>0</v>
      </c>
      <c r="H15744">
        <v>0</v>
      </c>
      <c r="I15744">
        <v>0</v>
      </c>
    </row>
    <row r="15745" spans="1:9" x14ac:dyDescent="0.25">
      <c r="A15745" t="s">
        <v>729</v>
      </c>
      <c r="B15745">
        <v>15417</v>
      </c>
      <c r="C15745" s="593">
        <v>0.06</v>
      </c>
      <c r="D15745" t="s">
        <v>1251</v>
      </c>
      <c r="E15745">
        <v>0.06</v>
      </c>
      <c r="F15745">
        <v>0</v>
      </c>
      <c r="G15745">
        <v>0</v>
      </c>
      <c r="H15745">
        <v>0</v>
      </c>
      <c r="I15745">
        <v>0</v>
      </c>
    </row>
    <row r="15746" spans="1:9" x14ac:dyDescent="0.25">
      <c r="A15746" t="s">
        <v>729</v>
      </c>
      <c r="B15746">
        <v>15419</v>
      </c>
      <c r="C15746" s="593">
        <v>0.06</v>
      </c>
      <c r="D15746" t="s">
        <v>1251</v>
      </c>
      <c r="E15746">
        <v>0.06</v>
      </c>
      <c r="F15746">
        <v>0</v>
      </c>
      <c r="G15746">
        <v>0</v>
      </c>
      <c r="H15746">
        <v>0</v>
      </c>
      <c r="I15746">
        <v>0</v>
      </c>
    </row>
    <row r="15747" spans="1:9" x14ac:dyDescent="0.25">
      <c r="A15747" t="s">
        <v>729</v>
      </c>
      <c r="B15747">
        <v>15420</v>
      </c>
      <c r="C15747" s="593">
        <v>0.06</v>
      </c>
      <c r="D15747" t="s">
        <v>2688</v>
      </c>
      <c r="E15747">
        <v>0.06</v>
      </c>
      <c r="F15747">
        <v>0</v>
      </c>
      <c r="G15747">
        <v>0</v>
      </c>
      <c r="H15747">
        <v>0</v>
      </c>
      <c r="I15747">
        <v>0</v>
      </c>
    </row>
    <row r="15748" spans="1:9" x14ac:dyDescent="0.25">
      <c r="A15748" t="s">
        <v>729</v>
      </c>
      <c r="B15748">
        <v>15421</v>
      </c>
      <c r="C15748" s="593">
        <v>0.06</v>
      </c>
      <c r="D15748" t="s">
        <v>2688</v>
      </c>
      <c r="E15748">
        <v>0.06</v>
      </c>
      <c r="F15748">
        <v>0</v>
      </c>
      <c r="G15748">
        <v>0</v>
      </c>
      <c r="H15748">
        <v>0</v>
      </c>
      <c r="I15748">
        <v>0</v>
      </c>
    </row>
    <row r="15749" spans="1:9" x14ac:dyDescent="0.25">
      <c r="A15749" t="s">
        <v>729</v>
      </c>
      <c r="B15749">
        <v>15422</v>
      </c>
      <c r="C15749" s="593">
        <v>0.06</v>
      </c>
      <c r="D15749" t="s">
        <v>2688</v>
      </c>
      <c r="E15749">
        <v>0.06</v>
      </c>
      <c r="F15749">
        <v>0</v>
      </c>
      <c r="G15749">
        <v>0</v>
      </c>
      <c r="H15749">
        <v>0</v>
      </c>
      <c r="I15749">
        <v>0</v>
      </c>
    </row>
    <row r="15750" spans="1:9" x14ac:dyDescent="0.25">
      <c r="A15750" t="s">
        <v>729</v>
      </c>
      <c r="B15750">
        <v>15423</v>
      </c>
      <c r="C15750" s="593">
        <v>0.06</v>
      </c>
      <c r="D15750" t="s">
        <v>1251</v>
      </c>
      <c r="E15750">
        <v>0.06</v>
      </c>
      <c r="F15750">
        <v>0</v>
      </c>
      <c r="G15750">
        <v>0</v>
      </c>
      <c r="H15750">
        <v>0</v>
      </c>
      <c r="I15750">
        <v>0</v>
      </c>
    </row>
    <row r="15751" spans="1:9" x14ac:dyDescent="0.25">
      <c r="A15751" t="s">
        <v>729</v>
      </c>
      <c r="B15751">
        <v>15424</v>
      </c>
      <c r="C15751" s="593">
        <v>0.06</v>
      </c>
      <c r="D15751" t="s">
        <v>3551</v>
      </c>
      <c r="E15751">
        <v>0.06</v>
      </c>
      <c r="F15751">
        <v>0</v>
      </c>
      <c r="G15751">
        <v>0</v>
      </c>
      <c r="H15751">
        <v>0</v>
      </c>
      <c r="I15751">
        <v>0</v>
      </c>
    </row>
    <row r="15752" spans="1:9" x14ac:dyDescent="0.25">
      <c r="A15752" t="s">
        <v>729</v>
      </c>
      <c r="B15752">
        <v>15425</v>
      </c>
      <c r="C15752" s="593">
        <v>0.06</v>
      </c>
      <c r="D15752" t="s">
        <v>2688</v>
      </c>
      <c r="E15752">
        <v>0.06</v>
      </c>
      <c r="F15752">
        <v>0</v>
      </c>
      <c r="G15752">
        <v>0</v>
      </c>
      <c r="H15752">
        <v>0</v>
      </c>
      <c r="I15752">
        <v>0</v>
      </c>
    </row>
    <row r="15753" spans="1:9" x14ac:dyDescent="0.25">
      <c r="A15753" t="s">
        <v>729</v>
      </c>
      <c r="B15753">
        <v>15427</v>
      </c>
      <c r="C15753" s="593">
        <v>0.06</v>
      </c>
      <c r="D15753" t="s">
        <v>1251</v>
      </c>
      <c r="E15753">
        <v>0.06</v>
      </c>
      <c r="F15753">
        <v>0</v>
      </c>
      <c r="G15753">
        <v>0</v>
      </c>
      <c r="H15753">
        <v>0</v>
      </c>
      <c r="I15753">
        <v>0</v>
      </c>
    </row>
    <row r="15754" spans="1:9" x14ac:dyDescent="0.25">
      <c r="A15754" t="s">
        <v>729</v>
      </c>
      <c r="B15754">
        <v>15428</v>
      </c>
      <c r="C15754" s="593">
        <v>0.06</v>
      </c>
      <c r="D15754" t="s">
        <v>2688</v>
      </c>
      <c r="E15754">
        <v>0.06</v>
      </c>
      <c r="F15754">
        <v>0</v>
      </c>
      <c r="G15754">
        <v>0</v>
      </c>
      <c r="H15754">
        <v>0</v>
      </c>
      <c r="I15754">
        <v>0</v>
      </c>
    </row>
    <row r="15755" spans="1:9" x14ac:dyDescent="0.25">
      <c r="A15755" t="s">
        <v>729</v>
      </c>
      <c r="B15755">
        <v>15429</v>
      </c>
      <c r="C15755" s="593">
        <v>0.06</v>
      </c>
      <c r="D15755" t="s">
        <v>1251</v>
      </c>
      <c r="E15755">
        <v>0.06</v>
      </c>
      <c r="F15755">
        <v>0</v>
      </c>
      <c r="G15755">
        <v>0</v>
      </c>
      <c r="H15755">
        <v>0</v>
      </c>
      <c r="I15755">
        <v>0</v>
      </c>
    </row>
    <row r="15756" spans="1:9" x14ac:dyDescent="0.25">
      <c r="A15756" t="s">
        <v>729</v>
      </c>
      <c r="B15756">
        <v>15430</v>
      </c>
      <c r="C15756" s="593">
        <v>0.06</v>
      </c>
      <c r="D15756" t="s">
        <v>2688</v>
      </c>
      <c r="E15756">
        <v>0.06</v>
      </c>
      <c r="F15756">
        <v>0</v>
      </c>
      <c r="G15756">
        <v>0</v>
      </c>
      <c r="H15756">
        <v>0</v>
      </c>
      <c r="I15756">
        <v>0</v>
      </c>
    </row>
    <row r="15757" spans="1:9" x14ac:dyDescent="0.25">
      <c r="A15757" t="s">
        <v>729</v>
      </c>
      <c r="B15757">
        <v>15431</v>
      </c>
      <c r="C15757" s="593">
        <v>0.06</v>
      </c>
      <c r="D15757" t="s">
        <v>2688</v>
      </c>
      <c r="E15757">
        <v>0.06</v>
      </c>
      <c r="F15757">
        <v>0</v>
      </c>
      <c r="G15757">
        <v>0</v>
      </c>
      <c r="H15757">
        <v>0</v>
      </c>
      <c r="I15757">
        <v>0</v>
      </c>
    </row>
    <row r="15758" spans="1:9" x14ac:dyDescent="0.25">
      <c r="A15758" t="s">
        <v>729</v>
      </c>
      <c r="B15758">
        <v>15432</v>
      </c>
      <c r="C15758" s="593">
        <v>0.06</v>
      </c>
      <c r="D15758" t="s">
        <v>1251</v>
      </c>
      <c r="E15758">
        <v>0.06</v>
      </c>
      <c r="F15758">
        <v>0</v>
      </c>
      <c r="G15758">
        <v>0</v>
      </c>
      <c r="H15758">
        <v>0</v>
      </c>
      <c r="I15758">
        <v>0</v>
      </c>
    </row>
    <row r="15759" spans="1:9" x14ac:dyDescent="0.25">
      <c r="A15759" t="s">
        <v>729</v>
      </c>
      <c r="B15759">
        <v>15433</v>
      </c>
      <c r="C15759" s="593">
        <v>0.06</v>
      </c>
      <c r="D15759" t="s">
        <v>2688</v>
      </c>
      <c r="E15759">
        <v>0.06</v>
      </c>
      <c r="F15759">
        <v>0</v>
      </c>
      <c r="G15759">
        <v>0</v>
      </c>
      <c r="H15759">
        <v>0</v>
      </c>
      <c r="I15759">
        <v>0</v>
      </c>
    </row>
    <row r="15760" spans="1:9" x14ac:dyDescent="0.25">
      <c r="A15760" t="s">
        <v>729</v>
      </c>
      <c r="B15760">
        <v>15434</v>
      </c>
      <c r="C15760" s="593">
        <v>0.06</v>
      </c>
      <c r="D15760" t="s">
        <v>1251</v>
      </c>
      <c r="E15760">
        <v>0.06</v>
      </c>
      <c r="F15760">
        <v>0</v>
      </c>
      <c r="G15760">
        <v>0</v>
      </c>
      <c r="H15760">
        <v>0</v>
      </c>
      <c r="I15760">
        <v>0</v>
      </c>
    </row>
    <row r="15761" spans="1:9" x14ac:dyDescent="0.25">
      <c r="A15761" t="s">
        <v>729</v>
      </c>
      <c r="B15761">
        <v>15435</v>
      </c>
      <c r="C15761" s="593">
        <v>0.06</v>
      </c>
      <c r="D15761" t="s">
        <v>2688</v>
      </c>
      <c r="E15761">
        <v>0.06</v>
      </c>
      <c r="F15761">
        <v>0</v>
      </c>
      <c r="G15761">
        <v>0</v>
      </c>
      <c r="H15761">
        <v>0</v>
      </c>
      <c r="I15761">
        <v>0</v>
      </c>
    </row>
    <row r="15762" spans="1:9" x14ac:dyDescent="0.25">
      <c r="A15762" t="s">
        <v>729</v>
      </c>
      <c r="B15762">
        <v>15436</v>
      </c>
      <c r="C15762" s="593">
        <v>0.06</v>
      </c>
      <c r="D15762" t="s">
        <v>2688</v>
      </c>
      <c r="E15762">
        <v>0.06</v>
      </c>
      <c r="F15762">
        <v>0</v>
      </c>
      <c r="G15762">
        <v>0</v>
      </c>
      <c r="H15762">
        <v>0</v>
      </c>
      <c r="I15762">
        <v>0</v>
      </c>
    </row>
    <row r="15763" spans="1:9" x14ac:dyDescent="0.25">
      <c r="A15763" t="s">
        <v>729</v>
      </c>
      <c r="B15763">
        <v>15437</v>
      </c>
      <c r="C15763" s="593">
        <v>0.06</v>
      </c>
      <c r="D15763" t="s">
        <v>2688</v>
      </c>
      <c r="E15763">
        <v>0.06</v>
      </c>
      <c r="F15763">
        <v>0</v>
      </c>
      <c r="G15763">
        <v>0</v>
      </c>
      <c r="H15763">
        <v>0</v>
      </c>
      <c r="I15763">
        <v>0</v>
      </c>
    </row>
    <row r="15764" spans="1:9" x14ac:dyDescent="0.25">
      <c r="A15764" t="s">
        <v>729</v>
      </c>
      <c r="B15764">
        <v>15438</v>
      </c>
      <c r="C15764" s="593">
        <v>0.06</v>
      </c>
      <c r="D15764" t="s">
        <v>2688</v>
      </c>
      <c r="E15764">
        <v>0.06</v>
      </c>
      <c r="F15764">
        <v>0</v>
      </c>
      <c r="G15764">
        <v>0</v>
      </c>
      <c r="H15764">
        <v>0</v>
      </c>
      <c r="I15764">
        <v>0</v>
      </c>
    </row>
    <row r="15765" spans="1:9" x14ac:dyDescent="0.25">
      <c r="A15765" t="s">
        <v>729</v>
      </c>
      <c r="B15765">
        <v>15439</v>
      </c>
      <c r="C15765" s="593">
        <v>0.06</v>
      </c>
      <c r="D15765" t="s">
        <v>2688</v>
      </c>
      <c r="E15765">
        <v>0.06</v>
      </c>
      <c r="F15765">
        <v>0</v>
      </c>
      <c r="G15765">
        <v>0</v>
      </c>
      <c r="H15765">
        <v>0</v>
      </c>
      <c r="I15765">
        <v>0</v>
      </c>
    </row>
    <row r="15766" spans="1:9" x14ac:dyDescent="0.25">
      <c r="A15766" t="s">
        <v>729</v>
      </c>
      <c r="B15766">
        <v>15440</v>
      </c>
      <c r="C15766" s="593">
        <v>0.06</v>
      </c>
      <c r="D15766" t="s">
        <v>2688</v>
      </c>
      <c r="E15766">
        <v>0.06</v>
      </c>
      <c r="F15766">
        <v>0</v>
      </c>
      <c r="G15766">
        <v>0</v>
      </c>
      <c r="H15766">
        <v>0</v>
      </c>
      <c r="I15766">
        <v>0</v>
      </c>
    </row>
    <row r="15767" spans="1:9" x14ac:dyDescent="0.25">
      <c r="A15767" t="s">
        <v>729</v>
      </c>
      <c r="B15767">
        <v>15442</v>
      </c>
      <c r="C15767" s="593">
        <v>0.06</v>
      </c>
      <c r="D15767" t="s">
        <v>2688</v>
      </c>
      <c r="E15767">
        <v>0.06</v>
      </c>
      <c r="F15767">
        <v>0</v>
      </c>
      <c r="G15767">
        <v>0</v>
      </c>
      <c r="H15767">
        <v>0</v>
      </c>
      <c r="I15767">
        <v>0</v>
      </c>
    </row>
    <row r="15768" spans="1:9" x14ac:dyDescent="0.25">
      <c r="A15768" t="s">
        <v>729</v>
      </c>
      <c r="B15768">
        <v>15443</v>
      </c>
      <c r="C15768" s="593">
        <v>0.06</v>
      </c>
      <c r="D15768" t="s">
        <v>2688</v>
      </c>
      <c r="E15768">
        <v>0.06</v>
      </c>
      <c r="F15768">
        <v>0</v>
      </c>
      <c r="G15768">
        <v>0</v>
      </c>
      <c r="H15768">
        <v>0</v>
      </c>
      <c r="I15768">
        <v>0</v>
      </c>
    </row>
    <row r="15769" spans="1:9" x14ac:dyDescent="0.25">
      <c r="A15769" t="s">
        <v>729</v>
      </c>
      <c r="B15769">
        <v>15444</v>
      </c>
      <c r="C15769" s="593">
        <v>0.06</v>
      </c>
      <c r="D15769" t="s">
        <v>2688</v>
      </c>
      <c r="E15769">
        <v>0.06</v>
      </c>
      <c r="F15769">
        <v>0</v>
      </c>
      <c r="G15769">
        <v>0</v>
      </c>
      <c r="H15769">
        <v>0</v>
      </c>
      <c r="I15769">
        <v>0</v>
      </c>
    </row>
    <row r="15770" spans="1:9" x14ac:dyDescent="0.25">
      <c r="A15770" t="s">
        <v>729</v>
      </c>
      <c r="B15770">
        <v>15445</v>
      </c>
      <c r="C15770" s="593">
        <v>0.06</v>
      </c>
      <c r="D15770" t="s">
        <v>2688</v>
      </c>
      <c r="E15770">
        <v>0.06</v>
      </c>
      <c r="F15770">
        <v>0</v>
      </c>
      <c r="G15770">
        <v>0</v>
      </c>
      <c r="H15770">
        <v>0</v>
      </c>
      <c r="I15770">
        <v>0</v>
      </c>
    </row>
    <row r="15771" spans="1:9" x14ac:dyDescent="0.25">
      <c r="A15771" t="s">
        <v>729</v>
      </c>
      <c r="B15771">
        <v>15446</v>
      </c>
      <c r="C15771" s="593">
        <v>0.06</v>
      </c>
      <c r="D15771" t="s">
        <v>2688</v>
      </c>
      <c r="E15771">
        <v>0.06</v>
      </c>
      <c r="F15771">
        <v>0</v>
      </c>
      <c r="G15771">
        <v>0</v>
      </c>
      <c r="H15771">
        <v>0</v>
      </c>
      <c r="I15771">
        <v>0</v>
      </c>
    </row>
    <row r="15772" spans="1:9" x14ac:dyDescent="0.25">
      <c r="A15772" t="s">
        <v>729</v>
      </c>
      <c r="B15772">
        <v>15447</v>
      </c>
      <c r="C15772" s="593">
        <v>0.06</v>
      </c>
      <c r="D15772" t="s">
        <v>2688</v>
      </c>
      <c r="E15772">
        <v>0.06</v>
      </c>
      <c r="F15772">
        <v>0</v>
      </c>
      <c r="G15772">
        <v>0</v>
      </c>
      <c r="H15772">
        <v>0</v>
      </c>
      <c r="I15772">
        <v>0</v>
      </c>
    </row>
    <row r="15773" spans="1:9" x14ac:dyDescent="0.25">
      <c r="A15773" t="s">
        <v>729</v>
      </c>
      <c r="B15773">
        <v>15448</v>
      </c>
      <c r="C15773" s="593">
        <v>0.06</v>
      </c>
      <c r="D15773" t="s">
        <v>5141</v>
      </c>
      <c r="E15773">
        <v>0.06</v>
      </c>
      <c r="F15773">
        <v>0</v>
      </c>
      <c r="G15773">
        <v>0</v>
      </c>
      <c r="H15773">
        <v>0</v>
      </c>
      <c r="I15773">
        <v>0</v>
      </c>
    </row>
    <row r="15774" spans="1:9" x14ac:dyDescent="0.25">
      <c r="A15774" t="s">
        <v>729</v>
      </c>
      <c r="B15774">
        <v>15449</v>
      </c>
      <c r="C15774" s="593">
        <v>0.06</v>
      </c>
      <c r="D15774" t="s">
        <v>2688</v>
      </c>
      <c r="E15774">
        <v>0.06</v>
      </c>
      <c r="F15774">
        <v>0</v>
      </c>
      <c r="G15774">
        <v>0</v>
      </c>
      <c r="H15774">
        <v>0</v>
      </c>
      <c r="I15774">
        <v>0</v>
      </c>
    </row>
    <row r="15775" spans="1:9" x14ac:dyDescent="0.25">
      <c r="A15775" t="s">
        <v>729</v>
      </c>
      <c r="B15775">
        <v>15450</v>
      </c>
      <c r="C15775" s="593">
        <v>0.06</v>
      </c>
      <c r="D15775" t="s">
        <v>2688</v>
      </c>
      <c r="E15775">
        <v>0.06</v>
      </c>
      <c r="F15775">
        <v>0</v>
      </c>
      <c r="G15775">
        <v>0</v>
      </c>
      <c r="H15775">
        <v>0</v>
      </c>
      <c r="I15775">
        <v>0</v>
      </c>
    </row>
    <row r="15776" spans="1:9" x14ac:dyDescent="0.25">
      <c r="A15776" t="s">
        <v>729</v>
      </c>
      <c r="B15776">
        <v>15451</v>
      </c>
      <c r="C15776" s="593">
        <v>0.06</v>
      </c>
      <c r="D15776" t="s">
        <v>2688</v>
      </c>
      <c r="E15776">
        <v>0.06</v>
      </c>
      <c r="F15776">
        <v>0</v>
      </c>
      <c r="G15776">
        <v>0</v>
      </c>
      <c r="H15776">
        <v>0</v>
      </c>
      <c r="I15776">
        <v>0</v>
      </c>
    </row>
    <row r="15777" spans="1:9" x14ac:dyDescent="0.25">
      <c r="A15777" t="s">
        <v>729</v>
      </c>
      <c r="B15777">
        <v>15454</v>
      </c>
      <c r="C15777" s="593">
        <v>0.06</v>
      </c>
      <c r="D15777" t="s">
        <v>2688</v>
      </c>
      <c r="E15777">
        <v>0.06</v>
      </c>
      <c r="F15777">
        <v>0</v>
      </c>
      <c r="G15777">
        <v>0</v>
      </c>
      <c r="H15777">
        <v>0</v>
      </c>
      <c r="I15777">
        <v>0</v>
      </c>
    </row>
    <row r="15778" spans="1:9" x14ac:dyDescent="0.25">
      <c r="A15778" t="s">
        <v>729</v>
      </c>
      <c r="B15778">
        <v>15455</v>
      </c>
      <c r="C15778" s="593">
        <v>0.06</v>
      </c>
      <c r="D15778" t="s">
        <v>2688</v>
      </c>
      <c r="E15778">
        <v>0.06</v>
      </c>
      <c r="F15778">
        <v>0</v>
      </c>
      <c r="G15778">
        <v>0</v>
      </c>
      <c r="H15778">
        <v>0</v>
      </c>
      <c r="I15778">
        <v>0</v>
      </c>
    </row>
    <row r="15779" spans="1:9" x14ac:dyDescent="0.25">
      <c r="A15779" t="s">
        <v>729</v>
      </c>
      <c r="B15779">
        <v>15456</v>
      </c>
      <c r="C15779" s="593">
        <v>0.06</v>
      </c>
      <c r="D15779" t="s">
        <v>2688</v>
      </c>
      <c r="E15779">
        <v>0.06</v>
      </c>
      <c r="F15779">
        <v>0</v>
      </c>
      <c r="G15779">
        <v>0</v>
      </c>
      <c r="H15779">
        <v>0</v>
      </c>
      <c r="I15779">
        <v>0</v>
      </c>
    </row>
    <row r="15780" spans="1:9" x14ac:dyDescent="0.25">
      <c r="A15780" t="s">
        <v>729</v>
      </c>
      <c r="B15780">
        <v>15458</v>
      </c>
      <c r="C15780" s="593">
        <v>0.06</v>
      </c>
      <c r="D15780" t="s">
        <v>2688</v>
      </c>
      <c r="E15780">
        <v>0.06</v>
      </c>
      <c r="F15780">
        <v>0</v>
      </c>
      <c r="G15780">
        <v>0</v>
      </c>
      <c r="H15780">
        <v>0</v>
      </c>
      <c r="I15780">
        <v>0</v>
      </c>
    </row>
    <row r="15781" spans="1:9" x14ac:dyDescent="0.25">
      <c r="A15781" t="s">
        <v>729</v>
      </c>
      <c r="B15781">
        <v>15459</v>
      </c>
      <c r="C15781" s="593">
        <v>0.06</v>
      </c>
      <c r="D15781" t="s">
        <v>2688</v>
      </c>
      <c r="E15781">
        <v>0.06</v>
      </c>
      <c r="F15781">
        <v>0</v>
      </c>
      <c r="G15781">
        <v>0</v>
      </c>
      <c r="H15781">
        <v>0</v>
      </c>
      <c r="I15781">
        <v>0</v>
      </c>
    </row>
    <row r="15782" spans="1:9" x14ac:dyDescent="0.25">
      <c r="A15782" t="s">
        <v>729</v>
      </c>
      <c r="B15782">
        <v>15460</v>
      </c>
      <c r="C15782" s="593">
        <v>0.06</v>
      </c>
      <c r="D15782" t="s">
        <v>2688</v>
      </c>
      <c r="E15782">
        <v>0.06</v>
      </c>
      <c r="F15782">
        <v>0</v>
      </c>
      <c r="G15782">
        <v>0</v>
      </c>
      <c r="H15782">
        <v>0</v>
      </c>
      <c r="I15782">
        <v>0</v>
      </c>
    </row>
    <row r="15783" spans="1:9" x14ac:dyDescent="0.25">
      <c r="A15783" t="s">
        <v>729</v>
      </c>
      <c r="B15783">
        <v>15461</v>
      </c>
      <c r="C15783" s="593">
        <v>0.06</v>
      </c>
      <c r="D15783" t="s">
        <v>2688</v>
      </c>
      <c r="E15783">
        <v>0.06</v>
      </c>
      <c r="F15783">
        <v>0</v>
      </c>
      <c r="G15783">
        <v>0</v>
      </c>
      <c r="H15783">
        <v>0</v>
      </c>
      <c r="I15783">
        <v>0</v>
      </c>
    </row>
    <row r="15784" spans="1:9" x14ac:dyDescent="0.25">
      <c r="A15784" t="s">
        <v>729</v>
      </c>
      <c r="B15784">
        <v>15462</v>
      </c>
      <c r="C15784" s="593">
        <v>0.06</v>
      </c>
      <c r="D15784" t="s">
        <v>2688</v>
      </c>
      <c r="E15784">
        <v>0.06</v>
      </c>
      <c r="F15784">
        <v>0</v>
      </c>
      <c r="G15784">
        <v>0</v>
      </c>
      <c r="H15784">
        <v>0</v>
      </c>
      <c r="I15784">
        <v>0</v>
      </c>
    </row>
    <row r="15785" spans="1:9" x14ac:dyDescent="0.25">
      <c r="A15785" t="s">
        <v>729</v>
      </c>
      <c r="B15785">
        <v>15463</v>
      </c>
      <c r="C15785" s="593">
        <v>0.06</v>
      </c>
      <c r="D15785" t="s">
        <v>2688</v>
      </c>
      <c r="E15785">
        <v>0.06</v>
      </c>
      <c r="F15785">
        <v>0</v>
      </c>
      <c r="G15785">
        <v>0</v>
      </c>
      <c r="H15785">
        <v>0</v>
      </c>
      <c r="I15785">
        <v>0</v>
      </c>
    </row>
    <row r="15786" spans="1:9" x14ac:dyDescent="0.25">
      <c r="A15786" t="s">
        <v>729</v>
      </c>
      <c r="B15786">
        <v>15464</v>
      </c>
      <c r="C15786" s="593">
        <v>0.06</v>
      </c>
      <c r="D15786" t="s">
        <v>2688</v>
      </c>
      <c r="E15786">
        <v>0.06</v>
      </c>
      <c r="F15786">
        <v>0</v>
      </c>
      <c r="G15786">
        <v>0</v>
      </c>
      <c r="H15786">
        <v>0</v>
      </c>
      <c r="I15786">
        <v>0</v>
      </c>
    </row>
    <row r="15787" spans="1:9" x14ac:dyDescent="0.25">
      <c r="A15787" t="s">
        <v>729</v>
      </c>
      <c r="B15787">
        <v>15465</v>
      </c>
      <c r="C15787" s="593">
        <v>0.06</v>
      </c>
      <c r="D15787" t="s">
        <v>2688</v>
      </c>
      <c r="E15787">
        <v>0.06</v>
      </c>
      <c r="F15787">
        <v>0</v>
      </c>
      <c r="G15787">
        <v>0</v>
      </c>
      <c r="H15787">
        <v>0</v>
      </c>
      <c r="I15787">
        <v>0</v>
      </c>
    </row>
    <row r="15788" spans="1:9" x14ac:dyDescent="0.25">
      <c r="A15788" t="s">
        <v>729</v>
      </c>
      <c r="B15788">
        <v>15466</v>
      </c>
      <c r="C15788" s="593">
        <v>0.06</v>
      </c>
      <c r="D15788" t="s">
        <v>2688</v>
      </c>
      <c r="E15788">
        <v>0.06</v>
      </c>
      <c r="F15788">
        <v>0</v>
      </c>
      <c r="G15788">
        <v>0</v>
      </c>
      <c r="H15788">
        <v>0</v>
      </c>
      <c r="I15788">
        <v>0</v>
      </c>
    </row>
    <row r="15789" spans="1:9" x14ac:dyDescent="0.25">
      <c r="A15789" t="s">
        <v>729</v>
      </c>
      <c r="B15789">
        <v>15467</v>
      </c>
      <c r="C15789" s="593">
        <v>0.06</v>
      </c>
      <c r="D15789" t="s">
        <v>2688</v>
      </c>
      <c r="E15789">
        <v>0.06</v>
      </c>
      <c r="F15789">
        <v>0</v>
      </c>
      <c r="G15789">
        <v>0</v>
      </c>
      <c r="H15789">
        <v>0</v>
      </c>
      <c r="I15789">
        <v>0</v>
      </c>
    </row>
    <row r="15790" spans="1:9" x14ac:dyDescent="0.25">
      <c r="A15790" t="s">
        <v>729</v>
      </c>
      <c r="B15790">
        <v>15468</v>
      </c>
      <c r="C15790" s="593">
        <v>0.06</v>
      </c>
      <c r="D15790" t="s">
        <v>2688</v>
      </c>
      <c r="E15790">
        <v>0.06</v>
      </c>
      <c r="F15790">
        <v>0</v>
      </c>
      <c r="G15790">
        <v>0</v>
      </c>
      <c r="H15790">
        <v>0</v>
      </c>
      <c r="I15790">
        <v>0</v>
      </c>
    </row>
    <row r="15791" spans="1:9" x14ac:dyDescent="0.25">
      <c r="A15791" t="s">
        <v>729</v>
      </c>
      <c r="B15791">
        <v>15469</v>
      </c>
      <c r="C15791" s="593">
        <v>0.06</v>
      </c>
      <c r="D15791" t="s">
        <v>2688</v>
      </c>
      <c r="E15791">
        <v>0.06</v>
      </c>
      <c r="F15791">
        <v>0</v>
      </c>
      <c r="G15791">
        <v>0</v>
      </c>
      <c r="H15791">
        <v>0</v>
      </c>
      <c r="I15791">
        <v>0</v>
      </c>
    </row>
    <row r="15792" spans="1:9" x14ac:dyDescent="0.25">
      <c r="A15792" t="s">
        <v>729</v>
      </c>
      <c r="B15792">
        <v>15470</v>
      </c>
      <c r="C15792" s="593">
        <v>0.06</v>
      </c>
      <c r="D15792" t="s">
        <v>2688</v>
      </c>
      <c r="E15792">
        <v>0.06</v>
      </c>
      <c r="F15792">
        <v>0</v>
      </c>
      <c r="G15792">
        <v>0</v>
      </c>
      <c r="H15792">
        <v>0</v>
      </c>
      <c r="I15792">
        <v>0</v>
      </c>
    </row>
    <row r="15793" spans="1:9" x14ac:dyDescent="0.25">
      <c r="A15793" t="s">
        <v>729</v>
      </c>
      <c r="B15793">
        <v>15472</v>
      </c>
      <c r="C15793" s="593">
        <v>0.06</v>
      </c>
      <c r="D15793" t="s">
        <v>2688</v>
      </c>
      <c r="E15793">
        <v>0.06</v>
      </c>
      <c r="F15793">
        <v>0</v>
      </c>
      <c r="G15793">
        <v>0</v>
      </c>
      <c r="H15793">
        <v>0</v>
      </c>
      <c r="I15793">
        <v>0</v>
      </c>
    </row>
    <row r="15794" spans="1:9" x14ac:dyDescent="0.25">
      <c r="A15794" t="s">
        <v>729</v>
      </c>
      <c r="B15794">
        <v>15473</v>
      </c>
      <c r="C15794" s="593">
        <v>0.06</v>
      </c>
      <c r="D15794" t="s">
        <v>2688</v>
      </c>
      <c r="E15794">
        <v>0.06</v>
      </c>
      <c r="F15794">
        <v>0</v>
      </c>
      <c r="G15794">
        <v>0</v>
      </c>
      <c r="H15794">
        <v>0</v>
      </c>
      <c r="I15794">
        <v>0</v>
      </c>
    </row>
    <row r="15795" spans="1:9" x14ac:dyDescent="0.25">
      <c r="A15795" t="s">
        <v>729</v>
      </c>
      <c r="B15795">
        <v>15474</v>
      </c>
      <c r="C15795" s="593">
        <v>0.06</v>
      </c>
      <c r="D15795" t="s">
        <v>2688</v>
      </c>
      <c r="E15795">
        <v>0.06</v>
      </c>
      <c r="F15795">
        <v>0</v>
      </c>
      <c r="G15795">
        <v>0</v>
      </c>
      <c r="H15795">
        <v>0</v>
      </c>
      <c r="I15795">
        <v>0</v>
      </c>
    </row>
    <row r="15796" spans="1:9" x14ac:dyDescent="0.25">
      <c r="A15796" t="s">
        <v>729</v>
      </c>
      <c r="B15796">
        <v>15475</v>
      </c>
      <c r="C15796" s="593">
        <v>0.06</v>
      </c>
      <c r="D15796" t="s">
        <v>2688</v>
      </c>
      <c r="E15796">
        <v>0.06</v>
      </c>
      <c r="F15796">
        <v>0</v>
      </c>
      <c r="G15796">
        <v>0</v>
      </c>
      <c r="H15796">
        <v>0</v>
      </c>
      <c r="I15796">
        <v>0</v>
      </c>
    </row>
    <row r="15797" spans="1:9" x14ac:dyDescent="0.25">
      <c r="A15797" t="s">
        <v>729</v>
      </c>
      <c r="B15797">
        <v>15476</v>
      </c>
      <c r="C15797" s="593">
        <v>0.06</v>
      </c>
      <c r="D15797" t="s">
        <v>2688</v>
      </c>
      <c r="E15797">
        <v>0.06</v>
      </c>
      <c r="F15797">
        <v>0</v>
      </c>
      <c r="G15797">
        <v>0</v>
      </c>
      <c r="H15797">
        <v>0</v>
      </c>
      <c r="I15797">
        <v>0</v>
      </c>
    </row>
    <row r="15798" spans="1:9" x14ac:dyDescent="0.25">
      <c r="A15798" t="s">
        <v>729</v>
      </c>
      <c r="B15798">
        <v>15477</v>
      </c>
      <c r="C15798" s="593">
        <v>0.06</v>
      </c>
      <c r="D15798" t="s">
        <v>1251</v>
      </c>
      <c r="E15798">
        <v>0.06</v>
      </c>
      <c r="F15798">
        <v>0</v>
      </c>
      <c r="G15798">
        <v>0</v>
      </c>
      <c r="H15798">
        <v>0</v>
      </c>
      <c r="I15798">
        <v>0</v>
      </c>
    </row>
    <row r="15799" spans="1:9" x14ac:dyDescent="0.25">
      <c r="A15799" t="s">
        <v>729</v>
      </c>
      <c r="B15799">
        <v>15478</v>
      </c>
      <c r="C15799" s="593">
        <v>0.06</v>
      </c>
      <c r="D15799" t="s">
        <v>5142</v>
      </c>
      <c r="E15799">
        <v>0.06</v>
      </c>
      <c r="F15799">
        <v>0</v>
      </c>
      <c r="G15799">
        <v>0</v>
      </c>
      <c r="H15799">
        <v>0</v>
      </c>
      <c r="I15799">
        <v>0</v>
      </c>
    </row>
    <row r="15800" spans="1:9" x14ac:dyDescent="0.25">
      <c r="A15800" t="s">
        <v>729</v>
      </c>
      <c r="B15800">
        <v>15479</v>
      </c>
      <c r="C15800" s="593">
        <v>0.06</v>
      </c>
      <c r="D15800" t="s">
        <v>5141</v>
      </c>
      <c r="E15800">
        <v>0.06</v>
      </c>
      <c r="F15800">
        <v>0</v>
      </c>
      <c r="G15800">
        <v>0</v>
      </c>
      <c r="H15800">
        <v>0</v>
      </c>
      <c r="I15800">
        <v>0</v>
      </c>
    </row>
    <row r="15801" spans="1:9" x14ac:dyDescent="0.25">
      <c r="A15801" t="s">
        <v>729</v>
      </c>
      <c r="B15801">
        <v>15480</v>
      </c>
      <c r="C15801" s="593">
        <v>0.06</v>
      </c>
      <c r="D15801" t="s">
        <v>2688</v>
      </c>
      <c r="E15801">
        <v>0.06</v>
      </c>
      <c r="F15801">
        <v>0</v>
      </c>
      <c r="G15801">
        <v>0</v>
      </c>
      <c r="H15801">
        <v>0</v>
      </c>
      <c r="I15801">
        <v>0</v>
      </c>
    </row>
    <row r="15802" spans="1:9" x14ac:dyDescent="0.25">
      <c r="A15802" t="s">
        <v>729</v>
      </c>
      <c r="B15802">
        <v>15482</v>
      </c>
      <c r="C15802" s="593">
        <v>0.06</v>
      </c>
      <c r="D15802" t="s">
        <v>2688</v>
      </c>
      <c r="E15802">
        <v>0.06</v>
      </c>
      <c r="F15802">
        <v>0</v>
      </c>
      <c r="G15802">
        <v>0</v>
      </c>
      <c r="H15802">
        <v>0</v>
      </c>
      <c r="I15802">
        <v>0</v>
      </c>
    </row>
    <row r="15803" spans="1:9" x14ac:dyDescent="0.25">
      <c r="A15803" t="s">
        <v>729</v>
      </c>
      <c r="B15803">
        <v>15483</v>
      </c>
      <c r="C15803" s="593">
        <v>0.06</v>
      </c>
      <c r="D15803" t="s">
        <v>1251</v>
      </c>
      <c r="E15803">
        <v>0.06</v>
      </c>
      <c r="F15803">
        <v>0</v>
      </c>
      <c r="G15803">
        <v>0</v>
      </c>
      <c r="H15803">
        <v>0</v>
      </c>
      <c r="I15803">
        <v>0</v>
      </c>
    </row>
    <row r="15804" spans="1:9" x14ac:dyDescent="0.25">
      <c r="A15804" t="s">
        <v>729</v>
      </c>
      <c r="B15804">
        <v>15484</v>
      </c>
      <c r="C15804" s="593">
        <v>0.06</v>
      </c>
      <c r="D15804" t="s">
        <v>2688</v>
      </c>
      <c r="E15804">
        <v>0.06</v>
      </c>
      <c r="F15804">
        <v>0</v>
      </c>
      <c r="G15804">
        <v>0</v>
      </c>
      <c r="H15804">
        <v>0</v>
      </c>
      <c r="I15804">
        <v>0</v>
      </c>
    </row>
    <row r="15805" spans="1:9" x14ac:dyDescent="0.25">
      <c r="A15805" t="s">
        <v>729</v>
      </c>
      <c r="B15805">
        <v>15485</v>
      </c>
      <c r="C15805" s="593">
        <v>0.06</v>
      </c>
      <c r="D15805" t="s">
        <v>3551</v>
      </c>
      <c r="E15805">
        <v>0.06</v>
      </c>
      <c r="F15805">
        <v>0</v>
      </c>
      <c r="G15805">
        <v>0</v>
      </c>
      <c r="H15805">
        <v>0</v>
      </c>
      <c r="I15805">
        <v>0</v>
      </c>
    </row>
    <row r="15806" spans="1:9" x14ac:dyDescent="0.25">
      <c r="A15806" t="s">
        <v>729</v>
      </c>
      <c r="B15806">
        <v>15486</v>
      </c>
      <c r="C15806" s="593">
        <v>0.06</v>
      </c>
      <c r="D15806" t="s">
        <v>2688</v>
      </c>
      <c r="E15806">
        <v>0.06</v>
      </c>
      <c r="F15806">
        <v>0</v>
      </c>
      <c r="G15806">
        <v>0</v>
      </c>
      <c r="H15806">
        <v>0</v>
      </c>
      <c r="I15806">
        <v>0</v>
      </c>
    </row>
    <row r="15807" spans="1:9" x14ac:dyDescent="0.25">
      <c r="A15807" t="s">
        <v>729</v>
      </c>
      <c r="B15807">
        <v>15488</v>
      </c>
      <c r="C15807" s="593">
        <v>0.06</v>
      </c>
      <c r="D15807" t="s">
        <v>2688</v>
      </c>
      <c r="E15807">
        <v>0.06</v>
      </c>
      <c r="F15807">
        <v>0</v>
      </c>
      <c r="G15807">
        <v>0</v>
      </c>
      <c r="H15807">
        <v>0</v>
      </c>
      <c r="I15807">
        <v>0</v>
      </c>
    </row>
    <row r="15808" spans="1:9" x14ac:dyDescent="0.25">
      <c r="A15808" t="s">
        <v>729</v>
      </c>
      <c r="B15808">
        <v>15489</v>
      </c>
      <c r="C15808" s="593">
        <v>0.06</v>
      </c>
      <c r="D15808" t="s">
        <v>2688</v>
      </c>
      <c r="E15808">
        <v>0.06</v>
      </c>
      <c r="F15808">
        <v>0</v>
      </c>
      <c r="G15808">
        <v>0</v>
      </c>
      <c r="H15808">
        <v>0</v>
      </c>
      <c r="I15808">
        <v>0</v>
      </c>
    </row>
    <row r="15809" spans="1:9" x14ac:dyDescent="0.25">
      <c r="A15809" t="s">
        <v>729</v>
      </c>
      <c r="B15809">
        <v>15490</v>
      </c>
      <c r="C15809" s="593">
        <v>0.06</v>
      </c>
      <c r="D15809" t="s">
        <v>2688</v>
      </c>
      <c r="E15809">
        <v>0.06</v>
      </c>
      <c r="F15809">
        <v>0</v>
      </c>
      <c r="G15809">
        <v>0</v>
      </c>
      <c r="H15809">
        <v>0</v>
      </c>
      <c r="I15809">
        <v>0</v>
      </c>
    </row>
    <row r="15810" spans="1:9" x14ac:dyDescent="0.25">
      <c r="A15810" t="s">
        <v>729</v>
      </c>
      <c r="B15810">
        <v>15492</v>
      </c>
      <c r="C15810" s="593">
        <v>0.06</v>
      </c>
      <c r="D15810" t="s">
        <v>2688</v>
      </c>
      <c r="E15810">
        <v>0.06</v>
      </c>
      <c r="F15810">
        <v>0</v>
      </c>
      <c r="G15810">
        <v>0</v>
      </c>
      <c r="H15810">
        <v>0</v>
      </c>
      <c r="I15810">
        <v>0</v>
      </c>
    </row>
    <row r="15811" spans="1:9" x14ac:dyDescent="0.25">
      <c r="A15811" t="s">
        <v>729</v>
      </c>
      <c r="B15811">
        <v>15501</v>
      </c>
      <c r="C15811" s="593">
        <v>0.06</v>
      </c>
      <c r="D15811" t="s">
        <v>5141</v>
      </c>
      <c r="E15811">
        <v>0.06</v>
      </c>
      <c r="F15811">
        <v>0</v>
      </c>
      <c r="G15811">
        <v>0</v>
      </c>
      <c r="H15811">
        <v>0</v>
      </c>
      <c r="I15811">
        <v>0</v>
      </c>
    </row>
    <row r="15812" spans="1:9" x14ac:dyDescent="0.25">
      <c r="A15812" t="s">
        <v>729</v>
      </c>
      <c r="B15812">
        <v>15502</v>
      </c>
      <c r="C15812" s="593">
        <v>0.06</v>
      </c>
      <c r="D15812" t="s">
        <v>3551</v>
      </c>
      <c r="E15812">
        <v>0.06</v>
      </c>
      <c r="F15812">
        <v>0</v>
      </c>
      <c r="G15812">
        <v>0</v>
      </c>
      <c r="H15812">
        <v>0</v>
      </c>
      <c r="I15812">
        <v>0</v>
      </c>
    </row>
    <row r="15813" spans="1:9" x14ac:dyDescent="0.25">
      <c r="A15813" t="s">
        <v>729</v>
      </c>
      <c r="B15813">
        <v>15510</v>
      </c>
      <c r="C15813" s="593">
        <v>0.06</v>
      </c>
      <c r="D15813" t="s">
        <v>3551</v>
      </c>
      <c r="E15813">
        <v>0.06</v>
      </c>
      <c r="F15813">
        <v>0</v>
      </c>
      <c r="G15813">
        <v>0</v>
      </c>
      <c r="H15813">
        <v>0</v>
      </c>
      <c r="I15813">
        <v>0</v>
      </c>
    </row>
    <row r="15814" spans="1:9" x14ac:dyDescent="0.25">
      <c r="A15814" t="s">
        <v>729</v>
      </c>
      <c r="B15814">
        <v>15520</v>
      </c>
      <c r="C15814" s="593">
        <v>0.06</v>
      </c>
      <c r="D15814" t="s">
        <v>3551</v>
      </c>
      <c r="E15814">
        <v>0.06</v>
      </c>
      <c r="F15814">
        <v>0</v>
      </c>
      <c r="G15814">
        <v>0</v>
      </c>
      <c r="H15814">
        <v>0</v>
      </c>
      <c r="I15814">
        <v>0</v>
      </c>
    </row>
    <row r="15815" spans="1:9" x14ac:dyDescent="0.25">
      <c r="A15815" t="s">
        <v>729</v>
      </c>
      <c r="B15815">
        <v>15521</v>
      </c>
      <c r="C15815" s="593">
        <v>0.06</v>
      </c>
      <c r="D15815" t="s">
        <v>5143</v>
      </c>
      <c r="E15815">
        <v>0.06</v>
      </c>
      <c r="F15815">
        <v>0</v>
      </c>
      <c r="G15815">
        <v>0</v>
      </c>
      <c r="H15815">
        <v>0</v>
      </c>
      <c r="I15815">
        <v>0</v>
      </c>
    </row>
    <row r="15816" spans="1:9" x14ac:dyDescent="0.25">
      <c r="A15816" t="s">
        <v>729</v>
      </c>
      <c r="B15816">
        <v>15522</v>
      </c>
      <c r="C15816" s="593">
        <v>0.06</v>
      </c>
      <c r="D15816" t="s">
        <v>5143</v>
      </c>
      <c r="E15816">
        <v>0.06</v>
      </c>
      <c r="F15816">
        <v>0</v>
      </c>
      <c r="G15816">
        <v>0</v>
      </c>
      <c r="H15816">
        <v>0</v>
      </c>
      <c r="I15816">
        <v>0</v>
      </c>
    </row>
    <row r="15817" spans="1:9" x14ac:dyDescent="0.25">
      <c r="A15817" t="s">
        <v>729</v>
      </c>
      <c r="B15817">
        <v>15530</v>
      </c>
      <c r="C15817" s="593">
        <v>0.06</v>
      </c>
      <c r="D15817" t="s">
        <v>5143</v>
      </c>
      <c r="E15817">
        <v>0.06</v>
      </c>
      <c r="F15817">
        <v>0</v>
      </c>
      <c r="G15817">
        <v>0</v>
      </c>
      <c r="H15817">
        <v>0</v>
      </c>
      <c r="I15817">
        <v>0</v>
      </c>
    </row>
    <row r="15818" spans="1:9" x14ac:dyDescent="0.25">
      <c r="A15818" t="s">
        <v>729</v>
      </c>
      <c r="B15818">
        <v>15531</v>
      </c>
      <c r="C15818" s="593">
        <v>0.06</v>
      </c>
      <c r="D15818" t="s">
        <v>5141</v>
      </c>
      <c r="E15818">
        <v>0.06</v>
      </c>
      <c r="F15818">
        <v>0</v>
      </c>
      <c r="G15818">
        <v>0</v>
      </c>
      <c r="H15818">
        <v>0</v>
      </c>
      <c r="I15818">
        <v>0</v>
      </c>
    </row>
    <row r="15819" spans="1:9" x14ac:dyDescent="0.25">
      <c r="A15819" t="s">
        <v>729</v>
      </c>
      <c r="B15819">
        <v>15532</v>
      </c>
      <c r="C15819" s="593">
        <v>0.06</v>
      </c>
      <c r="D15819" t="s">
        <v>3551</v>
      </c>
      <c r="E15819">
        <v>0.06</v>
      </c>
      <c r="F15819">
        <v>0</v>
      </c>
      <c r="G15819">
        <v>0</v>
      </c>
      <c r="H15819">
        <v>0</v>
      </c>
      <c r="I15819">
        <v>0</v>
      </c>
    </row>
    <row r="15820" spans="1:9" x14ac:dyDescent="0.25">
      <c r="A15820" t="s">
        <v>729</v>
      </c>
      <c r="B15820">
        <v>15533</v>
      </c>
      <c r="C15820" s="593">
        <v>0.06</v>
      </c>
      <c r="D15820" t="s">
        <v>1236</v>
      </c>
      <c r="E15820">
        <v>0.06</v>
      </c>
      <c r="F15820">
        <v>0</v>
      </c>
      <c r="G15820">
        <v>0</v>
      </c>
      <c r="H15820">
        <v>0</v>
      </c>
      <c r="I15820">
        <v>0</v>
      </c>
    </row>
    <row r="15821" spans="1:9" x14ac:dyDescent="0.25">
      <c r="A15821" t="s">
        <v>729</v>
      </c>
      <c r="B15821">
        <v>15534</v>
      </c>
      <c r="C15821" s="593">
        <v>0.06</v>
      </c>
      <c r="D15821" t="s">
        <v>5143</v>
      </c>
      <c r="E15821">
        <v>0.06</v>
      </c>
      <c r="F15821">
        <v>0</v>
      </c>
      <c r="G15821">
        <v>0</v>
      </c>
      <c r="H15821">
        <v>0</v>
      </c>
      <c r="I15821">
        <v>0</v>
      </c>
    </row>
    <row r="15822" spans="1:9" x14ac:dyDescent="0.25">
      <c r="A15822" t="s">
        <v>729</v>
      </c>
      <c r="B15822">
        <v>15535</v>
      </c>
      <c r="C15822" s="593">
        <v>0.06</v>
      </c>
      <c r="D15822" t="s">
        <v>5143</v>
      </c>
      <c r="E15822">
        <v>0.06</v>
      </c>
      <c r="F15822">
        <v>0</v>
      </c>
      <c r="G15822">
        <v>0</v>
      </c>
      <c r="H15822">
        <v>0</v>
      </c>
      <c r="I15822">
        <v>0</v>
      </c>
    </row>
    <row r="15823" spans="1:9" x14ac:dyDescent="0.25">
      <c r="A15823" t="s">
        <v>729</v>
      </c>
      <c r="B15823">
        <v>15536</v>
      </c>
      <c r="C15823" s="593">
        <v>0.06</v>
      </c>
      <c r="D15823" t="s">
        <v>1236</v>
      </c>
      <c r="E15823">
        <v>0.06</v>
      </c>
      <c r="F15823">
        <v>0</v>
      </c>
      <c r="G15823">
        <v>0</v>
      </c>
      <c r="H15823">
        <v>0</v>
      </c>
      <c r="I15823">
        <v>0</v>
      </c>
    </row>
    <row r="15824" spans="1:9" x14ac:dyDescent="0.25">
      <c r="A15824" t="s">
        <v>729</v>
      </c>
      <c r="B15824">
        <v>15537</v>
      </c>
      <c r="C15824" s="593">
        <v>0.06</v>
      </c>
      <c r="D15824" t="s">
        <v>5143</v>
      </c>
      <c r="E15824">
        <v>0.06</v>
      </c>
      <c r="F15824">
        <v>0</v>
      </c>
      <c r="G15824">
        <v>0</v>
      </c>
      <c r="H15824">
        <v>0</v>
      </c>
      <c r="I15824">
        <v>0</v>
      </c>
    </row>
    <row r="15825" spans="1:9" x14ac:dyDescent="0.25">
      <c r="A15825" t="s">
        <v>729</v>
      </c>
      <c r="B15825">
        <v>15538</v>
      </c>
      <c r="C15825" s="593">
        <v>0.06</v>
      </c>
      <c r="D15825" t="s">
        <v>3551</v>
      </c>
      <c r="E15825">
        <v>0.06</v>
      </c>
      <c r="F15825">
        <v>0</v>
      </c>
      <c r="G15825">
        <v>0</v>
      </c>
      <c r="H15825">
        <v>0</v>
      </c>
      <c r="I15825">
        <v>0</v>
      </c>
    </row>
    <row r="15826" spans="1:9" x14ac:dyDescent="0.25">
      <c r="A15826" t="s">
        <v>729</v>
      </c>
      <c r="B15826">
        <v>15539</v>
      </c>
      <c r="C15826" s="593">
        <v>0.06</v>
      </c>
      <c r="D15826" t="s">
        <v>5143</v>
      </c>
      <c r="E15826">
        <v>0.06</v>
      </c>
      <c r="F15826">
        <v>0</v>
      </c>
      <c r="G15826">
        <v>0</v>
      </c>
      <c r="H15826">
        <v>0</v>
      </c>
      <c r="I15826">
        <v>0</v>
      </c>
    </row>
    <row r="15827" spans="1:9" x14ac:dyDescent="0.25">
      <c r="A15827" t="s">
        <v>729</v>
      </c>
      <c r="B15827">
        <v>15540</v>
      </c>
      <c r="C15827" s="593">
        <v>0.06</v>
      </c>
      <c r="D15827" t="s">
        <v>3551</v>
      </c>
      <c r="E15827">
        <v>0.06</v>
      </c>
      <c r="F15827">
        <v>0</v>
      </c>
      <c r="G15827">
        <v>0</v>
      </c>
      <c r="H15827">
        <v>0</v>
      </c>
      <c r="I15827">
        <v>0</v>
      </c>
    </row>
    <row r="15828" spans="1:9" x14ac:dyDescent="0.25">
      <c r="A15828" t="s">
        <v>729</v>
      </c>
      <c r="B15828">
        <v>15541</v>
      </c>
      <c r="C15828" s="593">
        <v>0.06</v>
      </c>
      <c r="D15828" t="s">
        <v>3551</v>
      </c>
      <c r="E15828">
        <v>0.06</v>
      </c>
      <c r="F15828">
        <v>0</v>
      </c>
      <c r="G15828">
        <v>0</v>
      </c>
      <c r="H15828">
        <v>0</v>
      </c>
      <c r="I15828">
        <v>0</v>
      </c>
    </row>
    <row r="15829" spans="1:9" x14ac:dyDescent="0.25">
      <c r="A15829" t="s">
        <v>729</v>
      </c>
      <c r="B15829">
        <v>15542</v>
      </c>
      <c r="C15829" s="593">
        <v>0.06</v>
      </c>
      <c r="D15829" t="s">
        <v>3551</v>
      </c>
      <c r="E15829">
        <v>0.06</v>
      </c>
      <c r="F15829">
        <v>0</v>
      </c>
      <c r="G15829">
        <v>0</v>
      </c>
      <c r="H15829">
        <v>0</v>
      </c>
      <c r="I15829">
        <v>0</v>
      </c>
    </row>
    <row r="15830" spans="1:9" x14ac:dyDescent="0.25">
      <c r="A15830" t="s">
        <v>729</v>
      </c>
      <c r="B15830">
        <v>15544</v>
      </c>
      <c r="C15830" s="593">
        <v>0.06</v>
      </c>
      <c r="D15830" t="s">
        <v>3551</v>
      </c>
      <c r="E15830">
        <v>0.06</v>
      </c>
      <c r="F15830">
        <v>0</v>
      </c>
      <c r="G15830">
        <v>0</v>
      </c>
      <c r="H15830">
        <v>0</v>
      </c>
      <c r="I15830">
        <v>0</v>
      </c>
    </row>
    <row r="15831" spans="1:9" x14ac:dyDescent="0.25">
      <c r="A15831" t="s">
        <v>729</v>
      </c>
      <c r="B15831">
        <v>15545</v>
      </c>
      <c r="C15831" s="593">
        <v>0.06</v>
      </c>
      <c r="D15831" t="s">
        <v>5143</v>
      </c>
      <c r="E15831">
        <v>0.06</v>
      </c>
      <c r="F15831">
        <v>0</v>
      </c>
      <c r="G15831">
        <v>0</v>
      </c>
      <c r="H15831">
        <v>0</v>
      </c>
      <c r="I15831">
        <v>0</v>
      </c>
    </row>
    <row r="15832" spans="1:9" x14ac:dyDescent="0.25">
      <c r="A15832" t="s">
        <v>729</v>
      </c>
      <c r="B15832">
        <v>15546</v>
      </c>
      <c r="C15832" s="593">
        <v>0.06</v>
      </c>
      <c r="D15832" t="s">
        <v>3551</v>
      </c>
      <c r="E15832">
        <v>0.06</v>
      </c>
      <c r="F15832">
        <v>0</v>
      </c>
      <c r="G15832">
        <v>0</v>
      </c>
      <c r="H15832">
        <v>0</v>
      </c>
      <c r="I15832">
        <v>0</v>
      </c>
    </row>
    <row r="15833" spans="1:9" x14ac:dyDescent="0.25">
      <c r="A15833" t="s">
        <v>729</v>
      </c>
      <c r="B15833">
        <v>15547</v>
      </c>
      <c r="C15833" s="593">
        <v>0.06</v>
      </c>
      <c r="D15833" t="s">
        <v>3551</v>
      </c>
      <c r="E15833">
        <v>0.06</v>
      </c>
      <c r="F15833">
        <v>0</v>
      </c>
      <c r="G15833">
        <v>0</v>
      </c>
      <c r="H15833">
        <v>0</v>
      </c>
      <c r="I15833">
        <v>0</v>
      </c>
    </row>
    <row r="15834" spans="1:9" x14ac:dyDescent="0.25">
      <c r="A15834" t="s">
        <v>729</v>
      </c>
      <c r="B15834">
        <v>15548</v>
      </c>
      <c r="C15834" s="593">
        <v>0.06</v>
      </c>
      <c r="D15834" t="s">
        <v>3551</v>
      </c>
      <c r="E15834">
        <v>0.06</v>
      </c>
      <c r="F15834">
        <v>0</v>
      </c>
      <c r="G15834">
        <v>0</v>
      </c>
      <c r="H15834">
        <v>0</v>
      </c>
      <c r="I15834">
        <v>0</v>
      </c>
    </row>
    <row r="15835" spans="1:9" x14ac:dyDescent="0.25">
      <c r="A15835" t="s">
        <v>729</v>
      </c>
      <c r="B15835">
        <v>15549</v>
      </c>
      <c r="C15835" s="593">
        <v>0.06</v>
      </c>
      <c r="D15835" t="s">
        <v>3551</v>
      </c>
      <c r="E15835">
        <v>0.06</v>
      </c>
      <c r="F15835">
        <v>0</v>
      </c>
      <c r="G15835">
        <v>0</v>
      </c>
      <c r="H15835">
        <v>0</v>
      </c>
      <c r="I15835">
        <v>0</v>
      </c>
    </row>
    <row r="15836" spans="1:9" x14ac:dyDescent="0.25">
      <c r="A15836" t="s">
        <v>729</v>
      </c>
      <c r="B15836">
        <v>15550</v>
      </c>
      <c r="C15836" s="593">
        <v>0.06</v>
      </c>
      <c r="D15836" t="s">
        <v>5143</v>
      </c>
      <c r="E15836">
        <v>0.06</v>
      </c>
      <c r="F15836">
        <v>0</v>
      </c>
      <c r="G15836">
        <v>0</v>
      </c>
      <c r="H15836">
        <v>0</v>
      </c>
      <c r="I15836">
        <v>0</v>
      </c>
    </row>
    <row r="15837" spans="1:9" x14ac:dyDescent="0.25">
      <c r="A15837" t="s">
        <v>729</v>
      </c>
      <c r="B15837">
        <v>15551</v>
      </c>
      <c r="C15837" s="593">
        <v>0.06</v>
      </c>
      <c r="D15837" t="s">
        <v>3551</v>
      </c>
      <c r="E15837">
        <v>0.06</v>
      </c>
      <c r="F15837">
        <v>0</v>
      </c>
      <c r="G15837">
        <v>0</v>
      </c>
      <c r="H15837">
        <v>0</v>
      </c>
      <c r="I15837">
        <v>0</v>
      </c>
    </row>
    <row r="15838" spans="1:9" x14ac:dyDescent="0.25">
      <c r="A15838" t="s">
        <v>729</v>
      </c>
      <c r="B15838">
        <v>15552</v>
      </c>
      <c r="C15838" s="593">
        <v>0.06</v>
      </c>
      <c r="D15838" t="s">
        <v>3551</v>
      </c>
      <c r="E15838">
        <v>0.06</v>
      </c>
      <c r="F15838">
        <v>0</v>
      </c>
      <c r="G15838">
        <v>0</v>
      </c>
      <c r="H15838">
        <v>0</v>
      </c>
      <c r="I15838">
        <v>0</v>
      </c>
    </row>
    <row r="15839" spans="1:9" x14ac:dyDescent="0.25">
      <c r="A15839" t="s">
        <v>729</v>
      </c>
      <c r="B15839">
        <v>15553</v>
      </c>
      <c r="C15839" s="593">
        <v>0.06</v>
      </c>
      <c r="D15839" t="s">
        <v>3551</v>
      </c>
      <c r="E15839">
        <v>0.06</v>
      </c>
      <c r="F15839">
        <v>0</v>
      </c>
      <c r="G15839">
        <v>0</v>
      </c>
      <c r="H15839">
        <v>0</v>
      </c>
      <c r="I15839">
        <v>0</v>
      </c>
    </row>
    <row r="15840" spans="1:9" x14ac:dyDescent="0.25">
      <c r="A15840" t="s">
        <v>729</v>
      </c>
      <c r="B15840">
        <v>15554</v>
      </c>
      <c r="C15840" s="593">
        <v>0.06</v>
      </c>
      <c r="D15840" t="s">
        <v>5143</v>
      </c>
      <c r="E15840">
        <v>0.06</v>
      </c>
      <c r="F15840">
        <v>0</v>
      </c>
      <c r="G15840">
        <v>0</v>
      </c>
      <c r="H15840">
        <v>0</v>
      </c>
      <c r="I15840">
        <v>0</v>
      </c>
    </row>
    <row r="15841" spans="1:9" x14ac:dyDescent="0.25">
      <c r="A15841" t="s">
        <v>729</v>
      </c>
      <c r="B15841">
        <v>15555</v>
      </c>
      <c r="C15841" s="593">
        <v>0.06</v>
      </c>
      <c r="D15841" t="s">
        <v>3551</v>
      </c>
      <c r="E15841">
        <v>0.06</v>
      </c>
      <c r="F15841">
        <v>0</v>
      </c>
      <c r="G15841">
        <v>0</v>
      </c>
      <c r="H15841">
        <v>0</v>
      </c>
      <c r="I15841">
        <v>0</v>
      </c>
    </row>
    <row r="15842" spans="1:9" x14ac:dyDescent="0.25">
      <c r="A15842" t="s">
        <v>729</v>
      </c>
      <c r="B15842">
        <v>15557</v>
      </c>
      <c r="C15842" s="593">
        <v>0.06</v>
      </c>
      <c r="D15842" t="s">
        <v>3551</v>
      </c>
      <c r="E15842">
        <v>0.06</v>
      </c>
      <c r="F15842">
        <v>0</v>
      </c>
      <c r="G15842">
        <v>0</v>
      </c>
      <c r="H15842">
        <v>0</v>
      </c>
      <c r="I15842">
        <v>0</v>
      </c>
    </row>
    <row r="15843" spans="1:9" x14ac:dyDescent="0.25">
      <c r="A15843" t="s">
        <v>729</v>
      </c>
      <c r="B15843">
        <v>15558</v>
      </c>
      <c r="C15843" s="593">
        <v>0.06</v>
      </c>
      <c r="D15843" t="s">
        <v>3551</v>
      </c>
      <c r="E15843">
        <v>0.06</v>
      </c>
      <c r="F15843">
        <v>0</v>
      </c>
      <c r="G15843">
        <v>0</v>
      </c>
      <c r="H15843">
        <v>0</v>
      </c>
      <c r="I15843">
        <v>0</v>
      </c>
    </row>
    <row r="15844" spans="1:9" x14ac:dyDescent="0.25">
      <c r="A15844" t="s">
        <v>729</v>
      </c>
      <c r="B15844">
        <v>15559</v>
      </c>
      <c r="C15844" s="593">
        <v>0.06</v>
      </c>
      <c r="D15844" t="s">
        <v>5143</v>
      </c>
      <c r="E15844">
        <v>0.06</v>
      </c>
      <c r="F15844">
        <v>0</v>
      </c>
      <c r="G15844">
        <v>0</v>
      </c>
      <c r="H15844">
        <v>0</v>
      </c>
      <c r="I15844">
        <v>0</v>
      </c>
    </row>
    <row r="15845" spans="1:9" x14ac:dyDescent="0.25">
      <c r="A15845" t="s">
        <v>729</v>
      </c>
      <c r="B15845">
        <v>15560</v>
      </c>
      <c r="C15845" s="593">
        <v>0.06</v>
      </c>
      <c r="D15845" t="s">
        <v>3551</v>
      </c>
      <c r="E15845">
        <v>0.06</v>
      </c>
      <c r="F15845">
        <v>0</v>
      </c>
      <c r="G15845">
        <v>0</v>
      </c>
      <c r="H15845">
        <v>0</v>
      </c>
      <c r="I15845">
        <v>0</v>
      </c>
    </row>
    <row r="15846" spans="1:9" x14ac:dyDescent="0.25">
      <c r="A15846" t="s">
        <v>729</v>
      </c>
      <c r="B15846">
        <v>15561</v>
      </c>
      <c r="C15846" s="593">
        <v>0.06</v>
      </c>
      <c r="D15846" t="s">
        <v>3551</v>
      </c>
      <c r="E15846">
        <v>0.06</v>
      </c>
      <c r="F15846">
        <v>0</v>
      </c>
      <c r="G15846">
        <v>0</v>
      </c>
      <c r="H15846">
        <v>0</v>
      </c>
      <c r="I15846">
        <v>0</v>
      </c>
    </row>
    <row r="15847" spans="1:9" x14ac:dyDescent="0.25">
      <c r="A15847" t="s">
        <v>729</v>
      </c>
      <c r="B15847">
        <v>15562</v>
      </c>
      <c r="C15847" s="593">
        <v>0.06</v>
      </c>
      <c r="D15847" t="s">
        <v>3551</v>
      </c>
      <c r="E15847">
        <v>0.06</v>
      </c>
      <c r="F15847">
        <v>0</v>
      </c>
      <c r="G15847">
        <v>0</v>
      </c>
      <c r="H15847">
        <v>0</v>
      </c>
      <c r="I15847">
        <v>0</v>
      </c>
    </row>
    <row r="15848" spans="1:9" x14ac:dyDescent="0.25">
      <c r="A15848" t="s">
        <v>729</v>
      </c>
      <c r="B15848">
        <v>15563</v>
      </c>
      <c r="C15848" s="593">
        <v>0.06</v>
      </c>
      <c r="D15848" t="s">
        <v>3551</v>
      </c>
      <c r="E15848">
        <v>0.06</v>
      </c>
      <c r="F15848">
        <v>0</v>
      </c>
      <c r="G15848">
        <v>0</v>
      </c>
      <c r="H15848">
        <v>0</v>
      </c>
      <c r="I15848">
        <v>0</v>
      </c>
    </row>
    <row r="15849" spans="1:9" x14ac:dyDescent="0.25">
      <c r="A15849" t="s">
        <v>729</v>
      </c>
      <c r="B15849">
        <v>15564</v>
      </c>
      <c r="C15849" s="593">
        <v>0.06</v>
      </c>
      <c r="D15849" t="s">
        <v>3551</v>
      </c>
      <c r="E15849">
        <v>0.06</v>
      </c>
      <c r="F15849">
        <v>0</v>
      </c>
      <c r="G15849">
        <v>0</v>
      </c>
      <c r="H15849">
        <v>0</v>
      </c>
      <c r="I15849">
        <v>0</v>
      </c>
    </row>
    <row r="15850" spans="1:9" x14ac:dyDescent="0.25">
      <c r="A15850" t="s">
        <v>729</v>
      </c>
      <c r="B15850">
        <v>15565</v>
      </c>
      <c r="C15850" s="593">
        <v>0.06</v>
      </c>
      <c r="D15850" t="s">
        <v>3551</v>
      </c>
      <c r="E15850">
        <v>0.06</v>
      </c>
      <c r="F15850">
        <v>0</v>
      </c>
      <c r="G15850">
        <v>0</v>
      </c>
      <c r="H15850">
        <v>0</v>
      </c>
      <c r="I15850">
        <v>0</v>
      </c>
    </row>
    <row r="15851" spans="1:9" x14ac:dyDescent="0.25">
      <c r="A15851" t="s">
        <v>729</v>
      </c>
      <c r="B15851">
        <v>15601</v>
      </c>
      <c r="C15851" s="593">
        <v>0.06</v>
      </c>
      <c r="D15851" t="s">
        <v>5141</v>
      </c>
      <c r="E15851">
        <v>0.06</v>
      </c>
      <c r="F15851">
        <v>0</v>
      </c>
      <c r="G15851">
        <v>0</v>
      </c>
      <c r="H15851">
        <v>0</v>
      </c>
      <c r="I15851">
        <v>0</v>
      </c>
    </row>
    <row r="15852" spans="1:9" x14ac:dyDescent="0.25">
      <c r="A15852" t="s">
        <v>729</v>
      </c>
      <c r="B15852">
        <v>15605</v>
      </c>
      <c r="C15852" s="593">
        <v>0.06</v>
      </c>
      <c r="D15852" t="s">
        <v>5141</v>
      </c>
      <c r="E15852">
        <v>0.06</v>
      </c>
      <c r="F15852">
        <v>0</v>
      </c>
      <c r="G15852">
        <v>0</v>
      </c>
      <c r="H15852">
        <v>0</v>
      </c>
      <c r="I15852">
        <v>0</v>
      </c>
    </row>
    <row r="15853" spans="1:9" x14ac:dyDescent="0.25">
      <c r="A15853" t="s">
        <v>729</v>
      </c>
      <c r="B15853">
        <v>15606</v>
      </c>
      <c r="C15853" s="593">
        <v>0.06</v>
      </c>
      <c r="D15853" t="s">
        <v>5141</v>
      </c>
      <c r="E15853">
        <v>0.06</v>
      </c>
      <c r="F15853">
        <v>0</v>
      </c>
      <c r="G15853">
        <v>0</v>
      </c>
      <c r="H15853">
        <v>0</v>
      </c>
      <c r="I15853">
        <v>0</v>
      </c>
    </row>
    <row r="15854" spans="1:9" x14ac:dyDescent="0.25">
      <c r="A15854" t="s">
        <v>729</v>
      </c>
      <c r="B15854">
        <v>15610</v>
      </c>
      <c r="C15854" s="593">
        <v>0.06</v>
      </c>
      <c r="D15854" t="s">
        <v>5141</v>
      </c>
      <c r="E15854">
        <v>0.06</v>
      </c>
      <c r="F15854">
        <v>0</v>
      </c>
      <c r="G15854">
        <v>0</v>
      </c>
      <c r="H15854">
        <v>0</v>
      </c>
      <c r="I15854">
        <v>0</v>
      </c>
    </row>
    <row r="15855" spans="1:9" x14ac:dyDescent="0.25">
      <c r="A15855" t="s">
        <v>729</v>
      </c>
      <c r="B15855">
        <v>15611</v>
      </c>
      <c r="C15855" s="593">
        <v>0.06</v>
      </c>
      <c r="D15855" t="s">
        <v>5141</v>
      </c>
      <c r="E15855">
        <v>0.06</v>
      </c>
      <c r="F15855">
        <v>0</v>
      </c>
      <c r="G15855">
        <v>0</v>
      </c>
      <c r="H15855">
        <v>0</v>
      </c>
      <c r="I15855">
        <v>0</v>
      </c>
    </row>
    <row r="15856" spans="1:9" x14ac:dyDescent="0.25">
      <c r="A15856" t="s">
        <v>729</v>
      </c>
      <c r="B15856">
        <v>15612</v>
      </c>
      <c r="C15856" s="593">
        <v>0.06</v>
      </c>
      <c r="D15856" t="s">
        <v>5141</v>
      </c>
      <c r="E15856">
        <v>0.06</v>
      </c>
      <c r="F15856">
        <v>0</v>
      </c>
      <c r="G15856">
        <v>0</v>
      </c>
      <c r="H15856">
        <v>0</v>
      </c>
      <c r="I15856">
        <v>0</v>
      </c>
    </row>
    <row r="15857" spans="1:9" x14ac:dyDescent="0.25">
      <c r="A15857" t="s">
        <v>729</v>
      </c>
      <c r="B15857">
        <v>15613</v>
      </c>
      <c r="C15857" s="593">
        <v>0.06</v>
      </c>
      <c r="D15857" t="s">
        <v>5141</v>
      </c>
      <c r="E15857">
        <v>0.06</v>
      </c>
      <c r="F15857">
        <v>0</v>
      </c>
      <c r="G15857">
        <v>0</v>
      </c>
      <c r="H15857">
        <v>0</v>
      </c>
      <c r="I15857">
        <v>0</v>
      </c>
    </row>
    <row r="15858" spans="1:9" x14ac:dyDescent="0.25">
      <c r="A15858" t="s">
        <v>729</v>
      </c>
      <c r="B15858">
        <v>15615</v>
      </c>
      <c r="C15858" s="593">
        <v>0.06</v>
      </c>
      <c r="D15858" t="s">
        <v>5141</v>
      </c>
      <c r="E15858">
        <v>0.06</v>
      </c>
      <c r="F15858">
        <v>0</v>
      </c>
      <c r="G15858">
        <v>0</v>
      </c>
      <c r="H15858">
        <v>0</v>
      </c>
      <c r="I15858">
        <v>0</v>
      </c>
    </row>
    <row r="15859" spans="1:9" x14ac:dyDescent="0.25">
      <c r="A15859" t="s">
        <v>729</v>
      </c>
      <c r="B15859">
        <v>15616</v>
      </c>
      <c r="C15859" s="593">
        <v>0.06</v>
      </c>
      <c r="D15859" t="s">
        <v>5141</v>
      </c>
      <c r="E15859">
        <v>0.06</v>
      </c>
      <c r="F15859">
        <v>0</v>
      </c>
      <c r="G15859">
        <v>0</v>
      </c>
      <c r="H15859">
        <v>0</v>
      </c>
      <c r="I15859">
        <v>0</v>
      </c>
    </row>
    <row r="15860" spans="1:9" x14ac:dyDescent="0.25">
      <c r="A15860" t="s">
        <v>729</v>
      </c>
      <c r="B15860">
        <v>15617</v>
      </c>
      <c r="C15860" s="593">
        <v>0.06</v>
      </c>
      <c r="D15860" t="s">
        <v>5141</v>
      </c>
      <c r="E15860">
        <v>0.06</v>
      </c>
      <c r="F15860">
        <v>0</v>
      </c>
      <c r="G15860">
        <v>0</v>
      </c>
      <c r="H15860">
        <v>0</v>
      </c>
      <c r="I15860">
        <v>0</v>
      </c>
    </row>
    <row r="15861" spans="1:9" x14ac:dyDescent="0.25">
      <c r="A15861" t="s">
        <v>729</v>
      </c>
      <c r="B15861">
        <v>15618</v>
      </c>
      <c r="C15861" s="593">
        <v>0.06</v>
      </c>
      <c r="D15861" t="s">
        <v>5141</v>
      </c>
      <c r="E15861">
        <v>0.06</v>
      </c>
      <c r="F15861">
        <v>0</v>
      </c>
      <c r="G15861">
        <v>0</v>
      </c>
      <c r="H15861">
        <v>0</v>
      </c>
      <c r="I15861">
        <v>0</v>
      </c>
    </row>
    <row r="15862" spans="1:9" x14ac:dyDescent="0.25">
      <c r="A15862" t="s">
        <v>729</v>
      </c>
      <c r="B15862">
        <v>15619</v>
      </c>
      <c r="C15862" s="593">
        <v>0.06</v>
      </c>
      <c r="D15862" t="s">
        <v>5141</v>
      </c>
      <c r="E15862">
        <v>0.06</v>
      </c>
      <c r="F15862">
        <v>0</v>
      </c>
      <c r="G15862">
        <v>0</v>
      </c>
      <c r="H15862">
        <v>0</v>
      </c>
      <c r="I15862">
        <v>0</v>
      </c>
    </row>
    <row r="15863" spans="1:9" x14ac:dyDescent="0.25">
      <c r="A15863" t="s">
        <v>729</v>
      </c>
      <c r="B15863">
        <v>15620</v>
      </c>
      <c r="C15863" s="593">
        <v>0.06</v>
      </c>
      <c r="D15863" t="s">
        <v>5141</v>
      </c>
      <c r="E15863">
        <v>0.06</v>
      </c>
      <c r="F15863">
        <v>0</v>
      </c>
      <c r="G15863">
        <v>0</v>
      </c>
      <c r="H15863">
        <v>0</v>
      </c>
      <c r="I15863">
        <v>0</v>
      </c>
    </row>
    <row r="15864" spans="1:9" x14ac:dyDescent="0.25">
      <c r="A15864" t="s">
        <v>729</v>
      </c>
      <c r="B15864">
        <v>15621</v>
      </c>
      <c r="C15864" s="593">
        <v>0.06</v>
      </c>
      <c r="D15864" t="s">
        <v>5141</v>
      </c>
      <c r="E15864">
        <v>0.06</v>
      </c>
      <c r="F15864">
        <v>0</v>
      </c>
      <c r="G15864">
        <v>0</v>
      </c>
      <c r="H15864">
        <v>0</v>
      </c>
      <c r="I15864">
        <v>0</v>
      </c>
    </row>
    <row r="15865" spans="1:9" x14ac:dyDescent="0.25">
      <c r="A15865" t="s">
        <v>729</v>
      </c>
      <c r="B15865">
        <v>15622</v>
      </c>
      <c r="C15865" s="593">
        <v>0.06</v>
      </c>
      <c r="D15865" t="s">
        <v>5141</v>
      </c>
      <c r="E15865">
        <v>0.06</v>
      </c>
      <c r="F15865">
        <v>0</v>
      </c>
      <c r="G15865">
        <v>0</v>
      </c>
      <c r="H15865">
        <v>0</v>
      </c>
      <c r="I15865">
        <v>0</v>
      </c>
    </row>
    <row r="15866" spans="1:9" x14ac:dyDescent="0.25">
      <c r="A15866" t="s">
        <v>729</v>
      </c>
      <c r="B15866">
        <v>15623</v>
      </c>
      <c r="C15866" s="593">
        <v>0.06</v>
      </c>
      <c r="D15866" t="s">
        <v>5141</v>
      </c>
      <c r="E15866">
        <v>0.06</v>
      </c>
      <c r="F15866">
        <v>0</v>
      </c>
      <c r="G15866">
        <v>0</v>
      </c>
      <c r="H15866">
        <v>0</v>
      </c>
      <c r="I15866">
        <v>0</v>
      </c>
    </row>
    <row r="15867" spans="1:9" x14ac:dyDescent="0.25">
      <c r="A15867" t="s">
        <v>729</v>
      </c>
      <c r="B15867">
        <v>15624</v>
      </c>
      <c r="C15867" s="593">
        <v>0.06</v>
      </c>
      <c r="D15867" t="s">
        <v>5141</v>
      </c>
      <c r="E15867">
        <v>0.06</v>
      </c>
      <c r="F15867">
        <v>0</v>
      </c>
      <c r="G15867">
        <v>0</v>
      </c>
      <c r="H15867">
        <v>0</v>
      </c>
      <c r="I15867">
        <v>0</v>
      </c>
    </row>
    <row r="15868" spans="1:9" x14ac:dyDescent="0.25">
      <c r="A15868" t="s">
        <v>729</v>
      </c>
      <c r="B15868">
        <v>15625</v>
      </c>
      <c r="C15868" s="593">
        <v>0.06</v>
      </c>
      <c r="D15868" t="s">
        <v>5141</v>
      </c>
      <c r="E15868">
        <v>0.06</v>
      </c>
      <c r="F15868">
        <v>0</v>
      </c>
      <c r="G15868">
        <v>0</v>
      </c>
      <c r="H15868">
        <v>0</v>
      </c>
      <c r="I15868">
        <v>0</v>
      </c>
    </row>
    <row r="15869" spans="1:9" x14ac:dyDescent="0.25">
      <c r="A15869" t="s">
        <v>729</v>
      </c>
      <c r="B15869">
        <v>15626</v>
      </c>
      <c r="C15869" s="593">
        <v>0.06</v>
      </c>
      <c r="D15869" t="s">
        <v>5141</v>
      </c>
      <c r="E15869">
        <v>0.06</v>
      </c>
      <c r="F15869">
        <v>0</v>
      </c>
      <c r="G15869">
        <v>0</v>
      </c>
      <c r="H15869">
        <v>0</v>
      </c>
      <c r="I15869">
        <v>0</v>
      </c>
    </row>
    <row r="15870" spans="1:9" x14ac:dyDescent="0.25">
      <c r="A15870" t="s">
        <v>729</v>
      </c>
      <c r="B15870">
        <v>15627</v>
      </c>
      <c r="C15870" s="593">
        <v>0.06</v>
      </c>
      <c r="D15870" t="s">
        <v>5141</v>
      </c>
      <c r="E15870">
        <v>0.06</v>
      </c>
      <c r="F15870">
        <v>0</v>
      </c>
      <c r="G15870">
        <v>0</v>
      </c>
      <c r="H15870">
        <v>0</v>
      </c>
      <c r="I15870">
        <v>0</v>
      </c>
    </row>
    <row r="15871" spans="1:9" x14ac:dyDescent="0.25">
      <c r="A15871" t="s">
        <v>729</v>
      </c>
      <c r="B15871">
        <v>15628</v>
      </c>
      <c r="C15871" s="593">
        <v>0.06</v>
      </c>
      <c r="D15871" t="s">
        <v>5141</v>
      </c>
      <c r="E15871">
        <v>0.06</v>
      </c>
      <c r="F15871">
        <v>0</v>
      </c>
      <c r="G15871">
        <v>0</v>
      </c>
      <c r="H15871">
        <v>0</v>
      </c>
      <c r="I15871">
        <v>0</v>
      </c>
    </row>
    <row r="15872" spans="1:9" x14ac:dyDescent="0.25">
      <c r="A15872" t="s">
        <v>729</v>
      </c>
      <c r="B15872">
        <v>15629</v>
      </c>
      <c r="C15872" s="593">
        <v>0.06</v>
      </c>
      <c r="D15872" t="s">
        <v>5141</v>
      </c>
      <c r="E15872">
        <v>0.06</v>
      </c>
      <c r="F15872">
        <v>0</v>
      </c>
      <c r="G15872">
        <v>0</v>
      </c>
      <c r="H15872">
        <v>0</v>
      </c>
      <c r="I15872">
        <v>0</v>
      </c>
    </row>
    <row r="15873" spans="1:9" x14ac:dyDescent="0.25">
      <c r="A15873" t="s">
        <v>729</v>
      </c>
      <c r="B15873">
        <v>15631</v>
      </c>
      <c r="C15873" s="593">
        <v>0.06</v>
      </c>
      <c r="D15873" t="s">
        <v>2688</v>
      </c>
      <c r="E15873">
        <v>0.06</v>
      </c>
      <c r="F15873">
        <v>0</v>
      </c>
      <c r="G15873">
        <v>0</v>
      </c>
      <c r="H15873">
        <v>0</v>
      </c>
      <c r="I15873">
        <v>0</v>
      </c>
    </row>
    <row r="15874" spans="1:9" x14ac:dyDescent="0.25">
      <c r="A15874" t="s">
        <v>729</v>
      </c>
      <c r="B15874">
        <v>15632</v>
      </c>
      <c r="C15874" s="593">
        <v>0.06</v>
      </c>
      <c r="D15874" t="s">
        <v>5141</v>
      </c>
      <c r="E15874">
        <v>0.06</v>
      </c>
      <c r="F15874">
        <v>0</v>
      </c>
      <c r="G15874">
        <v>0</v>
      </c>
      <c r="H15874">
        <v>0</v>
      </c>
      <c r="I15874">
        <v>0</v>
      </c>
    </row>
    <row r="15875" spans="1:9" x14ac:dyDescent="0.25">
      <c r="A15875" t="s">
        <v>729</v>
      </c>
      <c r="B15875">
        <v>15633</v>
      </c>
      <c r="C15875" s="593">
        <v>0.06</v>
      </c>
      <c r="D15875" t="s">
        <v>5141</v>
      </c>
      <c r="E15875">
        <v>0.06</v>
      </c>
      <c r="F15875">
        <v>0</v>
      </c>
      <c r="G15875">
        <v>0</v>
      </c>
      <c r="H15875">
        <v>0</v>
      </c>
      <c r="I15875">
        <v>0</v>
      </c>
    </row>
    <row r="15876" spans="1:9" x14ac:dyDescent="0.25">
      <c r="A15876" t="s">
        <v>729</v>
      </c>
      <c r="B15876">
        <v>15634</v>
      </c>
      <c r="C15876" s="593">
        <v>0.06</v>
      </c>
      <c r="D15876" t="s">
        <v>5141</v>
      </c>
      <c r="E15876">
        <v>0.06</v>
      </c>
      <c r="F15876">
        <v>0</v>
      </c>
      <c r="G15876">
        <v>0</v>
      </c>
      <c r="H15876">
        <v>0</v>
      </c>
      <c r="I15876">
        <v>0</v>
      </c>
    </row>
    <row r="15877" spans="1:9" x14ac:dyDescent="0.25">
      <c r="A15877" t="s">
        <v>729</v>
      </c>
      <c r="B15877">
        <v>15635</v>
      </c>
      <c r="C15877" s="593">
        <v>0.06</v>
      </c>
      <c r="D15877" t="s">
        <v>5141</v>
      </c>
      <c r="E15877">
        <v>0.06</v>
      </c>
      <c r="F15877">
        <v>0</v>
      </c>
      <c r="G15877">
        <v>0</v>
      </c>
      <c r="H15877">
        <v>0</v>
      </c>
      <c r="I15877">
        <v>0</v>
      </c>
    </row>
    <row r="15878" spans="1:9" x14ac:dyDescent="0.25">
      <c r="A15878" t="s">
        <v>729</v>
      </c>
      <c r="B15878">
        <v>15636</v>
      </c>
      <c r="C15878" s="593">
        <v>0.06</v>
      </c>
      <c r="D15878" t="s">
        <v>5141</v>
      </c>
      <c r="E15878">
        <v>0.06</v>
      </c>
      <c r="F15878">
        <v>0</v>
      </c>
      <c r="G15878">
        <v>0</v>
      </c>
      <c r="H15878">
        <v>0</v>
      </c>
      <c r="I15878">
        <v>0</v>
      </c>
    </row>
    <row r="15879" spans="1:9" x14ac:dyDescent="0.25">
      <c r="A15879" t="s">
        <v>729</v>
      </c>
      <c r="B15879">
        <v>15637</v>
      </c>
      <c r="C15879" s="593">
        <v>0.06</v>
      </c>
      <c r="D15879" t="s">
        <v>5141</v>
      </c>
      <c r="E15879">
        <v>0.06</v>
      </c>
      <c r="F15879">
        <v>0</v>
      </c>
      <c r="G15879">
        <v>0</v>
      </c>
      <c r="H15879">
        <v>0</v>
      </c>
      <c r="I15879">
        <v>0</v>
      </c>
    </row>
    <row r="15880" spans="1:9" x14ac:dyDescent="0.25">
      <c r="A15880" t="s">
        <v>729</v>
      </c>
      <c r="B15880">
        <v>15638</v>
      </c>
      <c r="C15880" s="593">
        <v>0.06</v>
      </c>
      <c r="D15880" t="s">
        <v>5141</v>
      </c>
      <c r="E15880">
        <v>0.06</v>
      </c>
      <c r="F15880">
        <v>0</v>
      </c>
      <c r="G15880">
        <v>0</v>
      </c>
      <c r="H15880">
        <v>0</v>
      </c>
      <c r="I15880">
        <v>0</v>
      </c>
    </row>
    <row r="15881" spans="1:9" x14ac:dyDescent="0.25">
      <c r="A15881" t="s">
        <v>729</v>
      </c>
      <c r="B15881">
        <v>15639</v>
      </c>
      <c r="C15881" s="593">
        <v>0.06</v>
      </c>
      <c r="D15881" t="s">
        <v>5141</v>
      </c>
      <c r="E15881">
        <v>0.06</v>
      </c>
      <c r="F15881">
        <v>0</v>
      </c>
      <c r="G15881">
        <v>0</v>
      </c>
      <c r="H15881">
        <v>0</v>
      </c>
      <c r="I15881">
        <v>0</v>
      </c>
    </row>
    <row r="15882" spans="1:9" x14ac:dyDescent="0.25">
      <c r="A15882" t="s">
        <v>729</v>
      </c>
      <c r="B15882">
        <v>15640</v>
      </c>
      <c r="C15882" s="593">
        <v>0.06</v>
      </c>
      <c r="D15882" t="s">
        <v>5141</v>
      </c>
      <c r="E15882">
        <v>0.06</v>
      </c>
      <c r="F15882">
        <v>0</v>
      </c>
      <c r="G15882">
        <v>0</v>
      </c>
      <c r="H15882">
        <v>0</v>
      </c>
      <c r="I15882">
        <v>0</v>
      </c>
    </row>
    <row r="15883" spans="1:9" x14ac:dyDescent="0.25">
      <c r="A15883" t="s">
        <v>729</v>
      </c>
      <c r="B15883">
        <v>15641</v>
      </c>
      <c r="C15883" s="593">
        <v>0.06</v>
      </c>
      <c r="D15883" t="s">
        <v>5141</v>
      </c>
      <c r="E15883">
        <v>0.06</v>
      </c>
      <c r="F15883">
        <v>0</v>
      </c>
      <c r="G15883">
        <v>0</v>
      </c>
      <c r="H15883">
        <v>0</v>
      </c>
      <c r="I15883">
        <v>0</v>
      </c>
    </row>
    <row r="15884" spans="1:9" x14ac:dyDescent="0.25">
      <c r="A15884" t="s">
        <v>729</v>
      </c>
      <c r="B15884">
        <v>15642</v>
      </c>
      <c r="C15884" s="593">
        <v>7.0000000000000007E-2</v>
      </c>
      <c r="D15884" t="s">
        <v>5140</v>
      </c>
      <c r="E15884">
        <v>0.06</v>
      </c>
      <c r="F15884">
        <v>0.01</v>
      </c>
      <c r="G15884">
        <v>0</v>
      </c>
      <c r="H15884">
        <v>0</v>
      </c>
      <c r="I15884">
        <v>0</v>
      </c>
    </row>
    <row r="15885" spans="1:9" x14ac:dyDescent="0.25">
      <c r="A15885" t="s">
        <v>729</v>
      </c>
      <c r="B15885">
        <v>15644</v>
      </c>
      <c r="C15885" s="593">
        <v>0.06</v>
      </c>
      <c r="D15885" t="s">
        <v>5141</v>
      </c>
      <c r="E15885">
        <v>0.06</v>
      </c>
      <c r="F15885">
        <v>0</v>
      </c>
      <c r="G15885">
        <v>0</v>
      </c>
      <c r="H15885">
        <v>0</v>
      </c>
      <c r="I15885">
        <v>0</v>
      </c>
    </row>
    <row r="15886" spans="1:9" x14ac:dyDescent="0.25">
      <c r="A15886" t="s">
        <v>729</v>
      </c>
      <c r="B15886">
        <v>15646</v>
      </c>
      <c r="C15886" s="593">
        <v>0.06</v>
      </c>
      <c r="D15886" t="s">
        <v>5141</v>
      </c>
      <c r="E15886">
        <v>0.06</v>
      </c>
      <c r="F15886">
        <v>0</v>
      </c>
      <c r="G15886">
        <v>0</v>
      </c>
      <c r="H15886">
        <v>0</v>
      </c>
      <c r="I15886">
        <v>0</v>
      </c>
    </row>
    <row r="15887" spans="1:9" x14ac:dyDescent="0.25">
      <c r="A15887" t="s">
        <v>729</v>
      </c>
      <c r="B15887">
        <v>15647</v>
      </c>
      <c r="C15887" s="593">
        <v>0.06</v>
      </c>
      <c r="D15887" t="s">
        <v>5141</v>
      </c>
      <c r="E15887">
        <v>0.06</v>
      </c>
      <c r="F15887">
        <v>0</v>
      </c>
      <c r="G15887">
        <v>0</v>
      </c>
      <c r="H15887">
        <v>0</v>
      </c>
      <c r="I15887">
        <v>0</v>
      </c>
    </row>
    <row r="15888" spans="1:9" x14ac:dyDescent="0.25">
      <c r="A15888" t="s">
        <v>729</v>
      </c>
      <c r="B15888">
        <v>15650</v>
      </c>
      <c r="C15888" s="593">
        <v>0.06</v>
      </c>
      <c r="D15888" t="s">
        <v>5141</v>
      </c>
      <c r="E15888">
        <v>0.06</v>
      </c>
      <c r="F15888">
        <v>0</v>
      </c>
      <c r="G15888">
        <v>0</v>
      </c>
      <c r="H15888">
        <v>0</v>
      </c>
      <c r="I15888">
        <v>0</v>
      </c>
    </row>
    <row r="15889" spans="1:9" x14ac:dyDescent="0.25">
      <c r="A15889" t="s">
        <v>729</v>
      </c>
      <c r="B15889">
        <v>15655</v>
      </c>
      <c r="C15889" s="593">
        <v>0.06</v>
      </c>
      <c r="D15889" t="s">
        <v>5141</v>
      </c>
      <c r="E15889">
        <v>0.06</v>
      </c>
      <c r="F15889">
        <v>0</v>
      </c>
      <c r="G15889">
        <v>0</v>
      </c>
      <c r="H15889">
        <v>0</v>
      </c>
      <c r="I15889">
        <v>0</v>
      </c>
    </row>
    <row r="15890" spans="1:9" x14ac:dyDescent="0.25">
      <c r="A15890" t="s">
        <v>729</v>
      </c>
      <c r="B15890">
        <v>15656</v>
      </c>
      <c r="C15890" s="593">
        <v>0.06</v>
      </c>
      <c r="D15890" t="s">
        <v>5141</v>
      </c>
      <c r="E15890">
        <v>0.06</v>
      </c>
      <c r="F15890">
        <v>0</v>
      </c>
      <c r="G15890">
        <v>0</v>
      </c>
      <c r="H15890">
        <v>0</v>
      </c>
      <c r="I15890">
        <v>0</v>
      </c>
    </row>
    <row r="15891" spans="1:9" x14ac:dyDescent="0.25">
      <c r="A15891" t="s">
        <v>729</v>
      </c>
      <c r="B15891">
        <v>15658</v>
      </c>
      <c r="C15891" s="593">
        <v>0.06</v>
      </c>
      <c r="D15891" t="s">
        <v>5141</v>
      </c>
      <c r="E15891">
        <v>0.06</v>
      </c>
      <c r="F15891">
        <v>0</v>
      </c>
      <c r="G15891">
        <v>0</v>
      </c>
      <c r="H15891">
        <v>0</v>
      </c>
      <c r="I15891">
        <v>0</v>
      </c>
    </row>
    <row r="15892" spans="1:9" x14ac:dyDescent="0.25">
      <c r="A15892" t="s">
        <v>729</v>
      </c>
      <c r="B15892">
        <v>15660</v>
      </c>
      <c r="C15892" s="593">
        <v>0.06</v>
      </c>
      <c r="D15892" t="s">
        <v>5141</v>
      </c>
      <c r="E15892">
        <v>0.06</v>
      </c>
      <c r="F15892">
        <v>0</v>
      </c>
      <c r="G15892">
        <v>0</v>
      </c>
      <c r="H15892">
        <v>0</v>
      </c>
      <c r="I15892">
        <v>0</v>
      </c>
    </row>
    <row r="15893" spans="1:9" x14ac:dyDescent="0.25">
      <c r="A15893" t="s">
        <v>729</v>
      </c>
      <c r="B15893">
        <v>15661</v>
      </c>
      <c r="C15893" s="593">
        <v>0.06</v>
      </c>
      <c r="D15893" t="s">
        <v>5141</v>
      </c>
      <c r="E15893">
        <v>0.06</v>
      </c>
      <c r="F15893">
        <v>0</v>
      </c>
      <c r="G15893">
        <v>0</v>
      </c>
      <c r="H15893">
        <v>0</v>
      </c>
      <c r="I15893">
        <v>0</v>
      </c>
    </row>
    <row r="15894" spans="1:9" x14ac:dyDescent="0.25">
      <c r="A15894" t="s">
        <v>729</v>
      </c>
      <c r="B15894">
        <v>15662</v>
      </c>
      <c r="C15894" s="593">
        <v>0.06</v>
      </c>
      <c r="D15894" t="s">
        <v>5141</v>
      </c>
      <c r="E15894">
        <v>0.06</v>
      </c>
      <c r="F15894">
        <v>0</v>
      </c>
      <c r="G15894">
        <v>0</v>
      </c>
      <c r="H15894">
        <v>0</v>
      </c>
      <c r="I15894">
        <v>0</v>
      </c>
    </row>
    <row r="15895" spans="1:9" x14ac:dyDescent="0.25">
      <c r="A15895" t="s">
        <v>729</v>
      </c>
      <c r="B15895">
        <v>15663</v>
      </c>
      <c r="C15895" s="593">
        <v>0.06</v>
      </c>
      <c r="D15895" t="s">
        <v>5141</v>
      </c>
      <c r="E15895">
        <v>0.06</v>
      </c>
      <c r="F15895">
        <v>0</v>
      </c>
      <c r="G15895">
        <v>0</v>
      </c>
      <c r="H15895">
        <v>0</v>
      </c>
      <c r="I15895">
        <v>0</v>
      </c>
    </row>
    <row r="15896" spans="1:9" x14ac:dyDescent="0.25">
      <c r="A15896" t="s">
        <v>729</v>
      </c>
      <c r="B15896">
        <v>15664</v>
      </c>
      <c r="C15896" s="593">
        <v>0.06</v>
      </c>
      <c r="D15896" t="s">
        <v>5141</v>
      </c>
      <c r="E15896">
        <v>0.06</v>
      </c>
      <c r="F15896">
        <v>0</v>
      </c>
      <c r="G15896">
        <v>0</v>
      </c>
      <c r="H15896">
        <v>0</v>
      </c>
      <c r="I15896">
        <v>0</v>
      </c>
    </row>
    <row r="15897" spans="1:9" x14ac:dyDescent="0.25">
      <c r="A15897" t="s">
        <v>729</v>
      </c>
      <c r="B15897">
        <v>15665</v>
      </c>
      <c r="C15897" s="593">
        <v>0.06</v>
      </c>
      <c r="D15897" t="s">
        <v>5141</v>
      </c>
      <c r="E15897">
        <v>0.06</v>
      </c>
      <c r="F15897">
        <v>0</v>
      </c>
      <c r="G15897">
        <v>0</v>
      </c>
      <c r="H15897">
        <v>0</v>
      </c>
      <c r="I15897">
        <v>0</v>
      </c>
    </row>
    <row r="15898" spans="1:9" x14ac:dyDescent="0.25">
      <c r="A15898" t="s">
        <v>729</v>
      </c>
      <c r="B15898">
        <v>15666</v>
      </c>
      <c r="C15898" s="593">
        <v>0.06</v>
      </c>
      <c r="D15898" t="s">
        <v>2688</v>
      </c>
      <c r="E15898">
        <v>0.06</v>
      </c>
      <c r="F15898">
        <v>0</v>
      </c>
      <c r="G15898">
        <v>0</v>
      </c>
      <c r="H15898">
        <v>0</v>
      </c>
      <c r="I15898">
        <v>0</v>
      </c>
    </row>
    <row r="15899" spans="1:9" x14ac:dyDescent="0.25">
      <c r="A15899" t="s">
        <v>729</v>
      </c>
      <c r="B15899">
        <v>15668</v>
      </c>
      <c r="C15899" s="593">
        <v>7.0000000000000007E-2</v>
      </c>
      <c r="D15899" t="s">
        <v>4984</v>
      </c>
      <c r="E15899">
        <v>0.06</v>
      </c>
      <c r="F15899">
        <v>0.01</v>
      </c>
      <c r="G15899">
        <v>0</v>
      </c>
      <c r="H15899">
        <v>0</v>
      </c>
      <c r="I15899">
        <v>0</v>
      </c>
    </row>
    <row r="15900" spans="1:9" x14ac:dyDescent="0.25">
      <c r="A15900" t="s">
        <v>729</v>
      </c>
      <c r="B15900">
        <v>15670</v>
      </c>
      <c r="C15900" s="593">
        <v>0.06</v>
      </c>
      <c r="D15900" t="s">
        <v>5141</v>
      </c>
      <c r="E15900">
        <v>0.06</v>
      </c>
      <c r="F15900">
        <v>0</v>
      </c>
      <c r="G15900">
        <v>0</v>
      </c>
      <c r="H15900">
        <v>0</v>
      </c>
      <c r="I15900">
        <v>0</v>
      </c>
    </row>
    <row r="15901" spans="1:9" x14ac:dyDescent="0.25">
      <c r="A15901" t="s">
        <v>729</v>
      </c>
      <c r="B15901">
        <v>15671</v>
      </c>
      <c r="C15901" s="593">
        <v>0.06</v>
      </c>
      <c r="D15901" t="s">
        <v>5141</v>
      </c>
      <c r="E15901">
        <v>0.06</v>
      </c>
      <c r="F15901">
        <v>0</v>
      </c>
      <c r="G15901">
        <v>0</v>
      </c>
      <c r="H15901">
        <v>0</v>
      </c>
      <c r="I15901">
        <v>0</v>
      </c>
    </row>
    <row r="15902" spans="1:9" x14ac:dyDescent="0.25">
      <c r="A15902" t="s">
        <v>729</v>
      </c>
      <c r="B15902">
        <v>15672</v>
      </c>
      <c r="C15902" s="593">
        <v>0.06</v>
      </c>
      <c r="D15902" t="s">
        <v>5141</v>
      </c>
      <c r="E15902">
        <v>0.06</v>
      </c>
      <c r="F15902">
        <v>0</v>
      </c>
      <c r="G15902">
        <v>0</v>
      </c>
      <c r="H15902">
        <v>0</v>
      </c>
      <c r="I15902">
        <v>0</v>
      </c>
    </row>
    <row r="15903" spans="1:9" x14ac:dyDescent="0.25">
      <c r="A15903" t="s">
        <v>729</v>
      </c>
      <c r="B15903">
        <v>15673</v>
      </c>
      <c r="C15903" s="593">
        <v>0.06</v>
      </c>
      <c r="D15903" t="s">
        <v>5141</v>
      </c>
      <c r="E15903">
        <v>0.06</v>
      </c>
      <c r="F15903">
        <v>0</v>
      </c>
      <c r="G15903">
        <v>0</v>
      </c>
      <c r="H15903">
        <v>0</v>
      </c>
      <c r="I15903">
        <v>0</v>
      </c>
    </row>
    <row r="15904" spans="1:9" x14ac:dyDescent="0.25">
      <c r="A15904" t="s">
        <v>729</v>
      </c>
      <c r="B15904">
        <v>15674</v>
      </c>
      <c r="C15904" s="593">
        <v>0.06</v>
      </c>
      <c r="D15904" t="s">
        <v>5141</v>
      </c>
      <c r="E15904">
        <v>0.06</v>
      </c>
      <c r="F15904">
        <v>0</v>
      </c>
      <c r="G15904">
        <v>0</v>
      </c>
      <c r="H15904">
        <v>0</v>
      </c>
      <c r="I15904">
        <v>0</v>
      </c>
    </row>
    <row r="15905" spans="1:9" x14ac:dyDescent="0.25">
      <c r="A15905" t="s">
        <v>729</v>
      </c>
      <c r="B15905">
        <v>15675</v>
      </c>
      <c r="C15905" s="593">
        <v>0.06</v>
      </c>
      <c r="D15905" t="s">
        <v>5141</v>
      </c>
      <c r="E15905">
        <v>0.06</v>
      </c>
      <c r="F15905">
        <v>0</v>
      </c>
      <c r="G15905">
        <v>0</v>
      </c>
      <c r="H15905">
        <v>0</v>
      </c>
      <c r="I15905">
        <v>0</v>
      </c>
    </row>
    <row r="15906" spans="1:9" x14ac:dyDescent="0.25">
      <c r="A15906" t="s">
        <v>729</v>
      </c>
      <c r="B15906">
        <v>15676</v>
      </c>
      <c r="C15906" s="593">
        <v>0.06</v>
      </c>
      <c r="D15906" t="s">
        <v>5141</v>
      </c>
      <c r="E15906">
        <v>0.06</v>
      </c>
      <c r="F15906">
        <v>0</v>
      </c>
      <c r="G15906">
        <v>0</v>
      </c>
      <c r="H15906">
        <v>0</v>
      </c>
      <c r="I15906">
        <v>0</v>
      </c>
    </row>
    <row r="15907" spans="1:9" x14ac:dyDescent="0.25">
      <c r="A15907" t="s">
        <v>729</v>
      </c>
      <c r="B15907">
        <v>15677</v>
      </c>
      <c r="C15907" s="593">
        <v>0.06</v>
      </c>
      <c r="D15907" t="s">
        <v>5141</v>
      </c>
      <c r="E15907">
        <v>0.06</v>
      </c>
      <c r="F15907">
        <v>0</v>
      </c>
      <c r="G15907">
        <v>0</v>
      </c>
      <c r="H15907">
        <v>0</v>
      </c>
      <c r="I15907">
        <v>0</v>
      </c>
    </row>
    <row r="15908" spans="1:9" x14ac:dyDescent="0.25">
      <c r="A15908" t="s">
        <v>729</v>
      </c>
      <c r="B15908">
        <v>15678</v>
      </c>
      <c r="C15908" s="593">
        <v>0.06</v>
      </c>
      <c r="D15908" t="s">
        <v>5141</v>
      </c>
      <c r="E15908">
        <v>0.06</v>
      </c>
      <c r="F15908">
        <v>0</v>
      </c>
      <c r="G15908">
        <v>0</v>
      </c>
      <c r="H15908">
        <v>0</v>
      </c>
      <c r="I15908">
        <v>0</v>
      </c>
    </row>
    <row r="15909" spans="1:9" x14ac:dyDescent="0.25">
      <c r="A15909" t="s">
        <v>729</v>
      </c>
      <c r="B15909">
        <v>15679</v>
      </c>
      <c r="C15909" s="593">
        <v>0.06</v>
      </c>
      <c r="D15909" t="s">
        <v>5141</v>
      </c>
      <c r="E15909">
        <v>0.06</v>
      </c>
      <c r="F15909">
        <v>0</v>
      </c>
      <c r="G15909">
        <v>0</v>
      </c>
      <c r="H15909">
        <v>0</v>
      </c>
      <c r="I15909">
        <v>0</v>
      </c>
    </row>
    <row r="15910" spans="1:9" x14ac:dyDescent="0.25">
      <c r="A15910" t="s">
        <v>729</v>
      </c>
      <c r="B15910">
        <v>15680</v>
      </c>
      <c r="C15910" s="593">
        <v>0.06</v>
      </c>
      <c r="D15910" t="s">
        <v>5141</v>
      </c>
      <c r="E15910">
        <v>0.06</v>
      </c>
      <c r="F15910">
        <v>0</v>
      </c>
      <c r="G15910">
        <v>0</v>
      </c>
      <c r="H15910">
        <v>0</v>
      </c>
      <c r="I15910">
        <v>0</v>
      </c>
    </row>
    <row r="15911" spans="1:9" x14ac:dyDescent="0.25">
      <c r="A15911" t="s">
        <v>729</v>
      </c>
      <c r="B15911">
        <v>15681</v>
      </c>
      <c r="C15911" s="593">
        <v>0.06</v>
      </c>
      <c r="D15911" t="s">
        <v>5141</v>
      </c>
      <c r="E15911">
        <v>0.06</v>
      </c>
      <c r="F15911">
        <v>0</v>
      </c>
      <c r="G15911">
        <v>0</v>
      </c>
      <c r="H15911">
        <v>0</v>
      </c>
      <c r="I15911">
        <v>0</v>
      </c>
    </row>
    <row r="15912" spans="1:9" x14ac:dyDescent="0.25">
      <c r="A15912" t="s">
        <v>729</v>
      </c>
      <c r="B15912">
        <v>15682</v>
      </c>
      <c r="C15912" s="593">
        <v>0.06</v>
      </c>
      <c r="D15912" t="s">
        <v>5144</v>
      </c>
      <c r="E15912">
        <v>0.06</v>
      </c>
      <c r="F15912">
        <v>0</v>
      </c>
      <c r="G15912">
        <v>0</v>
      </c>
      <c r="H15912">
        <v>0</v>
      </c>
      <c r="I15912">
        <v>0</v>
      </c>
    </row>
    <row r="15913" spans="1:9" x14ac:dyDescent="0.25">
      <c r="A15913" t="s">
        <v>729</v>
      </c>
      <c r="B15913">
        <v>15683</v>
      </c>
      <c r="C15913" s="593">
        <v>0.06</v>
      </c>
      <c r="D15913" t="s">
        <v>5141</v>
      </c>
      <c r="E15913">
        <v>0.06</v>
      </c>
      <c r="F15913">
        <v>0</v>
      </c>
      <c r="G15913">
        <v>0</v>
      </c>
      <c r="H15913">
        <v>0</v>
      </c>
      <c r="I15913">
        <v>0</v>
      </c>
    </row>
    <row r="15914" spans="1:9" x14ac:dyDescent="0.25">
      <c r="A15914" t="s">
        <v>729</v>
      </c>
      <c r="B15914">
        <v>15684</v>
      </c>
      <c r="C15914" s="593">
        <v>0.06</v>
      </c>
      <c r="D15914" t="s">
        <v>5141</v>
      </c>
      <c r="E15914">
        <v>0.06</v>
      </c>
      <c r="F15914">
        <v>0</v>
      </c>
      <c r="G15914">
        <v>0</v>
      </c>
      <c r="H15914">
        <v>0</v>
      </c>
      <c r="I15914">
        <v>0</v>
      </c>
    </row>
    <row r="15915" spans="1:9" x14ac:dyDescent="0.25">
      <c r="A15915" t="s">
        <v>729</v>
      </c>
      <c r="B15915">
        <v>15685</v>
      </c>
      <c r="C15915" s="593">
        <v>0.06</v>
      </c>
      <c r="D15915" t="s">
        <v>5141</v>
      </c>
      <c r="E15915">
        <v>0.06</v>
      </c>
      <c r="F15915">
        <v>0</v>
      </c>
      <c r="G15915">
        <v>0</v>
      </c>
      <c r="H15915">
        <v>0</v>
      </c>
      <c r="I15915">
        <v>0</v>
      </c>
    </row>
    <row r="15916" spans="1:9" x14ac:dyDescent="0.25">
      <c r="A15916" t="s">
        <v>729</v>
      </c>
      <c r="B15916">
        <v>15686</v>
      </c>
      <c r="C15916" s="593">
        <v>0.06</v>
      </c>
      <c r="D15916" t="s">
        <v>5144</v>
      </c>
      <c r="E15916">
        <v>0.06</v>
      </c>
      <c r="F15916">
        <v>0</v>
      </c>
      <c r="G15916">
        <v>0</v>
      </c>
      <c r="H15916">
        <v>0</v>
      </c>
      <c r="I15916">
        <v>0</v>
      </c>
    </row>
    <row r="15917" spans="1:9" x14ac:dyDescent="0.25">
      <c r="A15917" t="s">
        <v>729</v>
      </c>
      <c r="B15917">
        <v>15687</v>
      </c>
      <c r="C15917" s="593">
        <v>0.06</v>
      </c>
      <c r="D15917" t="s">
        <v>5141</v>
      </c>
      <c r="E15917">
        <v>0.06</v>
      </c>
      <c r="F15917">
        <v>0</v>
      </c>
      <c r="G15917">
        <v>0</v>
      </c>
      <c r="H15917">
        <v>0</v>
      </c>
      <c r="I15917">
        <v>0</v>
      </c>
    </row>
    <row r="15918" spans="1:9" x14ac:dyDescent="0.25">
      <c r="A15918" t="s">
        <v>729</v>
      </c>
      <c r="B15918">
        <v>15688</v>
      </c>
      <c r="C15918" s="593">
        <v>0.06</v>
      </c>
      <c r="D15918" t="s">
        <v>5141</v>
      </c>
      <c r="E15918">
        <v>0.06</v>
      </c>
      <c r="F15918">
        <v>0</v>
      </c>
      <c r="G15918">
        <v>0</v>
      </c>
      <c r="H15918">
        <v>0</v>
      </c>
      <c r="I15918">
        <v>0</v>
      </c>
    </row>
    <row r="15919" spans="1:9" x14ac:dyDescent="0.25">
      <c r="A15919" t="s">
        <v>729</v>
      </c>
      <c r="B15919">
        <v>15689</v>
      </c>
      <c r="C15919" s="593">
        <v>0.06</v>
      </c>
      <c r="D15919" t="s">
        <v>5141</v>
      </c>
      <c r="E15919">
        <v>0.06</v>
      </c>
      <c r="F15919">
        <v>0</v>
      </c>
      <c r="G15919">
        <v>0</v>
      </c>
      <c r="H15919">
        <v>0</v>
      </c>
      <c r="I15919">
        <v>0</v>
      </c>
    </row>
    <row r="15920" spans="1:9" x14ac:dyDescent="0.25">
      <c r="A15920" t="s">
        <v>729</v>
      </c>
      <c r="B15920">
        <v>15690</v>
      </c>
      <c r="C15920" s="593">
        <v>0.06</v>
      </c>
      <c r="D15920" t="s">
        <v>5141</v>
      </c>
      <c r="E15920">
        <v>0.06</v>
      </c>
      <c r="F15920">
        <v>0</v>
      </c>
      <c r="G15920">
        <v>0</v>
      </c>
      <c r="H15920">
        <v>0</v>
      </c>
      <c r="I15920">
        <v>0</v>
      </c>
    </row>
    <row r="15921" spans="1:9" x14ac:dyDescent="0.25">
      <c r="A15921" t="s">
        <v>729</v>
      </c>
      <c r="B15921">
        <v>15691</v>
      </c>
      <c r="C15921" s="593">
        <v>0.06</v>
      </c>
      <c r="D15921" t="s">
        <v>5141</v>
      </c>
      <c r="E15921">
        <v>0.06</v>
      </c>
      <c r="F15921">
        <v>0</v>
      </c>
      <c r="G15921">
        <v>0</v>
      </c>
      <c r="H15921">
        <v>0</v>
      </c>
      <c r="I15921">
        <v>0</v>
      </c>
    </row>
    <row r="15922" spans="1:9" x14ac:dyDescent="0.25">
      <c r="A15922" t="s">
        <v>729</v>
      </c>
      <c r="B15922">
        <v>15692</v>
      </c>
      <c r="C15922" s="593">
        <v>0.06</v>
      </c>
      <c r="D15922" t="s">
        <v>5141</v>
      </c>
      <c r="E15922">
        <v>0.06</v>
      </c>
      <c r="F15922">
        <v>0</v>
      </c>
      <c r="G15922">
        <v>0</v>
      </c>
      <c r="H15922">
        <v>0</v>
      </c>
      <c r="I15922">
        <v>0</v>
      </c>
    </row>
    <row r="15923" spans="1:9" x14ac:dyDescent="0.25">
      <c r="A15923" t="s">
        <v>729</v>
      </c>
      <c r="B15923">
        <v>15693</v>
      </c>
      <c r="C15923" s="593">
        <v>0.06</v>
      </c>
      <c r="D15923" t="s">
        <v>5141</v>
      </c>
      <c r="E15923">
        <v>0.06</v>
      </c>
      <c r="F15923">
        <v>0</v>
      </c>
      <c r="G15923">
        <v>0</v>
      </c>
      <c r="H15923">
        <v>0</v>
      </c>
      <c r="I15923">
        <v>0</v>
      </c>
    </row>
    <row r="15924" spans="1:9" x14ac:dyDescent="0.25">
      <c r="A15924" t="s">
        <v>729</v>
      </c>
      <c r="B15924">
        <v>15695</v>
      </c>
      <c r="C15924" s="593">
        <v>0.06</v>
      </c>
      <c r="D15924" t="s">
        <v>5141</v>
      </c>
      <c r="E15924">
        <v>0.06</v>
      </c>
      <c r="F15924">
        <v>0</v>
      </c>
      <c r="G15924">
        <v>0</v>
      </c>
      <c r="H15924">
        <v>0</v>
      </c>
      <c r="I15924">
        <v>0</v>
      </c>
    </row>
    <row r="15925" spans="1:9" x14ac:dyDescent="0.25">
      <c r="A15925" t="s">
        <v>729</v>
      </c>
      <c r="B15925">
        <v>15696</v>
      </c>
      <c r="C15925" s="593">
        <v>0.06</v>
      </c>
      <c r="D15925" t="s">
        <v>5141</v>
      </c>
      <c r="E15925">
        <v>0.06</v>
      </c>
      <c r="F15925">
        <v>0</v>
      </c>
      <c r="G15925">
        <v>0</v>
      </c>
      <c r="H15925">
        <v>0</v>
      </c>
      <c r="I15925">
        <v>0</v>
      </c>
    </row>
    <row r="15926" spans="1:9" x14ac:dyDescent="0.25">
      <c r="A15926" t="s">
        <v>729</v>
      </c>
      <c r="B15926">
        <v>15697</v>
      </c>
      <c r="C15926" s="593">
        <v>0.06</v>
      </c>
      <c r="D15926" t="s">
        <v>5141</v>
      </c>
      <c r="E15926">
        <v>0.06</v>
      </c>
      <c r="F15926">
        <v>0</v>
      </c>
      <c r="G15926">
        <v>0</v>
      </c>
      <c r="H15926">
        <v>0</v>
      </c>
      <c r="I15926">
        <v>0</v>
      </c>
    </row>
    <row r="15927" spans="1:9" x14ac:dyDescent="0.25">
      <c r="A15927" t="s">
        <v>729</v>
      </c>
      <c r="B15927">
        <v>15698</v>
      </c>
      <c r="C15927" s="593">
        <v>0.06</v>
      </c>
      <c r="D15927" t="s">
        <v>5141</v>
      </c>
      <c r="E15927">
        <v>0.06</v>
      </c>
      <c r="F15927">
        <v>0</v>
      </c>
      <c r="G15927">
        <v>0</v>
      </c>
      <c r="H15927">
        <v>0</v>
      </c>
      <c r="I15927">
        <v>0</v>
      </c>
    </row>
    <row r="15928" spans="1:9" x14ac:dyDescent="0.25">
      <c r="A15928" t="s">
        <v>729</v>
      </c>
      <c r="B15928">
        <v>15701</v>
      </c>
      <c r="C15928" s="593">
        <v>0.06</v>
      </c>
      <c r="D15928" t="s">
        <v>5145</v>
      </c>
      <c r="E15928">
        <v>0.06</v>
      </c>
      <c r="F15928">
        <v>0</v>
      </c>
      <c r="G15928">
        <v>0</v>
      </c>
      <c r="H15928">
        <v>0</v>
      </c>
      <c r="I15928">
        <v>0</v>
      </c>
    </row>
    <row r="15929" spans="1:9" x14ac:dyDescent="0.25">
      <c r="A15929" t="s">
        <v>729</v>
      </c>
      <c r="B15929">
        <v>15705</v>
      </c>
      <c r="C15929" s="593">
        <v>0.06</v>
      </c>
      <c r="D15929" t="s">
        <v>5145</v>
      </c>
      <c r="E15929">
        <v>0.06</v>
      </c>
      <c r="F15929">
        <v>0</v>
      </c>
      <c r="G15929">
        <v>0</v>
      </c>
      <c r="H15929">
        <v>0</v>
      </c>
      <c r="I15929">
        <v>0</v>
      </c>
    </row>
    <row r="15930" spans="1:9" x14ac:dyDescent="0.25">
      <c r="A15930" t="s">
        <v>729</v>
      </c>
      <c r="B15930">
        <v>15710</v>
      </c>
      <c r="C15930" s="593">
        <v>0.06</v>
      </c>
      <c r="D15930" t="s">
        <v>5145</v>
      </c>
      <c r="E15930">
        <v>0.06</v>
      </c>
      <c r="F15930">
        <v>0</v>
      </c>
      <c r="G15930">
        <v>0</v>
      </c>
      <c r="H15930">
        <v>0</v>
      </c>
      <c r="I15930">
        <v>0</v>
      </c>
    </row>
    <row r="15931" spans="1:9" x14ac:dyDescent="0.25">
      <c r="A15931" t="s">
        <v>729</v>
      </c>
      <c r="B15931">
        <v>15711</v>
      </c>
      <c r="C15931" s="593">
        <v>0.06</v>
      </c>
      <c r="D15931" t="s">
        <v>1168</v>
      </c>
      <c r="E15931">
        <v>0.06</v>
      </c>
      <c r="F15931">
        <v>0</v>
      </c>
      <c r="G15931">
        <v>0</v>
      </c>
      <c r="H15931">
        <v>0</v>
      </c>
      <c r="I15931">
        <v>0</v>
      </c>
    </row>
    <row r="15932" spans="1:9" x14ac:dyDescent="0.25">
      <c r="A15932" t="s">
        <v>729</v>
      </c>
      <c r="B15932">
        <v>15712</v>
      </c>
      <c r="C15932" s="593">
        <v>0.06</v>
      </c>
      <c r="D15932" t="s">
        <v>5145</v>
      </c>
      <c r="E15932">
        <v>0.06</v>
      </c>
      <c r="F15932">
        <v>0</v>
      </c>
      <c r="G15932">
        <v>0</v>
      </c>
      <c r="H15932">
        <v>0</v>
      </c>
      <c r="I15932">
        <v>0</v>
      </c>
    </row>
    <row r="15933" spans="1:9" x14ac:dyDescent="0.25">
      <c r="A15933" t="s">
        <v>729</v>
      </c>
      <c r="B15933">
        <v>15713</v>
      </c>
      <c r="C15933" s="593">
        <v>0.06</v>
      </c>
      <c r="D15933" t="s">
        <v>5145</v>
      </c>
      <c r="E15933">
        <v>0.06</v>
      </c>
      <c r="F15933">
        <v>0</v>
      </c>
      <c r="G15933">
        <v>0</v>
      </c>
      <c r="H15933">
        <v>0</v>
      </c>
      <c r="I15933">
        <v>0</v>
      </c>
    </row>
    <row r="15934" spans="1:9" x14ac:dyDescent="0.25">
      <c r="A15934" t="s">
        <v>729</v>
      </c>
      <c r="B15934">
        <v>15714</v>
      </c>
      <c r="C15934" s="593">
        <v>0.06</v>
      </c>
      <c r="D15934" t="s">
        <v>5145</v>
      </c>
      <c r="E15934">
        <v>0.06</v>
      </c>
      <c r="F15934">
        <v>0</v>
      </c>
      <c r="G15934">
        <v>0</v>
      </c>
      <c r="H15934">
        <v>0</v>
      </c>
      <c r="I15934">
        <v>0</v>
      </c>
    </row>
    <row r="15935" spans="1:9" x14ac:dyDescent="0.25">
      <c r="A15935" t="s">
        <v>729</v>
      </c>
      <c r="B15935">
        <v>15715</v>
      </c>
      <c r="C15935" s="593">
        <v>0.06</v>
      </c>
      <c r="D15935" t="s">
        <v>1168</v>
      </c>
      <c r="E15935">
        <v>0.06</v>
      </c>
      <c r="F15935">
        <v>0</v>
      </c>
      <c r="G15935">
        <v>0</v>
      </c>
      <c r="H15935">
        <v>0</v>
      </c>
      <c r="I15935">
        <v>0</v>
      </c>
    </row>
    <row r="15936" spans="1:9" x14ac:dyDescent="0.25">
      <c r="A15936" t="s">
        <v>729</v>
      </c>
      <c r="B15936">
        <v>15716</v>
      </c>
      <c r="C15936" s="593">
        <v>0.06</v>
      </c>
      <c r="D15936" t="s">
        <v>5145</v>
      </c>
      <c r="E15936">
        <v>0.06</v>
      </c>
      <c r="F15936">
        <v>0</v>
      </c>
      <c r="G15936">
        <v>0</v>
      </c>
      <c r="H15936">
        <v>0</v>
      </c>
      <c r="I15936">
        <v>0</v>
      </c>
    </row>
    <row r="15937" spans="1:9" x14ac:dyDescent="0.25">
      <c r="A15937" t="s">
        <v>729</v>
      </c>
      <c r="B15937">
        <v>15717</v>
      </c>
      <c r="C15937" s="593">
        <v>0.06</v>
      </c>
      <c r="D15937" t="s">
        <v>5141</v>
      </c>
      <c r="E15937">
        <v>0.06</v>
      </c>
      <c r="F15937">
        <v>0</v>
      </c>
      <c r="G15937">
        <v>0</v>
      </c>
      <c r="H15937">
        <v>0</v>
      </c>
      <c r="I15937">
        <v>0</v>
      </c>
    </row>
    <row r="15938" spans="1:9" x14ac:dyDescent="0.25">
      <c r="A15938" t="s">
        <v>729</v>
      </c>
      <c r="B15938">
        <v>15720</v>
      </c>
      <c r="C15938" s="593">
        <v>0.06</v>
      </c>
      <c r="D15938" t="s">
        <v>5145</v>
      </c>
      <c r="E15938">
        <v>0.06</v>
      </c>
      <c r="F15938">
        <v>0</v>
      </c>
      <c r="G15938">
        <v>0</v>
      </c>
      <c r="H15938">
        <v>0</v>
      </c>
      <c r="I15938">
        <v>0</v>
      </c>
    </row>
    <row r="15939" spans="1:9" x14ac:dyDescent="0.25">
      <c r="A15939" t="s">
        <v>729</v>
      </c>
      <c r="B15939">
        <v>15721</v>
      </c>
      <c r="C15939" s="593">
        <v>0.06</v>
      </c>
      <c r="D15939" t="s">
        <v>5146</v>
      </c>
      <c r="E15939">
        <v>0.06</v>
      </c>
      <c r="F15939">
        <v>0</v>
      </c>
      <c r="G15939">
        <v>0</v>
      </c>
      <c r="H15939">
        <v>0</v>
      </c>
      <c r="I15939">
        <v>0</v>
      </c>
    </row>
    <row r="15940" spans="1:9" x14ac:dyDescent="0.25">
      <c r="A15940" t="s">
        <v>729</v>
      </c>
      <c r="B15940">
        <v>15722</v>
      </c>
      <c r="C15940" s="593">
        <v>0.06</v>
      </c>
      <c r="D15940" t="s">
        <v>3415</v>
      </c>
      <c r="E15940">
        <v>0.06</v>
      </c>
      <c r="F15940">
        <v>0</v>
      </c>
      <c r="G15940">
        <v>0</v>
      </c>
      <c r="H15940">
        <v>0</v>
      </c>
      <c r="I15940">
        <v>0</v>
      </c>
    </row>
    <row r="15941" spans="1:9" x14ac:dyDescent="0.25">
      <c r="A15941" t="s">
        <v>729</v>
      </c>
      <c r="B15941">
        <v>15723</v>
      </c>
      <c r="C15941" s="593">
        <v>0.06</v>
      </c>
      <c r="D15941" t="s">
        <v>5145</v>
      </c>
      <c r="E15941">
        <v>0.06</v>
      </c>
      <c r="F15941">
        <v>0</v>
      </c>
      <c r="G15941">
        <v>0</v>
      </c>
      <c r="H15941">
        <v>0</v>
      </c>
      <c r="I15941">
        <v>0</v>
      </c>
    </row>
    <row r="15942" spans="1:9" x14ac:dyDescent="0.25">
      <c r="A15942" t="s">
        <v>729</v>
      </c>
      <c r="B15942">
        <v>15724</v>
      </c>
      <c r="C15942" s="593">
        <v>0.06</v>
      </c>
      <c r="D15942" t="s">
        <v>5145</v>
      </c>
      <c r="E15942">
        <v>0.06</v>
      </c>
      <c r="F15942">
        <v>0</v>
      </c>
      <c r="G15942">
        <v>0</v>
      </c>
      <c r="H15942">
        <v>0</v>
      </c>
      <c r="I15942">
        <v>0</v>
      </c>
    </row>
    <row r="15943" spans="1:9" x14ac:dyDescent="0.25">
      <c r="A15943" t="s">
        <v>729</v>
      </c>
      <c r="B15943">
        <v>15725</v>
      </c>
      <c r="C15943" s="593">
        <v>0.06</v>
      </c>
      <c r="D15943" t="s">
        <v>5145</v>
      </c>
      <c r="E15943">
        <v>0.06</v>
      </c>
      <c r="F15943">
        <v>0</v>
      </c>
      <c r="G15943">
        <v>0</v>
      </c>
      <c r="H15943">
        <v>0</v>
      </c>
      <c r="I15943">
        <v>0</v>
      </c>
    </row>
    <row r="15944" spans="1:9" x14ac:dyDescent="0.25">
      <c r="A15944" t="s">
        <v>729</v>
      </c>
      <c r="B15944">
        <v>15727</v>
      </c>
      <c r="C15944" s="593">
        <v>0.06</v>
      </c>
      <c r="D15944" t="s">
        <v>5145</v>
      </c>
      <c r="E15944">
        <v>0.06</v>
      </c>
      <c r="F15944">
        <v>0</v>
      </c>
      <c r="G15944">
        <v>0</v>
      </c>
      <c r="H15944">
        <v>0</v>
      </c>
      <c r="I15944">
        <v>0</v>
      </c>
    </row>
    <row r="15945" spans="1:9" x14ac:dyDescent="0.25">
      <c r="A15945" t="s">
        <v>729</v>
      </c>
      <c r="B15945">
        <v>15728</v>
      </c>
      <c r="C15945" s="593">
        <v>0.06</v>
      </c>
      <c r="D15945" t="s">
        <v>5145</v>
      </c>
      <c r="E15945">
        <v>0.06</v>
      </c>
      <c r="F15945">
        <v>0</v>
      </c>
      <c r="G15945">
        <v>0</v>
      </c>
      <c r="H15945">
        <v>0</v>
      </c>
      <c r="I15945">
        <v>0</v>
      </c>
    </row>
    <row r="15946" spans="1:9" x14ac:dyDescent="0.25">
      <c r="A15946" t="s">
        <v>729</v>
      </c>
      <c r="B15946">
        <v>15729</v>
      </c>
      <c r="C15946" s="593">
        <v>0.06</v>
      </c>
      <c r="D15946" t="s">
        <v>5145</v>
      </c>
      <c r="E15946">
        <v>0.06</v>
      </c>
      <c r="F15946">
        <v>0</v>
      </c>
      <c r="G15946">
        <v>0</v>
      </c>
      <c r="H15946">
        <v>0</v>
      </c>
      <c r="I15946">
        <v>0</v>
      </c>
    </row>
    <row r="15947" spans="1:9" x14ac:dyDescent="0.25">
      <c r="A15947" t="s">
        <v>729</v>
      </c>
      <c r="B15947">
        <v>15730</v>
      </c>
      <c r="C15947" s="593">
        <v>0.06</v>
      </c>
      <c r="D15947" t="s">
        <v>1168</v>
      </c>
      <c r="E15947">
        <v>0.06</v>
      </c>
      <c r="F15947">
        <v>0</v>
      </c>
      <c r="G15947">
        <v>0</v>
      </c>
      <c r="H15947">
        <v>0</v>
      </c>
      <c r="I15947">
        <v>0</v>
      </c>
    </row>
    <row r="15948" spans="1:9" x14ac:dyDescent="0.25">
      <c r="A15948" t="s">
        <v>729</v>
      </c>
      <c r="B15948">
        <v>15731</v>
      </c>
      <c r="C15948" s="593">
        <v>0.06</v>
      </c>
      <c r="D15948" t="s">
        <v>5145</v>
      </c>
      <c r="E15948">
        <v>0.06</v>
      </c>
      <c r="F15948">
        <v>0</v>
      </c>
      <c r="G15948">
        <v>0</v>
      </c>
      <c r="H15948">
        <v>0</v>
      </c>
      <c r="I15948">
        <v>0</v>
      </c>
    </row>
    <row r="15949" spans="1:9" x14ac:dyDescent="0.25">
      <c r="A15949" t="s">
        <v>729</v>
      </c>
      <c r="B15949">
        <v>15732</v>
      </c>
      <c r="C15949" s="593">
        <v>0.06</v>
      </c>
      <c r="D15949" t="s">
        <v>5144</v>
      </c>
      <c r="E15949">
        <v>0.06</v>
      </c>
      <c r="F15949">
        <v>0</v>
      </c>
      <c r="G15949">
        <v>0</v>
      </c>
      <c r="H15949">
        <v>0</v>
      </c>
      <c r="I15949">
        <v>0</v>
      </c>
    </row>
    <row r="15950" spans="1:9" x14ac:dyDescent="0.25">
      <c r="A15950" t="s">
        <v>729</v>
      </c>
      <c r="B15950">
        <v>15733</v>
      </c>
      <c r="C15950" s="593">
        <v>0.06</v>
      </c>
      <c r="D15950" t="s">
        <v>1168</v>
      </c>
      <c r="E15950">
        <v>0.06</v>
      </c>
      <c r="F15950">
        <v>0</v>
      </c>
      <c r="G15950">
        <v>0</v>
      </c>
      <c r="H15950">
        <v>0</v>
      </c>
      <c r="I15950">
        <v>0</v>
      </c>
    </row>
    <row r="15951" spans="1:9" x14ac:dyDescent="0.25">
      <c r="A15951" t="s">
        <v>729</v>
      </c>
      <c r="B15951">
        <v>15734</v>
      </c>
      <c r="C15951" s="593">
        <v>0.06</v>
      </c>
      <c r="D15951" t="s">
        <v>5145</v>
      </c>
      <c r="E15951">
        <v>0.06</v>
      </c>
      <c r="F15951">
        <v>0</v>
      </c>
      <c r="G15951">
        <v>0</v>
      </c>
      <c r="H15951">
        <v>0</v>
      </c>
      <c r="I15951">
        <v>0</v>
      </c>
    </row>
    <row r="15952" spans="1:9" x14ac:dyDescent="0.25">
      <c r="A15952" t="s">
        <v>729</v>
      </c>
      <c r="B15952">
        <v>15736</v>
      </c>
      <c r="C15952" s="593">
        <v>0.06</v>
      </c>
      <c r="D15952" t="s">
        <v>5144</v>
      </c>
      <c r="E15952">
        <v>0.06</v>
      </c>
      <c r="F15952">
        <v>0</v>
      </c>
      <c r="G15952">
        <v>0</v>
      </c>
      <c r="H15952">
        <v>0</v>
      </c>
      <c r="I15952">
        <v>0</v>
      </c>
    </row>
    <row r="15953" spans="1:9" x14ac:dyDescent="0.25">
      <c r="A15953" t="s">
        <v>729</v>
      </c>
      <c r="B15953">
        <v>15737</v>
      </c>
      <c r="C15953" s="593">
        <v>0.06</v>
      </c>
      <c r="D15953" t="s">
        <v>3415</v>
      </c>
      <c r="E15953">
        <v>0.06</v>
      </c>
      <c r="F15953">
        <v>0</v>
      </c>
      <c r="G15953">
        <v>0</v>
      </c>
      <c r="H15953">
        <v>0</v>
      </c>
      <c r="I15953">
        <v>0</v>
      </c>
    </row>
    <row r="15954" spans="1:9" x14ac:dyDescent="0.25">
      <c r="A15954" t="s">
        <v>729</v>
      </c>
      <c r="B15954">
        <v>15738</v>
      </c>
      <c r="C15954" s="593">
        <v>0.06</v>
      </c>
      <c r="D15954" t="s">
        <v>3415</v>
      </c>
      <c r="E15954">
        <v>0.06</v>
      </c>
      <c r="F15954">
        <v>0</v>
      </c>
      <c r="G15954">
        <v>0</v>
      </c>
      <c r="H15954">
        <v>0</v>
      </c>
      <c r="I15954">
        <v>0</v>
      </c>
    </row>
    <row r="15955" spans="1:9" x14ac:dyDescent="0.25">
      <c r="A15955" t="s">
        <v>729</v>
      </c>
      <c r="B15955">
        <v>15739</v>
      </c>
      <c r="C15955" s="593">
        <v>0.06</v>
      </c>
      <c r="D15955" t="s">
        <v>5145</v>
      </c>
      <c r="E15955">
        <v>0.06</v>
      </c>
      <c r="F15955">
        <v>0</v>
      </c>
      <c r="G15955">
        <v>0</v>
      </c>
      <c r="H15955">
        <v>0</v>
      </c>
      <c r="I15955">
        <v>0</v>
      </c>
    </row>
    <row r="15956" spans="1:9" x14ac:dyDescent="0.25">
      <c r="A15956" t="s">
        <v>729</v>
      </c>
      <c r="B15956">
        <v>15741</v>
      </c>
      <c r="C15956" s="593">
        <v>0.06</v>
      </c>
      <c r="D15956" t="s">
        <v>5145</v>
      </c>
      <c r="E15956">
        <v>0.06</v>
      </c>
      <c r="F15956">
        <v>0</v>
      </c>
      <c r="G15956">
        <v>0</v>
      </c>
      <c r="H15956">
        <v>0</v>
      </c>
      <c r="I15956">
        <v>0</v>
      </c>
    </row>
    <row r="15957" spans="1:9" x14ac:dyDescent="0.25">
      <c r="A15957" t="s">
        <v>729</v>
      </c>
      <c r="B15957">
        <v>15742</v>
      </c>
      <c r="C15957" s="593">
        <v>0.06</v>
      </c>
      <c r="D15957" t="s">
        <v>5145</v>
      </c>
      <c r="E15957">
        <v>0.06</v>
      </c>
      <c r="F15957">
        <v>0</v>
      </c>
      <c r="G15957">
        <v>0</v>
      </c>
      <c r="H15957">
        <v>0</v>
      </c>
      <c r="I15957">
        <v>0</v>
      </c>
    </row>
    <row r="15958" spans="1:9" x14ac:dyDescent="0.25">
      <c r="A15958" t="s">
        <v>729</v>
      </c>
      <c r="B15958">
        <v>15744</v>
      </c>
      <c r="C15958" s="593">
        <v>0.06</v>
      </c>
      <c r="D15958" t="s">
        <v>5145</v>
      </c>
      <c r="E15958">
        <v>0.06</v>
      </c>
      <c r="F15958">
        <v>0</v>
      </c>
      <c r="G15958">
        <v>0</v>
      </c>
      <c r="H15958">
        <v>0</v>
      </c>
      <c r="I15958">
        <v>0</v>
      </c>
    </row>
    <row r="15959" spans="1:9" x14ac:dyDescent="0.25">
      <c r="A15959" t="s">
        <v>729</v>
      </c>
      <c r="B15959">
        <v>15745</v>
      </c>
      <c r="C15959" s="593">
        <v>0.06</v>
      </c>
      <c r="D15959" t="s">
        <v>5145</v>
      </c>
      <c r="E15959">
        <v>0.06</v>
      </c>
      <c r="F15959">
        <v>0</v>
      </c>
      <c r="G15959">
        <v>0</v>
      </c>
      <c r="H15959">
        <v>0</v>
      </c>
      <c r="I15959">
        <v>0</v>
      </c>
    </row>
    <row r="15960" spans="1:9" x14ac:dyDescent="0.25">
      <c r="A15960" t="s">
        <v>729</v>
      </c>
      <c r="B15960">
        <v>15746</v>
      </c>
      <c r="C15960" s="593">
        <v>0.06</v>
      </c>
      <c r="D15960" t="s">
        <v>5145</v>
      </c>
      <c r="E15960">
        <v>0.06</v>
      </c>
      <c r="F15960">
        <v>0</v>
      </c>
      <c r="G15960">
        <v>0</v>
      </c>
      <c r="H15960">
        <v>0</v>
      </c>
      <c r="I15960">
        <v>0</v>
      </c>
    </row>
    <row r="15961" spans="1:9" x14ac:dyDescent="0.25">
      <c r="A15961" t="s">
        <v>729</v>
      </c>
      <c r="B15961">
        <v>15747</v>
      </c>
      <c r="C15961" s="593">
        <v>0.06</v>
      </c>
      <c r="D15961" t="s">
        <v>5144</v>
      </c>
      <c r="E15961">
        <v>0.06</v>
      </c>
      <c r="F15961">
        <v>0</v>
      </c>
      <c r="G15961">
        <v>0</v>
      </c>
      <c r="H15961">
        <v>0</v>
      </c>
      <c r="I15961">
        <v>0</v>
      </c>
    </row>
    <row r="15962" spans="1:9" x14ac:dyDescent="0.25">
      <c r="A15962" t="s">
        <v>729</v>
      </c>
      <c r="B15962">
        <v>15748</v>
      </c>
      <c r="C15962" s="593">
        <v>0.06</v>
      </c>
      <c r="D15962" t="s">
        <v>5145</v>
      </c>
      <c r="E15962">
        <v>0.06</v>
      </c>
      <c r="F15962">
        <v>0</v>
      </c>
      <c r="G15962">
        <v>0</v>
      </c>
      <c r="H15962">
        <v>0</v>
      </c>
      <c r="I15962">
        <v>0</v>
      </c>
    </row>
    <row r="15963" spans="1:9" x14ac:dyDescent="0.25">
      <c r="A15963" t="s">
        <v>729</v>
      </c>
      <c r="B15963">
        <v>15750</v>
      </c>
      <c r="C15963" s="593">
        <v>0.06</v>
      </c>
      <c r="D15963" t="s">
        <v>5145</v>
      </c>
      <c r="E15963">
        <v>0.06</v>
      </c>
      <c r="F15963">
        <v>0</v>
      </c>
      <c r="G15963">
        <v>0</v>
      </c>
      <c r="H15963">
        <v>0</v>
      </c>
      <c r="I15963">
        <v>0</v>
      </c>
    </row>
    <row r="15964" spans="1:9" x14ac:dyDescent="0.25">
      <c r="A15964" t="s">
        <v>729</v>
      </c>
      <c r="B15964">
        <v>15752</v>
      </c>
      <c r="C15964" s="593">
        <v>0.06</v>
      </c>
      <c r="D15964" t="s">
        <v>5145</v>
      </c>
      <c r="E15964">
        <v>0.06</v>
      </c>
      <c r="F15964">
        <v>0</v>
      </c>
      <c r="G15964">
        <v>0</v>
      </c>
      <c r="H15964">
        <v>0</v>
      </c>
      <c r="I15964">
        <v>0</v>
      </c>
    </row>
    <row r="15965" spans="1:9" x14ac:dyDescent="0.25">
      <c r="A15965" t="s">
        <v>729</v>
      </c>
      <c r="B15965">
        <v>15753</v>
      </c>
      <c r="C15965" s="593">
        <v>0.06</v>
      </c>
      <c r="D15965" t="s">
        <v>5146</v>
      </c>
      <c r="E15965">
        <v>0.06</v>
      </c>
      <c r="F15965">
        <v>0</v>
      </c>
      <c r="G15965">
        <v>0</v>
      </c>
      <c r="H15965">
        <v>0</v>
      </c>
      <c r="I15965">
        <v>0</v>
      </c>
    </row>
    <row r="15966" spans="1:9" x14ac:dyDescent="0.25">
      <c r="A15966" t="s">
        <v>729</v>
      </c>
      <c r="B15966">
        <v>15754</v>
      </c>
      <c r="C15966" s="593">
        <v>0.06</v>
      </c>
      <c r="D15966" t="s">
        <v>5145</v>
      </c>
      <c r="E15966">
        <v>0.06</v>
      </c>
      <c r="F15966">
        <v>0</v>
      </c>
      <c r="G15966">
        <v>0</v>
      </c>
      <c r="H15966">
        <v>0</v>
      </c>
      <c r="I15966">
        <v>0</v>
      </c>
    </row>
    <row r="15967" spans="1:9" x14ac:dyDescent="0.25">
      <c r="A15967" t="s">
        <v>729</v>
      </c>
      <c r="B15967">
        <v>15756</v>
      </c>
      <c r="C15967" s="593">
        <v>0.06</v>
      </c>
      <c r="D15967" t="s">
        <v>5145</v>
      </c>
      <c r="E15967">
        <v>0.06</v>
      </c>
      <c r="F15967">
        <v>0</v>
      </c>
      <c r="G15967">
        <v>0</v>
      </c>
      <c r="H15967">
        <v>0</v>
      </c>
      <c r="I15967">
        <v>0</v>
      </c>
    </row>
    <row r="15968" spans="1:9" x14ac:dyDescent="0.25">
      <c r="A15968" t="s">
        <v>729</v>
      </c>
      <c r="B15968">
        <v>15757</v>
      </c>
      <c r="C15968" s="593">
        <v>0.06</v>
      </c>
      <c r="D15968" t="s">
        <v>5145</v>
      </c>
      <c r="E15968">
        <v>0.06</v>
      </c>
      <c r="F15968">
        <v>0</v>
      </c>
      <c r="G15968">
        <v>0</v>
      </c>
      <c r="H15968">
        <v>0</v>
      </c>
      <c r="I15968">
        <v>0</v>
      </c>
    </row>
    <row r="15969" spans="1:9" x14ac:dyDescent="0.25">
      <c r="A15969" t="s">
        <v>729</v>
      </c>
      <c r="B15969">
        <v>15758</v>
      </c>
      <c r="C15969" s="593">
        <v>0.06</v>
      </c>
      <c r="D15969" t="s">
        <v>5145</v>
      </c>
      <c r="E15969">
        <v>0.06</v>
      </c>
      <c r="F15969">
        <v>0</v>
      </c>
      <c r="G15969">
        <v>0</v>
      </c>
      <c r="H15969">
        <v>0</v>
      </c>
      <c r="I15969">
        <v>0</v>
      </c>
    </row>
    <row r="15970" spans="1:9" x14ac:dyDescent="0.25">
      <c r="A15970" t="s">
        <v>729</v>
      </c>
      <c r="B15970">
        <v>15759</v>
      </c>
      <c r="C15970" s="593">
        <v>0.06</v>
      </c>
      <c r="D15970" t="s">
        <v>5145</v>
      </c>
      <c r="E15970">
        <v>0.06</v>
      </c>
      <c r="F15970">
        <v>0</v>
      </c>
      <c r="G15970">
        <v>0</v>
      </c>
      <c r="H15970">
        <v>0</v>
      </c>
      <c r="I15970">
        <v>0</v>
      </c>
    </row>
    <row r="15971" spans="1:9" x14ac:dyDescent="0.25">
      <c r="A15971" t="s">
        <v>729</v>
      </c>
      <c r="B15971">
        <v>15760</v>
      </c>
      <c r="C15971" s="593">
        <v>0.06</v>
      </c>
      <c r="D15971" t="s">
        <v>3415</v>
      </c>
      <c r="E15971">
        <v>0.06</v>
      </c>
      <c r="F15971">
        <v>0</v>
      </c>
      <c r="G15971">
        <v>0</v>
      </c>
      <c r="H15971">
        <v>0</v>
      </c>
      <c r="I15971">
        <v>0</v>
      </c>
    </row>
    <row r="15972" spans="1:9" x14ac:dyDescent="0.25">
      <c r="A15972" t="s">
        <v>729</v>
      </c>
      <c r="B15972">
        <v>15761</v>
      </c>
      <c r="C15972" s="593">
        <v>0.06</v>
      </c>
      <c r="D15972" t="s">
        <v>5145</v>
      </c>
      <c r="E15972">
        <v>0.06</v>
      </c>
      <c r="F15972">
        <v>0</v>
      </c>
      <c r="G15972">
        <v>0</v>
      </c>
      <c r="H15972">
        <v>0</v>
      </c>
      <c r="I15972">
        <v>0</v>
      </c>
    </row>
    <row r="15973" spans="1:9" x14ac:dyDescent="0.25">
      <c r="A15973" t="s">
        <v>729</v>
      </c>
      <c r="B15973">
        <v>15762</v>
      </c>
      <c r="C15973" s="593">
        <v>0.06</v>
      </c>
      <c r="D15973" t="s">
        <v>3415</v>
      </c>
      <c r="E15973">
        <v>0.06</v>
      </c>
      <c r="F15973">
        <v>0</v>
      </c>
      <c r="G15973">
        <v>0</v>
      </c>
      <c r="H15973">
        <v>0</v>
      </c>
      <c r="I15973">
        <v>0</v>
      </c>
    </row>
    <row r="15974" spans="1:9" x14ac:dyDescent="0.25">
      <c r="A15974" t="s">
        <v>729</v>
      </c>
      <c r="B15974">
        <v>15763</v>
      </c>
      <c r="C15974" s="593">
        <v>0.06</v>
      </c>
      <c r="D15974" t="s">
        <v>5145</v>
      </c>
      <c r="E15974">
        <v>0.06</v>
      </c>
      <c r="F15974">
        <v>0</v>
      </c>
      <c r="G15974">
        <v>0</v>
      </c>
      <c r="H15974">
        <v>0</v>
      </c>
      <c r="I15974">
        <v>0</v>
      </c>
    </row>
    <row r="15975" spans="1:9" x14ac:dyDescent="0.25">
      <c r="A15975" t="s">
        <v>729</v>
      </c>
      <c r="B15975">
        <v>15764</v>
      </c>
      <c r="C15975" s="593">
        <v>0.06</v>
      </c>
      <c r="D15975" t="s">
        <v>1168</v>
      </c>
      <c r="E15975">
        <v>0.06</v>
      </c>
      <c r="F15975">
        <v>0</v>
      </c>
      <c r="G15975">
        <v>0</v>
      </c>
      <c r="H15975">
        <v>0</v>
      </c>
      <c r="I15975">
        <v>0</v>
      </c>
    </row>
    <row r="15976" spans="1:9" x14ac:dyDescent="0.25">
      <c r="A15976" t="s">
        <v>729</v>
      </c>
      <c r="B15976">
        <v>15765</v>
      </c>
      <c r="C15976" s="593">
        <v>0.06</v>
      </c>
      <c r="D15976" t="s">
        <v>5145</v>
      </c>
      <c r="E15976">
        <v>0.06</v>
      </c>
      <c r="F15976">
        <v>0</v>
      </c>
      <c r="G15976">
        <v>0</v>
      </c>
      <c r="H15976">
        <v>0</v>
      </c>
      <c r="I15976">
        <v>0</v>
      </c>
    </row>
    <row r="15977" spans="1:9" x14ac:dyDescent="0.25">
      <c r="A15977" t="s">
        <v>729</v>
      </c>
      <c r="B15977">
        <v>15767</v>
      </c>
      <c r="C15977" s="593">
        <v>0.06</v>
      </c>
      <c r="D15977" t="s">
        <v>5145</v>
      </c>
      <c r="E15977">
        <v>0.06</v>
      </c>
      <c r="F15977">
        <v>0</v>
      </c>
      <c r="G15977">
        <v>0</v>
      </c>
      <c r="H15977">
        <v>0</v>
      </c>
      <c r="I15977">
        <v>0</v>
      </c>
    </row>
    <row r="15978" spans="1:9" x14ac:dyDescent="0.25">
      <c r="A15978" t="s">
        <v>729</v>
      </c>
      <c r="B15978">
        <v>15770</v>
      </c>
      <c r="C15978" s="593">
        <v>0.06</v>
      </c>
      <c r="D15978" t="s">
        <v>1168</v>
      </c>
      <c r="E15978">
        <v>0.06</v>
      </c>
      <c r="F15978">
        <v>0</v>
      </c>
      <c r="G15978">
        <v>0</v>
      </c>
      <c r="H15978">
        <v>0</v>
      </c>
      <c r="I15978">
        <v>0</v>
      </c>
    </row>
    <row r="15979" spans="1:9" x14ac:dyDescent="0.25">
      <c r="A15979" t="s">
        <v>729</v>
      </c>
      <c r="B15979">
        <v>15771</v>
      </c>
      <c r="C15979" s="593">
        <v>0.06</v>
      </c>
      <c r="D15979" t="s">
        <v>5145</v>
      </c>
      <c r="E15979">
        <v>0.06</v>
      </c>
      <c r="F15979">
        <v>0</v>
      </c>
      <c r="G15979">
        <v>0</v>
      </c>
      <c r="H15979">
        <v>0</v>
      </c>
      <c r="I15979">
        <v>0</v>
      </c>
    </row>
    <row r="15980" spans="1:9" x14ac:dyDescent="0.25">
      <c r="A15980" t="s">
        <v>729</v>
      </c>
      <c r="B15980">
        <v>15772</v>
      </c>
      <c r="C15980" s="593">
        <v>0.06</v>
      </c>
      <c r="D15980" t="s">
        <v>5145</v>
      </c>
      <c r="E15980">
        <v>0.06</v>
      </c>
      <c r="F15980">
        <v>0</v>
      </c>
      <c r="G15980">
        <v>0</v>
      </c>
      <c r="H15980">
        <v>0</v>
      </c>
      <c r="I15980">
        <v>0</v>
      </c>
    </row>
    <row r="15981" spans="1:9" x14ac:dyDescent="0.25">
      <c r="A15981" t="s">
        <v>729</v>
      </c>
      <c r="B15981">
        <v>15773</v>
      </c>
      <c r="C15981" s="593">
        <v>0.06</v>
      </c>
      <c r="D15981" t="s">
        <v>3415</v>
      </c>
      <c r="E15981">
        <v>0.06</v>
      </c>
      <c r="F15981">
        <v>0</v>
      </c>
      <c r="G15981">
        <v>0</v>
      </c>
      <c r="H15981">
        <v>0</v>
      </c>
      <c r="I15981">
        <v>0</v>
      </c>
    </row>
    <row r="15982" spans="1:9" x14ac:dyDescent="0.25">
      <c r="A15982" t="s">
        <v>729</v>
      </c>
      <c r="B15982">
        <v>15774</v>
      </c>
      <c r="C15982" s="593">
        <v>0.06</v>
      </c>
      <c r="D15982" t="s">
        <v>5144</v>
      </c>
      <c r="E15982">
        <v>0.06</v>
      </c>
      <c r="F15982">
        <v>0</v>
      </c>
      <c r="G15982">
        <v>0</v>
      </c>
      <c r="H15982">
        <v>0</v>
      </c>
      <c r="I15982">
        <v>0</v>
      </c>
    </row>
    <row r="15983" spans="1:9" x14ac:dyDescent="0.25">
      <c r="A15983" t="s">
        <v>729</v>
      </c>
      <c r="B15983">
        <v>15775</v>
      </c>
      <c r="C15983" s="593">
        <v>0.06</v>
      </c>
      <c r="D15983" t="s">
        <v>3415</v>
      </c>
      <c r="E15983">
        <v>0.06</v>
      </c>
      <c r="F15983">
        <v>0</v>
      </c>
      <c r="G15983">
        <v>0</v>
      </c>
      <c r="H15983">
        <v>0</v>
      </c>
      <c r="I15983">
        <v>0</v>
      </c>
    </row>
    <row r="15984" spans="1:9" x14ac:dyDescent="0.25">
      <c r="A15984" t="s">
        <v>729</v>
      </c>
      <c r="B15984">
        <v>15776</v>
      </c>
      <c r="C15984" s="593">
        <v>0.06</v>
      </c>
      <c r="D15984" t="s">
        <v>1168</v>
      </c>
      <c r="E15984">
        <v>0.06</v>
      </c>
      <c r="F15984">
        <v>0</v>
      </c>
      <c r="G15984">
        <v>0</v>
      </c>
      <c r="H15984">
        <v>0</v>
      </c>
      <c r="I15984">
        <v>0</v>
      </c>
    </row>
    <row r="15985" spans="1:9" x14ac:dyDescent="0.25">
      <c r="A15985" t="s">
        <v>729</v>
      </c>
      <c r="B15985">
        <v>15777</v>
      </c>
      <c r="C15985" s="593">
        <v>0.06</v>
      </c>
      <c r="D15985" t="s">
        <v>5145</v>
      </c>
      <c r="E15985">
        <v>0.06</v>
      </c>
      <c r="F15985">
        <v>0</v>
      </c>
      <c r="G15985">
        <v>0</v>
      </c>
      <c r="H15985">
        <v>0</v>
      </c>
      <c r="I15985">
        <v>0</v>
      </c>
    </row>
    <row r="15986" spans="1:9" x14ac:dyDescent="0.25">
      <c r="A15986" t="s">
        <v>729</v>
      </c>
      <c r="B15986">
        <v>15778</v>
      </c>
      <c r="C15986" s="593">
        <v>0.06</v>
      </c>
      <c r="D15986" t="s">
        <v>1168</v>
      </c>
      <c r="E15986">
        <v>0.06</v>
      </c>
      <c r="F15986">
        <v>0</v>
      </c>
      <c r="G15986">
        <v>0</v>
      </c>
      <c r="H15986">
        <v>0</v>
      </c>
      <c r="I15986">
        <v>0</v>
      </c>
    </row>
    <row r="15987" spans="1:9" x14ac:dyDescent="0.25">
      <c r="A15987" t="s">
        <v>729</v>
      </c>
      <c r="B15987">
        <v>15779</v>
      </c>
      <c r="C15987" s="593">
        <v>0.06</v>
      </c>
      <c r="D15987" t="s">
        <v>5141</v>
      </c>
      <c r="E15987">
        <v>0.06</v>
      </c>
      <c r="F15987">
        <v>0</v>
      </c>
      <c r="G15987">
        <v>0</v>
      </c>
      <c r="H15987">
        <v>0</v>
      </c>
      <c r="I15987">
        <v>0</v>
      </c>
    </row>
    <row r="15988" spans="1:9" x14ac:dyDescent="0.25">
      <c r="A15988" t="s">
        <v>729</v>
      </c>
      <c r="B15988">
        <v>15780</v>
      </c>
      <c r="C15988" s="593">
        <v>0.06</v>
      </c>
      <c r="D15988" t="s">
        <v>1168</v>
      </c>
      <c r="E15988">
        <v>0.06</v>
      </c>
      <c r="F15988">
        <v>0</v>
      </c>
      <c r="G15988">
        <v>0</v>
      </c>
      <c r="H15988">
        <v>0</v>
      </c>
      <c r="I15988">
        <v>0</v>
      </c>
    </row>
    <row r="15989" spans="1:9" x14ac:dyDescent="0.25">
      <c r="A15989" t="s">
        <v>729</v>
      </c>
      <c r="B15989">
        <v>15781</v>
      </c>
      <c r="C15989" s="593">
        <v>0.06</v>
      </c>
      <c r="D15989" t="s">
        <v>1168</v>
      </c>
      <c r="E15989">
        <v>0.06</v>
      </c>
      <c r="F15989">
        <v>0</v>
      </c>
      <c r="G15989">
        <v>0</v>
      </c>
      <c r="H15989">
        <v>0</v>
      </c>
      <c r="I15989">
        <v>0</v>
      </c>
    </row>
    <row r="15990" spans="1:9" x14ac:dyDescent="0.25">
      <c r="A15990" t="s">
        <v>729</v>
      </c>
      <c r="B15990">
        <v>15783</v>
      </c>
      <c r="C15990" s="593">
        <v>0.06</v>
      </c>
      <c r="D15990" t="s">
        <v>5145</v>
      </c>
      <c r="E15990">
        <v>0.06</v>
      </c>
      <c r="F15990">
        <v>0</v>
      </c>
      <c r="G15990">
        <v>0</v>
      </c>
      <c r="H15990">
        <v>0</v>
      </c>
      <c r="I15990">
        <v>0</v>
      </c>
    </row>
    <row r="15991" spans="1:9" x14ac:dyDescent="0.25">
      <c r="A15991" t="s">
        <v>729</v>
      </c>
      <c r="B15991">
        <v>15784</v>
      </c>
      <c r="C15991" s="593">
        <v>0.06</v>
      </c>
      <c r="D15991" t="s">
        <v>1168</v>
      </c>
      <c r="E15991">
        <v>0.06</v>
      </c>
      <c r="F15991">
        <v>0</v>
      </c>
      <c r="G15991">
        <v>0</v>
      </c>
      <c r="H15991">
        <v>0</v>
      </c>
      <c r="I15991">
        <v>0</v>
      </c>
    </row>
    <row r="15992" spans="1:9" x14ac:dyDescent="0.25">
      <c r="A15992" t="s">
        <v>729</v>
      </c>
      <c r="B15992">
        <v>15801</v>
      </c>
      <c r="C15992" s="593">
        <v>0.06</v>
      </c>
      <c r="D15992" t="s">
        <v>5146</v>
      </c>
      <c r="E15992">
        <v>0.06</v>
      </c>
      <c r="F15992">
        <v>0</v>
      </c>
      <c r="G15992">
        <v>0</v>
      </c>
      <c r="H15992">
        <v>0</v>
      </c>
      <c r="I15992">
        <v>0</v>
      </c>
    </row>
    <row r="15993" spans="1:9" x14ac:dyDescent="0.25">
      <c r="A15993" t="s">
        <v>729</v>
      </c>
      <c r="B15993">
        <v>15821</v>
      </c>
      <c r="C15993" s="593">
        <v>0.06</v>
      </c>
      <c r="D15993" t="s">
        <v>5147</v>
      </c>
      <c r="E15993">
        <v>0.06</v>
      </c>
      <c r="F15993">
        <v>0</v>
      </c>
      <c r="G15993">
        <v>0</v>
      </c>
      <c r="H15993">
        <v>0</v>
      </c>
      <c r="I15993">
        <v>0</v>
      </c>
    </row>
    <row r="15994" spans="1:9" x14ac:dyDescent="0.25">
      <c r="A15994" t="s">
        <v>729</v>
      </c>
      <c r="B15994">
        <v>15822</v>
      </c>
      <c r="C15994" s="593">
        <v>0.06</v>
      </c>
      <c r="D15994" t="s">
        <v>5147</v>
      </c>
      <c r="E15994">
        <v>0.06</v>
      </c>
      <c r="F15994">
        <v>0</v>
      </c>
      <c r="G15994">
        <v>0</v>
      </c>
      <c r="H15994">
        <v>0</v>
      </c>
      <c r="I15994">
        <v>0</v>
      </c>
    </row>
    <row r="15995" spans="1:9" x14ac:dyDescent="0.25">
      <c r="A15995" t="s">
        <v>729</v>
      </c>
      <c r="B15995">
        <v>15823</v>
      </c>
      <c r="C15995" s="593">
        <v>0.06</v>
      </c>
      <c r="D15995" t="s">
        <v>5146</v>
      </c>
      <c r="E15995">
        <v>0.06</v>
      </c>
      <c r="F15995">
        <v>0</v>
      </c>
      <c r="G15995">
        <v>0</v>
      </c>
      <c r="H15995">
        <v>0</v>
      </c>
      <c r="I15995">
        <v>0</v>
      </c>
    </row>
    <row r="15996" spans="1:9" x14ac:dyDescent="0.25">
      <c r="A15996" t="s">
        <v>729</v>
      </c>
      <c r="B15996">
        <v>15824</v>
      </c>
      <c r="C15996" s="593">
        <v>0.06</v>
      </c>
      <c r="D15996" t="s">
        <v>5146</v>
      </c>
      <c r="E15996">
        <v>0.06</v>
      </c>
      <c r="F15996">
        <v>0</v>
      </c>
      <c r="G15996">
        <v>0</v>
      </c>
      <c r="H15996">
        <v>0</v>
      </c>
      <c r="I15996">
        <v>0</v>
      </c>
    </row>
    <row r="15997" spans="1:9" x14ac:dyDescent="0.25">
      <c r="A15997" t="s">
        <v>729</v>
      </c>
      <c r="B15997">
        <v>15825</v>
      </c>
      <c r="C15997" s="593">
        <v>0.06</v>
      </c>
      <c r="D15997" t="s">
        <v>1168</v>
      </c>
      <c r="E15997">
        <v>0.06</v>
      </c>
      <c r="F15997">
        <v>0</v>
      </c>
      <c r="G15997">
        <v>0</v>
      </c>
      <c r="H15997">
        <v>0</v>
      </c>
      <c r="I15997">
        <v>0</v>
      </c>
    </row>
    <row r="15998" spans="1:9" x14ac:dyDescent="0.25">
      <c r="A15998" t="s">
        <v>729</v>
      </c>
      <c r="B15998">
        <v>15827</v>
      </c>
      <c r="C15998" s="593">
        <v>0.06</v>
      </c>
      <c r="D15998" t="s">
        <v>5147</v>
      </c>
      <c r="E15998">
        <v>0.06</v>
      </c>
      <c r="F15998">
        <v>0</v>
      </c>
      <c r="G15998">
        <v>0</v>
      </c>
      <c r="H15998">
        <v>0</v>
      </c>
      <c r="I15998">
        <v>0</v>
      </c>
    </row>
    <row r="15999" spans="1:9" x14ac:dyDescent="0.25">
      <c r="A15999" t="s">
        <v>729</v>
      </c>
      <c r="B15999">
        <v>15828</v>
      </c>
      <c r="C15999" s="593">
        <v>0.06</v>
      </c>
      <c r="D15999" t="s">
        <v>1168</v>
      </c>
      <c r="E15999">
        <v>0.06</v>
      </c>
      <c r="F15999">
        <v>0</v>
      </c>
      <c r="G15999">
        <v>0</v>
      </c>
      <c r="H15999">
        <v>0</v>
      </c>
      <c r="I15999">
        <v>0</v>
      </c>
    </row>
    <row r="16000" spans="1:9" x14ac:dyDescent="0.25">
      <c r="A16000" t="s">
        <v>729</v>
      </c>
      <c r="B16000">
        <v>15829</v>
      </c>
      <c r="C16000" s="593">
        <v>0.06</v>
      </c>
      <c r="D16000" t="s">
        <v>1168</v>
      </c>
      <c r="E16000">
        <v>0.06</v>
      </c>
      <c r="F16000">
        <v>0</v>
      </c>
      <c r="G16000">
        <v>0</v>
      </c>
      <c r="H16000">
        <v>0</v>
      </c>
      <c r="I16000">
        <v>0</v>
      </c>
    </row>
    <row r="16001" spans="1:9" x14ac:dyDescent="0.25">
      <c r="A16001" t="s">
        <v>729</v>
      </c>
      <c r="B16001">
        <v>15831</v>
      </c>
      <c r="C16001" s="593">
        <v>0.06</v>
      </c>
      <c r="D16001" t="s">
        <v>5147</v>
      </c>
      <c r="E16001">
        <v>0.06</v>
      </c>
      <c r="F16001">
        <v>0</v>
      </c>
      <c r="G16001">
        <v>0</v>
      </c>
      <c r="H16001">
        <v>0</v>
      </c>
      <c r="I16001">
        <v>0</v>
      </c>
    </row>
    <row r="16002" spans="1:9" x14ac:dyDescent="0.25">
      <c r="A16002" t="s">
        <v>729</v>
      </c>
      <c r="B16002">
        <v>15832</v>
      </c>
      <c r="C16002" s="593">
        <v>0.06</v>
      </c>
      <c r="D16002" t="s">
        <v>5147</v>
      </c>
      <c r="E16002">
        <v>0.06</v>
      </c>
      <c r="F16002">
        <v>0</v>
      </c>
      <c r="G16002">
        <v>0</v>
      </c>
      <c r="H16002">
        <v>0</v>
      </c>
      <c r="I16002">
        <v>0</v>
      </c>
    </row>
    <row r="16003" spans="1:9" x14ac:dyDescent="0.25">
      <c r="A16003" t="s">
        <v>729</v>
      </c>
      <c r="B16003">
        <v>15834</v>
      </c>
      <c r="C16003" s="593">
        <v>0.06</v>
      </c>
      <c r="D16003" t="s">
        <v>5148</v>
      </c>
      <c r="E16003">
        <v>0.06</v>
      </c>
      <c r="F16003">
        <v>0</v>
      </c>
      <c r="G16003">
        <v>0</v>
      </c>
      <c r="H16003">
        <v>0</v>
      </c>
      <c r="I16003">
        <v>0</v>
      </c>
    </row>
    <row r="16004" spans="1:9" x14ac:dyDescent="0.25">
      <c r="A16004" t="s">
        <v>729</v>
      </c>
      <c r="B16004">
        <v>15840</v>
      </c>
      <c r="C16004" s="593">
        <v>0.06</v>
      </c>
      <c r="D16004" t="s">
        <v>5146</v>
      </c>
      <c r="E16004">
        <v>0.06</v>
      </c>
      <c r="F16004">
        <v>0</v>
      </c>
      <c r="G16004">
        <v>0</v>
      </c>
      <c r="H16004">
        <v>0</v>
      </c>
      <c r="I16004">
        <v>0</v>
      </c>
    </row>
    <row r="16005" spans="1:9" x14ac:dyDescent="0.25">
      <c r="A16005" t="s">
        <v>729</v>
      </c>
      <c r="B16005">
        <v>15841</v>
      </c>
      <c r="C16005" s="593">
        <v>0.06</v>
      </c>
      <c r="D16005" t="s">
        <v>5147</v>
      </c>
      <c r="E16005">
        <v>0.06</v>
      </c>
      <c r="F16005">
        <v>0</v>
      </c>
      <c r="G16005">
        <v>0</v>
      </c>
      <c r="H16005">
        <v>0</v>
      </c>
      <c r="I16005">
        <v>0</v>
      </c>
    </row>
    <row r="16006" spans="1:9" x14ac:dyDescent="0.25">
      <c r="A16006" t="s">
        <v>729</v>
      </c>
      <c r="B16006">
        <v>15845</v>
      </c>
      <c r="C16006" s="593">
        <v>0.06</v>
      </c>
      <c r="D16006" t="s">
        <v>5147</v>
      </c>
      <c r="E16006">
        <v>0.06</v>
      </c>
      <c r="F16006">
        <v>0</v>
      </c>
      <c r="G16006">
        <v>0</v>
      </c>
      <c r="H16006">
        <v>0</v>
      </c>
      <c r="I16006">
        <v>0</v>
      </c>
    </row>
    <row r="16007" spans="1:9" x14ac:dyDescent="0.25">
      <c r="A16007" t="s">
        <v>729</v>
      </c>
      <c r="B16007">
        <v>15846</v>
      </c>
      <c r="C16007" s="593">
        <v>0.06</v>
      </c>
      <c r="D16007" t="s">
        <v>5147</v>
      </c>
      <c r="E16007">
        <v>0.06</v>
      </c>
      <c r="F16007">
        <v>0</v>
      </c>
      <c r="G16007">
        <v>0</v>
      </c>
      <c r="H16007">
        <v>0</v>
      </c>
      <c r="I16007">
        <v>0</v>
      </c>
    </row>
    <row r="16008" spans="1:9" x14ac:dyDescent="0.25">
      <c r="A16008" t="s">
        <v>729</v>
      </c>
      <c r="B16008">
        <v>15847</v>
      </c>
      <c r="C16008" s="593">
        <v>0.06</v>
      </c>
      <c r="D16008" t="s">
        <v>1168</v>
      </c>
      <c r="E16008">
        <v>0.06</v>
      </c>
      <c r="F16008">
        <v>0</v>
      </c>
      <c r="G16008">
        <v>0</v>
      </c>
      <c r="H16008">
        <v>0</v>
      </c>
      <c r="I16008">
        <v>0</v>
      </c>
    </row>
    <row r="16009" spans="1:9" x14ac:dyDescent="0.25">
      <c r="A16009" t="s">
        <v>729</v>
      </c>
      <c r="B16009">
        <v>15848</v>
      </c>
      <c r="C16009" s="593">
        <v>0.06</v>
      </c>
      <c r="D16009" t="s">
        <v>5146</v>
      </c>
      <c r="E16009">
        <v>0.06</v>
      </c>
      <c r="F16009">
        <v>0</v>
      </c>
      <c r="G16009">
        <v>0</v>
      </c>
      <c r="H16009">
        <v>0</v>
      </c>
      <c r="I16009">
        <v>0</v>
      </c>
    </row>
    <row r="16010" spans="1:9" x14ac:dyDescent="0.25">
      <c r="A16010" t="s">
        <v>729</v>
      </c>
      <c r="B16010">
        <v>15849</v>
      </c>
      <c r="C16010" s="593">
        <v>0.06</v>
      </c>
      <c r="D16010" t="s">
        <v>5146</v>
      </c>
      <c r="E16010">
        <v>0.06</v>
      </c>
      <c r="F16010">
        <v>0</v>
      </c>
      <c r="G16010">
        <v>0</v>
      </c>
      <c r="H16010">
        <v>0</v>
      </c>
      <c r="I16010">
        <v>0</v>
      </c>
    </row>
    <row r="16011" spans="1:9" x14ac:dyDescent="0.25">
      <c r="A16011" t="s">
        <v>729</v>
      </c>
      <c r="B16011">
        <v>15851</v>
      </c>
      <c r="C16011" s="593">
        <v>0.06</v>
      </c>
      <c r="D16011" t="s">
        <v>5146</v>
      </c>
      <c r="E16011">
        <v>0.06</v>
      </c>
      <c r="F16011">
        <v>0</v>
      </c>
      <c r="G16011">
        <v>0</v>
      </c>
      <c r="H16011">
        <v>0</v>
      </c>
      <c r="I16011">
        <v>0</v>
      </c>
    </row>
    <row r="16012" spans="1:9" x14ac:dyDescent="0.25">
      <c r="A16012" t="s">
        <v>729</v>
      </c>
      <c r="B16012">
        <v>15853</v>
      </c>
      <c r="C16012" s="593">
        <v>0.06</v>
      </c>
      <c r="D16012" t="s">
        <v>1168</v>
      </c>
      <c r="E16012">
        <v>0.06</v>
      </c>
      <c r="F16012">
        <v>0</v>
      </c>
      <c r="G16012">
        <v>0</v>
      </c>
      <c r="H16012">
        <v>0</v>
      </c>
      <c r="I16012">
        <v>0</v>
      </c>
    </row>
    <row r="16013" spans="1:9" x14ac:dyDescent="0.25">
      <c r="A16013" t="s">
        <v>729</v>
      </c>
      <c r="B16013">
        <v>15856</v>
      </c>
      <c r="C16013" s="593">
        <v>0.06</v>
      </c>
      <c r="D16013" t="s">
        <v>5146</v>
      </c>
      <c r="E16013">
        <v>0.06</v>
      </c>
      <c r="F16013">
        <v>0</v>
      </c>
      <c r="G16013">
        <v>0</v>
      </c>
      <c r="H16013">
        <v>0</v>
      </c>
      <c r="I16013">
        <v>0</v>
      </c>
    </row>
    <row r="16014" spans="1:9" x14ac:dyDescent="0.25">
      <c r="A16014" t="s">
        <v>729</v>
      </c>
      <c r="B16014">
        <v>15857</v>
      </c>
      <c r="C16014" s="593">
        <v>0.06</v>
      </c>
      <c r="D16014" t="s">
        <v>5147</v>
      </c>
      <c r="E16014">
        <v>0.06</v>
      </c>
      <c r="F16014">
        <v>0</v>
      </c>
      <c r="G16014">
        <v>0</v>
      </c>
      <c r="H16014">
        <v>0</v>
      </c>
      <c r="I16014">
        <v>0</v>
      </c>
    </row>
    <row r="16015" spans="1:9" x14ac:dyDescent="0.25">
      <c r="A16015" t="s">
        <v>729</v>
      </c>
      <c r="B16015">
        <v>15860</v>
      </c>
      <c r="C16015" s="593">
        <v>0.06</v>
      </c>
      <c r="D16015" t="s">
        <v>1168</v>
      </c>
      <c r="E16015">
        <v>0.06</v>
      </c>
      <c r="F16015">
        <v>0</v>
      </c>
      <c r="G16015">
        <v>0</v>
      </c>
      <c r="H16015">
        <v>0</v>
      </c>
      <c r="I16015">
        <v>0</v>
      </c>
    </row>
    <row r="16016" spans="1:9" x14ac:dyDescent="0.25">
      <c r="A16016" t="s">
        <v>729</v>
      </c>
      <c r="B16016">
        <v>15861</v>
      </c>
      <c r="C16016" s="593">
        <v>0.06</v>
      </c>
      <c r="D16016" t="s">
        <v>3643</v>
      </c>
      <c r="E16016">
        <v>0.06</v>
      </c>
      <c r="F16016">
        <v>0</v>
      </c>
      <c r="G16016">
        <v>0</v>
      </c>
      <c r="H16016">
        <v>0</v>
      </c>
      <c r="I16016">
        <v>0</v>
      </c>
    </row>
    <row r="16017" spans="1:9" x14ac:dyDescent="0.25">
      <c r="A16017" t="s">
        <v>729</v>
      </c>
      <c r="B16017">
        <v>15863</v>
      </c>
      <c r="C16017" s="593">
        <v>0.06</v>
      </c>
      <c r="D16017" t="s">
        <v>1168</v>
      </c>
      <c r="E16017">
        <v>0.06</v>
      </c>
      <c r="F16017">
        <v>0</v>
      </c>
      <c r="G16017">
        <v>0</v>
      </c>
      <c r="H16017">
        <v>0</v>
      </c>
      <c r="I16017">
        <v>0</v>
      </c>
    </row>
    <row r="16018" spans="1:9" x14ac:dyDescent="0.25">
      <c r="A16018" t="s">
        <v>729</v>
      </c>
      <c r="B16018">
        <v>15864</v>
      </c>
      <c r="C16018" s="593">
        <v>0.06</v>
      </c>
      <c r="D16018" t="s">
        <v>1168</v>
      </c>
      <c r="E16018">
        <v>0.06</v>
      </c>
      <c r="F16018">
        <v>0</v>
      </c>
      <c r="G16018">
        <v>0</v>
      </c>
      <c r="H16018">
        <v>0</v>
      </c>
      <c r="I16018">
        <v>0</v>
      </c>
    </row>
    <row r="16019" spans="1:9" x14ac:dyDescent="0.25">
      <c r="A16019" t="s">
        <v>729</v>
      </c>
      <c r="B16019">
        <v>15865</v>
      </c>
      <c r="C16019" s="593">
        <v>0.06</v>
      </c>
      <c r="D16019" t="s">
        <v>5146</v>
      </c>
      <c r="E16019">
        <v>0.06</v>
      </c>
      <c r="F16019">
        <v>0</v>
      </c>
      <c r="G16019">
        <v>0</v>
      </c>
      <c r="H16019">
        <v>0</v>
      </c>
      <c r="I16019">
        <v>0</v>
      </c>
    </row>
    <row r="16020" spans="1:9" x14ac:dyDescent="0.25">
      <c r="A16020" t="s">
        <v>729</v>
      </c>
      <c r="B16020">
        <v>15866</v>
      </c>
      <c r="C16020" s="593">
        <v>0.06</v>
      </c>
      <c r="D16020" t="s">
        <v>5146</v>
      </c>
      <c r="E16020">
        <v>0.06</v>
      </c>
      <c r="F16020">
        <v>0</v>
      </c>
      <c r="G16020">
        <v>0</v>
      </c>
      <c r="H16020">
        <v>0</v>
      </c>
      <c r="I16020">
        <v>0</v>
      </c>
    </row>
    <row r="16021" spans="1:9" x14ac:dyDescent="0.25">
      <c r="A16021" t="s">
        <v>729</v>
      </c>
      <c r="B16021">
        <v>15868</v>
      </c>
      <c r="C16021" s="593">
        <v>0.06</v>
      </c>
      <c r="D16021" t="s">
        <v>5147</v>
      </c>
      <c r="E16021">
        <v>0.06</v>
      </c>
      <c r="F16021">
        <v>0</v>
      </c>
      <c r="G16021">
        <v>0</v>
      </c>
      <c r="H16021">
        <v>0</v>
      </c>
      <c r="I16021">
        <v>0</v>
      </c>
    </row>
    <row r="16022" spans="1:9" x14ac:dyDescent="0.25">
      <c r="A16022" t="s">
        <v>729</v>
      </c>
      <c r="B16022">
        <v>15870</v>
      </c>
      <c r="C16022" s="593">
        <v>0.06</v>
      </c>
      <c r="D16022" t="s">
        <v>5147</v>
      </c>
      <c r="E16022">
        <v>0.06</v>
      </c>
      <c r="F16022">
        <v>0</v>
      </c>
      <c r="G16022">
        <v>0</v>
      </c>
      <c r="H16022">
        <v>0</v>
      </c>
      <c r="I16022">
        <v>0</v>
      </c>
    </row>
    <row r="16023" spans="1:9" x14ac:dyDescent="0.25">
      <c r="A16023" t="s">
        <v>729</v>
      </c>
      <c r="B16023">
        <v>15901</v>
      </c>
      <c r="C16023" s="593">
        <v>0.06</v>
      </c>
      <c r="D16023" t="s">
        <v>3415</v>
      </c>
      <c r="E16023">
        <v>0.06</v>
      </c>
      <c r="F16023">
        <v>0</v>
      </c>
      <c r="G16023">
        <v>0</v>
      </c>
      <c r="H16023">
        <v>0</v>
      </c>
      <c r="I16023">
        <v>0</v>
      </c>
    </row>
    <row r="16024" spans="1:9" x14ac:dyDescent="0.25">
      <c r="A16024" t="s">
        <v>729</v>
      </c>
      <c r="B16024">
        <v>15902</v>
      </c>
      <c r="C16024" s="593">
        <v>0.06</v>
      </c>
      <c r="D16024" t="s">
        <v>3415</v>
      </c>
      <c r="E16024">
        <v>0.06</v>
      </c>
      <c r="F16024">
        <v>0</v>
      </c>
      <c r="G16024">
        <v>0</v>
      </c>
      <c r="H16024">
        <v>0</v>
      </c>
      <c r="I16024">
        <v>0</v>
      </c>
    </row>
    <row r="16025" spans="1:9" x14ac:dyDescent="0.25">
      <c r="A16025" t="s">
        <v>729</v>
      </c>
      <c r="B16025">
        <v>15904</v>
      </c>
      <c r="C16025" s="593">
        <v>0.06</v>
      </c>
      <c r="D16025" t="s">
        <v>3415</v>
      </c>
      <c r="E16025">
        <v>0.06</v>
      </c>
      <c r="F16025">
        <v>0</v>
      </c>
      <c r="G16025">
        <v>0</v>
      </c>
      <c r="H16025">
        <v>0</v>
      </c>
      <c r="I16025">
        <v>0</v>
      </c>
    </row>
    <row r="16026" spans="1:9" x14ac:dyDescent="0.25">
      <c r="A16026" t="s">
        <v>729</v>
      </c>
      <c r="B16026">
        <v>15905</v>
      </c>
      <c r="C16026" s="593">
        <v>0.06</v>
      </c>
      <c r="D16026" t="s">
        <v>3551</v>
      </c>
      <c r="E16026">
        <v>0.06</v>
      </c>
      <c r="F16026">
        <v>0</v>
      </c>
      <c r="G16026">
        <v>0</v>
      </c>
      <c r="H16026">
        <v>0</v>
      </c>
      <c r="I16026">
        <v>0</v>
      </c>
    </row>
    <row r="16027" spans="1:9" x14ac:dyDescent="0.25">
      <c r="A16027" t="s">
        <v>729</v>
      </c>
      <c r="B16027">
        <v>15906</v>
      </c>
      <c r="C16027" s="593">
        <v>0.06</v>
      </c>
      <c r="D16027" t="s">
        <v>3415</v>
      </c>
      <c r="E16027">
        <v>0.06</v>
      </c>
      <c r="F16027">
        <v>0</v>
      </c>
      <c r="G16027">
        <v>0</v>
      </c>
      <c r="H16027">
        <v>0</v>
      </c>
      <c r="I16027">
        <v>0</v>
      </c>
    </row>
    <row r="16028" spans="1:9" x14ac:dyDescent="0.25">
      <c r="A16028" t="s">
        <v>729</v>
      </c>
      <c r="B16028">
        <v>15907</v>
      </c>
      <c r="C16028" s="593">
        <v>0.06</v>
      </c>
      <c r="D16028" t="s">
        <v>3415</v>
      </c>
      <c r="E16028">
        <v>0.06</v>
      </c>
      <c r="F16028">
        <v>0</v>
      </c>
      <c r="G16028">
        <v>0</v>
      </c>
      <c r="H16028">
        <v>0</v>
      </c>
      <c r="I16028">
        <v>0</v>
      </c>
    </row>
    <row r="16029" spans="1:9" x14ac:dyDescent="0.25">
      <c r="A16029" t="s">
        <v>729</v>
      </c>
      <c r="B16029">
        <v>15909</v>
      </c>
      <c r="C16029" s="593">
        <v>0.06</v>
      </c>
      <c r="D16029" t="s">
        <v>3415</v>
      </c>
      <c r="E16029">
        <v>0.06</v>
      </c>
      <c r="F16029">
        <v>0</v>
      </c>
      <c r="G16029">
        <v>0</v>
      </c>
      <c r="H16029">
        <v>0</v>
      </c>
      <c r="I16029">
        <v>0</v>
      </c>
    </row>
    <row r="16030" spans="1:9" x14ac:dyDescent="0.25">
      <c r="A16030" t="s">
        <v>729</v>
      </c>
      <c r="B16030">
        <v>15915</v>
      </c>
      <c r="C16030" s="593">
        <v>0.06</v>
      </c>
      <c r="D16030" t="s">
        <v>3415</v>
      </c>
      <c r="E16030">
        <v>0.06</v>
      </c>
      <c r="F16030">
        <v>0</v>
      </c>
      <c r="G16030">
        <v>0</v>
      </c>
      <c r="H16030">
        <v>0</v>
      </c>
      <c r="I16030">
        <v>0</v>
      </c>
    </row>
    <row r="16031" spans="1:9" x14ac:dyDescent="0.25">
      <c r="A16031" t="s">
        <v>729</v>
      </c>
      <c r="B16031">
        <v>15920</v>
      </c>
      <c r="C16031" s="593">
        <v>0.06</v>
      </c>
      <c r="D16031" t="s">
        <v>5145</v>
      </c>
      <c r="E16031">
        <v>0.06</v>
      </c>
      <c r="F16031">
        <v>0</v>
      </c>
      <c r="G16031">
        <v>0</v>
      </c>
      <c r="H16031">
        <v>0</v>
      </c>
      <c r="I16031">
        <v>0</v>
      </c>
    </row>
    <row r="16032" spans="1:9" x14ac:dyDescent="0.25">
      <c r="A16032" t="s">
        <v>729</v>
      </c>
      <c r="B16032">
        <v>15921</v>
      </c>
      <c r="C16032" s="593">
        <v>0.06</v>
      </c>
      <c r="D16032" t="s">
        <v>3415</v>
      </c>
      <c r="E16032">
        <v>0.06</v>
      </c>
      <c r="F16032">
        <v>0</v>
      </c>
      <c r="G16032">
        <v>0</v>
      </c>
      <c r="H16032">
        <v>0</v>
      </c>
      <c r="I16032">
        <v>0</v>
      </c>
    </row>
    <row r="16033" spans="1:9" x14ac:dyDescent="0.25">
      <c r="A16033" t="s">
        <v>729</v>
      </c>
      <c r="B16033">
        <v>15922</v>
      </c>
      <c r="C16033" s="593">
        <v>0.06</v>
      </c>
      <c r="D16033" t="s">
        <v>3415</v>
      </c>
      <c r="E16033">
        <v>0.06</v>
      </c>
      <c r="F16033">
        <v>0</v>
      </c>
      <c r="G16033">
        <v>0</v>
      </c>
      <c r="H16033">
        <v>0</v>
      </c>
      <c r="I16033">
        <v>0</v>
      </c>
    </row>
    <row r="16034" spans="1:9" x14ac:dyDescent="0.25">
      <c r="A16034" t="s">
        <v>729</v>
      </c>
      <c r="B16034">
        <v>15923</v>
      </c>
      <c r="C16034" s="593">
        <v>0.06</v>
      </c>
      <c r="D16034" t="s">
        <v>5141</v>
      </c>
      <c r="E16034">
        <v>0.06</v>
      </c>
      <c r="F16034">
        <v>0</v>
      </c>
      <c r="G16034">
        <v>0</v>
      </c>
      <c r="H16034">
        <v>0</v>
      </c>
      <c r="I16034">
        <v>0</v>
      </c>
    </row>
    <row r="16035" spans="1:9" x14ac:dyDescent="0.25">
      <c r="A16035" t="s">
        <v>729</v>
      </c>
      <c r="B16035">
        <v>15924</v>
      </c>
      <c r="C16035" s="593">
        <v>0.06</v>
      </c>
      <c r="D16035" t="s">
        <v>3551</v>
      </c>
      <c r="E16035">
        <v>0.06</v>
      </c>
      <c r="F16035">
        <v>0</v>
      </c>
      <c r="G16035">
        <v>0</v>
      </c>
      <c r="H16035">
        <v>0</v>
      </c>
      <c r="I16035">
        <v>0</v>
      </c>
    </row>
    <row r="16036" spans="1:9" x14ac:dyDescent="0.25">
      <c r="A16036" t="s">
        <v>729</v>
      </c>
      <c r="B16036">
        <v>15925</v>
      </c>
      <c r="C16036" s="593">
        <v>0.06</v>
      </c>
      <c r="D16036" t="s">
        <v>3415</v>
      </c>
      <c r="E16036">
        <v>0.06</v>
      </c>
      <c r="F16036">
        <v>0</v>
      </c>
      <c r="G16036">
        <v>0</v>
      </c>
      <c r="H16036">
        <v>0</v>
      </c>
      <c r="I16036">
        <v>0</v>
      </c>
    </row>
    <row r="16037" spans="1:9" x14ac:dyDescent="0.25">
      <c r="A16037" t="s">
        <v>729</v>
      </c>
      <c r="B16037">
        <v>15926</v>
      </c>
      <c r="C16037" s="593">
        <v>0.06</v>
      </c>
      <c r="D16037" t="s">
        <v>5143</v>
      </c>
      <c r="E16037">
        <v>0.06</v>
      </c>
      <c r="F16037">
        <v>0</v>
      </c>
      <c r="G16037">
        <v>0</v>
      </c>
      <c r="H16037">
        <v>0</v>
      </c>
      <c r="I16037">
        <v>0</v>
      </c>
    </row>
    <row r="16038" spans="1:9" x14ac:dyDescent="0.25">
      <c r="A16038" t="s">
        <v>729</v>
      </c>
      <c r="B16038">
        <v>15927</v>
      </c>
      <c r="C16038" s="593">
        <v>0.06</v>
      </c>
      <c r="D16038" t="s">
        <v>3415</v>
      </c>
      <c r="E16038">
        <v>0.06</v>
      </c>
      <c r="F16038">
        <v>0</v>
      </c>
      <c r="G16038">
        <v>0</v>
      </c>
      <c r="H16038">
        <v>0</v>
      </c>
      <c r="I16038">
        <v>0</v>
      </c>
    </row>
    <row r="16039" spans="1:9" x14ac:dyDescent="0.25">
      <c r="A16039" t="s">
        <v>729</v>
      </c>
      <c r="B16039">
        <v>15928</v>
      </c>
      <c r="C16039" s="593">
        <v>0.06</v>
      </c>
      <c r="D16039" t="s">
        <v>3551</v>
      </c>
      <c r="E16039">
        <v>0.06</v>
      </c>
      <c r="F16039">
        <v>0</v>
      </c>
      <c r="G16039">
        <v>0</v>
      </c>
      <c r="H16039">
        <v>0</v>
      </c>
      <c r="I16039">
        <v>0</v>
      </c>
    </row>
    <row r="16040" spans="1:9" x14ac:dyDescent="0.25">
      <c r="A16040" t="s">
        <v>729</v>
      </c>
      <c r="B16040">
        <v>15929</v>
      </c>
      <c r="C16040" s="593">
        <v>0.06</v>
      </c>
      <c r="D16040" t="s">
        <v>5145</v>
      </c>
      <c r="E16040">
        <v>0.06</v>
      </c>
      <c r="F16040">
        <v>0</v>
      </c>
      <c r="G16040">
        <v>0</v>
      </c>
      <c r="H16040">
        <v>0</v>
      </c>
      <c r="I16040">
        <v>0</v>
      </c>
    </row>
    <row r="16041" spans="1:9" x14ac:dyDescent="0.25">
      <c r="A16041" t="s">
        <v>729</v>
      </c>
      <c r="B16041">
        <v>15930</v>
      </c>
      <c r="C16041" s="593">
        <v>0.06</v>
      </c>
      <c r="D16041" t="s">
        <v>3415</v>
      </c>
      <c r="E16041">
        <v>0.06</v>
      </c>
      <c r="F16041">
        <v>0</v>
      </c>
      <c r="G16041">
        <v>0</v>
      </c>
      <c r="H16041">
        <v>0</v>
      </c>
      <c r="I16041">
        <v>0</v>
      </c>
    </row>
    <row r="16042" spans="1:9" x14ac:dyDescent="0.25">
      <c r="A16042" t="s">
        <v>729</v>
      </c>
      <c r="B16042">
        <v>15931</v>
      </c>
      <c r="C16042" s="593">
        <v>0.06</v>
      </c>
      <c r="D16042" t="s">
        <v>5145</v>
      </c>
      <c r="E16042">
        <v>0.06</v>
      </c>
      <c r="F16042">
        <v>0</v>
      </c>
      <c r="G16042">
        <v>0</v>
      </c>
      <c r="H16042">
        <v>0</v>
      </c>
      <c r="I16042">
        <v>0</v>
      </c>
    </row>
    <row r="16043" spans="1:9" x14ac:dyDescent="0.25">
      <c r="A16043" t="s">
        <v>729</v>
      </c>
      <c r="B16043">
        <v>15934</v>
      </c>
      <c r="C16043" s="593">
        <v>0.06</v>
      </c>
      <c r="D16043" t="s">
        <v>3415</v>
      </c>
      <c r="E16043">
        <v>0.06</v>
      </c>
      <c r="F16043">
        <v>0</v>
      </c>
      <c r="G16043">
        <v>0</v>
      </c>
      <c r="H16043">
        <v>0</v>
      </c>
      <c r="I16043">
        <v>0</v>
      </c>
    </row>
    <row r="16044" spans="1:9" x14ac:dyDescent="0.25">
      <c r="A16044" t="s">
        <v>729</v>
      </c>
      <c r="B16044">
        <v>15935</v>
      </c>
      <c r="C16044" s="593">
        <v>0.06</v>
      </c>
      <c r="D16044" t="s">
        <v>3551</v>
      </c>
      <c r="E16044">
        <v>0.06</v>
      </c>
      <c r="F16044">
        <v>0</v>
      </c>
      <c r="G16044">
        <v>0</v>
      </c>
      <c r="H16044">
        <v>0</v>
      </c>
      <c r="I16044">
        <v>0</v>
      </c>
    </row>
    <row r="16045" spans="1:9" x14ac:dyDescent="0.25">
      <c r="A16045" t="s">
        <v>729</v>
      </c>
      <c r="B16045">
        <v>15936</v>
      </c>
      <c r="C16045" s="593">
        <v>0.06</v>
      </c>
      <c r="D16045" t="s">
        <v>3551</v>
      </c>
      <c r="E16045">
        <v>0.06</v>
      </c>
      <c r="F16045">
        <v>0</v>
      </c>
      <c r="G16045">
        <v>0</v>
      </c>
      <c r="H16045">
        <v>0</v>
      </c>
      <c r="I16045">
        <v>0</v>
      </c>
    </row>
    <row r="16046" spans="1:9" x14ac:dyDescent="0.25">
      <c r="A16046" t="s">
        <v>729</v>
      </c>
      <c r="B16046">
        <v>15937</v>
      </c>
      <c r="C16046" s="593">
        <v>0.06</v>
      </c>
      <c r="D16046" t="s">
        <v>3551</v>
      </c>
      <c r="E16046">
        <v>0.06</v>
      </c>
      <c r="F16046">
        <v>0</v>
      </c>
      <c r="G16046">
        <v>0</v>
      </c>
      <c r="H16046">
        <v>0</v>
      </c>
      <c r="I16046">
        <v>0</v>
      </c>
    </row>
    <row r="16047" spans="1:9" x14ac:dyDescent="0.25">
      <c r="A16047" t="s">
        <v>729</v>
      </c>
      <c r="B16047">
        <v>15938</v>
      </c>
      <c r="C16047" s="593">
        <v>0.06</v>
      </c>
      <c r="D16047" t="s">
        <v>3415</v>
      </c>
      <c r="E16047">
        <v>0.06</v>
      </c>
      <c r="F16047">
        <v>0</v>
      </c>
      <c r="G16047">
        <v>0</v>
      </c>
      <c r="H16047">
        <v>0</v>
      </c>
      <c r="I16047">
        <v>0</v>
      </c>
    </row>
    <row r="16048" spans="1:9" x14ac:dyDescent="0.25">
      <c r="A16048" t="s">
        <v>729</v>
      </c>
      <c r="B16048">
        <v>15940</v>
      </c>
      <c r="C16048" s="593">
        <v>0.06</v>
      </c>
      <c r="D16048" t="s">
        <v>3415</v>
      </c>
      <c r="E16048">
        <v>0.06</v>
      </c>
      <c r="F16048">
        <v>0</v>
      </c>
      <c r="G16048">
        <v>0</v>
      </c>
      <c r="H16048">
        <v>0</v>
      </c>
      <c r="I16048">
        <v>0</v>
      </c>
    </row>
    <row r="16049" spans="1:9" x14ac:dyDescent="0.25">
      <c r="A16049" t="s">
        <v>729</v>
      </c>
      <c r="B16049">
        <v>15942</v>
      </c>
      <c r="C16049" s="593">
        <v>0.06</v>
      </c>
      <c r="D16049" t="s">
        <v>3415</v>
      </c>
      <c r="E16049">
        <v>0.06</v>
      </c>
      <c r="F16049">
        <v>0</v>
      </c>
      <c r="G16049">
        <v>0</v>
      </c>
      <c r="H16049">
        <v>0</v>
      </c>
      <c r="I16049">
        <v>0</v>
      </c>
    </row>
    <row r="16050" spans="1:9" x14ac:dyDescent="0.25">
      <c r="A16050" t="s">
        <v>729</v>
      </c>
      <c r="B16050">
        <v>15943</v>
      </c>
      <c r="C16050" s="593">
        <v>0.06</v>
      </c>
      <c r="D16050" t="s">
        <v>3415</v>
      </c>
      <c r="E16050">
        <v>0.06</v>
      </c>
      <c r="F16050">
        <v>0</v>
      </c>
      <c r="G16050">
        <v>0</v>
      </c>
      <c r="H16050">
        <v>0</v>
      </c>
      <c r="I16050">
        <v>0</v>
      </c>
    </row>
    <row r="16051" spans="1:9" x14ac:dyDescent="0.25">
      <c r="A16051" t="s">
        <v>729</v>
      </c>
      <c r="B16051">
        <v>15944</v>
      </c>
      <c r="C16051" s="593">
        <v>0.06</v>
      </c>
      <c r="D16051" t="s">
        <v>5141</v>
      </c>
      <c r="E16051">
        <v>0.06</v>
      </c>
      <c r="F16051">
        <v>0</v>
      </c>
      <c r="G16051">
        <v>0</v>
      </c>
      <c r="H16051">
        <v>0</v>
      </c>
      <c r="I16051">
        <v>0</v>
      </c>
    </row>
    <row r="16052" spans="1:9" x14ac:dyDescent="0.25">
      <c r="A16052" t="s">
        <v>729</v>
      </c>
      <c r="B16052">
        <v>15945</v>
      </c>
      <c r="C16052" s="593">
        <v>0.06</v>
      </c>
      <c r="D16052" t="s">
        <v>3415</v>
      </c>
      <c r="E16052">
        <v>0.06</v>
      </c>
      <c r="F16052">
        <v>0</v>
      </c>
      <c r="G16052">
        <v>0</v>
      </c>
      <c r="H16052">
        <v>0</v>
      </c>
      <c r="I16052">
        <v>0</v>
      </c>
    </row>
    <row r="16053" spans="1:9" x14ac:dyDescent="0.25">
      <c r="A16053" t="s">
        <v>729</v>
      </c>
      <c r="B16053">
        <v>15946</v>
      </c>
      <c r="C16053" s="593">
        <v>0.06</v>
      </c>
      <c r="D16053" t="s">
        <v>5143</v>
      </c>
      <c r="E16053">
        <v>0.06</v>
      </c>
      <c r="F16053">
        <v>0</v>
      </c>
      <c r="G16053">
        <v>0</v>
      </c>
      <c r="H16053">
        <v>0</v>
      </c>
      <c r="I16053">
        <v>0</v>
      </c>
    </row>
    <row r="16054" spans="1:9" x14ac:dyDescent="0.25">
      <c r="A16054" t="s">
        <v>729</v>
      </c>
      <c r="B16054">
        <v>15948</v>
      </c>
      <c r="C16054" s="593">
        <v>0.06</v>
      </c>
      <c r="D16054" t="s">
        <v>3415</v>
      </c>
      <c r="E16054">
        <v>0.06</v>
      </c>
      <c r="F16054">
        <v>0</v>
      </c>
      <c r="G16054">
        <v>0</v>
      </c>
      <c r="H16054">
        <v>0</v>
      </c>
      <c r="I16054">
        <v>0</v>
      </c>
    </row>
    <row r="16055" spans="1:9" x14ac:dyDescent="0.25">
      <c r="A16055" t="s">
        <v>729</v>
      </c>
      <c r="B16055">
        <v>15949</v>
      </c>
      <c r="C16055" s="593">
        <v>0.06</v>
      </c>
      <c r="D16055" t="s">
        <v>5145</v>
      </c>
      <c r="E16055">
        <v>0.06</v>
      </c>
      <c r="F16055">
        <v>0</v>
      </c>
      <c r="G16055">
        <v>0</v>
      </c>
      <c r="H16055">
        <v>0</v>
      </c>
      <c r="I16055">
        <v>0</v>
      </c>
    </row>
    <row r="16056" spans="1:9" x14ac:dyDescent="0.25">
      <c r="A16056" t="s">
        <v>729</v>
      </c>
      <c r="B16056">
        <v>15951</v>
      </c>
      <c r="C16056" s="593">
        <v>0.06</v>
      </c>
      <c r="D16056" t="s">
        <v>3415</v>
      </c>
      <c r="E16056">
        <v>0.06</v>
      </c>
      <c r="F16056">
        <v>0</v>
      </c>
      <c r="G16056">
        <v>0</v>
      </c>
      <c r="H16056">
        <v>0</v>
      </c>
      <c r="I16056">
        <v>0</v>
      </c>
    </row>
    <row r="16057" spans="1:9" x14ac:dyDescent="0.25">
      <c r="A16057" t="s">
        <v>729</v>
      </c>
      <c r="B16057">
        <v>15952</v>
      </c>
      <c r="C16057" s="593">
        <v>0.06</v>
      </c>
      <c r="D16057" t="s">
        <v>3415</v>
      </c>
      <c r="E16057">
        <v>0.06</v>
      </c>
      <c r="F16057">
        <v>0</v>
      </c>
      <c r="G16057">
        <v>0</v>
      </c>
      <c r="H16057">
        <v>0</v>
      </c>
      <c r="I16057">
        <v>0</v>
      </c>
    </row>
    <row r="16058" spans="1:9" x14ac:dyDescent="0.25">
      <c r="A16058" t="s">
        <v>729</v>
      </c>
      <c r="B16058">
        <v>15953</v>
      </c>
      <c r="C16058" s="593">
        <v>0.06</v>
      </c>
      <c r="D16058" t="s">
        <v>3551</v>
      </c>
      <c r="E16058">
        <v>0.06</v>
      </c>
      <c r="F16058">
        <v>0</v>
      </c>
      <c r="G16058">
        <v>0</v>
      </c>
      <c r="H16058">
        <v>0</v>
      </c>
      <c r="I16058">
        <v>0</v>
      </c>
    </row>
    <row r="16059" spans="1:9" x14ac:dyDescent="0.25">
      <c r="A16059" t="s">
        <v>729</v>
      </c>
      <c r="B16059">
        <v>15954</v>
      </c>
      <c r="C16059" s="593">
        <v>0.06</v>
      </c>
      <c r="D16059" t="s">
        <v>5141</v>
      </c>
      <c r="E16059">
        <v>0.06</v>
      </c>
      <c r="F16059">
        <v>0</v>
      </c>
      <c r="G16059">
        <v>0</v>
      </c>
      <c r="H16059">
        <v>0</v>
      </c>
      <c r="I16059">
        <v>0</v>
      </c>
    </row>
    <row r="16060" spans="1:9" x14ac:dyDescent="0.25">
      <c r="A16060" t="s">
        <v>729</v>
      </c>
      <c r="B16060">
        <v>15955</v>
      </c>
      <c r="C16060" s="593">
        <v>0.06</v>
      </c>
      <c r="D16060" t="s">
        <v>3415</v>
      </c>
      <c r="E16060">
        <v>0.06</v>
      </c>
      <c r="F16060">
        <v>0</v>
      </c>
      <c r="G16060">
        <v>0</v>
      </c>
      <c r="H16060">
        <v>0</v>
      </c>
      <c r="I16060">
        <v>0</v>
      </c>
    </row>
    <row r="16061" spans="1:9" x14ac:dyDescent="0.25">
      <c r="A16061" t="s">
        <v>729</v>
      </c>
      <c r="B16061">
        <v>15956</v>
      </c>
      <c r="C16061" s="593">
        <v>0.06</v>
      </c>
      <c r="D16061" t="s">
        <v>3415</v>
      </c>
      <c r="E16061">
        <v>0.06</v>
      </c>
      <c r="F16061">
        <v>0</v>
      </c>
      <c r="G16061">
        <v>0</v>
      </c>
      <c r="H16061">
        <v>0</v>
      </c>
      <c r="I16061">
        <v>0</v>
      </c>
    </row>
    <row r="16062" spans="1:9" x14ac:dyDescent="0.25">
      <c r="A16062" t="s">
        <v>729</v>
      </c>
      <c r="B16062">
        <v>15957</v>
      </c>
      <c r="C16062" s="593">
        <v>0.06</v>
      </c>
      <c r="D16062" t="s">
        <v>5145</v>
      </c>
      <c r="E16062">
        <v>0.06</v>
      </c>
      <c r="F16062">
        <v>0</v>
      </c>
      <c r="G16062">
        <v>0</v>
      </c>
      <c r="H16062">
        <v>0</v>
      </c>
      <c r="I16062">
        <v>0</v>
      </c>
    </row>
    <row r="16063" spans="1:9" x14ac:dyDescent="0.25">
      <c r="A16063" t="s">
        <v>729</v>
      </c>
      <c r="B16063">
        <v>15958</v>
      </c>
      <c r="C16063" s="593">
        <v>0.06</v>
      </c>
      <c r="D16063" t="s">
        <v>3415</v>
      </c>
      <c r="E16063">
        <v>0.06</v>
      </c>
      <c r="F16063">
        <v>0</v>
      </c>
      <c r="G16063">
        <v>0</v>
      </c>
      <c r="H16063">
        <v>0</v>
      </c>
      <c r="I16063">
        <v>0</v>
      </c>
    </row>
    <row r="16064" spans="1:9" x14ac:dyDescent="0.25">
      <c r="A16064" t="s">
        <v>729</v>
      </c>
      <c r="B16064">
        <v>15959</v>
      </c>
      <c r="C16064" s="593">
        <v>0.06</v>
      </c>
      <c r="D16064" t="s">
        <v>3551</v>
      </c>
      <c r="E16064">
        <v>0.06</v>
      </c>
      <c r="F16064">
        <v>0</v>
      </c>
      <c r="G16064">
        <v>0</v>
      </c>
      <c r="H16064">
        <v>0</v>
      </c>
      <c r="I16064">
        <v>0</v>
      </c>
    </row>
    <row r="16065" spans="1:9" x14ac:dyDescent="0.25">
      <c r="A16065" t="s">
        <v>729</v>
      </c>
      <c r="B16065">
        <v>15960</v>
      </c>
      <c r="C16065" s="593">
        <v>0.06</v>
      </c>
      <c r="D16065" t="s">
        <v>3415</v>
      </c>
      <c r="E16065">
        <v>0.06</v>
      </c>
      <c r="F16065">
        <v>0</v>
      </c>
      <c r="G16065">
        <v>0</v>
      </c>
      <c r="H16065">
        <v>0</v>
      </c>
      <c r="I16065">
        <v>0</v>
      </c>
    </row>
    <row r="16066" spans="1:9" x14ac:dyDescent="0.25">
      <c r="A16066" t="s">
        <v>729</v>
      </c>
      <c r="B16066">
        <v>15961</v>
      </c>
      <c r="C16066" s="593">
        <v>0.06</v>
      </c>
      <c r="D16066" t="s">
        <v>5145</v>
      </c>
      <c r="E16066">
        <v>0.06</v>
      </c>
      <c r="F16066">
        <v>0</v>
      </c>
      <c r="G16066">
        <v>0</v>
      </c>
      <c r="H16066">
        <v>0</v>
      </c>
      <c r="I16066">
        <v>0</v>
      </c>
    </row>
    <row r="16067" spans="1:9" x14ac:dyDescent="0.25">
      <c r="A16067" t="s">
        <v>729</v>
      </c>
      <c r="B16067">
        <v>15962</v>
      </c>
      <c r="C16067" s="593">
        <v>0.06</v>
      </c>
      <c r="D16067" t="s">
        <v>3415</v>
      </c>
      <c r="E16067">
        <v>0.06</v>
      </c>
      <c r="F16067">
        <v>0</v>
      </c>
      <c r="G16067">
        <v>0</v>
      </c>
      <c r="H16067">
        <v>0</v>
      </c>
      <c r="I16067">
        <v>0</v>
      </c>
    </row>
    <row r="16068" spans="1:9" x14ac:dyDescent="0.25">
      <c r="A16068" t="s">
        <v>729</v>
      </c>
      <c r="B16068">
        <v>15963</v>
      </c>
      <c r="C16068" s="593">
        <v>0.06</v>
      </c>
      <c r="D16068" t="s">
        <v>5143</v>
      </c>
      <c r="E16068">
        <v>0.06</v>
      </c>
      <c r="F16068">
        <v>0</v>
      </c>
      <c r="G16068">
        <v>0</v>
      </c>
      <c r="H16068">
        <v>0</v>
      </c>
      <c r="I16068">
        <v>0</v>
      </c>
    </row>
    <row r="16069" spans="1:9" x14ac:dyDescent="0.25">
      <c r="A16069" t="s">
        <v>729</v>
      </c>
      <c r="B16069">
        <v>16001</v>
      </c>
      <c r="C16069" s="593">
        <v>0.06</v>
      </c>
      <c r="D16069" t="s">
        <v>2849</v>
      </c>
      <c r="E16069">
        <v>0.06</v>
      </c>
      <c r="F16069">
        <v>0</v>
      </c>
      <c r="G16069">
        <v>0</v>
      </c>
      <c r="H16069">
        <v>0</v>
      </c>
      <c r="I16069">
        <v>0</v>
      </c>
    </row>
    <row r="16070" spans="1:9" x14ac:dyDescent="0.25">
      <c r="A16070" t="s">
        <v>729</v>
      </c>
      <c r="B16070">
        <v>16002</v>
      </c>
      <c r="C16070" s="593">
        <v>0.06</v>
      </c>
      <c r="D16070" t="s">
        <v>2849</v>
      </c>
      <c r="E16070">
        <v>0.06</v>
      </c>
      <c r="F16070">
        <v>0</v>
      </c>
      <c r="G16070">
        <v>0</v>
      </c>
      <c r="H16070">
        <v>0</v>
      </c>
      <c r="I16070">
        <v>0</v>
      </c>
    </row>
    <row r="16071" spans="1:9" x14ac:dyDescent="0.25">
      <c r="A16071" t="s">
        <v>729</v>
      </c>
      <c r="B16071">
        <v>16003</v>
      </c>
      <c r="C16071" s="593">
        <v>0.06</v>
      </c>
      <c r="D16071" t="s">
        <v>2849</v>
      </c>
      <c r="E16071">
        <v>0.06</v>
      </c>
      <c r="F16071">
        <v>0</v>
      </c>
      <c r="G16071">
        <v>0</v>
      </c>
      <c r="H16071">
        <v>0</v>
      </c>
      <c r="I16071">
        <v>0</v>
      </c>
    </row>
    <row r="16072" spans="1:9" x14ac:dyDescent="0.25">
      <c r="A16072" t="s">
        <v>729</v>
      </c>
      <c r="B16072">
        <v>16016</v>
      </c>
      <c r="C16072" s="593">
        <v>0.06</v>
      </c>
      <c r="D16072" t="s">
        <v>2849</v>
      </c>
      <c r="E16072">
        <v>0.06</v>
      </c>
      <c r="F16072">
        <v>0</v>
      </c>
      <c r="G16072">
        <v>0</v>
      </c>
      <c r="H16072">
        <v>0</v>
      </c>
      <c r="I16072">
        <v>0</v>
      </c>
    </row>
    <row r="16073" spans="1:9" x14ac:dyDescent="0.25">
      <c r="A16073" t="s">
        <v>729</v>
      </c>
      <c r="B16073">
        <v>16017</v>
      </c>
      <c r="C16073" s="593">
        <v>0.06</v>
      </c>
      <c r="D16073" t="s">
        <v>2849</v>
      </c>
      <c r="E16073">
        <v>0.06</v>
      </c>
      <c r="F16073">
        <v>0</v>
      </c>
      <c r="G16073">
        <v>0</v>
      </c>
      <c r="H16073">
        <v>0</v>
      </c>
      <c r="I16073">
        <v>0</v>
      </c>
    </row>
    <row r="16074" spans="1:9" x14ac:dyDescent="0.25">
      <c r="A16074" t="s">
        <v>729</v>
      </c>
      <c r="B16074">
        <v>16018</v>
      </c>
      <c r="C16074" s="593">
        <v>0.06</v>
      </c>
      <c r="D16074" t="s">
        <v>2849</v>
      </c>
      <c r="E16074">
        <v>0.06</v>
      </c>
      <c r="F16074">
        <v>0</v>
      </c>
      <c r="G16074">
        <v>0</v>
      </c>
      <c r="H16074">
        <v>0</v>
      </c>
      <c r="I16074">
        <v>0</v>
      </c>
    </row>
    <row r="16075" spans="1:9" x14ac:dyDescent="0.25">
      <c r="A16075" t="s">
        <v>729</v>
      </c>
      <c r="B16075">
        <v>16020</v>
      </c>
      <c r="C16075" s="593">
        <v>0.06</v>
      </c>
      <c r="D16075" t="s">
        <v>2849</v>
      </c>
      <c r="E16075">
        <v>0.06</v>
      </c>
      <c r="F16075">
        <v>0</v>
      </c>
      <c r="G16075">
        <v>0</v>
      </c>
      <c r="H16075">
        <v>0</v>
      </c>
      <c r="I16075">
        <v>0</v>
      </c>
    </row>
    <row r="16076" spans="1:9" x14ac:dyDescent="0.25">
      <c r="A16076" t="s">
        <v>729</v>
      </c>
      <c r="B16076">
        <v>16021</v>
      </c>
      <c r="C16076" s="593">
        <v>0.06</v>
      </c>
      <c r="D16076" t="s">
        <v>2849</v>
      </c>
      <c r="E16076">
        <v>0.06</v>
      </c>
      <c r="F16076">
        <v>0</v>
      </c>
      <c r="G16076">
        <v>0</v>
      </c>
      <c r="H16076">
        <v>0</v>
      </c>
      <c r="I16076">
        <v>0</v>
      </c>
    </row>
    <row r="16077" spans="1:9" x14ac:dyDescent="0.25">
      <c r="A16077" t="s">
        <v>729</v>
      </c>
      <c r="B16077">
        <v>16022</v>
      </c>
      <c r="C16077" s="593">
        <v>0.06</v>
      </c>
      <c r="D16077" t="s">
        <v>2849</v>
      </c>
      <c r="E16077">
        <v>0.06</v>
      </c>
      <c r="F16077">
        <v>0</v>
      </c>
      <c r="G16077">
        <v>0</v>
      </c>
      <c r="H16077">
        <v>0</v>
      </c>
      <c r="I16077">
        <v>0</v>
      </c>
    </row>
    <row r="16078" spans="1:9" x14ac:dyDescent="0.25">
      <c r="A16078" t="s">
        <v>729</v>
      </c>
      <c r="B16078">
        <v>16023</v>
      </c>
      <c r="C16078" s="593">
        <v>0.06</v>
      </c>
      <c r="D16078" t="s">
        <v>2849</v>
      </c>
      <c r="E16078">
        <v>0.06</v>
      </c>
      <c r="F16078">
        <v>0</v>
      </c>
      <c r="G16078">
        <v>0</v>
      </c>
      <c r="H16078">
        <v>0</v>
      </c>
      <c r="I16078">
        <v>0</v>
      </c>
    </row>
    <row r="16079" spans="1:9" x14ac:dyDescent="0.25">
      <c r="A16079" t="s">
        <v>729</v>
      </c>
      <c r="B16079">
        <v>16024</v>
      </c>
      <c r="C16079" s="593">
        <v>0.06</v>
      </c>
      <c r="D16079" t="s">
        <v>2849</v>
      </c>
      <c r="E16079">
        <v>0.06</v>
      </c>
      <c r="F16079">
        <v>0</v>
      </c>
      <c r="G16079">
        <v>0</v>
      </c>
      <c r="H16079">
        <v>0</v>
      </c>
      <c r="I16079">
        <v>0</v>
      </c>
    </row>
    <row r="16080" spans="1:9" x14ac:dyDescent="0.25">
      <c r="A16080" t="s">
        <v>729</v>
      </c>
      <c r="B16080">
        <v>16025</v>
      </c>
      <c r="C16080" s="593">
        <v>0.06</v>
      </c>
      <c r="D16080" t="s">
        <v>5144</v>
      </c>
      <c r="E16080">
        <v>0.06</v>
      </c>
      <c r="F16080">
        <v>0</v>
      </c>
      <c r="G16080">
        <v>0</v>
      </c>
      <c r="H16080">
        <v>0</v>
      </c>
      <c r="I16080">
        <v>0</v>
      </c>
    </row>
    <row r="16081" spans="1:9" x14ac:dyDescent="0.25">
      <c r="A16081" t="s">
        <v>729</v>
      </c>
      <c r="B16081">
        <v>16027</v>
      </c>
      <c r="C16081" s="593">
        <v>0.06</v>
      </c>
      <c r="D16081" t="s">
        <v>2849</v>
      </c>
      <c r="E16081">
        <v>0.06</v>
      </c>
      <c r="F16081">
        <v>0</v>
      </c>
      <c r="G16081">
        <v>0</v>
      </c>
      <c r="H16081">
        <v>0</v>
      </c>
      <c r="I16081">
        <v>0</v>
      </c>
    </row>
    <row r="16082" spans="1:9" x14ac:dyDescent="0.25">
      <c r="A16082" t="s">
        <v>729</v>
      </c>
      <c r="B16082">
        <v>16028</v>
      </c>
      <c r="C16082" s="593">
        <v>0.06</v>
      </c>
      <c r="D16082" t="s">
        <v>5144</v>
      </c>
      <c r="E16082">
        <v>0.06</v>
      </c>
      <c r="F16082">
        <v>0</v>
      </c>
      <c r="G16082">
        <v>0</v>
      </c>
      <c r="H16082">
        <v>0</v>
      </c>
      <c r="I16082">
        <v>0</v>
      </c>
    </row>
    <row r="16083" spans="1:9" x14ac:dyDescent="0.25">
      <c r="A16083" t="s">
        <v>729</v>
      </c>
      <c r="B16083">
        <v>16029</v>
      </c>
      <c r="C16083" s="593">
        <v>0.06</v>
      </c>
      <c r="D16083" t="s">
        <v>2849</v>
      </c>
      <c r="E16083">
        <v>0.06</v>
      </c>
      <c r="F16083">
        <v>0</v>
      </c>
      <c r="G16083">
        <v>0</v>
      </c>
      <c r="H16083">
        <v>0</v>
      </c>
      <c r="I16083">
        <v>0</v>
      </c>
    </row>
    <row r="16084" spans="1:9" x14ac:dyDescent="0.25">
      <c r="A16084" t="s">
        <v>729</v>
      </c>
      <c r="B16084">
        <v>16030</v>
      </c>
      <c r="C16084" s="593">
        <v>0.06</v>
      </c>
      <c r="D16084" t="s">
        <v>2849</v>
      </c>
      <c r="E16084">
        <v>0.06</v>
      </c>
      <c r="F16084">
        <v>0</v>
      </c>
      <c r="G16084">
        <v>0</v>
      </c>
      <c r="H16084">
        <v>0</v>
      </c>
      <c r="I16084">
        <v>0</v>
      </c>
    </row>
    <row r="16085" spans="1:9" x14ac:dyDescent="0.25">
      <c r="A16085" t="s">
        <v>729</v>
      </c>
      <c r="B16085">
        <v>16033</v>
      </c>
      <c r="C16085" s="593">
        <v>0.06</v>
      </c>
      <c r="D16085" t="s">
        <v>2849</v>
      </c>
      <c r="E16085">
        <v>0.06</v>
      </c>
      <c r="F16085">
        <v>0</v>
      </c>
      <c r="G16085">
        <v>0</v>
      </c>
      <c r="H16085">
        <v>0</v>
      </c>
      <c r="I16085">
        <v>0</v>
      </c>
    </row>
    <row r="16086" spans="1:9" x14ac:dyDescent="0.25">
      <c r="A16086" t="s">
        <v>729</v>
      </c>
      <c r="B16086">
        <v>16034</v>
      </c>
      <c r="C16086" s="593">
        <v>0.06</v>
      </c>
      <c r="D16086" t="s">
        <v>2849</v>
      </c>
      <c r="E16086">
        <v>0.06</v>
      </c>
      <c r="F16086">
        <v>0</v>
      </c>
      <c r="G16086">
        <v>0</v>
      </c>
      <c r="H16086">
        <v>0</v>
      </c>
      <c r="I16086">
        <v>0</v>
      </c>
    </row>
    <row r="16087" spans="1:9" x14ac:dyDescent="0.25">
      <c r="A16087" t="s">
        <v>729</v>
      </c>
      <c r="B16087">
        <v>16035</v>
      </c>
      <c r="C16087" s="593">
        <v>0.06</v>
      </c>
      <c r="D16087" t="s">
        <v>2849</v>
      </c>
      <c r="E16087">
        <v>0.06</v>
      </c>
      <c r="F16087">
        <v>0</v>
      </c>
      <c r="G16087">
        <v>0</v>
      </c>
      <c r="H16087">
        <v>0</v>
      </c>
      <c r="I16087">
        <v>0</v>
      </c>
    </row>
    <row r="16088" spans="1:9" x14ac:dyDescent="0.25">
      <c r="A16088" t="s">
        <v>729</v>
      </c>
      <c r="B16088">
        <v>16036</v>
      </c>
      <c r="C16088" s="593">
        <v>0.06</v>
      </c>
      <c r="D16088" t="s">
        <v>5149</v>
      </c>
      <c r="E16088">
        <v>0.06</v>
      </c>
      <c r="F16088">
        <v>0</v>
      </c>
      <c r="G16088">
        <v>0</v>
      </c>
      <c r="H16088">
        <v>0</v>
      </c>
      <c r="I16088">
        <v>0</v>
      </c>
    </row>
    <row r="16089" spans="1:9" x14ac:dyDescent="0.25">
      <c r="A16089" t="s">
        <v>729</v>
      </c>
      <c r="B16089">
        <v>16037</v>
      </c>
      <c r="C16089" s="593">
        <v>0.06</v>
      </c>
      <c r="D16089" t="s">
        <v>1482</v>
      </c>
      <c r="E16089">
        <v>0.06</v>
      </c>
      <c r="F16089">
        <v>0</v>
      </c>
      <c r="G16089">
        <v>0</v>
      </c>
      <c r="H16089">
        <v>0</v>
      </c>
      <c r="I16089">
        <v>0</v>
      </c>
    </row>
    <row r="16090" spans="1:9" x14ac:dyDescent="0.25">
      <c r="A16090" t="s">
        <v>729</v>
      </c>
      <c r="B16090">
        <v>16038</v>
      </c>
      <c r="C16090" s="593">
        <v>0.06</v>
      </c>
      <c r="D16090" t="s">
        <v>2849</v>
      </c>
      <c r="E16090">
        <v>0.06</v>
      </c>
      <c r="F16090">
        <v>0</v>
      </c>
      <c r="G16090">
        <v>0</v>
      </c>
      <c r="H16090">
        <v>0</v>
      </c>
      <c r="I16090">
        <v>0</v>
      </c>
    </row>
    <row r="16091" spans="1:9" x14ac:dyDescent="0.25">
      <c r="A16091" t="s">
        <v>729</v>
      </c>
      <c r="B16091">
        <v>16039</v>
      </c>
      <c r="C16091" s="593">
        <v>0.06</v>
      </c>
      <c r="D16091" t="s">
        <v>2849</v>
      </c>
      <c r="E16091">
        <v>0.06</v>
      </c>
      <c r="F16091">
        <v>0</v>
      </c>
      <c r="G16091">
        <v>0</v>
      </c>
      <c r="H16091">
        <v>0</v>
      </c>
      <c r="I16091">
        <v>0</v>
      </c>
    </row>
    <row r="16092" spans="1:9" x14ac:dyDescent="0.25">
      <c r="A16092" t="s">
        <v>729</v>
      </c>
      <c r="B16092">
        <v>16040</v>
      </c>
      <c r="C16092" s="593">
        <v>0.06</v>
      </c>
      <c r="D16092" t="s">
        <v>2849</v>
      </c>
      <c r="E16092">
        <v>0.06</v>
      </c>
      <c r="F16092">
        <v>0</v>
      </c>
      <c r="G16092">
        <v>0</v>
      </c>
      <c r="H16092">
        <v>0</v>
      </c>
      <c r="I16092">
        <v>0</v>
      </c>
    </row>
    <row r="16093" spans="1:9" x14ac:dyDescent="0.25">
      <c r="A16093" t="s">
        <v>729</v>
      </c>
      <c r="B16093">
        <v>16041</v>
      </c>
      <c r="C16093" s="593">
        <v>0.06</v>
      </c>
      <c r="D16093" t="s">
        <v>2849</v>
      </c>
      <c r="E16093">
        <v>0.06</v>
      </c>
      <c r="F16093">
        <v>0</v>
      </c>
      <c r="G16093">
        <v>0</v>
      </c>
      <c r="H16093">
        <v>0</v>
      </c>
      <c r="I16093">
        <v>0</v>
      </c>
    </row>
    <row r="16094" spans="1:9" x14ac:dyDescent="0.25">
      <c r="A16094" t="s">
        <v>729</v>
      </c>
      <c r="B16094">
        <v>16045</v>
      </c>
      <c r="C16094" s="593">
        <v>0.06</v>
      </c>
      <c r="D16094" t="s">
        <v>2849</v>
      </c>
      <c r="E16094">
        <v>0.06</v>
      </c>
      <c r="F16094">
        <v>0</v>
      </c>
      <c r="G16094">
        <v>0</v>
      </c>
      <c r="H16094">
        <v>0</v>
      </c>
      <c r="I16094">
        <v>0</v>
      </c>
    </row>
    <row r="16095" spans="1:9" x14ac:dyDescent="0.25">
      <c r="A16095" t="s">
        <v>729</v>
      </c>
      <c r="B16095">
        <v>16046</v>
      </c>
      <c r="C16095" s="593">
        <v>7.0000000000000007E-2</v>
      </c>
      <c r="D16095" t="s">
        <v>5140</v>
      </c>
      <c r="E16095">
        <v>0.06</v>
      </c>
      <c r="F16095">
        <v>0.01</v>
      </c>
      <c r="G16095">
        <v>0</v>
      </c>
      <c r="H16095">
        <v>0</v>
      </c>
      <c r="I16095">
        <v>0</v>
      </c>
    </row>
    <row r="16096" spans="1:9" x14ac:dyDescent="0.25">
      <c r="A16096" t="s">
        <v>729</v>
      </c>
      <c r="B16096">
        <v>16048</v>
      </c>
      <c r="C16096" s="593">
        <v>0.06</v>
      </c>
      <c r="D16096" t="s">
        <v>2849</v>
      </c>
      <c r="E16096">
        <v>0.06</v>
      </c>
      <c r="F16096">
        <v>0</v>
      </c>
      <c r="G16096">
        <v>0</v>
      </c>
      <c r="H16096">
        <v>0</v>
      </c>
      <c r="I16096">
        <v>0</v>
      </c>
    </row>
    <row r="16097" spans="1:9" x14ac:dyDescent="0.25">
      <c r="A16097" t="s">
        <v>729</v>
      </c>
      <c r="B16097">
        <v>16049</v>
      </c>
      <c r="C16097" s="593">
        <v>0.06</v>
      </c>
      <c r="D16097" t="s">
        <v>2849</v>
      </c>
      <c r="E16097">
        <v>0.06</v>
      </c>
      <c r="F16097">
        <v>0</v>
      </c>
      <c r="G16097">
        <v>0</v>
      </c>
      <c r="H16097">
        <v>0</v>
      </c>
      <c r="I16097">
        <v>0</v>
      </c>
    </row>
    <row r="16098" spans="1:9" x14ac:dyDescent="0.25">
      <c r="A16098" t="s">
        <v>729</v>
      </c>
      <c r="B16098">
        <v>16050</v>
      </c>
      <c r="C16098" s="593">
        <v>0.06</v>
      </c>
      <c r="D16098" t="s">
        <v>2849</v>
      </c>
      <c r="E16098">
        <v>0.06</v>
      </c>
      <c r="F16098">
        <v>0</v>
      </c>
      <c r="G16098">
        <v>0</v>
      </c>
      <c r="H16098">
        <v>0</v>
      </c>
      <c r="I16098">
        <v>0</v>
      </c>
    </row>
    <row r="16099" spans="1:9" x14ac:dyDescent="0.25">
      <c r="A16099" t="s">
        <v>729</v>
      </c>
      <c r="B16099">
        <v>16051</v>
      </c>
      <c r="C16099" s="593">
        <v>0.06</v>
      </c>
      <c r="D16099" t="s">
        <v>2849</v>
      </c>
      <c r="E16099">
        <v>0.06</v>
      </c>
      <c r="F16099">
        <v>0</v>
      </c>
      <c r="G16099">
        <v>0</v>
      </c>
      <c r="H16099">
        <v>0</v>
      </c>
      <c r="I16099">
        <v>0</v>
      </c>
    </row>
    <row r="16100" spans="1:9" x14ac:dyDescent="0.25">
      <c r="A16100" t="s">
        <v>729</v>
      </c>
      <c r="B16100">
        <v>16052</v>
      </c>
      <c r="C16100" s="593">
        <v>0.06</v>
      </c>
      <c r="D16100" t="s">
        <v>2849</v>
      </c>
      <c r="E16100">
        <v>0.06</v>
      </c>
      <c r="F16100">
        <v>0</v>
      </c>
      <c r="G16100">
        <v>0</v>
      </c>
      <c r="H16100">
        <v>0</v>
      </c>
      <c r="I16100">
        <v>0</v>
      </c>
    </row>
    <row r="16101" spans="1:9" x14ac:dyDescent="0.25">
      <c r="A16101" t="s">
        <v>729</v>
      </c>
      <c r="B16101">
        <v>16053</v>
      </c>
      <c r="C16101" s="593">
        <v>0.06</v>
      </c>
      <c r="D16101" t="s">
        <v>2849</v>
      </c>
      <c r="E16101">
        <v>0.06</v>
      </c>
      <c r="F16101">
        <v>0</v>
      </c>
      <c r="G16101">
        <v>0</v>
      </c>
      <c r="H16101">
        <v>0</v>
      </c>
      <c r="I16101">
        <v>0</v>
      </c>
    </row>
    <row r="16102" spans="1:9" x14ac:dyDescent="0.25">
      <c r="A16102" t="s">
        <v>729</v>
      </c>
      <c r="B16102">
        <v>16054</v>
      </c>
      <c r="C16102" s="593">
        <v>0.06</v>
      </c>
      <c r="D16102" t="s">
        <v>5149</v>
      </c>
      <c r="E16102">
        <v>0.06</v>
      </c>
      <c r="F16102">
        <v>0</v>
      </c>
      <c r="G16102">
        <v>0</v>
      </c>
      <c r="H16102">
        <v>0</v>
      </c>
      <c r="I16102">
        <v>0</v>
      </c>
    </row>
    <row r="16103" spans="1:9" x14ac:dyDescent="0.25">
      <c r="A16103" t="s">
        <v>729</v>
      </c>
      <c r="B16103">
        <v>16055</v>
      </c>
      <c r="C16103" s="593">
        <v>7.0000000000000007E-2</v>
      </c>
      <c r="D16103" t="s">
        <v>5140</v>
      </c>
      <c r="E16103">
        <v>0.06</v>
      </c>
      <c r="F16103">
        <v>0.01</v>
      </c>
      <c r="G16103">
        <v>0</v>
      </c>
      <c r="H16103">
        <v>0</v>
      </c>
      <c r="I16103">
        <v>0</v>
      </c>
    </row>
    <row r="16104" spans="1:9" x14ac:dyDescent="0.25">
      <c r="A16104" t="s">
        <v>729</v>
      </c>
      <c r="B16104">
        <v>16056</v>
      </c>
      <c r="C16104" s="593">
        <v>7.0000000000000007E-2</v>
      </c>
      <c r="D16104" t="s">
        <v>5140</v>
      </c>
      <c r="E16104">
        <v>0.06</v>
      </c>
      <c r="F16104">
        <v>0.01</v>
      </c>
      <c r="G16104">
        <v>0</v>
      </c>
      <c r="H16104">
        <v>0</v>
      </c>
      <c r="I16104">
        <v>0</v>
      </c>
    </row>
    <row r="16105" spans="1:9" x14ac:dyDescent="0.25">
      <c r="A16105" t="s">
        <v>729</v>
      </c>
      <c r="B16105">
        <v>16057</v>
      </c>
      <c r="C16105" s="593">
        <v>0.06</v>
      </c>
      <c r="D16105" t="s">
        <v>2849</v>
      </c>
      <c r="E16105">
        <v>0.06</v>
      </c>
      <c r="F16105">
        <v>0</v>
      </c>
      <c r="G16105">
        <v>0</v>
      </c>
      <c r="H16105">
        <v>0</v>
      </c>
      <c r="I16105">
        <v>0</v>
      </c>
    </row>
    <row r="16106" spans="1:9" x14ac:dyDescent="0.25">
      <c r="A16106" t="s">
        <v>729</v>
      </c>
      <c r="B16106">
        <v>16058</v>
      </c>
      <c r="C16106" s="593">
        <v>0.06</v>
      </c>
      <c r="D16106" t="s">
        <v>5149</v>
      </c>
      <c r="E16106">
        <v>0.06</v>
      </c>
      <c r="F16106">
        <v>0</v>
      </c>
      <c r="G16106">
        <v>0</v>
      </c>
      <c r="H16106">
        <v>0</v>
      </c>
      <c r="I16106">
        <v>0</v>
      </c>
    </row>
    <row r="16107" spans="1:9" x14ac:dyDescent="0.25">
      <c r="A16107" t="s">
        <v>729</v>
      </c>
      <c r="B16107">
        <v>16059</v>
      </c>
      <c r="C16107" s="593">
        <v>7.0000000000000007E-2</v>
      </c>
      <c r="D16107" t="s">
        <v>5140</v>
      </c>
      <c r="E16107">
        <v>0.06</v>
      </c>
      <c r="F16107">
        <v>0.01</v>
      </c>
      <c r="G16107">
        <v>0</v>
      </c>
      <c r="H16107">
        <v>0</v>
      </c>
      <c r="I16107">
        <v>0</v>
      </c>
    </row>
    <row r="16108" spans="1:9" x14ac:dyDescent="0.25">
      <c r="A16108" t="s">
        <v>729</v>
      </c>
      <c r="B16108">
        <v>16061</v>
      </c>
      <c r="C16108" s="593">
        <v>0.06</v>
      </c>
      <c r="D16108" t="s">
        <v>2849</v>
      </c>
      <c r="E16108">
        <v>0.06</v>
      </c>
      <c r="F16108">
        <v>0</v>
      </c>
      <c r="G16108">
        <v>0</v>
      </c>
      <c r="H16108">
        <v>0</v>
      </c>
      <c r="I16108">
        <v>0</v>
      </c>
    </row>
    <row r="16109" spans="1:9" x14ac:dyDescent="0.25">
      <c r="A16109" t="s">
        <v>729</v>
      </c>
      <c r="B16109">
        <v>16063</v>
      </c>
      <c r="C16109" s="593">
        <v>0.06</v>
      </c>
      <c r="D16109" t="s">
        <v>1482</v>
      </c>
      <c r="E16109">
        <v>0.06</v>
      </c>
      <c r="F16109">
        <v>0</v>
      </c>
      <c r="G16109">
        <v>0</v>
      </c>
      <c r="H16109">
        <v>0</v>
      </c>
      <c r="I16109">
        <v>0</v>
      </c>
    </row>
    <row r="16110" spans="1:9" x14ac:dyDescent="0.25">
      <c r="A16110" t="s">
        <v>729</v>
      </c>
      <c r="B16110">
        <v>16066</v>
      </c>
      <c r="C16110" s="593">
        <v>7.0000000000000007E-2</v>
      </c>
      <c r="D16110" t="s">
        <v>5140</v>
      </c>
      <c r="E16110">
        <v>0.06</v>
      </c>
      <c r="F16110">
        <v>0.01</v>
      </c>
      <c r="G16110">
        <v>0</v>
      </c>
      <c r="H16110">
        <v>0</v>
      </c>
      <c r="I16110">
        <v>0</v>
      </c>
    </row>
    <row r="16111" spans="1:9" x14ac:dyDescent="0.25">
      <c r="A16111" t="s">
        <v>729</v>
      </c>
      <c r="B16111">
        <v>16101</v>
      </c>
      <c r="C16111" s="593">
        <v>0.06</v>
      </c>
      <c r="D16111" t="s">
        <v>1453</v>
      </c>
      <c r="E16111">
        <v>0.06</v>
      </c>
      <c r="F16111">
        <v>0</v>
      </c>
      <c r="G16111">
        <v>0</v>
      </c>
      <c r="H16111">
        <v>0</v>
      </c>
      <c r="I16111">
        <v>0</v>
      </c>
    </row>
    <row r="16112" spans="1:9" x14ac:dyDescent="0.25">
      <c r="A16112" t="s">
        <v>729</v>
      </c>
      <c r="B16112">
        <v>16102</v>
      </c>
      <c r="C16112" s="593">
        <v>0.06</v>
      </c>
      <c r="D16112" t="s">
        <v>1453</v>
      </c>
      <c r="E16112">
        <v>0.06</v>
      </c>
      <c r="F16112">
        <v>0</v>
      </c>
      <c r="G16112">
        <v>0</v>
      </c>
      <c r="H16112">
        <v>0</v>
      </c>
      <c r="I16112">
        <v>0</v>
      </c>
    </row>
    <row r="16113" spans="1:9" x14ac:dyDescent="0.25">
      <c r="A16113" t="s">
        <v>729</v>
      </c>
      <c r="B16113">
        <v>16103</v>
      </c>
      <c r="C16113" s="593">
        <v>0.06</v>
      </c>
      <c r="D16113" t="s">
        <v>1453</v>
      </c>
      <c r="E16113">
        <v>0.06</v>
      </c>
      <c r="F16113">
        <v>0</v>
      </c>
      <c r="G16113">
        <v>0</v>
      </c>
      <c r="H16113">
        <v>0</v>
      </c>
      <c r="I16113">
        <v>0</v>
      </c>
    </row>
    <row r="16114" spans="1:9" x14ac:dyDescent="0.25">
      <c r="A16114" t="s">
        <v>729</v>
      </c>
      <c r="B16114">
        <v>16105</v>
      </c>
      <c r="C16114" s="593">
        <v>0.06</v>
      </c>
      <c r="D16114" t="s">
        <v>1453</v>
      </c>
      <c r="E16114">
        <v>0.06</v>
      </c>
      <c r="F16114">
        <v>0</v>
      </c>
      <c r="G16114">
        <v>0</v>
      </c>
      <c r="H16114">
        <v>0</v>
      </c>
      <c r="I16114">
        <v>0</v>
      </c>
    </row>
    <row r="16115" spans="1:9" x14ac:dyDescent="0.25">
      <c r="A16115" t="s">
        <v>729</v>
      </c>
      <c r="B16115">
        <v>16107</v>
      </c>
      <c r="C16115" s="593">
        <v>0.06</v>
      </c>
      <c r="D16115" t="s">
        <v>1453</v>
      </c>
      <c r="E16115">
        <v>0.06</v>
      </c>
      <c r="F16115">
        <v>0</v>
      </c>
      <c r="G16115">
        <v>0</v>
      </c>
      <c r="H16115">
        <v>0</v>
      </c>
      <c r="I16115">
        <v>0</v>
      </c>
    </row>
    <row r="16116" spans="1:9" x14ac:dyDescent="0.25">
      <c r="A16116" t="s">
        <v>729</v>
      </c>
      <c r="B16116">
        <v>16108</v>
      </c>
      <c r="C16116" s="593">
        <v>0.06</v>
      </c>
      <c r="D16116" t="s">
        <v>1453</v>
      </c>
      <c r="E16116">
        <v>0.06</v>
      </c>
      <c r="F16116">
        <v>0</v>
      </c>
      <c r="G16116">
        <v>0</v>
      </c>
      <c r="H16116">
        <v>0</v>
      </c>
      <c r="I16116">
        <v>0</v>
      </c>
    </row>
    <row r="16117" spans="1:9" x14ac:dyDescent="0.25">
      <c r="A16117" t="s">
        <v>729</v>
      </c>
      <c r="B16117">
        <v>16110</v>
      </c>
      <c r="C16117" s="593">
        <v>0.06</v>
      </c>
      <c r="D16117" t="s">
        <v>3207</v>
      </c>
      <c r="E16117">
        <v>0.06</v>
      </c>
      <c r="F16117">
        <v>0</v>
      </c>
      <c r="G16117">
        <v>0</v>
      </c>
      <c r="H16117">
        <v>0</v>
      </c>
      <c r="I16117">
        <v>0</v>
      </c>
    </row>
    <row r="16118" spans="1:9" x14ac:dyDescent="0.25">
      <c r="A16118" t="s">
        <v>729</v>
      </c>
      <c r="B16118">
        <v>16111</v>
      </c>
      <c r="C16118" s="593">
        <v>0.06</v>
      </c>
      <c r="D16118" t="s">
        <v>1514</v>
      </c>
      <c r="E16118">
        <v>0.06</v>
      </c>
      <c r="F16118">
        <v>0</v>
      </c>
      <c r="G16118">
        <v>0</v>
      </c>
      <c r="H16118">
        <v>0</v>
      </c>
      <c r="I16118">
        <v>0</v>
      </c>
    </row>
    <row r="16119" spans="1:9" x14ac:dyDescent="0.25">
      <c r="A16119" t="s">
        <v>729</v>
      </c>
      <c r="B16119">
        <v>16112</v>
      </c>
      <c r="C16119" s="593">
        <v>0.06</v>
      </c>
      <c r="D16119" t="s">
        <v>1453</v>
      </c>
      <c r="E16119">
        <v>0.06</v>
      </c>
      <c r="F16119">
        <v>0</v>
      </c>
      <c r="G16119">
        <v>0</v>
      </c>
      <c r="H16119">
        <v>0</v>
      </c>
      <c r="I16119">
        <v>0</v>
      </c>
    </row>
    <row r="16120" spans="1:9" x14ac:dyDescent="0.25">
      <c r="A16120" t="s">
        <v>729</v>
      </c>
      <c r="B16120">
        <v>16113</v>
      </c>
      <c r="C16120" s="593">
        <v>0.06</v>
      </c>
      <c r="D16120" t="s">
        <v>3207</v>
      </c>
      <c r="E16120">
        <v>0.06</v>
      </c>
      <c r="F16120">
        <v>0</v>
      </c>
      <c r="G16120">
        <v>0</v>
      </c>
      <c r="H16120">
        <v>0</v>
      </c>
      <c r="I16120">
        <v>0</v>
      </c>
    </row>
    <row r="16121" spans="1:9" x14ac:dyDescent="0.25">
      <c r="A16121" t="s">
        <v>729</v>
      </c>
      <c r="B16121">
        <v>16114</v>
      </c>
      <c r="C16121" s="593">
        <v>0.06</v>
      </c>
      <c r="D16121" t="s">
        <v>3207</v>
      </c>
      <c r="E16121">
        <v>0.06</v>
      </c>
      <c r="F16121">
        <v>0</v>
      </c>
      <c r="G16121">
        <v>0</v>
      </c>
      <c r="H16121">
        <v>0</v>
      </c>
      <c r="I16121">
        <v>0</v>
      </c>
    </row>
    <row r="16122" spans="1:9" x14ac:dyDescent="0.25">
      <c r="A16122" t="s">
        <v>729</v>
      </c>
      <c r="B16122">
        <v>16115</v>
      </c>
      <c r="C16122" s="593">
        <v>0.06</v>
      </c>
      <c r="D16122" t="s">
        <v>1482</v>
      </c>
      <c r="E16122">
        <v>0.06</v>
      </c>
      <c r="F16122">
        <v>0</v>
      </c>
      <c r="G16122">
        <v>0</v>
      </c>
      <c r="H16122">
        <v>0</v>
      </c>
      <c r="I16122">
        <v>0</v>
      </c>
    </row>
    <row r="16123" spans="1:9" x14ac:dyDescent="0.25">
      <c r="A16123" t="s">
        <v>729</v>
      </c>
      <c r="B16123">
        <v>16116</v>
      </c>
      <c r="C16123" s="593">
        <v>0.06</v>
      </c>
      <c r="D16123" t="s">
        <v>1453</v>
      </c>
      <c r="E16123">
        <v>0.06</v>
      </c>
      <c r="F16123">
        <v>0</v>
      </c>
      <c r="G16123">
        <v>0</v>
      </c>
      <c r="H16123">
        <v>0</v>
      </c>
      <c r="I16123">
        <v>0</v>
      </c>
    </row>
    <row r="16124" spans="1:9" x14ac:dyDescent="0.25">
      <c r="A16124" t="s">
        <v>729</v>
      </c>
      <c r="B16124">
        <v>16117</v>
      </c>
      <c r="C16124" s="593">
        <v>0.06</v>
      </c>
      <c r="D16124" t="s">
        <v>1482</v>
      </c>
      <c r="E16124">
        <v>0.06</v>
      </c>
      <c r="F16124">
        <v>0</v>
      </c>
      <c r="G16124">
        <v>0</v>
      </c>
      <c r="H16124">
        <v>0</v>
      </c>
      <c r="I16124">
        <v>0</v>
      </c>
    </row>
    <row r="16125" spans="1:9" x14ac:dyDescent="0.25">
      <c r="A16125" t="s">
        <v>729</v>
      </c>
      <c r="B16125">
        <v>16120</v>
      </c>
      <c r="C16125" s="593">
        <v>0.06</v>
      </c>
      <c r="D16125" t="s">
        <v>1482</v>
      </c>
      <c r="E16125">
        <v>0.06</v>
      </c>
      <c r="F16125">
        <v>0</v>
      </c>
      <c r="G16125">
        <v>0</v>
      </c>
      <c r="H16125">
        <v>0</v>
      </c>
      <c r="I16125">
        <v>0</v>
      </c>
    </row>
    <row r="16126" spans="1:9" x14ac:dyDescent="0.25">
      <c r="A16126" t="s">
        <v>729</v>
      </c>
      <c r="B16126">
        <v>16121</v>
      </c>
      <c r="C16126" s="593">
        <v>0.06</v>
      </c>
      <c r="D16126" t="s">
        <v>3207</v>
      </c>
      <c r="E16126">
        <v>0.06</v>
      </c>
      <c r="F16126">
        <v>0</v>
      </c>
      <c r="G16126">
        <v>0</v>
      </c>
      <c r="H16126">
        <v>0</v>
      </c>
      <c r="I16126">
        <v>0</v>
      </c>
    </row>
    <row r="16127" spans="1:9" x14ac:dyDescent="0.25">
      <c r="A16127" t="s">
        <v>729</v>
      </c>
      <c r="B16127">
        <v>16123</v>
      </c>
      <c r="C16127" s="593">
        <v>0.06</v>
      </c>
      <c r="D16127" t="s">
        <v>1482</v>
      </c>
      <c r="E16127">
        <v>0.06</v>
      </c>
      <c r="F16127">
        <v>0</v>
      </c>
      <c r="G16127">
        <v>0</v>
      </c>
      <c r="H16127">
        <v>0</v>
      </c>
      <c r="I16127">
        <v>0</v>
      </c>
    </row>
    <row r="16128" spans="1:9" x14ac:dyDescent="0.25">
      <c r="A16128" t="s">
        <v>729</v>
      </c>
      <c r="B16128">
        <v>16124</v>
      </c>
      <c r="C16128" s="593">
        <v>0.06</v>
      </c>
      <c r="D16128" t="s">
        <v>3207</v>
      </c>
      <c r="E16128">
        <v>0.06</v>
      </c>
      <c r="F16128">
        <v>0</v>
      </c>
      <c r="G16128">
        <v>0</v>
      </c>
      <c r="H16128">
        <v>0</v>
      </c>
      <c r="I16128">
        <v>0</v>
      </c>
    </row>
    <row r="16129" spans="1:9" x14ac:dyDescent="0.25">
      <c r="A16129" t="s">
        <v>729</v>
      </c>
      <c r="B16129">
        <v>16125</v>
      </c>
      <c r="C16129" s="593">
        <v>0.06</v>
      </c>
      <c r="D16129" t="s">
        <v>3207</v>
      </c>
      <c r="E16129">
        <v>0.06</v>
      </c>
      <c r="F16129">
        <v>0</v>
      </c>
      <c r="G16129">
        <v>0</v>
      </c>
      <c r="H16129">
        <v>0</v>
      </c>
      <c r="I16129">
        <v>0</v>
      </c>
    </row>
    <row r="16130" spans="1:9" x14ac:dyDescent="0.25">
      <c r="A16130" t="s">
        <v>729</v>
      </c>
      <c r="B16130">
        <v>16127</v>
      </c>
      <c r="C16130" s="593">
        <v>0.06</v>
      </c>
      <c r="D16130" t="s">
        <v>2849</v>
      </c>
      <c r="E16130">
        <v>0.06</v>
      </c>
      <c r="F16130">
        <v>0</v>
      </c>
      <c r="G16130">
        <v>0</v>
      </c>
      <c r="H16130">
        <v>0</v>
      </c>
      <c r="I16130">
        <v>0</v>
      </c>
    </row>
    <row r="16131" spans="1:9" x14ac:dyDescent="0.25">
      <c r="A16131" t="s">
        <v>729</v>
      </c>
      <c r="B16131">
        <v>16130</v>
      </c>
      <c r="C16131" s="593">
        <v>0.06</v>
      </c>
      <c r="D16131" t="s">
        <v>3207</v>
      </c>
      <c r="E16131">
        <v>0.06</v>
      </c>
      <c r="F16131">
        <v>0</v>
      </c>
      <c r="G16131">
        <v>0</v>
      </c>
      <c r="H16131">
        <v>0</v>
      </c>
      <c r="I16131">
        <v>0</v>
      </c>
    </row>
    <row r="16132" spans="1:9" x14ac:dyDescent="0.25">
      <c r="A16132" t="s">
        <v>729</v>
      </c>
      <c r="B16132">
        <v>16131</v>
      </c>
      <c r="C16132" s="593">
        <v>0.06</v>
      </c>
      <c r="D16132" t="s">
        <v>1514</v>
      </c>
      <c r="E16132">
        <v>0.06</v>
      </c>
      <c r="F16132">
        <v>0</v>
      </c>
      <c r="G16132">
        <v>0</v>
      </c>
      <c r="H16132">
        <v>0</v>
      </c>
      <c r="I16132">
        <v>0</v>
      </c>
    </row>
    <row r="16133" spans="1:9" x14ac:dyDescent="0.25">
      <c r="A16133" t="s">
        <v>729</v>
      </c>
      <c r="B16133">
        <v>16132</v>
      </c>
      <c r="C16133" s="593">
        <v>0.06</v>
      </c>
      <c r="D16133" t="s">
        <v>1453</v>
      </c>
      <c r="E16133">
        <v>0.06</v>
      </c>
      <c r="F16133">
        <v>0</v>
      </c>
      <c r="G16133">
        <v>0</v>
      </c>
      <c r="H16133">
        <v>0</v>
      </c>
      <c r="I16133">
        <v>0</v>
      </c>
    </row>
    <row r="16134" spans="1:9" x14ac:dyDescent="0.25">
      <c r="A16134" t="s">
        <v>729</v>
      </c>
      <c r="B16134">
        <v>16133</v>
      </c>
      <c r="C16134" s="593">
        <v>0.06</v>
      </c>
      <c r="D16134" t="s">
        <v>3207</v>
      </c>
      <c r="E16134">
        <v>0.06</v>
      </c>
      <c r="F16134">
        <v>0</v>
      </c>
      <c r="G16134">
        <v>0</v>
      </c>
      <c r="H16134">
        <v>0</v>
      </c>
      <c r="I16134">
        <v>0</v>
      </c>
    </row>
    <row r="16135" spans="1:9" x14ac:dyDescent="0.25">
      <c r="A16135" t="s">
        <v>729</v>
      </c>
      <c r="B16135">
        <v>16134</v>
      </c>
      <c r="C16135" s="593">
        <v>0.06</v>
      </c>
      <c r="D16135" t="s">
        <v>3207</v>
      </c>
      <c r="E16135">
        <v>0.06</v>
      </c>
      <c r="F16135">
        <v>0</v>
      </c>
      <c r="G16135">
        <v>0</v>
      </c>
      <c r="H16135">
        <v>0</v>
      </c>
      <c r="I16135">
        <v>0</v>
      </c>
    </row>
    <row r="16136" spans="1:9" x14ac:dyDescent="0.25">
      <c r="A16136" t="s">
        <v>729</v>
      </c>
      <c r="B16136">
        <v>16136</v>
      </c>
      <c r="C16136" s="593">
        <v>0.06</v>
      </c>
      <c r="D16136" t="s">
        <v>1482</v>
      </c>
      <c r="E16136">
        <v>0.06</v>
      </c>
      <c r="F16136">
        <v>0</v>
      </c>
      <c r="G16136">
        <v>0</v>
      </c>
      <c r="H16136">
        <v>0</v>
      </c>
      <c r="I16136">
        <v>0</v>
      </c>
    </row>
    <row r="16137" spans="1:9" x14ac:dyDescent="0.25">
      <c r="A16137" t="s">
        <v>729</v>
      </c>
      <c r="B16137">
        <v>16137</v>
      </c>
      <c r="C16137" s="593">
        <v>0.06</v>
      </c>
      <c r="D16137" t="s">
        <v>3207</v>
      </c>
      <c r="E16137">
        <v>0.06</v>
      </c>
      <c r="F16137">
        <v>0</v>
      </c>
      <c r="G16137">
        <v>0</v>
      </c>
      <c r="H16137">
        <v>0</v>
      </c>
      <c r="I16137">
        <v>0</v>
      </c>
    </row>
    <row r="16138" spans="1:9" x14ac:dyDescent="0.25">
      <c r="A16138" t="s">
        <v>729</v>
      </c>
      <c r="B16138">
        <v>16140</v>
      </c>
      <c r="C16138" s="593">
        <v>0.06</v>
      </c>
      <c r="D16138" t="s">
        <v>1453</v>
      </c>
      <c r="E16138">
        <v>0.06</v>
      </c>
      <c r="F16138">
        <v>0</v>
      </c>
      <c r="G16138">
        <v>0</v>
      </c>
      <c r="H16138">
        <v>0</v>
      </c>
      <c r="I16138">
        <v>0</v>
      </c>
    </row>
    <row r="16139" spans="1:9" x14ac:dyDescent="0.25">
      <c r="A16139" t="s">
        <v>729</v>
      </c>
      <c r="B16139">
        <v>16141</v>
      </c>
      <c r="C16139" s="593">
        <v>0.06</v>
      </c>
      <c r="D16139" t="s">
        <v>1482</v>
      </c>
      <c r="E16139">
        <v>0.06</v>
      </c>
      <c r="F16139">
        <v>0</v>
      </c>
      <c r="G16139">
        <v>0</v>
      </c>
      <c r="H16139">
        <v>0</v>
      </c>
      <c r="I16139">
        <v>0</v>
      </c>
    </row>
    <row r="16140" spans="1:9" x14ac:dyDescent="0.25">
      <c r="A16140" t="s">
        <v>729</v>
      </c>
      <c r="B16140">
        <v>16142</v>
      </c>
      <c r="C16140" s="593">
        <v>0.06</v>
      </c>
      <c r="D16140" t="s">
        <v>1453</v>
      </c>
      <c r="E16140">
        <v>0.06</v>
      </c>
      <c r="F16140">
        <v>0</v>
      </c>
      <c r="G16140">
        <v>0</v>
      </c>
      <c r="H16140">
        <v>0</v>
      </c>
      <c r="I16140">
        <v>0</v>
      </c>
    </row>
    <row r="16141" spans="1:9" x14ac:dyDescent="0.25">
      <c r="A16141" t="s">
        <v>729</v>
      </c>
      <c r="B16141">
        <v>16143</v>
      </c>
      <c r="C16141" s="593">
        <v>0.06</v>
      </c>
      <c r="D16141" t="s">
        <v>1453</v>
      </c>
      <c r="E16141">
        <v>0.06</v>
      </c>
      <c r="F16141">
        <v>0</v>
      </c>
      <c r="G16141">
        <v>0</v>
      </c>
      <c r="H16141">
        <v>0</v>
      </c>
      <c r="I16141">
        <v>0</v>
      </c>
    </row>
    <row r="16142" spans="1:9" x14ac:dyDescent="0.25">
      <c r="A16142" t="s">
        <v>729</v>
      </c>
      <c r="B16142">
        <v>16145</v>
      </c>
      <c r="C16142" s="593">
        <v>0.06</v>
      </c>
      <c r="D16142" t="s">
        <v>3207</v>
      </c>
      <c r="E16142">
        <v>0.06</v>
      </c>
      <c r="F16142">
        <v>0</v>
      </c>
      <c r="G16142">
        <v>0</v>
      </c>
      <c r="H16142">
        <v>0</v>
      </c>
      <c r="I16142">
        <v>0</v>
      </c>
    </row>
    <row r="16143" spans="1:9" x14ac:dyDescent="0.25">
      <c r="A16143" t="s">
        <v>729</v>
      </c>
      <c r="B16143">
        <v>16146</v>
      </c>
      <c r="C16143" s="593">
        <v>0.06</v>
      </c>
      <c r="D16143" t="s">
        <v>3207</v>
      </c>
      <c r="E16143">
        <v>0.06</v>
      </c>
      <c r="F16143">
        <v>0</v>
      </c>
      <c r="G16143">
        <v>0</v>
      </c>
      <c r="H16143">
        <v>0</v>
      </c>
      <c r="I16143">
        <v>0</v>
      </c>
    </row>
    <row r="16144" spans="1:9" x14ac:dyDescent="0.25">
      <c r="A16144" t="s">
        <v>729</v>
      </c>
      <c r="B16144">
        <v>16148</v>
      </c>
      <c r="C16144" s="593">
        <v>0.06</v>
      </c>
      <c r="D16144" t="s">
        <v>3207</v>
      </c>
      <c r="E16144">
        <v>0.06</v>
      </c>
      <c r="F16144">
        <v>0</v>
      </c>
      <c r="G16144">
        <v>0</v>
      </c>
      <c r="H16144">
        <v>0</v>
      </c>
      <c r="I16144">
        <v>0</v>
      </c>
    </row>
    <row r="16145" spans="1:9" x14ac:dyDescent="0.25">
      <c r="A16145" t="s">
        <v>729</v>
      </c>
      <c r="B16145">
        <v>16150</v>
      </c>
      <c r="C16145" s="593">
        <v>0.06</v>
      </c>
      <c r="D16145" t="s">
        <v>3207</v>
      </c>
      <c r="E16145">
        <v>0.06</v>
      </c>
      <c r="F16145">
        <v>0</v>
      </c>
      <c r="G16145">
        <v>0</v>
      </c>
      <c r="H16145">
        <v>0</v>
      </c>
      <c r="I16145">
        <v>0</v>
      </c>
    </row>
    <row r="16146" spans="1:9" x14ac:dyDescent="0.25">
      <c r="A16146" t="s">
        <v>729</v>
      </c>
      <c r="B16146">
        <v>16151</v>
      </c>
      <c r="C16146" s="593">
        <v>0.06</v>
      </c>
      <c r="D16146" t="s">
        <v>3207</v>
      </c>
      <c r="E16146">
        <v>0.06</v>
      </c>
      <c r="F16146">
        <v>0</v>
      </c>
      <c r="G16146">
        <v>0</v>
      </c>
      <c r="H16146">
        <v>0</v>
      </c>
      <c r="I16146">
        <v>0</v>
      </c>
    </row>
    <row r="16147" spans="1:9" x14ac:dyDescent="0.25">
      <c r="A16147" t="s">
        <v>729</v>
      </c>
      <c r="B16147">
        <v>16153</v>
      </c>
      <c r="C16147" s="593">
        <v>0.06</v>
      </c>
      <c r="D16147" t="s">
        <v>3207</v>
      </c>
      <c r="E16147">
        <v>0.06</v>
      </c>
      <c r="F16147">
        <v>0</v>
      </c>
      <c r="G16147">
        <v>0</v>
      </c>
      <c r="H16147">
        <v>0</v>
      </c>
      <c r="I16147">
        <v>0</v>
      </c>
    </row>
    <row r="16148" spans="1:9" x14ac:dyDescent="0.25">
      <c r="A16148" t="s">
        <v>729</v>
      </c>
      <c r="B16148">
        <v>16154</v>
      </c>
      <c r="C16148" s="593">
        <v>0.06</v>
      </c>
      <c r="D16148" t="s">
        <v>3207</v>
      </c>
      <c r="E16148">
        <v>0.06</v>
      </c>
      <c r="F16148">
        <v>0</v>
      </c>
      <c r="G16148">
        <v>0</v>
      </c>
      <c r="H16148">
        <v>0</v>
      </c>
      <c r="I16148">
        <v>0</v>
      </c>
    </row>
    <row r="16149" spans="1:9" x14ac:dyDescent="0.25">
      <c r="A16149" t="s">
        <v>729</v>
      </c>
      <c r="B16149">
        <v>16155</v>
      </c>
      <c r="C16149" s="593">
        <v>0.06</v>
      </c>
      <c r="D16149" t="s">
        <v>1453</v>
      </c>
      <c r="E16149">
        <v>0.06</v>
      </c>
      <c r="F16149">
        <v>0</v>
      </c>
      <c r="G16149">
        <v>0</v>
      </c>
      <c r="H16149">
        <v>0</v>
      </c>
      <c r="I16149">
        <v>0</v>
      </c>
    </row>
    <row r="16150" spans="1:9" x14ac:dyDescent="0.25">
      <c r="A16150" t="s">
        <v>729</v>
      </c>
      <c r="B16150">
        <v>16156</v>
      </c>
      <c r="C16150" s="593">
        <v>0.06</v>
      </c>
      <c r="D16150" t="s">
        <v>1453</v>
      </c>
      <c r="E16150">
        <v>0.06</v>
      </c>
      <c r="F16150">
        <v>0</v>
      </c>
      <c r="G16150">
        <v>0</v>
      </c>
      <c r="H16150">
        <v>0</v>
      </c>
      <c r="I16150">
        <v>0</v>
      </c>
    </row>
    <row r="16151" spans="1:9" x14ac:dyDescent="0.25">
      <c r="A16151" t="s">
        <v>729</v>
      </c>
      <c r="B16151">
        <v>16157</v>
      </c>
      <c r="C16151" s="593">
        <v>0.06</v>
      </c>
      <c r="D16151" t="s">
        <v>1482</v>
      </c>
      <c r="E16151">
        <v>0.06</v>
      </c>
      <c r="F16151">
        <v>0</v>
      </c>
      <c r="G16151">
        <v>0</v>
      </c>
      <c r="H16151">
        <v>0</v>
      </c>
      <c r="I16151">
        <v>0</v>
      </c>
    </row>
    <row r="16152" spans="1:9" x14ac:dyDescent="0.25">
      <c r="A16152" t="s">
        <v>729</v>
      </c>
      <c r="B16152">
        <v>16159</v>
      </c>
      <c r="C16152" s="593">
        <v>0.06</v>
      </c>
      <c r="D16152" t="s">
        <v>1453</v>
      </c>
      <c r="E16152">
        <v>0.06</v>
      </c>
      <c r="F16152">
        <v>0</v>
      </c>
      <c r="G16152">
        <v>0</v>
      </c>
      <c r="H16152">
        <v>0</v>
      </c>
      <c r="I16152">
        <v>0</v>
      </c>
    </row>
    <row r="16153" spans="1:9" x14ac:dyDescent="0.25">
      <c r="A16153" t="s">
        <v>729</v>
      </c>
      <c r="B16153">
        <v>16160</v>
      </c>
      <c r="C16153" s="593">
        <v>0.06</v>
      </c>
      <c r="D16153" t="s">
        <v>1453</v>
      </c>
      <c r="E16153">
        <v>0.06</v>
      </c>
      <c r="F16153">
        <v>0</v>
      </c>
      <c r="G16153">
        <v>0</v>
      </c>
      <c r="H16153">
        <v>0</v>
      </c>
      <c r="I16153">
        <v>0</v>
      </c>
    </row>
    <row r="16154" spans="1:9" x14ac:dyDescent="0.25">
      <c r="A16154" t="s">
        <v>729</v>
      </c>
      <c r="B16154">
        <v>16161</v>
      </c>
      <c r="C16154" s="593">
        <v>0.06</v>
      </c>
      <c r="D16154" t="s">
        <v>3207</v>
      </c>
      <c r="E16154">
        <v>0.06</v>
      </c>
      <c r="F16154">
        <v>0</v>
      </c>
      <c r="G16154">
        <v>0</v>
      </c>
      <c r="H16154">
        <v>0</v>
      </c>
      <c r="I16154">
        <v>0</v>
      </c>
    </row>
    <row r="16155" spans="1:9" x14ac:dyDescent="0.25">
      <c r="A16155" t="s">
        <v>729</v>
      </c>
      <c r="B16155">
        <v>16172</v>
      </c>
      <c r="C16155" s="593">
        <v>0.06</v>
      </c>
      <c r="D16155" t="s">
        <v>1453</v>
      </c>
      <c r="E16155">
        <v>0.06</v>
      </c>
      <c r="F16155">
        <v>0</v>
      </c>
      <c r="G16155">
        <v>0</v>
      </c>
      <c r="H16155">
        <v>0</v>
      </c>
      <c r="I16155">
        <v>0</v>
      </c>
    </row>
    <row r="16156" spans="1:9" x14ac:dyDescent="0.25">
      <c r="A16156" t="s">
        <v>729</v>
      </c>
      <c r="B16156">
        <v>16201</v>
      </c>
      <c r="C16156" s="593">
        <v>0.06</v>
      </c>
      <c r="D16156" t="s">
        <v>5144</v>
      </c>
      <c r="E16156">
        <v>0.06</v>
      </c>
      <c r="F16156">
        <v>0</v>
      </c>
      <c r="G16156">
        <v>0</v>
      </c>
      <c r="H16156">
        <v>0</v>
      </c>
      <c r="I16156">
        <v>0</v>
      </c>
    </row>
    <row r="16157" spans="1:9" x14ac:dyDescent="0.25">
      <c r="A16157" t="s">
        <v>729</v>
      </c>
      <c r="B16157">
        <v>16210</v>
      </c>
      <c r="C16157" s="593">
        <v>0.06</v>
      </c>
      <c r="D16157" t="s">
        <v>5144</v>
      </c>
      <c r="E16157">
        <v>0.06</v>
      </c>
      <c r="F16157">
        <v>0</v>
      </c>
      <c r="G16157">
        <v>0</v>
      </c>
      <c r="H16157">
        <v>0</v>
      </c>
      <c r="I16157">
        <v>0</v>
      </c>
    </row>
    <row r="16158" spans="1:9" x14ac:dyDescent="0.25">
      <c r="A16158" t="s">
        <v>729</v>
      </c>
      <c r="B16158">
        <v>16211</v>
      </c>
      <c r="C16158" s="593">
        <v>0.06</v>
      </c>
      <c r="D16158" t="s">
        <v>5145</v>
      </c>
      <c r="E16158">
        <v>0.06</v>
      </c>
      <c r="F16158">
        <v>0</v>
      </c>
      <c r="G16158">
        <v>0</v>
      </c>
      <c r="H16158">
        <v>0</v>
      </c>
      <c r="I16158">
        <v>0</v>
      </c>
    </row>
    <row r="16159" spans="1:9" x14ac:dyDescent="0.25">
      <c r="A16159" t="s">
        <v>729</v>
      </c>
      <c r="B16159">
        <v>16212</v>
      </c>
      <c r="C16159" s="593">
        <v>0.06</v>
      </c>
      <c r="D16159" t="s">
        <v>5144</v>
      </c>
      <c r="E16159">
        <v>0.06</v>
      </c>
      <c r="F16159">
        <v>0</v>
      </c>
      <c r="G16159">
        <v>0</v>
      </c>
      <c r="H16159">
        <v>0</v>
      </c>
      <c r="I16159">
        <v>0</v>
      </c>
    </row>
    <row r="16160" spans="1:9" x14ac:dyDescent="0.25">
      <c r="A16160" t="s">
        <v>729</v>
      </c>
      <c r="B16160">
        <v>16213</v>
      </c>
      <c r="C16160" s="593">
        <v>0.06</v>
      </c>
      <c r="D16160" t="s">
        <v>5149</v>
      </c>
      <c r="E16160">
        <v>0.06</v>
      </c>
      <c r="F16160">
        <v>0</v>
      </c>
      <c r="G16160">
        <v>0</v>
      </c>
      <c r="H16160">
        <v>0</v>
      </c>
      <c r="I16160">
        <v>0</v>
      </c>
    </row>
    <row r="16161" spans="1:9" x14ac:dyDescent="0.25">
      <c r="A16161" t="s">
        <v>729</v>
      </c>
      <c r="B16161">
        <v>16214</v>
      </c>
      <c r="C16161" s="593">
        <v>0.06</v>
      </c>
      <c r="D16161" t="s">
        <v>5149</v>
      </c>
      <c r="E16161">
        <v>0.06</v>
      </c>
      <c r="F16161">
        <v>0</v>
      </c>
      <c r="G16161">
        <v>0</v>
      </c>
      <c r="H16161">
        <v>0</v>
      </c>
      <c r="I16161">
        <v>0</v>
      </c>
    </row>
    <row r="16162" spans="1:9" x14ac:dyDescent="0.25">
      <c r="A16162" t="s">
        <v>729</v>
      </c>
      <c r="B16162">
        <v>16217</v>
      </c>
      <c r="C16162" s="593">
        <v>0.06</v>
      </c>
      <c r="D16162" t="s">
        <v>5149</v>
      </c>
      <c r="E16162">
        <v>0.06</v>
      </c>
      <c r="F16162">
        <v>0</v>
      </c>
      <c r="G16162">
        <v>0</v>
      </c>
      <c r="H16162">
        <v>0</v>
      </c>
      <c r="I16162">
        <v>0</v>
      </c>
    </row>
    <row r="16163" spans="1:9" x14ac:dyDescent="0.25">
      <c r="A16163" t="s">
        <v>729</v>
      </c>
      <c r="B16163">
        <v>16218</v>
      </c>
      <c r="C16163" s="593">
        <v>0.06</v>
      </c>
      <c r="D16163" t="s">
        <v>5144</v>
      </c>
      <c r="E16163">
        <v>0.06</v>
      </c>
      <c r="F16163">
        <v>0</v>
      </c>
      <c r="G16163">
        <v>0</v>
      </c>
      <c r="H16163">
        <v>0</v>
      </c>
      <c r="I16163">
        <v>0</v>
      </c>
    </row>
    <row r="16164" spans="1:9" x14ac:dyDescent="0.25">
      <c r="A16164" t="s">
        <v>729</v>
      </c>
      <c r="B16164">
        <v>16220</v>
      </c>
      <c r="C16164" s="593">
        <v>0.06</v>
      </c>
      <c r="D16164" t="s">
        <v>5149</v>
      </c>
      <c r="E16164">
        <v>0.06</v>
      </c>
      <c r="F16164">
        <v>0</v>
      </c>
      <c r="G16164">
        <v>0</v>
      </c>
      <c r="H16164">
        <v>0</v>
      </c>
      <c r="I16164">
        <v>0</v>
      </c>
    </row>
    <row r="16165" spans="1:9" x14ac:dyDescent="0.25">
      <c r="A16165" t="s">
        <v>729</v>
      </c>
      <c r="B16165">
        <v>16221</v>
      </c>
      <c r="C16165" s="593">
        <v>0.06</v>
      </c>
      <c r="D16165" t="s">
        <v>5149</v>
      </c>
      <c r="E16165">
        <v>0.06</v>
      </c>
      <c r="F16165">
        <v>0</v>
      </c>
      <c r="G16165">
        <v>0</v>
      </c>
      <c r="H16165">
        <v>0</v>
      </c>
      <c r="I16165">
        <v>0</v>
      </c>
    </row>
    <row r="16166" spans="1:9" x14ac:dyDescent="0.25">
      <c r="A16166" t="s">
        <v>729</v>
      </c>
      <c r="B16166">
        <v>16222</v>
      </c>
      <c r="C16166" s="593">
        <v>0.06</v>
      </c>
      <c r="D16166" t="s">
        <v>5144</v>
      </c>
      <c r="E16166">
        <v>0.06</v>
      </c>
      <c r="F16166">
        <v>0</v>
      </c>
      <c r="G16166">
        <v>0</v>
      </c>
      <c r="H16166">
        <v>0</v>
      </c>
      <c r="I16166">
        <v>0</v>
      </c>
    </row>
    <row r="16167" spans="1:9" x14ac:dyDescent="0.25">
      <c r="A16167" t="s">
        <v>729</v>
      </c>
      <c r="B16167">
        <v>16223</v>
      </c>
      <c r="C16167" s="593">
        <v>0.06</v>
      </c>
      <c r="D16167" t="s">
        <v>5144</v>
      </c>
      <c r="E16167">
        <v>0.06</v>
      </c>
      <c r="F16167">
        <v>0</v>
      </c>
      <c r="G16167">
        <v>0</v>
      </c>
      <c r="H16167">
        <v>0</v>
      </c>
      <c r="I16167">
        <v>0</v>
      </c>
    </row>
    <row r="16168" spans="1:9" x14ac:dyDescent="0.25">
      <c r="A16168" t="s">
        <v>729</v>
      </c>
      <c r="B16168">
        <v>16224</v>
      </c>
      <c r="C16168" s="593">
        <v>0.06</v>
      </c>
      <c r="D16168" t="s">
        <v>5144</v>
      </c>
      <c r="E16168">
        <v>0.06</v>
      </c>
      <c r="F16168">
        <v>0</v>
      </c>
      <c r="G16168">
        <v>0</v>
      </c>
      <c r="H16168">
        <v>0</v>
      </c>
      <c r="I16168">
        <v>0</v>
      </c>
    </row>
    <row r="16169" spans="1:9" x14ac:dyDescent="0.25">
      <c r="A16169" t="s">
        <v>729</v>
      </c>
      <c r="B16169">
        <v>16225</v>
      </c>
      <c r="C16169" s="593">
        <v>0.06</v>
      </c>
      <c r="D16169" t="s">
        <v>5149</v>
      </c>
      <c r="E16169">
        <v>0.06</v>
      </c>
      <c r="F16169">
        <v>0</v>
      </c>
      <c r="G16169">
        <v>0</v>
      </c>
      <c r="H16169">
        <v>0</v>
      </c>
      <c r="I16169">
        <v>0</v>
      </c>
    </row>
    <row r="16170" spans="1:9" x14ac:dyDescent="0.25">
      <c r="A16170" t="s">
        <v>729</v>
      </c>
      <c r="B16170">
        <v>16226</v>
      </c>
      <c r="C16170" s="593">
        <v>0.06</v>
      </c>
      <c r="D16170" t="s">
        <v>5144</v>
      </c>
      <c r="E16170">
        <v>0.06</v>
      </c>
      <c r="F16170">
        <v>0</v>
      </c>
      <c r="G16170">
        <v>0</v>
      </c>
      <c r="H16170">
        <v>0</v>
      </c>
      <c r="I16170">
        <v>0</v>
      </c>
    </row>
    <row r="16171" spans="1:9" x14ac:dyDescent="0.25">
      <c r="A16171" t="s">
        <v>729</v>
      </c>
      <c r="B16171">
        <v>16228</v>
      </c>
      <c r="C16171" s="593">
        <v>0.06</v>
      </c>
      <c r="D16171" t="s">
        <v>5144</v>
      </c>
      <c r="E16171">
        <v>0.06</v>
      </c>
      <c r="F16171">
        <v>0</v>
      </c>
      <c r="G16171">
        <v>0</v>
      </c>
      <c r="H16171">
        <v>0</v>
      </c>
      <c r="I16171">
        <v>0</v>
      </c>
    </row>
    <row r="16172" spans="1:9" x14ac:dyDescent="0.25">
      <c r="A16172" t="s">
        <v>729</v>
      </c>
      <c r="B16172">
        <v>16229</v>
      </c>
      <c r="C16172" s="593">
        <v>7.0000000000000007E-2</v>
      </c>
      <c r="D16172" t="s">
        <v>5140</v>
      </c>
      <c r="E16172">
        <v>0.06</v>
      </c>
      <c r="F16172">
        <v>0.01</v>
      </c>
      <c r="G16172">
        <v>0</v>
      </c>
      <c r="H16172">
        <v>0</v>
      </c>
      <c r="I16172">
        <v>0</v>
      </c>
    </row>
    <row r="16173" spans="1:9" x14ac:dyDescent="0.25">
      <c r="A16173" t="s">
        <v>729</v>
      </c>
      <c r="B16173">
        <v>16230</v>
      </c>
      <c r="C16173" s="593">
        <v>0.06</v>
      </c>
      <c r="D16173" t="s">
        <v>5149</v>
      </c>
      <c r="E16173">
        <v>0.06</v>
      </c>
      <c r="F16173">
        <v>0</v>
      </c>
      <c r="G16173">
        <v>0</v>
      </c>
      <c r="H16173">
        <v>0</v>
      </c>
      <c r="I16173">
        <v>0</v>
      </c>
    </row>
    <row r="16174" spans="1:9" x14ac:dyDescent="0.25">
      <c r="A16174" t="s">
        <v>729</v>
      </c>
      <c r="B16174">
        <v>16232</v>
      </c>
      <c r="C16174" s="593">
        <v>0.06</v>
      </c>
      <c r="D16174" t="s">
        <v>5149</v>
      </c>
      <c r="E16174">
        <v>0.06</v>
      </c>
      <c r="F16174">
        <v>0</v>
      </c>
      <c r="G16174">
        <v>0</v>
      </c>
      <c r="H16174">
        <v>0</v>
      </c>
      <c r="I16174">
        <v>0</v>
      </c>
    </row>
    <row r="16175" spans="1:9" x14ac:dyDescent="0.25">
      <c r="A16175" t="s">
        <v>729</v>
      </c>
      <c r="B16175">
        <v>16233</v>
      </c>
      <c r="C16175" s="593">
        <v>0.06</v>
      </c>
      <c r="D16175" t="s">
        <v>5149</v>
      </c>
      <c r="E16175">
        <v>0.06</v>
      </c>
      <c r="F16175">
        <v>0</v>
      </c>
      <c r="G16175">
        <v>0</v>
      </c>
      <c r="H16175">
        <v>0</v>
      </c>
      <c r="I16175">
        <v>0</v>
      </c>
    </row>
    <row r="16176" spans="1:9" x14ac:dyDescent="0.25">
      <c r="A16176" t="s">
        <v>729</v>
      </c>
      <c r="B16176">
        <v>16234</v>
      </c>
      <c r="C16176" s="593">
        <v>0.06</v>
      </c>
      <c r="D16176" t="s">
        <v>5149</v>
      </c>
      <c r="E16176">
        <v>0.06</v>
      </c>
      <c r="F16176">
        <v>0</v>
      </c>
      <c r="G16176">
        <v>0</v>
      </c>
      <c r="H16176">
        <v>0</v>
      </c>
      <c r="I16176">
        <v>0</v>
      </c>
    </row>
    <row r="16177" spans="1:9" x14ac:dyDescent="0.25">
      <c r="A16177" t="s">
        <v>729</v>
      </c>
      <c r="B16177">
        <v>16235</v>
      </c>
      <c r="C16177" s="593">
        <v>0.06</v>
      </c>
      <c r="D16177" t="s">
        <v>5149</v>
      </c>
      <c r="E16177">
        <v>0.06</v>
      </c>
      <c r="F16177">
        <v>0</v>
      </c>
      <c r="G16177">
        <v>0</v>
      </c>
      <c r="H16177">
        <v>0</v>
      </c>
      <c r="I16177">
        <v>0</v>
      </c>
    </row>
    <row r="16178" spans="1:9" x14ac:dyDescent="0.25">
      <c r="A16178" t="s">
        <v>729</v>
      </c>
      <c r="B16178">
        <v>16236</v>
      </c>
      <c r="C16178" s="593">
        <v>0.06</v>
      </c>
      <c r="D16178" t="s">
        <v>5144</v>
      </c>
      <c r="E16178">
        <v>0.06</v>
      </c>
      <c r="F16178">
        <v>0</v>
      </c>
      <c r="G16178">
        <v>0</v>
      </c>
      <c r="H16178">
        <v>0</v>
      </c>
      <c r="I16178">
        <v>0</v>
      </c>
    </row>
    <row r="16179" spans="1:9" x14ac:dyDescent="0.25">
      <c r="A16179" t="s">
        <v>729</v>
      </c>
      <c r="B16179">
        <v>16238</v>
      </c>
      <c r="C16179" s="593">
        <v>0.06</v>
      </c>
      <c r="D16179" t="s">
        <v>5144</v>
      </c>
      <c r="E16179">
        <v>0.06</v>
      </c>
      <c r="F16179">
        <v>0</v>
      </c>
      <c r="G16179">
        <v>0</v>
      </c>
      <c r="H16179">
        <v>0</v>
      </c>
      <c r="I16179">
        <v>0</v>
      </c>
    </row>
    <row r="16180" spans="1:9" x14ac:dyDescent="0.25">
      <c r="A16180" t="s">
        <v>729</v>
      </c>
      <c r="B16180">
        <v>16239</v>
      </c>
      <c r="C16180" s="593">
        <v>0.06</v>
      </c>
      <c r="D16180" t="s">
        <v>5149</v>
      </c>
      <c r="E16180">
        <v>0.06</v>
      </c>
      <c r="F16180">
        <v>0</v>
      </c>
      <c r="G16180">
        <v>0</v>
      </c>
      <c r="H16180">
        <v>0</v>
      </c>
      <c r="I16180">
        <v>0</v>
      </c>
    </row>
    <row r="16181" spans="1:9" x14ac:dyDescent="0.25">
      <c r="A16181" t="s">
        <v>729</v>
      </c>
      <c r="B16181">
        <v>16240</v>
      </c>
      <c r="C16181" s="593">
        <v>0.06</v>
      </c>
      <c r="D16181" t="s">
        <v>5144</v>
      </c>
      <c r="E16181">
        <v>0.06</v>
      </c>
      <c r="F16181">
        <v>0</v>
      </c>
      <c r="G16181">
        <v>0</v>
      </c>
      <c r="H16181">
        <v>0</v>
      </c>
      <c r="I16181">
        <v>0</v>
      </c>
    </row>
    <row r="16182" spans="1:9" x14ac:dyDescent="0.25">
      <c r="A16182" t="s">
        <v>729</v>
      </c>
      <c r="B16182">
        <v>16242</v>
      </c>
      <c r="C16182" s="593">
        <v>0.06</v>
      </c>
      <c r="D16182" t="s">
        <v>5144</v>
      </c>
      <c r="E16182">
        <v>0.06</v>
      </c>
      <c r="F16182">
        <v>0</v>
      </c>
      <c r="G16182">
        <v>0</v>
      </c>
      <c r="H16182">
        <v>0</v>
      </c>
      <c r="I16182">
        <v>0</v>
      </c>
    </row>
    <row r="16183" spans="1:9" x14ac:dyDescent="0.25">
      <c r="A16183" t="s">
        <v>729</v>
      </c>
      <c r="B16183">
        <v>16244</v>
      </c>
      <c r="C16183" s="593">
        <v>0.06</v>
      </c>
      <c r="D16183" t="s">
        <v>5144</v>
      </c>
      <c r="E16183">
        <v>0.06</v>
      </c>
      <c r="F16183">
        <v>0</v>
      </c>
      <c r="G16183">
        <v>0</v>
      </c>
      <c r="H16183">
        <v>0</v>
      </c>
      <c r="I16183">
        <v>0</v>
      </c>
    </row>
    <row r="16184" spans="1:9" x14ac:dyDescent="0.25">
      <c r="A16184" t="s">
        <v>729</v>
      </c>
      <c r="B16184">
        <v>16245</v>
      </c>
      <c r="C16184" s="593">
        <v>0.06</v>
      </c>
      <c r="D16184" t="s">
        <v>5144</v>
      </c>
      <c r="E16184">
        <v>0.06</v>
      </c>
      <c r="F16184">
        <v>0</v>
      </c>
      <c r="G16184">
        <v>0</v>
      </c>
      <c r="H16184">
        <v>0</v>
      </c>
      <c r="I16184">
        <v>0</v>
      </c>
    </row>
    <row r="16185" spans="1:9" x14ac:dyDescent="0.25">
      <c r="A16185" t="s">
        <v>729</v>
      </c>
      <c r="B16185">
        <v>16246</v>
      </c>
      <c r="C16185" s="593">
        <v>0.06</v>
      </c>
      <c r="D16185" t="s">
        <v>5145</v>
      </c>
      <c r="E16185">
        <v>0.06</v>
      </c>
      <c r="F16185">
        <v>0</v>
      </c>
      <c r="G16185">
        <v>0</v>
      </c>
      <c r="H16185">
        <v>0</v>
      </c>
      <c r="I16185">
        <v>0</v>
      </c>
    </row>
    <row r="16186" spans="1:9" x14ac:dyDescent="0.25">
      <c r="A16186" t="s">
        <v>729</v>
      </c>
      <c r="B16186">
        <v>16248</v>
      </c>
      <c r="C16186" s="593">
        <v>0.06</v>
      </c>
      <c r="D16186" t="s">
        <v>5149</v>
      </c>
      <c r="E16186">
        <v>0.06</v>
      </c>
      <c r="F16186">
        <v>0</v>
      </c>
      <c r="G16186">
        <v>0</v>
      </c>
      <c r="H16186">
        <v>0</v>
      </c>
      <c r="I16186">
        <v>0</v>
      </c>
    </row>
    <row r="16187" spans="1:9" x14ac:dyDescent="0.25">
      <c r="A16187" t="s">
        <v>729</v>
      </c>
      <c r="B16187">
        <v>16249</v>
      </c>
      <c r="C16187" s="593">
        <v>0.06</v>
      </c>
      <c r="D16187" t="s">
        <v>5144</v>
      </c>
      <c r="E16187">
        <v>0.06</v>
      </c>
      <c r="F16187">
        <v>0</v>
      </c>
      <c r="G16187">
        <v>0</v>
      </c>
      <c r="H16187">
        <v>0</v>
      </c>
      <c r="I16187">
        <v>0</v>
      </c>
    </row>
    <row r="16188" spans="1:9" x14ac:dyDescent="0.25">
      <c r="A16188" t="s">
        <v>729</v>
      </c>
      <c r="B16188">
        <v>16250</v>
      </c>
      <c r="C16188" s="593">
        <v>0.06</v>
      </c>
      <c r="D16188" t="s">
        <v>5144</v>
      </c>
      <c r="E16188">
        <v>0.06</v>
      </c>
      <c r="F16188">
        <v>0</v>
      </c>
      <c r="G16188">
        <v>0</v>
      </c>
      <c r="H16188">
        <v>0</v>
      </c>
      <c r="I16188">
        <v>0</v>
      </c>
    </row>
    <row r="16189" spans="1:9" x14ac:dyDescent="0.25">
      <c r="A16189" t="s">
        <v>729</v>
      </c>
      <c r="B16189">
        <v>16253</v>
      </c>
      <c r="C16189" s="593">
        <v>0.06</v>
      </c>
      <c r="D16189" t="s">
        <v>5144</v>
      </c>
      <c r="E16189">
        <v>0.06</v>
      </c>
      <c r="F16189">
        <v>0</v>
      </c>
      <c r="G16189">
        <v>0</v>
      </c>
      <c r="H16189">
        <v>0</v>
      </c>
      <c r="I16189">
        <v>0</v>
      </c>
    </row>
    <row r="16190" spans="1:9" x14ac:dyDescent="0.25">
      <c r="A16190" t="s">
        <v>729</v>
      </c>
      <c r="B16190">
        <v>16254</v>
      </c>
      <c r="C16190" s="593">
        <v>0.06</v>
      </c>
      <c r="D16190" t="s">
        <v>5149</v>
      </c>
      <c r="E16190">
        <v>0.06</v>
      </c>
      <c r="F16190">
        <v>0</v>
      </c>
      <c r="G16190">
        <v>0</v>
      </c>
      <c r="H16190">
        <v>0</v>
      </c>
      <c r="I16190">
        <v>0</v>
      </c>
    </row>
    <row r="16191" spans="1:9" x14ac:dyDescent="0.25">
      <c r="A16191" t="s">
        <v>729</v>
      </c>
      <c r="B16191">
        <v>16255</v>
      </c>
      <c r="C16191" s="593">
        <v>0.06</v>
      </c>
      <c r="D16191" t="s">
        <v>5149</v>
      </c>
      <c r="E16191">
        <v>0.06</v>
      </c>
      <c r="F16191">
        <v>0</v>
      </c>
      <c r="G16191">
        <v>0</v>
      </c>
      <c r="H16191">
        <v>0</v>
      </c>
      <c r="I16191">
        <v>0</v>
      </c>
    </row>
    <row r="16192" spans="1:9" x14ac:dyDescent="0.25">
      <c r="A16192" t="s">
        <v>729</v>
      </c>
      <c r="B16192">
        <v>16256</v>
      </c>
      <c r="C16192" s="593">
        <v>0.06</v>
      </c>
      <c r="D16192" t="s">
        <v>5145</v>
      </c>
      <c r="E16192">
        <v>0.06</v>
      </c>
      <c r="F16192">
        <v>0</v>
      </c>
      <c r="G16192">
        <v>0</v>
      </c>
      <c r="H16192">
        <v>0</v>
      </c>
      <c r="I16192">
        <v>0</v>
      </c>
    </row>
    <row r="16193" spans="1:9" x14ac:dyDescent="0.25">
      <c r="A16193" t="s">
        <v>729</v>
      </c>
      <c r="B16193">
        <v>16257</v>
      </c>
      <c r="C16193" s="593">
        <v>0.06</v>
      </c>
      <c r="D16193" t="s">
        <v>5149</v>
      </c>
      <c r="E16193">
        <v>0.06</v>
      </c>
      <c r="F16193">
        <v>0</v>
      </c>
      <c r="G16193">
        <v>0</v>
      </c>
      <c r="H16193">
        <v>0</v>
      </c>
      <c r="I16193">
        <v>0</v>
      </c>
    </row>
    <row r="16194" spans="1:9" x14ac:dyDescent="0.25">
      <c r="A16194" t="s">
        <v>729</v>
      </c>
      <c r="B16194">
        <v>16258</v>
      </c>
      <c r="C16194" s="593">
        <v>0.06</v>
      </c>
      <c r="D16194" t="s">
        <v>5149</v>
      </c>
      <c r="E16194">
        <v>0.06</v>
      </c>
      <c r="F16194">
        <v>0</v>
      </c>
      <c r="G16194">
        <v>0</v>
      </c>
      <c r="H16194">
        <v>0</v>
      </c>
      <c r="I16194">
        <v>0</v>
      </c>
    </row>
    <row r="16195" spans="1:9" x14ac:dyDescent="0.25">
      <c r="A16195" t="s">
        <v>729</v>
      </c>
      <c r="B16195">
        <v>16259</v>
      </c>
      <c r="C16195" s="593">
        <v>0.06</v>
      </c>
      <c r="D16195" t="s">
        <v>5144</v>
      </c>
      <c r="E16195">
        <v>0.06</v>
      </c>
      <c r="F16195">
        <v>0</v>
      </c>
      <c r="G16195">
        <v>0</v>
      </c>
      <c r="H16195">
        <v>0</v>
      </c>
      <c r="I16195">
        <v>0</v>
      </c>
    </row>
    <row r="16196" spans="1:9" x14ac:dyDescent="0.25">
      <c r="A16196" t="s">
        <v>729</v>
      </c>
      <c r="B16196">
        <v>16260</v>
      </c>
      <c r="C16196" s="593">
        <v>0.06</v>
      </c>
      <c r="D16196" t="s">
        <v>5149</v>
      </c>
      <c r="E16196">
        <v>0.06</v>
      </c>
      <c r="F16196">
        <v>0</v>
      </c>
      <c r="G16196">
        <v>0</v>
      </c>
      <c r="H16196">
        <v>0</v>
      </c>
      <c r="I16196">
        <v>0</v>
      </c>
    </row>
    <row r="16197" spans="1:9" x14ac:dyDescent="0.25">
      <c r="A16197" t="s">
        <v>729</v>
      </c>
      <c r="B16197">
        <v>16261</v>
      </c>
      <c r="C16197" s="593">
        <v>0.06</v>
      </c>
      <c r="D16197" t="s">
        <v>5144</v>
      </c>
      <c r="E16197">
        <v>0.06</v>
      </c>
      <c r="F16197">
        <v>0</v>
      </c>
      <c r="G16197">
        <v>0</v>
      </c>
      <c r="H16197">
        <v>0</v>
      </c>
      <c r="I16197">
        <v>0</v>
      </c>
    </row>
    <row r="16198" spans="1:9" x14ac:dyDescent="0.25">
      <c r="A16198" t="s">
        <v>729</v>
      </c>
      <c r="B16198">
        <v>16262</v>
      </c>
      <c r="C16198" s="593">
        <v>0.06</v>
      </c>
      <c r="D16198" t="s">
        <v>5144</v>
      </c>
      <c r="E16198">
        <v>0.06</v>
      </c>
      <c r="F16198">
        <v>0</v>
      </c>
      <c r="G16198">
        <v>0</v>
      </c>
      <c r="H16198">
        <v>0</v>
      </c>
      <c r="I16198">
        <v>0</v>
      </c>
    </row>
    <row r="16199" spans="1:9" x14ac:dyDescent="0.25">
      <c r="A16199" t="s">
        <v>729</v>
      </c>
      <c r="B16199">
        <v>16263</v>
      </c>
      <c r="C16199" s="593">
        <v>0.06</v>
      </c>
      <c r="D16199" t="s">
        <v>5144</v>
      </c>
      <c r="E16199">
        <v>0.06</v>
      </c>
      <c r="F16199">
        <v>0</v>
      </c>
      <c r="G16199">
        <v>0</v>
      </c>
      <c r="H16199">
        <v>0</v>
      </c>
      <c r="I16199">
        <v>0</v>
      </c>
    </row>
    <row r="16200" spans="1:9" x14ac:dyDescent="0.25">
      <c r="A16200" t="s">
        <v>729</v>
      </c>
      <c r="B16200">
        <v>16301</v>
      </c>
      <c r="C16200" s="593">
        <v>0.06</v>
      </c>
      <c r="D16200" t="s">
        <v>5150</v>
      </c>
      <c r="E16200">
        <v>0.06</v>
      </c>
      <c r="F16200">
        <v>0</v>
      </c>
      <c r="G16200">
        <v>0</v>
      </c>
      <c r="H16200">
        <v>0</v>
      </c>
      <c r="I16200">
        <v>0</v>
      </c>
    </row>
    <row r="16201" spans="1:9" x14ac:dyDescent="0.25">
      <c r="A16201" t="s">
        <v>729</v>
      </c>
      <c r="B16201">
        <v>16311</v>
      </c>
      <c r="C16201" s="593">
        <v>0.06</v>
      </c>
      <c r="D16201" t="s">
        <v>3207</v>
      </c>
      <c r="E16201">
        <v>0.06</v>
      </c>
      <c r="F16201">
        <v>0</v>
      </c>
      <c r="G16201">
        <v>0</v>
      </c>
      <c r="H16201">
        <v>0</v>
      </c>
      <c r="I16201">
        <v>0</v>
      </c>
    </row>
    <row r="16202" spans="1:9" x14ac:dyDescent="0.25">
      <c r="A16202" t="s">
        <v>729</v>
      </c>
      <c r="B16202">
        <v>16312</v>
      </c>
      <c r="C16202" s="593">
        <v>0.06</v>
      </c>
      <c r="D16202" t="s">
        <v>3238</v>
      </c>
      <c r="E16202">
        <v>0.06</v>
      </c>
      <c r="F16202">
        <v>0</v>
      </c>
      <c r="G16202">
        <v>0</v>
      </c>
      <c r="H16202">
        <v>0</v>
      </c>
      <c r="I16202">
        <v>0</v>
      </c>
    </row>
    <row r="16203" spans="1:9" x14ac:dyDescent="0.25">
      <c r="A16203" t="s">
        <v>729</v>
      </c>
      <c r="B16203">
        <v>16313</v>
      </c>
      <c r="C16203" s="593">
        <v>0.06</v>
      </c>
      <c r="D16203" t="s">
        <v>3238</v>
      </c>
      <c r="E16203">
        <v>0.06</v>
      </c>
      <c r="F16203">
        <v>0</v>
      </c>
      <c r="G16203">
        <v>0</v>
      </c>
      <c r="H16203">
        <v>0</v>
      </c>
      <c r="I16203">
        <v>0</v>
      </c>
    </row>
    <row r="16204" spans="1:9" x14ac:dyDescent="0.25">
      <c r="A16204" t="s">
        <v>729</v>
      </c>
      <c r="B16204">
        <v>16314</v>
      </c>
      <c r="C16204" s="593">
        <v>0.06</v>
      </c>
      <c r="D16204" t="s">
        <v>3207</v>
      </c>
      <c r="E16204">
        <v>0.06</v>
      </c>
      <c r="F16204">
        <v>0</v>
      </c>
      <c r="G16204">
        <v>0</v>
      </c>
      <c r="H16204">
        <v>0</v>
      </c>
      <c r="I16204">
        <v>0</v>
      </c>
    </row>
    <row r="16205" spans="1:9" x14ac:dyDescent="0.25">
      <c r="A16205" t="s">
        <v>729</v>
      </c>
      <c r="B16205">
        <v>16316</v>
      </c>
      <c r="C16205" s="593">
        <v>0.06</v>
      </c>
      <c r="D16205" t="s">
        <v>1514</v>
      </c>
      <c r="E16205">
        <v>0.06</v>
      </c>
      <c r="F16205">
        <v>0</v>
      </c>
      <c r="G16205">
        <v>0</v>
      </c>
      <c r="H16205">
        <v>0</v>
      </c>
      <c r="I16205">
        <v>0</v>
      </c>
    </row>
    <row r="16206" spans="1:9" x14ac:dyDescent="0.25">
      <c r="A16206" t="s">
        <v>729</v>
      </c>
      <c r="B16206">
        <v>16317</v>
      </c>
      <c r="C16206" s="593">
        <v>0.06</v>
      </c>
      <c r="D16206" t="s">
        <v>5150</v>
      </c>
      <c r="E16206">
        <v>0.06</v>
      </c>
      <c r="F16206">
        <v>0</v>
      </c>
      <c r="G16206">
        <v>0</v>
      </c>
      <c r="H16206">
        <v>0</v>
      </c>
      <c r="I16206">
        <v>0</v>
      </c>
    </row>
    <row r="16207" spans="1:9" x14ac:dyDescent="0.25">
      <c r="A16207" t="s">
        <v>729</v>
      </c>
      <c r="B16207">
        <v>16319</v>
      </c>
      <c r="C16207" s="593">
        <v>0.06</v>
      </c>
      <c r="D16207" t="s">
        <v>5149</v>
      </c>
      <c r="E16207">
        <v>0.06</v>
      </c>
      <c r="F16207">
        <v>0</v>
      </c>
      <c r="G16207">
        <v>0</v>
      </c>
      <c r="H16207">
        <v>0</v>
      </c>
      <c r="I16207">
        <v>0</v>
      </c>
    </row>
    <row r="16208" spans="1:9" x14ac:dyDescent="0.25">
      <c r="A16208" t="s">
        <v>729</v>
      </c>
      <c r="B16208">
        <v>16321</v>
      </c>
      <c r="C16208" s="593">
        <v>0.06</v>
      </c>
      <c r="D16208" t="s">
        <v>5114</v>
      </c>
      <c r="E16208">
        <v>0.06</v>
      </c>
      <c r="F16208">
        <v>0</v>
      </c>
      <c r="G16208">
        <v>0</v>
      </c>
      <c r="H16208">
        <v>0</v>
      </c>
      <c r="I16208">
        <v>0</v>
      </c>
    </row>
    <row r="16209" spans="1:9" x14ac:dyDescent="0.25">
      <c r="A16209" t="s">
        <v>729</v>
      </c>
      <c r="B16209">
        <v>16322</v>
      </c>
      <c r="C16209" s="593">
        <v>0.06</v>
      </c>
      <c r="D16209" t="s">
        <v>5114</v>
      </c>
      <c r="E16209">
        <v>0.06</v>
      </c>
      <c r="F16209">
        <v>0</v>
      </c>
      <c r="G16209">
        <v>0</v>
      </c>
      <c r="H16209">
        <v>0</v>
      </c>
      <c r="I16209">
        <v>0</v>
      </c>
    </row>
    <row r="16210" spans="1:9" x14ac:dyDescent="0.25">
      <c r="A16210" t="s">
        <v>729</v>
      </c>
      <c r="B16210">
        <v>16323</v>
      </c>
      <c r="C16210" s="593">
        <v>0.06</v>
      </c>
      <c r="D16210" t="s">
        <v>5150</v>
      </c>
      <c r="E16210">
        <v>0.06</v>
      </c>
      <c r="F16210">
        <v>0</v>
      </c>
      <c r="G16210">
        <v>0</v>
      </c>
      <c r="H16210">
        <v>0</v>
      </c>
      <c r="I16210">
        <v>0</v>
      </c>
    </row>
    <row r="16211" spans="1:9" x14ac:dyDescent="0.25">
      <c r="A16211" t="s">
        <v>729</v>
      </c>
      <c r="B16211">
        <v>16326</v>
      </c>
      <c r="C16211" s="593">
        <v>0.06</v>
      </c>
      <c r="D16211" t="s">
        <v>5149</v>
      </c>
      <c r="E16211">
        <v>0.06</v>
      </c>
      <c r="F16211">
        <v>0</v>
      </c>
      <c r="G16211">
        <v>0</v>
      </c>
      <c r="H16211">
        <v>0</v>
      </c>
      <c r="I16211">
        <v>0</v>
      </c>
    </row>
    <row r="16212" spans="1:9" x14ac:dyDescent="0.25">
      <c r="A16212" t="s">
        <v>729</v>
      </c>
      <c r="B16212">
        <v>16327</v>
      </c>
      <c r="C16212" s="593">
        <v>0.06</v>
      </c>
      <c r="D16212" t="s">
        <v>5150</v>
      </c>
      <c r="E16212">
        <v>0.06</v>
      </c>
      <c r="F16212">
        <v>0</v>
      </c>
      <c r="G16212">
        <v>0</v>
      </c>
      <c r="H16212">
        <v>0</v>
      </c>
      <c r="I16212">
        <v>0</v>
      </c>
    </row>
    <row r="16213" spans="1:9" x14ac:dyDescent="0.25">
      <c r="A16213" t="s">
        <v>729</v>
      </c>
      <c r="B16213">
        <v>16328</v>
      </c>
      <c r="C16213" s="593">
        <v>0.06</v>
      </c>
      <c r="D16213" t="s">
        <v>1514</v>
      </c>
      <c r="E16213">
        <v>0.06</v>
      </c>
      <c r="F16213">
        <v>0</v>
      </c>
      <c r="G16213">
        <v>0</v>
      </c>
      <c r="H16213">
        <v>0</v>
      </c>
      <c r="I16213">
        <v>0</v>
      </c>
    </row>
    <row r="16214" spans="1:9" x14ac:dyDescent="0.25">
      <c r="A16214" t="s">
        <v>729</v>
      </c>
      <c r="B16214">
        <v>16329</v>
      </c>
      <c r="C16214" s="593">
        <v>0.06</v>
      </c>
      <c r="D16214" t="s">
        <v>3238</v>
      </c>
      <c r="E16214">
        <v>0.06</v>
      </c>
      <c r="F16214">
        <v>0</v>
      </c>
      <c r="G16214">
        <v>0</v>
      </c>
      <c r="H16214">
        <v>0</v>
      </c>
      <c r="I16214">
        <v>0</v>
      </c>
    </row>
    <row r="16215" spans="1:9" x14ac:dyDescent="0.25">
      <c r="A16215" t="s">
        <v>729</v>
      </c>
      <c r="B16215">
        <v>16331</v>
      </c>
      <c r="C16215" s="593">
        <v>0.06</v>
      </c>
      <c r="D16215" t="s">
        <v>5149</v>
      </c>
      <c r="E16215">
        <v>0.06</v>
      </c>
      <c r="F16215">
        <v>0</v>
      </c>
      <c r="G16215">
        <v>0</v>
      </c>
      <c r="H16215">
        <v>0</v>
      </c>
      <c r="I16215">
        <v>0</v>
      </c>
    </row>
    <row r="16216" spans="1:9" x14ac:dyDescent="0.25">
      <c r="A16216" t="s">
        <v>729</v>
      </c>
      <c r="B16216">
        <v>16332</v>
      </c>
      <c r="C16216" s="593">
        <v>0.06</v>
      </c>
      <c r="D16216" t="s">
        <v>5149</v>
      </c>
      <c r="E16216">
        <v>0.06</v>
      </c>
      <c r="F16216">
        <v>0</v>
      </c>
      <c r="G16216">
        <v>0</v>
      </c>
      <c r="H16216">
        <v>0</v>
      </c>
      <c r="I16216">
        <v>0</v>
      </c>
    </row>
    <row r="16217" spans="1:9" x14ac:dyDescent="0.25">
      <c r="A16217" t="s">
        <v>729</v>
      </c>
      <c r="B16217">
        <v>16333</v>
      </c>
      <c r="C16217" s="593">
        <v>0.06</v>
      </c>
      <c r="D16217" t="s">
        <v>5151</v>
      </c>
      <c r="E16217">
        <v>0.06</v>
      </c>
      <c r="F16217">
        <v>0</v>
      </c>
      <c r="G16217">
        <v>0</v>
      </c>
      <c r="H16217">
        <v>0</v>
      </c>
      <c r="I16217">
        <v>0</v>
      </c>
    </row>
    <row r="16218" spans="1:9" x14ac:dyDescent="0.25">
      <c r="A16218" t="s">
        <v>729</v>
      </c>
      <c r="B16218">
        <v>16334</v>
      </c>
      <c r="C16218" s="593">
        <v>0.06</v>
      </c>
      <c r="D16218" t="s">
        <v>5149</v>
      </c>
      <c r="E16218">
        <v>0.06</v>
      </c>
      <c r="F16218">
        <v>0</v>
      </c>
      <c r="G16218">
        <v>0</v>
      </c>
      <c r="H16218">
        <v>0</v>
      </c>
      <c r="I16218">
        <v>0</v>
      </c>
    </row>
    <row r="16219" spans="1:9" x14ac:dyDescent="0.25">
      <c r="A16219" t="s">
        <v>729</v>
      </c>
      <c r="B16219">
        <v>16335</v>
      </c>
      <c r="C16219" s="593">
        <v>0.06</v>
      </c>
      <c r="D16219" t="s">
        <v>1514</v>
      </c>
      <c r="E16219">
        <v>0.06</v>
      </c>
      <c r="F16219">
        <v>0</v>
      </c>
      <c r="G16219">
        <v>0</v>
      </c>
      <c r="H16219">
        <v>0</v>
      </c>
      <c r="I16219">
        <v>0</v>
      </c>
    </row>
    <row r="16220" spans="1:9" x14ac:dyDescent="0.25">
      <c r="A16220" t="s">
        <v>729</v>
      </c>
      <c r="B16220">
        <v>16340</v>
      </c>
      <c r="C16220" s="593">
        <v>0.06</v>
      </c>
      <c r="D16220" t="s">
        <v>3238</v>
      </c>
      <c r="E16220">
        <v>0.06</v>
      </c>
      <c r="F16220">
        <v>0</v>
      </c>
      <c r="G16220">
        <v>0</v>
      </c>
      <c r="H16220">
        <v>0</v>
      </c>
      <c r="I16220">
        <v>0</v>
      </c>
    </row>
    <row r="16221" spans="1:9" x14ac:dyDescent="0.25">
      <c r="A16221" t="s">
        <v>729</v>
      </c>
      <c r="B16221">
        <v>16341</v>
      </c>
      <c r="C16221" s="593">
        <v>0.06</v>
      </c>
      <c r="D16221" t="s">
        <v>5150</v>
      </c>
      <c r="E16221">
        <v>0.06</v>
      </c>
      <c r="F16221">
        <v>0</v>
      </c>
      <c r="G16221">
        <v>0</v>
      </c>
      <c r="H16221">
        <v>0</v>
      </c>
      <c r="I16221">
        <v>0</v>
      </c>
    </row>
    <row r="16222" spans="1:9" x14ac:dyDescent="0.25">
      <c r="A16222" t="s">
        <v>729</v>
      </c>
      <c r="B16222">
        <v>16342</v>
      </c>
      <c r="C16222" s="593">
        <v>0.06</v>
      </c>
      <c r="D16222" t="s">
        <v>3207</v>
      </c>
      <c r="E16222">
        <v>0.06</v>
      </c>
      <c r="F16222">
        <v>0</v>
      </c>
      <c r="G16222">
        <v>0</v>
      </c>
      <c r="H16222">
        <v>0</v>
      </c>
      <c r="I16222">
        <v>0</v>
      </c>
    </row>
    <row r="16223" spans="1:9" x14ac:dyDescent="0.25">
      <c r="A16223" t="s">
        <v>729</v>
      </c>
      <c r="B16223">
        <v>16343</v>
      </c>
      <c r="C16223" s="593">
        <v>0.06</v>
      </c>
      <c r="D16223" t="s">
        <v>5150</v>
      </c>
      <c r="E16223">
        <v>0.06</v>
      </c>
      <c r="F16223">
        <v>0</v>
      </c>
      <c r="G16223">
        <v>0</v>
      </c>
      <c r="H16223">
        <v>0</v>
      </c>
      <c r="I16223">
        <v>0</v>
      </c>
    </row>
    <row r="16224" spans="1:9" x14ac:dyDescent="0.25">
      <c r="A16224" t="s">
        <v>729</v>
      </c>
      <c r="B16224">
        <v>16344</v>
      </c>
      <c r="C16224" s="593">
        <v>0.06</v>
      </c>
      <c r="D16224" t="s">
        <v>5150</v>
      </c>
      <c r="E16224">
        <v>0.06</v>
      </c>
      <c r="F16224">
        <v>0</v>
      </c>
      <c r="G16224">
        <v>0</v>
      </c>
      <c r="H16224">
        <v>0</v>
      </c>
      <c r="I16224">
        <v>0</v>
      </c>
    </row>
    <row r="16225" spans="1:9" x14ac:dyDescent="0.25">
      <c r="A16225" t="s">
        <v>729</v>
      </c>
      <c r="B16225">
        <v>16345</v>
      </c>
      <c r="C16225" s="593">
        <v>0.06</v>
      </c>
      <c r="D16225" t="s">
        <v>3238</v>
      </c>
      <c r="E16225">
        <v>0.06</v>
      </c>
      <c r="F16225">
        <v>0</v>
      </c>
      <c r="G16225">
        <v>0</v>
      </c>
      <c r="H16225">
        <v>0</v>
      </c>
      <c r="I16225">
        <v>0</v>
      </c>
    </row>
    <row r="16226" spans="1:9" x14ac:dyDescent="0.25">
      <c r="A16226" t="s">
        <v>729</v>
      </c>
      <c r="B16226">
        <v>16346</v>
      </c>
      <c r="C16226" s="593">
        <v>0.06</v>
      </c>
      <c r="D16226" t="s">
        <v>5150</v>
      </c>
      <c r="E16226">
        <v>0.06</v>
      </c>
      <c r="F16226">
        <v>0</v>
      </c>
      <c r="G16226">
        <v>0</v>
      </c>
      <c r="H16226">
        <v>0</v>
      </c>
      <c r="I16226">
        <v>0</v>
      </c>
    </row>
    <row r="16227" spans="1:9" x14ac:dyDescent="0.25">
      <c r="A16227" t="s">
        <v>729</v>
      </c>
      <c r="B16227">
        <v>16347</v>
      </c>
      <c r="C16227" s="593">
        <v>0.06</v>
      </c>
      <c r="D16227" t="s">
        <v>5114</v>
      </c>
      <c r="E16227">
        <v>0.06</v>
      </c>
      <c r="F16227">
        <v>0</v>
      </c>
      <c r="G16227">
        <v>0</v>
      </c>
      <c r="H16227">
        <v>0</v>
      </c>
      <c r="I16227">
        <v>0</v>
      </c>
    </row>
    <row r="16228" spans="1:9" x14ac:dyDescent="0.25">
      <c r="A16228" t="s">
        <v>729</v>
      </c>
      <c r="B16228">
        <v>16350</v>
      </c>
      <c r="C16228" s="593">
        <v>0.06</v>
      </c>
      <c r="D16228" t="s">
        <v>3238</v>
      </c>
      <c r="E16228">
        <v>0.06</v>
      </c>
      <c r="F16228">
        <v>0</v>
      </c>
      <c r="G16228">
        <v>0</v>
      </c>
      <c r="H16228">
        <v>0</v>
      </c>
      <c r="I16228">
        <v>0</v>
      </c>
    </row>
    <row r="16229" spans="1:9" x14ac:dyDescent="0.25">
      <c r="A16229" t="s">
        <v>729</v>
      </c>
      <c r="B16229">
        <v>16351</v>
      </c>
      <c r="C16229" s="593">
        <v>0.06</v>
      </c>
      <c r="D16229" t="s">
        <v>5114</v>
      </c>
      <c r="E16229">
        <v>0.06</v>
      </c>
      <c r="F16229">
        <v>0</v>
      </c>
      <c r="G16229">
        <v>0</v>
      </c>
      <c r="H16229">
        <v>0</v>
      </c>
      <c r="I16229">
        <v>0</v>
      </c>
    </row>
    <row r="16230" spans="1:9" x14ac:dyDescent="0.25">
      <c r="A16230" t="s">
        <v>729</v>
      </c>
      <c r="B16230">
        <v>16352</v>
      </c>
      <c r="C16230" s="593">
        <v>0.06</v>
      </c>
      <c r="D16230" t="s">
        <v>3238</v>
      </c>
      <c r="E16230">
        <v>0.06</v>
      </c>
      <c r="F16230">
        <v>0</v>
      </c>
      <c r="G16230">
        <v>0</v>
      </c>
      <c r="H16230">
        <v>0</v>
      </c>
      <c r="I16230">
        <v>0</v>
      </c>
    </row>
    <row r="16231" spans="1:9" x14ac:dyDescent="0.25">
      <c r="A16231" t="s">
        <v>729</v>
      </c>
      <c r="B16231">
        <v>16353</v>
      </c>
      <c r="C16231" s="593">
        <v>0.06</v>
      </c>
      <c r="D16231" t="s">
        <v>5149</v>
      </c>
      <c r="E16231">
        <v>0.06</v>
      </c>
      <c r="F16231">
        <v>0</v>
      </c>
      <c r="G16231">
        <v>0</v>
      </c>
      <c r="H16231">
        <v>0</v>
      </c>
      <c r="I16231">
        <v>0</v>
      </c>
    </row>
    <row r="16232" spans="1:9" x14ac:dyDescent="0.25">
      <c r="A16232" t="s">
        <v>729</v>
      </c>
      <c r="B16232">
        <v>16354</v>
      </c>
      <c r="C16232" s="593">
        <v>0.06</v>
      </c>
      <c r="D16232" t="s">
        <v>5150</v>
      </c>
      <c r="E16232">
        <v>0.06</v>
      </c>
      <c r="F16232">
        <v>0</v>
      </c>
      <c r="G16232">
        <v>0</v>
      </c>
      <c r="H16232">
        <v>0</v>
      </c>
      <c r="I16232">
        <v>0</v>
      </c>
    </row>
    <row r="16233" spans="1:9" x14ac:dyDescent="0.25">
      <c r="A16233" t="s">
        <v>729</v>
      </c>
      <c r="B16233">
        <v>16360</v>
      </c>
      <c r="C16233" s="593">
        <v>0.06</v>
      </c>
      <c r="D16233" t="s">
        <v>1514</v>
      </c>
      <c r="E16233">
        <v>0.06</v>
      </c>
      <c r="F16233">
        <v>0</v>
      </c>
      <c r="G16233">
        <v>0</v>
      </c>
      <c r="H16233">
        <v>0</v>
      </c>
      <c r="I16233">
        <v>0</v>
      </c>
    </row>
    <row r="16234" spans="1:9" x14ac:dyDescent="0.25">
      <c r="A16234" t="s">
        <v>729</v>
      </c>
      <c r="B16234">
        <v>16361</v>
      </c>
      <c r="C16234" s="593">
        <v>0.06</v>
      </c>
      <c r="D16234" t="s">
        <v>5149</v>
      </c>
      <c r="E16234">
        <v>0.06</v>
      </c>
      <c r="F16234">
        <v>0</v>
      </c>
      <c r="G16234">
        <v>0</v>
      </c>
      <c r="H16234">
        <v>0</v>
      </c>
      <c r="I16234">
        <v>0</v>
      </c>
    </row>
    <row r="16235" spans="1:9" x14ac:dyDescent="0.25">
      <c r="A16235" t="s">
        <v>729</v>
      </c>
      <c r="B16235">
        <v>16362</v>
      </c>
      <c r="C16235" s="593">
        <v>0.06</v>
      </c>
      <c r="D16235" t="s">
        <v>3207</v>
      </c>
      <c r="E16235">
        <v>0.06</v>
      </c>
      <c r="F16235">
        <v>0</v>
      </c>
      <c r="G16235">
        <v>0</v>
      </c>
      <c r="H16235">
        <v>0</v>
      </c>
      <c r="I16235">
        <v>0</v>
      </c>
    </row>
    <row r="16236" spans="1:9" x14ac:dyDescent="0.25">
      <c r="A16236" t="s">
        <v>729</v>
      </c>
      <c r="B16236">
        <v>16364</v>
      </c>
      <c r="C16236" s="593">
        <v>0.06</v>
      </c>
      <c r="D16236" t="s">
        <v>5149</v>
      </c>
      <c r="E16236">
        <v>0.06</v>
      </c>
      <c r="F16236">
        <v>0</v>
      </c>
      <c r="G16236">
        <v>0</v>
      </c>
      <c r="H16236">
        <v>0</v>
      </c>
      <c r="I16236">
        <v>0</v>
      </c>
    </row>
    <row r="16237" spans="1:9" x14ac:dyDescent="0.25">
      <c r="A16237" t="s">
        <v>729</v>
      </c>
      <c r="B16237">
        <v>16365</v>
      </c>
      <c r="C16237" s="593">
        <v>0.06</v>
      </c>
      <c r="D16237" t="s">
        <v>3238</v>
      </c>
      <c r="E16237">
        <v>0.06</v>
      </c>
      <c r="F16237">
        <v>0</v>
      </c>
      <c r="G16237">
        <v>0</v>
      </c>
      <c r="H16237">
        <v>0</v>
      </c>
      <c r="I16237">
        <v>0</v>
      </c>
    </row>
    <row r="16238" spans="1:9" x14ac:dyDescent="0.25">
      <c r="A16238" t="s">
        <v>729</v>
      </c>
      <c r="B16238">
        <v>16366</v>
      </c>
      <c r="C16238" s="593">
        <v>0.06</v>
      </c>
      <c r="D16238" t="s">
        <v>3238</v>
      </c>
      <c r="E16238">
        <v>0.06</v>
      </c>
      <c r="F16238">
        <v>0</v>
      </c>
      <c r="G16238">
        <v>0</v>
      </c>
      <c r="H16238">
        <v>0</v>
      </c>
      <c r="I16238">
        <v>0</v>
      </c>
    </row>
    <row r="16239" spans="1:9" x14ac:dyDescent="0.25">
      <c r="A16239" t="s">
        <v>729</v>
      </c>
      <c r="B16239">
        <v>16367</v>
      </c>
      <c r="C16239" s="593">
        <v>0.06</v>
      </c>
      <c r="D16239" t="s">
        <v>3238</v>
      </c>
      <c r="E16239">
        <v>0.06</v>
      </c>
      <c r="F16239">
        <v>0</v>
      </c>
      <c r="G16239">
        <v>0</v>
      </c>
      <c r="H16239">
        <v>0</v>
      </c>
      <c r="I16239">
        <v>0</v>
      </c>
    </row>
    <row r="16240" spans="1:9" x14ac:dyDescent="0.25">
      <c r="A16240" t="s">
        <v>729</v>
      </c>
      <c r="B16240">
        <v>16368</v>
      </c>
      <c r="C16240" s="593">
        <v>0.06</v>
      </c>
      <c r="D16240" t="s">
        <v>3238</v>
      </c>
      <c r="E16240">
        <v>0.06</v>
      </c>
      <c r="F16240">
        <v>0</v>
      </c>
      <c r="G16240">
        <v>0</v>
      </c>
      <c r="H16240">
        <v>0</v>
      </c>
      <c r="I16240">
        <v>0</v>
      </c>
    </row>
    <row r="16241" spans="1:9" x14ac:dyDescent="0.25">
      <c r="A16241" t="s">
        <v>729</v>
      </c>
      <c r="B16241">
        <v>16369</v>
      </c>
      <c r="C16241" s="593">
        <v>0.06</v>
      </c>
      <c r="D16241" t="s">
        <v>3238</v>
      </c>
      <c r="E16241">
        <v>0.06</v>
      </c>
      <c r="F16241">
        <v>0</v>
      </c>
      <c r="G16241">
        <v>0</v>
      </c>
      <c r="H16241">
        <v>0</v>
      </c>
      <c r="I16241">
        <v>0</v>
      </c>
    </row>
    <row r="16242" spans="1:9" x14ac:dyDescent="0.25">
      <c r="A16242" t="s">
        <v>729</v>
      </c>
      <c r="B16242">
        <v>16370</v>
      </c>
      <c r="C16242" s="593">
        <v>0.06</v>
      </c>
      <c r="D16242" t="s">
        <v>5114</v>
      </c>
      <c r="E16242">
        <v>0.06</v>
      </c>
      <c r="F16242">
        <v>0</v>
      </c>
      <c r="G16242">
        <v>0</v>
      </c>
      <c r="H16242">
        <v>0</v>
      </c>
      <c r="I16242">
        <v>0</v>
      </c>
    </row>
    <row r="16243" spans="1:9" x14ac:dyDescent="0.25">
      <c r="A16243" t="s">
        <v>729</v>
      </c>
      <c r="B16243">
        <v>16371</v>
      </c>
      <c r="C16243" s="593">
        <v>0.06</v>
      </c>
      <c r="D16243" t="s">
        <v>3238</v>
      </c>
      <c r="E16243">
        <v>0.06</v>
      </c>
      <c r="F16243">
        <v>0</v>
      </c>
      <c r="G16243">
        <v>0</v>
      </c>
      <c r="H16243">
        <v>0</v>
      </c>
      <c r="I16243">
        <v>0</v>
      </c>
    </row>
    <row r="16244" spans="1:9" x14ac:dyDescent="0.25">
      <c r="A16244" t="s">
        <v>729</v>
      </c>
      <c r="B16244">
        <v>16372</v>
      </c>
      <c r="C16244" s="593">
        <v>0.06</v>
      </c>
      <c r="D16244" t="s">
        <v>5150</v>
      </c>
      <c r="E16244">
        <v>0.06</v>
      </c>
      <c r="F16244">
        <v>0</v>
      </c>
      <c r="G16244">
        <v>0</v>
      </c>
      <c r="H16244">
        <v>0</v>
      </c>
      <c r="I16244">
        <v>0</v>
      </c>
    </row>
    <row r="16245" spans="1:9" x14ac:dyDescent="0.25">
      <c r="A16245" t="s">
        <v>729</v>
      </c>
      <c r="B16245">
        <v>16373</v>
      </c>
      <c r="C16245" s="593">
        <v>0.06</v>
      </c>
      <c r="D16245" t="s">
        <v>2849</v>
      </c>
      <c r="E16245">
        <v>0.06</v>
      </c>
      <c r="F16245">
        <v>0</v>
      </c>
      <c r="G16245">
        <v>0</v>
      </c>
      <c r="H16245">
        <v>0</v>
      </c>
      <c r="I16245">
        <v>0</v>
      </c>
    </row>
    <row r="16246" spans="1:9" x14ac:dyDescent="0.25">
      <c r="A16246" t="s">
        <v>729</v>
      </c>
      <c r="B16246">
        <v>16374</v>
      </c>
      <c r="C16246" s="593">
        <v>0.06</v>
      </c>
      <c r="D16246" t="s">
        <v>5150</v>
      </c>
      <c r="E16246">
        <v>0.06</v>
      </c>
      <c r="F16246">
        <v>0</v>
      </c>
      <c r="G16246">
        <v>0</v>
      </c>
      <c r="H16246">
        <v>0</v>
      </c>
      <c r="I16246">
        <v>0</v>
      </c>
    </row>
    <row r="16247" spans="1:9" x14ac:dyDescent="0.25">
      <c r="A16247" t="s">
        <v>729</v>
      </c>
      <c r="B16247">
        <v>16375</v>
      </c>
      <c r="C16247" s="593">
        <v>0.06</v>
      </c>
      <c r="D16247" t="s">
        <v>5149</v>
      </c>
      <c r="E16247">
        <v>0.06</v>
      </c>
      <c r="F16247">
        <v>0</v>
      </c>
      <c r="G16247">
        <v>0</v>
      </c>
      <c r="H16247">
        <v>0</v>
      </c>
      <c r="I16247">
        <v>0</v>
      </c>
    </row>
    <row r="16248" spans="1:9" x14ac:dyDescent="0.25">
      <c r="A16248" t="s">
        <v>729</v>
      </c>
      <c r="B16248">
        <v>16388</v>
      </c>
      <c r="C16248" s="593">
        <v>0.06</v>
      </c>
      <c r="D16248" t="s">
        <v>1514</v>
      </c>
      <c r="E16248">
        <v>0.06</v>
      </c>
      <c r="F16248">
        <v>0</v>
      </c>
      <c r="G16248">
        <v>0</v>
      </c>
      <c r="H16248">
        <v>0</v>
      </c>
      <c r="I16248">
        <v>0</v>
      </c>
    </row>
    <row r="16249" spans="1:9" x14ac:dyDescent="0.25">
      <c r="A16249" t="s">
        <v>729</v>
      </c>
      <c r="B16249">
        <v>16401</v>
      </c>
      <c r="C16249" s="593">
        <v>0.06</v>
      </c>
      <c r="D16249" t="s">
        <v>1514</v>
      </c>
      <c r="E16249">
        <v>0.06</v>
      </c>
      <c r="F16249">
        <v>0</v>
      </c>
      <c r="G16249">
        <v>0</v>
      </c>
      <c r="H16249">
        <v>0</v>
      </c>
      <c r="I16249">
        <v>0</v>
      </c>
    </row>
    <row r="16250" spans="1:9" x14ac:dyDescent="0.25">
      <c r="A16250" t="s">
        <v>729</v>
      </c>
      <c r="B16250">
        <v>16402</v>
      </c>
      <c r="C16250" s="593">
        <v>0.06</v>
      </c>
      <c r="D16250" t="s">
        <v>3238</v>
      </c>
      <c r="E16250">
        <v>0.06</v>
      </c>
      <c r="F16250">
        <v>0</v>
      </c>
      <c r="G16250">
        <v>0</v>
      </c>
      <c r="H16250">
        <v>0</v>
      </c>
      <c r="I16250">
        <v>0</v>
      </c>
    </row>
    <row r="16251" spans="1:9" x14ac:dyDescent="0.25">
      <c r="A16251" t="s">
        <v>729</v>
      </c>
      <c r="B16251">
        <v>16403</v>
      </c>
      <c r="C16251" s="593">
        <v>0.06</v>
      </c>
      <c r="D16251" t="s">
        <v>1514</v>
      </c>
      <c r="E16251">
        <v>0.06</v>
      </c>
      <c r="F16251">
        <v>0</v>
      </c>
      <c r="G16251">
        <v>0</v>
      </c>
      <c r="H16251">
        <v>0</v>
      </c>
      <c r="I16251">
        <v>0</v>
      </c>
    </row>
    <row r="16252" spans="1:9" x14ac:dyDescent="0.25">
      <c r="A16252" t="s">
        <v>729</v>
      </c>
      <c r="B16252">
        <v>16404</v>
      </c>
      <c r="C16252" s="593">
        <v>0.06</v>
      </c>
      <c r="D16252" t="s">
        <v>1514</v>
      </c>
      <c r="E16252">
        <v>0.06</v>
      </c>
      <c r="F16252">
        <v>0</v>
      </c>
      <c r="G16252">
        <v>0</v>
      </c>
      <c r="H16252">
        <v>0</v>
      </c>
      <c r="I16252">
        <v>0</v>
      </c>
    </row>
    <row r="16253" spans="1:9" x14ac:dyDescent="0.25">
      <c r="A16253" t="s">
        <v>729</v>
      </c>
      <c r="B16253">
        <v>16405</v>
      </c>
      <c r="C16253" s="593">
        <v>0.06</v>
      </c>
      <c r="D16253" t="s">
        <v>3238</v>
      </c>
      <c r="E16253">
        <v>0.06</v>
      </c>
      <c r="F16253">
        <v>0</v>
      </c>
      <c r="G16253">
        <v>0</v>
      </c>
      <c r="H16253">
        <v>0</v>
      </c>
      <c r="I16253">
        <v>0</v>
      </c>
    </row>
    <row r="16254" spans="1:9" x14ac:dyDescent="0.25">
      <c r="A16254" t="s">
        <v>729</v>
      </c>
      <c r="B16254">
        <v>16406</v>
      </c>
      <c r="C16254" s="593">
        <v>0.06</v>
      </c>
      <c r="D16254" t="s">
        <v>1514</v>
      </c>
      <c r="E16254">
        <v>0.06</v>
      </c>
      <c r="F16254">
        <v>0</v>
      </c>
      <c r="G16254">
        <v>0</v>
      </c>
      <c r="H16254">
        <v>0</v>
      </c>
      <c r="I16254">
        <v>0</v>
      </c>
    </row>
    <row r="16255" spans="1:9" x14ac:dyDescent="0.25">
      <c r="A16255" t="s">
        <v>729</v>
      </c>
      <c r="B16255">
        <v>16407</v>
      </c>
      <c r="C16255" s="593">
        <v>0.06</v>
      </c>
      <c r="D16255" t="s">
        <v>1514</v>
      </c>
      <c r="E16255">
        <v>0.06</v>
      </c>
      <c r="F16255">
        <v>0</v>
      </c>
      <c r="G16255">
        <v>0</v>
      </c>
      <c r="H16255">
        <v>0</v>
      </c>
      <c r="I16255">
        <v>0</v>
      </c>
    </row>
    <row r="16256" spans="1:9" x14ac:dyDescent="0.25">
      <c r="A16256" t="s">
        <v>729</v>
      </c>
      <c r="B16256">
        <v>16410</v>
      </c>
      <c r="C16256" s="593">
        <v>0.06</v>
      </c>
      <c r="D16256" t="s">
        <v>2101</v>
      </c>
      <c r="E16256">
        <v>0.06</v>
      </c>
      <c r="F16256">
        <v>0</v>
      </c>
      <c r="G16256">
        <v>0</v>
      </c>
      <c r="H16256">
        <v>0</v>
      </c>
      <c r="I16256">
        <v>0</v>
      </c>
    </row>
    <row r="16257" spans="1:9" x14ac:dyDescent="0.25">
      <c r="A16257" t="s">
        <v>729</v>
      </c>
      <c r="B16257">
        <v>16411</v>
      </c>
      <c r="C16257" s="593">
        <v>0.06</v>
      </c>
      <c r="D16257" t="s">
        <v>2101</v>
      </c>
      <c r="E16257">
        <v>0.06</v>
      </c>
      <c r="F16257">
        <v>0</v>
      </c>
      <c r="G16257">
        <v>0</v>
      </c>
      <c r="H16257">
        <v>0</v>
      </c>
      <c r="I16257">
        <v>0</v>
      </c>
    </row>
    <row r="16258" spans="1:9" x14ac:dyDescent="0.25">
      <c r="A16258" t="s">
        <v>729</v>
      </c>
      <c r="B16258">
        <v>16412</v>
      </c>
      <c r="C16258" s="593">
        <v>0.06</v>
      </c>
      <c r="D16258" t="s">
        <v>1514</v>
      </c>
      <c r="E16258">
        <v>0.06</v>
      </c>
      <c r="F16258">
        <v>0</v>
      </c>
      <c r="G16258">
        <v>0</v>
      </c>
      <c r="H16258">
        <v>0</v>
      </c>
      <c r="I16258">
        <v>0</v>
      </c>
    </row>
    <row r="16259" spans="1:9" x14ac:dyDescent="0.25">
      <c r="A16259" t="s">
        <v>729</v>
      </c>
      <c r="B16259">
        <v>16413</v>
      </c>
      <c r="C16259" s="593">
        <v>0.06</v>
      </c>
      <c r="D16259" t="s">
        <v>2101</v>
      </c>
      <c r="E16259">
        <v>0.06</v>
      </c>
      <c r="F16259">
        <v>0</v>
      </c>
      <c r="G16259">
        <v>0</v>
      </c>
      <c r="H16259">
        <v>0</v>
      </c>
      <c r="I16259">
        <v>0</v>
      </c>
    </row>
    <row r="16260" spans="1:9" x14ac:dyDescent="0.25">
      <c r="A16260" t="s">
        <v>729</v>
      </c>
      <c r="B16260">
        <v>16415</v>
      </c>
      <c r="C16260" s="593">
        <v>0.06</v>
      </c>
      <c r="D16260" t="s">
        <v>2101</v>
      </c>
      <c r="E16260">
        <v>0.06</v>
      </c>
      <c r="F16260">
        <v>0</v>
      </c>
      <c r="G16260">
        <v>0</v>
      </c>
      <c r="H16260">
        <v>0</v>
      </c>
      <c r="I16260">
        <v>0</v>
      </c>
    </row>
    <row r="16261" spans="1:9" x14ac:dyDescent="0.25">
      <c r="A16261" t="s">
        <v>729</v>
      </c>
      <c r="B16261">
        <v>16416</v>
      </c>
      <c r="C16261" s="593">
        <v>0.06</v>
      </c>
      <c r="D16261" t="s">
        <v>3238</v>
      </c>
      <c r="E16261">
        <v>0.06</v>
      </c>
      <c r="F16261">
        <v>0</v>
      </c>
      <c r="G16261">
        <v>0</v>
      </c>
      <c r="H16261">
        <v>0</v>
      </c>
      <c r="I16261">
        <v>0</v>
      </c>
    </row>
    <row r="16262" spans="1:9" x14ac:dyDescent="0.25">
      <c r="A16262" t="s">
        <v>729</v>
      </c>
      <c r="B16262">
        <v>16417</v>
      </c>
      <c r="C16262" s="593">
        <v>0.06</v>
      </c>
      <c r="D16262" t="s">
        <v>2101</v>
      </c>
      <c r="E16262">
        <v>0.06</v>
      </c>
      <c r="F16262">
        <v>0</v>
      </c>
      <c r="G16262">
        <v>0</v>
      </c>
      <c r="H16262">
        <v>0</v>
      </c>
      <c r="I16262">
        <v>0</v>
      </c>
    </row>
    <row r="16263" spans="1:9" x14ac:dyDescent="0.25">
      <c r="A16263" t="s">
        <v>729</v>
      </c>
      <c r="B16263">
        <v>16420</v>
      </c>
      <c r="C16263" s="593">
        <v>0.06</v>
      </c>
      <c r="D16263" t="s">
        <v>1514</v>
      </c>
      <c r="E16263">
        <v>0.06</v>
      </c>
      <c r="F16263">
        <v>0</v>
      </c>
      <c r="G16263">
        <v>0</v>
      </c>
      <c r="H16263">
        <v>0</v>
      </c>
      <c r="I16263">
        <v>0</v>
      </c>
    </row>
    <row r="16264" spans="1:9" x14ac:dyDescent="0.25">
      <c r="A16264" t="s">
        <v>729</v>
      </c>
      <c r="B16264">
        <v>16421</v>
      </c>
      <c r="C16264" s="593">
        <v>0.06</v>
      </c>
      <c r="D16264" t="s">
        <v>2101</v>
      </c>
      <c r="E16264">
        <v>0.06</v>
      </c>
      <c r="F16264">
        <v>0</v>
      </c>
      <c r="G16264">
        <v>0</v>
      </c>
      <c r="H16264">
        <v>0</v>
      </c>
      <c r="I16264">
        <v>0</v>
      </c>
    </row>
    <row r="16265" spans="1:9" x14ac:dyDescent="0.25">
      <c r="A16265" t="s">
        <v>729</v>
      </c>
      <c r="B16265">
        <v>16422</v>
      </c>
      <c r="C16265" s="593">
        <v>0.06</v>
      </c>
      <c r="D16265" t="s">
        <v>1514</v>
      </c>
      <c r="E16265">
        <v>0.06</v>
      </c>
      <c r="F16265">
        <v>0</v>
      </c>
      <c r="G16265">
        <v>0</v>
      </c>
      <c r="H16265">
        <v>0</v>
      </c>
      <c r="I16265">
        <v>0</v>
      </c>
    </row>
    <row r="16266" spans="1:9" x14ac:dyDescent="0.25">
      <c r="A16266" t="s">
        <v>729</v>
      </c>
      <c r="B16266">
        <v>16423</v>
      </c>
      <c r="C16266" s="593">
        <v>0.06</v>
      </c>
      <c r="D16266" t="s">
        <v>2101</v>
      </c>
      <c r="E16266">
        <v>0.06</v>
      </c>
      <c r="F16266">
        <v>0</v>
      </c>
      <c r="G16266">
        <v>0</v>
      </c>
      <c r="H16266">
        <v>0</v>
      </c>
      <c r="I16266">
        <v>0</v>
      </c>
    </row>
    <row r="16267" spans="1:9" x14ac:dyDescent="0.25">
      <c r="A16267" t="s">
        <v>729</v>
      </c>
      <c r="B16267">
        <v>16424</v>
      </c>
      <c r="C16267" s="593">
        <v>0.06</v>
      </c>
      <c r="D16267" t="s">
        <v>1514</v>
      </c>
      <c r="E16267">
        <v>0.06</v>
      </c>
      <c r="F16267">
        <v>0</v>
      </c>
      <c r="G16267">
        <v>0</v>
      </c>
      <c r="H16267">
        <v>0</v>
      </c>
      <c r="I16267">
        <v>0</v>
      </c>
    </row>
    <row r="16268" spans="1:9" x14ac:dyDescent="0.25">
      <c r="A16268" t="s">
        <v>729</v>
      </c>
      <c r="B16268">
        <v>16426</v>
      </c>
      <c r="C16268" s="593">
        <v>0.06</v>
      </c>
      <c r="D16268" t="s">
        <v>2101</v>
      </c>
      <c r="E16268">
        <v>0.06</v>
      </c>
      <c r="F16268">
        <v>0</v>
      </c>
      <c r="G16268">
        <v>0</v>
      </c>
      <c r="H16268">
        <v>0</v>
      </c>
      <c r="I16268">
        <v>0</v>
      </c>
    </row>
    <row r="16269" spans="1:9" x14ac:dyDescent="0.25">
      <c r="A16269" t="s">
        <v>729</v>
      </c>
      <c r="B16269">
        <v>16427</v>
      </c>
      <c r="C16269" s="593">
        <v>0.06</v>
      </c>
      <c r="D16269" t="s">
        <v>2101</v>
      </c>
      <c r="E16269">
        <v>0.06</v>
      </c>
      <c r="F16269">
        <v>0</v>
      </c>
      <c r="G16269">
        <v>0</v>
      </c>
      <c r="H16269">
        <v>0</v>
      </c>
      <c r="I16269">
        <v>0</v>
      </c>
    </row>
    <row r="16270" spans="1:9" x14ac:dyDescent="0.25">
      <c r="A16270" t="s">
        <v>729</v>
      </c>
      <c r="B16270">
        <v>16428</v>
      </c>
      <c r="C16270" s="593">
        <v>0.06</v>
      </c>
      <c r="D16270" t="s">
        <v>2101</v>
      </c>
      <c r="E16270">
        <v>0.06</v>
      </c>
      <c r="F16270">
        <v>0</v>
      </c>
      <c r="G16270">
        <v>0</v>
      </c>
      <c r="H16270">
        <v>0</v>
      </c>
      <c r="I16270">
        <v>0</v>
      </c>
    </row>
    <row r="16271" spans="1:9" x14ac:dyDescent="0.25">
      <c r="A16271" t="s">
        <v>729</v>
      </c>
      <c r="B16271">
        <v>16430</v>
      </c>
      <c r="C16271" s="593">
        <v>0.06</v>
      </c>
      <c r="D16271" t="s">
        <v>2101</v>
      </c>
      <c r="E16271">
        <v>0.06</v>
      </c>
      <c r="F16271">
        <v>0</v>
      </c>
      <c r="G16271">
        <v>0</v>
      </c>
      <c r="H16271">
        <v>0</v>
      </c>
      <c r="I16271">
        <v>0</v>
      </c>
    </row>
    <row r="16272" spans="1:9" x14ac:dyDescent="0.25">
      <c r="A16272" t="s">
        <v>729</v>
      </c>
      <c r="B16272">
        <v>16432</v>
      </c>
      <c r="C16272" s="593">
        <v>0.06</v>
      </c>
      <c r="D16272" t="s">
        <v>1514</v>
      </c>
      <c r="E16272">
        <v>0.06</v>
      </c>
      <c r="F16272">
        <v>0</v>
      </c>
      <c r="G16272">
        <v>0</v>
      </c>
      <c r="H16272">
        <v>0</v>
      </c>
      <c r="I16272">
        <v>0</v>
      </c>
    </row>
    <row r="16273" spans="1:9" x14ac:dyDescent="0.25">
      <c r="A16273" t="s">
        <v>729</v>
      </c>
      <c r="B16273">
        <v>16433</v>
      </c>
      <c r="C16273" s="593">
        <v>0.06</v>
      </c>
      <c r="D16273" t="s">
        <v>1514</v>
      </c>
      <c r="E16273">
        <v>0.06</v>
      </c>
      <c r="F16273">
        <v>0</v>
      </c>
      <c r="G16273">
        <v>0</v>
      </c>
      <c r="H16273">
        <v>0</v>
      </c>
      <c r="I16273">
        <v>0</v>
      </c>
    </row>
    <row r="16274" spans="1:9" x14ac:dyDescent="0.25">
      <c r="A16274" t="s">
        <v>729</v>
      </c>
      <c r="B16274">
        <v>16434</v>
      </c>
      <c r="C16274" s="593">
        <v>0.06</v>
      </c>
      <c r="D16274" t="s">
        <v>1514</v>
      </c>
      <c r="E16274">
        <v>0.06</v>
      </c>
      <c r="F16274">
        <v>0</v>
      </c>
      <c r="G16274">
        <v>0</v>
      </c>
      <c r="H16274">
        <v>0</v>
      </c>
      <c r="I16274">
        <v>0</v>
      </c>
    </row>
    <row r="16275" spans="1:9" x14ac:dyDescent="0.25">
      <c r="A16275" t="s">
        <v>729</v>
      </c>
      <c r="B16275">
        <v>16435</v>
      </c>
      <c r="C16275" s="593">
        <v>0.06</v>
      </c>
      <c r="D16275" t="s">
        <v>1514</v>
      </c>
      <c r="E16275">
        <v>0.06</v>
      </c>
      <c r="F16275">
        <v>0</v>
      </c>
      <c r="G16275">
        <v>0</v>
      </c>
      <c r="H16275">
        <v>0</v>
      </c>
      <c r="I16275">
        <v>0</v>
      </c>
    </row>
    <row r="16276" spans="1:9" x14ac:dyDescent="0.25">
      <c r="A16276" t="s">
        <v>729</v>
      </c>
      <c r="B16276">
        <v>16436</v>
      </c>
      <c r="C16276" s="593">
        <v>0.06</v>
      </c>
      <c r="D16276" t="s">
        <v>3238</v>
      </c>
      <c r="E16276">
        <v>0.06</v>
      </c>
      <c r="F16276">
        <v>0</v>
      </c>
      <c r="G16276">
        <v>0</v>
      </c>
      <c r="H16276">
        <v>0</v>
      </c>
      <c r="I16276">
        <v>0</v>
      </c>
    </row>
    <row r="16277" spans="1:9" x14ac:dyDescent="0.25">
      <c r="A16277" t="s">
        <v>729</v>
      </c>
      <c r="B16277">
        <v>16438</v>
      </c>
      <c r="C16277" s="593">
        <v>0.06</v>
      </c>
      <c r="D16277" t="s">
        <v>2101</v>
      </c>
      <c r="E16277">
        <v>0.06</v>
      </c>
      <c r="F16277">
        <v>0</v>
      </c>
      <c r="G16277">
        <v>0</v>
      </c>
      <c r="H16277">
        <v>0</v>
      </c>
      <c r="I16277">
        <v>0</v>
      </c>
    </row>
    <row r="16278" spans="1:9" x14ac:dyDescent="0.25">
      <c r="A16278" t="s">
        <v>729</v>
      </c>
      <c r="B16278">
        <v>16440</v>
      </c>
      <c r="C16278" s="593">
        <v>0.06</v>
      </c>
      <c r="D16278" t="s">
        <v>1514</v>
      </c>
      <c r="E16278">
        <v>0.06</v>
      </c>
      <c r="F16278">
        <v>0</v>
      </c>
      <c r="G16278">
        <v>0</v>
      </c>
      <c r="H16278">
        <v>0</v>
      </c>
      <c r="I16278">
        <v>0</v>
      </c>
    </row>
    <row r="16279" spans="1:9" x14ac:dyDescent="0.25">
      <c r="A16279" t="s">
        <v>729</v>
      </c>
      <c r="B16279">
        <v>16441</v>
      </c>
      <c r="C16279" s="593">
        <v>0.06</v>
      </c>
      <c r="D16279" t="s">
        <v>2101</v>
      </c>
      <c r="E16279">
        <v>0.06</v>
      </c>
      <c r="F16279">
        <v>0</v>
      </c>
      <c r="G16279">
        <v>0</v>
      </c>
      <c r="H16279">
        <v>0</v>
      </c>
      <c r="I16279">
        <v>0</v>
      </c>
    </row>
    <row r="16280" spans="1:9" x14ac:dyDescent="0.25">
      <c r="A16280" t="s">
        <v>729</v>
      </c>
      <c r="B16280">
        <v>16442</v>
      </c>
      <c r="C16280" s="593">
        <v>0.06</v>
      </c>
      <c r="D16280" t="s">
        <v>2101</v>
      </c>
      <c r="E16280">
        <v>0.06</v>
      </c>
      <c r="F16280">
        <v>0</v>
      </c>
      <c r="G16280">
        <v>0</v>
      </c>
      <c r="H16280">
        <v>0</v>
      </c>
      <c r="I16280">
        <v>0</v>
      </c>
    </row>
    <row r="16281" spans="1:9" x14ac:dyDescent="0.25">
      <c r="A16281" t="s">
        <v>729</v>
      </c>
      <c r="B16281">
        <v>16443</v>
      </c>
      <c r="C16281" s="593">
        <v>0.06</v>
      </c>
      <c r="D16281" t="s">
        <v>2101</v>
      </c>
      <c r="E16281">
        <v>0.06</v>
      </c>
      <c r="F16281">
        <v>0</v>
      </c>
      <c r="G16281">
        <v>0</v>
      </c>
      <c r="H16281">
        <v>0</v>
      </c>
      <c r="I16281">
        <v>0</v>
      </c>
    </row>
    <row r="16282" spans="1:9" x14ac:dyDescent="0.25">
      <c r="A16282" t="s">
        <v>729</v>
      </c>
      <c r="B16282">
        <v>16444</v>
      </c>
      <c r="C16282" s="593">
        <v>0.06</v>
      </c>
      <c r="D16282" t="s">
        <v>2101</v>
      </c>
      <c r="E16282">
        <v>0.06</v>
      </c>
      <c r="F16282">
        <v>0</v>
      </c>
      <c r="G16282">
        <v>0</v>
      </c>
      <c r="H16282">
        <v>0</v>
      </c>
      <c r="I16282">
        <v>0</v>
      </c>
    </row>
    <row r="16283" spans="1:9" x14ac:dyDescent="0.25">
      <c r="A16283" t="s">
        <v>729</v>
      </c>
      <c r="B16283">
        <v>16475</v>
      </c>
      <c r="C16283" s="593">
        <v>0.06</v>
      </c>
      <c r="D16283" t="s">
        <v>2101</v>
      </c>
      <c r="E16283">
        <v>0.06</v>
      </c>
      <c r="F16283">
        <v>0</v>
      </c>
      <c r="G16283">
        <v>0</v>
      </c>
      <c r="H16283">
        <v>0</v>
      </c>
      <c r="I16283">
        <v>0</v>
      </c>
    </row>
    <row r="16284" spans="1:9" x14ac:dyDescent="0.25">
      <c r="A16284" t="s">
        <v>729</v>
      </c>
      <c r="B16284">
        <v>16501</v>
      </c>
      <c r="C16284" s="593">
        <v>0.06</v>
      </c>
      <c r="D16284" t="s">
        <v>2101</v>
      </c>
      <c r="E16284">
        <v>0.06</v>
      </c>
      <c r="F16284">
        <v>0</v>
      </c>
      <c r="G16284">
        <v>0</v>
      </c>
      <c r="H16284">
        <v>0</v>
      </c>
      <c r="I16284">
        <v>0</v>
      </c>
    </row>
    <row r="16285" spans="1:9" x14ac:dyDescent="0.25">
      <c r="A16285" t="s">
        <v>729</v>
      </c>
      <c r="B16285">
        <v>16502</v>
      </c>
      <c r="C16285" s="593">
        <v>0.06</v>
      </c>
      <c r="D16285" t="s">
        <v>2101</v>
      </c>
      <c r="E16285">
        <v>0.06</v>
      </c>
      <c r="F16285">
        <v>0</v>
      </c>
      <c r="G16285">
        <v>0</v>
      </c>
      <c r="H16285">
        <v>0</v>
      </c>
      <c r="I16285">
        <v>0</v>
      </c>
    </row>
    <row r="16286" spans="1:9" x14ac:dyDescent="0.25">
      <c r="A16286" t="s">
        <v>729</v>
      </c>
      <c r="B16286">
        <v>16503</v>
      </c>
      <c r="C16286" s="593">
        <v>0.06</v>
      </c>
      <c r="D16286" t="s">
        <v>2101</v>
      </c>
      <c r="E16286">
        <v>0.06</v>
      </c>
      <c r="F16286">
        <v>0</v>
      </c>
      <c r="G16286">
        <v>0</v>
      </c>
      <c r="H16286">
        <v>0</v>
      </c>
      <c r="I16286">
        <v>0</v>
      </c>
    </row>
    <row r="16287" spans="1:9" x14ac:dyDescent="0.25">
      <c r="A16287" t="s">
        <v>729</v>
      </c>
      <c r="B16287">
        <v>16504</v>
      </c>
      <c r="C16287" s="593">
        <v>0.06</v>
      </c>
      <c r="D16287" t="s">
        <v>2101</v>
      </c>
      <c r="E16287">
        <v>0.06</v>
      </c>
      <c r="F16287">
        <v>0</v>
      </c>
      <c r="G16287">
        <v>0</v>
      </c>
      <c r="H16287">
        <v>0</v>
      </c>
      <c r="I16287">
        <v>0</v>
      </c>
    </row>
    <row r="16288" spans="1:9" x14ac:dyDescent="0.25">
      <c r="A16288" t="s">
        <v>729</v>
      </c>
      <c r="B16288">
        <v>16505</v>
      </c>
      <c r="C16288" s="593">
        <v>0.06</v>
      </c>
      <c r="D16288" t="s">
        <v>2101</v>
      </c>
      <c r="E16288">
        <v>0.06</v>
      </c>
      <c r="F16288">
        <v>0</v>
      </c>
      <c r="G16288">
        <v>0</v>
      </c>
      <c r="H16288">
        <v>0</v>
      </c>
      <c r="I16288">
        <v>0</v>
      </c>
    </row>
    <row r="16289" spans="1:9" x14ac:dyDescent="0.25">
      <c r="A16289" t="s">
        <v>729</v>
      </c>
      <c r="B16289">
        <v>16506</v>
      </c>
      <c r="C16289" s="593">
        <v>0.06</v>
      </c>
      <c r="D16289" t="s">
        <v>2101</v>
      </c>
      <c r="E16289">
        <v>0.06</v>
      </c>
      <c r="F16289">
        <v>0</v>
      </c>
      <c r="G16289">
        <v>0</v>
      </c>
      <c r="H16289">
        <v>0</v>
      </c>
      <c r="I16289">
        <v>0</v>
      </c>
    </row>
    <row r="16290" spans="1:9" x14ac:dyDescent="0.25">
      <c r="A16290" t="s">
        <v>729</v>
      </c>
      <c r="B16290">
        <v>16507</v>
      </c>
      <c r="C16290" s="593">
        <v>0.06</v>
      </c>
      <c r="D16290" t="s">
        <v>2101</v>
      </c>
      <c r="E16290">
        <v>0.06</v>
      </c>
      <c r="F16290">
        <v>0</v>
      </c>
      <c r="G16290">
        <v>0</v>
      </c>
      <c r="H16290">
        <v>0</v>
      </c>
      <c r="I16290">
        <v>0</v>
      </c>
    </row>
    <row r="16291" spans="1:9" x14ac:dyDescent="0.25">
      <c r="A16291" t="s">
        <v>729</v>
      </c>
      <c r="B16291">
        <v>16508</v>
      </c>
      <c r="C16291" s="593">
        <v>0.06</v>
      </c>
      <c r="D16291" t="s">
        <v>2101</v>
      </c>
      <c r="E16291">
        <v>0.06</v>
      </c>
      <c r="F16291">
        <v>0</v>
      </c>
      <c r="G16291">
        <v>0</v>
      </c>
      <c r="H16291">
        <v>0</v>
      </c>
      <c r="I16291">
        <v>0</v>
      </c>
    </row>
    <row r="16292" spans="1:9" x14ac:dyDescent="0.25">
      <c r="A16292" t="s">
        <v>729</v>
      </c>
      <c r="B16292">
        <v>16509</v>
      </c>
      <c r="C16292" s="593">
        <v>0.06</v>
      </c>
      <c r="D16292" t="s">
        <v>2101</v>
      </c>
      <c r="E16292">
        <v>0.06</v>
      </c>
      <c r="F16292">
        <v>0</v>
      </c>
      <c r="G16292">
        <v>0</v>
      </c>
      <c r="H16292">
        <v>0</v>
      </c>
      <c r="I16292">
        <v>0</v>
      </c>
    </row>
    <row r="16293" spans="1:9" x14ac:dyDescent="0.25">
      <c r="A16293" t="s">
        <v>729</v>
      </c>
      <c r="B16293">
        <v>16510</v>
      </c>
      <c r="C16293" s="593">
        <v>0.06</v>
      </c>
      <c r="D16293" t="s">
        <v>2101</v>
      </c>
      <c r="E16293">
        <v>0.06</v>
      </c>
      <c r="F16293">
        <v>0</v>
      </c>
      <c r="G16293">
        <v>0</v>
      </c>
      <c r="H16293">
        <v>0</v>
      </c>
      <c r="I16293">
        <v>0</v>
      </c>
    </row>
    <row r="16294" spans="1:9" x14ac:dyDescent="0.25">
      <c r="A16294" t="s">
        <v>729</v>
      </c>
      <c r="B16294">
        <v>16511</v>
      </c>
      <c r="C16294" s="593">
        <v>0.06</v>
      </c>
      <c r="D16294" t="s">
        <v>2101</v>
      </c>
      <c r="E16294">
        <v>0.06</v>
      </c>
      <c r="F16294">
        <v>0</v>
      </c>
      <c r="G16294">
        <v>0</v>
      </c>
      <c r="H16294">
        <v>0</v>
      </c>
      <c r="I16294">
        <v>0</v>
      </c>
    </row>
    <row r="16295" spans="1:9" x14ac:dyDescent="0.25">
      <c r="A16295" t="s">
        <v>729</v>
      </c>
      <c r="B16295">
        <v>16512</v>
      </c>
      <c r="C16295" s="593">
        <v>0.06</v>
      </c>
      <c r="D16295" t="s">
        <v>2101</v>
      </c>
      <c r="E16295">
        <v>0.06</v>
      </c>
      <c r="F16295">
        <v>0</v>
      </c>
      <c r="G16295">
        <v>0</v>
      </c>
      <c r="H16295">
        <v>0</v>
      </c>
      <c r="I16295">
        <v>0</v>
      </c>
    </row>
    <row r="16296" spans="1:9" x14ac:dyDescent="0.25">
      <c r="A16296" t="s">
        <v>729</v>
      </c>
      <c r="B16296">
        <v>16514</v>
      </c>
      <c r="C16296" s="593">
        <v>0.06</v>
      </c>
      <c r="D16296" t="s">
        <v>2101</v>
      </c>
      <c r="E16296">
        <v>0.06</v>
      </c>
      <c r="F16296">
        <v>0</v>
      </c>
      <c r="G16296">
        <v>0</v>
      </c>
      <c r="H16296">
        <v>0</v>
      </c>
      <c r="I16296">
        <v>0</v>
      </c>
    </row>
    <row r="16297" spans="1:9" x14ac:dyDescent="0.25">
      <c r="A16297" t="s">
        <v>729</v>
      </c>
      <c r="B16297">
        <v>16515</v>
      </c>
      <c r="C16297" s="593">
        <v>0.06</v>
      </c>
      <c r="D16297" t="s">
        <v>2101</v>
      </c>
      <c r="E16297">
        <v>0.06</v>
      </c>
      <c r="F16297">
        <v>0</v>
      </c>
      <c r="G16297">
        <v>0</v>
      </c>
      <c r="H16297">
        <v>0</v>
      </c>
      <c r="I16297">
        <v>0</v>
      </c>
    </row>
    <row r="16298" spans="1:9" x14ac:dyDescent="0.25">
      <c r="A16298" t="s">
        <v>729</v>
      </c>
      <c r="B16298">
        <v>16522</v>
      </c>
      <c r="C16298" s="593">
        <v>0.06</v>
      </c>
      <c r="D16298" t="s">
        <v>2101</v>
      </c>
      <c r="E16298">
        <v>0.06</v>
      </c>
      <c r="F16298">
        <v>0</v>
      </c>
      <c r="G16298">
        <v>0</v>
      </c>
      <c r="H16298">
        <v>0</v>
      </c>
      <c r="I16298">
        <v>0</v>
      </c>
    </row>
    <row r="16299" spans="1:9" x14ac:dyDescent="0.25">
      <c r="A16299" t="s">
        <v>729</v>
      </c>
      <c r="B16299">
        <v>16530</v>
      </c>
      <c r="C16299" s="593">
        <v>0.06</v>
      </c>
      <c r="D16299" t="s">
        <v>2101</v>
      </c>
      <c r="E16299">
        <v>0.06</v>
      </c>
      <c r="F16299">
        <v>0</v>
      </c>
      <c r="G16299">
        <v>0</v>
      </c>
      <c r="H16299">
        <v>0</v>
      </c>
      <c r="I16299">
        <v>0</v>
      </c>
    </row>
    <row r="16300" spans="1:9" x14ac:dyDescent="0.25">
      <c r="A16300" t="s">
        <v>729</v>
      </c>
      <c r="B16300">
        <v>16531</v>
      </c>
      <c r="C16300" s="593">
        <v>0.06</v>
      </c>
      <c r="D16300" t="s">
        <v>2101</v>
      </c>
      <c r="E16300">
        <v>0.06</v>
      </c>
      <c r="F16300">
        <v>0</v>
      </c>
      <c r="G16300">
        <v>0</v>
      </c>
      <c r="H16300">
        <v>0</v>
      </c>
      <c r="I16300">
        <v>0</v>
      </c>
    </row>
    <row r="16301" spans="1:9" x14ac:dyDescent="0.25">
      <c r="A16301" t="s">
        <v>729</v>
      </c>
      <c r="B16301">
        <v>16534</v>
      </c>
      <c r="C16301" s="593">
        <v>0.06</v>
      </c>
      <c r="D16301" t="s">
        <v>2101</v>
      </c>
      <c r="E16301">
        <v>0.06</v>
      </c>
      <c r="F16301">
        <v>0</v>
      </c>
      <c r="G16301">
        <v>0</v>
      </c>
      <c r="H16301">
        <v>0</v>
      </c>
      <c r="I16301">
        <v>0</v>
      </c>
    </row>
    <row r="16302" spans="1:9" x14ac:dyDescent="0.25">
      <c r="A16302" t="s">
        <v>729</v>
      </c>
      <c r="B16302">
        <v>16538</v>
      </c>
      <c r="C16302" s="593">
        <v>0.06</v>
      </c>
      <c r="D16302" t="s">
        <v>2101</v>
      </c>
      <c r="E16302">
        <v>0.06</v>
      </c>
      <c r="F16302">
        <v>0</v>
      </c>
      <c r="G16302">
        <v>0</v>
      </c>
      <c r="H16302">
        <v>0</v>
      </c>
      <c r="I16302">
        <v>0</v>
      </c>
    </row>
    <row r="16303" spans="1:9" x14ac:dyDescent="0.25">
      <c r="A16303" t="s">
        <v>729</v>
      </c>
      <c r="B16303">
        <v>16541</v>
      </c>
      <c r="C16303" s="593">
        <v>0.06</v>
      </c>
      <c r="D16303" t="s">
        <v>2101</v>
      </c>
      <c r="E16303">
        <v>0.06</v>
      </c>
      <c r="F16303">
        <v>0</v>
      </c>
      <c r="G16303">
        <v>0</v>
      </c>
      <c r="H16303">
        <v>0</v>
      </c>
      <c r="I16303">
        <v>0</v>
      </c>
    </row>
    <row r="16304" spans="1:9" x14ac:dyDescent="0.25">
      <c r="A16304" t="s">
        <v>729</v>
      </c>
      <c r="B16304">
        <v>16544</v>
      </c>
      <c r="C16304" s="593">
        <v>0.06</v>
      </c>
      <c r="D16304" t="s">
        <v>2101</v>
      </c>
      <c r="E16304">
        <v>0.06</v>
      </c>
      <c r="F16304">
        <v>0</v>
      </c>
      <c r="G16304">
        <v>0</v>
      </c>
      <c r="H16304">
        <v>0</v>
      </c>
      <c r="I16304">
        <v>0</v>
      </c>
    </row>
    <row r="16305" spans="1:9" x14ac:dyDescent="0.25">
      <c r="A16305" t="s">
        <v>729</v>
      </c>
      <c r="B16305">
        <v>16546</v>
      </c>
      <c r="C16305" s="593">
        <v>0.06</v>
      </c>
      <c r="D16305" t="s">
        <v>2101</v>
      </c>
      <c r="E16305">
        <v>0.06</v>
      </c>
      <c r="F16305">
        <v>0</v>
      </c>
      <c r="G16305">
        <v>0</v>
      </c>
      <c r="H16305">
        <v>0</v>
      </c>
      <c r="I16305">
        <v>0</v>
      </c>
    </row>
    <row r="16306" spans="1:9" x14ac:dyDescent="0.25">
      <c r="A16306" t="s">
        <v>729</v>
      </c>
      <c r="B16306">
        <v>16550</v>
      </c>
      <c r="C16306" s="593">
        <v>0.06</v>
      </c>
      <c r="D16306" t="s">
        <v>2101</v>
      </c>
      <c r="E16306">
        <v>0.06</v>
      </c>
      <c r="F16306">
        <v>0</v>
      </c>
      <c r="G16306">
        <v>0</v>
      </c>
      <c r="H16306">
        <v>0</v>
      </c>
      <c r="I16306">
        <v>0</v>
      </c>
    </row>
    <row r="16307" spans="1:9" x14ac:dyDescent="0.25">
      <c r="A16307" t="s">
        <v>729</v>
      </c>
      <c r="B16307">
        <v>16553</v>
      </c>
      <c r="C16307" s="593">
        <v>0.06</v>
      </c>
      <c r="D16307" t="s">
        <v>2101</v>
      </c>
      <c r="E16307">
        <v>0.06</v>
      </c>
      <c r="F16307">
        <v>0</v>
      </c>
      <c r="G16307">
        <v>0</v>
      </c>
      <c r="H16307">
        <v>0</v>
      </c>
      <c r="I16307">
        <v>0</v>
      </c>
    </row>
    <row r="16308" spans="1:9" x14ac:dyDescent="0.25">
      <c r="A16308" t="s">
        <v>729</v>
      </c>
      <c r="B16308">
        <v>16563</v>
      </c>
      <c r="C16308" s="593">
        <v>0.06</v>
      </c>
      <c r="D16308" t="s">
        <v>2101</v>
      </c>
      <c r="E16308">
        <v>0.06</v>
      </c>
      <c r="F16308">
        <v>0</v>
      </c>
      <c r="G16308">
        <v>0</v>
      </c>
      <c r="H16308">
        <v>0</v>
      </c>
      <c r="I16308">
        <v>0</v>
      </c>
    </row>
    <row r="16309" spans="1:9" x14ac:dyDescent="0.25">
      <c r="A16309" t="s">
        <v>729</v>
      </c>
      <c r="B16309">
        <v>16565</v>
      </c>
      <c r="C16309" s="593">
        <v>0.06</v>
      </c>
      <c r="D16309" t="s">
        <v>2101</v>
      </c>
      <c r="E16309">
        <v>0.06</v>
      </c>
      <c r="F16309">
        <v>0</v>
      </c>
      <c r="G16309">
        <v>0</v>
      </c>
      <c r="H16309">
        <v>0</v>
      </c>
      <c r="I16309">
        <v>0</v>
      </c>
    </row>
    <row r="16310" spans="1:9" x14ac:dyDescent="0.25">
      <c r="A16310" t="s">
        <v>729</v>
      </c>
      <c r="B16310">
        <v>16601</v>
      </c>
      <c r="C16310" s="593">
        <v>0.06</v>
      </c>
      <c r="D16310" t="s">
        <v>5152</v>
      </c>
      <c r="E16310">
        <v>0.06</v>
      </c>
      <c r="F16310">
        <v>0</v>
      </c>
      <c r="G16310">
        <v>0</v>
      </c>
      <c r="H16310">
        <v>0</v>
      </c>
      <c r="I16310">
        <v>0</v>
      </c>
    </row>
    <row r="16311" spans="1:9" x14ac:dyDescent="0.25">
      <c r="A16311" t="s">
        <v>729</v>
      </c>
      <c r="B16311">
        <v>16602</v>
      </c>
      <c r="C16311" s="593">
        <v>0.06</v>
      </c>
      <c r="D16311" t="s">
        <v>5152</v>
      </c>
      <c r="E16311">
        <v>0.06</v>
      </c>
      <c r="F16311">
        <v>0</v>
      </c>
      <c r="G16311">
        <v>0</v>
      </c>
      <c r="H16311">
        <v>0</v>
      </c>
      <c r="I16311">
        <v>0</v>
      </c>
    </row>
    <row r="16312" spans="1:9" x14ac:dyDescent="0.25">
      <c r="A16312" t="s">
        <v>729</v>
      </c>
      <c r="B16312">
        <v>16603</v>
      </c>
      <c r="C16312" s="593">
        <v>0.06</v>
      </c>
      <c r="D16312" t="s">
        <v>5152</v>
      </c>
      <c r="E16312">
        <v>0.06</v>
      </c>
      <c r="F16312">
        <v>0</v>
      </c>
      <c r="G16312">
        <v>0</v>
      </c>
      <c r="H16312">
        <v>0</v>
      </c>
      <c r="I16312">
        <v>0</v>
      </c>
    </row>
    <row r="16313" spans="1:9" x14ac:dyDescent="0.25">
      <c r="A16313" t="s">
        <v>729</v>
      </c>
      <c r="B16313">
        <v>16611</v>
      </c>
      <c r="C16313" s="593">
        <v>0.06</v>
      </c>
      <c r="D16313" t="s">
        <v>5142</v>
      </c>
      <c r="E16313">
        <v>0.06</v>
      </c>
      <c r="F16313">
        <v>0</v>
      </c>
      <c r="G16313">
        <v>0</v>
      </c>
      <c r="H16313">
        <v>0</v>
      </c>
      <c r="I16313">
        <v>0</v>
      </c>
    </row>
    <row r="16314" spans="1:9" x14ac:dyDescent="0.25">
      <c r="A16314" t="s">
        <v>729</v>
      </c>
      <c r="B16314">
        <v>16613</v>
      </c>
      <c r="C16314" s="593">
        <v>0.06</v>
      </c>
      <c r="D16314" t="s">
        <v>5152</v>
      </c>
      <c r="E16314">
        <v>0.06</v>
      </c>
      <c r="F16314">
        <v>0</v>
      </c>
      <c r="G16314">
        <v>0</v>
      </c>
      <c r="H16314">
        <v>0</v>
      </c>
      <c r="I16314">
        <v>0</v>
      </c>
    </row>
    <row r="16315" spans="1:9" x14ac:dyDescent="0.25">
      <c r="A16315" t="s">
        <v>729</v>
      </c>
      <c r="B16315">
        <v>16616</v>
      </c>
      <c r="C16315" s="593">
        <v>0.06</v>
      </c>
      <c r="D16315" t="s">
        <v>5146</v>
      </c>
      <c r="E16315">
        <v>0.06</v>
      </c>
      <c r="F16315">
        <v>0</v>
      </c>
      <c r="G16315">
        <v>0</v>
      </c>
      <c r="H16315">
        <v>0</v>
      </c>
      <c r="I16315">
        <v>0</v>
      </c>
    </row>
    <row r="16316" spans="1:9" x14ac:dyDescent="0.25">
      <c r="A16316" t="s">
        <v>729</v>
      </c>
      <c r="B16316">
        <v>16617</v>
      </c>
      <c r="C16316" s="593">
        <v>0.06</v>
      </c>
      <c r="D16316" t="s">
        <v>5152</v>
      </c>
      <c r="E16316">
        <v>0.06</v>
      </c>
      <c r="F16316">
        <v>0</v>
      </c>
      <c r="G16316">
        <v>0</v>
      </c>
      <c r="H16316">
        <v>0</v>
      </c>
      <c r="I16316">
        <v>0</v>
      </c>
    </row>
    <row r="16317" spans="1:9" x14ac:dyDescent="0.25">
      <c r="A16317" t="s">
        <v>729</v>
      </c>
      <c r="B16317">
        <v>16619</v>
      </c>
      <c r="C16317" s="593">
        <v>0.06</v>
      </c>
      <c r="D16317" t="s">
        <v>3415</v>
      </c>
      <c r="E16317">
        <v>0.06</v>
      </c>
      <c r="F16317">
        <v>0</v>
      </c>
      <c r="G16317">
        <v>0</v>
      </c>
      <c r="H16317">
        <v>0</v>
      </c>
      <c r="I16317">
        <v>0</v>
      </c>
    </row>
    <row r="16318" spans="1:9" x14ac:dyDescent="0.25">
      <c r="A16318" t="s">
        <v>729</v>
      </c>
      <c r="B16318">
        <v>16620</v>
      </c>
      <c r="C16318" s="593">
        <v>0.06</v>
      </c>
      <c r="D16318" t="s">
        <v>5146</v>
      </c>
      <c r="E16318">
        <v>0.06</v>
      </c>
      <c r="F16318">
        <v>0</v>
      </c>
      <c r="G16318">
        <v>0</v>
      </c>
      <c r="H16318">
        <v>0</v>
      </c>
      <c r="I16318">
        <v>0</v>
      </c>
    </row>
    <row r="16319" spans="1:9" x14ac:dyDescent="0.25">
      <c r="A16319" t="s">
        <v>729</v>
      </c>
      <c r="B16319">
        <v>16621</v>
      </c>
      <c r="C16319" s="593">
        <v>0.06</v>
      </c>
      <c r="D16319" t="s">
        <v>5142</v>
      </c>
      <c r="E16319">
        <v>0.06</v>
      </c>
      <c r="F16319">
        <v>0</v>
      </c>
      <c r="G16319">
        <v>0</v>
      </c>
      <c r="H16319">
        <v>0</v>
      </c>
      <c r="I16319">
        <v>0</v>
      </c>
    </row>
    <row r="16320" spans="1:9" x14ac:dyDescent="0.25">
      <c r="A16320" t="s">
        <v>729</v>
      </c>
      <c r="B16320">
        <v>16622</v>
      </c>
      <c r="C16320" s="593">
        <v>0.06</v>
      </c>
      <c r="D16320" t="s">
        <v>5142</v>
      </c>
      <c r="E16320">
        <v>0.06</v>
      </c>
      <c r="F16320">
        <v>0</v>
      </c>
      <c r="G16320">
        <v>0</v>
      </c>
      <c r="H16320">
        <v>0</v>
      </c>
      <c r="I16320">
        <v>0</v>
      </c>
    </row>
    <row r="16321" spans="1:9" x14ac:dyDescent="0.25">
      <c r="A16321" t="s">
        <v>729</v>
      </c>
      <c r="B16321">
        <v>16623</v>
      </c>
      <c r="C16321" s="593">
        <v>0.06</v>
      </c>
      <c r="D16321" t="s">
        <v>5142</v>
      </c>
      <c r="E16321">
        <v>0.06</v>
      </c>
      <c r="F16321">
        <v>0</v>
      </c>
      <c r="G16321">
        <v>0</v>
      </c>
      <c r="H16321">
        <v>0</v>
      </c>
      <c r="I16321">
        <v>0</v>
      </c>
    </row>
    <row r="16322" spans="1:9" x14ac:dyDescent="0.25">
      <c r="A16322" t="s">
        <v>729</v>
      </c>
      <c r="B16322">
        <v>16624</v>
      </c>
      <c r="C16322" s="593">
        <v>0.06</v>
      </c>
      <c r="D16322" t="s">
        <v>3415</v>
      </c>
      <c r="E16322">
        <v>0.06</v>
      </c>
      <c r="F16322">
        <v>0</v>
      </c>
      <c r="G16322">
        <v>0</v>
      </c>
      <c r="H16322">
        <v>0</v>
      </c>
      <c r="I16322">
        <v>0</v>
      </c>
    </row>
    <row r="16323" spans="1:9" x14ac:dyDescent="0.25">
      <c r="A16323" t="s">
        <v>729</v>
      </c>
      <c r="B16323">
        <v>16625</v>
      </c>
      <c r="C16323" s="593">
        <v>0.06</v>
      </c>
      <c r="D16323" t="s">
        <v>5143</v>
      </c>
      <c r="E16323">
        <v>0.06</v>
      </c>
      <c r="F16323">
        <v>0</v>
      </c>
      <c r="G16323">
        <v>0</v>
      </c>
      <c r="H16323">
        <v>0</v>
      </c>
      <c r="I16323">
        <v>0</v>
      </c>
    </row>
    <row r="16324" spans="1:9" x14ac:dyDescent="0.25">
      <c r="A16324" t="s">
        <v>729</v>
      </c>
      <c r="B16324">
        <v>16627</v>
      </c>
      <c r="C16324" s="593">
        <v>0.06</v>
      </c>
      <c r="D16324" t="s">
        <v>3415</v>
      </c>
      <c r="E16324">
        <v>0.06</v>
      </c>
      <c r="F16324">
        <v>0</v>
      </c>
      <c r="G16324">
        <v>0</v>
      </c>
      <c r="H16324">
        <v>0</v>
      </c>
      <c r="I16324">
        <v>0</v>
      </c>
    </row>
    <row r="16325" spans="1:9" x14ac:dyDescent="0.25">
      <c r="A16325" t="s">
        <v>729</v>
      </c>
      <c r="B16325">
        <v>16629</v>
      </c>
      <c r="C16325" s="593">
        <v>0.06</v>
      </c>
      <c r="D16325" t="s">
        <v>3415</v>
      </c>
      <c r="E16325">
        <v>0.06</v>
      </c>
      <c r="F16325">
        <v>0</v>
      </c>
      <c r="G16325">
        <v>0</v>
      </c>
      <c r="H16325">
        <v>0</v>
      </c>
      <c r="I16325">
        <v>0</v>
      </c>
    </row>
    <row r="16326" spans="1:9" x14ac:dyDescent="0.25">
      <c r="A16326" t="s">
        <v>729</v>
      </c>
      <c r="B16326">
        <v>16630</v>
      </c>
      <c r="C16326" s="593">
        <v>0.06</v>
      </c>
      <c r="D16326" t="s">
        <v>3415</v>
      </c>
      <c r="E16326">
        <v>0.06</v>
      </c>
      <c r="F16326">
        <v>0</v>
      </c>
      <c r="G16326">
        <v>0</v>
      </c>
      <c r="H16326">
        <v>0</v>
      </c>
      <c r="I16326">
        <v>0</v>
      </c>
    </row>
    <row r="16327" spans="1:9" x14ac:dyDescent="0.25">
      <c r="A16327" t="s">
        <v>729</v>
      </c>
      <c r="B16327">
        <v>16631</v>
      </c>
      <c r="C16327" s="593">
        <v>0.06</v>
      </c>
      <c r="D16327" t="s">
        <v>5152</v>
      </c>
      <c r="E16327">
        <v>0.06</v>
      </c>
      <c r="F16327">
        <v>0</v>
      </c>
      <c r="G16327">
        <v>0</v>
      </c>
      <c r="H16327">
        <v>0</v>
      </c>
      <c r="I16327">
        <v>0</v>
      </c>
    </row>
    <row r="16328" spans="1:9" x14ac:dyDescent="0.25">
      <c r="A16328" t="s">
        <v>729</v>
      </c>
      <c r="B16328">
        <v>16633</v>
      </c>
      <c r="C16328" s="593">
        <v>0.06</v>
      </c>
      <c r="D16328" t="s">
        <v>5143</v>
      </c>
      <c r="E16328">
        <v>0.06</v>
      </c>
      <c r="F16328">
        <v>0</v>
      </c>
      <c r="G16328">
        <v>0</v>
      </c>
      <c r="H16328">
        <v>0</v>
      </c>
      <c r="I16328">
        <v>0</v>
      </c>
    </row>
    <row r="16329" spans="1:9" x14ac:dyDescent="0.25">
      <c r="A16329" t="s">
        <v>729</v>
      </c>
      <c r="B16329">
        <v>16634</v>
      </c>
      <c r="C16329" s="593">
        <v>0.06</v>
      </c>
      <c r="D16329" t="s">
        <v>5142</v>
      </c>
      <c r="E16329">
        <v>0.06</v>
      </c>
      <c r="F16329">
        <v>0</v>
      </c>
      <c r="G16329">
        <v>0</v>
      </c>
      <c r="H16329">
        <v>0</v>
      </c>
      <c r="I16329">
        <v>0</v>
      </c>
    </row>
    <row r="16330" spans="1:9" x14ac:dyDescent="0.25">
      <c r="A16330" t="s">
        <v>729</v>
      </c>
      <c r="B16330">
        <v>16635</v>
      </c>
      <c r="C16330" s="593">
        <v>0.06</v>
      </c>
      <c r="D16330" t="s">
        <v>5152</v>
      </c>
      <c r="E16330">
        <v>0.06</v>
      </c>
      <c r="F16330">
        <v>0</v>
      </c>
      <c r="G16330">
        <v>0</v>
      </c>
      <c r="H16330">
        <v>0</v>
      </c>
      <c r="I16330">
        <v>0</v>
      </c>
    </row>
    <row r="16331" spans="1:9" x14ac:dyDescent="0.25">
      <c r="A16331" t="s">
        <v>729</v>
      </c>
      <c r="B16331">
        <v>16636</v>
      </c>
      <c r="C16331" s="593">
        <v>0.06</v>
      </c>
      <c r="D16331" t="s">
        <v>5152</v>
      </c>
      <c r="E16331">
        <v>0.06</v>
      </c>
      <c r="F16331">
        <v>0</v>
      </c>
      <c r="G16331">
        <v>0</v>
      </c>
      <c r="H16331">
        <v>0</v>
      </c>
      <c r="I16331">
        <v>0</v>
      </c>
    </row>
    <row r="16332" spans="1:9" x14ac:dyDescent="0.25">
      <c r="A16332" t="s">
        <v>729</v>
      </c>
      <c r="B16332">
        <v>16637</v>
      </c>
      <c r="C16332" s="593">
        <v>0.06</v>
      </c>
      <c r="D16332" t="s">
        <v>5152</v>
      </c>
      <c r="E16332">
        <v>0.06</v>
      </c>
      <c r="F16332">
        <v>0</v>
      </c>
      <c r="G16332">
        <v>0</v>
      </c>
      <c r="H16332">
        <v>0</v>
      </c>
      <c r="I16332">
        <v>0</v>
      </c>
    </row>
    <row r="16333" spans="1:9" x14ac:dyDescent="0.25">
      <c r="A16333" t="s">
        <v>729</v>
      </c>
      <c r="B16333">
        <v>16638</v>
      </c>
      <c r="C16333" s="593">
        <v>0.06</v>
      </c>
      <c r="D16333" t="s">
        <v>5142</v>
      </c>
      <c r="E16333">
        <v>0.06</v>
      </c>
      <c r="F16333">
        <v>0</v>
      </c>
      <c r="G16333">
        <v>0</v>
      </c>
      <c r="H16333">
        <v>0</v>
      </c>
      <c r="I16333">
        <v>0</v>
      </c>
    </row>
    <row r="16334" spans="1:9" x14ac:dyDescent="0.25">
      <c r="A16334" t="s">
        <v>729</v>
      </c>
      <c r="B16334">
        <v>16639</v>
      </c>
      <c r="C16334" s="593">
        <v>0.06</v>
      </c>
      <c r="D16334" t="s">
        <v>3415</v>
      </c>
      <c r="E16334">
        <v>0.06</v>
      </c>
      <c r="F16334">
        <v>0</v>
      </c>
      <c r="G16334">
        <v>0</v>
      </c>
      <c r="H16334">
        <v>0</v>
      </c>
      <c r="I16334">
        <v>0</v>
      </c>
    </row>
    <row r="16335" spans="1:9" x14ac:dyDescent="0.25">
      <c r="A16335" t="s">
        <v>729</v>
      </c>
      <c r="B16335">
        <v>16640</v>
      </c>
      <c r="C16335" s="593">
        <v>0.06</v>
      </c>
      <c r="D16335" t="s">
        <v>3415</v>
      </c>
      <c r="E16335">
        <v>0.06</v>
      </c>
      <c r="F16335">
        <v>0</v>
      </c>
      <c r="G16335">
        <v>0</v>
      </c>
      <c r="H16335">
        <v>0</v>
      </c>
      <c r="I16335">
        <v>0</v>
      </c>
    </row>
    <row r="16336" spans="1:9" x14ac:dyDescent="0.25">
      <c r="A16336" t="s">
        <v>729</v>
      </c>
      <c r="B16336">
        <v>16641</v>
      </c>
      <c r="C16336" s="593">
        <v>0.06</v>
      </c>
      <c r="D16336" t="s">
        <v>3415</v>
      </c>
      <c r="E16336">
        <v>0.06</v>
      </c>
      <c r="F16336">
        <v>0</v>
      </c>
      <c r="G16336">
        <v>0</v>
      </c>
      <c r="H16336">
        <v>0</v>
      </c>
      <c r="I16336">
        <v>0</v>
      </c>
    </row>
    <row r="16337" spans="1:9" x14ac:dyDescent="0.25">
      <c r="A16337" t="s">
        <v>729</v>
      </c>
      <c r="B16337">
        <v>16644</v>
      </c>
      <c r="C16337" s="593">
        <v>0.06</v>
      </c>
      <c r="D16337" t="s">
        <v>3415</v>
      </c>
      <c r="E16337">
        <v>0.06</v>
      </c>
      <c r="F16337">
        <v>0</v>
      </c>
      <c r="G16337">
        <v>0</v>
      </c>
      <c r="H16337">
        <v>0</v>
      </c>
      <c r="I16337">
        <v>0</v>
      </c>
    </row>
    <row r="16338" spans="1:9" x14ac:dyDescent="0.25">
      <c r="A16338" t="s">
        <v>729</v>
      </c>
      <c r="B16338">
        <v>16645</v>
      </c>
      <c r="C16338" s="593">
        <v>0.06</v>
      </c>
      <c r="D16338" t="s">
        <v>5146</v>
      </c>
      <c r="E16338">
        <v>0.06</v>
      </c>
      <c r="F16338">
        <v>0</v>
      </c>
      <c r="G16338">
        <v>0</v>
      </c>
      <c r="H16338">
        <v>0</v>
      </c>
      <c r="I16338">
        <v>0</v>
      </c>
    </row>
    <row r="16339" spans="1:9" x14ac:dyDescent="0.25">
      <c r="A16339" t="s">
        <v>729</v>
      </c>
      <c r="B16339">
        <v>16646</v>
      </c>
      <c r="C16339" s="593">
        <v>0.06</v>
      </c>
      <c r="D16339" t="s">
        <v>3415</v>
      </c>
      <c r="E16339">
        <v>0.06</v>
      </c>
      <c r="F16339">
        <v>0</v>
      </c>
      <c r="G16339">
        <v>0</v>
      </c>
      <c r="H16339">
        <v>0</v>
      </c>
      <c r="I16339">
        <v>0</v>
      </c>
    </row>
    <row r="16340" spans="1:9" x14ac:dyDescent="0.25">
      <c r="A16340" t="s">
        <v>729</v>
      </c>
      <c r="B16340">
        <v>16647</v>
      </c>
      <c r="C16340" s="593">
        <v>0.06</v>
      </c>
      <c r="D16340" t="s">
        <v>5142</v>
      </c>
      <c r="E16340">
        <v>0.06</v>
      </c>
      <c r="F16340">
        <v>0</v>
      </c>
      <c r="G16340">
        <v>0</v>
      </c>
      <c r="H16340">
        <v>0</v>
      </c>
      <c r="I16340">
        <v>0</v>
      </c>
    </row>
    <row r="16341" spans="1:9" x14ac:dyDescent="0.25">
      <c r="A16341" t="s">
        <v>729</v>
      </c>
      <c r="B16341">
        <v>16648</v>
      </c>
      <c r="C16341" s="593">
        <v>0.06</v>
      </c>
      <c r="D16341" t="s">
        <v>5152</v>
      </c>
      <c r="E16341">
        <v>0.06</v>
      </c>
      <c r="F16341">
        <v>0</v>
      </c>
      <c r="G16341">
        <v>0</v>
      </c>
      <c r="H16341">
        <v>0</v>
      </c>
      <c r="I16341">
        <v>0</v>
      </c>
    </row>
    <row r="16342" spans="1:9" x14ac:dyDescent="0.25">
      <c r="A16342" t="s">
        <v>729</v>
      </c>
      <c r="B16342">
        <v>16650</v>
      </c>
      <c r="C16342" s="593">
        <v>0.06</v>
      </c>
      <c r="D16342" t="s">
        <v>5143</v>
      </c>
      <c r="E16342">
        <v>0.06</v>
      </c>
      <c r="F16342">
        <v>0</v>
      </c>
      <c r="G16342">
        <v>0</v>
      </c>
      <c r="H16342">
        <v>0</v>
      </c>
      <c r="I16342">
        <v>0</v>
      </c>
    </row>
    <row r="16343" spans="1:9" x14ac:dyDescent="0.25">
      <c r="A16343" t="s">
        <v>729</v>
      </c>
      <c r="B16343">
        <v>16651</v>
      </c>
      <c r="C16343" s="593">
        <v>0.06</v>
      </c>
      <c r="D16343" t="s">
        <v>5146</v>
      </c>
      <c r="E16343">
        <v>0.06</v>
      </c>
      <c r="F16343">
        <v>0</v>
      </c>
      <c r="G16343">
        <v>0</v>
      </c>
      <c r="H16343">
        <v>0</v>
      </c>
      <c r="I16343">
        <v>0</v>
      </c>
    </row>
    <row r="16344" spans="1:9" x14ac:dyDescent="0.25">
      <c r="A16344" t="s">
        <v>729</v>
      </c>
      <c r="B16344">
        <v>16652</v>
      </c>
      <c r="C16344" s="593">
        <v>0.06</v>
      </c>
      <c r="D16344" t="s">
        <v>5142</v>
      </c>
      <c r="E16344">
        <v>0.06</v>
      </c>
      <c r="F16344">
        <v>0</v>
      </c>
      <c r="G16344">
        <v>0</v>
      </c>
      <c r="H16344">
        <v>0</v>
      </c>
      <c r="I16344">
        <v>0</v>
      </c>
    </row>
    <row r="16345" spans="1:9" x14ac:dyDescent="0.25">
      <c r="A16345" t="s">
        <v>729</v>
      </c>
      <c r="B16345">
        <v>16654</v>
      </c>
      <c r="C16345" s="593">
        <v>0.06</v>
      </c>
      <c r="D16345" t="s">
        <v>5142</v>
      </c>
      <c r="E16345">
        <v>0.06</v>
      </c>
      <c r="F16345">
        <v>0</v>
      </c>
      <c r="G16345">
        <v>0</v>
      </c>
      <c r="H16345">
        <v>0</v>
      </c>
      <c r="I16345">
        <v>0</v>
      </c>
    </row>
    <row r="16346" spans="1:9" x14ac:dyDescent="0.25">
      <c r="A16346" t="s">
        <v>729</v>
      </c>
      <c r="B16346">
        <v>16655</v>
      </c>
      <c r="C16346" s="593">
        <v>0.06</v>
      </c>
      <c r="D16346" t="s">
        <v>5143</v>
      </c>
      <c r="E16346">
        <v>0.06</v>
      </c>
      <c r="F16346">
        <v>0</v>
      </c>
      <c r="G16346">
        <v>0</v>
      </c>
      <c r="H16346">
        <v>0</v>
      </c>
      <c r="I16346">
        <v>0</v>
      </c>
    </row>
    <row r="16347" spans="1:9" x14ac:dyDescent="0.25">
      <c r="A16347" t="s">
        <v>729</v>
      </c>
      <c r="B16347">
        <v>16656</v>
      </c>
      <c r="C16347" s="593">
        <v>0.06</v>
      </c>
      <c r="D16347" t="s">
        <v>5146</v>
      </c>
      <c r="E16347">
        <v>0.06</v>
      </c>
      <c r="F16347">
        <v>0</v>
      </c>
      <c r="G16347">
        <v>0</v>
      </c>
      <c r="H16347">
        <v>0</v>
      </c>
      <c r="I16347">
        <v>0</v>
      </c>
    </row>
    <row r="16348" spans="1:9" x14ac:dyDescent="0.25">
      <c r="A16348" t="s">
        <v>729</v>
      </c>
      <c r="B16348">
        <v>16657</v>
      </c>
      <c r="C16348" s="593">
        <v>0.06</v>
      </c>
      <c r="D16348" t="s">
        <v>5143</v>
      </c>
      <c r="E16348">
        <v>0.06</v>
      </c>
      <c r="F16348">
        <v>0</v>
      </c>
      <c r="G16348">
        <v>0</v>
      </c>
      <c r="H16348">
        <v>0</v>
      </c>
      <c r="I16348">
        <v>0</v>
      </c>
    </row>
    <row r="16349" spans="1:9" x14ac:dyDescent="0.25">
      <c r="A16349" t="s">
        <v>729</v>
      </c>
      <c r="B16349">
        <v>16659</v>
      </c>
      <c r="C16349" s="593">
        <v>0.06</v>
      </c>
      <c r="D16349" t="s">
        <v>5143</v>
      </c>
      <c r="E16349">
        <v>0.06</v>
      </c>
      <c r="F16349">
        <v>0</v>
      </c>
      <c r="G16349">
        <v>0</v>
      </c>
      <c r="H16349">
        <v>0</v>
      </c>
      <c r="I16349">
        <v>0</v>
      </c>
    </row>
    <row r="16350" spans="1:9" x14ac:dyDescent="0.25">
      <c r="A16350" t="s">
        <v>729</v>
      </c>
      <c r="B16350">
        <v>16660</v>
      </c>
      <c r="C16350" s="593">
        <v>0.06</v>
      </c>
      <c r="D16350" t="s">
        <v>5142</v>
      </c>
      <c r="E16350">
        <v>0.06</v>
      </c>
      <c r="F16350">
        <v>0</v>
      </c>
      <c r="G16350">
        <v>0</v>
      </c>
      <c r="H16350">
        <v>0</v>
      </c>
      <c r="I16350">
        <v>0</v>
      </c>
    </row>
    <row r="16351" spans="1:9" x14ac:dyDescent="0.25">
      <c r="A16351" t="s">
        <v>729</v>
      </c>
      <c r="B16351">
        <v>16661</v>
      </c>
      <c r="C16351" s="593">
        <v>0.06</v>
      </c>
      <c r="D16351" t="s">
        <v>5146</v>
      </c>
      <c r="E16351">
        <v>0.06</v>
      </c>
      <c r="F16351">
        <v>0</v>
      </c>
      <c r="G16351">
        <v>0</v>
      </c>
      <c r="H16351">
        <v>0</v>
      </c>
      <c r="I16351">
        <v>0</v>
      </c>
    </row>
    <row r="16352" spans="1:9" x14ac:dyDescent="0.25">
      <c r="A16352" t="s">
        <v>729</v>
      </c>
      <c r="B16352">
        <v>16662</v>
      </c>
      <c r="C16352" s="593">
        <v>0.06</v>
      </c>
      <c r="D16352" t="s">
        <v>5143</v>
      </c>
      <c r="E16352">
        <v>0.06</v>
      </c>
      <c r="F16352">
        <v>0</v>
      </c>
      <c r="G16352">
        <v>0</v>
      </c>
      <c r="H16352">
        <v>0</v>
      </c>
      <c r="I16352">
        <v>0</v>
      </c>
    </row>
    <row r="16353" spans="1:9" x14ac:dyDescent="0.25">
      <c r="A16353" t="s">
        <v>729</v>
      </c>
      <c r="B16353">
        <v>16663</v>
      </c>
      <c r="C16353" s="593">
        <v>0.06</v>
      </c>
      <c r="D16353" t="s">
        <v>5146</v>
      </c>
      <c r="E16353">
        <v>0.06</v>
      </c>
      <c r="F16353">
        <v>0</v>
      </c>
      <c r="G16353">
        <v>0</v>
      </c>
      <c r="H16353">
        <v>0</v>
      </c>
      <c r="I16353">
        <v>0</v>
      </c>
    </row>
    <row r="16354" spans="1:9" x14ac:dyDescent="0.25">
      <c r="A16354" t="s">
        <v>729</v>
      </c>
      <c r="B16354">
        <v>16664</v>
      </c>
      <c r="C16354" s="593">
        <v>0.06</v>
      </c>
      <c r="D16354" t="s">
        <v>5143</v>
      </c>
      <c r="E16354">
        <v>0.06</v>
      </c>
      <c r="F16354">
        <v>0</v>
      </c>
      <c r="G16354">
        <v>0</v>
      </c>
      <c r="H16354">
        <v>0</v>
      </c>
      <c r="I16354">
        <v>0</v>
      </c>
    </row>
    <row r="16355" spans="1:9" x14ac:dyDescent="0.25">
      <c r="A16355" t="s">
        <v>729</v>
      </c>
      <c r="B16355">
        <v>16665</v>
      </c>
      <c r="C16355" s="593">
        <v>0.06</v>
      </c>
      <c r="D16355" t="s">
        <v>5152</v>
      </c>
      <c r="E16355">
        <v>0.06</v>
      </c>
      <c r="F16355">
        <v>0</v>
      </c>
      <c r="G16355">
        <v>0</v>
      </c>
      <c r="H16355">
        <v>0</v>
      </c>
      <c r="I16355">
        <v>0</v>
      </c>
    </row>
    <row r="16356" spans="1:9" x14ac:dyDescent="0.25">
      <c r="A16356" t="s">
        <v>729</v>
      </c>
      <c r="B16356">
        <v>16666</v>
      </c>
      <c r="C16356" s="593">
        <v>0.06</v>
      </c>
      <c r="D16356" t="s">
        <v>5153</v>
      </c>
      <c r="E16356">
        <v>0.06</v>
      </c>
      <c r="F16356">
        <v>0</v>
      </c>
      <c r="G16356">
        <v>0</v>
      </c>
      <c r="H16356">
        <v>0</v>
      </c>
      <c r="I16356">
        <v>0</v>
      </c>
    </row>
    <row r="16357" spans="1:9" x14ac:dyDescent="0.25">
      <c r="A16357" t="s">
        <v>729</v>
      </c>
      <c r="B16357">
        <v>16667</v>
      </c>
      <c r="C16357" s="593">
        <v>0.06</v>
      </c>
      <c r="D16357" t="s">
        <v>5143</v>
      </c>
      <c r="E16357">
        <v>0.06</v>
      </c>
      <c r="F16357">
        <v>0</v>
      </c>
      <c r="G16357">
        <v>0</v>
      </c>
      <c r="H16357">
        <v>0</v>
      </c>
      <c r="I16357">
        <v>0</v>
      </c>
    </row>
    <row r="16358" spans="1:9" x14ac:dyDescent="0.25">
      <c r="A16358" t="s">
        <v>729</v>
      </c>
      <c r="B16358">
        <v>16668</v>
      </c>
      <c r="C16358" s="593">
        <v>0.06</v>
      </c>
      <c r="D16358" t="s">
        <v>3415</v>
      </c>
      <c r="E16358">
        <v>0.06</v>
      </c>
      <c r="F16358">
        <v>0</v>
      </c>
      <c r="G16358">
        <v>0</v>
      </c>
      <c r="H16358">
        <v>0</v>
      </c>
      <c r="I16358">
        <v>0</v>
      </c>
    </row>
    <row r="16359" spans="1:9" x14ac:dyDescent="0.25">
      <c r="A16359" t="s">
        <v>729</v>
      </c>
      <c r="B16359">
        <v>16669</v>
      </c>
      <c r="C16359" s="593">
        <v>0.06</v>
      </c>
      <c r="D16359" t="s">
        <v>5142</v>
      </c>
      <c r="E16359">
        <v>0.06</v>
      </c>
      <c r="F16359">
        <v>0</v>
      </c>
      <c r="G16359">
        <v>0</v>
      </c>
      <c r="H16359">
        <v>0</v>
      </c>
      <c r="I16359">
        <v>0</v>
      </c>
    </row>
    <row r="16360" spans="1:9" x14ac:dyDescent="0.25">
      <c r="A16360" t="s">
        <v>729</v>
      </c>
      <c r="B16360">
        <v>16670</v>
      </c>
      <c r="C16360" s="593">
        <v>0.06</v>
      </c>
      <c r="D16360" t="s">
        <v>5143</v>
      </c>
      <c r="E16360">
        <v>0.06</v>
      </c>
      <c r="F16360">
        <v>0</v>
      </c>
      <c r="G16360">
        <v>0</v>
      </c>
      <c r="H16360">
        <v>0</v>
      </c>
      <c r="I16360">
        <v>0</v>
      </c>
    </row>
    <row r="16361" spans="1:9" x14ac:dyDescent="0.25">
      <c r="A16361" t="s">
        <v>729</v>
      </c>
      <c r="B16361">
        <v>16671</v>
      </c>
      <c r="C16361" s="593">
        <v>0.06</v>
      </c>
      <c r="D16361" t="s">
        <v>5146</v>
      </c>
      <c r="E16361">
        <v>0.06</v>
      </c>
      <c r="F16361">
        <v>0</v>
      </c>
      <c r="G16361">
        <v>0</v>
      </c>
      <c r="H16361">
        <v>0</v>
      </c>
      <c r="I16361">
        <v>0</v>
      </c>
    </row>
    <row r="16362" spans="1:9" x14ac:dyDescent="0.25">
      <c r="A16362" t="s">
        <v>729</v>
      </c>
      <c r="B16362">
        <v>16672</v>
      </c>
      <c r="C16362" s="593">
        <v>0.06</v>
      </c>
      <c r="D16362" t="s">
        <v>5143</v>
      </c>
      <c r="E16362">
        <v>0.06</v>
      </c>
      <c r="F16362">
        <v>0</v>
      </c>
      <c r="G16362">
        <v>0</v>
      </c>
      <c r="H16362">
        <v>0</v>
      </c>
      <c r="I16362">
        <v>0</v>
      </c>
    </row>
    <row r="16363" spans="1:9" x14ac:dyDescent="0.25">
      <c r="A16363" t="s">
        <v>729</v>
      </c>
      <c r="B16363">
        <v>16673</v>
      </c>
      <c r="C16363" s="593">
        <v>0.06</v>
      </c>
      <c r="D16363" t="s">
        <v>5143</v>
      </c>
      <c r="E16363">
        <v>0.06</v>
      </c>
      <c r="F16363">
        <v>0</v>
      </c>
      <c r="G16363">
        <v>0</v>
      </c>
      <c r="H16363">
        <v>0</v>
      </c>
      <c r="I16363">
        <v>0</v>
      </c>
    </row>
    <row r="16364" spans="1:9" x14ac:dyDescent="0.25">
      <c r="A16364" t="s">
        <v>729</v>
      </c>
      <c r="B16364">
        <v>16674</v>
      </c>
      <c r="C16364" s="593">
        <v>0.06</v>
      </c>
      <c r="D16364" t="s">
        <v>1236</v>
      </c>
      <c r="E16364">
        <v>0.06</v>
      </c>
      <c r="F16364">
        <v>0</v>
      </c>
      <c r="G16364">
        <v>0</v>
      </c>
      <c r="H16364">
        <v>0</v>
      </c>
      <c r="I16364">
        <v>0</v>
      </c>
    </row>
    <row r="16365" spans="1:9" x14ac:dyDescent="0.25">
      <c r="A16365" t="s">
        <v>729</v>
      </c>
      <c r="B16365">
        <v>16675</v>
      </c>
      <c r="C16365" s="593">
        <v>0.06</v>
      </c>
      <c r="D16365" t="s">
        <v>3415</v>
      </c>
      <c r="E16365">
        <v>0.06</v>
      </c>
      <c r="F16365">
        <v>0</v>
      </c>
      <c r="G16365">
        <v>0</v>
      </c>
      <c r="H16365">
        <v>0</v>
      </c>
      <c r="I16365">
        <v>0</v>
      </c>
    </row>
    <row r="16366" spans="1:9" x14ac:dyDescent="0.25">
      <c r="A16366" t="s">
        <v>729</v>
      </c>
      <c r="B16366">
        <v>16677</v>
      </c>
      <c r="C16366" s="593">
        <v>0.06</v>
      </c>
      <c r="D16366" t="s">
        <v>5153</v>
      </c>
      <c r="E16366">
        <v>0.06</v>
      </c>
      <c r="F16366">
        <v>0</v>
      </c>
      <c r="G16366">
        <v>0</v>
      </c>
      <c r="H16366">
        <v>0</v>
      </c>
      <c r="I16366">
        <v>0</v>
      </c>
    </row>
    <row r="16367" spans="1:9" x14ac:dyDescent="0.25">
      <c r="A16367" t="s">
        <v>729</v>
      </c>
      <c r="B16367">
        <v>16678</v>
      </c>
      <c r="C16367" s="593">
        <v>0.06</v>
      </c>
      <c r="D16367" t="s">
        <v>5143</v>
      </c>
      <c r="E16367">
        <v>0.06</v>
      </c>
      <c r="F16367">
        <v>0</v>
      </c>
      <c r="G16367">
        <v>0</v>
      </c>
      <c r="H16367">
        <v>0</v>
      </c>
      <c r="I16367">
        <v>0</v>
      </c>
    </row>
    <row r="16368" spans="1:9" x14ac:dyDescent="0.25">
      <c r="A16368" t="s">
        <v>729</v>
      </c>
      <c r="B16368">
        <v>16679</v>
      </c>
      <c r="C16368" s="593">
        <v>0.06</v>
      </c>
      <c r="D16368" t="s">
        <v>5143</v>
      </c>
      <c r="E16368">
        <v>0.06</v>
      </c>
      <c r="F16368">
        <v>0</v>
      </c>
      <c r="G16368">
        <v>0</v>
      </c>
      <c r="H16368">
        <v>0</v>
      </c>
      <c r="I16368">
        <v>0</v>
      </c>
    </row>
    <row r="16369" spans="1:9" x14ac:dyDescent="0.25">
      <c r="A16369" t="s">
        <v>729</v>
      </c>
      <c r="B16369">
        <v>16680</v>
      </c>
      <c r="C16369" s="593">
        <v>0.06</v>
      </c>
      <c r="D16369" t="s">
        <v>5146</v>
      </c>
      <c r="E16369">
        <v>0.06</v>
      </c>
      <c r="F16369">
        <v>0</v>
      </c>
      <c r="G16369">
        <v>0</v>
      </c>
      <c r="H16369">
        <v>0</v>
      </c>
      <c r="I16369">
        <v>0</v>
      </c>
    </row>
    <row r="16370" spans="1:9" x14ac:dyDescent="0.25">
      <c r="A16370" t="s">
        <v>729</v>
      </c>
      <c r="B16370">
        <v>16681</v>
      </c>
      <c r="C16370" s="593">
        <v>0.06</v>
      </c>
      <c r="D16370" t="s">
        <v>5146</v>
      </c>
      <c r="E16370">
        <v>0.06</v>
      </c>
      <c r="F16370">
        <v>0</v>
      </c>
      <c r="G16370">
        <v>0</v>
      </c>
      <c r="H16370">
        <v>0</v>
      </c>
      <c r="I16370">
        <v>0</v>
      </c>
    </row>
    <row r="16371" spans="1:9" x14ac:dyDescent="0.25">
      <c r="A16371" t="s">
        <v>729</v>
      </c>
      <c r="B16371">
        <v>16682</v>
      </c>
      <c r="C16371" s="593">
        <v>0.06</v>
      </c>
      <c r="D16371" t="s">
        <v>5152</v>
      </c>
      <c r="E16371">
        <v>0.06</v>
      </c>
      <c r="F16371">
        <v>0</v>
      </c>
      <c r="G16371">
        <v>0</v>
      </c>
      <c r="H16371">
        <v>0</v>
      </c>
      <c r="I16371">
        <v>0</v>
      </c>
    </row>
    <row r="16372" spans="1:9" x14ac:dyDescent="0.25">
      <c r="A16372" t="s">
        <v>729</v>
      </c>
      <c r="B16372">
        <v>16683</v>
      </c>
      <c r="C16372" s="593">
        <v>0.06</v>
      </c>
      <c r="D16372" t="s">
        <v>5142</v>
      </c>
      <c r="E16372">
        <v>0.06</v>
      </c>
      <c r="F16372">
        <v>0</v>
      </c>
      <c r="G16372">
        <v>0</v>
      </c>
      <c r="H16372">
        <v>0</v>
      </c>
      <c r="I16372">
        <v>0</v>
      </c>
    </row>
    <row r="16373" spans="1:9" x14ac:dyDescent="0.25">
      <c r="A16373" t="s">
        <v>729</v>
      </c>
      <c r="B16373">
        <v>16684</v>
      </c>
      <c r="C16373" s="593">
        <v>0.06</v>
      </c>
      <c r="D16373" t="s">
        <v>5152</v>
      </c>
      <c r="E16373">
        <v>0.06</v>
      </c>
      <c r="F16373">
        <v>0</v>
      </c>
      <c r="G16373">
        <v>0</v>
      </c>
      <c r="H16373">
        <v>0</v>
      </c>
      <c r="I16373">
        <v>0</v>
      </c>
    </row>
    <row r="16374" spans="1:9" x14ac:dyDescent="0.25">
      <c r="A16374" t="s">
        <v>729</v>
      </c>
      <c r="B16374">
        <v>16685</v>
      </c>
      <c r="C16374" s="593">
        <v>0.06</v>
      </c>
      <c r="D16374" t="s">
        <v>5142</v>
      </c>
      <c r="E16374">
        <v>0.06</v>
      </c>
      <c r="F16374">
        <v>0</v>
      </c>
      <c r="G16374">
        <v>0</v>
      </c>
      <c r="H16374">
        <v>0</v>
      </c>
      <c r="I16374">
        <v>0</v>
      </c>
    </row>
    <row r="16375" spans="1:9" x14ac:dyDescent="0.25">
      <c r="A16375" t="s">
        <v>729</v>
      </c>
      <c r="B16375">
        <v>16686</v>
      </c>
      <c r="C16375" s="593">
        <v>0.06</v>
      </c>
      <c r="D16375" t="s">
        <v>5152</v>
      </c>
      <c r="E16375">
        <v>0.06</v>
      </c>
      <c r="F16375">
        <v>0</v>
      </c>
      <c r="G16375">
        <v>0</v>
      </c>
      <c r="H16375">
        <v>0</v>
      </c>
      <c r="I16375">
        <v>0</v>
      </c>
    </row>
    <row r="16376" spans="1:9" x14ac:dyDescent="0.25">
      <c r="A16376" t="s">
        <v>729</v>
      </c>
      <c r="B16376">
        <v>16689</v>
      </c>
      <c r="C16376" s="593">
        <v>0.06</v>
      </c>
      <c r="D16376" t="s">
        <v>1236</v>
      </c>
      <c r="E16376">
        <v>0.06</v>
      </c>
      <c r="F16376">
        <v>0</v>
      </c>
      <c r="G16376">
        <v>0</v>
      </c>
      <c r="H16376">
        <v>0</v>
      </c>
      <c r="I16376">
        <v>0</v>
      </c>
    </row>
    <row r="16377" spans="1:9" x14ac:dyDescent="0.25">
      <c r="A16377" t="s">
        <v>729</v>
      </c>
      <c r="B16377">
        <v>16691</v>
      </c>
      <c r="C16377" s="593">
        <v>0.06</v>
      </c>
      <c r="D16377" t="s">
        <v>1236</v>
      </c>
      <c r="E16377">
        <v>0.06</v>
      </c>
      <c r="F16377">
        <v>0</v>
      </c>
      <c r="G16377">
        <v>0</v>
      </c>
      <c r="H16377">
        <v>0</v>
      </c>
      <c r="I16377">
        <v>0</v>
      </c>
    </row>
    <row r="16378" spans="1:9" x14ac:dyDescent="0.25">
      <c r="A16378" t="s">
        <v>729</v>
      </c>
      <c r="B16378">
        <v>16692</v>
      </c>
      <c r="C16378" s="593">
        <v>0.06</v>
      </c>
      <c r="D16378" t="s">
        <v>5145</v>
      </c>
      <c r="E16378">
        <v>0.06</v>
      </c>
      <c r="F16378">
        <v>0</v>
      </c>
      <c r="G16378">
        <v>0</v>
      </c>
      <c r="H16378">
        <v>0</v>
      </c>
      <c r="I16378">
        <v>0</v>
      </c>
    </row>
    <row r="16379" spans="1:9" x14ac:dyDescent="0.25">
      <c r="A16379" t="s">
        <v>729</v>
      </c>
      <c r="B16379">
        <v>16693</v>
      </c>
      <c r="C16379" s="593">
        <v>0.06</v>
      </c>
      <c r="D16379" t="s">
        <v>5152</v>
      </c>
      <c r="E16379">
        <v>0.06</v>
      </c>
      <c r="F16379">
        <v>0</v>
      </c>
      <c r="G16379">
        <v>0</v>
      </c>
      <c r="H16379">
        <v>0</v>
      </c>
      <c r="I16379">
        <v>0</v>
      </c>
    </row>
    <row r="16380" spans="1:9" x14ac:dyDescent="0.25">
      <c r="A16380" t="s">
        <v>729</v>
      </c>
      <c r="B16380">
        <v>16694</v>
      </c>
      <c r="C16380" s="593">
        <v>0.06</v>
      </c>
      <c r="D16380" t="s">
        <v>1236</v>
      </c>
      <c r="E16380">
        <v>0.06</v>
      </c>
      <c r="F16380">
        <v>0</v>
      </c>
      <c r="G16380">
        <v>0</v>
      </c>
      <c r="H16380">
        <v>0</v>
      </c>
      <c r="I16380">
        <v>0</v>
      </c>
    </row>
    <row r="16381" spans="1:9" x14ac:dyDescent="0.25">
      <c r="A16381" t="s">
        <v>729</v>
      </c>
      <c r="B16381">
        <v>16695</v>
      </c>
      <c r="C16381" s="593">
        <v>0.06</v>
      </c>
      <c r="D16381" t="s">
        <v>5143</v>
      </c>
      <c r="E16381">
        <v>0.06</v>
      </c>
      <c r="F16381">
        <v>0</v>
      </c>
      <c r="G16381">
        <v>0</v>
      </c>
      <c r="H16381">
        <v>0</v>
      </c>
      <c r="I16381">
        <v>0</v>
      </c>
    </row>
    <row r="16382" spans="1:9" x14ac:dyDescent="0.25">
      <c r="A16382" t="s">
        <v>729</v>
      </c>
      <c r="B16382">
        <v>16698</v>
      </c>
      <c r="C16382" s="593">
        <v>0.06</v>
      </c>
      <c r="D16382" t="s">
        <v>5146</v>
      </c>
      <c r="E16382">
        <v>0.06</v>
      </c>
      <c r="F16382">
        <v>0</v>
      </c>
      <c r="G16382">
        <v>0</v>
      </c>
      <c r="H16382">
        <v>0</v>
      </c>
      <c r="I16382">
        <v>0</v>
      </c>
    </row>
    <row r="16383" spans="1:9" x14ac:dyDescent="0.25">
      <c r="A16383" t="s">
        <v>729</v>
      </c>
      <c r="B16383">
        <v>16699</v>
      </c>
      <c r="C16383" s="593">
        <v>0.06</v>
      </c>
      <c r="D16383" t="s">
        <v>3415</v>
      </c>
      <c r="E16383">
        <v>0.06</v>
      </c>
      <c r="F16383">
        <v>0</v>
      </c>
      <c r="G16383">
        <v>0</v>
      </c>
      <c r="H16383">
        <v>0</v>
      </c>
      <c r="I16383">
        <v>0</v>
      </c>
    </row>
    <row r="16384" spans="1:9" x14ac:dyDescent="0.25">
      <c r="A16384" t="s">
        <v>729</v>
      </c>
      <c r="B16384">
        <v>16701</v>
      </c>
      <c r="C16384" s="593">
        <v>0.06</v>
      </c>
      <c r="D16384" t="s">
        <v>3238</v>
      </c>
      <c r="E16384">
        <v>0.06</v>
      </c>
      <c r="F16384">
        <v>0</v>
      </c>
      <c r="G16384">
        <v>0</v>
      </c>
      <c r="H16384">
        <v>0</v>
      </c>
      <c r="I16384">
        <v>0</v>
      </c>
    </row>
    <row r="16385" spans="1:9" x14ac:dyDescent="0.25">
      <c r="A16385" t="s">
        <v>729</v>
      </c>
      <c r="B16385">
        <v>16720</v>
      </c>
      <c r="C16385" s="593">
        <v>0.06</v>
      </c>
      <c r="D16385" t="s">
        <v>5151</v>
      </c>
      <c r="E16385">
        <v>0.06</v>
      </c>
      <c r="F16385">
        <v>0</v>
      </c>
      <c r="G16385">
        <v>0</v>
      </c>
      <c r="H16385">
        <v>0</v>
      </c>
      <c r="I16385">
        <v>0</v>
      </c>
    </row>
    <row r="16386" spans="1:9" x14ac:dyDescent="0.25">
      <c r="A16386" t="s">
        <v>729</v>
      </c>
      <c r="B16386">
        <v>16724</v>
      </c>
      <c r="C16386" s="593">
        <v>0.06</v>
      </c>
      <c r="D16386" t="s">
        <v>5151</v>
      </c>
      <c r="E16386">
        <v>0.06</v>
      </c>
      <c r="F16386">
        <v>0</v>
      </c>
      <c r="G16386">
        <v>0</v>
      </c>
      <c r="H16386">
        <v>0</v>
      </c>
      <c r="I16386">
        <v>0</v>
      </c>
    </row>
    <row r="16387" spans="1:9" x14ac:dyDescent="0.25">
      <c r="A16387" t="s">
        <v>729</v>
      </c>
      <c r="B16387">
        <v>16725</v>
      </c>
      <c r="C16387" s="593">
        <v>0.06</v>
      </c>
      <c r="D16387" t="s">
        <v>5151</v>
      </c>
      <c r="E16387">
        <v>0.06</v>
      </c>
      <c r="F16387">
        <v>0</v>
      </c>
      <c r="G16387">
        <v>0</v>
      </c>
      <c r="H16387">
        <v>0</v>
      </c>
      <c r="I16387">
        <v>0</v>
      </c>
    </row>
    <row r="16388" spans="1:9" x14ac:dyDescent="0.25">
      <c r="A16388" t="s">
        <v>729</v>
      </c>
      <c r="B16388">
        <v>16726</v>
      </c>
      <c r="C16388" s="593">
        <v>0.06</v>
      </c>
      <c r="D16388" t="s">
        <v>5151</v>
      </c>
      <c r="E16388">
        <v>0.06</v>
      </c>
      <c r="F16388">
        <v>0</v>
      </c>
      <c r="G16388">
        <v>0</v>
      </c>
      <c r="H16388">
        <v>0</v>
      </c>
      <c r="I16388">
        <v>0</v>
      </c>
    </row>
    <row r="16389" spans="1:9" x14ac:dyDescent="0.25">
      <c r="A16389" t="s">
        <v>729</v>
      </c>
      <c r="B16389">
        <v>16727</v>
      </c>
      <c r="C16389" s="593">
        <v>0.06</v>
      </c>
      <c r="D16389" t="s">
        <v>5151</v>
      </c>
      <c r="E16389">
        <v>0.06</v>
      </c>
      <c r="F16389">
        <v>0</v>
      </c>
      <c r="G16389">
        <v>0</v>
      </c>
      <c r="H16389">
        <v>0</v>
      </c>
      <c r="I16389">
        <v>0</v>
      </c>
    </row>
    <row r="16390" spans="1:9" x14ac:dyDescent="0.25">
      <c r="A16390" t="s">
        <v>729</v>
      </c>
      <c r="B16390">
        <v>16728</v>
      </c>
      <c r="C16390" s="593">
        <v>0.06</v>
      </c>
      <c r="D16390" t="s">
        <v>5147</v>
      </c>
      <c r="E16390">
        <v>0.06</v>
      </c>
      <c r="F16390">
        <v>0</v>
      </c>
      <c r="G16390">
        <v>0</v>
      </c>
      <c r="H16390">
        <v>0</v>
      </c>
      <c r="I16390">
        <v>0</v>
      </c>
    </row>
    <row r="16391" spans="1:9" x14ac:dyDescent="0.25">
      <c r="A16391" t="s">
        <v>729</v>
      </c>
      <c r="B16391">
        <v>16729</v>
      </c>
      <c r="C16391" s="593">
        <v>0.06</v>
      </c>
      <c r="D16391" t="s">
        <v>5151</v>
      </c>
      <c r="E16391">
        <v>0.06</v>
      </c>
      <c r="F16391">
        <v>0</v>
      </c>
      <c r="G16391">
        <v>0</v>
      </c>
      <c r="H16391">
        <v>0</v>
      </c>
      <c r="I16391">
        <v>0</v>
      </c>
    </row>
    <row r="16392" spans="1:9" x14ac:dyDescent="0.25">
      <c r="A16392" t="s">
        <v>729</v>
      </c>
      <c r="B16392">
        <v>16730</v>
      </c>
      <c r="C16392" s="593">
        <v>0.06</v>
      </c>
      <c r="D16392" t="s">
        <v>5151</v>
      </c>
      <c r="E16392">
        <v>0.06</v>
      </c>
      <c r="F16392">
        <v>0</v>
      </c>
      <c r="G16392">
        <v>0</v>
      </c>
      <c r="H16392">
        <v>0</v>
      </c>
      <c r="I16392">
        <v>0</v>
      </c>
    </row>
    <row r="16393" spans="1:9" x14ac:dyDescent="0.25">
      <c r="A16393" t="s">
        <v>729</v>
      </c>
      <c r="B16393">
        <v>16731</v>
      </c>
      <c r="C16393" s="593">
        <v>0.06</v>
      </c>
      <c r="D16393" t="s">
        <v>5151</v>
      </c>
      <c r="E16393">
        <v>0.06</v>
      </c>
      <c r="F16393">
        <v>0</v>
      </c>
      <c r="G16393">
        <v>0</v>
      </c>
      <c r="H16393">
        <v>0</v>
      </c>
      <c r="I16393">
        <v>0</v>
      </c>
    </row>
    <row r="16394" spans="1:9" x14ac:dyDescent="0.25">
      <c r="A16394" t="s">
        <v>729</v>
      </c>
      <c r="B16394">
        <v>16732</v>
      </c>
      <c r="C16394" s="593">
        <v>0.06</v>
      </c>
      <c r="D16394" t="s">
        <v>5151</v>
      </c>
      <c r="E16394">
        <v>0.06</v>
      </c>
      <c r="F16394">
        <v>0</v>
      </c>
      <c r="G16394">
        <v>0</v>
      </c>
      <c r="H16394">
        <v>0</v>
      </c>
      <c r="I16394">
        <v>0</v>
      </c>
    </row>
    <row r="16395" spans="1:9" x14ac:dyDescent="0.25">
      <c r="A16395" t="s">
        <v>729</v>
      </c>
      <c r="B16395">
        <v>16733</v>
      </c>
      <c r="C16395" s="593">
        <v>0.06</v>
      </c>
      <c r="D16395" t="s">
        <v>5151</v>
      </c>
      <c r="E16395">
        <v>0.06</v>
      </c>
      <c r="F16395">
        <v>0</v>
      </c>
      <c r="G16395">
        <v>0</v>
      </c>
      <c r="H16395">
        <v>0</v>
      </c>
      <c r="I16395">
        <v>0</v>
      </c>
    </row>
    <row r="16396" spans="1:9" x14ac:dyDescent="0.25">
      <c r="A16396" t="s">
        <v>729</v>
      </c>
      <c r="B16396">
        <v>16734</v>
      </c>
      <c r="C16396" s="593">
        <v>0.06</v>
      </c>
      <c r="D16396" t="s">
        <v>5147</v>
      </c>
      <c r="E16396">
        <v>0.06</v>
      </c>
      <c r="F16396">
        <v>0</v>
      </c>
      <c r="G16396">
        <v>0</v>
      </c>
      <c r="H16396">
        <v>0</v>
      </c>
      <c r="I16396">
        <v>0</v>
      </c>
    </row>
    <row r="16397" spans="1:9" x14ac:dyDescent="0.25">
      <c r="A16397" t="s">
        <v>729</v>
      </c>
      <c r="B16397">
        <v>16735</v>
      </c>
      <c r="C16397" s="593">
        <v>0.06</v>
      </c>
      <c r="D16397" t="s">
        <v>5147</v>
      </c>
      <c r="E16397">
        <v>0.06</v>
      </c>
      <c r="F16397">
        <v>0</v>
      </c>
      <c r="G16397">
        <v>0</v>
      </c>
      <c r="H16397">
        <v>0</v>
      </c>
      <c r="I16397">
        <v>0</v>
      </c>
    </row>
    <row r="16398" spans="1:9" x14ac:dyDescent="0.25">
      <c r="A16398" t="s">
        <v>729</v>
      </c>
      <c r="B16398">
        <v>16738</v>
      </c>
      <c r="C16398" s="593">
        <v>0.06</v>
      </c>
      <c r="D16398" t="s">
        <v>5151</v>
      </c>
      <c r="E16398">
        <v>0.06</v>
      </c>
      <c r="F16398">
        <v>0</v>
      </c>
      <c r="G16398">
        <v>0</v>
      </c>
      <c r="H16398">
        <v>0</v>
      </c>
      <c r="I16398">
        <v>0</v>
      </c>
    </row>
    <row r="16399" spans="1:9" x14ac:dyDescent="0.25">
      <c r="A16399" t="s">
        <v>729</v>
      </c>
      <c r="B16399">
        <v>16740</v>
      </c>
      <c r="C16399" s="593">
        <v>0.06</v>
      </c>
      <c r="D16399" t="s">
        <v>5151</v>
      </c>
      <c r="E16399">
        <v>0.06</v>
      </c>
      <c r="F16399">
        <v>0</v>
      </c>
      <c r="G16399">
        <v>0</v>
      </c>
      <c r="H16399">
        <v>0</v>
      </c>
      <c r="I16399">
        <v>0</v>
      </c>
    </row>
    <row r="16400" spans="1:9" x14ac:dyDescent="0.25">
      <c r="A16400" t="s">
        <v>729</v>
      </c>
      <c r="B16400">
        <v>16743</v>
      </c>
      <c r="C16400" s="593">
        <v>0.06</v>
      </c>
      <c r="D16400" t="s">
        <v>5151</v>
      </c>
      <c r="E16400">
        <v>0.06</v>
      </c>
      <c r="F16400">
        <v>0</v>
      </c>
      <c r="G16400">
        <v>0</v>
      </c>
      <c r="H16400">
        <v>0</v>
      </c>
      <c r="I16400">
        <v>0</v>
      </c>
    </row>
    <row r="16401" spans="1:9" x14ac:dyDescent="0.25">
      <c r="A16401" t="s">
        <v>729</v>
      </c>
      <c r="B16401">
        <v>16744</v>
      </c>
      <c r="C16401" s="593">
        <v>0.06</v>
      </c>
      <c r="D16401" t="s">
        <v>5151</v>
      </c>
      <c r="E16401">
        <v>0.06</v>
      </c>
      <c r="F16401">
        <v>0</v>
      </c>
      <c r="G16401">
        <v>0</v>
      </c>
      <c r="H16401">
        <v>0</v>
      </c>
      <c r="I16401">
        <v>0</v>
      </c>
    </row>
    <row r="16402" spans="1:9" x14ac:dyDescent="0.25">
      <c r="A16402" t="s">
        <v>729</v>
      </c>
      <c r="B16402">
        <v>16745</v>
      </c>
      <c r="C16402" s="593">
        <v>0.06</v>
      </c>
      <c r="D16402" t="s">
        <v>5151</v>
      </c>
      <c r="E16402">
        <v>0.06</v>
      </c>
      <c r="F16402">
        <v>0</v>
      </c>
      <c r="G16402">
        <v>0</v>
      </c>
      <c r="H16402">
        <v>0</v>
      </c>
      <c r="I16402">
        <v>0</v>
      </c>
    </row>
    <row r="16403" spans="1:9" x14ac:dyDescent="0.25">
      <c r="A16403" t="s">
        <v>729</v>
      </c>
      <c r="B16403">
        <v>16746</v>
      </c>
      <c r="C16403" s="593">
        <v>0.06</v>
      </c>
      <c r="D16403" t="s">
        <v>5148</v>
      </c>
      <c r="E16403">
        <v>0.06</v>
      </c>
      <c r="F16403">
        <v>0</v>
      </c>
      <c r="G16403">
        <v>0</v>
      </c>
      <c r="H16403">
        <v>0</v>
      </c>
      <c r="I16403">
        <v>0</v>
      </c>
    </row>
    <row r="16404" spans="1:9" x14ac:dyDescent="0.25">
      <c r="A16404" t="s">
        <v>729</v>
      </c>
      <c r="B16404">
        <v>16748</v>
      </c>
      <c r="C16404" s="593">
        <v>0.06</v>
      </c>
      <c r="D16404" t="s">
        <v>5151</v>
      </c>
      <c r="E16404">
        <v>0.06</v>
      </c>
      <c r="F16404">
        <v>0</v>
      </c>
      <c r="G16404">
        <v>0</v>
      </c>
      <c r="H16404">
        <v>0</v>
      </c>
      <c r="I16404">
        <v>0</v>
      </c>
    </row>
    <row r="16405" spans="1:9" x14ac:dyDescent="0.25">
      <c r="A16405" t="s">
        <v>729</v>
      </c>
      <c r="B16405">
        <v>16749</v>
      </c>
      <c r="C16405" s="593">
        <v>0.06</v>
      </c>
      <c r="D16405" t="s">
        <v>5151</v>
      </c>
      <c r="E16405">
        <v>0.06</v>
      </c>
      <c r="F16405">
        <v>0</v>
      </c>
      <c r="G16405">
        <v>0</v>
      </c>
      <c r="H16405">
        <v>0</v>
      </c>
      <c r="I16405">
        <v>0</v>
      </c>
    </row>
    <row r="16406" spans="1:9" x14ac:dyDescent="0.25">
      <c r="A16406" t="s">
        <v>729</v>
      </c>
      <c r="B16406">
        <v>16750</v>
      </c>
      <c r="C16406" s="593">
        <v>0.06</v>
      </c>
      <c r="D16406" t="s">
        <v>5151</v>
      </c>
      <c r="E16406">
        <v>0.06</v>
      </c>
      <c r="F16406">
        <v>0</v>
      </c>
      <c r="G16406">
        <v>0</v>
      </c>
      <c r="H16406">
        <v>0</v>
      </c>
      <c r="I16406">
        <v>0</v>
      </c>
    </row>
    <row r="16407" spans="1:9" x14ac:dyDescent="0.25">
      <c r="A16407" t="s">
        <v>729</v>
      </c>
      <c r="B16407">
        <v>16801</v>
      </c>
      <c r="C16407" s="593">
        <v>0.06</v>
      </c>
      <c r="D16407" t="s">
        <v>5153</v>
      </c>
      <c r="E16407">
        <v>0.06</v>
      </c>
      <c r="F16407">
        <v>0</v>
      </c>
      <c r="G16407">
        <v>0</v>
      </c>
      <c r="H16407">
        <v>0</v>
      </c>
      <c r="I16407">
        <v>0</v>
      </c>
    </row>
    <row r="16408" spans="1:9" x14ac:dyDescent="0.25">
      <c r="A16408" t="s">
        <v>729</v>
      </c>
      <c r="B16408">
        <v>16802</v>
      </c>
      <c r="C16408" s="593">
        <v>0.06</v>
      </c>
      <c r="D16408" t="s">
        <v>5153</v>
      </c>
      <c r="E16408">
        <v>0.06</v>
      </c>
      <c r="F16408">
        <v>0</v>
      </c>
      <c r="G16408">
        <v>0</v>
      </c>
      <c r="H16408">
        <v>0</v>
      </c>
      <c r="I16408">
        <v>0</v>
      </c>
    </row>
    <row r="16409" spans="1:9" x14ac:dyDescent="0.25">
      <c r="A16409" t="s">
        <v>729</v>
      </c>
      <c r="B16409">
        <v>16803</v>
      </c>
      <c r="C16409" s="593">
        <v>0.06</v>
      </c>
      <c r="D16409" t="s">
        <v>5153</v>
      </c>
      <c r="E16409">
        <v>0.06</v>
      </c>
      <c r="F16409">
        <v>0</v>
      </c>
      <c r="G16409">
        <v>0</v>
      </c>
      <c r="H16409">
        <v>0</v>
      </c>
      <c r="I16409">
        <v>0</v>
      </c>
    </row>
    <row r="16410" spans="1:9" x14ac:dyDescent="0.25">
      <c r="A16410" t="s">
        <v>729</v>
      </c>
      <c r="B16410">
        <v>16804</v>
      </c>
      <c r="C16410" s="593">
        <v>0.06</v>
      </c>
      <c r="D16410" t="s">
        <v>5153</v>
      </c>
      <c r="E16410">
        <v>0.06</v>
      </c>
      <c r="F16410">
        <v>0</v>
      </c>
      <c r="G16410">
        <v>0</v>
      </c>
      <c r="H16410">
        <v>0</v>
      </c>
      <c r="I16410">
        <v>0</v>
      </c>
    </row>
    <row r="16411" spans="1:9" x14ac:dyDescent="0.25">
      <c r="A16411" t="s">
        <v>729</v>
      </c>
      <c r="B16411">
        <v>16805</v>
      </c>
      <c r="C16411" s="593">
        <v>0.06</v>
      </c>
      <c r="D16411" t="s">
        <v>5153</v>
      </c>
      <c r="E16411">
        <v>0.06</v>
      </c>
      <c r="F16411">
        <v>0</v>
      </c>
      <c r="G16411">
        <v>0</v>
      </c>
      <c r="H16411">
        <v>0</v>
      </c>
      <c r="I16411">
        <v>0</v>
      </c>
    </row>
    <row r="16412" spans="1:9" x14ac:dyDescent="0.25">
      <c r="A16412" t="s">
        <v>729</v>
      </c>
      <c r="B16412">
        <v>16820</v>
      </c>
      <c r="C16412" s="593">
        <v>0.06</v>
      </c>
      <c r="D16412" t="s">
        <v>5153</v>
      </c>
      <c r="E16412">
        <v>0.06</v>
      </c>
      <c r="F16412">
        <v>0</v>
      </c>
      <c r="G16412">
        <v>0</v>
      </c>
      <c r="H16412">
        <v>0</v>
      </c>
      <c r="I16412">
        <v>0</v>
      </c>
    </row>
    <row r="16413" spans="1:9" x14ac:dyDescent="0.25">
      <c r="A16413" t="s">
        <v>729</v>
      </c>
      <c r="B16413">
        <v>16821</v>
      </c>
      <c r="C16413" s="593">
        <v>0.06</v>
      </c>
      <c r="D16413" t="s">
        <v>5146</v>
      </c>
      <c r="E16413">
        <v>0.06</v>
      </c>
      <c r="F16413">
        <v>0</v>
      </c>
      <c r="G16413">
        <v>0</v>
      </c>
      <c r="H16413">
        <v>0</v>
      </c>
      <c r="I16413">
        <v>0</v>
      </c>
    </row>
    <row r="16414" spans="1:9" x14ac:dyDescent="0.25">
      <c r="A16414" t="s">
        <v>729</v>
      </c>
      <c r="B16414">
        <v>16822</v>
      </c>
      <c r="C16414" s="593">
        <v>0.06</v>
      </c>
      <c r="D16414" t="s">
        <v>5153</v>
      </c>
      <c r="E16414">
        <v>0.06</v>
      </c>
      <c r="F16414">
        <v>0</v>
      </c>
      <c r="G16414">
        <v>0</v>
      </c>
      <c r="H16414">
        <v>0</v>
      </c>
      <c r="I16414">
        <v>0</v>
      </c>
    </row>
    <row r="16415" spans="1:9" x14ac:dyDescent="0.25">
      <c r="A16415" t="s">
        <v>729</v>
      </c>
      <c r="B16415">
        <v>16823</v>
      </c>
      <c r="C16415" s="593">
        <v>0.06</v>
      </c>
      <c r="D16415" t="s">
        <v>5153</v>
      </c>
      <c r="E16415">
        <v>0.06</v>
      </c>
      <c r="F16415">
        <v>0</v>
      </c>
      <c r="G16415">
        <v>0</v>
      </c>
      <c r="H16415">
        <v>0</v>
      </c>
      <c r="I16415">
        <v>0</v>
      </c>
    </row>
    <row r="16416" spans="1:9" x14ac:dyDescent="0.25">
      <c r="A16416" t="s">
        <v>729</v>
      </c>
      <c r="B16416">
        <v>16825</v>
      </c>
      <c r="C16416" s="593">
        <v>0.06</v>
      </c>
      <c r="D16416" t="s">
        <v>5146</v>
      </c>
      <c r="E16416">
        <v>0.06</v>
      </c>
      <c r="F16416">
        <v>0</v>
      </c>
      <c r="G16416">
        <v>0</v>
      </c>
      <c r="H16416">
        <v>0</v>
      </c>
      <c r="I16416">
        <v>0</v>
      </c>
    </row>
    <row r="16417" spans="1:9" x14ac:dyDescent="0.25">
      <c r="A16417" t="s">
        <v>729</v>
      </c>
      <c r="B16417">
        <v>16826</v>
      </c>
      <c r="C16417" s="593">
        <v>0.06</v>
      </c>
      <c r="D16417" t="s">
        <v>5153</v>
      </c>
      <c r="E16417">
        <v>0.06</v>
      </c>
      <c r="F16417">
        <v>0</v>
      </c>
      <c r="G16417">
        <v>0</v>
      </c>
      <c r="H16417">
        <v>0</v>
      </c>
      <c r="I16417">
        <v>0</v>
      </c>
    </row>
    <row r="16418" spans="1:9" x14ac:dyDescent="0.25">
      <c r="A16418" t="s">
        <v>729</v>
      </c>
      <c r="B16418">
        <v>16827</v>
      </c>
      <c r="C16418" s="593">
        <v>0.06</v>
      </c>
      <c r="D16418" t="s">
        <v>5153</v>
      </c>
      <c r="E16418">
        <v>0.06</v>
      </c>
      <c r="F16418">
        <v>0</v>
      </c>
      <c r="G16418">
        <v>0</v>
      </c>
      <c r="H16418">
        <v>0</v>
      </c>
      <c r="I16418">
        <v>0</v>
      </c>
    </row>
    <row r="16419" spans="1:9" x14ac:dyDescent="0.25">
      <c r="A16419" t="s">
        <v>729</v>
      </c>
      <c r="B16419">
        <v>16828</v>
      </c>
      <c r="C16419" s="593">
        <v>0.06</v>
      </c>
      <c r="D16419" t="s">
        <v>5153</v>
      </c>
      <c r="E16419">
        <v>0.06</v>
      </c>
      <c r="F16419">
        <v>0</v>
      </c>
      <c r="G16419">
        <v>0</v>
      </c>
      <c r="H16419">
        <v>0</v>
      </c>
      <c r="I16419">
        <v>0</v>
      </c>
    </row>
    <row r="16420" spans="1:9" x14ac:dyDescent="0.25">
      <c r="A16420" t="s">
        <v>729</v>
      </c>
      <c r="B16420">
        <v>16829</v>
      </c>
      <c r="C16420" s="593">
        <v>0.06</v>
      </c>
      <c r="D16420" t="s">
        <v>5153</v>
      </c>
      <c r="E16420">
        <v>0.06</v>
      </c>
      <c r="F16420">
        <v>0</v>
      </c>
      <c r="G16420">
        <v>0</v>
      </c>
      <c r="H16420">
        <v>0</v>
      </c>
      <c r="I16420">
        <v>0</v>
      </c>
    </row>
    <row r="16421" spans="1:9" x14ac:dyDescent="0.25">
      <c r="A16421" t="s">
        <v>729</v>
      </c>
      <c r="B16421">
        <v>16830</v>
      </c>
      <c r="C16421" s="593">
        <v>0.06</v>
      </c>
      <c r="D16421" t="s">
        <v>5146</v>
      </c>
      <c r="E16421">
        <v>0.06</v>
      </c>
      <c r="F16421">
        <v>0</v>
      </c>
      <c r="G16421">
        <v>0</v>
      </c>
      <c r="H16421">
        <v>0</v>
      </c>
      <c r="I16421">
        <v>0</v>
      </c>
    </row>
    <row r="16422" spans="1:9" x14ac:dyDescent="0.25">
      <c r="A16422" t="s">
        <v>729</v>
      </c>
      <c r="B16422">
        <v>16832</v>
      </c>
      <c r="C16422" s="593">
        <v>0.06</v>
      </c>
      <c r="D16422" t="s">
        <v>5153</v>
      </c>
      <c r="E16422">
        <v>0.06</v>
      </c>
      <c r="F16422">
        <v>0</v>
      </c>
      <c r="G16422">
        <v>0</v>
      </c>
      <c r="H16422">
        <v>0</v>
      </c>
      <c r="I16422">
        <v>0</v>
      </c>
    </row>
    <row r="16423" spans="1:9" x14ac:dyDescent="0.25">
      <c r="A16423" t="s">
        <v>729</v>
      </c>
      <c r="B16423">
        <v>16833</v>
      </c>
      <c r="C16423" s="593">
        <v>0.06</v>
      </c>
      <c r="D16423" t="s">
        <v>5146</v>
      </c>
      <c r="E16423">
        <v>0.06</v>
      </c>
      <c r="F16423">
        <v>0</v>
      </c>
      <c r="G16423">
        <v>0</v>
      </c>
      <c r="H16423">
        <v>0</v>
      </c>
      <c r="I16423">
        <v>0</v>
      </c>
    </row>
    <row r="16424" spans="1:9" x14ac:dyDescent="0.25">
      <c r="A16424" t="s">
        <v>729</v>
      </c>
      <c r="B16424">
        <v>16834</v>
      </c>
      <c r="C16424" s="593">
        <v>0.06</v>
      </c>
      <c r="D16424" t="s">
        <v>5146</v>
      </c>
      <c r="E16424">
        <v>0.06</v>
      </c>
      <c r="F16424">
        <v>0</v>
      </c>
      <c r="G16424">
        <v>0</v>
      </c>
      <c r="H16424">
        <v>0</v>
      </c>
      <c r="I16424">
        <v>0</v>
      </c>
    </row>
    <row r="16425" spans="1:9" x14ac:dyDescent="0.25">
      <c r="A16425" t="s">
        <v>729</v>
      </c>
      <c r="B16425">
        <v>16835</v>
      </c>
      <c r="C16425" s="593">
        <v>0.06</v>
      </c>
      <c r="D16425" t="s">
        <v>5153</v>
      </c>
      <c r="E16425">
        <v>0.06</v>
      </c>
      <c r="F16425">
        <v>0</v>
      </c>
      <c r="G16425">
        <v>0</v>
      </c>
      <c r="H16425">
        <v>0</v>
      </c>
      <c r="I16425">
        <v>0</v>
      </c>
    </row>
    <row r="16426" spans="1:9" x14ac:dyDescent="0.25">
      <c r="A16426" t="s">
        <v>729</v>
      </c>
      <c r="B16426">
        <v>16836</v>
      </c>
      <c r="C16426" s="593">
        <v>0.06</v>
      </c>
      <c r="D16426" t="s">
        <v>5146</v>
      </c>
      <c r="E16426">
        <v>0.06</v>
      </c>
      <c r="F16426">
        <v>0</v>
      </c>
      <c r="G16426">
        <v>0</v>
      </c>
      <c r="H16426">
        <v>0</v>
      </c>
      <c r="I16426">
        <v>0</v>
      </c>
    </row>
    <row r="16427" spans="1:9" x14ac:dyDescent="0.25">
      <c r="A16427" t="s">
        <v>729</v>
      </c>
      <c r="B16427">
        <v>16837</v>
      </c>
      <c r="C16427" s="593">
        <v>0.06</v>
      </c>
      <c r="D16427" t="s">
        <v>5146</v>
      </c>
      <c r="E16427">
        <v>0.06</v>
      </c>
      <c r="F16427">
        <v>0</v>
      </c>
      <c r="G16427">
        <v>0</v>
      </c>
      <c r="H16427">
        <v>0</v>
      </c>
      <c r="I16427">
        <v>0</v>
      </c>
    </row>
    <row r="16428" spans="1:9" x14ac:dyDescent="0.25">
      <c r="A16428" t="s">
        <v>729</v>
      </c>
      <c r="B16428">
        <v>16838</v>
      </c>
      <c r="C16428" s="593">
        <v>0.06</v>
      </c>
      <c r="D16428" t="s">
        <v>5146</v>
      </c>
      <c r="E16428">
        <v>0.06</v>
      </c>
      <c r="F16428">
        <v>0</v>
      </c>
      <c r="G16428">
        <v>0</v>
      </c>
      <c r="H16428">
        <v>0</v>
      </c>
      <c r="I16428">
        <v>0</v>
      </c>
    </row>
    <row r="16429" spans="1:9" x14ac:dyDescent="0.25">
      <c r="A16429" t="s">
        <v>729</v>
      </c>
      <c r="B16429">
        <v>16839</v>
      </c>
      <c r="C16429" s="593">
        <v>0.06</v>
      </c>
      <c r="D16429" t="s">
        <v>5146</v>
      </c>
      <c r="E16429">
        <v>0.06</v>
      </c>
      <c r="F16429">
        <v>0</v>
      </c>
      <c r="G16429">
        <v>0</v>
      </c>
      <c r="H16429">
        <v>0</v>
      </c>
      <c r="I16429">
        <v>0</v>
      </c>
    </row>
    <row r="16430" spans="1:9" x14ac:dyDescent="0.25">
      <c r="A16430" t="s">
        <v>729</v>
      </c>
      <c r="B16430">
        <v>16840</v>
      </c>
      <c r="C16430" s="593">
        <v>0.06</v>
      </c>
      <c r="D16430" t="s">
        <v>5146</v>
      </c>
      <c r="E16430">
        <v>0.06</v>
      </c>
      <c r="F16430">
        <v>0</v>
      </c>
      <c r="G16430">
        <v>0</v>
      </c>
      <c r="H16430">
        <v>0</v>
      </c>
      <c r="I16430">
        <v>0</v>
      </c>
    </row>
    <row r="16431" spans="1:9" x14ac:dyDescent="0.25">
      <c r="A16431" t="s">
        <v>729</v>
      </c>
      <c r="B16431">
        <v>16841</v>
      </c>
      <c r="C16431" s="593">
        <v>0.06</v>
      </c>
      <c r="D16431" t="s">
        <v>5153</v>
      </c>
      <c r="E16431">
        <v>0.06</v>
      </c>
      <c r="F16431">
        <v>0</v>
      </c>
      <c r="G16431">
        <v>0</v>
      </c>
      <c r="H16431">
        <v>0</v>
      </c>
      <c r="I16431">
        <v>0</v>
      </c>
    </row>
    <row r="16432" spans="1:9" x14ac:dyDescent="0.25">
      <c r="A16432" t="s">
        <v>729</v>
      </c>
      <c r="B16432">
        <v>16843</v>
      </c>
      <c r="C16432" s="593">
        <v>0.06</v>
      </c>
      <c r="D16432" t="s">
        <v>5146</v>
      </c>
      <c r="E16432">
        <v>0.06</v>
      </c>
      <c r="F16432">
        <v>0</v>
      </c>
      <c r="G16432">
        <v>0</v>
      </c>
      <c r="H16432">
        <v>0</v>
      </c>
      <c r="I16432">
        <v>0</v>
      </c>
    </row>
    <row r="16433" spans="1:9" x14ac:dyDescent="0.25">
      <c r="A16433" t="s">
        <v>729</v>
      </c>
      <c r="B16433">
        <v>16844</v>
      </c>
      <c r="C16433" s="593">
        <v>0.06</v>
      </c>
      <c r="D16433" t="s">
        <v>5153</v>
      </c>
      <c r="E16433">
        <v>0.06</v>
      </c>
      <c r="F16433">
        <v>0</v>
      </c>
      <c r="G16433">
        <v>0</v>
      </c>
      <c r="H16433">
        <v>0</v>
      </c>
      <c r="I16433">
        <v>0</v>
      </c>
    </row>
    <row r="16434" spans="1:9" x14ac:dyDescent="0.25">
      <c r="A16434" t="s">
        <v>729</v>
      </c>
      <c r="B16434">
        <v>16845</v>
      </c>
      <c r="C16434" s="593">
        <v>0.06</v>
      </c>
      <c r="D16434" t="s">
        <v>5153</v>
      </c>
      <c r="E16434">
        <v>0.06</v>
      </c>
      <c r="F16434">
        <v>0</v>
      </c>
      <c r="G16434">
        <v>0</v>
      </c>
      <c r="H16434">
        <v>0</v>
      </c>
      <c r="I16434">
        <v>0</v>
      </c>
    </row>
    <row r="16435" spans="1:9" x14ac:dyDescent="0.25">
      <c r="A16435" t="s">
        <v>729</v>
      </c>
      <c r="B16435">
        <v>16847</v>
      </c>
      <c r="C16435" s="593">
        <v>0.06</v>
      </c>
      <c r="D16435" t="s">
        <v>5146</v>
      </c>
      <c r="E16435">
        <v>0.06</v>
      </c>
      <c r="F16435">
        <v>0</v>
      </c>
      <c r="G16435">
        <v>0</v>
      </c>
      <c r="H16435">
        <v>0</v>
      </c>
      <c r="I16435">
        <v>0</v>
      </c>
    </row>
    <row r="16436" spans="1:9" x14ac:dyDescent="0.25">
      <c r="A16436" t="s">
        <v>729</v>
      </c>
      <c r="B16436">
        <v>16848</v>
      </c>
      <c r="C16436" s="593">
        <v>0.06</v>
      </c>
      <c r="D16436" t="s">
        <v>1297</v>
      </c>
      <c r="E16436">
        <v>0.06</v>
      </c>
      <c r="F16436">
        <v>0</v>
      </c>
      <c r="G16436">
        <v>0</v>
      </c>
      <c r="H16436">
        <v>0</v>
      </c>
      <c r="I16436">
        <v>0</v>
      </c>
    </row>
    <row r="16437" spans="1:9" x14ac:dyDescent="0.25">
      <c r="A16437" t="s">
        <v>729</v>
      </c>
      <c r="B16437">
        <v>16849</v>
      </c>
      <c r="C16437" s="593">
        <v>0.06</v>
      </c>
      <c r="D16437" t="s">
        <v>5146</v>
      </c>
      <c r="E16437">
        <v>0.06</v>
      </c>
      <c r="F16437">
        <v>0</v>
      </c>
      <c r="G16437">
        <v>0</v>
      </c>
      <c r="H16437">
        <v>0</v>
      </c>
      <c r="I16437">
        <v>0</v>
      </c>
    </row>
    <row r="16438" spans="1:9" x14ac:dyDescent="0.25">
      <c r="A16438" t="s">
        <v>729</v>
      </c>
      <c r="B16438">
        <v>16850</v>
      </c>
      <c r="C16438" s="593">
        <v>0.06</v>
      </c>
      <c r="D16438" t="s">
        <v>5146</v>
      </c>
      <c r="E16438">
        <v>0.06</v>
      </c>
      <c r="F16438">
        <v>0</v>
      </c>
      <c r="G16438">
        <v>0</v>
      </c>
      <c r="H16438">
        <v>0</v>
      </c>
      <c r="I16438">
        <v>0</v>
      </c>
    </row>
    <row r="16439" spans="1:9" x14ac:dyDescent="0.25">
      <c r="A16439" t="s">
        <v>729</v>
      </c>
      <c r="B16439">
        <v>16851</v>
      </c>
      <c r="C16439" s="593">
        <v>0.06</v>
      </c>
      <c r="D16439" t="s">
        <v>5153</v>
      </c>
      <c r="E16439">
        <v>0.06</v>
      </c>
      <c r="F16439">
        <v>0</v>
      </c>
      <c r="G16439">
        <v>0</v>
      </c>
      <c r="H16439">
        <v>0</v>
      </c>
      <c r="I16439">
        <v>0</v>
      </c>
    </row>
    <row r="16440" spans="1:9" x14ac:dyDescent="0.25">
      <c r="A16440" t="s">
        <v>729</v>
      </c>
      <c r="B16440">
        <v>16852</v>
      </c>
      <c r="C16440" s="593">
        <v>0.06</v>
      </c>
      <c r="D16440" t="s">
        <v>5153</v>
      </c>
      <c r="E16440">
        <v>0.06</v>
      </c>
      <c r="F16440">
        <v>0</v>
      </c>
      <c r="G16440">
        <v>0</v>
      </c>
      <c r="H16440">
        <v>0</v>
      </c>
      <c r="I16440">
        <v>0</v>
      </c>
    </row>
    <row r="16441" spans="1:9" x14ac:dyDescent="0.25">
      <c r="A16441" t="s">
        <v>729</v>
      </c>
      <c r="B16441">
        <v>16853</v>
      </c>
      <c r="C16441" s="593">
        <v>0.06</v>
      </c>
      <c r="D16441" t="s">
        <v>5153</v>
      </c>
      <c r="E16441">
        <v>0.06</v>
      </c>
      <c r="F16441">
        <v>0</v>
      </c>
      <c r="G16441">
        <v>0</v>
      </c>
      <c r="H16441">
        <v>0</v>
      </c>
      <c r="I16441">
        <v>0</v>
      </c>
    </row>
    <row r="16442" spans="1:9" x14ac:dyDescent="0.25">
      <c r="A16442" t="s">
        <v>729</v>
      </c>
      <c r="B16442">
        <v>16854</v>
      </c>
      <c r="C16442" s="593">
        <v>0.06</v>
      </c>
      <c r="D16442" t="s">
        <v>5153</v>
      </c>
      <c r="E16442">
        <v>0.06</v>
      </c>
      <c r="F16442">
        <v>0</v>
      </c>
      <c r="G16442">
        <v>0</v>
      </c>
      <c r="H16442">
        <v>0</v>
      </c>
      <c r="I16442">
        <v>0</v>
      </c>
    </row>
    <row r="16443" spans="1:9" x14ac:dyDescent="0.25">
      <c r="A16443" t="s">
        <v>729</v>
      </c>
      <c r="B16443">
        <v>16855</v>
      </c>
      <c r="C16443" s="593">
        <v>0.06</v>
      </c>
      <c r="D16443" t="s">
        <v>5146</v>
      </c>
      <c r="E16443">
        <v>0.06</v>
      </c>
      <c r="F16443">
        <v>0</v>
      </c>
      <c r="G16443">
        <v>0</v>
      </c>
      <c r="H16443">
        <v>0</v>
      </c>
      <c r="I16443">
        <v>0</v>
      </c>
    </row>
    <row r="16444" spans="1:9" x14ac:dyDescent="0.25">
      <c r="A16444" t="s">
        <v>729</v>
      </c>
      <c r="B16444">
        <v>16856</v>
      </c>
      <c r="C16444" s="593">
        <v>0.06</v>
      </c>
      <c r="D16444" t="s">
        <v>5153</v>
      </c>
      <c r="E16444">
        <v>0.06</v>
      </c>
      <c r="F16444">
        <v>0</v>
      </c>
      <c r="G16444">
        <v>0</v>
      </c>
      <c r="H16444">
        <v>0</v>
      </c>
      <c r="I16444">
        <v>0</v>
      </c>
    </row>
    <row r="16445" spans="1:9" x14ac:dyDescent="0.25">
      <c r="A16445" t="s">
        <v>729</v>
      </c>
      <c r="B16445">
        <v>16858</v>
      </c>
      <c r="C16445" s="593">
        <v>0.06</v>
      </c>
      <c r="D16445" t="s">
        <v>5146</v>
      </c>
      <c r="E16445">
        <v>0.06</v>
      </c>
      <c r="F16445">
        <v>0</v>
      </c>
      <c r="G16445">
        <v>0</v>
      </c>
      <c r="H16445">
        <v>0</v>
      </c>
      <c r="I16445">
        <v>0</v>
      </c>
    </row>
    <row r="16446" spans="1:9" x14ac:dyDescent="0.25">
      <c r="A16446" t="s">
        <v>729</v>
      </c>
      <c r="B16446">
        <v>16859</v>
      </c>
      <c r="C16446" s="593">
        <v>0.06</v>
      </c>
      <c r="D16446" t="s">
        <v>5153</v>
      </c>
      <c r="E16446">
        <v>0.06</v>
      </c>
      <c r="F16446">
        <v>0</v>
      </c>
      <c r="G16446">
        <v>0</v>
      </c>
      <c r="H16446">
        <v>0</v>
      </c>
      <c r="I16446">
        <v>0</v>
      </c>
    </row>
    <row r="16447" spans="1:9" x14ac:dyDescent="0.25">
      <c r="A16447" t="s">
        <v>729</v>
      </c>
      <c r="B16447">
        <v>16860</v>
      </c>
      <c r="C16447" s="593">
        <v>0.06</v>
      </c>
      <c r="D16447" t="s">
        <v>5153</v>
      </c>
      <c r="E16447">
        <v>0.06</v>
      </c>
      <c r="F16447">
        <v>0</v>
      </c>
      <c r="G16447">
        <v>0</v>
      </c>
      <c r="H16447">
        <v>0</v>
      </c>
      <c r="I16447">
        <v>0</v>
      </c>
    </row>
    <row r="16448" spans="1:9" x14ac:dyDescent="0.25">
      <c r="A16448" t="s">
        <v>729</v>
      </c>
      <c r="B16448">
        <v>16861</v>
      </c>
      <c r="C16448" s="593">
        <v>0.06</v>
      </c>
      <c r="D16448" t="s">
        <v>5146</v>
      </c>
      <c r="E16448">
        <v>0.06</v>
      </c>
      <c r="F16448">
        <v>0</v>
      </c>
      <c r="G16448">
        <v>0</v>
      </c>
      <c r="H16448">
        <v>0</v>
      </c>
      <c r="I16448">
        <v>0</v>
      </c>
    </row>
    <row r="16449" spans="1:9" x14ac:dyDescent="0.25">
      <c r="A16449" t="s">
        <v>729</v>
      </c>
      <c r="B16449">
        <v>16863</v>
      </c>
      <c r="C16449" s="593">
        <v>0.06</v>
      </c>
      <c r="D16449" t="s">
        <v>5146</v>
      </c>
      <c r="E16449">
        <v>0.06</v>
      </c>
      <c r="F16449">
        <v>0</v>
      </c>
      <c r="G16449">
        <v>0</v>
      </c>
      <c r="H16449">
        <v>0</v>
      </c>
      <c r="I16449">
        <v>0</v>
      </c>
    </row>
    <row r="16450" spans="1:9" x14ac:dyDescent="0.25">
      <c r="A16450" t="s">
        <v>729</v>
      </c>
      <c r="B16450">
        <v>16864</v>
      </c>
      <c r="C16450" s="593">
        <v>0.06</v>
      </c>
      <c r="D16450" t="s">
        <v>5153</v>
      </c>
      <c r="E16450">
        <v>0.06</v>
      </c>
      <c r="F16450">
        <v>0</v>
      </c>
      <c r="G16450">
        <v>0</v>
      </c>
      <c r="H16450">
        <v>0</v>
      </c>
      <c r="I16450">
        <v>0</v>
      </c>
    </row>
    <row r="16451" spans="1:9" x14ac:dyDescent="0.25">
      <c r="A16451" t="s">
        <v>729</v>
      </c>
      <c r="B16451">
        <v>16865</v>
      </c>
      <c r="C16451" s="593">
        <v>0.06</v>
      </c>
      <c r="D16451" t="s">
        <v>5142</v>
      </c>
      <c r="E16451">
        <v>0.06</v>
      </c>
      <c r="F16451">
        <v>0</v>
      </c>
      <c r="G16451">
        <v>0</v>
      </c>
      <c r="H16451">
        <v>0</v>
      </c>
      <c r="I16451">
        <v>0</v>
      </c>
    </row>
    <row r="16452" spans="1:9" x14ac:dyDescent="0.25">
      <c r="A16452" t="s">
        <v>729</v>
      </c>
      <c r="B16452">
        <v>16866</v>
      </c>
      <c r="C16452" s="593">
        <v>0.06</v>
      </c>
      <c r="D16452" t="s">
        <v>5153</v>
      </c>
      <c r="E16452">
        <v>0.06</v>
      </c>
      <c r="F16452">
        <v>0</v>
      </c>
      <c r="G16452">
        <v>0</v>
      </c>
      <c r="H16452">
        <v>0</v>
      </c>
      <c r="I16452">
        <v>0</v>
      </c>
    </row>
    <row r="16453" spans="1:9" x14ac:dyDescent="0.25">
      <c r="A16453" t="s">
        <v>729</v>
      </c>
      <c r="B16453">
        <v>16868</v>
      </c>
      <c r="C16453" s="593">
        <v>0.06</v>
      </c>
      <c r="D16453" t="s">
        <v>5153</v>
      </c>
      <c r="E16453">
        <v>0.06</v>
      </c>
      <c r="F16453">
        <v>0</v>
      </c>
      <c r="G16453">
        <v>0</v>
      </c>
      <c r="H16453">
        <v>0</v>
      </c>
      <c r="I16453">
        <v>0</v>
      </c>
    </row>
    <row r="16454" spans="1:9" x14ac:dyDescent="0.25">
      <c r="A16454" t="s">
        <v>729</v>
      </c>
      <c r="B16454">
        <v>16870</v>
      </c>
      <c r="C16454" s="593">
        <v>0.06</v>
      </c>
      <c r="D16454" t="s">
        <v>5152</v>
      </c>
      <c r="E16454">
        <v>0.06</v>
      </c>
      <c r="F16454">
        <v>0</v>
      </c>
      <c r="G16454">
        <v>0</v>
      </c>
      <c r="H16454">
        <v>0</v>
      </c>
      <c r="I16454">
        <v>0</v>
      </c>
    </row>
    <row r="16455" spans="1:9" x14ac:dyDescent="0.25">
      <c r="A16455" t="s">
        <v>729</v>
      </c>
      <c r="B16455">
        <v>16871</v>
      </c>
      <c r="C16455" s="593">
        <v>0.06</v>
      </c>
      <c r="D16455" t="s">
        <v>5146</v>
      </c>
      <c r="E16455">
        <v>0.06</v>
      </c>
      <c r="F16455">
        <v>0</v>
      </c>
      <c r="G16455">
        <v>0</v>
      </c>
      <c r="H16455">
        <v>0</v>
      </c>
      <c r="I16455">
        <v>0</v>
      </c>
    </row>
    <row r="16456" spans="1:9" x14ac:dyDescent="0.25">
      <c r="A16456" t="s">
        <v>729</v>
      </c>
      <c r="B16456">
        <v>16872</v>
      </c>
      <c r="C16456" s="593">
        <v>0.06</v>
      </c>
      <c r="D16456" t="s">
        <v>5153</v>
      </c>
      <c r="E16456">
        <v>0.06</v>
      </c>
      <c r="F16456">
        <v>0</v>
      </c>
      <c r="G16456">
        <v>0</v>
      </c>
      <c r="H16456">
        <v>0</v>
      </c>
      <c r="I16456">
        <v>0</v>
      </c>
    </row>
    <row r="16457" spans="1:9" x14ac:dyDescent="0.25">
      <c r="A16457" t="s">
        <v>729</v>
      </c>
      <c r="B16457">
        <v>16873</v>
      </c>
      <c r="C16457" s="593">
        <v>0.06</v>
      </c>
      <c r="D16457" t="s">
        <v>5146</v>
      </c>
      <c r="E16457">
        <v>0.06</v>
      </c>
      <c r="F16457">
        <v>0</v>
      </c>
      <c r="G16457">
        <v>0</v>
      </c>
      <c r="H16457">
        <v>0</v>
      </c>
      <c r="I16457">
        <v>0</v>
      </c>
    </row>
    <row r="16458" spans="1:9" x14ac:dyDescent="0.25">
      <c r="A16458" t="s">
        <v>729</v>
      </c>
      <c r="B16458">
        <v>16874</v>
      </c>
      <c r="C16458" s="593">
        <v>0.06</v>
      </c>
      <c r="D16458" t="s">
        <v>5153</v>
      </c>
      <c r="E16458">
        <v>0.06</v>
      </c>
      <c r="F16458">
        <v>0</v>
      </c>
      <c r="G16458">
        <v>0</v>
      </c>
      <c r="H16458">
        <v>0</v>
      </c>
      <c r="I16458">
        <v>0</v>
      </c>
    </row>
    <row r="16459" spans="1:9" x14ac:dyDescent="0.25">
      <c r="A16459" t="s">
        <v>729</v>
      </c>
      <c r="B16459">
        <v>16875</v>
      </c>
      <c r="C16459" s="593">
        <v>0.06</v>
      </c>
      <c r="D16459" t="s">
        <v>5153</v>
      </c>
      <c r="E16459">
        <v>0.06</v>
      </c>
      <c r="F16459">
        <v>0</v>
      </c>
      <c r="G16459">
        <v>0</v>
      </c>
      <c r="H16459">
        <v>0</v>
      </c>
      <c r="I16459">
        <v>0</v>
      </c>
    </row>
    <row r="16460" spans="1:9" x14ac:dyDescent="0.25">
      <c r="A16460" t="s">
        <v>729</v>
      </c>
      <c r="B16460">
        <v>16876</v>
      </c>
      <c r="C16460" s="593">
        <v>0.06</v>
      </c>
      <c r="D16460" t="s">
        <v>5146</v>
      </c>
      <c r="E16460">
        <v>0.06</v>
      </c>
      <c r="F16460">
        <v>0</v>
      </c>
      <c r="G16460">
        <v>0</v>
      </c>
      <c r="H16460">
        <v>0</v>
      </c>
      <c r="I16460">
        <v>0</v>
      </c>
    </row>
    <row r="16461" spans="1:9" x14ac:dyDescent="0.25">
      <c r="A16461" t="s">
        <v>729</v>
      </c>
      <c r="B16461">
        <v>16877</v>
      </c>
      <c r="C16461" s="593">
        <v>0.06</v>
      </c>
      <c r="D16461" t="s">
        <v>5142</v>
      </c>
      <c r="E16461">
        <v>0.06</v>
      </c>
      <c r="F16461">
        <v>0</v>
      </c>
      <c r="G16461">
        <v>0</v>
      </c>
      <c r="H16461">
        <v>0</v>
      </c>
      <c r="I16461">
        <v>0</v>
      </c>
    </row>
    <row r="16462" spans="1:9" x14ac:dyDescent="0.25">
      <c r="A16462" t="s">
        <v>729</v>
      </c>
      <c r="B16462">
        <v>16878</v>
      </c>
      <c r="C16462" s="593">
        <v>0.06</v>
      </c>
      <c r="D16462" t="s">
        <v>5146</v>
      </c>
      <c r="E16462">
        <v>0.06</v>
      </c>
      <c r="F16462">
        <v>0</v>
      </c>
      <c r="G16462">
        <v>0</v>
      </c>
      <c r="H16462">
        <v>0</v>
      </c>
      <c r="I16462">
        <v>0</v>
      </c>
    </row>
    <row r="16463" spans="1:9" x14ac:dyDescent="0.25">
      <c r="A16463" t="s">
        <v>729</v>
      </c>
      <c r="B16463">
        <v>16879</v>
      </c>
      <c r="C16463" s="593">
        <v>0.06</v>
      </c>
      <c r="D16463" t="s">
        <v>5146</v>
      </c>
      <c r="E16463">
        <v>0.06</v>
      </c>
      <c r="F16463">
        <v>0</v>
      </c>
      <c r="G16463">
        <v>0</v>
      </c>
      <c r="H16463">
        <v>0</v>
      </c>
      <c r="I16463">
        <v>0</v>
      </c>
    </row>
    <row r="16464" spans="1:9" x14ac:dyDescent="0.25">
      <c r="A16464" t="s">
        <v>729</v>
      </c>
      <c r="B16464">
        <v>16881</v>
      </c>
      <c r="C16464" s="593">
        <v>0.06</v>
      </c>
      <c r="D16464" t="s">
        <v>5146</v>
      </c>
      <c r="E16464">
        <v>0.06</v>
      </c>
      <c r="F16464">
        <v>0</v>
      </c>
      <c r="G16464">
        <v>0</v>
      </c>
      <c r="H16464">
        <v>0</v>
      </c>
      <c r="I16464">
        <v>0</v>
      </c>
    </row>
    <row r="16465" spans="1:9" x14ac:dyDescent="0.25">
      <c r="A16465" t="s">
        <v>729</v>
      </c>
      <c r="B16465">
        <v>16882</v>
      </c>
      <c r="C16465" s="593">
        <v>0.06</v>
      </c>
      <c r="D16465" t="s">
        <v>5153</v>
      </c>
      <c r="E16465">
        <v>0.06</v>
      </c>
      <c r="F16465">
        <v>0</v>
      </c>
      <c r="G16465">
        <v>0</v>
      </c>
      <c r="H16465">
        <v>0</v>
      </c>
      <c r="I16465">
        <v>0</v>
      </c>
    </row>
    <row r="16466" spans="1:9" x14ac:dyDescent="0.25">
      <c r="A16466" t="s">
        <v>729</v>
      </c>
      <c r="B16466">
        <v>16901</v>
      </c>
      <c r="C16466" s="593">
        <v>0.06</v>
      </c>
      <c r="D16466" t="s">
        <v>5154</v>
      </c>
      <c r="E16466">
        <v>0.06</v>
      </c>
      <c r="F16466">
        <v>0</v>
      </c>
      <c r="G16466">
        <v>0</v>
      </c>
      <c r="H16466">
        <v>0</v>
      </c>
      <c r="I16466">
        <v>0</v>
      </c>
    </row>
    <row r="16467" spans="1:9" x14ac:dyDescent="0.25">
      <c r="A16467" t="s">
        <v>729</v>
      </c>
      <c r="B16467">
        <v>16910</v>
      </c>
      <c r="C16467" s="593">
        <v>0.06</v>
      </c>
      <c r="D16467" t="s">
        <v>1291</v>
      </c>
      <c r="E16467">
        <v>0.06</v>
      </c>
      <c r="F16467">
        <v>0</v>
      </c>
      <c r="G16467">
        <v>0</v>
      </c>
      <c r="H16467">
        <v>0</v>
      </c>
      <c r="I16467">
        <v>0</v>
      </c>
    </row>
    <row r="16468" spans="1:9" x14ac:dyDescent="0.25">
      <c r="A16468" t="s">
        <v>729</v>
      </c>
      <c r="B16468">
        <v>16911</v>
      </c>
      <c r="C16468" s="593">
        <v>0.06</v>
      </c>
      <c r="D16468" t="s">
        <v>5154</v>
      </c>
      <c r="E16468">
        <v>0.06</v>
      </c>
      <c r="F16468">
        <v>0</v>
      </c>
      <c r="G16468">
        <v>0</v>
      </c>
      <c r="H16468">
        <v>0</v>
      </c>
      <c r="I16468">
        <v>0</v>
      </c>
    </row>
    <row r="16469" spans="1:9" x14ac:dyDescent="0.25">
      <c r="A16469" t="s">
        <v>729</v>
      </c>
      <c r="B16469">
        <v>16912</v>
      </c>
      <c r="C16469" s="593">
        <v>0.06</v>
      </c>
      <c r="D16469" t="s">
        <v>5154</v>
      </c>
      <c r="E16469">
        <v>0.06</v>
      </c>
      <c r="F16469">
        <v>0</v>
      </c>
      <c r="G16469">
        <v>0</v>
      </c>
      <c r="H16469">
        <v>0</v>
      </c>
      <c r="I16469">
        <v>0</v>
      </c>
    </row>
    <row r="16470" spans="1:9" x14ac:dyDescent="0.25">
      <c r="A16470" t="s">
        <v>729</v>
      </c>
      <c r="B16470">
        <v>16914</v>
      </c>
      <c r="C16470" s="593">
        <v>0.06</v>
      </c>
      <c r="D16470" t="s">
        <v>5154</v>
      </c>
      <c r="E16470">
        <v>0.06</v>
      </c>
      <c r="F16470">
        <v>0</v>
      </c>
      <c r="G16470">
        <v>0</v>
      </c>
      <c r="H16470">
        <v>0</v>
      </c>
      <c r="I16470">
        <v>0</v>
      </c>
    </row>
    <row r="16471" spans="1:9" x14ac:dyDescent="0.25">
      <c r="A16471" t="s">
        <v>729</v>
      </c>
      <c r="B16471">
        <v>16915</v>
      </c>
      <c r="C16471" s="593">
        <v>0.06</v>
      </c>
      <c r="D16471" t="s">
        <v>5148</v>
      </c>
      <c r="E16471">
        <v>0.06</v>
      </c>
      <c r="F16471">
        <v>0</v>
      </c>
      <c r="G16471">
        <v>0</v>
      </c>
      <c r="H16471">
        <v>0</v>
      </c>
      <c r="I16471">
        <v>0</v>
      </c>
    </row>
    <row r="16472" spans="1:9" x14ac:dyDescent="0.25">
      <c r="A16472" t="s">
        <v>729</v>
      </c>
      <c r="B16472">
        <v>16917</v>
      </c>
      <c r="C16472" s="593">
        <v>0.06</v>
      </c>
      <c r="D16472" t="s">
        <v>5154</v>
      </c>
      <c r="E16472">
        <v>0.06</v>
      </c>
      <c r="F16472">
        <v>0</v>
      </c>
      <c r="G16472">
        <v>0</v>
      </c>
      <c r="H16472">
        <v>0</v>
      </c>
      <c r="I16472">
        <v>0</v>
      </c>
    </row>
    <row r="16473" spans="1:9" x14ac:dyDescent="0.25">
      <c r="A16473" t="s">
        <v>729</v>
      </c>
      <c r="B16473">
        <v>16920</v>
      </c>
      <c r="C16473" s="593">
        <v>0.06</v>
      </c>
      <c r="D16473" t="s">
        <v>5154</v>
      </c>
      <c r="E16473">
        <v>0.06</v>
      </c>
      <c r="F16473">
        <v>0</v>
      </c>
      <c r="G16473">
        <v>0</v>
      </c>
      <c r="H16473">
        <v>0</v>
      </c>
      <c r="I16473">
        <v>0</v>
      </c>
    </row>
    <row r="16474" spans="1:9" x14ac:dyDescent="0.25">
      <c r="A16474" t="s">
        <v>729</v>
      </c>
      <c r="B16474">
        <v>16921</v>
      </c>
      <c r="C16474" s="593">
        <v>0.06</v>
      </c>
      <c r="D16474" t="s">
        <v>5148</v>
      </c>
      <c r="E16474">
        <v>0.06</v>
      </c>
      <c r="F16474">
        <v>0</v>
      </c>
      <c r="G16474">
        <v>0</v>
      </c>
      <c r="H16474">
        <v>0</v>
      </c>
      <c r="I16474">
        <v>0</v>
      </c>
    </row>
    <row r="16475" spans="1:9" x14ac:dyDescent="0.25">
      <c r="A16475" t="s">
        <v>729</v>
      </c>
      <c r="B16475">
        <v>16922</v>
      </c>
      <c r="C16475" s="593">
        <v>0.06</v>
      </c>
      <c r="D16475" t="s">
        <v>5148</v>
      </c>
      <c r="E16475">
        <v>0.06</v>
      </c>
      <c r="F16475">
        <v>0</v>
      </c>
      <c r="G16475">
        <v>0</v>
      </c>
      <c r="H16475">
        <v>0</v>
      </c>
      <c r="I16475">
        <v>0</v>
      </c>
    </row>
    <row r="16476" spans="1:9" x14ac:dyDescent="0.25">
      <c r="A16476" t="s">
        <v>729</v>
      </c>
      <c r="B16476">
        <v>16923</v>
      </c>
      <c r="C16476" s="593">
        <v>0.06</v>
      </c>
      <c r="D16476" t="s">
        <v>5148</v>
      </c>
      <c r="E16476">
        <v>0.06</v>
      </c>
      <c r="F16476">
        <v>0</v>
      </c>
      <c r="G16476">
        <v>0</v>
      </c>
      <c r="H16476">
        <v>0</v>
      </c>
      <c r="I16476">
        <v>0</v>
      </c>
    </row>
    <row r="16477" spans="1:9" x14ac:dyDescent="0.25">
      <c r="A16477" t="s">
        <v>729</v>
      </c>
      <c r="B16477">
        <v>16925</v>
      </c>
      <c r="C16477" s="593">
        <v>0.06</v>
      </c>
      <c r="D16477" t="s">
        <v>1291</v>
      </c>
      <c r="E16477">
        <v>0.06</v>
      </c>
      <c r="F16477">
        <v>0</v>
      </c>
      <c r="G16477">
        <v>0</v>
      </c>
      <c r="H16477">
        <v>0</v>
      </c>
      <c r="I16477">
        <v>0</v>
      </c>
    </row>
    <row r="16478" spans="1:9" x14ac:dyDescent="0.25">
      <c r="A16478" t="s">
        <v>729</v>
      </c>
      <c r="B16478">
        <v>16926</v>
      </c>
      <c r="C16478" s="593">
        <v>0.06</v>
      </c>
      <c r="D16478" t="s">
        <v>1291</v>
      </c>
      <c r="E16478">
        <v>0.06</v>
      </c>
      <c r="F16478">
        <v>0</v>
      </c>
      <c r="G16478">
        <v>0</v>
      </c>
      <c r="H16478">
        <v>0</v>
      </c>
      <c r="I16478">
        <v>0</v>
      </c>
    </row>
    <row r="16479" spans="1:9" x14ac:dyDescent="0.25">
      <c r="A16479" t="s">
        <v>729</v>
      </c>
      <c r="B16479">
        <v>16927</v>
      </c>
      <c r="C16479" s="593">
        <v>0.06</v>
      </c>
      <c r="D16479" t="s">
        <v>5148</v>
      </c>
      <c r="E16479">
        <v>0.06</v>
      </c>
      <c r="F16479">
        <v>0</v>
      </c>
      <c r="G16479">
        <v>0</v>
      </c>
      <c r="H16479">
        <v>0</v>
      </c>
      <c r="I16479">
        <v>0</v>
      </c>
    </row>
    <row r="16480" spans="1:9" x14ac:dyDescent="0.25">
      <c r="A16480" t="s">
        <v>729</v>
      </c>
      <c r="B16480">
        <v>16928</v>
      </c>
      <c r="C16480" s="593">
        <v>0.06</v>
      </c>
      <c r="D16480" t="s">
        <v>5154</v>
      </c>
      <c r="E16480">
        <v>0.06</v>
      </c>
      <c r="F16480">
        <v>0</v>
      </c>
      <c r="G16480">
        <v>0</v>
      </c>
      <c r="H16480">
        <v>0</v>
      </c>
      <c r="I16480">
        <v>0</v>
      </c>
    </row>
    <row r="16481" spans="1:9" x14ac:dyDescent="0.25">
      <c r="A16481" t="s">
        <v>729</v>
      </c>
      <c r="B16481">
        <v>16929</v>
      </c>
      <c r="C16481" s="593">
        <v>0.06</v>
      </c>
      <c r="D16481" t="s">
        <v>5154</v>
      </c>
      <c r="E16481">
        <v>0.06</v>
      </c>
      <c r="F16481">
        <v>0</v>
      </c>
      <c r="G16481">
        <v>0</v>
      </c>
      <c r="H16481">
        <v>0</v>
      </c>
      <c r="I16481">
        <v>0</v>
      </c>
    </row>
    <row r="16482" spans="1:9" x14ac:dyDescent="0.25">
      <c r="A16482" t="s">
        <v>729</v>
      </c>
      <c r="B16482">
        <v>16930</v>
      </c>
      <c r="C16482" s="593">
        <v>0.06</v>
      </c>
      <c r="D16482" t="s">
        <v>5154</v>
      </c>
      <c r="E16482">
        <v>0.06</v>
      </c>
      <c r="F16482">
        <v>0</v>
      </c>
      <c r="G16482">
        <v>0</v>
      </c>
      <c r="H16482">
        <v>0</v>
      </c>
      <c r="I16482">
        <v>0</v>
      </c>
    </row>
    <row r="16483" spans="1:9" x14ac:dyDescent="0.25">
      <c r="A16483" t="s">
        <v>729</v>
      </c>
      <c r="B16483">
        <v>16932</v>
      </c>
      <c r="C16483" s="593">
        <v>0.06</v>
      </c>
      <c r="D16483" t="s">
        <v>5154</v>
      </c>
      <c r="E16483">
        <v>0.06</v>
      </c>
      <c r="F16483">
        <v>0</v>
      </c>
      <c r="G16483">
        <v>0</v>
      </c>
      <c r="H16483">
        <v>0</v>
      </c>
      <c r="I16483">
        <v>0</v>
      </c>
    </row>
    <row r="16484" spans="1:9" x14ac:dyDescent="0.25">
      <c r="A16484" t="s">
        <v>729</v>
      </c>
      <c r="B16484">
        <v>16933</v>
      </c>
      <c r="C16484" s="593">
        <v>0.06</v>
      </c>
      <c r="D16484" t="s">
        <v>5154</v>
      </c>
      <c r="E16484">
        <v>0.06</v>
      </c>
      <c r="F16484">
        <v>0</v>
      </c>
      <c r="G16484">
        <v>0</v>
      </c>
      <c r="H16484">
        <v>0</v>
      </c>
      <c r="I16484">
        <v>0</v>
      </c>
    </row>
    <row r="16485" spans="1:9" x14ac:dyDescent="0.25">
      <c r="A16485" t="s">
        <v>729</v>
      </c>
      <c r="B16485">
        <v>16935</v>
      </c>
      <c r="C16485" s="593">
        <v>0.06</v>
      </c>
      <c r="D16485" t="s">
        <v>5154</v>
      </c>
      <c r="E16485">
        <v>0.06</v>
      </c>
      <c r="F16485">
        <v>0</v>
      </c>
      <c r="G16485">
        <v>0</v>
      </c>
      <c r="H16485">
        <v>0</v>
      </c>
      <c r="I16485">
        <v>0</v>
      </c>
    </row>
    <row r="16486" spans="1:9" x14ac:dyDescent="0.25">
      <c r="A16486" t="s">
        <v>729</v>
      </c>
      <c r="B16486">
        <v>16936</v>
      </c>
      <c r="C16486" s="593">
        <v>0.06</v>
      </c>
      <c r="D16486" t="s">
        <v>5154</v>
      </c>
      <c r="E16486">
        <v>0.06</v>
      </c>
      <c r="F16486">
        <v>0</v>
      </c>
      <c r="G16486">
        <v>0</v>
      </c>
      <c r="H16486">
        <v>0</v>
      </c>
      <c r="I16486">
        <v>0</v>
      </c>
    </row>
    <row r="16487" spans="1:9" x14ac:dyDescent="0.25">
      <c r="A16487" t="s">
        <v>729</v>
      </c>
      <c r="B16487">
        <v>16937</v>
      </c>
      <c r="C16487" s="593">
        <v>0.06</v>
      </c>
      <c r="D16487" t="s">
        <v>5148</v>
      </c>
      <c r="E16487">
        <v>0.06</v>
      </c>
      <c r="F16487">
        <v>0</v>
      </c>
      <c r="G16487">
        <v>0</v>
      </c>
      <c r="H16487">
        <v>0</v>
      </c>
      <c r="I16487">
        <v>0</v>
      </c>
    </row>
    <row r="16488" spans="1:9" x14ac:dyDescent="0.25">
      <c r="A16488" t="s">
        <v>729</v>
      </c>
      <c r="B16488">
        <v>16938</v>
      </c>
      <c r="C16488" s="593">
        <v>0.06</v>
      </c>
      <c r="D16488" t="s">
        <v>5154</v>
      </c>
      <c r="E16488">
        <v>0.06</v>
      </c>
      <c r="F16488">
        <v>0</v>
      </c>
      <c r="G16488">
        <v>0</v>
      </c>
      <c r="H16488">
        <v>0</v>
      </c>
      <c r="I16488">
        <v>0</v>
      </c>
    </row>
    <row r="16489" spans="1:9" x14ac:dyDescent="0.25">
      <c r="A16489" t="s">
        <v>729</v>
      </c>
      <c r="B16489">
        <v>16939</v>
      </c>
      <c r="C16489" s="593">
        <v>0.06</v>
      </c>
      <c r="D16489" t="s">
        <v>5154</v>
      </c>
      <c r="E16489">
        <v>0.06</v>
      </c>
      <c r="F16489">
        <v>0</v>
      </c>
      <c r="G16489">
        <v>0</v>
      </c>
      <c r="H16489">
        <v>0</v>
      </c>
      <c r="I16489">
        <v>0</v>
      </c>
    </row>
    <row r="16490" spans="1:9" x14ac:dyDescent="0.25">
      <c r="A16490" t="s">
        <v>729</v>
      </c>
      <c r="B16490">
        <v>16940</v>
      </c>
      <c r="C16490" s="593">
        <v>0.06</v>
      </c>
      <c r="D16490" t="s">
        <v>5154</v>
      </c>
      <c r="E16490">
        <v>0.06</v>
      </c>
      <c r="F16490">
        <v>0</v>
      </c>
      <c r="G16490">
        <v>0</v>
      </c>
      <c r="H16490">
        <v>0</v>
      </c>
      <c r="I16490">
        <v>0</v>
      </c>
    </row>
    <row r="16491" spans="1:9" x14ac:dyDescent="0.25">
      <c r="A16491" t="s">
        <v>729</v>
      </c>
      <c r="B16491">
        <v>16941</v>
      </c>
      <c r="C16491" s="593">
        <v>0.06</v>
      </c>
      <c r="D16491" t="s">
        <v>5148</v>
      </c>
      <c r="E16491">
        <v>0.06</v>
      </c>
      <c r="F16491">
        <v>0</v>
      </c>
      <c r="G16491">
        <v>0</v>
      </c>
      <c r="H16491">
        <v>0</v>
      </c>
      <c r="I16491">
        <v>0</v>
      </c>
    </row>
    <row r="16492" spans="1:9" x14ac:dyDescent="0.25">
      <c r="A16492" t="s">
        <v>729</v>
      </c>
      <c r="B16492">
        <v>16942</v>
      </c>
      <c r="C16492" s="593">
        <v>0.06</v>
      </c>
      <c r="D16492" t="s">
        <v>5154</v>
      </c>
      <c r="E16492">
        <v>0.06</v>
      </c>
      <c r="F16492">
        <v>0</v>
      </c>
      <c r="G16492">
        <v>0</v>
      </c>
      <c r="H16492">
        <v>0</v>
      </c>
      <c r="I16492">
        <v>0</v>
      </c>
    </row>
    <row r="16493" spans="1:9" x14ac:dyDescent="0.25">
      <c r="A16493" t="s">
        <v>729</v>
      </c>
      <c r="B16493">
        <v>16943</v>
      </c>
      <c r="C16493" s="593">
        <v>0.06</v>
      </c>
      <c r="D16493" t="s">
        <v>5148</v>
      </c>
      <c r="E16493">
        <v>0.06</v>
      </c>
      <c r="F16493">
        <v>0</v>
      </c>
      <c r="G16493">
        <v>0</v>
      </c>
      <c r="H16493">
        <v>0</v>
      </c>
      <c r="I16493">
        <v>0</v>
      </c>
    </row>
    <row r="16494" spans="1:9" x14ac:dyDescent="0.25">
      <c r="A16494" t="s">
        <v>729</v>
      </c>
      <c r="B16494">
        <v>16945</v>
      </c>
      <c r="C16494" s="593">
        <v>0.06</v>
      </c>
      <c r="D16494" t="s">
        <v>1291</v>
      </c>
      <c r="E16494">
        <v>0.06</v>
      </c>
      <c r="F16494">
        <v>0</v>
      </c>
      <c r="G16494">
        <v>0</v>
      </c>
      <c r="H16494">
        <v>0</v>
      </c>
      <c r="I16494">
        <v>0</v>
      </c>
    </row>
    <row r="16495" spans="1:9" x14ac:dyDescent="0.25">
      <c r="A16495" t="s">
        <v>729</v>
      </c>
      <c r="B16495">
        <v>16946</v>
      </c>
      <c r="C16495" s="593">
        <v>0.06</v>
      </c>
      <c r="D16495" t="s">
        <v>5154</v>
      </c>
      <c r="E16495">
        <v>0.06</v>
      </c>
      <c r="F16495">
        <v>0</v>
      </c>
      <c r="G16495">
        <v>0</v>
      </c>
      <c r="H16495">
        <v>0</v>
      </c>
      <c r="I16495">
        <v>0</v>
      </c>
    </row>
    <row r="16496" spans="1:9" x14ac:dyDescent="0.25">
      <c r="A16496" t="s">
        <v>729</v>
      </c>
      <c r="B16496">
        <v>16947</v>
      </c>
      <c r="C16496" s="593">
        <v>0.06</v>
      </c>
      <c r="D16496" t="s">
        <v>5154</v>
      </c>
      <c r="E16496">
        <v>0.06</v>
      </c>
      <c r="F16496">
        <v>0</v>
      </c>
      <c r="G16496">
        <v>0</v>
      </c>
      <c r="H16496">
        <v>0</v>
      </c>
      <c r="I16496">
        <v>0</v>
      </c>
    </row>
    <row r="16497" spans="1:9" x14ac:dyDescent="0.25">
      <c r="A16497" t="s">
        <v>729</v>
      </c>
      <c r="B16497">
        <v>16948</v>
      </c>
      <c r="C16497" s="593">
        <v>0.06</v>
      </c>
      <c r="D16497" t="s">
        <v>5148</v>
      </c>
      <c r="E16497">
        <v>0.06</v>
      </c>
      <c r="F16497">
        <v>0</v>
      </c>
      <c r="G16497">
        <v>0</v>
      </c>
      <c r="H16497">
        <v>0</v>
      </c>
      <c r="I16497">
        <v>0</v>
      </c>
    </row>
    <row r="16498" spans="1:9" x14ac:dyDescent="0.25">
      <c r="A16498" t="s">
        <v>729</v>
      </c>
      <c r="B16498">
        <v>16950</v>
      </c>
      <c r="C16498" s="593">
        <v>0.06</v>
      </c>
      <c r="D16498" t="s">
        <v>5148</v>
      </c>
      <c r="E16498">
        <v>0.06</v>
      </c>
      <c r="F16498">
        <v>0</v>
      </c>
      <c r="G16498">
        <v>0</v>
      </c>
      <c r="H16498">
        <v>0</v>
      </c>
      <c r="I16498">
        <v>0</v>
      </c>
    </row>
    <row r="16499" spans="1:9" x14ac:dyDescent="0.25">
      <c r="A16499" t="s">
        <v>729</v>
      </c>
      <c r="B16499">
        <v>17001</v>
      </c>
      <c r="C16499" s="593">
        <v>0.06</v>
      </c>
      <c r="D16499" t="s">
        <v>3361</v>
      </c>
      <c r="E16499">
        <v>0.06</v>
      </c>
      <c r="F16499">
        <v>0</v>
      </c>
      <c r="G16499">
        <v>0</v>
      </c>
      <c r="H16499">
        <v>0</v>
      </c>
      <c r="I16499">
        <v>0</v>
      </c>
    </row>
    <row r="16500" spans="1:9" x14ac:dyDescent="0.25">
      <c r="A16500" t="s">
        <v>729</v>
      </c>
      <c r="B16500">
        <v>17002</v>
      </c>
      <c r="C16500" s="593">
        <v>0.06</v>
      </c>
      <c r="D16500" t="s">
        <v>5142</v>
      </c>
      <c r="E16500">
        <v>0.06</v>
      </c>
      <c r="F16500">
        <v>0</v>
      </c>
      <c r="G16500">
        <v>0</v>
      </c>
      <c r="H16500">
        <v>0</v>
      </c>
      <c r="I16500">
        <v>0</v>
      </c>
    </row>
    <row r="16501" spans="1:9" x14ac:dyDescent="0.25">
      <c r="A16501" t="s">
        <v>729</v>
      </c>
      <c r="B16501">
        <v>17003</v>
      </c>
      <c r="C16501" s="593">
        <v>0.06</v>
      </c>
      <c r="D16501" t="s">
        <v>3433</v>
      </c>
      <c r="E16501">
        <v>0.06</v>
      </c>
      <c r="F16501">
        <v>0</v>
      </c>
      <c r="G16501">
        <v>0</v>
      </c>
      <c r="H16501">
        <v>0</v>
      </c>
      <c r="I16501">
        <v>0</v>
      </c>
    </row>
    <row r="16502" spans="1:9" x14ac:dyDescent="0.25">
      <c r="A16502" t="s">
        <v>729</v>
      </c>
      <c r="B16502">
        <v>17004</v>
      </c>
      <c r="C16502" s="593">
        <v>0.06</v>
      </c>
      <c r="D16502" t="s">
        <v>5155</v>
      </c>
      <c r="E16502">
        <v>0.06</v>
      </c>
      <c r="F16502">
        <v>0</v>
      </c>
      <c r="G16502">
        <v>0</v>
      </c>
      <c r="H16502">
        <v>0</v>
      </c>
      <c r="I16502">
        <v>0</v>
      </c>
    </row>
    <row r="16503" spans="1:9" x14ac:dyDescent="0.25">
      <c r="A16503" t="s">
        <v>729</v>
      </c>
      <c r="B16503">
        <v>17005</v>
      </c>
      <c r="C16503" s="593">
        <v>0.06</v>
      </c>
      <c r="D16503" t="s">
        <v>5156</v>
      </c>
      <c r="E16503">
        <v>0.06</v>
      </c>
      <c r="F16503">
        <v>0</v>
      </c>
      <c r="G16503">
        <v>0</v>
      </c>
      <c r="H16503">
        <v>0</v>
      </c>
      <c r="I16503">
        <v>0</v>
      </c>
    </row>
    <row r="16504" spans="1:9" x14ac:dyDescent="0.25">
      <c r="A16504" t="s">
        <v>729</v>
      </c>
      <c r="B16504">
        <v>17006</v>
      </c>
      <c r="C16504" s="593">
        <v>0.06</v>
      </c>
      <c r="D16504" t="s">
        <v>1345</v>
      </c>
      <c r="E16504">
        <v>0.06</v>
      </c>
      <c r="F16504">
        <v>0</v>
      </c>
      <c r="G16504">
        <v>0</v>
      </c>
      <c r="H16504">
        <v>0</v>
      </c>
      <c r="I16504">
        <v>0</v>
      </c>
    </row>
    <row r="16505" spans="1:9" x14ac:dyDescent="0.25">
      <c r="A16505" t="s">
        <v>729</v>
      </c>
      <c r="B16505">
        <v>17007</v>
      </c>
      <c r="C16505" s="593">
        <v>0.06</v>
      </c>
      <c r="D16505" t="s">
        <v>3361</v>
      </c>
      <c r="E16505">
        <v>0.06</v>
      </c>
      <c r="F16505">
        <v>0</v>
      </c>
      <c r="G16505">
        <v>0</v>
      </c>
      <c r="H16505">
        <v>0</v>
      </c>
      <c r="I16505">
        <v>0</v>
      </c>
    </row>
    <row r="16506" spans="1:9" x14ac:dyDescent="0.25">
      <c r="A16506" t="s">
        <v>729</v>
      </c>
      <c r="B16506">
        <v>17009</v>
      </c>
      <c r="C16506" s="593">
        <v>0.06</v>
      </c>
      <c r="D16506" t="s">
        <v>5155</v>
      </c>
      <c r="E16506">
        <v>0.06</v>
      </c>
      <c r="F16506">
        <v>0</v>
      </c>
      <c r="G16506">
        <v>0</v>
      </c>
      <c r="H16506">
        <v>0</v>
      </c>
      <c r="I16506">
        <v>0</v>
      </c>
    </row>
    <row r="16507" spans="1:9" x14ac:dyDescent="0.25">
      <c r="A16507" t="s">
        <v>729</v>
      </c>
      <c r="B16507">
        <v>17010</v>
      </c>
      <c r="C16507" s="593">
        <v>0.06</v>
      </c>
      <c r="D16507" t="s">
        <v>3433</v>
      </c>
      <c r="E16507">
        <v>0.06</v>
      </c>
      <c r="F16507">
        <v>0</v>
      </c>
      <c r="G16507">
        <v>0</v>
      </c>
      <c r="H16507">
        <v>0</v>
      </c>
      <c r="I16507">
        <v>0</v>
      </c>
    </row>
    <row r="16508" spans="1:9" x14ac:dyDescent="0.25">
      <c r="A16508" t="s">
        <v>729</v>
      </c>
      <c r="B16508">
        <v>17011</v>
      </c>
      <c r="C16508" s="593">
        <v>0.06</v>
      </c>
      <c r="D16508" t="s">
        <v>3361</v>
      </c>
      <c r="E16508">
        <v>0.06</v>
      </c>
      <c r="F16508">
        <v>0</v>
      </c>
      <c r="G16508">
        <v>0</v>
      </c>
      <c r="H16508">
        <v>0</v>
      </c>
      <c r="I16508">
        <v>0</v>
      </c>
    </row>
    <row r="16509" spans="1:9" x14ac:dyDescent="0.25">
      <c r="A16509" t="s">
        <v>729</v>
      </c>
      <c r="B16509">
        <v>17013</v>
      </c>
      <c r="C16509" s="593">
        <v>0.06</v>
      </c>
      <c r="D16509" t="s">
        <v>3361</v>
      </c>
      <c r="E16509">
        <v>0.06</v>
      </c>
      <c r="F16509">
        <v>0</v>
      </c>
      <c r="G16509">
        <v>0</v>
      </c>
      <c r="H16509">
        <v>0</v>
      </c>
      <c r="I16509">
        <v>0</v>
      </c>
    </row>
    <row r="16510" spans="1:9" x14ac:dyDescent="0.25">
      <c r="A16510" t="s">
        <v>729</v>
      </c>
      <c r="B16510">
        <v>17014</v>
      </c>
      <c r="C16510" s="593">
        <v>0.06</v>
      </c>
      <c r="D16510" t="s">
        <v>5157</v>
      </c>
      <c r="E16510">
        <v>0.06</v>
      </c>
      <c r="F16510">
        <v>0</v>
      </c>
      <c r="G16510">
        <v>0</v>
      </c>
      <c r="H16510">
        <v>0</v>
      </c>
      <c r="I16510">
        <v>0</v>
      </c>
    </row>
    <row r="16511" spans="1:9" x14ac:dyDescent="0.25">
      <c r="A16511" t="s">
        <v>729</v>
      </c>
      <c r="B16511">
        <v>17015</v>
      </c>
      <c r="C16511" s="593">
        <v>0.06</v>
      </c>
      <c r="D16511" t="s">
        <v>3361</v>
      </c>
      <c r="E16511">
        <v>0.06</v>
      </c>
      <c r="F16511">
        <v>0</v>
      </c>
      <c r="G16511">
        <v>0</v>
      </c>
      <c r="H16511">
        <v>0</v>
      </c>
      <c r="I16511">
        <v>0</v>
      </c>
    </row>
    <row r="16512" spans="1:9" x14ac:dyDescent="0.25">
      <c r="A16512" t="s">
        <v>729</v>
      </c>
      <c r="B16512">
        <v>17016</v>
      </c>
      <c r="C16512" s="593">
        <v>0.06</v>
      </c>
      <c r="D16512" t="s">
        <v>3433</v>
      </c>
      <c r="E16512">
        <v>0.06</v>
      </c>
      <c r="F16512">
        <v>0</v>
      </c>
      <c r="G16512">
        <v>0</v>
      </c>
      <c r="H16512">
        <v>0</v>
      </c>
      <c r="I16512">
        <v>0</v>
      </c>
    </row>
    <row r="16513" spans="1:9" x14ac:dyDescent="0.25">
      <c r="A16513" t="s">
        <v>729</v>
      </c>
      <c r="B16513">
        <v>17017</v>
      </c>
      <c r="C16513" s="593">
        <v>0.06</v>
      </c>
      <c r="D16513" t="s">
        <v>5156</v>
      </c>
      <c r="E16513">
        <v>0.06</v>
      </c>
      <c r="F16513">
        <v>0</v>
      </c>
      <c r="G16513">
        <v>0</v>
      </c>
      <c r="H16513">
        <v>0</v>
      </c>
      <c r="I16513">
        <v>0</v>
      </c>
    </row>
    <row r="16514" spans="1:9" x14ac:dyDescent="0.25">
      <c r="A16514" t="s">
        <v>729</v>
      </c>
      <c r="B16514">
        <v>17018</v>
      </c>
      <c r="C16514" s="593">
        <v>0.06</v>
      </c>
      <c r="D16514" t="s">
        <v>5156</v>
      </c>
      <c r="E16514">
        <v>0.06</v>
      </c>
      <c r="F16514">
        <v>0</v>
      </c>
      <c r="G16514">
        <v>0</v>
      </c>
      <c r="H16514">
        <v>0</v>
      </c>
      <c r="I16514">
        <v>0</v>
      </c>
    </row>
    <row r="16515" spans="1:9" x14ac:dyDescent="0.25">
      <c r="A16515" t="s">
        <v>729</v>
      </c>
      <c r="B16515">
        <v>17019</v>
      </c>
      <c r="C16515" s="593">
        <v>0.06</v>
      </c>
      <c r="D16515" t="s">
        <v>3361</v>
      </c>
      <c r="E16515">
        <v>0.06</v>
      </c>
      <c r="F16515">
        <v>0</v>
      </c>
      <c r="G16515">
        <v>0</v>
      </c>
      <c r="H16515">
        <v>0</v>
      </c>
      <c r="I16515">
        <v>0</v>
      </c>
    </row>
    <row r="16516" spans="1:9" x14ac:dyDescent="0.25">
      <c r="A16516" t="s">
        <v>729</v>
      </c>
      <c r="B16516">
        <v>17020</v>
      </c>
      <c r="C16516" s="593">
        <v>0.06</v>
      </c>
      <c r="D16516" t="s">
        <v>5156</v>
      </c>
      <c r="E16516">
        <v>0.06</v>
      </c>
      <c r="F16516">
        <v>0</v>
      </c>
      <c r="G16516">
        <v>0</v>
      </c>
      <c r="H16516">
        <v>0</v>
      </c>
      <c r="I16516">
        <v>0</v>
      </c>
    </row>
    <row r="16517" spans="1:9" x14ac:dyDescent="0.25">
      <c r="A16517" t="s">
        <v>729</v>
      </c>
      <c r="B16517">
        <v>17021</v>
      </c>
      <c r="C16517" s="593">
        <v>0.06</v>
      </c>
      <c r="D16517" t="s">
        <v>1466</v>
      </c>
      <c r="E16517">
        <v>0.06</v>
      </c>
      <c r="F16517">
        <v>0</v>
      </c>
      <c r="G16517">
        <v>0</v>
      </c>
      <c r="H16517">
        <v>0</v>
      </c>
      <c r="I16517">
        <v>0</v>
      </c>
    </row>
    <row r="16518" spans="1:9" x14ac:dyDescent="0.25">
      <c r="A16518" t="s">
        <v>729</v>
      </c>
      <c r="B16518">
        <v>17022</v>
      </c>
      <c r="C16518" s="593">
        <v>0.06</v>
      </c>
      <c r="D16518" t="s">
        <v>5156</v>
      </c>
      <c r="E16518">
        <v>0.06</v>
      </c>
      <c r="F16518">
        <v>0</v>
      </c>
      <c r="G16518">
        <v>0</v>
      </c>
      <c r="H16518">
        <v>0</v>
      </c>
      <c r="I16518">
        <v>0</v>
      </c>
    </row>
    <row r="16519" spans="1:9" x14ac:dyDescent="0.25">
      <c r="A16519" t="s">
        <v>729</v>
      </c>
      <c r="B16519">
        <v>17023</v>
      </c>
      <c r="C16519" s="593">
        <v>0.06</v>
      </c>
      <c r="D16519" t="s">
        <v>5156</v>
      </c>
      <c r="E16519">
        <v>0.06</v>
      </c>
      <c r="F16519">
        <v>0</v>
      </c>
      <c r="G16519">
        <v>0</v>
      </c>
      <c r="H16519">
        <v>0</v>
      </c>
      <c r="I16519">
        <v>0</v>
      </c>
    </row>
    <row r="16520" spans="1:9" x14ac:dyDescent="0.25">
      <c r="A16520" t="s">
        <v>729</v>
      </c>
      <c r="B16520">
        <v>17024</v>
      </c>
      <c r="C16520" s="593">
        <v>0.06</v>
      </c>
      <c r="D16520" t="s">
        <v>1345</v>
      </c>
      <c r="E16520">
        <v>0.06</v>
      </c>
      <c r="F16520">
        <v>0</v>
      </c>
      <c r="G16520">
        <v>0</v>
      </c>
      <c r="H16520">
        <v>0</v>
      </c>
      <c r="I16520">
        <v>0</v>
      </c>
    </row>
    <row r="16521" spans="1:9" x14ac:dyDescent="0.25">
      <c r="A16521" t="s">
        <v>729</v>
      </c>
      <c r="B16521">
        <v>17025</v>
      </c>
      <c r="C16521" s="593">
        <v>0.06</v>
      </c>
      <c r="D16521" t="s">
        <v>3361</v>
      </c>
      <c r="E16521">
        <v>0.06</v>
      </c>
      <c r="F16521">
        <v>0</v>
      </c>
      <c r="G16521">
        <v>0</v>
      </c>
      <c r="H16521">
        <v>0</v>
      </c>
      <c r="I16521">
        <v>0</v>
      </c>
    </row>
    <row r="16522" spans="1:9" x14ac:dyDescent="0.25">
      <c r="A16522" t="s">
        <v>729</v>
      </c>
      <c r="B16522">
        <v>17026</v>
      </c>
      <c r="C16522" s="593">
        <v>0.06</v>
      </c>
      <c r="D16522" t="s">
        <v>3433</v>
      </c>
      <c r="E16522">
        <v>0.06</v>
      </c>
      <c r="F16522">
        <v>0</v>
      </c>
      <c r="G16522">
        <v>0</v>
      </c>
      <c r="H16522">
        <v>0</v>
      </c>
      <c r="I16522">
        <v>0</v>
      </c>
    </row>
    <row r="16523" spans="1:9" x14ac:dyDescent="0.25">
      <c r="A16523" t="s">
        <v>729</v>
      </c>
      <c r="B16523">
        <v>17027</v>
      </c>
      <c r="C16523" s="593">
        <v>0.06</v>
      </c>
      <c r="D16523" t="s">
        <v>3361</v>
      </c>
      <c r="E16523">
        <v>0.06</v>
      </c>
      <c r="F16523">
        <v>0</v>
      </c>
      <c r="G16523">
        <v>0</v>
      </c>
      <c r="H16523">
        <v>0</v>
      </c>
      <c r="I16523">
        <v>0</v>
      </c>
    </row>
    <row r="16524" spans="1:9" x14ac:dyDescent="0.25">
      <c r="A16524" t="s">
        <v>729</v>
      </c>
      <c r="B16524">
        <v>17028</v>
      </c>
      <c r="C16524" s="593">
        <v>0.06</v>
      </c>
      <c r="D16524" t="s">
        <v>5156</v>
      </c>
      <c r="E16524">
        <v>0.06</v>
      </c>
      <c r="F16524">
        <v>0</v>
      </c>
      <c r="G16524">
        <v>0</v>
      </c>
      <c r="H16524">
        <v>0</v>
      </c>
      <c r="I16524">
        <v>0</v>
      </c>
    </row>
    <row r="16525" spans="1:9" x14ac:dyDescent="0.25">
      <c r="A16525" t="s">
        <v>729</v>
      </c>
      <c r="B16525">
        <v>17029</v>
      </c>
      <c r="C16525" s="593">
        <v>0.06</v>
      </c>
      <c r="D16525" t="s">
        <v>5155</v>
      </c>
      <c r="E16525">
        <v>0.06</v>
      </c>
      <c r="F16525">
        <v>0</v>
      </c>
      <c r="G16525">
        <v>0</v>
      </c>
      <c r="H16525">
        <v>0</v>
      </c>
      <c r="I16525">
        <v>0</v>
      </c>
    </row>
    <row r="16526" spans="1:9" x14ac:dyDescent="0.25">
      <c r="A16526" t="s">
        <v>729</v>
      </c>
      <c r="B16526">
        <v>17030</v>
      </c>
      <c r="C16526" s="593">
        <v>0.06</v>
      </c>
      <c r="D16526" t="s">
        <v>5156</v>
      </c>
      <c r="E16526">
        <v>0.06</v>
      </c>
      <c r="F16526">
        <v>0</v>
      </c>
      <c r="G16526">
        <v>0</v>
      </c>
      <c r="H16526">
        <v>0</v>
      </c>
      <c r="I16526">
        <v>0</v>
      </c>
    </row>
    <row r="16527" spans="1:9" x14ac:dyDescent="0.25">
      <c r="A16527" t="s">
        <v>729</v>
      </c>
      <c r="B16527">
        <v>17032</v>
      </c>
      <c r="C16527" s="593">
        <v>0.06</v>
      </c>
      <c r="D16527" t="s">
        <v>5156</v>
      </c>
      <c r="E16527">
        <v>0.06</v>
      </c>
      <c r="F16527">
        <v>0</v>
      </c>
      <c r="G16527">
        <v>0</v>
      </c>
      <c r="H16527">
        <v>0</v>
      </c>
      <c r="I16527">
        <v>0</v>
      </c>
    </row>
    <row r="16528" spans="1:9" x14ac:dyDescent="0.25">
      <c r="A16528" t="s">
        <v>729</v>
      </c>
      <c r="B16528">
        <v>17033</v>
      </c>
      <c r="C16528" s="593">
        <v>0.06</v>
      </c>
      <c r="D16528" t="s">
        <v>5156</v>
      </c>
      <c r="E16528">
        <v>0.06</v>
      </c>
      <c r="F16528">
        <v>0</v>
      </c>
      <c r="G16528">
        <v>0</v>
      </c>
      <c r="H16528">
        <v>0</v>
      </c>
      <c r="I16528">
        <v>0</v>
      </c>
    </row>
    <row r="16529" spans="1:9" x14ac:dyDescent="0.25">
      <c r="A16529" t="s">
        <v>729</v>
      </c>
      <c r="B16529">
        <v>17034</v>
      </c>
      <c r="C16529" s="593">
        <v>0.06</v>
      </c>
      <c r="D16529" t="s">
        <v>5156</v>
      </c>
      <c r="E16529">
        <v>0.06</v>
      </c>
      <c r="F16529">
        <v>0</v>
      </c>
      <c r="G16529">
        <v>0</v>
      </c>
      <c r="H16529">
        <v>0</v>
      </c>
      <c r="I16529">
        <v>0</v>
      </c>
    </row>
    <row r="16530" spans="1:9" x14ac:dyDescent="0.25">
      <c r="A16530" t="s">
        <v>729</v>
      </c>
      <c r="B16530">
        <v>17035</v>
      </c>
      <c r="C16530" s="593">
        <v>0.06</v>
      </c>
      <c r="D16530" t="s">
        <v>1345</v>
      </c>
      <c r="E16530">
        <v>0.06</v>
      </c>
      <c r="F16530">
        <v>0</v>
      </c>
      <c r="G16530">
        <v>0</v>
      </c>
      <c r="H16530">
        <v>0</v>
      </c>
      <c r="I16530">
        <v>0</v>
      </c>
    </row>
    <row r="16531" spans="1:9" x14ac:dyDescent="0.25">
      <c r="A16531" t="s">
        <v>729</v>
      </c>
      <c r="B16531">
        <v>17036</v>
      </c>
      <c r="C16531" s="593">
        <v>0.06</v>
      </c>
      <c r="D16531" t="s">
        <v>5156</v>
      </c>
      <c r="E16531">
        <v>0.06</v>
      </c>
      <c r="F16531">
        <v>0</v>
      </c>
      <c r="G16531">
        <v>0</v>
      </c>
      <c r="H16531">
        <v>0</v>
      </c>
      <c r="I16531">
        <v>0</v>
      </c>
    </row>
    <row r="16532" spans="1:9" x14ac:dyDescent="0.25">
      <c r="A16532" t="s">
        <v>729</v>
      </c>
      <c r="B16532">
        <v>17037</v>
      </c>
      <c r="C16532" s="593">
        <v>0.06</v>
      </c>
      <c r="D16532" t="s">
        <v>1345</v>
      </c>
      <c r="E16532">
        <v>0.06</v>
      </c>
      <c r="F16532">
        <v>0</v>
      </c>
      <c r="G16532">
        <v>0</v>
      </c>
      <c r="H16532">
        <v>0</v>
      </c>
      <c r="I16532">
        <v>0</v>
      </c>
    </row>
    <row r="16533" spans="1:9" x14ac:dyDescent="0.25">
      <c r="A16533" t="s">
        <v>729</v>
      </c>
      <c r="B16533">
        <v>17038</v>
      </c>
      <c r="C16533" s="593">
        <v>0.06</v>
      </c>
      <c r="D16533" t="s">
        <v>3433</v>
      </c>
      <c r="E16533">
        <v>0.06</v>
      </c>
      <c r="F16533">
        <v>0</v>
      </c>
      <c r="G16533">
        <v>0</v>
      </c>
      <c r="H16533">
        <v>0</v>
      </c>
      <c r="I16533">
        <v>0</v>
      </c>
    </row>
    <row r="16534" spans="1:9" x14ac:dyDescent="0.25">
      <c r="A16534" t="s">
        <v>729</v>
      </c>
      <c r="B16534">
        <v>17039</v>
      </c>
      <c r="C16534" s="593">
        <v>0.06</v>
      </c>
      <c r="D16534" t="s">
        <v>3433</v>
      </c>
      <c r="E16534">
        <v>0.06</v>
      </c>
      <c r="F16534">
        <v>0</v>
      </c>
      <c r="G16534">
        <v>0</v>
      </c>
      <c r="H16534">
        <v>0</v>
      </c>
      <c r="I16534">
        <v>0</v>
      </c>
    </row>
    <row r="16535" spans="1:9" x14ac:dyDescent="0.25">
      <c r="A16535" t="s">
        <v>729</v>
      </c>
      <c r="B16535">
        <v>17040</v>
      </c>
      <c r="C16535" s="593">
        <v>0.06</v>
      </c>
      <c r="D16535" t="s">
        <v>3361</v>
      </c>
      <c r="E16535">
        <v>0.06</v>
      </c>
      <c r="F16535">
        <v>0</v>
      </c>
      <c r="G16535">
        <v>0</v>
      </c>
      <c r="H16535">
        <v>0</v>
      </c>
      <c r="I16535">
        <v>0</v>
      </c>
    </row>
    <row r="16536" spans="1:9" x14ac:dyDescent="0.25">
      <c r="A16536" t="s">
        <v>729</v>
      </c>
      <c r="B16536">
        <v>17041</v>
      </c>
      <c r="C16536" s="593">
        <v>0.06</v>
      </c>
      <c r="D16536" t="s">
        <v>3433</v>
      </c>
      <c r="E16536">
        <v>0.06</v>
      </c>
      <c r="F16536">
        <v>0</v>
      </c>
      <c r="G16536">
        <v>0</v>
      </c>
      <c r="H16536">
        <v>0</v>
      </c>
      <c r="I16536">
        <v>0</v>
      </c>
    </row>
    <row r="16537" spans="1:9" x14ac:dyDescent="0.25">
      <c r="A16537" t="s">
        <v>729</v>
      </c>
      <c r="B16537">
        <v>17042</v>
      </c>
      <c r="C16537" s="593">
        <v>0.06</v>
      </c>
      <c r="D16537" t="s">
        <v>3433</v>
      </c>
      <c r="E16537">
        <v>0.06</v>
      </c>
      <c r="F16537">
        <v>0</v>
      </c>
      <c r="G16537">
        <v>0</v>
      </c>
      <c r="H16537">
        <v>0</v>
      </c>
      <c r="I16537">
        <v>0</v>
      </c>
    </row>
    <row r="16538" spans="1:9" x14ac:dyDescent="0.25">
      <c r="A16538" t="s">
        <v>729</v>
      </c>
      <c r="B16538">
        <v>17043</v>
      </c>
      <c r="C16538" s="593">
        <v>0.06</v>
      </c>
      <c r="D16538" t="s">
        <v>3361</v>
      </c>
      <c r="E16538">
        <v>0.06</v>
      </c>
      <c r="F16538">
        <v>0</v>
      </c>
      <c r="G16538">
        <v>0</v>
      </c>
      <c r="H16538">
        <v>0</v>
      </c>
      <c r="I16538">
        <v>0</v>
      </c>
    </row>
    <row r="16539" spans="1:9" x14ac:dyDescent="0.25">
      <c r="A16539" t="s">
        <v>729</v>
      </c>
      <c r="B16539">
        <v>17044</v>
      </c>
      <c r="C16539" s="593">
        <v>0.06</v>
      </c>
      <c r="D16539" t="s">
        <v>5157</v>
      </c>
      <c r="E16539">
        <v>0.06</v>
      </c>
      <c r="F16539">
        <v>0</v>
      </c>
      <c r="G16539">
        <v>0</v>
      </c>
      <c r="H16539">
        <v>0</v>
      </c>
      <c r="I16539">
        <v>0</v>
      </c>
    </row>
    <row r="16540" spans="1:9" x14ac:dyDescent="0.25">
      <c r="A16540" t="s">
        <v>729</v>
      </c>
      <c r="B16540">
        <v>17045</v>
      </c>
      <c r="C16540" s="593">
        <v>0.06</v>
      </c>
      <c r="D16540" t="s">
        <v>1345</v>
      </c>
      <c r="E16540">
        <v>0.06</v>
      </c>
      <c r="F16540">
        <v>0</v>
      </c>
      <c r="G16540">
        <v>0</v>
      </c>
      <c r="H16540">
        <v>0</v>
      </c>
      <c r="I16540">
        <v>0</v>
      </c>
    </row>
    <row r="16541" spans="1:9" x14ac:dyDescent="0.25">
      <c r="A16541" t="s">
        <v>729</v>
      </c>
      <c r="B16541">
        <v>17046</v>
      </c>
      <c r="C16541" s="593">
        <v>0.06</v>
      </c>
      <c r="D16541" t="s">
        <v>3433</v>
      </c>
      <c r="E16541">
        <v>0.06</v>
      </c>
      <c r="F16541">
        <v>0</v>
      </c>
      <c r="G16541">
        <v>0</v>
      </c>
      <c r="H16541">
        <v>0</v>
      </c>
      <c r="I16541">
        <v>0</v>
      </c>
    </row>
    <row r="16542" spans="1:9" x14ac:dyDescent="0.25">
      <c r="A16542" t="s">
        <v>729</v>
      </c>
      <c r="B16542">
        <v>17047</v>
      </c>
      <c r="C16542" s="593">
        <v>0.06</v>
      </c>
      <c r="D16542" t="s">
        <v>1345</v>
      </c>
      <c r="E16542">
        <v>0.06</v>
      </c>
      <c r="F16542">
        <v>0</v>
      </c>
      <c r="G16542">
        <v>0</v>
      </c>
      <c r="H16542">
        <v>0</v>
      </c>
      <c r="I16542">
        <v>0</v>
      </c>
    </row>
    <row r="16543" spans="1:9" x14ac:dyDescent="0.25">
      <c r="A16543" t="s">
        <v>729</v>
      </c>
      <c r="B16543">
        <v>17048</v>
      </c>
      <c r="C16543" s="593">
        <v>0.06</v>
      </c>
      <c r="D16543" t="s">
        <v>5156</v>
      </c>
      <c r="E16543">
        <v>0.06</v>
      </c>
      <c r="F16543">
        <v>0</v>
      </c>
      <c r="G16543">
        <v>0</v>
      </c>
      <c r="H16543">
        <v>0</v>
      </c>
      <c r="I16543">
        <v>0</v>
      </c>
    </row>
    <row r="16544" spans="1:9" x14ac:dyDescent="0.25">
      <c r="A16544" t="s">
        <v>729</v>
      </c>
      <c r="B16544">
        <v>17049</v>
      </c>
      <c r="C16544" s="593">
        <v>0.06</v>
      </c>
      <c r="D16544" t="s">
        <v>5157</v>
      </c>
      <c r="E16544">
        <v>0.06</v>
      </c>
      <c r="F16544">
        <v>0</v>
      </c>
      <c r="G16544">
        <v>0</v>
      </c>
      <c r="H16544">
        <v>0</v>
      </c>
      <c r="I16544">
        <v>0</v>
      </c>
    </row>
    <row r="16545" spans="1:9" x14ac:dyDescent="0.25">
      <c r="A16545" t="s">
        <v>729</v>
      </c>
      <c r="B16545">
        <v>17050</v>
      </c>
      <c r="C16545" s="593">
        <v>0.06</v>
      </c>
      <c r="D16545" t="s">
        <v>3361</v>
      </c>
      <c r="E16545">
        <v>0.06</v>
      </c>
      <c r="F16545">
        <v>0</v>
      </c>
      <c r="G16545">
        <v>0</v>
      </c>
      <c r="H16545">
        <v>0</v>
      </c>
      <c r="I16545">
        <v>0</v>
      </c>
    </row>
    <row r="16546" spans="1:9" x14ac:dyDescent="0.25">
      <c r="A16546" t="s">
        <v>729</v>
      </c>
      <c r="B16546">
        <v>17051</v>
      </c>
      <c r="C16546" s="593">
        <v>0.06</v>
      </c>
      <c r="D16546" t="s">
        <v>5155</v>
      </c>
      <c r="E16546">
        <v>0.06</v>
      </c>
      <c r="F16546">
        <v>0</v>
      </c>
      <c r="G16546">
        <v>0</v>
      </c>
      <c r="H16546">
        <v>0</v>
      </c>
      <c r="I16546">
        <v>0</v>
      </c>
    </row>
    <row r="16547" spans="1:9" x14ac:dyDescent="0.25">
      <c r="A16547" t="s">
        <v>729</v>
      </c>
      <c r="B16547">
        <v>17052</v>
      </c>
      <c r="C16547" s="593">
        <v>0.06</v>
      </c>
      <c r="D16547" t="s">
        <v>5142</v>
      </c>
      <c r="E16547">
        <v>0.06</v>
      </c>
      <c r="F16547">
        <v>0</v>
      </c>
      <c r="G16547">
        <v>0</v>
      </c>
      <c r="H16547">
        <v>0</v>
      </c>
      <c r="I16547">
        <v>0</v>
      </c>
    </row>
    <row r="16548" spans="1:9" x14ac:dyDescent="0.25">
      <c r="A16548" t="s">
        <v>729</v>
      </c>
      <c r="B16548">
        <v>17053</v>
      </c>
      <c r="C16548" s="593">
        <v>0.06</v>
      </c>
      <c r="D16548" t="s">
        <v>3361</v>
      </c>
      <c r="E16548">
        <v>0.06</v>
      </c>
      <c r="F16548">
        <v>0</v>
      </c>
      <c r="G16548">
        <v>0</v>
      </c>
      <c r="H16548">
        <v>0</v>
      </c>
      <c r="I16548">
        <v>0</v>
      </c>
    </row>
    <row r="16549" spans="1:9" x14ac:dyDescent="0.25">
      <c r="A16549" t="s">
        <v>729</v>
      </c>
      <c r="B16549">
        <v>17054</v>
      </c>
      <c r="C16549" s="593">
        <v>0.06</v>
      </c>
      <c r="D16549" t="s">
        <v>5155</v>
      </c>
      <c r="E16549">
        <v>0.06</v>
      </c>
      <c r="F16549">
        <v>0</v>
      </c>
      <c r="G16549">
        <v>0</v>
      </c>
      <c r="H16549">
        <v>0</v>
      </c>
      <c r="I16549">
        <v>0</v>
      </c>
    </row>
    <row r="16550" spans="1:9" x14ac:dyDescent="0.25">
      <c r="A16550" t="s">
        <v>729</v>
      </c>
      <c r="B16550">
        <v>17055</v>
      </c>
      <c r="C16550" s="593">
        <v>0.06</v>
      </c>
      <c r="D16550" t="s">
        <v>3361</v>
      </c>
      <c r="E16550">
        <v>0.06</v>
      </c>
      <c r="F16550">
        <v>0</v>
      </c>
      <c r="G16550">
        <v>0</v>
      </c>
      <c r="H16550">
        <v>0</v>
      </c>
      <c r="I16550">
        <v>0</v>
      </c>
    </row>
    <row r="16551" spans="1:9" x14ac:dyDescent="0.25">
      <c r="A16551" t="s">
        <v>729</v>
      </c>
      <c r="B16551">
        <v>17056</v>
      </c>
      <c r="C16551" s="593">
        <v>0.06</v>
      </c>
      <c r="D16551" t="s">
        <v>5157</v>
      </c>
      <c r="E16551">
        <v>0.06</v>
      </c>
      <c r="F16551">
        <v>0</v>
      </c>
      <c r="G16551">
        <v>0</v>
      </c>
      <c r="H16551">
        <v>0</v>
      </c>
      <c r="I16551">
        <v>0</v>
      </c>
    </row>
    <row r="16552" spans="1:9" x14ac:dyDescent="0.25">
      <c r="A16552" t="s">
        <v>729</v>
      </c>
      <c r="B16552">
        <v>17057</v>
      </c>
      <c r="C16552" s="593">
        <v>0.06</v>
      </c>
      <c r="D16552" t="s">
        <v>5156</v>
      </c>
      <c r="E16552">
        <v>0.06</v>
      </c>
      <c r="F16552">
        <v>0</v>
      </c>
      <c r="G16552">
        <v>0</v>
      </c>
      <c r="H16552">
        <v>0</v>
      </c>
      <c r="I16552">
        <v>0</v>
      </c>
    </row>
    <row r="16553" spans="1:9" x14ac:dyDescent="0.25">
      <c r="A16553" t="s">
        <v>729</v>
      </c>
      <c r="B16553">
        <v>17058</v>
      </c>
      <c r="C16553" s="593">
        <v>0.06</v>
      </c>
      <c r="D16553" t="s">
        <v>5157</v>
      </c>
      <c r="E16553">
        <v>0.06</v>
      </c>
      <c r="F16553">
        <v>0</v>
      </c>
      <c r="G16553">
        <v>0</v>
      </c>
      <c r="H16553">
        <v>0</v>
      </c>
      <c r="I16553">
        <v>0</v>
      </c>
    </row>
    <row r="16554" spans="1:9" x14ac:dyDescent="0.25">
      <c r="A16554" t="s">
        <v>729</v>
      </c>
      <c r="B16554">
        <v>17059</v>
      </c>
      <c r="C16554" s="593">
        <v>0.06</v>
      </c>
      <c r="D16554" t="s">
        <v>5157</v>
      </c>
      <c r="E16554">
        <v>0.06</v>
      </c>
      <c r="F16554">
        <v>0</v>
      </c>
      <c r="G16554">
        <v>0</v>
      </c>
      <c r="H16554">
        <v>0</v>
      </c>
      <c r="I16554">
        <v>0</v>
      </c>
    </row>
    <row r="16555" spans="1:9" x14ac:dyDescent="0.25">
      <c r="A16555" t="s">
        <v>729</v>
      </c>
      <c r="B16555">
        <v>17060</v>
      </c>
      <c r="C16555" s="593">
        <v>0.06</v>
      </c>
      <c r="D16555" t="s">
        <v>5142</v>
      </c>
      <c r="E16555">
        <v>0.06</v>
      </c>
      <c r="F16555">
        <v>0</v>
      </c>
      <c r="G16555">
        <v>0</v>
      </c>
      <c r="H16555">
        <v>0</v>
      </c>
      <c r="I16555">
        <v>0</v>
      </c>
    </row>
    <row r="16556" spans="1:9" x14ac:dyDescent="0.25">
      <c r="A16556" t="s">
        <v>729</v>
      </c>
      <c r="B16556">
        <v>17061</v>
      </c>
      <c r="C16556" s="593">
        <v>0.06</v>
      </c>
      <c r="D16556" t="s">
        <v>5156</v>
      </c>
      <c r="E16556">
        <v>0.06</v>
      </c>
      <c r="F16556">
        <v>0</v>
      </c>
      <c r="G16556">
        <v>0</v>
      </c>
      <c r="H16556">
        <v>0</v>
      </c>
      <c r="I16556">
        <v>0</v>
      </c>
    </row>
    <row r="16557" spans="1:9" x14ac:dyDescent="0.25">
      <c r="A16557" t="s">
        <v>729</v>
      </c>
      <c r="B16557">
        <v>17062</v>
      </c>
      <c r="C16557" s="593">
        <v>0.06</v>
      </c>
      <c r="D16557" t="s">
        <v>1345</v>
      </c>
      <c r="E16557">
        <v>0.06</v>
      </c>
      <c r="F16557">
        <v>0</v>
      </c>
      <c r="G16557">
        <v>0</v>
      </c>
      <c r="H16557">
        <v>0</v>
      </c>
      <c r="I16557">
        <v>0</v>
      </c>
    </row>
    <row r="16558" spans="1:9" x14ac:dyDescent="0.25">
      <c r="A16558" t="s">
        <v>729</v>
      </c>
      <c r="B16558">
        <v>17063</v>
      </c>
      <c r="C16558" s="593">
        <v>0.06</v>
      </c>
      <c r="D16558" t="s">
        <v>5155</v>
      </c>
      <c r="E16558">
        <v>0.06</v>
      </c>
      <c r="F16558">
        <v>0</v>
      </c>
      <c r="G16558">
        <v>0</v>
      </c>
      <c r="H16558">
        <v>0</v>
      </c>
      <c r="I16558">
        <v>0</v>
      </c>
    </row>
    <row r="16559" spans="1:9" x14ac:dyDescent="0.25">
      <c r="A16559" t="s">
        <v>729</v>
      </c>
      <c r="B16559">
        <v>17064</v>
      </c>
      <c r="C16559" s="593">
        <v>0.06</v>
      </c>
      <c r="D16559" t="s">
        <v>3433</v>
      </c>
      <c r="E16559">
        <v>0.06</v>
      </c>
      <c r="F16559">
        <v>0</v>
      </c>
      <c r="G16559">
        <v>0</v>
      </c>
      <c r="H16559">
        <v>0</v>
      </c>
      <c r="I16559">
        <v>0</v>
      </c>
    </row>
    <row r="16560" spans="1:9" x14ac:dyDescent="0.25">
      <c r="A16560" t="s">
        <v>729</v>
      </c>
      <c r="B16560">
        <v>17065</v>
      </c>
      <c r="C16560" s="593">
        <v>0.06</v>
      </c>
      <c r="D16560" t="s">
        <v>3361</v>
      </c>
      <c r="E16560">
        <v>0.06</v>
      </c>
      <c r="F16560">
        <v>0</v>
      </c>
      <c r="G16560">
        <v>0</v>
      </c>
      <c r="H16560">
        <v>0</v>
      </c>
      <c r="I16560">
        <v>0</v>
      </c>
    </row>
    <row r="16561" spans="1:9" x14ac:dyDescent="0.25">
      <c r="A16561" t="s">
        <v>729</v>
      </c>
      <c r="B16561">
        <v>17066</v>
      </c>
      <c r="C16561" s="593">
        <v>0.06</v>
      </c>
      <c r="D16561" t="s">
        <v>5142</v>
      </c>
      <c r="E16561">
        <v>0.06</v>
      </c>
      <c r="F16561">
        <v>0</v>
      </c>
      <c r="G16561">
        <v>0</v>
      </c>
      <c r="H16561">
        <v>0</v>
      </c>
      <c r="I16561">
        <v>0</v>
      </c>
    </row>
    <row r="16562" spans="1:9" x14ac:dyDescent="0.25">
      <c r="A16562" t="s">
        <v>729</v>
      </c>
      <c r="B16562">
        <v>17067</v>
      </c>
      <c r="C16562" s="593">
        <v>0.06</v>
      </c>
      <c r="D16562" t="s">
        <v>3433</v>
      </c>
      <c r="E16562">
        <v>0.06</v>
      </c>
      <c r="F16562">
        <v>0</v>
      </c>
      <c r="G16562">
        <v>0</v>
      </c>
      <c r="H16562">
        <v>0</v>
      </c>
      <c r="I16562">
        <v>0</v>
      </c>
    </row>
    <row r="16563" spans="1:9" x14ac:dyDescent="0.25">
      <c r="A16563" t="s">
        <v>729</v>
      </c>
      <c r="B16563">
        <v>17068</v>
      </c>
      <c r="C16563" s="593">
        <v>0.06</v>
      </c>
      <c r="D16563" t="s">
        <v>1345</v>
      </c>
      <c r="E16563">
        <v>0.06</v>
      </c>
      <c r="F16563">
        <v>0</v>
      </c>
      <c r="G16563">
        <v>0</v>
      </c>
      <c r="H16563">
        <v>0</v>
      </c>
      <c r="I16563">
        <v>0</v>
      </c>
    </row>
    <row r="16564" spans="1:9" x14ac:dyDescent="0.25">
      <c r="A16564" t="s">
        <v>729</v>
      </c>
      <c r="B16564">
        <v>17069</v>
      </c>
      <c r="C16564" s="593">
        <v>0.06</v>
      </c>
      <c r="D16564" t="s">
        <v>1345</v>
      </c>
      <c r="E16564">
        <v>0.06</v>
      </c>
      <c r="F16564">
        <v>0</v>
      </c>
      <c r="G16564">
        <v>0</v>
      </c>
      <c r="H16564">
        <v>0</v>
      </c>
      <c r="I16564">
        <v>0</v>
      </c>
    </row>
    <row r="16565" spans="1:9" x14ac:dyDescent="0.25">
      <c r="A16565" t="s">
        <v>729</v>
      </c>
      <c r="B16565">
        <v>17070</v>
      </c>
      <c r="C16565" s="593">
        <v>0.06</v>
      </c>
      <c r="D16565" t="s">
        <v>3361</v>
      </c>
      <c r="E16565">
        <v>0.06</v>
      </c>
      <c r="F16565">
        <v>0</v>
      </c>
      <c r="G16565">
        <v>0</v>
      </c>
      <c r="H16565">
        <v>0</v>
      </c>
      <c r="I16565">
        <v>0</v>
      </c>
    </row>
    <row r="16566" spans="1:9" x14ac:dyDescent="0.25">
      <c r="A16566" t="s">
        <v>729</v>
      </c>
      <c r="B16566">
        <v>17071</v>
      </c>
      <c r="C16566" s="593">
        <v>0.06</v>
      </c>
      <c r="D16566" t="s">
        <v>1345</v>
      </c>
      <c r="E16566">
        <v>0.06</v>
      </c>
      <c r="F16566">
        <v>0</v>
      </c>
      <c r="G16566">
        <v>0</v>
      </c>
      <c r="H16566">
        <v>0</v>
      </c>
      <c r="I16566">
        <v>0</v>
      </c>
    </row>
    <row r="16567" spans="1:9" x14ac:dyDescent="0.25">
      <c r="A16567" t="s">
        <v>729</v>
      </c>
      <c r="B16567">
        <v>17072</v>
      </c>
      <c r="C16567" s="593">
        <v>0.06</v>
      </c>
      <c r="D16567" t="s">
        <v>3361</v>
      </c>
      <c r="E16567">
        <v>0.06</v>
      </c>
      <c r="F16567">
        <v>0</v>
      </c>
      <c r="G16567">
        <v>0</v>
      </c>
      <c r="H16567">
        <v>0</v>
      </c>
      <c r="I16567">
        <v>0</v>
      </c>
    </row>
    <row r="16568" spans="1:9" x14ac:dyDescent="0.25">
      <c r="A16568" t="s">
        <v>729</v>
      </c>
      <c r="B16568">
        <v>17073</v>
      </c>
      <c r="C16568" s="593">
        <v>0.06</v>
      </c>
      <c r="D16568" t="s">
        <v>3826</v>
      </c>
      <c r="E16568">
        <v>0.06</v>
      </c>
      <c r="F16568">
        <v>0</v>
      </c>
      <c r="G16568">
        <v>0</v>
      </c>
      <c r="H16568">
        <v>0</v>
      </c>
      <c r="I16568">
        <v>0</v>
      </c>
    </row>
    <row r="16569" spans="1:9" x14ac:dyDescent="0.25">
      <c r="A16569" t="s">
        <v>729</v>
      </c>
      <c r="B16569">
        <v>17074</v>
      </c>
      <c r="C16569" s="593">
        <v>0.06</v>
      </c>
      <c r="D16569" t="s">
        <v>1345</v>
      </c>
      <c r="E16569">
        <v>0.06</v>
      </c>
      <c r="F16569">
        <v>0</v>
      </c>
      <c r="G16569">
        <v>0</v>
      </c>
      <c r="H16569">
        <v>0</v>
      </c>
      <c r="I16569">
        <v>0</v>
      </c>
    </row>
    <row r="16570" spans="1:9" x14ac:dyDescent="0.25">
      <c r="A16570" t="s">
        <v>729</v>
      </c>
      <c r="B16570">
        <v>17075</v>
      </c>
      <c r="C16570" s="593">
        <v>0.06</v>
      </c>
      <c r="D16570" t="s">
        <v>5155</v>
      </c>
      <c r="E16570">
        <v>0.06</v>
      </c>
      <c r="F16570">
        <v>0</v>
      </c>
      <c r="G16570">
        <v>0</v>
      </c>
      <c r="H16570">
        <v>0</v>
      </c>
      <c r="I16570">
        <v>0</v>
      </c>
    </row>
    <row r="16571" spans="1:9" x14ac:dyDescent="0.25">
      <c r="A16571" t="s">
        <v>729</v>
      </c>
      <c r="B16571">
        <v>17076</v>
      </c>
      <c r="C16571" s="593">
        <v>0.06</v>
      </c>
      <c r="D16571" t="s">
        <v>5157</v>
      </c>
      <c r="E16571">
        <v>0.06</v>
      </c>
      <c r="F16571">
        <v>0</v>
      </c>
      <c r="G16571">
        <v>0</v>
      </c>
      <c r="H16571">
        <v>0</v>
      </c>
      <c r="I16571">
        <v>0</v>
      </c>
    </row>
    <row r="16572" spans="1:9" x14ac:dyDescent="0.25">
      <c r="A16572" t="s">
        <v>729</v>
      </c>
      <c r="B16572">
        <v>17077</v>
      </c>
      <c r="C16572" s="593">
        <v>0.06</v>
      </c>
      <c r="D16572" t="s">
        <v>3433</v>
      </c>
      <c r="E16572">
        <v>0.06</v>
      </c>
      <c r="F16572">
        <v>0</v>
      </c>
      <c r="G16572">
        <v>0</v>
      </c>
      <c r="H16572">
        <v>0</v>
      </c>
      <c r="I16572">
        <v>0</v>
      </c>
    </row>
    <row r="16573" spans="1:9" x14ac:dyDescent="0.25">
      <c r="A16573" t="s">
        <v>729</v>
      </c>
      <c r="B16573">
        <v>17078</v>
      </c>
      <c r="C16573" s="593">
        <v>0.06</v>
      </c>
      <c r="D16573" t="s">
        <v>5156</v>
      </c>
      <c r="E16573">
        <v>0.06</v>
      </c>
      <c r="F16573">
        <v>0</v>
      </c>
      <c r="G16573">
        <v>0</v>
      </c>
      <c r="H16573">
        <v>0</v>
      </c>
      <c r="I16573">
        <v>0</v>
      </c>
    </row>
    <row r="16574" spans="1:9" x14ac:dyDescent="0.25">
      <c r="A16574" t="s">
        <v>729</v>
      </c>
      <c r="B16574">
        <v>17080</v>
      </c>
      <c r="C16574" s="593">
        <v>0.06</v>
      </c>
      <c r="D16574" t="s">
        <v>5156</v>
      </c>
      <c r="E16574">
        <v>0.06</v>
      </c>
      <c r="F16574">
        <v>0</v>
      </c>
      <c r="G16574">
        <v>0</v>
      </c>
      <c r="H16574">
        <v>0</v>
      </c>
      <c r="I16574">
        <v>0</v>
      </c>
    </row>
    <row r="16575" spans="1:9" x14ac:dyDescent="0.25">
      <c r="A16575" t="s">
        <v>729</v>
      </c>
      <c r="B16575">
        <v>17081</v>
      </c>
      <c r="C16575" s="593">
        <v>0.06</v>
      </c>
      <c r="D16575" t="s">
        <v>3361</v>
      </c>
      <c r="E16575">
        <v>0.06</v>
      </c>
      <c r="F16575">
        <v>0</v>
      </c>
      <c r="G16575">
        <v>0</v>
      </c>
      <c r="H16575">
        <v>0</v>
      </c>
      <c r="I16575">
        <v>0</v>
      </c>
    </row>
    <row r="16576" spans="1:9" x14ac:dyDescent="0.25">
      <c r="A16576" t="s">
        <v>729</v>
      </c>
      <c r="B16576">
        <v>17082</v>
      </c>
      <c r="C16576" s="593">
        <v>0.06</v>
      </c>
      <c r="D16576" t="s">
        <v>5157</v>
      </c>
      <c r="E16576">
        <v>0.06</v>
      </c>
      <c r="F16576">
        <v>0</v>
      </c>
      <c r="G16576">
        <v>0</v>
      </c>
      <c r="H16576">
        <v>0</v>
      </c>
      <c r="I16576">
        <v>0</v>
      </c>
    </row>
    <row r="16577" spans="1:9" x14ac:dyDescent="0.25">
      <c r="A16577" t="s">
        <v>729</v>
      </c>
      <c r="B16577">
        <v>17083</v>
      </c>
      <c r="C16577" s="593">
        <v>0.06</v>
      </c>
      <c r="D16577" t="s">
        <v>3433</v>
      </c>
      <c r="E16577">
        <v>0.06</v>
      </c>
      <c r="F16577">
        <v>0</v>
      </c>
      <c r="G16577">
        <v>0</v>
      </c>
      <c r="H16577">
        <v>0</v>
      </c>
      <c r="I16577">
        <v>0</v>
      </c>
    </row>
    <row r="16578" spans="1:9" x14ac:dyDescent="0.25">
      <c r="A16578" t="s">
        <v>729</v>
      </c>
      <c r="B16578">
        <v>17084</v>
      </c>
      <c r="C16578" s="593">
        <v>0.06</v>
      </c>
      <c r="D16578" t="s">
        <v>5155</v>
      </c>
      <c r="E16578">
        <v>0.06</v>
      </c>
      <c r="F16578">
        <v>0</v>
      </c>
      <c r="G16578">
        <v>0</v>
      </c>
      <c r="H16578">
        <v>0</v>
      </c>
      <c r="I16578">
        <v>0</v>
      </c>
    </row>
    <row r="16579" spans="1:9" x14ac:dyDescent="0.25">
      <c r="A16579" t="s">
        <v>729</v>
      </c>
      <c r="B16579">
        <v>17085</v>
      </c>
      <c r="C16579" s="593">
        <v>0.06</v>
      </c>
      <c r="D16579" t="s">
        <v>3433</v>
      </c>
      <c r="E16579">
        <v>0.06</v>
      </c>
      <c r="F16579">
        <v>0</v>
      </c>
      <c r="G16579">
        <v>0</v>
      </c>
      <c r="H16579">
        <v>0</v>
      </c>
      <c r="I16579">
        <v>0</v>
      </c>
    </row>
    <row r="16580" spans="1:9" x14ac:dyDescent="0.25">
      <c r="A16580" t="s">
        <v>729</v>
      </c>
      <c r="B16580">
        <v>17086</v>
      </c>
      <c r="C16580" s="593">
        <v>0.06</v>
      </c>
      <c r="D16580" t="s">
        <v>5157</v>
      </c>
      <c r="E16580">
        <v>0.06</v>
      </c>
      <c r="F16580">
        <v>0</v>
      </c>
      <c r="G16580">
        <v>0</v>
      </c>
      <c r="H16580">
        <v>0</v>
      </c>
      <c r="I16580">
        <v>0</v>
      </c>
    </row>
    <row r="16581" spans="1:9" x14ac:dyDescent="0.25">
      <c r="A16581" t="s">
        <v>729</v>
      </c>
      <c r="B16581">
        <v>17087</v>
      </c>
      <c r="C16581" s="593">
        <v>0.06</v>
      </c>
      <c r="D16581" t="s">
        <v>3433</v>
      </c>
      <c r="E16581">
        <v>0.06</v>
      </c>
      <c r="F16581">
        <v>0</v>
      </c>
      <c r="G16581">
        <v>0</v>
      </c>
      <c r="H16581">
        <v>0</v>
      </c>
      <c r="I16581">
        <v>0</v>
      </c>
    </row>
    <row r="16582" spans="1:9" x14ac:dyDescent="0.25">
      <c r="A16582" t="s">
        <v>729</v>
      </c>
      <c r="B16582">
        <v>17088</v>
      </c>
      <c r="C16582" s="593">
        <v>0.06</v>
      </c>
      <c r="D16582" t="s">
        <v>3433</v>
      </c>
      <c r="E16582">
        <v>0.06</v>
      </c>
      <c r="F16582">
        <v>0</v>
      </c>
      <c r="G16582">
        <v>0</v>
      </c>
      <c r="H16582">
        <v>0</v>
      </c>
      <c r="I16582">
        <v>0</v>
      </c>
    </row>
    <row r="16583" spans="1:9" x14ac:dyDescent="0.25">
      <c r="A16583" t="s">
        <v>729</v>
      </c>
      <c r="B16583">
        <v>17089</v>
      </c>
      <c r="C16583" s="593">
        <v>0.06</v>
      </c>
      <c r="D16583" t="s">
        <v>3361</v>
      </c>
      <c r="E16583">
        <v>0.06</v>
      </c>
      <c r="F16583">
        <v>0</v>
      </c>
      <c r="G16583">
        <v>0</v>
      </c>
      <c r="H16583">
        <v>0</v>
      </c>
      <c r="I16583">
        <v>0</v>
      </c>
    </row>
    <row r="16584" spans="1:9" x14ac:dyDescent="0.25">
      <c r="A16584" t="s">
        <v>729</v>
      </c>
      <c r="B16584">
        <v>17090</v>
      </c>
      <c r="C16584" s="593">
        <v>0.06</v>
      </c>
      <c r="D16584" t="s">
        <v>3361</v>
      </c>
      <c r="E16584">
        <v>0.06</v>
      </c>
      <c r="F16584">
        <v>0</v>
      </c>
      <c r="G16584">
        <v>0</v>
      </c>
      <c r="H16584">
        <v>0</v>
      </c>
      <c r="I16584">
        <v>0</v>
      </c>
    </row>
    <row r="16585" spans="1:9" x14ac:dyDescent="0.25">
      <c r="A16585" t="s">
        <v>729</v>
      </c>
      <c r="B16585">
        <v>17093</v>
      </c>
      <c r="C16585" s="593">
        <v>0.06</v>
      </c>
      <c r="D16585" t="s">
        <v>3361</v>
      </c>
      <c r="E16585">
        <v>0.06</v>
      </c>
      <c r="F16585">
        <v>0</v>
      </c>
      <c r="G16585">
        <v>0</v>
      </c>
      <c r="H16585">
        <v>0</v>
      </c>
      <c r="I16585">
        <v>0</v>
      </c>
    </row>
    <row r="16586" spans="1:9" x14ac:dyDescent="0.25">
      <c r="A16586" t="s">
        <v>729</v>
      </c>
      <c r="B16586">
        <v>17094</v>
      </c>
      <c r="C16586" s="593">
        <v>0.06</v>
      </c>
      <c r="D16586" t="s">
        <v>5157</v>
      </c>
      <c r="E16586">
        <v>0.06</v>
      </c>
      <c r="F16586">
        <v>0</v>
      </c>
      <c r="G16586">
        <v>0</v>
      </c>
      <c r="H16586">
        <v>0</v>
      </c>
      <c r="I16586">
        <v>0</v>
      </c>
    </row>
    <row r="16587" spans="1:9" x14ac:dyDescent="0.25">
      <c r="A16587" t="s">
        <v>729</v>
      </c>
      <c r="B16587">
        <v>17097</v>
      </c>
      <c r="C16587" s="593">
        <v>0.06</v>
      </c>
      <c r="D16587" t="s">
        <v>5156</v>
      </c>
      <c r="E16587">
        <v>0.06</v>
      </c>
      <c r="F16587">
        <v>0</v>
      </c>
      <c r="G16587">
        <v>0</v>
      </c>
      <c r="H16587">
        <v>0</v>
      </c>
      <c r="I16587">
        <v>0</v>
      </c>
    </row>
    <row r="16588" spans="1:9" x14ac:dyDescent="0.25">
      <c r="A16588" t="s">
        <v>729</v>
      </c>
      <c r="B16588">
        <v>17098</v>
      </c>
      <c r="C16588" s="593">
        <v>0.06</v>
      </c>
      <c r="D16588" t="s">
        <v>5156</v>
      </c>
      <c r="E16588">
        <v>0.06</v>
      </c>
      <c r="F16588">
        <v>0</v>
      </c>
      <c r="G16588">
        <v>0</v>
      </c>
      <c r="H16588">
        <v>0</v>
      </c>
      <c r="I16588">
        <v>0</v>
      </c>
    </row>
    <row r="16589" spans="1:9" x14ac:dyDescent="0.25">
      <c r="A16589" t="s">
        <v>729</v>
      </c>
      <c r="B16589">
        <v>17099</v>
      </c>
      <c r="C16589" s="593">
        <v>0.06</v>
      </c>
      <c r="D16589" t="s">
        <v>5155</v>
      </c>
      <c r="E16589">
        <v>0.06</v>
      </c>
      <c r="F16589">
        <v>0</v>
      </c>
      <c r="G16589">
        <v>0</v>
      </c>
      <c r="H16589">
        <v>0</v>
      </c>
      <c r="I16589">
        <v>0</v>
      </c>
    </row>
    <row r="16590" spans="1:9" x14ac:dyDescent="0.25">
      <c r="A16590" t="s">
        <v>729</v>
      </c>
      <c r="B16590">
        <v>17101</v>
      </c>
      <c r="C16590" s="593">
        <v>0.06</v>
      </c>
      <c r="D16590" t="s">
        <v>5156</v>
      </c>
      <c r="E16590">
        <v>0.06</v>
      </c>
      <c r="F16590">
        <v>0</v>
      </c>
      <c r="G16590">
        <v>0</v>
      </c>
      <c r="H16590">
        <v>0</v>
      </c>
      <c r="I16590">
        <v>0</v>
      </c>
    </row>
    <row r="16591" spans="1:9" x14ac:dyDescent="0.25">
      <c r="A16591" t="s">
        <v>729</v>
      </c>
      <c r="B16591">
        <v>17102</v>
      </c>
      <c r="C16591" s="593">
        <v>0.06</v>
      </c>
      <c r="D16591" t="s">
        <v>5156</v>
      </c>
      <c r="E16591">
        <v>0.06</v>
      </c>
      <c r="F16591">
        <v>0</v>
      </c>
      <c r="G16591">
        <v>0</v>
      </c>
      <c r="H16591">
        <v>0</v>
      </c>
      <c r="I16591">
        <v>0</v>
      </c>
    </row>
    <row r="16592" spans="1:9" x14ac:dyDescent="0.25">
      <c r="A16592" t="s">
        <v>729</v>
      </c>
      <c r="B16592">
        <v>17103</v>
      </c>
      <c r="C16592" s="593">
        <v>0.06</v>
      </c>
      <c r="D16592" t="s">
        <v>5156</v>
      </c>
      <c r="E16592">
        <v>0.06</v>
      </c>
      <c r="F16592">
        <v>0</v>
      </c>
      <c r="G16592">
        <v>0</v>
      </c>
      <c r="H16592">
        <v>0</v>
      </c>
      <c r="I16592">
        <v>0</v>
      </c>
    </row>
    <row r="16593" spans="1:9" x14ac:dyDescent="0.25">
      <c r="A16593" t="s">
        <v>729</v>
      </c>
      <c r="B16593">
        <v>17104</v>
      </c>
      <c r="C16593" s="593">
        <v>0.06</v>
      </c>
      <c r="D16593" t="s">
        <v>5156</v>
      </c>
      <c r="E16593">
        <v>0.06</v>
      </c>
      <c r="F16593">
        <v>0</v>
      </c>
      <c r="G16593">
        <v>0</v>
      </c>
      <c r="H16593">
        <v>0</v>
      </c>
      <c r="I16593">
        <v>0</v>
      </c>
    </row>
    <row r="16594" spans="1:9" x14ac:dyDescent="0.25">
      <c r="A16594" t="s">
        <v>729</v>
      </c>
      <c r="B16594">
        <v>17105</v>
      </c>
      <c r="C16594" s="593">
        <v>0.06</v>
      </c>
      <c r="D16594" t="s">
        <v>5156</v>
      </c>
      <c r="E16594">
        <v>0.06</v>
      </c>
      <c r="F16594">
        <v>0</v>
      </c>
      <c r="G16594">
        <v>0</v>
      </c>
      <c r="H16594">
        <v>0</v>
      </c>
      <c r="I16594">
        <v>0</v>
      </c>
    </row>
    <row r="16595" spans="1:9" x14ac:dyDescent="0.25">
      <c r="A16595" t="s">
        <v>729</v>
      </c>
      <c r="B16595">
        <v>17106</v>
      </c>
      <c r="C16595" s="593">
        <v>0.06</v>
      </c>
      <c r="D16595" t="s">
        <v>5156</v>
      </c>
      <c r="E16595">
        <v>0.06</v>
      </c>
      <c r="F16595">
        <v>0</v>
      </c>
      <c r="G16595">
        <v>0</v>
      </c>
      <c r="H16595">
        <v>0</v>
      </c>
      <c r="I16595">
        <v>0</v>
      </c>
    </row>
    <row r="16596" spans="1:9" x14ac:dyDescent="0.25">
      <c r="A16596" t="s">
        <v>729</v>
      </c>
      <c r="B16596">
        <v>17107</v>
      </c>
      <c r="C16596" s="593">
        <v>0.06</v>
      </c>
      <c r="D16596" t="s">
        <v>5156</v>
      </c>
      <c r="E16596">
        <v>0.06</v>
      </c>
      <c r="F16596">
        <v>0</v>
      </c>
      <c r="G16596">
        <v>0</v>
      </c>
      <c r="H16596">
        <v>0</v>
      </c>
      <c r="I16596">
        <v>0</v>
      </c>
    </row>
    <row r="16597" spans="1:9" x14ac:dyDescent="0.25">
      <c r="A16597" t="s">
        <v>729</v>
      </c>
      <c r="B16597">
        <v>17108</v>
      </c>
      <c r="C16597" s="593">
        <v>0.06</v>
      </c>
      <c r="D16597" t="s">
        <v>5156</v>
      </c>
      <c r="E16597">
        <v>0.06</v>
      </c>
      <c r="F16597">
        <v>0</v>
      </c>
      <c r="G16597">
        <v>0</v>
      </c>
      <c r="H16597">
        <v>0</v>
      </c>
      <c r="I16597">
        <v>0</v>
      </c>
    </row>
    <row r="16598" spans="1:9" x14ac:dyDescent="0.25">
      <c r="A16598" t="s">
        <v>729</v>
      </c>
      <c r="B16598">
        <v>17109</v>
      </c>
      <c r="C16598" s="593">
        <v>0.06</v>
      </c>
      <c r="D16598" t="s">
        <v>5156</v>
      </c>
      <c r="E16598">
        <v>0.06</v>
      </c>
      <c r="F16598">
        <v>0</v>
      </c>
      <c r="G16598">
        <v>0</v>
      </c>
      <c r="H16598">
        <v>0</v>
      </c>
      <c r="I16598">
        <v>0</v>
      </c>
    </row>
    <row r="16599" spans="1:9" x14ac:dyDescent="0.25">
      <c r="A16599" t="s">
        <v>729</v>
      </c>
      <c r="B16599">
        <v>17110</v>
      </c>
      <c r="C16599" s="593">
        <v>0.06</v>
      </c>
      <c r="D16599" t="s">
        <v>5156</v>
      </c>
      <c r="E16599">
        <v>0.06</v>
      </c>
      <c r="F16599">
        <v>0</v>
      </c>
      <c r="G16599">
        <v>0</v>
      </c>
      <c r="H16599">
        <v>0</v>
      </c>
      <c r="I16599">
        <v>0</v>
      </c>
    </row>
    <row r="16600" spans="1:9" x14ac:dyDescent="0.25">
      <c r="A16600" t="s">
        <v>729</v>
      </c>
      <c r="B16600">
        <v>17111</v>
      </c>
      <c r="C16600" s="593">
        <v>0.06</v>
      </c>
      <c r="D16600" t="s">
        <v>5156</v>
      </c>
      <c r="E16600">
        <v>0.06</v>
      </c>
      <c r="F16600">
        <v>0</v>
      </c>
      <c r="G16600">
        <v>0</v>
      </c>
      <c r="H16600">
        <v>0</v>
      </c>
      <c r="I16600">
        <v>0</v>
      </c>
    </row>
    <row r="16601" spans="1:9" x14ac:dyDescent="0.25">
      <c r="A16601" t="s">
        <v>729</v>
      </c>
      <c r="B16601">
        <v>17112</v>
      </c>
      <c r="C16601" s="593">
        <v>0.06</v>
      </c>
      <c r="D16601" t="s">
        <v>5156</v>
      </c>
      <c r="E16601">
        <v>0.06</v>
      </c>
      <c r="F16601">
        <v>0</v>
      </c>
      <c r="G16601">
        <v>0</v>
      </c>
      <c r="H16601">
        <v>0</v>
      </c>
      <c r="I16601">
        <v>0</v>
      </c>
    </row>
    <row r="16602" spans="1:9" x14ac:dyDescent="0.25">
      <c r="A16602" t="s">
        <v>729</v>
      </c>
      <c r="B16602">
        <v>17113</v>
      </c>
      <c r="C16602" s="593">
        <v>0.06</v>
      </c>
      <c r="D16602" t="s">
        <v>5156</v>
      </c>
      <c r="E16602">
        <v>0.06</v>
      </c>
      <c r="F16602">
        <v>0</v>
      </c>
      <c r="G16602">
        <v>0</v>
      </c>
      <c r="H16602">
        <v>0</v>
      </c>
      <c r="I16602">
        <v>0</v>
      </c>
    </row>
    <row r="16603" spans="1:9" x14ac:dyDescent="0.25">
      <c r="A16603" t="s">
        <v>729</v>
      </c>
      <c r="B16603">
        <v>17120</v>
      </c>
      <c r="C16603" s="593">
        <v>0.06</v>
      </c>
      <c r="D16603" t="s">
        <v>5156</v>
      </c>
      <c r="E16603">
        <v>0.06</v>
      </c>
      <c r="F16603">
        <v>0</v>
      </c>
      <c r="G16603">
        <v>0</v>
      </c>
      <c r="H16603">
        <v>0</v>
      </c>
      <c r="I16603">
        <v>0</v>
      </c>
    </row>
    <row r="16604" spans="1:9" x14ac:dyDescent="0.25">
      <c r="A16604" t="s">
        <v>729</v>
      </c>
      <c r="B16604">
        <v>17121</v>
      </c>
      <c r="C16604" s="593">
        <v>0.06</v>
      </c>
      <c r="D16604" t="s">
        <v>5156</v>
      </c>
      <c r="E16604">
        <v>0.06</v>
      </c>
      <c r="F16604">
        <v>0</v>
      </c>
      <c r="G16604">
        <v>0</v>
      </c>
      <c r="H16604">
        <v>0</v>
      </c>
      <c r="I16604">
        <v>0</v>
      </c>
    </row>
    <row r="16605" spans="1:9" x14ac:dyDescent="0.25">
      <c r="A16605" t="s">
        <v>729</v>
      </c>
      <c r="B16605">
        <v>17122</v>
      </c>
      <c r="C16605" s="593">
        <v>0.06</v>
      </c>
      <c r="D16605" t="s">
        <v>5156</v>
      </c>
      <c r="E16605">
        <v>0.06</v>
      </c>
      <c r="F16605">
        <v>0</v>
      </c>
      <c r="G16605">
        <v>0</v>
      </c>
      <c r="H16605">
        <v>0</v>
      </c>
      <c r="I16605">
        <v>0</v>
      </c>
    </row>
    <row r="16606" spans="1:9" x14ac:dyDescent="0.25">
      <c r="A16606" t="s">
        <v>729</v>
      </c>
      <c r="B16606">
        <v>17123</v>
      </c>
      <c r="C16606" s="593">
        <v>0.06</v>
      </c>
      <c r="D16606" t="s">
        <v>5156</v>
      </c>
      <c r="E16606">
        <v>0.06</v>
      </c>
      <c r="F16606">
        <v>0</v>
      </c>
      <c r="G16606">
        <v>0</v>
      </c>
      <c r="H16606">
        <v>0</v>
      </c>
      <c r="I16606">
        <v>0</v>
      </c>
    </row>
    <row r="16607" spans="1:9" x14ac:dyDescent="0.25">
      <c r="A16607" t="s">
        <v>729</v>
      </c>
      <c r="B16607">
        <v>17124</v>
      </c>
      <c r="C16607" s="593">
        <v>0.06</v>
      </c>
      <c r="D16607" t="s">
        <v>5156</v>
      </c>
      <c r="E16607">
        <v>0.06</v>
      </c>
      <c r="F16607">
        <v>0</v>
      </c>
      <c r="G16607">
        <v>0</v>
      </c>
      <c r="H16607">
        <v>0</v>
      </c>
      <c r="I16607">
        <v>0</v>
      </c>
    </row>
    <row r="16608" spans="1:9" x14ac:dyDescent="0.25">
      <c r="A16608" t="s">
        <v>729</v>
      </c>
      <c r="B16608">
        <v>17125</v>
      </c>
      <c r="C16608" s="593">
        <v>0.06</v>
      </c>
      <c r="D16608" t="s">
        <v>5156</v>
      </c>
      <c r="E16608">
        <v>0.06</v>
      </c>
      <c r="F16608">
        <v>0</v>
      </c>
      <c r="G16608">
        <v>0</v>
      </c>
      <c r="H16608">
        <v>0</v>
      </c>
      <c r="I16608">
        <v>0</v>
      </c>
    </row>
    <row r="16609" spans="1:9" x14ac:dyDescent="0.25">
      <c r="A16609" t="s">
        <v>729</v>
      </c>
      <c r="B16609">
        <v>17126</v>
      </c>
      <c r="C16609" s="593">
        <v>0.06</v>
      </c>
      <c r="D16609" t="s">
        <v>5156</v>
      </c>
      <c r="E16609">
        <v>0.06</v>
      </c>
      <c r="F16609">
        <v>0</v>
      </c>
      <c r="G16609">
        <v>0</v>
      </c>
      <c r="H16609">
        <v>0</v>
      </c>
      <c r="I16609">
        <v>0</v>
      </c>
    </row>
    <row r="16610" spans="1:9" x14ac:dyDescent="0.25">
      <c r="A16610" t="s">
        <v>729</v>
      </c>
      <c r="B16610">
        <v>17127</v>
      </c>
      <c r="C16610" s="593">
        <v>0.06</v>
      </c>
      <c r="D16610" t="s">
        <v>5156</v>
      </c>
      <c r="E16610">
        <v>0.06</v>
      </c>
      <c r="F16610">
        <v>0</v>
      </c>
      <c r="G16610">
        <v>0</v>
      </c>
      <c r="H16610">
        <v>0</v>
      </c>
      <c r="I16610">
        <v>0</v>
      </c>
    </row>
    <row r="16611" spans="1:9" x14ac:dyDescent="0.25">
      <c r="A16611" t="s">
        <v>729</v>
      </c>
      <c r="B16611">
        <v>17128</v>
      </c>
      <c r="C16611" s="593">
        <v>0.06</v>
      </c>
      <c r="D16611" t="s">
        <v>5156</v>
      </c>
      <c r="E16611">
        <v>0.06</v>
      </c>
      <c r="F16611">
        <v>0</v>
      </c>
      <c r="G16611">
        <v>0</v>
      </c>
      <c r="H16611">
        <v>0</v>
      </c>
      <c r="I16611">
        <v>0</v>
      </c>
    </row>
    <row r="16612" spans="1:9" x14ac:dyDescent="0.25">
      <c r="A16612" t="s">
        <v>729</v>
      </c>
      <c r="B16612">
        <v>17129</v>
      </c>
      <c r="C16612" s="593">
        <v>0.06</v>
      </c>
      <c r="D16612" t="s">
        <v>5156</v>
      </c>
      <c r="E16612">
        <v>0.06</v>
      </c>
      <c r="F16612">
        <v>0</v>
      </c>
      <c r="G16612">
        <v>0</v>
      </c>
      <c r="H16612">
        <v>0</v>
      </c>
      <c r="I16612">
        <v>0</v>
      </c>
    </row>
    <row r="16613" spans="1:9" x14ac:dyDescent="0.25">
      <c r="A16613" t="s">
        <v>729</v>
      </c>
      <c r="B16613">
        <v>17130</v>
      </c>
      <c r="C16613" s="593">
        <v>0.06</v>
      </c>
      <c r="D16613" t="s">
        <v>5156</v>
      </c>
      <c r="E16613">
        <v>0.06</v>
      </c>
      <c r="F16613">
        <v>0</v>
      </c>
      <c r="G16613">
        <v>0</v>
      </c>
      <c r="H16613">
        <v>0</v>
      </c>
      <c r="I16613">
        <v>0</v>
      </c>
    </row>
    <row r="16614" spans="1:9" x14ac:dyDescent="0.25">
      <c r="A16614" t="s">
        <v>729</v>
      </c>
      <c r="B16614">
        <v>17140</v>
      </c>
      <c r="C16614" s="593">
        <v>0.06</v>
      </c>
      <c r="D16614" t="s">
        <v>5156</v>
      </c>
      <c r="E16614">
        <v>0.06</v>
      </c>
      <c r="F16614">
        <v>0</v>
      </c>
      <c r="G16614">
        <v>0</v>
      </c>
      <c r="H16614">
        <v>0</v>
      </c>
      <c r="I16614">
        <v>0</v>
      </c>
    </row>
    <row r="16615" spans="1:9" x14ac:dyDescent="0.25">
      <c r="A16615" t="s">
        <v>729</v>
      </c>
      <c r="B16615">
        <v>17177</v>
      </c>
      <c r="C16615" s="593">
        <v>0.06</v>
      </c>
      <c r="D16615" t="s">
        <v>5156</v>
      </c>
      <c r="E16615">
        <v>0.06</v>
      </c>
      <c r="F16615">
        <v>0</v>
      </c>
      <c r="G16615">
        <v>0</v>
      </c>
      <c r="H16615">
        <v>0</v>
      </c>
      <c r="I16615">
        <v>0</v>
      </c>
    </row>
    <row r="16616" spans="1:9" x14ac:dyDescent="0.25">
      <c r="A16616" t="s">
        <v>729</v>
      </c>
      <c r="B16616">
        <v>17201</v>
      </c>
      <c r="C16616" s="593">
        <v>0.06</v>
      </c>
      <c r="D16616" t="s">
        <v>1466</v>
      </c>
      <c r="E16616">
        <v>0.06</v>
      </c>
      <c r="F16616">
        <v>0</v>
      </c>
      <c r="G16616">
        <v>0</v>
      </c>
      <c r="H16616">
        <v>0</v>
      </c>
      <c r="I16616">
        <v>0</v>
      </c>
    </row>
    <row r="16617" spans="1:9" x14ac:dyDescent="0.25">
      <c r="A16617" t="s">
        <v>729</v>
      </c>
      <c r="B16617">
        <v>17202</v>
      </c>
      <c r="C16617" s="593">
        <v>0.06</v>
      </c>
      <c r="D16617" t="s">
        <v>1466</v>
      </c>
      <c r="E16617">
        <v>0.06</v>
      </c>
      <c r="F16617">
        <v>0</v>
      </c>
      <c r="G16617">
        <v>0</v>
      </c>
      <c r="H16617">
        <v>0</v>
      </c>
      <c r="I16617">
        <v>0</v>
      </c>
    </row>
    <row r="16618" spans="1:9" x14ac:dyDescent="0.25">
      <c r="A16618" t="s">
        <v>729</v>
      </c>
      <c r="B16618">
        <v>17210</v>
      </c>
      <c r="C16618" s="593">
        <v>0.06</v>
      </c>
      <c r="D16618" t="s">
        <v>1466</v>
      </c>
      <c r="E16618">
        <v>0.06</v>
      </c>
      <c r="F16618">
        <v>0</v>
      </c>
      <c r="G16618">
        <v>0</v>
      </c>
      <c r="H16618">
        <v>0</v>
      </c>
      <c r="I16618">
        <v>0</v>
      </c>
    </row>
    <row r="16619" spans="1:9" x14ac:dyDescent="0.25">
      <c r="A16619" t="s">
        <v>729</v>
      </c>
      <c r="B16619">
        <v>17211</v>
      </c>
      <c r="C16619" s="593">
        <v>0.06</v>
      </c>
      <c r="D16619" t="s">
        <v>1236</v>
      </c>
      <c r="E16619">
        <v>0.06</v>
      </c>
      <c r="F16619">
        <v>0</v>
      </c>
      <c r="G16619">
        <v>0</v>
      </c>
      <c r="H16619">
        <v>0</v>
      </c>
      <c r="I16619">
        <v>0</v>
      </c>
    </row>
    <row r="16620" spans="1:9" x14ac:dyDescent="0.25">
      <c r="A16620" t="s">
        <v>729</v>
      </c>
      <c r="B16620">
        <v>17212</v>
      </c>
      <c r="C16620" s="593">
        <v>0.06</v>
      </c>
      <c r="D16620" t="s">
        <v>1236</v>
      </c>
      <c r="E16620">
        <v>0.06</v>
      </c>
      <c r="F16620">
        <v>0</v>
      </c>
      <c r="G16620">
        <v>0</v>
      </c>
      <c r="H16620">
        <v>0</v>
      </c>
      <c r="I16620">
        <v>0</v>
      </c>
    </row>
    <row r="16621" spans="1:9" x14ac:dyDescent="0.25">
      <c r="A16621" t="s">
        <v>729</v>
      </c>
      <c r="B16621">
        <v>17213</v>
      </c>
      <c r="C16621" s="593">
        <v>0.06</v>
      </c>
      <c r="D16621" t="s">
        <v>5142</v>
      </c>
      <c r="E16621">
        <v>0.06</v>
      </c>
      <c r="F16621">
        <v>0</v>
      </c>
      <c r="G16621">
        <v>0</v>
      </c>
      <c r="H16621">
        <v>0</v>
      </c>
      <c r="I16621">
        <v>0</v>
      </c>
    </row>
    <row r="16622" spans="1:9" x14ac:dyDescent="0.25">
      <c r="A16622" t="s">
        <v>729</v>
      </c>
      <c r="B16622">
        <v>17214</v>
      </c>
      <c r="C16622" s="593">
        <v>0.06</v>
      </c>
      <c r="D16622" t="s">
        <v>1466</v>
      </c>
      <c r="E16622">
        <v>0.06</v>
      </c>
      <c r="F16622">
        <v>0</v>
      </c>
      <c r="G16622">
        <v>0</v>
      </c>
      <c r="H16622">
        <v>0</v>
      </c>
      <c r="I16622">
        <v>0</v>
      </c>
    </row>
    <row r="16623" spans="1:9" x14ac:dyDescent="0.25">
      <c r="A16623" t="s">
        <v>729</v>
      </c>
      <c r="B16623">
        <v>17215</v>
      </c>
      <c r="C16623" s="593">
        <v>0.06</v>
      </c>
      <c r="D16623" t="s">
        <v>1236</v>
      </c>
      <c r="E16623">
        <v>0.06</v>
      </c>
      <c r="F16623">
        <v>0</v>
      </c>
      <c r="G16623">
        <v>0</v>
      </c>
      <c r="H16623">
        <v>0</v>
      </c>
      <c r="I16623">
        <v>0</v>
      </c>
    </row>
    <row r="16624" spans="1:9" x14ac:dyDescent="0.25">
      <c r="A16624" t="s">
        <v>729</v>
      </c>
      <c r="B16624">
        <v>17217</v>
      </c>
      <c r="C16624" s="593">
        <v>0.06</v>
      </c>
      <c r="D16624" t="s">
        <v>1466</v>
      </c>
      <c r="E16624">
        <v>0.06</v>
      </c>
      <c r="F16624">
        <v>0</v>
      </c>
      <c r="G16624">
        <v>0</v>
      </c>
      <c r="H16624">
        <v>0</v>
      </c>
      <c r="I16624">
        <v>0</v>
      </c>
    </row>
    <row r="16625" spans="1:9" x14ac:dyDescent="0.25">
      <c r="A16625" t="s">
        <v>729</v>
      </c>
      <c r="B16625">
        <v>17219</v>
      </c>
      <c r="C16625" s="593">
        <v>0.06</v>
      </c>
      <c r="D16625" t="s">
        <v>1466</v>
      </c>
      <c r="E16625">
        <v>0.06</v>
      </c>
      <c r="F16625">
        <v>0</v>
      </c>
      <c r="G16625">
        <v>0</v>
      </c>
      <c r="H16625">
        <v>0</v>
      </c>
      <c r="I16625">
        <v>0</v>
      </c>
    </row>
    <row r="16626" spans="1:9" x14ac:dyDescent="0.25">
      <c r="A16626" t="s">
        <v>729</v>
      </c>
      <c r="B16626">
        <v>17220</v>
      </c>
      <c r="C16626" s="593">
        <v>0.06</v>
      </c>
      <c r="D16626" t="s">
        <v>1466</v>
      </c>
      <c r="E16626">
        <v>0.06</v>
      </c>
      <c r="F16626">
        <v>0</v>
      </c>
      <c r="G16626">
        <v>0</v>
      </c>
      <c r="H16626">
        <v>0</v>
      </c>
      <c r="I16626">
        <v>0</v>
      </c>
    </row>
    <row r="16627" spans="1:9" x14ac:dyDescent="0.25">
      <c r="A16627" t="s">
        <v>729</v>
      </c>
      <c r="B16627">
        <v>17221</v>
      </c>
      <c r="C16627" s="593">
        <v>0.06</v>
      </c>
      <c r="D16627" t="s">
        <v>1466</v>
      </c>
      <c r="E16627">
        <v>0.06</v>
      </c>
      <c r="F16627">
        <v>0</v>
      </c>
      <c r="G16627">
        <v>0</v>
      </c>
      <c r="H16627">
        <v>0</v>
      </c>
      <c r="I16627">
        <v>0</v>
      </c>
    </row>
    <row r="16628" spans="1:9" x14ac:dyDescent="0.25">
      <c r="A16628" t="s">
        <v>729</v>
      </c>
      <c r="B16628">
        <v>17222</v>
      </c>
      <c r="C16628" s="593">
        <v>0.06</v>
      </c>
      <c r="D16628" t="s">
        <v>2038</v>
      </c>
      <c r="E16628">
        <v>0.06</v>
      </c>
      <c r="F16628">
        <v>0</v>
      </c>
      <c r="G16628">
        <v>0</v>
      </c>
      <c r="H16628">
        <v>0</v>
      </c>
      <c r="I16628">
        <v>0</v>
      </c>
    </row>
    <row r="16629" spans="1:9" x14ac:dyDescent="0.25">
      <c r="A16629" t="s">
        <v>729</v>
      </c>
      <c r="B16629">
        <v>17223</v>
      </c>
      <c r="C16629" s="593">
        <v>0.06</v>
      </c>
      <c r="D16629" t="s">
        <v>1236</v>
      </c>
      <c r="E16629">
        <v>0.06</v>
      </c>
      <c r="F16629">
        <v>0</v>
      </c>
      <c r="G16629">
        <v>0</v>
      </c>
      <c r="H16629">
        <v>0</v>
      </c>
      <c r="I16629">
        <v>0</v>
      </c>
    </row>
    <row r="16630" spans="1:9" x14ac:dyDescent="0.25">
      <c r="A16630" t="s">
        <v>729</v>
      </c>
      <c r="B16630">
        <v>17224</v>
      </c>
      <c r="C16630" s="593">
        <v>0.06</v>
      </c>
      <c r="D16630" t="s">
        <v>1466</v>
      </c>
      <c r="E16630">
        <v>0.06</v>
      </c>
      <c r="F16630">
        <v>0</v>
      </c>
      <c r="G16630">
        <v>0</v>
      </c>
      <c r="H16630">
        <v>0</v>
      </c>
      <c r="I16630">
        <v>0</v>
      </c>
    </row>
    <row r="16631" spans="1:9" x14ac:dyDescent="0.25">
      <c r="A16631" t="s">
        <v>729</v>
      </c>
      <c r="B16631">
        <v>17225</v>
      </c>
      <c r="C16631" s="593">
        <v>0.06</v>
      </c>
      <c r="D16631" t="s">
        <v>1466</v>
      </c>
      <c r="E16631">
        <v>0.06</v>
      </c>
      <c r="F16631">
        <v>0</v>
      </c>
      <c r="G16631">
        <v>0</v>
      </c>
      <c r="H16631">
        <v>0</v>
      </c>
      <c r="I16631">
        <v>0</v>
      </c>
    </row>
    <row r="16632" spans="1:9" x14ac:dyDescent="0.25">
      <c r="A16632" t="s">
        <v>729</v>
      </c>
      <c r="B16632">
        <v>17228</v>
      </c>
      <c r="C16632" s="593">
        <v>0.06</v>
      </c>
      <c r="D16632" t="s">
        <v>1236</v>
      </c>
      <c r="E16632">
        <v>0.06</v>
      </c>
      <c r="F16632">
        <v>0</v>
      </c>
      <c r="G16632">
        <v>0</v>
      </c>
      <c r="H16632">
        <v>0</v>
      </c>
      <c r="I16632">
        <v>0</v>
      </c>
    </row>
    <row r="16633" spans="1:9" x14ac:dyDescent="0.25">
      <c r="A16633" t="s">
        <v>729</v>
      </c>
      <c r="B16633">
        <v>17229</v>
      </c>
      <c r="C16633" s="593">
        <v>0.06</v>
      </c>
      <c r="D16633" t="s">
        <v>1236</v>
      </c>
      <c r="E16633">
        <v>0.06</v>
      </c>
      <c r="F16633">
        <v>0</v>
      </c>
      <c r="G16633">
        <v>0</v>
      </c>
      <c r="H16633">
        <v>0</v>
      </c>
      <c r="I16633">
        <v>0</v>
      </c>
    </row>
    <row r="16634" spans="1:9" x14ac:dyDescent="0.25">
      <c r="A16634" t="s">
        <v>729</v>
      </c>
      <c r="B16634">
        <v>17231</v>
      </c>
      <c r="C16634" s="593">
        <v>0.06</v>
      </c>
      <c r="D16634" t="s">
        <v>1466</v>
      </c>
      <c r="E16634">
        <v>0.06</v>
      </c>
      <c r="F16634">
        <v>0</v>
      </c>
      <c r="G16634">
        <v>0</v>
      </c>
      <c r="H16634">
        <v>0</v>
      </c>
      <c r="I16634">
        <v>0</v>
      </c>
    </row>
    <row r="16635" spans="1:9" x14ac:dyDescent="0.25">
      <c r="A16635" t="s">
        <v>729</v>
      </c>
      <c r="B16635">
        <v>17232</v>
      </c>
      <c r="C16635" s="593">
        <v>0.06</v>
      </c>
      <c r="D16635" t="s">
        <v>1466</v>
      </c>
      <c r="E16635">
        <v>0.06</v>
      </c>
      <c r="F16635">
        <v>0</v>
      </c>
      <c r="G16635">
        <v>0</v>
      </c>
      <c r="H16635">
        <v>0</v>
      </c>
      <c r="I16635">
        <v>0</v>
      </c>
    </row>
    <row r="16636" spans="1:9" x14ac:dyDescent="0.25">
      <c r="A16636" t="s">
        <v>729</v>
      </c>
      <c r="B16636">
        <v>17233</v>
      </c>
      <c r="C16636" s="593">
        <v>0.06</v>
      </c>
      <c r="D16636" t="s">
        <v>1466</v>
      </c>
      <c r="E16636">
        <v>0.06</v>
      </c>
      <c r="F16636">
        <v>0</v>
      </c>
      <c r="G16636">
        <v>0</v>
      </c>
      <c r="H16636">
        <v>0</v>
      </c>
      <c r="I16636">
        <v>0</v>
      </c>
    </row>
    <row r="16637" spans="1:9" x14ac:dyDescent="0.25">
      <c r="A16637" t="s">
        <v>729</v>
      </c>
      <c r="B16637">
        <v>17235</v>
      </c>
      <c r="C16637" s="593">
        <v>0.06</v>
      </c>
      <c r="D16637" t="s">
        <v>1466</v>
      </c>
      <c r="E16637">
        <v>0.06</v>
      </c>
      <c r="F16637">
        <v>0</v>
      </c>
      <c r="G16637">
        <v>0</v>
      </c>
      <c r="H16637">
        <v>0</v>
      </c>
      <c r="I16637">
        <v>0</v>
      </c>
    </row>
    <row r="16638" spans="1:9" x14ac:dyDescent="0.25">
      <c r="A16638" t="s">
        <v>729</v>
      </c>
      <c r="B16638">
        <v>17236</v>
      </c>
      <c r="C16638" s="593">
        <v>0.06</v>
      </c>
      <c r="D16638" t="s">
        <v>1466</v>
      </c>
      <c r="E16638">
        <v>0.06</v>
      </c>
      <c r="F16638">
        <v>0</v>
      </c>
      <c r="G16638">
        <v>0</v>
      </c>
      <c r="H16638">
        <v>0</v>
      </c>
      <c r="I16638">
        <v>0</v>
      </c>
    </row>
    <row r="16639" spans="1:9" x14ac:dyDescent="0.25">
      <c r="A16639" t="s">
        <v>729</v>
      </c>
      <c r="B16639">
        <v>17237</v>
      </c>
      <c r="C16639" s="593">
        <v>0.06</v>
      </c>
      <c r="D16639" t="s">
        <v>1466</v>
      </c>
      <c r="E16639">
        <v>0.06</v>
      </c>
      <c r="F16639">
        <v>0</v>
      </c>
      <c r="G16639">
        <v>0</v>
      </c>
      <c r="H16639">
        <v>0</v>
      </c>
      <c r="I16639">
        <v>0</v>
      </c>
    </row>
    <row r="16640" spans="1:9" x14ac:dyDescent="0.25">
      <c r="A16640" t="s">
        <v>729</v>
      </c>
      <c r="B16640">
        <v>17238</v>
      </c>
      <c r="C16640" s="593">
        <v>0.06</v>
      </c>
      <c r="D16640" t="s">
        <v>1236</v>
      </c>
      <c r="E16640">
        <v>0.06</v>
      </c>
      <c r="F16640">
        <v>0</v>
      </c>
      <c r="G16640">
        <v>0</v>
      </c>
      <c r="H16640">
        <v>0</v>
      </c>
      <c r="I16640">
        <v>0</v>
      </c>
    </row>
    <row r="16641" spans="1:9" x14ac:dyDescent="0.25">
      <c r="A16641" t="s">
        <v>729</v>
      </c>
      <c r="B16641">
        <v>17239</v>
      </c>
      <c r="C16641" s="593">
        <v>0.06</v>
      </c>
      <c r="D16641" t="s">
        <v>5142</v>
      </c>
      <c r="E16641">
        <v>0.06</v>
      </c>
      <c r="F16641">
        <v>0</v>
      </c>
      <c r="G16641">
        <v>0</v>
      </c>
      <c r="H16641">
        <v>0</v>
      </c>
      <c r="I16641">
        <v>0</v>
      </c>
    </row>
    <row r="16642" spans="1:9" x14ac:dyDescent="0.25">
      <c r="A16642" t="s">
        <v>729</v>
      </c>
      <c r="B16642">
        <v>17240</v>
      </c>
      <c r="C16642" s="593">
        <v>0.06</v>
      </c>
      <c r="D16642" t="s">
        <v>1466</v>
      </c>
      <c r="E16642">
        <v>0.06</v>
      </c>
      <c r="F16642">
        <v>0</v>
      </c>
      <c r="G16642">
        <v>0</v>
      </c>
      <c r="H16642">
        <v>0</v>
      </c>
      <c r="I16642">
        <v>0</v>
      </c>
    </row>
    <row r="16643" spans="1:9" x14ac:dyDescent="0.25">
      <c r="A16643" t="s">
        <v>729</v>
      </c>
      <c r="B16643">
        <v>17241</v>
      </c>
      <c r="C16643" s="593">
        <v>0.06</v>
      </c>
      <c r="D16643" t="s">
        <v>3361</v>
      </c>
      <c r="E16643">
        <v>0.06</v>
      </c>
      <c r="F16643">
        <v>0</v>
      </c>
      <c r="G16643">
        <v>0</v>
      </c>
      <c r="H16643">
        <v>0</v>
      </c>
      <c r="I16643">
        <v>0</v>
      </c>
    </row>
    <row r="16644" spans="1:9" x14ac:dyDescent="0.25">
      <c r="A16644" t="s">
        <v>729</v>
      </c>
      <c r="B16644">
        <v>17243</v>
      </c>
      <c r="C16644" s="593">
        <v>0.06</v>
      </c>
      <c r="D16644" t="s">
        <v>5142</v>
      </c>
      <c r="E16644">
        <v>0.06</v>
      </c>
      <c r="F16644">
        <v>0</v>
      </c>
      <c r="G16644">
        <v>0</v>
      </c>
      <c r="H16644">
        <v>0</v>
      </c>
      <c r="I16644">
        <v>0</v>
      </c>
    </row>
    <row r="16645" spans="1:9" x14ac:dyDescent="0.25">
      <c r="A16645" t="s">
        <v>729</v>
      </c>
      <c r="B16645">
        <v>17244</v>
      </c>
      <c r="C16645" s="593">
        <v>0.06</v>
      </c>
      <c r="D16645" t="s">
        <v>1466</v>
      </c>
      <c r="E16645">
        <v>0.06</v>
      </c>
      <c r="F16645">
        <v>0</v>
      </c>
      <c r="G16645">
        <v>0</v>
      </c>
      <c r="H16645">
        <v>0</v>
      </c>
      <c r="I16645">
        <v>0</v>
      </c>
    </row>
    <row r="16646" spans="1:9" x14ac:dyDescent="0.25">
      <c r="A16646" t="s">
        <v>729</v>
      </c>
      <c r="B16646">
        <v>17246</v>
      </c>
      <c r="C16646" s="593">
        <v>0.06</v>
      </c>
      <c r="D16646" t="s">
        <v>1466</v>
      </c>
      <c r="E16646">
        <v>0.06</v>
      </c>
      <c r="F16646">
        <v>0</v>
      </c>
      <c r="G16646">
        <v>0</v>
      </c>
      <c r="H16646">
        <v>0</v>
      </c>
      <c r="I16646">
        <v>0</v>
      </c>
    </row>
    <row r="16647" spans="1:9" x14ac:dyDescent="0.25">
      <c r="A16647" t="s">
        <v>729</v>
      </c>
      <c r="B16647">
        <v>17247</v>
      </c>
      <c r="C16647" s="593">
        <v>0.06</v>
      </c>
      <c r="D16647" t="s">
        <v>1466</v>
      </c>
      <c r="E16647">
        <v>0.06</v>
      </c>
      <c r="F16647">
        <v>0</v>
      </c>
      <c r="G16647">
        <v>0</v>
      </c>
      <c r="H16647">
        <v>0</v>
      </c>
      <c r="I16647">
        <v>0</v>
      </c>
    </row>
    <row r="16648" spans="1:9" x14ac:dyDescent="0.25">
      <c r="A16648" t="s">
        <v>729</v>
      </c>
      <c r="B16648">
        <v>17249</v>
      </c>
      <c r="C16648" s="593">
        <v>0.06</v>
      </c>
      <c r="D16648" t="s">
        <v>5142</v>
      </c>
      <c r="E16648">
        <v>0.06</v>
      </c>
      <c r="F16648">
        <v>0</v>
      </c>
      <c r="G16648">
        <v>0</v>
      </c>
      <c r="H16648">
        <v>0</v>
      </c>
      <c r="I16648">
        <v>0</v>
      </c>
    </row>
    <row r="16649" spans="1:9" x14ac:dyDescent="0.25">
      <c r="A16649" t="s">
        <v>729</v>
      </c>
      <c r="B16649">
        <v>17250</v>
      </c>
      <c r="C16649" s="593">
        <v>0.06</v>
      </c>
      <c r="D16649" t="s">
        <v>1466</v>
      </c>
      <c r="E16649">
        <v>0.06</v>
      </c>
      <c r="F16649">
        <v>0</v>
      </c>
      <c r="G16649">
        <v>0</v>
      </c>
      <c r="H16649">
        <v>0</v>
      </c>
      <c r="I16649">
        <v>0</v>
      </c>
    </row>
    <row r="16650" spans="1:9" x14ac:dyDescent="0.25">
      <c r="A16650" t="s">
        <v>729</v>
      </c>
      <c r="B16650">
        <v>17251</v>
      </c>
      <c r="C16650" s="593">
        <v>0.06</v>
      </c>
      <c r="D16650" t="s">
        <v>1466</v>
      </c>
      <c r="E16650">
        <v>0.06</v>
      </c>
      <c r="F16650">
        <v>0</v>
      </c>
      <c r="G16650">
        <v>0</v>
      </c>
      <c r="H16650">
        <v>0</v>
      </c>
      <c r="I16650">
        <v>0</v>
      </c>
    </row>
    <row r="16651" spans="1:9" x14ac:dyDescent="0.25">
      <c r="A16651" t="s">
        <v>729</v>
      </c>
      <c r="B16651">
        <v>17252</v>
      </c>
      <c r="C16651" s="593">
        <v>0.06</v>
      </c>
      <c r="D16651" t="s">
        <v>1466</v>
      </c>
      <c r="E16651">
        <v>0.06</v>
      </c>
      <c r="F16651">
        <v>0</v>
      </c>
      <c r="G16651">
        <v>0</v>
      </c>
      <c r="H16651">
        <v>0</v>
      </c>
      <c r="I16651">
        <v>0</v>
      </c>
    </row>
    <row r="16652" spans="1:9" x14ac:dyDescent="0.25">
      <c r="A16652" t="s">
        <v>729</v>
      </c>
      <c r="B16652">
        <v>17253</v>
      </c>
      <c r="C16652" s="593">
        <v>0.06</v>
      </c>
      <c r="D16652" t="s">
        <v>5142</v>
      </c>
      <c r="E16652">
        <v>0.06</v>
      </c>
      <c r="F16652">
        <v>0</v>
      </c>
      <c r="G16652">
        <v>0</v>
      </c>
      <c r="H16652">
        <v>0</v>
      </c>
      <c r="I16652">
        <v>0</v>
      </c>
    </row>
    <row r="16653" spans="1:9" x14ac:dyDescent="0.25">
      <c r="A16653" t="s">
        <v>729</v>
      </c>
      <c r="B16653">
        <v>17254</v>
      </c>
      <c r="C16653" s="593">
        <v>0.06</v>
      </c>
      <c r="D16653" t="s">
        <v>1466</v>
      </c>
      <c r="E16653">
        <v>0.06</v>
      </c>
      <c r="F16653">
        <v>0</v>
      </c>
      <c r="G16653">
        <v>0</v>
      </c>
      <c r="H16653">
        <v>0</v>
      </c>
      <c r="I16653">
        <v>0</v>
      </c>
    </row>
    <row r="16654" spans="1:9" x14ac:dyDescent="0.25">
      <c r="A16654" t="s">
        <v>729</v>
      </c>
      <c r="B16654">
        <v>17255</v>
      </c>
      <c r="C16654" s="593">
        <v>0.06</v>
      </c>
      <c r="D16654" t="s">
        <v>5142</v>
      </c>
      <c r="E16654">
        <v>0.06</v>
      </c>
      <c r="F16654">
        <v>0</v>
      </c>
      <c r="G16654">
        <v>0</v>
      </c>
      <c r="H16654">
        <v>0</v>
      </c>
      <c r="I16654">
        <v>0</v>
      </c>
    </row>
    <row r="16655" spans="1:9" x14ac:dyDescent="0.25">
      <c r="A16655" t="s">
        <v>729</v>
      </c>
      <c r="B16655">
        <v>17256</v>
      </c>
      <c r="C16655" s="593">
        <v>0.06</v>
      </c>
      <c r="D16655" t="s">
        <v>1466</v>
      </c>
      <c r="E16655">
        <v>0.06</v>
      </c>
      <c r="F16655">
        <v>0</v>
      </c>
      <c r="G16655">
        <v>0</v>
      </c>
      <c r="H16655">
        <v>0</v>
      </c>
      <c r="I16655">
        <v>0</v>
      </c>
    </row>
    <row r="16656" spans="1:9" x14ac:dyDescent="0.25">
      <c r="A16656" t="s">
        <v>729</v>
      </c>
      <c r="B16656">
        <v>17257</v>
      </c>
      <c r="C16656" s="593">
        <v>0.06</v>
      </c>
      <c r="D16656" t="s">
        <v>1466</v>
      </c>
      <c r="E16656">
        <v>0.06</v>
      </c>
      <c r="F16656">
        <v>0</v>
      </c>
      <c r="G16656">
        <v>0</v>
      </c>
      <c r="H16656">
        <v>0</v>
      </c>
      <c r="I16656">
        <v>0</v>
      </c>
    </row>
    <row r="16657" spans="1:9" x14ac:dyDescent="0.25">
      <c r="A16657" t="s">
        <v>729</v>
      </c>
      <c r="B16657">
        <v>17260</v>
      </c>
      <c r="C16657" s="593">
        <v>0.06</v>
      </c>
      <c r="D16657" t="s">
        <v>5142</v>
      </c>
      <c r="E16657">
        <v>0.06</v>
      </c>
      <c r="F16657">
        <v>0</v>
      </c>
      <c r="G16657">
        <v>0</v>
      </c>
      <c r="H16657">
        <v>0</v>
      </c>
      <c r="I16657">
        <v>0</v>
      </c>
    </row>
    <row r="16658" spans="1:9" x14ac:dyDescent="0.25">
      <c r="A16658" t="s">
        <v>729</v>
      </c>
      <c r="B16658">
        <v>17261</v>
      </c>
      <c r="C16658" s="593">
        <v>0.06</v>
      </c>
      <c r="D16658" t="s">
        <v>1466</v>
      </c>
      <c r="E16658">
        <v>0.06</v>
      </c>
      <c r="F16658">
        <v>0</v>
      </c>
      <c r="G16658">
        <v>0</v>
      </c>
      <c r="H16658">
        <v>0</v>
      </c>
      <c r="I16658">
        <v>0</v>
      </c>
    </row>
    <row r="16659" spans="1:9" x14ac:dyDescent="0.25">
      <c r="A16659" t="s">
        <v>729</v>
      </c>
      <c r="B16659">
        <v>17262</v>
      </c>
      <c r="C16659" s="593">
        <v>0.06</v>
      </c>
      <c r="D16659" t="s">
        <v>1466</v>
      </c>
      <c r="E16659">
        <v>0.06</v>
      </c>
      <c r="F16659">
        <v>0</v>
      </c>
      <c r="G16659">
        <v>0</v>
      </c>
      <c r="H16659">
        <v>0</v>
      </c>
      <c r="I16659">
        <v>0</v>
      </c>
    </row>
    <row r="16660" spans="1:9" x14ac:dyDescent="0.25">
      <c r="A16660" t="s">
        <v>729</v>
      </c>
      <c r="B16660">
        <v>17263</v>
      </c>
      <c r="C16660" s="593">
        <v>0.06</v>
      </c>
      <c r="D16660" t="s">
        <v>1466</v>
      </c>
      <c r="E16660">
        <v>0.06</v>
      </c>
      <c r="F16660">
        <v>0</v>
      </c>
      <c r="G16660">
        <v>0</v>
      </c>
      <c r="H16660">
        <v>0</v>
      </c>
      <c r="I16660">
        <v>0</v>
      </c>
    </row>
    <row r="16661" spans="1:9" x14ac:dyDescent="0.25">
      <c r="A16661" t="s">
        <v>729</v>
      </c>
      <c r="B16661">
        <v>17264</v>
      </c>
      <c r="C16661" s="593">
        <v>0.06</v>
      </c>
      <c r="D16661" t="s">
        <v>5142</v>
      </c>
      <c r="E16661">
        <v>0.06</v>
      </c>
      <c r="F16661">
        <v>0</v>
      </c>
      <c r="G16661">
        <v>0</v>
      </c>
      <c r="H16661">
        <v>0</v>
      </c>
      <c r="I16661">
        <v>0</v>
      </c>
    </row>
    <row r="16662" spans="1:9" x14ac:dyDescent="0.25">
      <c r="A16662" t="s">
        <v>729</v>
      </c>
      <c r="B16662">
        <v>17265</v>
      </c>
      <c r="C16662" s="593">
        <v>0.06</v>
      </c>
      <c r="D16662" t="s">
        <v>1466</v>
      </c>
      <c r="E16662">
        <v>0.06</v>
      </c>
      <c r="F16662">
        <v>0</v>
      </c>
      <c r="G16662">
        <v>0</v>
      </c>
      <c r="H16662">
        <v>0</v>
      </c>
      <c r="I16662">
        <v>0</v>
      </c>
    </row>
    <row r="16663" spans="1:9" x14ac:dyDescent="0.25">
      <c r="A16663" t="s">
        <v>729</v>
      </c>
      <c r="B16663">
        <v>17266</v>
      </c>
      <c r="C16663" s="593">
        <v>0.06</v>
      </c>
      <c r="D16663" t="s">
        <v>3361</v>
      </c>
      <c r="E16663">
        <v>0.06</v>
      </c>
      <c r="F16663">
        <v>0</v>
      </c>
      <c r="G16663">
        <v>0</v>
      </c>
      <c r="H16663">
        <v>0</v>
      </c>
      <c r="I16663">
        <v>0</v>
      </c>
    </row>
    <row r="16664" spans="1:9" x14ac:dyDescent="0.25">
      <c r="A16664" t="s">
        <v>729</v>
      </c>
      <c r="B16664">
        <v>17267</v>
      </c>
      <c r="C16664" s="593">
        <v>0.06</v>
      </c>
      <c r="D16664" t="s">
        <v>1236</v>
      </c>
      <c r="E16664">
        <v>0.06</v>
      </c>
      <c r="F16664">
        <v>0</v>
      </c>
      <c r="G16664">
        <v>0</v>
      </c>
      <c r="H16664">
        <v>0</v>
      </c>
      <c r="I16664">
        <v>0</v>
      </c>
    </row>
    <row r="16665" spans="1:9" x14ac:dyDescent="0.25">
      <c r="A16665" t="s">
        <v>729</v>
      </c>
      <c r="B16665">
        <v>17268</v>
      </c>
      <c r="C16665" s="593">
        <v>0.06</v>
      </c>
      <c r="D16665" t="s">
        <v>1466</v>
      </c>
      <c r="E16665">
        <v>0.06</v>
      </c>
      <c r="F16665">
        <v>0</v>
      </c>
      <c r="G16665">
        <v>0</v>
      </c>
      <c r="H16665">
        <v>0</v>
      </c>
      <c r="I16665">
        <v>0</v>
      </c>
    </row>
    <row r="16666" spans="1:9" x14ac:dyDescent="0.25">
      <c r="A16666" t="s">
        <v>729</v>
      </c>
      <c r="B16666">
        <v>17271</v>
      </c>
      <c r="C16666" s="593">
        <v>0.06</v>
      </c>
      <c r="D16666" t="s">
        <v>1466</v>
      </c>
      <c r="E16666">
        <v>0.06</v>
      </c>
      <c r="F16666">
        <v>0</v>
      </c>
      <c r="G16666">
        <v>0</v>
      </c>
      <c r="H16666">
        <v>0</v>
      </c>
      <c r="I16666">
        <v>0</v>
      </c>
    </row>
    <row r="16667" spans="1:9" x14ac:dyDescent="0.25">
      <c r="A16667" t="s">
        <v>729</v>
      </c>
      <c r="B16667">
        <v>17272</v>
      </c>
      <c r="C16667" s="593">
        <v>0.06</v>
      </c>
      <c r="D16667" t="s">
        <v>1466</v>
      </c>
      <c r="E16667">
        <v>0.06</v>
      </c>
      <c r="F16667">
        <v>0</v>
      </c>
      <c r="G16667">
        <v>0</v>
      </c>
      <c r="H16667">
        <v>0</v>
      </c>
      <c r="I16667">
        <v>0</v>
      </c>
    </row>
    <row r="16668" spans="1:9" x14ac:dyDescent="0.25">
      <c r="A16668" t="s">
        <v>729</v>
      </c>
      <c r="B16668">
        <v>17301</v>
      </c>
      <c r="C16668" s="593">
        <v>0.06</v>
      </c>
      <c r="D16668" t="s">
        <v>2038</v>
      </c>
      <c r="E16668">
        <v>0.06</v>
      </c>
      <c r="F16668">
        <v>0</v>
      </c>
      <c r="G16668">
        <v>0</v>
      </c>
      <c r="H16668">
        <v>0</v>
      </c>
      <c r="I16668">
        <v>0</v>
      </c>
    </row>
    <row r="16669" spans="1:9" x14ac:dyDescent="0.25">
      <c r="A16669" t="s">
        <v>729</v>
      </c>
      <c r="B16669">
        <v>17302</v>
      </c>
      <c r="C16669" s="593">
        <v>0.06</v>
      </c>
      <c r="D16669" t="s">
        <v>5158</v>
      </c>
      <c r="E16669">
        <v>0.06</v>
      </c>
      <c r="F16669">
        <v>0</v>
      </c>
      <c r="G16669">
        <v>0</v>
      </c>
      <c r="H16669">
        <v>0</v>
      </c>
      <c r="I16669">
        <v>0</v>
      </c>
    </row>
    <row r="16670" spans="1:9" x14ac:dyDescent="0.25">
      <c r="A16670" t="s">
        <v>729</v>
      </c>
      <c r="B16670">
        <v>17303</v>
      </c>
      <c r="C16670" s="593">
        <v>0.06</v>
      </c>
      <c r="D16670" t="s">
        <v>2038</v>
      </c>
      <c r="E16670">
        <v>0.06</v>
      </c>
      <c r="F16670">
        <v>0</v>
      </c>
      <c r="G16670">
        <v>0</v>
      </c>
      <c r="H16670">
        <v>0</v>
      </c>
      <c r="I16670">
        <v>0</v>
      </c>
    </row>
    <row r="16671" spans="1:9" x14ac:dyDescent="0.25">
      <c r="A16671" t="s">
        <v>729</v>
      </c>
      <c r="B16671">
        <v>17304</v>
      </c>
      <c r="C16671" s="593">
        <v>0.06</v>
      </c>
      <c r="D16671" t="s">
        <v>2038</v>
      </c>
      <c r="E16671">
        <v>0.06</v>
      </c>
      <c r="F16671">
        <v>0</v>
      </c>
      <c r="G16671">
        <v>0</v>
      </c>
      <c r="H16671">
        <v>0</v>
      </c>
      <c r="I16671">
        <v>0</v>
      </c>
    </row>
    <row r="16672" spans="1:9" x14ac:dyDescent="0.25">
      <c r="A16672" t="s">
        <v>729</v>
      </c>
      <c r="B16672">
        <v>17306</v>
      </c>
      <c r="C16672" s="593">
        <v>0.06</v>
      </c>
      <c r="D16672" t="s">
        <v>2038</v>
      </c>
      <c r="E16672">
        <v>0.06</v>
      </c>
      <c r="F16672">
        <v>0</v>
      </c>
      <c r="G16672">
        <v>0</v>
      </c>
      <c r="H16672">
        <v>0</v>
      </c>
      <c r="I16672">
        <v>0</v>
      </c>
    </row>
    <row r="16673" spans="1:9" x14ac:dyDescent="0.25">
      <c r="A16673" t="s">
        <v>729</v>
      </c>
      <c r="B16673">
        <v>17307</v>
      </c>
      <c r="C16673" s="593">
        <v>0.06</v>
      </c>
      <c r="D16673" t="s">
        <v>2038</v>
      </c>
      <c r="E16673">
        <v>0.06</v>
      </c>
      <c r="F16673">
        <v>0</v>
      </c>
      <c r="G16673">
        <v>0</v>
      </c>
      <c r="H16673">
        <v>0</v>
      </c>
      <c r="I16673">
        <v>0</v>
      </c>
    </row>
    <row r="16674" spans="1:9" x14ac:dyDescent="0.25">
      <c r="A16674" t="s">
        <v>729</v>
      </c>
      <c r="B16674">
        <v>17309</v>
      </c>
      <c r="C16674" s="593">
        <v>0.06</v>
      </c>
      <c r="D16674" t="s">
        <v>5158</v>
      </c>
      <c r="E16674">
        <v>0.06</v>
      </c>
      <c r="F16674">
        <v>0</v>
      </c>
      <c r="G16674">
        <v>0</v>
      </c>
      <c r="H16674">
        <v>0</v>
      </c>
      <c r="I16674">
        <v>0</v>
      </c>
    </row>
    <row r="16675" spans="1:9" x14ac:dyDescent="0.25">
      <c r="A16675" t="s">
        <v>729</v>
      </c>
      <c r="B16675">
        <v>17310</v>
      </c>
      <c r="C16675" s="593">
        <v>0.06</v>
      </c>
      <c r="D16675" t="s">
        <v>2038</v>
      </c>
      <c r="E16675">
        <v>0.06</v>
      </c>
      <c r="F16675">
        <v>0</v>
      </c>
      <c r="G16675">
        <v>0</v>
      </c>
      <c r="H16675">
        <v>0</v>
      </c>
      <c r="I16675">
        <v>0</v>
      </c>
    </row>
    <row r="16676" spans="1:9" x14ac:dyDescent="0.25">
      <c r="A16676" t="s">
        <v>729</v>
      </c>
      <c r="B16676">
        <v>17311</v>
      </c>
      <c r="C16676" s="593">
        <v>0.06</v>
      </c>
      <c r="D16676" t="s">
        <v>5158</v>
      </c>
      <c r="E16676">
        <v>0.06</v>
      </c>
      <c r="F16676">
        <v>0</v>
      </c>
      <c r="G16676">
        <v>0</v>
      </c>
      <c r="H16676">
        <v>0</v>
      </c>
      <c r="I16676">
        <v>0</v>
      </c>
    </row>
    <row r="16677" spans="1:9" x14ac:dyDescent="0.25">
      <c r="A16677" t="s">
        <v>729</v>
      </c>
      <c r="B16677">
        <v>17312</v>
      </c>
      <c r="C16677" s="593">
        <v>0.06</v>
      </c>
      <c r="D16677" t="s">
        <v>5158</v>
      </c>
      <c r="E16677">
        <v>0.06</v>
      </c>
      <c r="F16677">
        <v>0</v>
      </c>
      <c r="G16677">
        <v>0</v>
      </c>
      <c r="H16677">
        <v>0</v>
      </c>
      <c r="I16677">
        <v>0</v>
      </c>
    </row>
    <row r="16678" spans="1:9" x14ac:dyDescent="0.25">
      <c r="A16678" t="s">
        <v>729</v>
      </c>
      <c r="B16678">
        <v>17313</v>
      </c>
      <c r="C16678" s="593">
        <v>0.06</v>
      </c>
      <c r="D16678" t="s">
        <v>5158</v>
      </c>
      <c r="E16678">
        <v>0.06</v>
      </c>
      <c r="F16678">
        <v>0</v>
      </c>
      <c r="G16678">
        <v>0</v>
      </c>
      <c r="H16678">
        <v>0</v>
      </c>
      <c r="I16678">
        <v>0</v>
      </c>
    </row>
    <row r="16679" spans="1:9" x14ac:dyDescent="0.25">
      <c r="A16679" t="s">
        <v>729</v>
      </c>
      <c r="B16679">
        <v>17314</v>
      </c>
      <c r="C16679" s="593">
        <v>0.06</v>
      </c>
      <c r="D16679" t="s">
        <v>5158</v>
      </c>
      <c r="E16679">
        <v>0.06</v>
      </c>
      <c r="F16679">
        <v>0</v>
      </c>
      <c r="G16679">
        <v>0</v>
      </c>
      <c r="H16679">
        <v>0</v>
      </c>
      <c r="I16679">
        <v>0</v>
      </c>
    </row>
    <row r="16680" spans="1:9" x14ac:dyDescent="0.25">
      <c r="A16680" t="s">
        <v>729</v>
      </c>
      <c r="B16680">
        <v>17315</v>
      </c>
      <c r="C16680" s="593">
        <v>0.06</v>
      </c>
      <c r="D16680" t="s">
        <v>5158</v>
      </c>
      <c r="E16680">
        <v>0.06</v>
      </c>
      <c r="F16680">
        <v>0</v>
      </c>
      <c r="G16680">
        <v>0</v>
      </c>
      <c r="H16680">
        <v>0</v>
      </c>
      <c r="I16680">
        <v>0</v>
      </c>
    </row>
    <row r="16681" spans="1:9" x14ac:dyDescent="0.25">
      <c r="A16681" t="s">
        <v>729</v>
      </c>
      <c r="B16681">
        <v>17316</v>
      </c>
      <c r="C16681" s="593">
        <v>0.06</v>
      </c>
      <c r="D16681" t="s">
        <v>5158</v>
      </c>
      <c r="E16681">
        <v>0.06</v>
      </c>
      <c r="F16681">
        <v>0</v>
      </c>
      <c r="G16681">
        <v>0</v>
      </c>
      <c r="H16681">
        <v>0</v>
      </c>
      <c r="I16681">
        <v>0</v>
      </c>
    </row>
    <row r="16682" spans="1:9" x14ac:dyDescent="0.25">
      <c r="A16682" t="s">
        <v>729</v>
      </c>
      <c r="B16682">
        <v>17317</v>
      </c>
      <c r="C16682" s="593">
        <v>0.06</v>
      </c>
      <c r="D16682" t="s">
        <v>5158</v>
      </c>
      <c r="E16682">
        <v>0.06</v>
      </c>
      <c r="F16682">
        <v>0</v>
      </c>
      <c r="G16682">
        <v>0</v>
      </c>
      <c r="H16682">
        <v>0</v>
      </c>
      <c r="I16682">
        <v>0</v>
      </c>
    </row>
    <row r="16683" spans="1:9" x14ac:dyDescent="0.25">
      <c r="A16683" t="s">
        <v>729</v>
      </c>
      <c r="B16683">
        <v>17318</v>
      </c>
      <c r="C16683" s="593">
        <v>0.06</v>
      </c>
      <c r="D16683" t="s">
        <v>5158</v>
      </c>
      <c r="E16683">
        <v>0.06</v>
      </c>
      <c r="F16683">
        <v>0</v>
      </c>
      <c r="G16683">
        <v>0</v>
      </c>
      <c r="H16683">
        <v>0</v>
      </c>
      <c r="I16683">
        <v>0</v>
      </c>
    </row>
    <row r="16684" spans="1:9" x14ac:dyDescent="0.25">
      <c r="A16684" t="s">
        <v>729</v>
      </c>
      <c r="B16684">
        <v>17319</v>
      </c>
      <c r="C16684" s="593">
        <v>0.06</v>
      </c>
      <c r="D16684" t="s">
        <v>5158</v>
      </c>
      <c r="E16684">
        <v>0.06</v>
      </c>
      <c r="F16684">
        <v>0</v>
      </c>
      <c r="G16684">
        <v>0</v>
      </c>
      <c r="H16684">
        <v>0</v>
      </c>
      <c r="I16684">
        <v>0</v>
      </c>
    </row>
    <row r="16685" spans="1:9" x14ac:dyDescent="0.25">
      <c r="A16685" t="s">
        <v>729</v>
      </c>
      <c r="B16685">
        <v>17320</v>
      </c>
      <c r="C16685" s="593">
        <v>0.06</v>
      </c>
      <c r="D16685" t="s">
        <v>2038</v>
      </c>
      <c r="E16685">
        <v>0.06</v>
      </c>
      <c r="F16685">
        <v>0</v>
      </c>
      <c r="G16685">
        <v>0</v>
      </c>
      <c r="H16685">
        <v>0</v>
      </c>
      <c r="I16685">
        <v>0</v>
      </c>
    </row>
    <row r="16686" spans="1:9" x14ac:dyDescent="0.25">
      <c r="A16686" t="s">
        <v>729</v>
      </c>
      <c r="B16686">
        <v>17321</v>
      </c>
      <c r="C16686" s="593">
        <v>0.06</v>
      </c>
      <c r="D16686" t="s">
        <v>5158</v>
      </c>
      <c r="E16686">
        <v>0.06</v>
      </c>
      <c r="F16686">
        <v>0</v>
      </c>
      <c r="G16686">
        <v>0</v>
      </c>
      <c r="H16686">
        <v>0</v>
      </c>
      <c r="I16686">
        <v>0</v>
      </c>
    </row>
    <row r="16687" spans="1:9" x14ac:dyDescent="0.25">
      <c r="A16687" t="s">
        <v>729</v>
      </c>
      <c r="B16687">
        <v>17322</v>
      </c>
      <c r="C16687" s="593">
        <v>0.06</v>
      </c>
      <c r="D16687" t="s">
        <v>5158</v>
      </c>
      <c r="E16687">
        <v>0.06</v>
      </c>
      <c r="F16687">
        <v>0</v>
      </c>
      <c r="G16687">
        <v>0</v>
      </c>
      <c r="H16687">
        <v>0</v>
      </c>
      <c r="I16687">
        <v>0</v>
      </c>
    </row>
    <row r="16688" spans="1:9" x14ac:dyDescent="0.25">
      <c r="A16688" t="s">
        <v>729</v>
      </c>
      <c r="B16688">
        <v>17323</v>
      </c>
      <c r="C16688" s="593">
        <v>0.06</v>
      </c>
      <c r="D16688" t="s">
        <v>5158</v>
      </c>
      <c r="E16688">
        <v>0.06</v>
      </c>
      <c r="F16688">
        <v>0</v>
      </c>
      <c r="G16688">
        <v>0</v>
      </c>
      <c r="H16688">
        <v>0</v>
      </c>
      <c r="I16688">
        <v>0</v>
      </c>
    </row>
    <row r="16689" spans="1:9" x14ac:dyDescent="0.25">
      <c r="A16689" t="s">
        <v>729</v>
      </c>
      <c r="B16689">
        <v>17324</v>
      </c>
      <c r="C16689" s="593">
        <v>0.06</v>
      </c>
      <c r="D16689" t="s">
        <v>2038</v>
      </c>
      <c r="E16689">
        <v>0.06</v>
      </c>
      <c r="F16689">
        <v>0</v>
      </c>
      <c r="G16689">
        <v>0</v>
      </c>
      <c r="H16689">
        <v>0</v>
      </c>
      <c r="I16689">
        <v>0</v>
      </c>
    </row>
    <row r="16690" spans="1:9" x14ac:dyDescent="0.25">
      <c r="A16690" t="s">
        <v>729</v>
      </c>
      <c r="B16690">
        <v>17325</v>
      </c>
      <c r="C16690" s="593">
        <v>0.06</v>
      </c>
      <c r="D16690" t="s">
        <v>2038</v>
      </c>
      <c r="E16690">
        <v>0.06</v>
      </c>
      <c r="F16690">
        <v>0</v>
      </c>
      <c r="G16690">
        <v>0</v>
      </c>
      <c r="H16690">
        <v>0</v>
      </c>
      <c r="I16690">
        <v>0</v>
      </c>
    </row>
    <row r="16691" spans="1:9" x14ac:dyDescent="0.25">
      <c r="A16691" t="s">
        <v>729</v>
      </c>
      <c r="B16691">
        <v>17327</v>
      </c>
      <c r="C16691" s="593">
        <v>0.06</v>
      </c>
      <c r="D16691" t="s">
        <v>5158</v>
      </c>
      <c r="E16691">
        <v>0.06</v>
      </c>
      <c r="F16691">
        <v>0</v>
      </c>
      <c r="G16691">
        <v>0</v>
      </c>
      <c r="H16691">
        <v>0</v>
      </c>
      <c r="I16691">
        <v>0</v>
      </c>
    </row>
    <row r="16692" spans="1:9" x14ac:dyDescent="0.25">
      <c r="A16692" t="s">
        <v>729</v>
      </c>
      <c r="B16692">
        <v>17329</v>
      </c>
      <c r="C16692" s="593">
        <v>0.06</v>
      </c>
      <c r="D16692" t="s">
        <v>5158</v>
      </c>
      <c r="E16692">
        <v>0.06</v>
      </c>
      <c r="F16692">
        <v>0</v>
      </c>
      <c r="G16692">
        <v>0</v>
      </c>
      <c r="H16692">
        <v>0</v>
      </c>
      <c r="I16692">
        <v>0</v>
      </c>
    </row>
    <row r="16693" spans="1:9" x14ac:dyDescent="0.25">
      <c r="A16693" t="s">
        <v>729</v>
      </c>
      <c r="B16693">
        <v>17331</v>
      </c>
      <c r="C16693" s="593">
        <v>0.06</v>
      </c>
      <c r="D16693" t="s">
        <v>5158</v>
      </c>
      <c r="E16693">
        <v>0.06</v>
      </c>
      <c r="F16693">
        <v>0</v>
      </c>
      <c r="G16693">
        <v>0</v>
      </c>
      <c r="H16693">
        <v>0</v>
      </c>
      <c r="I16693">
        <v>0</v>
      </c>
    </row>
    <row r="16694" spans="1:9" x14ac:dyDescent="0.25">
      <c r="A16694" t="s">
        <v>729</v>
      </c>
      <c r="B16694">
        <v>17332</v>
      </c>
      <c r="C16694" s="593">
        <v>0.06</v>
      </c>
      <c r="D16694" t="s">
        <v>5158</v>
      </c>
      <c r="E16694">
        <v>0.06</v>
      </c>
      <c r="F16694">
        <v>0</v>
      </c>
      <c r="G16694">
        <v>0</v>
      </c>
      <c r="H16694">
        <v>0</v>
      </c>
      <c r="I16694">
        <v>0</v>
      </c>
    </row>
    <row r="16695" spans="1:9" x14ac:dyDescent="0.25">
      <c r="A16695" t="s">
        <v>729</v>
      </c>
      <c r="B16695">
        <v>17333</v>
      </c>
      <c r="C16695" s="593">
        <v>0.06</v>
      </c>
      <c r="D16695" t="s">
        <v>5158</v>
      </c>
      <c r="E16695">
        <v>0.06</v>
      </c>
      <c r="F16695">
        <v>0</v>
      </c>
      <c r="G16695">
        <v>0</v>
      </c>
      <c r="H16695">
        <v>0</v>
      </c>
      <c r="I16695">
        <v>0</v>
      </c>
    </row>
    <row r="16696" spans="1:9" x14ac:dyDescent="0.25">
      <c r="A16696" t="s">
        <v>729</v>
      </c>
      <c r="B16696">
        <v>17334</v>
      </c>
      <c r="C16696" s="593">
        <v>0.06</v>
      </c>
      <c r="D16696" t="s">
        <v>5158</v>
      </c>
      <c r="E16696">
        <v>0.06</v>
      </c>
      <c r="F16696">
        <v>0</v>
      </c>
      <c r="G16696">
        <v>0</v>
      </c>
      <c r="H16696">
        <v>0</v>
      </c>
      <c r="I16696">
        <v>0</v>
      </c>
    </row>
    <row r="16697" spans="1:9" x14ac:dyDescent="0.25">
      <c r="A16697" t="s">
        <v>729</v>
      </c>
      <c r="B16697">
        <v>17335</v>
      </c>
      <c r="C16697" s="593">
        <v>0.06</v>
      </c>
      <c r="D16697" t="s">
        <v>5158</v>
      </c>
      <c r="E16697">
        <v>0.06</v>
      </c>
      <c r="F16697">
        <v>0</v>
      </c>
      <c r="G16697">
        <v>0</v>
      </c>
      <c r="H16697">
        <v>0</v>
      </c>
      <c r="I16697">
        <v>0</v>
      </c>
    </row>
    <row r="16698" spans="1:9" x14ac:dyDescent="0.25">
      <c r="A16698" t="s">
        <v>729</v>
      </c>
      <c r="B16698">
        <v>17337</v>
      </c>
      <c r="C16698" s="593">
        <v>0.06</v>
      </c>
      <c r="D16698" t="s">
        <v>2038</v>
      </c>
      <c r="E16698">
        <v>0.06</v>
      </c>
      <c r="F16698">
        <v>0</v>
      </c>
      <c r="G16698">
        <v>0</v>
      </c>
      <c r="H16698">
        <v>0</v>
      </c>
      <c r="I16698">
        <v>0</v>
      </c>
    </row>
    <row r="16699" spans="1:9" x14ac:dyDescent="0.25">
      <c r="A16699" t="s">
        <v>729</v>
      </c>
      <c r="B16699">
        <v>17339</v>
      </c>
      <c r="C16699" s="593">
        <v>0.06</v>
      </c>
      <c r="D16699" t="s">
        <v>5158</v>
      </c>
      <c r="E16699">
        <v>0.06</v>
      </c>
      <c r="F16699">
        <v>0</v>
      </c>
      <c r="G16699">
        <v>0</v>
      </c>
      <c r="H16699">
        <v>0</v>
      </c>
      <c r="I16699">
        <v>0</v>
      </c>
    </row>
    <row r="16700" spans="1:9" x14ac:dyDescent="0.25">
      <c r="A16700" t="s">
        <v>729</v>
      </c>
      <c r="B16700">
        <v>17340</v>
      </c>
      <c r="C16700" s="593">
        <v>0.06</v>
      </c>
      <c r="D16700" t="s">
        <v>2038</v>
      </c>
      <c r="E16700">
        <v>0.06</v>
      </c>
      <c r="F16700">
        <v>0</v>
      </c>
      <c r="G16700">
        <v>0</v>
      </c>
      <c r="H16700">
        <v>0</v>
      </c>
      <c r="I16700">
        <v>0</v>
      </c>
    </row>
    <row r="16701" spans="1:9" x14ac:dyDescent="0.25">
      <c r="A16701" t="s">
        <v>729</v>
      </c>
      <c r="B16701">
        <v>17342</v>
      </c>
      <c r="C16701" s="593">
        <v>0.06</v>
      </c>
      <c r="D16701" t="s">
        <v>5158</v>
      </c>
      <c r="E16701">
        <v>0.06</v>
      </c>
      <c r="F16701">
        <v>0</v>
      </c>
      <c r="G16701">
        <v>0</v>
      </c>
      <c r="H16701">
        <v>0</v>
      </c>
      <c r="I16701">
        <v>0</v>
      </c>
    </row>
    <row r="16702" spans="1:9" x14ac:dyDescent="0.25">
      <c r="A16702" t="s">
        <v>729</v>
      </c>
      <c r="B16702">
        <v>17343</v>
      </c>
      <c r="C16702" s="593">
        <v>0.06</v>
      </c>
      <c r="D16702" t="s">
        <v>2038</v>
      </c>
      <c r="E16702">
        <v>0.06</v>
      </c>
      <c r="F16702">
        <v>0</v>
      </c>
      <c r="G16702">
        <v>0</v>
      </c>
      <c r="H16702">
        <v>0</v>
      </c>
      <c r="I16702">
        <v>0</v>
      </c>
    </row>
    <row r="16703" spans="1:9" x14ac:dyDescent="0.25">
      <c r="A16703" t="s">
        <v>729</v>
      </c>
      <c r="B16703">
        <v>17344</v>
      </c>
      <c r="C16703" s="593">
        <v>0.06</v>
      </c>
      <c r="D16703" t="s">
        <v>2038</v>
      </c>
      <c r="E16703">
        <v>0.06</v>
      </c>
      <c r="F16703">
        <v>0</v>
      </c>
      <c r="G16703">
        <v>0</v>
      </c>
      <c r="H16703">
        <v>0</v>
      </c>
      <c r="I16703">
        <v>0</v>
      </c>
    </row>
    <row r="16704" spans="1:9" x14ac:dyDescent="0.25">
      <c r="A16704" t="s">
        <v>729</v>
      </c>
      <c r="B16704">
        <v>17345</v>
      </c>
      <c r="C16704" s="593">
        <v>0.06</v>
      </c>
      <c r="D16704" t="s">
        <v>5158</v>
      </c>
      <c r="E16704">
        <v>0.06</v>
      </c>
      <c r="F16704">
        <v>0</v>
      </c>
      <c r="G16704">
        <v>0</v>
      </c>
      <c r="H16704">
        <v>0</v>
      </c>
      <c r="I16704">
        <v>0</v>
      </c>
    </row>
    <row r="16705" spans="1:9" x14ac:dyDescent="0.25">
      <c r="A16705" t="s">
        <v>729</v>
      </c>
      <c r="B16705">
        <v>17347</v>
      </c>
      <c r="C16705" s="593">
        <v>0.06</v>
      </c>
      <c r="D16705" t="s">
        <v>5158</v>
      </c>
      <c r="E16705">
        <v>0.06</v>
      </c>
      <c r="F16705">
        <v>0</v>
      </c>
      <c r="G16705">
        <v>0</v>
      </c>
      <c r="H16705">
        <v>0</v>
      </c>
      <c r="I16705">
        <v>0</v>
      </c>
    </row>
    <row r="16706" spans="1:9" x14ac:dyDescent="0.25">
      <c r="A16706" t="s">
        <v>729</v>
      </c>
      <c r="B16706">
        <v>17349</v>
      </c>
      <c r="C16706" s="593">
        <v>0.06</v>
      </c>
      <c r="D16706" t="s">
        <v>5158</v>
      </c>
      <c r="E16706">
        <v>0.06</v>
      </c>
      <c r="F16706">
        <v>0</v>
      </c>
      <c r="G16706">
        <v>0</v>
      </c>
      <c r="H16706">
        <v>0</v>
      </c>
      <c r="I16706">
        <v>0</v>
      </c>
    </row>
    <row r="16707" spans="1:9" x14ac:dyDescent="0.25">
      <c r="A16707" t="s">
        <v>729</v>
      </c>
      <c r="B16707">
        <v>17350</v>
      </c>
      <c r="C16707" s="593">
        <v>0.06</v>
      </c>
      <c r="D16707" t="s">
        <v>2038</v>
      </c>
      <c r="E16707">
        <v>0.06</v>
      </c>
      <c r="F16707">
        <v>0</v>
      </c>
      <c r="G16707">
        <v>0</v>
      </c>
      <c r="H16707">
        <v>0</v>
      </c>
      <c r="I16707">
        <v>0</v>
      </c>
    </row>
    <row r="16708" spans="1:9" x14ac:dyDescent="0.25">
      <c r="A16708" t="s">
        <v>729</v>
      </c>
      <c r="B16708">
        <v>17352</v>
      </c>
      <c r="C16708" s="593">
        <v>0.06</v>
      </c>
      <c r="D16708" t="s">
        <v>5158</v>
      </c>
      <c r="E16708">
        <v>0.06</v>
      </c>
      <c r="F16708">
        <v>0</v>
      </c>
      <c r="G16708">
        <v>0</v>
      </c>
      <c r="H16708">
        <v>0</v>
      </c>
      <c r="I16708">
        <v>0</v>
      </c>
    </row>
    <row r="16709" spans="1:9" x14ac:dyDescent="0.25">
      <c r="A16709" t="s">
        <v>729</v>
      </c>
      <c r="B16709">
        <v>17353</v>
      </c>
      <c r="C16709" s="593">
        <v>0.06</v>
      </c>
      <c r="D16709" t="s">
        <v>2038</v>
      </c>
      <c r="E16709">
        <v>0.06</v>
      </c>
      <c r="F16709">
        <v>0</v>
      </c>
      <c r="G16709">
        <v>0</v>
      </c>
      <c r="H16709">
        <v>0</v>
      </c>
      <c r="I16709">
        <v>0</v>
      </c>
    </row>
    <row r="16710" spans="1:9" x14ac:dyDescent="0.25">
      <c r="A16710" t="s">
        <v>729</v>
      </c>
      <c r="B16710">
        <v>17355</v>
      </c>
      <c r="C16710" s="593">
        <v>0.06</v>
      </c>
      <c r="D16710" t="s">
        <v>5158</v>
      </c>
      <c r="E16710">
        <v>0.06</v>
      </c>
      <c r="F16710">
        <v>0</v>
      </c>
      <c r="G16710">
        <v>0</v>
      </c>
      <c r="H16710">
        <v>0</v>
      </c>
      <c r="I16710">
        <v>0</v>
      </c>
    </row>
    <row r="16711" spans="1:9" x14ac:dyDescent="0.25">
      <c r="A16711" t="s">
        <v>729</v>
      </c>
      <c r="B16711">
        <v>17356</v>
      </c>
      <c r="C16711" s="593">
        <v>0.06</v>
      </c>
      <c r="D16711" t="s">
        <v>5158</v>
      </c>
      <c r="E16711">
        <v>0.06</v>
      </c>
      <c r="F16711">
        <v>0</v>
      </c>
      <c r="G16711">
        <v>0</v>
      </c>
      <c r="H16711">
        <v>0</v>
      </c>
      <c r="I16711">
        <v>0</v>
      </c>
    </row>
    <row r="16712" spans="1:9" x14ac:dyDescent="0.25">
      <c r="A16712" t="s">
        <v>729</v>
      </c>
      <c r="B16712">
        <v>17358</v>
      </c>
      <c r="C16712" s="593">
        <v>0.06</v>
      </c>
      <c r="D16712" t="s">
        <v>5158</v>
      </c>
      <c r="E16712">
        <v>0.06</v>
      </c>
      <c r="F16712">
        <v>0</v>
      </c>
      <c r="G16712">
        <v>0</v>
      </c>
      <c r="H16712">
        <v>0</v>
      </c>
      <c r="I16712">
        <v>0</v>
      </c>
    </row>
    <row r="16713" spans="1:9" x14ac:dyDescent="0.25">
      <c r="A16713" t="s">
        <v>729</v>
      </c>
      <c r="B16713">
        <v>17360</v>
      </c>
      <c r="C16713" s="593">
        <v>0.06</v>
      </c>
      <c r="D16713" t="s">
        <v>5158</v>
      </c>
      <c r="E16713">
        <v>0.06</v>
      </c>
      <c r="F16713">
        <v>0</v>
      </c>
      <c r="G16713">
        <v>0</v>
      </c>
      <c r="H16713">
        <v>0</v>
      </c>
      <c r="I16713">
        <v>0</v>
      </c>
    </row>
    <row r="16714" spans="1:9" x14ac:dyDescent="0.25">
      <c r="A16714" t="s">
        <v>729</v>
      </c>
      <c r="B16714">
        <v>17361</v>
      </c>
      <c r="C16714" s="593">
        <v>0.06</v>
      </c>
      <c r="D16714" t="s">
        <v>5158</v>
      </c>
      <c r="E16714">
        <v>0.06</v>
      </c>
      <c r="F16714">
        <v>0</v>
      </c>
      <c r="G16714">
        <v>0</v>
      </c>
      <c r="H16714">
        <v>0</v>
      </c>
      <c r="I16714">
        <v>0</v>
      </c>
    </row>
    <row r="16715" spans="1:9" x14ac:dyDescent="0.25">
      <c r="A16715" t="s">
        <v>729</v>
      </c>
      <c r="B16715">
        <v>17362</v>
      </c>
      <c r="C16715" s="593">
        <v>0.06</v>
      </c>
      <c r="D16715" t="s">
        <v>5158</v>
      </c>
      <c r="E16715">
        <v>0.06</v>
      </c>
      <c r="F16715">
        <v>0</v>
      </c>
      <c r="G16715">
        <v>0</v>
      </c>
      <c r="H16715">
        <v>0</v>
      </c>
      <c r="I16715">
        <v>0</v>
      </c>
    </row>
    <row r="16716" spans="1:9" x14ac:dyDescent="0.25">
      <c r="A16716" t="s">
        <v>729</v>
      </c>
      <c r="B16716">
        <v>17363</v>
      </c>
      <c r="C16716" s="593">
        <v>0.06</v>
      </c>
      <c r="D16716" t="s">
        <v>5158</v>
      </c>
      <c r="E16716">
        <v>0.06</v>
      </c>
      <c r="F16716">
        <v>0</v>
      </c>
      <c r="G16716">
        <v>0</v>
      </c>
      <c r="H16716">
        <v>0</v>
      </c>
      <c r="I16716">
        <v>0</v>
      </c>
    </row>
    <row r="16717" spans="1:9" x14ac:dyDescent="0.25">
      <c r="A16717" t="s">
        <v>729</v>
      </c>
      <c r="B16717">
        <v>17364</v>
      </c>
      <c r="C16717" s="593">
        <v>0.06</v>
      </c>
      <c r="D16717" t="s">
        <v>5158</v>
      </c>
      <c r="E16717">
        <v>0.06</v>
      </c>
      <c r="F16717">
        <v>0</v>
      </c>
      <c r="G16717">
        <v>0</v>
      </c>
      <c r="H16717">
        <v>0</v>
      </c>
      <c r="I16717">
        <v>0</v>
      </c>
    </row>
    <row r="16718" spans="1:9" x14ac:dyDescent="0.25">
      <c r="A16718" t="s">
        <v>729</v>
      </c>
      <c r="B16718">
        <v>17365</v>
      </c>
      <c r="C16718" s="593">
        <v>0.06</v>
      </c>
      <c r="D16718" t="s">
        <v>5158</v>
      </c>
      <c r="E16718">
        <v>0.06</v>
      </c>
      <c r="F16718">
        <v>0</v>
      </c>
      <c r="G16718">
        <v>0</v>
      </c>
      <c r="H16718">
        <v>0</v>
      </c>
      <c r="I16718">
        <v>0</v>
      </c>
    </row>
    <row r="16719" spans="1:9" x14ac:dyDescent="0.25">
      <c r="A16719" t="s">
        <v>729</v>
      </c>
      <c r="B16719">
        <v>17366</v>
      </c>
      <c r="C16719" s="593">
        <v>0.06</v>
      </c>
      <c r="D16719" t="s">
        <v>5158</v>
      </c>
      <c r="E16719">
        <v>0.06</v>
      </c>
      <c r="F16719">
        <v>0</v>
      </c>
      <c r="G16719">
        <v>0</v>
      </c>
      <c r="H16719">
        <v>0</v>
      </c>
      <c r="I16719">
        <v>0</v>
      </c>
    </row>
    <row r="16720" spans="1:9" x14ac:dyDescent="0.25">
      <c r="A16720" t="s">
        <v>729</v>
      </c>
      <c r="B16720">
        <v>17368</v>
      </c>
      <c r="C16720" s="593">
        <v>0.06</v>
      </c>
      <c r="D16720" t="s">
        <v>5158</v>
      </c>
      <c r="E16720">
        <v>0.06</v>
      </c>
      <c r="F16720">
        <v>0</v>
      </c>
      <c r="G16720">
        <v>0</v>
      </c>
      <c r="H16720">
        <v>0</v>
      </c>
      <c r="I16720">
        <v>0</v>
      </c>
    </row>
    <row r="16721" spans="1:9" x14ac:dyDescent="0.25">
      <c r="A16721" t="s">
        <v>729</v>
      </c>
      <c r="B16721">
        <v>17370</v>
      </c>
      <c r="C16721" s="593">
        <v>0.06</v>
      </c>
      <c r="D16721" t="s">
        <v>5158</v>
      </c>
      <c r="E16721">
        <v>0.06</v>
      </c>
      <c r="F16721">
        <v>0</v>
      </c>
      <c r="G16721">
        <v>0</v>
      </c>
      <c r="H16721">
        <v>0</v>
      </c>
      <c r="I16721">
        <v>0</v>
      </c>
    </row>
    <row r="16722" spans="1:9" x14ac:dyDescent="0.25">
      <c r="A16722" t="s">
        <v>729</v>
      </c>
      <c r="B16722">
        <v>17371</v>
      </c>
      <c r="C16722" s="593">
        <v>0.06</v>
      </c>
      <c r="D16722" t="s">
        <v>5158</v>
      </c>
      <c r="E16722">
        <v>0.06</v>
      </c>
      <c r="F16722">
        <v>0</v>
      </c>
      <c r="G16722">
        <v>0</v>
      </c>
      <c r="H16722">
        <v>0</v>
      </c>
      <c r="I16722">
        <v>0</v>
      </c>
    </row>
    <row r="16723" spans="1:9" x14ac:dyDescent="0.25">
      <c r="A16723" t="s">
        <v>729</v>
      </c>
      <c r="B16723">
        <v>17372</v>
      </c>
      <c r="C16723" s="593">
        <v>0.06</v>
      </c>
      <c r="D16723" t="s">
        <v>5158</v>
      </c>
      <c r="E16723">
        <v>0.06</v>
      </c>
      <c r="F16723">
        <v>0</v>
      </c>
      <c r="G16723">
        <v>0</v>
      </c>
      <c r="H16723">
        <v>0</v>
      </c>
      <c r="I16723">
        <v>0</v>
      </c>
    </row>
    <row r="16724" spans="1:9" x14ac:dyDescent="0.25">
      <c r="A16724" t="s">
        <v>729</v>
      </c>
      <c r="B16724">
        <v>17375</v>
      </c>
      <c r="C16724" s="593">
        <v>0.06</v>
      </c>
      <c r="D16724" t="s">
        <v>2038</v>
      </c>
      <c r="E16724">
        <v>0.06</v>
      </c>
      <c r="F16724">
        <v>0</v>
      </c>
      <c r="G16724">
        <v>0</v>
      </c>
      <c r="H16724">
        <v>0</v>
      </c>
      <c r="I16724">
        <v>0</v>
      </c>
    </row>
    <row r="16725" spans="1:9" x14ac:dyDescent="0.25">
      <c r="A16725" t="s">
        <v>729</v>
      </c>
      <c r="B16725">
        <v>17401</v>
      </c>
      <c r="C16725" s="593">
        <v>0.06</v>
      </c>
      <c r="D16725" t="s">
        <v>5158</v>
      </c>
      <c r="E16725">
        <v>0.06</v>
      </c>
      <c r="F16725">
        <v>0</v>
      </c>
      <c r="G16725">
        <v>0</v>
      </c>
      <c r="H16725">
        <v>0</v>
      </c>
      <c r="I16725">
        <v>0</v>
      </c>
    </row>
    <row r="16726" spans="1:9" x14ac:dyDescent="0.25">
      <c r="A16726" t="s">
        <v>729</v>
      </c>
      <c r="B16726">
        <v>17402</v>
      </c>
      <c r="C16726" s="593">
        <v>0.06</v>
      </c>
      <c r="D16726" t="s">
        <v>5158</v>
      </c>
      <c r="E16726">
        <v>0.06</v>
      </c>
      <c r="F16726">
        <v>0</v>
      </c>
      <c r="G16726">
        <v>0</v>
      </c>
      <c r="H16726">
        <v>0</v>
      </c>
      <c r="I16726">
        <v>0</v>
      </c>
    </row>
    <row r="16727" spans="1:9" x14ac:dyDescent="0.25">
      <c r="A16727" t="s">
        <v>729</v>
      </c>
      <c r="B16727">
        <v>17403</v>
      </c>
      <c r="C16727" s="593">
        <v>0.06</v>
      </c>
      <c r="D16727" t="s">
        <v>5158</v>
      </c>
      <c r="E16727">
        <v>0.06</v>
      </c>
      <c r="F16727">
        <v>0</v>
      </c>
      <c r="G16727">
        <v>0</v>
      </c>
      <c r="H16727">
        <v>0</v>
      </c>
      <c r="I16727">
        <v>0</v>
      </c>
    </row>
    <row r="16728" spans="1:9" x14ac:dyDescent="0.25">
      <c r="A16728" t="s">
        <v>729</v>
      </c>
      <c r="B16728">
        <v>17404</v>
      </c>
      <c r="C16728" s="593">
        <v>0.06</v>
      </c>
      <c r="D16728" t="s">
        <v>5158</v>
      </c>
      <c r="E16728">
        <v>0.06</v>
      </c>
      <c r="F16728">
        <v>0</v>
      </c>
      <c r="G16728">
        <v>0</v>
      </c>
      <c r="H16728">
        <v>0</v>
      </c>
      <c r="I16728">
        <v>0</v>
      </c>
    </row>
    <row r="16729" spans="1:9" x14ac:dyDescent="0.25">
      <c r="A16729" t="s">
        <v>729</v>
      </c>
      <c r="B16729">
        <v>17405</v>
      </c>
      <c r="C16729" s="593">
        <v>0.06</v>
      </c>
      <c r="D16729" t="s">
        <v>5158</v>
      </c>
      <c r="E16729">
        <v>0.06</v>
      </c>
      <c r="F16729">
        <v>0</v>
      </c>
      <c r="G16729">
        <v>0</v>
      </c>
      <c r="H16729">
        <v>0</v>
      </c>
      <c r="I16729">
        <v>0</v>
      </c>
    </row>
    <row r="16730" spans="1:9" x14ac:dyDescent="0.25">
      <c r="A16730" t="s">
        <v>729</v>
      </c>
      <c r="B16730">
        <v>17406</v>
      </c>
      <c r="C16730" s="593">
        <v>0.06</v>
      </c>
      <c r="D16730" t="s">
        <v>5158</v>
      </c>
      <c r="E16730">
        <v>0.06</v>
      </c>
      <c r="F16730">
        <v>0</v>
      </c>
      <c r="G16730">
        <v>0</v>
      </c>
      <c r="H16730">
        <v>0</v>
      </c>
      <c r="I16730">
        <v>0</v>
      </c>
    </row>
    <row r="16731" spans="1:9" x14ac:dyDescent="0.25">
      <c r="A16731" t="s">
        <v>729</v>
      </c>
      <c r="B16731">
        <v>17407</v>
      </c>
      <c r="C16731" s="593">
        <v>0.06</v>
      </c>
      <c r="D16731" t="s">
        <v>5158</v>
      </c>
      <c r="E16731">
        <v>0.06</v>
      </c>
      <c r="F16731">
        <v>0</v>
      </c>
      <c r="G16731">
        <v>0</v>
      </c>
      <c r="H16731">
        <v>0</v>
      </c>
      <c r="I16731">
        <v>0</v>
      </c>
    </row>
    <row r="16732" spans="1:9" x14ac:dyDescent="0.25">
      <c r="A16732" t="s">
        <v>729</v>
      </c>
      <c r="B16732">
        <v>17408</v>
      </c>
      <c r="C16732" s="593">
        <v>0.06</v>
      </c>
      <c r="D16732" t="s">
        <v>5158</v>
      </c>
      <c r="E16732">
        <v>0.06</v>
      </c>
      <c r="F16732">
        <v>0</v>
      </c>
      <c r="G16732">
        <v>0</v>
      </c>
      <c r="H16732">
        <v>0</v>
      </c>
      <c r="I16732">
        <v>0</v>
      </c>
    </row>
    <row r="16733" spans="1:9" x14ac:dyDescent="0.25">
      <c r="A16733" t="s">
        <v>729</v>
      </c>
      <c r="B16733">
        <v>17501</v>
      </c>
      <c r="C16733" s="593">
        <v>0.06</v>
      </c>
      <c r="D16733" t="s">
        <v>3826</v>
      </c>
      <c r="E16733">
        <v>0.06</v>
      </c>
      <c r="F16733">
        <v>0</v>
      </c>
      <c r="G16733">
        <v>0</v>
      </c>
      <c r="H16733">
        <v>0</v>
      </c>
      <c r="I16733">
        <v>0</v>
      </c>
    </row>
    <row r="16734" spans="1:9" x14ac:dyDescent="0.25">
      <c r="A16734" t="s">
        <v>729</v>
      </c>
      <c r="B16734">
        <v>17502</v>
      </c>
      <c r="C16734" s="593">
        <v>0.06</v>
      </c>
      <c r="D16734" t="s">
        <v>3826</v>
      </c>
      <c r="E16734">
        <v>0.06</v>
      </c>
      <c r="F16734">
        <v>0</v>
      </c>
      <c r="G16734">
        <v>0</v>
      </c>
      <c r="H16734">
        <v>0</v>
      </c>
      <c r="I16734">
        <v>0</v>
      </c>
    </row>
    <row r="16735" spans="1:9" x14ac:dyDescent="0.25">
      <c r="A16735" t="s">
        <v>729</v>
      </c>
      <c r="B16735">
        <v>17503</v>
      </c>
      <c r="C16735" s="593">
        <v>0.06</v>
      </c>
      <c r="D16735" t="s">
        <v>3826</v>
      </c>
      <c r="E16735">
        <v>0.06</v>
      </c>
      <c r="F16735">
        <v>0</v>
      </c>
      <c r="G16735">
        <v>0</v>
      </c>
      <c r="H16735">
        <v>0</v>
      </c>
      <c r="I16735">
        <v>0</v>
      </c>
    </row>
    <row r="16736" spans="1:9" x14ac:dyDescent="0.25">
      <c r="A16736" t="s">
        <v>729</v>
      </c>
      <c r="B16736">
        <v>17504</v>
      </c>
      <c r="C16736" s="593">
        <v>0.06</v>
      </c>
      <c r="D16736" t="s">
        <v>3826</v>
      </c>
      <c r="E16736">
        <v>0.06</v>
      </c>
      <c r="F16736">
        <v>0</v>
      </c>
      <c r="G16736">
        <v>0</v>
      </c>
      <c r="H16736">
        <v>0</v>
      </c>
      <c r="I16736">
        <v>0</v>
      </c>
    </row>
    <row r="16737" spans="1:9" x14ac:dyDescent="0.25">
      <c r="A16737" t="s">
        <v>729</v>
      </c>
      <c r="B16737">
        <v>17505</v>
      </c>
      <c r="C16737" s="593">
        <v>0.06</v>
      </c>
      <c r="D16737" t="s">
        <v>3826</v>
      </c>
      <c r="E16737">
        <v>0.06</v>
      </c>
      <c r="F16737">
        <v>0</v>
      </c>
      <c r="G16737">
        <v>0</v>
      </c>
      <c r="H16737">
        <v>0</v>
      </c>
      <c r="I16737">
        <v>0</v>
      </c>
    </row>
    <row r="16738" spans="1:9" x14ac:dyDescent="0.25">
      <c r="A16738" t="s">
        <v>729</v>
      </c>
      <c r="B16738">
        <v>17506</v>
      </c>
      <c r="C16738" s="593">
        <v>0.06</v>
      </c>
      <c r="D16738" t="s">
        <v>3826</v>
      </c>
      <c r="E16738">
        <v>0.06</v>
      </c>
      <c r="F16738">
        <v>0</v>
      </c>
      <c r="G16738">
        <v>0</v>
      </c>
      <c r="H16738">
        <v>0</v>
      </c>
      <c r="I16738">
        <v>0</v>
      </c>
    </row>
    <row r="16739" spans="1:9" x14ac:dyDescent="0.25">
      <c r="A16739" t="s">
        <v>729</v>
      </c>
      <c r="B16739">
        <v>17507</v>
      </c>
      <c r="C16739" s="593">
        <v>0.06</v>
      </c>
      <c r="D16739" t="s">
        <v>3826</v>
      </c>
      <c r="E16739">
        <v>0.06</v>
      </c>
      <c r="F16739">
        <v>0</v>
      </c>
      <c r="G16739">
        <v>0</v>
      </c>
      <c r="H16739">
        <v>0</v>
      </c>
      <c r="I16739">
        <v>0</v>
      </c>
    </row>
    <row r="16740" spans="1:9" x14ac:dyDescent="0.25">
      <c r="A16740" t="s">
        <v>729</v>
      </c>
      <c r="B16740">
        <v>17508</v>
      </c>
      <c r="C16740" s="593">
        <v>0.06</v>
      </c>
      <c r="D16740" t="s">
        <v>3826</v>
      </c>
      <c r="E16740">
        <v>0.06</v>
      </c>
      <c r="F16740">
        <v>0</v>
      </c>
      <c r="G16740">
        <v>0</v>
      </c>
      <c r="H16740">
        <v>0</v>
      </c>
      <c r="I16740">
        <v>0</v>
      </c>
    </row>
    <row r="16741" spans="1:9" x14ac:dyDescent="0.25">
      <c r="A16741" t="s">
        <v>729</v>
      </c>
      <c r="B16741">
        <v>17509</v>
      </c>
      <c r="C16741" s="593">
        <v>0.06</v>
      </c>
      <c r="D16741" t="s">
        <v>1559</v>
      </c>
      <c r="E16741">
        <v>0.06</v>
      </c>
      <c r="F16741">
        <v>0</v>
      </c>
      <c r="G16741">
        <v>0</v>
      </c>
      <c r="H16741">
        <v>0</v>
      </c>
      <c r="I16741">
        <v>0</v>
      </c>
    </row>
    <row r="16742" spans="1:9" x14ac:dyDescent="0.25">
      <c r="A16742" t="s">
        <v>729</v>
      </c>
      <c r="B16742">
        <v>17512</v>
      </c>
      <c r="C16742" s="593">
        <v>0.06</v>
      </c>
      <c r="D16742" t="s">
        <v>3826</v>
      </c>
      <c r="E16742">
        <v>0.06</v>
      </c>
      <c r="F16742">
        <v>0</v>
      </c>
      <c r="G16742">
        <v>0</v>
      </c>
      <c r="H16742">
        <v>0</v>
      </c>
      <c r="I16742">
        <v>0</v>
      </c>
    </row>
    <row r="16743" spans="1:9" x14ac:dyDescent="0.25">
      <c r="A16743" t="s">
        <v>729</v>
      </c>
      <c r="B16743">
        <v>17516</v>
      </c>
      <c r="C16743" s="593">
        <v>0.06</v>
      </c>
      <c r="D16743" t="s">
        <v>3826</v>
      </c>
      <c r="E16743">
        <v>0.06</v>
      </c>
      <c r="F16743">
        <v>0</v>
      </c>
      <c r="G16743">
        <v>0</v>
      </c>
      <c r="H16743">
        <v>0</v>
      </c>
      <c r="I16743">
        <v>0</v>
      </c>
    </row>
    <row r="16744" spans="1:9" x14ac:dyDescent="0.25">
      <c r="A16744" t="s">
        <v>729</v>
      </c>
      <c r="B16744">
        <v>17517</v>
      </c>
      <c r="C16744" s="593">
        <v>0.06</v>
      </c>
      <c r="D16744" t="s">
        <v>3826</v>
      </c>
      <c r="E16744">
        <v>0.06</v>
      </c>
      <c r="F16744">
        <v>0</v>
      </c>
      <c r="G16744">
        <v>0</v>
      </c>
      <c r="H16744">
        <v>0</v>
      </c>
      <c r="I16744">
        <v>0</v>
      </c>
    </row>
    <row r="16745" spans="1:9" x14ac:dyDescent="0.25">
      <c r="A16745" t="s">
        <v>729</v>
      </c>
      <c r="B16745">
        <v>17518</v>
      </c>
      <c r="C16745" s="593">
        <v>0.06</v>
      </c>
      <c r="D16745" t="s">
        <v>3826</v>
      </c>
      <c r="E16745">
        <v>0.06</v>
      </c>
      <c r="F16745">
        <v>0</v>
      </c>
      <c r="G16745">
        <v>0</v>
      </c>
      <c r="H16745">
        <v>0</v>
      </c>
      <c r="I16745">
        <v>0</v>
      </c>
    </row>
    <row r="16746" spans="1:9" x14ac:dyDescent="0.25">
      <c r="A16746" t="s">
        <v>729</v>
      </c>
      <c r="B16746">
        <v>17519</v>
      </c>
      <c r="C16746" s="593">
        <v>0.06</v>
      </c>
      <c r="D16746" t="s">
        <v>3826</v>
      </c>
      <c r="E16746">
        <v>0.06</v>
      </c>
      <c r="F16746">
        <v>0</v>
      </c>
      <c r="G16746">
        <v>0</v>
      </c>
      <c r="H16746">
        <v>0</v>
      </c>
      <c r="I16746">
        <v>0</v>
      </c>
    </row>
    <row r="16747" spans="1:9" x14ac:dyDescent="0.25">
      <c r="A16747" t="s">
        <v>729</v>
      </c>
      <c r="B16747">
        <v>17520</v>
      </c>
      <c r="C16747" s="593">
        <v>0.06</v>
      </c>
      <c r="D16747" t="s">
        <v>3826</v>
      </c>
      <c r="E16747">
        <v>0.06</v>
      </c>
      <c r="F16747">
        <v>0</v>
      </c>
      <c r="G16747">
        <v>0</v>
      </c>
      <c r="H16747">
        <v>0</v>
      </c>
      <c r="I16747">
        <v>0</v>
      </c>
    </row>
    <row r="16748" spans="1:9" x14ac:dyDescent="0.25">
      <c r="A16748" t="s">
        <v>729</v>
      </c>
      <c r="B16748">
        <v>17521</v>
      </c>
      <c r="C16748" s="593">
        <v>0.06</v>
      </c>
      <c r="D16748" t="s">
        <v>3826</v>
      </c>
      <c r="E16748">
        <v>0.06</v>
      </c>
      <c r="F16748">
        <v>0</v>
      </c>
      <c r="G16748">
        <v>0</v>
      </c>
      <c r="H16748">
        <v>0</v>
      </c>
      <c r="I16748">
        <v>0</v>
      </c>
    </row>
    <row r="16749" spans="1:9" x14ac:dyDescent="0.25">
      <c r="A16749" t="s">
        <v>729</v>
      </c>
      <c r="B16749">
        <v>17522</v>
      </c>
      <c r="C16749" s="593">
        <v>0.06</v>
      </c>
      <c r="D16749" t="s">
        <v>3826</v>
      </c>
      <c r="E16749">
        <v>0.06</v>
      </c>
      <c r="F16749">
        <v>0</v>
      </c>
      <c r="G16749">
        <v>0</v>
      </c>
      <c r="H16749">
        <v>0</v>
      </c>
      <c r="I16749">
        <v>0</v>
      </c>
    </row>
    <row r="16750" spans="1:9" x14ac:dyDescent="0.25">
      <c r="A16750" t="s">
        <v>729</v>
      </c>
      <c r="B16750">
        <v>17527</v>
      </c>
      <c r="C16750" s="593">
        <v>0.06</v>
      </c>
      <c r="D16750" t="s">
        <v>1559</v>
      </c>
      <c r="E16750">
        <v>0.06</v>
      </c>
      <c r="F16750">
        <v>0</v>
      </c>
      <c r="G16750">
        <v>0</v>
      </c>
      <c r="H16750">
        <v>0</v>
      </c>
      <c r="I16750">
        <v>0</v>
      </c>
    </row>
    <row r="16751" spans="1:9" x14ac:dyDescent="0.25">
      <c r="A16751" t="s">
        <v>729</v>
      </c>
      <c r="B16751">
        <v>17528</v>
      </c>
      <c r="C16751" s="593">
        <v>0.06</v>
      </c>
      <c r="D16751" t="s">
        <v>3826</v>
      </c>
      <c r="E16751">
        <v>0.06</v>
      </c>
      <c r="F16751">
        <v>0</v>
      </c>
      <c r="G16751">
        <v>0</v>
      </c>
      <c r="H16751">
        <v>0</v>
      </c>
      <c r="I16751">
        <v>0</v>
      </c>
    </row>
    <row r="16752" spans="1:9" x14ac:dyDescent="0.25">
      <c r="A16752" t="s">
        <v>729</v>
      </c>
      <c r="B16752">
        <v>17529</v>
      </c>
      <c r="C16752" s="593">
        <v>0.06</v>
      </c>
      <c r="D16752" t="s">
        <v>3826</v>
      </c>
      <c r="E16752">
        <v>0.06</v>
      </c>
      <c r="F16752">
        <v>0</v>
      </c>
      <c r="G16752">
        <v>0</v>
      </c>
      <c r="H16752">
        <v>0</v>
      </c>
      <c r="I16752">
        <v>0</v>
      </c>
    </row>
    <row r="16753" spans="1:9" x14ac:dyDescent="0.25">
      <c r="A16753" t="s">
        <v>729</v>
      </c>
      <c r="B16753">
        <v>17532</v>
      </c>
      <c r="C16753" s="593">
        <v>0.06</v>
      </c>
      <c r="D16753" t="s">
        <v>3826</v>
      </c>
      <c r="E16753">
        <v>0.06</v>
      </c>
      <c r="F16753">
        <v>0</v>
      </c>
      <c r="G16753">
        <v>0</v>
      </c>
      <c r="H16753">
        <v>0</v>
      </c>
      <c r="I16753">
        <v>0</v>
      </c>
    </row>
    <row r="16754" spans="1:9" x14ac:dyDescent="0.25">
      <c r="A16754" t="s">
        <v>729</v>
      </c>
      <c r="B16754">
        <v>17533</v>
      </c>
      <c r="C16754" s="593">
        <v>0.06</v>
      </c>
      <c r="D16754" t="s">
        <v>3826</v>
      </c>
      <c r="E16754">
        <v>0.06</v>
      </c>
      <c r="F16754">
        <v>0</v>
      </c>
      <c r="G16754">
        <v>0</v>
      </c>
      <c r="H16754">
        <v>0</v>
      </c>
      <c r="I16754">
        <v>0</v>
      </c>
    </row>
    <row r="16755" spans="1:9" x14ac:dyDescent="0.25">
      <c r="A16755" t="s">
        <v>729</v>
      </c>
      <c r="B16755">
        <v>17534</v>
      </c>
      <c r="C16755" s="593">
        <v>0.06</v>
      </c>
      <c r="D16755" t="s">
        <v>3826</v>
      </c>
      <c r="E16755">
        <v>0.06</v>
      </c>
      <c r="F16755">
        <v>0</v>
      </c>
      <c r="G16755">
        <v>0</v>
      </c>
      <c r="H16755">
        <v>0</v>
      </c>
      <c r="I16755">
        <v>0</v>
      </c>
    </row>
    <row r="16756" spans="1:9" x14ac:dyDescent="0.25">
      <c r="A16756" t="s">
        <v>729</v>
      </c>
      <c r="B16756">
        <v>17535</v>
      </c>
      <c r="C16756" s="593">
        <v>0.06</v>
      </c>
      <c r="D16756" t="s">
        <v>3826</v>
      </c>
      <c r="E16756">
        <v>0.06</v>
      </c>
      <c r="F16756">
        <v>0</v>
      </c>
      <c r="G16756">
        <v>0</v>
      </c>
      <c r="H16756">
        <v>0</v>
      </c>
      <c r="I16756">
        <v>0</v>
      </c>
    </row>
    <row r="16757" spans="1:9" x14ac:dyDescent="0.25">
      <c r="A16757" t="s">
        <v>729</v>
      </c>
      <c r="B16757">
        <v>17536</v>
      </c>
      <c r="C16757" s="593">
        <v>0.06</v>
      </c>
      <c r="D16757" t="s">
        <v>3826</v>
      </c>
      <c r="E16757">
        <v>0.06</v>
      </c>
      <c r="F16757">
        <v>0</v>
      </c>
      <c r="G16757">
        <v>0</v>
      </c>
      <c r="H16757">
        <v>0</v>
      </c>
      <c r="I16757">
        <v>0</v>
      </c>
    </row>
    <row r="16758" spans="1:9" x14ac:dyDescent="0.25">
      <c r="A16758" t="s">
        <v>729</v>
      </c>
      <c r="B16758">
        <v>17537</v>
      </c>
      <c r="C16758" s="593">
        <v>0.06</v>
      </c>
      <c r="D16758" t="s">
        <v>3826</v>
      </c>
      <c r="E16758">
        <v>0.06</v>
      </c>
      <c r="F16758">
        <v>0</v>
      </c>
      <c r="G16758">
        <v>0</v>
      </c>
      <c r="H16758">
        <v>0</v>
      </c>
      <c r="I16758">
        <v>0</v>
      </c>
    </row>
    <row r="16759" spans="1:9" x14ac:dyDescent="0.25">
      <c r="A16759" t="s">
        <v>729</v>
      </c>
      <c r="B16759">
        <v>17538</v>
      </c>
      <c r="C16759" s="593">
        <v>0.06</v>
      </c>
      <c r="D16759" t="s">
        <v>3826</v>
      </c>
      <c r="E16759">
        <v>0.06</v>
      </c>
      <c r="F16759">
        <v>0</v>
      </c>
      <c r="G16759">
        <v>0</v>
      </c>
      <c r="H16759">
        <v>0</v>
      </c>
      <c r="I16759">
        <v>0</v>
      </c>
    </row>
    <row r="16760" spans="1:9" x14ac:dyDescent="0.25">
      <c r="A16760" t="s">
        <v>729</v>
      </c>
      <c r="B16760">
        <v>17540</v>
      </c>
      <c r="C16760" s="593">
        <v>0.06</v>
      </c>
      <c r="D16760" t="s">
        <v>3826</v>
      </c>
      <c r="E16760">
        <v>0.06</v>
      </c>
      <c r="F16760">
        <v>0</v>
      </c>
      <c r="G16760">
        <v>0</v>
      </c>
      <c r="H16760">
        <v>0</v>
      </c>
      <c r="I16760">
        <v>0</v>
      </c>
    </row>
    <row r="16761" spans="1:9" x14ac:dyDescent="0.25">
      <c r="A16761" t="s">
        <v>729</v>
      </c>
      <c r="B16761">
        <v>17543</v>
      </c>
      <c r="C16761" s="593">
        <v>0.06</v>
      </c>
      <c r="D16761" t="s">
        <v>3826</v>
      </c>
      <c r="E16761">
        <v>0.06</v>
      </c>
      <c r="F16761">
        <v>0</v>
      </c>
      <c r="G16761">
        <v>0</v>
      </c>
      <c r="H16761">
        <v>0</v>
      </c>
      <c r="I16761">
        <v>0</v>
      </c>
    </row>
    <row r="16762" spans="1:9" x14ac:dyDescent="0.25">
      <c r="A16762" t="s">
        <v>729</v>
      </c>
      <c r="B16762">
        <v>17545</v>
      </c>
      <c r="C16762" s="593">
        <v>0.06</v>
      </c>
      <c r="D16762" t="s">
        <v>3826</v>
      </c>
      <c r="E16762">
        <v>0.06</v>
      </c>
      <c r="F16762">
        <v>0</v>
      </c>
      <c r="G16762">
        <v>0</v>
      </c>
      <c r="H16762">
        <v>0</v>
      </c>
      <c r="I16762">
        <v>0</v>
      </c>
    </row>
    <row r="16763" spans="1:9" x14ac:dyDescent="0.25">
      <c r="A16763" t="s">
        <v>729</v>
      </c>
      <c r="B16763">
        <v>17547</v>
      </c>
      <c r="C16763" s="593">
        <v>0.06</v>
      </c>
      <c r="D16763" t="s">
        <v>3826</v>
      </c>
      <c r="E16763">
        <v>0.06</v>
      </c>
      <c r="F16763">
        <v>0</v>
      </c>
      <c r="G16763">
        <v>0</v>
      </c>
      <c r="H16763">
        <v>0</v>
      </c>
      <c r="I16763">
        <v>0</v>
      </c>
    </row>
    <row r="16764" spans="1:9" x14ac:dyDescent="0.25">
      <c r="A16764" t="s">
        <v>729</v>
      </c>
      <c r="B16764">
        <v>17549</v>
      </c>
      <c r="C16764" s="593">
        <v>0.06</v>
      </c>
      <c r="D16764" t="s">
        <v>3826</v>
      </c>
      <c r="E16764">
        <v>0.06</v>
      </c>
      <c r="F16764">
        <v>0</v>
      </c>
      <c r="G16764">
        <v>0</v>
      </c>
      <c r="H16764">
        <v>0</v>
      </c>
      <c r="I16764">
        <v>0</v>
      </c>
    </row>
    <row r="16765" spans="1:9" x14ac:dyDescent="0.25">
      <c r="A16765" t="s">
        <v>729</v>
      </c>
      <c r="B16765">
        <v>17550</v>
      </c>
      <c r="C16765" s="593">
        <v>0.06</v>
      </c>
      <c r="D16765" t="s">
        <v>3826</v>
      </c>
      <c r="E16765">
        <v>0.06</v>
      </c>
      <c r="F16765">
        <v>0</v>
      </c>
      <c r="G16765">
        <v>0</v>
      </c>
      <c r="H16765">
        <v>0</v>
      </c>
      <c r="I16765">
        <v>0</v>
      </c>
    </row>
    <row r="16766" spans="1:9" x14ac:dyDescent="0.25">
      <c r="A16766" t="s">
        <v>729</v>
      </c>
      <c r="B16766">
        <v>17551</v>
      </c>
      <c r="C16766" s="593">
        <v>0.06</v>
      </c>
      <c r="D16766" t="s">
        <v>3826</v>
      </c>
      <c r="E16766">
        <v>0.06</v>
      </c>
      <c r="F16766">
        <v>0</v>
      </c>
      <c r="G16766">
        <v>0</v>
      </c>
      <c r="H16766">
        <v>0</v>
      </c>
      <c r="I16766">
        <v>0</v>
      </c>
    </row>
    <row r="16767" spans="1:9" x14ac:dyDescent="0.25">
      <c r="A16767" t="s">
        <v>729</v>
      </c>
      <c r="B16767">
        <v>17552</v>
      </c>
      <c r="C16767" s="593">
        <v>0.06</v>
      </c>
      <c r="D16767" t="s">
        <v>3826</v>
      </c>
      <c r="E16767">
        <v>0.06</v>
      </c>
      <c r="F16767">
        <v>0</v>
      </c>
      <c r="G16767">
        <v>0</v>
      </c>
      <c r="H16767">
        <v>0</v>
      </c>
      <c r="I16767">
        <v>0</v>
      </c>
    </row>
    <row r="16768" spans="1:9" x14ac:dyDescent="0.25">
      <c r="A16768" t="s">
        <v>729</v>
      </c>
      <c r="B16768">
        <v>17554</v>
      </c>
      <c r="C16768" s="593">
        <v>0.06</v>
      </c>
      <c r="D16768" t="s">
        <v>3826</v>
      </c>
      <c r="E16768">
        <v>0.06</v>
      </c>
      <c r="F16768">
        <v>0</v>
      </c>
      <c r="G16768">
        <v>0</v>
      </c>
      <c r="H16768">
        <v>0</v>
      </c>
      <c r="I16768">
        <v>0</v>
      </c>
    </row>
    <row r="16769" spans="1:9" x14ac:dyDescent="0.25">
      <c r="A16769" t="s">
        <v>729</v>
      </c>
      <c r="B16769">
        <v>17555</v>
      </c>
      <c r="C16769" s="593">
        <v>0.06</v>
      </c>
      <c r="D16769" t="s">
        <v>3826</v>
      </c>
      <c r="E16769">
        <v>0.06</v>
      </c>
      <c r="F16769">
        <v>0</v>
      </c>
      <c r="G16769">
        <v>0</v>
      </c>
      <c r="H16769">
        <v>0</v>
      </c>
      <c r="I16769">
        <v>0</v>
      </c>
    </row>
    <row r="16770" spans="1:9" x14ac:dyDescent="0.25">
      <c r="A16770" t="s">
        <v>729</v>
      </c>
      <c r="B16770">
        <v>17557</v>
      </c>
      <c r="C16770" s="593">
        <v>0.06</v>
      </c>
      <c r="D16770" t="s">
        <v>3826</v>
      </c>
      <c r="E16770">
        <v>0.06</v>
      </c>
      <c r="F16770">
        <v>0</v>
      </c>
      <c r="G16770">
        <v>0</v>
      </c>
      <c r="H16770">
        <v>0</v>
      </c>
      <c r="I16770">
        <v>0</v>
      </c>
    </row>
    <row r="16771" spans="1:9" x14ac:dyDescent="0.25">
      <c r="A16771" t="s">
        <v>729</v>
      </c>
      <c r="B16771">
        <v>17560</v>
      </c>
      <c r="C16771" s="593">
        <v>0.06</v>
      </c>
      <c r="D16771" t="s">
        <v>3826</v>
      </c>
      <c r="E16771">
        <v>0.06</v>
      </c>
      <c r="F16771">
        <v>0</v>
      </c>
      <c r="G16771">
        <v>0</v>
      </c>
      <c r="H16771">
        <v>0</v>
      </c>
      <c r="I16771">
        <v>0</v>
      </c>
    </row>
    <row r="16772" spans="1:9" x14ac:dyDescent="0.25">
      <c r="A16772" t="s">
        <v>729</v>
      </c>
      <c r="B16772">
        <v>17562</v>
      </c>
      <c r="C16772" s="593">
        <v>0.06</v>
      </c>
      <c r="D16772" t="s">
        <v>3826</v>
      </c>
      <c r="E16772">
        <v>0.06</v>
      </c>
      <c r="F16772">
        <v>0</v>
      </c>
      <c r="G16772">
        <v>0</v>
      </c>
      <c r="H16772">
        <v>0</v>
      </c>
      <c r="I16772">
        <v>0</v>
      </c>
    </row>
    <row r="16773" spans="1:9" x14ac:dyDescent="0.25">
      <c r="A16773" t="s">
        <v>729</v>
      </c>
      <c r="B16773">
        <v>17563</v>
      </c>
      <c r="C16773" s="593">
        <v>0.06</v>
      </c>
      <c r="D16773" t="s">
        <v>3826</v>
      </c>
      <c r="E16773">
        <v>0.06</v>
      </c>
      <c r="F16773">
        <v>0</v>
      </c>
      <c r="G16773">
        <v>0</v>
      </c>
      <c r="H16773">
        <v>0</v>
      </c>
      <c r="I16773">
        <v>0</v>
      </c>
    </row>
    <row r="16774" spans="1:9" x14ac:dyDescent="0.25">
      <c r="A16774" t="s">
        <v>729</v>
      </c>
      <c r="B16774">
        <v>17564</v>
      </c>
      <c r="C16774" s="593">
        <v>0.06</v>
      </c>
      <c r="D16774" t="s">
        <v>3826</v>
      </c>
      <c r="E16774">
        <v>0.06</v>
      </c>
      <c r="F16774">
        <v>0</v>
      </c>
      <c r="G16774">
        <v>0</v>
      </c>
      <c r="H16774">
        <v>0</v>
      </c>
      <c r="I16774">
        <v>0</v>
      </c>
    </row>
    <row r="16775" spans="1:9" x14ac:dyDescent="0.25">
      <c r="A16775" t="s">
        <v>729</v>
      </c>
      <c r="B16775">
        <v>17565</v>
      </c>
      <c r="C16775" s="593">
        <v>0.06</v>
      </c>
      <c r="D16775" t="s">
        <v>3826</v>
      </c>
      <c r="E16775">
        <v>0.06</v>
      </c>
      <c r="F16775">
        <v>0</v>
      </c>
      <c r="G16775">
        <v>0</v>
      </c>
      <c r="H16775">
        <v>0</v>
      </c>
      <c r="I16775">
        <v>0</v>
      </c>
    </row>
    <row r="16776" spans="1:9" x14ac:dyDescent="0.25">
      <c r="A16776" t="s">
        <v>729</v>
      </c>
      <c r="B16776">
        <v>17566</v>
      </c>
      <c r="C16776" s="593">
        <v>0.06</v>
      </c>
      <c r="D16776" t="s">
        <v>3826</v>
      </c>
      <c r="E16776">
        <v>0.06</v>
      </c>
      <c r="F16776">
        <v>0</v>
      </c>
      <c r="G16776">
        <v>0</v>
      </c>
      <c r="H16776">
        <v>0</v>
      </c>
      <c r="I16776">
        <v>0</v>
      </c>
    </row>
    <row r="16777" spans="1:9" x14ac:dyDescent="0.25">
      <c r="A16777" t="s">
        <v>729</v>
      </c>
      <c r="B16777">
        <v>17567</v>
      </c>
      <c r="C16777" s="593">
        <v>0.06</v>
      </c>
      <c r="D16777" t="s">
        <v>3826</v>
      </c>
      <c r="E16777">
        <v>0.06</v>
      </c>
      <c r="F16777">
        <v>0</v>
      </c>
      <c r="G16777">
        <v>0</v>
      </c>
      <c r="H16777">
        <v>0</v>
      </c>
      <c r="I16777">
        <v>0</v>
      </c>
    </row>
    <row r="16778" spans="1:9" x14ac:dyDescent="0.25">
      <c r="A16778" t="s">
        <v>729</v>
      </c>
      <c r="B16778">
        <v>17568</v>
      </c>
      <c r="C16778" s="593">
        <v>0.06</v>
      </c>
      <c r="D16778" t="s">
        <v>3826</v>
      </c>
      <c r="E16778">
        <v>0.06</v>
      </c>
      <c r="F16778">
        <v>0</v>
      </c>
      <c r="G16778">
        <v>0</v>
      </c>
      <c r="H16778">
        <v>0</v>
      </c>
      <c r="I16778">
        <v>0</v>
      </c>
    </row>
    <row r="16779" spans="1:9" x14ac:dyDescent="0.25">
      <c r="A16779" t="s">
        <v>729</v>
      </c>
      <c r="B16779">
        <v>17569</v>
      </c>
      <c r="C16779" s="593">
        <v>0.06</v>
      </c>
      <c r="D16779" t="s">
        <v>3826</v>
      </c>
      <c r="E16779">
        <v>0.06</v>
      </c>
      <c r="F16779">
        <v>0</v>
      </c>
      <c r="G16779">
        <v>0</v>
      </c>
      <c r="H16779">
        <v>0</v>
      </c>
      <c r="I16779">
        <v>0</v>
      </c>
    </row>
    <row r="16780" spans="1:9" x14ac:dyDescent="0.25">
      <c r="A16780" t="s">
        <v>729</v>
      </c>
      <c r="B16780">
        <v>17570</v>
      </c>
      <c r="C16780" s="593">
        <v>0.06</v>
      </c>
      <c r="D16780" t="s">
        <v>3826</v>
      </c>
      <c r="E16780">
        <v>0.06</v>
      </c>
      <c r="F16780">
        <v>0</v>
      </c>
      <c r="G16780">
        <v>0</v>
      </c>
      <c r="H16780">
        <v>0</v>
      </c>
      <c r="I16780">
        <v>0</v>
      </c>
    </row>
    <row r="16781" spans="1:9" x14ac:dyDescent="0.25">
      <c r="A16781" t="s">
        <v>729</v>
      </c>
      <c r="B16781">
        <v>17572</v>
      </c>
      <c r="C16781" s="593">
        <v>0.06</v>
      </c>
      <c r="D16781" t="s">
        <v>3826</v>
      </c>
      <c r="E16781">
        <v>0.06</v>
      </c>
      <c r="F16781">
        <v>0</v>
      </c>
      <c r="G16781">
        <v>0</v>
      </c>
      <c r="H16781">
        <v>0</v>
      </c>
      <c r="I16781">
        <v>0</v>
      </c>
    </row>
    <row r="16782" spans="1:9" x14ac:dyDescent="0.25">
      <c r="A16782" t="s">
        <v>729</v>
      </c>
      <c r="B16782">
        <v>17573</v>
      </c>
      <c r="C16782" s="593">
        <v>0.06</v>
      </c>
      <c r="D16782" t="s">
        <v>3826</v>
      </c>
      <c r="E16782">
        <v>0.06</v>
      </c>
      <c r="F16782">
        <v>0</v>
      </c>
      <c r="G16782">
        <v>0</v>
      </c>
      <c r="H16782">
        <v>0</v>
      </c>
      <c r="I16782">
        <v>0</v>
      </c>
    </row>
    <row r="16783" spans="1:9" x14ac:dyDescent="0.25">
      <c r="A16783" t="s">
        <v>729</v>
      </c>
      <c r="B16783">
        <v>17575</v>
      </c>
      <c r="C16783" s="593">
        <v>0.06</v>
      </c>
      <c r="D16783" t="s">
        <v>3826</v>
      </c>
      <c r="E16783">
        <v>0.06</v>
      </c>
      <c r="F16783">
        <v>0</v>
      </c>
      <c r="G16783">
        <v>0</v>
      </c>
      <c r="H16783">
        <v>0</v>
      </c>
      <c r="I16783">
        <v>0</v>
      </c>
    </row>
    <row r="16784" spans="1:9" x14ac:dyDescent="0.25">
      <c r="A16784" t="s">
        <v>729</v>
      </c>
      <c r="B16784">
        <v>17576</v>
      </c>
      <c r="C16784" s="593">
        <v>0.06</v>
      </c>
      <c r="D16784" t="s">
        <v>3826</v>
      </c>
      <c r="E16784">
        <v>0.06</v>
      </c>
      <c r="F16784">
        <v>0</v>
      </c>
      <c r="G16784">
        <v>0</v>
      </c>
      <c r="H16784">
        <v>0</v>
      </c>
      <c r="I16784">
        <v>0</v>
      </c>
    </row>
    <row r="16785" spans="1:9" x14ac:dyDescent="0.25">
      <c r="A16785" t="s">
        <v>729</v>
      </c>
      <c r="B16785">
        <v>17578</v>
      </c>
      <c r="C16785" s="593">
        <v>0.06</v>
      </c>
      <c r="D16785" t="s">
        <v>3826</v>
      </c>
      <c r="E16785">
        <v>0.06</v>
      </c>
      <c r="F16785">
        <v>0</v>
      </c>
      <c r="G16785">
        <v>0</v>
      </c>
      <c r="H16785">
        <v>0</v>
      </c>
      <c r="I16785">
        <v>0</v>
      </c>
    </row>
    <row r="16786" spans="1:9" x14ac:dyDescent="0.25">
      <c r="A16786" t="s">
        <v>729</v>
      </c>
      <c r="B16786">
        <v>17579</v>
      </c>
      <c r="C16786" s="593">
        <v>0.06</v>
      </c>
      <c r="D16786" t="s">
        <v>3826</v>
      </c>
      <c r="E16786">
        <v>0.06</v>
      </c>
      <c r="F16786">
        <v>0</v>
      </c>
      <c r="G16786">
        <v>0</v>
      </c>
      <c r="H16786">
        <v>0</v>
      </c>
      <c r="I16786">
        <v>0</v>
      </c>
    </row>
    <row r="16787" spans="1:9" x14ac:dyDescent="0.25">
      <c r="A16787" t="s">
        <v>729</v>
      </c>
      <c r="B16787">
        <v>17580</v>
      </c>
      <c r="C16787" s="593">
        <v>0.06</v>
      </c>
      <c r="D16787" t="s">
        <v>3826</v>
      </c>
      <c r="E16787">
        <v>0.06</v>
      </c>
      <c r="F16787">
        <v>0</v>
      </c>
      <c r="G16787">
        <v>0</v>
      </c>
      <c r="H16787">
        <v>0</v>
      </c>
      <c r="I16787">
        <v>0</v>
      </c>
    </row>
    <row r="16788" spans="1:9" x14ac:dyDescent="0.25">
      <c r="A16788" t="s">
        <v>729</v>
      </c>
      <c r="B16788">
        <v>17581</v>
      </c>
      <c r="C16788" s="593">
        <v>0.06</v>
      </c>
      <c r="D16788" t="s">
        <v>3826</v>
      </c>
      <c r="E16788">
        <v>0.06</v>
      </c>
      <c r="F16788">
        <v>0</v>
      </c>
      <c r="G16788">
        <v>0</v>
      </c>
      <c r="H16788">
        <v>0</v>
      </c>
      <c r="I16788">
        <v>0</v>
      </c>
    </row>
    <row r="16789" spans="1:9" x14ac:dyDescent="0.25">
      <c r="A16789" t="s">
        <v>729</v>
      </c>
      <c r="B16789">
        <v>17582</v>
      </c>
      <c r="C16789" s="593">
        <v>0.06</v>
      </c>
      <c r="D16789" t="s">
        <v>3826</v>
      </c>
      <c r="E16789">
        <v>0.06</v>
      </c>
      <c r="F16789">
        <v>0</v>
      </c>
      <c r="G16789">
        <v>0</v>
      </c>
      <c r="H16789">
        <v>0</v>
      </c>
      <c r="I16789">
        <v>0</v>
      </c>
    </row>
    <row r="16790" spans="1:9" x14ac:dyDescent="0.25">
      <c r="A16790" t="s">
        <v>729</v>
      </c>
      <c r="B16790">
        <v>17584</v>
      </c>
      <c r="C16790" s="593">
        <v>0.06</v>
      </c>
      <c r="D16790" t="s">
        <v>3826</v>
      </c>
      <c r="E16790">
        <v>0.06</v>
      </c>
      <c r="F16790">
        <v>0</v>
      </c>
      <c r="G16790">
        <v>0</v>
      </c>
      <c r="H16790">
        <v>0</v>
      </c>
      <c r="I16790">
        <v>0</v>
      </c>
    </row>
    <row r="16791" spans="1:9" x14ac:dyDescent="0.25">
      <c r="A16791" t="s">
        <v>729</v>
      </c>
      <c r="B16791">
        <v>17585</v>
      </c>
      <c r="C16791" s="593">
        <v>0.06</v>
      </c>
      <c r="D16791" t="s">
        <v>3826</v>
      </c>
      <c r="E16791">
        <v>0.06</v>
      </c>
      <c r="F16791">
        <v>0</v>
      </c>
      <c r="G16791">
        <v>0</v>
      </c>
      <c r="H16791">
        <v>0</v>
      </c>
      <c r="I16791">
        <v>0</v>
      </c>
    </row>
    <row r="16792" spans="1:9" x14ac:dyDescent="0.25">
      <c r="A16792" t="s">
        <v>729</v>
      </c>
      <c r="B16792">
        <v>17601</v>
      </c>
      <c r="C16792" s="593">
        <v>0.06</v>
      </c>
      <c r="D16792" t="s">
        <v>3826</v>
      </c>
      <c r="E16792">
        <v>0.06</v>
      </c>
      <c r="F16792">
        <v>0</v>
      </c>
      <c r="G16792">
        <v>0</v>
      </c>
      <c r="H16792">
        <v>0</v>
      </c>
      <c r="I16792">
        <v>0</v>
      </c>
    </row>
    <row r="16793" spans="1:9" x14ac:dyDescent="0.25">
      <c r="A16793" t="s">
        <v>729</v>
      </c>
      <c r="B16793">
        <v>17602</v>
      </c>
      <c r="C16793" s="593">
        <v>0.06</v>
      </c>
      <c r="D16793" t="s">
        <v>3826</v>
      </c>
      <c r="E16793">
        <v>0.06</v>
      </c>
      <c r="F16793">
        <v>0</v>
      </c>
      <c r="G16793">
        <v>0</v>
      </c>
      <c r="H16793">
        <v>0</v>
      </c>
      <c r="I16793">
        <v>0</v>
      </c>
    </row>
    <row r="16794" spans="1:9" x14ac:dyDescent="0.25">
      <c r="A16794" t="s">
        <v>729</v>
      </c>
      <c r="B16794">
        <v>17603</v>
      </c>
      <c r="C16794" s="593">
        <v>0.06</v>
      </c>
      <c r="D16794" t="s">
        <v>3826</v>
      </c>
      <c r="E16794">
        <v>0.06</v>
      </c>
      <c r="F16794">
        <v>0</v>
      </c>
      <c r="G16794">
        <v>0</v>
      </c>
      <c r="H16794">
        <v>0</v>
      </c>
      <c r="I16794">
        <v>0</v>
      </c>
    </row>
    <row r="16795" spans="1:9" x14ac:dyDescent="0.25">
      <c r="A16795" t="s">
        <v>729</v>
      </c>
      <c r="B16795">
        <v>17604</v>
      </c>
      <c r="C16795" s="593">
        <v>0.06</v>
      </c>
      <c r="D16795" t="s">
        <v>3826</v>
      </c>
      <c r="E16795">
        <v>0.06</v>
      </c>
      <c r="F16795">
        <v>0</v>
      </c>
      <c r="G16795">
        <v>0</v>
      </c>
      <c r="H16795">
        <v>0</v>
      </c>
      <c r="I16795">
        <v>0</v>
      </c>
    </row>
    <row r="16796" spans="1:9" x14ac:dyDescent="0.25">
      <c r="A16796" t="s">
        <v>729</v>
      </c>
      <c r="B16796">
        <v>17605</v>
      </c>
      <c r="C16796" s="593">
        <v>0.06</v>
      </c>
      <c r="D16796" t="s">
        <v>3826</v>
      </c>
      <c r="E16796">
        <v>0.06</v>
      </c>
      <c r="F16796">
        <v>0</v>
      </c>
      <c r="G16796">
        <v>0</v>
      </c>
      <c r="H16796">
        <v>0</v>
      </c>
      <c r="I16796">
        <v>0</v>
      </c>
    </row>
    <row r="16797" spans="1:9" x14ac:dyDescent="0.25">
      <c r="A16797" t="s">
        <v>729</v>
      </c>
      <c r="B16797">
        <v>17606</v>
      </c>
      <c r="C16797" s="593">
        <v>0.06</v>
      </c>
      <c r="D16797" t="s">
        <v>3826</v>
      </c>
      <c r="E16797">
        <v>0.06</v>
      </c>
      <c r="F16797">
        <v>0</v>
      </c>
      <c r="G16797">
        <v>0</v>
      </c>
      <c r="H16797">
        <v>0</v>
      </c>
      <c r="I16797">
        <v>0</v>
      </c>
    </row>
    <row r="16798" spans="1:9" x14ac:dyDescent="0.25">
      <c r="A16798" t="s">
        <v>729</v>
      </c>
      <c r="B16798">
        <v>17607</v>
      </c>
      <c r="C16798" s="593">
        <v>0.06</v>
      </c>
      <c r="D16798" t="s">
        <v>3826</v>
      </c>
      <c r="E16798">
        <v>0.06</v>
      </c>
      <c r="F16798">
        <v>0</v>
      </c>
      <c r="G16798">
        <v>0</v>
      </c>
      <c r="H16798">
        <v>0</v>
      </c>
      <c r="I16798">
        <v>0</v>
      </c>
    </row>
    <row r="16799" spans="1:9" x14ac:dyDescent="0.25">
      <c r="A16799" t="s">
        <v>729</v>
      </c>
      <c r="B16799">
        <v>17608</v>
      </c>
      <c r="C16799" s="593">
        <v>0.06</v>
      </c>
      <c r="D16799" t="s">
        <v>3826</v>
      </c>
      <c r="E16799">
        <v>0.06</v>
      </c>
      <c r="F16799">
        <v>0</v>
      </c>
      <c r="G16799">
        <v>0</v>
      </c>
      <c r="H16799">
        <v>0</v>
      </c>
      <c r="I16799">
        <v>0</v>
      </c>
    </row>
    <row r="16800" spans="1:9" x14ac:dyDescent="0.25">
      <c r="A16800" t="s">
        <v>729</v>
      </c>
      <c r="B16800">
        <v>17611</v>
      </c>
      <c r="C16800" s="593">
        <v>0.06</v>
      </c>
      <c r="D16800" t="s">
        <v>3826</v>
      </c>
      <c r="E16800">
        <v>0.06</v>
      </c>
      <c r="F16800">
        <v>0</v>
      </c>
      <c r="G16800">
        <v>0</v>
      </c>
      <c r="H16800">
        <v>0</v>
      </c>
      <c r="I16800">
        <v>0</v>
      </c>
    </row>
    <row r="16801" spans="1:9" x14ac:dyDescent="0.25">
      <c r="A16801" t="s">
        <v>729</v>
      </c>
      <c r="B16801">
        <v>17622</v>
      </c>
      <c r="C16801" s="593">
        <v>0.06</v>
      </c>
      <c r="D16801" t="s">
        <v>3826</v>
      </c>
      <c r="E16801">
        <v>0.06</v>
      </c>
      <c r="F16801">
        <v>0</v>
      </c>
      <c r="G16801">
        <v>0</v>
      </c>
      <c r="H16801">
        <v>0</v>
      </c>
      <c r="I16801">
        <v>0</v>
      </c>
    </row>
    <row r="16802" spans="1:9" x14ac:dyDescent="0.25">
      <c r="A16802" t="s">
        <v>729</v>
      </c>
      <c r="B16802">
        <v>17699</v>
      </c>
      <c r="C16802" s="593">
        <v>0.06</v>
      </c>
      <c r="D16802" t="s">
        <v>3826</v>
      </c>
      <c r="E16802">
        <v>0.06</v>
      </c>
      <c r="F16802">
        <v>0</v>
      </c>
      <c r="G16802">
        <v>0</v>
      </c>
      <c r="H16802">
        <v>0</v>
      </c>
      <c r="I16802">
        <v>0</v>
      </c>
    </row>
    <row r="16803" spans="1:9" x14ac:dyDescent="0.25">
      <c r="A16803" t="s">
        <v>729</v>
      </c>
      <c r="B16803">
        <v>17701</v>
      </c>
      <c r="C16803" s="593">
        <v>0.06</v>
      </c>
      <c r="D16803" t="s">
        <v>5159</v>
      </c>
      <c r="E16803">
        <v>0.06</v>
      </c>
      <c r="F16803">
        <v>0</v>
      </c>
      <c r="G16803">
        <v>0</v>
      </c>
      <c r="H16803">
        <v>0</v>
      </c>
      <c r="I16803">
        <v>0</v>
      </c>
    </row>
    <row r="16804" spans="1:9" x14ac:dyDescent="0.25">
      <c r="A16804" t="s">
        <v>729</v>
      </c>
      <c r="B16804">
        <v>17702</v>
      </c>
      <c r="C16804" s="593">
        <v>0.06</v>
      </c>
      <c r="D16804" t="s">
        <v>5159</v>
      </c>
      <c r="E16804">
        <v>0.06</v>
      </c>
      <c r="F16804">
        <v>0</v>
      </c>
      <c r="G16804">
        <v>0</v>
      </c>
      <c r="H16804">
        <v>0</v>
      </c>
      <c r="I16804">
        <v>0</v>
      </c>
    </row>
    <row r="16805" spans="1:9" x14ac:dyDescent="0.25">
      <c r="A16805" t="s">
        <v>729</v>
      </c>
      <c r="B16805">
        <v>17703</v>
      </c>
      <c r="C16805" s="593">
        <v>0.06</v>
      </c>
      <c r="D16805" t="s">
        <v>5159</v>
      </c>
      <c r="E16805">
        <v>0.06</v>
      </c>
      <c r="F16805">
        <v>0</v>
      </c>
      <c r="G16805">
        <v>0</v>
      </c>
      <c r="H16805">
        <v>0</v>
      </c>
      <c r="I16805">
        <v>0</v>
      </c>
    </row>
    <row r="16806" spans="1:9" x14ac:dyDescent="0.25">
      <c r="A16806" t="s">
        <v>729</v>
      </c>
      <c r="B16806">
        <v>17705</v>
      </c>
      <c r="C16806" s="593">
        <v>0.06</v>
      </c>
      <c r="D16806" t="s">
        <v>5159</v>
      </c>
      <c r="E16806">
        <v>0.06</v>
      </c>
      <c r="F16806">
        <v>0</v>
      </c>
      <c r="G16806">
        <v>0</v>
      </c>
      <c r="H16806">
        <v>0</v>
      </c>
      <c r="I16806">
        <v>0</v>
      </c>
    </row>
    <row r="16807" spans="1:9" x14ac:dyDescent="0.25">
      <c r="A16807" t="s">
        <v>729</v>
      </c>
      <c r="B16807">
        <v>17720</v>
      </c>
      <c r="C16807" s="593">
        <v>0.06</v>
      </c>
      <c r="D16807" t="s">
        <v>5159</v>
      </c>
      <c r="E16807">
        <v>0.06</v>
      </c>
      <c r="F16807">
        <v>0</v>
      </c>
      <c r="G16807">
        <v>0</v>
      </c>
      <c r="H16807">
        <v>0</v>
      </c>
      <c r="I16807">
        <v>0</v>
      </c>
    </row>
    <row r="16808" spans="1:9" x14ac:dyDescent="0.25">
      <c r="A16808" t="s">
        <v>729</v>
      </c>
      <c r="B16808">
        <v>17721</v>
      </c>
      <c r="C16808" s="593">
        <v>0.06</v>
      </c>
      <c r="D16808" t="s">
        <v>1297</v>
      </c>
      <c r="E16808">
        <v>0.06</v>
      </c>
      <c r="F16808">
        <v>0</v>
      </c>
      <c r="G16808">
        <v>0</v>
      </c>
      <c r="H16808">
        <v>0</v>
      </c>
      <c r="I16808">
        <v>0</v>
      </c>
    </row>
    <row r="16809" spans="1:9" x14ac:dyDescent="0.25">
      <c r="A16809" t="s">
        <v>729</v>
      </c>
      <c r="B16809">
        <v>17723</v>
      </c>
      <c r="C16809" s="593">
        <v>0.06</v>
      </c>
      <c r="D16809" t="s">
        <v>5159</v>
      </c>
      <c r="E16809">
        <v>0.06</v>
      </c>
      <c r="F16809">
        <v>0</v>
      </c>
      <c r="G16809">
        <v>0</v>
      </c>
      <c r="H16809">
        <v>0</v>
      </c>
      <c r="I16809">
        <v>0</v>
      </c>
    </row>
    <row r="16810" spans="1:9" x14ac:dyDescent="0.25">
      <c r="A16810" t="s">
        <v>729</v>
      </c>
      <c r="B16810">
        <v>17724</v>
      </c>
      <c r="C16810" s="593">
        <v>0.06</v>
      </c>
      <c r="D16810" t="s">
        <v>5154</v>
      </c>
      <c r="E16810">
        <v>0.06</v>
      </c>
      <c r="F16810">
        <v>0</v>
      </c>
      <c r="G16810">
        <v>0</v>
      </c>
      <c r="H16810">
        <v>0</v>
      </c>
      <c r="I16810">
        <v>0</v>
      </c>
    </row>
    <row r="16811" spans="1:9" x14ac:dyDescent="0.25">
      <c r="A16811" t="s">
        <v>729</v>
      </c>
      <c r="B16811">
        <v>17726</v>
      </c>
      <c r="C16811" s="593">
        <v>0.06</v>
      </c>
      <c r="D16811" t="s">
        <v>1297</v>
      </c>
      <c r="E16811">
        <v>0.06</v>
      </c>
      <c r="F16811">
        <v>0</v>
      </c>
      <c r="G16811">
        <v>0</v>
      </c>
      <c r="H16811">
        <v>0</v>
      </c>
      <c r="I16811">
        <v>0</v>
      </c>
    </row>
    <row r="16812" spans="1:9" x14ac:dyDescent="0.25">
      <c r="A16812" t="s">
        <v>729</v>
      </c>
      <c r="B16812">
        <v>17727</v>
      </c>
      <c r="C16812" s="593">
        <v>0.06</v>
      </c>
      <c r="D16812" t="s">
        <v>5159</v>
      </c>
      <c r="E16812">
        <v>0.06</v>
      </c>
      <c r="F16812">
        <v>0</v>
      </c>
      <c r="G16812">
        <v>0</v>
      </c>
      <c r="H16812">
        <v>0</v>
      </c>
      <c r="I16812">
        <v>0</v>
      </c>
    </row>
    <row r="16813" spans="1:9" x14ac:dyDescent="0.25">
      <c r="A16813" t="s">
        <v>729</v>
      </c>
      <c r="B16813">
        <v>17728</v>
      </c>
      <c r="C16813" s="593">
        <v>0.06</v>
      </c>
      <c r="D16813" t="s">
        <v>5159</v>
      </c>
      <c r="E16813">
        <v>0.06</v>
      </c>
      <c r="F16813">
        <v>0</v>
      </c>
      <c r="G16813">
        <v>0</v>
      </c>
      <c r="H16813">
        <v>0</v>
      </c>
      <c r="I16813">
        <v>0</v>
      </c>
    </row>
    <row r="16814" spans="1:9" x14ac:dyDescent="0.25">
      <c r="A16814" t="s">
        <v>729</v>
      </c>
      <c r="B16814">
        <v>17729</v>
      </c>
      <c r="C16814" s="593">
        <v>0.06</v>
      </c>
      <c r="D16814" t="s">
        <v>5148</v>
      </c>
      <c r="E16814">
        <v>0.06</v>
      </c>
      <c r="F16814">
        <v>0</v>
      </c>
      <c r="G16814">
        <v>0</v>
      </c>
      <c r="H16814">
        <v>0</v>
      </c>
      <c r="I16814">
        <v>0</v>
      </c>
    </row>
    <row r="16815" spans="1:9" x14ac:dyDescent="0.25">
      <c r="A16815" t="s">
        <v>729</v>
      </c>
      <c r="B16815">
        <v>17730</v>
      </c>
      <c r="C16815" s="593">
        <v>0.06</v>
      </c>
      <c r="D16815" t="s">
        <v>5160</v>
      </c>
      <c r="E16815">
        <v>0.06</v>
      </c>
      <c r="F16815">
        <v>0</v>
      </c>
      <c r="G16815">
        <v>0</v>
      </c>
      <c r="H16815">
        <v>0</v>
      </c>
      <c r="I16815">
        <v>0</v>
      </c>
    </row>
    <row r="16816" spans="1:9" x14ac:dyDescent="0.25">
      <c r="A16816" t="s">
        <v>729</v>
      </c>
      <c r="B16816">
        <v>17731</v>
      </c>
      <c r="C16816" s="593">
        <v>0.06</v>
      </c>
      <c r="D16816" t="s">
        <v>5161</v>
      </c>
      <c r="E16816">
        <v>0.06</v>
      </c>
      <c r="F16816">
        <v>0</v>
      </c>
      <c r="G16816">
        <v>0</v>
      </c>
      <c r="H16816">
        <v>0</v>
      </c>
      <c r="I16816">
        <v>0</v>
      </c>
    </row>
    <row r="16817" spans="1:9" x14ac:dyDescent="0.25">
      <c r="A16817" t="s">
        <v>729</v>
      </c>
      <c r="B16817">
        <v>17735</v>
      </c>
      <c r="C16817" s="593">
        <v>0.06</v>
      </c>
      <c r="D16817" t="s">
        <v>1291</v>
      </c>
      <c r="E16817">
        <v>0.06</v>
      </c>
      <c r="F16817">
        <v>0</v>
      </c>
      <c r="G16817">
        <v>0</v>
      </c>
      <c r="H16817">
        <v>0</v>
      </c>
      <c r="I16817">
        <v>0</v>
      </c>
    </row>
    <row r="16818" spans="1:9" x14ac:dyDescent="0.25">
      <c r="A16818" t="s">
        <v>729</v>
      </c>
      <c r="B16818">
        <v>17737</v>
      </c>
      <c r="C16818" s="593">
        <v>0.06</v>
      </c>
      <c r="D16818" t="s">
        <v>5159</v>
      </c>
      <c r="E16818">
        <v>0.06</v>
      </c>
      <c r="F16818">
        <v>0</v>
      </c>
      <c r="G16818">
        <v>0</v>
      </c>
      <c r="H16818">
        <v>0</v>
      </c>
      <c r="I16818">
        <v>0</v>
      </c>
    </row>
    <row r="16819" spans="1:9" x14ac:dyDescent="0.25">
      <c r="A16819" t="s">
        <v>729</v>
      </c>
      <c r="B16819">
        <v>17739</v>
      </c>
      <c r="C16819" s="593">
        <v>0.06</v>
      </c>
      <c r="D16819" t="s">
        <v>5159</v>
      </c>
      <c r="E16819">
        <v>0.06</v>
      </c>
      <c r="F16819">
        <v>0</v>
      </c>
      <c r="G16819">
        <v>0</v>
      </c>
      <c r="H16819">
        <v>0</v>
      </c>
      <c r="I16819">
        <v>0</v>
      </c>
    </row>
    <row r="16820" spans="1:9" x14ac:dyDescent="0.25">
      <c r="A16820" t="s">
        <v>729</v>
      </c>
      <c r="B16820">
        <v>17740</v>
      </c>
      <c r="C16820" s="593">
        <v>0.06</v>
      </c>
      <c r="D16820" t="s">
        <v>1297</v>
      </c>
      <c r="E16820">
        <v>0.06</v>
      </c>
      <c r="F16820">
        <v>0</v>
      </c>
      <c r="G16820">
        <v>0</v>
      </c>
      <c r="H16820">
        <v>0</v>
      </c>
      <c r="I16820">
        <v>0</v>
      </c>
    </row>
    <row r="16821" spans="1:9" x14ac:dyDescent="0.25">
      <c r="A16821" t="s">
        <v>729</v>
      </c>
      <c r="B16821">
        <v>17742</v>
      </c>
      <c r="C16821" s="593">
        <v>0.06</v>
      </c>
      <c r="D16821" t="s">
        <v>5159</v>
      </c>
      <c r="E16821">
        <v>0.06</v>
      </c>
      <c r="F16821">
        <v>0</v>
      </c>
      <c r="G16821">
        <v>0</v>
      </c>
      <c r="H16821">
        <v>0</v>
      </c>
      <c r="I16821">
        <v>0</v>
      </c>
    </row>
    <row r="16822" spans="1:9" x14ac:dyDescent="0.25">
      <c r="A16822" t="s">
        <v>729</v>
      </c>
      <c r="B16822">
        <v>17744</v>
      </c>
      <c r="C16822" s="593">
        <v>0.06</v>
      </c>
      <c r="D16822" t="s">
        <v>5159</v>
      </c>
      <c r="E16822">
        <v>0.06</v>
      </c>
      <c r="F16822">
        <v>0</v>
      </c>
      <c r="G16822">
        <v>0</v>
      </c>
      <c r="H16822">
        <v>0</v>
      </c>
      <c r="I16822">
        <v>0</v>
      </c>
    </row>
    <row r="16823" spans="1:9" x14ac:dyDescent="0.25">
      <c r="A16823" t="s">
        <v>729</v>
      </c>
      <c r="B16823">
        <v>17745</v>
      </c>
      <c r="C16823" s="593">
        <v>0.06</v>
      </c>
      <c r="D16823" t="s">
        <v>1297</v>
      </c>
      <c r="E16823">
        <v>0.06</v>
      </c>
      <c r="F16823">
        <v>0</v>
      </c>
      <c r="G16823">
        <v>0</v>
      </c>
      <c r="H16823">
        <v>0</v>
      </c>
      <c r="I16823">
        <v>0</v>
      </c>
    </row>
    <row r="16824" spans="1:9" x14ac:dyDescent="0.25">
      <c r="A16824" t="s">
        <v>729</v>
      </c>
      <c r="B16824">
        <v>17747</v>
      </c>
      <c r="C16824" s="593">
        <v>0.06</v>
      </c>
      <c r="D16824" t="s">
        <v>1297</v>
      </c>
      <c r="E16824">
        <v>0.06</v>
      </c>
      <c r="F16824">
        <v>0</v>
      </c>
      <c r="G16824">
        <v>0</v>
      </c>
      <c r="H16824">
        <v>0</v>
      </c>
      <c r="I16824">
        <v>0</v>
      </c>
    </row>
    <row r="16825" spans="1:9" x14ac:dyDescent="0.25">
      <c r="A16825" t="s">
        <v>729</v>
      </c>
      <c r="B16825">
        <v>17748</v>
      </c>
      <c r="C16825" s="593">
        <v>0.06</v>
      </c>
      <c r="D16825" t="s">
        <v>1297</v>
      </c>
      <c r="E16825">
        <v>0.06</v>
      </c>
      <c r="F16825">
        <v>0</v>
      </c>
      <c r="G16825">
        <v>0</v>
      </c>
      <c r="H16825">
        <v>0</v>
      </c>
      <c r="I16825">
        <v>0</v>
      </c>
    </row>
    <row r="16826" spans="1:9" x14ac:dyDescent="0.25">
      <c r="A16826" t="s">
        <v>729</v>
      </c>
      <c r="B16826">
        <v>17749</v>
      </c>
      <c r="C16826" s="593">
        <v>0.06</v>
      </c>
      <c r="D16826" t="s">
        <v>5160</v>
      </c>
      <c r="E16826">
        <v>0.06</v>
      </c>
      <c r="F16826">
        <v>0</v>
      </c>
      <c r="G16826">
        <v>0</v>
      </c>
      <c r="H16826">
        <v>0</v>
      </c>
      <c r="I16826">
        <v>0</v>
      </c>
    </row>
    <row r="16827" spans="1:9" x14ac:dyDescent="0.25">
      <c r="A16827" t="s">
        <v>729</v>
      </c>
      <c r="B16827">
        <v>17750</v>
      </c>
      <c r="C16827" s="593">
        <v>0.06</v>
      </c>
      <c r="D16827" t="s">
        <v>1297</v>
      </c>
      <c r="E16827">
        <v>0.06</v>
      </c>
      <c r="F16827">
        <v>0</v>
      </c>
      <c r="G16827">
        <v>0</v>
      </c>
      <c r="H16827">
        <v>0</v>
      </c>
      <c r="I16827">
        <v>0</v>
      </c>
    </row>
    <row r="16828" spans="1:9" x14ac:dyDescent="0.25">
      <c r="A16828" t="s">
        <v>729</v>
      </c>
      <c r="B16828">
        <v>17751</v>
      </c>
      <c r="C16828" s="593">
        <v>0.06</v>
      </c>
      <c r="D16828" t="s">
        <v>1297</v>
      </c>
      <c r="E16828">
        <v>0.06</v>
      </c>
      <c r="F16828">
        <v>0</v>
      </c>
      <c r="G16828">
        <v>0</v>
      </c>
      <c r="H16828">
        <v>0</v>
      </c>
      <c r="I16828">
        <v>0</v>
      </c>
    </row>
    <row r="16829" spans="1:9" x14ac:dyDescent="0.25">
      <c r="A16829" t="s">
        <v>729</v>
      </c>
      <c r="B16829">
        <v>17752</v>
      </c>
      <c r="C16829" s="593">
        <v>0.06</v>
      </c>
      <c r="D16829" t="s">
        <v>5159</v>
      </c>
      <c r="E16829">
        <v>0.06</v>
      </c>
      <c r="F16829">
        <v>0</v>
      </c>
      <c r="G16829">
        <v>0</v>
      </c>
      <c r="H16829">
        <v>0</v>
      </c>
      <c r="I16829">
        <v>0</v>
      </c>
    </row>
    <row r="16830" spans="1:9" x14ac:dyDescent="0.25">
      <c r="A16830" t="s">
        <v>729</v>
      </c>
      <c r="B16830">
        <v>17754</v>
      </c>
      <c r="C16830" s="593">
        <v>0.06</v>
      </c>
      <c r="D16830" t="s">
        <v>5159</v>
      </c>
      <c r="E16830">
        <v>0.06</v>
      </c>
      <c r="F16830">
        <v>0</v>
      </c>
      <c r="G16830">
        <v>0</v>
      </c>
      <c r="H16830">
        <v>0</v>
      </c>
      <c r="I16830">
        <v>0</v>
      </c>
    </row>
    <row r="16831" spans="1:9" x14ac:dyDescent="0.25">
      <c r="A16831" t="s">
        <v>729</v>
      </c>
      <c r="B16831">
        <v>17756</v>
      </c>
      <c r="C16831" s="593">
        <v>0.06</v>
      </c>
      <c r="D16831" t="s">
        <v>5159</v>
      </c>
      <c r="E16831">
        <v>0.06</v>
      </c>
      <c r="F16831">
        <v>0</v>
      </c>
      <c r="G16831">
        <v>0</v>
      </c>
      <c r="H16831">
        <v>0</v>
      </c>
      <c r="I16831">
        <v>0</v>
      </c>
    </row>
    <row r="16832" spans="1:9" x14ac:dyDescent="0.25">
      <c r="A16832" t="s">
        <v>729</v>
      </c>
      <c r="B16832">
        <v>17758</v>
      </c>
      <c r="C16832" s="593">
        <v>0.06</v>
      </c>
      <c r="D16832" t="s">
        <v>5159</v>
      </c>
      <c r="E16832">
        <v>0.06</v>
      </c>
      <c r="F16832">
        <v>0</v>
      </c>
      <c r="G16832">
        <v>0</v>
      </c>
      <c r="H16832">
        <v>0</v>
      </c>
      <c r="I16832">
        <v>0</v>
      </c>
    </row>
    <row r="16833" spans="1:9" x14ac:dyDescent="0.25">
      <c r="A16833" t="s">
        <v>729</v>
      </c>
      <c r="B16833">
        <v>17760</v>
      </c>
      <c r="C16833" s="593">
        <v>0.06</v>
      </c>
      <c r="D16833" t="s">
        <v>1297</v>
      </c>
      <c r="E16833">
        <v>0.06</v>
      </c>
      <c r="F16833">
        <v>0</v>
      </c>
      <c r="G16833">
        <v>0</v>
      </c>
      <c r="H16833">
        <v>0</v>
      </c>
      <c r="I16833">
        <v>0</v>
      </c>
    </row>
    <row r="16834" spans="1:9" x14ac:dyDescent="0.25">
      <c r="A16834" t="s">
        <v>729</v>
      </c>
      <c r="B16834">
        <v>17762</v>
      </c>
      <c r="C16834" s="593">
        <v>0.06</v>
      </c>
      <c r="D16834" t="s">
        <v>5159</v>
      </c>
      <c r="E16834">
        <v>0.06</v>
      </c>
      <c r="F16834">
        <v>0</v>
      </c>
      <c r="G16834">
        <v>0</v>
      </c>
      <c r="H16834">
        <v>0</v>
      </c>
      <c r="I16834">
        <v>0</v>
      </c>
    </row>
    <row r="16835" spans="1:9" x14ac:dyDescent="0.25">
      <c r="A16835" t="s">
        <v>729</v>
      </c>
      <c r="B16835">
        <v>17763</v>
      </c>
      <c r="C16835" s="593">
        <v>0.06</v>
      </c>
      <c r="D16835" t="s">
        <v>5159</v>
      </c>
      <c r="E16835">
        <v>0.06</v>
      </c>
      <c r="F16835">
        <v>0</v>
      </c>
      <c r="G16835">
        <v>0</v>
      </c>
      <c r="H16835">
        <v>0</v>
      </c>
      <c r="I16835">
        <v>0</v>
      </c>
    </row>
    <row r="16836" spans="1:9" x14ac:dyDescent="0.25">
      <c r="A16836" t="s">
        <v>729</v>
      </c>
      <c r="B16836">
        <v>17764</v>
      </c>
      <c r="C16836" s="593">
        <v>0.06</v>
      </c>
      <c r="D16836" t="s">
        <v>1297</v>
      </c>
      <c r="E16836">
        <v>0.06</v>
      </c>
      <c r="F16836">
        <v>0</v>
      </c>
      <c r="G16836">
        <v>0</v>
      </c>
      <c r="H16836">
        <v>0</v>
      </c>
      <c r="I16836">
        <v>0</v>
      </c>
    </row>
    <row r="16837" spans="1:9" x14ac:dyDescent="0.25">
      <c r="A16837" t="s">
        <v>729</v>
      </c>
      <c r="B16837">
        <v>17765</v>
      </c>
      <c r="C16837" s="593">
        <v>0.06</v>
      </c>
      <c r="D16837" t="s">
        <v>5154</v>
      </c>
      <c r="E16837">
        <v>0.06</v>
      </c>
      <c r="F16837">
        <v>0</v>
      </c>
      <c r="G16837">
        <v>0</v>
      </c>
      <c r="H16837">
        <v>0</v>
      </c>
      <c r="I16837">
        <v>0</v>
      </c>
    </row>
    <row r="16838" spans="1:9" x14ac:dyDescent="0.25">
      <c r="A16838" t="s">
        <v>729</v>
      </c>
      <c r="B16838">
        <v>17768</v>
      </c>
      <c r="C16838" s="593">
        <v>0.06</v>
      </c>
      <c r="D16838" t="s">
        <v>5161</v>
      </c>
      <c r="E16838">
        <v>0.06</v>
      </c>
      <c r="F16838">
        <v>0</v>
      </c>
      <c r="G16838">
        <v>0</v>
      </c>
      <c r="H16838">
        <v>0</v>
      </c>
      <c r="I16838">
        <v>0</v>
      </c>
    </row>
    <row r="16839" spans="1:9" x14ac:dyDescent="0.25">
      <c r="A16839" t="s">
        <v>729</v>
      </c>
      <c r="B16839">
        <v>17769</v>
      </c>
      <c r="C16839" s="593">
        <v>0.06</v>
      </c>
      <c r="D16839" t="s">
        <v>5159</v>
      </c>
      <c r="E16839">
        <v>0.06</v>
      </c>
      <c r="F16839">
        <v>0</v>
      </c>
      <c r="G16839">
        <v>0</v>
      </c>
      <c r="H16839">
        <v>0</v>
      </c>
      <c r="I16839">
        <v>0</v>
      </c>
    </row>
    <row r="16840" spans="1:9" x14ac:dyDescent="0.25">
      <c r="A16840" t="s">
        <v>729</v>
      </c>
      <c r="B16840">
        <v>17771</v>
      </c>
      <c r="C16840" s="593">
        <v>0.06</v>
      </c>
      <c r="D16840" t="s">
        <v>5159</v>
      </c>
      <c r="E16840">
        <v>0.06</v>
      </c>
      <c r="F16840">
        <v>0</v>
      </c>
      <c r="G16840">
        <v>0</v>
      </c>
      <c r="H16840">
        <v>0</v>
      </c>
      <c r="I16840">
        <v>0</v>
      </c>
    </row>
    <row r="16841" spans="1:9" x14ac:dyDescent="0.25">
      <c r="A16841" t="s">
        <v>729</v>
      </c>
      <c r="B16841">
        <v>17772</v>
      </c>
      <c r="C16841" s="593">
        <v>0.06</v>
      </c>
      <c r="D16841" t="s">
        <v>5160</v>
      </c>
      <c r="E16841">
        <v>0.06</v>
      </c>
      <c r="F16841">
        <v>0</v>
      </c>
      <c r="G16841">
        <v>0</v>
      </c>
      <c r="H16841">
        <v>0</v>
      </c>
      <c r="I16841">
        <v>0</v>
      </c>
    </row>
    <row r="16842" spans="1:9" x14ac:dyDescent="0.25">
      <c r="A16842" t="s">
        <v>729</v>
      </c>
      <c r="B16842">
        <v>17774</v>
      </c>
      <c r="C16842" s="593">
        <v>0.06</v>
      </c>
      <c r="D16842" t="s">
        <v>5159</v>
      </c>
      <c r="E16842">
        <v>0.06</v>
      </c>
      <c r="F16842">
        <v>0</v>
      </c>
      <c r="G16842">
        <v>0</v>
      </c>
      <c r="H16842">
        <v>0</v>
      </c>
      <c r="I16842">
        <v>0</v>
      </c>
    </row>
    <row r="16843" spans="1:9" x14ac:dyDescent="0.25">
      <c r="A16843" t="s">
        <v>729</v>
      </c>
      <c r="B16843">
        <v>17776</v>
      </c>
      <c r="C16843" s="593">
        <v>0.06</v>
      </c>
      <c r="D16843" t="s">
        <v>5159</v>
      </c>
      <c r="E16843">
        <v>0.06</v>
      </c>
      <c r="F16843">
        <v>0</v>
      </c>
      <c r="G16843">
        <v>0</v>
      </c>
      <c r="H16843">
        <v>0</v>
      </c>
      <c r="I16843">
        <v>0</v>
      </c>
    </row>
    <row r="16844" spans="1:9" x14ac:dyDescent="0.25">
      <c r="A16844" t="s">
        <v>729</v>
      </c>
      <c r="B16844">
        <v>17777</v>
      </c>
      <c r="C16844" s="593">
        <v>0.06</v>
      </c>
      <c r="D16844" t="s">
        <v>5160</v>
      </c>
      <c r="E16844">
        <v>0.06</v>
      </c>
      <c r="F16844">
        <v>0</v>
      </c>
      <c r="G16844">
        <v>0</v>
      </c>
      <c r="H16844">
        <v>0</v>
      </c>
      <c r="I16844">
        <v>0</v>
      </c>
    </row>
    <row r="16845" spans="1:9" x14ac:dyDescent="0.25">
      <c r="A16845" t="s">
        <v>729</v>
      </c>
      <c r="B16845">
        <v>17778</v>
      </c>
      <c r="C16845" s="593">
        <v>0.06</v>
      </c>
      <c r="D16845" t="s">
        <v>1297</v>
      </c>
      <c r="E16845">
        <v>0.06</v>
      </c>
      <c r="F16845">
        <v>0</v>
      </c>
      <c r="G16845">
        <v>0</v>
      </c>
      <c r="H16845">
        <v>0</v>
      </c>
      <c r="I16845">
        <v>0</v>
      </c>
    </row>
    <row r="16846" spans="1:9" x14ac:dyDescent="0.25">
      <c r="A16846" t="s">
        <v>729</v>
      </c>
      <c r="B16846">
        <v>17779</v>
      </c>
      <c r="C16846" s="593">
        <v>0.06</v>
      </c>
      <c r="D16846" t="s">
        <v>1297</v>
      </c>
      <c r="E16846">
        <v>0.06</v>
      </c>
      <c r="F16846">
        <v>0</v>
      </c>
      <c r="G16846">
        <v>0</v>
      </c>
      <c r="H16846">
        <v>0</v>
      </c>
      <c r="I16846">
        <v>0</v>
      </c>
    </row>
    <row r="16847" spans="1:9" x14ac:dyDescent="0.25">
      <c r="A16847" t="s">
        <v>729</v>
      </c>
      <c r="B16847">
        <v>17801</v>
      </c>
      <c r="C16847" s="593">
        <v>0.06</v>
      </c>
      <c r="D16847" t="s">
        <v>5160</v>
      </c>
      <c r="E16847">
        <v>0.06</v>
      </c>
      <c r="F16847">
        <v>0</v>
      </c>
      <c r="G16847">
        <v>0</v>
      </c>
      <c r="H16847">
        <v>0</v>
      </c>
      <c r="I16847">
        <v>0</v>
      </c>
    </row>
    <row r="16848" spans="1:9" x14ac:dyDescent="0.25">
      <c r="A16848" t="s">
        <v>729</v>
      </c>
      <c r="B16848">
        <v>17810</v>
      </c>
      <c r="C16848" s="593">
        <v>0.06</v>
      </c>
      <c r="D16848" t="s">
        <v>5159</v>
      </c>
      <c r="E16848">
        <v>0.06</v>
      </c>
      <c r="F16848">
        <v>0</v>
      </c>
      <c r="G16848">
        <v>0</v>
      </c>
      <c r="H16848">
        <v>0</v>
      </c>
      <c r="I16848">
        <v>0</v>
      </c>
    </row>
    <row r="16849" spans="1:9" x14ac:dyDescent="0.25">
      <c r="A16849" t="s">
        <v>729</v>
      </c>
      <c r="B16849">
        <v>17812</v>
      </c>
      <c r="C16849" s="593">
        <v>0.06</v>
      </c>
      <c r="D16849" t="s">
        <v>5162</v>
      </c>
      <c r="E16849">
        <v>0.06</v>
      </c>
      <c r="F16849">
        <v>0</v>
      </c>
      <c r="G16849">
        <v>0</v>
      </c>
      <c r="H16849">
        <v>0</v>
      </c>
      <c r="I16849">
        <v>0</v>
      </c>
    </row>
    <row r="16850" spans="1:9" x14ac:dyDescent="0.25">
      <c r="A16850" t="s">
        <v>729</v>
      </c>
      <c r="B16850">
        <v>17813</v>
      </c>
      <c r="C16850" s="593">
        <v>0.06</v>
      </c>
      <c r="D16850" t="s">
        <v>5162</v>
      </c>
      <c r="E16850">
        <v>0.06</v>
      </c>
      <c r="F16850">
        <v>0</v>
      </c>
      <c r="G16850">
        <v>0</v>
      </c>
      <c r="H16850">
        <v>0</v>
      </c>
      <c r="I16850">
        <v>0</v>
      </c>
    </row>
    <row r="16851" spans="1:9" x14ac:dyDescent="0.25">
      <c r="A16851" t="s">
        <v>729</v>
      </c>
      <c r="B16851">
        <v>17814</v>
      </c>
      <c r="C16851" s="593">
        <v>0.06</v>
      </c>
      <c r="D16851" t="s">
        <v>5159</v>
      </c>
      <c r="E16851">
        <v>0.06</v>
      </c>
      <c r="F16851">
        <v>0</v>
      </c>
      <c r="G16851">
        <v>0</v>
      </c>
      <c r="H16851">
        <v>0</v>
      </c>
      <c r="I16851">
        <v>0</v>
      </c>
    </row>
    <row r="16852" spans="1:9" x14ac:dyDescent="0.25">
      <c r="A16852" t="s">
        <v>729</v>
      </c>
      <c r="B16852">
        <v>17815</v>
      </c>
      <c r="C16852" s="593">
        <v>0.06</v>
      </c>
      <c r="D16852" t="s">
        <v>5163</v>
      </c>
      <c r="E16852">
        <v>0.06</v>
      </c>
      <c r="F16852">
        <v>0</v>
      </c>
      <c r="G16852">
        <v>0</v>
      </c>
      <c r="H16852">
        <v>0</v>
      </c>
      <c r="I16852">
        <v>0</v>
      </c>
    </row>
    <row r="16853" spans="1:9" x14ac:dyDescent="0.25">
      <c r="A16853" t="s">
        <v>729</v>
      </c>
      <c r="B16853">
        <v>17820</v>
      </c>
      <c r="C16853" s="593">
        <v>0.06</v>
      </c>
      <c r="D16853" t="s">
        <v>5160</v>
      </c>
      <c r="E16853">
        <v>0.06</v>
      </c>
      <c r="F16853">
        <v>0</v>
      </c>
      <c r="G16853">
        <v>0</v>
      </c>
      <c r="H16853">
        <v>0</v>
      </c>
      <c r="I16853">
        <v>0</v>
      </c>
    </row>
    <row r="16854" spans="1:9" x14ac:dyDescent="0.25">
      <c r="A16854" t="s">
        <v>729</v>
      </c>
      <c r="B16854">
        <v>17821</v>
      </c>
      <c r="C16854" s="593">
        <v>0.06</v>
      </c>
      <c r="D16854" t="s">
        <v>5163</v>
      </c>
      <c r="E16854">
        <v>0.06</v>
      </c>
      <c r="F16854">
        <v>0</v>
      </c>
      <c r="G16854">
        <v>0</v>
      </c>
      <c r="H16854">
        <v>0</v>
      </c>
      <c r="I16854">
        <v>0</v>
      </c>
    </row>
    <row r="16855" spans="1:9" x14ac:dyDescent="0.25">
      <c r="A16855" t="s">
        <v>729</v>
      </c>
      <c r="B16855">
        <v>17822</v>
      </c>
      <c r="C16855" s="593">
        <v>0.06</v>
      </c>
      <c r="D16855" t="s">
        <v>5163</v>
      </c>
      <c r="E16855">
        <v>0.06</v>
      </c>
      <c r="F16855">
        <v>0</v>
      </c>
      <c r="G16855">
        <v>0</v>
      </c>
      <c r="H16855">
        <v>0</v>
      </c>
      <c r="I16855">
        <v>0</v>
      </c>
    </row>
    <row r="16856" spans="1:9" x14ac:dyDescent="0.25">
      <c r="A16856" t="s">
        <v>729</v>
      </c>
      <c r="B16856">
        <v>17823</v>
      </c>
      <c r="C16856" s="593">
        <v>0.06</v>
      </c>
      <c r="D16856" t="s">
        <v>5160</v>
      </c>
      <c r="E16856">
        <v>0.06</v>
      </c>
      <c r="F16856">
        <v>0</v>
      </c>
      <c r="G16856">
        <v>0</v>
      </c>
      <c r="H16856">
        <v>0</v>
      </c>
      <c r="I16856">
        <v>0</v>
      </c>
    </row>
    <row r="16857" spans="1:9" x14ac:dyDescent="0.25">
      <c r="A16857" t="s">
        <v>729</v>
      </c>
      <c r="B16857">
        <v>17824</v>
      </c>
      <c r="C16857" s="593">
        <v>0.06</v>
      </c>
      <c r="D16857" t="s">
        <v>5160</v>
      </c>
      <c r="E16857">
        <v>0.06</v>
      </c>
      <c r="F16857">
        <v>0</v>
      </c>
      <c r="G16857">
        <v>0</v>
      </c>
      <c r="H16857">
        <v>0</v>
      </c>
      <c r="I16857">
        <v>0</v>
      </c>
    </row>
    <row r="16858" spans="1:9" x14ac:dyDescent="0.25">
      <c r="A16858" t="s">
        <v>729</v>
      </c>
      <c r="B16858">
        <v>17827</v>
      </c>
      <c r="C16858" s="593">
        <v>0.06</v>
      </c>
      <c r="D16858" t="s">
        <v>5162</v>
      </c>
      <c r="E16858">
        <v>0.06</v>
      </c>
      <c r="F16858">
        <v>0</v>
      </c>
      <c r="G16858">
        <v>0</v>
      </c>
      <c r="H16858">
        <v>0</v>
      </c>
      <c r="I16858">
        <v>0</v>
      </c>
    </row>
    <row r="16859" spans="1:9" x14ac:dyDescent="0.25">
      <c r="A16859" t="s">
        <v>729</v>
      </c>
      <c r="B16859">
        <v>17829</v>
      </c>
      <c r="C16859" s="593">
        <v>0.06</v>
      </c>
      <c r="D16859" t="s">
        <v>1211</v>
      </c>
      <c r="E16859">
        <v>0.06</v>
      </c>
      <c r="F16859">
        <v>0</v>
      </c>
      <c r="G16859">
        <v>0</v>
      </c>
      <c r="H16859">
        <v>0</v>
      </c>
      <c r="I16859">
        <v>0</v>
      </c>
    </row>
    <row r="16860" spans="1:9" x14ac:dyDescent="0.25">
      <c r="A16860" t="s">
        <v>729</v>
      </c>
      <c r="B16860">
        <v>17830</v>
      </c>
      <c r="C16860" s="593">
        <v>0.06</v>
      </c>
      <c r="D16860" t="s">
        <v>5160</v>
      </c>
      <c r="E16860">
        <v>0.06</v>
      </c>
      <c r="F16860">
        <v>0</v>
      </c>
      <c r="G16860">
        <v>0</v>
      </c>
      <c r="H16860">
        <v>0</v>
      </c>
      <c r="I16860">
        <v>0</v>
      </c>
    </row>
    <row r="16861" spans="1:9" x14ac:dyDescent="0.25">
      <c r="A16861" t="s">
        <v>729</v>
      </c>
      <c r="B16861">
        <v>17831</v>
      </c>
      <c r="C16861" s="593">
        <v>0.06</v>
      </c>
      <c r="D16861" t="s">
        <v>5162</v>
      </c>
      <c r="E16861">
        <v>0.06</v>
      </c>
      <c r="F16861">
        <v>0</v>
      </c>
      <c r="G16861">
        <v>0</v>
      </c>
      <c r="H16861">
        <v>0</v>
      </c>
      <c r="I16861">
        <v>0</v>
      </c>
    </row>
    <row r="16862" spans="1:9" x14ac:dyDescent="0.25">
      <c r="A16862" t="s">
        <v>729</v>
      </c>
      <c r="B16862">
        <v>17832</v>
      </c>
      <c r="C16862" s="593">
        <v>0.06</v>
      </c>
      <c r="D16862" t="s">
        <v>5160</v>
      </c>
      <c r="E16862">
        <v>0.06</v>
      </c>
      <c r="F16862">
        <v>0</v>
      </c>
      <c r="G16862">
        <v>0</v>
      </c>
      <c r="H16862">
        <v>0</v>
      </c>
      <c r="I16862">
        <v>0</v>
      </c>
    </row>
    <row r="16863" spans="1:9" x14ac:dyDescent="0.25">
      <c r="A16863" t="s">
        <v>729</v>
      </c>
      <c r="B16863">
        <v>17833</v>
      </c>
      <c r="C16863" s="593">
        <v>0.06</v>
      </c>
      <c r="D16863" t="s">
        <v>5162</v>
      </c>
      <c r="E16863">
        <v>0.06</v>
      </c>
      <c r="F16863">
        <v>0</v>
      </c>
      <c r="G16863">
        <v>0</v>
      </c>
      <c r="H16863">
        <v>0</v>
      </c>
      <c r="I16863">
        <v>0</v>
      </c>
    </row>
    <row r="16864" spans="1:9" x14ac:dyDescent="0.25">
      <c r="A16864" t="s">
        <v>729</v>
      </c>
      <c r="B16864">
        <v>17834</v>
      </c>
      <c r="C16864" s="593">
        <v>0.06</v>
      </c>
      <c r="D16864" t="s">
        <v>5160</v>
      </c>
      <c r="E16864">
        <v>0.06</v>
      </c>
      <c r="F16864">
        <v>0</v>
      </c>
      <c r="G16864">
        <v>0</v>
      </c>
      <c r="H16864">
        <v>0</v>
      </c>
      <c r="I16864">
        <v>0</v>
      </c>
    </row>
    <row r="16865" spans="1:9" x14ac:dyDescent="0.25">
      <c r="A16865" t="s">
        <v>729</v>
      </c>
      <c r="B16865">
        <v>17835</v>
      </c>
      <c r="C16865" s="593">
        <v>0.06</v>
      </c>
      <c r="D16865" t="s">
        <v>1211</v>
      </c>
      <c r="E16865">
        <v>0.06</v>
      </c>
      <c r="F16865">
        <v>0</v>
      </c>
      <c r="G16865">
        <v>0</v>
      </c>
      <c r="H16865">
        <v>0</v>
      </c>
      <c r="I16865">
        <v>0</v>
      </c>
    </row>
    <row r="16866" spans="1:9" x14ac:dyDescent="0.25">
      <c r="A16866" t="s">
        <v>729</v>
      </c>
      <c r="B16866">
        <v>17836</v>
      </c>
      <c r="C16866" s="593">
        <v>0.06</v>
      </c>
      <c r="D16866" t="s">
        <v>5160</v>
      </c>
      <c r="E16866">
        <v>0.06</v>
      </c>
      <c r="F16866">
        <v>0</v>
      </c>
      <c r="G16866">
        <v>0</v>
      </c>
      <c r="H16866">
        <v>0</v>
      </c>
      <c r="I16866">
        <v>0</v>
      </c>
    </row>
    <row r="16867" spans="1:9" x14ac:dyDescent="0.25">
      <c r="A16867" t="s">
        <v>729</v>
      </c>
      <c r="B16867">
        <v>17837</v>
      </c>
      <c r="C16867" s="593">
        <v>0.06</v>
      </c>
      <c r="D16867" t="s">
        <v>1211</v>
      </c>
      <c r="E16867">
        <v>0.06</v>
      </c>
      <c r="F16867">
        <v>0</v>
      </c>
      <c r="G16867">
        <v>0</v>
      </c>
      <c r="H16867">
        <v>0</v>
      </c>
      <c r="I16867">
        <v>0</v>
      </c>
    </row>
    <row r="16868" spans="1:9" x14ac:dyDescent="0.25">
      <c r="A16868" t="s">
        <v>729</v>
      </c>
      <c r="B16868">
        <v>17840</v>
      </c>
      <c r="C16868" s="593">
        <v>0.06</v>
      </c>
      <c r="D16868" t="s">
        <v>5160</v>
      </c>
      <c r="E16868">
        <v>0.06</v>
      </c>
      <c r="F16868">
        <v>0</v>
      </c>
      <c r="G16868">
        <v>0</v>
      </c>
      <c r="H16868">
        <v>0</v>
      </c>
      <c r="I16868">
        <v>0</v>
      </c>
    </row>
    <row r="16869" spans="1:9" x14ac:dyDescent="0.25">
      <c r="A16869" t="s">
        <v>729</v>
      </c>
      <c r="B16869">
        <v>17841</v>
      </c>
      <c r="C16869" s="593">
        <v>0.06</v>
      </c>
      <c r="D16869" t="s">
        <v>5155</v>
      </c>
      <c r="E16869">
        <v>0.06</v>
      </c>
      <c r="F16869">
        <v>0</v>
      </c>
      <c r="G16869">
        <v>0</v>
      </c>
      <c r="H16869">
        <v>0</v>
      </c>
      <c r="I16869">
        <v>0</v>
      </c>
    </row>
    <row r="16870" spans="1:9" x14ac:dyDescent="0.25">
      <c r="A16870" t="s">
        <v>729</v>
      </c>
      <c r="B16870">
        <v>17842</v>
      </c>
      <c r="C16870" s="593">
        <v>0.06</v>
      </c>
      <c r="D16870" t="s">
        <v>5162</v>
      </c>
      <c r="E16870">
        <v>0.06</v>
      </c>
      <c r="F16870">
        <v>0</v>
      </c>
      <c r="G16870">
        <v>0</v>
      </c>
      <c r="H16870">
        <v>0</v>
      </c>
      <c r="I16870">
        <v>0</v>
      </c>
    </row>
    <row r="16871" spans="1:9" x14ac:dyDescent="0.25">
      <c r="A16871" t="s">
        <v>729</v>
      </c>
      <c r="B16871">
        <v>17843</v>
      </c>
      <c r="C16871" s="593">
        <v>0.06</v>
      </c>
      <c r="D16871" t="s">
        <v>5162</v>
      </c>
      <c r="E16871">
        <v>0.06</v>
      </c>
      <c r="F16871">
        <v>0</v>
      </c>
      <c r="G16871">
        <v>0</v>
      </c>
      <c r="H16871">
        <v>0</v>
      </c>
      <c r="I16871">
        <v>0</v>
      </c>
    </row>
    <row r="16872" spans="1:9" x14ac:dyDescent="0.25">
      <c r="A16872" t="s">
        <v>729</v>
      </c>
      <c r="B16872">
        <v>17844</v>
      </c>
      <c r="C16872" s="593">
        <v>0.06</v>
      </c>
      <c r="D16872" t="s">
        <v>5162</v>
      </c>
      <c r="E16872">
        <v>0.06</v>
      </c>
      <c r="F16872">
        <v>0</v>
      </c>
      <c r="G16872">
        <v>0</v>
      </c>
      <c r="H16872">
        <v>0</v>
      </c>
      <c r="I16872">
        <v>0</v>
      </c>
    </row>
    <row r="16873" spans="1:9" x14ac:dyDescent="0.25">
      <c r="A16873" t="s">
        <v>729</v>
      </c>
      <c r="B16873">
        <v>17845</v>
      </c>
      <c r="C16873" s="593">
        <v>0.06</v>
      </c>
      <c r="D16873" t="s">
        <v>1211</v>
      </c>
      <c r="E16873">
        <v>0.06</v>
      </c>
      <c r="F16873">
        <v>0</v>
      </c>
      <c r="G16873">
        <v>0</v>
      </c>
      <c r="H16873">
        <v>0</v>
      </c>
      <c r="I16873">
        <v>0</v>
      </c>
    </row>
    <row r="16874" spans="1:9" x14ac:dyDescent="0.25">
      <c r="A16874" t="s">
        <v>729</v>
      </c>
      <c r="B16874">
        <v>17846</v>
      </c>
      <c r="C16874" s="593">
        <v>0.06</v>
      </c>
      <c r="D16874" t="s">
        <v>5159</v>
      </c>
      <c r="E16874">
        <v>0.06</v>
      </c>
      <c r="F16874">
        <v>0</v>
      </c>
      <c r="G16874">
        <v>0</v>
      </c>
      <c r="H16874">
        <v>0</v>
      </c>
      <c r="I16874">
        <v>0</v>
      </c>
    </row>
    <row r="16875" spans="1:9" x14ac:dyDescent="0.25">
      <c r="A16875" t="s">
        <v>729</v>
      </c>
      <c r="B16875">
        <v>17847</v>
      </c>
      <c r="C16875" s="593">
        <v>0.06</v>
      </c>
      <c r="D16875" t="s">
        <v>5160</v>
      </c>
      <c r="E16875">
        <v>0.06</v>
      </c>
      <c r="F16875">
        <v>0</v>
      </c>
      <c r="G16875">
        <v>0</v>
      </c>
      <c r="H16875">
        <v>0</v>
      </c>
      <c r="I16875">
        <v>0</v>
      </c>
    </row>
    <row r="16876" spans="1:9" x14ac:dyDescent="0.25">
      <c r="A16876" t="s">
        <v>729</v>
      </c>
      <c r="B16876">
        <v>17850</v>
      </c>
      <c r="C16876" s="593">
        <v>0.06</v>
      </c>
      <c r="D16876" t="s">
        <v>5160</v>
      </c>
      <c r="E16876">
        <v>0.06</v>
      </c>
      <c r="F16876">
        <v>0</v>
      </c>
      <c r="G16876">
        <v>0</v>
      </c>
      <c r="H16876">
        <v>0</v>
      </c>
      <c r="I16876">
        <v>0</v>
      </c>
    </row>
    <row r="16877" spans="1:9" x14ac:dyDescent="0.25">
      <c r="A16877" t="s">
        <v>729</v>
      </c>
      <c r="B16877">
        <v>17851</v>
      </c>
      <c r="C16877" s="593">
        <v>0.06</v>
      </c>
      <c r="D16877" t="s">
        <v>5160</v>
      </c>
      <c r="E16877">
        <v>0.06</v>
      </c>
      <c r="F16877">
        <v>0</v>
      </c>
      <c r="G16877">
        <v>0</v>
      </c>
      <c r="H16877">
        <v>0</v>
      </c>
      <c r="I16877">
        <v>0</v>
      </c>
    </row>
    <row r="16878" spans="1:9" x14ac:dyDescent="0.25">
      <c r="A16878" t="s">
        <v>729</v>
      </c>
      <c r="B16878">
        <v>17853</v>
      </c>
      <c r="C16878" s="593">
        <v>0.06</v>
      </c>
      <c r="D16878" t="s">
        <v>5157</v>
      </c>
      <c r="E16878">
        <v>0.06</v>
      </c>
      <c r="F16878">
        <v>0</v>
      </c>
      <c r="G16878">
        <v>0</v>
      </c>
      <c r="H16878">
        <v>0</v>
      </c>
      <c r="I16878">
        <v>0</v>
      </c>
    </row>
    <row r="16879" spans="1:9" x14ac:dyDescent="0.25">
      <c r="A16879" t="s">
        <v>729</v>
      </c>
      <c r="B16879">
        <v>17855</v>
      </c>
      <c r="C16879" s="593">
        <v>0.06</v>
      </c>
      <c r="D16879" t="s">
        <v>1211</v>
      </c>
      <c r="E16879">
        <v>0.06</v>
      </c>
      <c r="F16879">
        <v>0</v>
      </c>
      <c r="G16879">
        <v>0</v>
      </c>
      <c r="H16879">
        <v>0</v>
      </c>
      <c r="I16879">
        <v>0</v>
      </c>
    </row>
    <row r="16880" spans="1:9" x14ac:dyDescent="0.25">
      <c r="A16880" t="s">
        <v>729</v>
      </c>
      <c r="B16880">
        <v>17856</v>
      </c>
      <c r="C16880" s="593">
        <v>0.06</v>
      </c>
      <c r="D16880" t="s">
        <v>1211</v>
      </c>
      <c r="E16880">
        <v>0.06</v>
      </c>
      <c r="F16880">
        <v>0</v>
      </c>
      <c r="G16880">
        <v>0</v>
      </c>
      <c r="H16880">
        <v>0</v>
      </c>
      <c r="I16880">
        <v>0</v>
      </c>
    </row>
    <row r="16881" spans="1:9" x14ac:dyDescent="0.25">
      <c r="A16881" t="s">
        <v>729</v>
      </c>
      <c r="B16881">
        <v>17857</v>
      </c>
      <c r="C16881" s="593">
        <v>0.06</v>
      </c>
      <c r="D16881" t="s">
        <v>5160</v>
      </c>
      <c r="E16881">
        <v>0.06</v>
      </c>
      <c r="F16881">
        <v>0</v>
      </c>
      <c r="G16881">
        <v>0</v>
      </c>
      <c r="H16881">
        <v>0</v>
      </c>
      <c r="I16881">
        <v>0</v>
      </c>
    </row>
    <row r="16882" spans="1:9" x14ac:dyDescent="0.25">
      <c r="A16882" t="s">
        <v>729</v>
      </c>
      <c r="B16882">
        <v>17858</v>
      </c>
      <c r="C16882" s="593">
        <v>0.06</v>
      </c>
      <c r="D16882" t="s">
        <v>2304</v>
      </c>
      <c r="E16882">
        <v>0.06</v>
      </c>
      <c r="F16882">
        <v>0</v>
      </c>
      <c r="G16882">
        <v>0</v>
      </c>
      <c r="H16882">
        <v>0</v>
      </c>
      <c r="I16882">
        <v>0</v>
      </c>
    </row>
    <row r="16883" spans="1:9" x14ac:dyDescent="0.25">
      <c r="A16883" t="s">
        <v>729</v>
      </c>
      <c r="B16883">
        <v>17859</v>
      </c>
      <c r="C16883" s="593">
        <v>0.06</v>
      </c>
      <c r="D16883" t="s">
        <v>2304</v>
      </c>
      <c r="E16883">
        <v>0.06</v>
      </c>
      <c r="F16883">
        <v>0</v>
      </c>
      <c r="G16883">
        <v>0</v>
      </c>
      <c r="H16883">
        <v>0</v>
      </c>
      <c r="I16883">
        <v>0</v>
      </c>
    </row>
    <row r="16884" spans="1:9" x14ac:dyDescent="0.25">
      <c r="A16884" t="s">
        <v>729</v>
      </c>
      <c r="B16884">
        <v>17860</v>
      </c>
      <c r="C16884" s="593">
        <v>0.06</v>
      </c>
      <c r="D16884" t="s">
        <v>5160</v>
      </c>
      <c r="E16884">
        <v>0.06</v>
      </c>
      <c r="F16884">
        <v>0</v>
      </c>
      <c r="G16884">
        <v>0</v>
      </c>
      <c r="H16884">
        <v>0</v>
      </c>
      <c r="I16884">
        <v>0</v>
      </c>
    </row>
    <row r="16885" spans="1:9" x14ac:dyDescent="0.25">
      <c r="A16885" t="s">
        <v>729</v>
      </c>
      <c r="B16885">
        <v>17861</v>
      </c>
      <c r="C16885" s="593">
        <v>0.06</v>
      </c>
      <c r="D16885" t="s">
        <v>5162</v>
      </c>
      <c r="E16885">
        <v>0.06</v>
      </c>
      <c r="F16885">
        <v>0</v>
      </c>
      <c r="G16885">
        <v>0</v>
      </c>
      <c r="H16885">
        <v>0</v>
      </c>
      <c r="I16885">
        <v>0</v>
      </c>
    </row>
    <row r="16886" spans="1:9" x14ac:dyDescent="0.25">
      <c r="A16886" t="s">
        <v>729</v>
      </c>
      <c r="B16886">
        <v>17862</v>
      </c>
      <c r="C16886" s="593">
        <v>0.06</v>
      </c>
      <c r="D16886" t="s">
        <v>5162</v>
      </c>
      <c r="E16886">
        <v>0.06</v>
      </c>
      <c r="F16886">
        <v>0</v>
      </c>
      <c r="G16886">
        <v>0</v>
      </c>
      <c r="H16886">
        <v>0</v>
      </c>
      <c r="I16886">
        <v>0</v>
      </c>
    </row>
    <row r="16887" spans="1:9" x14ac:dyDescent="0.25">
      <c r="A16887" t="s">
        <v>729</v>
      </c>
      <c r="B16887">
        <v>17864</v>
      </c>
      <c r="C16887" s="593">
        <v>0.06</v>
      </c>
      <c r="D16887" t="s">
        <v>5162</v>
      </c>
      <c r="E16887">
        <v>0.06</v>
      </c>
      <c r="F16887">
        <v>0</v>
      </c>
      <c r="G16887">
        <v>0</v>
      </c>
      <c r="H16887">
        <v>0</v>
      </c>
      <c r="I16887">
        <v>0</v>
      </c>
    </row>
    <row r="16888" spans="1:9" x14ac:dyDescent="0.25">
      <c r="A16888" t="s">
        <v>729</v>
      </c>
      <c r="B16888">
        <v>17865</v>
      </c>
      <c r="C16888" s="593">
        <v>0.06</v>
      </c>
      <c r="D16888" t="s">
        <v>5160</v>
      </c>
      <c r="E16888">
        <v>0.06</v>
      </c>
      <c r="F16888">
        <v>0</v>
      </c>
      <c r="G16888">
        <v>0</v>
      </c>
      <c r="H16888">
        <v>0</v>
      </c>
      <c r="I16888">
        <v>0</v>
      </c>
    </row>
    <row r="16889" spans="1:9" x14ac:dyDescent="0.25">
      <c r="A16889" t="s">
        <v>729</v>
      </c>
      <c r="B16889">
        <v>17866</v>
      </c>
      <c r="C16889" s="593">
        <v>0.06</v>
      </c>
      <c r="D16889" t="s">
        <v>5160</v>
      </c>
      <c r="E16889">
        <v>0.06</v>
      </c>
      <c r="F16889">
        <v>0</v>
      </c>
      <c r="G16889">
        <v>0</v>
      </c>
      <c r="H16889">
        <v>0</v>
      </c>
      <c r="I16889">
        <v>0</v>
      </c>
    </row>
    <row r="16890" spans="1:9" x14ac:dyDescent="0.25">
      <c r="A16890" t="s">
        <v>729</v>
      </c>
      <c r="B16890">
        <v>17867</v>
      </c>
      <c r="C16890" s="593">
        <v>0.06</v>
      </c>
      <c r="D16890" t="s">
        <v>5160</v>
      </c>
      <c r="E16890">
        <v>0.06</v>
      </c>
      <c r="F16890">
        <v>0</v>
      </c>
      <c r="G16890">
        <v>0</v>
      </c>
      <c r="H16890">
        <v>0</v>
      </c>
      <c r="I16890">
        <v>0</v>
      </c>
    </row>
    <row r="16891" spans="1:9" x14ac:dyDescent="0.25">
      <c r="A16891" t="s">
        <v>729</v>
      </c>
      <c r="B16891">
        <v>17868</v>
      </c>
      <c r="C16891" s="593">
        <v>0.06</v>
      </c>
      <c r="D16891" t="s">
        <v>5160</v>
      </c>
      <c r="E16891">
        <v>0.06</v>
      </c>
      <c r="F16891">
        <v>0</v>
      </c>
      <c r="G16891">
        <v>0</v>
      </c>
      <c r="H16891">
        <v>0</v>
      </c>
      <c r="I16891">
        <v>0</v>
      </c>
    </row>
    <row r="16892" spans="1:9" x14ac:dyDescent="0.25">
      <c r="A16892" t="s">
        <v>729</v>
      </c>
      <c r="B16892">
        <v>17870</v>
      </c>
      <c r="C16892" s="593">
        <v>0.06</v>
      </c>
      <c r="D16892" t="s">
        <v>5162</v>
      </c>
      <c r="E16892">
        <v>0.06</v>
      </c>
      <c r="F16892">
        <v>0</v>
      </c>
      <c r="G16892">
        <v>0</v>
      </c>
      <c r="H16892">
        <v>0</v>
      </c>
      <c r="I16892">
        <v>0</v>
      </c>
    </row>
    <row r="16893" spans="1:9" x14ac:dyDescent="0.25">
      <c r="A16893" t="s">
        <v>729</v>
      </c>
      <c r="B16893">
        <v>17872</v>
      </c>
      <c r="C16893" s="593">
        <v>0.06</v>
      </c>
      <c r="D16893" t="s">
        <v>5160</v>
      </c>
      <c r="E16893">
        <v>0.06</v>
      </c>
      <c r="F16893">
        <v>0</v>
      </c>
      <c r="G16893">
        <v>0</v>
      </c>
      <c r="H16893">
        <v>0</v>
      </c>
      <c r="I16893">
        <v>0</v>
      </c>
    </row>
    <row r="16894" spans="1:9" x14ac:dyDescent="0.25">
      <c r="A16894" t="s">
        <v>729</v>
      </c>
      <c r="B16894">
        <v>17876</v>
      </c>
      <c r="C16894" s="593">
        <v>0.06</v>
      </c>
      <c r="D16894" t="s">
        <v>5162</v>
      </c>
      <c r="E16894">
        <v>0.06</v>
      </c>
      <c r="F16894">
        <v>0</v>
      </c>
      <c r="G16894">
        <v>0</v>
      </c>
      <c r="H16894">
        <v>0</v>
      </c>
      <c r="I16894">
        <v>0</v>
      </c>
    </row>
    <row r="16895" spans="1:9" x14ac:dyDescent="0.25">
      <c r="A16895" t="s">
        <v>729</v>
      </c>
      <c r="B16895">
        <v>17877</v>
      </c>
      <c r="C16895" s="593">
        <v>0.06</v>
      </c>
      <c r="D16895" t="s">
        <v>5160</v>
      </c>
      <c r="E16895">
        <v>0.06</v>
      </c>
      <c r="F16895">
        <v>0</v>
      </c>
      <c r="G16895">
        <v>0</v>
      </c>
      <c r="H16895">
        <v>0</v>
      </c>
      <c r="I16895">
        <v>0</v>
      </c>
    </row>
    <row r="16896" spans="1:9" x14ac:dyDescent="0.25">
      <c r="A16896" t="s">
        <v>729</v>
      </c>
      <c r="B16896">
        <v>17878</v>
      </c>
      <c r="C16896" s="593">
        <v>0.06</v>
      </c>
      <c r="D16896" t="s">
        <v>2304</v>
      </c>
      <c r="E16896">
        <v>0.06</v>
      </c>
      <c r="F16896">
        <v>0</v>
      </c>
      <c r="G16896">
        <v>0</v>
      </c>
      <c r="H16896">
        <v>0</v>
      </c>
      <c r="I16896">
        <v>0</v>
      </c>
    </row>
    <row r="16897" spans="1:9" x14ac:dyDescent="0.25">
      <c r="A16897" t="s">
        <v>729</v>
      </c>
      <c r="B16897">
        <v>17880</v>
      </c>
      <c r="C16897" s="593">
        <v>0.06</v>
      </c>
      <c r="D16897" t="s">
        <v>1211</v>
      </c>
      <c r="E16897">
        <v>0.06</v>
      </c>
      <c r="F16897">
        <v>0</v>
      </c>
      <c r="G16897">
        <v>0</v>
      </c>
      <c r="H16897">
        <v>0</v>
      </c>
      <c r="I16897">
        <v>0</v>
      </c>
    </row>
    <row r="16898" spans="1:9" x14ac:dyDescent="0.25">
      <c r="A16898" t="s">
        <v>729</v>
      </c>
      <c r="B16898">
        <v>17881</v>
      </c>
      <c r="C16898" s="593">
        <v>0.06</v>
      </c>
      <c r="D16898" t="s">
        <v>5160</v>
      </c>
      <c r="E16898">
        <v>0.06</v>
      </c>
      <c r="F16898">
        <v>0</v>
      </c>
      <c r="G16898">
        <v>0</v>
      </c>
      <c r="H16898">
        <v>0</v>
      </c>
      <c r="I16898">
        <v>0</v>
      </c>
    </row>
    <row r="16899" spans="1:9" x14ac:dyDescent="0.25">
      <c r="A16899" t="s">
        <v>729</v>
      </c>
      <c r="B16899">
        <v>17882</v>
      </c>
      <c r="C16899" s="593">
        <v>0.06</v>
      </c>
      <c r="D16899" t="s">
        <v>5162</v>
      </c>
      <c r="E16899">
        <v>0.06</v>
      </c>
      <c r="F16899">
        <v>0</v>
      </c>
      <c r="G16899">
        <v>0</v>
      </c>
      <c r="H16899">
        <v>0</v>
      </c>
      <c r="I16899">
        <v>0</v>
      </c>
    </row>
    <row r="16900" spans="1:9" x14ac:dyDescent="0.25">
      <c r="A16900" t="s">
        <v>729</v>
      </c>
      <c r="B16900">
        <v>17884</v>
      </c>
      <c r="C16900" s="593">
        <v>0.06</v>
      </c>
      <c r="D16900" t="s">
        <v>5163</v>
      </c>
      <c r="E16900">
        <v>0.06</v>
      </c>
      <c r="F16900">
        <v>0</v>
      </c>
      <c r="G16900">
        <v>0</v>
      </c>
      <c r="H16900">
        <v>0</v>
      </c>
      <c r="I16900">
        <v>0</v>
      </c>
    </row>
    <row r="16901" spans="1:9" x14ac:dyDescent="0.25">
      <c r="A16901" t="s">
        <v>729</v>
      </c>
      <c r="B16901">
        <v>17885</v>
      </c>
      <c r="C16901" s="593">
        <v>0.06</v>
      </c>
      <c r="D16901" t="s">
        <v>1211</v>
      </c>
      <c r="E16901">
        <v>0.06</v>
      </c>
      <c r="F16901">
        <v>0</v>
      </c>
      <c r="G16901">
        <v>0</v>
      </c>
      <c r="H16901">
        <v>0</v>
      </c>
      <c r="I16901">
        <v>0</v>
      </c>
    </row>
    <row r="16902" spans="1:9" x14ac:dyDescent="0.25">
      <c r="A16902" t="s">
        <v>729</v>
      </c>
      <c r="B16902">
        <v>17886</v>
      </c>
      <c r="C16902" s="593">
        <v>0.06</v>
      </c>
      <c r="D16902" t="s">
        <v>1211</v>
      </c>
      <c r="E16902">
        <v>0.06</v>
      </c>
      <c r="F16902">
        <v>0</v>
      </c>
      <c r="G16902">
        <v>0</v>
      </c>
      <c r="H16902">
        <v>0</v>
      </c>
      <c r="I16902">
        <v>0</v>
      </c>
    </row>
    <row r="16903" spans="1:9" x14ac:dyDescent="0.25">
      <c r="A16903" t="s">
        <v>729</v>
      </c>
      <c r="B16903">
        <v>17887</v>
      </c>
      <c r="C16903" s="593">
        <v>0.06</v>
      </c>
      <c r="D16903" t="s">
        <v>1211</v>
      </c>
      <c r="E16903">
        <v>0.06</v>
      </c>
      <c r="F16903">
        <v>0</v>
      </c>
      <c r="G16903">
        <v>0</v>
      </c>
      <c r="H16903">
        <v>0</v>
      </c>
      <c r="I16903">
        <v>0</v>
      </c>
    </row>
    <row r="16904" spans="1:9" x14ac:dyDescent="0.25">
      <c r="A16904" t="s">
        <v>729</v>
      </c>
      <c r="B16904">
        <v>17888</v>
      </c>
      <c r="C16904" s="593">
        <v>0.06</v>
      </c>
      <c r="D16904" t="s">
        <v>2304</v>
      </c>
      <c r="E16904">
        <v>0.06</v>
      </c>
      <c r="F16904">
        <v>0</v>
      </c>
      <c r="G16904">
        <v>0</v>
      </c>
      <c r="H16904">
        <v>0</v>
      </c>
      <c r="I16904">
        <v>0</v>
      </c>
    </row>
    <row r="16905" spans="1:9" x14ac:dyDescent="0.25">
      <c r="A16905" t="s">
        <v>729</v>
      </c>
      <c r="B16905">
        <v>17889</v>
      </c>
      <c r="C16905" s="593">
        <v>0.06</v>
      </c>
      <c r="D16905" t="s">
        <v>5162</v>
      </c>
      <c r="E16905">
        <v>0.06</v>
      </c>
      <c r="F16905">
        <v>0</v>
      </c>
      <c r="G16905">
        <v>0</v>
      </c>
      <c r="H16905">
        <v>0</v>
      </c>
      <c r="I16905">
        <v>0</v>
      </c>
    </row>
    <row r="16906" spans="1:9" x14ac:dyDescent="0.25">
      <c r="A16906" t="s">
        <v>729</v>
      </c>
      <c r="B16906">
        <v>17901</v>
      </c>
      <c r="C16906" s="593">
        <v>0.06</v>
      </c>
      <c r="D16906" t="s">
        <v>5164</v>
      </c>
      <c r="E16906">
        <v>0.06</v>
      </c>
      <c r="F16906">
        <v>0</v>
      </c>
      <c r="G16906">
        <v>0</v>
      </c>
      <c r="H16906">
        <v>0</v>
      </c>
      <c r="I16906">
        <v>0</v>
      </c>
    </row>
    <row r="16907" spans="1:9" x14ac:dyDescent="0.25">
      <c r="A16907" t="s">
        <v>729</v>
      </c>
      <c r="B16907">
        <v>17920</v>
      </c>
      <c r="C16907" s="593">
        <v>0.06</v>
      </c>
      <c r="D16907" t="s">
        <v>2304</v>
      </c>
      <c r="E16907">
        <v>0.06</v>
      </c>
      <c r="F16907">
        <v>0</v>
      </c>
      <c r="G16907">
        <v>0</v>
      </c>
      <c r="H16907">
        <v>0</v>
      </c>
      <c r="I16907">
        <v>0</v>
      </c>
    </row>
    <row r="16908" spans="1:9" x14ac:dyDescent="0.25">
      <c r="A16908" t="s">
        <v>729</v>
      </c>
      <c r="B16908">
        <v>17921</v>
      </c>
      <c r="C16908" s="593">
        <v>0.06</v>
      </c>
      <c r="D16908" t="s">
        <v>5154</v>
      </c>
      <c r="E16908">
        <v>0.06</v>
      </c>
      <c r="F16908">
        <v>0</v>
      </c>
      <c r="G16908">
        <v>0</v>
      </c>
      <c r="H16908">
        <v>0</v>
      </c>
      <c r="I16908">
        <v>0</v>
      </c>
    </row>
    <row r="16909" spans="1:9" x14ac:dyDescent="0.25">
      <c r="A16909" t="s">
        <v>729</v>
      </c>
      <c r="B16909">
        <v>17922</v>
      </c>
      <c r="C16909" s="593">
        <v>0.06</v>
      </c>
      <c r="D16909" t="s">
        <v>5164</v>
      </c>
      <c r="E16909">
        <v>0.06</v>
      </c>
      <c r="F16909">
        <v>0</v>
      </c>
      <c r="G16909">
        <v>0</v>
      </c>
      <c r="H16909">
        <v>0</v>
      </c>
      <c r="I16909">
        <v>0</v>
      </c>
    </row>
    <row r="16910" spans="1:9" x14ac:dyDescent="0.25">
      <c r="A16910" t="s">
        <v>729</v>
      </c>
      <c r="B16910">
        <v>17923</v>
      </c>
      <c r="C16910" s="593">
        <v>0.06</v>
      </c>
      <c r="D16910" t="s">
        <v>5164</v>
      </c>
      <c r="E16910">
        <v>0.06</v>
      </c>
      <c r="F16910">
        <v>0</v>
      </c>
      <c r="G16910">
        <v>0</v>
      </c>
      <c r="H16910">
        <v>0</v>
      </c>
      <c r="I16910">
        <v>0</v>
      </c>
    </row>
    <row r="16911" spans="1:9" x14ac:dyDescent="0.25">
      <c r="A16911" t="s">
        <v>729</v>
      </c>
      <c r="B16911">
        <v>17925</v>
      </c>
      <c r="C16911" s="593">
        <v>0.06</v>
      </c>
      <c r="D16911" t="s">
        <v>5164</v>
      </c>
      <c r="E16911">
        <v>0.06</v>
      </c>
      <c r="F16911">
        <v>0</v>
      </c>
      <c r="G16911">
        <v>0</v>
      </c>
      <c r="H16911">
        <v>0</v>
      </c>
      <c r="I16911">
        <v>0</v>
      </c>
    </row>
    <row r="16912" spans="1:9" x14ac:dyDescent="0.25">
      <c r="A16912" t="s">
        <v>729</v>
      </c>
      <c r="B16912">
        <v>17929</v>
      </c>
      <c r="C16912" s="593">
        <v>0.06</v>
      </c>
      <c r="D16912" t="s">
        <v>5164</v>
      </c>
      <c r="E16912">
        <v>0.06</v>
      </c>
      <c r="F16912">
        <v>0</v>
      </c>
      <c r="G16912">
        <v>0</v>
      </c>
      <c r="H16912">
        <v>0</v>
      </c>
      <c r="I16912">
        <v>0</v>
      </c>
    </row>
    <row r="16913" spans="1:9" x14ac:dyDescent="0.25">
      <c r="A16913" t="s">
        <v>729</v>
      </c>
      <c r="B16913">
        <v>17930</v>
      </c>
      <c r="C16913" s="593">
        <v>0.06</v>
      </c>
      <c r="D16913" t="s">
        <v>5164</v>
      </c>
      <c r="E16913">
        <v>0.06</v>
      </c>
      <c r="F16913">
        <v>0</v>
      </c>
      <c r="G16913">
        <v>0</v>
      </c>
      <c r="H16913">
        <v>0</v>
      </c>
      <c r="I16913">
        <v>0</v>
      </c>
    </row>
    <row r="16914" spans="1:9" x14ac:dyDescent="0.25">
      <c r="A16914" t="s">
        <v>729</v>
      </c>
      <c r="B16914">
        <v>17931</v>
      </c>
      <c r="C16914" s="593">
        <v>0.06</v>
      </c>
      <c r="D16914" t="s">
        <v>5164</v>
      </c>
      <c r="E16914">
        <v>0.06</v>
      </c>
      <c r="F16914">
        <v>0</v>
      </c>
      <c r="G16914">
        <v>0</v>
      </c>
      <c r="H16914">
        <v>0</v>
      </c>
      <c r="I16914">
        <v>0</v>
      </c>
    </row>
    <row r="16915" spans="1:9" x14ac:dyDescent="0.25">
      <c r="A16915" t="s">
        <v>729</v>
      </c>
      <c r="B16915">
        <v>17932</v>
      </c>
      <c r="C16915" s="593">
        <v>0.06</v>
      </c>
      <c r="D16915" t="s">
        <v>5164</v>
      </c>
      <c r="E16915">
        <v>0.06</v>
      </c>
      <c r="F16915">
        <v>0</v>
      </c>
      <c r="G16915">
        <v>0</v>
      </c>
      <c r="H16915">
        <v>0</v>
      </c>
      <c r="I16915">
        <v>0</v>
      </c>
    </row>
    <row r="16916" spans="1:9" x14ac:dyDescent="0.25">
      <c r="A16916" t="s">
        <v>729</v>
      </c>
      <c r="B16916">
        <v>17933</v>
      </c>
      <c r="C16916" s="593">
        <v>0.06</v>
      </c>
      <c r="D16916" t="s">
        <v>5164</v>
      </c>
      <c r="E16916">
        <v>0.06</v>
      </c>
      <c r="F16916">
        <v>0</v>
      </c>
      <c r="G16916">
        <v>0</v>
      </c>
      <c r="H16916">
        <v>0</v>
      </c>
      <c r="I16916">
        <v>0</v>
      </c>
    </row>
    <row r="16917" spans="1:9" x14ac:dyDescent="0.25">
      <c r="A16917" t="s">
        <v>729</v>
      </c>
      <c r="B16917">
        <v>17934</v>
      </c>
      <c r="C16917" s="593">
        <v>0.06</v>
      </c>
      <c r="D16917" t="s">
        <v>5164</v>
      </c>
      <c r="E16917">
        <v>0.06</v>
      </c>
      <c r="F16917">
        <v>0</v>
      </c>
      <c r="G16917">
        <v>0</v>
      </c>
      <c r="H16917">
        <v>0</v>
      </c>
      <c r="I16917">
        <v>0</v>
      </c>
    </row>
    <row r="16918" spans="1:9" x14ac:dyDescent="0.25">
      <c r="A16918" t="s">
        <v>729</v>
      </c>
      <c r="B16918">
        <v>17935</v>
      </c>
      <c r="C16918" s="593">
        <v>0.06</v>
      </c>
      <c r="D16918" t="s">
        <v>5164</v>
      </c>
      <c r="E16918">
        <v>0.06</v>
      </c>
      <c r="F16918">
        <v>0</v>
      </c>
      <c r="G16918">
        <v>0</v>
      </c>
      <c r="H16918">
        <v>0</v>
      </c>
      <c r="I16918">
        <v>0</v>
      </c>
    </row>
    <row r="16919" spans="1:9" x14ac:dyDescent="0.25">
      <c r="A16919" t="s">
        <v>729</v>
      </c>
      <c r="B16919">
        <v>17936</v>
      </c>
      <c r="C16919" s="593">
        <v>0.06</v>
      </c>
      <c r="D16919" t="s">
        <v>5164</v>
      </c>
      <c r="E16919">
        <v>0.06</v>
      </c>
      <c r="F16919">
        <v>0</v>
      </c>
      <c r="G16919">
        <v>0</v>
      </c>
      <c r="H16919">
        <v>0</v>
      </c>
      <c r="I16919">
        <v>0</v>
      </c>
    </row>
    <row r="16920" spans="1:9" x14ac:dyDescent="0.25">
      <c r="A16920" t="s">
        <v>729</v>
      </c>
      <c r="B16920">
        <v>17938</v>
      </c>
      <c r="C16920" s="593">
        <v>0.06</v>
      </c>
      <c r="D16920" t="s">
        <v>5164</v>
      </c>
      <c r="E16920">
        <v>0.06</v>
      </c>
      <c r="F16920">
        <v>0</v>
      </c>
      <c r="G16920">
        <v>0</v>
      </c>
      <c r="H16920">
        <v>0</v>
      </c>
      <c r="I16920">
        <v>0</v>
      </c>
    </row>
    <row r="16921" spans="1:9" x14ac:dyDescent="0.25">
      <c r="A16921" t="s">
        <v>729</v>
      </c>
      <c r="B16921">
        <v>17941</v>
      </c>
      <c r="C16921" s="593">
        <v>0.06</v>
      </c>
      <c r="D16921" t="s">
        <v>5160</v>
      </c>
      <c r="E16921">
        <v>0.06</v>
      </c>
      <c r="F16921">
        <v>0</v>
      </c>
      <c r="G16921">
        <v>0</v>
      </c>
      <c r="H16921">
        <v>0</v>
      </c>
      <c r="I16921">
        <v>0</v>
      </c>
    </row>
    <row r="16922" spans="1:9" x14ac:dyDescent="0.25">
      <c r="A16922" t="s">
        <v>729</v>
      </c>
      <c r="B16922">
        <v>17943</v>
      </c>
      <c r="C16922" s="593">
        <v>0.06</v>
      </c>
      <c r="D16922" t="s">
        <v>5164</v>
      </c>
      <c r="E16922">
        <v>0.06</v>
      </c>
      <c r="F16922">
        <v>0</v>
      </c>
      <c r="G16922">
        <v>0</v>
      </c>
      <c r="H16922">
        <v>0</v>
      </c>
      <c r="I16922">
        <v>0</v>
      </c>
    </row>
    <row r="16923" spans="1:9" x14ac:dyDescent="0.25">
      <c r="A16923" t="s">
        <v>729</v>
      </c>
      <c r="B16923">
        <v>17944</v>
      </c>
      <c r="C16923" s="593">
        <v>0.06</v>
      </c>
      <c r="D16923" t="s">
        <v>5164</v>
      </c>
      <c r="E16923">
        <v>0.06</v>
      </c>
      <c r="F16923">
        <v>0</v>
      </c>
      <c r="G16923">
        <v>0</v>
      </c>
      <c r="H16923">
        <v>0</v>
      </c>
      <c r="I16923">
        <v>0</v>
      </c>
    </row>
    <row r="16924" spans="1:9" x14ac:dyDescent="0.25">
      <c r="A16924" t="s">
        <v>729</v>
      </c>
      <c r="B16924">
        <v>17945</v>
      </c>
      <c r="C16924" s="593">
        <v>0.06</v>
      </c>
      <c r="D16924" t="s">
        <v>2304</v>
      </c>
      <c r="E16924">
        <v>0.06</v>
      </c>
      <c r="F16924">
        <v>0</v>
      </c>
      <c r="G16924">
        <v>0</v>
      </c>
      <c r="H16924">
        <v>0</v>
      </c>
      <c r="I16924">
        <v>0</v>
      </c>
    </row>
    <row r="16925" spans="1:9" x14ac:dyDescent="0.25">
      <c r="A16925" t="s">
        <v>729</v>
      </c>
      <c r="B16925">
        <v>17946</v>
      </c>
      <c r="C16925" s="593">
        <v>0.06</v>
      </c>
      <c r="D16925" t="s">
        <v>5164</v>
      </c>
      <c r="E16925">
        <v>0.06</v>
      </c>
      <c r="F16925">
        <v>0</v>
      </c>
      <c r="G16925">
        <v>0</v>
      </c>
      <c r="H16925">
        <v>0</v>
      </c>
      <c r="I16925">
        <v>0</v>
      </c>
    </row>
    <row r="16926" spans="1:9" x14ac:dyDescent="0.25">
      <c r="A16926" t="s">
        <v>729</v>
      </c>
      <c r="B16926">
        <v>17948</v>
      </c>
      <c r="C16926" s="593">
        <v>0.06</v>
      </c>
      <c r="D16926" t="s">
        <v>5164</v>
      </c>
      <c r="E16926">
        <v>0.06</v>
      </c>
      <c r="F16926">
        <v>0</v>
      </c>
      <c r="G16926">
        <v>0</v>
      </c>
      <c r="H16926">
        <v>0</v>
      </c>
      <c r="I16926">
        <v>0</v>
      </c>
    </row>
    <row r="16927" spans="1:9" x14ac:dyDescent="0.25">
      <c r="A16927" t="s">
        <v>729</v>
      </c>
      <c r="B16927">
        <v>17949</v>
      </c>
      <c r="C16927" s="593">
        <v>0.06</v>
      </c>
      <c r="D16927" t="s">
        <v>5164</v>
      </c>
      <c r="E16927">
        <v>0.06</v>
      </c>
      <c r="F16927">
        <v>0</v>
      </c>
      <c r="G16927">
        <v>0</v>
      </c>
      <c r="H16927">
        <v>0</v>
      </c>
      <c r="I16927">
        <v>0</v>
      </c>
    </row>
    <row r="16928" spans="1:9" x14ac:dyDescent="0.25">
      <c r="A16928" t="s">
        <v>729</v>
      </c>
      <c r="B16928">
        <v>17951</v>
      </c>
      <c r="C16928" s="593">
        <v>0.06</v>
      </c>
      <c r="D16928" t="s">
        <v>5164</v>
      </c>
      <c r="E16928">
        <v>0.06</v>
      </c>
      <c r="F16928">
        <v>0</v>
      </c>
      <c r="G16928">
        <v>0</v>
      </c>
      <c r="H16928">
        <v>0</v>
      </c>
      <c r="I16928">
        <v>0</v>
      </c>
    </row>
    <row r="16929" spans="1:9" x14ac:dyDescent="0.25">
      <c r="A16929" t="s">
        <v>729</v>
      </c>
      <c r="B16929">
        <v>17952</v>
      </c>
      <c r="C16929" s="593">
        <v>0.06</v>
      </c>
      <c r="D16929" t="s">
        <v>5164</v>
      </c>
      <c r="E16929">
        <v>0.06</v>
      </c>
      <c r="F16929">
        <v>0</v>
      </c>
      <c r="G16929">
        <v>0</v>
      </c>
      <c r="H16929">
        <v>0</v>
      </c>
      <c r="I16929">
        <v>0</v>
      </c>
    </row>
    <row r="16930" spans="1:9" x14ac:dyDescent="0.25">
      <c r="A16930" t="s">
        <v>729</v>
      </c>
      <c r="B16930">
        <v>17953</v>
      </c>
      <c r="C16930" s="593">
        <v>0.06</v>
      </c>
      <c r="D16930" t="s">
        <v>5164</v>
      </c>
      <c r="E16930">
        <v>0.06</v>
      </c>
      <c r="F16930">
        <v>0</v>
      </c>
      <c r="G16930">
        <v>0</v>
      </c>
      <c r="H16930">
        <v>0</v>
      </c>
      <c r="I16930">
        <v>0</v>
      </c>
    </row>
    <row r="16931" spans="1:9" x14ac:dyDescent="0.25">
      <c r="A16931" t="s">
        <v>729</v>
      </c>
      <c r="B16931">
        <v>17954</v>
      </c>
      <c r="C16931" s="593">
        <v>0.06</v>
      </c>
      <c r="D16931" t="s">
        <v>5164</v>
      </c>
      <c r="E16931">
        <v>0.06</v>
      </c>
      <c r="F16931">
        <v>0</v>
      </c>
      <c r="G16931">
        <v>0</v>
      </c>
      <c r="H16931">
        <v>0</v>
      </c>
      <c r="I16931">
        <v>0</v>
      </c>
    </row>
    <row r="16932" spans="1:9" x14ac:dyDescent="0.25">
      <c r="A16932" t="s">
        <v>729</v>
      </c>
      <c r="B16932">
        <v>17957</v>
      </c>
      <c r="C16932" s="593">
        <v>0.06</v>
      </c>
      <c r="D16932" t="s">
        <v>5164</v>
      </c>
      <c r="E16932">
        <v>0.06</v>
      </c>
      <c r="F16932">
        <v>0</v>
      </c>
      <c r="G16932">
        <v>0</v>
      </c>
      <c r="H16932">
        <v>0</v>
      </c>
      <c r="I16932">
        <v>0</v>
      </c>
    </row>
    <row r="16933" spans="1:9" x14ac:dyDescent="0.25">
      <c r="A16933" t="s">
        <v>729</v>
      </c>
      <c r="B16933">
        <v>17959</v>
      </c>
      <c r="C16933" s="593">
        <v>0.06</v>
      </c>
      <c r="D16933" t="s">
        <v>5164</v>
      </c>
      <c r="E16933">
        <v>0.06</v>
      </c>
      <c r="F16933">
        <v>0</v>
      </c>
      <c r="G16933">
        <v>0</v>
      </c>
      <c r="H16933">
        <v>0</v>
      </c>
      <c r="I16933">
        <v>0</v>
      </c>
    </row>
    <row r="16934" spans="1:9" x14ac:dyDescent="0.25">
      <c r="A16934" t="s">
        <v>729</v>
      </c>
      <c r="B16934">
        <v>17960</v>
      </c>
      <c r="C16934" s="593">
        <v>0.06</v>
      </c>
      <c r="D16934" t="s">
        <v>5164</v>
      </c>
      <c r="E16934">
        <v>0.06</v>
      </c>
      <c r="F16934">
        <v>0</v>
      </c>
      <c r="G16934">
        <v>0</v>
      </c>
      <c r="H16934">
        <v>0</v>
      </c>
      <c r="I16934">
        <v>0</v>
      </c>
    </row>
    <row r="16935" spans="1:9" x14ac:dyDescent="0.25">
      <c r="A16935" t="s">
        <v>729</v>
      </c>
      <c r="B16935">
        <v>17961</v>
      </c>
      <c r="C16935" s="593">
        <v>0.06</v>
      </c>
      <c r="D16935" t="s">
        <v>5164</v>
      </c>
      <c r="E16935">
        <v>0.06</v>
      </c>
      <c r="F16935">
        <v>0</v>
      </c>
      <c r="G16935">
        <v>0</v>
      </c>
      <c r="H16935">
        <v>0</v>
      </c>
      <c r="I16935">
        <v>0</v>
      </c>
    </row>
    <row r="16936" spans="1:9" x14ac:dyDescent="0.25">
      <c r="A16936" t="s">
        <v>729</v>
      </c>
      <c r="B16936">
        <v>17963</v>
      </c>
      <c r="C16936" s="593">
        <v>0.06</v>
      </c>
      <c r="D16936" t="s">
        <v>5164</v>
      </c>
      <c r="E16936">
        <v>0.06</v>
      </c>
      <c r="F16936">
        <v>0</v>
      </c>
      <c r="G16936">
        <v>0</v>
      </c>
      <c r="H16936">
        <v>0</v>
      </c>
      <c r="I16936">
        <v>0</v>
      </c>
    </row>
    <row r="16937" spans="1:9" x14ac:dyDescent="0.25">
      <c r="A16937" t="s">
        <v>729</v>
      </c>
      <c r="B16937">
        <v>17964</v>
      </c>
      <c r="C16937" s="593">
        <v>0.06</v>
      </c>
      <c r="D16937" t="s">
        <v>5160</v>
      </c>
      <c r="E16937">
        <v>0.06</v>
      </c>
      <c r="F16937">
        <v>0</v>
      </c>
      <c r="G16937">
        <v>0</v>
      </c>
      <c r="H16937">
        <v>0</v>
      </c>
      <c r="I16937">
        <v>0</v>
      </c>
    </row>
    <row r="16938" spans="1:9" x14ac:dyDescent="0.25">
      <c r="A16938" t="s">
        <v>729</v>
      </c>
      <c r="B16938">
        <v>17965</v>
      </c>
      <c r="C16938" s="593">
        <v>0.06</v>
      </c>
      <c r="D16938" t="s">
        <v>5164</v>
      </c>
      <c r="E16938">
        <v>0.06</v>
      </c>
      <c r="F16938">
        <v>0</v>
      </c>
      <c r="G16938">
        <v>0</v>
      </c>
      <c r="H16938">
        <v>0</v>
      </c>
      <c r="I16938">
        <v>0</v>
      </c>
    </row>
    <row r="16939" spans="1:9" x14ac:dyDescent="0.25">
      <c r="A16939" t="s">
        <v>729</v>
      </c>
      <c r="B16939">
        <v>17966</v>
      </c>
      <c r="C16939" s="593">
        <v>0.06</v>
      </c>
      <c r="D16939" t="s">
        <v>5164</v>
      </c>
      <c r="E16939">
        <v>0.06</v>
      </c>
      <c r="F16939">
        <v>0</v>
      </c>
      <c r="G16939">
        <v>0</v>
      </c>
      <c r="H16939">
        <v>0</v>
      </c>
      <c r="I16939">
        <v>0</v>
      </c>
    </row>
    <row r="16940" spans="1:9" x14ac:dyDescent="0.25">
      <c r="A16940" t="s">
        <v>729</v>
      </c>
      <c r="B16940">
        <v>17967</v>
      </c>
      <c r="C16940" s="593">
        <v>0.06</v>
      </c>
      <c r="D16940" t="s">
        <v>2304</v>
      </c>
      <c r="E16940">
        <v>0.06</v>
      </c>
      <c r="F16940">
        <v>0</v>
      </c>
      <c r="G16940">
        <v>0</v>
      </c>
      <c r="H16940">
        <v>0</v>
      </c>
      <c r="I16940">
        <v>0</v>
      </c>
    </row>
    <row r="16941" spans="1:9" x14ac:dyDescent="0.25">
      <c r="A16941" t="s">
        <v>729</v>
      </c>
      <c r="B16941">
        <v>17968</v>
      </c>
      <c r="C16941" s="593">
        <v>0.06</v>
      </c>
      <c r="D16941" t="s">
        <v>5156</v>
      </c>
      <c r="E16941">
        <v>0.06</v>
      </c>
      <c r="F16941">
        <v>0</v>
      </c>
      <c r="G16941">
        <v>0</v>
      </c>
      <c r="H16941">
        <v>0</v>
      </c>
      <c r="I16941">
        <v>0</v>
      </c>
    </row>
    <row r="16942" spans="1:9" x14ac:dyDescent="0.25">
      <c r="A16942" t="s">
        <v>729</v>
      </c>
      <c r="B16942">
        <v>17970</v>
      </c>
      <c r="C16942" s="593">
        <v>0.06</v>
      </c>
      <c r="D16942" t="s">
        <v>5164</v>
      </c>
      <c r="E16942">
        <v>0.06</v>
      </c>
      <c r="F16942">
        <v>0</v>
      </c>
      <c r="G16942">
        <v>0</v>
      </c>
      <c r="H16942">
        <v>0</v>
      </c>
      <c r="I16942">
        <v>0</v>
      </c>
    </row>
    <row r="16943" spans="1:9" x14ac:dyDescent="0.25">
      <c r="A16943" t="s">
        <v>729</v>
      </c>
      <c r="B16943">
        <v>17972</v>
      </c>
      <c r="C16943" s="593">
        <v>0.06</v>
      </c>
      <c r="D16943" t="s">
        <v>5164</v>
      </c>
      <c r="E16943">
        <v>0.06</v>
      </c>
      <c r="F16943">
        <v>0</v>
      </c>
      <c r="G16943">
        <v>0</v>
      </c>
      <c r="H16943">
        <v>0</v>
      </c>
      <c r="I16943">
        <v>0</v>
      </c>
    </row>
    <row r="16944" spans="1:9" x14ac:dyDescent="0.25">
      <c r="A16944" t="s">
        <v>729</v>
      </c>
      <c r="B16944">
        <v>17974</v>
      </c>
      <c r="C16944" s="593">
        <v>0.06</v>
      </c>
      <c r="D16944" t="s">
        <v>5164</v>
      </c>
      <c r="E16944">
        <v>0.06</v>
      </c>
      <c r="F16944">
        <v>0</v>
      </c>
      <c r="G16944">
        <v>0</v>
      </c>
      <c r="H16944">
        <v>0</v>
      </c>
      <c r="I16944">
        <v>0</v>
      </c>
    </row>
    <row r="16945" spans="1:9" x14ac:dyDescent="0.25">
      <c r="A16945" t="s">
        <v>729</v>
      </c>
      <c r="B16945">
        <v>17976</v>
      </c>
      <c r="C16945" s="593">
        <v>0.06</v>
      </c>
      <c r="D16945" t="s">
        <v>5164</v>
      </c>
      <c r="E16945">
        <v>0.06</v>
      </c>
      <c r="F16945">
        <v>0</v>
      </c>
      <c r="G16945">
        <v>0</v>
      </c>
      <c r="H16945">
        <v>0</v>
      </c>
      <c r="I16945">
        <v>0</v>
      </c>
    </row>
    <row r="16946" spans="1:9" x14ac:dyDescent="0.25">
      <c r="A16946" t="s">
        <v>729</v>
      </c>
      <c r="B16946">
        <v>17978</v>
      </c>
      <c r="C16946" s="593">
        <v>0.06</v>
      </c>
      <c r="D16946" t="s">
        <v>5156</v>
      </c>
      <c r="E16946">
        <v>0.06</v>
      </c>
      <c r="F16946">
        <v>0</v>
      </c>
      <c r="G16946">
        <v>0</v>
      </c>
      <c r="H16946">
        <v>0</v>
      </c>
      <c r="I16946">
        <v>0</v>
      </c>
    </row>
    <row r="16947" spans="1:9" x14ac:dyDescent="0.25">
      <c r="A16947" t="s">
        <v>729</v>
      </c>
      <c r="B16947">
        <v>17979</v>
      </c>
      <c r="C16947" s="593">
        <v>0.06</v>
      </c>
      <c r="D16947" t="s">
        <v>5164</v>
      </c>
      <c r="E16947">
        <v>0.06</v>
      </c>
      <c r="F16947">
        <v>0</v>
      </c>
      <c r="G16947">
        <v>0</v>
      </c>
      <c r="H16947">
        <v>0</v>
      </c>
      <c r="I16947">
        <v>0</v>
      </c>
    </row>
    <row r="16948" spans="1:9" x14ac:dyDescent="0.25">
      <c r="A16948" t="s">
        <v>729</v>
      </c>
      <c r="B16948">
        <v>17980</v>
      </c>
      <c r="C16948" s="593">
        <v>0.06</v>
      </c>
      <c r="D16948" t="s">
        <v>5156</v>
      </c>
      <c r="E16948">
        <v>0.06</v>
      </c>
      <c r="F16948">
        <v>0</v>
      </c>
      <c r="G16948">
        <v>0</v>
      </c>
      <c r="H16948">
        <v>0</v>
      </c>
      <c r="I16948">
        <v>0</v>
      </c>
    </row>
    <row r="16949" spans="1:9" x14ac:dyDescent="0.25">
      <c r="A16949" t="s">
        <v>729</v>
      </c>
      <c r="B16949">
        <v>17981</v>
      </c>
      <c r="C16949" s="593">
        <v>0.06</v>
      </c>
      <c r="D16949" t="s">
        <v>5164</v>
      </c>
      <c r="E16949">
        <v>0.06</v>
      </c>
      <c r="F16949">
        <v>0</v>
      </c>
      <c r="G16949">
        <v>0</v>
      </c>
      <c r="H16949">
        <v>0</v>
      </c>
      <c r="I16949">
        <v>0</v>
      </c>
    </row>
    <row r="16950" spans="1:9" x14ac:dyDescent="0.25">
      <c r="A16950" t="s">
        <v>729</v>
      </c>
      <c r="B16950">
        <v>17982</v>
      </c>
      <c r="C16950" s="593">
        <v>0.06</v>
      </c>
      <c r="D16950" t="s">
        <v>5164</v>
      </c>
      <c r="E16950">
        <v>0.06</v>
      </c>
      <c r="F16950">
        <v>0</v>
      </c>
      <c r="G16950">
        <v>0</v>
      </c>
      <c r="H16950">
        <v>0</v>
      </c>
      <c r="I16950">
        <v>0</v>
      </c>
    </row>
    <row r="16951" spans="1:9" x14ac:dyDescent="0.25">
      <c r="A16951" t="s">
        <v>729</v>
      </c>
      <c r="B16951">
        <v>17983</v>
      </c>
      <c r="C16951" s="593">
        <v>0.06</v>
      </c>
      <c r="D16951" t="s">
        <v>5164</v>
      </c>
      <c r="E16951">
        <v>0.06</v>
      </c>
      <c r="F16951">
        <v>0</v>
      </c>
      <c r="G16951">
        <v>0</v>
      </c>
      <c r="H16951">
        <v>0</v>
      </c>
      <c r="I16951">
        <v>0</v>
      </c>
    </row>
    <row r="16952" spans="1:9" x14ac:dyDescent="0.25">
      <c r="A16952" t="s">
        <v>729</v>
      </c>
      <c r="B16952">
        <v>17985</v>
      </c>
      <c r="C16952" s="593">
        <v>0.06</v>
      </c>
      <c r="D16952" t="s">
        <v>2304</v>
      </c>
      <c r="E16952">
        <v>0.06</v>
      </c>
      <c r="F16952">
        <v>0</v>
      </c>
      <c r="G16952">
        <v>0</v>
      </c>
      <c r="H16952">
        <v>0</v>
      </c>
      <c r="I16952">
        <v>0</v>
      </c>
    </row>
    <row r="16953" spans="1:9" x14ac:dyDescent="0.25">
      <c r="A16953" t="s">
        <v>729</v>
      </c>
      <c r="B16953">
        <v>18001</v>
      </c>
      <c r="C16953" s="593">
        <v>0.06</v>
      </c>
      <c r="D16953" t="s">
        <v>5165</v>
      </c>
      <c r="E16953">
        <v>0.06</v>
      </c>
      <c r="F16953">
        <v>0</v>
      </c>
      <c r="G16953">
        <v>0</v>
      </c>
      <c r="H16953">
        <v>0</v>
      </c>
      <c r="I16953">
        <v>0</v>
      </c>
    </row>
    <row r="16954" spans="1:9" x14ac:dyDescent="0.25">
      <c r="A16954" t="s">
        <v>729</v>
      </c>
      <c r="B16954">
        <v>18002</v>
      </c>
      <c r="C16954" s="593">
        <v>0.06</v>
      </c>
      <c r="D16954" t="s">
        <v>3793</v>
      </c>
      <c r="E16954">
        <v>0.06</v>
      </c>
      <c r="F16954">
        <v>0</v>
      </c>
      <c r="G16954">
        <v>0</v>
      </c>
      <c r="H16954">
        <v>0</v>
      </c>
      <c r="I16954">
        <v>0</v>
      </c>
    </row>
    <row r="16955" spans="1:9" x14ac:dyDescent="0.25">
      <c r="A16955" t="s">
        <v>729</v>
      </c>
      <c r="B16955">
        <v>18003</v>
      </c>
      <c r="C16955" s="593">
        <v>0.06</v>
      </c>
      <c r="D16955" t="s">
        <v>3793</v>
      </c>
      <c r="E16955">
        <v>0.06</v>
      </c>
      <c r="F16955">
        <v>0</v>
      </c>
      <c r="G16955">
        <v>0</v>
      </c>
      <c r="H16955">
        <v>0</v>
      </c>
      <c r="I16955">
        <v>0</v>
      </c>
    </row>
    <row r="16956" spans="1:9" x14ac:dyDescent="0.25">
      <c r="A16956" t="s">
        <v>729</v>
      </c>
      <c r="B16956">
        <v>18011</v>
      </c>
      <c r="C16956" s="593">
        <v>0.06</v>
      </c>
      <c r="D16956" t="s">
        <v>5166</v>
      </c>
      <c r="E16956">
        <v>0.06</v>
      </c>
      <c r="F16956">
        <v>0</v>
      </c>
      <c r="G16956">
        <v>0</v>
      </c>
      <c r="H16956">
        <v>0</v>
      </c>
      <c r="I16956">
        <v>0</v>
      </c>
    </row>
    <row r="16957" spans="1:9" x14ac:dyDescent="0.25">
      <c r="A16957" t="s">
        <v>729</v>
      </c>
      <c r="B16957">
        <v>18012</v>
      </c>
      <c r="C16957" s="593">
        <v>0.06</v>
      </c>
      <c r="D16957" t="s">
        <v>5167</v>
      </c>
      <c r="E16957">
        <v>0.06</v>
      </c>
      <c r="F16957">
        <v>0</v>
      </c>
      <c r="G16957">
        <v>0</v>
      </c>
      <c r="H16957">
        <v>0</v>
      </c>
      <c r="I16957">
        <v>0</v>
      </c>
    </row>
    <row r="16958" spans="1:9" x14ac:dyDescent="0.25">
      <c r="A16958" t="s">
        <v>729</v>
      </c>
      <c r="B16958">
        <v>18013</v>
      </c>
      <c r="C16958" s="593">
        <v>0.06</v>
      </c>
      <c r="D16958" t="s">
        <v>3793</v>
      </c>
      <c r="E16958">
        <v>0.06</v>
      </c>
      <c r="F16958">
        <v>0</v>
      </c>
      <c r="G16958">
        <v>0</v>
      </c>
      <c r="H16958">
        <v>0</v>
      </c>
      <c r="I16958">
        <v>0</v>
      </c>
    </row>
    <row r="16959" spans="1:9" x14ac:dyDescent="0.25">
      <c r="A16959" t="s">
        <v>729</v>
      </c>
      <c r="B16959">
        <v>18014</v>
      </c>
      <c r="C16959" s="593">
        <v>0.06</v>
      </c>
      <c r="D16959" t="s">
        <v>3793</v>
      </c>
      <c r="E16959">
        <v>0.06</v>
      </c>
      <c r="F16959">
        <v>0</v>
      </c>
      <c r="G16959">
        <v>0</v>
      </c>
      <c r="H16959">
        <v>0</v>
      </c>
      <c r="I16959">
        <v>0</v>
      </c>
    </row>
    <row r="16960" spans="1:9" x14ac:dyDescent="0.25">
      <c r="A16960" t="s">
        <v>729</v>
      </c>
      <c r="B16960">
        <v>18015</v>
      </c>
      <c r="C16960" s="593">
        <v>0.06</v>
      </c>
      <c r="D16960" t="s">
        <v>5165</v>
      </c>
      <c r="E16960">
        <v>0.06</v>
      </c>
      <c r="F16960">
        <v>0</v>
      </c>
      <c r="G16960">
        <v>0</v>
      </c>
      <c r="H16960">
        <v>0</v>
      </c>
      <c r="I16960">
        <v>0</v>
      </c>
    </row>
    <row r="16961" spans="1:9" x14ac:dyDescent="0.25">
      <c r="A16961" t="s">
        <v>729</v>
      </c>
      <c r="B16961">
        <v>18016</v>
      </c>
      <c r="C16961" s="593">
        <v>0.06</v>
      </c>
      <c r="D16961" t="s">
        <v>3793</v>
      </c>
      <c r="E16961">
        <v>0.06</v>
      </c>
      <c r="F16961">
        <v>0</v>
      </c>
      <c r="G16961">
        <v>0</v>
      </c>
      <c r="H16961">
        <v>0</v>
      </c>
      <c r="I16961">
        <v>0</v>
      </c>
    </row>
    <row r="16962" spans="1:9" x14ac:dyDescent="0.25">
      <c r="A16962" t="s">
        <v>729</v>
      </c>
      <c r="B16962">
        <v>18017</v>
      </c>
      <c r="C16962" s="593">
        <v>0.06</v>
      </c>
      <c r="D16962" t="s">
        <v>3793</v>
      </c>
      <c r="E16962">
        <v>0.06</v>
      </c>
      <c r="F16962">
        <v>0</v>
      </c>
      <c r="G16962">
        <v>0</v>
      </c>
      <c r="H16962">
        <v>0</v>
      </c>
      <c r="I16962">
        <v>0</v>
      </c>
    </row>
    <row r="16963" spans="1:9" x14ac:dyDescent="0.25">
      <c r="A16963" t="s">
        <v>729</v>
      </c>
      <c r="B16963">
        <v>18018</v>
      </c>
      <c r="C16963" s="593">
        <v>0.06</v>
      </c>
      <c r="D16963" t="s">
        <v>5165</v>
      </c>
      <c r="E16963">
        <v>0.06</v>
      </c>
      <c r="F16963">
        <v>0</v>
      </c>
      <c r="G16963">
        <v>0</v>
      </c>
      <c r="H16963">
        <v>0</v>
      </c>
      <c r="I16963">
        <v>0</v>
      </c>
    </row>
    <row r="16964" spans="1:9" x14ac:dyDescent="0.25">
      <c r="A16964" t="s">
        <v>729</v>
      </c>
      <c r="B16964">
        <v>18020</v>
      </c>
      <c r="C16964" s="593">
        <v>0.06</v>
      </c>
      <c r="D16964" t="s">
        <v>3793</v>
      </c>
      <c r="E16964">
        <v>0.06</v>
      </c>
      <c r="F16964">
        <v>0</v>
      </c>
      <c r="G16964">
        <v>0</v>
      </c>
      <c r="H16964">
        <v>0</v>
      </c>
      <c r="I16964">
        <v>0</v>
      </c>
    </row>
    <row r="16965" spans="1:9" x14ac:dyDescent="0.25">
      <c r="A16965" t="s">
        <v>729</v>
      </c>
      <c r="B16965">
        <v>18025</v>
      </c>
      <c r="C16965" s="593">
        <v>0.06</v>
      </c>
      <c r="D16965" t="s">
        <v>3793</v>
      </c>
      <c r="E16965">
        <v>0.06</v>
      </c>
      <c r="F16965">
        <v>0</v>
      </c>
      <c r="G16965">
        <v>0</v>
      </c>
      <c r="H16965">
        <v>0</v>
      </c>
      <c r="I16965">
        <v>0</v>
      </c>
    </row>
    <row r="16966" spans="1:9" x14ac:dyDescent="0.25">
      <c r="A16966" t="s">
        <v>729</v>
      </c>
      <c r="B16966">
        <v>18030</v>
      </c>
      <c r="C16966" s="593">
        <v>0.06</v>
      </c>
      <c r="D16966" t="s">
        <v>5167</v>
      </c>
      <c r="E16966">
        <v>0.06</v>
      </c>
      <c r="F16966">
        <v>0</v>
      </c>
      <c r="G16966">
        <v>0</v>
      </c>
      <c r="H16966">
        <v>0</v>
      </c>
      <c r="I16966">
        <v>0</v>
      </c>
    </row>
    <row r="16967" spans="1:9" x14ac:dyDescent="0.25">
      <c r="A16967" t="s">
        <v>729</v>
      </c>
      <c r="B16967">
        <v>18031</v>
      </c>
      <c r="C16967" s="593">
        <v>0.06</v>
      </c>
      <c r="D16967" t="s">
        <v>5166</v>
      </c>
      <c r="E16967">
        <v>0.06</v>
      </c>
      <c r="F16967">
        <v>0</v>
      </c>
      <c r="G16967">
        <v>0</v>
      </c>
      <c r="H16967">
        <v>0</v>
      </c>
      <c r="I16967">
        <v>0</v>
      </c>
    </row>
    <row r="16968" spans="1:9" x14ac:dyDescent="0.25">
      <c r="A16968" t="s">
        <v>729</v>
      </c>
      <c r="B16968">
        <v>18032</v>
      </c>
      <c r="C16968" s="593">
        <v>0.06</v>
      </c>
      <c r="D16968" t="s">
        <v>5165</v>
      </c>
      <c r="E16968">
        <v>0.06</v>
      </c>
      <c r="F16968">
        <v>0</v>
      </c>
      <c r="G16968">
        <v>0</v>
      </c>
      <c r="H16968">
        <v>0</v>
      </c>
      <c r="I16968">
        <v>0</v>
      </c>
    </row>
    <row r="16969" spans="1:9" x14ac:dyDescent="0.25">
      <c r="A16969" t="s">
        <v>729</v>
      </c>
      <c r="B16969">
        <v>18034</v>
      </c>
      <c r="C16969" s="593">
        <v>0.06</v>
      </c>
      <c r="D16969" t="s">
        <v>5165</v>
      </c>
      <c r="E16969">
        <v>0.06</v>
      </c>
      <c r="F16969">
        <v>0</v>
      </c>
      <c r="G16969">
        <v>0</v>
      </c>
      <c r="H16969">
        <v>0</v>
      </c>
      <c r="I16969">
        <v>0</v>
      </c>
    </row>
    <row r="16970" spans="1:9" x14ac:dyDescent="0.25">
      <c r="A16970" t="s">
        <v>729</v>
      </c>
      <c r="B16970">
        <v>18035</v>
      </c>
      <c r="C16970" s="593">
        <v>0.06</v>
      </c>
      <c r="D16970" t="s">
        <v>3793</v>
      </c>
      <c r="E16970">
        <v>0.06</v>
      </c>
      <c r="F16970">
        <v>0</v>
      </c>
      <c r="G16970">
        <v>0</v>
      </c>
      <c r="H16970">
        <v>0</v>
      </c>
      <c r="I16970">
        <v>0</v>
      </c>
    </row>
    <row r="16971" spans="1:9" x14ac:dyDescent="0.25">
      <c r="A16971" t="s">
        <v>729</v>
      </c>
      <c r="B16971">
        <v>18036</v>
      </c>
      <c r="C16971" s="593">
        <v>0.06</v>
      </c>
      <c r="D16971" t="s">
        <v>5165</v>
      </c>
      <c r="E16971">
        <v>0.06</v>
      </c>
      <c r="F16971">
        <v>0</v>
      </c>
      <c r="G16971">
        <v>0</v>
      </c>
      <c r="H16971">
        <v>0</v>
      </c>
      <c r="I16971">
        <v>0</v>
      </c>
    </row>
    <row r="16972" spans="1:9" x14ac:dyDescent="0.25">
      <c r="A16972" t="s">
        <v>729</v>
      </c>
      <c r="B16972">
        <v>18037</v>
      </c>
      <c r="C16972" s="593">
        <v>0.06</v>
      </c>
      <c r="D16972" t="s">
        <v>5165</v>
      </c>
      <c r="E16972">
        <v>0.06</v>
      </c>
      <c r="F16972">
        <v>0</v>
      </c>
      <c r="G16972">
        <v>0</v>
      </c>
      <c r="H16972">
        <v>0</v>
      </c>
      <c r="I16972">
        <v>0</v>
      </c>
    </row>
    <row r="16973" spans="1:9" x14ac:dyDescent="0.25">
      <c r="A16973" t="s">
        <v>729</v>
      </c>
      <c r="B16973">
        <v>18038</v>
      </c>
      <c r="C16973" s="593">
        <v>0.06</v>
      </c>
      <c r="D16973" t="s">
        <v>3793</v>
      </c>
      <c r="E16973">
        <v>0.06</v>
      </c>
      <c r="F16973">
        <v>0</v>
      </c>
      <c r="G16973">
        <v>0</v>
      </c>
      <c r="H16973">
        <v>0</v>
      </c>
      <c r="I16973">
        <v>0</v>
      </c>
    </row>
    <row r="16974" spans="1:9" x14ac:dyDescent="0.25">
      <c r="A16974" t="s">
        <v>729</v>
      </c>
      <c r="B16974">
        <v>18039</v>
      </c>
      <c r="C16974" s="593">
        <v>0.06</v>
      </c>
      <c r="D16974" t="s">
        <v>5168</v>
      </c>
      <c r="E16974">
        <v>0.06</v>
      </c>
      <c r="F16974">
        <v>0</v>
      </c>
      <c r="G16974">
        <v>0</v>
      </c>
      <c r="H16974">
        <v>0</v>
      </c>
      <c r="I16974">
        <v>0</v>
      </c>
    </row>
    <row r="16975" spans="1:9" x14ac:dyDescent="0.25">
      <c r="A16975" t="s">
        <v>729</v>
      </c>
      <c r="B16975">
        <v>18040</v>
      </c>
      <c r="C16975" s="593">
        <v>0.06</v>
      </c>
      <c r="D16975" t="s">
        <v>3793</v>
      </c>
      <c r="E16975">
        <v>0.06</v>
      </c>
      <c r="F16975">
        <v>0</v>
      </c>
      <c r="G16975">
        <v>0</v>
      </c>
      <c r="H16975">
        <v>0</v>
      </c>
      <c r="I16975">
        <v>0</v>
      </c>
    </row>
    <row r="16976" spans="1:9" x14ac:dyDescent="0.25">
      <c r="A16976" t="s">
        <v>729</v>
      </c>
      <c r="B16976">
        <v>18041</v>
      </c>
      <c r="C16976" s="593">
        <v>0.06</v>
      </c>
      <c r="D16976" t="s">
        <v>1259</v>
      </c>
      <c r="E16976">
        <v>0.06</v>
      </c>
      <c r="F16976">
        <v>0</v>
      </c>
      <c r="G16976">
        <v>0</v>
      </c>
      <c r="H16976">
        <v>0</v>
      </c>
      <c r="I16976">
        <v>0</v>
      </c>
    </row>
    <row r="16977" spans="1:9" x14ac:dyDescent="0.25">
      <c r="A16977" t="s">
        <v>729</v>
      </c>
      <c r="B16977">
        <v>18042</v>
      </c>
      <c r="C16977" s="593">
        <v>0.06</v>
      </c>
      <c r="D16977" t="s">
        <v>3793</v>
      </c>
      <c r="E16977">
        <v>0.06</v>
      </c>
      <c r="F16977">
        <v>0</v>
      </c>
      <c r="G16977">
        <v>0</v>
      </c>
      <c r="H16977">
        <v>0</v>
      </c>
      <c r="I16977">
        <v>0</v>
      </c>
    </row>
    <row r="16978" spans="1:9" x14ac:dyDescent="0.25">
      <c r="A16978" t="s">
        <v>729</v>
      </c>
      <c r="B16978">
        <v>18043</v>
      </c>
      <c r="C16978" s="593">
        <v>0.06</v>
      </c>
      <c r="D16978" t="s">
        <v>3793</v>
      </c>
      <c r="E16978">
        <v>0.06</v>
      </c>
      <c r="F16978">
        <v>0</v>
      </c>
      <c r="G16978">
        <v>0</v>
      </c>
      <c r="H16978">
        <v>0</v>
      </c>
      <c r="I16978">
        <v>0</v>
      </c>
    </row>
    <row r="16979" spans="1:9" x14ac:dyDescent="0.25">
      <c r="A16979" t="s">
        <v>729</v>
      </c>
      <c r="B16979">
        <v>18044</v>
      </c>
      <c r="C16979" s="593">
        <v>0.06</v>
      </c>
      <c r="D16979" t="s">
        <v>3793</v>
      </c>
      <c r="E16979">
        <v>0.06</v>
      </c>
      <c r="F16979">
        <v>0</v>
      </c>
      <c r="G16979">
        <v>0</v>
      </c>
      <c r="H16979">
        <v>0</v>
      </c>
      <c r="I16979">
        <v>0</v>
      </c>
    </row>
    <row r="16980" spans="1:9" x14ac:dyDescent="0.25">
      <c r="A16980" t="s">
        <v>729</v>
      </c>
      <c r="B16980">
        <v>18045</v>
      </c>
      <c r="C16980" s="593">
        <v>0.06</v>
      </c>
      <c r="D16980" t="s">
        <v>3793</v>
      </c>
      <c r="E16980">
        <v>0.06</v>
      </c>
      <c r="F16980">
        <v>0</v>
      </c>
      <c r="G16980">
        <v>0</v>
      </c>
      <c r="H16980">
        <v>0</v>
      </c>
      <c r="I16980">
        <v>0</v>
      </c>
    </row>
    <row r="16981" spans="1:9" x14ac:dyDescent="0.25">
      <c r="A16981" t="s">
        <v>729</v>
      </c>
      <c r="B16981">
        <v>18046</v>
      </c>
      <c r="C16981" s="593">
        <v>0.06</v>
      </c>
      <c r="D16981" t="s">
        <v>5165</v>
      </c>
      <c r="E16981">
        <v>0.06</v>
      </c>
      <c r="F16981">
        <v>0</v>
      </c>
      <c r="G16981">
        <v>0</v>
      </c>
      <c r="H16981">
        <v>0</v>
      </c>
      <c r="I16981">
        <v>0</v>
      </c>
    </row>
    <row r="16982" spans="1:9" x14ac:dyDescent="0.25">
      <c r="A16982" t="s">
        <v>729</v>
      </c>
      <c r="B16982">
        <v>18049</v>
      </c>
      <c r="C16982" s="593">
        <v>0.06</v>
      </c>
      <c r="D16982" t="s">
        <v>5165</v>
      </c>
      <c r="E16982">
        <v>0.06</v>
      </c>
      <c r="F16982">
        <v>0</v>
      </c>
      <c r="G16982">
        <v>0</v>
      </c>
      <c r="H16982">
        <v>0</v>
      </c>
      <c r="I16982">
        <v>0</v>
      </c>
    </row>
    <row r="16983" spans="1:9" x14ac:dyDescent="0.25">
      <c r="A16983" t="s">
        <v>729</v>
      </c>
      <c r="B16983">
        <v>18051</v>
      </c>
      <c r="C16983" s="593">
        <v>0.06</v>
      </c>
      <c r="D16983" t="s">
        <v>5165</v>
      </c>
      <c r="E16983">
        <v>0.06</v>
      </c>
      <c r="F16983">
        <v>0</v>
      </c>
      <c r="G16983">
        <v>0</v>
      </c>
      <c r="H16983">
        <v>0</v>
      </c>
      <c r="I16983">
        <v>0</v>
      </c>
    </row>
    <row r="16984" spans="1:9" x14ac:dyDescent="0.25">
      <c r="A16984" t="s">
        <v>729</v>
      </c>
      <c r="B16984">
        <v>18052</v>
      </c>
      <c r="C16984" s="593">
        <v>0.06</v>
      </c>
      <c r="D16984" t="s">
        <v>5165</v>
      </c>
      <c r="E16984">
        <v>0.06</v>
      </c>
      <c r="F16984">
        <v>0</v>
      </c>
      <c r="G16984">
        <v>0</v>
      </c>
      <c r="H16984">
        <v>0</v>
      </c>
      <c r="I16984">
        <v>0</v>
      </c>
    </row>
    <row r="16985" spans="1:9" x14ac:dyDescent="0.25">
      <c r="A16985" t="s">
        <v>729</v>
      </c>
      <c r="B16985">
        <v>18053</v>
      </c>
      <c r="C16985" s="593">
        <v>0.06</v>
      </c>
      <c r="D16985" t="s">
        <v>5165</v>
      </c>
      <c r="E16985">
        <v>0.06</v>
      </c>
      <c r="F16985">
        <v>0</v>
      </c>
      <c r="G16985">
        <v>0</v>
      </c>
      <c r="H16985">
        <v>0</v>
      </c>
      <c r="I16985">
        <v>0</v>
      </c>
    </row>
    <row r="16986" spans="1:9" x14ac:dyDescent="0.25">
      <c r="A16986" t="s">
        <v>729</v>
      </c>
      <c r="B16986">
        <v>18054</v>
      </c>
      <c r="C16986" s="593">
        <v>0.06</v>
      </c>
      <c r="D16986" t="s">
        <v>1259</v>
      </c>
      <c r="E16986">
        <v>0.06</v>
      </c>
      <c r="F16986">
        <v>0</v>
      </c>
      <c r="G16986">
        <v>0</v>
      </c>
      <c r="H16986">
        <v>0</v>
      </c>
      <c r="I16986">
        <v>0</v>
      </c>
    </row>
    <row r="16987" spans="1:9" x14ac:dyDescent="0.25">
      <c r="A16987" t="s">
        <v>729</v>
      </c>
      <c r="B16987">
        <v>18055</v>
      </c>
      <c r="C16987" s="593">
        <v>0.06</v>
      </c>
      <c r="D16987" t="s">
        <v>3793</v>
      </c>
      <c r="E16987">
        <v>0.06</v>
      </c>
      <c r="F16987">
        <v>0</v>
      </c>
      <c r="G16987">
        <v>0</v>
      </c>
      <c r="H16987">
        <v>0</v>
      </c>
      <c r="I16987">
        <v>0</v>
      </c>
    </row>
    <row r="16988" spans="1:9" x14ac:dyDescent="0.25">
      <c r="A16988" t="s">
        <v>729</v>
      </c>
      <c r="B16988">
        <v>18056</v>
      </c>
      <c r="C16988" s="593">
        <v>0.06</v>
      </c>
      <c r="D16988" t="s">
        <v>5166</v>
      </c>
      <c r="E16988">
        <v>0.06</v>
      </c>
      <c r="F16988">
        <v>0</v>
      </c>
      <c r="G16988">
        <v>0</v>
      </c>
      <c r="H16988">
        <v>0</v>
      </c>
      <c r="I16988">
        <v>0</v>
      </c>
    </row>
    <row r="16989" spans="1:9" x14ac:dyDescent="0.25">
      <c r="A16989" t="s">
        <v>729</v>
      </c>
      <c r="B16989">
        <v>18058</v>
      </c>
      <c r="C16989" s="593">
        <v>0.06</v>
      </c>
      <c r="D16989" t="s">
        <v>1339</v>
      </c>
      <c r="E16989">
        <v>0.06</v>
      </c>
      <c r="F16989">
        <v>0</v>
      </c>
      <c r="G16989">
        <v>0</v>
      </c>
      <c r="H16989">
        <v>0</v>
      </c>
      <c r="I16989">
        <v>0</v>
      </c>
    </row>
    <row r="16990" spans="1:9" x14ac:dyDescent="0.25">
      <c r="A16990" t="s">
        <v>729</v>
      </c>
      <c r="B16990">
        <v>18059</v>
      </c>
      <c r="C16990" s="593">
        <v>0.06</v>
      </c>
      <c r="D16990" t="s">
        <v>5165</v>
      </c>
      <c r="E16990">
        <v>0.06</v>
      </c>
      <c r="F16990">
        <v>0</v>
      </c>
      <c r="G16990">
        <v>0</v>
      </c>
      <c r="H16990">
        <v>0</v>
      </c>
      <c r="I16990">
        <v>0</v>
      </c>
    </row>
    <row r="16991" spans="1:9" x14ac:dyDescent="0.25">
      <c r="A16991" t="s">
        <v>729</v>
      </c>
      <c r="B16991">
        <v>18060</v>
      </c>
      <c r="C16991" s="593">
        <v>0.06</v>
      </c>
      <c r="D16991" t="s">
        <v>5165</v>
      </c>
      <c r="E16991">
        <v>0.06</v>
      </c>
      <c r="F16991">
        <v>0</v>
      </c>
      <c r="G16991">
        <v>0</v>
      </c>
      <c r="H16991">
        <v>0</v>
      </c>
      <c r="I16991">
        <v>0</v>
      </c>
    </row>
    <row r="16992" spans="1:9" x14ac:dyDescent="0.25">
      <c r="A16992" t="s">
        <v>729</v>
      </c>
      <c r="B16992">
        <v>18062</v>
      </c>
      <c r="C16992" s="593">
        <v>0.06</v>
      </c>
      <c r="D16992" t="s">
        <v>5166</v>
      </c>
      <c r="E16992">
        <v>0.06</v>
      </c>
      <c r="F16992">
        <v>0</v>
      </c>
      <c r="G16992">
        <v>0</v>
      </c>
      <c r="H16992">
        <v>0</v>
      </c>
      <c r="I16992">
        <v>0</v>
      </c>
    </row>
    <row r="16993" spans="1:9" x14ac:dyDescent="0.25">
      <c r="A16993" t="s">
        <v>729</v>
      </c>
      <c r="B16993">
        <v>18063</v>
      </c>
      <c r="C16993" s="593">
        <v>0.06</v>
      </c>
      <c r="D16993" t="s">
        <v>3793</v>
      </c>
      <c r="E16993">
        <v>0.06</v>
      </c>
      <c r="F16993">
        <v>0</v>
      </c>
      <c r="G16993">
        <v>0</v>
      </c>
      <c r="H16993">
        <v>0</v>
      </c>
      <c r="I16993">
        <v>0</v>
      </c>
    </row>
    <row r="16994" spans="1:9" x14ac:dyDescent="0.25">
      <c r="A16994" t="s">
        <v>729</v>
      </c>
      <c r="B16994">
        <v>18064</v>
      </c>
      <c r="C16994" s="593">
        <v>0.06</v>
      </c>
      <c r="D16994" t="s">
        <v>3793</v>
      </c>
      <c r="E16994">
        <v>0.06</v>
      </c>
      <c r="F16994">
        <v>0</v>
      </c>
      <c r="G16994">
        <v>0</v>
      </c>
      <c r="H16994">
        <v>0</v>
      </c>
      <c r="I16994">
        <v>0</v>
      </c>
    </row>
    <row r="16995" spans="1:9" x14ac:dyDescent="0.25">
      <c r="A16995" t="s">
        <v>729</v>
      </c>
      <c r="B16995">
        <v>18065</v>
      </c>
      <c r="C16995" s="593">
        <v>0.06</v>
      </c>
      <c r="D16995" t="s">
        <v>5165</v>
      </c>
      <c r="E16995">
        <v>0.06</v>
      </c>
      <c r="F16995">
        <v>0</v>
      </c>
      <c r="G16995">
        <v>0</v>
      </c>
      <c r="H16995">
        <v>0</v>
      </c>
      <c r="I16995">
        <v>0</v>
      </c>
    </row>
    <row r="16996" spans="1:9" x14ac:dyDescent="0.25">
      <c r="A16996" t="s">
        <v>729</v>
      </c>
      <c r="B16996">
        <v>18066</v>
      </c>
      <c r="C16996" s="593">
        <v>0.06</v>
      </c>
      <c r="D16996" t="s">
        <v>5165</v>
      </c>
      <c r="E16996">
        <v>0.06</v>
      </c>
      <c r="F16996">
        <v>0</v>
      </c>
      <c r="G16996">
        <v>0</v>
      </c>
      <c r="H16996">
        <v>0</v>
      </c>
      <c r="I16996">
        <v>0</v>
      </c>
    </row>
    <row r="16997" spans="1:9" x14ac:dyDescent="0.25">
      <c r="A16997" t="s">
        <v>729</v>
      </c>
      <c r="B16997">
        <v>18067</v>
      </c>
      <c r="C16997" s="593">
        <v>0.06</v>
      </c>
      <c r="D16997" t="s">
        <v>3793</v>
      </c>
      <c r="E16997">
        <v>0.06</v>
      </c>
      <c r="F16997">
        <v>0</v>
      </c>
      <c r="G16997">
        <v>0</v>
      </c>
      <c r="H16997">
        <v>0</v>
      </c>
      <c r="I16997">
        <v>0</v>
      </c>
    </row>
    <row r="16998" spans="1:9" x14ac:dyDescent="0.25">
      <c r="A16998" t="s">
        <v>729</v>
      </c>
      <c r="B16998">
        <v>18068</v>
      </c>
      <c r="C16998" s="593">
        <v>0.06</v>
      </c>
      <c r="D16998" t="s">
        <v>5165</v>
      </c>
      <c r="E16998">
        <v>0.06</v>
      </c>
      <c r="F16998">
        <v>0</v>
      </c>
      <c r="G16998">
        <v>0</v>
      </c>
      <c r="H16998">
        <v>0</v>
      </c>
      <c r="I16998">
        <v>0</v>
      </c>
    </row>
    <row r="16999" spans="1:9" x14ac:dyDescent="0.25">
      <c r="A16999" t="s">
        <v>729</v>
      </c>
      <c r="B16999">
        <v>18069</v>
      </c>
      <c r="C16999" s="593">
        <v>0.06</v>
      </c>
      <c r="D16999" t="s">
        <v>5165</v>
      </c>
      <c r="E16999">
        <v>0.06</v>
      </c>
      <c r="F16999">
        <v>0</v>
      </c>
      <c r="G16999">
        <v>0</v>
      </c>
      <c r="H16999">
        <v>0</v>
      </c>
      <c r="I16999">
        <v>0</v>
      </c>
    </row>
    <row r="17000" spans="1:9" x14ac:dyDescent="0.25">
      <c r="A17000" t="s">
        <v>729</v>
      </c>
      <c r="B17000">
        <v>18070</v>
      </c>
      <c r="C17000" s="593">
        <v>0.06</v>
      </c>
      <c r="D17000" t="s">
        <v>5166</v>
      </c>
      <c r="E17000">
        <v>0.06</v>
      </c>
      <c r="F17000">
        <v>0</v>
      </c>
      <c r="G17000">
        <v>0</v>
      </c>
      <c r="H17000">
        <v>0</v>
      </c>
      <c r="I17000">
        <v>0</v>
      </c>
    </row>
    <row r="17001" spans="1:9" x14ac:dyDescent="0.25">
      <c r="A17001" t="s">
        <v>729</v>
      </c>
      <c r="B17001">
        <v>18071</v>
      </c>
      <c r="C17001" s="593">
        <v>0.06</v>
      </c>
      <c r="D17001" t="s">
        <v>1339</v>
      </c>
      <c r="E17001">
        <v>0.06</v>
      </c>
      <c r="F17001">
        <v>0</v>
      </c>
      <c r="G17001">
        <v>0</v>
      </c>
      <c r="H17001">
        <v>0</v>
      </c>
      <c r="I17001">
        <v>0</v>
      </c>
    </row>
    <row r="17002" spans="1:9" x14ac:dyDescent="0.25">
      <c r="A17002" t="s">
        <v>729</v>
      </c>
      <c r="B17002">
        <v>18072</v>
      </c>
      <c r="C17002" s="593">
        <v>0.06</v>
      </c>
      <c r="D17002" t="s">
        <v>3793</v>
      </c>
      <c r="E17002">
        <v>0.06</v>
      </c>
      <c r="F17002">
        <v>0</v>
      </c>
      <c r="G17002">
        <v>0</v>
      </c>
      <c r="H17002">
        <v>0</v>
      </c>
      <c r="I17002">
        <v>0</v>
      </c>
    </row>
    <row r="17003" spans="1:9" x14ac:dyDescent="0.25">
      <c r="A17003" t="s">
        <v>729</v>
      </c>
      <c r="B17003">
        <v>18073</v>
      </c>
      <c r="C17003" s="593">
        <v>0.06</v>
      </c>
      <c r="D17003" t="s">
        <v>5168</v>
      </c>
      <c r="E17003">
        <v>0.06</v>
      </c>
      <c r="F17003">
        <v>0</v>
      </c>
      <c r="G17003">
        <v>0</v>
      </c>
      <c r="H17003">
        <v>0</v>
      </c>
      <c r="I17003">
        <v>0</v>
      </c>
    </row>
    <row r="17004" spans="1:9" x14ac:dyDescent="0.25">
      <c r="A17004" t="s">
        <v>729</v>
      </c>
      <c r="B17004">
        <v>18074</v>
      </c>
      <c r="C17004" s="593">
        <v>0.06</v>
      </c>
      <c r="D17004" t="s">
        <v>1259</v>
      </c>
      <c r="E17004">
        <v>0.06</v>
      </c>
      <c r="F17004">
        <v>0</v>
      </c>
      <c r="G17004">
        <v>0</v>
      </c>
      <c r="H17004">
        <v>0</v>
      </c>
      <c r="I17004">
        <v>0</v>
      </c>
    </row>
    <row r="17005" spans="1:9" x14ac:dyDescent="0.25">
      <c r="A17005" t="s">
        <v>729</v>
      </c>
      <c r="B17005">
        <v>18076</v>
      </c>
      <c r="C17005" s="593">
        <v>0.06</v>
      </c>
      <c r="D17005" t="s">
        <v>1259</v>
      </c>
      <c r="E17005">
        <v>0.06</v>
      </c>
      <c r="F17005">
        <v>0</v>
      </c>
      <c r="G17005">
        <v>0</v>
      </c>
      <c r="H17005">
        <v>0</v>
      </c>
      <c r="I17005">
        <v>0</v>
      </c>
    </row>
    <row r="17006" spans="1:9" x14ac:dyDescent="0.25">
      <c r="A17006" t="s">
        <v>729</v>
      </c>
      <c r="B17006">
        <v>18077</v>
      </c>
      <c r="C17006" s="593">
        <v>0.06</v>
      </c>
      <c r="D17006" t="s">
        <v>3793</v>
      </c>
      <c r="E17006">
        <v>0.06</v>
      </c>
      <c r="F17006">
        <v>0</v>
      </c>
      <c r="G17006">
        <v>0</v>
      </c>
      <c r="H17006">
        <v>0</v>
      </c>
      <c r="I17006">
        <v>0</v>
      </c>
    </row>
    <row r="17007" spans="1:9" x14ac:dyDescent="0.25">
      <c r="A17007" t="s">
        <v>729</v>
      </c>
      <c r="B17007">
        <v>18078</v>
      </c>
      <c r="C17007" s="593">
        <v>0.06</v>
      </c>
      <c r="D17007" t="s">
        <v>5165</v>
      </c>
      <c r="E17007">
        <v>0.06</v>
      </c>
      <c r="F17007">
        <v>0</v>
      </c>
      <c r="G17007">
        <v>0</v>
      </c>
      <c r="H17007">
        <v>0</v>
      </c>
      <c r="I17007">
        <v>0</v>
      </c>
    </row>
    <row r="17008" spans="1:9" x14ac:dyDescent="0.25">
      <c r="A17008" t="s">
        <v>729</v>
      </c>
      <c r="B17008">
        <v>18079</v>
      </c>
      <c r="C17008" s="593">
        <v>0.06</v>
      </c>
      <c r="D17008" t="s">
        <v>5165</v>
      </c>
      <c r="E17008">
        <v>0.06</v>
      </c>
      <c r="F17008">
        <v>0</v>
      </c>
      <c r="G17008">
        <v>0</v>
      </c>
      <c r="H17008">
        <v>0</v>
      </c>
      <c r="I17008">
        <v>0</v>
      </c>
    </row>
    <row r="17009" spans="1:9" x14ac:dyDescent="0.25">
      <c r="A17009" t="s">
        <v>729</v>
      </c>
      <c r="B17009">
        <v>18080</v>
      </c>
      <c r="C17009" s="593">
        <v>0.06</v>
      </c>
      <c r="D17009" t="s">
        <v>5165</v>
      </c>
      <c r="E17009">
        <v>0.06</v>
      </c>
      <c r="F17009">
        <v>0</v>
      </c>
      <c r="G17009">
        <v>0</v>
      </c>
      <c r="H17009">
        <v>0</v>
      </c>
      <c r="I17009">
        <v>0</v>
      </c>
    </row>
    <row r="17010" spans="1:9" x14ac:dyDescent="0.25">
      <c r="A17010" t="s">
        <v>729</v>
      </c>
      <c r="B17010">
        <v>18081</v>
      </c>
      <c r="C17010" s="593">
        <v>0.06</v>
      </c>
      <c r="D17010" t="s">
        <v>5168</v>
      </c>
      <c r="E17010">
        <v>0.06</v>
      </c>
      <c r="F17010">
        <v>0</v>
      </c>
      <c r="G17010">
        <v>0</v>
      </c>
      <c r="H17010">
        <v>0</v>
      </c>
      <c r="I17010">
        <v>0</v>
      </c>
    </row>
    <row r="17011" spans="1:9" x14ac:dyDescent="0.25">
      <c r="A17011" t="s">
        <v>729</v>
      </c>
      <c r="B17011">
        <v>18083</v>
      </c>
      <c r="C17011" s="593">
        <v>0.06</v>
      </c>
      <c r="D17011" t="s">
        <v>3793</v>
      </c>
      <c r="E17011">
        <v>0.06</v>
      </c>
      <c r="F17011">
        <v>0</v>
      </c>
      <c r="G17011">
        <v>0</v>
      </c>
      <c r="H17011">
        <v>0</v>
      </c>
      <c r="I17011">
        <v>0</v>
      </c>
    </row>
    <row r="17012" spans="1:9" x14ac:dyDescent="0.25">
      <c r="A17012" t="s">
        <v>729</v>
      </c>
      <c r="B17012">
        <v>18084</v>
      </c>
      <c r="C17012" s="593">
        <v>0.06</v>
      </c>
      <c r="D17012" t="s">
        <v>1259</v>
      </c>
      <c r="E17012">
        <v>0.06</v>
      </c>
      <c r="F17012">
        <v>0</v>
      </c>
      <c r="G17012">
        <v>0</v>
      </c>
      <c r="H17012">
        <v>0</v>
      </c>
      <c r="I17012">
        <v>0</v>
      </c>
    </row>
    <row r="17013" spans="1:9" x14ac:dyDescent="0.25">
      <c r="A17013" t="s">
        <v>729</v>
      </c>
      <c r="B17013">
        <v>18085</v>
      </c>
      <c r="C17013" s="593">
        <v>0.06</v>
      </c>
      <c r="D17013" t="s">
        <v>3793</v>
      </c>
      <c r="E17013">
        <v>0.06</v>
      </c>
      <c r="F17013">
        <v>0</v>
      </c>
      <c r="G17013">
        <v>0</v>
      </c>
      <c r="H17013">
        <v>0</v>
      </c>
      <c r="I17013">
        <v>0</v>
      </c>
    </row>
    <row r="17014" spans="1:9" x14ac:dyDescent="0.25">
      <c r="A17014" t="s">
        <v>729</v>
      </c>
      <c r="B17014">
        <v>18086</v>
      </c>
      <c r="C17014" s="593">
        <v>0.06</v>
      </c>
      <c r="D17014" t="s">
        <v>3793</v>
      </c>
      <c r="E17014">
        <v>0.06</v>
      </c>
      <c r="F17014">
        <v>0</v>
      </c>
      <c r="G17014">
        <v>0</v>
      </c>
      <c r="H17014">
        <v>0</v>
      </c>
      <c r="I17014">
        <v>0</v>
      </c>
    </row>
    <row r="17015" spans="1:9" x14ac:dyDescent="0.25">
      <c r="A17015" t="s">
        <v>729</v>
      </c>
      <c r="B17015">
        <v>18087</v>
      </c>
      <c r="C17015" s="593">
        <v>0.06</v>
      </c>
      <c r="D17015" t="s">
        <v>5165</v>
      </c>
      <c r="E17015">
        <v>0.06</v>
      </c>
      <c r="F17015">
        <v>0</v>
      </c>
      <c r="G17015">
        <v>0</v>
      </c>
      <c r="H17015">
        <v>0</v>
      </c>
      <c r="I17015">
        <v>0</v>
      </c>
    </row>
    <row r="17016" spans="1:9" x14ac:dyDescent="0.25">
      <c r="A17016" t="s">
        <v>729</v>
      </c>
      <c r="B17016">
        <v>18088</v>
      </c>
      <c r="C17016" s="593">
        <v>0.06</v>
      </c>
      <c r="D17016" t="s">
        <v>3793</v>
      </c>
      <c r="E17016">
        <v>0.06</v>
      </c>
      <c r="F17016">
        <v>0</v>
      </c>
      <c r="G17016">
        <v>0</v>
      </c>
      <c r="H17016">
        <v>0</v>
      </c>
      <c r="I17016">
        <v>0</v>
      </c>
    </row>
    <row r="17017" spans="1:9" x14ac:dyDescent="0.25">
      <c r="A17017" t="s">
        <v>729</v>
      </c>
      <c r="B17017">
        <v>18091</v>
      </c>
      <c r="C17017" s="593">
        <v>0.06</v>
      </c>
      <c r="D17017" t="s">
        <v>3793</v>
      </c>
      <c r="E17017">
        <v>0.06</v>
      </c>
      <c r="F17017">
        <v>0</v>
      </c>
      <c r="G17017">
        <v>0</v>
      </c>
      <c r="H17017">
        <v>0</v>
      </c>
      <c r="I17017">
        <v>0</v>
      </c>
    </row>
    <row r="17018" spans="1:9" x14ac:dyDescent="0.25">
      <c r="A17018" t="s">
        <v>729</v>
      </c>
      <c r="B17018">
        <v>18092</v>
      </c>
      <c r="C17018" s="593">
        <v>0.06</v>
      </c>
      <c r="D17018" t="s">
        <v>5165</v>
      </c>
      <c r="E17018">
        <v>0.06</v>
      </c>
      <c r="F17018">
        <v>0</v>
      </c>
      <c r="G17018">
        <v>0</v>
      </c>
      <c r="H17018">
        <v>0</v>
      </c>
      <c r="I17018">
        <v>0</v>
      </c>
    </row>
    <row r="17019" spans="1:9" x14ac:dyDescent="0.25">
      <c r="A17019" t="s">
        <v>729</v>
      </c>
      <c r="B17019">
        <v>18098</v>
      </c>
      <c r="C17019" s="593">
        <v>0.06</v>
      </c>
      <c r="D17019" t="s">
        <v>5165</v>
      </c>
      <c r="E17019">
        <v>0.06</v>
      </c>
      <c r="F17019">
        <v>0</v>
      </c>
      <c r="G17019">
        <v>0</v>
      </c>
      <c r="H17019">
        <v>0</v>
      </c>
      <c r="I17019">
        <v>0</v>
      </c>
    </row>
    <row r="17020" spans="1:9" x14ac:dyDescent="0.25">
      <c r="A17020" t="s">
        <v>729</v>
      </c>
      <c r="B17020">
        <v>18099</v>
      </c>
      <c r="C17020" s="593">
        <v>0.06</v>
      </c>
      <c r="D17020" t="s">
        <v>5165</v>
      </c>
      <c r="E17020">
        <v>0.06</v>
      </c>
      <c r="F17020">
        <v>0</v>
      </c>
      <c r="G17020">
        <v>0</v>
      </c>
      <c r="H17020">
        <v>0</v>
      </c>
      <c r="I17020">
        <v>0</v>
      </c>
    </row>
    <row r="17021" spans="1:9" x14ac:dyDescent="0.25">
      <c r="A17021" t="s">
        <v>729</v>
      </c>
      <c r="B17021">
        <v>18101</v>
      </c>
      <c r="C17021" s="593">
        <v>0.06</v>
      </c>
      <c r="D17021" t="s">
        <v>5165</v>
      </c>
      <c r="E17021">
        <v>0.06</v>
      </c>
      <c r="F17021">
        <v>0</v>
      </c>
      <c r="G17021">
        <v>0</v>
      </c>
      <c r="H17021">
        <v>0</v>
      </c>
      <c r="I17021">
        <v>0</v>
      </c>
    </row>
    <row r="17022" spans="1:9" x14ac:dyDescent="0.25">
      <c r="A17022" t="s">
        <v>729</v>
      </c>
      <c r="B17022">
        <v>18102</v>
      </c>
      <c r="C17022" s="593">
        <v>0.06</v>
      </c>
      <c r="D17022" t="s">
        <v>5165</v>
      </c>
      <c r="E17022">
        <v>0.06</v>
      </c>
      <c r="F17022">
        <v>0</v>
      </c>
      <c r="G17022">
        <v>0</v>
      </c>
      <c r="H17022">
        <v>0</v>
      </c>
      <c r="I17022">
        <v>0</v>
      </c>
    </row>
    <row r="17023" spans="1:9" x14ac:dyDescent="0.25">
      <c r="A17023" t="s">
        <v>729</v>
      </c>
      <c r="B17023">
        <v>18103</v>
      </c>
      <c r="C17023" s="593">
        <v>0.06</v>
      </c>
      <c r="D17023" t="s">
        <v>5165</v>
      </c>
      <c r="E17023">
        <v>0.06</v>
      </c>
      <c r="F17023">
        <v>0</v>
      </c>
      <c r="G17023">
        <v>0</v>
      </c>
      <c r="H17023">
        <v>0</v>
      </c>
      <c r="I17023">
        <v>0</v>
      </c>
    </row>
    <row r="17024" spans="1:9" x14ac:dyDescent="0.25">
      <c r="A17024" t="s">
        <v>729</v>
      </c>
      <c r="B17024">
        <v>18104</v>
      </c>
      <c r="C17024" s="593">
        <v>0.06</v>
      </c>
      <c r="D17024" t="s">
        <v>5165</v>
      </c>
      <c r="E17024">
        <v>0.06</v>
      </c>
      <c r="F17024">
        <v>0</v>
      </c>
      <c r="G17024">
        <v>0</v>
      </c>
      <c r="H17024">
        <v>0</v>
      </c>
      <c r="I17024">
        <v>0</v>
      </c>
    </row>
    <row r="17025" spans="1:9" x14ac:dyDescent="0.25">
      <c r="A17025" t="s">
        <v>729</v>
      </c>
      <c r="B17025">
        <v>18105</v>
      </c>
      <c r="C17025" s="593">
        <v>0.06</v>
      </c>
      <c r="D17025" t="s">
        <v>5165</v>
      </c>
      <c r="E17025">
        <v>0.06</v>
      </c>
      <c r="F17025">
        <v>0</v>
      </c>
      <c r="G17025">
        <v>0</v>
      </c>
      <c r="H17025">
        <v>0</v>
      </c>
      <c r="I17025">
        <v>0</v>
      </c>
    </row>
    <row r="17026" spans="1:9" x14ac:dyDescent="0.25">
      <c r="A17026" t="s">
        <v>729</v>
      </c>
      <c r="B17026">
        <v>18106</v>
      </c>
      <c r="C17026" s="593">
        <v>0.06</v>
      </c>
      <c r="D17026" t="s">
        <v>5165</v>
      </c>
      <c r="E17026">
        <v>0.06</v>
      </c>
      <c r="F17026">
        <v>0</v>
      </c>
      <c r="G17026">
        <v>0</v>
      </c>
      <c r="H17026">
        <v>0</v>
      </c>
      <c r="I17026">
        <v>0</v>
      </c>
    </row>
    <row r="17027" spans="1:9" x14ac:dyDescent="0.25">
      <c r="A17027" t="s">
        <v>729</v>
      </c>
      <c r="B17027">
        <v>18109</v>
      </c>
      <c r="C17027" s="593">
        <v>0.06</v>
      </c>
      <c r="D17027" t="s">
        <v>5165</v>
      </c>
      <c r="E17027">
        <v>0.06</v>
      </c>
      <c r="F17027">
        <v>0</v>
      </c>
      <c r="G17027">
        <v>0</v>
      </c>
      <c r="H17027">
        <v>0</v>
      </c>
      <c r="I17027">
        <v>0</v>
      </c>
    </row>
    <row r="17028" spans="1:9" x14ac:dyDescent="0.25">
      <c r="A17028" t="s">
        <v>729</v>
      </c>
      <c r="B17028">
        <v>18195</v>
      </c>
      <c r="C17028" s="593">
        <v>0.06</v>
      </c>
      <c r="D17028" t="s">
        <v>5165</v>
      </c>
      <c r="E17028">
        <v>0.06</v>
      </c>
      <c r="F17028">
        <v>0</v>
      </c>
      <c r="G17028">
        <v>0</v>
      </c>
      <c r="H17028">
        <v>0</v>
      </c>
      <c r="I17028">
        <v>0</v>
      </c>
    </row>
    <row r="17029" spans="1:9" x14ac:dyDescent="0.25">
      <c r="A17029" t="s">
        <v>729</v>
      </c>
      <c r="B17029">
        <v>18201</v>
      </c>
      <c r="C17029" s="593">
        <v>0.06</v>
      </c>
      <c r="D17029" t="s">
        <v>5169</v>
      </c>
      <c r="E17029">
        <v>0.06</v>
      </c>
      <c r="F17029">
        <v>0</v>
      </c>
      <c r="G17029">
        <v>0</v>
      </c>
      <c r="H17029">
        <v>0</v>
      </c>
      <c r="I17029">
        <v>0</v>
      </c>
    </row>
    <row r="17030" spans="1:9" x14ac:dyDescent="0.25">
      <c r="A17030" t="s">
        <v>729</v>
      </c>
      <c r="B17030">
        <v>18202</v>
      </c>
      <c r="C17030" s="593">
        <v>0.06</v>
      </c>
      <c r="D17030" t="s">
        <v>5169</v>
      </c>
      <c r="E17030">
        <v>0.06</v>
      </c>
      <c r="F17030">
        <v>0</v>
      </c>
      <c r="G17030">
        <v>0</v>
      </c>
      <c r="H17030">
        <v>0</v>
      </c>
      <c r="I17030">
        <v>0</v>
      </c>
    </row>
    <row r="17031" spans="1:9" x14ac:dyDescent="0.25">
      <c r="A17031" t="s">
        <v>729</v>
      </c>
      <c r="B17031">
        <v>18210</v>
      </c>
      <c r="C17031" s="593">
        <v>0.06</v>
      </c>
      <c r="D17031" t="s">
        <v>5167</v>
      </c>
      <c r="E17031">
        <v>0.06</v>
      </c>
      <c r="F17031">
        <v>0</v>
      </c>
      <c r="G17031">
        <v>0</v>
      </c>
      <c r="H17031">
        <v>0</v>
      </c>
      <c r="I17031">
        <v>0</v>
      </c>
    </row>
    <row r="17032" spans="1:9" x14ac:dyDescent="0.25">
      <c r="A17032" t="s">
        <v>729</v>
      </c>
      <c r="B17032">
        <v>18211</v>
      </c>
      <c r="C17032" s="593">
        <v>0.06</v>
      </c>
      <c r="D17032" t="s">
        <v>5167</v>
      </c>
      <c r="E17032">
        <v>0.06</v>
      </c>
      <c r="F17032">
        <v>0</v>
      </c>
      <c r="G17032">
        <v>0</v>
      </c>
      <c r="H17032">
        <v>0</v>
      </c>
      <c r="I17032">
        <v>0</v>
      </c>
    </row>
    <row r="17033" spans="1:9" x14ac:dyDescent="0.25">
      <c r="A17033" t="s">
        <v>729</v>
      </c>
      <c r="B17033">
        <v>18212</v>
      </c>
      <c r="C17033" s="593">
        <v>0.06</v>
      </c>
      <c r="D17033" t="s">
        <v>5167</v>
      </c>
      <c r="E17033">
        <v>0.06</v>
      </c>
      <c r="F17033">
        <v>0</v>
      </c>
      <c r="G17033">
        <v>0</v>
      </c>
      <c r="H17033">
        <v>0</v>
      </c>
      <c r="I17033">
        <v>0</v>
      </c>
    </row>
    <row r="17034" spans="1:9" x14ac:dyDescent="0.25">
      <c r="A17034" t="s">
        <v>729</v>
      </c>
      <c r="B17034">
        <v>18214</v>
      </c>
      <c r="C17034" s="593">
        <v>0.06</v>
      </c>
      <c r="D17034" t="s">
        <v>5164</v>
      </c>
      <c r="E17034">
        <v>0.06</v>
      </c>
      <c r="F17034">
        <v>0</v>
      </c>
      <c r="G17034">
        <v>0</v>
      </c>
      <c r="H17034">
        <v>0</v>
      </c>
      <c r="I17034">
        <v>0</v>
      </c>
    </row>
    <row r="17035" spans="1:9" x14ac:dyDescent="0.25">
      <c r="A17035" t="s">
        <v>729</v>
      </c>
      <c r="B17035">
        <v>18216</v>
      </c>
      <c r="C17035" s="593">
        <v>0.06</v>
      </c>
      <c r="D17035" t="s">
        <v>5169</v>
      </c>
      <c r="E17035">
        <v>0.06</v>
      </c>
      <c r="F17035">
        <v>0</v>
      </c>
      <c r="G17035">
        <v>0</v>
      </c>
      <c r="H17035">
        <v>0</v>
      </c>
      <c r="I17035">
        <v>0</v>
      </c>
    </row>
    <row r="17036" spans="1:9" x14ac:dyDescent="0.25">
      <c r="A17036" t="s">
        <v>729</v>
      </c>
      <c r="B17036">
        <v>18218</v>
      </c>
      <c r="C17036" s="593">
        <v>0.06</v>
      </c>
      <c r="D17036" t="s">
        <v>5164</v>
      </c>
      <c r="E17036">
        <v>0.06</v>
      </c>
      <c r="F17036">
        <v>0</v>
      </c>
      <c r="G17036">
        <v>0</v>
      </c>
      <c r="H17036">
        <v>0</v>
      </c>
      <c r="I17036">
        <v>0</v>
      </c>
    </row>
    <row r="17037" spans="1:9" x14ac:dyDescent="0.25">
      <c r="A17037" t="s">
        <v>729</v>
      </c>
      <c r="B17037">
        <v>18219</v>
      </c>
      <c r="C17037" s="593">
        <v>0.06</v>
      </c>
      <c r="D17037" t="s">
        <v>5169</v>
      </c>
      <c r="E17037">
        <v>0.06</v>
      </c>
      <c r="F17037">
        <v>0</v>
      </c>
      <c r="G17037">
        <v>0</v>
      </c>
      <c r="H17037">
        <v>0</v>
      </c>
      <c r="I17037">
        <v>0</v>
      </c>
    </row>
    <row r="17038" spans="1:9" x14ac:dyDescent="0.25">
      <c r="A17038" t="s">
        <v>729</v>
      </c>
      <c r="B17038">
        <v>18220</v>
      </c>
      <c r="C17038" s="593">
        <v>0.06</v>
      </c>
      <c r="D17038" t="s">
        <v>5164</v>
      </c>
      <c r="E17038">
        <v>0.06</v>
      </c>
      <c r="F17038">
        <v>0</v>
      </c>
      <c r="G17038">
        <v>0</v>
      </c>
      <c r="H17038">
        <v>0</v>
      </c>
      <c r="I17038">
        <v>0</v>
      </c>
    </row>
    <row r="17039" spans="1:9" x14ac:dyDescent="0.25">
      <c r="A17039" t="s">
        <v>729</v>
      </c>
      <c r="B17039">
        <v>18221</v>
      </c>
      <c r="C17039" s="593">
        <v>0.06</v>
      </c>
      <c r="D17039" t="s">
        <v>5169</v>
      </c>
      <c r="E17039">
        <v>0.06</v>
      </c>
      <c r="F17039">
        <v>0</v>
      </c>
      <c r="G17039">
        <v>0</v>
      </c>
      <c r="H17039">
        <v>0</v>
      </c>
      <c r="I17039">
        <v>0</v>
      </c>
    </row>
    <row r="17040" spans="1:9" x14ac:dyDescent="0.25">
      <c r="A17040" t="s">
        <v>729</v>
      </c>
      <c r="B17040">
        <v>18222</v>
      </c>
      <c r="C17040" s="593">
        <v>0.06</v>
      </c>
      <c r="D17040" t="s">
        <v>5169</v>
      </c>
      <c r="E17040">
        <v>0.06</v>
      </c>
      <c r="F17040">
        <v>0</v>
      </c>
      <c r="G17040">
        <v>0</v>
      </c>
      <c r="H17040">
        <v>0</v>
      </c>
      <c r="I17040">
        <v>0</v>
      </c>
    </row>
    <row r="17041" spans="1:9" x14ac:dyDescent="0.25">
      <c r="A17041" t="s">
        <v>729</v>
      </c>
      <c r="B17041">
        <v>18223</v>
      </c>
      <c r="C17041" s="593">
        <v>0.06</v>
      </c>
      <c r="D17041" t="s">
        <v>5169</v>
      </c>
      <c r="E17041">
        <v>0.06</v>
      </c>
      <c r="F17041">
        <v>0</v>
      </c>
      <c r="G17041">
        <v>0</v>
      </c>
      <c r="H17041">
        <v>0</v>
      </c>
      <c r="I17041">
        <v>0</v>
      </c>
    </row>
    <row r="17042" spans="1:9" x14ac:dyDescent="0.25">
      <c r="A17042" t="s">
        <v>729</v>
      </c>
      <c r="B17042">
        <v>18224</v>
      </c>
      <c r="C17042" s="593">
        <v>0.06</v>
      </c>
      <c r="D17042" t="s">
        <v>5169</v>
      </c>
      <c r="E17042">
        <v>0.06</v>
      </c>
      <c r="F17042">
        <v>0</v>
      </c>
      <c r="G17042">
        <v>0</v>
      </c>
      <c r="H17042">
        <v>0</v>
      </c>
      <c r="I17042">
        <v>0</v>
      </c>
    </row>
    <row r="17043" spans="1:9" x14ac:dyDescent="0.25">
      <c r="A17043" t="s">
        <v>729</v>
      </c>
      <c r="B17043">
        <v>18225</v>
      </c>
      <c r="C17043" s="593">
        <v>0.06</v>
      </c>
      <c r="D17043" t="s">
        <v>5169</v>
      </c>
      <c r="E17043">
        <v>0.06</v>
      </c>
      <c r="F17043">
        <v>0</v>
      </c>
      <c r="G17043">
        <v>0</v>
      </c>
      <c r="H17043">
        <v>0</v>
      </c>
      <c r="I17043">
        <v>0</v>
      </c>
    </row>
    <row r="17044" spans="1:9" x14ac:dyDescent="0.25">
      <c r="A17044" t="s">
        <v>729</v>
      </c>
      <c r="B17044">
        <v>18229</v>
      </c>
      <c r="C17044" s="593">
        <v>0.06</v>
      </c>
      <c r="D17044" t="s">
        <v>5167</v>
      </c>
      <c r="E17044">
        <v>0.06</v>
      </c>
      <c r="F17044">
        <v>0</v>
      </c>
      <c r="G17044">
        <v>0</v>
      </c>
      <c r="H17044">
        <v>0</v>
      </c>
      <c r="I17044">
        <v>0</v>
      </c>
    </row>
    <row r="17045" spans="1:9" x14ac:dyDescent="0.25">
      <c r="A17045" t="s">
        <v>729</v>
      </c>
      <c r="B17045">
        <v>18230</v>
      </c>
      <c r="C17045" s="593">
        <v>0.06</v>
      </c>
      <c r="D17045" t="s">
        <v>5167</v>
      </c>
      <c r="E17045">
        <v>0.06</v>
      </c>
      <c r="F17045">
        <v>0</v>
      </c>
      <c r="G17045">
        <v>0</v>
      </c>
      <c r="H17045">
        <v>0</v>
      </c>
      <c r="I17045">
        <v>0</v>
      </c>
    </row>
    <row r="17046" spans="1:9" x14ac:dyDescent="0.25">
      <c r="A17046" t="s">
        <v>729</v>
      </c>
      <c r="B17046">
        <v>18231</v>
      </c>
      <c r="C17046" s="593">
        <v>0.06</v>
      </c>
      <c r="D17046" t="s">
        <v>5164</v>
      </c>
      <c r="E17046">
        <v>0.06</v>
      </c>
      <c r="F17046">
        <v>0</v>
      </c>
      <c r="G17046">
        <v>0</v>
      </c>
      <c r="H17046">
        <v>0</v>
      </c>
      <c r="I17046">
        <v>0</v>
      </c>
    </row>
    <row r="17047" spans="1:9" x14ac:dyDescent="0.25">
      <c r="A17047" t="s">
        <v>729</v>
      </c>
      <c r="B17047">
        <v>18232</v>
      </c>
      <c r="C17047" s="593">
        <v>0.06</v>
      </c>
      <c r="D17047" t="s">
        <v>5167</v>
      </c>
      <c r="E17047">
        <v>0.06</v>
      </c>
      <c r="F17047">
        <v>0</v>
      </c>
      <c r="G17047">
        <v>0</v>
      </c>
      <c r="H17047">
        <v>0</v>
      </c>
      <c r="I17047">
        <v>0</v>
      </c>
    </row>
    <row r="17048" spans="1:9" x14ac:dyDescent="0.25">
      <c r="A17048" t="s">
        <v>729</v>
      </c>
      <c r="B17048">
        <v>18234</v>
      </c>
      <c r="C17048" s="593">
        <v>0.06</v>
      </c>
      <c r="D17048" t="s">
        <v>5169</v>
      </c>
      <c r="E17048">
        <v>0.06</v>
      </c>
      <c r="F17048">
        <v>0</v>
      </c>
      <c r="G17048">
        <v>0</v>
      </c>
      <c r="H17048">
        <v>0</v>
      </c>
      <c r="I17048">
        <v>0</v>
      </c>
    </row>
    <row r="17049" spans="1:9" x14ac:dyDescent="0.25">
      <c r="A17049" t="s">
        <v>729</v>
      </c>
      <c r="B17049">
        <v>18235</v>
      </c>
      <c r="C17049" s="593">
        <v>0.06</v>
      </c>
      <c r="D17049" t="s">
        <v>5167</v>
      </c>
      <c r="E17049">
        <v>0.06</v>
      </c>
      <c r="F17049">
        <v>0</v>
      </c>
      <c r="G17049">
        <v>0</v>
      </c>
      <c r="H17049">
        <v>0</v>
      </c>
      <c r="I17049">
        <v>0</v>
      </c>
    </row>
    <row r="17050" spans="1:9" x14ac:dyDescent="0.25">
      <c r="A17050" t="s">
        <v>729</v>
      </c>
      <c r="B17050">
        <v>18237</v>
      </c>
      <c r="C17050" s="593">
        <v>0.06</v>
      </c>
      <c r="D17050" t="s">
        <v>5167</v>
      </c>
      <c r="E17050">
        <v>0.06</v>
      </c>
      <c r="F17050">
        <v>0</v>
      </c>
      <c r="G17050">
        <v>0</v>
      </c>
      <c r="H17050">
        <v>0</v>
      </c>
      <c r="I17050">
        <v>0</v>
      </c>
    </row>
    <row r="17051" spans="1:9" x14ac:dyDescent="0.25">
      <c r="A17051" t="s">
        <v>729</v>
      </c>
      <c r="B17051">
        <v>18239</v>
      </c>
      <c r="C17051" s="593">
        <v>0.06</v>
      </c>
      <c r="D17051" t="s">
        <v>5169</v>
      </c>
      <c r="E17051">
        <v>0.06</v>
      </c>
      <c r="F17051">
        <v>0</v>
      </c>
      <c r="G17051">
        <v>0</v>
      </c>
      <c r="H17051">
        <v>0</v>
      </c>
      <c r="I17051">
        <v>0</v>
      </c>
    </row>
    <row r="17052" spans="1:9" x14ac:dyDescent="0.25">
      <c r="A17052" t="s">
        <v>729</v>
      </c>
      <c r="B17052">
        <v>18240</v>
      </c>
      <c r="C17052" s="593">
        <v>0.06</v>
      </c>
      <c r="D17052" t="s">
        <v>5167</v>
      </c>
      <c r="E17052">
        <v>0.06</v>
      </c>
      <c r="F17052">
        <v>0</v>
      </c>
      <c r="G17052">
        <v>0</v>
      </c>
      <c r="H17052">
        <v>0</v>
      </c>
      <c r="I17052">
        <v>0</v>
      </c>
    </row>
    <row r="17053" spans="1:9" x14ac:dyDescent="0.25">
      <c r="A17053" t="s">
        <v>729</v>
      </c>
      <c r="B17053">
        <v>18241</v>
      </c>
      <c r="C17053" s="593">
        <v>0.06</v>
      </c>
      <c r="D17053" t="s">
        <v>5169</v>
      </c>
      <c r="E17053">
        <v>0.06</v>
      </c>
      <c r="F17053">
        <v>0</v>
      </c>
      <c r="G17053">
        <v>0</v>
      </c>
      <c r="H17053">
        <v>0</v>
      </c>
      <c r="I17053">
        <v>0</v>
      </c>
    </row>
    <row r="17054" spans="1:9" x14ac:dyDescent="0.25">
      <c r="A17054" t="s">
        <v>729</v>
      </c>
      <c r="B17054">
        <v>18242</v>
      </c>
      <c r="C17054" s="593">
        <v>0.06</v>
      </c>
      <c r="D17054" t="s">
        <v>5164</v>
      </c>
      <c r="E17054">
        <v>0.06</v>
      </c>
      <c r="F17054">
        <v>0</v>
      </c>
      <c r="G17054">
        <v>0</v>
      </c>
      <c r="H17054">
        <v>0</v>
      </c>
      <c r="I17054">
        <v>0</v>
      </c>
    </row>
    <row r="17055" spans="1:9" x14ac:dyDescent="0.25">
      <c r="A17055" t="s">
        <v>729</v>
      </c>
      <c r="B17055">
        <v>18244</v>
      </c>
      <c r="C17055" s="593">
        <v>0.06</v>
      </c>
      <c r="D17055" t="s">
        <v>5167</v>
      </c>
      <c r="E17055">
        <v>0.06</v>
      </c>
      <c r="F17055">
        <v>0</v>
      </c>
      <c r="G17055">
        <v>0</v>
      </c>
      <c r="H17055">
        <v>0</v>
      </c>
      <c r="I17055">
        <v>0</v>
      </c>
    </row>
    <row r="17056" spans="1:9" x14ac:dyDescent="0.25">
      <c r="A17056" t="s">
        <v>729</v>
      </c>
      <c r="B17056">
        <v>18245</v>
      </c>
      <c r="C17056" s="593">
        <v>0.06</v>
      </c>
      <c r="D17056" t="s">
        <v>5164</v>
      </c>
      <c r="E17056">
        <v>0.06</v>
      </c>
      <c r="F17056">
        <v>0</v>
      </c>
      <c r="G17056">
        <v>0</v>
      </c>
      <c r="H17056">
        <v>0</v>
      </c>
      <c r="I17056">
        <v>0</v>
      </c>
    </row>
    <row r="17057" spans="1:9" x14ac:dyDescent="0.25">
      <c r="A17057" t="s">
        <v>729</v>
      </c>
      <c r="B17057">
        <v>18246</v>
      </c>
      <c r="C17057" s="593">
        <v>0.06</v>
      </c>
      <c r="D17057" t="s">
        <v>5169</v>
      </c>
      <c r="E17057">
        <v>0.06</v>
      </c>
      <c r="F17057">
        <v>0</v>
      </c>
      <c r="G17057">
        <v>0</v>
      </c>
      <c r="H17057">
        <v>0</v>
      </c>
      <c r="I17057">
        <v>0</v>
      </c>
    </row>
    <row r="17058" spans="1:9" x14ac:dyDescent="0.25">
      <c r="A17058" t="s">
        <v>729</v>
      </c>
      <c r="B17058">
        <v>18247</v>
      </c>
      <c r="C17058" s="593">
        <v>0.06</v>
      </c>
      <c r="D17058" t="s">
        <v>5169</v>
      </c>
      <c r="E17058">
        <v>0.06</v>
      </c>
      <c r="F17058">
        <v>0</v>
      </c>
      <c r="G17058">
        <v>0</v>
      </c>
      <c r="H17058">
        <v>0</v>
      </c>
      <c r="I17058">
        <v>0</v>
      </c>
    </row>
    <row r="17059" spans="1:9" x14ac:dyDescent="0.25">
      <c r="A17059" t="s">
        <v>729</v>
      </c>
      <c r="B17059">
        <v>18248</v>
      </c>
      <c r="C17059" s="593">
        <v>0.06</v>
      </c>
      <c r="D17059" t="s">
        <v>5164</v>
      </c>
      <c r="E17059">
        <v>0.06</v>
      </c>
      <c r="F17059">
        <v>0</v>
      </c>
      <c r="G17059">
        <v>0</v>
      </c>
      <c r="H17059">
        <v>0</v>
      </c>
      <c r="I17059">
        <v>0</v>
      </c>
    </row>
    <row r="17060" spans="1:9" x14ac:dyDescent="0.25">
      <c r="A17060" t="s">
        <v>729</v>
      </c>
      <c r="B17060">
        <v>18249</v>
      </c>
      <c r="C17060" s="593">
        <v>0.06</v>
      </c>
      <c r="D17060" t="s">
        <v>5169</v>
      </c>
      <c r="E17060">
        <v>0.06</v>
      </c>
      <c r="F17060">
        <v>0</v>
      </c>
      <c r="G17060">
        <v>0</v>
      </c>
      <c r="H17060">
        <v>0</v>
      </c>
      <c r="I17060">
        <v>0</v>
      </c>
    </row>
    <row r="17061" spans="1:9" x14ac:dyDescent="0.25">
      <c r="A17061" t="s">
        <v>729</v>
      </c>
      <c r="B17061">
        <v>18250</v>
      </c>
      <c r="C17061" s="593">
        <v>0.06</v>
      </c>
      <c r="D17061" t="s">
        <v>5167</v>
      </c>
      <c r="E17061">
        <v>0.06</v>
      </c>
      <c r="F17061">
        <v>0</v>
      </c>
      <c r="G17061">
        <v>0</v>
      </c>
      <c r="H17061">
        <v>0</v>
      </c>
      <c r="I17061">
        <v>0</v>
      </c>
    </row>
    <row r="17062" spans="1:9" x14ac:dyDescent="0.25">
      <c r="A17062" t="s">
        <v>729</v>
      </c>
      <c r="B17062">
        <v>18251</v>
      </c>
      <c r="C17062" s="593">
        <v>0.06</v>
      </c>
      <c r="D17062" t="s">
        <v>5169</v>
      </c>
      <c r="E17062">
        <v>0.06</v>
      </c>
      <c r="F17062">
        <v>0</v>
      </c>
      <c r="G17062">
        <v>0</v>
      </c>
      <c r="H17062">
        <v>0</v>
      </c>
      <c r="I17062">
        <v>0</v>
      </c>
    </row>
    <row r="17063" spans="1:9" x14ac:dyDescent="0.25">
      <c r="A17063" t="s">
        <v>729</v>
      </c>
      <c r="B17063">
        <v>18252</v>
      </c>
      <c r="C17063" s="593">
        <v>0.06</v>
      </c>
      <c r="D17063" t="s">
        <v>5167</v>
      </c>
      <c r="E17063">
        <v>0.06</v>
      </c>
      <c r="F17063">
        <v>0</v>
      </c>
      <c r="G17063">
        <v>0</v>
      </c>
      <c r="H17063">
        <v>0</v>
      </c>
      <c r="I17063">
        <v>0</v>
      </c>
    </row>
    <row r="17064" spans="1:9" x14ac:dyDescent="0.25">
      <c r="A17064" t="s">
        <v>729</v>
      </c>
      <c r="B17064">
        <v>18254</v>
      </c>
      <c r="C17064" s="593">
        <v>0.06</v>
      </c>
      <c r="D17064" t="s">
        <v>5167</v>
      </c>
      <c r="E17064">
        <v>0.06</v>
      </c>
      <c r="F17064">
        <v>0</v>
      </c>
      <c r="G17064">
        <v>0</v>
      </c>
      <c r="H17064">
        <v>0</v>
      </c>
      <c r="I17064">
        <v>0</v>
      </c>
    </row>
    <row r="17065" spans="1:9" x14ac:dyDescent="0.25">
      <c r="A17065" t="s">
        <v>729</v>
      </c>
      <c r="B17065">
        <v>18255</v>
      </c>
      <c r="C17065" s="593">
        <v>0.06</v>
      </c>
      <c r="D17065" t="s">
        <v>5167</v>
      </c>
      <c r="E17065">
        <v>0.06</v>
      </c>
      <c r="F17065">
        <v>0</v>
      </c>
      <c r="G17065">
        <v>0</v>
      </c>
      <c r="H17065">
        <v>0</v>
      </c>
      <c r="I17065">
        <v>0</v>
      </c>
    </row>
    <row r="17066" spans="1:9" x14ac:dyDescent="0.25">
      <c r="A17066" t="s">
        <v>729</v>
      </c>
      <c r="B17066">
        <v>18256</v>
      </c>
      <c r="C17066" s="593">
        <v>0.06</v>
      </c>
      <c r="D17066" t="s">
        <v>5169</v>
      </c>
      <c r="E17066">
        <v>0.06</v>
      </c>
      <c r="F17066">
        <v>0</v>
      </c>
      <c r="G17066">
        <v>0</v>
      </c>
      <c r="H17066">
        <v>0</v>
      </c>
      <c r="I17066">
        <v>0</v>
      </c>
    </row>
    <row r="17067" spans="1:9" x14ac:dyDescent="0.25">
      <c r="A17067" t="s">
        <v>729</v>
      </c>
      <c r="B17067">
        <v>18301</v>
      </c>
      <c r="C17067" s="593">
        <v>0.06</v>
      </c>
      <c r="D17067" t="s">
        <v>1339</v>
      </c>
      <c r="E17067">
        <v>0.06</v>
      </c>
      <c r="F17067">
        <v>0</v>
      </c>
      <c r="G17067">
        <v>0</v>
      </c>
      <c r="H17067">
        <v>0</v>
      </c>
      <c r="I17067">
        <v>0</v>
      </c>
    </row>
    <row r="17068" spans="1:9" x14ac:dyDescent="0.25">
      <c r="A17068" t="s">
        <v>729</v>
      </c>
      <c r="B17068">
        <v>18302</v>
      </c>
      <c r="C17068" s="593">
        <v>0.06</v>
      </c>
      <c r="D17068" t="s">
        <v>1339</v>
      </c>
      <c r="E17068">
        <v>0.06</v>
      </c>
      <c r="F17068">
        <v>0</v>
      </c>
      <c r="G17068">
        <v>0</v>
      </c>
      <c r="H17068">
        <v>0</v>
      </c>
      <c r="I17068">
        <v>0</v>
      </c>
    </row>
    <row r="17069" spans="1:9" x14ac:dyDescent="0.25">
      <c r="A17069" t="s">
        <v>729</v>
      </c>
      <c r="B17069">
        <v>18320</v>
      </c>
      <c r="C17069" s="593">
        <v>0.06</v>
      </c>
      <c r="D17069" t="s">
        <v>1339</v>
      </c>
      <c r="E17069">
        <v>0.06</v>
      </c>
      <c r="F17069">
        <v>0</v>
      </c>
      <c r="G17069">
        <v>0</v>
      </c>
      <c r="H17069">
        <v>0</v>
      </c>
      <c r="I17069">
        <v>0</v>
      </c>
    </row>
    <row r="17070" spans="1:9" x14ac:dyDescent="0.25">
      <c r="A17070" t="s">
        <v>729</v>
      </c>
      <c r="B17070">
        <v>18321</v>
      </c>
      <c r="C17070" s="593">
        <v>0.06</v>
      </c>
      <c r="D17070" t="s">
        <v>1339</v>
      </c>
      <c r="E17070">
        <v>0.06</v>
      </c>
      <c r="F17070">
        <v>0</v>
      </c>
      <c r="G17070">
        <v>0</v>
      </c>
      <c r="H17070">
        <v>0</v>
      </c>
      <c r="I17070">
        <v>0</v>
      </c>
    </row>
    <row r="17071" spans="1:9" x14ac:dyDescent="0.25">
      <c r="A17071" t="s">
        <v>729</v>
      </c>
      <c r="B17071">
        <v>18322</v>
      </c>
      <c r="C17071" s="593">
        <v>0.06</v>
      </c>
      <c r="D17071" t="s">
        <v>1339</v>
      </c>
      <c r="E17071">
        <v>0.06</v>
      </c>
      <c r="F17071">
        <v>0</v>
      </c>
      <c r="G17071">
        <v>0</v>
      </c>
      <c r="H17071">
        <v>0</v>
      </c>
      <c r="I17071">
        <v>0</v>
      </c>
    </row>
    <row r="17072" spans="1:9" x14ac:dyDescent="0.25">
      <c r="A17072" t="s">
        <v>729</v>
      </c>
      <c r="B17072">
        <v>18323</v>
      </c>
      <c r="C17072" s="593">
        <v>0.06</v>
      </c>
      <c r="D17072" t="s">
        <v>1339</v>
      </c>
      <c r="E17072">
        <v>0.06</v>
      </c>
      <c r="F17072">
        <v>0</v>
      </c>
      <c r="G17072">
        <v>0</v>
      </c>
      <c r="H17072">
        <v>0</v>
      </c>
      <c r="I17072">
        <v>0</v>
      </c>
    </row>
    <row r="17073" spans="1:9" x14ac:dyDescent="0.25">
      <c r="A17073" t="s">
        <v>729</v>
      </c>
      <c r="B17073">
        <v>18324</v>
      </c>
      <c r="C17073" s="593">
        <v>0.06</v>
      </c>
      <c r="D17073" t="s">
        <v>1268</v>
      </c>
      <c r="E17073">
        <v>0.06</v>
      </c>
      <c r="F17073">
        <v>0</v>
      </c>
      <c r="G17073">
        <v>0</v>
      </c>
      <c r="H17073">
        <v>0</v>
      </c>
      <c r="I17073">
        <v>0</v>
      </c>
    </row>
    <row r="17074" spans="1:9" x14ac:dyDescent="0.25">
      <c r="A17074" t="s">
        <v>729</v>
      </c>
      <c r="B17074">
        <v>18325</v>
      </c>
      <c r="C17074" s="593">
        <v>0.06</v>
      </c>
      <c r="D17074" t="s">
        <v>1268</v>
      </c>
      <c r="E17074">
        <v>0.06</v>
      </c>
      <c r="F17074">
        <v>0</v>
      </c>
      <c r="G17074">
        <v>0</v>
      </c>
      <c r="H17074">
        <v>0</v>
      </c>
      <c r="I17074">
        <v>0</v>
      </c>
    </row>
    <row r="17075" spans="1:9" x14ac:dyDescent="0.25">
      <c r="A17075" t="s">
        <v>729</v>
      </c>
      <c r="B17075">
        <v>18326</v>
      </c>
      <c r="C17075" s="593">
        <v>0.06</v>
      </c>
      <c r="D17075" t="s">
        <v>3362</v>
      </c>
      <c r="E17075">
        <v>0.06</v>
      </c>
      <c r="F17075">
        <v>0</v>
      </c>
      <c r="G17075">
        <v>0</v>
      </c>
      <c r="H17075">
        <v>0</v>
      </c>
      <c r="I17075">
        <v>0</v>
      </c>
    </row>
    <row r="17076" spans="1:9" x14ac:dyDescent="0.25">
      <c r="A17076" t="s">
        <v>729</v>
      </c>
      <c r="B17076">
        <v>18327</v>
      </c>
      <c r="C17076" s="593">
        <v>0.06</v>
      </c>
      <c r="D17076" t="s">
        <v>1339</v>
      </c>
      <c r="E17076">
        <v>0.06</v>
      </c>
      <c r="F17076">
        <v>0</v>
      </c>
      <c r="G17076">
        <v>0</v>
      </c>
      <c r="H17076">
        <v>0</v>
      </c>
      <c r="I17076">
        <v>0</v>
      </c>
    </row>
    <row r="17077" spans="1:9" x14ac:dyDescent="0.25">
      <c r="A17077" t="s">
        <v>729</v>
      </c>
      <c r="B17077">
        <v>18328</v>
      </c>
      <c r="C17077" s="593">
        <v>0.06</v>
      </c>
      <c r="D17077" t="s">
        <v>1268</v>
      </c>
      <c r="E17077">
        <v>0.06</v>
      </c>
      <c r="F17077">
        <v>0</v>
      </c>
      <c r="G17077">
        <v>0</v>
      </c>
      <c r="H17077">
        <v>0</v>
      </c>
      <c r="I17077">
        <v>0</v>
      </c>
    </row>
    <row r="17078" spans="1:9" x14ac:dyDescent="0.25">
      <c r="A17078" t="s">
        <v>729</v>
      </c>
      <c r="B17078">
        <v>18330</v>
      </c>
      <c r="C17078" s="593">
        <v>0.06</v>
      </c>
      <c r="D17078" t="s">
        <v>1339</v>
      </c>
      <c r="E17078">
        <v>0.06</v>
      </c>
      <c r="F17078">
        <v>0</v>
      </c>
      <c r="G17078">
        <v>0</v>
      </c>
      <c r="H17078">
        <v>0</v>
      </c>
      <c r="I17078">
        <v>0</v>
      </c>
    </row>
    <row r="17079" spans="1:9" x14ac:dyDescent="0.25">
      <c r="A17079" t="s">
        <v>729</v>
      </c>
      <c r="B17079">
        <v>18331</v>
      </c>
      <c r="C17079" s="593">
        <v>0.06</v>
      </c>
      <c r="D17079" t="s">
        <v>1339</v>
      </c>
      <c r="E17079">
        <v>0.06</v>
      </c>
      <c r="F17079">
        <v>0</v>
      </c>
      <c r="G17079">
        <v>0</v>
      </c>
      <c r="H17079">
        <v>0</v>
      </c>
      <c r="I17079">
        <v>0</v>
      </c>
    </row>
    <row r="17080" spans="1:9" x14ac:dyDescent="0.25">
      <c r="A17080" t="s">
        <v>729</v>
      </c>
      <c r="B17080">
        <v>18332</v>
      </c>
      <c r="C17080" s="593">
        <v>0.06</v>
      </c>
      <c r="D17080" t="s">
        <v>1339</v>
      </c>
      <c r="E17080">
        <v>0.06</v>
      </c>
      <c r="F17080">
        <v>0</v>
      </c>
      <c r="G17080">
        <v>0</v>
      </c>
      <c r="H17080">
        <v>0</v>
      </c>
      <c r="I17080">
        <v>0</v>
      </c>
    </row>
    <row r="17081" spans="1:9" x14ac:dyDescent="0.25">
      <c r="A17081" t="s">
        <v>729</v>
      </c>
      <c r="B17081">
        <v>18333</v>
      </c>
      <c r="C17081" s="593">
        <v>0.06</v>
      </c>
      <c r="D17081" t="s">
        <v>1339</v>
      </c>
      <c r="E17081">
        <v>0.06</v>
      </c>
      <c r="F17081">
        <v>0</v>
      </c>
      <c r="G17081">
        <v>0</v>
      </c>
      <c r="H17081">
        <v>0</v>
      </c>
      <c r="I17081">
        <v>0</v>
      </c>
    </row>
    <row r="17082" spans="1:9" x14ac:dyDescent="0.25">
      <c r="A17082" t="s">
        <v>729</v>
      </c>
      <c r="B17082">
        <v>18334</v>
      </c>
      <c r="C17082" s="593">
        <v>0.06</v>
      </c>
      <c r="D17082" t="s">
        <v>1339</v>
      </c>
      <c r="E17082">
        <v>0.06</v>
      </c>
      <c r="F17082">
        <v>0</v>
      </c>
      <c r="G17082">
        <v>0</v>
      </c>
      <c r="H17082">
        <v>0</v>
      </c>
      <c r="I17082">
        <v>0</v>
      </c>
    </row>
    <row r="17083" spans="1:9" x14ac:dyDescent="0.25">
      <c r="A17083" t="s">
        <v>729</v>
      </c>
      <c r="B17083">
        <v>18335</v>
      </c>
      <c r="C17083" s="593">
        <v>0.06</v>
      </c>
      <c r="D17083" t="s">
        <v>1339</v>
      </c>
      <c r="E17083">
        <v>0.06</v>
      </c>
      <c r="F17083">
        <v>0</v>
      </c>
      <c r="G17083">
        <v>0</v>
      </c>
      <c r="H17083">
        <v>0</v>
      </c>
      <c r="I17083">
        <v>0</v>
      </c>
    </row>
    <row r="17084" spans="1:9" x14ac:dyDescent="0.25">
      <c r="A17084" t="s">
        <v>729</v>
      </c>
      <c r="B17084">
        <v>18336</v>
      </c>
      <c r="C17084" s="593">
        <v>0.06</v>
      </c>
      <c r="D17084" t="s">
        <v>1268</v>
      </c>
      <c r="E17084">
        <v>0.06</v>
      </c>
      <c r="F17084">
        <v>0</v>
      </c>
      <c r="G17084">
        <v>0</v>
      </c>
      <c r="H17084">
        <v>0</v>
      </c>
      <c r="I17084">
        <v>0</v>
      </c>
    </row>
    <row r="17085" spans="1:9" x14ac:dyDescent="0.25">
      <c r="A17085" t="s">
        <v>729</v>
      </c>
      <c r="B17085">
        <v>18337</v>
      </c>
      <c r="C17085" s="593">
        <v>0.06</v>
      </c>
      <c r="D17085" t="s">
        <v>1268</v>
      </c>
      <c r="E17085">
        <v>0.06</v>
      </c>
      <c r="F17085">
        <v>0</v>
      </c>
      <c r="G17085">
        <v>0</v>
      </c>
      <c r="H17085">
        <v>0</v>
      </c>
      <c r="I17085">
        <v>0</v>
      </c>
    </row>
    <row r="17086" spans="1:9" x14ac:dyDescent="0.25">
      <c r="A17086" t="s">
        <v>729</v>
      </c>
      <c r="B17086">
        <v>18340</v>
      </c>
      <c r="C17086" s="593">
        <v>0.06</v>
      </c>
      <c r="D17086" t="s">
        <v>1268</v>
      </c>
      <c r="E17086">
        <v>0.06</v>
      </c>
      <c r="F17086">
        <v>0</v>
      </c>
      <c r="G17086">
        <v>0</v>
      </c>
      <c r="H17086">
        <v>0</v>
      </c>
      <c r="I17086">
        <v>0</v>
      </c>
    </row>
    <row r="17087" spans="1:9" x14ac:dyDescent="0.25">
      <c r="A17087" t="s">
        <v>729</v>
      </c>
      <c r="B17087">
        <v>18341</v>
      </c>
      <c r="C17087" s="593">
        <v>0.06</v>
      </c>
      <c r="D17087" t="s">
        <v>1339</v>
      </c>
      <c r="E17087">
        <v>0.06</v>
      </c>
      <c r="F17087">
        <v>0</v>
      </c>
      <c r="G17087">
        <v>0</v>
      </c>
      <c r="H17087">
        <v>0</v>
      </c>
      <c r="I17087">
        <v>0</v>
      </c>
    </row>
    <row r="17088" spans="1:9" x14ac:dyDescent="0.25">
      <c r="A17088" t="s">
        <v>729</v>
      </c>
      <c r="B17088">
        <v>18342</v>
      </c>
      <c r="C17088" s="593">
        <v>0.06</v>
      </c>
      <c r="D17088" t="s">
        <v>1339</v>
      </c>
      <c r="E17088">
        <v>0.06</v>
      </c>
      <c r="F17088">
        <v>0</v>
      </c>
      <c r="G17088">
        <v>0</v>
      </c>
      <c r="H17088">
        <v>0</v>
      </c>
      <c r="I17088">
        <v>0</v>
      </c>
    </row>
    <row r="17089" spans="1:9" x14ac:dyDescent="0.25">
      <c r="A17089" t="s">
        <v>729</v>
      </c>
      <c r="B17089">
        <v>18343</v>
      </c>
      <c r="C17089" s="593">
        <v>0.06</v>
      </c>
      <c r="D17089" t="s">
        <v>3793</v>
      </c>
      <c r="E17089">
        <v>0.06</v>
      </c>
      <c r="F17089">
        <v>0</v>
      </c>
      <c r="G17089">
        <v>0</v>
      </c>
      <c r="H17089">
        <v>0</v>
      </c>
      <c r="I17089">
        <v>0</v>
      </c>
    </row>
    <row r="17090" spans="1:9" x14ac:dyDescent="0.25">
      <c r="A17090" t="s">
        <v>729</v>
      </c>
      <c r="B17090">
        <v>18344</v>
      </c>
      <c r="C17090" s="593">
        <v>0.06</v>
      </c>
      <c r="D17090" t="s">
        <v>1339</v>
      </c>
      <c r="E17090">
        <v>0.06</v>
      </c>
      <c r="F17090">
        <v>0</v>
      </c>
      <c r="G17090">
        <v>0</v>
      </c>
      <c r="H17090">
        <v>0</v>
      </c>
      <c r="I17090">
        <v>0</v>
      </c>
    </row>
    <row r="17091" spans="1:9" x14ac:dyDescent="0.25">
      <c r="A17091" t="s">
        <v>729</v>
      </c>
      <c r="B17091">
        <v>18346</v>
      </c>
      <c r="C17091" s="593">
        <v>0.06</v>
      </c>
      <c r="D17091" t="s">
        <v>1339</v>
      </c>
      <c r="E17091">
        <v>0.06</v>
      </c>
      <c r="F17091">
        <v>0</v>
      </c>
      <c r="G17091">
        <v>0</v>
      </c>
      <c r="H17091">
        <v>0</v>
      </c>
      <c r="I17091">
        <v>0</v>
      </c>
    </row>
    <row r="17092" spans="1:9" x14ac:dyDescent="0.25">
      <c r="A17092" t="s">
        <v>729</v>
      </c>
      <c r="B17092">
        <v>18347</v>
      </c>
      <c r="C17092" s="593">
        <v>0.06</v>
      </c>
      <c r="D17092" t="s">
        <v>1339</v>
      </c>
      <c r="E17092">
        <v>0.06</v>
      </c>
      <c r="F17092">
        <v>0</v>
      </c>
      <c r="G17092">
        <v>0</v>
      </c>
      <c r="H17092">
        <v>0</v>
      </c>
      <c r="I17092">
        <v>0</v>
      </c>
    </row>
    <row r="17093" spans="1:9" x14ac:dyDescent="0.25">
      <c r="A17093" t="s">
        <v>729</v>
      </c>
      <c r="B17093">
        <v>18348</v>
      </c>
      <c r="C17093" s="593">
        <v>0.06</v>
      </c>
      <c r="D17093" t="s">
        <v>1339</v>
      </c>
      <c r="E17093">
        <v>0.06</v>
      </c>
      <c r="F17093">
        <v>0</v>
      </c>
      <c r="G17093">
        <v>0</v>
      </c>
      <c r="H17093">
        <v>0</v>
      </c>
      <c r="I17093">
        <v>0</v>
      </c>
    </row>
    <row r="17094" spans="1:9" x14ac:dyDescent="0.25">
      <c r="A17094" t="s">
        <v>729</v>
      </c>
      <c r="B17094">
        <v>18349</v>
      </c>
      <c r="C17094" s="593">
        <v>0.06</v>
      </c>
      <c r="D17094" t="s">
        <v>1339</v>
      </c>
      <c r="E17094">
        <v>0.06</v>
      </c>
      <c r="F17094">
        <v>0</v>
      </c>
      <c r="G17094">
        <v>0</v>
      </c>
      <c r="H17094">
        <v>0</v>
      </c>
      <c r="I17094">
        <v>0</v>
      </c>
    </row>
    <row r="17095" spans="1:9" x14ac:dyDescent="0.25">
      <c r="A17095" t="s">
        <v>729</v>
      </c>
      <c r="B17095">
        <v>18350</v>
      </c>
      <c r="C17095" s="593">
        <v>0.06</v>
      </c>
      <c r="D17095" t="s">
        <v>1339</v>
      </c>
      <c r="E17095">
        <v>0.06</v>
      </c>
      <c r="F17095">
        <v>0</v>
      </c>
      <c r="G17095">
        <v>0</v>
      </c>
      <c r="H17095">
        <v>0</v>
      </c>
      <c r="I17095">
        <v>0</v>
      </c>
    </row>
    <row r="17096" spans="1:9" x14ac:dyDescent="0.25">
      <c r="A17096" t="s">
        <v>729</v>
      </c>
      <c r="B17096">
        <v>18351</v>
      </c>
      <c r="C17096" s="593">
        <v>0.06</v>
      </c>
      <c r="D17096" t="s">
        <v>3793</v>
      </c>
      <c r="E17096">
        <v>0.06</v>
      </c>
      <c r="F17096">
        <v>0</v>
      </c>
      <c r="G17096">
        <v>0</v>
      </c>
      <c r="H17096">
        <v>0</v>
      </c>
      <c r="I17096">
        <v>0</v>
      </c>
    </row>
    <row r="17097" spans="1:9" x14ac:dyDescent="0.25">
      <c r="A17097" t="s">
        <v>729</v>
      </c>
      <c r="B17097">
        <v>18352</v>
      </c>
      <c r="C17097" s="593">
        <v>0.06</v>
      </c>
      <c r="D17097" t="s">
        <v>1339</v>
      </c>
      <c r="E17097">
        <v>0.06</v>
      </c>
      <c r="F17097">
        <v>0</v>
      </c>
      <c r="G17097">
        <v>0</v>
      </c>
      <c r="H17097">
        <v>0</v>
      </c>
      <c r="I17097">
        <v>0</v>
      </c>
    </row>
    <row r="17098" spans="1:9" x14ac:dyDescent="0.25">
      <c r="A17098" t="s">
        <v>729</v>
      </c>
      <c r="B17098">
        <v>18353</v>
      </c>
      <c r="C17098" s="593">
        <v>0.06</v>
      </c>
      <c r="D17098" t="s">
        <v>1339</v>
      </c>
      <c r="E17098">
        <v>0.06</v>
      </c>
      <c r="F17098">
        <v>0</v>
      </c>
      <c r="G17098">
        <v>0</v>
      </c>
      <c r="H17098">
        <v>0</v>
      </c>
      <c r="I17098">
        <v>0</v>
      </c>
    </row>
    <row r="17099" spans="1:9" x14ac:dyDescent="0.25">
      <c r="A17099" t="s">
        <v>729</v>
      </c>
      <c r="B17099">
        <v>18354</v>
      </c>
      <c r="C17099" s="593">
        <v>0.06</v>
      </c>
      <c r="D17099" t="s">
        <v>1339</v>
      </c>
      <c r="E17099">
        <v>0.06</v>
      </c>
      <c r="F17099">
        <v>0</v>
      </c>
      <c r="G17099">
        <v>0</v>
      </c>
      <c r="H17099">
        <v>0</v>
      </c>
      <c r="I17099">
        <v>0</v>
      </c>
    </row>
    <row r="17100" spans="1:9" x14ac:dyDescent="0.25">
      <c r="A17100" t="s">
        <v>729</v>
      </c>
      <c r="B17100">
        <v>18355</v>
      </c>
      <c r="C17100" s="593">
        <v>0.06</v>
      </c>
      <c r="D17100" t="s">
        <v>1339</v>
      </c>
      <c r="E17100">
        <v>0.06</v>
      </c>
      <c r="F17100">
        <v>0</v>
      </c>
      <c r="G17100">
        <v>0</v>
      </c>
      <c r="H17100">
        <v>0</v>
      </c>
      <c r="I17100">
        <v>0</v>
      </c>
    </row>
    <row r="17101" spans="1:9" x14ac:dyDescent="0.25">
      <c r="A17101" t="s">
        <v>729</v>
      </c>
      <c r="B17101">
        <v>18356</v>
      </c>
      <c r="C17101" s="593">
        <v>0.06</v>
      </c>
      <c r="D17101" t="s">
        <v>1339</v>
      </c>
      <c r="E17101">
        <v>0.06</v>
      </c>
      <c r="F17101">
        <v>0</v>
      </c>
      <c r="G17101">
        <v>0</v>
      </c>
      <c r="H17101">
        <v>0</v>
      </c>
      <c r="I17101">
        <v>0</v>
      </c>
    </row>
    <row r="17102" spans="1:9" x14ac:dyDescent="0.25">
      <c r="A17102" t="s">
        <v>729</v>
      </c>
      <c r="B17102">
        <v>18357</v>
      </c>
      <c r="C17102" s="593">
        <v>0.06</v>
      </c>
      <c r="D17102" t="s">
        <v>1339</v>
      </c>
      <c r="E17102">
        <v>0.06</v>
      </c>
      <c r="F17102">
        <v>0</v>
      </c>
      <c r="G17102">
        <v>0</v>
      </c>
      <c r="H17102">
        <v>0</v>
      </c>
      <c r="I17102">
        <v>0</v>
      </c>
    </row>
    <row r="17103" spans="1:9" x14ac:dyDescent="0.25">
      <c r="A17103" t="s">
        <v>729</v>
      </c>
      <c r="B17103">
        <v>18360</v>
      </c>
      <c r="C17103" s="593">
        <v>0.06</v>
      </c>
      <c r="D17103" t="s">
        <v>1339</v>
      </c>
      <c r="E17103">
        <v>0.06</v>
      </c>
      <c r="F17103">
        <v>0</v>
      </c>
      <c r="G17103">
        <v>0</v>
      </c>
      <c r="H17103">
        <v>0</v>
      </c>
      <c r="I17103">
        <v>0</v>
      </c>
    </row>
    <row r="17104" spans="1:9" x14ac:dyDescent="0.25">
      <c r="A17104" t="s">
        <v>729</v>
      </c>
      <c r="B17104">
        <v>18370</v>
      </c>
      <c r="C17104" s="593">
        <v>0.06</v>
      </c>
      <c r="D17104" t="s">
        <v>1339</v>
      </c>
      <c r="E17104">
        <v>0.06</v>
      </c>
      <c r="F17104">
        <v>0</v>
      </c>
      <c r="G17104">
        <v>0</v>
      </c>
      <c r="H17104">
        <v>0</v>
      </c>
      <c r="I17104">
        <v>0</v>
      </c>
    </row>
    <row r="17105" spans="1:9" x14ac:dyDescent="0.25">
      <c r="A17105" t="s">
        <v>729</v>
      </c>
      <c r="B17105">
        <v>18371</v>
      </c>
      <c r="C17105" s="593">
        <v>0.06</v>
      </c>
      <c r="D17105" t="s">
        <v>1268</v>
      </c>
      <c r="E17105">
        <v>0.06</v>
      </c>
      <c r="F17105">
        <v>0</v>
      </c>
      <c r="G17105">
        <v>0</v>
      </c>
      <c r="H17105">
        <v>0</v>
      </c>
      <c r="I17105">
        <v>0</v>
      </c>
    </row>
    <row r="17106" spans="1:9" x14ac:dyDescent="0.25">
      <c r="A17106" t="s">
        <v>729</v>
      </c>
      <c r="B17106">
        <v>18372</v>
      </c>
      <c r="C17106" s="593">
        <v>0.06</v>
      </c>
      <c r="D17106" t="s">
        <v>1339</v>
      </c>
      <c r="E17106">
        <v>0.06</v>
      </c>
      <c r="F17106">
        <v>0</v>
      </c>
      <c r="G17106">
        <v>0</v>
      </c>
      <c r="H17106">
        <v>0</v>
      </c>
      <c r="I17106">
        <v>0</v>
      </c>
    </row>
    <row r="17107" spans="1:9" x14ac:dyDescent="0.25">
      <c r="A17107" t="s">
        <v>729</v>
      </c>
      <c r="B17107">
        <v>18403</v>
      </c>
      <c r="C17107" s="593">
        <v>0.06</v>
      </c>
      <c r="D17107" t="s">
        <v>5170</v>
      </c>
      <c r="E17107">
        <v>0.06</v>
      </c>
      <c r="F17107">
        <v>0</v>
      </c>
      <c r="G17107">
        <v>0</v>
      </c>
      <c r="H17107">
        <v>0</v>
      </c>
      <c r="I17107">
        <v>0</v>
      </c>
    </row>
    <row r="17108" spans="1:9" x14ac:dyDescent="0.25">
      <c r="A17108" t="s">
        <v>729</v>
      </c>
      <c r="B17108">
        <v>18405</v>
      </c>
      <c r="C17108" s="593">
        <v>0.06</v>
      </c>
      <c r="D17108" t="s">
        <v>3362</v>
      </c>
      <c r="E17108">
        <v>0.06</v>
      </c>
      <c r="F17108">
        <v>0</v>
      </c>
      <c r="G17108">
        <v>0</v>
      </c>
      <c r="H17108">
        <v>0</v>
      </c>
      <c r="I17108">
        <v>0</v>
      </c>
    </row>
    <row r="17109" spans="1:9" x14ac:dyDescent="0.25">
      <c r="A17109" t="s">
        <v>729</v>
      </c>
      <c r="B17109">
        <v>18407</v>
      </c>
      <c r="C17109" s="593">
        <v>0.06</v>
      </c>
      <c r="D17109" t="s">
        <v>5171</v>
      </c>
      <c r="E17109">
        <v>0.06</v>
      </c>
      <c r="F17109">
        <v>0</v>
      </c>
      <c r="G17109">
        <v>0</v>
      </c>
      <c r="H17109">
        <v>0</v>
      </c>
      <c r="I17109">
        <v>0</v>
      </c>
    </row>
    <row r="17110" spans="1:9" x14ac:dyDescent="0.25">
      <c r="A17110" t="s">
        <v>729</v>
      </c>
      <c r="B17110">
        <v>18410</v>
      </c>
      <c r="C17110" s="593">
        <v>0.06</v>
      </c>
      <c r="D17110" t="s">
        <v>5170</v>
      </c>
      <c r="E17110">
        <v>0.06</v>
      </c>
      <c r="F17110">
        <v>0</v>
      </c>
      <c r="G17110">
        <v>0</v>
      </c>
      <c r="H17110">
        <v>0</v>
      </c>
      <c r="I17110">
        <v>0</v>
      </c>
    </row>
    <row r="17111" spans="1:9" x14ac:dyDescent="0.25">
      <c r="A17111" t="s">
        <v>729</v>
      </c>
      <c r="B17111">
        <v>18411</v>
      </c>
      <c r="C17111" s="593">
        <v>0.06</v>
      </c>
      <c r="D17111" t="s">
        <v>5170</v>
      </c>
      <c r="E17111">
        <v>0.06</v>
      </c>
      <c r="F17111">
        <v>0</v>
      </c>
      <c r="G17111">
        <v>0</v>
      </c>
      <c r="H17111">
        <v>0</v>
      </c>
      <c r="I17111">
        <v>0</v>
      </c>
    </row>
    <row r="17112" spans="1:9" x14ac:dyDescent="0.25">
      <c r="A17112" t="s">
        <v>729</v>
      </c>
      <c r="B17112">
        <v>18413</v>
      </c>
      <c r="C17112" s="593">
        <v>0.06</v>
      </c>
      <c r="D17112" t="s">
        <v>5171</v>
      </c>
      <c r="E17112">
        <v>0.06</v>
      </c>
      <c r="F17112">
        <v>0</v>
      </c>
      <c r="G17112">
        <v>0</v>
      </c>
      <c r="H17112">
        <v>0</v>
      </c>
      <c r="I17112">
        <v>0</v>
      </c>
    </row>
    <row r="17113" spans="1:9" x14ac:dyDescent="0.25">
      <c r="A17113" t="s">
        <v>729</v>
      </c>
      <c r="B17113">
        <v>18414</v>
      </c>
      <c r="C17113" s="593">
        <v>0.06</v>
      </c>
      <c r="D17113" t="s">
        <v>4055</v>
      </c>
      <c r="E17113">
        <v>0.06</v>
      </c>
      <c r="F17113">
        <v>0</v>
      </c>
      <c r="G17113">
        <v>0</v>
      </c>
      <c r="H17113">
        <v>0</v>
      </c>
      <c r="I17113">
        <v>0</v>
      </c>
    </row>
    <row r="17114" spans="1:9" x14ac:dyDescent="0.25">
      <c r="A17114" t="s">
        <v>729</v>
      </c>
      <c r="B17114">
        <v>18415</v>
      </c>
      <c r="C17114" s="593">
        <v>0.06</v>
      </c>
      <c r="D17114" t="s">
        <v>3362</v>
      </c>
      <c r="E17114">
        <v>0.06</v>
      </c>
      <c r="F17114">
        <v>0</v>
      </c>
      <c r="G17114">
        <v>0</v>
      </c>
      <c r="H17114">
        <v>0</v>
      </c>
      <c r="I17114">
        <v>0</v>
      </c>
    </row>
    <row r="17115" spans="1:9" x14ac:dyDescent="0.25">
      <c r="A17115" t="s">
        <v>729</v>
      </c>
      <c r="B17115">
        <v>18416</v>
      </c>
      <c r="C17115" s="593">
        <v>0.06</v>
      </c>
      <c r="D17115" t="s">
        <v>5170</v>
      </c>
      <c r="E17115">
        <v>0.06</v>
      </c>
      <c r="F17115">
        <v>0</v>
      </c>
      <c r="G17115">
        <v>0</v>
      </c>
      <c r="H17115">
        <v>0</v>
      </c>
      <c r="I17115">
        <v>0</v>
      </c>
    </row>
    <row r="17116" spans="1:9" x14ac:dyDescent="0.25">
      <c r="A17116" t="s">
        <v>729</v>
      </c>
      <c r="B17116">
        <v>18417</v>
      </c>
      <c r="C17116" s="593">
        <v>0.06</v>
      </c>
      <c r="D17116" t="s">
        <v>3362</v>
      </c>
      <c r="E17116">
        <v>0.06</v>
      </c>
      <c r="F17116">
        <v>0</v>
      </c>
      <c r="G17116">
        <v>0</v>
      </c>
      <c r="H17116">
        <v>0</v>
      </c>
      <c r="I17116">
        <v>0</v>
      </c>
    </row>
    <row r="17117" spans="1:9" x14ac:dyDescent="0.25">
      <c r="A17117" t="s">
        <v>729</v>
      </c>
      <c r="B17117">
        <v>18419</v>
      </c>
      <c r="C17117" s="593">
        <v>0.06</v>
      </c>
      <c r="D17117" t="s">
        <v>5171</v>
      </c>
      <c r="E17117">
        <v>0.06</v>
      </c>
      <c r="F17117">
        <v>0</v>
      </c>
      <c r="G17117">
        <v>0</v>
      </c>
      <c r="H17117">
        <v>0</v>
      </c>
      <c r="I17117">
        <v>0</v>
      </c>
    </row>
    <row r="17118" spans="1:9" x14ac:dyDescent="0.25">
      <c r="A17118" t="s">
        <v>729</v>
      </c>
      <c r="B17118">
        <v>18420</v>
      </c>
      <c r="C17118" s="593">
        <v>0.06</v>
      </c>
      <c r="D17118" t="s">
        <v>5170</v>
      </c>
      <c r="E17118">
        <v>0.06</v>
      </c>
      <c r="F17118">
        <v>0</v>
      </c>
      <c r="G17118">
        <v>0</v>
      </c>
      <c r="H17118">
        <v>0</v>
      </c>
      <c r="I17118">
        <v>0</v>
      </c>
    </row>
    <row r="17119" spans="1:9" x14ac:dyDescent="0.25">
      <c r="A17119" t="s">
        <v>729</v>
      </c>
      <c r="B17119">
        <v>18421</v>
      </c>
      <c r="C17119" s="593">
        <v>0.06</v>
      </c>
      <c r="D17119" t="s">
        <v>5171</v>
      </c>
      <c r="E17119">
        <v>0.06</v>
      </c>
      <c r="F17119">
        <v>0</v>
      </c>
      <c r="G17119">
        <v>0</v>
      </c>
      <c r="H17119">
        <v>0</v>
      </c>
      <c r="I17119">
        <v>0</v>
      </c>
    </row>
    <row r="17120" spans="1:9" x14ac:dyDescent="0.25">
      <c r="A17120" t="s">
        <v>729</v>
      </c>
      <c r="B17120">
        <v>18424</v>
      </c>
      <c r="C17120" s="593">
        <v>0.06</v>
      </c>
      <c r="D17120" t="s">
        <v>3362</v>
      </c>
      <c r="E17120">
        <v>0.06</v>
      </c>
      <c r="F17120">
        <v>0</v>
      </c>
      <c r="G17120">
        <v>0</v>
      </c>
      <c r="H17120">
        <v>0</v>
      </c>
      <c r="I17120">
        <v>0</v>
      </c>
    </row>
    <row r="17121" spans="1:9" x14ac:dyDescent="0.25">
      <c r="A17121" t="s">
        <v>729</v>
      </c>
      <c r="B17121">
        <v>18425</v>
      </c>
      <c r="C17121" s="593">
        <v>0.06</v>
      </c>
      <c r="D17121" t="s">
        <v>1268</v>
      </c>
      <c r="E17121">
        <v>0.06</v>
      </c>
      <c r="F17121">
        <v>0</v>
      </c>
      <c r="G17121">
        <v>0</v>
      </c>
      <c r="H17121">
        <v>0</v>
      </c>
      <c r="I17121">
        <v>0</v>
      </c>
    </row>
    <row r="17122" spans="1:9" x14ac:dyDescent="0.25">
      <c r="A17122" t="s">
        <v>729</v>
      </c>
      <c r="B17122">
        <v>18426</v>
      </c>
      <c r="C17122" s="593">
        <v>0.06</v>
      </c>
      <c r="D17122" t="s">
        <v>1268</v>
      </c>
      <c r="E17122">
        <v>0.06</v>
      </c>
      <c r="F17122">
        <v>0</v>
      </c>
      <c r="G17122">
        <v>0</v>
      </c>
      <c r="H17122">
        <v>0</v>
      </c>
      <c r="I17122">
        <v>0</v>
      </c>
    </row>
    <row r="17123" spans="1:9" x14ac:dyDescent="0.25">
      <c r="A17123" t="s">
        <v>729</v>
      </c>
      <c r="B17123">
        <v>18427</v>
      </c>
      <c r="C17123" s="593">
        <v>0.06</v>
      </c>
      <c r="D17123" t="s">
        <v>3362</v>
      </c>
      <c r="E17123">
        <v>0.06</v>
      </c>
      <c r="F17123">
        <v>0</v>
      </c>
      <c r="G17123">
        <v>0</v>
      </c>
      <c r="H17123">
        <v>0</v>
      </c>
      <c r="I17123">
        <v>0</v>
      </c>
    </row>
    <row r="17124" spans="1:9" x14ac:dyDescent="0.25">
      <c r="A17124" t="s">
        <v>729</v>
      </c>
      <c r="B17124">
        <v>18428</v>
      </c>
      <c r="C17124" s="593">
        <v>0.06</v>
      </c>
      <c r="D17124" t="s">
        <v>3362</v>
      </c>
      <c r="E17124">
        <v>0.06</v>
      </c>
      <c r="F17124">
        <v>0</v>
      </c>
      <c r="G17124">
        <v>0</v>
      </c>
      <c r="H17124">
        <v>0</v>
      </c>
      <c r="I17124">
        <v>0</v>
      </c>
    </row>
    <row r="17125" spans="1:9" x14ac:dyDescent="0.25">
      <c r="A17125" t="s">
        <v>729</v>
      </c>
      <c r="B17125">
        <v>18430</v>
      </c>
      <c r="C17125" s="593">
        <v>0.06</v>
      </c>
      <c r="D17125" t="s">
        <v>5171</v>
      </c>
      <c r="E17125">
        <v>0.06</v>
      </c>
      <c r="F17125">
        <v>0</v>
      </c>
      <c r="G17125">
        <v>0</v>
      </c>
      <c r="H17125">
        <v>0</v>
      </c>
      <c r="I17125">
        <v>0</v>
      </c>
    </row>
    <row r="17126" spans="1:9" x14ac:dyDescent="0.25">
      <c r="A17126" t="s">
        <v>729</v>
      </c>
      <c r="B17126">
        <v>18431</v>
      </c>
      <c r="C17126" s="593">
        <v>0.06</v>
      </c>
      <c r="D17126" t="s">
        <v>3362</v>
      </c>
      <c r="E17126">
        <v>0.06</v>
      </c>
      <c r="F17126">
        <v>0</v>
      </c>
      <c r="G17126">
        <v>0</v>
      </c>
      <c r="H17126">
        <v>0</v>
      </c>
      <c r="I17126">
        <v>0</v>
      </c>
    </row>
    <row r="17127" spans="1:9" x14ac:dyDescent="0.25">
      <c r="A17127" t="s">
        <v>729</v>
      </c>
      <c r="B17127">
        <v>18433</v>
      </c>
      <c r="C17127" s="593">
        <v>0.06</v>
      </c>
      <c r="D17127" t="s">
        <v>5170</v>
      </c>
      <c r="E17127">
        <v>0.06</v>
      </c>
      <c r="F17127">
        <v>0</v>
      </c>
      <c r="G17127">
        <v>0</v>
      </c>
      <c r="H17127">
        <v>0</v>
      </c>
      <c r="I17127">
        <v>0</v>
      </c>
    </row>
    <row r="17128" spans="1:9" x14ac:dyDescent="0.25">
      <c r="A17128" t="s">
        <v>729</v>
      </c>
      <c r="B17128">
        <v>18434</v>
      </c>
      <c r="C17128" s="593">
        <v>0.06</v>
      </c>
      <c r="D17128" t="s">
        <v>5170</v>
      </c>
      <c r="E17128">
        <v>0.06</v>
      </c>
      <c r="F17128">
        <v>0</v>
      </c>
      <c r="G17128">
        <v>0</v>
      </c>
      <c r="H17128">
        <v>0</v>
      </c>
      <c r="I17128">
        <v>0</v>
      </c>
    </row>
    <row r="17129" spans="1:9" x14ac:dyDescent="0.25">
      <c r="A17129" t="s">
        <v>729</v>
      </c>
      <c r="B17129">
        <v>18435</v>
      </c>
      <c r="C17129" s="593">
        <v>0.06</v>
      </c>
      <c r="D17129" t="s">
        <v>1268</v>
      </c>
      <c r="E17129">
        <v>0.06</v>
      </c>
      <c r="F17129">
        <v>0</v>
      </c>
      <c r="G17129">
        <v>0</v>
      </c>
      <c r="H17129">
        <v>0</v>
      </c>
      <c r="I17129">
        <v>0</v>
      </c>
    </row>
    <row r="17130" spans="1:9" x14ac:dyDescent="0.25">
      <c r="A17130" t="s">
        <v>729</v>
      </c>
      <c r="B17130">
        <v>18436</v>
      </c>
      <c r="C17130" s="593">
        <v>0.06</v>
      </c>
      <c r="D17130" t="s">
        <v>3362</v>
      </c>
      <c r="E17130">
        <v>0.06</v>
      </c>
      <c r="F17130">
        <v>0</v>
      </c>
      <c r="G17130">
        <v>0</v>
      </c>
      <c r="H17130">
        <v>0</v>
      </c>
      <c r="I17130">
        <v>0</v>
      </c>
    </row>
    <row r="17131" spans="1:9" x14ac:dyDescent="0.25">
      <c r="A17131" t="s">
        <v>729</v>
      </c>
      <c r="B17131">
        <v>18437</v>
      </c>
      <c r="C17131" s="593">
        <v>0.06</v>
      </c>
      <c r="D17131" t="s">
        <v>3362</v>
      </c>
      <c r="E17131">
        <v>0.06</v>
      </c>
      <c r="F17131">
        <v>0</v>
      </c>
      <c r="G17131">
        <v>0</v>
      </c>
      <c r="H17131">
        <v>0</v>
      </c>
      <c r="I17131">
        <v>0</v>
      </c>
    </row>
    <row r="17132" spans="1:9" x14ac:dyDescent="0.25">
      <c r="A17132" t="s">
        <v>729</v>
      </c>
      <c r="B17132">
        <v>18438</v>
      </c>
      <c r="C17132" s="593">
        <v>0.06</v>
      </c>
      <c r="D17132" t="s">
        <v>3362</v>
      </c>
      <c r="E17132">
        <v>0.06</v>
      </c>
      <c r="F17132">
        <v>0</v>
      </c>
      <c r="G17132">
        <v>0</v>
      </c>
      <c r="H17132">
        <v>0</v>
      </c>
      <c r="I17132">
        <v>0</v>
      </c>
    </row>
    <row r="17133" spans="1:9" x14ac:dyDescent="0.25">
      <c r="A17133" t="s">
        <v>729</v>
      </c>
      <c r="B17133">
        <v>18439</v>
      </c>
      <c r="C17133" s="593">
        <v>0.06</v>
      </c>
      <c r="D17133" t="s">
        <v>3362</v>
      </c>
      <c r="E17133">
        <v>0.06</v>
      </c>
      <c r="F17133">
        <v>0</v>
      </c>
      <c r="G17133">
        <v>0</v>
      </c>
      <c r="H17133">
        <v>0</v>
      </c>
      <c r="I17133">
        <v>0</v>
      </c>
    </row>
    <row r="17134" spans="1:9" x14ac:dyDescent="0.25">
      <c r="A17134" t="s">
        <v>729</v>
      </c>
      <c r="B17134">
        <v>18440</v>
      </c>
      <c r="C17134" s="593">
        <v>0.06</v>
      </c>
      <c r="D17134" t="s">
        <v>4055</v>
      </c>
      <c r="E17134">
        <v>0.06</v>
      </c>
      <c r="F17134">
        <v>0</v>
      </c>
      <c r="G17134">
        <v>0</v>
      </c>
      <c r="H17134">
        <v>0</v>
      </c>
      <c r="I17134">
        <v>0</v>
      </c>
    </row>
    <row r="17135" spans="1:9" x14ac:dyDescent="0.25">
      <c r="A17135" t="s">
        <v>729</v>
      </c>
      <c r="B17135">
        <v>18441</v>
      </c>
      <c r="C17135" s="593">
        <v>0.06</v>
      </c>
      <c r="D17135" t="s">
        <v>5171</v>
      </c>
      <c r="E17135">
        <v>0.06</v>
      </c>
      <c r="F17135">
        <v>0</v>
      </c>
      <c r="G17135">
        <v>0</v>
      </c>
      <c r="H17135">
        <v>0</v>
      </c>
      <c r="I17135">
        <v>0</v>
      </c>
    </row>
    <row r="17136" spans="1:9" x14ac:dyDescent="0.25">
      <c r="A17136" t="s">
        <v>729</v>
      </c>
      <c r="B17136">
        <v>18443</v>
      </c>
      <c r="C17136" s="593">
        <v>0.06</v>
      </c>
      <c r="D17136" t="s">
        <v>3362</v>
      </c>
      <c r="E17136">
        <v>0.06</v>
      </c>
      <c r="F17136">
        <v>0</v>
      </c>
      <c r="G17136">
        <v>0</v>
      </c>
      <c r="H17136">
        <v>0</v>
      </c>
      <c r="I17136">
        <v>0</v>
      </c>
    </row>
    <row r="17137" spans="1:9" x14ac:dyDescent="0.25">
      <c r="A17137" t="s">
        <v>729</v>
      </c>
      <c r="B17137">
        <v>18444</v>
      </c>
      <c r="C17137" s="593">
        <v>0.06</v>
      </c>
      <c r="D17137" t="s">
        <v>5170</v>
      </c>
      <c r="E17137">
        <v>0.06</v>
      </c>
      <c r="F17137">
        <v>0</v>
      </c>
      <c r="G17137">
        <v>0</v>
      </c>
      <c r="H17137">
        <v>0</v>
      </c>
      <c r="I17137">
        <v>0</v>
      </c>
    </row>
    <row r="17138" spans="1:9" x14ac:dyDescent="0.25">
      <c r="A17138" t="s">
        <v>729</v>
      </c>
      <c r="B17138">
        <v>18445</v>
      </c>
      <c r="C17138" s="593">
        <v>0.06</v>
      </c>
      <c r="D17138" t="s">
        <v>3362</v>
      </c>
      <c r="E17138">
        <v>0.06</v>
      </c>
      <c r="F17138">
        <v>0</v>
      </c>
      <c r="G17138">
        <v>0</v>
      </c>
      <c r="H17138">
        <v>0</v>
      </c>
      <c r="I17138">
        <v>0</v>
      </c>
    </row>
    <row r="17139" spans="1:9" x14ac:dyDescent="0.25">
      <c r="A17139" t="s">
        <v>729</v>
      </c>
      <c r="B17139">
        <v>18446</v>
      </c>
      <c r="C17139" s="593">
        <v>0.06</v>
      </c>
      <c r="D17139" t="s">
        <v>5171</v>
      </c>
      <c r="E17139">
        <v>0.06</v>
      </c>
      <c r="F17139">
        <v>0</v>
      </c>
      <c r="G17139">
        <v>0</v>
      </c>
      <c r="H17139">
        <v>0</v>
      </c>
      <c r="I17139">
        <v>0</v>
      </c>
    </row>
    <row r="17140" spans="1:9" x14ac:dyDescent="0.25">
      <c r="A17140" t="s">
        <v>729</v>
      </c>
      <c r="B17140">
        <v>18447</v>
      </c>
      <c r="C17140" s="593">
        <v>0.06</v>
      </c>
      <c r="D17140" t="s">
        <v>5170</v>
      </c>
      <c r="E17140">
        <v>0.06</v>
      </c>
      <c r="F17140">
        <v>0</v>
      </c>
      <c r="G17140">
        <v>0</v>
      </c>
      <c r="H17140">
        <v>0</v>
      </c>
      <c r="I17140">
        <v>0</v>
      </c>
    </row>
    <row r="17141" spans="1:9" x14ac:dyDescent="0.25">
      <c r="A17141" t="s">
        <v>729</v>
      </c>
      <c r="B17141">
        <v>18448</v>
      </c>
      <c r="C17141" s="593">
        <v>0.06</v>
      </c>
      <c r="D17141" t="s">
        <v>5170</v>
      </c>
      <c r="E17141">
        <v>0.06</v>
      </c>
      <c r="F17141">
        <v>0</v>
      </c>
      <c r="G17141">
        <v>0</v>
      </c>
      <c r="H17141">
        <v>0</v>
      </c>
      <c r="I17141">
        <v>0</v>
      </c>
    </row>
    <row r="17142" spans="1:9" x14ac:dyDescent="0.25">
      <c r="A17142" t="s">
        <v>729</v>
      </c>
      <c r="B17142">
        <v>18449</v>
      </c>
      <c r="C17142" s="593">
        <v>0.06</v>
      </c>
      <c r="D17142" t="s">
        <v>3362</v>
      </c>
      <c r="E17142">
        <v>0.06</v>
      </c>
      <c r="F17142">
        <v>0</v>
      </c>
      <c r="G17142">
        <v>0</v>
      </c>
      <c r="H17142">
        <v>0</v>
      </c>
      <c r="I17142">
        <v>0</v>
      </c>
    </row>
    <row r="17143" spans="1:9" x14ac:dyDescent="0.25">
      <c r="A17143" t="s">
        <v>729</v>
      </c>
      <c r="B17143">
        <v>18451</v>
      </c>
      <c r="C17143" s="593">
        <v>0.06</v>
      </c>
      <c r="D17143" t="s">
        <v>3362</v>
      </c>
      <c r="E17143">
        <v>0.06</v>
      </c>
      <c r="F17143">
        <v>0</v>
      </c>
      <c r="G17143">
        <v>0</v>
      </c>
      <c r="H17143">
        <v>0</v>
      </c>
      <c r="I17143">
        <v>0</v>
      </c>
    </row>
    <row r="17144" spans="1:9" x14ac:dyDescent="0.25">
      <c r="A17144" t="s">
        <v>729</v>
      </c>
      <c r="B17144">
        <v>18452</v>
      </c>
      <c r="C17144" s="593">
        <v>0.06</v>
      </c>
      <c r="D17144" t="s">
        <v>5170</v>
      </c>
      <c r="E17144">
        <v>0.06</v>
      </c>
      <c r="F17144">
        <v>0</v>
      </c>
      <c r="G17144">
        <v>0</v>
      </c>
      <c r="H17144">
        <v>0</v>
      </c>
      <c r="I17144">
        <v>0</v>
      </c>
    </row>
    <row r="17145" spans="1:9" x14ac:dyDescent="0.25">
      <c r="A17145" t="s">
        <v>729</v>
      </c>
      <c r="B17145">
        <v>18453</v>
      </c>
      <c r="C17145" s="593">
        <v>0.06</v>
      </c>
      <c r="D17145" t="s">
        <v>3362</v>
      </c>
      <c r="E17145">
        <v>0.06</v>
      </c>
      <c r="F17145">
        <v>0</v>
      </c>
      <c r="G17145">
        <v>0</v>
      </c>
      <c r="H17145">
        <v>0</v>
      </c>
      <c r="I17145">
        <v>0</v>
      </c>
    </row>
    <row r="17146" spans="1:9" x14ac:dyDescent="0.25">
      <c r="A17146" t="s">
        <v>729</v>
      </c>
      <c r="B17146">
        <v>18454</v>
      </c>
      <c r="C17146" s="593">
        <v>0.06</v>
      </c>
      <c r="D17146" t="s">
        <v>3362</v>
      </c>
      <c r="E17146">
        <v>0.06</v>
      </c>
      <c r="F17146">
        <v>0</v>
      </c>
      <c r="G17146">
        <v>0</v>
      </c>
      <c r="H17146">
        <v>0</v>
      </c>
      <c r="I17146">
        <v>0</v>
      </c>
    </row>
    <row r="17147" spans="1:9" x14ac:dyDescent="0.25">
      <c r="A17147" t="s">
        <v>729</v>
      </c>
      <c r="B17147">
        <v>18455</v>
      </c>
      <c r="C17147" s="593">
        <v>0.06</v>
      </c>
      <c r="D17147" t="s">
        <v>3362</v>
      </c>
      <c r="E17147">
        <v>0.06</v>
      </c>
      <c r="F17147">
        <v>0</v>
      </c>
      <c r="G17147">
        <v>0</v>
      </c>
      <c r="H17147">
        <v>0</v>
      </c>
      <c r="I17147">
        <v>0</v>
      </c>
    </row>
    <row r="17148" spans="1:9" x14ac:dyDescent="0.25">
      <c r="A17148" t="s">
        <v>729</v>
      </c>
      <c r="B17148">
        <v>18456</v>
      </c>
      <c r="C17148" s="593">
        <v>0.06</v>
      </c>
      <c r="D17148" t="s">
        <v>3362</v>
      </c>
      <c r="E17148">
        <v>0.06</v>
      </c>
      <c r="F17148">
        <v>0</v>
      </c>
      <c r="G17148">
        <v>0</v>
      </c>
      <c r="H17148">
        <v>0</v>
      </c>
      <c r="I17148">
        <v>0</v>
      </c>
    </row>
    <row r="17149" spans="1:9" x14ac:dyDescent="0.25">
      <c r="A17149" t="s">
        <v>729</v>
      </c>
      <c r="B17149">
        <v>18457</v>
      </c>
      <c r="C17149" s="593">
        <v>0.06</v>
      </c>
      <c r="D17149" t="s">
        <v>1268</v>
      </c>
      <c r="E17149">
        <v>0.06</v>
      </c>
      <c r="F17149">
        <v>0</v>
      </c>
      <c r="G17149">
        <v>0</v>
      </c>
      <c r="H17149">
        <v>0</v>
      </c>
      <c r="I17149">
        <v>0</v>
      </c>
    </row>
    <row r="17150" spans="1:9" x14ac:dyDescent="0.25">
      <c r="A17150" t="s">
        <v>729</v>
      </c>
      <c r="B17150">
        <v>18458</v>
      </c>
      <c r="C17150" s="593">
        <v>0.06</v>
      </c>
      <c r="D17150" t="s">
        <v>1268</v>
      </c>
      <c r="E17150">
        <v>0.06</v>
      </c>
      <c r="F17150">
        <v>0</v>
      </c>
      <c r="G17150">
        <v>0</v>
      </c>
      <c r="H17150">
        <v>0</v>
      </c>
      <c r="I17150">
        <v>0</v>
      </c>
    </row>
    <row r="17151" spans="1:9" x14ac:dyDescent="0.25">
      <c r="A17151" t="s">
        <v>729</v>
      </c>
      <c r="B17151">
        <v>18459</v>
      </c>
      <c r="C17151" s="593">
        <v>0.06</v>
      </c>
      <c r="D17151" t="s">
        <v>3362</v>
      </c>
      <c r="E17151">
        <v>0.06</v>
      </c>
      <c r="F17151">
        <v>0</v>
      </c>
      <c r="G17151">
        <v>0</v>
      </c>
      <c r="H17151">
        <v>0</v>
      </c>
      <c r="I17151">
        <v>0</v>
      </c>
    </row>
    <row r="17152" spans="1:9" x14ac:dyDescent="0.25">
      <c r="A17152" t="s">
        <v>729</v>
      </c>
      <c r="B17152">
        <v>18460</v>
      </c>
      <c r="C17152" s="593">
        <v>0.06</v>
      </c>
      <c r="D17152" t="s">
        <v>3362</v>
      </c>
      <c r="E17152">
        <v>0.06</v>
      </c>
      <c r="F17152">
        <v>0</v>
      </c>
      <c r="G17152">
        <v>0</v>
      </c>
      <c r="H17152">
        <v>0</v>
      </c>
      <c r="I17152">
        <v>0</v>
      </c>
    </row>
    <row r="17153" spans="1:9" x14ac:dyDescent="0.25">
      <c r="A17153" t="s">
        <v>729</v>
      </c>
      <c r="B17153">
        <v>18461</v>
      </c>
      <c r="C17153" s="593">
        <v>0.06</v>
      </c>
      <c r="D17153" t="s">
        <v>3362</v>
      </c>
      <c r="E17153">
        <v>0.06</v>
      </c>
      <c r="F17153">
        <v>0</v>
      </c>
      <c r="G17153">
        <v>0</v>
      </c>
      <c r="H17153">
        <v>0</v>
      </c>
      <c r="I17153">
        <v>0</v>
      </c>
    </row>
    <row r="17154" spans="1:9" x14ac:dyDescent="0.25">
      <c r="A17154" t="s">
        <v>729</v>
      </c>
      <c r="B17154">
        <v>18462</v>
      </c>
      <c r="C17154" s="593">
        <v>0.06</v>
      </c>
      <c r="D17154" t="s">
        <v>5171</v>
      </c>
      <c r="E17154">
        <v>0.06</v>
      </c>
      <c r="F17154">
        <v>0</v>
      </c>
      <c r="G17154">
        <v>0</v>
      </c>
      <c r="H17154">
        <v>0</v>
      </c>
      <c r="I17154">
        <v>0</v>
      </c>
    </row>
    <row r="17155" spans="1:9" x14ac:dyDescent="0.25">
      <c r="A17155" t="s">
        <v>729</v>
      </c>
      <c r="B17155">
        <v>18463</v>
      </c>
      <c r="C17155" s="593">
        <v>0.06</v>
      </c>
      <c r="D17155" t="s">
        <v>3362</v>
      </c>
      <c r="E17155">
        <v>0.06</v>
      </c>
      <c r="F17155">
        <v>0</v>
      </c>
      <c r="G17155">
        <v>0</v>
      </c>
      <c r="H17155">
        <v>0</v>
      </c>
      <c r="I17155">
        <v>0</v>
      </c>
    </row>
    <row r="17156" spans="1:9" x14ac:dyDescent="0.25">
      <c r="A17156" t="s">
        <v>729</v>
      </c>
      <c r="B17156">
        <v>18464</v>
      </c>
      <c r="C17156" s="593">
        <v>0.06</v>
      </c>
      <c r="D17156" t="s">
        <v>1268</v>
      </c>
      <c r="E17156">
        <v>0.06</v>
      </c>
      <c r="F17156">
        <v>0</v>
      </c>
      <c r="G17156">
        <v>0</v>
      </c>
      <c r="H17156">
        <v>0</v>
      </c>
      <c r="I17156">
        <v>0</v>
      </c>
    </row>
    <row r="17157" spans="1:9" x14ac:dyDescent="0.25">
      <c r="A17157" t="s">
        <v>729</v>
      </c>
      <c r="B17157">
        <v>18465</v>
      </c>
      <c r="C17157" s="593">
        <v>0.06</v>
      </c>
      <c r="D17157" t="s">
        <v>5171</v>
      </c>
      <c r="E17157">
        <v>0.06</v>
      </c>
      <c r="F17157">
        <v>0</v>
      </c>
      <c r="G17157">
        <v>0</v>
      </c>
      <c r="H17157">
        <v>0</v>
      </c>
      <c r="I17157">
        <v>0</v>
      </c>
    </row>
    <row r="17158" spans="1:9" x14ac:dyDescent="0.25">
      <c r="A17158" t="s">
        <v>729</v>
      </c>
      <c r="B17158">
        <v>18466</v>
      </c>
      <c r="C17158" s="593">
        <v>0.06</v>
      </c>
      <c r="D17158" t="s">
        <v>3362</v>
      </c>
      <c r="E17158">
        <v>0.06</v>
      </c>
      <c r="F17158">
        <v>0</v>
      </c>
      <c r="G17158">
        <v>0</v>
      </c>
      <c r="H17158">
        <v>0</v>
      </c>
      <c r="I17158">
        <v>0</v>
      </c>
    </row>
    <row r="17159" spans="1:9" x14ac:dyDescent="0.25">
      <c r="A17159" t="s">
        <v>729</v>
      </c>
      <c r="B17159">
        <v>18469</v>
      </c>
      <c r="C17159" s="593">
        <v>0.06</v>
      </c>
      <c r="D17159" t="s">
        <v>3362</v>
      </c>
      <c r="E17159">
        <v>0.06</v>
      </c>
      <c r="F17159">
        <v>0</v>
      </c>
      <c r="G17159">
        <v>0</v>
      </c>
      <c r="H17159">
        <v>0</v>
      </c>
      <c r="I17159">
        <v>0</v>
      </c>
    </row>
    <row r="17160" spans="1:9" x14ac:dyDescent="0.25">
      <c r="A17160" t="s">
        <v>729</v>
      </c>
      <c r="B17160">
        <v>18470</v>
      </c>
      <c r="C17160" s="593">
        <v>0.06</v>
      </c>
      <c r="D17160" t="s">
        <v>5171</v>
      </c>
      <c r="E17160">
        <v>0.06</v>
      </c>
      <c r="F17160">
        <v>0</v>
      </c>
      <c r="G17160">
        <v>0</v>
      </c>
      <c r="H17160">
        <v>0</v>
      </c>
      <c r="I17160">
        <v>0</v>
      </c>
    </row>
    <row r="17161" spans="1:9" x14ac:dyDescent="0.25">
      <c r="A17161" t="s">
        <v>729</v>
      </c>
      <c r="B17161">
        <v>18471</v>
      </c>
      <c r="C17161" s="593">
        <v>0.06</v>
      </c>
      <c r="D17161" t="s">
        <v>5170</v>
      </c>
      <c r="E17161">
        <v>0.06</v>
      </c>
      <c r="F17161">
        <v>0</v>
      </c>
      <c r="G17161">
        <v>0</v>
      </c>
      <c r="H17161">
        <v>0</v>
      </c>
      <c r="I17161">
        <v>0</v>
      </c>
    </row>
    <row r="17162" spans="1:9" x14ac:dyDescent="0.25">
      <c r="A17162" t="s">
        <v>729</v>
      </c>
      <c r="B17162">
        <v>18472</v>
      </c>
      <c r="C17162" s="593">
        <v>0.06</v>
      </c>
      <c r="D17162" t="s">
        <v>3362</v>
      </c>
      <c r="E17162">
        <v>0.06</v>
      </c>
      <c r="F17162">
        <v>0</v>
      </c>
      <c r="G17162">
        <v>0</v>
      </c>
      <c r="H17162">
        <v>0</v>
      </c>
      <c r="I17162">
        <v>0</v>
      </c>
    </row>
    <row r="17163" spans="1:9" x14ac:dyDescent="0.25">
      <c r="A17163" t="s">
        <v>729</v>
      </c>
      <c r="B17163">
        <v>18473</v>
      </c>
      <c r="C17163" s="593">
        <v>0.06</v>
      </c>
      <c r="D17163" t="s">
        <v>3362</v>
      </c>
      <c r="E17163">
        <v>0.06</v>
      </c>
      <c r="F17163">
        <v>0</v>
      </c>
      <c r="G17163">
        <v>0</v>
      </c>
      <c r="H17163">
        <v>0</v>
      </c>
      <c r="I17163">
        <v>0</v>
      </c>
    </row>
    <row r="17164" spans="1:9" x14ac:dyDescent="0.25">
      <c r="A17164" t="s">
        <v>729</v>
      </c>
      <c r="B17164">
        <v>18501</v>
      </c>
      <c r="C17164" s="593">
        <v>0.06</v>
      </c>
      <c r="D17164" t="s">
        <v>5170</v>
      </c>
      <c r="E17164">
        <v>0.06</v>
      </c>
      <c r="F17164">
        <v>0</v>
      </c>
      <c r="G17164">
        <v>0</v>
      </c>
      <c r="H17164">
        <v>0</v>
      </c>
      <c r="I17164">
        <v>0</v>
      </c>
    </row>
    <row r="17165" spans="1:9" x14ac:dyDescent="0.25">
      <c r="A17165" t="s">
        <v>729</v>
      </c>
      <c r="B17165">
        <v>18502</v>
      </c>
      <c r="C17165" s="593">
        <v>0.06</v>
      </c>
      <c r="D17165" t="s">
        <v>5170</v>
      </c>
      <c r="E17165">
        <v>0.06</v>
      </c>
      <c r="F17165">
        <v>0</v>
      </c>
      <c r="G17165">
        <v>0</v>
      </c>
      <c r="H17165">
        <v>0</v>
      </c>
      <c r="I17165">
        <v>0</v>
      </c>
    </row>
    <row r="17166" spans="1:9" x14ac:dyDescent="0.25">
      <c r="A17166" t="s">
        <v>729</v>
      </c>
      <c r="B17166">
        <v>18503</v>
      </c>
      <c r="C17166" s="593">
        <v>0.06</v>
      </c>
      <c r="D17166" t="s">
        <v>5170</v>
      </c>
      <c r="E17166">
        <v>0.06</v>
      </c>
      <c r="F17166">
        <v>0</v>
      </c>
      <c r="G17166">
        <v>0</v>
      </c>
      <c r="H17166">
        <v>0</v>
      </c>
      <c r="I17166">
        <v>0</v>
      </c>
    </row>
    <row r="17167" spans="1:9" x14ac:dyDescent="0.25">
      <c r="A17167" t="s">
        <v>729</v>
      </c>
      <c r="B17167">
        <v>18504</v>
      </c>
      <c r="C17167" s="593">
        <v>0.06</v>
      </c>
      <c r="D17167" t="s">
        <v>5170</v>
      </c>
      <c r="E17167">
        <v>0.06</v>
      </c>
      <c r="F17167">
        <v>0</v>
      </c>
      <c r="G17167">
        <v>0</v>
      </c>
      <c r="H17167">
        <v>0</v>
      </c>
      <c r="I17167">
        <v>0</v>
      </c>
    </row>
    <row r="17168" spans="1:9" x14ac:dyDescent="0.25">
      <c r="A17168" t="s">
        <v>729</v>
      </c>
      <c r="B17168">
        <v>18505</v>
      </c>
      <c r="C17168" s="593">
        <v>0.06</v>
      </c>
      <c r="D17168" t="s">
        <v>5170</v>
      </c>
      <c r="E17168">
        <v>0.06</v>
      </c>
      <c r="F17168">
        <v>0</v>
      </c>
      <c r="G17168">
        <v>0</v>
      </c>
      <c r="H17168">
        <v>0</v>
      </c>
      <c r="I17168">
        <v>0</v>
      </c>
    </row>
    <row r="17169" spans="1:9" x14ac:dyDescent="0.25">
      <c r="A17169" t="s">
        <v>729</v>
      </c>
      <c r="B17169">
        <v>18507</v>
      </c>
      <c r="C17169" s="593">
        <v>0.06</v>
      </c>
      <c r="D17169" t="s">
        <v>5170</v>
      </c>
      <c r="E17169">
        <v>0.06</v>
      </c>
      <c r="F17169">
        <v>0</v>
      </c>
      <c r="G17169">
        <v>0</v>
      </c>
      <c r="H17169">
        <v>0</v>
      </c>
      <c r="I17169">
        <v>0</v>
      </c>
    </row>
    <row r="17170" spans="1:9" x14ac:dyDescent="0.25">
      <c r="A17170" t="s">
        <v>729</v>
      </c>
      <c r="B17170">
        <v>18508</v>
      </c>
      <c r="C17170" s="593">
        <v>0.06</v>
      </c>
      <c r="D17170" t="s">
        <v>5170</v>
      </c>
      <c r="E17170">
        <v>0.06</v>
      </c>
      <c r="F17170">
        <v>0</v>
      </c>
      <c r="G17170">
        <v>0</v>
      </c>
      <c r="H17170">
        <v>0</v>
      </c>
      <c r="I17170">
        <v>0</v>
      </c>
    </row>
    <row r="17171" spans="1:9" x14ac:dyDescent="0.25">
      <c r="A17171" t="s">
        <v>729</v>
      </c>
      <c r="B17171">
        <v>18509</v>
      </c>
      <c r="C17171" s="593">
        <v>0.06</v>
      </c>
      <c r="D17171" t="s">
        <v>5170</v>
      </c>
      <c r="E17171">
        <v>0.06</v>
      </c>
      <c r="F17171">
        <v>0</v>
      </c>
      <c r="G17171">
        <v>0</v>
      </c>
      <c r="H17171">
        <v>0</v>
      </c>
      <c r="I17171">
        <v>0</v>
      </c>
    </row>
    <row r="17172" spans="1:9" x14ac:dyDescent="0.25">
      <c r="A17172" t="s">
        <v>729</v>
      </c>
      <c r="B17172">
        <v>18510</v>
      </c>
      <c r="C17172" s="593">
        <v>0.06</v>
      </c>
      <c r="D17172" t="s">
        <v>5170</v>
      </c>
      <c r="E17172">
        <v>0.06</v>
      </c>
      <c r="F17172">
        <v>0</v>
      </c>
      <c r="G17172">
        <v>0</v>
      </c>
      <c r="H17172">
        <v>0</v>
      </c>
      <c r="I17172">
        <v>0</v>
      </c>
    </row>
    <row r="17173" spans="1:9" x14ac:dyDescent="0.25">
      <c r="A17173" t="s">
        <v>729</v>
      </c>
      <c r="B17173">
        <v>18512</v>
      </c>
      <c r="C17173" s="593">
        <v>0.06</v>
      </c>
      <c r="D17173" t="s">
        <v>5170</v>
      </c>
      <c r="E17173">
        <v>0.06</v>
      </c>
      <c r="F17173">
        <v>0</v>
      </c>
      <c r="G17173">
        <v>0</v>
      </c>
      <c r="H17173">
        <v>0</v>
      </c>
      <c r="I17173">
        <v>0</v>
      </c>
    </row>
    <row r="17174" spans="1:9" x14ac:dyDescent="0.25">
      <c r="A17174" t="s">
        <v>729</v>
      </c>
      <c r="B17174">
        <v>18515</v>
      </c>
      <c r="C17174" s="593">
        <v>0.06</v>
      </c>
      <c r="D17174" t="s">
        <v>5170</v>
      </c>
      <c r="E17174">
        <v>0.06</v>
      </c>
      <c r="F17174">
        <v>0</v>
      </c>
      <c r="G17174">
        <v>0</v>
      </c>
      <c r="H17174">
        <v>0</v>
      </c>
      <c r="I17174">
        <v>0</v>
      </c>
    </row>
    <row r="17175" spans="1:9" x14ac:dyDescent="0.25">
      <c r="A17175" t="s">
        <v>729</v>
      </c>
      <c r="B17175">
        <v>18517</v>
      </c>
      <c r="C17175" s="593">
        <v>0.06</v>
      </c>
      <c r="D17175" t="s">
        <v>5170</v>
      </c>
      <c r="E17175">
        <v>0.06</v>
      </c>
      <c r="F17175">
        <v>0</v>
      </c>
      <c r="G17175">
        <v>0</v>
      </c>
      <c r="H17175">
        <v>0</v>
      </c>
      <c r="I17175">
        <v>0</v>
      </c>
    </row>
    <row r="17176" spans="1:9" x14ac:dyDescent="0.25">
      <c r="A17176" t="s">
        <v>729</v>
      </c>
      <c r="B17176">
        <v>18518</v>
      </c>
      <c r="C17176" s="593">
        <v>0.06</v>
      </c>
      <c r="D17176" t="s">
        <v>5170</v>
      </c>
      <c r="E17176">
        <v>0.06</v>
      </c>
      <c r="F17176">
        <v>0</v>
      </c>
      <c r="G17176">
        <v>0</v>
      </c>
      <c r="H17176">
        <v>0</v>
      </c>
      <c r="I17176">
        <v>0</v>
      </c>
    </row>
    <row r="17177" spans="1:9" x14ac:dyDescent="0.25">
      <c r="A17177" t="s">
        <v>729</v>
      </c>
      <c r="B17177">
        <v>18519</v>
      </c>
      <c r="C17177" s="593">
        <v>0.06</v>
      </c>
      <c r="D17177" t="s">
        <v>5170</v>
      </c>
      <c r="E17177">
        <v>0.06</v>
      </c>
      <c r="F17177">
        <v>0</v>
      </c>
      <c r="G17177">
        <v>0</v>
      </c>
      <c r="H17177">
        <v>0</v>
      </c>
      <c r="I17177">
        <v>0</v>
      </c>
    </row>
    <row r="17178" spans="1:9" x14ac:dyDescent="0.25">
      <c r="A17178" t="s">
        <v>729</v>
      </c>
      <c r="B17178">
        <v>18540</v>
      </c>
      <c r="C17178" s="593">
        <v>0.06</v>
      </c>
      <c r="D17178" t="s">
        <v>5170</v>
      </c>
      <c r="E17178">
        <v>0.06</v>
      </c>
      <c r="F17178">
        <v>0</v>
      </c>
      <c r="G17178">
        <v>0</v>
      </c>
      <c r="H17178">
        <v>0</v>
      </c>
      <c r="I17178">
        <v>0</v>
      </c>
    </row>
    <row r="17179" spans="1:9" x14ac:dyDescent="0.25">
      <c r="A17179" t="s">
        <v>729</v>
      </c>
      <c r="B17179">
        <v>18577</v>
      </c>
      <c r="C17179" s="593">
        <v>0.06</v>
      </c>
      <c r="D17179" t="s">
        <v>5170</v>
      </c>
      <c r="E17179">
        <v>0.06</v>
      </c>
      <c r="F17179">
        <v>0</v>
      </c>
      <c r="G17179">
        <v>0</v>
      </c>
      <c r="H17179">
        <v>0</v>
      </c>
      <c r="I17179">
        <v>0</v>
      </c>
    </row>
    <row r="17180" spans="1:9" x14ac:dyDescent="0.25">
      <c r="A17180" t="s">
        <v>729</v>
      </c>
      <c r="B17180">
        <v>18601</v>
      </c>
      <c r="C17180" s="593">
        <v>0.06</v>
      </c>
      <c r="D17180" t="s">
        <v>5169</v>
      </c>
      <c r="E17180">
        <v>0.06</v>
      </c>
      <c r="F17180">
        <v>0</v>
      </c>
      <c r="G17180">
        <v>0</v>
      </c>
      <c r="H17180">
        <v>0</v>
      </c>
      <c r="I17180">
        <v>0</v>
      </c>
    </row>
    <row r="17181" spans="1:9" x14ac:dyDescent="0.25">
      <c r="A17181" t="s">
        <v>729</v>
      </c>
      <c r="B17181">
        <v>18602</v>
      </c>
      <c r="C17181" s="593">
        <v>0.06</v>
      </c>
      <c r="D17181" t="s">
        <v>5169</v>
      </c>
      <c r="E17181">
        <v>0.06</v>
      </c>
      <c r="F17181">
        <v>0</v>
      </c>
      <c r="G17181">
        <v>0</v>
      </c>
      <c r="H17181">
        <v>0</v>
      </c>
      <c r="I17181">
        <v>0</v>
      </c>
    </row>
    <row r="17182" spans="1:9" x14ac:dyDescent="0.25">
      <c r="A17182" t="s">
        <v>729</v>
      </c>
      <c r="B17182">
        <v>18603</v>
      </c>
      <c r="C17182" s="593">
        <v>0.06</v>
      </c>
      <c r="D17182" t="s">
        <v>2304</v>
      </c>
      <c r="E17182">
        <v>0.06</v>
      </c>
      <c r="F17182">
        <v>0</v>
      </c>
      <c r="G17182">
        <v>0</v>
      </c>
      <c r="H17182">
        <v>0</v>
      </c>
      <c r="I17182">
        <v>0</v>
      </c>
    </row>
    <row r="17183" spans="1:9" x14ac:dyDescent="0.25">
      <c r="A17183" t="s">
        <v>729</v>
      </c>
      <c r="B17183">
        <v>18610</v>
      </c>
      <c r="C17183" s="593">
        <v>0.06</v>
      </c>
      <c r="D17183" t="s">
        <v>1339</v>
      </c>
      <c r="E17183">
        <v>0.06</v>
      </c>
      <c r="F17183">
        <v>0</v>
      </c>
      <c r="G17183">
        <v>0</v>
      </c>
      <c r="H17183">
        <v>0</v>
      </c>
      <c r="I17183">
        <v>0</v>
      </c>
    </row>
    <row r="17184" spans="1:9" x14ac:dyDescent="0.25">
      <c r="A17184" t="s">
        <v>729</v>
      </c>
      <c r="B17184">
        <v>18611</v>
      </c>
      <c r="C17184" s="593">
        <v>0.06</v>
      </c>
      <c r="D17184" t="s">
        <v>5169</v>
      </c>
      <c r="E17184">
        <v>0.06</v>
      </c>
      <c r="F17184">
        <v>0</v>
      </c>
      <c r="G17184">
        <v>0</v>
      </c>
      <c r="H17184">
        <v>0</v>
      </c>
      <c r="I17184">
        <v>0</v>
      </c>
    </row>
    <row r="17185" spans="1:9" x14ac:dyDescent="0.25">
      <c r="A17185" t="s">
        <v>729</v>
      </c>
      <c r="B17185">
        <v>18612</v>
      </c>
      <c r="C17185" s="593">
        <v>0.06</v>
      </c>
      <c r="D17185" t="s">
        <v>5169</v>
      </c>
      <c r="E17185">
        <v>0.06</v>
      </c>
      <c r="F17185">
        <v>0</v>
      </c>
      <c r="G17185">
        <v>0</v>
      </c>
      <c r="H17185">
        <v>0</v>
      </c>
      <c r="I17185">
        <v>0</v>
      </c>
    </row>
    <row r="17186" spans="1:9" x14ac:dyDescent="0.25">
      <c r="A17186" t="s">
        <v>729</v>
      </c>
      <c r="B17186">
        <v>18614</v>
      </c>
      <c r="C17186" s="593">
        <v>0.06</v>
      </c>
      <c r="D17186" t="s">
        <v>1291</v>
      </c>
      <c r="E17186">
        <v>0.06</v>
      </c>
      <c r="F17186">
        <v>0</v>
      </c>
      <c r="G17186">
        <v>0</v>
      </c>
      <c r="H17186">
        <v>0</v>
      </c>
      <c r="I17186">
        <v>0</v>
      </c>
    </row>
    <row r="17187" spans="1:9" x14ac:dyDescent="0.25">
      <c r="A17187" t="s">
        <v>729</v>
      </c>
      <c r="B17187">
        <v>18615</v>
      </c>
      <c r="C17187" s="593">
        <v>0.06</v>
      </c>
      <c r="D17187" t="s">
        <v>4055</v>
      </c>
      <c r="E17187">
        <v>0.06</v>
      </c>
      <c r="F17187">
        <v>0</v>
      </c>
      <c r="G17187">
        <v>0</v>
      </c>
      <c r="H17187">
        <v>0</v>
      </c>
      <c r="I17187">
        <v>0</v>
      </c>
    </row>
    <row r="17188" spans="1:9" x14ac:dyDescent="0.25">
      <c r="A17188" t="s">
        <v>729</v>
      </c>
      <c r="B17188">
        <v>18616</v>
      </c>
      <c r="C17188" s="593">
        <v>0.06</v>
      </c>
      <c r="D17188" t="s">
        <v>1291</v>
      </c>
      <c r="E17188">
        <v>0.06</v>
      </c>
      <c r="F17188">
        <v>0</v>
      </c>
      <c r="G17188">
        <v>0</v>
      </c>
      <c r="H17188">
        <v>0</v>
      </c>
      <c r="I17188">
        <v>0</v>
      </c>
    </row>
    <row r="17189" spans="1:9" x14ac:dyDescent="0.25">
      <c r="A17189" t="s">
        <v>729</v>
      </c>
      <c r="B17189">
        <v>18617</v>
      </c>
      <c r="C17189" s="593">
        <v>0.06</v>
      </c>
      <c r="D17189" t="s">
        <v>5169</v>
      </c>
      <c r="E17189">
        <v>0.06</v>
      </c>
      <c r="F17189">
        <v>0</v>
      </c>
      <c r="G17189">
        <v>0</v>
      </c>
      <c r="H17189">
        <v>0</v>
      </c>
      <c r="I17189">
        <v>0</v>
      </c>
    </row>
    <row r="17190" spans="1:9" x14ac:dyDescent="0.25">
      <c r="A17190" t="s">
        <v>729</v>
      </c>
      <c r="B17190">
        <v>18618</v>
      </c>
      <c r="C17190" s="593">
        <v>0.06</v>
      </c>
      <c r="D17190" t="s">
        <v>5169</v>
      </c>
      <c r="E17190">
        <v>0.06</v>
      </c>
      <c r="F17190">
        <v>0</v>
      </c>
      <c r="G17190">
        <v>0</v>
      </c>
      <c r="H17190">
        <v>0</v>
      </c>
      <c r="I17190">
        <v>0</v>
      </c>
    </row>
    <row r="17191" spans="1:9" x14ac:dyDescent="0.25">
      <c r="A17191" t="s">
        <v>729</v>
      </c>
      <c r="B17191">
        <v>18619</v>
      </c>
      <c r="C17191" s="593">
        <v>0.06</v>
      </c>
      <c r="D17191" t="s">
        <v>5159</v>
      </c>
      <c r="E17191">
        <v>0.06</v>
      </c>
      <c r="F17191">
        <v>0</v>
      </c>
      <c r="G17191">
        <v>0</v>
      </c>
      <c r="H17191">
        <v>0</v>
      </c>
      <c r="I17191">
        <v>0</v>
      </c>
    </row>
    <row r="17192" spans="1:9" x14ac:dyDescent="0.25">
      <c r="A17192" t="s">
        <v>729</v>
      </c>
      <c r="B17192">
        <v>18621</v>
      </c>
      <c r="C17192" s="593">
        <v>0.06</v>
      </c>
      <c r="D17192" t="s">
        <v>5169</v>
      </c>
      <c r="E17192">
        <v>0.06</v>
      </c>
      <c r="F17192">
        <v>0</v>
      </c>
      <c r="G17192">
        <v>0</v>
      </c>
      <c r="H17192">
        <v>0</v>
      </c>
      <c r="I17192">
        <v>0</v>
      </c>
    </row>
    <row r="17193" spans="1:9" x14ac:dyDescent="0.25">
      <c r="A17193" t="s">
        <v>729</v>
      </c>
      <c r="B17193">
        <v>18622</v>
      </c>
      <c r="C17193" s="593">
        <v>0.06</v>
      </c>
      <c r="D17193" t="s">
        <v>5169</v>
      </c>
      <c r="E17193">
        <v>0.06</v>
      </c>
      <c r="F17193">
        <v>0</v>
      </c>
      <c r="G17193">
        <v>0</v>
      </c>
      <c r="H17193">
        <v>0</v>
      </c>
      <c r="I17193">
        <v>0</v>
      </c>
    </row>
    <row r="17194" spans="1:9" x14ac:dyDescent="0.25">
      <c r="A17194" t="s">
        <v>729</v>
      </c>
      <c r="B17194">
        <v>18623</v>
      </c>
      <c r="C17194" s="593">
        <v>0.06</v>
      </c>
      <c r="D17194" t="s">
        <v>1291</v>
      </c>
      <c r="E17194">
        <v>0.06</v>
      </c>
      <c r="F17194">
        <v>0</v>
      </c>
      <c r="G17194">
        <v>0</v>
      </c>
      <c r="H17194">
        <v>0</v>
      </c>
      <c r="I17194">
        <v>0</v>
      </c>
    </row>
    <row r="17195" spans="1:9" x14ac:dyDescent="0.25">
      <c r="A17195" t="s">
        <v>729</v>
      </c>
      <c r="B17195">
        <v>18624</v>
      </c>
      <c r="C17195" s="593">
        <v>0.06</v>
      </c>
      <c r="D17195" t="s">
        <v>5167</v>
      </c>
      <c r="E17195">
        <v>0.06</v>
      </c>
      <c r="F17195">
        <v>0</v>
      </c>
      <c r="G17195">
        <v>0</v>
      </c>
      <c r="H17195">
        <v>0</v>
      </c>
      <c r="I17195">
        <v>0</v>
      </c>
    </row>
    <row r="17196" spans="1:9" x14ac:dyDescent="0.25">
      <c r="A17196" t="s">
        <v>729</v>
      </c>
      <c r="B17196">
        <v>18625</v>
      </c>
      <c r="C17196" s="593">
        <v>0.06</v>
      </c>
      <c r="D17196" t="s">
        <v>4055</v>
      </c>
      <c r="E17196">
        <v>0.06</v>
      </c>
      <c r="F17196">
        <v>0</v>
      </c>
      <c r="G17196">
        <v>0</v>
      </c>
      <c r="H17196">
        <v>0</v>
      </c>
      <c r="I17196">
        <v>0</v>
      </c>
    </row>
    <row r="17197" spans="1:9" x14ac:dyDescent="0.25">
      <c r="A17197" t="s">
        <v>729</v>
      </c>
      <c r="B17197">
        <v>18626</v>
      </c>
      <c r="C17197" s="593">
        <v>0.06</v>
      </c>
      <c r="D17197" t="s">
        <v>5161</v>
      </c>
      <c r="E17197">
        <v>0.06</v>
      </c>
      <c r="F17197">
        <v>0</v>
      </c>
      <c r="G17197">
        <v>0</v>
      </c>
      <c r="H17197">
        <v>0</v>
      </c>
      <c r="I17197">
        <v>0</v>
      </c>
    </row>
    <row r="17198" spans="1:9" x14ac:dyDescent="0.25">
      <c r="A17198" t="s">
        <v>729</v>
      </c>
      <c r="B17198">
        <v>18627</v>
      </c>
      <c r="C17198" s="593">
        <v>0.06</v>
      </c>
      <c r="D17198" t="s">
        <v>5169</v>
      </c>
      <c r="E17198">
        <v>0.06</v>
      </c>
      <c r="F17198">
        <v>0</v>
      </c>
      <c r="G17198">
        <v>0</v>
      </c>
      <c r="H17198">
        <v>0</v>
      </c>
      <c r="I17198">
        <v>0</v>
      </c>
    </row>
    <row r="17199" spans="1:9" x14ac:dyDescent="0.25">
      <c r="A17199" t="s">
        <v>729</v>
      </c>
      <c r="B17199">
        <v>18628</v>
      </c>
      <c r="C17199" s="593">
        <v>0.06</v>
      </c>
      <c r="D17199" t="s">
        <v>5161</v>
      </c>
      <c r="E17199">
        <v>0.06</v>
      </c>
      <c r="F17199">
        <v>0</v>
      </c>
      <c r="G17199">
        <v>0</v>
      </c>
      <c r="H17199">
        <v>0</v>
      </c>
      <c r="I17199">
        <v>0</v>
      </c>
    </row>
    <row r="17200" spans="1:9" x14ac:dyDescent="0.25">
      <c r="A17200" t="s">
        <v>729</v>
      </c>
      <c r="B17200">
        <v>18629</v>
      </c>
      <c r="C17200" s="593">
        <v>0.06</v>
      </c>
      <c r="D17200" t="s">
        <v>4055</v>
      </c>
      <c r="E17200">
        <v>0.06</v>
      </c>
      <c r="F17200">
        <v>0</v>
      </c>
      <c r="G17200">
        <v>0</v>
      </c>
      <c r="H17200">
        <v>0</v>
      </c>
      <c r="I17200">
        <v>0</v>
      </c>
    </row>
    <row r="17201" spans="1:9" x14ac:dyDescent="0.25">
      <c r="A17201" t="s">
        <v>729</v>
      </c>
      <c r="B17201">
        <v>18630</v>
      </c>
      <c r="C17201" s="593">
        <v>0.06</v>
      </c>
      <c r="D17201" t="s">
        <v>5171</v>
      </c>
      <c r="E17201">
        <v>0.06</v>
      </c>
      <c r="F17201">
        <v>0</v>
      </c>
      <c r="G17201">
        <v>0</v>
      </c>
      <c r="H17201">
        <v>0</v>
      </c>
      <c r="I17201">
        <v>0</v>
      </c>
    </row>
    <row r="17202" spans="1:9" x14ac:dyDescent="0.25">
      <c r="A17202" t="s">
        <v>729</v>
      </c>
      <c r="B17202">
        <v>18631</v>
      </c>
      <c r="C17202" s="593">
        <v>0.06</v>
      </c>
      <c r="D17202" t="s">
        <v>2304</v>
      </c>
      <c r="E17202">
        <v>0.06</v>
      </c>
      <c r="F17202">
        <v>0</v>
      </c>
      <c r="G17202">
        <v>0</v>
      </c>
      <c r="H17202">
        <v>0</v>
      </c>
      <c r="I17202">
        <v>0</v>
      </c>
    </row>
    <row r="17203" spans="1:9" x14ac:dyDescent="0.25">
      <c r="A17203" t="s">
        <v>729</v>
      </c>
      <c r="B17203">
        <v>18632</v>
      </c>
      <c r="C17203" s="593">
        <v>0.06</v>
      </c>
      <c r="D17203" t="s">
        <v>5161</v>
      </c>
      <c r="E17203">
        <v>0.06</v>
      </c>
      <c r="F17203">
        <v>0</v>
      </c>
      <c r="G17203">
        <v>0</v>
      </c>
      <c r="H17203">
        <v>0</v>
      </c>
      <c r="I17203">
        <v>0</v>
      </c>
    </row>
    <row r="17204" spans="1:9" x14ac:dyDescent="0.25">
      <c r="A17204" t="s">
        <v>729</v>
      </c>
      <c r="B17204">
        <v>18634</v>
      </c>
      <c r="C17204" s="593">
        <v>0.06</v>
      </c>
      <c r="D17204" t="s">
        <v>5169</v>
      </c>
      <c r="E17204">
        <v>0.06</v>
      </c>
      <c r="F17204">
        <v>0</v>
      </c>
      <c r="G17204">
        <v>0</v>
      </c>
      <c r="H17204">
        <v>0</v>
      </c>
      <c r="I17204">
        <v>0</v>
      </c>
    </row>
    <row r="17205" spans="1:9" x14ac:dyDescent="0.25">
      <c r="A17205" t="s">
        <v>729</v>
      </c>
      <c r="B17205">
        <v>18635</v>
      </c>
      <c r="C17205" s="593">
        <v>0.06</v>
      </c>
      <c r="D17205" t="s">
        <v>2304</v>
      </c>
      <c r="E17205">
        <v>0.06</v>
      </c>
      <c r="F17205">
        <v>0</v>
      </c>
      <c r="G17205">
        <v>0</v>
      </c>
      <c r="H17205">
        <v>0</v>
      </c>
      <c r="I17205">
        <v>0</v>
      </c>
    </row>
    <row r="17206" spans="1:9" x14ac:dyDescent="0.25">
      <c r="A17206" t="s">
        <v>729</v>
      </c>
      <c r="B17206">
        <v>18636</v>
      </c>
      <c r="C17206" s="593">
        <v>0.06</v>
      </c>
      <c r="D17206" t="s">
        <v>4055</v>
      </c>
      <c r="E17206">
        <v>0.06</v>
      </c>
      <c r="F17206">
        <v>0</v>
      </c>
      <c r="G17206">
        <v>0</v>
      </c>
      <c r="H17206">
        <v>0</v>
      </c>
      <c r="I17206">
        <v>0</v>
      </c>
    </row>
    <row r="17207" spans="1:9" x14ac:dyDescent="0.25">
      <c r="A17207" t="s">
        <v>729</v>
      </c>
      <c r="B17207">
        <v>18640</v>
      </c>
      <c r="C17207" s="593">
        <v>0.06</v>
      </c>
      <c r="D17207" t="s">
        <v>5169</v>
      </c>
      <c r="E17207">
        <v>0.06</v>
      </c>
      <c r="F17207">
        <v>0</v>
      </c>
      <c r="G17207">
        <v>0</v>
      </c>
      <c r="H17207">
        <v>0</v>
      </c>
      <c r="I17207">
        <v>0</v>
      </c>
    </row>
    <row r="17208" spans="1:9" x14ac:dyDescent="0.25">
      <c r="A17208" t="s">
        <v>729</v>
      </c>
      <c r="B17208">
        <v>18641</v>
      </c>
      <c r="C17208" s="593">
        <v>0.06</v>
      </c>
      <c r="D17208" t="s">
        <v>5170</v>
      </c>
      <c r="E17208">
        <v>0.06</v>
      </c>
      <c r="F17208">
        <v>0</v>
      </c>
      <c r="G17208">
        <v>0</v>
      </c>
      <c r="H17208">
        <v>0</v>
      </c>
      <c r="I17208">
        <v>0</v>
      </c>
    </row>
    <row r="17209" spans="1:9" x14ac:dyDescent="0.25">
      <c r="A17209" t="s">
        <v>729</v>
      </c>
      <c r="B17209">
        <v>18642</v>
      </c>
      <c r="C17209" s="593">
        <v>0.06</v>
      </c>
      <c r="D17209" t="s">
        <v>5169</v>
      </c>
      <c r="E17209">
        <v>0.06</v>
      </c>
      <c r="F17209">
        <v>0</v>
      </c>
      <c r="G17209">
        <v>0</v>
      </c>
      <c r="H17209">
        <v>0</v>
      </c>
      <c r="I17209">
        <v>0</v>
      </c>
    </row>
    <row r="17210" spans="1:9" x14ac:dyDescent="0.25">
      <c r="A17210" t="s">
        <v>729</v>
      </c>
      <c r="B17210">
        <v>18643</v>
      </c>
      <c r="C17210" s="593">
        <v>0.06</v>
      </c>
      <c r="D17210" t="s">
        <v>5169</v>
      </c>
      <c r="E17210">
        <v>0.06</v>
      </c>
      <c r="F17210">
        <v>0</v>
      </c>
      <c r="G17210">
        <v>0</v>
      </c>
      <c r="H17210">
        <v>0</v>
      </c>
      <c r="I17210">
        <v>0</v>
      </c>
    </row>
    <row r="17211" spans="1:9" x14ac:dyDescent="0.25">
      <c r="A17211" t="s">
        <v>729</v>
      </c>
      <c r="B17211">
        <v>18644</v>
      </c>
      <c r="C17211" s="593">
        <v>0.06</v>
      </c>
      <c r="D17211" t="s">
        <v>5169</v>
      </c>
      <c r="E17211">
        <v>0.06</v>
      </c>
      <c r="F17211">
        <v>0</v>
      </c>
      <c r="G17211">
        <v>0</v>
      </c>
      <c r="H17211">
        <v>0</v>
      </c>
      <c r="I17211">
        <v>0</v>
      </c>
    </row>
    <row r="17212" spans="1:9" x14ac:dyDescent="0.25">
      <c r="A17212" t="s">
        <v>729</v>
      </c>
      <c r="B17212">
        <v>18651</v>
      </c>
      <c r="C17212" s="593">
        <v>0.06</v>
      </c>
      <c r="D17212" t="s">
        <v>5169</v>
      </c>
      <c r="E17212">
        <v>0.06</v>
      </c>
      <c r="F17212">
        <v>0</v>
      </c>
      <c r="G17212">
        <v>0</v>
      </c>
      <c r="H17212">
        <v>0</v>
      </c>
      <c r="I17212">
        <v>0</v>
      </c>
    </row>
    <row r="17213" spans="1:9" x14ac:dyDescent="0.25">
      <c r="A17213" t="s">
        <v>729</v>
      </c>
      <c r="B17213">
        <v>18653</v>
      </c>
      <c r="C17213" s="593">
        <v>0.06</v>
      </c>
      <c r="D17213" t="s">
        <v>5170</v>
      </c>
      <c r="E17213">
        <v>0.06</v>
      </c>
      <c r="F17213">
        <v>0</v>
      </c>
      <c r="G17213">
        <v>0</v>
      </c>
      <c r="H17213">
        <v>0</v>
      </c>
      <c r="I17213">
        <v>0</v>
      </c>
    </row>
    <row r="17214" spans="1:9" x14ac:dyDescent="0.25">
      <c r="A17214" t="s">
        <v>729</v>
      </c>
      <c r="B17214">
        <v>18654</v>
      </c>
      <c r="C17214" s="593">
        <v>0.06</v>
      </c>
      <c r="D17214" t="s">
        <v>5169</v>
      </c>
      <c r="E17214">
        <v>0.06</v>
      </c>
      <c r="F17214">
        <v>0</v>
      </c>
      <c r="G17214">
        <v>0</v>
      </c>
      <c r="H17214">
        <v>0</v>
      </c>
      <c r="I17214">
        <v>0</v>
      </c>
    </row>
    <row r="17215" spans="1:9" x14ac:dyDescent="0.25">
      <c r="A17215" t="s">
        <v>729</v>
      </c>
      <c r="B17215">
        <v>18655</v>
      </c>
      <c r="C17215" s="593">
        <v>0.06</v>
      </c>
      <c r="D17215" t="s">
        <v>2304</v>
      </c>
      <c r="E17215">
        <v>0.06</v>
      </c>
      <c r="F17215">
        <v>0</v>
      </c>
      <c r="G17215">
        <v>0</v>
      </c>
      <c r="H17215">
        <v>0</v>
      </c>
      <c r="I17215">
        <v>0</v>
      </c>
    </row>
    <row r="17216" spans="1:9" x14ac:dyDescent="0.25">
      <c r="A17216" t="s">
        <v>729</v>
      </c>
      <c r="B17216">
        <v>18656</v>
      </c>
      <c r="C17216" s="593">
        <v>0.06</v>
      </c>
      <c r="D17216" t="s">
        <v>5169</v>
      </c>
      <c r="E17216">
        <v>0.06</v>
      </c>
      <c r="F17216">
        <v>0</v>
      </c>
      <c r="G17216">
        <v>0</v>
      </c>
      <c r="H17216">
        <v>0</v>
      </c>
      <c r="I17216">
        <v>0</v>
      </c>
    </row>
    <row r="17217" spans="1:9" x14ac:dyDescent="0.25">
      <c r="A17217" t="s">
        <v>729</v>
      </c>
      <c r="B17217">
        <v>18657</v>
      </c>
      <c r="C17217" s="593">
        <v>0.06</v>
      </c>
      <c r="D17217" t="s">
        <v>4055</v>
      </c>
      <c r="E17217">
        <v>0.06</v>
      </c>
      <c r="F17217">
        <v>0</v>
      </c>
      <c r="G17217">
        <v>0</v>
      </c>
      <c r="H17217">
        <v>0</v>
      </c>
      <c r="I17217">
        <v>0</v>
      </c>
    </row>
    <row r="17218" spans="1:9" x14ac:dyDescent="0.25">
      <c r="A17218" t="s">
        <v>729</v>
      </c>
      <c r="B17218">
        <v>18660</v>
      </c>
      <c r="C17218" s="593">
        <v>0.06</v>
      </c>
      <c r="D17218" t="s">
        <v>5169</v>
      </c>
      <c r="E17218">
        <v>0.06</v>
      </c>
      <c r="F17218">
        <v>0</v>
      </c>
      <c r="G17218">
        <v>0</v>
      </c>
      <c r="H17218">
        <v>0</v>
      </c>
      <c r="I17218">
        <v>0</v>
      </c>
    </row>
    <row r="17219" spans="1:9" x14ac:dyDescent="0.25">
      <c r="A17219" t="s">
        <v>729</v>
      </c>
      <c r="B17219">
        <v>18661</v>
      </c>
      <c r="C17219" s="593">
        <v>0.06</v>
      </c>
      <c r="D17219" t="s">
        <v>5169</v>
      </c>
      <c r="E17219">
        <v>0.06</v>
      </c>
      <c r="F17219">
        <v>0</v>
      </c>
      <c r="G17219">
        <v>0</v>
      </c>
      <c r="H17219">
        <v>0</v>
      </c>
      <c r="I17219">
        <v>0</v>
      </c>
    </row>
    <row r="17220" spans="1:9" x14ac:dyDescent="0.25">
      <c r="A17220" t="s">
        <v>729</v>
      </c>
      <c r="B17220">
        <v>18701</v>
      </c>
      <c r="C17220" s="593">
        <v>0.06</v>
      </c>
      <c r="D17220" t="s">
        <v>5169</v>
      </c>
      <c r="E17220">
        <v>0.06</v>
      </c>
      <c r="F17220">
        <v>0</v>
      </c>
      <c r="G17220">
        <v>0</v>
      </c>
      <c r="H17220">
        <v>0</v>
      </c>
      <c r="I17220">
        <v>0</v>
      </c>
    </row>
    <row r="17221" spans="1:9" x14ac:dyDescent="0.25">
      <c r="A17221" t="s">
        <v>729</v>
      </c>
      <c r="B17221">
        <v>18702</v>
      </c>
      <c r="C17221" s="593">
        <v>0.06</v>
      </c>
      <c r="D17221" t="s">
        <v>5169</v>
      </c>
      <c r="E17221">
        <v>0.06</v>
      </c>
      <c r="F17221">
        <v>0</v>
      </c>
      <c r="G17221">
        <v>0</v>
      </c>
      <c r="H17221">
        <v>0</v>
      </c>
      <c r="I17221">
        <v>0</v>
      </c>
    </row>
    <row r="17222" spans="1:9" x14ac:dyDescent="0.25">
      <c r="A17222" t="s">
        <v>729</v>
      </c>
      <c r="B17222">
        <v>18703</v>
      </c>
      <c r="C17222" s="593">
        <v>0.06</v>
      </c>
      <c r="D17222" t="s">
        <v>5169</v>
      </c>
      <c r="E17222">
        <v>0.06</v>
      </c>
      <c r="F17222">
        <v>0</v>
      </c>
      <c r="G17222">
        <v>0</v>
      </c>
      <c r="H17222">
        <v>0</v>
      </c>
      <c r="I17222">
        <v>0</v>
      </c>
    </row>
    <row r="17223" spans="1:9" x14ac:dyDescent="0.25">
      <c r="A17223" t="s">
        <v>729</v>
      </c>
      <c r="B17223">
        <v>18704</v>
      </c>
      <c r="C17223" s="593">
        <v>0.06</v>
      </c>
      <c r="D17223" t="s">
        <v>5169</v>
      </c>
      <c r="E17223">
        <v>0.06</v>
      </c>
      <c r="F17223">
        <v>0</v>
      </c>
      <c r="G17223">
        <v>0</v>
      </c>
      <c r="H17223">
        <v>0</v>
      </c>
      <c r="I17223">
        <v>0</v>
      </c>
    </row>
    <row r="17224" spans="1:9" x14ac:dyDescent="0.25">
      <c r="A17224" t="s">
        <v>729</v>
      </c>
      <c r="B17224">
        <v>18705</v>
      </c>
      <c r="C17224" s="593">
        <v>0.06</v>
      </c>
      <c r="D17224" t="s">
        <v>5169</v>
      </c>
      <c r="E17224">
        <v>0.06</v>
      </c>
      <c r="F17224">
        <v>0</v>
      </c>
      <c r="G17224">
        <v>0</v>
      </c>
      <c r="H17224">
        <v>0</v>
      </c>
      <c r="I17224">
        <v>0</v>
      </c>
    </row>
    <row r="17225" spans="1:9" x14ac:dyDescent="0.25">
      <c r="A17225" t="s">
        <v>729</v>
      </c>
      <c r="B17225">
        <v>18706</v>
      </c>
      <c r="C17225" s="593">
        <v>0.06</v>
      </c>
      <c r="D17225" t="s">
        <v>5169</v>
      </c>
      <c r="E17225">
        <v>0.06</v>
      </c>
      <c r="F17225">
        <v>0</v>
      </c>
      <c r="G17225">
        <v>0</v>
      </c>
      <c r="H17225">
        <v>0</v>
      </c>
      <c r="I17225">
        <v>0</v>
      </c>
    </row>
    <row r="17226" spans="1:9" x14ac:dyDescent="0.25">
      <c r="A17226" t="s">
        <v>729</v>
      </c>
      <c r="B17226">
        <v>18707</v>
      </c>
      <c r="C17226" s="593">
        <v>0.06</v>
      </c>
      <c r="D17226" t="s">
        <v>5169</v>
      </c>
      <c r="E17226">
        <v>0.06</v>
      </c>
      <c r="F17226">
        <v>0</v>
      </c>
      <c r="G17226">
        <v>0</v>
      </c>
      <c r="H17226">
        <v>0</v>
      </c>
      <c r="I17226">
        <v>0</v>
      </c>
    </row>
    <row r="17227" spans="1:9" x14ac:dyDescent="0.25">
      <c r="A17227" t="s">
        <v>729</v>
      </c>
      <c r="B17227">
        <v>18708</v>
      </c>
      <c r="C17227" s="593">
        <v>0.06</v>
      </c>
      <c r="D17227" t="s">
        <v>5169</v>
      </c>
      <c r="E17227">
        <v>0.06</v>
      </c>
      <c r="F17227">
        <v>0</v>
      </c>
      <c r="G17227">
        <v>0</v>
      </c>
      <c r="H17227">
        <v>0</v>
      </c>
      <c r="I17227">
        <v>0</v>
      </c>
    </row>
    <row r="17228" spans="1:9" x14ac:dyDescent="0.25">
      <c r="A17228" t="s">
        <v>729</v>
      </c>
      <c r="B17228">
        <v>18709</v>
      </c>
      <c r="C17228" s="593">
        <v>0.06</v>
      </c>
      <c r="D17228" t="s">
        <v>5169</v>
      </c>
      <c r="E17228">
        <v>0.06</v>
      </c>
      <c r="F17228">
        <v>0</v>
      </c>
      <c r="G17228">
        <v>0</v>
      </c>
      <c r="H17228">
        <v>0</v>
      </c>
      <c r="I17228">
        <v>0</v>
      </c>
    </row>
    <row r="17229" spans="1:9" x14ac:dyDescent="0.25">
      <c r="A17229" t="s">
        <v>729</v>
      </c>
      <c r="B17229">
        <v>18710</v>
      </c>
      <c r="C17229" s="593">
        <v>0.06</v>
      </c>
      <c r="D17229" t="s">
        <v>5169</v>
      </c>
      <c r="E17229">
        <v>0.06</v>
      </c>
      <c r="F17229">
        <v>0</v>
      </c>
      <c r="G17229">
        <v>0</v>
      </c>
      <c r="H17229">
        <v>0</v>
      </c>
      <c r="I17229">
        <v>0</v>
      </c>
    </row>
    <row r="17230" spans="1:9" x14ac:dyDescent="0.25">
      <c r="A17230" t="s">
        <v>729</v>
      </c>
      <c r="B17230">
        <v>18711</v>
      </c>
      <c r="C17230" s="593">
        <v>0.06</v>
      </c>
      <c r="D17230" t="s">
        <v>5169</v>
      </c>
      <c r="E17230">
        <v>0.06</v>
      </c>
      <c r="F17230">
        <v>0</v>
      </c>
      <c r="G17230">
        <v>0</v>
      </c>
      <c r="H17230">
        <v>0</v>
      </c>
      <c r="I17230">
        <v>0</v>
      </c>
    </row>
    <row r="17231" spans="1:9" x14ac:dyDescent="0.25">
      <c r="A17231" t="s">
        <v>729</v>
      </c>
      <c r="B17231">
        <v>18762</v>
      </c>
      <c r="C17231" s="593">
        <v>0.06</v>
      </c>
      <c r="D17231" t="s">
        <v>5169</v>
      </c>
      <c r="E17231">
        <v>0.06</v>
      </c>
      <c r="F17231">
        <v>0</v>
      </c>
      <c r="G17231">
        <v>0</v>
      </c>
      <c r="H17231">
        <v>0</v>
      </c>
      <c r="I17231">
        <v>0</v>
      </c>
    </row>
    <row r="17232" spans="1:9" x14ac:dyDescent="0.25">
      <c r="A17232" t="s">
        <v>729</v>
      </c>
      <c r="B17232">
        <v>18764</v>
      </c>
      <c r="C17232" s="593">
        <v>0.06</v>
      </c>
      <c r="D17232" t="s">
        <v>5169</v>
      </c>
      <c r="E17232">
        <v>0.06</v>
      </c>
      <c r="F17232">
        <v>0</v>
      </c>
      <c r="G17232">
        <v>0</v>
      </c>
      <c r="H17232">
        <v>0</v>
      </c>
      <c r="I17232">
        <v>0</v>
      </c>
    </row>
    <row r="17233" spans="1:9" x14ac:dyDescent="0.25">
      <c r="A17233" t="s">
        <v>729</v>
      </c>
      <c r="B17233">
        <v>18765</v>
      </c>
      <c r="C17233" s="593">
        <v>0.06</v>
      </c>
      <c r="D17233" t="s">
        <v>5169</v>
      </c>
      <c r="E17233">
        <v>0.06</v>
      </c>
      <c r="F17233">
        <v>0</v>
      </c>
      <c r="G17233">
        <v>0</v>
      </c>
      <c r="H17233">
        <v>0</v>
      </c>
      <c r="I17233">
        <v>0</v>
      </c>
    </row>
    <row r="17234" spans="1:9" x14ac:dyDescent="0.25">
      <c r="A17234" t="s">
        <v>729</v>
      </c>
      <c r="B17234">
        <v>18766</v>
      </c>
      <c r="C17234" s="593">
        <v>0.06</v>
      </c>
      <c r="D17234" t="s">
        <v>5169</v>
      </c>
      <c r="E17234">
        <v>0.06</v>
      </c>
      <c r="F17234">
        <v>0</v>
      </c>
      <c r="G17234">
        <v>0</v>
      </c>
      <c r="H17234">
        <v>0</v>
      </c>
      <c r="I17234">
        <v>0</v>
      </c>
    </row>
    <row r="17235" spans="1:9" x14ac:dyDescent="0.25">
      <c r="A17235" t="s">
        <v>729</v>
      </c>
      <c r="B17235">
        <v>18767</v>
      </c>
      <c r="C17235" s="593">
        <v>0.06</v>
      </c>
      <c r="D17235" t="s">
        <v>5169</v>
      </c>
      <c r="E17235">
        <v>0.06</v>
      </c>
      <c r="F17235">
        <v>0</v>
      </c>
      <c r="G17235">
        <v>0</v>
      </c>
      <c r="H17235">
        <v>0</v>
      </c>
      <c r="I17235">
        <v>0</v>
      </c>
    </row>
    <row r="17236" spans="1:9" x14ac:dyDescent="0.25">
      <c r="A17236" t="s">
        <v>729</v>
      </c>
      <c r="B17236">
        <v>18769</v>
      </c>
      <c r="C17236" s="593">
        <v>0.06</v>
      </c>
      <c r="D17236" t="s">
        <v>5169</v>
      </c>
      <c r="E17236">
        <v>0.06</v>
      </c>
      <c r="F17236">
        <v>0</v>
      </c>
      <c r="G17236">
        <v>0</v>
      </c>
      <c r="H17236">
        <v>0</v>
      </c>
      <c r="I17236">
        <v>0</v>
      </c>
    </row>
    <row r="17237" spans="1:9" x14ac:dyDescent="0.25">
      <c r="A17237" t="s">
        <v>729</v>
      </c>
      <c r="B17237">
        <v>18773</v>
      </c>
      <c r="C17237" s="593">
        <v>0.06</v>
      </c>
      <c r="D17237" t="s">
        <v>5169</v>
      </c>
      <c r="E17237">
        <v>0.06</v>
      </c>
      <c r="F17237">
        <v>0</v>
      </c>
      <c r="G17237">
        <v>0</v>
      </c>
      <c r="H17237">
        <v>0</v>
      </c>
      <c r="I17237">
        <v>0</v>
      </c>
    </row>
    <row r="17238" spans="1:9" x14ac:dyDescent="0.25">
      <c r="A17238" t="s">
        <v>729</v>
      </c>
      <c r="B17238">
        <v>18801</v>
      </c>
      <c r="C17238" s="593">
        <v>0.06</v>
      </c>
      <c r="D17238" t="s">
        <v>5171</v>
      </c>
      <c r="E17238">
        <v>0.06</v>
      </c>
      <c r="F17238">
        <v>0</v>
      </c>
      <c r="G17238">
        <v>0</v>
      </c>
      <c r="H17238">
        <v>0</v>
      </c>
      <c r="I17238">
        <v>0</v>
      </c>
    </row>
    <row r="17239" spans="1:9" x14ac:dyDescent="0.25">
      <c r="A17239" t="s">
        <v>729</v>
      </c>
      <c r="B17239">
        <v>18810</v>
      </c>
      <c r="C17239" s="593">
        <v>0.06</v>
      </c>
      <c r="D17239" t="s">
        <v>1291</v>
      </c>
      <c r="E17239">
        <v>0.06</v>
      </c>
      <c r="F17239">
        <v>0</v>
      </c>
      <c r="G17239">
        <v>0</v>
      </c>
      <c r="H17239">
        <v>0</v>
      </c>
      <c r="I17239">
        <v>0</v>
      </c>
    </row>
    <row r="17240" spans="1:9" x14ac:dyDescent="0.25">
      <c r="A17240" t="s">
        <v>729</v>
      </c>
      <c r="B17240">
        <v>18812</v>
      </c>
      <c r="C17240" s="593">
        <v>0.06</v>
      </c>
      <c r="D17240" t="s">
        <v>5171</v>
      </c>
      <c r="E17240">
        <v>0.06</v>
      </c>
      <c r="F17240">
        <v>0</v>
      </c>
      <c r="G17240">
        <v>0</v>
      </c>
      <c r="H17240">
        <v>0</v>
      </c>
      <c r="I17240">
        <v>0</v>
      </c>
    </row>
    <row r="17241" spans="1:9" x14ac:dyDescent="0.25">
      <c r="A17241" t="s">
        <v>729</v>
      </c>
      <c r="B17241">
        <v>18813</v>
      </c>
      <c r="C17241" s="593">
        <v>0.06</v>
      </c>
      <c r="D17241" t="s">
        <v>5171</v>
      </c>
      <c r="E17241">
        <v>0.06</v>
      </c>
      <c r="F17241">
        <v>0</v>
      </c>
      <c r="G17241">
        <v>0</v>
      </c>
      <c r="H17241">
        <v>0</v>
      </c>
      <c r="I17241">
        <v>0</v>
      </c>
    </row>
    <row r="17242" spans="1:9" x14ac:dyDescent="0.25">
      <c r="A17242" t="s">
        <v>729</v>
      </c>
      <c r="B17242">
        <v>18814</v>
      </c>
      <c r="C17242" s="593">
        <v>0.06</v>
      </c>
      <c r="D17242" t="s">
        <v>1291</v>
      </c>
      <c r="E17242">
        <v>0.06</v>
      </c>
      <c r="F17242">
        <v>0</v>
      </c>
      <c r="G17242">
        <v>0</v>
      </c>
      <c r="H17242">
        <v>0</v>
      </c>
      <c r="I17242">
        <v>0</v>
      </c>
    </row>
    <row r="17243" spans="1:9" x14ac:dyDescent="0.25">
      <c r="A17243" t="s">
        <v>729</v>
      </c>
      <c r="B17243">
        <v>18815</v>
      </c>
      <c r="C17243" s="593">
        <v>0.06</v>
      </c>
      <c r="D17243" t="s">
        <v>1291</v>
      </c>
      <c r="E17243">
        <v>0.06</v>
      </c>
      <c r="F17243">
        <v>0</v>
      </c>
      <c r="G17243">
        <v>0</v>
      </c>
      <c r="H17243">
        <v>0</v>
      </c>
      <c r="I17243">
        <v>0</v>
      </c>
    </row>
    <row r="17244" spans="1:9" x14ac:dyDescent="0.25">
      <c r="A17244" t="s">
        <v>729</v>
      </c>
      <c r="B17244">
        <v>18816</v>
      </c>
      <c r="C17244" s="593">
        <v>0.06</v>
      </c>
      <c r="D17244" t="s">
        <v>5171</v>
      </c>
      <c r="E17244">
        <v>0.06</v>
      </c>
      <c r="F17244">
        <v>0</v>
      </c>
      <c r="G17244">
        <v>0</v>
      </c>
      <c r="H17244">
        <v>0</v>
      </c>
      <c r="I17244">
        <v>0</v>
      </c>
    </row>
    <row r="17245" spans="1:9" x14ac:dyDescent="0.25">
      <c r="A17245" t="s">
        <v>729</v>
      </c>
      <c r="B17245">
        <v>18817</v>
      </c>
      <c r="C17245" s="593">
        <v>0.06</v>
      </c>
      <c r="D17245" t="s">
        <v>1291</v>
      </c>
      <c r="E17245">
        <v>0.06</v>
      </c>
      <c r="F17245">
        <v>0</v>
      </c>
      <c r="G17245">
        <v>0</v>
      </c>
      <c r="H17245">
        <v>0</v>
      </c>
      <c r="I17245">
        <v>0</v>
      </c>
    </row>
    <row r="17246" spans="1:9" x14ac:dyDescent="0.25">
      <c r="A17246" t="s">
        <v>729</v>
      </c>
      <c r="B17246">
        <v>18818</v>
      </c>
      <c r="C17246" s="593">
        <v>0.06</v>
      </c>
      <c r="D17246" t="s">
        <v>5171</v>
      </c>
      <c r="E17246">
        <v>0.06</v>
      </c>
      <c r="F17246">
        <v>0</v>
      </c>
      <c r="G17246">
        <v>0</v>
      </c>
      <c r="H17246">
        <v>0</v>
      </c>
      <c r="I17246">
        <v>0</v>
      </c>
    </row>
    <row r="17247" spans="1:9" x14ac:dyDescent="0.25">
      <c r="A17247" t="s">
        <v>729</v>
      </c>
      <c r="B17247">
        <v>18820</v>
      </c>
      <c r="C17247" s="593">
        <v>0.06</v>
      </c>
      <c r="D17247" t="s">
        <v>5171</v>
      </c>
      <c r="E17247">
        <v>0.06</v>
      </c>
      <c r="F17247">
        <v>0</v>
      </c>
      <c r="G17247">
        <v>0</v>
      </c>
      <c r="H17247">
        <v>0</v>
      </c>
      <c r="I17247">
        <v>0</v>
      </c>
    </row>
    <row r="17248" spans="1:9" x14ac:dyDescent="0.25">
      <c r="A17248" t="s">
        <v>729</v>
      </c>
      <c r="B17248">
        <v>18821</v>
      </c>
      <c r="C17248" s="593">
        <v>0.06</v>
      </c>
      <c r="D17248" t="s">
        <v>5171</v>
      </c>
      <c r="E17248">
        <v>0.06</v>
      </c>
      <c r="F17248">
        <v>0</v>
      </c>
      <c r="G17248">
        <v>0</v>
      </c>
      <c r="H17248">
        <v>0</v>
      </c>
      <c r="I17248">
        <v>0</v>
      </c>
    </row>
    <row r="17249" spans="1:9" x14ac:dyDescent="0.25">
      <c r="A17249" t="s">
        <v>729</v>
      </c>
      <c r="B17249">
        <v>18822</v>
      </c>
      <c r="C17249" s="593">
        <v>0.06</v>
      </c>
      <c r="D17249" t="s">
        <v>5171</v>
      </c>
      <c r="E17249">
        <v>0.06</v>
      </c>
      <c r="F17249">
        <v>0</v>
      </c>
      <c r="G17249">
        <v>0</v>
      </c>
      <c r="H17249">
        <v>0</v>
      </c>
      <c r="I17249">
        <v>0</v>
      </c>
    </row>
    <row r="17250" spans="1:9" x14ac:dyDescent="0.25">
      <c r="A17250" t="s">
        <v>729</v>
      </c>
      <c r="B17250">
        <v>18823</v>
      </c>
      <c r="C17250" s="593">
        <v>0.06</v>
      </c>
      <c r="D17250" t="s">
        <v>5171</v>
      </c>
      <c r="E17250">
        <v>0.06</v>
      </c>
      <c r="F17250">
        <v>0</v>
      </c>
      <c r="G17250">
        <v>0</v>
      </c>
      <c r="H17250">
        <v>0</v>
      </c>
      <c r="I17250">
        <v>0</v>
      </c>
    </row>
    <row r="17251" spans="1:9" x14ac:dyDescent="0.25">
      <c r="A17251" t="s">
        <v>729</v>
      </c>
      <c r="B17251">
        <v>18824</v>
      </c>
      <c r="C17251" s="593">
        <v>0.06</v>
      </c>
      <c r="D17251" t="s">
        <v>5171</v>
      </c>
      <c r="E17251">
        <v>0.06</v>
      </c>
      <c r="F17251">
        <v>0</v>
      </c>
      <c r="G17251">
        <v>0</v>
      </c>
      <c r="H17251">
        <v>0</v>
      </c>
      <c r="I17251">
        <v>0</v>
      </c>
    </row>
    <row r="17252" spans="1:9" x14ac:dyDescent="0.25">
      <c r="A17252" t="s">
        <v>729</v>
      </c>
      <c r="B17252">
        <v>18825</v>
      </c>
      <c r="C17252" s="593">
        <v>0.06</v>
      </c>
      <c r="D17252" t="s">
        <v>5171</v>
      </c>
      <c r="E17252">
        <v>0.06</v>
      </c>
      <c r="F17252">
        <v>0</v>
      </c>
      <c r="G17252">
        <v>0</v>
      </c>
      <c r="H17252">
        <v>0</v>
      </c>
      <c r="I17252">
        <v>0</v>
      </c>
    </row>
    <row r="17253" spans="1:9" x14ac:dyDescent="0.25">
      <c r="A17253" t="s">
        <v>729</v>
      </c>
      <c r="B17253">
        <v>18826</v>
      </c>
      <c r="C17253" s="593">
        <v>0.06</v>
      </c>
      <c r="D17253" t="s">
        <v>5171</v>
      </c>
      <c r="E17253">
        <v>0.06</v>
      </c>
      <c r="F17253">
        <v>0</v>
      </c>
      <c r="G17253">
        <v>0</v>
      </c>
      <c r="H17253">
        <v>0</v>
      </c>
      <c r="I17253">
        <v>0</v>
      </c>
    </row>
    <row r="17254" spans="1:9" x14ac:dyDescent="0.25">
      <c r="A17254" t="s">
        <v>729</v>
      </c>
      <c r="B17254">
        <v>18827</v>
      </c>
      <c r="C17254" s="593">
        <v>0.06</v>
      </c>
      <c r="D17254" t="s">
        <v>5171</v>
      </c>
      <c r="E17254">
        <v>0.06</v>
      </c>
      <c r="F17254">
        <v>0</v>
      </c>
      <c r="G17254">
        <v>0</v>
      </c>
      <c r="H17254">
        <v>0</v>
      </c>
      <c r="I17254">
        <v>0</v>
      </c>
    </row>
    <row r="17255" spans="1:9" x14ac:dyDescent="0.25">
      <c r="A17255" t="s">
        <v>729</v>
      </c>
      <c r="B17255">
        <v>18828</v>
      </c>
      <c r="C17255" s="593">
        <v>0.06</v>
      </c>
      <c r="D17255" t="s">
        <v>5171</v>
      </c>
      <c r="E17255">
        <v>0.06</v>
      </c>
      <c r="F17255">
        <v>0</v>
      </c>
      <c r="G17255">
        <v>0</v>
      </c>
      <c r="H17255">
        <v>0</v>
      </c>
      <c r="I17255">
        <v>0</v>
      </c>
    </row>
    <row r="17256" spans="1:9" x14ac:dyDescent="0.25">
      <c r="A17256" t="s">
        <v>729</v>
      </c>
      <c r="B17256">
        <v>18829</v>
      </c>
      <c r="C17256" s="593">
        <v>0.06</v>
      </c>
      <c r="D17256" t="s">
        <v>1291</v>
      </c>
      <c r="E17256">
        <v>0.06</v>
      </c>
      <c r="F17256">
        <v>0</v>
      </c>
      <c r="G17256">
        <v>0</v>
      </c>
      <c r="H17256">
        <v>0</v>
      </c>
      <c r="I17256">
        <v>0</v>
      </c>
    </row>
    <row r="17257" spans="1:9" x14ac:dyDescent="0.25">
      <c r="A17257" t="s">
        <v>729</v>
      </c>
      <c r="B17257">
        <v>18830</v>
      </c>
      <c r="C17257" s="593">
        <v>0.06</v>
      </c>
      <c r="D17257" t="s">
        <v>1291</v>
      </c>
      <c r="E17257">
        <v>0.06</v>
      </c>
      <c r="F17257">
        <v>0</v>
      </c>
      <c r="G17257">
        <v>0</v>
      </c>
      <c r="H17257">
        <v>0</v>
      </c>
      <c r="I17257">
        <v>0</v>
      </c>
    </row>
    <row r="17258" spans="1:9" x14ac:dyDescent="0.25">
      <c r="A17258" t="s">
        <v>729</v>
      </c>
      <c r="B17258">
        <v>18831</v>
      </c>
      <c r="C17258" s="593">
        <v>0.06</v>
      </c>
      <c r="D17258" t="s">
        <v>1291</v>
      </c>
      <c r="E17258">
        <v>0.06</v>
      </c>
      <c r="F17258">
        <v>0</v>
      </c>
      <c r="G17258">
        <v>0</v>
      </c>
      <c r="H17258">
        <v>0</v>
      </c>
      <c r="I17258">
        <v>0</v>
      </c>
    </row>
    <row r="17259" spans="1:9" x14ac:dyDescent="0.25">
      <c r="A17259" t="s">
        <v>729</v>
      </c>
      <c r="B17259">
        <v>18832</v>
      </c>
      <c r="C17259" s="593">
        <v>0.06</v>
      </c>
      <c r="D17259" t="s">
        <v>1291</v>
      </c>
      <c r="E17259">
        <v>0.06</v>
      </c>
      <c r="F17259">
        <v>0</v>
      </c>
      <c r="G17259">
        <v>0</v>
      </c>
      <c r="H17259">
        <v>0</v>
      </c>
      <c r="I17259">
        <v>0</v>
      </c>
    </row>
    <row r="17260" spans="1:9" x14ac:dyDescent="0.25">
      <c r="A17260" t="s">
        <v>729</v>
      </c>
      <c r="B17260">
        <v>18833</v>
      </c>
      <c r="C17260" s="593">
        <v>0.06</v>
      </c>
      <c r="D17260" t="s">
        <v>1291</v>
      </c>
      <c r="E17260">
        <v>0.06</v>
      </c>
      <c r="F17260">
        <v>0</v>
      </c>
      <c r="G17260">
        <v>0</v>
      </c>
      <c r="H17260">
        <v>0</v>
      </c>
      <c r="I17260">
        <v>0</v>
      </c>
    </row>
    <row r="17261" spans="1:9" x14ac:dyDescent="0.25">
      <c r="A17261" t="s">
        <v>729</v>
      </c>
      <c r="B17261">
        <v>18834</v>
      </c>
      <c r="C17261" s="593">
        <v>0.06</v>
      </c>
      <c r="D17261" t="s">
        <v>5171</v>
      </c>
      <c r="E17261">
        <v>0.06</v>
      </c>
      <c r="F17261">
        <v>0</v>
      </c>
      <c r="G17261">
        <v>0</v>
      </c>
      <c r="H17261">
        <v>0</v>
      </c>
      <c r="I17261">
        <v>0</v>
      </c>
    </row>
    <row r="17262" spans="1:9" x14ac:dyDescent="0.25">
      <c r="A17262" t="s">
        <v>729</v>
      </c>
      <c r="B17262">
        <v>18837</v>
      </c>
      <c r="C17262" s="593">
        <v>0.06</v>
      </c>
      <c r="D17262" t="s">
        <v>1291</v>
      </c>
      <c r="E17262">
        <v>0.06</v>
      </c>
      <c r="F17262">
        <v>0</v>
      </c>
      <c r="G17262">
        <v>0</v>
      </c>
      <c r="H17262">
        <v>0</v>
      </c>
      <c r="I17262">
        <v>0</v>
      </c>
    </row>
    <row r="17263" spans="1:9" x14ac:dyDescent="0.25">
      <c r="A17263" t="s">
        <v>729</v>
      </c>
      <c r="B17263">
        <v>18840</v>
      </c>
      <c r="C17263" s="593">
        <v>0.06</v>
      </c>
      <c r="D17263" t="s">
        <v>1291</v>
      </c>
      <c r="E17263">
        <v>0.06</v>
      </c>
      <c r="F17263">
        <v>0</v>
      </c>
      <c r="G17263">
        <v>0</v>
      </c>
      <c r="H17263">
        <v>0</v>
      </c>
      <c r="I17263">
        <v>0</v>
      </c>
    </row>
    <row r="17264" spans="1:9" x14ac:dyDescent="0.25">
      <c r="A17264" t="s">
        <v>729</v>
      </c>
      <c r="B17264">
        <v>18842</v>
      </c>
      <c r="C17264" s="593">
        <v>0.06</v>
      </c>
      <c r="D17264" t="s">
        <v>5171</v>
      </c>
      <c r="E17264">
        <v>0.06</v>
      </c>
      <c r="F17264">
        <v>0</v>
      </c>
      <c r="G17264">
        <v>0</v>
      </c>
      <c r="H17264">
        <v>0</v>
      </c>
      <c r="I17264">
        <v>0</v>
      </c>
    </row>
    <row r="17265" spans="1:9" x14ac:dyDescent="0.25">
      <c r="A17265" t="s">
        <v>729</v>
      </c>
      <c r="B17265">
        <v>18843</v>
      </c>
      <c r="C17265" s="593">
        <v>0.06</v>
      </c>
      <c r="D17265" t="s">
        <v>5171</v>
      </c>
      <c r="E17265">
        <v>0.06</v>
      </c>
      <c r="F17265">
        <v>0</v>
      </c>
      <c r="G17265">
        <v>0</v>
      </c>
      <c r="H17265">
        <v>0</v>
      </c>
      <c r="I17265">
        <v>0</v>
      </c>
    </row>
    <row r="17266" spans="1:9" x14ac:dyDescent="0.25">
      <c r="A17266" t="s">
        <v>729</v>
      </c>
      <c r="B17266">
        <v>18844</v>
      </c>
      <c r="C17266" s="593">
        <v>0.06</v>
      </c>
      <c r="D17266" t="s">
        <v>5171</v>
      </c>
      <c r="E17266">
        <v>0.06</v>
      </c>
      <c r="F17266">
        <v>0</v>
      </c>
      <c r="G17266">
        <v>0</v>
      </c>
      <c r="H17266">
        <v>0</v>
      </c>
      <c r="I17266">
        <v>0</v>
      </c>
    </row>
    <row r="17267" spans="1:9" x14ac:dyDescent="0.25">
      <c r="A17267" t="s">
        <v>729</v>
      </c>
      <c r="B17267">
        <v>18845</v>
      </c>
      <c r="C17267" s="593">
        <v>0.06</v>
      </c>
      <c r="D17267" t="s">
        <v>1291</v>
      </c>
      <c r="E17267">
        <v>0.06</v>
      </c>
      <c r="F17267">
        <v>0</v>
      </c>
      <c r="G17267">
        <v>0</v>
      </c>
      <c r="H17267">
        <v>0</v>
      </c>
      <c r="I17267">
        <v>0</v>
      </c>
    </row>
    <row r="17268" spans="1:9" x14ac:dyDescent="0.25">
      <c r="A17268" t="s">
        <v>729</v>
      </c>
      <c r="B17268">
        <v>18846</v>
      </c>
      <c r="C17268" s="593">
        <v>0.06</v>
      </c>
      <c r="D17268" t="s">
        <v>1291</v>
      </c>
      <c r="E17268">
        <v>0.06</v>
      </c>
      <c r="F17268">
        <v>0</v>
      </c>
      <c r="G17268">
        <v>0</v>
      </c>
      <c r="H17268">
        <v>0</v>
      </c>
      <c r="I17268">
        <v>0</v>
      </c>
    </row>
    <row r="17269" spans="1:9" x14ac:dyDescent="0.25">
      <c r="A17269" t="s">
        <v>729</v>
      </c>
      <c r="B17269">
        <v>18847</v>
      </c>
      <c r="C17269" s="593">
        <v>0.06</v>
      </c>
      <c r="D17269" t="s">
        <v>5171</v>
      </c>
      <c r="E17269">
        <v>0.06</v>
      </c>
      <c r="F17269">
        <v>0</v>
      </c>
      <c r="G17269">
        <v>0</v>
      </c>
      <c r="H17269">
        <v>0</v>
      </c>
      <c r="I17269">
        <v>0</v>
      </c>
    </row>
    <row r="17270" spans="1:9" x14ac:dyDescent="0.25">
      <c r="A17270" t="s">
        <v>729</v>
      </c>
      <c r="B17270">
        <v>18848</v>
      </c>
      <c r="C17270" s="593">
        <v>0.06</v>
      </c>
      <c r="D17270" t="s">
        <v>1291</v>
      </c>
      <c r="E17270">
        <v>0.06</v>
      </c>
      <c r="F17270">
        <v>0</v>
      </c>
      <c r="G17270">
        <v>0</v>
      </c>
      <c r="H17270">
        <v>0</v>
      </c>
      <c r="I17270">
        <v>0</v>
      </c>
    </row>
    <row r="17271" spans="1:9" x14ac:dyDescent="0.25">
      <c r="A17271" t="s">
        <v>729</v>
      </c>
      <c r="B17271">
        <v>18850</v>
      </c>
      <c r="C17271" s="593">
        <v>0.06</v>
      </c>
      <c r="D17271" t="s">
        <v>1291</v>
      </c>
      <c r="E17271">
        <v>0.06</v>
      </c>
      <c r="F17271">
        <v>0</v>
      </c>
      <c r="G17271">
        <v>0</v>
      </c>
      <c r="H17271">
        <v>0</v>
      </c>
      <c r="I17271">
        <v>0</v>
      </c>
    </row>
    <row r="17272" spans="1:9" x14ac:dyDescent="0.25">
      <c r="A17272" t="s">
        <v>729</v>
      </c>
      <c r="B17272">
        <v>18851</v>
      </c>
      <c r="C17272" s="593">
        <v>0.06</v>
      </c>
      <c r="D17272" t="s">
        <v>1291</v>
      </c>
      <c r="E17272">
        <v>0.06</v>
      </c>
      <c r="F17272">
        <v>0</v>
      </c>
      <c r="G17272">
        <v>0</v>
      </c>
      <c r="H17272">
        <v>0</v>
      </c>
      <c r="I17272">
        <v>0</v>
      </c>
    </row>
    <row r="17273" spans="1:9" x14ac:dyDescent="0.25">
      <c r="A17273" t="s">
        <v>729</v>
      </c>
      <c r="B17273">
        <v>18853</v>
      </c>
      <c r="C17273" s="593">
        <v>0.06</v>
      </c>
      <c r="D17273" t="s">
        <v>1291</v>
      </c>
      <c r="E17273">
        <v>0.06</v>
      </c>
      <c r="F17273">
        <v>0</v>
      </c>
      <c r="G17273">
        <v>0</v>
      </c>
      <c r="H17273">
        <v>0</v>
      </c>
      <c r="I17273">
        <v>0</v>
      </c>
    </row>
    <row r="17274" spans="1:9" x14ac:dyDescent="0.25">
      <c r="A17274" t="s">
        <v>729</v>
      </c>
      <c r="B17274">
        <v>18854</v>
      </c>
      <c r="C17274" s="593">
        <v>0.06</v>
      </c>
      <c r="D17274" t="s">
        <v>1291</v>
      </c>
      <c r="E17274">
        <v>0.06</v>
      </c>
      <c r="F17274">
        <v>0</v>
      </c>
      <c r="G17274">
        <v>0</v>
      </c>
      <c r="H17274">
        <v>0</v>
      </c>
      <c r="I17274">
        <v>0</v>
      </c>
    </row>
    <row r="17275" spans="1:9" x14ac:dyDescent="0.25">
      <c r="A17275" t="s">
        <v>729</v>
      </c>
      <c r="B17275">
        <v>18901</v>
      </c>
      <c r="C17275" s="593">
        <v>0.06</v>
      </c>
      <c r="D17275" t="s">
        <v>5168</v>
      </c>
      <c r="E17275">
        <v>0.06</v>
      </c>
      <c r="F17275">
        <v>0</v>
      </c>
      <c r="G17275">
        <v>0</v>
      </c>
      <c r="H17275">
        <v>0</v>
      </c>
      <c r="I17275">
        <v>0</v>
      </c>
    </row>
    <row r="17276" spans="1:9" x14ac:dyDescent="0.25">
      <c r="A17276" t="s">
        <v>729</v>
      </c>
      <c r="B17276">
        <v>18902</v>
      </c>
      <c r="C17276" s="593">
        <v>0.06</v>
      </c>
      <c r="D17276" t="s">
        <v>5168</v>
      </c>
      <c r="E17276">
        <v>0.06</v>
      </c>
      <c r="F17276">
        <v>0</v>
      </c>
      <c r="G17276">
        <v>0</v>
      </c>
      <c r="H17276">
        <v>0</v>
      </c>
      <c r="I17276">
        <v>0</v>
      </c>
    </row>
    <row r="17277" spans="1:9" x14ac:dyDescent="0.25">
      <c r="A17277" t="s">
        <v>729</v>
      </c>
      <c r="B17277">
        <v>18910</v>
      </c>
      <c r="C17277" s="593">
        <v>0.06</v>
      </c>
      <c r="D17277" t="s">
        <v>5168</v>
      </c>
      <c r="E17277">
        <v>0.06</v>
      </c>
      <c r="F17277">
        <v>0</v>
      </c>
      <c r="G17277">
        <v>0</v>
      </c>
      <c r="H17277">
        <v>0</v>
      </c>
      <c r="I17277">
        <v>0</v>
      </c>
    </row>
    <row r="17278" spans="1:9" x14ac:dyDescent="0.25">
      <c r="A17278" t="s">
        <v>729</v>
      </c>
      <c r="B17278">
        <v>18911</v>
      </c>
      <c r="C17278" s="593">
        <v>0.06</v>
      </c>
      <c r="D17278" t="s">
        <v>5168</v>
      </c>
      <c r="E17278">
        <v>0.06</v>
      </c>
      <c r="F17278">
        <v>0</v>
      </c>
      <c r="G17278">
        <v>0</v>
      </c>
      <c r="H17278">
        <v>0</v>
      </c>
      <c r="I17278">
        <v>0</v>
      </c>
    </row>
    <row r="17279" spans="1:9" x14ac:dyDescent="0.25">
      <c r="A17279" t="s">
        <v>729</v>
      </c>
      <c r="B17279">
        <v>18912</v>
      </c>
      <c r="C17279" s="593">
        <v>0.06</v>
      </c>
      <c r="D17279" t="s">
        <v>5168</v>
      </c>
      <c r="E17279">
        <v>0.06</v>
      </c>
      <c r="F17279">
        <v>0</v>
      </c>
      <c r="G17279">
        <v>0</v>
      </c>
      <c r="H17279">
        <v>0</v>
      </c>
      <c r="I17279">
        <v>0</v>
      </c>
    </row>
    <row r="17280" spans="1:9" x14ac:dyDescent="0.25">
      <c r="A17280" t="s">
        <v>729</v>
      </c>
      <c r="B17280">
        <v>18913</v>
      </c>
      <c r="C17280" s="593">
        <v>0.06</v>
      </c>
      <c r="D17280" t="s">
        <v>5168</v>
      </c>
      <c r="E17280">
        <v>0.06</v>
      </c>
      <c r="F17280">
        <v>0</v>
      </c>
      <c r="G17280">
        <v>0</v>
      </c>
      <c r="H17280">
        <v>0</v>
      </c>
      <c r="I17280">
        <v>0</v>
      </c>
    </row>
    <row r="17281" spans="1:9" x14ac:dyDescent="0.25">
      <c r="A17281" t="s">
        <v>729</v>
      </c>
      <c r="B17281">
        <v>18914</v>
      </c>
      <c r="C17281" s="593">
        <v>0.06</v>
      </c>
      <c r="D17281" t="s">
        <v>1259</v>
      </c>
      <c r="E17281">
        <v>0.06</v>
      </c>
      <c r="F17281">
        <v>0</v>
      </c>
      <c r="G17281">
        <v>0</v>
      </c>
      <c r="H17281">
        <v>0</v>
      </c>
      <c r="I17281">
        <v>0</v>
      </c>
    </row>
    <row r="17282" spans="1:9" x14ac:dyDescent="0.25">
      <c r="A17282" t="s">
        <v>729</v>
      </c>
      <c r="B17282">
        <v>18915</v>
      </c>
      <c r="C17282" s="593">
        <v>0.06</v>
      </c>
      <c r="D17282" t="s">
        <v>1259</v>
      </c>
      <c r="E17282">
        <v>0.06</v>
      </c>
      <c r="F17282">
        <v>0</v>
      </c>
      <c r="G17282">
        <v>0</v>
      </c>
      <c r="H17282">
        <v>0</v>
      </c>
      <c r="I17282">
        <v>0</v>
      </c>
    </row>
    <row r="17283" spans="1:9" x14ac:dyDescent="0.25">
      <c r="A17283" t="s">
        <v>729</v>
      </c>
      <c r="B17283">
        <v>18916</v>
      </c>
      <c r="C17283" s="593">
        <v>0.06</v>
      </c>
      <c r="D17283" t="s">
        <v>5168</v>
      </c>
      <c r="E17283">
        <v>0.06</v>
      </c>
      <c r="F17283">
        <v>0</v>
      </c>
      <c r="G17283">
        <v>0</v>
      </c>
      <c r="H17283">
        <v>0</v>
      </c>
      <c r="I17283">
        <v>0</v>
      </c>
    </row>
    <row r="17284" spans="1:9" x14ac:dyDescent="0.25">
      <c r="A17284" t="s">
        <v>729</v>
      </c>
      <c r="B17284">
        <v>18917</v>
      </c>
      <c r="C17284" s="593">
        <v>0.06</v>
      </c>
      <c r="D17284" t="s">
        <v>5168</v>
      </c>
      <c r="E17284">
        <v>0.06</v>
      </c>
      <c r="F17284">
        <v>0</v>
      </c>
      <c r="G17284">
        <v>0</v>
      </c>
      <c r="H17284">
        <v>0</v>
      </c>
      <c r="I17284">
        <v>0</v>
      </c>
    </row>
    <row r="17285" spans="1:9" x14ac:dyDescent="0.25">
      <c r="A17285" t="s">
        <v>729</v>
      </c>
      <c r="B17285">
        <v>18918</v>
      </c>
      <c r="C17285" s="593">
        <v>0.06</v>
      </c>
      <c r="D17285" t="s">
        <v>1259</v>
      </c>
      <c r="E17285">
        <v>0.06</v>
      </c>
      <c r="F17285">
        <v>0</v>
      </c>
      <c r="G17285">
        <v>0</v>
      </c>
      <c r="H17285">
        <v>0</v>
      </c>
      <c r="I17285">
        <v>0</v>
      </c>
    </row>
    <row r="17286" spans="1:9" x14ac:dyDescent="0.25">
      <c r="A17286" t="s">
        <v>729</v>
      </c>
      <c r="B17286">
        <v>18920</v>
      </c>
      <c r="C17286" s="593">
        <v>0.06</v>
      </c>
      <c r="D17286" t="s">
        <v>5168</v>
      </c>
      <c r="E17286">
        <v>0.06</v>
      </c>
      <c r="F17286">
        <v>0</v>
      </c>
      <c r="G17286">
        <v>0</v>
      </c>
      <c r="H17286">
        <v>0</v>
      </c>
      <c r="I17286">
        <v>0</v>
      </c>
    </row>
    <row r="17287" spans="1:9" x14ac:dyDescent="0.25">
      <c r="A17287" t="s">
        <v>729</v>
      </c>
      <c r="B17287">
        <v>18921</v>
      </c>
      <c r="C17287" s="593">
        <v>0.06</v>
      </c>
      <c r="D17287" t="s">
        <v>5168</v>
      </c>
      <c r="E17287">
        <v>0.06</v>
      </c>
      <c r="F17287">
        <v>0</v>
      </c>
      <c r="G17287">
        <v>0</v>
      </c>
      <c r="H17287">
        <v>0</v>
      </c>
      <c r="I17287">
        <v>0</v>
      </c>
    </row>
    <row r="17288" spans="1:9" x14ac:dyDescent="0.25">
      <c r="A17288" t="s">
        <v>729</v>
      </c>
      <c r="B17288">
        <v>18922</v>
      </c>
      <c r="C17288" s="593">
        <v>0.06</v>
      </c>
      <c r="D17288" t="s">
        <v>5168</v>
      </c>
      <c r="E17288">
        <v>0.06</v>
      </c>
      <c r="F17288">
        <v>0</v>
      </c>
      <c r="G17288">
        <v>0</v>
      </c>
      <c r="H17288">
        <v>0</v>
      </c>
      <c r="I17288">
        <v>0</v>
      </c>
    </row>
    <row r="17289" spans="1:9" x14ac:dyDescent="0.25">
      <c r="A17289" t="s">
        <v>729</v>
      </c>
      <c r="B17289">
        <v>18923</v>
      </c>
      <c r="C17289" s="593">
        <v>0.06</v>
      </c>
      <c r="D17289" t="s">
        <v>5168</v>
      </c>
      <c r="E17289">
        <v>0.06</v>
      </c>
      <c r="F17289">
        <v>0</v>
      </c>
      <c r="G17289">
        <v>0</v>
      </c>
      <c r="H17289">
        <v>0</v>
      </c>
      <c r="I17289">
        <v>0</v>
      </c>
    </row>
    <row r="17290" spans="1:9" x14ac:dyDescent="0.25">
      <c r="A17290" t="s">
        <v>729</v>
      </c>
      <c r="B17290">
        <v>18925</v>
      </c>
      <c r="C17290" s="593">
        <v>0.06</v>
      </c>
      <c r="D17290" t="s">
        <v>5168</v>
      </c>
      <c r="E17290">
        <v>0.06</v>
      </c>
      <c r="F17290">
        <v>0</v>
      </c>
      <c r="G17290">
        <v>0</v>
      </c>
      <c r="H17290">
        <v>0</v>
      </c>
      <c r="I17290">
        <v>0</v>
      </c>
    </row>
    <row r="17291" spans="1:9" x14ac:dyDescent="0.25">
      <c r="A17291" t="s">
        <v>729</v>
      </c>
      <c r="B17291">
        <v>18927</v>
      </c>
      <c r="C17291" s="593">
        <v>0.06</v>
      </c>
      <c r="D17291" t="s">
        <v>5168</v>
      </c>
      <c r="E17291">
        <v>0.06</v>
      </c>
      <c r="F17291">
        <v>0</v>
      </c>
      <c r="G17291">
        <v>0</v>
      </c>
      <c r="H17291">
        <v>0</v>
      </c>
      <c r="I17291">
        <v>0</v>
      </c>
    </row>
    <row r="17292" spans="1:9" x14ac:dyDescent="0.25">
      <c r="A17292" t="s">
        <v>729</v>
      </c>
      <c r="B17292">
        <v>18928</v>
      </c>
      <c r="C17292" s="593">
        <v>0.06</v>
      </c>
      <c r="D17292" t="s">
        <v>5168</v>
      </c>
      <c r="E17292">
        <v>0.06</v>
      </c>
      <c r="F17292">
        <v>0</v>
      </c>
      <c r="G17292">
        <v>0</v>
      </c>
      <c r="H17292">
        <v>0</v>
      </c>
      <c r="I17292">
        <v>0</v>
      </c>
    </row>
    <row r="17293" spans="1:9" x14ac:dyDescent="0.25">
      <c r="A17293" t="s">
        <v>729</v>
      </c>
      <c r="B17293">
        <v>18929</v>
      </c>
      <c r="C17293" s="593">
        <v>0.06</v>
      </c>
      <c r="D17293" t="s">
        <v>5168</v>
      </c>
      <c r="E17293">
        <v>0.06</v>
      </c>
      <c r="F17293">
        <v>0</v>
      </c>
      <c r="G17293">
        <v>0</v>
      </c>
      <c r="H17293">
        <v>0</v>
      </c>
      <c r="I17293">
        <v>0</v>
      </c>
    </row>
    <row r="17294" spans="1:9" x14ac:dyDescent="0.25">
      <c r="A17294" t="s">
        <v>729</v>
      </c>
      <c r="B17294">
        <v>18930</v>
      </c>
      <c r="C17294" s="593">
        <v>0.06</v>
      </c>
      <c r="D17294" t="s">
        <v>5168</v>
      </c>
      <c r="E17294">
        <v>0.06</v>
      </c>
      <c r="F17294">
        <v>0</v>
      </c>
      <c r="G17294">
        <v>0</v>
      </c>
      <c r="H17294">
        <v>0</v>
      </c>
      <c r="I17294">
        <v>0</v>
      </c>
    </row>
    <row r="17295" spans="1:9" x14ac:dyDescent="0.25">
      <c r="A17295" t="s">
        <v>729</v>
      </c>
      <c r="B17295">
        <v>18931</v>
      </c>
      <c r="C17295" s="593">
        <v>0.06</v>
      </c>
      <c r="D17295" t="s">
        <v>5168</v>
      </c>
      <c r="E17295">
        <v>0.06</v>
      </c>
      <c r="F17295">
        <v>0</v>
      </c>
      <c r="G17295">
        <v>0</v>
      </c>
      <c r="H17295">
        <v>0</v>
      </c>
      <c r="I17295">
        <v>0</v>
      </c>
    </row>
    <row r="17296" spans="1:9" x14ac:dyDescent="0.25">
      <c r="A17296" t="s">
        <v>729</v>
      </c>
      <c r="B17296">
        <v>18932</v>
      </c>
      <c r="C17296" s="593">
        <v>0.06</v>
      </c>
      <c r="D17296" t="s">
        <v>1259</v>
      </c>
      <c r="E17296">
        <v>0.06</v>
      </c>
      <c r="F17296">
        <v>0</v>
      </c>
      <c r="G17296">
        <v>0</v>
      </c>
      <c r="H17296">
        <v>0</v>
      </c>
      <c r="I17296">
        <v>0</v>
      </c>
    </row>
    <row r="17297" spans="1:9" x14ac:dyDescent="0.25">
      <c r="A17297" t="s">
        <v>729</v>
      </c>
      <c r="B17297">
        <v>18933</v>
      </c>
      <c r="C17297" s="593">
        <v>0.06</v>
      </c>
      <c r="D17297" t="s">
        <v>5168</v>
      </c>
      <c r="E17297">
        <v>0.06</v>
      </c>
      <c r="F17297">
        <v>0</v>
      </c>
      <c r="G17297">
        <v>0</v>
      </c>
      <c r="H17297">
        <v>0</v>
      </c>
      <c r="I17297">
        <v>0</v>
      </c>
    </row>
    <row r="17298" spans="1:9" x14ac:dyDescent="0.25">
      <c r="A17298" t="s">
        <v>729</v>
      </c>
      <c r="B17298">
        <v>18934</v>
      </c>
      <c r="C17298" s="593">
        <v>0.06</v>
      </c>
      <c r="D17298" t="s">
        <v>5168</v>
      </c>
      <c r="E17298">
        <v>0.06</v>
      </c>
      <c r="F17298">
        <v>0</v>
      </c>
      <c r="G17298">
        <v>0</v>
      </c>
      <c r="H17298">
        <v>0</v>
      </c>
      <c r="I17298">
        <v>0</v>
      </c>
    </row>
    <row r="17299" spans="1:9" x14ac:dyDescent="0.25">
      <c r="A17299" t="s">
        <v>729</v>
      </c>
      <c r="B17299">
        <v>18935</v>
      </c>
      <c r="C17299" s="593">
        <v>0.06</v>
      </c>
      <c r="D17299" t="s">
        <v>5168</v>
      </c>
      <c r="E17299">
        <v>0.06</v>
      </c>
      <c r="F17299">
        <v>0</v>
      </c>
      <c r="G17299">
        <v>0</v>
      </c>
      <c r="H17299">
        <v>0</v>
      </c>
      <c r="I17299">
        <v>0</v>
      </c>
    </row>
    <row r="17300" spans="1:9" x14ac:dyDescent="0.25">
      <c r="A17300" t="s">
        <v>729</v>
      </c>
      <c r="B17300">
        <v>18936</v>
      </c>
      <c r="C17300" s="593">
        <v>0.06</v>
      </c>
      <c r="D17300" t="s">
        <v>1259</v>
      </c>
      <c r="E17300">
        <v>0.06</v>
      </c>
      <c r="F17300">
        <v>0</v>
      </c>
      <c r="G17300">
        <v>0</v>
      </c>
      <c r="H17300">
        <v>0</v>
      </c>
      <c r="I17300">
        <v>0</v>
      </c>
    </row>
    <row r="17301" spans="1:9" x14ac:dyDescent="0.25">
      <c r="A17301" t="s">
        <v>729</v>
      </c>
      <c r="B17301">
        <v>18938</v>
      </c>
      <c r="C17301" s="593">
        <v>0.06</v>
      </c>
      <c r="D17301" t="s">
        <v>5168</v>
      </c>
      <c r="E17301">
        <v>0.06</v>
      </c>
      <c r="F17301">
        <v>0</v>
      </c>
      <c r="G17301">
        <v>0</v>
      </c>
      <c r="H17301">
        <v>0</v>
      </c>
      <c r="I17301">
        <v>0</v>
      </c>
    </row>
    <row r="17302" spans="1:9" x14ac:dyDescent="0.25">
      <c r="A17302" t="s">
        <v>729</v>
      </c>
      <c r="B17302">
        <v>18940</v>
      </c>
      <c r="C17302" s="593">
        <v>0.06</v>
      </c>
      <c r="D17302" t="s">
        <v>5168</v>
      </c>
      <c r="E17302">
        <v>0.06</v>
      </c>
      <c r="F17302">
        <v>0</v>
      </c>
      <c r="G17302">
        <v>0</v>
      </c>
      <c r="H17302">
        <v>0</v>
      </c>
      <c r="I17302">
        <v>0</v>
      </c>
    </row>
    <row r="17303" spans="1:9" x14ac:dyDescent="0.25">
      <c r="A17303" t="s">
        <v>729</v>
      </c>
      <c r="B17303">
        <v>18942</v>
      </c>
      <c r="C17303" s="593">
        <v>0.06</v>
      </c>
      <c r="D17303" t="s">
        <v>5168</v>
      </c>
      <c r="E17303">
        <v>0.06</v>
      </c>
      <c r="F17303">
        <v>0</v>
      </c>
      <c r="G17303">
        <v>0</v>
      </c>
      <c r="H17303">
        <v>0</v>
      </c>
      <c r="I17303">
        <v>0</v>
      </c>
    </row>
    <row r="17304" spans="1:9" x14ac:dyDescent="0.25">
      <c r="A17304" t="s">
        <v>729</v>
      </c>
      <c r="B17304">
        <v>18943</v>
      </c>
      <c r="C17304" s="593">
        <v>0.06</v>
      </c>
      <c r="D17304" t="s">
        <v>5168</v>
      </c>
      <c r="E17304">
        <v>0.06</v>
      </c>
      <c r="F17304">
        <v>0</v>
      </c>
      <c r="G17304">
        <v>0</v>
      </c>
      <c r="H17304">
        <v>0</v>
      </c>
      <c r="I17304">
        <v>0</v>
      </c>
    </row>
    <row r="17305" spans="1:9" x14ac:dyDescent="0.25">
      <c r="A17305" t="s">
        <v>729</v>
      </c>
      <c r="B17305">
        <v>18944</v>
      </c>
      <c r="C17305" s="593">
        <v>0.06</v>
      </c>
      <c r="D17305" t="s">
        <v>5168</v>
      </c>
      <c r="E17305">
        <v>0.06</v>
      </c>
      <c r="F17305">
        <v>0</v>
      </c>
      <c r="G17305">
        <v>0</v>
      </c>
      <c r="H17305">
        <v>0</v>
      </c>
      <c r="I17305">
        <v>0</v>
      </c>
    </row>
    <row r="17306" spans="1:9" x14ac:dyDescent="0.25">
      <c r="A17306" t="s">
        <v>729</v>
      </c>
      <c r="B17306">
        <v>18946</v>
      </c>
      <c r="C17306" s="593">
        <v>0.06</v>
      </c>
      <c r="D17306" t="s">
        <v>5168</v>
      </c>
      <c r="E17306">
        <v>0.06</v>
      </c>
      <c r="F17306">
        <v>0</v>
      </c>
      <c r="G17306">
        <v>0</v>
      </c>
      <c r="H17306">
        <v>0</v>
      </c>
      <c r="I17306">
        <v>0</v>
      </c>
    </row>
    <row r="17307" spans="1:9" x14ac:dyDescent="0.25">
      <c r="A17307" t="s">
        <v>729</v>
      </c>
      <c r="B17307">
        <v>18947</v>
      </c>
      <c r="C17307" s="593">
        <v>0.06</v>
      </c>
      <c r="D17307" t="s">
        <v>5168</v>
      </c>
      <c r="E17307">
        <v>0.06</v>
      </c>
      <c r="F17307">
        <v>0</v>
      </c>
      <c r="G17307">
        <v>0</v>
      </c>
      <c r="H17307">
        <v>0</v>
      </c>
      <c r="I17307">
        <v>0</v>
      </c>
    </row>
    <row r="17308" spans="1:9" x14ac:dyDescent="0.25">
      <c r="A17308" t="s">
        <v>729</v>
      </c>
      <c r="B17308">
        <v>18949</v>
      </c>
      <c r="C17308" s="593">
        <v>0.06</v>
      </c>
      <c r="D17308" t="s">
        <v>5168</v>
      </c>
      <c r="E17308">
        <v>0.06</v>
      </c>
      <c r="F17308">
        <v>0</v>
      </c>
      <c r="G17308">
        <v>0</v>
      </c>
      <c r="H17308">
        <v>0</v>
      </c>
      <c r="I17308">
        <v>0</v>
      </c>
    </row>
    <row r="17309" spans="1:9" x14ac:dyDescent="0.25">
      <c r="A17309" t="s">
        <v>729</v>
      </c>
      <c r="B17309">
        <v>18950</v>
      </c>
      <c r="C17309" s="593">
        <v>0.06</v>
      </c>
      <c r="D17309" t="s">
        <v>5168</v>
      </c>
      <c r="E17309">
        <v>0.06</v>
      </c>
      <c r="F17309">
        <v>0</v>
      </c>
      <c r="G17309">
        <v>0</v>
      </c>
      <c r="H17309">
        <v>0</v>
      </c>
      <c r="I17309">
        <v>0</v>
      </c>
    </row>
    <row r="17310" spans="1:9" x14ac:dyDescent="0.25">
      <c r="A17310" t="s">
        <v>729</v>
      </c>
      <c r="B17310">
        <v>18951</v>
      </c>
      <c r="C17310" s="593">
        <v>0.06</v>
      </c>
      <c r="D17310" t="s">
        <v>5165</v>
      </c>
      <c r="E17310">
        <v>0.06</v>
      </c>
      <c r="F17310">
        <v>0</v>
      </c>
      <c r="G17310">
        <v>0</v>
      </c>
      <c r="H17310">
        <v>0</v>
      </c>
      <c r="I17310">
        <v>0</v>
      </c>
    </row>
    <row r="17311" spans="1:9" x14ac:dyDescent="0.25">
      <c r="A17311" t="s">
        <v>729</v>
      </c>
      <c r="B17311">
        <v>18953</v>
      </c>
      <c r="C17311" s="593">
        <v>0.06</v>
      </c>
      <c r="D17311" t="s">
        <v>5168</v>
      </c>
      <c r="E17311">
        <v>0.06</v>
      </c>
      <c r="F17311">
        <v>0</v>
      </c>
      <c r="G17311">
        <v>0</v>
      </c>
      <c r="H17311">
        <v>0</v>
      </c>
      <c r="I17311">
        <v>0</v>
      </c>
    </row>
    <row r="17312" spans="1:9" x14ac:dyDescent="0.25">
      <c r="A17312" t="s">
        <v>729</v>
      </c>
      <c r="B17312">
        <v>18954</v>
      </c>
      <c r="C17312" s="593">
        <v>0.06</v>
      </c>
      <c r="D17312" t="s">
        <v>5168</v>
      </c>
      <c r="E17312">
        <v>0.06</v>
      </c>
      <c r="F17312">
        <v>0</v>
      </c>
      <c r="G17312">
        <v>0</v>
      </c>
      <c r="H17312">
        <v>0</v>
      </c>
      <c r="I17312">
        <v>0</v>
      </c>
    </row>
    <row r="17313" spans="1:9" x14ac:dyDescent="0.25">
      <c r="A17313" t="s">
        <v>729</v>
      </c>
      <c r="B17313">
        <v>18955</v>
      </c>
      <c r="C17313" s="593">
        <v>0.06</v>
      </c>
      <c r="D17313" t="s">
        <v>5168</v>
      </c>
      <c r="E17313">
        <v>0.06</v>
      </c>
      <c r="F17313">
        <v>0</v>
      </c>
      <c r="G17313">
        <v>0</v>
      </c>
      <c r="H17313">
        <v>0</v>
      </c>
      <c r="I17313">
        <v>0</v>
      </c>
    </row>
    <row r="17314" spans="1:9" x14ac:dyDescent="0.25">
      <c r="A17314" t="s">
        <v>729</v>
      </c>
      <c r="B17314">
        <v>18956</v>
      </c>
      <c r="C17314" s="593">
        <v>0.06</v>
      </c>
      <c r="D17314" t="s">
        <v>5168</v>
      </c>
      <c r="E17314">
        <v>0.06</v>
      </c>
      <c r="F17314">
        <v>0</v>
      </c>
      <c r="G17314">
        <v>0</v>
      </c>
      <c r="H17314">
        <v>0</v>
      </c>
      <c r="I17314">
        <v>0</v>
      </c>
    </row>
    <row r="17315" spans="1:9" x14ac:dyDescent="0.25">
      <c r="A17315" t="s">
        <v>729</v>
      </c>
      <c r="B17315">
        <v>18957</v>
      </c>
      <c r="C17315" s="593">
        <v>0.06</v>
      </c>
      <c r="D17315" t="s">
        <v>1259</v>
      </c>
      <c r="E17315">
        <v>0.06</v>
      </c>
      <c r="F17315">
        <v>0</v>
      </c>
      <c r="G17315">
        <v>0</v>
      </c>
      <c r="H17315">
        <v>0</v>
      </c>
      <c r="I17315">
        <v>0</v>
      </c>
    </row>
    <row r="17316" spans="1:9" x14ac:dyDescent="0.25">
      <c r="A17316" t="s">
        <v>729</v>
      </c>
      <c r="B17316">
        <v>18958</v>
      </c>
      <c r="C17316" s="593">
        <v>0.06</v>
      </c>
      <c r="D17316" t="s">
        <v>1259</v>
      </c>
      <c r="E17316">
        <v>0.06</v>
      </c>
      <c r="F17316">
        <v>0</v>
      </c>
      <c r="G17316">
        <v>0</v>
      </c>
      <c r="H17316">
        <v>0</v>
      </c>
      <c r="I17316">
        <v>0</v>
      </c>
    </row>
    <row r="17317" spans="1:9" x14ac:dyDescent="0.25">
      <c r="A17317" t="s">
        <v>729</v>
      </c>
      <c r="B17317">
        <v>18960</v>
      </c>
      <c r="C17317" s="593">
        <v>0.06</v>
      </c>
      <c r="D17317" t="s">
        <v>5168</v>
      </c>
      <c r="E17317">
        <v>0.06</v>
      </c>
      <c r="F17317">
        <v>0</v>
      </c>
      <c r="G17317">
        <v>0</v>
      </c>
      <c r="H17317">
        <v>0</v>
      </c>
      <c r="I17317">
        <v>0</v>
      </c>
    </row>
    <row r="17318" spans="1:9" x14ac:dyDescent="0.25">
      <c r="A17318" t="s">
        <v>729</v>
      </c>
      <c r="B17318">
        <v>18962</v>
      </c>
      <c r="C17318" s="593">
        <v>0.06</v>
      </c>
      <c r="D17318" t="s">
        <v>5168</v>
      </c>
      <c r="E17318">
        <v>0.06</v>
      </c>
      <c r="F17318">
        <v>0</v>
      </c>
      <c r="G17318">
        <v>0</v>
      </c>
      <c r="H17318">
        <v>0</v>
      </c>
      <c r="I17318">
        <v>0</v>
      </c>
    </row>
    <row r="17319" spans="1:9" x14ac:dyDescent="0.25">
      <c r="A17319" t="s">
        <v>729</v>
      </c>
      <c r="B17319">
        <v>18963</v>
      </c>
      <c r="C17319" s="593">
        <v>0.06</v>
      </c>
      <c r="D17319" t="s">
        <v>5168</v>
      </c>
      <c r="E17319">
        <v>0.06</v>
      </c>
      <c r="F17319">
        <v>0</v>
      </c>
      <c r="G17319">
        <v>0</v>
      </c>
      <c r="H17319">
        <v>0</v>
      </c>
      <c r="I17319">
        <v>0</v>
      </c>
    </row>
    <row r="17320" spans="1:9" x14ac:dyDescent="0.25">
      <c r="A17320" t="s">
        <v>729</v>
      </c>
      <c r="B17320">
        <v>18964</v>
      </c>
      <c r="C17320" s="593">
        <v>0.06</v>
      </c>
      <c r="D17320" t="s">
        <v>1259</v>
      </c>
      <c r="E17320">
        <v>0.06</v>
      </c>
      <c r="F17320">
        <v>0</v>
      </c>
      <c r="G17320">
        <v>0</v>
      </c>
      <c r="H17320">
        <v>0</v>
      </c>
      <c r="I17320">
        <v>0</v>
      </c>
    </row>
    <row r="17321" spans="1:9" x14ac:dyDescent="0.25">
      <c r="A17321" t="s">
        <v>729</v>
      </c>
      <c r="B17321">
        <v>18966</v>
      </c>
      <c r="C17321" s="593">
        <v>0.06</v>
      </c>
      <c r="D17321" t="s">
        <v>5168</v>
      </c>
      <c r="E17321">
        <v>0.06</v>
      </c>
      <c r="F17321">
        <v>0</v>
      </c>
      <c r="G17321">
        <v>0</v>
      </c>
      <c r="H17321">
        <v>0</v>
      </c>
      <c r="I17321">
        <v>0</v>
      </c>
    </row>
    <row r="17322" spans="1:9" x14ac:dyDescent="0.25">
      <c r="A17322" t="s">
        <v>729</v>
      </c>
      <c r="B17322">
        <v>18968</v>
      </c>
      <c r="C17322" s="593">
        <v>0.06</v>
      </c>
      <c r="D17322" t="s">
        <v>5168</v>
      </c>
      <c r="E17322">
        <v>0.06</v>
      </c>
      <c r="F17322">
        <v>0</v>
      </c>
      <c r="G17322">
        <v>0</v>
      </c>
      <c r="H17322">
        <v>0</v>
      </c>
      <c r="I17322">
        <v>0</v>
      </c>
    </row>
    <row r="17323" spans="1:9" x14ac:dyDescent="0.25">
      <c r="A17323" t="s">
        <v>729</v>
      </c>
      <c r="B17323">
        <v>18969</v>
      </c>
      <c r="C17323" s="593">
        <v>0.06</v>
      </c>
      <c r="D17323" t="s">
        <v>5168</v>
      </c>
      <c r="E17323">
        <v>0.06</v>
      </c>
      <c r="F17323">
        <v>0</v>
      </c>
      <c r="G17323">
        <v>0</v>
      </c>
      <c r="H17323">
        <v>0</v>
      </c>
      <c r="I17323">
        <v>0</v>
      </c>
    </row>
    <row r="17324" spans="1:9" x14ac:dyDescent="0.25">
      <c r="A17324" t="s">
        <v>729</v>
      </c>
      <c r="B17324">
        <v>18970</v>
      </c>
      <c r="C17324" s="593">
        <v>0.06</v>
      </c>
      <c r="D17324" t="s">
        <v>5168</v>
      </c>
      <c r="E17324">
        <v>0.06</v>
      </c>
      <c r="F17324">
        <v>0</v>
      </c>
      <c r="G17324">
        <v>0</v>
      </c>
      <c r="H17324">
        <v>0</v>
      </c>
      <c r="I17324">
        <v>0</v>
      </c>
    </row>
    <row r="17325" spans="1:9" x14ac:dyDescent="0.25">
      <c r="A17325" t="s">
        <v>729</v>
      </c>
      <c r="B17325">
        <v>18971</v>
      </c>
      <c r="C17325" s="593">
        <v>0.06</v>
      </c>
      <c r="D17325" t="s">
        <v>1259</v>
      </c>
      <c r="E17325">
        <v>0.06</v>
      </c>
      <c r="F17325">
        <v>0</v>
      </c>
      <c r="G17325">
        <v>0</v>
      </c>
      <c r="H17325">
        <v>0</v>
      </c>
      <c r="I17325">
        <v>0</v>
      </c>
    </row>
    <row r="17326" spans="1:9" x14ac:dyDescent="0.25">
      <c r="A17326" t="s">
        <v>729</v>
      </c>
      <c r="B17326">
        <v>18972</v>
      </c>
      <c r="C17326" s="593">
        <v>0.06</v>
      </c>
      <c r="D17326" t="s">
        <v>5168</v>
      </c>
      <c r="E17326">
        <v>0.06</v>
      </c>
      <c r="F17326">
        <v>0</v>
      </c>
      <c r="G17326">
        <v>0</v>
      </c>
      <c r="H17326">
        <v>0</v>
      </c>
      <c r="I17326">
        <v>0</v>
      </c>
    </row>
    <row r="17327" spans="1:9" x14ac:dyDescent="0.25">
      <c r="A17327" t="s">
        <v>729</v>
      </c>
      <c r="B17327">
        <v>18974</v>
      </c>
      <c r="C17327" s="593">
        <v>0.06</v>
      </c>
      <c r="D17327" t="s">
        <v>5168</v>
      </c>
      <c r="E17327">
        <v>0.06</v>
      </c>
      <c r="F17327">
        <v>0</v>
      </c>
      <c r="G17327">
        <v>0</v>
      </c>
      <c r="H17327">
        <v>0</v>
      </c>
      <c r="I17327">
        <v>0</v>
      </c>
    </row>
    <row r="17328" spans="1:9" x14ac:dyDescent="0.25">
      <c r="A17328" t="s">
        <v>729</v>
      </c>
      <c r="B17328">
        <v>18976</v>
      </c>
      <c r="C17328" s="593">
        <v>0.06</v>
      </c>
      <c r="D17328" t="s">
        <v>5168</v>
      </c>
      <c r="E17328">
        <v>0.06</v>
      </c>
      <c r="F17328">
        <v>0</v>
      </c>
      <c r="G17328">
        <v>0</v>
      </c>
      <c r="H17328">
        <v>0</v>
      </c>
      <c r="I17328">
        <v>0</v>
      </c>
    </row>
    <row r="17329" spans="1:9" x14ac:dyDescent="0.25">
      <c r="A17329" t="s">
        <v>729</v>
      </c>
      <c r="B17329">
        <v>18977</v>
      </c>
      <c r="C17329" s="593">
        <v>0.06</v>
      </c>
      <c r="D17329" t="s">
        <v>5168</v>
      </c>
      <c r="E17329">
        <v>0.06</v>
      </c>
      <c r="F17329">
        <v>0</v>
      </c>
      <c r="G17329">
        <v>0</v>
      </c>
      <c r="H17329">
        <v>0</v>
      </c>
      <c r="I17329">
        <v>0</v>
      </c>
    </row>
    <row r="17330" spans="1:9" x14ac:dyDescent="0.25">
      <c r="A17330" t="s">
        <v>729</v>
      </c>
      <c r="B17330">
        <v>18979</v>
      </c>
      <c r="C17330" s="593">
        <v>0.06</v>
      </c>
      <c r="D17330" t="s">
        <v>1259</v>
      </c>
      <c r="E17330">
        <v>0.06</v>
      </c>
      <c r="F17330">
        <v>0</v>
      </c>
      <c r="G17330">
        <v>0</v>
      </c>
      <c r="H17330">
        <v>0</v>
      </c>
      <c r="I17330">
        <v>0</v>
      </c>
    </row>
    <row r="17331" spans="1:9" x14ac:dyDescent="0.25">
      <c r="A17331" t="s">
        <v>729</v>
      </c>
      <c r="B17331">
        <v>18980</v>
      </c>
      <c r="C17331" s="593">
        <v>0.06</v>
      </c>
      <c r="D17331" t="s">
        <v>5168</v>
      </c>
      <c r="E17331">
        <v>0.06</v>
      </c>
      <c r="F17331">
        <v>0</v>
      </c>
      <c r="G17331">
        <v>0</v>
      </c>
      <c r="H17331">
        <v>0</v>
      </c>
      <c r="I17331">
        <v>0</v>
      </c>
    </row>
    <row r="17332" spans="1:9" x14ac:dyDescent="0.25">
      <c r="A17332" t="s">
        <v>729</v>
      </c>
      <c r="B17332">
        <v>18981</v>
      </c>
      <c r="C17332" s="593">
        <v>0.06</v>
      </c>
      <c r="D17332" t="s">
        <v>5168</v>
      </c>
      <c r="E17332">
        <v>0.06</v>
      </c>
      <c r="F17332">
        <v>0</v>
      </c>
      <c r="G17332">
        <v>0</v>
      </c>
      <c r="H17332">
        <v>0</v>
      </c>
      <c r="I17332">
        <v>0</v>
      </c>
    </row>
    <row r="17333" spans="1:9" x14ac:dyDescent="0.25">
      <c r="A17333" t="s">
        <v>729</v>
      </c>
      <c r="B17333">
        <v>18991</v>
      </c>
      <c r="C17333" s="593">
        <v>0.06</v>
      </c>
      <c r="D17333" t="s">
        <v>5168</v>
      </c>
      <c r="E17333">
        <v>0.06</v>
      </c>
      <c r="F17333">
        <v>0</v>
      </c>
      <c r="G17333">
        <v>0</v>
      </c>
      <c r="H17333">
        <v>0</v>
      </c>
      <c r="I17333">
        <v>0</v>
      </c>
    </row>
    <row r="17334" spans="1:9" x14ac:dyDescent="0.25">
      <c r="A17334" t="s">
        <v>729</v>
      </c>
      <c r="B17334">
        <v>19001</v>
      </c>
      <c r="C17334" s="593">
        <v>0.06</v>
      </c>
      <c r="D17334" t="s">
        <v>1259</v>
      </c>
      <c r="E17334">
        <v>0.06</v>
      </c>
      <c r="F17334">
        <v>0</v>
      </c>
      <c r="G17334">
        <v>0</v>
      </c>
      <c r="H17334">
        <v>0</v>
      </c>
      <c r="I17334">
        <v>0</v>
      </c>
    </row>
    <row r="17335" spans="1:9" x14ac:dyDescent="0.25">
      <c r="A17335" t="s">
        <v>729</v>
      </c>
      <c r="B17335">
        <v>19002</v>
      </c>
      <c r="C17335" s="593">
        <v>0.06</v>
      </c>
      <c r="D17335" t="s">
        <v>1259</v>
      </c>
      <c r="E17335">
        <v>0.06</v>
      </c>
      <c r="F17335">
        <v>0</v>
      </c>
      <c r="G17335">
        <v>0</v>
      </c>
      <c r="H17335">
        <v>0</v>
      </c>
      <c r="I17335">
        <v>0</v>
      </c>
    </row>
    <row r="17336" spans="1:9" x14ac:dyDescent="0.25">
      <c r="A17336" t="s">
        <v>729</v>
      </c>
      <c r="B17336">
        <v>19003</v>
      </c>
      <c r="C17336" s="593">
        <v>0.06</v>
      </c>
      <c r="D17336" t="s">
        <v>4752</v>
      </c>
      <c r="E17336">
        <v>0.06</v>
      </c>
      <c r="F17336">
        <v>0</v>
      </c>
      <c r="G17336">
        <v>0</v>
      </c>
      <c r="H17336">
        <v>0</v>
      </c>
      <c r="I17336">
        <v>0</v>
      </c>
    </row>
    <row r="17337" spans="1:9" x14ac:dyDescent="0.25">
      <c r="A17337" t="s">
        <v>729</v>
      </c>
      <c r="B17337">
        <v>19004</v>
      </c>
      <c r="C17337" s="593">
        <v>0.08</v>
      </c>
      <c r="D17337" t="s">
        <v>5172</v>
      </c>
      <c r="E17337">
        <v>0.06</v>
      </c>
      <c r="F17337">
        <v>0.02</v>
      </c>
      <c r="G17337">
        <v>0</v>
      </c>
      <c r="H17337">
        <v>0</v>
      </c>
      <c r="I17337">
        <v>0</v>
      </c>
    </row>
    <row r="17338" spans="1:9" x14ac:dyDescent="0.25">
      <c r="A17338" t="s">
        <v>729</v>
      </c>
      <c r="B17338">
        <v>19006</v>
      </c>
      <c r="C17338" s="593">
        <v>0.08</v>
      </c>
      <c r="D17338" t="s">
        <v>5172</v>
      </c>
      <c r="E17338">
        <v>0.06</v>
      </c>
      <c r="F17338">
        <v>0.02</v>
      </c>
      <c r="G17338">
        <v>0</v>
      </c>
      <c r="H17338">
        <v>0</v>
      </c>
      <c r="I17338">
        <v>0</v>
      </c>
    </row>
    <row r="17339" spans="1:9" x14ac:dyDescent="0.25">
      <c r="A17339" t="s">
        <v>729</v>
      </c>
      <c r="B17339">
        <v>19007</v>
      </c>
      <c r="C17339" s="593">
        <v>0.06</v>
      </c>
      <c r="D17339" t="s">
        <v>5168</v>
      </c>
      <c r="E17339">
        <v>0.06</v>
      </c>
      <c r="F17339">
        <v>0</v>
      </c>
      <c r="G17339">
        <v>0</v>
      </c>
      <c r="H17339">
        <v>0</v>
      </c>
      <c r="I17339">
        <v>0</v>
      </c>
    </row>
    <row r="17340" spans="1:9" x14ac:dyDescent="0.25">
      <c r="A17340" t="s">
        <v>729</v>
      </c>
      <c r="B17340">
        <v>19008</v>
      </c>
      <c r="C17340" s="593">
        <v>0.06</v>
      </c>
      <c r="D17340" t="s">
        <v>4752</v>
      </c>
      <c r="E17340">
        <v>0.06</v>
      </c>
      <c r="F17340">
        <v>0</v>
      </c>
      <c r="G17340">
        <v>0</v>
      </c>
      <c r="H17340">
        <v>0</v>
      </c>
      <c r="I17340">
        <v>0</v>
      </c>
    </row>
    <row r="17341" spans="1:9" x14ac:dyDescent="0.25">
      <c r="A17341" t="s">
        <v>729</v>
      </c>
      <c r="B17341">
        <v>19009</v>
      </c>
      <c r="C17341" s="593">
        <v>0.06</v>
      </c>
      <c r="D17341" t="s">
        <v>1259</v>
      </c>
      <c r="E17341">
        <v>0.06</v>
      </c>
      <c r="F17341">
        <v>0</v>
      </c>
      <c r="G17341">
        <v>0</v>
      </c>
      <c r="H17341">
        <v>0</v>
      </c>
      <c r="I17341">
        <v>0</v>
      </c>
    </row>
    <row r="17342" spans="1:9" x14ac:dyDescent="0.25">
      <c r="A17342" t="s">
        <v>729</v>
      </c>
      <c r="B17342">
        <v>19010</v>
      </c>
      <c r="C17342" s="593">
        <v>0.06</v>
      </c>
      <c r="D17342" t="s">
        <v>4752</v>
      </c>
      <c r="E17342">
        <v>0.06</v>
      </c>
      <c r="F17342">
        <v>0</v>
      </c>
      <c r="G17342">
        <v>0</v>
      </c>
      <c r="H17342">
        <v>0</v>
      </c>
      <c r="I17342">
        <v>0</v>
      </c>
    </row>
    <row r="17343" spans="1:9" x14ac:dyDescent="0.25">
      <c r="A17343" t="s">
        <v>729</v>
      </c>
      <c r="B17343">
        <v>19012</v>
      </c>
      <c r="C17343" s="593">
        <v>0.06</v>
      </c>
      <c r="D17343" t="s">
        <v>1259</v>
      </c>
      <c r="E17343">
        <v>0.06</v>
      </c>
      <c r="F17343">
        <v>0</v>
      </c>
      <c r="G17343">
        <v>0</v>
      </c>
      <c r="H17343">
        <v>0</v>
      </c>
      <c r="I17343">
        <v>0</v>
      </c>
    </row>
    <row r="17344" spans="1:9" x14ac:dyDescent="0.25">
      <c r="A17344" t="s">
        <v>729</v>
      </c>
      <c r="B17344">
        <v>19013</v>
      </c>
      <c r="C17344" s="593">
        <v>0.06</v>
      </c>
      <c r="D17344" t="s">
        <v>4752</v>
      </c>
      <c r="E17344">
        <v>0.06</v>
      </c>
      <c r="F17344">
        <v>0</v>
      </c>
      <c r="G17344">
        <v>0</v>
      </c>
      <c r="H17344">
        <v>0</v>
      </c>
      <c r="I17344">
        <v>0</v>
      </c>
    </row>
    <row r="17345" spans="1:9" x14ac:dyDescent="0.25">
      <c r="A17345" t="s">
        <v>729</v>
      </c>
      <c r="B17345">
        <v>19014</v>
      </c>
      <c r="C17345" s="593">
        <v>0.06</v>
      </c>
      <c r="D17345" t="s">
        <v>4752</v>
      </c>
      <c r="E17345">
        <v>0.06</v>
      </c>
      <c r="F17345">
        <v>0</v>
      </c>
      <c r="G17345">
        <v>0</v>
      </c>
      <c r="H17345">
        <v>0</v>
      </c>
      <c r="I17345">
        <v>0</v>
      </c>
    </row>
    <row r="17346" spans="1:9" x14ac:dyDescent="0.25">
      <c r="A17346" t="s">
        <v>729</v>
      </c>
      <c r="B17346">
        <v>19015</v>
      </c>
      <c r="C17346" s="593">
        <v>0.06</v>
      </c>
      <c r="D17346" t="s">
        <v>4752</v>
      </c>
      <c r="E17346">
        <v>0.06</v>
      </c>
      <c r="F17346">
        <v>0</v>
      </c>
      <c r="G17346">
        <v>0</v>
      </c>
      <c r="H17346">
        <v>0</v>
      </c>
      <c r="I17346">
        <v>0</v>
      </c>
    </row>
    <row r="17347" spans="1:9" x14ac:dyDescent="0.25">
      <c r="A17347" t="s">
        <v>729</v>
      </c>
      <c r="B17347">
        <v>19016</v>
      </c>
      <c r="C17347" s="593">
        <v>0.06</v>
      </c>
      <c r="D17347" t="s">
        <v>4752</v>
      </c>
      <c r="E17347">
        <v>0.06</v>
      </c>
      <c r="F17347">
        <v>0</v>
      </c>
      <c r="G17347">
        <v>0</v>
      </c>
      <c r="H17347">
        <v>0</v>
      </c>
      <c r="I17347">
        <v>0</v>
      </c>
    </row>
    <row r="17348" spans="1:9" x14ac:dyDescent="0.25">
      <c r="A17348" t="s">
        <v>729</v>
      </c>
      <c r="B17348">
        <v>19017</v>
      </c>
      <c r="C17348" s="593">
        <v>0.06</v>
      </c>
      <c r="D17348" t="s">
        <v>4752</v>
      </c>
      <c r="E17348">
        <v>0.06</v>
      </c>
      <c r="F17348">
        <v>0</v>
      </c>
      <c r="G17348">
        <v>0</v>
      </c>
      <c r="H17348">
        <v>0</v>
      </c>
      <c r="I17348">
        <v>0</v>
      </c>
    </row>
    <row r="17349" spans="1:9" x14ac:dyDescent="0.25">
      <c r="A17349" t="s">
        <v>729</v>
      </c>
      <c r="B17349">
        <v>19018</v>
      </c>
      <c r="C17349" s="593">
        <v>0.06</v>
      </c>
      <c r="D17349" t="s">
        <v>4752</v>
      </c>
      <c r="E17349">
        <v>0.06</v>
      </c>
      <c r="F17349">
        <v>0</v>
      </c>
      <c r="G17349">
        <v>0</v>
      </c>
      <c r="H17349">
        <v>0</v>
      </c>
      <c r="I17349">
        <v>0</v>
      </c>
    </row>
    <row r="17350" spans="1:9" x14ac:dyDescent="0.25">
      <c r="A17350" t="s">
        <v>729</v>
      </c>
      <c r="B17350">
        <v>19019</v>
      </c>
      <c r="C17350" s="593">
        <v>0.08</v>
      </c>
      <c r="D17350" t="s">
        <v>5172</v>
      </c>
      <c r="E17350">
        <v>0.06</v>
      </c>
      <c r="F17350">
        <v>0.02</v>
      </c>
      <c r="G17350">
        <v>0</v>
      </c>
      <c r="H17350">
        <v>0</v>
      </c>
      <c r="I17350">
        <v>0</v>
      </c>
    </row>
    <row r="17351" spans="1:9" x14ac:dyDescent="0.25">
      <c r="A17351" t="s">
        <v>729</v>
      </c>
      <c r="B17351">
        <v>19020</v>
      </c>
      <c r="C17351" s="593">
        <v>0.08</v>
      </c>
      <c r="D17351" t="s">
        <v>5172</v>
      </c>
      <c r="E17351">
        <v>0.06</v>
      </c>
      <c r="F17351">
        <v>0.02</v>
      </c>
      <c r="G17351">
        <v>0</v>
      </c>
      <c r="H17351">
        <v>0</v>
      </c>
      <c r="I17351">
        <v>0</v>
      </c>
    </row>
    <row r="17352" spans="1:9" x14ac:dyDescent="0.25">
      <c r="A17352" t="s">
        <v>729</v>
      </c>
      <c r="B17352">
        <v>19021</v>
      </c>
      <c r="C17352" s="593">
        <v>0.06</v>
      </c>
      <c r="D17352" t="s">
        <v>5168</v>
      </c>
      <c r="E17352">
        <v>0.06</v>
      </c>
      <c r="F17352">
        <v>0</v>
      </c>
      <c r="G17352">
        <v>0</v>
      </c>
      <c r="H17352">
        <v>0</v>
      </c>
      <c r="I17352">
        <v>0</v>
      </c>
    </row>
    <row r="17353" spans="1:9" x14ac:dyDescent="0.25">
      <c r="A17353" t="s">
        <v>729</v>
      </c>
      <c r="B17353">
        <v>19022</v>
      </c>
      <c r="C17353" s="593">
        <v>0.06</v>
      </c>
      <c r="D17353" t="s">
        <v>4752</v>
      </c>
      <c r="E17353">
        <v>0.06</v>
      </c>
      <c r="F17353">
        <v>0</v>
      </c>
      <c r="G17353">
        <v>0</v>
      </c>
      <c r="H17353">
        <v>0</v>
      </c>
      <c r="I17353">
        <v>0</v>
      </c>
    </row>
    <row r="17354" spans="1:9" x14ac:dyDescent="0.25">
      <c r="A17354" t="s">
        <v>729</v>
      </c>
      <c r="B17354">
        <v>19023</v>
      </c>
      <c r="C17354" s="593">
        <v>0.06</v>
      </c>
      <c r="D17354" t="s">
        <v>4752</v>
      </c>
      <c r="E17354">
        <v>0.06</v>
      </c>
      <c r="F17354">
        <v>0</v>
      </c>
      <c r="G17354">
        <v>0</v>
      </c>
      <c r="H17354">
        <v>0</v>
      </c>
      <c r="I17354">
        <v>0</v>
      </c>
    </row>
    <row r="17355" spans="1:9" x14ac:dyDescent="0.25">
      <c r="A17355" t="s">
        <v>729</v>
      </c>
      <c r="B17355">
        <v>19025</v>
      </c>
      <c r="C17355" s="593">
        <v>0.06</v>
      </c>
      <c r="D17355" t="s">
        <v>1259</v>
      </c>
      <c r="E17355">
        <v>0.06</v>
      </c>
      <c r="F17355">
        <v>0</v>
      </c>
      <c r="G17355">
        <v>0</v>
      </c>
      <c r="H17355">
        <v>0</v>
      </c>
      <c r="I17355">
        <v>0</v>
      </c>
    </row>
    <row r="17356" spans="1:9" x14ac:dyDescent="0.25">
      <c r="A17356" t="s">
        <v>729</v>
      </c>
      <c r="B17356">
        <v>19026</v>
      </c>
      <c r="C17356" s="593">
        <v>0.06</v>
      </c>
      <c r="D17356" t="s">
        <v>4752</v>
      </c>
      <c r="E17356">
        <v>0.06</v>
      </c>
      <c r="F17356">
        <v>0</v>
      </c>
      <c r="G17356">
        <v>0</v>
      </c>
      <c r="H17356">
        <v>0</v>
      </c>
      <c r="I17356">
        <v>0</v>
      </c>
    </row>
    <row r="17357" spans="1:9" x14ac:dyDescent="0.25">
      <c r="A17357" t="s">
        <v>729</v>
      </c>
      <c r="B17357">
        <v>19027</v>
      </c>
      <c r="C17357" s="593">
        <v>0.08</v>
      </c>
      <c r="D17357" t="s">
        <v>5172</v>
      </c>
      <c r="E17357">
        <v>0.06</v>
      </c>
      <c r="F17357">
        <v>0.02</v>
      </c>
      <c r="G17357">
        <v>0</v>
      </c>
      <c r="H17357">
        <v>0</v>
      </c>
      <c r="I17357">
        <v>0</v>
      </c>
    </row>
    <row r="17358" spans="1:9" x14ac:dyDescent="0.25">
      <c r="A17358" t="s">
        <v>729</v>
      </c>
      <c r="B17358">
        <v>19028</v>
      </c>
      <c r="C17358" s="593">
        <v>0.06</v>
      </c>
      <c r="D17358" t="s">
        <v>4752</v>
      </c>
      <c r="E17358">
        <v>0.06</v>
      </c>
      <c r="F17358">
        <v>0</v>
      </c>
      <c r="G17358">
        <v>0</v>
      </c>
      <c r="H17358">
        <v>0</v>
      </c>
      <c r="I17358">
        <v>0</v>
      </c>
    </row>
    <row r="17359" spans="1:9" x14ac:dyDescent="0.25">
      <c r="A17359" t="s">
        <v>729</v>
      </c>
      <c r="B17359">
        <v>19029</v>
      </c>
      <c r="C17359" s="593">
        <v>0.06</v>
      </c>
      <c r="D17359" t="s">
        <v>4752</v>
      </c>
      <c r="E17359">
        <v>0.06</v>
      </c>
      <c r="F17359">
        <v>0</v>
      </c>
      <c r="G17359">
        <v>0</v>
      </c>
      <c r="H17359">
        <v>0</v>
      </c>
      <c r="I17359">
        <v>0</v>
      </c>
    </row>
    <row r="17360" spans="1:9" x14ac:dyDescent="0.25">
      <c r="A17360" t="s">
        <v>729</v>
      </c>
      <c r="B17360">
        <v>19030</v>
      </c>
      <c r="C17360" s="593">
        <v>0.06</v>
      </c>
      <c r="D17360" t="s">
        <v>5168</v>
      </c>
      <c r="E17360">
        <v>0.06</v>
      </c>
      <c r="F17360">
        <v>0</v>
      </c>
      <c r="G17360">
        <v>0</v>
      </c>
      <c r="H17360">
        <v>0</v>
      </c>
      <c r="I17360">
        <v>0</v>
      </c>
    </row>
    <row r="17361" spans="1:9" x14ac:dyDescent="0.25">
      <c r="A17361" t="s">
        <v>729</v>
      </c>
      <c r="B17361">
        <v>19031</v>
      </c>
      <c r="C17361" s="593">
        <v>0.06</v>
      </c>
      <c r="D17361" t="s">
        <v>1259</v>
      </c>
      <c r="E17361">
        <v>0.06</v>
      </c>
      <c r="F17361">
        <v>0</v>
      </c>
      <c r="G17361">
        <v>0</v>
      </c>
      <c r="H17361">
        <v>0</v>
      </c>
      <c r="I17361">
        <v>0</v>
      </c>
    </row>
    <row r="17362" spans="1:9" x14ac:dyDescent="0.25">
      <c r="A17362" t="s">
        <v>729</v>
      </c>
      <c r="B17362">
        <v>19032</v>
      </c>
      <c r="C17362" s="593">
        <v>0.06</v>
      </c>
      <c r="D17362" t="s">
        <v>4752</v>
      </c>
      <c r="E17362">
        <v>0.06</v>
      </c>
      <c r="F17362">
        <v>0</v>
      </c>
      <c r="G17362">
        <v>0</v>
      </c>
      <c r="H17362">
        <v>0</v>
      </c>
      <c r="I17362">
        <v>0</v>
      </c>
    </row>
    <row r="17363" spans="1:9" x14ac:dyDescent="0.25">
      <c r="A17363" t="s">
        <v>729</v>
      </c>
      <c r="B17363">
        <v>19033</v>
      </c>
      <c r="C17363" s="593">
        <v>0.06</v>
      </c>
      <c r="D17363" t="s">
        <v>4752</v>
      </c>
      <c r="E17363">
        <v>0.06</v>
      </c>
      <c r="F17363">
        <v>0</v>
      </c>
      <c r="G17363">
        <v>0</v>
      </c>
      <c r="H17363">
        <v>0</v>
      </c>
      <c r="I17363">
        <v>0</v>
      </c>
    </row>
    <row r="17364" spans="1:9" x14ac:dyDescent="0.25">
      <c r="A17364" t="s">
        <v>729</v>
      </c>
      <c r="B17364">
        <v>19034</v>
      </c>
      <c r="C17364" s="593">
        <v>0.06</v>
      </c>
      <c r="D17364" t="s">
        <v>1259</v>
      </c>
      <c r="E17364">
        <v>0.06</v>
      </c>
      <c r="F17364">
        <v>0</v>
      </c>
      <c r="G17364">
        <v>0</v>
      </c>
      <c r="H17364">
        <v>0</v>
      </c>
      <c r="I17364">
        <v>0</v>
      </c>
    </row>
    <row r="17365" spans="1:9" x14ac:dyDescent="0.25">
      <c r="A17365" t="s">
        <v>729</v>
      </c>
      <c r="B17365">
        <v>19035</v>
      </c>
      <c r="C17365" s="593">
        <v>0.06</v>
      </c>
      <c r="D17365" t="s">
        <v>1259</v>
      </c>
      <c r="E17365">
        <v>0.06</v>
      </c>
      <c r="F17365">
        <v>0</v>
      </c>
      <c r="G17365">
        <v>0</v>
      </c>
      <c r="H17365">
        <v>0</v>
      </c>
      <c r="I17365">
        <v>0</v>
      </c>
    </row>
    <row r="17366" spans="1:9" x14ac:dyDescent="0.25">
      <c r="A17366" t="s">
        <v>729</v>
      </c>
      <c r="B17366">
        <v>19036</v>
      </c>
      <c r="C17366" s="593">
        <v>0.06</v>
      </c>
      <c r="D17366" t="s">
        <v>4752</v>
      </c>
      <c r="E17366">
        <v>0.06</v>
      </c>
      <c r="F17366">
        <v>0</v>
      </c>
      <c r="G17366">
        <v>0</v>
      </c>
      <c r="H17366">
        <v>0</v>
      </c>
      <c r="I17366">
        <v>0</v>
      </c>
    </row>
    <row r="17367" spans="1:9" x14ac:dyDescent="0.25">
      <c r="A17367" t="s">
        <v>729</v>
      </c>
      <c r="B17367">
        <v>19037</v>
      </c>
      <c r="C17367" s="593">
        <v>0.06</v>
      </c>
      <c r="D17367" t="s">
        <v>4752</v>
      </c>
      <c r="E17367">
        <v>0.06</v>
      </c>
      <c r="F17367">
        <v>0</v>
      </c>
      <c r="G17367">
        <v>0</v>
      </c>
      <c r="H17367">
        <v>0</v>
      </c>
      <c r="I17367">
        <v>0</v>
      </c>
    </row>
    <row r="17368" spans="1:9" x14ac:dyDescent="0.25">
      <c r="A17368" t="s">
        <v>729</v>
      </c>
      <c r="B17368">
        <v>19038</v>
      </c>
      <c r="C17368" s="593">
        <v>0.08</v>
      </c>
      <c r="D17368" t="s">
        <v>5172</v>
      </c>
      <c r="E17368">
        <v>0.06</v>
      </c>
      <c r="F17368">
        <v>0.02</v>
      </c>
      <c r="G17368">
        <v>0</v>
      </c>
      <c r="H17368">
        <v>0</v>
      </c>
      <c r="I17368">
        <v>0</v>
      </c>
    </row>
    <row r="17369" spans="1:9" x14ac:dyDescent="0.25">
      <c r="A17369" t="s">
        <v>729</v>
      </c>
      <c r="B17369">
        <v>19039</v>
      </c>
      <c r="C17369" s="593">
        <v>0.06</v>
      </c>
      <c r="D17369" t="s">
        <v>4752</v>
      </c>
      <c r="E17369">
        <v>0.06</v>
      </c>
      <c r="F17369">
        <v>0</v>
      </c>
      <c r="G17369">
        <v>0</v>
      </c>
      <c r="H17369">
        <v>0</v>
      </c>
      <c r="I17369">
        <v>0</v>
      </c>
    </row>
    <row r="17370" spans="1:9" x14ac:dyDescent="0.25">
      <c r="A17370" t="s">
        <v>729</v>
      </c>
      <c r="B17370">
        <v>19040</v>
      </c>
      <c r="C17370" s="593">
        <v>0.06</v>
      </c>
      <c r="D17370" t="s">
        <v>5168</v>
      </c>
      <c r="E17370">
        <v>0.06</v>
      </c>
      <c r="F17370">
        <v>0</v>
      </c>
      <c r="G17370">
        <v>0</v>
      </c>
      <c r="H17370">
        <v>0</v>
      </c>
      <c r="I17370">
        <v>0</v>
      </c>
    </row>
    <row r="17371" spans="1:9" x14ac:dyDescent="0.25">
      <c r="A17371" t="s">
        <v>729</v>
      </c>
      <c r="B17371">
        <v>19041</v>
      </c>
      <c r="C17371" s="593">
        <v>0.06</v>
      </c>
      <c r="D17371" t="s">
        <v>4752</v>
      </c>
      <c r="E17371">
        <v>0.06</v>
      </c>
      <c r="F17371">
        <v>0</v>
      </c>
      <c r="G17371">
        <v>0</v>
      </c>
      <c r="H17371">
        <v>0</v>
      </c>
      <c r="I17371">
        <v>0</v>
      </c>
    </row>
    <row r="17372" spans="1:9" x14ac:dyDescent="0.25">
      <c r="A17372" t="s">
        <v>729</v>
      </c>
      <c r="B17372">
        <v>19043</v>
      </c>
      <c r="C17372" s="593">
        <v>0.06</v>
      </c>
      <c r="D17372" t="s">
        <v>4752</v>
      </c>
      <c r="E17372">
        <v>0.06</v>
      </c>
      <c r="F17372">
        <v>0</v>
      </c>
      <c r="G17372">
        <v>0</v>
      </c>
      <c r="H17372">
        <v>0</v>
      </c>
      <c r="I17372">
        <v>0</v>
      </c>
    </row>
    <row r="17373" spans="1:9" x14ac:dyDescent="0.25">
      <c r="A17373" t="s">
        <v>729</v>
      </c>
      <c r="B17373">
        <v>19044</v>
      </c>
      <c r="C17373" s="593">
        <v>0.06</v>
      </c>
      <c r="D17373" t="s">
        <v>1259</v>
      </c>
      <c r="E17373">
        <v>0.06</v>
      </c>
      <c r="F17373">
        <v>0</v>
      </c>
      <c r="G17373">
        <v>0</v>
      </c>
      <c r="H17373">
        <v>0</v>
      </c>
      <c r="I17373">
        <v>0</v>
      </c>
    </row>
    <row r="17374" spans="1:9" x14ac:dyDescent="0.25">
      <c r="A17374" t="s">
        <v>729</v>
      </c>
      <c r="B17374">
        <v>19046</v>
      </c>
      <c r="C17374" s="593">
        <v>0.08</v>
      </c>
      <c r="D17374" t="s">
        <v>5172</v>
      </c>
      <c r="E17374">
        <v>0.06</v>
      </c>
      <c r="F17374">
        <v>0.02</v>
      </c>
      <c r="G17374">
        <v>0</v>
      </c>
      <c r="H17374">
        <v>0</v>
      </c>
      <c r="I17374">
        <v>0</v>
      </c>
    </row>
    <row r="17375" spans="1:9" x14ac:dyDescent="0.25">
      <c r="A17375" t="s">
        <v>729</v>
      </c>
      <c r="B17375">
        <v>19047</v>
      </c>
      <c r="C17375" s="593">
        <v>0.06</v>
      </c>
      <c r="D17375" t="s">
        <v>5168</v>
      </c>
      <c r="E17375">
        <v>0.06</v>
      </c>
      <c r="F17375">
        <v>0</v>
      </c>
      <c r="G17375">
        <v>0</v>
      </c>
      <c r="H17375">
        <v>0</v>
      </c>
      <c r="I17375">
        <v>0</v>
      </c>
    </row>
    <row r="17376" spans="1:9" x14ac:dyDescent="0.25">
      <c r="A17376" t="s">
        <v>729</v>
      </c>
      <c r="B17376">
        <v>19048</v>
      </c>
      <c r="C17376" s="593">
        <v>0.06</v>
      </c>
      <c r="D17376" t="s">
        <v>1259</v>
      </c>
      <c r="E17376">
        <v>0.06</v>
      </c>
      <c r="F17376">
        <v>0</v>
      </c>
      <c r="G17376">
        <v>0</v>
      </c>
      <c r="H17376">
        <v>0</v>
      </c>
      <c r="I17376">
        <v>0</v>
      </c>
    </row>
    <row r="17377" spans="1:9" x14ac:dyDescent="0.25">
      <c r="A17377" t="s">
        <v>729</v>
      </c>
      <c r="B17377">
        <v>19049</v>
      </c>
      <c r="C17377" s="593">
        <v>0.06</v>
      </c>
      <c r="D17377" t="s">
        <v>1259</v>
      </c>
      <c r="E17377">
        <v>0.06</v>
      </c>
      <c r="F17377">
        <v>0</v>
      </c>
      <c r="G17377">
        <v>0</v>
      </c>
      <c r="H17377">
        <v>0</v>
      </c>
      <c r="I17377">
        <v>0</v>
      </c>
    </row>
    <row r="17378" spans="1:9" x14ac:dyDescent="0.25">
      <c r="A17378" t="s">
        <v>729</v>
      </c>
      <c r="B17378">
        <v>19050</v>
      </c>
      <c r="C17378" s="593">
        <v>0.08</v>
      </c>
      <c r="D17378" t="s">
        <v>5172</v>
      </c>
      <c r="E17378">
        <v>0.06</v>
      </c>
      <c r="F17378">
        <v>0.02</v>
      </c>
      <c r="G17378">
        <v>0</v>
      </c>
      <c r="H17378">
        <v>0</v>
      </c>
      <c r="I17378">
        <v>0</v>
      </c>
    </row>
    <row r="17379" spans="1:9" x14ac:dyDescent="0.25">
      <c r="A17379" t="s">
        <v>729</v>
      </c>
      <c r="B17379">
        <v>19052</v>
      </c>
      <c r="C17379" s="593">
        <v>0.06</v>
      </c>
      <c r="D17379" t="s">
        <v>4752</v>
      </c>
      <c r="E17379">
        <v>0.06</v>
      </c>
      <c r="F17379">
        <v>0</v>
      </c>
      <c r="G17379">
        <v>0</v>
      </c>
      <c r="H17379">
        <v>0</v>
      </c>
      <c r="I17379">
        <v>0</v>
      </c>
    </row>
    <row r="17380" spans="1:9" x14ac:dyDescent="0.25">
      <c r="A17380" t="s">
        <v>729</v>
      </c>
      <c r="B17380">
        <v>19053</v>
      </c>
      <c r="C17380" s="593">
        <v>0.08</v>
      </c>
      <c r="D17380" t="s">
        <v>5172</v>
      </c>
      <c r="E17380">
        <v>0.06</v>
      </c>
      <c r="F17380">
        <v>0.02</v>
      </c>
      <c r="G17380">
        <v>0</v>
      </c>
      <c r="H17380">
        <v>0</v>
      </c>
      <c r="I17380">
        <v>0</v>
      </c>
    </row>
    <row r="17381" spans="1:9" x14ac:dyDescent="0.25">
      <c r="A17381" t="s">
        <v>729</v>
      </c>
      <c r="B17381">
        <v>19054</v>
      </c>
      <c r="C17381" s="593">
        <v>0.06</v>
      </c>
      <c r="D17381" t="s">
        <v>5168</v>
      </c>
      <c r="E17381">
        <v>0.06</v>
      </c>
      <c r="F17381">
        <v>0</v>
      </c>
      <c r="G17381">
        <v>0</v>
      </c>
      <c r="H17381">
        <v>0</v>
      </c>
      <c r="I17381">
        <v>0</v>
      </c>
    </row>
    <row r="17382" spans="1:9" x14ac:dyDescent="0.25">
      <c r="A17382" t="s">
        <v>729</v>
      </c>
      <c r="B17382">
        <v>19055</v>
      </c>
      <c r="C17382" s="593">
        <v>0.06</v>
      </c>
      <c r="D17382" t="s">
        <v>5168</v>
      </c>
      <c r="E17382">
        <v>0.06</v>
      </c>
      <c r="F17382">
        <v>0</v>
      </c>
      <c r="G17382">
        <v>0</v>
      </c>
      <c r="H17382">
        <v>0</v>
      </c>
      <c r="I17382">
        <v>0</v>
      </c>
    </row>
    <row r="17383" spans="1:9" x14ac:dyDescent="0.25">
      <c r="A17383" t="s">
        <v>729</v>
      </c>
      <c r="B17383">
        <v>19056</v>
      </c>
      <c r="C17383" s="593">
        <v>0.06</v>
      </c>
      <c r="D17383" t="s">
        <v>5168</v>
      </c>
      <c r="E17383">
        <v>0.06</v>
      </c>
      <c r="F17383">
        <v>0</v>
      </c>
      <c r="G17383">
        <v>0</v>
      </c>
      <c r="H17383">
        <v>0</v>
      </c>
      <c r="I17383">
        <v>0</v>
      </c>
    </row>
    <row r="17384" spans="1:9" x14ac:dyDescent="0.25">
      <c r="A17384" t="s">
        <v>729</v>
      </c>
      <c r="B17384">
        <v>19057</v>
      </c>
      <c r="C17384" s="593">
        <v>0.06</v>
      </c>
      <c r="D17384" t="s">
        <v>5168</v>
      </c>
      <c r="E17384">
        <v>0.06</v>
      </c>
      <c r="F17384">
        <v>0</v>
      </c>
      <c r="G17384">
        <v>0</v>
      </c>
      <c r="H17384">
        <v>0</v>
      </c>
      <c r="I17384">
        <v>0</v>
      </c>
    </row>
    <row r="17385" spans="1:9" x14ac:dyDescent="0.25">
      <c r="A17385" t="s">
        <v>729</v>
      </c>
      <c r="B17385">
        <v>19058</v>
      </c>
      <c r="C17385" s="593">
        <v>0.06</v>
      </c>
      <c r="D17385" t="s">
        <v>5168</v>
      </c>
      <c r="E17385">
        <v>0.06</v>
      </c>
      <c r="F17385">
        <v>0</v>
      </c>
      <c r="G17385">
        <v>0</v>
      </c>
      <c r="H17385">
        <v>0</v>
      </c>
      <c r="I17385">
        <v>0</v>
      </c>
    </row>
    <row r="17386" spans="1:9" x14ac:dyDescent="0.25">
      <c r="A17386" t="s">
        <v>729</v>
      </c>
      <c r="B17386">
        <v>19060</v>
      </c>
      <c r="C17386" s="593">
        <v>0.06</v>
      </c>
      <c r="D17386" t="s">
        <v>4752</v>
      </c>
      <c r="E17386">
        <v>0.06</v>
      </c>
      <c r="F17386">
        <v>0</v>
      </c>
      <c r="G17386">
        <v>0</v>
      </c>
      <c r="H17386">
        <v>0</v>
      </c>
      <c r="I17386">
        <v>0</v>
      </c>
    </row>
    <row r="17387" spans="1:9" x14ac:dyDescent="0.25">
      <c r="A17387" t="s">
        <v>729</v>
      </c>
      <c r="B17387">
        <v>19061</v>
      </c>
      <c r="C17387" s="593">
        <v>0.06</v>
      </c>
      <c r="D17387" t="s">
        <v>4752</v>
      </c>
      <c r="E17387">
        <v>0.06</v>
      </c>
      <c r="F17387">
        <v>0</v>
      </c>
      <c r="G17387">
        <v>0</v>
      </c>
      <c r="H17387">
        <v>0</v>
      </c>
      <c r="I17387">
        <v>0</v>
      </c>
    </row>
    <row r="17388" spans="1:9" x14ac:dyDescent="0.25">
      <c r="A17388" t="s">
        <v>729</v>
      </c>
      <c r="B17388">
        <v>19063</v>
      </c>
      <c r="C17388" s="593">
        <v>0.06</v>
      </c>
      <c r="D17388" t="s">
        <v>4752</v>
      </c>
      <c r="E17388">
        <v>0.06</v>
      </c>
      <c r="F17388">
        <v>0</v>
      </c>
      <c r="G17388">
        <v>0</v>
      </c>
      <c r="H17388">
        <v>0</v>
      </c>
      <c r="I17388">
        <v>0</v>
      </c>
    </row>
    <row r="17389" spans="1:9" x14ac:dyDescent="0.25">
      <c r="A17389" t="s">
        <v>729</v>
      </c>
      <c r="B17389">
        <v>19064</v>
      </c>
      <c r="C17389" s="593">
        <v>0.06</v>
      </c>
      <c r="D17389" t="s">
        <v>4752</v>
      </c>
      <c r="E17389">
        <v>0.06</v>
      </c>
      <c r="F17389">
        <v>0</v>
      </c>
      <c r="G17389">
        <v>0</v>
      </c>
      <c r="H17389">
        <v>0</v>
      </c>
      <c r="I17389">
        <v>0</v>
      </c>
    </row>
    <row r="17390" spans="1:9" x14ac:dyDescent="0.25">
      <c r="A17390" t="s">
        <v>729</v>
      </c>
      <c r="B17390">
        <v>19065</v>
      </c>
      <c r="C17390" s="593">
        <v>0.06</v>
      </c>
      <c r="D17390" t="s">
        <v>4752</v>
      </c>
      <c r="E17390">
        <v>0.06</v>
      </c>
      <c r="F17390">
        <v>0</v>
      </c>
      <c r="G17390">
        <v>0</v>
      </c>
      <c r="H17390">
        <v>0</v>
      </c>
      <c r="I17390">
        <v>0</v>
      </c>
    </row>
    <row r="17391" spans="1:9" x14ac:dyDescent="0.25">
      <c r="A17391" t="s">
        <v>729</v>
      </c>
      <c r="B17391">
        <v>19066</v>
      </c>
      <c r="C17391" s="593">
        <v>0.08</v>
      </c>
      <c r="D17391" t="s">
        <v>5172</v>
      </c>
      <c r="E17391">
        <v>0.06</v>
      </c>
      <c r="F17391">
        <v>0.02</v>
      </c>
      <c r="G17391">
        <v>0</v>
      </c>
      <c r="H17391">
        <v>0</v>
      </c>
      <c r="I17391">
        <v>0</v>
      </c>
    </row>
    <row r="17392" spans="1:9" x14ac:dyDescent="0.25">
      <c r="A17392" t="s">
        <v>729</v>
      </c>
      <c r="B17392">
        <v>19067</v>
      </c>
      <c r="C17392" s="593">
        <v>0.06</v>
      </c>
      <c r="D17392" t="s">
        <v>5168</v>
      </c>
      <c r="E17392">
        <v>0.06</v>
      </c>
      <c r="F17392">
        <v>0</v>
      </c>
      <c r="G17392">
        <v>0</v>
      </c>
      <c r="H17392">
        <v>0</v>
      </c>
      <c r="I17392">
        <v>0</v>
      </c>
    </row>
    <row r="17393" spans="1:9" x14ac:dyDescent="0.25">
      <c r="A17393" t="s">
        <v>729</v>
      </c>
      <c r="B17393">
        <v>19070</v>
      </c>
      <c r="C17393" s="593">
        <v>0.06</v>
      </c>
      <c r="D17393" t="s">
        <v>4752</v>
      </c>
      <c r="E17393">
        <v>0.06</v>
      </c>
      <c r="F17393">
        <v>0</v>
      </c>
      <c r="G17393">
        <v>0</v>
      </c>
      <c r="H17393">
        <v>0</v>
      </c>
      <c r="I17393">
        <v>0</v>
      </c>
    </row>
    <row r="17394" spans="1:9" x14ac:dyDescent="0.25">
      <c r="A17394" t="s">
        <v>729</v>
      </c>
      <c r="B17394">
        <v>19072</v>
      </c>
      <c r="C17394" s="593">
        <v>0.06</v>
      </c>
      <c r="D17394" t="s">
        <v>1259</v>
      </c>
      <c r="E17394">
        <v>0.06</v>
      </c>
      <c r="F17394">
        <v>0</v>
      </c>
      <c r="G17394">
        <v>0</v>
      </c>
      <c r="H17394">
        <v>0</v>
      </c>
      <c r="I17394">
        <v>0</v>
      </c>
    </row>
    <row r="17395" spans="1:9" x14ac:dyDescent="0.25">
      <c r="A17395" t="s">
        <v>729</v>
      </c>
      <c r="B17395">
        <v>19073</v>
      </c>
      <c r="C17395" s="593">
        <v>0.06</v>
      </c>
      <c r="D17395" t="s">
        <v>4752</v>
      </c>
      <c r="E17395">
        <v>0.06</v>
      </c>
      <c r="F17395">
        <v>0</v>
      </c>
      <c r="G17395">
        <v>0</v>
      </c>
      <c r="H17395">
        <v>0</v>
      </c>
      <c r="I17395">
        <v>0</v>
      </c>
    </row>
    <row r="17396" spans="1:9" x14ac:dyDescent="0.25">
      <c r="A17396" t="s">
        <v>729</v>
      </c>
      <c r="B17396">
        <v>19074</v>
      </c>
      <c r="C17396" s="593">
        <v>0.06</v>
      </c>
      <c r="D17396" t="s">
        <v>4752</v>
      </c>
      <c r="E17396">
        <v>0.06</v>
      </c>
      <c r="F17396">
        <v>0</v>
      </c>
      <c r="G17396">
        <v>0</v>
      </c>
      <c r="H17396">
        <v>0</v>
      </c>
      <c r="I17396">
        <v>0</v>
      </c>
    </row>
    <row r="17397" spans="1:9" x14ac:dyDescent="0.25">
      <c r="A17397" t="s">
        <v>729</v>
      </c>
      <c r="B17397">
        <v>19075</v>
      </c>
      <c r="C17397" s="593">
        <v>0.06</v>
      </c>
      <c r="D17397" t="s">
        <v>1259</v>
      </c>
      <c r="E17397">
        <v>0.06</v>
      </c>
      <c r="F17397">
        <v>0</v>
      </c>
      <c r="G17397">
        <v>0</v>
      </c>
      <c r="H17397">
        <v>0</v>
      </c>
      <c r="I17397">
        <v>0</v>
      </c>
    </row>
    <row r="17398" spans="1:9" x14ac:dyDescent="0.25">
      <c r="A17398" t="s">
        <v>729</v>
      </c>
      <c r="B17398">
        <v>19076</v>
      </c>
      <c r="C17398" s="593">
        <v>0.06</v>
      </c>
      <c r="D17398" t="s">
        <v>4752</v>
      </c>
      <c r="E17398">
        <v>0.06</v>
      </c>
      <c r="F17398">
        <v>0</v>
      </c>
      <c r="G17398">
        <v>0</v>
      </c>
      <c r="H17398">
        <v>0</v>
      </c>
      <c r="I17398">
        <v>0</v>
      </c>
    </row>
    <row r="17399" spans="1:9" x14ac:dyDescent="0.25">
      <c r="A17399" t="s">
        <v>729</v>
      </c>
      <c r="B17399">
        <v>19078</v>
      </c>
      <c r="C17399" s="593">
        <v>0.06</v>
      </c>
      <c r="D17399" t="s">
        <v>4752</v>
      </c>
      <c r="E17399">
        <v>0.06</v>
      </c>
      <c r="F17399">
        <v>0</v>
      </c>
      <c r="G17399">
        <v>0</v>
      </c>
      <c r="H17399">
        <v>0</v>
      </c>
      <c r="I17399">
        <v>0</v>
      </c>
    </row>
    <row r="17400" spans="1:9" x14ac:dyDescent="0.25">
      <c r="A17400" t="s">
        <v>729</v>
      </c>
      <c r="B17400">
        <v>19079</v>
      </c>
      <c r="C17400" s="593">
        <v>0.06</v>
      </c>
      <c r="D17400" t="s">
        <v>4752</v>
      </c>
      <c r="E17400">
        <v>0.06</v>
      </c>
      <c r="F17400">
        <v>0</v>
      </c>
      <c r="G17400">
        <v>0</v>
      </c>
      <c r="H17400">
        <v>0</v>
      </c>
      <c r="I17400">
        <v>0</v>
      </c>
    </row>
    <row r="17401" spans="1:9" x14ac:dyDescent="0.25">
      <c r="A17401" t="s">
        <v>729</v>
      </c>
      <c r="B17401">
        <v>19081</v>
      </c>
      <c r="C17401" s="593">
        <v>0.06</v>
      </c>
      <c r="D17401" t="s">
        <v>4752</v>
      </c>
      <c r="E17401">
        <v>0.06</v>
      </c>
      <c r="F17401">
        <v>0</v>
      </c>
      <c r="G17401">
        <v>0</v>
      </c>
      <c r="H17401">
        <v>0</v>
      </c>
      <c r="I17401">
        <v>0</v>
      </c>
    </row>
    <row r="17402" spans="1:9" x14ac:dyDescent="0.25">
      <c r="A17402" t="s">
        <v>729</v>
      </c>
      <c r="B17402">
        <v>19082</v>
      </c>
      <c r="C17402" s="593">
        <v>0.06</v>
      </c>
      <c r="D17402" t="s">
        <v>4752</v>
      </c>
      <c r="E17402">
        <v>0.06</v>
      </c>
      <c r="F17402">
        <v>0</v>
      </c>
      <c r="G17402">
        <v>0</v>
      </c>
      <c r="H17402">
        <v>0</v>
      </c>
      <c r="I17402">
        <v>0</v>
      </c>
    </row>
    <row r="17403" spans="1:9" x14ac:dyDescent="0.25">
      <c r="A17403" t="s">
        <v>729</v>
      </c>
      <c r="B17403">
        <v>19083</v>
      </c>
      <c r="C17403" s="593">
        <v>0.06</v>
      </c>
      <c r="D17403" t="s">
        <v>4752</v>
      </c>
      <c r="E17403">
        <v>0.06</v>
      </c>
      <c r="F17403">
        <v>0</v>
      </c>
      <c r="G17403">
        <v>0</v>
      </c>
      <c r="H17403">
        <v>0</v>
      </c>
      <c r="I17403">
        <v>0</v>
      </c>
    </row>
    <row r="17404" spans="1:9" x14ac:dyDescent="0.25">
      <c r="A17404" t="s">
        <v>729</v>
      </c>
      <c r="B17404">
        <v>19085</v>
      </c>
      <c r="C17404" s="593">
        <v>0.06</v>
      </c>
      <c r="D17404" t="s">
        <v>4752</v>
      </c>
      <c r="E17404">
        <v>0.06</v>
      </c>
      <c r="F17404">
        <v>0</v>
      </c>
      <c r="G17404">
        <v>0</v>
      </c>
      <c r="H17404">
        <v>0</v>
      </c>
      <c r="I17404">
        <v>0</v>
      </c>
    </row>
    <row r="17405" spans="1:9" x14ac:dyDescent="0.25">
      <c r="A17405" t="s">
        <v>729</v>
      </c>
      <c r="B17405">
        <v>19086</v>
      </c>
      <c r="C17405" s="593">
        <v>0.06</v>
      </c>
      <c r="D17405" t="s">
        <v>4752</v>
      </c>
      <c r="E17405">
        <v>0.06</v>
      </c>
      <c r="F17405">
        <v>0</v>
      </c>
      <c r="G17405">
        <v>0</v>
      </c>
      <c r="H17405">
        <v>0</v>
      </c>
      <c r="I17405">
        <v>0</v>
      </c>
    </row>
    <row r="17406" spans="1:9" x14ac:dyDescent="0.25">
      <c r="A17406" t="s">
        <v>729</v>
      </c>
      <c r="B17406">
        <v>19087</v>
      </c>
      <c r="C17406" s="593">
        <v>0.06</v>
      </c>
      <c r="D17406" t="s">
        <v>1259</v>
      </c>
      <c r="E17406">
        <v>0.06</v>
      </c>
      <c r="F17406">
        <v>0</v>
      </c>
      <c r="G17406">
        <v>0</v>
      </c>
      <c r="H17406">
        <v>0</v>
      </c>
      <c r="I17406">
        <v>0</v>
      </c>
    </row>
    <row r="17407" spans="1:9" x14ac:dyDescent="0.25">
      <c r="A17407" t="s">
        <v>729</v>
      </c>
      <c r="B17407">
        <v>19090</v>
      </c>
      <c r="C17407" s="593">
        <v>0.06</v>
      </c>
      <c r="D17407" t="s">
        <v>1259</v>
      </c>
      <c r="E17407">
        <v>0.06</v>
      </c>
      <c r="F17407">
        <v>0</v>
      </c>
      <c r="G17407">
        <v>0</v>
      </c>
      <c r="H17407">
        <v>0</v>
      </c>
      <c r="I17407">
        <v>0</v>
      </c>
    </row>
    <row r="17408" spans="1:9" x14ac:dyDescent="0.25">
      <c r="A17408" t="s">
        <v>729</v>
      </c>
      <c r="B17408">
        <v>19091</v>
      </c>
      <c r="C17408" s="593">
        <v>0.06</v>
      </c>
      <c r="D17408" t="s">
        <v>4752</v>
      </c>
      <c r="E17408">
        <v>0.06</v>
      </c>
      <c r="F17408">
        <v>0</v>
      </c>
      <c r="G17408">
        <v>0</v>
      </c>
      <c r="H17408">
        <v>0</v>
      </c>
      <c r="I17408">
        <v>0</v>
      </c>
    </row>
    <row r="17409" spans="1:9" x14ac:dyDescent="0.25">
      <c r="A17409" t="s">
        <v>729</v>
      </c>
      <c r="B17409">
        <v>19092</v>
      </c>
      <c r="C17409" s="593">
        <v>0.08</v>
      </c>
      <c r="D17409" t="s">
        <v>5172</v>
      </c>
      <c r="E17409">
        <v>0.06</v>
      </c>
      <c r="F17409">
        <v>0.02</v>
      </c>
      <c r="G17409">
        <v>0</v>
      </c>
      <c r="H17409">
        <v>0</v>
      </c>
      <c r="I17409">
        <v>0</v>
      </c>
    </row>
    <row r="17410" spans="1:9" x14ac:dyDescent="0.25">
      <c r="A17410" t="s">
        <v>729</v>
      </c>
      <c r="B17410">
        <v>19093</v>
      </c>
      <c r="C17410" s="593">
        <v>0.08</v>
      </c>
      <c r="D17410" t="s">
        <v>5172</v>
      </c>
      <c r="E17410">
        <v>0.06</v>
      </c>
      <c r="F17410">
        <v>0.02</v>
      </c>
      <c r="G17410">
        <v>0</v>
      </c>
      <c r="H17410">
        <v>0</v>
      </c>
      <c r="I17410">
        <v>0</v>
      </c>
    </row>
    <row r="17411" spans="1:9" x14ac:dyDescent="0.25">
      <c r="A17411" t="s">
        <v>729</v>
      </c>
      <c r="B17411">
        <v>19094</v>
      </c>
      <c r="C17411" s="593">
        <v>0.06</v>
      </c>
      <c r="D17411" t="s">
        <v>4752</v>
      </c>
      <c r="E17411">
        <v>0.06</v>
      </c>
      <c r="F17411">
        <v>0</v>
      </c>
      <c r="G17411">
        <v>0</v>
      </c>
      <c r="H17411">
        <v>0</v>
      </c>
      <c r="I17411">
        <v>0</v>
      </c>
    </row>
    <row r="17412" spans="1:9" x14ac:dyDescent="0.25">
      <c r="A17412" t="s">
        <v>729</v>
      </c>
      <c r="B17412">
        <v>19095</v>
      </c>
      <c r="C17412" s="593">
        <v>0.06</v>
      </c>
      <c r="D17412" t="s">
        <v>1259</v>
      </c>
      <c r="E17412">
        <v>0.06</v>
      </c>
      <c r="F17412">
        <v>0</v>
      </c>
      <c r="G17412">
        <v>0</v>
      </c>
      <c r="H17412">
        <v>0</v>
      </c>
      <c r="I17412">
        <v>0</v>
      </c>
    </row>
    <row r="17413" spans="1:9" x14ac:dyDescent="0.25">
      <c r="A17413" t="s">
        <v>729</v>
      </c>
      <c r="B17413">
        <v>19096</v>
      </c>
      <c r="C17413" s="593">
        <v>0.08</v>
      </c>
      <c r="D17413" t="s">
        <v>5172</v>
      </c>
      <c r="E17413">
        <v>0.06</v>
      </c>
      <c r="F17413">
        <v>0.02</v>
      </c>
      <c r="G17413">
        <v>0</v>
      </c>
      <c r="H17413">
        <v>0</v>
      </c>
      <c r="I17413">
        <v>0</v>
      </c>
    </row>
    <row r="17414" spans="1:9" x14ac:dyDescent="0.25">
      <c r="A17414" t="s">
        <v>729</v>
      </c>
      <c r="B17414">
        <v>19098</v>
      </c>
      <c r="C17414" s="593">
        <v>0.06</v>
      </c>
      <c r="D17414" t="s">
        <v>4752</v>
      </c>
      <c r="E17414">
        <v>0.06</v>
      </c>
      <c r="F17414">
        <v>0</v>
      </c>
      <c r="G17414">
        <v>0</v>
      </c>
      <c r="H17414">
        <v>0</v>
      </c>
      <c r="I17414">
        <v>0</v>
      </c>
    </row>
    <row r="17415" spans="1:9" x14ac:dyDescent="0.25">
      <c r="A17415" t="s">
        <v>729</v>
      </c>
      <c r="B17415">
        <v>19099</v>
      </c>
      <c r="C17415" s="593">
        <v>0.08</v>
      </c>
      <c r="D17415" t="s">
        <v>5172</v>
      </c>
      <c r="E17415">
        <v>0.06</v>
      </c>
      <c r="F17415">
        <v>0.02</v>
      </c>
      <c r="G17415">
        <v>0</v>
      </c>
      <c r="H17415">
        <v>0</v>
      </c>
      <c r="I17415">
        <v>0</v>
      </c>
    </row>
    <row r="17416" spans="1:9" x14ac:dyDescent="0.25">
      <c r="A17416" t="s">
        <v>729</v>
      </c>
      <c r="B17416">
        <v>19101</v>
      </c>
      <c r="C17416" s="593">
        <v>0.08</v>
      </c>
      <c r="D17416" t="s">
        <v>5172</v>
      </c>
      <c r="E17416">
        <v>0.06</v>
      </c>
      <c r="F17416">
        <v>0.02</v>
      </c>
      <c r="G17416">
        <v>0</v>
      </c>
      <c r="H17416">
        <v>0</v>
      </c>
      <c r="I17416">
        <v>0</v>
      </c>
    </row>
    <row r="17417" spans="1:9" x14ac:dyDescent="0.25">
      <c r="A17417" t="s">
        <v>729</v>
      </c>
      <c r="B17417">
        <v>19102</v>
      </c>
      <c r="C17417" s="593">
        <v>0.08</v>
      </c>
      <c r="D17417" t="s">
        <v>5172</v>
      </c>
      <c r="E17417">
        <v>0.06</v>
      </c>
      <c r="F17417">
        <v>0.02</v>
      </c>
      <c r="G17417">
        <v>0</v>
      </c>
      <c r="H17417">
        <v>0</v>
      </c>
      <c r="I17417">
        <v>0</v>
      </c>
    </row>
    <row r="17418" spans="1:9" x14ac:dyDescent="0.25">
      <c r="A17418" t="s">
        <v>729</v>
      </c>
      <c r="B17418">
        <v>19103</v>
      </c>
      <c r="C17418" s="593">
        <v>0.08</v>
      </c>
      <c r="D17418" t="s">
        <v>5172</v>
      </c>
      <c r="E17418">
        <v>0.06</v>
      </c>
      <c r="F17418">
        <v>0.02</v>
      </c>
      <c r="G17418">
        <v>0</v>
      </c>
      <c r="H17418">
        <v>0</v>
      </c>
      <c r="I17418">
        <v>0</v>
      </c>
    </row>
    <row r="17419" spans="1:9" x14ac:dyDescent="0.25">
      <c r="A17419" t="s">
        <v>729</v>
      </c>
      <c r="B17419">
        <v>19104</v>
      </c>
      <c r="C17419" s="593">
        <v>0.08</v>
      </c>
      <c r="D17419" t="s">
        <v>5172</v>
      </c>
      <c r="E17419">
        <v>0.06</v>
      </c>
      <c r="F17419">
        <v>0.02</v>
      </c>
      <c r="G17419">
        <v>0</v>
      </c>
      <c r="H17419">
        <v>0</v>
      </c>
      <c r="I17419">
        <v>0</v>
      </c>
    </row>
    <row r="17420" spans="1:9" x14ac:dyDescent="0.25">
      <c r="A17420" t="s">
        <v>729</v>
      </c>
      <c r="B17420">
        <v>19105</v>
      </c>
      <c r="C17420" s="593">
        <v>0.08</v>
      </c>
      <c r="D17420" t="s">
        <v>5172</v>
      </c>
      <c r="E17420">
        <v>0.06</v>
      </c>
      <c r="F17420">
        <v>0.02</v>
      </c>
      <c r="G17420">
        <v>0</v>
      </c>
      <c r="H17420">
        <v>0</v>
      </c>
      <c r="I17420">
        <v>0</v>
      </c>
    </row>
    <row r="17421" spans="1:9" x14ac:dyDescent="0.25">
      <c r="A17421" t="s">
        <v>729</v>
      </c>
      <c r="B17421">
        <v>19106</v>
      </c>
      <c r="C17421" s="593">
        <v>0.08</v>
      </c>
      <c r="D17421" t="s">
        <v>5172</v>
      </c>
      <c r="E17421">
        <v>0.06</v>
      </c>
      <c r="F17421">
        <v>0.02</v>
      </c>
      <c r="G17421">
        <v>0</v>
      </c>
      <c r="H17421">
        <v>0</v>
      </c>
      <c r="I17421">
        <v>0</v>
      </c>
    </row>
    <row r="17422" spans="1:9" x14ac:dyDescent="0.25">
      <c r="A17422" t="s">
        <v>729</v>
      </c>
      <c r="B17422">
        <v>19107</v>
      </c>
      <c r="C17422" s="593">
        <v>0.08</v>
      </c>
      <c r="D17422" t="s">
        <v>5172</v>
      </c>
      <c r="E17422">
        <v>0.06</v>
      </c>
      <c r="F17422">
        <v>0.02</v>
      </c>
      <c r="G17422">
        <v>0</v>
      </c>
      <c r="H17422">
        <v>0</v>
      </c>
      <c r="I17422">
        <v>0</v>
      </c>
    </row>
    <row r="17423" spans="1:9" x14ac:dyDescent="0.25">
      <c r="A17423" t="s">
        <v>729</v>
      </c>
      <c r="B17423">
        <v>19108</v>
      </c>
      <c r="C17423" s="593">
        <v>0.08</v>
      </c>
      <c r="D17423" t="s">
        <v>5172</v>
      </c>
      <c r="E17423">
        <v>0.06</v>
      </c>
      <c r="F17423">
        <v>0.02</v>
      </c>
      <c r="G17423">
        <v>0</v>
      </c>
      <c r="H17423">
        <v>0</v>
      </c>
      <c r="I17423">
        <v>0</v>
      </c>
    </row>
    <row r="17424" spans="1:9" x14ac:dyDescent="0.25">
      <c r="A17424" t="s">
        <v>729</v>
      </c>
      <c r="B17424">
        <v>19109</v>
      </c>
      <c r="C17424" s="593">
        <v>0.08</v>
      </c>
      <c r="D17424" t="s">
        <v>5172</v>
      </c>
      <c r="E17424">
        <v>0.06</v>
      </c>
      <c r="F17424">
        <v>0.02</v>
      </c>
      <c r="G17424">
        <v>0</v>
      </c>
      <c r="H17424">
        <v>0</v>
      </c>
      <c r="I17424">
        <v>0</v>
      </c>
    </row>
    <row r="17425" spans="1:9" x14ac:dyDescent="0.25">
      <c r="A17425" t="s">
        <v>729</v>
      </c>
      <c r="B17425">
        <v>19110</v>
      </c>
      <c r="C17425" s="593">
        <v>0.08</v>
      </c>
      <c r="D17425" t="s">
        <v>5172</v>
      </c>
      <c r="E17425">
        <v>0.06</v>
      </c>
      <c r="F17425">
        <v>0.02</v>
      </c>
      <c r="G17425">
        <v>0</v>
      </c>
      <c r="H17425">
        <v>0</v>
      </c>
      <c r="I17425">
        <v>0</v>
      </c>
    </row>
    <row r="17426" spans="1:9" x14ac:dyDescent="0.25">
      <c r="A17426" t="s">
        <v>729</v>
      </c>
      <c r="B17426">
        <v>19111</v>
      </c>
      <c r="C17426" s="593">
        <v>0.08</v>
      </c>
      <c r="D17426" t="s">
        <v>5172</v>
      </c>
      <c r="E17426">
        <v>0.06</v>
      </c>
      <c r="F17426">
        <v>0.02</v>
      </c>
      <c r="G17426">
        <v>0</v>
      </c>
      <c r="H17426">
        <v>0</v>
      </c>
      <c r="I17426">
        <v>0</v>
      </c>
    </row>
    <row r="17427" spans="1:9" x14ac:dyDescent="0.25">
      <c r="A17427" t="s">
        <v>729</v>
      </c>
      <c r="B17427">
        <v>19112</v>
      </c>
      <c r="C17427" s="593">
        <v>0.08</v>
      </c>
      <c r="D17427" t="s">
        <v>5172</v>
      </c>
      <c r="E17427">
        <v>0.06</v>
      </c>
      <c r="F17427">
        <v>0.02</v>
      </c>
      <c r="G17427">
        <v>0</v>
      </c>
      <c r="H17427">
        <v>0</v>
      </c>
      <c r="I17427">
        <v>0</v>
      </c>
    </row>
    <row r="17428" spans="1:9" x14ac:dyDescent="0.25">
      <c r="A17428" t="s">
        <v>729</v>
      </c>
      <c r="B17428">
        <v>19113</v>
      </c>
      <c r="C17428" s="593">
        <v>0.06</v>
      </c>
      <c r="D17428" t="s">
        <v>4752</v>
      </c>
      <c r="E17428">
        <v>0.06</v>
      </c>
      <c r="F17428">
        <v>0</v>
      </c>
      <c r="G17428">
        <v>0</v>
      </c>
      <c r="H17428">
        <v>0</v>
      </c>
      <c r="I17428">
        <v>0</v>
      </c>
    </row>
    <row r="17429" spans="1:9" x14ac:dyDescent="0.25">
      <c r="A17429" t="s">
        <v>729</v>
      </c>
      <c r="B17429">
        <v>19114</v>
      </c>
      <c r="C17429" s="593">
        <v>0.08</v>
      </c>
      <c r="D17429" t="s">
        <v>5172</v>
      </c>
      <c r="E17429">
        <v>0.06</v>
      </c>
      <c r="F17429">
        <v>0.02</v>
      </c>
      <c r="G17429">
        <v>0</v>
      </c>
      <c r="H17429">
        <v>0</v>
      </c>
      <c r="I17429">
        <v>0</v>
      </c>
    </row>
    <row r="17430" spans="1:9" x14ac:dyDescent="0.25">
      <c r="A17430" t="s">
        <v>729</v>
      </c>
      <c r="B17430">
        <v>19115</v>
      </c>
      <c r="C17430" s="593">
        <v>0.08</v>
      </c>
      <c r="D17430" t="s">
        <v>5172</v>
      </c>
      <c r="E17430">
        <v>0.06</v>
      </c>
      <c r="F17430">
        <v>0.02</v>
      </c>
      <c r="G17430">
        <v>0</v>
      </c>
      <c r="H17430">
        <v>0</v>
      </c>
      <c r="I17430">
        <v>0</v>
      </c>
    </row>
    <row r="17431" spans="1:9" x14ac:dyDescent="0.25">
      <c r="A17431" t="s">
        <v>729</v>
      </c>
      <c r="B17431">
        <v>19116</v>
      </c>
      <c r="C17431" s="593">
        <v>0.08</v>
      </c>
      <c r="D17431" t="s">
        <v>5172</v>
      </c>
      <c r="E17431">
        <v>0.06</v>
      </c>
      <c r="F17431">
        <v>0.02</v>
      </c>
      <c r="G17431">
        <v>0</v>
      </c>
      <c r="H17431">
        <v>0</v>
      </c>
      <c r="I17431">
        <v>0</v>
      </c>
    </row>
    <row r="17432" spans="1:9" x14ac:dyDescent="0.25">
      <c r="A17432" t="s">
        <v>729</v>
      </c>
      <c r="B17432">
        <v>19118</v>
      </c>
      <c r="C17432" s="593">
        <v>0.08</v>
      </c>
      <c r="D17432" t="s">
        <v>5172</v>
      </c>
      <c r="E17432">
        <v>0.06</v>
      </c>
      <c r="F17432">
        <v>0.02</v>
      </c>
      <c r="G17432">
        <v>0</v>
      </c>
      <c r="H17432">
        <v>0</v>
      </c>
      <c r="I17432">
        <v>0</v>
      </c>
    </row>
    <row r="17433" spans="1:9" x14ac:dyDescent="0.25">
      <c r="A17433" t="s">
        <v>729</v>
      </c>
      <c r="B17433">
        <v>19119</v>
      </c>
      <c r="C17433" s="593">
        <v>0.08</v>
      </c>
      <c r="D17433" t="s">
        <v>5172</v>
      </c>
      <c r="E17433">
        <v>0.06</v>
      </c>
      <c r="F17433">
        <v>0.02</v>
      </c>
      <c r="G17433">
        <v>0</v>
      </c>
      <c r="H17433">
        <v>0</v>
      </c>
      <c r="I17433">
        <v>0</v>
      </c>
    </row>
    <row r="17434" spans="1:9" x14ac:dyDescent="0.25">
      <c r="A17434" t="s">
        <v>729</v>
      </c>
      <c r="B17434">
        <v>19120</v>
      </c>
      <c r="C17434" s="593">
        <v>0.08</v>
      </c>
      <c r="D17434" t="s">
        <v>5172</v>
      </c>
      <c r="E17434">
        <v>0.06</v>
      </c>
      <c r="F17434">
        <v>0.02</v>
      </c>
      <c r="G17434">
        <v>0</v>
      </c>
      <c r="H17434">
        <v>0</v>
      </c>
      <c r="I17434">
        <v>0</v>
      </c>
    </row>
    <row r="17435" spans="1:9" x14ac:dyDescent="0.25">
      <c r="A17435" t="s">
        <v>729</v>
      </c>
      <c r="B17435">
        <v>19121</v>
      </c>
      <c r="C17435" s="593">
        <v>0.08</v>
      </c>
      <c r="D17435" t="s">
        <v>5172</v>
      </c>
      <c r="E17435">
        <v>0.06</v>
      </c>
      <c r="F17435">
        <v>0.02</v>
      </c>
      <c r="G17435">
        <v>0</v>
      </c>
      <c r="H17435">
        <v>0</v>
      </c>
      <c r="I17435">
        <v>0</v>
      </c>
    </row>
    <row r="17436" spans="1:9" x14ac:dyDescent="0.25">
      <c r="A17436" t="s">
        <v>729</v>
      </c>
      <c r="B17436">
        <v>19122</v>
      </c>
      <c r="C17436" s="593">
        <v>0.08</v>
      </c>
      <c r="D17436" t="s">
        <v>5172</v>
      </c>
      <c r="E17436">
        <v>0.06</v>
      </c>
      <c r="F17436">
        <v>0.02</v>
      </c>
      <c r="G17436">
        <v>0</v>
      </c>
      <c r="H17436">
        <v>0</v>
      </c>
      <c r="I17436">
        <v>0</v>
      </c>
    </row>
    <row r="17437" spans="1:9" x14ac:dyDescent="0.25">
      <c r="A17437" t="s">
        <v>729</v>
      </c>
      <c r="B17437">
        <v>19123</v>
      </c>
      <c r="C17437" s="593">
        <v>0.08</v>
      </c>
      <c r="D17437" t="s">
        <v>5172</v>
      </c>
      <c r="E17437">
        <v>0.06</v>
      </c>
      <c r="F17437">
        <v>0.02</v>
      </c>
      <c r="G17437">
        <v>0</v>
      </c>
      <c r="H17437">
        <v>0</v>
      </c>
      <c r="I17437">
        <v>0</v>
      </c>
    </row>
    <row r="17438" spans="1:9" x14ac:dyDescent="0.25">
      <c r="A17438" t="s">
        <v>729</v>
      </c>
      <c r="B17438">
        <v>19124</v>
      </c>
      <c r="C17438" s="593">
        <v>0.08</v>
      </c>
      <c r="D17438" t="s">
        <v>5172</v>
      </c>
      <c r="E17438">
        <v>0.06</v>
      </c>
      <c r="F17438">
        <v>0.02</v>
      </c>
      <c r="G17438">
        <v>0</v>
      </c>
      <c r="H17438">
        <v>0</v>
      </c>
      <c r="I17438">
        <v>0</v>
      </c>
    </row>
    <row r="17439" spans="1:9" x14ac:dyDescent="0.25">
      <c r="A17439" t="s">
        <v>729</v>
      </c>
      <c r="B17439">
        <v>19125</v>
      </c>
      <c r="C17439" s="593">
        <v>0.08</v>
      </c>
      <c r="D17439" t="s">
        <v>5172</v>
      </c>
      <c r="E17439">
        <v>0.06</v>
      </c>
      <c r="F17439">
        <v>0.02</v>
      </c>
      <c r="G17439">
        <v>0</v>
      </c>
      <c r="H17439">
        <v>0</v>
      </c>
      <c r="I17439">
        <v>0</v>
      </c>
    </row>
    <row r="17440" spans="1:9" x14ac:dyDescent="0.25">
      <c r="A17440" t="s">
        <v>729</v>
      </c>
      <c r="B17440">
        <v>19126</v>
      </c>
      <c r="C17440" s="593">
        <v>0.08</v>
      </c>
      <c r="D17440" t="s">
        <v>5172</v>
      </c>
      <c r="E17440">
        <v>0.06</v>
      </c>
      <c r="F17440">
        <v>0.02</v>
      </c>
      <c r="G17440">
        <v>0</v>
      </c>
      <c r="H17440">
        <v>0</v>
      </c>
      <c r="I17440">
        <v>0</v>
      </c>
    </row>
    <row r="17441" spans="1:9" x14ac:dyDescent="0.25">
      <c r="A17441" t="s">
        <v>729</v>
      </c>
      <c r="B17441">
        <v>19127</v>
      </c>
      <c r="C17441" s="593">
        <v>0.08</v>
      </c>
      <c r="D17441" t="s">
        <v>5172</v>
      </c>
      <c r="E17441">
        <v>0.06</v>
      </c>
      <c r="F17441">
        <v>0.02</v>
      </c>
      <c r="G17441">
        <v>0</v>
      </c>
      <c r="H17441">
        <v>0</v>
      </c>
      <c r="I17441">
        <v>0</v>
      </c>
    </row>
    <row r="17442" spans="1:9" x14ac:dyDescent="0.25">
      <c r="A17442" t="s">
        <v>729</v>
      </c>
      <c r="B17442">
        <v>19128</v>
      </c>
      <c r="C17442" s="593">
        <v>0.08</v>
      </c>
      <c r="D17442" t="s">
        <v>5172</v>
      </c>
      <c r="E17442">
        <v>0.06</v>
      </c>
      <c r="F17442">
        <v>0.02</v>
      </c>
      <c r="G17442">
        <v>0</v>
      </c>
      <c r="H17442">
        <v>0</v>
      </c>
      <c r="I17442">
        <v>0</v>
      </c>
    </row>
    <row r="17443" spans="1:9" x14ac:dyDescent="0.25">
      <c r="A17443" t="s">
        <v>729</v>
      </c>
      <c r="B17443">
        <v>19129</v>
      </c>
      <c r="C17443" s="593">
        <v>0.08</v>
      </c>
      <c r="D17443" t="s">
        <v>5172</v>
      </c>
      <c r="E17443">
        <v>0.06</v>
      </c>
      <c r="F17443">
        <v>0.02</v>
      </c>
      <c r="G17443">
        <v>0</v>
      </c>
      <c r="H17443">
        <v>0</v>
      </c>
      <c r="I17443">
        <v>0</v>
      </c>
    </row>
    <row r="17444" spans="1:9" x14ac:dyDescent="0.25">
      <c r="A17444" t="s">
        <v>729</v>
      </c>
      <c r="B17444">
        <v>19130</v>
      </c>
      <c r="C17444" s="593">
        <v>0.08</v>
      </c>
      <c r="D17444" t="s">
        <v>5172</v>
      </c>
      <c r="E17444">
        <v>0.06</v>
      </c>
      <c r="F17444">
        <v>0.02</v>
      </c>
      <c r="G17444">
        <v>0</v>
      </c>
      <c r="H17444">
        <v>0</v>
      </c>
      <c r="I17444">
        <v>0</v>
      </c>
    </row>
    <row r="17445" spans="1:9" x14ac:dyDescent="0.25">
      <c r="A17445" t="s">
        <v>729</v>
      </c>
      <c r="B17445">
        <v>19131</v>
      </c>
      <c r="C17445" s="593">
        <v>0.08</v>
      </c>
      <c r="D17445" t="s">
        <v>5172</v>
      </c>
      <c r="E17445">
        <v>0.06</v>
      </c>
      <c r="F17445">
        <v>0.02</v>
      </c>
      <c r="G17445">
        <v>0</v>
      </c>
      <c r="H17445">
        <v>0</v>
      </c>
      <c r="I17445">
        <v>0</v>
      </c>
    </row>
    <row r="17446" spans="1:9" x14ac:dyDescent="0.25">
      <c r="A17446" t="s">
        <v>729</v>
      </c>
      <c r="B17446">
        <v>19132</v>
      </c>
      <c r="C17446" s="593">
        <v>0.08</v>
      </c>
      <c r="D17446" t="s">
        <v>5172</v>
      </c>
      <c r="E17446">
        <v>0.06</v>
      </c>
      <c r="F17446">
        <v>0.02</v>
      </c>
      <c r="G17446">
        <v>0</v>
      </c>
      <c r="H17446">
        <v>0</v>
      </c>
      <c r="I17446">
        <v>0</v>
      </c>
    </row>
    <row r="17447" spans="1:9" x14ac:dyDescent="0.25">
      <c r="A17447" t="s">
        <v>729</v>
      </c>
      <c r="B17447">
        <v>19133</v>
      </c>
      <c r="C17447" s="593">
        <v>0.08</v>
      </c>
      <c r="D17447" t="s">
        <v>5172</v>
      </c>
      <c r="E17447">
        <v>0.06</v>
      </c>
      <c r="F17447">
        <v>0.02</v>
      </c>
      <c r="G17447">
        <v>0</v>
      </c>
      <c r="H17447">
        <v>0</v>
      </c>
      <c r="I17447">
        <v>0</v>
      </c>
    </row>
    <row r="17448" spans="1:9" x14ac:dyDescent="0.25">
      <c r="A17448" t="s">
        <v>729</v>
      </c>
      <c r="B17448">
        <v>19134</v>
      </c>
      <c r="C17448" s="593">
        <v>0.08</v>
      </c>
      <c r="D17448" t="s">
        <v>5172</v>
      </c>
      <c r="E17448">
        <v>0.06</v>
      </c>
      <c r="F17448">
        <v>0.02</v>
      </c>
      <c r="G17448">
        <v>0</v>
      </c>
      <c r="H17448">
        <v>0</v>
      </c>
      <c r="I17448">
        <v>0</v>
      </c>
    </row>
    <row r="17449" spans="1:9" x14ac:dyDescent="0.25">
      <c r="A17449" t="s">
        <v>729</v>
      </c>
      <c r="B17449">
        <v>19135</v>
      </c>
      <c r="C17449" s="593">
        <v>0.08</v>
      </c>
      <c r="D17449" t="s">
        <v>5172</v>
      </c>
      <c r="E17449">
        <v>0.06</v>
      </c>
      <c r="F17449">
        <v>0.02</v>
      </c>
      <c r="G17449">
        <v>0</v>
      </c>
      <c r="H17449">
        <v>0</v>
      </c>
      <c r="I17449">
        <v>0</v>
      </c>
    </row>
    <row r="17450" spans="1:9" x14ac:dyDescent="0.25">
      <c r="A17450" t="s">
        <v>729</v>
      </c>
      <c r="B17450">
        <v>19136</v>
      </c>
      <c r="C17450" s="593">
        <v>0.08</v>
      </c>
      <c r="D17450" t="s">
        <v>5172</v>
      </c>
      <c r="E17450">
        <v>0.06</v>
      </c>
      <c r="F17450">
        <v>0.02</v>
      </c>
      <c r="G17450">
        <v>0</v>
      </c>
      <c r="H17450">
        <v>0</v>
      </c>
      <c r="I17450">
        <v>0</v>
      </c>
    </row>
    <row r="17451" spans="1:9" x14ac:dyDescent="0.25">
      <c r="A17451" t="s">
        <v>729</v>
      </c>
      <c r="B17451">
        <v>19137</v>
      </c>
      <c r="C17451" s="593">
        <v>0.08</v>
      </c>
      <c r="D17451" t="s">
        <v>5172</v>
      </c>
      <c r="E17451">
        <v>0.06</v>
      </c>
      <c r="F17451">
        <v>0.02</v>
      </c>
      <c r="G17451">
        <v>0</v>
      </c>
      <c r="H17451">
        <v>0</v>
      </c>
      <c r="I17451">
        <v>0</v>
      </c>
    </row>
    <row r="17452" spans="1:9" x14ac:dyDescent="0.25">
      <c r="A17452" t="s">
        <v>729</v>
      </c>
      <c r="B17452">
        <v>19138</v>
      </c>
      <c r="C17452" s="593">
        <v>0.08</v>
      </c>
      <c r="D17452" t="s">
        <v>5172</v>
      </c>
      <c r="E17452">
        <v>0.06</v>
      </c>
      <c r="F17452">
        <v>0.02</v>
      </c>
      <c r="G17452">
        <v>0</v>
      </c>
      <c r="H17452">
        <v>0</v>
      </c>
      <c r="I17452">
        <v>0</v>
      </c>
    </row>
    <row r="17453" spans="1:9" x14ac:dyDescent="0.25">
      <c r="A17453" t="s">
        <v>729</v>
      </c>
      <c r="B17453">
        <v>19139</v>
      </c>
      <c r="C17453" s="593">
        <v>0.08</v>
      </c>
      <c r="D17453" t="s">
        <v>5172</v>
      </c>
      <c r="E17453">
        <v>0.06</v>
      </c>
      <c r="F17453">
        <v>0.02</v>
      </c>
      <c r="G17453">
        <v>0</v>
      </c>
      <c r="H17453">
        <v>0</v>
      </c>
      <c r="I17453">
        <v>0</v>
      </c>
    </row>
    <row r="17454" spans="1:9" x14ac:dyDescent="0.25">
      <c r="A17454" t="s">
        <v>729</v>
      </c>
      <c r="B17454">
        <v>19140</v>
      </c>
      <c r="C17454" s="593">
        <v>0.08</v>
      </c>
      <c r="D17454" t="s">
        <v>5172</v>
      </c>
      <c r="E17454">
        <v>0.06</v>
      </c>
      <c r="F17454">
        <v>0.02</v>
      </c>
      <c r="G17454">
        <v>0</v>
      </c>
      <c r="H17454">
        <v>0</v>
      </c>
      <c r="I17454">
        <v>0</v>
      </c>
    </row>
    <row r="17455" spans="1:9" x14ac:dyDescent="0.25">
      <c r="A17455" t="s">
        <v>729</v>
      </c>
      <c r="B17455">
        <v>19141</v>
      </c>
      <c r="C17455" s="593">
        <v>0.08</v>
      </c>
      <c r="D17455" t="s">
        <v>5172</v>
      </c>
      <c r="E17455">
        <v>0.06</v>
      </c>
      <c r="F17455">
        <v>0.02</v>
      </c>
      <c r="G17455">
        <v>0</v>
      </c>
      <c r="H17455">
        <v>0</v>
      </c>
      <c r="I17455">
        <v>0</v>
      </c>
    </row>
    <row r="17456" spans="1:9" x14ac:dyDescent="0.25">
      <c r="A17456" t="s">
        <v>729</v>
      </c>
      <c r="B17456">
        <v>19142</v>
      </c>
      <c r="C17456" s="593">
        <v>0.08</v>
      </c>
      <c r="D17456" t="s">
        <v>5172</v>
      </c>
      <c r="E17456">
        <v>0.06</v>
      </c>
      <c r="F17456">
        <v>0.02</v>
      </c>
      <c r="G17456">
        <v>0</v>
      </c>
      <c r="H17456">
        <v>0</v>
      </c>
      <c r="I17456">
        <v>0</v>
      </c>
    </row>
    <row r="17457" spans="1:9" x14ac:dyDescent="0.25">
      <c r="A17457" t="s">
        <v>729</v>
      </c>
      <c r="B17457">
        <v>19143</v>
      </c>
      <c r="C17457" s="593">
        <v>0.08</v>
      </c>
      <c r="D17457" t="s">
        <v>5172</v>
      </c>
      <c r="E17457">
        <v>0.06</v>
      </c>
      <c r="F17457">
        <v>0.02</v>
      </c>
      <c r="G17457">
        <v>0</v>
      </c>
      <c r="H17457">
        <v>0</v>
      </c>
      <c r="I17457">
        <v>0</v>
      </c>
    </row>
    <row r="17458" spans="1:9" x14ac:dyDescent="0.25">
      <c r="A17458" t="s">
        <v>729</v>
      </c>
      <c r="B17458">
        <v>19144</v>
      </c>
      <c r="C17458" s="593">
        <v>0.08</v>
      </c>
      <c r="D17458" t="s">
        <v>5172</v>
      </c>
      <c r="E17458">
        <v>0.06</v>
      </c>
      <c r="F17458">
        <v>0.02</v>
      </c>
      <c r="G17458">
        <v>0</v>
      </c>
      <c r="H17458">
        <v>0</v>
      </c>
      <c r="I17458">
        <v>0</v>
      </c>
    </row>
    <row r="17459" spans="1:9" x14ac:dyDescent="0.25">
      <c r="A17459" t="s">
        <v>729</v>
      </c>
      <c r="B17459">
        <v>19145</v>
      </c>
      <c r="C17459" s="593">
        <v>0.08</v>
      </c>
      <c r="D17459" t="s">
        <v>5172</v>
      </c>
      <c r="E17459">
        <v>0.06</v>
      </c>
      <c r="F17459">
        <v>0.02</v>
      </c>
      <c r="G17459">
        <v>0</v>
      </c>
      <c r="H17459">
        <v>0</v>
      </c>
      <c r="I17459">
        <v>0</v>
      </c>
    </row>
    <row r="17460" spans="1:9" x14ac:dyDescent="0.25">
      <c r="A17460" t="s">
        <v>729</v>
      </c>
      <c r="B17460">
        <v>19146</v>
      </c>
      <c r="C17460" s="593">
        <v>0.08</v>
      </c>
      <c r="D17460" t="s">
        <v>5172</v>
      </c>
      <c r="E17460">
        <v>0.06</v>
      </c>
      <c r="F17460">
        <v>0.02</v>
      </c>
      <c r="G17460">
        <v>0</v>
      </c>
      <c r="H17460">
        <v>0</v>
      </c>
      <c r="I17460">
        <v>0</v>
      </c>
    </row>
    <row r="17461" spans="1:9" x14ac:dyDescent="0.25">
      <c r="A17461" t="s">
        <v>729</v>
      </c>
      <c r="B17461">
        <v>19147</v>
      </c>
      <c r="C17461" s="593">
        <v>0.08</v>
      </c>
      <c r="D17461" t="s">
        <v>5172</v>
      </c>
      <c r="E17461">
        <v>0.06</v>
      </c>
      <c r="F17461">
        <v>0.02</v>
      </c>
      <c r="G17461">
        <v>0</v>
      </c>
      <c r="H17461">
        <v>0</v>
      </c>
      <c r="I17461">
        <v>0</v>
      </c>
    </row>
    <row r="17462" spans="1:9" x14ac:dyDescent="0.25">
      <c r="A17462" t="s">
        <v>729</v>
      </c>
      <c r="B17462">
        <v>19148</v>
      </c>
      <c r="C17462" s="593">
        <v>0.08</v>
      </c>
      <c r="D17462" t="s">
        <v>5172</v>
      </c>
      <c r="E17462">
        <v>0.06</v>
      </c>
      <c r="F17462">
        <v>0.02</v>
      </c>
      <c r="G17462">
        <v>0</v>
      </c>
      <c r="H17462">
        <v>0</v>
      </c>
      <c r="I17462">
        <v>0</v>
      </c>
    </row>
    <row r="17463" spans="1:9" x14ac:dyDescent="0.25">
      <c r="A17463" t="s">
        <v>729</v>
      </c>
      <c r="B17463">
        <v>19149</v>
      </c>
      <c r="C17463" s="593">
        <v>0.08</v>
      </c>
      <c r="D17463" t="s">
        <v>5172</v>
      </c>
      <c r="E17463">
        <v>0.06</v>
      </c>
      <c r="F17463">
        <v>0.02</v>
      </c>
      <c r="G17463">
        <v>0</v>
      </c>
      <c r="H17463">
        <v>0</v>
      </c>
      <c r="I17463">
        <v>0</v>
      </c>
    </row>
    <row r="17464" spans="1:9" x14ac:dyDescent="0.25">
      <c r="A17464" t="s">
        <v>729</v>
      </c>
      <c r="B17464">
        <v>19150</v>
      </c>
      <c r="C17464" s="593">
        <v>0.08</v>
      </c>
      <c r="D17464" t="s">
        <v>5172</v>
      </c>
      <c r="E17464">
        <v>0.06</v>
      </c>
      <c r="F17464">
        <v>0.02</v>
      </c>
      <c r="G17464">
        <v>0</v>
      </c>
      <c r="H17464">
        <v>0</v>
      </c>
      <c r="I17464">
        <v>0</v>
      </c>
    </row>
    <row r="17465" spans="1:9" x14ac:dyDescent="0.25">
      <c r="A17465" t="s">
        <v>729</v>
      </c>
      <c r="B17465">
        <v>19151</v>
      </c>
      <c r="C17465" s="593">
        <v>0.08</v>
      </c>
      <c r="D17465" t="s">
        <v>5172</v>
      </c>
      <c r="E17465">
        <v>0.06</v>
      </c>
      <c r="F17465">
        <v>0.02</v>
      </c>
      <c r="G17465">
        <v>0</v>
      </c>
      <c r="H17465">
        <v>0</v>
      </c>
      <c r="I17465">
        <v>0</v>
      </c>
    </row>
    <row r="17466" spans="1:9" x14ac:dyDescent="0.25">
      <c r="A17466" t="s">
        <v>729</v>
      </c>
      <c r="B17466">
        <v>19152</v>
      </c>
      <c r="C17466" s="593">
        <v>0.08</v>
      </c>
      <c r="D17466" t="s">
        <v>5172</v>
      </c>
      <c r="E17466">
        <v>0.06</v>
      </c>
      <c r="F17466">
        <v>0.02</v>
      </c>
      <c r="G17466">
        <v>0</v>
      </c>
      <c r="H17466">
        <v>0</v>
      </c>
      <c r="I17466">
        <v>0</v>
      </c>
    </row>
    <row r="17467" spans="1:9" x14ac:dyDescent="0.25">
      <c r="A17467" t="s">
        <v>729</v>
      </c>
      <c r="B17467">
        <v>19153</v>
      </c>
      <c r="C17467" s="593">
        <v>0.08</v>
      </c>
      <c r="D17467" t="s">
        <v>5172</v>
      </c>
      <c r="E17467">
        <v>0.06</v>
      </c>
      <c r="F17467">
        <v>0.02</v>
      </c>
      <c r="G17467">
        <v>0</v>
      </c>
      <c r="H17467">
        <v>0</v>
      </c>
      <c r="I17467">
        <v>0</v>
      </c>
    </row>
    <row r="17468" spans="1:9" x14ac:dyDescent="0.25">
      <c r="A17468" t="s">
        <v>729</v>
      </c>
      <c r="B17468">
        <v>19154</v>
      </c>
      <c r="C17468" s="593">
        <v>0.08</v>
      </c>
      <c r="D17468" t="s">
        <v>5172</v>
      </c>
      <c r="E17468">
        <v>0.06</v>
      </c>
      <c r="F17468">
        <v>0.02</v>
      </c>
      <c r="G17468">
        <v>0</v>
      </c>
      <c r="H17468">
        <v>0</v>
      </c>
      <c r="I17468">
        <v>0</v>
      </c>
    </row>
    <row r="17469" spans="1:9" x14ac:dyDescent="0.25">
      <c r="A17469" t="s">
        <v>729</v>
      </c>
      <c r="B17469">
        <v>19155</v>
      </c>
      <c r="C17469" s="593">
        <v>0.08</v>
      </c>
      <c r="D17469" t="s">
        <v>5172</v>
      </c>
      <c r="E17469">
        <v>0.06</v>
      </c>
      <c r="F17469">
        <v>0.02</v>
      </c>
      <c r="G17469">
        <v>0</v>
      </c>
      <c r="H17469">
        <v>0</v>
      </c>
      <c r="I17469">
        <v>0</v>
      </c>
    </row>
    <row r="17470" spans="1:9" x14ac:dyDescent="0.25">
      <c r="A17470" t="s">
        <v>729</v>
      </c>
      <c r="B17470">
        <v>19160</v>
      </c>
      <c r="C17470" s="593">
        <v>0.08</v>
      </c>
      <c r="D17470" t="s">
        <v>5172</v>
      </c>
      <c r="E17470">
        <v>0.06</v>
      </c>
      <c r="F17470">
        <v>0.02</v>
      </c>
      <c r="G17470">
        <v>0</v>
      </c>
      <c r="H17470">
        <v>0</v>
      </c>
      <c r="I17470">
        <v>0</v>
      </c>
    </row>
    <row r="17471" spans="1:9" x14ac:dyDescent="0.25">
      <c r="A17471" t="s">
        <v>729</v>
      </c>
      <c r="B17471">
        <v>19161</v>
      </c>
      <c r="C17471" s="593">
        <v>0.08</v>
      </c>
      <c r="D17471" t="s">
        <v>5172</v>
      </c>
      <c r="E17471">
        <v>0.06</v>
      </c>
      <c r="F17471">
        <v>0.02</v>
      </c>
      <c r="G17471">
        <v>0</v>
      </c>
      <c r="H17471">
        <v>0</v>
      </c>
      <c r="I17471">
        <v>0</v>
      </c>
    </row>
    <row r="17472" spans="1:9" x14ac:dyDescent="0.25">
      <c r="A17472" t="s">
        <v>729</v>
      </c>
      <c r="B17472">
        <v>19162</v>
      </c>
      <c r="C17472" s="593">
        <v>0.08</v>
      </c>
      <c r="D17472" t="s">
        <v>5172</v>
      </c>
      <c r="E17472">
        <v>0.06</v>
      </c>
      <c r="F17472">
        <v>0.02</v>
      </c>
      <c r="G17472">
        <v>0</v>
      </c>
      <c r="H17472">
        <v>0</v>
      </c>
      <c r="I17472">
        <v>0</v>
      </c>
    </row>
    <row r="17473" spans="1:9" x14ac:dyDescent="0.25">
      <c r="A17473" t="s">
        <v>729</v>
      </c>
      <c r="B17473">
        <v>19170</v>
      </c>
      <c r="C17473" s="593">
        <v>0.08</v>
      </c>
      <c r="D17473" t="s">
        <v>5172</v>
      </c>
      <c r="E17473">
        <v>0.06</v>
      </c>
      <c r="F17473">
        <v>0.02</v>
      </c>
      <c r="G17473">
        <v>0</v>
      </c>
      <c r="H17473">
        <v>0</v>
      </c>
      <c r="I17473">
        <v>0</v>
      </c>
    </row>
    <row r="17474" spans="1:9" x14ac:dyDescent="0.25">
      <c r="A17474" t="s">
        <v>729</v>
      </c>
      <c r="B17474">
        <v>19171</v>
      </c>
      <c r="C17474" s="593">
        <v>0.08</v>
      </c>
      <c r="D17474" t="s">
        <v>5172</v>
      </c>
      <c r="E17474">
        <v>0.06</v>
      </c>
      <c r="F17474">
        <v>0.02</v>
      </c>
      <c r="G17474">
        <v>0</v>
      </c>
      <c r="H17474">
        <v>0</v>
      </c>
      <c r="I17474">
        <v>0</v>
      </c>
    </row>
    <row r="17475" spans="1:9" x14ac:dyDescent="0.25">
      <c r="A17475" t="s">
        <v>729</v>
      </c>
      <c r="B17475">
        <v>19172</v>
      </c>
      <c r="C17475" s="593">
        <v>0.08</v>
      </c>
      <c r="D17475" t="s">
        <v>5172</v>
      </c>
      <c r="E17475">
        <v>0.06</v>
      </c>
      <c r="F17475">
        <v>0.02</v>
      </c>
      <c r="G17475">
        <v>0</v>
      </c>
      <c r="H17475">
        <v>0</v>
      </c>
      <c r="I17475">
        <v>0</v>
      </c>
    </row>
    <row r="17476" spans="1:9" x14ac:dyDescent="0.25">
      <c r="A17476" t="s">
        <v>729</v>
      </c>
      <c r="B17476">
        <v>19173</v>
      </c>
      <c r="C17476" s="593">
        <v>0.08</v>
      </c>
      <c r="D17476" t="s">
        <v>5172</v>
      </c>
      <c r="E17476">
        <v>0.06</v>
      </c>
      <c r="F17476">
        <v>0.02</v>
      </c>
      <c r="G17476">
        <v>0</v>
      </c>
      <c r="H17476">
        <v>0</v>
      </c>
      <c r="I17476">
        <v>0</v>
      </c>
    </row>
    <row r="17477" spans="1:9" x14ac:dyDescent="0.25">
      <c r="A17477" t="s">
        <v>729</v>
      </c>
      <c r="B17477">
        <v>19175</v>
      </c>
      <c r="C17477" s="593">
        <v>0.08</v>
      </c>
      <c r="D17477" t="s">
        <v>5172</v>
      </c>
      <c r="E17477">
        <v>0.06</v>
      </c>
      <c r="F17477">
        <v>0.02</v>
      </c>
      <c r="G17477">
        <v>0</v>
      </c>
      <c r="H17477">
        <v>0</v>
      </c>
      <c r="I17477">
        <v>0</v>
      </c>
    </row>
    <row r="17478" spans="1:9" x14ac:dyDescent="0.25">
      <c r="A17478" t="s">
        <v>729</v>
      </c>
      <c r="B17478">
        <v>19176</v>
      </c>
      <c r="C17478" s="593">
        <v>0.08</v>
      </c>
      <c r="D17478" t="s">
        <v>5172</v>
      </c>
      <c r="E17478">
        <v>0.06</v>
      </c>
      <c r="F17478">
        <v>0.02</v>
      </c>
      <c r="G17478">
        <v>0</v>
      </c>
      <c r="H17478">
        <v>0</v>
      </c>
      <c r="I17478">
        <v>0</v>
      </c>
    </row>
    <row r="17479" spans="1:9" x14ac:dyDescent="0.25">
      <c r="A17479" t="s">
        <v>729</v>
      </c>
      <c r="B17479">
        <v>19177</v>
      </c>
      <c r="C17479" s="593">
        <v>0.08</v>
      </c>
      <c r="D17479" t="s">
        <v>5172</v>
      </c>
      <c r="E17479">
        <v>0.06</v>
      </c>
      <c r="F17479">
        <v>0.02</v>
      </c>
      <c r="G17479">
        <v>0</v>
      </c>
      <c r="H17479">
        <v>0</v>
      </c>
      <c r="I17479">
        <v>0</v>
      </c>
    </row>
    <row r="17480" spans="1:9" x14ac:dyDescent="0.25">
      <c r="A17480" t="s">
        <v>729</v>
      </c>
      <c r="B17480">
        <v>19178</v>
      </c>
      <c r="C17480" s="593">
        <v>0.08</v>
      </c>
      <c r="D17480" t="s">
        <v>5172</v>
      </c>
      <c r="E17480">
        <v>0.06</v>
      </c>
      <c r="F17480">
        <v>0.02</v>
      </c>
      <c r="G17480">
        <v>0</v>
      </c>
      <c r="H17480">
        <v>0</v>
      </c>
      <c r="I17480">
        <v>0</v>
      </c>
    </row>
    <row r="17481" spans="1:9" x14ac:dyDescent="0.25">
      <c r="A17481" t="s">
        <v>729</v>
      </c>
      <c r="B17481">
        <v>19179</v>
      </c>
      <c r="C17481" s="593">
        <v>0.08</v>
      </c>
      <c r="D17481" t="s">
        <v>5172</v>
      </c>
      <c r="E17481">
        <v>0.06</v>
      </c>
      <c r="F17481">
        <v>0.02</v>
      </c>
      <c r="G17481">
        <v>0</v>
      </c>
      <c r="H17481">
        <v>0</v>
      </c>
      <c r="I17481">
        <v>0</v>
      </c>
    </row>
    <row r="17482" spans="1:9" x14ac:dyDescent="0.25">
      <c r="A17482" t="s">
        <v>729</v>
      </c>
      <c r="B17482">
        <v>19181</v>
      </c>
      <c r="C17482" s="593">
        <v>0.08</v>
      </c>
      <c r="D17482" t="s">
        <v>5172</v>
      </c>
      <c r="E17482">
        <v>0.06</v>
      </c>
      <c r="F17482">
        <v>0.02</v>
      </c>
      <c r="G17482">
        <v>0</v>
      </c>
      <c r="H17482">
        <v>0</v>
      </c>
      <c r="I17482">
        <v>0</v>
      </c>
    </row>
    <row r="17483" spans="1:9" x14ac:dyDescent="0.25">
      <c r="A17483" t="s">
        <v>729</v>
      </c>
      <c r="B17483">
        <v>19182</v>
      </c>
      <c r="C17483" s="593">
        <v>0.08</v>
      </c>
      <c r="D17483" t="s">
        <v>5172</v>
      </c>
      <c r="E17483">
        <v>0.06</v>
      </c>
      <c r="F17483">
        <v>0.02</v>
      </c>
      <c r="G17483">
        <v>0</v>
      </c>
      <c r="H17483">
        <v>0</v>
      </c>
      <c r="I17483">
        <v>0</v>
      </c>
    </row>
    <row r="17484" spans="1:9" x14ac:dyDescent="0.25">
      <c r="A17484" t="s">
        <v>729</v>
      </c>
      <c r="B17484">
        <v>19183</v>
      </c>
      <c r="C17484" s="593">
        <v>0.08</v>
      </c>
      <c r="D17484" t="s">
        <v>5172</v>
      </c>
      <c r="E17484">
        <v>0.06</v>
      </c>
      <c r="F17484">
        <v>0.02</v>
      </c>
      <c r="G17484">
        <v>0</v>
      </c>
      <c r="H17484">
        <v>0</v>
      </c>
      <c r="I17484">
        <v>0</v>
      </c>
    </row>
    <row r="17485" spans="1:9" x14ac:dyDescent="0.25">
      <c r="A17485" t="s">
        <v>729</v>
      </c>
      <c r="B17485">
        <v>19184</v>
      </c>
      <c r="C17485" s="593">
        <v>0.08</v>
      </c>
      <c r="D17485" t="s">
        <v>5172</v>
      </c>
      <c r="E17485">
        <v>0.06</v>
      </c>
      <c r="F17485">
        <v>0.02</v>
      </c>
      <c r="G17485">
        <v>0</v>
      </c>
      <c r="H17485">
        <v>0</v>
      </c>
      <c r="I17485">
        <v>0</v>
      </c>
    </row>
    <row r="17486" spans="1:9" x14ac:dyDescent="0.25">
      <c r="A17486" t="s">
        <v>729</v>
      </c>
      <c r="B17486">
        <v>19185</v>
      </c>
      <c r="C17486" s="593">
        <v>0.08</v>
      </c>
      <c r="D17486" t="s">
        <v>5172</v>
      </c>
      <c r="E17486">
        <v>0.06</v>
      </c>
      <c r="F17486">
        <v>0.02</v>
      </c>
      <c r="G17486">
        <v>0</v>
      </c>
      <c r="H17486">
        <v>0</v>
      </c>
      <c r="I17486">
        <v>0</v>
      </c>
    </row>
    <row r="17487" spans="1:9" x14ac:dyDescent="0.25">
      <c r="A17487" t="s">
        <v>729</v>
      </c>
      <c r="B17487">
        <v>19187</v>
      </c>
      <c r="C17487" s="593">
        <v>0.08</v>
      </c>
      <c r="D17487" t="s">
        <v>5172</v>
      </c>
      <c r="E17487">
        <v>0.06</v>
      </c>
      <c r="F17487">
        <v>0.02</v>
      </c>
      <c r="G17487">
        <v>0</v>
      </c>
      <c r="H17487">
        <v>0</v>
      </c>
      <c r="I17487">
        <v>0</v>
      </c>
    </row>
    <row r="17488" spans="1:9" x14ac:dyDescent="0.25">
      <c r="A17488" t="s">
        <v>729</v>
      </c>
      <c r="B17488">
        <v>19188</v>
      </c>
      <c r="C17488" s="593">
        <v>0.08</v>
      </c>
      <c r="D17488" t="s">
        <v>5172</v>
      </c>
      <c r="E17488">
        <v>0.06</v>
      </c>
      <c r="F17488">
        <v>0.02</v>
      </c>
      <c r="G17488">
        <v>0</v>
      </c>
      <c r="H17488">
        <v>0</v>
      </c>
      <c r="I17488">
        <v>0</v>
      </c>
    </row>
    <row r="17489" spans="1:9" x14ac:dyDescent="0.25">
      <c r="A17489" t="s">
        <v>729</v>
      </c>
      <c r="B17489">
        <v>19190</v>
      </c>
      <c r="C17489" s="593">
        <v>0.08</v>
      </c>
      <c r="D17489" t="s">
        <v>5172</v>
      </c>
      <c r="E17489">
        <v>0.06</v>
      </c>
      <c r="F17489">
        <v>0.02</v>
      </c>
      <c r="G17489">
        <v>0</v>
      </c>
      <c r="H17489">
        <v>0</v>
      </c>
      <c r="I17489">
        <v>0</v>
      </c>
    </row>
    <row r="17490" spans="1:9" x14ac:dyDescent="0.25">
      <c r="A17490" t="s">
        <v>729</v>
      </c>
      <c r="B17490">
        <v>19191</v>
      </c>
      <c r="C17490" s="593">
        <v>0.08</v>
      </c>
      <c r="D17490" t="s">
        <v>5172</v>
      </c>
      <c r="E17490">
        <v>0.06</v>
      </c>
      <c r="F17490">
        <v>0.02</v>
      </c>
      <c r="G17490">
        <v>0</v>
      </c>
      <c r="H17490">
        <v>0</v>
      </c>
      <c r="I17490">
        <v>0</v>
      </c>
    </row>
    <row r="17491" spans="1:9" x14ac:dyDescent="0.25">
      <c r="A17491" t="s">
        <v>729</v>
      </c>
      <c r="B17491">
        <v>19192</v>
      </c>
      <c r="C17491" s="593">
        <v>0.08</v>
      </c>
      <c r="D17491" t="s">
        <v>5172</v>
      </c>
      <c r="E17491">
        <v>0.06</v>
      </c>
      <c r="F17491">
        <v>0.02</v>
      </c>
      <c r="G17491">
        <v>0</v>
      </c>
      <c r="H17491">
        <v>0</v>
      </c>
      <c r="I17491">
        <v>0</v>
      </c>
    </row>
    <row r="17492" spans="1:9" x14ac:dyDescent="0.25">
      <c r="A17492" t="s">
        <v>729</v>
      </c>
      <c r="B17492">
        <v>19193</v>
      </c>
      <c r="C17492" s="593">
        <v>0.08</v>
      </c>
      <c r="D17492" t="s">
        <v>5172</v>
      </c>
      <c r="E17492">
        <v>0.06</v>
      </c>
      <c r="F17492">
        <v>0.02</v>
      </c>
      <c r="G17492">
        <v>0</v>
      </c>
      <c r="H17492">
        <v>0</v>
      </c>
      <c r="I17492">
        <v>0</v>
      </c>
    </row>
    <row r="17493" spans="1:9" x14ac:dyDescent="0.25">
      <c r="A17493" t="s">
        <v>729</v>
      </c>
      <c r="B17493">
        <v>19194</v>
      </c>
      <c r="C17493" s="593">
        <v>0.08</v>
      </c>
      <c r="D17493" t="s">
        <v>5172</v>
      </c>
      <c r="E17493">
        <v>0.06</v>
      </c>
      <c r="F17493">
        <v>0.02</v>
      </c>
      <c r="G17493">
        <v>0</v>
      </c>
      <c r="H17493">
        <v>0</v>
      </c>
      <c r="I17493">
        <v>0</v>
      </c>
    </row>
    <row r="17494" spans="1:9" x14ac:dyDescent="0.25">
      <c r="A17494" t="s">
        <v>729</v>
      </c>
      <c r="B17494">
        <v>19195</v>
      </c>
      <c r="C17494" s="593">
        <v>0.08</v>
      </c>
      <c r="D17494" t="s">
        <v>5172</v>
      </c>
      <c r="E17494">
        <v>0.06</v>
      </c>
      <c r="F17494">
        <v>0.02</v>
      </c>
      <c r="G17494">
        <v>0</v>
      </c>
      <c r="H17494">
        <v>0</v>
      </c>
      <c r="I17494">
        <v>0</v>
      </c>
    </row>
    <row r="17495" spans="1:9" x14ac:dyDescent="0.25">
      <c r="A17495" t="s">
        <v>729</v>
      </c>
      <c r="B17495">
        <v>19196</v>
      </c>
      <c r="C17495" s="593">
        <v>0.08</v>
      </c>
      <c r="D17495" t="s">
        <v>5172</v>
      </c>
      <c r="E17495">
        <v>0.06</v>
      </c>
      <c r="F17495">
        <v>0.02</v>
      </c>
      <c r="G17495">
        <v>0</v>
      </c>
      <c r="H17495">
        <v>0</v>
      </c>
      <c r="I17495">
        <v>0</v>
      </c>
    </row>
    <row r="17496" spans="1:9" x14ac:dyDescent="0.25">
      <c r="A17496" t="s">
        <v>729</v>
      </c>
      <c r="B17496">
        <v>19197</v>
      </c>
      <c r="C17496" s="593">
        <v>0.08</v>
      </c>
      <c r="D17496" t="s">
        <v>5172</v>
      </c>
      <c r="E17496">
        <v>0.06</v>
      </c>
      <c r="F17496">
        <v>0.02</v>
      </c>
      <c r="G17496">
        <v>0</v>
      </c>
      <c r="H17496">
        <v>0</v>
      </c>
      <c r="I17496">
        <v>0</v>
      </c>
    </row>
    <row r="17497" spans="1:9" x14ac:dyDescent="0.25">
      <c r="A17497" t="s">
        <v>729</v>
      </c>
      <c r="B17497">
        <v>19244</v>
      </c>
      <c r="C17497" s="593">
        <v>0.08</v>
      </c>
      <c r="D17497" t="s">
        <v>5172</v>
      </c>
      <c r="E17497">
        <v>0.06</v>
      </c>
      <c r="F17497">
        <v>0.02</v>
      </c>
      <c r="G17497">
        <v>0</v>
      </c>
      <c r="H17497">
        <v>0</v>
      </c>
      <c r="I17497">
        <v>0</v>
      </c>
    </row>
    <row r="17498" spans="1:9" x14ac:dyDescent="0.25">
      <c r="A17498" t="s">
        <v>729</v>
      </c>
      <c r="B17498">
        <v>19255</v>
      </c>
      <c r="C17498" s="593">
        <v>0.08</v>
      </c>
      <c r="D17498" t="s">
        <v>5172</v>
      </c>
      <c r="E17498">
        <v>0.06</v>
      </c>
      <c r="F17498">
        <v>0.02</v>
      </c>
      <c r="G17498">
        <v>0</v>
      </c>
      <c r="H17498">
        <v>0</v>
      </c>
      <c r="I17498">
        <v>0</v>
      </c>
    </row>
    <row r="17499" spans="1:9" x14ac:dyDescent="0.25">
      <c r="A17499" t="s">
        <v>729</v>
      </c>
      <c r="B17499">
        <v>19301</v>
      </c>
      <c r="C17499" s="593">
        <v>0.06</v>
      </c>
      <c r="D17499" t="s">
        <v>1559</v>
      </c>
      <c r="E17499">
        <v>0.06</v>
      </c>
      <c r="F17499">
        <v>0</v>
      </c>
      <c r="G17499">
        <v>0</v>
      </c>
      <c r="H17499">
        <v>0</v>
      </c>
      <c r="I17499">
        <v>0</v>
      </c>
    </row>
    <row r="17500" spans="1:9" x14ac:dyDescent="0.25">
      <c r="A17500" t="s">
        <v>729</v>
      </c>
      <c r="B17500">
        <v>19310</v>
      </c>
      <c r="C17500" s="593">
        <v>0.06</v>
      </c>
      <c r="D17500" t="s">
        <v>1559</v>
      </c>
      <c r="E17500">
        <v>0.06</v>
      </c>
      <c r="F17500">
        <v>0</v>
      </c>
      <c r="G17500">
        <v>0</v>
      </c>
      <c r="H17500">
        <v>0</v>
      </c>
      <c r="I17500">
        <v>0</v>
      </c>
    </row>
    <row r="17501" spans="1:9" x14ac:dyDescent="0.25">
      <c r="A17501" t="s">
        <v>729</v>
      </c>
      <c r="B17501">
        <v>19311</v>
      </c>
      <c r="C17501" s="593">
        <v>0.06</v>
      </c>
      <c r="D17501" t="s">
        <v>1559</v>
      </c>
      <c r="E17501">
        <v>0.06</v>
      </c>
      <c r="F17501">
        <v>0</v>
      </c>
      <c r="G17501">
        <v>0</v>
      </c>
      <c r="H17501">
        <v>0</v>
      </c>
      <c r="I17501">
        <v>0</v>
      </c>
    </row>
    <row r="17502" spans="1:9" x14ac:dyDescent="0.25">
      <c r="A17502" t="s">
        <v>729</v>
      </c>
      <c r="B17502">
        <v>19312</v>
      </c>
      <c r="C17502" s="593">
        <v>0.06</v>
      </c>
      <c r="D17502" t="s">
        <v>4752</v>
      </c>
      <c r="E17502">
        <v>0.06</v>
      </c>
      <c r="F17502">
        <v>0</v>
      </c>
      <c r="G17502">
        <v>0</v>
      </c>
      <c r="H17502">
        <v>0</v>
      </c>
      <c r="I17502">
        <v>0</v>
      </c>
    </row>
    <row r="17503" spans="1:9" x14ac:dyDescent="0.25">
      <c r="A17503" t="s">
        <v>729</v>
      </c>
      <c r="B17503">
        <v>19316</v>
      </c>
      <c r="C17503" s="593">
        <v>0.06</v>
      </c>
      <c r="D17503" t="s">
        <v>1559</v>
      </c>
      <c r="E17503">
        <v>0.06</v>
      </c>
      <c r="F17503">
        <v>0</v>
      </c>
      <c r="G17503">
        <v>0</v>
      </c>
      <c r="H17503">
        <v>0</v>
      </c>
      <c r="I17503">
        <v>0</v>
      </c>
    </row>
    <row r="17504" spans="1:9" x14ac:dyDescent="0.25">
      <c r="A17504" t="s">
        <v>729</v>
      </c>
      <c r="B17504">
        <v>19317</v>
      </c>
      <c r="C17504" s="593">
        <v>0.06</v>
      </c>
      <c r="D17504" t="s">
        <v>4752</v>
      </c>
      <c r="E17504">
        <v>0.06</v>
      </c>
      <c r="F17504">
        <v>0</v>
      </c>
      <c r="G17504">
        <v>0</v>
      </c>
      <c r="H17504">
        <v>0</v>
      </c>
      <c r="I17504">
        <v>0</v>
      </c>
    </row>
    <row r="17505" spans="1:9" x14ac:dyDescent="0.25">
      <c r="A17505" t="s">
        <v>729</v>
      </c>
      <c r="B17505">
        <v>19318</v>
      </c>
      <c r="C17505" s="593">
        <v>0.06</v>
      </c>
      <c r="D17505" t="s">
        <v>1559</v>
      </c>
      <c r="E17505">
        <v>0.06</v>
      </c>
      <c r="F17505">
        <v>0</v>
      </c>
      <c r="G17505">
        <v>0</v>
      </c>
      <c r="H17505">
        <v>0</v>
      </c>
      <c r="I17505">
        <v>0</v>
      </c>
    </row>
    <row r="17506" spans="1:9" x14ac:dyDescent="0.25">
      <c r="A17506" t="s">
        <v>729</v>
      </c>
      <c r="B17506">
        <v>19319</v>
      </c>
      <c r="C17506" s="593">
        <v>0.06</v>
      </c>
      <c r="D17506" t="s">
        <v>4752</v>
      </c>
      <c r="E17506">
        <v>0.06</v>
      </c>
      <c r="F17506">
        <v>0</v>
      </c>
      <c r="G17506">
        <v>0</v>
      </c>
      <c r="H17506">
        <v>0</v>
      </c>
      <c r="I17506">
        <v>0</v>
      </c>
    </row>
    <row r="17507" spans="1:9" x14ac:dyDescent="0.25">
      <c r="A17507" t="s">
        <v>729</v>
      </c>
      <c r="B17507">
        <v>19320</v>
      </c>
      <c r="C17507" s="593">
        <v>0.06</v>
      </c>
      <c r="D17507" t="s">
        <v>1559</v>
      </c>
      <c r="E17507">
        <v>0.06</v>
      </c>
      <c r="F17507">
        <v>0</v>
      </c>
      <c r="G17507">
        <v>0</v>
      </c>
      <c r="H17507">
        <v>0</v>
      </c>
      <c r="I17507">
        <v>0</v>
      </c>
    </row>
    <row r="17508" spans="1:9" x14ac:dyDescent="0.25">
      <c r="A17508" t="s">
        <v>729</v>
      </c>
      <c r="B17508">
        <v>19330</v>
      </c>
      <c r="C17508" s="593">
        <v>0.06</v>
      </c>
      <c r="D17508" t="s">
        <v>1559</v>
      </c>
      <c r="E17508">
        <v>0.06</v>
      </c>
      <c r="F17508">
        <v>0</v>
      </c>
      <c r="G17508">
        <v>0</v>
      </c>
      <c r="H17508">
        <v>0</v>
      </c>
      <c r="I17508">
        <v>0</v>
      </c>
    </row>
    <row r="17509" spans="1:9" x14ac:dyDescent="0.25">
      <c r="A17509" t="s">
        <v>729</v>
      </c>
      <c r="B17509">
        <v>19331</v>
      </c>
      <c r="C17509" s="593">
        <v>0.06</v>
      </c>
      <c r="D17509" t="s">
        <v>4752</v>
      </c>
      <c r="E17509">
        <v>0.06</v>
      </c>
      <c r="F17509">
        <v>0</v>
      </c>
      <c r="G17509">
        <v>0</v>
      </c>
      <c r="H17509">
        <v>0</v>
      </c>
      <c r="I17509">
        <v>0</v>
      </c>
    </row>
    <row r="17510" spans="1:9" x14ac:dyDescent="0.25">
      <c r="A17510" t="s">
        <v>729</v>
      </c>
      <c r="B17510">
        <v>19333</v>
      </c>
      <c r="C17510" s="593">
        <v>0.06</v>
      </c>
      <c r="D17510" t="s">
        <v>4752</v>
      </c>
      <c r="E17510">
        <v>0.06</v>
      </c>
      <c r="F17510">
        <v>0</v>
      </c>
      <c r="G17510">
        <v>0</v>
      </c>
      <c r="H17510">
        <v>0</v>
      </c>
      <c r="I17510">
        <v>0</v>
      </c>
    </row>
    <row r="17511" spans="1:9" x14ac:dyDescent="0.25">
      <c r="A17511" t="s">
        <v>729</v>
      </c>
      <c r="B17511">
        <v>19335</v>
      </c>
      <c r="C17511" s="593">
        <v>0.06</v>
      </c>
      <c r="D17511" t="s">
        <v>1559</v>
      </c>
      <c r="E17511">
        <v>0.06</v>
      </c>
      <c r="F17511">
        <v>0</v>
      </c>
      <c r="G17511">
        <v>0</v>
      </c>
      <c r="H17511">
        <v>0</v>
      </c>
      <c r="I17511">
        <v>0</v>
      </c>
    </row>
    <row r="17512" spans="1:9" x14ac:dyDescent="0.25">
      <c r="A17512" t="s">
        <v>729</v>
      </c>
      <c r="B17512">
        <v>19339</v>
      </c>
      <c r="C17512" s="593">
        <v>0.06</v>
      </c>
      <c r="D17512" t="s">
        <v>4752</v>
      </c>
      <c r="E17512">
        <v>0.06</v>
      </c>
      <c r="F17512">
        <v>0</v>
      </c>
      <c r="G17512">
        <v>0</v>
      </c>
      <c r="H17512">
        <v>0</v>
      </c>
      <c r="I17512">
        <v>0</v>
      </c>
    </row>
    <row r="17513" spans="1:9" x14ac:dyDescent="0.25">
      <c r="A17513" t="s">
        <v>729</v>
      </c>
      <c r="B17513">
        <v>19340</v>
      </c>
      <c r="C17513" s="593">
        <v>0.06</v>
      </c>
      <c r="D17513" t="s">
        <v>4752</v>
      </c>
      <c r="E17513">
        <v>0.06</v>
      </c>
      <c r="F17513">
        <v>0</v>
      </c>
      <c r="G17513">
        <v>0</v>
      </c>
      <c r="H17513">
        <v>0</v>
      </c>
      <c r="I17513">
        <v>0</v>
      </c>
    </row>
    <row r="17514" spans="1:9" x14ac:dyDescent="0.25">
      <c r="A17514" t="s">
        <v>729</v>
      </c>
      <c r="B17514">
        <v>19341</v>
      </c>
      <c r="C17514" s="593">
        <v>0.06</v>
      </c>
      <c r="D17514" t="s">
        <v>1559</v>
      </c>
      <c r="E17514">
        <v>0.06</v>
      </c>
      <c r="F17514">
        <v>0</v>
      </c>
      <c r="G17514">
        <v>0</v>
      </c>
      <c r="H17514">
        <v>0</v>
      </c>
      <c r="I17514">
        <v>0</v>
      </c>
    </row>
    <row r="17515" spans="1:9" x14ac:dyDescent="0.25">
      <c r="A17515" t="s">
        <v>729</v>
      </c>
      <c r="B17515">
        <v>19342</v>
      </c>
      <c r="C17515" s="593">
        <v>0.06</v>
      </c>
      <c r="D17515" t="s">
        <v>4752</v>
      </c>
      <c r="E17515">
        <v>0.06</v>
      </c>
      <c r="F17515">
        <v>0</v>
      </c>
      <c r="G17515">
        <v>0</v>
      </c>
      <c r="H17515">
        <v>0</v>
      </c>
      <c r="I17515">
        <v>0</v>
      </c>
    </row>
    <row r="17516" spans="1:9" x14ac:dyDescent="0.25">
      <c r="A17516" t="s">
        <v>729</v>
      </c>
      <c r="B17516">
        <v>19343</v>
      </c>
      <c r="C17516" s="593">
        <v>0.06</v>
      </c>
      <c r="D17516" t="s">
        <v>1559</v>
      </c>
      <c r="E17516">
        <v>0.06</v>
      </c>
      <c r="F17516">
        <v>0</v>
      </c>
      <c r="G17516">
        <v>0</v>
      </c>
      <c r="H17516">
        <v>0</v>
      </c>
      <c r="I17516">
        <v>0</v>
      </c>
    </row>
    <row r="17517" spans="1:9" x14ac:dyDescent="0.25">
      <c r="A17517" t="s">
        <v>729</v>
      </c>
      <c r="B17517">
        <v>19344</v>
      </c>
      <c r="C17517" s="593">
        <v>0.06</v>
      </c>
      <c r="D17517" t="s">
        <v>1559</v>
      </c>
      <c r="E17517">
        <v>0.06</v>
      </c>
      <c r="F17517">
        <v>0</v>
      </c>
      <c r="G17517">
        <v>0</v>
      </c>
      <c r="H17517">
        <v>0</v>
      </c>
      <c r="I17517">
        <v>0</v>
      </c>
    </row>
    <row r="17518" spans="1:9" x14ac:dyDescent="0.25">
      <c r="A17518" t="s">
        <v>729</v>
      </c>
      <c r="B17518">
        <v>19345</v>
      </c>
      <c r="C17518" s="593">
        <v>0.06</v>
      </c>
      <c r="D17518" t="s">
        <v>1559</v>
      </c>
      <c r="E17518">
        <v>0.06</v>
      </c>
      <c r="F17518">
        <v>0</v>
      </c>
      <c r="G17518">
        <v>0</v>
      </c>
      <c r="H17518">
        <v>0</v>
      </c>
      <c r="I17518">
        <v>0</v>
      </c>
    </row>
    <row r="17519" spans="1:9" x14ac:dyDescent="0.25">
      <c r="A17519" t="s">
        <v>729</v>
      </c>
      <c r="B17519">
        <v>19346</v>
      </c>
      <c r="C17519" s="593">
        <v>0.06</v>
      </c>
      <c r="D17519" t="s">
        <v>1559</v>
      </c>
      <c r="E17519">
        <v>0.06</v>
      </c>
      <c r="F17519">
        <v>0</v>
      </c>
      <c r="G17519">
        <v>0</v>
      </c>
      <c r="H17519">
        <v>0</v>
      </c>
      <c r="I17519">
        <v>0</v>
      </c>
    </row>
    <row r="17520" spans="1:9" x14ac:dyDescent="0.25">
      <c r="A17520" t="s">
        <v>729</v>
      </c>
      <c r="B17520">
        <v>19347</v>
      </c>
      <c r="C17520" s="593">
        <v>0.06</v>
      </c>
      <c r="D17520" t="s">
        <v>1559</v>
      </c>
      <c r="E17520">
        <v>0.06</v>
      </c>
      <c r="F17520">
        <v>0</v>
      </c>
      <c r="G17520">
        <v>0</v>
      </c>
      <c r="H17520">
        <v>0</v>
      </c>
      <c r="I17520">
        <v>0</v>
      </c>
    </row>
    <row r="17521" spans="1:9" x14ac:dyDescent="0.25">
      <c r="A17521" t="s">
        <v>729</v>
      </c>
      <c r="B17521">
        <v>19348</v>
      </c>
      <c r="C17521" s="593">
        <v>0.06</v>
      </c>
      <c r="D17521" t="s">
        <v>1559</v>
      </c>
      <c r="E17521">
        <v>0.06</v>
      </c>
      <c r="F17521">
        <v>0</v>
      </c>
      <c r="G17521">
        <v>0</v>
      </c>
      <c r="H17521">
        <v>0</v>
      </c>
      <c r="I17521">
        <v>0</v>
      </c>
    </row>
    <row r="17522" spans="1:9" x14ac:dyDescent="0.25">
      <c r="A17522" t="s">
        <v>729</v>
      </c>
      <c r="B17522">
        <v>19350</v>
      </c>
      <c r="C17522" s="593">
        <v>0.06</v>
      </c>
      <c r="D17522" t="s">
        <v>1559</v>
      </c>
      <c r="E17522">
        <v>0.06</v>
      </c>
      <c r="F17522">
        <v>0</v>
      </c>
      <c r="G17522">
        <v>0</v>
      </c>
      <c r="H17522">
        <v>0</v>
      </c>
      <c r="I17522">
        <v>0</v>
      </c>
    </row>
    <row r="17523" spans="1:9" x14ac:dyDescent="0.25">
      <c r="A17523" t="s">
        <v>729</v>
      </c>
      <c r="B17523">
        <v>19351</v>
      </c>
      <c r="C17523" s="593">
        <v>0.06</v>
      </c>
      <c r="D17523" t="s">
        <v>1559</v>
      </c>
      <c r="E17523">
        <v>0.06</v>
      </c>
      <c r="F17523">
        <v>0</v>
      </c>
      <c r="G17523">
        <v>0</v>
      </c>
      <c r="H17523">
        <v>0</v>
      </c>
      <c r="I17523">
        <v>0</v>
      </c>
    </row>
    <row r="17524" spans="1:9" x14ac:dyDescent="0.25">
      <c r="A17524" t="s">
        <v>729</v>
      </c>
      <c r="B17524">
        <v>19352</v>
      </c>
      <c r="C17524" s="593">
        <v>0.06</v>
      </c>
      <c r="D17524" t="s">
        <v>1559</v>
      </c>
      <c r="E17524">
        <v>0.06</v>
      </c>
      <c r="F17524">
        <v>0</v>
      </c>
      <c r="G17524">
        <v>0</v>
      </c>
      <c r="H17524">
        <v>0</v>
      </c>
      <c r="I17524">
        <v>0</v>
      </c>
    </row>
    <row r="17525" spans="1:9" x14ac:dyDescent="0.25">
      <c r="A17525" t="s">
        <v>729</v>
      </c>
      <c r="B17525">
        <v>19353</v>
      </c>
      <c r="C17525" s="593">
        <v>0.06</v>
      </c>
      <c r="D17525" t="s">
        <v>1559</v>
      </c>
      <c r="E17525">
        <v>0.06</v>
      </c>
      <c r="F17525">
        <v>0</v>
      </c>
      <c r="G17525">
        <v>0</v>
      </c>
      <c r="H17525">
        <v>0</v>
      </c>
      <c r="I17525">
        <v>0</v>
      </c>
    </row>
    <row r="17526" spans="1:9" x14ac:dyDescent="0.25">
      <c r="A17526" t="s">
        <v>729</v>
      </c>
      <c r="B17526">
        <v>19354</v>
      </c>
      <c r="C17526" s="593">
        <v>0.06</v>
      </c>
      <c r="D17526" t="s">
        <v>1559</v>
      </c>
      <c r="E17526">
        <v>0.06</v>
      </c>
      <c r="F17526">
        <v>0</v>
      </c>
      <c r="G17526">
        <v>0</v>
      </c>
      <c r="H17526">
        <v>0</v>
      </c>
      <c r="I17526">
        <v>0</v>
      </c>
    </row>
    <row r="17527" spans="1:9" x14ac:dyDescent="0.25">
      <c r="A17527" t="s">
        <v>729</v>
      </c>
      <c r="B17527">
        <v>19355</v>
      </c>
      <c r="C17527" s="593">
        <v>0.06</v>
      </c>
      <c r="D17527" t="s">
        <v>1559</v>
      </c>
      <c r="E17527">
        <v>0.06</v>
      </c>
      <c r="F17527">
        <v>0</v>
      </c>
      <c r="G17527">
        <v>0</v>
      </c>
      <c r="H17527">
        <v>0</v>
      </c>
      <c r="I17527">
        <v>0</v>
      </c>
    </row>
    <row r="17528" spans="1:9" x14ac:dyDescent="0.25">
      <c r="A17528" t="s">
        <v>729</v>
      </c>
      <c r="B17528">
        <v>19357</v>
      </c>
      <c r="C17528" s="593">
        <v>0.06</v>
      </c>
      <c r="D17528" t="s">
        <v>1559</v>
      </c>
      <c r="E17528">
        <v>0.06</v>
      </c>
      <c r="F17528">
        <v>0</v>
      </c>
      <c r="G17528">
        <v>0</v>
      </c>
      <c r="H17528">
        <v>0</v>
      </c>
      <c r="I17528">
        <v>0</v>
      </c>
    </row>
    <row r="17529" spans="1:9" x14ac:dyDescent="0.25">
      <c r="A17529" t="s">
        <v>729</v>
      </c>
      <c r="B17529">
        <v>19358</v>
      </c>
      <c r="C17529" s="593">
        <v>0.06</v>
      </c>
      <c r="D17529" t="s">
        <v>1559</v>
      </c>
      <c r="E17529">
        <v>0.06</v>
      </c>
      <c r="F17529">
        <v>0</v>
      </c>
      <c r="G17529">
        <v>0</v>
      </c>
      <c r="H17529">
        <v>0</v>
      </c>
      <c r="I17529">
        <v>0</v>
      </c>
    </row>
    <row r="17530" spans="1:9" x14ac:dyDescent="0.25">
      <c r="A17530" t="s">
        <v>729</v>
      </c>
      <c r="B17530">
        <v>19360</v>
      </c>
      <c r="C17530" s="593">
        <v>0.06</v>
      </c>
      <c r="D17530" t="s">
        <v>1559</v>
      </c>
      <c r="E17530">
        <v>0.06</v>
      </c>
      <c r="F17530">
        <v>0</v>
      </c>
      <c r="G17530">
        <v>0</v>
      </c>
      <c r="H17530">
        <v>0</v>
      </c>
      <c r="I17530">
        <v>0</v>
      </c>
    </row>
    <row r="17531" spans="1:9" x14ac:dyDescent="0.25">
      <c r="A17531" t="s">
        <v>729</v>
      </c>
      <c r="B17531">
        <v>19362</v>
      </c>
      <c r="C17531" s="593">
        <v>0.06</v>
      </c>
      <c r="D17531" t="s">
        <v>1559</v>
      </c>
      <c r="E17531">
        <v>0.06</v>
      </c>
      <c r="F17531">
        <v>0</v>
      </c>
      <c r="G17531">
        <v>0</v>
      </c>
      <c r="H17531">
        <v>0</v>
      </c>
      <c r="I17531">
        <v>0</v>
      </c>
    </row>
    <row r="17532" spans="1:9" x14ac:dyDescent="0.25">
      <c r="A17532" t="s">
        <v>729</v>
      </c>
      <c r="B17532">
        <v>19363</v>
      </c>
      <c r="C17532" s="593">
        <v>0.06</v>
      </c>
      <c r="D17532" t="s">
        <v>1559</v>
      </c>
      <c r="E17532">
        <v>0.06</v>
      </c>
      <c r="F17532">
        <v>0</v>
      </c>
      <c r="G17532">
        <v>0</v>
      </c>
      <c r="H17532">
        <v>0</v>
      </c>
      <c r="I17532">
        <v>0</v>
      </c>
    </row>
    <row r="17533" spans="1:9" x14ac:dyDescent="0.25">
      <c r="A17533" t="s">
        <v>729</v>
      </c>
      <c r="B17533">
        <v>19365</v>
      </c>
      <c r="C17533" s="593">
        <v>0.06</v>
      </c>
      <c r="D17533" t="s">
        <v>1559</v>
      </c>
      <c r="E17533">
        <v>0.06</v>
      </c>
      <c r="F17533">
        <v>0</v>
      </c>
      <c r="G17533">
        <v>0</v>
      </c>
      <c r="H17533">
        <v>0</v>
      </c>
      <c r="I17533">
        <v>0</v>
      </c>
    </row>
    <row r="17534" spans="1:9" x14ac:dyDescent="0.25">
      <c r="A17534" t="s">
        <v>729</v>
      </c>
      <c r="B17534">
        <v>19366</v>
      </c>
      <c r="C17534" s="593">
        <v>0.06</v>
      </c>
      <c r="D17534" t="s">
        <v>1559</v>
      </c>
      <c r="E17534">
        <v>0.06</v>
      </c>
      <c r="F17534">
        <v>0</v>
      </c>
      <c r="G17534">
        <v>0</v>
      </c>
      <c r="H17534">
        <v>0</v>
      </c>
      <c r="I17534">
        <v>0</v>
      </c>
    </row>
    <row r="17535" spans="1:9" x14ac:dyDescent="0.25">
      <c r="A17535" t="s">
        <v>729</v>
      </c>
      <c r="B17535">
        <v>19367</v>
      </c>
      <c r="C17535" s="593">
        <v>0.06</v>
      </c>
      <c r="D17535" t="s">
        <v>1559</v>
      </c>
      <c r="E17535">
        <v>0.06</v>
      </c>
      <c r="F17535">
        <v>0</v>
      </c>
      <c r="G17535">
        <v>0</v>
      </c>
      <c r="H17535">
        <v>0</v>
      </c>
      <c r="I17535">
        <v>0</v>
      </c>
    </row>
    <row r="17536" spans="1:9" x14ac:dyDescent="0.25">
      <c r="A17536" t="s">
        <v>729</v>
      </c>
      <c r="B17536">
        <v>19369</v>
      </c>
      <c r="C17536" s="593">
        <v>0.06</v>
      </c>
      <c r="D17536" t="s">
        <v>1559</v>
      </c>
      <c r="E17536">
        <v>0.06</v>
      </c>
      <c r="F17536">
        <v>0</v>
      </c>
      <c r="G17536">
        <v>0</v>
      </c>
      <c r="H17536">
        <v>0</v>
      </c>
      <c r="I17536">
        <v>0</v>
      </c>
    </row>
    <row r="17537" spans="1:9" x14ac:dyDescent="0.25">
      <c r="A17537" t="s">
        <v>729</v>
      </c>
      <c r="B17537">
        <v>19372</v>
      </c>
      <c r="C17537" s="593">
        <v>0.06</v>
      </c>
      <c r="D17537" t="s">
        <v>1559</v>
      </c>
      <c r="E17537">
        <v>0.06</v>
      </c>
      <c r="F17537">
        <v>0</v>
      </c>
      <c r="G17537">
        <v>0</v>
      </c>
      <c r="H17537">
        <v>0</v>
      </c>
      <c r="I17537">
        <v>0</v>
      </c>
    </row>
    <row r="17538" spans="1:9" x14ac:dyDescent="0.25">
      <c r="A17538" t="s">
        <v>729</v>
      </c>
      <c r="B17538">
        <v>19373</v>
      </c>
      <c r="C17538" s="593">
        <v>0.06</v>
      </c>
      <c r="D17538" t="s">
        <v>4752</v>
      </c>
      <c r="E17538">
        <v>0.06</v>
      </c>
      <c r="F17538">
        <v>0</v>
      </c>
      <c r="G17538">
        <v>0</v>
      </c>
      <c r="H17538">
        <v>0</v>
      </c>
      <c r="I17538">
        <v>0</v>
      </c>
    </row>
    <row r="17539" spans="1:9" x14ac:dyDescent="0.25">
      <c r="A17539" t="s">
        <v>729</v>
      </c>
      <c r="B17539">
        <v>19374</v>
      </c>
      <c r="C17539" s="593">
        <v>0.06</v>
      </c>
      <c r="D17539" t="s">
        <v>1559</v>
      </c>
      <c r="E17539">
        <v>0.06</v>
      </c>
      <c r="F17539">
        <v>0</v>
      </c>
      <c r="G17539">
        <v>0</v>
      </c>
      <c r="H17539">
        <v>0</v>
      </c>
      <c r="I17539">
        <v>0</v>
      </c>
    </row>
    <row r="17540" spans="1:9" x14ac:dyDescent="0.25">
      <c r="A17540" t="s">
        <v>729</v>
      </c>
      <c r="B17540">
        <v>19375</v>
      </c>
      <c r="C17540" s="593">
        <v>0.06</v>
      </c>
      <c r="D17540" t="s">
        <v>1559</v>
      </c>
      <c r="E17540">
        <v>0.06</v>
      </c>
      <c r="F17540">
        <v>0</v>
      </c>
      <c r="G17540">
        <v>0</v>
      </c>
      <c r="H17540">
        <v>0</v>
      </c>
      <c r="I17540">
        <v>0</v>
      </c>
    </row>
    <row r="17541" spans="1:9" x14ac:dyDescent="0.25">
      <c r="A17541" t="s">
        <v>729</v>
      </c>
      <c r="B17541">
        <v>19376</v>
      </c>
      <c r="C17541" s="593">
        <v>0.06</v>
      </c>
      <c r="D17541" t="s">
        <v>1559</v>
      </c>
      <c r="E17541">
        <v>0.06</v>
      </c>
      <c r="F17541">
        <v>0</v>
      </c>
      <c r="G17541">
        <v>0</v>
      </c>
      <c r="H17541">
        <v>0</v>
      </c>
      <c r="I17541">
        <v>0</v>
      </c>
    </row>
    <row r="17542" spans="1:9" x14ac:dyDescent="0.25">
      <c r="A17542" t="s">
        <v>729</v>
      </c>
      <c r="B17542">
        <v>19380</v>
      </c>
      <c r="C17542" s="593">
        <v>0.06</v>
      </c>
      <c r="D17542" t="s">
        <v>1559</v>
      </c>
      <c r="E17542">
        <v>0.06</v>
      </c>
      <c r="F17542">
        <v>0</v>
      </c>
      <c r="G17542">
        <v>0</v>
      </c>
      <c r="H17542">
        <v>0</v>
      </c>
      <c r="I17542">
        <v>0</v>
      </c>
    </row>
    <row r="17543" spans="1:9" x14ac:dyDescent="0.25">
      <c r="A17543" t="s">
        <v>729</v>
      </c>
      <c r="B17543">
        <v>19381</v>
      </c>
      <c r="C17543" s="593">
        <v>0.06</v>
      </c>
      <c r="D17543" t="s">
        <v>1559</v>
      </c>
      <c r="E17543">
        <v>0.06</v>
      </c>
      <c r="F17543">
        <v>0</v>
      </c>
      <c r="G17543">
        <v>0</v>
      </c>
      <c r="H17543">
        <v>0</v>
      </c>
      <c r="I17543">
        <v>0</v>
      </c>
    </row>
    <row r="17544" spans="1:9" x14ac:dyDescent="0.25">
      <c r="A17544" t="s">
        <v>729</v>
      </c>
      <c r="B17544">
        <v>19382</v>
      </c>
      <c r="C17544" s="593">
        <v>0.06</v>
      </c>
      <c r="D17544" t="s">
        <v>1559</v>
      </c>
      <c r="E17544">
        <v>0.06</v>
      </c>
      <c r="F17544">
        <v>0</v>
      </c>
      <c r="G17544">
        <v>0</v>
      </c>
      <c r="H17544">
        <v>0</v>
      </c>
      <c r="I17544">
        <v>0</v>
      </c>
    </row>
    <row r="17545" spans="1:9" x14ac:dyDescent="0.25">
      <c r="A17545" t="s">
        <v>729</v>
      </c>
      <c r="B17545">
        <v>19383</v>
      </c>
      <c r="C17545" s="593">
        <v>0.06</v>
      </c>
      <c r="D17545" t="s">
        <v>1559</v>
      </c>
      <c r="E17545">
        <v>0.06</v>
      </c>
      <c r="F17545">
        <v>0</v>
      </c>
      <c r="G17545">
        <v>0</v>
      </c>
      <c r="H17545">
        <v>0</v>
      </c>
      <c r="I17545">
        <v>0</v>
      </c>
    </row>
    <row r="17546" spans="1:9" x14ac:dyDescent="0.25">
      <c r="A17546" t="s">
        <v>729</v>
      </c>
      <c r="B17546">
        <v>19390</v>
      </c>
      <c r="C17546" s="593">
        <v>0.06</v>
      </c>
      <c r="D17546" t="s">
        <v>1559</v>
      </c>
      <c r="E17546">
        <v>0.06</v>
      </c>
      <c r="F17546">
        <v>0</v>
      </c>
      <c r="G17546">
        <v>0</v>
      </c>
      <c r="H17546">
        <v>0</v>
      </c>
      <c r="I17546">
        <v>0</v>
      </c>
    </row>
    <row r="17547" spans="1:9" x14ac:dyDescent="0.25">
      <c r="A17547" t="s">
        <v>729</v>
      </c>
      <c r="B17547">
        <v>19395</v>
      </c>
      <c r="C17547" s="593">
        <v>0.06</v>
      </c>
      <c r="D17547" t="s">
        <v>1559</v>
      </c>
      <c r="E17547">
        <v>0.06</v>
      </c>
      <c r="F17547">
        <v>0</v>
      </c>
      <c r="G17547">
        <v>0</v>
      </c>
      <c r="H17547">
        <v>0</v>
      </c>
      <c r="I17547">
        <v>0</v>
      </c>
    </row>
    <row r="17548" spans="1:9" x14ac:dyDescent="0.25">
      <c r="A17548" t="s">
        <v>729</v>
      </c>
      <c r="B17548">
        <v>19397</v>
      </c>
      <c r="C17548" s="593">
        <v>0.06</v>
      </c>
      <c r="D17548" t="s">
        <v>1559</v>
      </c>
      <c r="E17548">
        <v>0.06</v>
      </c>
      <c r="F17548">
        <v>0</v>
      </c>
      <c r="G17548">
        <v>0</v>
      </c>
      <c r="H17548">
        <v>0</v>
      </c>
      <c r="I17548">
        <v>0</v>
      </c>
    </row>
    <row r="17549" spans="1:9" x14ac:dyDescent="0.25">
      <c r="A17549" t="s">
        <v>729</v>
      </c>
      <c r="B17549">
        <v>19398</v>
      </c>
      <c r="C17549" s="593">
        <v>0.06</v>
      </c>
      <c r="D17549" t="s">
        <v>1559</v>
      </c>
      <c r="E17549">
        <v>0.06</v>
      </c>
      <c r="F17549">
        <v>0</v>
      </c>
      <c r="G17549">
        <v>0</v>
      </c>
      <c r="H17549">
        <v>0</v>
      </c>
      <c r="I17549">
        <v>0</v>
      </c>
    </row>
    <row r="17550" spans="1:9" x14ac:dyDescent="0.25">
      <c r="A17550" t="s">
        <v>729</v>
      </c>
      <c r="B17550">
        <v>19399</v>
      </c>
      <c r="C17550" s="593">
        <v>0.06</v>
      </c>
      <c r="D17550" t="s">
        <v>1559</v>
      </c>
      <c r="E17550">
        <v>0.06</v>
      </c>
      <c r="F17550">
        <v>0</v>
      </c>
      <c r="G17550">
        <v>0</v>
      </c>
      <c r="H17550">
        <v>0</v>
      </c>
      <c r="I17550">
        <v>0</v>
      </c>
    </row>
    <row r="17551" spans="1:9" x14ac:dyDescent="0.25">
      <c r="A17551" t="s">
        <v>729</v>
      </c>
      <c r="B17551">
        <v>19401</v>
      </c>
      <c r="C17551" s="593">
        <v>0.06</v>
      </c>
      <c r="D17551" t="s">
        <v>1259</v>
      </c>
      <c r="E17551">
        <v>0.06</v>
      </c>
      <c r="F17551">
        <v>0</v>
      </c>
      <c r="G17551">
        <v>0</v>
      </c>
      <c r="H17551">
        <v>0</v>
      </c>
      <c r="I17551">
        <v>0</v>
      </c>
    </row>
    <row r="17552" spans="1:9" x14ac:dyDescent="0.25">
      <c r="A17552" t="s">
        <v>729</v>
      </c>
      <c r="B17552">
        <v>19403</v>
      </c>
      <c r="C17552" s="593">
        <v>0.06</v>
      </c>
      <c r="D17552" t="s">
        <v>1259</v>
      </c>
      <c r="E17552">
        <v>0.06</v>
      </c>
      <c r="F17552">
        <v>0</v>
      </c>
      <c r="G17552">
        <v>0</v>
      </c>
      <c r="H17552">
        <v>0</v>
      </c>
      <c r="I17552">
        <v>0</v>
      </c>
    </row>
    <row r="17553" spans="1:9" x14ac:dyDescent="0.25">
      <c r="A17553" t="s">
        <v>729</v>
      </c>
      <c r="B17553">
        <v>19404</v>
      </c>
      <c r="C17553" s="593">
        <v>0.06</v>
      </c>
      <c r="D17553" t="s">
        <v>1259</v>
      </c>
      <c r="E17553">
        <v>0.06</v>
      </c>
      <c r="F17553">
        <v>0</v>
      </c>
      <c r="G17553">
        <v>0</v>
      </c>
      <c r="H17553">
        <v>0</v>
      </c>
      <c r="I17553">
        <v>0</v>
      </c>
    </row>
    <row r="17554" spans="1:9" x14ac:dyDescent="0.25">
      <c r="A17554" t="s">
        <v>729</v>
      </c>
      <c r="B17554">
        <v>19405</v>
      </c>
      <c r="C17554" s="593">
        <v>0.06</v>
      </c>
      <c r="D17554" t="s">
        <v>1259</v>
      </c>
      <c r="E17554">
        <v>0.06</v>
      </c>
      <c r="F17554">
        <v>0</v>
      </c>
      <c r="G17554">
        <v>0</v>
      </c>
      <c r="H17554">
        <v>0</v>
      </c>
      <c r="I17554">
        <v>0</v>
      </c>
    </row>
    <row r="17555" spans="1:9" x14ac:dyDescent="0.25">
      <c r="A17555" t="s">
        <v>729</v>
      </c>
      <c r="B17555">
        <v>19406</v>
      </c>
      <c r="C17555" s="593">
        <v>0.06</v>
      </c>
      <c r="D17555" t="s">
        <v>1259</v>
      </c>
      <c r="E17555">
        <v>0.06</v>
      </c>
      <c r="F17555">
        <v>0</v>
      </c>
      <c r="G17555">
        <v>0</v>
      </c>
      <c r="H17555">
        <v>0</v>
      </c>
      <c r="I17555">
        <v>0</v>
      </c>
    </row>
    <row r="17556" spans="1:9" x14ac:dyDescent="0.25">
      <c r="A17556" t="s">
        <v>729</v>
      </c>
      <c r="B17556">
        <v>19407</v>
      </c>
      <c r="C17556" s="593">
        <v>0.06</v>
      </c>
      <c r="D17556" t="s">
        <v>1259</v>
      </c>
      <c r="E17556">
        <v>0.06</v>
      </c>
      <c r="F17556">
        <v>0</v>
      </c>
      <c r="G17556">
        <v>0</v>
      </c>
      <c r="H17556">
        <v>0</v>
      </c>
      <c r="I17556">
        <v>0</v>
      </c>
    </row>
    <row r="17557" spans="1:9" x14ac:dyDescent="0.25">
      <c r="A17557" t="s">
        <v>729</v>
      </c>
      <c r="B17557">
        <v>19408</v>
      </c>
      <c r="C17557" s="593">
        <v>0.06</v>
      </c>
      <c r="D17557" t="s">
        <v>1259</v>
      </c>
      <c r="E17557">
        <v>0.06</v>
      </c>
      <c r="F17557">
        <v>0</v>
      </c>
      <c r="G17557">
        <v>0</v>
      </c>
      <c r="H17557">
        <v>0</v>
      </c>
      <c r="I17557">
        <v>0</v>
      </c>
    </row>
    <row r="17558" spans="1:9" x14ac:dyDescent="0.25">
      <c r="A17558" t="s">
        <v>729</v>
      </c>
      <c r="B17558">
        <v>19409</v>
      </c>
      <c r="C17558" s="593">
        <v>0.06</v>
      </c>
      <c r="D17558" t="s">
        <v>1259</v>
      </c>
      <c r="E17558">
        <v>0.06</v>
      </c>
      <c r="F17558">
        <v>0</v>
      </c>
      <c r="G17558">
        <v>0</v>
      </c>
      <c r="H17558">
        <v>0</v>
      </c>
      <c r="I17558">
        <v>0</v>
      </c>
    </row>
    <row r="17559" spans="1:9" x14ac:dyDescent="0.25">
      <c r="A17559" t="s">
        <v>729</v>
      </c>
      <c r="B17559">
        <v>19415</v>
      </c>
      <c r="C17559" s="593">
        <v>0.06</v>
      </c>
      <c r="D17559" t="s">
        <v>1259</v>
      </c>
      <c r="E17559">
        <v>0.06</v>
      </c>
      <c r="F17559">
        <v>0</v>
      </c>
      <c r="G17559">
        <v>0</v>
      </c>
      <c r="H17559">
        <v>0</v>
      </c>
      <c r="I17559">
        <v>0</v>
      </c>
    </row>
    <row r="17560" spans="1:9" x14ac:dyDescent="0.25">
      <c r="A17560" t="s">
        <v>729</v>
      </c>
      <c r="B17560">
        <v>19421</v>
      </c>
      <c r="C17560" s="593">
        <v>0.06</v>
      </c>
      <c r="D17560" t="s">
        <v>1559</v>
      </c>
      <c r="E17560">
        <v>0.06</v>
      </c>
      <c r="F17560">
        <v>0</v>
      </c>
      <c r="G17560">
        <v>0</v>
      </c>
      <c r="H17560">
        <v>0</v>
      </c>
      <c r="I17560">
        <v>0</v>
      </c>
    </row>
    <row r="17561" spans="1:9" x14ac:dyDescent="0.25">
      <c r="A17561" t="s">
        <v>729</v>
      </c>
      <c r="B17561">
        <v>19422</v>
      </c>
      <c r="C17561" s="593">
        <v>0.06</v>
      </c>
      <c r="D17561" t="s">
        <v>1259</v>
      </c>
      <c r="E17561">
        <v>0.06</v>
      </c>
      <c r="F17561">
        <v>0</v>
      </c>
      <c r="G17561">
        <v>0</v>
      </c>
      <c r="H17561">
        <v>0</v>
      </c>
      <c r="I17561">
        <v>0</v>
      </c>
    </row>
    <row r="17562" spans="1:9" x14ac:dyDescent="0.25">
      <c r="A17562" t="s">
        <v>729</v>
      </c>
      <c r="B17562">
        <v>19423</v>
      </c>
      <c r="C17562" s="593">
        <v>0.06</v>
      </c>
      <c r="D17562" t="s">
        <v>1259</v>
      </c>
      <c r="E17562">
        <v>0.06</v>
      </c>
      <c r="F17562">
        <v>0</v>
      </c>
      <c r="G17562">
        <v>0</v>
      </c>
      <c r="H17562">
        <v>0</v>
      </c>
      <c r="I17562">
        <v>0</v>
      </c>
    </row>
    <row r="17563" spans="1:9" x14ac:dyDescent="0.25">
      <c r="A17563" t="s">
        <v>729</v>
      </c>
      <c r="B17563">
        <v>19424</v>
      </c>
      <c r="C17563" s="593">
        <v>0.06</v>
      </c>
      <c r="D17563" t="s">
        <v>1259</v>
      </c>
      <c r="E17563">
        <v>0.06</v>
      </c>
      <c r="F17563">
        <v>0</v>
      </c>
      <c r="G17563">
        <v>0</v>
      </c>
      <c r="H17563">
        <v>0</v>
      </c>
      <c r="I17563">
        <v>0</v>
      </c>
    </row>
    <row r="17564" spans="1:9" x14ac:dyDescent="0.25">
      <c r="A17564" t="s">
        <v>729</v>
      </c>
      <c r="B17564">
        <v>19425</v>
      </c>
      <c r="C17564" s="593">
        <v>0.06</v>
      </c>
      <c r="D17564" t="s">
        <v>1559</v>
      </c>
      <c r="E17564">
        <v>0.06</v>
      </c>
      <c r="F17564">
        <v>0</v>
      </c>
      <c r="G17564">
        <v>0</v>
      </c>
      <c r="H17564">
        <v>0</v>
      </c>
      <c r="I17564">
        <v>0</v>
      </c>
    </row>
    <row r="17565" spans="1:9" x14ac:dyDescent="0.25">
      <c r="A17565" t="s">
        <v>729</v>
      </c>
      <c r="B17565">
        <v>19426</v>
      </c>
      <c r="C17565" s="593">
        <v>0.06</v>
      </c>
      <c r="D17565" t="s">
        <v>1259</v>
      </c>
      <c r="E17565">
        <v>0.06</v>
      </c>
      <c r="F17565">
        <v>0</v>
      </c>
      <c r="G17565">
        <v>0</v>
      </c>
      <c r="H17565">
        <v>0</v>
      </c>
      <c r="I17565">
        <v>0</v>
      </c>
    </row>
    <row r="17566" spans="1:9" x14ac:dyDescent="0.25">
      <c r="A17566" t="s">
        <v>729</v>
      </c>
      <c r="B17566">
        <v>19428</v>
      </c>
      <c r="C17566" s="593">
        <v>0.06</v>
      </c>
      <c r="D17566" t="s">
        <v>1259</v>
      </c>
      <c r="E17566">
        <v>0.06</v>
      </c>
      <c r="F17566">
        <v>0</v>
      </c>
      <c r="G17566">
        <v>0</v>
      </c>
      <c r="H17566">
        <v>0</v>
      </c>
      <c r="I17566">
        <v>0</v>
      </c>
    </row>
    <row r="17567" spans="1:9" x14ac:dyDescent="0.25">
      <c r="A17567" t="s">
        <v>729</v>
      </c>
      <c r="B17567">
        <v>19429</v>
      </c>
      <c r="C17567" s="593">
        <v>0.06</v>
      </c>
      <c r="D17567" t="s">
        <v>1259</v>
      </c>
      <c r="E17567">
        <v>0.06</v>
      </c>
      <c r="F17567">
        <v>0</v>
      </c>
      <c r="G17567">
        <v>0</v>
      </c>
      <c r="H17567">
        <v>0</v>
      </c>
      <c r="I17567">
        <v>0</v>
      </c>
    </row>
    <row r="17568" spans="1:9" x14ac:dyDescent="0.25">
      <c r="A17568" t="s">
        <v>729</v>
      </c>
      <c r="B17568">
        <v>19430</v>
      </c>
      <c r="C17568" s="593">
        <v>0.06</v>
      </c>
      <c r="D17568" t="s">
        <v>1259</v>
      </c>
      <c r="E17568">
        <v>0.06</v>
      </c>
      <c r="F17568">
        <v>0</v>
      </c>
      <c r="G17568">
        <v>0</v>
      </c>
      <c r="H17568">
        <v>0</v>
      </c>
      <c r="I17568">
        <v>0</v>
      </c>
    </row>
    <row r="17569" spans="1:9" x14ac:dyDescent="0.25">
      <c r="A17569" t="s">
        <v>729</v>
      </c>
      <c r="B17569">
        <v>19432</v>
      </c>
      <c r="C17569" s="593">
        <v>0.06</v>
      </c>
      <c r="D17569" t="s">
        <v>1559</v>
      </c>
      <c r="E17569">
        <v>0.06</v>
      </c>
      <c r="F17569">
        <v>0</v>
      </c>
      <c r="G17569">
        <v>0</v>
      </c>
      <c r="H17569">
        <v>0</v>
      </c>
      <c r="I17569">
        <v>0</v>
      </c>
    </row>
    <row r="17570" spans="1:9" x14ac:dyDescent="0.25">
      <c r="A17570" t="s">
        <v>729</v>
      </c>
      <c r="B17570">
        <v>19435</v>
      </c>
      <c r="C17570" s="593">
        <v>0.06</v>
      </c>
      <c r="D17570" t="s">
        <v>1259</v>
      </c>
      <c r="E17570">
        <v>0.06</v>
      </c>
      <c r="F17570">
        <v>0</v>
      </c>
      <c r="G17570">
        <v>0</v>
      </c>
      <c r="H17570">
        <v>0</v>
      </c>
      <c r="I17570">
        <v>0</v>
      </c>
    </row>
    <row r="17571" spans="1:9" x14ac:dyDescent="0.25">
      <c r="A17571" t="s">
        <v>729</v>
      </c>
      <c r="B17571">
        <v>19436</v>
      </c>
      <c r="C17571" s="593">
        <v>0.06</v>
      </c>
      <c r="D17571" t="s">
        <v>1259</v>
      </c>
      <c r="E17571">
        <v>0.06</v>
      </c>
      <c r="F17571">
        <v>0</v>
      </c>
      <c r="G17571">
        <v>0</v>
      </c>
      <c r="H17571">
        <v>0</v>
      </c>
      <c r="I17571">
        <v>0</v>
      </c>
    </row>
    <row r="17572" spans="1:9" x14ac:dyDescent="0.25">
      <c r="A17572" t="s">
        <v>729</v>
      </c>
      <c r="B17572">
        <v>19437</v>
      </c>
      <c r="C17572" s="593">
        <v>0.06</v>
      </c>
      <c r="D17572" t="s">
        <v>1259</v>
      </c>
      <c r="E17572">
        <v>0.06</v>
      </c>
      <c r="F17572">
        <v>0</v>
      </c>
      <c r="G17572">
        <v>0</v>
      </c>
      <c r="H17572">
        <v>0</v>
      </c>
      <c r="I17572">
        <v>0</v>
      </c>
    </row>
    <row r="17573" spans="1:9" x14ac:dyDescent="0.25">
      <c r="A17573" t="s">
        <v>729</v>
      </c>
      <c r="B17573">
        <v>19438</v>
      </c>
      <c r="C17573" s="593">
        <v>0.06</v>
      </c>
      <c r="D17573" t="s">
        <v>1259</v>
      </c>
      <c r="E17573">
        <v>0.06</v>
      </c>
      <c r="F17573">
        <v>0</v>
      </c>
      <c r="G17573">
        <v>0</v>
      </c>
      <c r="H17573">
        <v>0</v>
      </c>
      <c r="I17573">
        <v>0</v>
      </c>
    </row>
    <row r="17574" spans="1:9" x14ac:dyDescent="0.25">
      <c r="A17574" t="s">
        <v>729</v>
      </c>
      <c r="B17574">
        <v>19440</v>
      </c>
      <c r="C17574" s="593">
        <v>0.06</v>
      </c>
      <c r="D17574" t="s">
        <v>1259</v>
      </c>
      <c r="E17574">
        <v>0.06</v>
      </c>
      <c r="F17574">
        <v>0</v>
      </c>
      <c r="G17574">
        <v>0</v>
      </c>
      <c r="H17574">
        <v>0</v>
      </c>
      <c r="I17574">
        <v>0</v>
      </c>
    </row>
    <row r="17575" spans="1:9" x14ac:dyDescent="0.25">
      <c r="A17575" t="s">
        <v>729</v>
      </c>
      <c r="B17575">
        <v>19441</v>
      </c>
      <c r="C17575" s="593">
        <v>0.06</v>
      </c>
      <c r="D17575" t="s">
        <v>1259</v>
      </c>
      <c r="E17575">
        <v>0.06</v>
      </c>
      <c r="F17575">
        <v>0</v>
      </c>
      <c r="G17575">
        <v>0</v>
      </c>
      <c r="H17575">
        <v>0</v>
      </c>
      <c r="I17575">
        <v>0</v>
      </c>
    </row>
    <row r="17576" spans="1:9" x14ac:dyDescent="0.25">
      <c r="A17576" t="s">
        <v>729</v>
      </c>
      <c r="B17576">
        <v>19442</v>
      </c>
      <c r="C17576" s="593">
        <v>0.06</v>
      </c>
      <c r="D17576" t="s">
        <v>1559</v>
      </c>
      <c r="E17576">
        <v>0.06</v>
      </c>
      <c r="F17576">
        <v>0</v>
      </c>
      <c r="G17576">
        <v>0</v>
      </c>
      <c r="H17576">
        <v>0</v>
      </c>
      <c r="I17576">
        <v>0</v>
      </c>
    </row>
    <row r="17577" spans="1:9" x14ac:dyDescent="0.25">
      <c r="A17577" t="s">
        <v>729</v>
      </c>
      <c r="B17577">
        <v>19443</v>
      </c>
      <c r="C17577" s="593">
        <v>0.06</v>
      </c>
      <c r="D17577" t="s">
        <v>1259</v>
      </c>
      <c r="E17577">
        <v>0.06</v>
      </c>
      <c r="F17577">
        <v>0</v>
      </c>
      <c r="G17577">
        <v>0</v>
      </c>
      <c r="H17577">
        <v>0</v>
      </c>
      <c r="I17577">
        <v>0</v>
      </c>
    </row>
    <row r="17578" spans="1:9" x14ac:dyDescent="0.25">
      <c r="A17578" t="s">
        <v>729</v>
      </c>
      <c r="B17578">
        <v>19444</v>
      </c>
      <c r="C17578" s="593">
        <v>0.08</v>
      </c>
      <c r="D17578" t="s">
        <v>5172</v>
      </c>
      <c r="E17578">
        <v>0.06</v>
      </c>
      <c r="F17578">
        <v>0.02</v>
      </c>
      <c r="G17578">
        <v>0</v>
      </c>
      <c r="H17578">
        <v>0</v>
      </c>
      <c r="I17578">
        <v>0</v>
      </c>
    </row>
    <row r="17579" spans="1:9" x14ac:dyDescent="0.25">
      <c r="A17579" t="s">
        <v>729</v>
      </c>
      <c r="B17579">
        <v>19446</v>
      </c>
      <c r="C17579" s="593">
        <v>0.06</v>
      </c>
      <c r="D17579" t="s">
        <v>1259</v>
      </c>
      <c r="E17579">
        <v>0.06</v>
      </c>
      <c r="F17579">
        <v>0</v>
      </c>
      <c r="G17579">
        <v>0</v>
      </c>
      <c r="H17579">
        <v>0</v>
      </c>
      <c r="I17579">
        <v>0</v>
      </c>
    </row>
    <row r="17580" spans="1:9" x14ac:dyDescent="0.25">
      <c r="A17580" t="s">
        <v>729</v>
      </c>
      <c r="B17580">
        <v>19450</v>
      </c>
      <c r="C17580" s="593">
        <v>0.06</v>
      </c>
      <c r="D17580" t="s">
        <v>1259</v>
      </c>
      <c r="E17580">
        <v>0.06</v>
      </c>
      <c r="F17580">
        <v>0</v>
      </c>
      <c r="G17580">
        <v>0</v>
      </c>
      <c r="H17580">
        <v>0</v>
      </c>
      <c r="I17580">
        <v>0</v>
      </c>
    </row>
    <row r="17581" spans="1:9" x14ac:dyDescent="0.25">
      <c r="A17581" t="s">
        <v>729</v>
      </c>
      <c r="B17581">
        <v>19451</v>
      </c>
      <c r="C17581" s="593">
        <v>0.06</v>
      </c>
      <c r="D17581" t="s">
        <v>1259</v>
      </c>
      <c r="E17581">
        <v>0.06</v>
      </c>
      <c r="F17581">
        <v>0</v>
      </c>
      <c r="G17581">
        <v>0</v>
      </c>
      <c r="H17581">
        <v>0</v>
      </c>
      <c r="I17581">
        <v>0</v>
      </c>
    </row>
    <row r="17582" spans="1:9" x14ac:dyDescent="0.25">
      <c r="A17582" t="s">
        <v>729</v>
      </c>
      <c r="B17582">
        <v>19453</v>
      </c>
      <c r="C17582" s="593">
        <v>0.06</v>
      </c>
      <c r="D17582" t="s">
        <v>1559</v>
      </c>
      <c r="E17582">
        <v>0.06</v>
      </c>
      <c r="F17582">
        <v>0</v>
      </c>
      <c r="G17582">
        <v>0</v>
      </c>
      <c r="H17582">
        <v>0</v>
      </c>
      <c r="I17582">
        <v>0</v>
      </c>
    </row>
    <row r="17583" spans="1:9" x14ac:dyDescent="0.25">
      <c r="A17583" t="s">
        <v>729</v>
      </c>
      <c r="B17583">
        <v>19454</v>
      </c>
      <c r="C17583" s="593">
        <v>0.06</v>
      </c>
      <c r="D17583" t="s">
        <v>1259</v>
      </c>
      <c r="E17583">
        <v>0.06</v>
      </c>
      <c r="F17583">
        <v>0</v>
      </c>
      <c r="G17583">
        <v>0</v>
      </c>
      <c r="H17583">
        <v>0</v>
      </c>
      <c r="I17583">
        <v>0</v>
      </c>
    </row>
    <row r="17584" spans="1:9" x14ac:dyDescent="0.25">
      <c r="A17584" t="s">
        <v>729</v>
      </c>
      <c r="B17584">
        <v>19455</v>
      </c>
      <c r="C17584" s="593">
        <v>0.06</v>
      </c>
      <c r="D17584" t="s">
        <v>1259</v>
      </c>
      <c r="E17584">
        <v>0.06</v>
      </c>
      <c r="F17584">
        <v>0</v>
      </c>
      <c r="G17584">
        <v>0</v>
      </c>
      <c r="H17584">
        <v>0</v>
      </c>
      <c r="I17584">
        <v>0</v>
      </c>
    </row>
    <row r="17585" spans="1:9" x14ac:dyDescent="0.25">
      <c r="A17585" t="s">
        <v>729</v>
      </c>
      <c r="B17585">
        <v>19456</v>
      </c>
      <c r="C17585" s="593">
        <v>0.06</v>
      </c>
      <c r="D17585" t="s">
        <v>1259</v>
      </c>
      <c r="E17585">
        <v>0.06</v>
      </c>
      <c r="F17585">
        <v>0</v>
      </c>
      <c r="G17585">
        <v>0</v>
      </c>
      <c r="H17585">
        <v>0</v>
      </c>
      <c r="I17585">
        <v>0</v>
      </c>
    </row>
    <row r="17586" spans="1:9" x14ac:dyDescent="0.25">
      <c r="A17586" t="s">
        <v>729</v>
      </c>
      <c r="B17586">
        <v>19457</v>
      </c>
      <c r="C17586" s="593">
        <v>0.06</v>
      </c>
      <c r="D17586" t="s">
        <v>1559</v>
      </c>
      <c r="E17586">
        <v>0.06</v>
      </c>
      <c r="F17586">
        <v>0</v>
      </c>
      <c r="G17586">
        <v>0</v>
      </c>
      <c r="H17586">
        <v>0</v>
      </c>
      <c r="I17586">
        <v>0</v>
      </c>
    </row>
    <row r="17587" spans="1:9" x14ac:dyDescent="0.25">
      <c r="A17587" t="s">
        <v>729</v>
      </c>
      <c r="B17587">
        <v>19460</v>
      </c>
      <c r="C17587" s="593">
        <v>0.06</v>
      </c>
      <c r="D17587" t="s">
        <v>1559</v>
      </c>
      <c r="E17587">
        <v>0.06</v>
      </c>
      <c r="F17587">
        <v>0</v>
      </c>
      <c r="G17587">
        <v>0</v>
      </c>
      <c r="H17587">
        <v>0</v>
      </c>
      <c r="I17587">
        <v>0</v>
      </c>
    </row>
    <row r="17588" spans="1:9" x14ac:dyDescent="0.25">
      <c r="A17588" t="s">
        <v>729</v>
      </c>
      <c r="B17588">
        <v>19462</v>
      </c>
      <c r="C17588" s="593">
        <v>0.06</v>
      </c>
      <c r="D17588" t="s">
        <v>1259</v>
      </c>
      <c r="E17588">
        <v>0.06</v>
      </c>
      <c r="F17588">
        <v>0</v>
      </c>
      <c r="G17588">
        <v>0</v>
      </c>
      <c r="H17588">
        <v>0</v>
      </c>
      <c r="I17588">
        <v>0</v>
      </c>
    </row>
    <row r="17589" spans="1:9" x14ac:dyDescent="0.25">
      <c r="A17589" t="s">
        <v>729</v>
      </c>
      <c r="B17589">
        <v>19464</v>
      </c>
      <c r="C17589" s="593">
        <v>0.06</v>
      </c>
      <c r="D17589" t="s">
        <v>1259</v>
      </c>
      <c r="E17589">
        <v>0.06</v>
      </c>
      <c r="F17589">
        <v>0</v>
      </c>
      <c r="G17589">
        <v>0</v>
      </c>
      <c r="H17589">
        <v>0</v>
      </c>
      <c r="I17589">
        <v>0</v>
      </c>
    </row>
    <row r="17590" spans="1:9" x14ac:dyDescent="0.25">
      <c r="A17590" t="s">
        <v>729</v>
      </c>
      <c r="B17590">
        <v>19465</v>
      </c>
      <c r="C17590" s="593">
        <v>0.06</v>
      </c>
      <c r="D17590" t="s">
        <v>1559</v>
      </c>
      <c r="E17590">
        <v>0.06</v>
      </c>
      <c r="F17590">
        <v>0</v>
      </c>
      <c r="G17590">
        <v>0</v>
      </c>
      <c r="H17590">
        <v>0</v>
      </c>
      <c r="I17590">
        <v>0</v>
      </c>
    </row>
    <row r="17591" spans="1:9" x14ac:dyDescent="0.25">
      <c r="A17591" t="s">
        <v>729</v>
      </c>
      <c r="B17591">
        <v>19468</v>
      </c>
      <c r="C17591" s="593">
        <v>0.06</v>
      </c>
      <c r="D17591" t="s">
        <v>1259</v>
      </c>
      <c r="E17591">
        <v>0.06</v>
      </c>
      <c r="F17591">
        <v>0</v>
      </c>
      <c r="G17591">
        <v>0</v>
      </c>
      <c r="H17591">
        <v>0</v>
      </c>
      <c r="I17591">
        <v>0</v>
      </c>
    </row>
    <row r="17592" spans="1:9" x14ac:dyDescent="0.25">
      <c r="A17592" t="s">
        <v>729</v>
      </c>
      <c r="B17592">
        <v>19470</v>
      </c>
      <c r="C17592" s="593">
        <v>0.06</v>
      </c>
      <c r="D17592" t="s">
        <v>1559</v>
      </c>
      <c r="E17592">
        <v>0.06</v>
      </c>
      <c r="F17592">
        <v>0</v>
      </c>
      <c r="G17592">
        <v>0</v>
      </c>
      <c r="H17592">
        <v>0</v>
      </c>
      <c r="I17592">
        <v>0</v>
      </c>
    </row>
    <row r="17593" spans="1:9" x14ac:dyDescent="0.25">
      <c r="A17593" t="s">
        <v>729</v>
      </c>
      <c r="B17593">
        <v>19472</v>
      </c>
      <c r="C17593" s="593">
        <v>0.06</v>
      </c>
      <c r="D17593" t="s">
        <v>1259</v>
      </c>
      <c r="E17593">
        <v>0.06</v>
      </c>
      <c r="F17593">
        <v>0</v>
      </c>
      <c r="G17593">
        <v>0</v>
      </c>
      <c r="H17593">
        <v>0</v>
      </c>
      <c r="I17593">
        <v>0</v>
      </c>
    </row>
    <row r="17594" spans="1:9" x14ac:dyDescent="0.25">
      <c r="A17594" t="s">
        <v>729</v>
      </c>
      <c r="B17594">
        <v>19473</v>
      </c>
      <c r="C17594" s="593">
        <v>0.06</v>
      </c>
      <c r="D17594" t="s">
        <v>1259</v>
      </c>
      <c r="E17594">
        <v>0.06</v>
      </c>
      <c r="F17594">
        <v>0</v>
      </c>
      <c r="G17594">
        <v>0</v>
      </c>
      <c r="H17594">
        <v>0</v>
      </c>
      <c r="I17594">
        <v>0</v>
      </c>
    </row>
    <row r="17595" spans="1:9" x14ac:dyDescent="0.25">
      <c r="A17595" t="s">
        <v>729</v>
      </c>
      <c r="B17595">
        <v>19474</v>
      </c>
      <c r="C17595" s="593">
        <v>0.06</v>
      </c>
      <c r="D17595" t="s">
        <v>1259</v>
      </c>
      <c r="E17595">
        <v>0.06</v>
      </c>
      <c r="F17595">
        <v>0</v>
      </c>
      <c r="G17595">
        <v>0</v>
      </c>
      <c r="H17595">
        <v>0</v>
      </c>
      <c r="I17595">
        <v>0</v>
      </c>
    </row>
    <row r="17596" spans="1:9" x14ac:dyDescent="0.25">
      <c r="A17596" t="s">
        <v>729</v>
      </c>
      <c r="B17596">
        <v>19475</v>
      </c>
      <c r="C17596" s="593">
        <v>0.06</v>
      </c>
      <c r="D17596" t="s">
        <v>1559</v>
      </c>
      <c r="E17596">
        <v>0.06</v>
      </c>
      <c r="F17596">
        <v>0</v>
      </c>
      <c r="G17596">
        <v>0</v>
      </c>
      <c r="H17596">
        <v>0</v>
      </c>
      <c r="I17596">
        <v>0</v>
      </c>
    </row>
    <row r="17597" spans="1:9" x14ac:dyDescent="0.25">
      <c r="A17597" t="s">
        <v>729</v>
      </c>
      <c r="B17597">
        <v>19477</v>
      </c>
      <c r="C17597" s="593">
        <v>0.06</v>
      </c>
      <c r="D17597" t="s">
        <v>1259</v>
      </c>
      <c r="E17597">
        <v>0.06</v>
      </c>
      <c r="F17597">
        <v>0</v>
      </c>
      <c r="G17597">
        <v>0</v>
      </c>
      <c r="H17597">
        <v>0</v>
      </c>
      <c r="I17597">
        <v>0</v>
      </c>
    </row>
    <row r="17598" spans="1:9" x14ac:dyDescent="0.25">
      <c r="A17598" t="s">
        <v>729</v>
      </c>
      <c r="B17598">
        <v>19478</v>
      </c>
      <c r="C17598" s="593">
        <v>0.06</v>
      </c>
      <c r="D17598" t="s">
        <v>1259</v>
      </c>
      <c r="E17598">
        <v>0.06</v>
      </c>
      <c r="F17598">
        <v>0</v>
      </c>
      <c r="G17598">
        <v>0</v>
      </c>
      <c r="H17598">
        <v>0</v>
      </c>
      <c r="I17598">
        <v>0</v>
      </c>
    </row>
    <row r="17599" spans="1:9" x14ac:dyDescent="0.25">
      <c r="A17599" t="s">
        <v>729</v>
      </c>
      <c r="B17599">
        <v>19480</v>
      </c>
      <c r="C17599" s="593">
        <v>0.06</v>
      </c>
      <c r="D17599" t="s">
        <v>1559</v>
      </c>
      <c r="E17599">
        <v>0.06</v>
      </c>
      <c r="F17599">
        <v>0</v>
      </c>
      <c r="G17599">
        <v>0</v>
      </c>
      <c r="H17599">
        <v>0</v>
      </c>
      <c r="I17599">
        <v>0</v>
      </c>
    </row>
    <row r="17600" spans="1:9" x14ac:dyDescent="0.25">
      <c r="A17600" t="s">
        <v>729</v>
      </c>
      <c r="B17600">
        <v>19481</v>
      </c>
      <c r="C17600" s="593">
        <v>0.06</v>
      </c>
      <c r="D17600" t="s">
        <v>1559</v>
      </c>
      <c r="E17600">
        <v>0.06</v>
      </c>
      <c r="F17600">
        <v>0</v>
      </c>
      <c r="G17600">
        <v>0</v>
      </c>
      <c r="H17600">
        <v>0</v>
      </c>
      <c r="I17600">
        <v>0</v>
      </c>
    </row>
    <row r="17601" spans="1:9" x14ac:dyDescent="0.25">
      <c r="A17601" t="s">
        <v>729</v>
      </c>
      <c r="B17601">
        <v>19482</v>
      </c>
      <c r="C17601" s="593">
        <v>0.06</v>
      </c>
      <c r="D17601" t="s">
        <v>1559</v>
      </c>
      <c r="E17601">
        <v>0.06</v>
      </c>
      <c r="F17601">
        <v>0</v>
      </c>
      <c r="G17601">
        <v>0</v>
      </c>
      <c r="H17601">
        <v>0</v>
      </c>
      <c r="I17601">
        <v>0</v>
      </c>
    </row>
    <row r="17602" spans="1:9" x14ac:dyDescent="0.25">
      <c r="A17602" t="s">
        <v>729</v>
      </c>
      <c r="B17602">
        <v>19484</v>
      </c>
      <c r="C17602" s="593">
        <v>0.06</v>
      </c>
      <c r="D17602" t="s">
        <v>1259</v>
      </c>
      <c r="E17602">
        <v>0.06</v>
      </c>
      <c r="F17602">
        <v>0</v>
      </c>
      <c r="G17602">
        <v>0</v>
      </c>
      <c r="H17602">
        <v>0</v>
      </c>
      <c r="I17602">
        <v>0</v>
      </c>
    </row>
    <row r="17603" spans="1:9" x14ac:dyDescent="0.25">
      <c r="A17603" t="s">
        <v>729</v>
      </c>
      <c r="B17603">
        <v>19486</v>
      </c>
      <c r="C17603" s="593">
        <v>0.06</v>
      </c>
      <c r="D17603" t="s">
        <v>1259</v>
      </c>
      <c r="E17603">
        <v>0.06</v>
      </c>
      <c r="F17603">
        <v>0</v>
      </c>
      <c r="G17603">
        <v>0</v>
      </c>
      <c r="H17603">
        <v>0</v>
      </c>
      <c r="I17603">
        <v>0</v>
      </c>
    </row>
    <row r="17604" spans="1:9" x14ac:dyDescent="0.25">
      <c r="A17604" t="s">
        <v>729</v>
      </c>
      <c r="B17604">
        <v>19490</v>
      </c>
      <c r="C17604" s="593">
        <v>0.06</v>
      </c>
      <c r="D17604" t="s">
        <v>1259</v>
      </c>
      <c r="E17604">
        <v>0.06</v>
      </c>
      <c r="F17604">
        <v>0</v>
      </c>
      <c r="G17604">
        <v>0</v>
      </c>
      <c r="H17604">
        <v>0</v>
      </c>
      <c r="I17604">
        <v>0</v>
      </c>
    </row>
    <row r="17605" spans="1:9" x14ac:dyDescent="0.25">
      <c r="A17605" t="s">
        <v>729</v>
      </c>
      <c r="B17605">
        <v>19492</v>
      </c>
      <c r="C17605" s="593">
        <v>0.06</v>
      </c>
      <c r="D17605" t="s">
        <v>1259</v>
      </c>
      <c r="E17605">
        <v>0.06</v>
      </c>
      <c r="F17605">
        <v>0</v>
      </c>
      <c r="G17605">
        <v>0</v>
      </c>
      <c r="H17605">
        <v>0</v>
      </c>
      <c r="I17605">
        <v>0</v>
      </c>
    </row>
    <row r="17606" spans="1:9" x14ac:dyDescent="0.25">
      <c r="A17606" t="s">
        <v>729</v>
      </c>
      <c r="B17606">
        <v>19493</v>
      </c>
      <c r="C17606" s="593">
        <v>0.06</v>
      </c>
      <c r="D17606" t="s">
        <v>1259</v>
      </c>
      <c r="E17606">
        <v>0.06</v>
      </c>
      <c r="F17606">
        <v>0</v>
      </c>
      <c r="G17606">
        <v>0</v>
      </c>
      <c r="H17606">
        <v>0</v>
      </c>
      <c r="I17606">
        <v>0</v>
      </c>
    </row>
    <row r="17607" spans="1:9" x14ac:dyDescent="0.25">
      <c r="A17607" t="s">
        <v>729</v>
      </c>
      <c r="B17607">
        <v>19494</v>
      </c>
      <c r="C17607" s="593">
        <v>0.06</v>
      </c>
      <c r="D17607" t="s">
        <v>1259</v>
      </c>
      <c r="E17607">
        <v>0.06</v>
      </c>
      <c r="F17607">
        <v>0</v>
      </c>
      <c r="G17607">
        <v>0</v>
      </c>
      <c r="H17607">
        <v>0</v>
      </c>
      <c r="I17607">
        <v>0</v>
      </c>
    </row>
    <row r="17608" spans="1:9" x14ac:dyDescent="0.25">
      <c r="A17608" t="s">
        <v>729</v>
      </c>
      <c r="B17608">
        <v>19495</v>
      </c>
      <c r="C17608" s="593">
        <v>0.06</v>
      </c>
      <c r="D17608" t="s">
        <v>1259</v>
      </c>
      <c r="E17608">
        <v>0.06</v>
      </c>
      <c r="F17608">
        <v>0</v>
      </c>
      <c r="G17608">
        <v>0</v>
      </c>
      <c r="H17608">
        <v>0</v>
      </c>
      <c r="I17608">
        <v>0</v>
      </c>
    </row>
    <row r="17609" spans="1:9" x14ac:dyDescent="0.25">
      <c r="A17609" t="s">
        <v>729</v>
      </c>
      <c r="B17609">
        <v>19496</v>
      </c>
      <c r="C17609" s="593">
        <v>0.06</v>
      </c>
      <c r="D17609" t="s">
        <v>1259</v>
      </c>
      <c r="E17609">
        <v>0.06</v>
      </c>
      <c r="F17609">
        <v>0</v>
      </c>
      <c r="G17609">
        <v>0</v>
      </c>
      <c r="H17609">
        <v>0</v>
      </c>
      <c r="I17609">
        <v>0</v>
      </c>
    </row>
    <row r="17610" spans="1:9" x14ac:dyDescent="0.25">
      <c r="A17610" t="s">
        <v>729</v>
      </c>
      <c r="B17610">
        <v>19501</v>
      </c>
      <c r="C17610" s="593">
        <v>0.06</v>
      </c>
      <c r="D17610" t="s">
        <v>3826</v>
      </c>
      <c r="E17610">
        <v>0.06</v>
      </c>
      <c r="F17610">
        <v>0</v>
      </c>
      <c r="G17610">
        <v>0</v>
      </c>
      <c r="H17610">
        <v>0</v>
      </c>
      <c r="I17610">
        <v>0</v>
      </c>
    </row>
    <row r="17611" spans="1:9" x14ac:dyDescent="0.25">
      <c r="A17611" t="s">
        <v>729</v>
      </c>
      <c r="B17611">
        <v>19503</v>
      </c>
      <c r="C17611" s="593">
        <v>0.06</v>
      </c>
      <c r="D17611" t="s">
        <v>5166</v>
      </c>
      <c r="E17611">
        <v>0.06</v>
      </c>
      <c r="F17611">
        <v>0</v>
      </c>
      <c r="G17611">
        <v>0</v>
      </c>
      <c r="H17611">
        <v>0</v>
      </c>
      <c r="I17611">
        <v>0</v>
      </c>
    </row>
    <row r="17612" spans="1:9" x14ac:dyDescent="0.25">
      <c r="A17612" t="s">
        <v>729</v>
      </c>
      <c r="B17612">
        <v>19504</v>
      </c>
      <c r="C17612" s="593">
        <v>0.06</v>
      </c>
      <c r="D17612" t="s">
        <v>1259</v>
      </c>
      <c r="E17612">
        <v>0.06</v>
      </c>
      <c r="F17612">
        <v>0</v>
      </c>
      <c r="G17612">
        <v>0</v>
      </c>
      <c r="H17612">
        <v>0</v>
      </c>
      <c r="I17612">
        <v>0</v>
      </c>
    </row>
    <row r="17613" spans="1:9" x14ac:dyDescent="0.25">
      <c r="A17613" t="s">
        <v>729</v>
      </c>
      <c r="B17613">
        <v>19505</v>
      </c>
      <c r="C17613" s="593">
        <v>0.06</v>
      </c>
      <c r="D17613" t="s">
        <v>1259</v>
      </c>
      <c r="E17613">
        <v>0.06</v>
      </c>
      <c r="F17613">
        <v>0</v>
      </c>
      <c r="G17613">
        <v>0</v>
      </c>
      <c r="H17613">
        <v>0</v>
      </c>
      <c r="I17613">
        <v>0</v>
      </c>
    </row>
    <row r="17614" spans="1:9" x14ac:dyDescent="0.25">
      <c r="A17614" t="s">
        <v>729</v>
      </c>
      <c r="B17614">
        <v>19506</v>
      </c>
      <c r="C17614" s="593">
        <v>0.06</v>
      </c>
      <c r="D17614" t="s">
        <v>5166</v>
      </c>
      <c r="E17614">
        <v>0.06</v>
      </c>
      <c r="F17614">
        <v>0</v>
      </c>
      <c r="G17614">
        <v>0</v>
      </c>
      <c r="H17614">
        <v>0</v>
      </c>
      <c r="I17614">
        <v>0</v>
      </c>
    </row>
    <row r="17615" spans="1:9" x14ac:dyDescent="0.25">
      <c r="A17615" t="s">
        <v>729</v>
      </c>
      <c r="B17615">
        <v>19507</v>
      </c>
      <c r="C17615" s="593">
        <v>0.06</v>
      </c>
      <c r="D17615" t="s">
        <v>5166</v>
      </c>
      <c r="E17615">
        <v>0.06</v>
      </c>
      <c r="F17615">
        <v>0</v>
      </c>
      <c r="G17615">
        <v>0</v>
      </c>
      <c r="H17615">
        <v>0</v>
      </c>
      <c r="I17615">
        <v>0</v>
      </c>
    </row>
    <row r="17616" spans="1:9" x14ac:dyDescent="0.25">
      <c r="A17616" t="s">
        <v>729</v>
      </c>
      <c r="B17616">
        <v>19508</v>
      </c>
      <c r="C17616" s="593">
        <v>0.06</v>
      </c>
      <c r="D17616" t="s">
        <v>5166</v>
      </c>
      <c r="E17616">
        <v>0.06</v>
      </c>
      <c r="F17616">
        <v>0</v>
      </c>
      <c r="G17616">
        <v>0</v>
      </c>
      <c r="H17616">
        <v>0</v>
      </c>
      <c r="I17616">
        <v>0</v>
      </c>
    </row>
    <row r="17617" spans="1:9" x14ac:dyDescent="0.25">
      <c r="A17617" t="s">
        <v>729</v>
      </c>
      <c r="B17617">
        <v>19510</v>
      </c>
      <c r="C17617" s="593">
        <v>0.06</v>
      </c>
      <c r="D17617" t="s">
        <v>5166</v>
      </c>
      <c r="E17617">
        <v>0.06</v>
      </c>
      <c r="F17617">
        <v>0</v>
      </c>
      <c r="G17617">
        <v>0</v>
      </c>
      <c r="H17617">
        <v>0</v>
      </c>
      <c r="I17617">
        <v>0</v>
      </c>
    </row>
    <row r="17618" spans="1:9" x14ac:dyDescent="0.25">
      <c r="A17618" t="s">
        <v>729</v>
      </c>
      <c r="B17618">
        <v>19511</v>
      </c>
      <c r="C17618" s="593">
        <v>0.06</v>
      </c>
      <c r="D17618" t="s">
        <v>5166</v>
      </c>
      <c r="E17618">
        <v>0.06</v>
      </c>
      <c r="F17618">
        <v>0</v>
      </c>
      <c r="G17618">
        <v>0</v>
      </c>
      <c r="H17618">
        <v>0</v>
      </c>
      <c r="I17618">
        <v>0</v>
      </c>
    </row>
    <row r="17619" spans="1:9" x14ac:dyDescent="0.25">
      <c r="A17619" t="s">
        <v>729</v>
      </c>
      <c r="B17619">
        <v>19512</v>
      </c>
      <c r="C17619" s="593">
        <v>0.06</v>
      </c>
      <c r="D17619" t="s">
        <v>1259</v>
      </c>
      <c r="E17619">
        <v>0.06</v>
      </c>
      <c r="F17619">
        <v>0</v>
      </c>
      <c r="G17619">
        <v>0</v>
      </c>
      <c r="H17619">
        <v>0</v>
      </c>
      <c r="I17619">
        <v>0</v>
      </c>
    </row>
    <row r="17620" spans="1:9" x14ac:dyDescent="0.25">
      <c r="A17620" t="s">
        <v>729</v>
      </c>
      <c r="B17620">
        <v>19516</v>
      </c>
      <c r="C17620" s="593">
        <v>0.06</v>
      </c>
      <c r="D17620" t="s">
        <v>5166</v>
      </c>
      <c r="E17620">
        <v>0.06</v>
      </c>
      <c r="F17620">
        <v>0</v>
      </c>
      <c r="G17620">
        <v>0</v>
      </c>
      <c r="H17620">
        <v>0</v>
      </c>
      <c r="I17620">
        <v>0</v>
      </c>
    </row>
    <row r="17621" spans="1:9" x14ac:dyDescent="0.25">
      <c r="A17621" t="s">
        <v>729</v>
      </c>
      <c r="B17621">
        <v>19518</v>
      </c>
      <c r="C17621" s="593">
        <v>0.06</v>
      </c>
      <c r="D17621" t="s">
        <v>5166</v>
      </c>
      <c r="E17621">
        <v>0.06</v>
      </c>
      <c r="F17621">
        <v>0</v>
      </c>
      <c r="G17621">
        <v>0</v>
      </c>
      <c r="H17621">
        <v>0</v>
      </c>
      <c r="I17621">
        <v>0</v>
      </c>
    </row>
    <row r="17622" spans="1:9" x14ac:dyDescent="0.25">
      <c r="A17622" t="s">
        <v>729</v>
      </c>
      <c r="B17622">
        <v>19519</v>
      </c>
      <c r="C17622" s="593">
        <v>0.06</v>
      </c>
      <c r="D17622" t="s">
        <v>5166</v>
      </c>
      <c r="E17622">
        <v>0.06</v>
      </c>
      <c r="F17622">
        <v>0</v>
      </c>
      <c r="G17622">
        <v>0</v>
      </c>
      <c r="H17622">
        <v>0</v>
      </c>
      <c r="I17622">
        <v>0</v>
      </c>
    </row>
    <row r="17623" spans="1:9" x14ac:dyDescent="0.25">
      <c r="A17623" t="s">
        <v>729</v>
      </c>
      <c r="B17623">
        <v>19520</v>
      </c>
      <c r="C17623" s="593">
        <v>0.06</v>
      </c>
      <c r="D17623" t="s">
        <v>1559</v>
      </c>
      <c r="E17623">
        <v>0.06</v>
      </c>
      <c r="F17623">
        <v>0</v>
      </c>
      <c r="G17623">
        <v>0</v>
      </c>
      <c r="H17623">
        <v>0</v>
      </c>
      <c r="I17623">
        <v>0</v>
      </c>
    </row>
    <row r="17624" spans="1:9" x14ac:dyDescent="0.25">
      <c r="A17624" t="s">
        <v>729</v>
      </c>
      <c r="B17624">
        <v>19522</v>
      </c>
      <c r="C17624" s="593">
        <v>0.06</v>
      </c>
      <c r="D17624" t="s">
        <v>5166</v>
      </c>
      <c r="E17624">
        <v>0.06</v>
      </c>
      <c r="F17624">
        <v>0</v>
      </c>
      <c r="G17624">
        <v>0</v>
      </c>
      <c r="H17624">
        <v>0</v>
      </c>
      <c r="I17624">
        <v>0</v>
      </c>
    </row>
    <row r="17625" spans="1:9" x14ac:dyDescent="0.25">
      <c r="A17625" t="s">
        <v>729</v>
      </c>
      <c r="B17625">
        <v>19523</v>
      </c>
      <c r="C17625" s="593">
        <v>0.06</v>
      </c>
      <c r="D17625" t="s">
        <v>5166</v>
      </c>
      <c r="E17625">
        <v>0.06</v>
      </c>
      <c r="F17625">
        <v>0</v>
      </c>
      <c r="G17625">
        <v>0</v>
      </c>
      <c r="H17625">
        <v>0</v>
      </c>
      <c r="I17625">
        <v>0</v>
      </c>
    </row>
    <row r="17626" spans="1:9" x14ac:dyDescent="0.25">
      <c r="A17626" t="s">
        <v>729</v>
      </c>
      <c r="B17626">
        <v>19525</v>
      </c>
      <c r="C17626" s="593">
        <v>0.06</v>
      </c>
      <c r="D17626" t="s">
        <v>1259</v>
      </c>
      <c r="E17626">
        <v>0.06</v>
      </c>
      <c r="F17626">
        <v>0</v>
      </c>
      <c r="G17626">
        <v>0</v>
      </c>
      <c r="H17626">
        <v>0</v>
      </c>
      <c r="I17626">
        <v>0</v>
      </c>
    </row>
    <row r="17627" spans="1:9" x14ac:dyDescent="0.25">
      <c r="A17627" t="s">
        <v>729</v>
      </c>
      <c r="B17627">
        <v>19526</v>
      </c>
      <c r="C17627" s="593">
        <v>0.06</v>
      </c>
      <c r="D17627" t="s">
        <v>5166</v>
      </c>
      <c r="E17627">
        <v>0.06</v>
      </c>
      <c r="F17627">
        <v>0</v>
      </c>
      <c r="G17627">
        <v>0</v>
      </c>
      <c r="H17627">
        <v>0</v>
      </c>
      <c r="I17627">
        <v>0</v>
      </c>
    </row>
    <row r="17628" spans="1:9" x14ac:dyDescent="0.25">
      <c r="A17628" t="s">
        <v>729</v>
      </c>
      <c r="B17628">
        <v>19529</v>
      </c>
      <c r="C17628" s="593">
        <v>0.06</v>
      </c>
      <c r="D17628" t="s">
        <v>5166</v>
      </c>
      <c r="E17628">
        <v>0.06</v>
      </c>
      <c r="F17628">
        <v>0</v>
      </c>
      <c r="G17628">
        <v>0</v>
      </c>
      <c r="H17628">
        <v>0</v>
      </c>
      <c r="I17628">
        <v>0</v>
      </c>
    </row>
    <row r="17629" spans="1:9" x14ac:dyDescent="0.25">
      <c r="A17629" t="s">
        <v>729</v>
      </c>
      <c r="B17629">
        <v>19530</v>
      </c>
      <c r="C17629" s="593">
        <v>0.06</v>
      </c>
      <c r="D17629" t="s">
        <v>5166</v>
      </c>
      <c r="E17629">
        <v>0.06</v>
      </c>
      <c r="F17629">
        <v>0</v>
      </c>
      <c r="G17629">
        <v>0</v>
      </c>
      <c r="H17629">
        <v>0</v>
      </c>
      <c r="I17629">
        <v>0</v>
      </c>
    </row>
    <row r="17630" spans="1:9" x14ac:dyDescent="0.25">
      <c r="A17630" t="s">
        <v>729</v>
      </c>
      <c r="B17630">
        <v>19533</v>
      </c>
      <c r="C17630" s="593">
        <v>0.06</v>
      </c>
      <c r="D17630" t="s">
        <v>5166</v>
      </c>
      <c r="E17630">
        <v>0.06</v>
      </c>
      <c r="F17630">
        <v>0</v>
      </c>
      <c r="G17630">
        <v>0</v>
      </c>
      <c r="H17630">
        <v>0</v>
      </c>
      <c r="I17630">
        <v>0</v>
      </c>
    </row>
    <row r="17631" spans="1:9" x14ac:dyDescent="0.25">
      <c r="A17631" t="s">
        <v>729</v>
      </c>
      <c r="B17631">
        <v>19534</v>
      </c>
      <c r="C17631" s="593">
        <v>0.06</v>
      </c>
      <c r="D17631" t="s">
        <v>5166</v>
      </c>
      <c r="E17631">
        <v>0.06</v>
      </c>
      <c r="F17631">
        <v>0</v>
      </c>
      <c r="G17631">
        <v>0</v>
      </c>
      <c r="H17631">
        <v>0</v>
      </c>
      <c r="I17631">
        <v>0</v>
      </c>
    </row>
    <row r="17632" spans="1:9" x14ac:dyDescent="0.25">
      <c r="A17632" t="s">
        <v>729</v>
      </c>
      <c r="B17632">
        <v>19535</v>
      </c>
      <c r="C17632" s="593">
        <v>0.06</v>
      </c>
      <c r="D17632" t="s">
        <v>5166</v>
      </c>
      <c r="E17632">
        <v>0.06</v>
      </c>
      <c r="F17632">
        <v>0</v>
      </c>
      <c r="G17632">
        <v>0</v>
      </c>
      <c r="H17632">
        <v>0</v>
      </c>
      <c r="I17632">
        <v>0</v>
      </c>
    </row>
    <row r="17633" spans="1:9" x14ac:dyDescent="0.25">
      <c r="A17633" t="s">
        <v>729</v>
      </c>
      <c r="B17633">
        <v>19536</v>
      </c>
      <c r="C17633" s="593">
        <v>0.06</v>
      </c>
      <c r="D17633" t="s">
        <v>5166</v>
      </c>
      <c r="E17633">
        <v>0.06</v>
      </c>
      <c r="F17633">
        <v>0</v>
      </c>
      <c r="G17633">
        <v>0</v>
      </c>
      <c r="H17633">
        <v>0</v>
      </c>
      <c r="I17633">
        <v>0</v>
      </c>
    </row>
    <row r="17634" spans="1:9" x14ac:dyDescent="0.25">
      <c r="A17634" t="s">
        <v>729</v>
      </c>
      <c r="B17634">
        <v>19538</v>
      </c>
      <c r="C17634" s="593">
        <v>0.06</v>
      </c>
      <c r="D17634" t="s">
        <v>5166</v>
      </c>
      <c r="E17634">
        <v>0.06</v>
      </c>
      <c r="F17634">
        <v>0</v>
      </c>
      <c r="G17634">
        <v>0</v>
      </c>
      <c r="H17634">
        <v>0</v>
      </c>
      <c r="I17634">
        <v>0</v>
      </c>
    </row>
    <row r="17635" spans="1:9" x14ac:dyDescent="0.25">
      <c r="A17635" t="s">
        <v>729</v>
      </c>
      <c r="B17635">
        <v>19539</v>
      </c>
      <c r="C17635" s="593">
        <v>0.06</v>
      </c>
      <c r="D17635" t="s">
        <v>5166</v>
      </c>
      <c r="E17635">
        <v>0.06</v>
      </c>
      <c r="F17635">
        <v>0</v>
      </c>
      <c r="G17635">
        <v>0</v>
      </c>
      <c r="H17635">
        <v>0</v>
      </c>
      <c r="I17635">
        <v>0</v>
      </c>
    </row>
    <row r="17636" spans="1:9" x14ac:dyDescent="0.25">
      <c r="A17636" t="s">
        <v>729</v>
      </c>
      <c r="B17636">
        <v>19540</v>
      </c>
      <c r="C17636" s="593">
        <v>0.06</v>
      </c>
      <c r="D17636" t="s">
        <v>3826</v>
      </c>
      <c r="E17636">
        <v>0.06</v>
      </c>
      <c r="F17636">
        <v>0</v>
      </c>
      <c r="G17636">
        <v>0</v>
      </c>
      <c r="H17636">
        <v>0</v>
      </c>
      <c r="I17636">
        <v>0</v>
      </c>
    </row>
    <row r="17637" spans="1:9" x14ac:dyDescent="0.25">
      <c r="A17637" t="s">
        <v>729</v>
      </c>
      <c r="B17637">
        <v>19541</v>
      </c>
      <c r="C17637" s="593">
        <v>0.06</v>
      </c>
      <c r="D17637" t="s">
        <v>5166</v>
      </c>
      <c r="E17637">
        <v>0.06</v>
      </c>
      <c r="F17637">
        <v>0</v>
      </c>
      <c r="G17637">
        <v>0</v>
      </c>
      <c r="H17637">
        <v>0</v>
      </c>
      <c r="I17637">
        <v>0</v>
      </c>
    </row>
    <row r="17638" spans="1:9" x14ac:dyDescent="0.25">
      <c r="A17638" t="s">
        <v>729</v>
      </c>
      <c r="B17638">
        <v>19543</v>
      </c>
      <c r="C17638" s="593">
        <v>0.06</v>
      </c>
      <c r="D17638" t="s">
        <v>5166</v>
      </c>
      <c r="E17638">
        <v>0.06</v>
      </c>
      <c r="F17638">
        <v>0</v>
      </c>
      <c r="G17638">
        <v>0</v>
      </c>
      <c r="H17638">
        <v>0</v>
      </c>
      <c r="I17638">
        <v>0</v>
      </c>
    </row>
    <row r="17639" spans="1:9" x14ac:dyDescent="0.25">
      <c r="A17639" t="s">
        <v>729</v>
      </c>
      <c r="B17639">
        <v>19544</v>
      </c>
      <c r="C17639" s="593">
        <v>0.06</v>
      </c>
      <c r="D17639" t="s">
        <v>5166</v>
      </c>
      <c r="E17639">
        <v>0.06</v>
      </c>
      <c r="F17639">
        <v>0</v>
      </c>
      <c r="G17639">
        <v>0</v>
      </c>
      <c r="H17639">
        <v>0</v>
      </c>
      <c r="I17639">
        <v>0</v>
      </c>
    </row>
    <row r="17640" spans="1:9" x14ac:dyDescent="0.25">
      <c r="A17640" t="s">
        <v>729</v>
      </c>
      <c r="B17640">
        <v>19545</v>
      </c>
      <c r="C17640" s="593">
        <v>0.06</v>
      </c>
      <c r="D17640" t="s">
        <v>5166</v>
      </c>
      <c r="E17640">
        <v>0.06</v>
      </c>
      <c r="F17640">
        <v>0</v>
      </c>
      <c r="G17640">
        <v>0</v>
      </c>
      <c r="H17640">
        <v>0</v>
      </c>
      <c r="I17640">
        <v>0</v>
      </c>
    </row>
    <row r="17641" spans="1:9" x14ac:dyDescent="0.25">
      <c r="A17641" t="s">
        <v>729</v>
      </c>
      <c r="B17641">
        <v>19547</v>
      </c>
      <c r="C17641" s="593">
        <v>0.06</v>
      </c>
      <c r="D17641" t="s">
        <v>5166</v>
      </c>
      <c r="E17641">
        <v>0.06</v>
      </c>
      <c r="F17641">
        <v>0</v>
      </c>
      <c r="G17641">
        <v>0</v>
      </c>
      <c r="H17641">
        <v>0</v>
      </c>
      <c r="I17641">
        <v>0</v>
      </c>
    </row>
    <row r="17642" spans="1:9" x14ac:dyDescent="0.25">
      <c r="A17642" t="s">
        <v>729</v>
      </c>
      <c r="B17642">
        <v>19548</v>
      </c>
      <c r="C17642" s="593">
        <v>0.06</v>
      </c>
      <c r="D17642" t="s">
        <v>5166</v>
      </c>
      <c r="E17642">
        <v>0.06</v>
      </c>
      <c r="F17642">
        <v>0</v>
      </c>
      <c r="G17642">
        <v>0</v>
      </c>
      <c r="H17642">
        <v>0</v>
      </c>
      <c r="I17642">
        <v>0</v>
      </c>
    </row>
    <row r="17643" spans="1:9" x14ac:dyDescent="0.25">
      <c r="A17643" t="s">
        <v>729</v>
      </c>
      <c r="B17643">
        <v>19549</v>
      </c>
      <c r="C17643" s="593">
        <v>0.06</v>
      </c>
      <c r="D17643" t="s">
        <v>5164</v>
      </c>
      <c r="E17643">
        <v>0.06</v>
      </c>
      <c r="F17643">
        <v>0</v>
      </c>
      <c r="G17643">
        <v>0</v>
      </c>
      <c r="H17643">
        <v>0</v>
      </c>
      <c r="I17643">
        <v>0</v>
      </c>
    </row>
    <row r="17644" spans="1:9" x14ac:dyDescent="0.25">
      <c r="A17644" t="s">
        <v>729</v>
      </c>
      <c r="B17644">
        <v>19550</v>
      </c>
      <c r="C17644" s="593">
        <v>0.06</v>
      </c>
      <c r="D17644" t="s">
        <v>5166</v>
      </c>
      <c r="E17644">
        <v>0.06</v>
      </c>
      <c r="F17644">
        <v>0</v>
      </c>
      <c r="G17644">
        <v>0</v>
      </c>
      <c r="H17644">
        <v>0</v>
      </c>
      <c r="I17644">
        <v>0</v>
      </c>
    </row>
    <row r="17645" spans="1:9" x14ac:dyDescent="0.25">
      <c r="A17645" t="s">
        <v>729</v>
      </c>
      <c r="B17645">
        <v>19551</v>
      </c>
      <c r="C17645" s="593">
        <v>0.06</v>
      </c>
      <c r="D17645" t="s">
        <v>5166</v>
      </c>
      <c r="E17645">
        <v>0.06</v>
      </c>
      <c r="F17645">
        <v>0</v>
      </c>
      <c r="G17645">
        <v>0</v>
      </c>
      <c r="H17645">
        <v>0</v>
      </c>
      <c r="I17645">
        <v>0</v>
      </c>
    </row>
    <row r="17646" spans="1:9" x14ac:dyDescent="0.25">
      <c r="A17646" t="s">
        <v>729</v>
      </c>
      <c r="B17646">
        <v>19554</v>
      </c>
      <c r="C17646" s="593">
        <v>0.06</v>
      </c>
      <c r="D17646" t="s">
        <v>5166</v>
      </c>
      <c r="E17646">
        <v>0.06</v>
      </c>
      <c r="F17646">
        <v>0</v>
      </c>
      <c r="G17646">
        <v>0</v>
      </c>
      <c r="H17646">
        <v>0</v>
      </c>
      <c r="I17646">
        <v>0</v>
      </c>
    </row>
    <row r="17647" spans="1:9" x14ac:dyDescent="0.25">
      <c r="A17647" t="s">
        <v>729</v>
      </c>
      <c r="B17647">
        <v>19555</v>
      </c>
      <c r="C17647" s="593">
        <v>0.06</v>
      </c>
      <c r="D17647" t="s">
        <v>5166</v>
      </c>
      <c r="E17647">
        <v>0.06</v>
      </c>
      <c r="F17647">
        <v>0</v>
      </c>
      <c r="G17647">
        <v>0</v>
      </c>
      <c r="H17647">
        <v>0</v>
      </c>
      <c r="I17647">
        <v>0</v>
      </c>
    </row>
    <row r="17648" spans="1:9" x14ac:dyDescent="0.25">
      <c r="A17648" t="s">
        <v>729</v>
      </c>
      <c r="B17648">
        <v>19559</v>
      </c>
      <c r="C17648" s="593">
        <v>0.06</v>
      </c>
      <c r="D17648" t="s">
        <v>5166</v>
      </c>
      <c r="E17648">
        <v>0.06</v>
      </c>
      <c r="F17648">
        <v>0</v>
      </c>
      <c r="G17648">
        <v>0</v>
      </c>
      <c r="H17648">
        <v>0</v>
      </c>
      <c r="I17648">
        <v>0</v>
      </c>
    </row>
    <row r="17649" spans="1:9" x14ac:dyDescent="0.25">
      <c r="A17649" t="s">
        <v>729</v>
      </c>
      <c r="B17649">
        <v>19560</v>
      </c>
      <c r="C17649" s="593">
        <v>0.06</v>
      </c>
      <c r="D17649" t="s">
        <v>5166</v>
      </c>
      <c r="E17649">
        <v>0.06</v>
      </c>
      <c r="F17649">
        <v>0</v>
      </c>
      <c r="G17649">
        <v>0</v>
      </c>
      <c r="H17649">
        <v>0</v>
      </c>
      <c r="I17649">
        <v>0</v>
      </c>
    </row>
    <row r="17650" spans="1:9" x14ac:dyDescent="0.25">
      <c r="A17650" t="s">
        <v>729</v>
      </c>
      <c r="B17650">
        <v>19562</v>
      </c>
      <c r="C17650" s="593">
        <v>0.06</v>
      </c>
      <c r="D17650" t="s">
        <v>5166</v>
      </c>
      <c r="E17650">
        <v>0.06</v>
      </c>
      <c r="F17650">
        <v>0</v>
      </c>
      <c r="G17650">
        <v>0</v>
      </c>
      <c r="H17650">
        <v>0</v>
      </c>
      <c r="I17650">
        <v>0</v>
      </c>
    </row>
    <row r="17651" spans="1:9" x14ac:dyDescent="0.25">
      <c r="A17651" t="s">
        <v>729</v>
      </c>
      <c r="B17651">
        <v>19564</v>
      </c>
      <c r="C17651" s="593">
        <v>0.06</v>
      </c>
      <c r="D17651" t="s">
        <v>5166</v>
      </c>
      <c r="E17651">
        <v>0.06</v>
      </c>
      <c r="F17651">
        <v>0</v>
      </c>
      <c r="G17651">
        <v>0</v>
      </c>
      <c r="H17651">
        <v>0</v>
      </c>
      <c r="I17651">
        <v>0</v>
      </c>
    </row>
    <row r="17652" spans="1:9" x14ac:dyDescent="0.25">
      <c r="A17652" t="s">
        <v>729</v>
      </c>
      <c r="B17652">
        <v>19565</v>
      </c>
      <c r="C17652" s="593">
        <v>0.06</v>
      </c>
      <c r="D17652" t="s">
        <v>5166</v>
      </c>
      <c r="E17652">
        <v>0.06</v>
      </c>
      <c r="F17652">
        <v>0</v>
      </c>
      <c r="G17652">
        <v>0</v>
      </c>
      <c r="H17652">
        <v>0</v>
      </c>
      <c r="I17652">
        <v>0</v>
      </c>
    </row>
    <row r="17653" spans="1:9" x14ac:dyDescent="0.25">
      <c r="A17653" t="s">
        <v>729</v>
      </c>
      <c r="B17653">
        <v>19567</v>
      </c>
      <c r="C17653" s="593">
        <v>0.06</v>
      </c>
      <c r="D17653" t="s">
        <v>3433</v>
      </c>
      <c r="E17653">
        <v>0.06</v>
      </c>
      <c r="F17653">
        <v>0</v>
      </c>
      <c r="G17653">
        <v>0</v>
      </c>
      <c r="H17653">
        <v>0</v>
      </c>
      <c r="I17653">
        <v>0</v>
      </c>
    </row>
    <row r="17654" spans="1:9" x14ac:dyDescent="0.25">
      <c r="A17654" t="s">
        <v>729</v>
      </c>
      <c r="B17654">
        <v>19601</v>
      </c>
      <c r="C17654" s="593">
        <v>0.06</v>
      </c>
      <c r="D17654" t="s">
        <v>5166</v>
      </c>
      <c r="E17654">
        <v>0.06</v>
      </c>
      <c r="F17654">
        <v>0</v>
      </c>
      <c r="G17654">
        <v>0</v>
      </c>
      <c r="H17654">
        <v>0</v>
      </c>
      <c r="I17654">
        <v>0</v>
      </c>
    </row>
    <row r="17655" spans="1:9" x14ac:dyDescent="0.25">
      <c r="A17655" t="s">
        <v>729</v>
      </c>
      <c r="B17655">
        <v>19602</v>
      </c>
      <c r="C17655" s="593">
        <v>0.06</v>
      </c>
      <c r="D17655" t="s">
        <v>5166</v>
      </c>
      <c r="E17655">
        <v>0.06</v>
      </c>
      <c r="F17655">
        <v>0</v>
      </c>
      <c r="G17655">
        <v>0</v>
      </c>
      <c r="H17655">
        <v>0</v>
      </c>
      <c r="I17655">
        <v>0</v>
      </c>
    </row>
    <row r="17656" spans="1:9" x14ac:dyDescent="0.25">
      <c r="A17656" t="s">
        <v>729</v>
      </c>
      <c r="B17656">
        <v>19603</v>
      </c>
      <c r="C17656" s="593">
        <v>0.06</v>
      </c>
      <c r="D17656" t="s">
        <v>5166</v>
      </c>
      <c r="E17656">
        <v>0.06</v>
      </c>
      <c r="F17656">
        <v>0</v>
      </c>
      <c r="G17656">
        <v>0</v>
      </c>
      <c r="H17656">
        <v>0</v>
      </c>
      <c r="I17656">
        <v>0</v>
      </c>
    </row>
    <row r="17657" spans="1:9" x14ac:dyDescent="0.25">
      <c r="A17657" t="s">
        <v>729</v>
      </c>
      <c r="B17657">
        <v>19604</v>
      </c>
      <c r="C17657" s="593">
        <v>0.06</v>
      </c>
      <c r="D17657" t="s">
        <v>5166</v>
      </c>
      <c r="E17657">
        <v>0.06</v>
      </c>
      <c r="F17657">
        <v>0</v>
      </c>
      <c r="G17657">
        <v>0</v>
      </c>
      <c r="H17657">
        <v>0</v>
      </c>
      <c r="I17657">
        <v>0</v>
      </c>
    </row>
    <row r="17658" spans="1:9" x14ac:dyDescent="0.25">
      <c r="A17658" t="s">
        <v>729</v>
      </c>
      <c r="B17658">
        <v>19605</v>
      </c>
      <c r="C17658" s="593">
        <v>0.06</v>
      </c>
      <c r="D17658" t="s">
        <v>5166</v>
      </c>
      <c r="E17658">
        <v>0.06</v>
      </c>
      <c r="F17658">
        <v>0</v>
      </c>
      <c r="G17658">
        <v>0</v>
      </c>
      <c r="H17658">
        <v>0</v>
      </c>
      <c r="I17658">
        <v>0</v>
      </c>
    </row>
    <row r="17659" spans="1:9" x14ac:dyDescent="0.25">
      <c r="A17659" t="s">
        <v>729</v>
      </c>
      <c r="B17659">
        <v>19606</v>
      </c>
      <c r="C17659" s="593">
        <v>0.06</v>
      </c>
      <c r="D17659" t="s">
        <v>5166</v>
      </c>
      <c r="E17659">
        <v>0.06</v>
      </c>
      <c r="F17659">
        <v>0</v>
      </c>
      <c r="G17659">
        <v>0</v>
      </c>
      <c r="H17659">
        <v>0</v>
      </c>
      <c r="I17659">
        <v>0</v>
      </c>
    </row>
    <row r="17660" spans="1:9" x14ac:dyDescent="0.25">
      <c r="A17660" t="s">
        <v>729</v>
      </c>
      <c r="B17660">
        <v>19607</v>
      </c>
      <c r="C17660" s="593">
        <v>0.06</v>
      </c>
      <c r="D17660" t="s">
        <v>5166</v>
      </c>
      <c r="E17660">
        <v>0.06</v>
      </c>
      <c r="F17660">
        <v>0</v>
      </c>
      <c r="G17660">
        <v>0</v>
      </c>
      <c r="H17660">
        <v>0</v>
      </c>
      <c r="I17660">
        <v>0</v>
      </c>
    </row>
    <row r="17661" spans="1:9" x14ac:dyDescent="0.25">
      <c r="A17661" t="s">
        <v>729</v>
      </c>
      <c r="B17661">
        <v>19608</v>
      </c>
      <c r="C17661" s="593">
        <v>0.06</v>
      </c>
      <c r="D17661" t="s">
        <v>5166</v>
      </c>
      <c r="E17661">
        <v>0.06</v>
      </c>
      <c r="F17661">
        <v>0</v>
      </c>
      <c r="G17661">
        <v>0</v>
      </c>
      <c r="H17661">
        <v>0</v>
      </c>
      <c r="I17661">
        <v>0</v>
      </c>
    </row>
    <row r="17662" spans="1:9" x14ac:dyDescent="0.25">
      <c r="A17662" t="s">
        <v>729</v>
      </c>
      <c r="B17662">
        <v>19609</v>
      </c>
      <c r="C17662" s="593">
        <v>0.06</v>
      </c>
      <c r="D17662" t="s">
        <v>5166</v>
      </c>
      <c r="E17662">
        <v>0.06</v>
      </c>
      <c r="F17662">
        <v>0</v>
      </c>
      <c r="G17662">
        <v>0</v>
      </c>
      <c r="H17662">
        <v>0</v>
      </c>
      <c r="I17662">
        <v>0</v>
      </c>
    </row>
    <row r="17663" spans="1:9" x14ac:dyDescent="0.25">
      <c r="A17663" t="s">
        <v>729</v>
      </c>
      <c r="B17663">
        <v>19610</v>
      </c>
      <c r="C17663" s="593">
        <v>0.06</v>
      </c>
      <c r="D17663" t="s">
        <v>5166</v>
      </c>
      <c r="E17663">
        <v>0.06</v>
      </c>
      <c r="F17663">
        <v>0</v>
      </c>
      <c r="G17663">
        <v>0</v>
      </c>
      <c r="H17663">
        <v>0</v>
      </c>
      <c r="I17663">
        <v>0</v>
      </c>
    </row>
    <row r="17664" spans="1:9" x14ac:dyDescent="0.25">
      <c r="A17664" t="s">
        <v>729</v>
      </c>
      <c r="B17664">
        <v>19611</v>
      </c>
      <c r="C17664" s="593">
        <v>0.06</v>
      </c>
      <c r="D17664" t="s">
        <v>5166</v>
      </c>
      <c r="E17664">
        <v>0.06</v>
      </c>
      <c r="F17664">
        <v>0</v>
      </c>
      <c r="G17664">
        <v>0</v>
      </c>
      <c r="H17664">
        <v>0</v>
      </c>
      <c r="I17664">
        <v>0</v>
      </c>
    </row>
    <row r="17665" spans="1:9" x14ac:dyDescent="0.25">
      <c r="A17665" t="s">
        <v>729</v>
      </c>
      <c r="B17665">
        <v>19612</v>
      </c>
      <c r="C17665" s="593">
        <v>0.06</v>
      </c>
      <c r="D17665" t="s">
        <v>5166</v>
      </c>
      <c r="E17665">
        <v>0.06</v>
      </c>
      <c r="F17665">
        <v>0</v>
      </c>
      <c r="G17665">
        <v>0</v>
      </c>
      <c r="H17665">
        <v>0</v>
      </c>
      <c r="I17665">
        <v>0</v>
      </c>
    </row>
    <row r="17666" spans="1:9" x14ac:dyDescent="0.25">
      <c r="A17666" t="s">
        <v>730</v>
      </c>
      <c r="B17666">
        <v>2801</v>
      </c>
      <c r="C17666" s="593">
        <v>7.0000000000000007E-2</v>
      </c>
      <c r="D17666" t="s">
        <v>5173</v>
      </c>
      <c r="E17666">
        <v>7.0000000000000007E-2</v>
      </c>
      <c r="F17666">
        <v>0</v>
      </c>
      <c r="G17666">
        <v>0</v>
      </c>
      <c r="H17666">
        <v>0</v>
      </c>
      <c r="I17666">
        <v>0</v>
      </c>
    </row>
    <row r="17667" spans="1:9" x14ac:dyDescent="0.25">
      <c r="A17667" t="s">
        <v>730</v>
      </c>
      <c r="B17667">
        <v>2802</v>
      </c>
      <c r="C17667" s="593">
        <v>7.0000000000000007E-2</v>
      </c>
      <c r="D17667" t="s">
        <v>1196</v>
      </c>
      <c r="E17667">
        <v>7.0000000000000007E-2</v>
      </c>
      <c r="F17667">
        <v>0</v>
      </c>
      <c r="G17667">
        <v>0</v>
      </c>
      <c r="H17667">
        <v>0</v>
      </c>
      <c r="I17667">
        <v>0</v>
      </c>
    </row>
    <row r="17668" spans="1:9" x14ac:dyDescent="0.25">
      <c r="A17668" t="s">
        <v>730</v>
      </c>
      <c r="B17668">
        <v>2804</v>
      </c>
      <c r="C17668" s="593">
        <v>7.0000000000000007E-2</v>
      </c>
      <c r="D17668" t="s">
        <v>3852</v>
      </c>
      <c r="E17668">
        <v>7.0000000000000007E-2</v>
      </c>
      <c r="F17668">
        <v>0</v>
      </c>
      <c r="G17668">
        <v>0</v>
      </c>
      <c r="H17668">
        <v>0</v>
      </c>
      <c r="I17668">
        <v>0</v>
      </c>
    </row>
    <row r="17669" spans="1:9" x14ac:dyDescent="0.25">
      <c r="A17669" t="s">
        <v>730</v>
      </c>
      <c r="B17669">
        <v>2806</v>
      </c>
      <c r="C17669" s="593">
        <v>7.0000000000000007E-2</v>
      </c>
      <c r="D17669" t="s">
        <v>3038</v>
      </c>
      <c r="E17669">
        <v>7.0000000000000007E-2</v>
      </c>
      <c r="F17669">
        <v>0</v>
      </c>
      <c r="G17669">
        <v>0</v>
      </c>
      <c r="H17669">
        <v>0</v>
      </c>
      <c r="I17669">
        <v>0</v>
      </c>
    </row>
    <row r="17670" spans="1:9" x14ac:dyDescent="0.25">
      <c r="A17670" t="s">
        <v>730</v>
      </c>
      <c r="B17670">
        <v>2807</v>
      </c>
      <c r="C17670" s="593">
        <v>7.0000000000000007E-2</v>
      </c>
      <c r="D17670" t="s">
        <v>5174</v>
      </c>
      <c r="E17670">
        <v>7.0000000000000007E-2</v>
      </c>
      <c r="F17670">
        <v>0</v>
      </c>
      <c r="G17670">
        <v>0</v>
      </c>
      <c r="H17670">
        <v>0</v>
      </c>
      <c r="I17670">
        <v>0</v>
      </c>
    </row>
    <row r="17671" spans="1:9" x14ac:dyDescent="0.25">
      <c r="A17671" t="s">
        <v>730</v>
      </c>
      <c r="B17671">
        <v>2808</v>
      </c>
      <c r="C17671" s="593">
        <v>7.0000000000000007E-2</v>
      </c>
      <c r="D17671" t="s">
        <v>5175</v>
      </c>
      <c r="E17671">
        <v>7.0000000000000007E-2</v>
      </c>
      <c r="F17671">
        <v>0</v>
      </c>
      <c r="G17671">
        <v>0</v>
      </c>
      <c r="H17671">
        <v>0</v>
      </c>
      <c r="I17671">
        <v>0</v>
      </c>
    </row>
    <row r="17672" spans="1:9" x14ac:dyDescent="0.25">
      <c r="A17672" t="s">
        <v>730</v>
      </c>
      <c r="B17672">
        <v>2809</v>
      </c>
      <c r="C17672" s="593">
        <v>7.0000000000000007E-2</v>
      </c>
      <c r="D17672" t="s">
        <v>2335</v>
      </c>
      <c r="E17672">
        <v>7.0000000000000007E-2</v>
      </c>
      <c r="F17672">
        <v>0</v>
      </c>
      <c r="G17672">
        <v>0</v>
      </c>
      <c r="H17672">
        <v>0</v>
      </c>
      <c r="I17672">
        <v>0</v>
      </c>
    </row>
    <row r="17673" spans="1:9" x14ac:dyDescent="0.25">
      <c r="A17673" t="s">
        <v>730</v>
      </c>
      <c r="B17673">
        <v>2812</v>
      </c>
      <c r="C17673" s="593">
        <v>7.0000000000000007E-2</v>
      </c>
      <c r="D17673" t="s">
        <v>5175</v>
      </c>
      <c r="E17673">
        <v>7.0000000000000007E-2</v>
      </c>
      <c r="F17673">
        <v>0</v>
      </c>
      <c r="G17673">
        <v>0</v>
      </c>
      <c r="H17673">
        <v>0</v>
      </c>
      <c r="I17673">
        <v>0</v>
      </c>
    </row>
    <row r="17674" spans="1:9" x14ac:dyDescent="0.25">
      <c r="A17674" t="s">
        <v>730</v>
      </c>
      <c r="B17674">
        <v>2813</v>
      </c>
      <c r="C17674" s="593">
        <v>7.0000000000000007E-2</v>
      </c>
      <c r="D17674" t="s">
        <v>5175</v>
      </c>
      <c r="E17674">
        <v>7.0000000000000007E-2</v>
      </c>
      <c r="F17674">
        <v>0</v>
      </c>
      <c r="G17674">
        <v>0</v>
      </c>
      <c r="H17674">
        <v>0</v>
      </c>
      <c r="I17674">
        <v>0</v>
      </c>
    </row>
    <row r="17675" spans="1:9" x14ac:dyDescent="0.25">
      <c r="A17675" t="s">
        <v>730</v>
      </c>
      <c r="B17675">
        <v>2814</v>
      </c>
      <c r="C17675" s="593">
        <v>7.0000000000000007E-2</v>
      </c>
      <c r="D17675" t="s">
        <v>5176</v>
      </c>
      <c r="E17675">
        <v>7.0000000000000007E-2</v>
      </c>
      <c r="F17675">
        <v>0</v>
      </c>
      <c r="G17675">
        <v>0</v>
      </c>
      <c r="H17675">
        <v>0</v>
      </c>
      <c r="I17675">
        <v>0</v>
      </c>
    </row>
    <row r="17676" spans="1:9" x14ac:dyDescent="0.25">
      <c r="A17676" t="s">
        <v>730</v>
      </c>
      <c r="B17676">
        <v>2815</v>
      </c>
      <c r="C17676" s="593">
        <v>7.0000000000000007E-2</v>
      </c>
      <c r="D17676" t="s">
        <v>5177</v>
      </c>
      <c r="E17676">
        <v>7.0000000000000007E-2</v>
      </c>
      <c r="F17676">
        <v>0</v>
      </c>
      <c r="G17676">
        <v>0</v>
      </c>
      <c r="H17676">
        <v>0</v>
      </c>
      <c r="I17676">
        <v>0</v>
      </c>
    </row>
    <row r="17677" spans="1:9" x14ac:dyDescent="0.25">
      <c r="A17677" t="s">
        <v>730</v>
      </c>
      <c r="B17677">
        <v>2816</v>
      </c>
      <c r="C17677" s="593">
        <v>7.0000000000000007E-2</v>
      </c>
      <c r="D17677" t="s">
        <v>5178</v>
      </c>
      <c r="E17677">
        <v>7.0000000000000007E-2</v>
      </c>
      <c r="F17677">
        <v>0</v>
      </c>
      <c r="G17677">
        <v>0</v>
      </c>
      <c r="H17677">
        <v>0</v>
      </c>
      <c r="I17677">
        <v>0</v>
      </c>
    </row>
    <row r="17678" spans="1:9" x14ac:dyDescent="0.25">
      <c r="A17678" t="s">
        <v>730</v>
      </c>
      <c r="B17678">
        <v>2817</v>
      </c>
      <c r="C17678" s="593">
        <v>7.0000000000000007E-2</v>
      </c>
      <c r="D17678" t="s">
        <v>5178</v>
      </c>
      <c r="E17678">
        <v>7.0000000000000007E-2</v>
      </c>
      <c r="F17678">
        <v>0</v>
      </c>
      <c r="G17678">
        <v>0</v>
      </c>
      <c r="H17678">
        <v>0</v>
      </c>
      <c r="I17678">
        <v>0</v>
      </c>
    </row>
    <row r="17679" spans="1:9" x14ac:dyDescent="0.25">
      <c r="A17679" t="s">
        <v>730</v>
      </c>
      <c r="B17679">
        <v>2818</v>
      </c>
      <c r="C17679" s="593">
        <v>7.0000000000000007E-2</v>
      </c>
      <c r="D17679" t="s">
        <v>5178</v>
      </c>
      <c r="E17679">
        <v>7.0000000000000007E-2</v>
      </c>
      <c r="F17679">
        <v>0</v>
      </c>
      <c r="G17679">
        <v>0</v>
      </c>
      <c r="H17679">
        <v>0</v>
      </c>
      <c r="I17679">
        <v>0</v>
      </c>
    </row>
    <row r="17680" spans="1:9" x14ac:dyDescent="0.25">
      <c r="A17680" t="s">
        <v>730</v>
      </c>
      <c r="B17680">
        <v>2822</v>
      </c>
      <c r="C17680" s="593">
        <v>7.0000000000000007E-2</v>
      </c>
      <c r="D17680" t="s">
        <v>1769</v>
      </c>
      <c r="E17680">
        <v>7.0000000000000007E-2</v>
      </c>
      <c r="F17680">
        <v>0</v>
      </c>
      <c r="G17680">
        <v>0</v>
      </c>
      <c r="H17680">
        <v>0</v>
      </c>
      <c r="I17680">
        <v>0</v>
      </c>
    </row>
    <row r="17681" spans="1:9" x14ac:dyDescent="0.25">
      <c r="A17681" t="s">
        <v>730</v>
      </c>
      <c r="B17681">
        <v>2823</v>
      </c>
      <c r="C17681" s="593">
        <v>7.0000000000000007E-2</v>
      </c>
      <c r="D17681" t="s">
        <v>5179</v>
      </c>
      <c r="E17681">
        <v>7.0000000000000007E-2</v>
      </c>
      <c r="F17681">
        <v>0</v>
      </c>
      <c r="G17681">
        <v>0</v>
      </c>
      <c r="H17681">
        <v>0</v>
      </c>
      <c r="I17681">
        <v>0</v>
      </c>
    </row>
    <row r="17682" spans="1:9" x14ac:dyDescent="0.25">
      <c r="A17682" t="s">
        <v>730</v>
      </c>
      <c r="B17682">
        <v>2824</v>
      </c>
      <c r="C17682" s="593">
        <v>7.0000000000000007E-2</v>
      </c>
      <c r="D17682" t="s">
        <v>5180</v>
      </c>
      <c r="E17682">
        <v>7.0000000000000007E-2</v>
      </c>
      <c r="F17682">
        <v>0</v>
      </c>
      <c r="G17682">
        <v>0</v>
      </c>
      <c r="H17682">
        <v>0</v>
      </c>
      <c r="I17682">
        <v>0</v>
      </c>
    </row>
    <row r="17683" spans="1:9" x14ac:dyDescent="0.25">
      <c r="A17683" t="s">
        <v>730</v>
      </c>
      <c r="B17683">
        <v>2825</v>
      </c>
      <c r="C17683" s="593">
        <v>7.0000000000000007E-2</v>
      </c>
      <c r="D17683" t="s">
        <v>5178</v>
      </c>
      <c r="E17683">
        <v>7.0000000000000007E-2</v>
      </c>
      <c r="F17683">
        <v>0</v>
      </c>
      <c r="G17683">
        <v>0</v>
      </c>
      <c r="H17683">
        <v>0</v>
      </c>
      <c r="I17683">
        <v>0</v>
      </c>
    </row>
    <row r="17684" spans="1:9" x14ac:dyDescent="0.25">
      <c r="A17684" t="s">
        <v>730</v>
      </c>
      <c r="B17684">
        <v>2826</v>
      </c>
      <c r="C17684" s="593">
        <v>7.0000000000000007E-2</v>
      </c>
      <c r="D17684" t="s">
        <v>5176</v>
      </c>
      <c r="E17684">
        <v>7.0000000000000007E-2</v>
      </c>
      <c r="F17684">
        <v>0</v>
      </c>
      <c r="G17684">
        <v>0</v>
      </c>
      <c r="H17684">
        <v>0</v>
      </c>
      <c r="I17684">
        <v>0</v>
      </c>
    </row>
    <row r="17685" spans="1:9" x14ac:dyDescent="0.25">
      <c r="A17685" t="s">
        <v>730</v>
      </c>
      <c r="B17685">
        <v>2827</v>
      </c>
      <c r="C17685" s="593">
        <v>7.0000000000000007E-2</v>
      </c>
      <c r="D17685" t="s">
        <v>5178</v>
      </c>
      <c r="E17685">
        <v>7.0000000000000007E-2</v>
      </c>
      <c r="F17685">
        <v>0</v>
      </c>
      <c r="G17685">
        <v>0</v>
      </c>
      <c r="H17685">
        <v>0</v>
      </c>
      <c r="I17685">
        <v>0</v>
      </c>
    </row>
    <row r="17686" spans="1:9" x14ac:dyDescent="0.25">
      <c r="A17686" t="s">
        <v>730</v>
      </c>
      <c r="B17686">
        <v>2828</v>
      </c>
      <c r="C17686" s="593">
        <v>7.0000000000000007E-2</v>
      </c>
      <c r="D17686" t="s">
        <v>5181</v>
      </c>
      <c r="E17686">
        <v>7.0000000000000007E-2</v>
      </c>
      <c r="F17686">
        <v>0</v>
      </c>
      <c r="G17686">
        <v>0</v>
      </c>
      <c r="H17686">
        <v>0</v>
      </c>
      <c r="I17686">
        <v>0</v>
      </c>
    </row>
    <row r="17687" spans="1:9" x14ac:dyDescent="0.25">
      <c r="A17687" t="s">
        <v>730</v>
      </c>
      <c r="B17687">
        <v>2829</v>
      </c>
      <c r="C17687" s="593">
        <v>7.0000000000000007E-2</v>
      </c>
      <c r="D17687" t="s">
        <v>5181</v>
      </c>
      <c r="E17687">
        <v>7.0000000000000007E-2</v>
      </c>
      <c r="F17687">
        <v>0</v>
      </c>
      <c r="G17687">
        <v>0</v>
      </c>
      <c r="H17687">
        <v>0</v>
      </c>
      <c r="I17687">
        <v>0</v>
      </c>
    </row>
    <row r="17688" spans="1:9" x14ac:dyDescent="0.25">
      <c r="A17688" t="s">
        <v>730</v>
      </c>
      <c r="B17688">
        <v>2830</v>
      </c>
      <c r="C17688" s="593">
        <v>7.0000000000000007E-2</v>
      </c>
      <c r="D17688" t="s">
        <v>5176</v>
      </c>
      <c r="E17688">
        <v>7.0000000000000007E-2</v>
      </c>
      <c r="F17688">
        <v>0</v>
      </c>
      <c r="G17688">
        <v>0</v>
      </c>
      <c r="H17688">
        <v>0</v>
      </c>
      <c r="I17688">
        <v>0</v>
      </c>
    </row>
    <row r="17689" spans="1:9" x14ac:dyDescent="0.25">
      <c r="A17689" t="s">
        <v>730</v>
      </c>
      <c r="B17689">
        <v>2831</v>
      </c>
      <c r="C17689" s="593">
        <v>7.0000000000000007E-2</v>
      </c>
      <c r="D17689" t="s">
        <v>5178</v>
      </c>
      <c r="E17689">
        <v>7.0000000000000007E-2</v>
      </c>
      <c r="F17689">
        <v>0</v>
      </c>
      <c r="G17689">
        <v>0</v>
      </c>
      <c r="H17689">
        <v>0</v>
      </c>
      <c r="I17689">
        <v>0</v>
      </c>
    </row>
    <row r="17690" spans="1:9" x14ac:dyDescent="0.25">
      <c r="A17690" t="s">
        <v>730</v>
      </c>
      <c r="B17690">
        <v>2832</v>
      </c>
      <c r="C17690" s="593">
        <v>7.0000000000000007E-2</v>
      </c>
      <c r="D17690" t="s">
        <v>3852</v>
      </c>
      <c r="E17690">
        <v>7.0000000000000007E-2</v>
      </c>
      <c r="F17690">
        <v>0</v>
      </c>
      <c r="G17690">
        <v>0</v>
      </c>
      <c r="H17690">
        <v>0</v>
      </c>
      <c r="I17690">
        <v>0</v>
      </c>
    </row>
    <row r="17691" spans="1:9" x14ac:dyDescent="0.25">
      <c r="A17691" t="s">
        <v>730</v>
      </c>
      <c r="B17691">
        <v>2833</v>
      </c>
      <c r="C17691" s="593">
        <v>7.0000000000000007E-2</v>
      </c>
      <c r="D17691" t="s">
        <v>3852</v>
      </c>
      <c r="E17691">
        <v>7.0000000000000007E-2</v>
      </c>
      <c r="F17691">
        <v>0</v>
      </c>
      <c r="G17691">
        <v>0</v>
      </c>
      <c r="H17691">
        <v>0</v>
      </c>
      <c r="I17691">
        <v>0</v>
      </c>
    </row>
    <row r="17692" spans="1:9" x14ac:dyDescent="0.25">
      <c r="A17692" t="s">
        <v>730</v>
      </c>
      <c r="B17692">
        <v>2835</v>
      </c>
      <c r="C17692" s="593">
        <v>7.0000000000000007E-2</v>
      </c>
      <c r="D17692" t="s">
        <v>5182</v>
      </c>
      <c r="E17692">
        <v>7.0000000000000007E-2</v>
      </c>
      <c r="F17692">
        <v>0</v>
      </c>
      <c r="G17692">
        <v>0</v>
      </c>
      <c r="H17692">
        <v>0</v>
      </c>
      <c r="I17692">
        <v>0</v>
      </c>
    </row>
    <row r="17693" spans="1:9" x14ac:dyDescent="0.25">
      <c r="A17693" t="s">
        <v>730</v>
      </c>
      <c r="B17693">
        <v>2836</v>
      </c>
      <c r="C17693" s="593">
        <v>7.0000000000000007E-2</v>
      </c>
      <c r="D17693" t="s">
        <v>5175</v>
      </c>
      <c r="E17693">
        <v>7.0000000000000007E-2</v>
      </c>
      <c r="F17693">
        <v>0</v>
      </c>
      <c r="G17693">
        <v>0</v>
      </c>
      <c r="H17693">
        <v>0</v>
      </c>
      <c r="I17693">
        <v>0</v>
      </c>
    </row>
    <row r="17694" spans="1:9" x14ac:dyDescent="0.25">
      <c r="A17694" t="s">
        <v>730</v>
      </c>
      <c r="B17694">
        <v>2837</v>
      </c>
      <c r="C17694" s="593">
        <v>7.0000000000000007E-2</v>
      </c>
      <c r="D17694" t="s">
        <v>5173</v>
      </c>
      <c r="E17694">
        <v>7.0000000000000007E-2</v>
      </c>
      <c r="F17694">
        <v>0</v>
      </c>
      <c r="G17694">
        <v>0</v>
      </c>
      <c r="H17694">
        <v>0</v>
      </c>
      <c r="I17694">
        <v>0</v>
      </c>
    </row>
    <row r="17695" spans="1:9" x14ac:dyDescent="0.25">
      <c r="A17695" t="s">
        <v>730</v>
      </c>
      <c r="B17695">
        <v>2838</v>
      </c>
      <c r="C17695" s="593">
        <v>7.0000000000000007E-2</v>
      </c>
      <c r="D17695" t="s">
        <v>1196</v>
      </c>
      <c r="E17695">
        <v>7.0000000000000007E-2</v>
      </c>
      <c r="F17695">
        <v>0</v>
      </c>
      <c r="G17695">
        <v>0</v>
      </c>
      <c r="H17695">
        <v>0</v>
      </c>
      <c r="I17695">
        <v>0</v>
      </c>
    </row>
    <row r="17696" spans="1:9" x14ac:dyDescent="0.25">
      <c r="A17696" t="s">
        <v>730</v>
      </c>
      <c r="B17696">
        <v>2839</v>
      </c>
      <c r="C17696" s="593">
        <v>7.0000000000000007E-2</v>
      </c>
      <c r="D17696" t="s">
        <v>5176</v>
      </c>
      <c r="E17696">
        <v>7.0000000000000007E-2</v>
      </c>
      <c r="F17696">
        <v>0</v>
      </c>
      <c r="G17696">
        <v>0</v>
      </c>
      <c r="H17696">
        <v>0</v>
      </c>
      <c r="I17696">
        <v>0</v>
      </c>
    </row>
    <row r="17697" spans="1:9" x14ac:dyDescent="0.25">
      <c r="A17697" t="s">
        <v>730</v>
      </c>
      <c r="B17697">
        <v>2840</v>
      </c>
      <c r="C17697" s="593">
        <v>7.0000000000000007E-2</v>
      </c>
      <c r="D17697" t="s">
        <v>3445</v>
      </c>
      <c r="E17697">
        <v>7.0000000000000007E-2</v>
      </c>
      <c r="F17697">
        <v>0</v>
      </c>
      <c r="G17697">
        <v>0</v>
      </c>
      <c r="H17697">
        <v>0</v>
      </c>
      <c r="I17697">
        <v>0</v>
      </c>
    </row>
    <row r="17698" spans="1:9" x14ac:dyDescent="0.25">
      <c r="A17698" t="s">
        <v>730</v>
      </c>
      <c r="B17698">
        <v>2841</v>
      </c>
      <c r="C17698" s="593">
        <v>7.0000000000000007E-2</v>
      </c>
      <c r="D17698" t="s">
        <v>3445</v>
      </c>
      <c r="E17698">
        <v>7.0000000000000007E-2</v>
      </c>
      <c r="F17698">
        <v>0</v>
      </c>
      <c r="G17698">
        <v>0</v>
      </c>
      <c r="H17698">
        <v>0</v>
      </c>
      <c r="I17698">
        <v>0</v>
      </c>
    </row>
    <row r="17699" spans="1:9" x14ac:dyDescent="0.25">
      <c r="A17699" t="s">
        <v>730</v>
      </c>
      <c r="B17699">
        <v>2842</v>
      </c>
      <c r="C17699" s="593">
        <v>7.0000000000000007E-2</v>
      </c>
      <c r="D17699" t="s">
        <v>3445</v>
      </c>
      <c r="E17699">
        <v>7.0000000000000007E-2</v>
      </c>
      <c r="F17699">
        <v>0</v>
      </c>
      <c r="G17699">
        <v>0</v>
      </c>
      <c r="H17699">
        <v>0</v>
      </c>
      <c r="I17699">
        <v>0</v>
      </c>
    </row>
    <row r="17700" spans="1:9" x14ac:dyDescent="0.25">
      <c r="A17700" t="s">
        <v>730</v>
      </c>
      <c r="B17700">
        <v>2852</v>
      </c>
      <c r="C17700" s="593">
        <v>7.0000000000000007E-2</v>
      </c>
      <c r="D17700" t="s">
        <v>1769</v>
      </c>
      <c r="E17700">
        <v>7.0000000000000007E-2</v>
      </c>
      <c r="F17700">
        <v>0</v>
      </c>
      <c r="G17700">
        <v>0</v>
      </c>
      <c r="H17700">
        <v>0</v>
      </c>
      <c r="I17700">
        <v>0</v>
      </c>
    </row>
    <row r="17701" spans="1:9" x14ac:dyDescent="0.25">
      <c r="A17701" t="s">
        <v>730</v>
      </c>
      <c r="B17701">
        <v>2857</v>
      </c>
      <c r="C17701" s="593">
        <v>7.0000000000000007E-2</v>
      </c>
      <c r="D17701" t="s">
        <v>5177</v>
      </c>
      <c r="E17701">
        <v>7.0000000000000007E-2</v>
      </c>
      <c r="F17701">
        <v>0</v>
      </c>
      <c r="G17701">
        <v>0</v>
      </c>
      <c r="H17701">
        <v>0</v>
      </c>
      <c r="I17701">
        <v>0</v>
      </c>
    </row>
    <row r="17702" spans="1:9" x14ac:dyDescent="0.25">
      <c r="A17702" t="s">
        <v>730</v>
      </c>
      <c r="B17702">
        <v>2858</v>
      </c>
      <c r="C17702" s="593">
        <v>7.0000000000000007E-2</v>
      </c>
      <c r="D17702" t="s">
        <v>5176</v>
      </c>
      <c r="E17702">
        <v>7.0000000000000007E-2</v>
      </c>
      <c r="F17702">
        <v>0</v>
      </c>
      <c r="G17702">
        <v>0</v>
      </c>
      <c r="H17702">
        <v>0</v>
      </c>
      <c r="I17702">
        <v>0</v>
      </c>
    </row>
    <row r="17703" spans="1:9" x14ac:dyDescent="0.25">
      <c r="A17703" t="s">
        <v>730</v>
      </c>
      <c r="B17703">
        <v>2859</v>
      </c>
      <c r="C17703" s="593">
        <v>7.0000000000000007E-2</v>
      </c>
      <c r="D17703" t="s">
        <v>5176</v>
      </c>
      <c r="E17703">
        <v>7.0000000000000007E-2</v>
      </c>
      <c r="F17703">
        <v>0</v>
      </c>
      <c r="G17703">
        <v>0</v>
      </c>
      <c r="H17703">
        <v>0</v>
      </c>
      <c r="I17703">
        <v>0</v>
      </c>
    </row>
    <row r="17704" spans="1:9" x14ac:dyDescent="0.25">
      <c r="A17704" t="s">
        <v>730</v>
      </c>
      <c r="B17704">
        <v>2860</v>
      </c>
      <c r="C17704" s="593">
        <v>7.0000000000000007E-2</v>
      </c>
      <c r="D17704" t="s">
        <v>5183</v>
      </c>
      <c r="E17704">
        <v>7.0000000000000007E-2</v>
      </c>
      <c r="F17704">
        <v>0</v>
      </c>
      <c r="G17704">
        <v>0</v>
      </c>
      <c r="H17704">
        <v>0</v>
      </c>
      <c r="I17704">
        <v>0</v>
      </c>
    </row>
    <row r="17705" spans="1:9" x14ac:dyDescent="0.25">
      <c r="A17705" t="s">
        <v>730</v>
      </c>
      <c r="B17705">
        <v>2861</v>
      </c>
      <c r="C17705" s="593">
        <v>7.0000000000000007E-2</v>
      </c>
      <c r="D17705" t="s">
        <v>5184</v>
      </c>
      <c r="E17705">
        <v>7.0000000000000007E-2</v>
      </c>
      <c r="F17705">
        <v>0</v>
      </c>
      <c r="G17705">
        <v>0</v>
      </c>
      <c r="H17705">
        <v>0</v>
      </c>
      <c r="I17705">
        <v>0</v>
      </c>
    </row>
    <row r="17706" spans="1:9" x14ac:dyDescent="0.25">
      <c r="A17706" t="s">
        <v>730</v>
      </c>
      <c r="B17706">
        <v>2862</v>
      </c>
      <c r="C17706" s="593">
        <v>7.0000000000000007E-2</v>
      </c>
      <c r="D17706" t="s">
        <v>5185</v>
      </c>
      <c r="E17706">
        <v>7.0000000000000007E-2</v>
      </c>
      <c r="F17706">
        <v>0</v>
      </c>
      <c r="G17706">
        <v>0</v>
      </c>
      <c r="H17706">
        <v>0</v>
      </c>
      <c r="I17706">
        <v>0</v>
      </c>
    </row>
    <row r="17707" spans="1:9" x14ac:dyDescent="0.25">
      <c r="A17707" t="s">
        <v>730</v>
      </c>
      <c r="B17707">
        <v>2863</v>
      </c>
      <c r="C17707" s="593">
        <v>7.0000000000000007E-2</v>
      </c>
      <c r="D17707" t="s">
        <v>5183</v>
      </c>
      <c r="E17707">
        <v>7.0000000000000007E-2</v>
      </c>
      <c r="F17707">
        <v>0</v>
      </c>
      <c r="G17707">
        <v>0</v>
      </c>
      <c r="H17707">
        <v>0</v>
      </c>
      <c r="I17707">
        <v>0</v>
      </c>
    </row>
    <row r="17708" spans="1:9" x14ac:dyDescent="0.25">
      <c r="A17708" t="s">
        <v>730</v>
      </c>
      <c r="B17708">
        <v>2864</v>
      </c>
      <c r="C17708" s="593">
        <v>7.0000000000000007E-2</v>
      </c>
      <c r="D17708" t="s">
        <v>3361</v>
      </c>
      <c r="E17708">
        <v>7.0000000000000007E-2</v>
      </c>
      <c r="F17708">
        <v>0</v>
      </c>
      <c r="G17708">
        <v>0</v>
      </c>
      <c r="H17708">
        <v>0</v>
      </c>
      <c r="I17708">
        <v>0</v>
      </c>
    </row>
    <row r="17709" spans="1:9" x14ac:dyDescent="0.25">
      <c r="A17709" t="s">
        <v>730</v>
      </c>
      <c r="B17709">
        <v>2865</v>
      </c>
      <c r="C17709" s="593">
        <v>7.0000000000000007E-2</v>
      </c>
      <c r="D17709" t="s">
        <v>5183</v>
      </c>
      <c r="E17709">
        <v>7.0000000000000007E-2</v>
      </c>
      <c r="F17709">
        <v>0</v>
      </c>
      <c r="G17709">
        <v>0</v>
      </c>
      <c r="H17709">
        <v>0</v>
      </c>
      <c r="I17709">
        <v>0</v>
      </c>
    </row>
    <row r="17710" spans="1:9" x14ac:dyDescent="0.25">
      <c r="A17710" t="s">
        <v>730</v>
      </c>
      <c r="B17710">
        <v>2871</v>
      </c>
      <c r="C17710" s="593">
        <v>7.0000000000000007E-2</v>
      </c>
      <c r="D17710" t="s">
        <v>3445</v>
      </c>
      <c r="E17710">
        <v>7.0000000000000007E-2</v>
      </c>
      <c r="F17710">
        <v>0</v>
      </c>
      <c r="G17710">
        <v>0</v>
      </c>
      <c r="H17710">
        <v>0</v>
      </c>
      <c r="I17710">
        <v>0</v>
      </c>
    </row>
    <row r="17711" spans="1:9" x14ac:dyDescent="0.25">
      <c r="A17711" t="s">
        <v>730</v>
      </c>
      <c r="B17711">
        <v>2872</v>
      </c>
      <c r="C17711" s="593">
        <v>7.0000000000000007E-2</v>
      </c>
      <c r="D17711" t="s">
        <v>5186</v>
      </c>
      <c r="E17711">
        <v>7.0000000000000007E-2</v>
      </c>
      <c r="F17711">
        <v>0</v>
      </c>
      <c r="G17711">
        <v>0</v>
      </c>
      <c r="H17711">
        <v>0</v>
      </c>
      <c r="I17711">
        <v>0</v>
      </c>
    </row>
    <row r="17712" spans="1:9" x14ac:dyDescent="0.25">
      <c r="A17712" t="s">
        <v>730</v>
      </c>
      <c r="B17712">
        <v>2873</v>
      </c>
      <c r="C17712" s="593">
        <v>7.0000000000000007E-2</v>
      </c>
      <c r="D17712" t="s">
        <v>3852</v>
      </c>
      <c r="E17712">
        <v>7.0000000000000007E-2</v>
      </c>
      <c r="F17712">
        <v>0</v>
      </c>
      <c r="G17712">
        <v>0</v>
      </c>
      <c r="H17712">
        <v>0</v>
      </c>
      <c r="I17712">
        <v>0</v>
      </c>
    </row>
    <row r="17713" spans="1:9" x14ac:dyDescent="0.25">
      <c r="A17713" t="s">
        <v>730</v>
      </c>
      <c r="B17713">
        <v>2874</v>
      </c>
      <c r="C17713" s="593">
        <v>7.0000000000000007E-2</v>
      </c>
      <c r="D17713" t="s">
        <v>1769</v>
      </c>
      <c r="E17713">
        <v>7.0000000000000007E-2</v>
      </c>
      <c r="F17713">
        <v>0</v>
      </c>
      <c r="G17713">
        <v>0</v>
      </c>
      <c r="H17713">
        <v>0</v>
      </c>
      <c r="I17713">
        <v>0</v>
      </c>
    </row>
    <row r="17714" spans="1:9" x14ac:dyDescent="0.25">
      <c r="A17714" t="s">
        <v>730</v>
      </c>
      <c r="B17714">
        <v>2875</v>
      </c>
      <c r="C17714" s="593">
        <v>7.0000000000000007E-2</v>
      </c>
      <c r="D17714" t="s">
        <v>5175</v>
      </c>
      <c r="E17714">
        <v>7.0000000000000007E-2</v>
      </c>
      <c r="F17714">
        <v>0</v>
      </c>
      <c r="G17714">
        <v>0</v>
      </c>
      <c r="H17714">
        <v>0</v>
      </c>
      <c r="I17714">
        <v>0</v>
      </c>
    </row>
    <row r="17715" spans="1:9" x14ac:dyDescent="0.25">
      <c r="A17715" t="s">
        <v>730</v>
      </c>
      <c r="B17715">
        <v>2876</v>
      </c>
      <c r="C17715" s="593">
        <v>7.0000000000000007E-2</v>
      </c>
      <c r="D17715" t="s">
        <v>5180</v>
      </c>
      <c r="E17715">
        <v>7.0000000000000007E-2</v>
      </c>
      <c r="F17715">
        <v>0</v>
      </c>
      <c r="G17715">
        <v>0</v>
      </c>
      <c r="H17715">
        <v>0</v>
      </c>
      <c r="I17715">
        <v>0</v>
      </c>
    </row>
    <row r="17716" spans="1:9" x14ac:dyDescent="0.25">
      <c r="A17716" t="s">
        <v>730</v>
      </c>
      <c r="B17716">
        <v>2877</v>
      </c>
      <c r="C17716" s="593">
        <v>7.0000000000000007E-2</v>
      </c>
      <c r="D17716" t="s">
        <v>5187</v>
      </c>
      <c r="E17716">
        <v>7.0000000000000007E-2</v>
      </c>
      <c r="F17716">
        <v>0</v>
      </c>
      <c r="G17716">
        <v>0</v>
      </c>
      <c r="H17716">
        <v>0</v>
      </c>
      <c r="I17716">
        <v>0</v>
      </c>
    </row>
    <row r="17717" spans="1:9" x14ac:dyDescent="0.25">
      <c r="A17717" t="s">
        <v>730</v>
      </c>
      <c r="B17717">
        <v>2878</v>
      </c>
      <c r="C17717" s="593">
        <v>7.0000000000000007E-2</v>
      </c>
      <c r="D17717" t="s">
        <v>5173</v>
      </c>
      <c r="E17717">
        <v>7.0000000000000007E-2</v>
      </c>
      <c r="F17717">
        <v>0</v>
      </c>
      <c r="G17717">
        <v>0</v>
      </c>
      <c r="H17717">
        <v>0</v>
      </c>
      <c r="I17717">
        <v>0</v>
      </c>
    </row>
    <row r="17718" spans="1:9" x14ac:dyDescent="0.25">
      <c r="A17718" t="s">
        <v>730</v>
      </c>
      <c r="B17718">
        <v>2879</v>
      </c>
      <c r="C17718" s="593">
        <v>7.0000000000000007E-2</v>
      </c>
      <c r="D17718" t="s">
        <v>5175</v>
      </c>
      <c r="E17718">
        <v>7.0000000000000007E-2</v>
      </c>
      <c r="F17718">
        <v>0</v>
      </c>
      <c r="G17718">
        <v>0</v>
      </c>
      <c r="H17718">
        <v>0</v>
      </c>
      <c r="I17718">
        <v>0</v>
      </c>
    </row>
    <row r="17719" spans="1:9" x14ac:dyDescent="0.25">
      <c r="A17719" t="s">
        <v>730</v>
      </c>
      <c r="B17719">
        <v>2880</v>
      </c>
      <c r="C17719" s="593">
        <v>7.0000000000000007E-2</v>
      </c>
      <c r="D17719" t="s">
        <v>5188</v>
      </c>
      <c r="E17719">
        <v>7.0000000000000007E-2</v>
      </c>
      <c r="F17719">
        <v>0</v>
      </c>
      <c r="G17719">
        <v>0</v>
      </c>
      <c r="H17719">
        <v>0</v>
      </c>
      <c r="I17719">
        <v>0</v>
      </c>
    </row>
    <row r="17720" spans="1:9" x14ac:dyDescent="0.25">
      <c r="A17720" t="s">
        <v>730</v>
      </c>
      <c r="B17720">
        <v>2881</v>
      </c>
      <c r="C17720" s="593">
        <v>7.0000000000000007E-2</v>
      </c>
      <c r="D17720" t="s">
        <v>5188</v>
      </c>
      <c r="E17720">
        <v>7.0000000000000007E-2</v>
      </c>
      <c r="F17720">
        <v>0</v>
      </c>
      <c r="G17720">
        <v>0</v>
      </c>
      <c r="H17720">
        <v>0</v>
      </c>
      <c r="I17720">
        <v>0</v>
      </c>
    </row>
    <row r="17721" spans="1:9" x14ac:dyDescent="0.25">
      <c r="A17721" t="s">
        <v>730</v>
      </c>
      <c r="B17721">
        <v>2882</v>
      </c>
      <c r="C17721" s="593">
        <v>7.0000000000000007E-2</v>
      </c>
      <c r="D17721" t="s">
        <v>5189</v>
      </c>
      <c r="E17721">
        <v>7.0000000000000007E-2</v>
      </c>
      <c r="F17721">
        <v>0</v>
      </c>
      <c r="G17721">
        <v>0</v>
      </c>
      <c r="H17721">
        <v>0</v>
      </c>
      <c r="I17721">
        <v>0</v>
      </c>
    </row>
    <row r="17722" spans="1:9" x14ac:dyDescent="0.25">
      <c r="A17722" t="s">
        <v>730</v>
      </c>
      <c r="B17722">
        <v>2883</v>
      </c>
      <c r="C17722" s="593">
        <v>7.0000000000000007E-2</v>
      </c>
      <c r="D17722" t="s">
        <v>5188</v>
      </c>
      <c r="E17722">
        <v>7.0000000000000007E-2</v>
      </c>
      <c r="F17722">
        <v>0</v>
      </c>
      <c r="G17722">
        <v>0</v>
      </c>
      <c r="H17722">
        <v>0</v>
      </c>
      <c r="I17722">
        <v>0</v>
      </c>
    </row>
    <row r="17723" spans="1:9" x14ac:dyDescent="0.25">
      <c r="A17723" t="s">
        <v>730</v>
      </c>
      <c r="B17723">
        <v>2885</v>
      </c>
      <c r="C17723" s="593">
        <v>7.0000000000000007E-2</v>
      </c>
      <c r="D17723" t="s">
        <v>2335</v>
      </c>
      <c r="E17723">
        <v>7.0000000000000007E-2</v>
      </c>
      <c r="F17723">
        <v>0</v>
      </c>
      <c r="G17723">
        <v>0</v>
      </c>
      <c r="H17723">
        <v>0</v>
      </c>
      <c r="I17723">
        <v>0</v>
      </c>
    </row>
    <row r="17724" spans="1:9" x14ac:dyDescent="0.25">
      <c r="A17724" t="s">
        <v>730</v>
      </c>
      <c r="B17724">
        <v>2886</v>
      </c>
      <c r="C17724" s="593">
        <v>7.0000000000000007E-2</v>
      </c>
      <c r="D17724" t="s">
        <v>2992</v>
      </c>
      <c r="E17724">
        <v>7.0000000000000007E-2</v>
      </c>
      <c r="F17724">
        <v>0</v>
      </c>
      <c r="G17724">
        <v>0</v>
      </c>
      <c r="H17724">
        <v>0</v>
      </c>
      <c r="I17724">
        <v>0</v>
      </c>
    </row>
    <row r="17725" spans="1:9" x14ac:dyDescent="0.25">
      <c r="A17725" t="s">
        <v>730</v>
      </c>
      <c r="B17725">
        <v>2887</v>
      </c>
      <c r="C17725" s="593">
        <v>7.0000000000000007E-2</v>
      </c>
      <c r="D17725" t="s">
        <v>2992</v>
      </c>
      <c r="E17725">
        <v>7.0000000000000007E-2</v>
      </c>
      <c r="F17725">
        <v>0</v>
      </c>
      <c r="G17725">
        <v>0</v>
      </c>
      <c r="H17725">
        <v>0</v>
      </c>
      <c r="I17725">
        <v>0</v>
      </c>
    </row>
    <row r="17726" spans="1:9" x14ac:dyDescent="0.25">
      <c r="A17726" t="s">
        <v>730</v>
      </c>
      <c r="B17726">
        <v>2888</v>
      </c>
      <c r="C17726" s="593">
        <v>7.0000000000000007E-2</v>
      </c>
      <c r="D17726" t="s">
        <v>2992</v>
      </c>
      <c r="E17726">
        <v>7.0000000000000007E-2</v>
      </c>
      <c r="F17726">
        <v>0</v>
      </c>
      <c r="G17726">
        <v>0</v>
      </c>
      <c r="H17726">
        <v>0</v>
      </c>
      <c r="I17726">
        <v>0</v>
      </c>
    </row>
    <row r="17727" spans="1:9" x14ac:dyDescent="0.25">
      <c r="A17727" t="s">
        <v>730</v>
      </c>
      <c r="B17727">
        <v>2889</v>
      </c>
      <c r="C17727" s="593">
        <v>7.0000000000000007E-2</v>
      </c>
      <c r="D17727" t="s">
        <v>2992</v>
      </c>
      <c r="E17727">
        <v>7.0000000000000007E-2</v>
      </c>
      <c r="F17727">
        <v>0</v>
      </c>
      <c r="G17727">
        <v>0</v>
      </c>
      <c r="H17727">
        <v>0</v>
      </c>
      <c r="I17727">
        <v>0</v>
      </c>
    </row>
    <row r="17728" spans="1:9" x14ac:dyDescent="0.25">
      <c r="A17728" t="s">
        <v>730</v>
      </c>
      <c r="B17728">
        <v>2891</v>
      </c>
      <c r="C17728" s="593">
        <v>7.0000000000000007E-2</v>
      </c>
      <c r="D17728" t="s">
        <v>5175</v>
      </c>
      <c r="E17728">
        <v>7.0000000000000007E-2</v>
      </c>
      <c r="F17728">
        <v>0</v>
      </c>
      <c r="G17728">
        <v>0</v>
      </c>
      <c r="H17728">
        <v>0</v>
      </c>
      <c r="I17728">
        <v>0</v>
      </c>
    </row>
    <row r="17729" spans="1:9" x14ac:dyDescent="0.25">
      <c r="A17729" t="s">
        <v>730</v>
      </c>
      <c r="B17729">
        <v>2892</v>
      </c>
      <c r="C17729" s="593">
        <v>7.0000000000000007E-2</v>
      </c>
      <c r="D17729" t="s">
        <v>1769</v>
      </c>
      <c r="E17729">
        <v>7.0000000000000007E-2</v>
      </c>
      <c r="F17729">
        <v>0</v>
      </c>
      <c r="G17729">
        <v>0</v>
      </c>
      <c r="H17729">
        <v>0</v>
      </c>
      <c r="I17729">
        <v>0</v>
      </c>
    </row>
    <row r="17730" spans="1:9" x14ac:dyDescent="0.25">
      <c r="A17730" t="s">
        <v>730</v>
      </c>
      <c r="B17730">
        <v>2893</v>
      </c>
      <c r="C17730" s="593">
        <v>7.0000000000000007E-2</v>
      </c>
      <c r="D17730" t="s">
        <v>5178</v>
      </c>
      <c r="E17730">
        <v>7.0000000000000007E-2</v>
      </c>
      <c r="F17730">
        <v>0</v>
      </c>
      <c r="G17730">
        <v>0</v>
      </c>
      <c r="H17730">
        <v>0</v>
      </c>
      <c r="I17730">
        <v>0</v>
      </c>
    </row>
    <row r="17731" spans="1:9" x14ac:dyDescent="0.25">
      <c r="A17731" t="s">
        <v>730</v>
      </c>
      <c r="B17731">
        <v>2894</v>
      </c>
      <c r="C17731" s="593">
        <v>7.0000000000000007E-2</v>
      </c>
      <c r="D17731" t="s">
        <v>3852</v>
      </c>
      <c r="E17731">
        <v>7.0000000000000007E-2</v>
      </c>
      <c r="F17731">
        <v>0</v>
      </c>
      <c r="G17731">
        <v>0</v>
      </c>
      <c r="H17731">
        <v>0</v>
      </c>
      <c r="I17731">
        <v>0</v>
      </c>
    </row>
    <row r="17732" spans="1:9" x14ac:dyDescent="0.25">
      <c r="A17732" t="s">
        <v>730</v>
      </c>
      <c r="B17732">
        <v>2895</v>
      </c>
      <c r="C17732" s="593">
        <v>7.0000000000000007E-2</v>
      </c>
      <c r="D17732" t="s">
        <v>3361</v>
      </c>
      <c r="E17732">
        <v>7.0000000000000007E-2</v>
      </c>
      <c r="F17732">
        <v>0</v>
      </c>
      <c r="G17732">
        <v>0</v>
      </c>
      <c r="H17732">
        <v>0</v>
      </c>
      <c r="I17732">
        <v>0</v>
      </c>
    </row>
    <row r="17733" spans="1:9" x14ac:dyDescent="0.25">
      <c r="A17733" t="s">
        <v>730</v>
      </c>
      <c r="B17733">
        <v>2896</v>
      </c>
      <c r="C17733" s="593">
        <v>7.0000000000000007E-2</v>
      </c>
      <c r="D17733" t="s">
        <v>5176</v>
      </c>
      <c r="E17733">
        <v>7.0000000000000007E-2</v>
      </c>
      <c r="F17733">
        <v>0</v>
      </c>
      <c r="G17733">
        <v>0</v>
      </c>
      <c r="H17733">
        <v>0</v>
      </c>
      <c r="I17733">
        <v>0</v>
      </c>
    </row>
    <row r="17734" spans="1:9" x14ac:dyDescent="0.25">
      <c r="A17734" t="s">
        <v>730</v>
      </c>
      <c r="B17734">
        <v>2898</v>
      </c>
      <c r="C17734" s="593">
        <v>7.0000000000000007E-2</v>
      </c>
      <c r="D17734" t="s">
        <v>3852</v>
      </c>
      <c r="E17734">
        <v>7.0000000000000007E-2</v>
      </c>
      <c r="F17734">
        <v>0</v>
      </c>
      <c r="G17734">
        <v>0</v>
      </c>
      <c r="H17734">
        <v>0</v>
      </c>
      <c r="I17734">
        <v>0</v>
      </c>
    </row>
    <row r="17735" spans="1:9" x14ac:dyDescent="0.25">
      <c r="A17735" t="s">
        <v>730</v>
      </c>
      <c r="B17735">
        <v>2901</v>
      </c>
      <c r="C17735" s="593">
        <v>7.0000000000000007E-2</v>
      </c>
      <c r="D17735" t="s">
        <v>5190</v>
      </c>
      <c r="E17735">
        <v>7.0000000000000007E-2</v>
      </c>
      <c r="F17735">
        <v>0</v>
      </c>
      <c r="G17735">
        <v>0</v>
      </c>
      <c r="H17735">
        <v>0</v>
      </c>
      <c r="I17735">
        <v>0</v>
      </c>
    </row>
    <row r="17736" spans="1:9" x14ac:dyDescent="0.25">
      <c r="A17736" t="s">
        <v>730</v>
      </c>
      <c r="B17736">
        <v>2902</v>
      </c>
      <c r="C17736" s="593">
        <v>7.0000000000000007E-2</v>
      </c>
      <c r="D17736" t="s">
        <v>5190</v>
      </c>
      <c r="E17736">
        <v>7.0000000000000007E-2</v>
      </c>
      <c r="F17736">
        <v>0</v>
      </c>
      <c r="G17736">
        <v>0</v>
      </c>
      <c r="H17736">
        <v>0</v>
      </c>
      <c r="I17736">
        <v>0</v>
      </c>
    </row>
    <row r="17737" spans="1:9" x14ac:dyDescent="0.25">
      <c r="A17737" t="s">
        <v>730</v>
      </c>
      <c r="B17737">
        <v>2903</v>
      </c>
      <c r="C17737" s="593">
        <v>7.0000000000000007E-2</v>
      </c>
      <c r="D17737" t="s">
        <v>5184</v>
      </c>
      <c r="E17737">
        <v>7.0000000000000007E-2</v>
      </c>
      <c r="F17737">
        <v>0</v>
      </c>
      <c r="G17737">
        <v>0</v>
      </c>
      <c r="H17737">
        <v>0</v>
      </c>
      <c r="I17737">
        <v>0</v>
      </c>
    </row>
    <row r="17738" spans="1:9" x14ac:dyDescent="0.25">
      <c r="A17738" t="s">
        <v>730</v>
      </c>
      <c r="B17738">
        <v>2904</v>
      </c>
      <c r="C17738" s="593">
        <v>7.0000000000000007E-2</v>
      </c>
      <c r="D17738" t="s">
        <v>1196</v>
      </c>
      <c r="E17738">
        <v>7.0000000000000007E-2</v>
      </c>
      <c r="F17738">
        <v>0</v>
      </c>
      <c r="G17738">
        <v>0</v>
      </c>
      <c r="H17738">
        <v>0</v>
      </c>
      <c r="I17738">
        <v>0</v>
      </c>
    </row>
    <row r="17739" spans="1:9" x14ac:dyDescent="0.25">
      <c r="A17739" t="s">
        <v>730</v>
      </c>
      <c r="B17739">
        <v>2905</v>
      </c>
      <c r="C17739" s="593">
        <v>7.0000000000000007E-2</v>
      </c>
      <c r="D17739" t="s">
        <v>5179</v>
      </c>
      <c r="E17739">
        <v>7.0000000000000007E-2</v>
      </c>
      <c r="F17739">
        <v>0</v>
      </c>
      <c r="G17739">
        <v>0</v>
      </c>
      <c r="H17739">
        <v>0</v>
      </c>
      <c r="I17739">
        <v>0</v>
      </c>
    </row>
    <row r="17740" spans="1:9" x14ac:dyDescent="0.25">
      <c r="A17740" t="s">
        <v>730</v>
      </c>
      <c r="B17740">
        <v>2906</v>
      </c>
      <c r="C17740" s="593">
        <v>7.0000000000000007E-2</v>
      </c>
      <c r="D17740" t="s">
        <v>5185</v>
      </c>
      <c r="E17740">
        <v>7.0000000000000007E-2</v>
      </c>
      <c r="F17740">
        <v>0</v>
      </c>
      <c r="G17740">
        <v>0</v>
      </c>
      <c r="H17740">
        <v>0</v>
      </c>
      <c r="I17740">
        <v>0</v>
      </c>
    </row>
    <row r="17741" spans="1:9" x14ac:dyDescent="0.25">
      <c r="A17741" t="s">
        <v>730</v>
      </c>
      <c r="B17741">
        <v>2907</v>
      </c>
      <c r="C17741" s="593">
        <v>7.0000000000000007E-2</v>
      </c>
      <c r="D17741" t="s">
        <v>5179</v>
      </c>
      <c r="E17741">
        <v>7.0000000000000007E-2</v>
      </c>
      <c r="F17741">
        <v>0</v>
      </c>
      <c r="G17741">
        <v>0</v>
      </c>
      <c r="H17741">
        <v>0</v>
      </c>
      <c r="I17741">
        <v>0</v>
      </c>
    </row>
    <row r="17742" spans="1:9" x14ac:dyDescent="0.25">
      <c r="A17742" t="s">
        <v>730</v>
      </c>
      <c r="B17742">
        <v>2908</v>
      </c>
      <c r="C17742" s="593">
        <v>7.0000000000000007E-2</v>
      </c>
      <c r="D17742" t="s">
        <v>5191</v>
      </c>
      <c r="E17742">
        <v>7.0000000000000007E-2</v>
      </c>
      <c r="F17742">
        <v>0</v>
      </c>
      <c r="G17742">
        <v>0</v>
      </c>
      <c r="H17742">
        <v>0</v>
      </c>
      <c r="I17742">
        <v>0</v>
      </c>
    </row>
    <row r="17743" spans="1:9" x14ac:dyDescent="0.25">
      <c r="A17743" t="s">
        <v>730</v>
      </c>
      <c r="B17743">
        <v>2909</v>
      </c>
      <c r="C17743" s="593">
        <v>7.0000000000000007E-2</v>
      </c>
      <c r="D17743" t="s">
        <v>5179</v>
      </c>
      <c r="E17743">
        <v>7.0000000000000007E-2</v>
      </c>
      <c r="F17743">
        <v>0</v>
      </c>
      <c r="G17743">
        <v>0</v>
      </c>
      <c r="H17743">
        <v>0</v>
      </c>
      <c r="I17743">
        <v>0</v>
      </c>
    </row>
    <row r="17744" spans="1:9" x14ac:dyDescent="0.25">
      <c r="A17744" t="s">
        <v>730</v>
      </c>
      <c r="B17744">
        <v>2910</v>
      </c>
      <c r="C17744" s="593">
        <v>7.0000000000000007E-2</v>
      </c>
      <c r="D17744" t="s">
        <v>5179</v>
      </c>
      <c r="E17744">
        <v>7.0000000000000007E-2</v>
      </c>
      <c r="F17744">
        <v>0</v>
      </c>
      <c r="G17744">
        <v>0</v>
      </c>
      <c r="H17744">
        <v>0</v>
      </c>
      <c r="I17744">
        <v>0</v>
      </c>
    </row>
    <row r="17745" spans="1:9" x14ac:dyDescent="0.25">
      <c r="A17745" t="s">
        <v>730</v>
      </c>
      <c r="B17745">
        <v>2911</v>
      </c>
      <c r="C17745" s="593">
        <v>7.0000000000000007E-2</v>
      </c>
      <c r="D17745" t="s">
        <v>5192</v>
      </c>
      <c r="E17745">
        <v>7.0000000000000007E-2</v>
      </c>
      <c r="F17745">
        <v>0</v>
      </c>
      <c r="G17745">
        <v>0</v>
      </c>
      <c r="H17745">
        <v>0</v>
      </c>
      <c r="I17745">
        <v>0</v>
      </c>
    </row>
    <row r="17746" spans="1:9" x14ac:dyDescent="0.25">
      <c r="A17746" t="s">
        <v>730</v>
      </c>
      <c r="B17746">
        <v>2912</v>
      </c>
      <c r="C17746" s="593">
        <v>7.0000000000000007E-2</v>
      </c>
      <c r="D17746" t="s">
        <v>5179</v>
      </c>
      <c r="E17746">
        <v>7.0000000000000007E-2</v>
      </c>
      <c r="F17746">
        <v>0</v>
      </c>
      <c r="G17746">
        <v>0</v>
      </c>
      <c r="H17746">
        <v>0</v>
      </c>
      <c r="I17746">
        <v>0</v>
      </c>
    </row>
    <row r="17747" spans="1:9" x14ac:dyDescent="0.25">
      <c r="A17747" t="s">
        <v>730</v>
      </c>
      <c r="B17747">
        <v>2914</v>
      </c>
      <c r="C17747" s="593">
        <v>7.0000000000000007E-2</v>
      </c>
      <c r="D17747" t="s">
        <v>5184</v>
      </c>
      <c r="E17747">
        <v>7.0000000000000007E-2</v>
      </c>
      <c r="F17747">
        <v>0</v>
      </c>
      <c r="G17747">
        <v>0</v>
      </c>
      <c r="H17747">
        <v>0</v>
      </c>
      <c r="I17747">
        <v>0</v>
      </c>
    </row>
    <row r="17748" spans="1:9" x14ac:dyDescent="0.25">
      <c r="A17748" t="s">
        <v>730</v>
      </c>
      <c r="B17748">
        <v>2915</v>
      </c>
      <c r="C17748" s="593">
        <v>7.0000000000000007E-2</v>
      </c>
      <c r="D17748" t="s">
        <v>3038</v>
      </c>
      <c r="E17748">
        <v>7.0000000000000007E-2</v>
      </c>
      <c r="F17748">
        <v>0</v>
      </c>
      <c r="G17748">
        <v>0</v>
      </c>
      <c r="H17748">
        <v>0</v>
      </c>
      <c r="I17748">
        <v>0</v>
      </c>
    </row>
    <row r="17749" spans="1:9" x14ac:dyDescent="0.25">
      <c r="A17749" t="s">
        <v>730</v>
      </c>
      <c r="B17749">
        <v>2916</v>
      </c>
      <c r="C17749" s="593">
        <v>7.0000000000000007E-2</v>
      </c>
      <c r="D17749" t="s">
        <v>5184</v>
      </c>
      <c r="E17749">
        <v>7.0000000000000007E-2</v>
      </c>
      <c r="F17749">
        <v>0</v>
      </c>
      <c r="G17749">
        <v>0</v>
      </c>
      <c r="H17749">
        <v>0</v>
      </c>
      <c r="I17749">
        <v>0</v>
      </c>
    </row>
    <row r="17750" spans="1:9" x14ac:dyDescent="0.25">
      <c r="A17750" t="s">
        <v>730</v>
      </c>
      <c r="B17750">
        <v>2917</v>
      </c>
      <c r="C17750" s="593">
        <v>7.0000000000000007E-2</v>
      </c>
      <c r="D17750" t="s">
        <v>5192</v>
      </c>
      <c r="E17750">
        <v>7.0000000000000007E-2</v>
      </c>
      <c r="F17750">
        <v>0</v>
      </c>
      <c r="G17750">
        <v>0</v>
      </c>
      <c r="H17750">
        <v>0</v>
      </c>
      <c r="I17750">
        <v>0</v>
      </c>
    </row>
    <row r="17751" spans="1:9" x14ac:dyDescent="0.25">
      <c r="A17751" t="s">
        <v>730</v>
      </c>
      <c r="B17751">
        <v>2918</v>
      </c>
      <c r="C17751" s="593">
        <v>7.0000000000000007E-2</v>
      </c>
      <c r="D17751" t="s">
        <v>5190</v>
      </c>
      <c r="E17751">
        <v>7.0000000000000007E-2</v>
      </c>
      <c r="F17751">
        <v>0</v>
      </c>
      <c r="G17751">
        <v>0</v>
      </c>
      <c r="H17751">
        <v>0</v>
      </c>
      <c r="I17751">
        <v>0</v>
      </c>
    </row>
    <row r="17752" spans="1:9" x14ac:dyDescent="0.25">
      <c r="A17752" t="s">
        <v>730</v>
      </c>
      <c r="B17752">
        <v>2919</v>
      </c>
      <c r="C17752" s="593">
        <v>7.0000000000000007E-2</v>
      </c>
      <c r="D17752" t="s">
        <v>5179</v>
      </c>
      <c r="E17752">
        <v>7.0000000000000007E-2</v>
      </c>
      <c r="F17752">
        <v>0</v>
      </c>
      <c r="G17752">
        <v>0</v>
      </c>
      <c r="H17752">
        <v>0</v>
      </c>
      <c r="I17752">
        <v>0</v>
      </c>
    </row>
    <row r="17753" spans="1:9" x14ac:dyDescent="0.25">
      <c r="A17753" t="s">
        <v>730</v>
      </c>
      <c r="B17753">
        <v>2920</v>
      </c>
      <c r="C17753" s="593">
        <v>7.0000000000000007E-2</v>
      </c>
      <c r="D17753" t="s">
        <v>5179</v>
      </c>
      <c r="E17753">
        <v>7.0000000000000007E-2</v>
      </c>
      <c r="F17753">
        <v>0</v>
      </c>
      <c r="G17753">
        <v>0</v>
      </c>
      <c r="H17753">
        <v>0</v>
      </c>
      <c r="I17753">
        <v>0</v>
      </c>
    </row>
    <row r="17754" spans="1:9" x14ac:dyDescent="0.25">
      <c r="A17754" t="s">
        <v>730</v>
      </c>
      <c r="B17754">
        <v>2921</v>
      </c>
      <c r="C17754" s="593">
        <v>7.0000000000000007E-2</v>
      </c>
      <c r="D17754" t="s">
        <v>5179</v>
      </c>
      <c r="E17754">
        <v>7.0000000000000007E-2</v>
      </c>
      <c r="F17754">
        <v>0</v>
      </c>
      <c r="G17754">
        <v>0</v>
      </c>
      <c r="H17754">
        <v>0</v>
      </c>
      <c r="I17754">
        <v>0</v>
      </c>
    </row>
    <row r="17755" spans="1:9" x14ac:dyDescent="0.25">
      <c r="A17755" t="s">
        <v>730</v>
      </c>
      <c r="B17755">
        <v>2940</v>
      </c>
      <c r="C17755" s="593">
        <v>7.0000000000000007E-2</v>
      </c>
      <c r="D17755" t="s">
        <v>5190</v>
      </c>
      <c r="E17755">
        <v>7.0000000000000007E-2</v>
      </c>
      <c r="F17755">
        <v>0</v>
      </c>
      <c r="G17755">
        <v>0</v>
      </c>
      <c r="H17755">
        <v>0</v>
      </c>
      <c r="I17755">
        <v>0</v>
      </c>
    </row>
    <row r="17756" spans="1:9" x14ac:dyDescent="0.25">
      <c r="A17756" t="s">
        <v>731</v>
      </c>
      <c r="B17756">
        <v>29001</v>
      </c>
      <c r="C17756" s="593">
        <v>0.08</v>
      </c>
      <c r="D17756" t="s">
        <v>5193</v>
      </c>
      <c r="E17756">
        <v>0.06</v>
      </c>
      <c r="F17756">
        <v>0.01</v>
      </c>
      <c r="G17756">
        <v>0</v>
      </c>
      <c r="H17756">
        <v>0.01</v>
      </c>
      <c r="I17756">
        <v>0</v>
      </c>
    </row>
    <row r="17757" spans="1:9" x14ac:dyDescent="0.25">
      <c r="A17757" t="s">
        <v>731</v>
      </c>
      <c r="B17757">
        <v>29002</v>
      </c>
      <c r="C17757" s="593">
        <v>0.08</v>
      </c>
      <c r="D17757" t="s">
        <v>5194</v>
      </c>
      <c r="E17757">
        <v>0.06</v>
      </c>
      <c r="F17757">
        <v>0.01</v>
      </c>
      <c r="G17757">
        <v>0</v>
      </c>
      <c r="H17757">
        <v>0.01</v>
      </c>
      <c r="I17757">
        <v>0</v>
      </c>
    </row>
    <row r="17758" spans="1:9" x14ac:dyDescent="0.25">
      <c r="A17758" t="s">
        <v>731</v>
      </c>
      <c r="B17758">
        <v>29003</v>
      </c>
      <c r="C17758" s="593">
        <v>0.08</v>
      </c>
      <c r="D17758" t="s">
        <v>5195</v>
      </c>
      <c r="E17758">
        <v>0.06</v>
      </c>
      <c r="F17758">
        <v>0.01</v>
      </c>
      <c r="G17758">
        <v>0</v>
      </c>
      <c r="H17758">
        <v>0.01</v>
      </c>
      <c r="I17758">
        <v>0</v>
      </c>
    </row>
    <row r="17759" spans="1:9" x14ac:dyDescent="0.25">
      <c r="A17759" t="s">
        <v>731</v>
      </c>
      <c r="B17759">
        <v>29006</v>
      </c>
      <c r="C17759" s="593">
        <v>0.08</v>
      </c>
      <c r="D17759" t="s">
        <v>5196</v>
      </c>
      <c r="E17759">
        <v>0.06</v>
      </c>
      <c r="F17759">
        <v>0</v>
      </c>
      <c r="G17759">
        <v>0.01</v>
      </c>
      <c r="H17759">
        <v>0.01</v>
      </c>
      <c r="I17759">
        <v>0</v>
      </c>
    </row>
    <row r="17760" spans="1:9" x14ac:dyDescent="0.25">
      <c r="A17760" t="s">
        <v>731</v>
      </c>
      <c r="B17760">
        <v>29009</v>
      </c>
      <c r="C17760" s="593">
        <v>0.08</v>
      </c>
      <c r="D17760" t="s">
        <v>5197</v>
      </c>
      <c r="E17760">
        <v>0.06</v>
      </c>
      <c r="F17760">
        <v>0.01</v>
      </c>
      <c r="G17760">
        <v>0</v>
      </c>
      <c r="H17760">
        <v>0.01</v>
      </c>
      <c r="I17760">
        <v>0</v>
      </c>
    </row>
    <row r="17761" spans="1:9" x14ac:dyDescent="0.25">
      <c r="A17761" t="s">
        <v>731</v>
      </c>
      <c r="B17761">
        <v>29010</v>
      </c>
      <c r="C17761" s="593">
        <v>0.08</v>
      </c>
      <c r="D17761" t="s">
        <v>5198</v>
      </c>
      <c r="E17761">
        <v>0.06</v>
      </c>
      <c r="F17761">
        <v>0.01</v>
      </c>
      <c r="G17761">
        <v>0</v>
      </c>
      <c r="H17761">
        <v>0.01</v>
      </c>
      <c r="I17761">
        <v>0</v>
      </c>
    </row>
    <row r="17762" spans="1:9" x14ac:dyDescent="0.25">
      <c r="A17762" t="s">
        <v>731</v>
      </c>
      <c r="B17762">
        <v>29014</v>
      </c>
      <c r="C17762" s="593">
        <v>0.08</v>
      </c>
      <c r="D17762" t="s">
        <v>5199</v>
      </c>
      <c r="E17762">
        <v>0.06</v>
      </c>
      <c r="F17762">
        <v>0.01</v>
      </c>
      <c r="G17762">
        <v>0</v>
      </c>
      <c r="H17762">
        <v>0.01</v>
      </c>
      <c r="I17762">
        <v>0</v>
      </c>
    </row>
    <row r="17763" spans="1:9" x14ac:dyDescent="0.25">
      <c r="A17763" t="s">
        <v>731</v>
      </c>
      <c r="B17763">
        <v>29015</v>
      </c>
      <c r="C17763" s="593">
        <v>7.0000000000000007E-2</v>
      </c>
      <c r="D17763" t="s">
        <v>1859</v>
      </c>
      <c r="E17763">
        <v>0.06</v>
      </c>
      <c r="F17763">
        <v>0.01</v>
      </c>
      <c r="G17763">
        <v>0</v>
      </c>
      <c r="H17763">
        <v>0</v>
      </c>
      <c r="I17763">
        <v>0</v>
      </c>
    </row>
    <row r="17764" spans="1:9" x14ac:dyDescent="0.25">
      <c r="A17764" t="s">
        <v>731</v>
      </c>
      <c r="B17764">
        <v>29016</v>
      </c>
      <c r="C17764" s="593">
        <v>0.08</v>
      </c>
      <c r="D17764" t="s">
        <v>5194</v>
      </c>
      <c r="E17764">
        <v>0.06</v>
      </c>
      <c r="F17764">
        <v>0.01</v>
      </c>
      <c r="G17764">
        <v>0</v>
      </c>
      <c r="H17764">
        <v>0.01</v>
      </c>
      <c r="I17764">
        <v>0</v>
      </c>
    </row>
    <row r="17765" spans="1:9" x14ac:dyDescent="0.25">
      <c r="A17765" t="s">
        <v>731</v>
      </c>
      <c r="B17765">
        <v>29018</v>
      </c>
      <c r="C17765" s="593">
        <v>7.0000000000000007E-2</v>
      </c>
      <c r="D17765" t="s">
        <v>5200</v>
      </c>
      <c r="E17765">
        <v>0.06</v>
      </c>
      <c r="F17765">
        <v>0</v>
      </c>
      <c r="G17765">
        <v>0</v>
      </c>
      <c r="H17765">
        <v>0.01</v>
      </c>
      <c r="I17765">
        <v>0</v>
      </c>
    </row>
    <row r="17766" spans="1:9" x14ac:dyDescent="0.25">
      <c r="A17766" t="s">
        <v>731</v>
      </c>
      <c r="B17766">
        <v>29020</v>
      </c>
      <c r="C17766" s="593">
        <v>0.08</v>
      </c>
      <c r="D17766" t="s">
        <v>5197</v>
      </c>
      <c r="E17766">
        <v>0.06</v>
      </c>
      <c r="F17766">
        <v>0.01</v>
      </c>
      <c r="G17766">
        <v>0</v>
      </c>
      <c r="H17766">
        <v>0.01</v>
      </c>
      <c r="I17766">
        <v>0</v>
      </c>
    </row>
    <row r="17767" spans="1:9" x14ac:dyDescent="0.25">
      <c r="A17767" t="s">
        <v>731</v>
      </c>
      <c r="B17767">
        <v>29021</v>
      </c>
      <c r="C17767" s="593">
        <v>0.08</v>
      </c>
      <c r="D17767" t="s">
        <v>1197</v>
      </c>
      <c r="E17767">
        <v>0.06</v>
      </c>
      <c r="F17767">
        <v>0</v>
      </c>
      <c r="G17767">
        <v>0.01</v>
      </c>
      <c r="H17767">
        <v>0.01</v>
      </c>
      <c r="I17767">
        <v>0</v>
      </c>
    </row>
    <row r="17768" spans="1:9" x14ac:dyDescent="0.25">
      <c r="A17768" t="s">
        <v>731</v>
      </c>
      <c r="B17768">
        <v>29030</v>
      </c>
      <c r="C17768" s="593">
        <v>0.08</v>
      </c>
      <c r="D17768" t="s">
        <v>5201</v>
      </c>
      <c r="E17768">
        <v>0.06</v>
      </c>
      <c r="F17768">
        <v>0.01</v>
      </c>
      <c r="G17768">
        <v>0</v>
      </c>
      <c r="H17768">
        <v>0.01</v>
      </c>
      <c r="I17768">
        <v>0</v>
      </c>
    </row>
    <row r="17769" spans="1:9" x14ac:dyDescent="0.25">
      <c r="A17769" t="s">
        <v>731</v>
      </c>
      <c r="B17769">
        <v>29031</v>
      </c>
      <c r="C17769" s="593">
        <v>0.08</v>
      </c>
      <c r="D17769" t="s">
        <v>5199</v>
      </c>
      <c r="E17769">
        <v>0.06</v>
      </c>
      <c r="F17769">
        <v>0.01</v>
      </c>
      <c r="G17769">
        <v>0</v>
      </c>
      <c r="H17769">
        <v>0.01</v>
      </c>
      <c r="I17769">
        <v>0</v>
      </c>
    </row>
    <row r="17770" spans="1:9" x14ac:dyDescent="0.25">
      <c r="A17770" t="s">
        <v>731</v>
      </c>
      <c r="B17770">
        <v>29032</v>
      </c>
      <c r="C17770" s="593">
        <v>0.08</v>
      </c>
      <c r="D17770" t="s">
        <v>5197</v>
      </c>
      <c r="E17770">
        <v>0.06</v>
      </c>
      <c r="F17770">
        <v>0.01</v>
      </c>
      <c r="G17770">
        <v>0</v>
      </c>
      <c r="H17770">
        <v>0.01</v>
      </c>
      <c r="I17770">
        <v>0</v>
      </c>
    </row>
    <row r="17771" spans="1:9" x14ac:dyDescent="0.25">
      <c r="A17771" t="s">
        <v>731</v>
      </c>
      <c r="B17771">
        <v>29033</v>
      </c>
      <c r="C17771" s="593">
        <v>7.0000000000000007E-2</v>
      </c>
      <c r="D17771" t="s">
        <v>5202</v>
      </c>
      <c r="E17771">
        <v>0.06</v>
      </c>
      <c r="F17771">
        <v>0</v>
      </c>
      <c r="G17771">
        <v>0</v>
      </c>
      <c r="H17771">
        <v>0.01</v>
      </c>
      <c r="I17771">
        <v>0</v>
      </c>
    </row>
    <row r="17772" spans="1:9" x14ac:dyDescent="0.25">
      <c r="A17772" t="s">
        <v>731</v>
      </c>
      <c r="B17772">
        <v>29036</v>
      </c>
      <c r="C17772" s="593">
        <v>0.08</v>
      </c>
      <c r="D17772" t="s">
        <v>5194</v>
      </c>
      <c r="E17772">
        <v>0.06</v>
      </c>
      <c r="F17772">
        <v>0.01</v>
      </c>
      <c r="G17772">
        <v>0</v>
      </c>
      <c r="H17772">
        <v>0.01</v>
      </c>
      <c r="I17772">
        <v>0</v>
      </c>
    </row>
    <row r="17773" spans="1:9" x14ac:dyDescent="0.25">
      <c r="A17773" t="s">
        <v>731</v>
      </c>
      <c r="B17773">
        <v>29037</v>
      </c>
      <c r="C17773" s="593">
        <v>0.08</v>
      </c>
      <c r="D17773" t="s">
        <v>5203</v>
      </c>
      <c r="E17773">
        <v>0.06</v>
      </c>
      <c r="F17773">
        <v>0.01</v>
      </c>
      <c r="G17773">
        <v>0</v>
      </c>
      <c r="H17773">
        <v>0.01</v>
      </c>
      <c r="I17773">
        <v>0</v>
      </c>
    </row>
    <row r="17774" spans="1:9" x14ac:dyDescent="0.25">
      <c r="A17774" t="s">
        <v>731</v>
      </c>
      <c r="B17774">
        <v>29038</v>
      </c>
      <c r="C17774" s="593">
        <v>0.08</v>
      </c>
      <c r="D17774" t="s">
        <v>5195</v>
      </c>
      <c r="E17774">
        <v>0.06</v>
      </c>
      <c r="F17774">
        <v>0.01</v>
      </c>
      <c r="G17774">
        <v>0</v>
      </c>
      <c r="H17774">
        <v>0.01</v>
      </c>
      <c r="I17774">
        <v>0</v>
      </c>
    </row>
    <row r="17775" spans="1:9" x14ac:dyDescent="0.25">
      <c r="A17775" t="s">
        <v>731</v>
      </c>
      <c r="B17775">
        <v>29039</v>
      </c>
      <c r="C17775" s="593">
        <v>7.0000000000000007E-2</v>
      </c>
      <c r="D17775" t="s">
        <v>5204</v>
      </c>
      <c r="E17775">
        <v>0.06</v>
      </c>
      <c r="F17775">
        <v>0</v>
      </c>
      <c r="G17775">
        <v>0</v>
      </c>
      <c r="H17775">
        <v>0.01</v>
      </c>
      <c r="I17775">
        <v>0</v>
      </c>
    </row>
    <row r="17776" spans="1:9" x14ac:dyDescent="0.25">
      <c r="A17776" t="s">
        <v>731</v>
      </c>
      <c r="B17776">
        <v>29040</v>
      </c>
      <c r="C17776" s="593">
        <v>0.08</v>
      </c>
      <c r="D17776" t="s">
        <v>5205</v>
      </c>
      <c r="E17776">
        <v>0.06</v>
      </c>
      <c r="F17776">
        <v>0.01</v>
      </c>
      <c r="G17776">
        <v>0</v>
      </c>
      <c r="H17776">
        <v>0.01</v>
      </c>
      <c r="I17776">
        <v>0</v>
      </c>
    </row>
    <row r="17777" spans="1:9" x14ac:dyDescent="0.25">
      <c r="A17777" t="s">
        <v>731</v>
      </c>
      <c r="B17777">
        <v>29041</v>
      </c>
      <c r="C17777" s="593">
        <v>0.08</v>
      </c>
      <c r="D17777" t="s">
        <v>5193</v>
      </c>
      <c r="E17777">
        <v>0.06</v>
      </c>
      <c r="F17777">
        <v>0.01</v>
      </c>
      <c r="G17777">
        <v>0</v>
      </c>
      <c r="H17777">
        <v>0.01</v>
      </c>
      <c r="I17777">
        <v>0</v>
      </c>
    </row>
    <row r="17778" spans="1:9" x14ac:dyDescent="0.25">
      <c r="A17778" t="s">
        <v>731</v>
      </c>
      <c r="B17778">
        <v>29042</v>
      </c>
      <c r="C17778" s="593">
        <v>0.08</v>
      </c>
      <c r="D17778" t="s">
        <v>5195</v>
      </c>
      <c r="E17778">
        <v>0.06</v>
      </c>
      <c r="F17778">
        <v>0.01</v>
      </c>
      <c r="G17778">
        <v>0</v>
      </c>
      <c r="H17778">
        <v>0.01</v>
      </c>
      <c r="I17778">
        <v>0</v>
      </c>
    </row>
    <row r="17779" spans="1:9" x14ac:dyDescent="0.25">
      <c r="A17779" t="s">
        <v>731</v>
      </c>
      <c r="B17779">
        <v>29044</v>
      </c>
      <c r="C17779" s="593">
        <v>0.08</v>
      </c>
      <c r="D17779" t="s">
        <v>5194</v>
      </c>
      <c r="E17779">
        <v>0.06</v>
      </c>
      <c r="F17779">
        <v>0.01</v>
      </c>
      <c r="G17779">
        <v>0</v>
      </c>
      <c r="H17779">
        <v>0.01</v>
      </c>
      <c r="I17779">
        <v>0</v>
      </c>
    </row>
    <row r="17780" spans="1:9" x14ac:dyDescent="0.25">
      <c r="A17780" t="s">
        <v>731</v>
      </c>
      <c r="B17780">
        <v>29045</v>
      </c>
      <c r="C17780" s="593">
        <v>0.08</v>
      </c>
      <c r="D17780" t="s">
        <v>5194</v>
      </c>
      <c r="E17780">
        <v>0.06</v>
      </c>
      <c r="F17780">
        <v>0.01</v>
      </c>
      <c r="G17780">
        <v>0</v>
      </c>
      <c r="H17780">
        <v>0.01</v>
      </c>
      <c r="I17780">
        <v>0</v>
      </c>
    </row>
    <row r="17781" spans="1:9" x14ac:dyDescent="0.25">
      <c r="A17781" t="s">
        <v>731</v>
      </c>
      <c r="B17781">
        <v>29046</v>
      </c>
      <c r="C17781" s="593">
        <v>0.08</v>
      </c>
      <c r="D17781" t="s">
        <v>5205</v>
      </c>
      <c r="E17781">
        <v>0.06</v>
      </c>
      <c r="F17781">
        <v>0.01</v>
      </c>
      <c r="G17781">
        <v>0</v>
      </c>
      <c r="H17781">
        <v>0.01</v>
      </c>
      <c r="I17781">
        <v>0</v>
      </c>
    </row>
    <row r="17782" spans="1:9" x14ac:dyDescent="0.25">
      <c r="A17782" t="s">
        <v>731</v>
      </c>
      <c r="B17782">
        <v>29047</v>
      </c>
      <c r="C17782" s="593">
        <v>0.08</v>
      </c>
      <c r="D17782" t="s">
        <v>5201</v>
      </c>
      <c r="E17782">
        <v>0.06</v>
      </c>
      <c r="F17782">
        <v>0.01</v>
      </c>
      <c r="G17782">
        <v>0</v>
      </c>
      <c r="H17782">
        <v>0.01</v>
      </c>
      <c r="I17782">
        <v>0</v>
      </c>
    </row>
    <row r="17783" spans="1:9" x14ac:dyDescent="0.25">
      <c r="A17783" t="s">
        <v>731</v>
      </c>
      <c r="B17783">
        <v>29048</v>
      </c>
      <c r="C17783" s="593">
        <v>7.0000000000000007E-2</v>
      </c>
      <c r="D17783" t="s">
        <v>5206</v>
      </c>
      <c r="E17783">
        <v>0.06</v>
      </c>
      <c r="F17783">
        <v>0</v>
      </c>
      <c r="G17783">
        <v>0</v>
      </c>
      <c r="H17783">
        <v>0.01</v>
      </c>
      <c r="I17783">
        <v>0</v>
      </c>
    </row>
    <row r="17784" spans="1:9" x14ac:dyDescent="0.25">
      <c r="A17784" t="s">
        <v>731</v>
      </c>
      <c r="B17784">
        <v>29051</v>
      </c>
      <c r="C17784" s="593">
        <v>0.08</v>
      </c>
      <c r="D17784" t="s">
        <v>5193</v>
      </c>
      <c r="E17784">
        <v>0.06</v>
      </c>
      <c r="F17784">
        <v>0.01</v>
      </c>
      <c r="G17784">
        <v>0</v>
      </c>
      <c r="H17784">
        <v>0.01</v>
      </c>
      <c r="I17784">
        <v>0</v>
      </c>
    </row>
    <row r="17785" spans="1:9" x14ac:dyDescent="0.25">
      <c r="A17785" t="s">
        <v>731</v>
      </c>
      <c r="B17785">
        <v>29052</v>
      </c>
      <c r="C17785" s="593">
        <v>0.08</v>
      </c>
      <c r="D17785" t="s">
        <v>5194</v>
      </c>
      <c r="E17785">
        <v>0.06</v>
      </c>
      <c r="F17785">
        <v>0.01</v>
      </c>
      <c r="G17785">
        <v>0</v>
      </c>
      <c r="H17785">
        <v>0.01</v>
      </c>
      <c r="I17785">
        <v>0</v>
      </c>
    </row>
    <row r="17786" spans="1:9" x14ac:dyDescent="0.25">
      <c r="A17786" t="s">
        <v>731</v>
      </c>
      <c r="B17786">
        <v>29053</v>
      </c>
      <c r="C17786" s="593">
        <v>0.08</v>
      </c>
      <c r="D17786" t="s">
        <v>5201</v>
      </c>
      <c r="E17786">
        <v>0.06</v>
      </c>
      <c r="F17786">
        <v>0.01</v>
      </c>
      <c r="G17786">
        <v>0</v>
      </c>
      <c r="H17786">
        <v>0.01</v>
      </c>
      <c r="I17786">
        <v>0</v>
      </c>
    </row>
    <row r="17787" spans="1:9" x14ac:dyDescent="0.25">
      <c r="A17787" t="s">
        <v>731</v>
      </c>
      <c r="B17787">
        <v>29054</v>
      </c>
      <c r="C17787" s="593">
        <v>7.0000000000000007E-2</v>
      </c>
      <c r="D17787" t="s">
        <v>1503</v>
      </c>
      <c r="E17787">
        <v>0.06</v>
      </c>
      <c r="F17787">
        <v>0</v>
      </c>
      <c r="G17787">
        <v>0</v>
      </c>
      <c r="H17787">
        <v>0.01</v>
      </c>
      <c r="I17787">
        <v>0</v>
      </c>
    </row>
    <row r="17788" spans="1:9" x14ac:dyDescent="0.25">
      <c r="A17788" t="s">
        <v>731</v>
      </c>
      <c r="B17788">
        <v>29055</v>
      </c>
      <c r="C17788" s="593">
        <v>0.08</v>
      </c>
      <c r="D17788" t="s">
        <v>5199</v>
      </c>
      <c r="E17788">
        <v>0.06</v>
      </c>
      <c r="F17788">
        <v>0.01</v>
      </c>
      <c r="G17788">
        <v>0</v>
      </c>
      <c r="H17788">
        <v>0.01</v>
      </c>
      <c r="I17788">
        <v>0</v>
      </c>
    </row>
    <row r="17789" spans="1:9" x14ac:dyDescent="0.25">
      <c r="A17789" t="s">
        <v>731</v>
      </c>
      <c r="B17789">
        <v>29056</v>
      </c>
      <c r="C17789" s="593">
        <v>0.08</v>
      </c>
      <c r="D17789" t="s">
        <v>5193</v>
      </c>
      <c r="E17789">
        <v>0.06</v>
      </c>
      <c r="F17789">
        <v>0.01</v>
      </c>
      <c r="G17789">
        <v>0</v>
      </c>
      <c r="H17789">
        <v>0.01</v>
      </c>
      <c r="I17789">
        <v>0</v>
      </c>
    </row>
    <row r="17790" spans="1:9" x14ac:dyDescent="0.25">
      <c r="A17790" t="s">
        <v>731</v>
      </c>
      <c r="B17790">
        <v>29058</v>
      </c>
      <c r="C17790" s="593">
        <v>0.08</v>
      </c>
      <c r="D17790" t="s">
        <v>5197</v>
      </c>
      <c r="E17790">
        <v>0.06</v>
      </c>
      <c r="F17790">
        <v>0.01</v>
      </c>
      <c r="G17790">
        <v>0</v>
      </c>
      <c r="H17790">
        <v>0.01</v>
      </c>
      <c r="I17790">
        <v>0</v>
      </c>
    </row>
    <row r="17791" spans="1:9" x14ac:dyDescent="0.25">
      <c r="A17791" t="s">
        <v>731</v>
      </c>
      <c r="B17791">
        <v>29059</v>
      </c>
      <c r="C17791" s="593">
        <v>0.08</v>
      </c>
      <c r="D17791" t="s">
        <v>5207</v>
      </c>
      <c r="E17791">
        <v>0.06</v>
      </c>
      <c r="F17791">
        <v>0.01</v>
      </c>
      <c r="G17791">
        <v>0</v>
      </c>
      <c r="H17791">
        <v>0.01</v>
      </c>
      <c r="I17791">
        <v>0</v>
      </c>
    </row>
    <row r="17792" spans="1:9" x14ac:dyDescent="0.25">
      <c r="A17792" t="s">
        <v>731</v>
      </c>
      <c r="B17792">
        <v>29061</v>
      </c>
      <c r="C17792" s="593">
        <v>0.08</v>
      </c>
      <c r="D17792" t="s">
        <v>5194</v>
      </c>
      <c r="E17792">
        <v>0.06</v>
      </c>
      <c r="F17792">
        <v>0.01</v>
      </c>
      <c r="G17792">
        <v>0</v>
      </c>
      <c r="H17792">
        <v>0.01</v>
      </c>
      <c r="I17792">
        <v>0</v>
      </c>
    </row>
    <row r="17793" spans="1:9" x14ac:dyDescent="0.25">
      <c r="A17793" t="s">
        <v>731</v>
      </c>
      <c r="B17793">
        <v>29062</v>
      </c>
      <c r="C17793" s="593">
        <v>0.08</v>
      </c>
      <c r="D17793" t="s">
        <v>5208</v>
      </c>
      <c r="E17793">
        <v>0.06</v>
      </c>
      <c r="F17793">
        <v>0.01</v>
      </c>
      <c r="G17793">
        <v>0</v>
      </c>
      <c r="H17793">
        <v>0.01</v>
      </c>
      <c r="I17793">
        <v>0</v>
      </c>
    </row>
    <row r="17794" spans="1:9" x14ac:dyDescent="0.25">
      <c r="A17794" t="s">
        <v>731</v>
      </c>
      <c r="B17794">
        <v>29063</v>
      </c>
      <c r="C17794" s="593">
        <v>0.08</v>
      </c>
      <c r="D17794" t="s">
        <v>5194</v>
      </c>
      <c r="E17794">
        <v>0.06</v>
      </c>
      <c r="F17794">
        <v>0.01</v>
      </c>
      <c r="G17794">
        <v>0</v>
      </c>
      <c r="H17794">
        <v>0.01</v>
      </c>
      <c r="I17794">
        <v>0</v>
      </c>
    </row>
    <row r="17795" spans="1:9" x14ac:dyDescent="0.25">
      <c r="A17795" t="s">
        <v>731</v>
      </c>
      <c r="B17795">
        <v>29065</v>
      </c>
      <c r="C17795" s="593">
        <v>7.0000000000000007E-2</v>
      </c>
      <c r="D17795" t="s">
        <v>5209</v>
      </c>
      <c r="E17795">
        <v>0.06</v>
      </c>
      <c r="F17795">
        <v>0.01</v>
      </c>
      <c r="G17795">
        <v>0</v>
      </c>
      <c r="H17795">
        <v>0</v>
      </c>
      <c r="I17795">
        <v>0</v>
      </c>
    </row>
    <row r="17796" spans="1:9" x14ac:dyDescent="0.25">
      <c r="A17796" t="s">
        <v>731</v>
      </c>
      <c r="B17796">
        <v>29067</v>
      </c>
      <c r="C17796" s="593">
        <v>0.08</v>
      </c>
      <c r="D17796" t="s">
        <v>5197</v>
      </c>
      <c r="E17796">
        <v>0.06</v>
      </c>
      <c r="F17796">
        <v>0.01</v>
      </c>
      <c r="G17796">
        <v>0</v>
      </c>
      <c r="H17796">
        <v>0.01</v>
      </c>
      <c r="I17796">
        <v>0</v>
      </c>
    </row>
    <row r="17797" spans="1:9" x14ac:dyDescent="0.25">
      <c r="A17797" t="s">
        <v>731</v>
      </c>
      <c r="B17797">
        <v>29069</v>
      </c>
      <c r="C17797" s="593">
        <v>0.08</v>
      </c>
      <c r="D17797" t="s">
        <v>5198</v>
      </c>
      <c r="E17797">
        <v>0.06</v>
      </c>
      <c r="F17797">
        <v>0.01</v>
      </c>
      <c r="G17797">
        <v>0</v>
      </c>
      <c r="H17797">
        <v>0.01</v>
      </c>
      <c r="I17797">
        <v>0</v>
      </c>
    </row>
    <row r="17798" spans="1:9" x14ac:dyDescent="0.25">
      <c r="A17798" t="s">
        <v>731</v>
      </c>
      <c r="B17798">
        <v>29070</v>
      </c>
      <c r="C17798" s="593">
        <v>0.08</v>
      </c>
      <c r="D17798" t="s">
        <v>5196</v>
      </c>
      <c r="E17798">
        <v>0.06</v>
      </c>
      <c r="F17798">
        <v>0</v>
      </c>
      <c r="G17798">
        <v>0.01</v>
      </c>
      <c r="H17798">
        <v>0.01</v>
      </c>
      <c r="I17798">
        <v>0</v>
      </c>
    </row>
    <row r="17799" spans="1:9" x14ac:dyDescent="0.25">
      <c r="A17799" t="s">
        <v>731</v>
      </c>
      <c r="B17799">
        <v>29071</v>
      </c>
      <c r="C17799" s="593">
        <v>7.0000000000000007E-2</v>
      </c>
      <c r="D17799" t="s">
        <v>3266</v>
      </c>
      <c r="E17799">
        <v>0.06</v>
      </c>
      <c r="F17799">
        <v>0</v>
      </c>
      <c r="G17799">
        <v>0</v>
      </c>
      <c r="H17799">
        <v>0.01</v>
      </c>
      <c r="I17799">
        <v>0</v>
      </c>
    </row>
    <row r="17800" spans="1:9" x14ac:dyDescent="0.25">
      <c r="A17800" t="s">
        <v>731</v>
      </c>
      <c r="B17800">
        <v>29072</v>
      </c>
      <c r="C17800" s="593">
        <v>7.0000000000000007E-2</v>
      </c>
      <c r="D17800" t="s">
        <v>5202</v>
      </c>
      <c r="E17800">
        <v>0.06</v>
      </c>
      <c r="F17800">
        <v>0</v>
      </c>
      <c r="G17800">
        <v>0</v>
      </c>
      <c r="H17800">
        <v>0.01</v>
      </c>
      <c r="I17800">
        <v>0</v>
      </c>
    </row>
    <row r="17801" spans="1:9" x14ac:dyDescent="0.25">
      <c r="A17801" t="s">
        <v>731</v>
      </c>
      <c r="B17801">
        <v>29073</v>
      </c>
      <c r="C17801" s="593">
        <v>7.0000000000000007E-2</v>
      </c>
      <c r="D17801" t="s">
        <v>5202</v>
      </c>
      <c r="E17801">
        <v>0.06</v>
      </c>
      <c r="F17801">
        <v>0</v>
      </c>
      <c r="G17801">
        <v>0</v>
      </c>
      <c r="H17801">
        <v>0.01</v>
      </c>
      <c r="I17801">
        <v>0</v>
      </c>
    </row>
    <row r="17802" spans="1:9" x14ac:dyDescent="0.25">
      <c r="A17802" t="s">
        <v>731</v>
      </c>
      <c r="B17802">
        <v>29074</v>
      </c>
      <c r="C17802" s="593">
        <v>0.08</v>
      </c>
      <c r="D17802" t="s">
        <v>5197</v>
      </c>
      <c r="E17802">
        <v>0.06</v>
      </c>
      <c r="F17802">
        <v>0.01</v>
      </c>
      <c r="G17802">
        <v>0</v>
      </c>
      <c r="H17802">
        <v>0.01</v>
      </c>
      <c r="I17802">
        <v>0</v>
      </c>
    </row>
    <row r="17803" spans="1:9" x14ac:dyDescent="0.25">
      <c r="A17803" t="s">
        <v>731</v>
      </c>
      <c r="B17803">
        <v>29075</v>
      </c>
      <c r="C17803" s="593">
        <v>0.08</v>
      </c>
      <c r="D17803" t="s">
        <v>5194</v>
      </c>
      <c r="E17803">
        <v>0.06</v>
      </c>
      <c r="F17803">
        <v>0.01</v>
      </c>
      <c r="G17803">
        <v>0</v>
      </c>
      <c r="H17803">
        <v>0.01</v>
      </c>
      <c r="I17803">
        <v>0</v>
      </c>
    </row>
    <row r="17804" spans="1:9" x14ac:dyDescent="0.25">
      <c r="A17804" t="s">
        <v>731</v>
      </c>
      <c r="B17804">
        <v>29078</v>
      </c>
      <c r="C17804" s="593">
        <v>0.08</v>
      </c>
      <c r="D17804" t="s">
        <v>5194</v>
      </c>
      <c r="E17804">
        <v>0.06</v>
      </c>
      <c r="F17804">
        <v>0.01</v>
      </c>
      <c r="G17804">
        <v>0</v>
      </c>
      <c r="H17804">
        <v>0.01</v>
      </c>
      <c r="I17804">
        <v>0</v>
      </c>
    </row>
    <row r="17805" spans="1:9" x14ac:dyDescent="0.25">
      <c r="A17805" t="s">
        <v>731</v>
      </c>
      <c r="B17805">
        <v>29079</v>
      </c>
      <c r="C17805" s="593">
        <v>0.08</v>
      </c>
      <c r="D17805" t="s">
        <v>5198</v>
      </c>
      <c r="E17805">
        <v>0.06</v>
      </c>
      <c r="F17805">
        <v>0.01</v>
      </c>
      <c r="G17805">
        <v>0</v>
      </c>
      <c r="H17805">
        <v>0.01</v>
      </c>
      <c r="I17805">
        <v>0</v>
      </c>
    </row>
    <row r="17806" spans="1:9" x14ac:dyDescent="0.25">
      <c r="A17806" t="s">
        <v>731</v>
      </c>
      <c r="B17806">
        <v>29080</v>
      </c>
      <c r="C17806" s="593">
        <v>0.08</v>
      </c>
      <c r="D17806" t="s">
        <v>5205</v>
      </c>
      <c r="E17806">
        <v>0.06</v>
      </c>
      <c r="F17806">
        <v>0.01</v>
      </c>
      <c r="G17806">
        <v>0</v>
      </c>
      <c r="H17806">
        <v>0.01</v>
      </c>
      <c r="I17806">
        <v>0</v>
      </c>
    </row>
    <row r="17807" spans="1:9" x14ac:dyDescent="0.25">
      <c r="A17807" t="s">
        <v>731</v>
      </c>
      <c r="B17807">
        <v>29081</v>
      </c>
      <c r="C17807" s="593">
        <v>0.08</v>
      </c>
      <c r="D17807" t="s">
        <v>5210</v>
      </c>
      <c r="E17807">
        <v>0.06</v>
      </c>
      <c r="F17807">
        <v>0.01</v>
      </c>
      <c r="G17807">
        <v>0</v>
      </c>
      <c r="H17807">
        <v>0.01</v>
      </c>
      <c r="I17807">
        <v>0</v>
      </c>
    </row>
    <row r="17808" spans="1:9" x14ac:dyDescent="0.25">
      <c r="A17808" t="s">
        <v>731</v>
      </c>
      <c r="B17808">
        <v>29082</v>
      </c>
      <c r="C17808" s="593">
        <v>0.08</v>
      </c>
      <c r="D17808" t="s">
        <v>5210</v>
      </c>
      <c r="E17808">
        <v>0.06</v>
      </c>
      <c r="F17808">
        <v>0.01</v>
      </c>
      <c r="G17808">
        <v>0</v>
      </c>
      <c r="H17808">
        <v>0.01</v>
      </c>
      <c r="I17808">
        <v>0</v>
      </c>
    </row>
    <row r="17809" spans="1:9" x14ac:dyDescent="0.25">
      <c r="A17809" t="s">
        <v>731</v>
      </c>
      <c r="B17809">
        <v>29101</v>
      </c>
      <c r="C17809" s="593">
        <v>0.08</v>
      </c>
      <c r="D17809" t="s">
        <v>5198</v>
      </c>
      <c r="E17809">
        <v>0.06</v>
      </c>
      <c r="F17809">
        <v>0.01</v>
      </c>
      <c r="G17809">
        <v>0</v>
      </c>
      <c r="H17809">
        <v>0.01</v>
      </c>
      <c r="I17809">
        <v>0</v>
      </c>
    </row>
    <row r="17810" spans="1:9" x14ac:dyDescent="0.25">
      <c r="A17810" t="s">
        <v>731</v>
      </c>
      <c r="B17810">
        <v>29102</v>
      </c>
      <c r="C17810" s="593">
        <v>0.08</v>
      </c>
      <c r="D17810" t="s">
        <v>5193</v>
      </c>
      <c r="E17810">
        <v>0.06</v>
      </c>
      <c r="F17810">
        <v>0.01</v>
      </c>
      <c r="G17810">
        <v>0</v>
      </c>
      <c r="H17810">
        <v>0.01</v>
      </c>
      <c r="I17810">
        <v>0</v>
      </c>
    </row>
    <row r="17811" spans="1:9" x14ac:dyDescent="0.25">
      <c r="A17811" t="s">
        <v>731</v>
      </c>
      <c r="B17811">
        <v>29104</v>
      </c>
      <c r="C17811" s="593">
        <v>0.08</v>
      </c>
      <c r="D17811" t="s">
        <v>5205</v>
      </c>
      <c r="E17811">
        <v>0.06</v>
      </c>
      <c r="F17811">
        <v>0.01</v>
      </c>
      <c r="G17811">
        <v>0</v>
      </c>
      <c r="H17811">
        <v>0.01</v>
      </c>
      <c r="I17811">
        <v>0</v>
      </c>
    </row>
    <row r="17812" spans="1:9" x14ac:dyDescent="0.25">
      <c r="A17812" t="s">
        <v>731</v>
      </c>
      <c r="B17812">
        <v>29105</v>
      </c>
      <c r="C17812" s="593">
        <v>0.08</v>
      </c>
      <c r="D17812" t="s">
        <v>5196</v>
      </c>
      <c r="E17812">
        <v>0.06</v>
      </c>
      <c r="F17812">
        <v>0.01</v>
      </c>
      <c r="G17812">
        <v>0</v>
      </c>
      <c r="H17812">
        <v>0.01</v>
      </c>
      <c r="I17812">
        <v>0</v>
      </c>
    </row>
    <row r="17813" spans="1:9" x14ac:dyDescent="0.25">
      <c r="A17813" t="s">
        <v>731</v>
      </c>
      <c r="B17813">
        <v>29107</v>
      </c>
      <c r="C17813" s="593">
        <v>7.0000000000000007E-2</v>
      </c>
      <c r="D17813" t="s">
        <v>1933</v>
      </c>
      <c r="E17813">
        <v>0.06</v>
      </c>
      <c r="F17813">
        <v>0</v>
      </c>
      <c r="G17813">
        <v>0</v>
      </c>
      <c r="H17813">
        <v>0.01</v>
      </c>
      <c r="I17813">
        <v>0</v>
      </c>
    </row>
    <row r="17814" spans="1:9" x14ac:dyDescent="0.25">
      <c r="A17814" t="s">
        <v>731</v>
      </c>
      <c r="B17814">
        <v>29108</v>
      </c>
      <c r="C17814" s="593">
        <v>7.0000000000000007E-2</v>
      </c>
      <c r="D17814" t="s">
        <v>5211</v>
      </c>
      <c r="E17814">
        <v>0.06</v>
      </c>
      <c r="F17814">
        <v>0</v>
      </c>
      <c r="G17814">
        <v>0</v>
      </c>
      <c r="H17814">
        <v>0.01</v>
      </c>
      <c r="I17814">
        <v>0</v>
      </c>
    </row>
    <row r="17815" spans="1:9" x14ac:dyDescent="0.25">
      <c r="A17815" t="s">
        <v>731</v>
      </c>
      <c r="B17815">
        <v>29111</v>
      </c>
      <c r="C17815" s="593">
        <v>0.08</v>
      </c>
      <c r="D17815" t="s">
        <v>5193</v>
      </c>
      <c r="E17815">
        <v>0.06</v>
      </c>
      <c r="F17815">
        <v>0.01</v>
      </c>
      <c r="G17815">
        <v>0</v>
      </c>
      <c r="H17815">
        <v>0.01</v>
      </c>
      <c r="I17815">
        <v>0</v>
      </c>
    </row>
    <row r="17816" spans="1:9" x14ac:dyDescent="0.25">
      <c r="A17816" t="s">
        <v>731</v>
      </c>
      <c r="B17816">
        <v>29112</v>
      </c>
      <c r="C17816" s="593">
        <v>0.08</v>
      </c>
      <c r="D17816" t="s">
        <v>5201</v>
      </c>
      <c r="E17816">
        <v>0.06</v>
      </c>
      <c r="F17816">
        <v>0.01</v>
      </c>
      <c r="G17816">
        <v>0</v>
      </c>
      <c r="H17816">
        <v>0.01</v>
      </c>
      <c r="I17816">
        <v>0</v>
      </c>
    </row>
    <row r="17817" spans="1:9" x14ac:dyDescent="0.25">
      <c r="A17817" t="s">
        <v>731</v>
      </c>
      <c r="B17817">
        <v>29113</v>
      </c>
      <c r="C17817" s="593">
        <v>7.0000000000000007E-2</v>
      </c>
      <c r="D17817" t="s">
        <v>5212</v>
      </c>
      <c r="E17817">
        <v>0.06</v>
      </c>
      <c r="F17817">
        <v>0</v>
      </c>
      <c r="G17817">
        <v>0</v>
      </c>
      <c r="H17817">
        <v>0.01</v>
      </c>
      <c r="I17817">
        <v>0</v>
      </c>
    </row>
    <row r="17818" spans="1:9" x14ac:dyDescent="0.25">
      <c r="A17818" t="s">
        <v>731</v>
      </c>
      <c r="B17818">
        <v>29114</v>
      </c>
      <c r="C17818" s="593">
        <v>0.08</v>
      </c>
      <c r="D17818" t="s">
        <v>5193</v>
      </c>
      <c r="E17818">
        <v>0.06</v>
      </c>
      <c r="F17818">
        <v>0.01</v>
      </c>
      <c r="G17818">
        <v>0</v>
      </c>
      <c r="H17818">
        <v>0.01</v>
      </c>
      <c r="I17818">
        <v>0</v>
      </c>
    </row>
    <row r="17819" spans="1:9" x14ac:dyDescent="0.25">
      <c r="A17819" t="s">
        <v>731</v>
      </c>
      <c r="B17819">
        <v>29115</v>
      </c>
      <c r="C17819" s="593">
        <v>7.0000000000000007E-2</v>
      </c>
      <c r="D17819" t="s">
        <v>5206</v>
      </c>
      <c r="E17819">
        <v>0.06</v>
      </c>
      <c r="F17819">
        <v>0</v>
      </c>
      <c r="G17819">
        <v>0</v>
      </c>
      <c r="H17819">
        <v>0.01</v>
      </c>
      <c r="I17819">
        <v>0</v>
      </c>
    </row>
    <row r="17820" spans="1:9" x14ac:dyDescent="0.25">
      <c r="A17820" t="s">
        <v>731</v>
      </c>
      <c r="B17820">
        <v>29116</v>
      </c>
      <c r="C17820" s="593">
        <v>7.0000000000000007E-2</v>
      </c>
      <c r="D17820" t="s">
        <v>5213</v>
      </c>
      <c r="E17820">
        <v>0.06</v>
      </c>
      <c r="F17820">
        <v>0</v>
      </c>
      <c r="G17820">
        <v>0</v>
      </c>
      <c r="H17820">
        <v>0.01</v>
      </c>
      <c r="I17820">
        <v>0</v>
      </c>
    </row>
    <row r="17821" spans="1:9" x14ac:dyDescent="0.25">
      <c r="A17821" t="s">
        <v>731</v>
      </c>
      <c r="B17821">
        <v>29117</v>
      </c>
      <c r="C17821" s="593">
        <v>7.0000000000000007E-2</v>
      </c>
      <c r="D17821" t="s">
        <v>5213</v>
      </c>
      <c r="E17821">
        <v>0.06</v>
      </c>
      <c r="F17821">
        <v>0</v>
      </c>
      <c r="G17821">
        <v>0</v>
      </c>
      <c r="H17821">
        <v>0.01</v>
      </c>
      <c r="I17821">
        <v>0</v>
      </c>
    </row>
    <row r="17822" spans="1:9" x14ac:dyDescent="0.25">
      <c r="A17822" t="s">
        <v>731</v>
      </c>
      <c r="B17822">
        <v>29118</v>
      </c>
      <c r="C17822" s="593">
        <v>0.08</v>
      </c>
      <c r="D17822" t="s">
        <v>5201</v>
      </c>
      <c r="E17822">
        <v>0.06</v>
      </c>
      <c r="F17822">
        <v>0.01</v>
      </c>
      <c r="G17822">
        <v>0</v>
      </c>
      <c r="H17822">
        <v>0.01</v>
      </c>
      <c r="I17822">
        <v>0</v>
      </c>
    </row>
    <row r="17823" spans="1:9" x14ac:dyDescent="0.25">
      <c r="A17823" t="s">
        <v>731</v>
      </c>
      <c r="B17823">
        <v>29122</v>
      </c>
      <c r="C17823" s="593">
        <v>7.0000000000000007E-2</v>
      </c>
      <c r="D17823" t="s">
        <v>5214</v>
      </c>
      <c r="E17823">
        <v>0.06</v>
      </c>
      <c r="F17823">
        <v>0</v>
      </c>
      <c r="G17823">
        <v>0</v>
      </c>
      <c r="H17823">
        <v>0.01</v>
      </c>
      <c r="I17823">
        <v>0</v>
      </c>
    </row>
    <row r="17824" spans="1:9" x14ac:dyDescent="0.25">
      <c r="A17824" t="s">
        <v>731</v>
      </c>
      <c r="B17824">
        <v>29123</v>
      </c>
      <c r="C17824" s="593">
        <v>0.08</v>
      </c>
      <c r="D17824" t="s">
        <v>5215</v>
      </c>
      <c r="E17824">
        <v>0.06</v>
      </c>
      <c r="F17824">
        <v>0</v>
      </c>
      <c r="G17824">
        <v>0</v>
      </c>
      <c r="H17824">
        <v>0.02</v>
      </c>
      <c r="I17824">
        <v>0</v>
      </c>
    </row>
    <row r="17825" spans="1:9" x14ac:dyDescent="0.25">
      <c r="A17825" t="s">
        <v>731</v>
      </c>
      <c r="B17825">
        <v>29125</v>
      </c>
      <c r="C17825" s="593">
        <v>0.08</v>
      </c>
      <c r="D17825" t="s">
        <v>5193</v>
      </c>
      <c r="E17825">
        <v>0.06</v>
      </c>
      <c r="F17825">
        <v>0.01</v>
      </c>
      <c r="G17825">
        <v>0</v>
      </c>
      <c r="H17825">
        <v>0.01</v>
      </c>
      <c r="I17825">
        <v>0</v>
      </c>
    </row>
    <row r="17826" spans="1:9" x14ac:dyDescent="0.25">
      <c r="A17826" t="s">
        <v>731</v>
      </c>
      <c r="B17826">
        <v>29126</v>
      </c>
      <c r="C17826" s="593">
        <v>7.0000000000000007E-2</v>
      </c>
      <c r="D17826" t="s">
        <v>5216</v>
      </c>
      <c r="E17826">
        <v>0.06</v>
      </c>
      <c r="F17826">
        <v>0</v>
      </c>
      <c r="G17826">
        <v>0</v>
      </c>
      <c r="H17826">
        <v>0.01</v>
      </c>
      <c r="I17826">
        <v>0</v>
      </c>
    </row>
    <row r="17827" spans="1:9" x14ac:dyDescent="0.25">
      <c r="A17827" t="s">
        <v>731</v>
      </c>
      <c r="B17827">
        <v>29127</v>
      </c>
      <c r="C17827" s="593">
        <v>0.08</v>
      </c>
      <c r="D17827" t="s">
        <v>5196</v>
      </c>
      <c r="E17827">
        <v>0.06</v>
      </c>
      <c r="F17827">
        <v>0.01</v>
      </c>
      <c r="G17827">
        <v>0</v>
      </c>
      <c r="H17827">
        <v>0.01</v>
      </c>
      <c r="I17827">
        <v>0</v>
      </c>
    </row>
    <row r="17828" spans="1:9" x14ac:dyDescent="0.25">
      <c r="A17828" t="s">
        <v>731</v>
      </c>
      <c r="B17828">
        <v>29128</v>
      </c>
      <c r="C17828" s="593">
        <v>0.08</v>
      </c>
      <c r="D17828" t="s">
        <v>5197</v>
      </c>
      <c r="E17828">
        <v>0.06</v>
      </c>
      <c r="F17828">
        <v>0.01</v>
      </c>
      <c r="G17828">
        <v>0</v>
      </c>
      <c r="H17828">
        <v>0.01</v>
      </c>
      <c r="I17828">
        <v>0</v>
      </c>
    </row>
    <row r="17829" spans="1:9" x14ac:dyDescent="0.25">
      <c r="A17829" t="s">
        <v>731</v>
      </c>
      <c r="B17829">
        <v>29129</v>
      </c>
      <c r="C17829" s="593">
        <v>0.08</v>
      </c>
      <c r="D17829" t="s">
        <v>5217</v>
      </c>
      <c r="E17829">
        <v>0.06</v>
      </c>
      <c r="F17829">
        <v>0.01</v>
      </c>
      <c r="G17829">
        <v>0</v>
      </c>
      <c r="H17829">
        <v>0.01</v>
      </c>
      <c r="I17829">
        <v>0</v>
      </c>
    </row>
    <row r="17830" spans="1:9" x14ac:dyDescent="0.25">
      <c r="A17830" t="s">
        <v>731</v>
      </c>
      <c r="B17830">
        <v>29130</v>
      </c>
      <c r="C17830" s="593">
        <v>0.08</v>
      </c>
      <c r="D17830" t="s">
        <v>5194</v>
      </c>
      <c r="E17830">
        <v>0.06</v>
      </c>
      <c r="F17830">
        <v>0.01</v>
      </c>
      <c r="G17830">
        <v>0</v>
      </c>
      <c r="H17830">
        <v>0.01</v>
      </c>
      <c r="I17830">
        <v>0</v>
      </c>
    </row>
    <row r="17831" spans="1:9" x14ac:dyDescent="0.25">
      <c r="A17831" t="s">
        <v>731</v>
      </c>
      <c r="B17831">
        <v>29132</v>
      </c>
      <c r="C17831" s="593">
        <v>7.0000000000000007E-2</v>
      </c>
      <c r="D17831" t="s">
        <v>1859</v>
      </c>
      <c r="E17831">
        <v>0.06</v>
      </c>
      <c r="F17831">
        <v>0.01</v>
      </c>
      <c r="G17831">
        <v>0</v>
      </c>
      <c r="H17831">
        <v>0</v>
      </c>
      <c r="I17831">
        <v>0</v>
      </c>
    </row>
    <row r="17832" spans="1:9" x14ac:dyDescent="0.25">
      <c r="A17832" t="s">
        <v>731</v>
      </c>
      <c r="B17832">
        <v>29133</v>
      </c>
      <c r="C17832" s="593">
        <v>7.0000000000000007E-2</v>
      </c>
      <c r="D17832" t="s">
        <v>5218</v>
      </c>
      <c r="E17832">
        <v>0.06</v>
      </c>
      <c r="F17832">
        <v>0</v>
      </c>
      <c r="G17832">
        <v>0</v>
      </c>
      <c r="H17832">
        <v>0.01</v>
      </c>
      <c r="I17832">
        <v>0</v>
      </c>
    </row>
    <row r="17833" spans="1:9" x14ac:dyDescent="0.25">
      <c r="A17833" t="s">
        <v>731</v>
      </c>
      <c r="B17833">
        <v>29135</v>
      </c>
      <c r="C17833" s="593">
        <v>0.08</v>
      </c>
      <c r="D17833" t="s">
        <v>5201</v>
      </c>
      <c r="E17833">
        <v>0.06</v>
      </c>
      <c r="F17833">
        <v>0.01</v>
      </c>
      <c r="G17833">
        <v>0</v>
      </c>
      <c r="H17833">
        <v>0.01</v>
      </c>
      <c r="I17833">
        <v>0</v>
      </c>
    </row>
    <row r="17834" spans="1:9" x14ac:dyDescent="0.25">
      <c r="A17834" t="s">
        <v>731</v>
      </c>
      <c r="B17834">
        <v>29137</v>
      </c>
      <c r="C17834" s="593">
        <v>0.08</v>
      </c>
      <c r="D17834" t="s">
        <v>1345</v>
      </c>
      <c r="E17834">
        <v>0.06</v>
      </c>
      <c r="F17834">
        <v>0</v>
      </c>
      <c r="G17834">
        <v>0</v>
      </c>
      <c r="H17834">
        <v>0.02</v>
      </c>
      <c r="I17834">
        <v>0</v>
      </c>
    </row>
    <row r="17835" spans="1:9" x14ac:dyDescent="0.25">
      <c r="A17835" t="s">
        <v>731</v>
      </c>
      <c r="B17835">
        <v>29138</v>
      </c>
      <c r="C17835" s="593">
        <v>0.08</v>
      </c>
      <c r="D17835" t="s">
        <v>5217</v>
      </c>
      <c r="E17835">
        <v>0.06</v>
      </c>
      <c r="F17835">
        <v>0.01</v>
      </c>
      <c r="G17835">
        <v>0</v>
      </c>
      <c r="H17835">
        <v>0.01</v>
      </c>
      <c r="I17835">
        <v>0</v>
      </c>
    </row>
    <row r="17836" spans="1:9" x14ac:dyDescent="0.25">
      <c r="A17836" t="s">
        <v>731</v>
      </c>
      <c r="B17836">
        <v>29142</v>
      </c>
      <c r="C17836" s="593">
        <v>7.0000000000000007E-2</v>
      </c>
      <c r="D17836" t="s">
        <v>5206</v>
      </c>
      <c r="E17836">
        <v>0.06</v>
      </c>
      <c r="F17836">
        <v>0</v>
      </c>
      <c r="G17836">
        <v>0</v>
      </c>
      <c r="H17836">
        <v>0.01</v>
      </c>
      <c r="I17836">
        <v>0</v>
      </c>
    </row>
    <row r="17837" spans="1:9" x14ac:dyDescent="0.25">
      <c r="A17837" t="s">
        <v>731</v>
      </c>
      <c r="B17837">
        <v>29143</v>
      </c>
      <c r="C17837" s="593">
        <v>0.08</v>
      </c>
      <c r="D17837" t="s">
        <v>5193</v>
      </c>
      <c r="E17837">
        <v>0.06</v>
      </c>
      <c r="F17837">
        <v>0.01</v>
      </c>
      <c r="G17837">
        <v>0</v>
      </c>
      <c r="H17837">
        <v>0.01</v>
      </c>
      <c r="I17837">
        <v>0</v>
      </c>
    </row>
    <row r="17838" spans="1:9" x14ac:dyDescent="0.25">
      <c r="A17838" t="s">
        <v>731</v>
      </c>
      <c r="B17838">
        <v>29145</v>
      </c>
      <c r="C17838" s="593">
        <v>7.0000000000000007E-2</v>
      </c>
      <c r="D17838" t="s">
        <v>5211</v>
      </c>
      <c r="E17838">
        <v>0.06</v>
      </c>
      <c r="F17838">
        <v>0</v>
      </c>
      <c r="G17838">
        <v>0</v>
      </c>
      <c r="H17838">
        <v>0.01</v>
      </c>
      <c r="I17838">
        <v>0</v>
      </c>
    </row>
    <row r="17839" spans="1:9" x14ac:dyDescent="0.25">
      <c r="A17839" t="s">
        <v>731</v>
      </c>
      <c r="B17839">
        <v>29146</v>
      </c>
      <c r="C17839" s="593">
        <v>0.08</v>
      </c>
      <c r="D17839" t="s">
        <v>5215</v>
      </c>
      <c r="E17839">
        <v>0.06</v>
      </c>
      <c r="F17839">
        <v>0</v>
      </c>
      <c r="G17839">
        <v>0</v>
      </c>
      <c r="H17839">
        <v>0.02</v>
      </c>
      <c r="I17839">
        <v>0</v>
      </c>
    </row>
    <row r="17840" spans="1:9" x14ac:dyDescent="0.25">
      <c r="A17840" t="s">
        <v>731</v>
      </c>
      <c r="B17840">
        <v>29147</v>
      </c>
      <c r="C17840" s="593">
        <v>0.08</v>
      </c>
      <c r="D17840" t="s">
        <v>5194</v>
      </c>
      <c r="E17840">
        <v>0.06</v>
      </c>
      <c r="F17840">
        <v>0.01</v>
      </c>
      <c r="G17840">
        <v>0</v>
      </c>
      <c r="H17840">
        <v>0.01</v>
      </c>
      <c r="I17840">
        <v>0</v>
      </c>
    </row>
    <row r="17841" spans="1:9" x14ac:dyDescent="0.25">
      <c r="A17841" t="s">
        <v>731</v>
      </c>
      <c r="B17841">
        <v>29148</v>
      </c>
      <c r="C17841" s="593">
        <v>0.08</v>
      </c>
      <c r="D17841" t="s">
        <v>5193</v>
      </c>
      <c r="E17841">
        <v>0.06</v>
      </c>
      <c r="F17841">
        <v>0.01</v>
      </c>
      <c r="G17841">
        <v>0</v>
      </c>
      <c r="H17841">
        <v>0.01</v>
      </c>
      <c r="I17841">
        <v>0</v>
      </c>
    </row>
    <row r="17842" spans="1:9" x14ac:dyDescent="0.25">
      <c r="A17842" t="s">
        <v>731</v>
      </c>
      <c r="B17842">
        <v>29150</v>
      </c>
      <c r="C17842" s="593">
        <v>0.08</v>
      </c>
      <c r="D17842" t="s">
        <v>5193</v>
      </c>
      <c r="E17842">
        <v>0.06</v>
      </c>
      <c r="F17842">
        <v>0.01</v>
      </c>
      <c r="G17842">
        <v>0</v>
      </c>
      <c r="H17842">
        <v>0.01</v>
      </c>
      <c r="I17842">
        <v>0</v>
      </c>
    </row>
    <row r="17843" spans="1:9" x14ac:dyDescent="0.25">
      <c r="A17843" t="s">
        <v>731</v>
      </c>
      <c r="B17843">
        <v>29151</v>
      </c>
      <c r="C17843" s="593">
        <v>0.08</v>
      </c>
      <c r="D17843" t="s">
        <v>5219</v>
      </c>
      <c r="E17843">
        <v>0.06</v>
      </c>
      <c r="F17843">
        <v>0</v>
      </c>
      <c r="G17843">
        <v>0.01</v>
      </c>
      <c r="H17843">
        <v>0.01</v>
      </c>
      <c r="I17843">
        <v>0</v>
      </c>
    </row>
    <row r="17844" spans="1:9" x14ac:dyDescent="0.25">
      <c r="A17844" t="s">
        <v>731</v>
      </c>
      <c r="B17844">
        <v>29152</v>
      </c>
      <c r="C17844" s="593">
        <v>0.08</v>
      </c>
      <c r="D17844" t="s">
        <v>5208</v>
      </c>
      <c r="E17844">
        <v>0.06</v>
      </c>
      <c r="F17844">
        <v>0.01</v>
      </c>
      <c r="G17844">
        <v>0</v>
      </c>
      <c r="H17844">
        <v>0.01</v>
      </c>
      <c r="I17844">
        <v>0</v>
      </c>
    </row>
    <row r="17845" spans="1:9" x14ac:dyDescent="0.25">
      <c r="A17845" t="s">
        <v>731</v>
      </c>
      <c r="B17845">
        <v>29153</v>
      </c>
      <c r="C17845" s="593">
        <v>0.08</v>
      </c>
      <c r="D17845" t="s">
        <v>5205</v>
      </c>
      <c r="E17845">
        <v>0.06</v>
      </c>
      <c r="F17845">
        <v>0.01</v>
      </c>
      <c r="G17845">
        <v>0</v>
      </c>
      <c r="H17845">
        <v>0.01</v>
      </c>
      <c r="I17845">
        <v>0</v>
      </c>
    </row>
    <row r="17846" spans="1:9" x14ac:dyDescent="0.25">
      <c r="A17846" t="s">
        <v>731</v>
      </c>
      <c r="B17846">
        <v>29154</v>
      </c>
      <c r="C17846" s="593">
        <v>0.08</v>
      </c>
      <c r="D17846" t="s">
        <v>5208</v>
      </c>
      <c r="E17846">
        <v>0.06</v>
      </c>
      <c r="F17846">
        <v>0.01</v>
      </c>
      <c r="G17846">
        <v>0</v>
      </c>
      <c r="H17846">
        <v>0.01</v>
      </c>
      <c r="I17846">
        <v>0</v>
      </c>
    </row>
    <row r="17847" spans="1:9" x14ac:dyDescent="0.25">
      <c r="A17847" t="s">
        <v>731</v>
      </c>
      <c r="B17847">
        <v>29160</v>
      </c>
      <c r="C17847" s="593">
        <v>0.08</v>
      </c>
      <c r="D17847" t="s">
        <v>5201</v>
      </c>
      <c r="E17847">
        <v>0.06</v>
      </c>
      <c r="F17847">
        <v>0.01</v>
      </c>
      <c r="G17847">
        <v>0</v>
      </c>
      <c r="H17847">
        <v>0.01</v>
      </c>
      <c r="I17847">
        <v>0</v>
      </c>
    </row>
    <row r="17848" spans="1:9" x14ac:dyDescent="0.25">
      <c r="A17848" t="s">
        <v>731</v>
      </c>
      <c r="B17848">
        <v>29161</v>
      </c>
      <c r="C17848" s="593">
        <v>0.08</v>
      </c>
      <c r="D17848" t="s">
        <v>5198</v>
      </c>
      <c r="E17848">
        <v>0.06</v>
      </c>
      <c r="F17848">
        <v>0.01</v>
      </c>
      <c r="G17848">
        <v>0</v>
      </c>
      <c r="H17848">
        <v>0.01</v>
      </c>
      <c r="I17848">
        <v>0</v>
      </c>
    </row>
    <row r="17849" spans="1:9" x14ac:dyDescent="0.25">
      <c r="A17849" t="s">
        <v>731</v>
      </c>
      <c r="B17849">
        <v>29162</v>
      </c>
      <c r="C17849" s="593">
        <v>0.08</v>
      </c>
      <c r="D17849" t="s">
        <v>5193</v>
      </c>
      <c r="E17849">
        <v>0.06</v>
      </c>
      <c r="F17849">
        <v>0.01</v>
      </c>
      <c r="G17849">
        <v>0</v>
      </c>
      <c r="H17849">
        <v>0.01</v>
      </c>
      <c r="I17849">
        <v>0</v>
      </c>
    </row>
    <row r="17850" spans="1:9" x14ac:dyDescent="0.25">
      <c r="A17850" t="s">
        <v>731</v>
      </c>
      <c r="B17850">
        <v>29163</v>
      </c>
      <c r="C17850" s="593">
        <v>7.0000000000000007E-2</v>
      </c>
      <c r="D17850" t="s">
        <v>5206</v>
      </c>
      <c r="E17850">
        <v>0.06</v>
      </c>
      <c r="F17850">
        <v>0</v>
      </c>
      <c r="G17850">
        <v>0</v>
      </c>
      <c r="H17850">
        <v>0.01</v>
      </c>
      <c r="I17850">
        <v>0</v>
      </c>
    </row>
    <row r="17851" spans="1:9" x14ac:dyDescent="0.25">
      <c r="A17851" t="s">
        <v>731</v>
      </c>
      <c r="B17851">
        <v>29164</v>
      </c>
      <c r="C17851" s="593">
        <v>0.08</v>
      </c>
      <c r="D17851" t="s">
        <v>5215</v>
      </c>
      <c r="E17851">
        <v>0.06</v>
      </c>
      <c r="F17851">
        <v>0</v>
      </c>
      <c r="G17851">
        <v>0</v>
      </c>
      <c r="H17851">
        <v>0.02</v>
      </c>
      <c r="I17851">
        <v>0</v>
      </c>
    </row>
    <row r="17852" spans="1:9" x14ac:dyDescent="0.25">
      <c r="A17852" t="s">
        <v>731</v>
      </c>
      <c r="B17852">
        <v>29166</v>
      </c>
      <c r="C17852" s="593">
        <v>0.08</v>
      </c>
      <c r="D17852" t="s">
        <v>5196</v>
      </c>
      <c r="E17852">
        <v>0.06</v>
      </c>
      <c r="F17852">
        <v>0.01</v>
      </c>
      <c r="G17852">
        <v>0</v>
      </c>
      <c r="H17852">
        <v>0.01</v>
      </c>
      <c r="I17852">
        <v>0</v>
      </c>
    </row>
    <row r="17853" spans="1:9" x14ac:dyDescent="0.25">
      <c r="A17853" t="s">
        <v>731</v>
      </c>
      <c r="B17853">
        <v>29168</v>
      </c>
      <c r="C17853" s="593">
        <v>0.08</v>
      </c>
      <c r="D17853" t="s">
        <v>5208</v>
      </c>
      <c r="E17853">
        <v>0.06</v>
      </c>
      <c r="F17853">
        <v>0.01</v>
      </c>
      <c r="G17853">
        <v>0</v>
      </c>
      <c r="H17853">
        <v>0.01</v>
      </c>
      <c r="I17853">
        <v>0</v>
      </c>
    </row>
    <row r="17854" spans="1:9" x14ac:dyDescent="0.25">
      <c r="A17854" t="s">
        <v>731</v>
      </c>
      <c r="B17854">
        <v>29169</v>
      </c>
      <c r="C17854" s="593">
        <v>7.0000000000000007E-2</v>
      </c>
      <c r="D17854" t="s">
        <v>5202</v>
      </c>
      <c r="E17854">
        <v>0.06</v>
      </c>
      <c r="F17854">
        <v>0</v>
      </c>
      <c r="G17854">
        <v>0</v>
      </c>
      <c r="H17854">
        <v>0.01</v>
      </c>
      <c r="I17854">
        <v>0</v>
      </c>
    </row>
    <row r="17855" spans="1:9" x14ac:dyDescent="0.25">
      <c r="A17855" t="s">
        <v>731</v>
      </c>
      <c r="B17855">
        <v>29170</v>
      </c>
      <c r="C17855" s="593">
        <v>7.0000000000000007E-2</v>
      </c>
      <c r="D17855" t="s">
        <v>5202</v>
      </c>
      <c r="E17855">
        <v>0.06</v>
      </c>
      <c r="F17855">
        <v>0</v>
      </c>
      <c r="G17855">
        <v>0</v>
      </c>
      <c r="H17855">
        <v>0.01</v>
      </c>
      <c r="I17855">
        <v>0</v>
      </c>
    </row>
    <row r="17856" spans="1:9" x14ac:dyDescent="0.25">
      <c r="A17856" t="s">
        <v>731</v>
      </c>
      <c r="B17856">
        <v>29171</v>
      </c>
      <c r="C17856" s="593">
        <v>7.0000000000000007E-2</v>
      </c>
      <c r="D17856" t="s">
        <v>5220</v>
      </c>
      <c r="E17856">
        <v>0.06</v>
      </c>
      <c r="F17856">
        <v>0</v>
      </c>
      <c r="G17856">
        <v>0</v>
      </c>
      <c r="H17856">
        <v>0.01</v>
      </c>
      <c r="I17856">
        <v>0</v>
      </c>
    </row>
    <row r="17857" spans="1:9" x14ac:dyDescent="0.25">
      <c r="A17857" t="s">
        <v>731</v>
      </c>
      <c r="B17857">
        <v>29172</v>
      </c>
      <c r="C17857" s="593">
        <v>7.0000000000000007E-2</v>
      </c>
      <c r="D17857" t="s">
        <v>5202</v>
      </c>
      <c r="E17857">
        <v>0.06</v>
      </c>
      <c r="F17857">
        <v>0</v>
      </c>
      <c r="G17857">
        <v>0</v>
      </c>
      <c r="H17857">
        <v>0.01</v>
      </c>
      <c r="I17857">
        <v>0</v>
      </c>
    </row>
    <row r="17858" spans="1:9" x14ac:dyDescent="0.25">
      <c r="A17858" t="s">
        <v>731</v>
      </c>
      <c r="B17858">
        <v>29175</v>
      </c>
      <c r="C17858" s="593">
        <v>0.08</v>
      </c>
      <c r="D17858" t="s">
        <v>5197</v>
      </c>
      <c r="E17858">
        <v>0.06</v>
      </c>
      <c r="F17858">
        <v>0.01</v>
      </c>
      <c r="G17858">
        <v>0</v>
      </c>
      <c r="H17858">
        <v>0.01</v>
      </c>
      <c r="I17858">
        <v>0</v>
      </c>
    </row>
    <row r="17859" spans="1:9" x14ac:dyDescent="0.25">
      <c r="A17859" t="s">
        <v>731</v>
      </c>
      <c r="B17859">
        <v>29177</v>
      </c>
      <c r="C17859" s="593">
        <v>0.08</v>
      </c>
      <c r="D17859" t="s">
        <v>5194</v>
      </c>
      <c r="E17859">
        <v>0.06</v>
      </c>
      <c r="F17859">
        <v>0.01</v>
      </c>
      <c r="G17859">
        <v>0</v>
      </c>
      <c r="H17859">
        <v>0.01</v>
      </c>
      <c r="I17859">
        <v>0</v>
      </c>
    </row>
    <row r="17860" spans="1:9" x14ac:dyDescent="0.25">
      <c r="A17860" t="s">
        <v>731</v>
      </c>
      <c r="B17860">
        <v>29178</v>
      </c>
      <c r="C17860" s="593">
        <v>0.08</v>
      </c>
      <c r="D17860" t="s">
        <v>5203</v>
      </c>
      <c r="E17860">
        <v>0.06</v>
      </c>
      <c r="F17860">
        <v>0.01</v>
      </c>
      <c r="G17860">
        <v>0</v>
      </c>
      <c r="H17860">
        <v>0.01</v>
      </c>
      <c r="I17860">
        <v>0</v>
      </c>
    </row>
    <row r="17861" spans="1:9" x14ac:dyDescent="0.25">
      <c r="A17861" t="s">
        <v>731</v>
      </c>
      <c r="B17861">
        <v>29180</v>
      </c>
      <c r="C17861" s="593">
        <v>0.08</v>
      </c>
      <c r="D17861" t="s">
        <v>5199</v>
      </c>
      <c r="E17861">
        <v>0.06</v>
      </c>
      <c r="F17861">
        <v>0.01</v>
      </c>
      <c r="G17861">
        <v>0</v>
      </c>
      <c r="H17861">
        <v>0.01</v>
      </c>
      <c r="I17861">
        <v>0</v>
      </c>
    </row>
    <row r="17862" spans="1:9" x14ac:dyDescent="0.25">
      <c r="A17862" t="s">
        <v>731</v>
      </c>
      <c r="B17862">
        <v>29201</v>
      </c>
      <c r="C17862" s="593">
        <v>0.08</v>
      </c>
      <c r="D17862" t="s">
        <v>5194</v>
      </c>
      <c r="E17862">
        <v>0.06</v>
      </c>
      <c r="F17862">
        <v>0</v>
      </c>
      <c r="G17862">
        <v>0.01</v>
      </c>
      <c r="H17862">
        <v>0.01</v>
      </c>
      <c r="I17862">
        <v>0</v>
      </c>
    </row>
    <row r="17863" spans="1:9" x14ac:dyDescent="0.25">
      <c r="A17863" t="s">
        <v>731</v>
      </c>
      <c r="B17863">
        <v>29202</v>
      </c>
      <c r="C17863" s="593">
        <v>0.08</v>
      </c>
      <c r="D17863" t="s">
        <v>2304</v>
      </c>
      <c r="E17863">
        <v>0.06</v>
      </c>
      <c r="F17863">
        <v>0</v>
      </c>
      <c r="G17863">
        <v>0.01</v>
      </c>
      <c r="H17863">
        <v>0.01</v>
      </c>
      <c r="I17863">
        <v>0</v>
      </c>
    </row>
    <row r="17864" spans="1:9" x14ac:dyDescent="0.25">
      <c r="A17864" t="s">
        <v>731</v>
      </c>
      <c r="B17864">
        <v>29203</v>
      </c>
      <c r="C17864" s="593">
        <v>0.08</v>
      </c>
      <c r="D17864" t="s">
        <v>5194</v>
      </c>
      <c r="E17864">
        <v>0.06</v>
      </c>
      <c r="F17864">
        <v>0.01</v>
      </c>
      <c r="G17864">
        <v>0</v>
      </c>
      <c r="H17864">
        <v>0.01</v>
      </c>
      <c r="I17864">
        <v>0</v>
      </c>
    </row>
    <row r="17865" spans="1:9" x14ac:dyDescent="0.25">
      <c r="A17865" t="s">
        <v>731</v>
      </c>
      <c r="B17865">
        <v>29204</v>
      </c>
      <c r="C17865" s="593">
        <v>0.08</v>
      </c>
      <c r="D17865" t="s">
        <v>5194</v>
      </c>
      <c r="E17865">
        <v>0.06</v>
      </c>
      <c r="F17865">
        <v>0.01</v>
      </c>
      <c r="G17865">
        <v>0</v>
      </c>
      <c r="H17865">
        <v>0.01</v>
      </c>
      <c r="I17865">
        <v>0</v>
      </c>
    </row>
    <row r="17866" spans="1:9" x14ac:dyDescent="0.25">
      <c r="A17866" t="s">
        <v>731</v>
      </c>
      <c r="B17866">
        <v>29205</v>
      </c>
      <c r="C17866" s="593">
        <v>0.08</v>
      </c>
      <c r="D17866" t="s">
        <v>5194</v>
      </c>
      <c r="E17866">
        <v>0.06</v>
      </c>
      <c r="F17866">
        <v>0.01</v>
      </c>
      <c r="G17866">
        <v>0</v>
      </c>
      <c r="H17866">
        <v>0.01</v>
      </c>
      <c r="I17866">
        <v>0</v>
      </c>
    </row>
    <row r="17867" spans="1:9" x14ac:dyDescent="0.25">
      <c r="A17867" t="s">
        <v>731</v>
      </c>
      <c r="B17867">
        <v>29206</v>
      </c>
      <c r="C17867" s="593">
        <v>0.08</v>
      </c>
      <c r="D17867" t="s">
        <v>5194</v>
      </c>
      <c r="E17867">
        <v>0.06</v>
      </c>
      <c r="F17867">
        <v>0.01</v>
      </c>
      <c r="G17867">
        <v>0</v>
      </c>
      <c r="H17867">
        <v>0.01</v>
      </c>
      <c r="I17867">
        <v>0</v>
      </c>
    </row>
    <row r="17868" spans="1:9" x14ac:dyDescent="0.25">
      <c r="A17868" t="s">
        <v>731</v>
      </c>
      <c r="B17868">
        <v>29207</v>
      </c>
      <c r="C17868" s="593">
        <v>0.08</v>
      </c>
      <c r="D17868" t="s">
        <v>2304</v>
      </c>
      <c r="E17868">
        <v>0.06</v>
      </c>
      <c r="F17868">
        <v>0</v>
      </c>
      <c r="G17868">
        <v>0.01</v>
      </c>
      <c r="H17868">
        <v>0.01</v>
      </c>
      <c r="I17868">
        <v>0</v>
      </c>
    </row>
    <row r="17869" spans="1:9" x14ac:dyDescent="0.25">
      <c r="A17869" t="s">
        <v>731</v>
      </c>
      <c r="B17869">
        <v>29208</v>
      </c>
      <c r="C17869" s="593">
        <v>0.08</v>
      </c>
      <c r="D17869" t="s">
        <v>2304</v>
      </c>
      <c r="E17869">
        <v>0.06</v>
      </c>
      <c r="F17869">
        <v>0</v>
      </c>
      <c r="G17869">
        <v>0.01</v>
      </c>
      <c r="H17869">
        <v>0.01</v>
      </c>
      <c r="I17869">
        <v>0</v>
      </c>
    </row>
    <row r="17870" spans="1:9" x14ac:dyDescent="0.25">
      <c r="A17870" t="s">
        <v>731</v>
      </c>
      <c r="B17870">
        <v>29209</v>
      </c>
      <c r="C17870" s="593">
        <v>0.08</v>
      </c>
      <c r="D17870" t="s">
        <v>5194</v>
      </c>
      <c r="E17870">
        <v>0.06</v>
      </c>
      <c r="F17870">
        <v>0</v>
      </c>
      <c r="G17870">
        <v>0.01</v>
      </c>
      <c r="H17870">
        <v>0.01</v>
      </c>
      <c r="I17870">
        <v>0</v>
      </c>
    </row>
    <row r="17871" spans="1:9" x14ac:dyDescent="0.25">
      <c r="A17871" t="s">
        <v>731</v>
      </c>
      <c r="B17871">
        <v>29210</v>
      </c>
      <c r="C17871" s="593">
        <v>0.08</v>
      </c>
      <c r="D17871" t="s">
        <v>5194</v>
      </c>
      <c r="E17871">
        <v>0.06</v>
      </c>
      <c r="F17871">
        <v>0.01</v>
      </c>
      <c r="G17871">
        <v>0</v>
      </c>
      <c r="H17871">
        <v>0.01</v>
      </c>
      <c r="I17871">
        <v>0</v>
      </c>
    </row>
    <row r="17872" spans="1:9" x14ac:dyDescent="0.25">
      <c r="A17872" t="s">
        <v>731</v>
      </c>
      <c r="B17872">
        <v>29211</v>
      </c>
      <c r="C17872" s="593">
        <v>0.08</v>
      </c>
      <c r="D17872" t="s">
        <v>2304</v>
      </c>
      <c r="E17872">
        <v>0.06</v>
      </c>
      <c r="F17872">
        <v>0</v>
      </c>
      <c r="G17872">
        <v>0.01</v>
      </c>
      <c r="H17872">
        <v>0.01</v>
      </c>
      <c r="I17872">
        <v>0</v>
      </c>
    </row>
    <row r="17873" spans="1:9" x14ac:dyDescent="0.25">
      <c r="A17873" t="s">
        <v>731</v>
      </c>
      <c r="B17873">
        <v>29212</v>
      </c>
      <c r="C17873" s="593">
        <v>0.08</v>
      </c>
      <c r="D17873" t="s">
        <v>5194</v>
      </c>
      <c r="E17873">
        <v>0.06</v>
      </c>
      <c r="F17873">
        <v>0.01</v>
      </c>
      <c r="G17873">
        <v>0</v>
      </c>
      <c r="H17873">
        <v>0.01</v>
      </c>
      <c r="I17873">
        <v>0</v>
      </c>
    </row>
    <row r="17874" spans="1:9" x14ac:dyDescent="0.25">
      <c r="A17874" t="s">
        <v>731</v>
      </c>
      <c r="B17874">
        <v>29214</v>
      </c>
      <c r="C17874" s="593">
        <v>0.08</v>
      </c>
      <c r="D17874" t="s">
        <v>2304</v>
      </c>
      <c r="E17874">
        <v>0.06</v>
      </c>
      <c r="F17874">
        <v>0</v>
      </c>
      <c r="G17874">
        <v>0.01</v>
      </c>
      <c r="H17874">
        <v>0.01</v>
      </c>
      <c r="I17874">
        <v>0</v>
      </c>
    </row>
    <row r="17875" spans="1:9" x14ac:dyDescent="0.25">
      <c r="A17875" t="s">
        <v>731</v>
      </c>
      <c r="B17875">
        <v>29215</v>
      </c>
      <c r="C17875" s="593">
        <v>0.08</v>
      </c>
      <c r="D17875" t="s">
        <v>2304</v>
      </c>
      <c r="E17875">
        <v>0.06</v>
      </c>
      <c r="F17875">
        <v>0</v>
      </c>
      <c r="G17875">
        <v>0.01</v>
      </c>
      <c r="H17875">
        <v>0.01</v>
      </c>
      <c r="I17875">
        <v>0</v>
      </c>
    </row>
    <row r="17876" spans="1:9" x14ac:dyDescent="0.25">
      <c r="A17876" t="s">
        <v>731</v>
      </c>
      <c r="B17876">
        <v>29216</v>
      </c>
      <c r="C17876" s="593">
        <v>0.08</v>
      </c>
      <c r="D17876" t="s">
        <v>2304</v>
      </c>
      <c r="E17876">
        <v>0.06</v>
      </c>
      <c r="F17876">
        <v>0</v>
      </c>
      <c r="G17876">
        <v>0.01</v>
      </c>
      <c r="H17876">
        <v>0.01</v>
      </c>
      <c r="I17876">
        <v>0</v>
      </c>
    </row>
    <row r="17877" spans="1:9" x14ac:dyDescent="0.25">
      <c r="A17877" t="s">
        <v>731</v>
      </c>
      <c r="B17877">
        <v>29217</v>
      </c>
      <c r="C17877" s="593">
        <v>0.08</v>
      </c>
      <c r="D17877" t="s">
        <v>2304</v>
      </c>
      <c r="E17877">
        <v>0.06</v>
      </c>
      <c r="F17877">
        <v>0</v>
      </c>
      <c r="G17877">
        <v>0.01</v>
      </c>
      <c r="H17877">
        <v>0.01</v>
      </c>
      <c r="I17877">
        <v>0</v>
      </c>
    </row>
    <row r="17878" spans="1:9" x14ac:dyDescent="0.25">
      <c r="A17878" t="s">
        <v>731</v>
      </c>
      <c r="B17878">
        <v>29218</v>
      </c>
      <c r="C17878" s="593">
        <v>0.08</v>
      </c>
      <c r="D17878" t="s">
        <v>2304</v>
      </c>
      <c r="E17878">
        <v>0.06</v>
      </c>
      <c r="F17878">
        <v>0</v>
      </c>
      <c r="G17878">
        <v>0.01</v>
      </c>
      <c r="H17878">
        <v>0.01</v>
      </c>
      <c r="I17878">
        <v>0</v>
      </c>
    </row>
    <row r="17879" spans="1:9" x14ac:dyDescent="0.25">
      <c r="A17879" t="s">
        <v>731</v>
      </c>
      <c r="B17879">
        <v>29219</v>
      </c>
      <c r="C17879" s="593">
        <v>0.08</v>
      </c>
      <c r="D17879" t="s">
        <v>5194</v>
      </c>
      <c r="E17879">
        <v>0.06</v>
      </c>
      <c r="F17879">
        <v>0.01</v>
      </c>
      <c r="G17879">
        <v>0</v>
      </c>
      <c r="H17879">
        <v>0.01</v>
      </c>
      <c r="I17879">
        <v>0</v>
      </c>
    </row>
    <row r="17880" spans="1:9" x14ac:dyDescent="0.25">
      <c r="A17880" t="s">
        <v>731</v>
      </c>
      <c r="B17880">
        <v>29220</v>
      </c>
      <c r="C17880" s="593">
        <v>0.08</v>
      </c>
      <c r="D17880" t="s">
        <v>2304</v>
      </c>
      <c r="E17880">
        <v>0.06</v>
      </c>
      <c r="F17880">
        <v>0</v>
      </c>
      <c r="G17880">
        <v>0.01</v>
      </c>
      <c r="H17880">
        <v>0.01</v>
      </c>
      <c r="I17880">
        <v>0</v>
      </c>
    </row>
    <row r="17881" spans="1:9" x14ac:dyDescent="0.25">
      <c r="A17881" t="s">
        <v>731</v>
      </c>
      <c r="B17881">
        <v>29221</v>
      </c>
      <c r="C17881" s="593">
        <v>0.08</v>
      </c>
      <c r="D17881" t="s">
        <v>5194</v>
      </c>
      <c r="E17881">
        <v>0.06</v>
      </c>
      <c r="F17881">
        <v>0.01</v>
      </c>
      <c r="G17881">
        <v>0</v>
      </c>
      <c r="H17881">
        <v>0.01</v>
      </c>
      <c r="I17881">
        <v>0</v>
      </c>
    </row>
    <row r="17882" spans="1:9" x14ac:dyDescent="0.25">
      <c r="A17882" t="s">
        <v>731</v>
      </c>
      <c r="B17882">
        <v>29222</v>
      </c>
      <c r="C17882" s="593">
        <v>0.08</v>
      </c>
      <c r="D17882" t="s">
        <v>2304</v>
      </c>
      <c r="E17882">
        <v>0.06</v>
      </c>
      <c r="F17882">
        <v>0</v>
      </c>
      <c r="G17882">
        <v>0.01</v>
      </c>
      <c r="H17882">
        <v>0.01</v>
      </c>
      <c r="I17882">
        <v>0</v>
      </c>
    </row>
    <row r="17883" spans="1:9" x14ac:dyDescent="0.25">
      <c r="A17883" t="s">
        <v>731</v>
      </c>
      <c r="B17883">
        <v>29223</v>
      </c>
      <c r="C17883" s="593">
        <v>0.08</v>
      </c>
      <c r="D17883" t="s">
        <v>5194</v>
      </c>
      <c r="E17883">
        <v>0.06</v>
      </c>
      <c r="F17883">
        <v>0.01</v>
      </c>
      <c r="G17883">
        <v>0</v>
      </c>
      <c r="H17883">
        <v>0.01</v>
      </c>
      <c r="I17883">
        <v>0</v>
      </c>
    </row>
    <row r="17884" spans="1:9" x14ac:dyDescent="0.25">
      <c r="A17884" t="s">
        <v>731</v>
      </c>
      <c r="B17884">
        <v>29224</v>
      </c>
      <c r="C17884" s="593">
        <v>0.08</v>
      </c>
      <c r="D17884" t="s">
        <v>5194</v>
      </c>
      <c r="E17884">
        <v>0.06</v>
      </c>
      <c r="F17884">
        <v>0.01</v>
      </c>
      <c r="G17884">
        <v>0</v>
      </c>
      <c r="H17884">
        <v>0.01</v>
      </c>
      <c r="I17884">
        <v>0</v>
      </c>
    </row>
    <row r="17885" spans="1:9" x14ac:dyDescent="0.25">
      <c r="A17885" t="s">
        <v>731</v>
      </c>
      <c r="B17885">
        <v>29225</v>
      </c>
      <c r="C17885" s="593">
        <v>0.08</v>
      </c>
      <c r="D17885" t="s">
        <v>2304</v>
      </c>
      <c r="E17885">
        <v>0.06</v>
      </c>
      <c r="F17885">
        <v>0</v>
      </c>
      <c r="G17885">
        <v>0.01</v>
      </c>
      <c r="H17885">
        <v>0.01</v>
      </c>
      <c r="I17885">
        <v>0</v>
      </c>
    </row>
    <row r="17886" spans="1:9" x14ac:dyDescent="0.25">
      <c r="A17886" t="s">
        <v>731</v>
      </c>
      <c r="B17886">
        <v>29226</v>
      </c>
      <c r="C17886" s="593">
        <v>0.08</v>
      </c>
      <c r="D17886" t="s">
        <v>2304</v>
      </c>
      <c r="E17886">
        <v>0.06</v>
      </c>
      <c r="F17886">
        <v>0</v>
      </c>
      <c r="G17886">
        <v>0.01</v>
      </c>
      <c r="H17886">
        <v>0.01</v>
      </c>
      <c r="I17886">
        <v>0</v>
      </c>
    </row>
    <row r="17887" spans="1:9" x14ac:dyDescent="0.25">
      <c r="A17887" t="s">
        <v>731</v>
      </c>
      <c r="B17887">
        <v>29227</v>
      </c>
      <c r="C17887" s="593">
        <v>0.08</v>
      </c>
      <c r="D17887" t="s">
        <v>2304</v>
      </c>
      <c r="E17887">
        <v>0.06</v>
      </c>
      <c r="F17887">
        <v>0</v>
      </c>
      <c r="G17887">
        <v>0.01</v>
      </c>
      <c r="H17887">
        <v>0.01</v>
      </c>
      <c r="I17887">
        <v>0</v>
      </c>
    </row>
    <row r="17888" spans="1:9" x14ac:dyDescent="0.25">
      <c r="A17888" t="s">
        <v>731</v>
      </c>
      <c r="B17888">
        <v>29228</v>
      </c>
      <c r="C17888" s="593">
        <v>0.08</v>
      </c>
      <c r="D17888" t="s">
        <v>2304</v>
      </c>
      <c r="E17888">
        <v>0.06</v>
      </c>
      <c r="F17888">
        <v>0</v>
      </c>
      <c r="G17888">
        <v>0.01</v>
      </c>
      <c r="H17888">
        <v>0.01</v>
      </c>
      <c r="I17888">
        <v>0</v>
      </c>
    </row>
    <row r="17889" spans="1:9" x14ac:dyDescent="0.25">
      <c r="A17889" t="s">
        <v>731</v>
      </c>
      <c r="B17889">
        <v>29229</v>
      </c>
      <c r="C17889" s="593">
        <v>0.08</v>
      </c>
      <c r="D17889" t="s">
        <v>5194</v>
      </c>
      <c r="E17889">
        <v>0.06</v>
      </c>
      <c r="F17889">
        <v>0.01</v>
      </c>
      <c r="G17889">
        <v>0</v>
      </c>
      <c r="H17889">
        <v>0.01</v>
      </c>
      <c r="I17889">
        <v>0</v>
      </c>
    </row>
    <row r="17890" spans="1:9" x14ac:dyDescent="0.25">
      <c r="A17890" t="s">
        <v>731</v>
      </c>
      <c r="B17890">
        <v>29230</v>
      </c>
      <c r="C17890" s="593">
        <v>0.08</v>
      </c>
      <c r="D17890" t="s">
        <v>2304</v>
      </c>
      <c r="E17890">
        <v>0.06</v>
      </c>
      <c r="F17890">
        <v>0</v>
      </c>
      <c r="G17890">
        <v>0.01</v>
      </c>
      <c r="H17890">
        <v>0.01</v>
      </c>
      <c r="I17890">
        <v>0</v>
      </c>
    </row>
    <row r="17891" spans="1:9" x14ac:dyDescent="0.25">
      <c r="A17891" t="s">
        <v>731</v>
      </c>
      <c r="B17891">
        <v>29240</v>
      </c>
      <c r="C17891" s="593">
        <v>0.08</v>
      </c>
      <c r="D17891" t="s">
        <v>2304</v>
      </c>
      <c r="E17891">
        <v>0.06</v>
      </c>
      <c r="F17891">
        <v>0</v>
      </c>
      <c r="G17891">
        <v>0.01</v>
      </c>
      <c r="H17891">
        <v>0.01</v>
      </c>
      <c r="I17891">
        <v>0</v>
      </c>
    </row>
    <row r="17892" spans="1:9" x14ac:dyDescent="0.25">
      <c r="A17892" t="s">
        <v>731</v>
      </c>
      <c r="B17892">
        <v>29250</v>
      </c>
      <c r="C17892" s="593">
        <v>0.08</v>
      </c>
      <c r="D17892" t="s">
        <v>2304</v>
      </c>
      <c r="E17892">
        <v>0.06</v>
      </c>
      <c r="F17892">
        <v>0</v>
      </c>
      <c r="G17892">
        <v>0.01</v>
      </c>
      <c r="H17892">
        <v>0.01</v>
      </c>
      <c r="I17892">
        <v>0</v>
      </c>
    </row>
    <row r="17893" spans="1:9" x14ac:dyDescent="0.25">
      <c r="A17893" t="s">
        <v>731</v>
      </c>
      <c r="B17893">
        <v>29260</v>
      </c>
      <c r="C17893" s="593">
        <v>0.08</v>
      </c>
      <c r="D17893" t="s">
        <v>5221</v>
      </c>
      <c r="E17893">
        <v>0.06</v>
      </c>
      <c r="F17893">
        <v>0</v>
      </c>
      <c r="G17893">
        <v>0.01</v>
      </c>
      <c r="H17893">
        <v>0.01</v>
      </c>
      <c r="I17893">
        <v>0</v>
      </c>
    </row>
    <row r="17894" spans="1:9" x14ac:dyDescent="0.25">
      <c r="A17894" t="s">
        <v>731</v>
      </c>
      <c r="B17894">
        <v>29290</v>
      </c>
      <c r="C17894" s="593">
        <v>0.08</v>
      </c>
      <c r="D17894" t="s">
        <v>2304</v>
      </c>
      <c r="E17894">
        <v>0.06</v>
      </c>
      <c r="F17894">
        <v>0</v>
      </c>
      <c r="G17894">
        <v>0.01</v>
      </c>
      <c r="H17894">
        <v>0.01</v>
      </c>
      <c r="I17894">
        <v>0</v>
      </c>
    </row>
    <row r="17895" spans="1:9" x14ac:dyDescent="0.25">
      <c r="A17895" t="s">
        <v>731</v>
      </c>
      <c r="B17895">
        <v>29292</v>
      </c>
      <c r="C17895" s="593">
        <v>7.0000000000000007E-2</v>
      </c>
      <c r="D17895" t="s">
        <v>5202</v>
      </c>
      <c r="E17895">
        <v>0.06</v>
      </c>
      <c r="F17895">
        <v>0</v>
      </c>
      <c r="G17895">
        <v>0</v>
      </c>
      <c r="H17895">
        <v>0.01</v>
      </c>
      <c r="I17895">
        <v>0</v>
      </c>
    </row>
    <row r="17896" spans="1:9" x14ac:dyDescent="0.25">
      <c r="A17896" t="s">
        <v>731</v>
      </c>
      <c r="B17896">
        <v>29301</v>
      </c>
      <c r="C17896" s="593">
        <v>7.0000000000000007E-2</v>
      </c>
      <c r="D17896" t="s">
        <v>5222</v>
      </c>
      <c r="E17896">
        <v>0.06</v>
      </c>
      <c r="F17896">
        <v>0</v>
      </c>
      <c r="G17896">
        <v>0</v>
      </c>
      <c r="H17896">
        <v>0.01</v>
      </c>
      <c r="I17896">
        <v>0</v>
      </c>
    </row>
    <row r="17897" spans="1:9" x14ac:dyDescent="0.25">
      <c r="A17897" t="s">
        <v>731</v>
      </c>
      <c r="B17897">
        <v>29302</v>
      </c>
      <c r="C17897" s="593">
        <v>7.0000000000000007E-2</v>
      </c>
      <c r="D17897" t="s">
        <v>5223</v>
      </c>
      <c r="E17897">
        <v>0.06</v>
      </c>
      <c r="F17897">
        <v>0</v>
      </c>
      <c r="G17897">
        <v>0</v>
      </c>
      <c r="H17897">
        <v>0.01</v>
      </c>
      <c r="I17897">
        <v>0</v>
      </c>
    </row>
    <row r="17898" spans="1:9" x14ac:dyDescent="0.25">
      <c r="A17898" t="s">
        <v>731</v>
      </c>
      <c r="B17898">
        <v>29303</v>
      </c>
      <c r="C17898" s="593">
        <v>7.0000000000000007E-2</v>
      </c>
      <c r="D17898" t="s">
        <v>5222</v>
      </c>
      <c r="E17898">
        <v>0.06</v>
      </c>
      <c r="F17898">
        <v>0</v>
      </c>
      <c r="G17898">
        <v>0</v>
      </c>
      <c r="H17898">
        <v>0.01</v>
      </c>
      <c r="I17898">
        <v>0</v>
      </c>
    </row>
    <row r="17899" spans="1:9" x14ac:dyDescent="0.25">
      <c r="A17899" t="s">
        <v>731</v>
      </c>
      <c r="B17899">
        <v>29304</v>
      </c>
      <c r="C17899" s="593">
        <v>7.0000000000000007E-2</v>
      </c>
      <c r="D17899" t="s">
        <v>5224</v>
      </c>
      <c r="E17899">
        <v>0.06</v>
      </c>
      <c r="F17899">
        <v>0</v>
      </c>
      <c r="G17899">
        <v>0</v>
      </c>
      <c r="H17899">
        <v>0.01</v>
      </c>
      <c r="I17899">
        <v>0</v>
      </c>
    </row>
    <row r="17900" spans="1:9" x14ac:dyDescent="0.25">
      <c r="A17900" t="s">
        <v>731</v>
      </c>
      <c r="B17900">
        <v>29305</v>
      </c>
      <c r="C17900" s="593">
        <v>7.0000000000000007E-2</v>
      </c>
      <c r="D17900" t="s">
        <v>5224</v>
      </c>
      <c r="E17900">
        <v>0.06</v>
      </c>
      <c r="F17900">
        <v>0</v>
      </c>
      <c r="G17900">
        <v>0</v>
      </c>
      <c r="H17900">
        <v>0.01</v>
      </c>
      <c r="I17900">
        <v>0</v>
      </c>
    </row>
    <row r="17901" spans="1:9" x14ac:dyDescent="0.25">
      <c r="A17901" t="s">
        <v>731</v>
      </c>
      <c r="B17901">
        <v>29306</v>
      </c>
      <c r="C17901" s="593">
        <v>7.0000000000000007E-2</v>
      </c>
      <c r="D17901" t="s">
        <v>5222</v>
      </c>
      <c r="E17901">
        <v>0.06</v>
      </c>
      <c r="F17901">
        <v>0</v>
      </c>
      <c r="G17901">
        <v>0</v>
      </c>
      <c r="H17901">
        <v>0.01</v>
      </c>
      <c r="I17901">
        <v>0</v>
      </c>
    </row>
    <row r="17902" spans="1:9" x14ac:dyDescent="0.25">
      <c r="A17902" t="s">
        <v>731</v>
      </c>
      <c r="B17902">
        <v>29307</v>
      </c>
      <c r="C17902" s="593">
        <v>0.08</v>
      </c>
      <c r="D17902" t="s">
        <v>5225</v>
      </c>
      <c r="E17902">
        <v>0.06</v>
      </c>
      <c r="F17902">
        <v>0.01</v>
      </c>
      <c r="G17902">
        <v>0</v>
      </c>
      <c r="H17902">
        <v>0.01</v>
      </c>
      <c r="I17902">
        <v>0</v>
      </c>
    </row>
    <row r="17903" spans="1:9" x14ac:dyDescent="0.25">
      <c r="A17903" t="s">
        <v>731</v>
      </c>
      <c r="B17903">
        <v>29316</v>
      </c>
      <c r="C17903" s="593">
        <v>7.0000000000000007E-2</v>
      </c>
      <c r="D17903" t="s">
        <v>5222</v>
      </c>
      <c r="E17903">
        <v>0.06</v>
      </c>
      <c r="F17903">
        <v>0</v>
      </c>
      <c r="G17903">
        <v>0</v>
      </c>
      <c r="H17903">
        <v>0.01</v>
      </c>
      <c r="I17903">
        <v>0</v>
      </c>
    </row>
    <row r="17904" spans="1:9" x14ac:dyDescent="0.25">
      <c r="A17904" t="s">
        <v>731</v>
      </c>
      <c r="B17904">
        <v>29319</v>
      </c>
      <c r="C17904" s="593">
        <v>7.0000000000000007E-2</v>
      </c>
      <c r="D17904" t="s">
        <v>5222</v>
      </c>
      <c r="E17904">
        <v>0.06</v>
      </c>
      <c r="F17904">
        <v>0</v>
      </c>
      <c r="G17904">
        <v>0</v>
      </c>
      <c r="H17904">
        <v>0.01</v>
      </c>
      <c r="I17904">
        <v>0</v>
      </c>
    </row>
    <row r="17905" spans="1:9" x14ac:dyDescent="0.25">
      <c r="A17905" t="s">
        <v>731</v>
      </c>
      <c r="B17905">
        <v>29320</v>
      </c>
      <c r="C17905" s="593">
        <v>7.0000000000000007E-2</v>
      </c>
      <c r="D17905" t="s">
        <v>5222</v>
      </c>
      <c r="E17905">
        <v>0.06</v>
      </c>
      <c r="F17905">
        <v>0</v>
      </c>
      <c r="G17905">
        <v>0</v>
      </c>
      <c r="H17905">
        <v>0.01</v>
      </c>
      <c r="I17905">
        <v>0</v>
      </c>
    </row>
    <row r="17906" spans="1:9" x14ac:dyDescent="0.25">
      <c r="A17906" t="s">
        <v>731</v>
      </c>
      <c r="B17906">
        <v>29321</v>
      </c>
      <c r="C17906" s="593">
        <v>7.0000000000000007E-2</v>
      </c>
      <c r="D17906" t="s">
        <v>1211</v>
      </c>
      <c r="E17906">
        <v>0.06</v>
      </c>
      <c r="F17906">
        <v>0.01</v>
      </c>
      <c r="G17906">
        <v>0</v>
      </c>
      <c r="H17906">
        <v>0</v>
      </c>
      <c r="I17906">
        <v>0</v>
      </c>
    </row>
    <row r="17907" spans="1:9" x14ac:dyDescent="0.25">
      <c r="A17907" t="s">
        <v>731</v>
      </c>
      <c r="B17907">
        <v>29322</v>
      </c>
      <c r="C17907" s="593">
        <v>7.0000000000000007E-2</v>
      </c>
      <c r="D17907" t="s">
        <v>5222</v>
      </c>
      <c r="E17907">
        <v>0.06</v>
      </c>
      <c r="F17907">
        <v>0</v>
      </c>
      <c r="G17907">
        <v>0</v>
      </c>
      <c r="H17907">
        <v>0.01</v>
      </c>
      <c r="I17907">
        <v>0</v>
      </c>
    </row>
    <row r="17908" spans="1:9" x14ac:dyDescent="0.25">
      <c r="A17908" t="s">
        <v>731</v>
      </c>
      <c r="B17908">
        <v>29323</v>
      </c>
      <c r="C17908" s="593">
        <v>0.08</v>
      </c>
      <c r="D17908" t="s">
        <v>5225</v>
      </c>
      <c r="E17908">
        <v>0.06</v>
      </c>
      <c r="F17908">
        <v>0</v>
      </c>
      <c r="G17908">
        <v>0.01</v>
      </c>
      <c r="H17908">
        <v>0.01</v>
      </c>
      <c r="I17908">
        <v>0</v>
      </c>
    </row>
    <row r="17909" spans="1:9" x14ac:dyDescent="0.25">
      <c r="A17909" t="s">
        <v>731</v>
      </c>
      <c r="B17909">
        <v>29324</v>
      </c>
      <c r="C17909" s="593">
        <v>7.0000000000000007E-2</v>
      </c>
      <c r="D17909" t="s">
        <v>5222</v>
      </c>
      <c r="E17909">
        <v>0.06</v>
      </c>
      <c r="F17909">
        <v>0</v>
      </c>
      <c r="G17909">
        <v>0</v>
      </c>
      <c r="H17909">
        <v>0.01</v>
      </c>
      <c r="I17909">
        <v>0</v>
      </c>
    </row>
    <row r="17910" spans="1:9" x14ac:dyDescent="0.25">
      <c r="A17910" t="s">
        <v>731</v>
      </c>
      <c r="B17910">
        <v>29325</v>
      </c>
      <c r="C17910" s="593">
        <v>0.08</v>
      </c>
      <c r="D17910" t="s">
        <v>1297</v>
      </c>
      <c r="E17910">
        <v>0.06</v>
      </c>
      <c r="F17910">
        <v>0</v>
      </c>
      <c r="G17910">
        <v>0.01</v>
      </c>
      <c r="H17910">
        <v>0.01</v>
      </c>
      <c r="I17910">
        <v>0</v>
      </c>
    </row>
    <row r="17911" spans="1:9" x14ac:dyDescent="0.25">
      <c r="A17911" t="s">
        <v>731</v>
      </c>
      <c r="B17911">
        <v>29329</v>
      </c>
      <c r="C17911" s="593">
        <v>7.0000000000000007E-2</v>
      </c>
      <c r="D17911" t="s">
        <v>5222</v>
      </c>
      <c r="E17911">
        <v>0.06</v>
      </c>
      <c r="F17911">
        <v>0</v>
      </c>
      <c r="G17911">
        <v>0</v>
      </c>
      <c r="H17911">
        <v>0.01</v>
      </c>
      <c r="I17911">
        <v>0</v>
      </c>
    </row>
    <row r="17912" spans="1:9" x14ac:dyDescent="0.25">
      <c r="A17912" t="s">
        <v>731</v>
      </c>
      <c r="B17912">
        <v>29330</v>
      </c>
      <c r="C17912" s="593">
        <v>0.08</v>
      </c>
      <c r="D17912" t="s">
        <v>5225</v>
      </c>
      <c r="E17912">
        <v>0.06</v>
      </c>
      <c r="F17912">
        <v>0.01</v>
      </c>
      <c r="G17912">
        <v>0</v>
      </c>
      <c r="H17912">
        <v>0.01</v>
      </c>
      <c r="I17912">
        <v>0</v>
      </c>
    </row>
    <row r="17913" spans="1:9" x14ac:dyDescent="0.25">
      <c r="A17913" t="s">
        <v>731</v>
      </c>
      <c r="B17913">
        <v>29331</v>
      </c>
      <c r="C17913" s="593">
        <v>7.0000000000000007E-2</v>
      </c>
      <c r="D17913" t="s">
        <v>5222</v>
      </c>
      <c r="E17913">
        <v>0.06</v>
      </c>
      <c r="F17913">
        <v>0</v>
      </c>
      <c r="G17913">
        <v>0</v>
      </c>
      <c r="H17913">
        <v>0.01</v>
      </c>
      <c r="I17913">
        <v>0</v>
      </c>
    </row>
    <row r="17914" spans="1:9" x14ac:dyDescent="0.25">
      <c r="A17914" t="s">
        <v>731</v>
      </c>
      <c r="B17914">
        <v>29332</v>
      </c>
      <c r="C17914" s="593">
        <v>0.08</v>
      </c>
      <c r="D17914" t="s">
        <v>5203</v>
      </c>
      <c r="E17914">
        <v>0.06</v>
      </c>
      <c r="F17914">
        <v>0.01</v>
      </c>
      <c r="G17914">
        <v>0</v>
      </c>
      <c r="H17914">
        <v>0.01</v>
      </c>
      <c r="I17914">
        <v>0</v>
      </c>
    </row>
    <row r="17915" spans="1:9" x14ac:dyDescent="0.25">
      <c r="A17915" t="s">
        <v>731</v>
      </c>
      <c r="B17915">
        <v>29333</v>
      </c>
      <c r="C17915" s="593">
        <v>7.0000000000000007E-2</v>
      </c>
      <c r="D17915" t="s">
        <v>5222</v>
      </c>
      <c r="E17915">
        <v>0.06</v>
      </c>
      <c r="F17915">
        <v>0</v>
      </c>
      <c r="G17915">
        <v>0</v>
      </c>
      <c r="H17915">
        <v>0.01</v>
      </c>
      <c r="I17915">
        <v>0</v>
      </c>
    </row>
    <row r="17916" spans="1:9" x14ac:dyDescent="0.25">
      <c r="A17916" t="s">
        <v>731</v>
      </c>
      <c r="B17916">
        <v>29334</v>
      </c>
      <c r="C17916" s="593">
        <v>7.0000000000000007E-2</v>
      </c>
      <c r="D17916" t="s">
        <v>5222</v>
      </c>
      <c r="E17916">
        <v>0.06</v>
      </c>
      <c r="F17916">
        <v>0</v>
      </c>
      <c r="G17916">
        <v>0</v>
      </c>
      <c r="H17916">
        <v>0.01</v>
      </c>
      <c r="I17916">
        <v>0</v>
      </c>
    </row>
    <row r="17917" spans="1:9" x14ac:dyDescent="0.25">
      <c r="A17917" t="s">
        <v>731</v>
      </c>
      <c r="B17917">
        <v>29335</v>
      </c>
      <c r="C17917" s="593">
        <v>0.08</v>
      </c>
      <c r="D17917" t="s">
        <v>5203</v>
      </c>
      <c r="E17917">
        <v>0.06</v>
      </c>
      <c r="F17917">
        <v>0.01</v>
      </c>
      <c r="G17917">
        <v>0</v>
      </c>
      <c r="H17917">
        <v>0.01</v>
      </c>
      <c r="I17917">
        <v>0</v>
      </c>
    </row>
    <row r="17918" spans="1:9" x14ac:dyDescent="0.25">
      <c r="A17918" t="s">
        <v>731</v>
      </c>
      <c r="B17918">
        <v>29336</v>
      </c>
      <c r="C17918" s="593">
        <v>7.0000000000000007E-2</v>
      </c>
      <c r="D17918" t="s">
        <v>5222</v>
      </c>
      <c r="E17918">
        <v>0.06</v>
      </c>
      <c r="F17918">
        <v>0</v>
      </c>
      <c r="G17918">
        <v>0</v>
      </c>
      <c r="H17918">
        <v>0.01</v>
      </c>
      <c r="I17918">
        <v>0</v>
      </c>
    </row>
    <row r="17919" spans="1:9" x14ac:dyDescent="0.25">
      <c r="A17919" t="s">
        <v>731</v>
      </c>
      <c r="B17919">
        <v>29338</v>
      </c>
      <c r="C17919" s="593">
        <v>7.0000000000000007E-2</v>
      </c>
      <c r="D17919" t="s">
        <v>5222</v>
      </c>
      <c r="E17919">
        <v>0.06</v>
      </c>
      <c r="F17919">
        <v>0</v>
      </c>
      <c r="G17919">
        <v>0</v>
      </c>
      <c r="H17919">
        <v>0.01</v>
      </c>
      <c r="I17919">
        <v>0</v>
      </c>
    </row>
    <row r="17920" spans="1:9" x14ac:dyDescent="0.25">
      <c r="A17920" t="s">
        <v>731</v>
      </c>
      <c r="B17920">
        <v>29340</v>
      </c>
      <c r="C17920" s="593">
        <v>0.08</v>
      </c>
      <c r="D17920" t="s">
        <v>5226</v>
      </c>
      <c r="E17920">
        <v>0.06</v>
      </c>
      <c r="F17920">
        <v>0</v>
      </c>
      <c r="G17920">
        <v>0.01</v>
      </c>
      <c r="H17920">
        <v>0.01</v>
      </c>
      <c r="I17920">
        <v>0</v>
      </c>
    </row>
    <row r="17921" spans="1:9" x14ac:dyDescent="0.25">
      <c r="A17921" t="s">
        <v>731</v>
      </c>
      <c r="B17921">
        <v>29341</v>
      </c>
      <c r="C17921" s="593">
        <v>0.08</v>
      </c>
      <c r="D17921" t="s">
        <v>5226</v>
      </c>
      <c r="E17921">
        <v>0.06</v>
      </c>
      <c r="F17921">
        <v>0</v>
      </c>
      <c r="G17921">
        <v>0.01</v>
      </c>
      <c r="H17921">
        <v>0.01</v>
      </c>
      <c r="I17921">
        <v>0</v>
      </c>
    </row>
    <row r="17922" spans="1:9" x14ac:dyDescent="0.25">
      <c r="A17922" t="s">
        <v>731</v>
      </c>
      <c r="B17922">
        <v>29342</v>
      </c>
      <c r="C17922" s="593">
        <v>0.08</v>
      </c>
      <c r="D17922" t="s">
        <v>5226</v>
      </c>
      <c r="E17922">
        <v>0.06</v>
      </c>
      <c r="F17922">
        <v>0</v>
      </c>
      <c r="G17922">
        <v>0.01</v>
      </c>
      <c r="H17922">
        <v>0.01</v>
      </c>
      <c r="I17922">
        <v>0</v>
      </c>
    </row>
    <row r="17923" spans="1:9" x14ac:dyDescent="0.25">
      <c r="A17923" t="s">
        <v>731</v>
      </c>
      <c r="B17923">
        <v>29346</v>
      </c>
      <c r="C17923" s="593">
        <v>7.0000000000000007E-2</v>
      </c>
      <c r="D17923" t="s">
        <v>5222</v>
      </c>
      <c r="E17923">
        <v>0.06</v>
      </c>
      <c r="F17923">
        <v>0</v>
      </c>
      <c r="G17923">
        <v>0</v>
      </c>
      <c r="H17923">
        <v>0.01</v>
      </c>
      <c r="I17923">
        <v>0</v>
      </c>
    </row>
    <row r="17924" spans="1:9" x14ac:dyDescent="0.25">
      <c r="A17924" t="s">
        <v>731</v>
      </c>
      <c r="B17924">
        <v>29348</v>
      </c>
      <c r="C17924" s="593">
        <v>7.0000000000000007E-2</v>
      </c>
      <c r="D17924" t="s">
        <v>5222</v>
      </c>
      <c r="E17924">
        <v>0.06</v>
      </c>
      <c r="F17924">
        <v>0</v>
      </c>
      <c r="G17924">
        <v>0</v>
      </c>
      <c r="H17924">
        <v>0.01</v>
      </c>
      <c r="I17924">
        <v>0</v>
      </c>
    </row>
    <row r="17925" spans="1:9" x14ac:dyDescent="0.25">
      <c r="A17925" t="s">
        <v>731</v>
      </c>
      <c r="B17925">
        <v>29349</v>
      </c>
      <c r="C17925" s="593">
        <v>7.0000000000000007E-2</v>
      </c>
      <c r="D17925" t="s">
        <v>5222</v>
      </c>
      <c r="E17925">
        <v>0.06</v>
      </c>
      <c r="F17925">
        <v>0</v>
      </c>
      <c r="G17925">
        <v>0</v>
      </c>
      <c r="H17925">
        <v>0.01</v>
      </c>
      <c r="I17925">
        <v>0</v>
      </c>
    </row>
    <row r="17926" spans="1:9" x14ac:dyDescent="0.25">
      <c r="A17926" t="s">
        <v>731</v>
      </c>
      <c r="B17926">
        <v>29351</v>
      </c>
      <c r="C17926" s="593">
        <v>0.08</v>
      </c>
      <c r="D17926" t="s">
        <v>5203</v>
      </c>
      <c r="E17926">
        <v>0.06</v>
      </c>
      <c r="F17926">
        <v>0.01</v>
      </c>
      <c r="G17926">
        <v>0</v>
      </c>
      <c r="H17926">
        <v>0.01</v>
      </c>
      <c r="I17926">
        <v>0</v>
      </c>
    </row>
    <row r="17927" spans="1:9" x14ac:dyDescent="0.25">
      <c r="A17927" t="s">
        <v>731</v>
      </c>
      <c r="B17927">
        <v>29353</v>
      </c>
      <c r="C17927" s="593">
        <v>0.08</v>
      </c>
      <c r="D17927" t="s">
        <v>5225</v>
      </c>
      <c r="E17927">
        <v>0.06</v>
      </c>
      <c r="F17927">
        <v>0.01</v>
      </c>
      <c r="G17927">
        <v>0</v>
      </c>
      <c r="H17927">
        <v>0.01</v>
      </c>
      <c r="I17927">
        <v>0</v>
      </c>
    </row>
    <row r="17928" spans="1:9" x14ac:dyDescent="0.25">
      <c r="A17928" t="s">
        <v>731</v>
      </c>
      <c r="B17928">
        <v>29355</v>
      </c>
      <c r="C17928" s="593">
        <v>0.08</v>
      </c>
      <c r="D17928" t="s">
        <v>5203</v>
      </c>
      <c r="E17928">
        <v>0.06</v>
      </c>
      <c r="F17928">
        <v>0.01</v>
      </c>
      <c r="G17928">
        <v>0</v>
      </c>
      <c r="H17928">
        <v>0.01</v>
      </c>
      <c r="I17928">
        <v>0</v>
      </c>
    </row>
    <row r="17929" spans="1:9" x14ac:dyDescent="0.25">
      <c r="A17929" t="s">
        <v>731</v>
      </c>
      <c r="B17929">
        <v>29356</v>
      </c>
      <c r="C17929" s="593">
        <v>7.0000000000000007E-2</v>
      </c>
      <c r="D17929" t="s">
        <v>5222</v>
      </c>
      <c r="E17929">
        <v>0.06</v>
      </c>
      <c r="F17929">
        <v>0</v>
      </c>
      <c r="G17929">
        <v>0</v>
      </c>
      <c r="H17929">
        <v>0.01</v>
      </c>
      <c r="I17929">
        <v>0</v>
      </c>
    </row>
    <row r="17930" spans="1:9" x14ac:dyDescent="0.25">
      <c r="A17930" t="s">
        <v>731</v>
      </c>
      <c r="B17930">
        <v>29360</v>
      </c>
      <c r="C17930" s="593">
        <v>0.08</v>
      </c>
      <c r="D17930" t="s">
        <v>5203</v>
      </c>
      <c r="E17930">
        <v>0.06</v>
      </c>
      <c r="F17930">
        <v>0.01</v>
      </c>
      <c r="G17930">
        <v>0</v>
      </c>
      <c r="H17930">
        <v>0.01</v>
      </c>
      <c r="I17930">
        <v>0</v>
      </c>
    </row>
    <row r="17931" spans="1:9" x14ac:dyDescent="0.25">
      <c r="A17931" t="s">
        <v>731</v>
      </c>
      <c r="B17931">
        <v>29364</v>
      </c>
      <c r="C17931" s="593">
        <v>7.0000000000000007E-2</v>
      </c>
      <c r="D17931" t="s">
        <v>5227</v>
      </c>
      <c r="E17931">
        <v>0.06</v>
      </c>
      <c r="F17931">
        <v>0</v>
      </c>
      <c r="G17931">
        <v>0.01</v>
      </c>
      <c r="H17931">
        <v>0</v>
      </c>
      <c r="I17931">
        <v>0</v>
      </c>
    </row>
    <row r="17932" spans="1:9" x14ac:dyDescent="0.25">
      <c r="A17932" t="s">
        <v>731</v>
      </c>
      <c r="B17932">
        <v>29365</v>
      </c>
      <c r="C17932" s="593">
        <v>7.0000000000000007E-2</v>
      </c>
      <c r="D17932" t="s">
        <v>5222</v>
      </c>
      <c r="E17932">
        <v>0.06</v>
      </c>
      <c r="F17932">
        <v>0</v>
      </c>
      <c r="G17932">
        <v>0</v>
      </c>
      <c r="H17932">
        <v>0.01</v>
      </c>
      <c r="I17932">
        <v>0</v>
      </c>
    </row>
    <row r="17933" spans="1:9" x14ac:dyDescent="0.25">
      <c r="A17933" t="s">
        <v>731</v>
      </c>
      <c r="B17933">
        <v>29368</v>
      </c>
      <c r="C17933" s="593">
        <v>7.0000000000000007E-2</v>
      </c>
      <c r="D17933" t="s">
        <v>5222</v>
      </c>
      <c r="E17933">
        <v>0.06</v>
      </c>
      <c r="F17933">
        <v>0</v>
      </c>
      <c r="G17933">
        <v>0</v>
      </c>
      <c r="H17933">
        <v>0.01</v>
      </c>
      <c r="I17933">
        <v>0</v>
      </c>
    </row>
    <row r="17934" spans="1:9" x14ac:dyDescent="0.25">
      <c r="A17934" t="s">
        <v>731</v>
      </c>
      <c r="B17934">
        <v>29369</v>
      </c>
      <c r="C17934" s="593">
        <v>7.0000000000000007E-2</v>
      </c>
      <c r="D17934" t="s">
        <v>5228</v>
      </c>
      <c r="E17934">
        <v>0.06</v>
      </c>
      <c r="F17934">
        <v>0</v>
      </c>
      <c r="G17934">
        <v>0</v>
      </c>
      <c r="H17934">
        <v>0.01</v>
      </c>
      <c r="I17934">
        <v>0</v>
      </c>
    </row>
    <row r="17935" spans="1:9" x14ac:dyDescent="0.25">
      <c r="A17935" t="s">
        <v>731</v>
      </c>
      <c r="B17935">
        <v>29370</v>
      </c>
      <c r="C17935" s="593">
        <v>0.08</v>
      </c>
      <c r="D17935" t="s">
        <v>5203</v>
      </c>
      <c r="E17935">
        <v>0.06</v>
      </c>
      <c r="F17935">
        <v>0.01</v>
      </c>
      <c r="G17935">
        <v>0</v>
      </c>
      <c r="H17935">
        <v>0.01</v>
      </c>
      <c r="I17935">
        <v>0</v>
      </c>
    </row>
    <row r="17936" spans="1:9" x14ac:dyDescent="0.25">
      <c r="A17936" t="s">
        <v>731</v>
      </c>
      <c r="B17936">
        <v>29372</v>
      </c>
      <c r="C17936" s="593">
        <v>0.08</v>
      </c>
      <c r="D17936" t="s">
        <v>5225</v>
      </c>
      <c r="E17936">
        <v>0.06</v>
      </c>
      <c r="F17936">
        <v>0.01</v>
      </c>
      <c r="G17936">
        <v>0</v>
      </c>
      <c r="H17936">
        <v>0.01</v>
      </c>
      <c r="I17936">
        <v>0</v>
      </c>
    </row>
    <row r="17937" spans="1:9" x14ac:dyDescent="0.25">
      <c r="A17937" t="s">
        <v>731</v>
      </c>
      <c r="B17937">
        <v>29373</v>
      </c>
      <c r="C17937" s="593">
        <v>7.0000000000000007E-2</v>
      </c>
      <c r="D17937" t="s">
        <v>5223</v>
      </c>
      <c r="E17937">
        <v>0.06</v>
      </c>
      <c r="F17937">
        <v>0</v>
      </c>
      <c r="G17937">
        <v>0</v>
      </c>
      <c r="H17937">
        <v>0.01</v>
      </c>
      <c r="I17937">
        <v>0</v>
      </c>
    </row>
    <row r="17938" spans="1:9" x14ac:dyDescent="0.25">
      <c r="A17938" t="s">
        <v>731</v>
      </c>
      <c r="B17938">
        <v>29374</v>
      </c>
      <c r="C17938" s="593">
        <v>7.0000000000000007E-2</v>
      </c>
      <c r="D17938" t="s">
        <v>5222</v>
      </c>
      <c r="E17938">
        <v>0.06</v>
      </c>
      <c r="F17938">
        <v>0</v>
      </c>
      <c r="G17938">
        <v>0</v>
      </c>
      <c r="H17938">
        <v>0.01</v>
      </c>
      <c r="I17938">
        <v>0</v>
      </c>
    </row>
    <row r="17939" spans="1:9" x14ac:dyDescent="0.25">
      <c r="A17939" t="s">
        <v>731</v>
      </c>
      <c r="B17939">
        <v>29375</v>
      </c>
      <c r="C17939" s="593">
        <v>7.0000000000000007E-2</v>
      </c>
      <c r="D17939" t="s">
        <v>5228</v>
      </c>
      <c r="E17939">
        <v>0.06</v>
      </c>
      <c r="F17939">
        <v>0</v>
      </c>
      <c r="G17939">
        <v>0</v>
      </c>
      <c r="H17939">
        <v>0.01</v>
      </c>
      <c r="I17939">
        <v>0</v>
      </c>
    </row>
    <row r="17940" spans="1:9" x14ac:dyDescent="0.25">
      <c r="A17940" t="s">
        <v>731</v>
      </c>
      <c r="B17940">
        <v>29376</v>
      </c>
      <c r="C17940" s="593">
        <v>7.0000000000000007E-2</v>
      </c>
      <c r="D17940" t="s">
        <v>5222</v>
      </c>
      <c r="E17940">
        <v>0.06</v>
      </c>
      <c r="F17940">
        <v>0</v>
      </c>
      <c r="G17940">
        <v>0</v>
      </c>
      <c r="H17940">
        <v>0.01</v>
      </c>
      <c r="I17940">
        <v>0</v>
      </c>
    </row>
    <row r="17941" spans="1:9" x14ac:dyDescent="0.25">
      <c r="A17941" t="s">
        <v>731</v>
      </c>
      <c r="B17941">
        <v>29377</v>
      </c>
      <c r="C17941" s="593">
        <v>7.0000000000000007E-2</v>
      </c>
      <c r="D17941" t="s">
        <v>5222</v>
      </c>
      <c r="E17941">
        <v>0.06</v>
      </c>
      <c r="F17941">
        <v>0</v>
      </c>
      <c r="G17941">
        <v>0</v>
      </c>
      <c r="H17941">
        <v>0.01</v>
      </c>
      <c r="I17941">
        <v>0</v>
      </c>
    </row>
    <row r="17942" spans="1:9" x14ac:dyDescent="0.25">
      <c r="A17942" t="s">
        <v>731</v>
      </c>
      <c r="B17942">
        <v>29378</v>
      </c>
      <c r="C17942" s="593">
        <v>7.0000000000000007E-2</v>
      </c>
      <c r="D17942" t="s">
        <v>5222</v>
      </c>
      <c r="E17942">
        <v>0.06</v>
      </c>
      <c r="F17942">
        <v>0</v>
      </c>
      <c r="G17942">
        <v>0</v>
      </c>
      <c r="H17942">
        <v>0.01</v>
      </c>
      <c r="I17942">
        <v>0</v>
      </c>
    </row>
    <row r="17943" spans="1:9" x14ac:dyDescent="0.25">
      <c r="A17943" t="s">
        <v>731</v>
      </c>
      <c r="B17943">
        <v>29379</v>
      </c>
      <c r="C17943" s="593">
        <v>7.0000000000000007E-2</v>
      </c>
      <c r="D17943" t="s">
        <v>5227</v>
      </c>
      <c r="E17943">
        <v>0.06</v>
      </c>
      <c r="F17943">
        <v>0</v>
      </c>
      <c r="G17943">
        <v>0.01</v>
      </c>
      <c r="H17943">
        <v>0</v>
      </c>
      <c r="I17943">
        <v>0</v>
      </c>
    </row>
    <row r="17944" spans="1:9" x14ac:dyDescent="0.25">
      <c r="A17944" t="s">
        <v>731</v>
      </c>
      <c r="B17944">
        <v>29384</v>
      </c>
      <c r="C17944" s="593">
        <v>0.08</v>
      </c>
      <c r="D17944" t="s">
        <v>5203</v>
      </c>
      <c r="E17944">
        <v>0.06</v>
      </c>
      <c r="F17944">
        <v>0.01</v>
      </c>
      <c r="G17944">
        <v>0</v>
      </c>
      <c r="H17944">
        <v>0.01</v>
      </c>
      <c r="I17944">
        <v>0</v>
      </c>
    </row>
    <row r="17945" spans="1:9" x14ac:dyDescent="0.25">
      <c r="A17945" t="s">
        <v>731</v>
      </c>
      <c r="B17945">
        <v>29385</v>
      </c>
      <c r="C17945" s="593">
        <v>7.0000000000000007E-2</v>
      </c>
      <c r="D17945" t="s">
        <v>5222</v>
      </c>
      <c r="E17945">
        <v>0.06</v>
      </c>
      <c r="F17945">
        <v>0</v>
      </c>
      <c r="G17945">
        <v>0</v>
      </c>
      <c r="H17945">
        <v>0.01</v>
      </c>
      <c r="I17945">
        <v>0</v>
      </c>
    </row>
    <row r="17946" spans="1:9" x14ac:dyDescent="0.25">
      <c r="A17946" t="s">
        <v>731</v>
      </c>
      <c r="B17946">
        <v>29386</v>
      </c>
      <c r="C17946" s="593">
        <v>7.0000000000000007E-2</v>
      </c>
      <c r="D17946" t="s">
        <v>5222</v>
      </c>
      <c r="E17946">
        <v>0.06</v>
      </c>
      <c r="F17946">
        <v>0</v>
      </c>
      <c r="G17946">
        <v>0</v>
      </c>
      <c r="H17946">
        <v>0.01</v>
      </c>
      <c r="I17946">
        <v>0</v>
      </c>
    </row>
    <row r="17947" spans="1:9" x14ac:dyDescent="0.25">
      <c r="A17947" t="s">
        <v>731</v>
      </c>
      <c r="B17947">
        <v>29388</v>
      </c>
      <c r="C17947" s="593">
        <v>0.08</v>
      </c>
      <c r="D17947" t="s">
        <v>5203</v>
      </c>
      <c r="E17947">
        <v>0.06</v>
      </c>
      <c r="F17947">
        <v>0.01</v>
      </c>
      <c r="G17947">
        <v>0</v>
      </c>
      <c r="H17947">
        <v>0.01</v>
      </c>
      <c r="I17947">
        <v>0</v>
      </c>
    </row>
    <row r="17948" spans="1:9" x14ac:dyDescent="0.25">
      <c r="A17948" t="s">
        <v>731</v>
      </c>
      <c r="B17948">
        <v>29395</v>
      </c>
      <c r="C17948" s="593">
        <v>7.0000000000000007E-2</v>
      </c>
      <c r="D17948" t="s">
        <v>1211</v>
      </c>
      <c r="E17948">
        <v>0.06</v>
      </c>
      <c r="F17948">
        <v>0.01</v>
      </c>
      <c r="G17948">
        <v>0</v>
      </c>
      <c r="H17948">
        <v>0</v>
      </c>
      <c r="I17948">
        <v>0</v>
      </c>
    </row>
    <row r="17949" spans="1:9" x14ac:dyDescent="0.25">
      <c r="A17949" t="s">
        <v>731</v>
      </c>
      <c r="B17949">
        <v>29401</v>
      </c>
      <c r="C17949" s="593">
        <v>0.09</v>
      </c>
      <c r="D17949" t="s">
        <v>1558</v>
      </c>
      <c r="E17949">
        <v>0.06</v>
      </c>
      <c r="F17949">
        <v>0</v>
      </c>
      <c r="G17949">
        <v>0.01</v>
      </c>
      <c r="H17949">
        <v>0.02</v>
      </c>
      <c r="I17949">
        <v>0</v>
      </c>
    </row>
    <row r="17950" spans="1:9" x14ac:dyDescent="0.25">
      <c r="A17950" t="s">
        <v>731</v>
      </c>
      <c r="B17950">
        <v>29402</v>
      </c>
      <c r="C17950" s="593">
        <v>0.09</v>
      </c>
      <c r="D17950" t="s">
        <v>1558</v>
      </c>
      <c r="E17950">
        <v>0.06</v>
      </c>
      <c r="F17950">
        <v>0</v>
      </c>
      <c r="G17950">
        <v>0.01</v>
      </c>
      <c r="H17950">
        <v>0.02</v>
      </c>
      <c r="I17950">
        <v>0</v>
      </c>
    </row>
    <row r="17951" spans="1:9" x14ac:dyDescent="0.25">
      <c r="A17951" t="s">
        <v>731</v>
      </c>
      <c r="B17951">
        <v>29403</v>
      </c>
      <c r="C17951" s="593">
        <v>0.09</v>
      </c>
      <c r="D17951" t="s">
        <v>1558</v>
      </c>
      <c r="E17951">
        <v>0.06</v>
      </c>
      <c r="F17951">
        <v>0</v>
      </c>
      <c r="G17951">
        <v>0.01</v>
      </c>
      <c r="H17951">
        <v>0.02</v>
      </c>
      <c r="I17951">
        <v>0</v>
      </c>
    </row>
    <row r="17952" spans="1:9" x14ac:dyDescent="0.25">
      <c r="A17952" t="s">
        <v>731</v>
      </c>
      <c r="B17952">
        <v>29404</v>
      </c>
      <c r="C17952" s="593">
        <v>0.09</v>
      </c>
      <c r="D17952" t="s">
        <v>5229</v>
      </c>
      <c r="E17952">
        <v>0.06</v>
      </c>
      <c r="F17952">
        <v>0</v>
      </c>
      <c r="G17952">
        <v>0.01</v>
      </c>
      <c r="H17952">
        <v>0.02</v>
      </c>
      <c r="I17952">
        <v>0</v>
      </c>
    </row>
    <row r="17953" spans="1:9" x14ac:dyDescent="0.25">
      <c r="A17953" t="s">
        <v>731</v>
      </c>
      <c r="B17953">
        <v>29405</v>
      </c>
      <c r="C17953" s="593">
        <v>0.09</v>
      </c>
      <c r="D17953" t="s">
        <v>5230</v>
      </c>
      <c r="E17953">
        <v>0.06</v>
      </c>
      <c r="F17953">
        <v>0.01</v>
      </c>
      <c r="G17953">
        <v>0</v>
      </c>
      <c r="H17953">
        <v>0.02</v>
      </c>
      <c r="I17953">
        <v>0</v>
      </c>
    </row>
    <row r="17954" spans="1:9" x14ac:dyDescent="0.25">
      <c r="A17954" t="s">
        <v>731</v>
      </c>
      <c r="B17954">
        <v>29406</v>
      </c>
      <c r="C17954" s="593">
        <v>0.09</v>
      </c>
      <c r="D17954" t="s">
        <v>5229</v>
      </c>
      <c r="E17954">
        <v>0.06</v>
      </c>
      <c r="F17954">
        <v>0</v>
      </c>
      <c r="G17954">
        <v>0.01</v>
      </c>
      <c r="H17954">
        <v>0.02</v>
      </c>
      <c r="I17954">
        <v>0</v>
      </c>
    </row>
    <row r="17955" spans="1:9" x14ac:dyDescent="0.25">
      <c r="A17955" t="s">
        <v>731</v>
      </c>
      <c r="B17955">
        <v>29407</v>
      </c>
      <c r="C17955" s="593">
        <v>0.09</v>
      </c>
      <c r="D17955" t="s">
        <v>5230</v>
      </c>
      <c r="E17955">
        <v>0.06</v>
      </c>
      <c r="F17955">
        <v>0.01</v>
      </c>
      <c r="G17955">
        <v>0</v>
      </c>
      <c r="H17955">
        <v>0.02</v>
      </c>
      <c r="I17955">
        <v>0</v>
      </c>
    </row>
    <row r="17956" spans="1:9" x14ac:dyDescent="0.25">
      <c r="A17956" t="s">
        <v>731</v>
      </c>
      <c r="B17956">
        <v>29409</v>
      </c>
      <c r="C17956" s="593">
        <v>0.09</v>
      </c>
      <c r="D17956" t="s">
        <v>1558</v>
      </c>
      <c r="E17956">
        <v>0.06</v>
      </c>
      <c r="F17956">
        <v>0</v>
      </c>
      <c r="G17956">
        <v>0.01</v>
      </c>
      <c r="H17956">
        <v>0.02</v>
      </c>
      <c r="I17956">
        <v>0</v>
      </c>
    </row>
    <row r="17957" spans="1:9" x14ac:dyDescent="0.25">
      <c r="A17957" t="s">
        <v>731</v>
      </c>
      <c r="B17957">
        <v>29410</v>
      </c>
      <c r="C17957" s="593">
        <v>0.09</v>
      </c>
      <c r="D17957" t="s">
        <v>5229</v>
      </c>
      <c r="E17957">
        <v>0.06</v>
      </c>
      <c r="F17957">
        <v>0</v>
      </c>
      <c r="G17957">
        <v>0.01</v>
      </c>
      <c r="H17957">
        <v>0.02</v>
      </c>
      <c r="I17957">
        <v>0</v>
      </c>
    </row>
    <row r="17958" spans="1:9" x14ac:dyDescent="0.25">
      <c r="A17958" t="s">
        <v>731</v>
      </c>
      <c r="B17958">
        <v>29412</v>
      </c>
      <c r="C17958" s="593">
        <v>0.09</v>
      </c>
      <c r="D17958" t="s">
        <v>5231</v>
      </c>
      <c r="E17958">
        <v>0.06</v>
      </c>
      <c r="F17958">
        <v>0</v>
      </c>
      <c r="G17958">
        <v>0.01</v>
      </c>
      <c r="H17958">
        <v>0.02</v>
      </c>
      <c r="I17958">
        <v>0</v>
      </c>
    </row>
    <row r="17959" spans="1:9" x14ac:dyDescent="0.25">
      <c r="A17959" t="s">
        <v>731</v>
      </c>
      <c r="B17959">
        <v>29413</v>
      </c>
      <c r="C17959" s="593">
        <v>0.09</v>
      </c>
      <c r="D17959" t="s">
        <v>1558</v>
      </c>
      <c r="E17959">
        <v>0.06</v>
      </c>
      <c r="F17959">
        <v>0</v>
      </c>
      <c r="G17959">
        <v>0.01</v>
      </c>
      <c r="H17959">
        <v>0.02</v>
      </c>
      <c r="I17959">
        <v>0</v>
      </c>
    </row>
    <row r="17960" spans="1:9" x14ac:dyDescent="0.25">
      <c r="A17960" t="s">
        <v>731</v>
      </c>
      <c r="B17960">
        <v>29414</v>
      </c>
      <c r="C17960" s="593">
        <v>0.09</v>
      </c>
      <c r="D17960" t="s">
        <v>5230</v>
      </c>
      <c r="E17960">
        <v>0.06</v>
      </c>
      <c r="F17960">
        <v>0.01</v>
      </c>
      <c r="G17960">
        <v>0</v>
      </c>
      <c r="H17960">
        <v>0.02</v>
      </c>
      <c r="I17960">
        <v>0</v>
      </c>
    </row>
    <row r="17961" spans="1:9" x14ac:dyDescent="0.25">
      <c r="A17961" t="s">
        <v>731</v>
      </c>
      <c r="B17961">
        <v>29415</v>
      </c>
      <c r="C17961" s="593">
        <v>0.09</v>
      </c>
      <c r="D17961" t="s">
        <v>5229</v>
      </c>
      <c r="E17961">
        <v>0.06</v>
      </c>
      <c r="F17961">
        <v>0</v>
      </c>
      <c r="G17961">
        <v>0.01</v>
      </c>
      <c r="H17961">
        <v>0.02</v>
      </c>
      <c r="I17961">
        <v>0</v>
      </c>
    </row>
    <row r="17962" spans="1:9" x14ac:dyDescent="0.25">
      <c r="A17962" t="s">
        <v>731</v>
      </c>
      <c r="B17962">
        <v>29416</v>
      </c>
      <c r="C17962" s="593">
        <v>0.09</v>
      </c>
      <c r="D17962" t="s">
        <v>5230</v>
      </c>
      <c r="E17962">
        <v>0.06</v>
      </c>
      <c r="F17962">
        <v>0.01</v>
      </c>
      <c r="G17962">
        <v>0</v>
      </c>
      <c r="H17962">
        <v>0.02</v>
      </c>
      <c r="I17962">
        <v>0</v>
      </c>
    </row>
    <row r="17963" spans="1:9" x14ac:dyDescent="0.25">
      <c r="A17963" t="s">
        <v>731</v>
      </c>
      <c r="B17963">
        <v>29417</v>
      </c>
      <c r="C17963" s="593">
        <v>0.09</v>
      </c>
      <c r="D17963" t="s">
        <v>1558</v>
      </c>
      <c r="E17963">
        <v>0.06</v>
      </c>
      <c r="F17963">
        <v>0</v>
      </c>
      <c r="G17963">
        <v>0.01</v>
      </c>
      <c r="H17963">
        <v>0.02</v>
      </c>
      <c r="I17963">
        <v>0</v>
      </c>
    </row>
    <row r="17964" spans="1:9" x14ac:dyDescent="0.25">
      <c r="A17964" t="s">
        <v>731</v>
      </c>
      <c r="B17964">
        <v>29418</v>
      </c>
      <c r="C17964" s="593">
        <v>0.09</v>
      </c>
      <c r="D17964" t="s">
        <v>5229</v>
      </c>
      <c r="E17964">
        <v>0.06</v>
      </c>
      <c r="F17964">
        <v>0</v>
      </c>
      <c r="G17964">
        <v>0.01</v>
      </c>
      <c r="H17964">
        <v>0.02</v>
      </c>
      <c r="I17964">
        <v>0</v>
      </c>
    </row>
    <row r="17965" spans="1:9" x14ac:dyDescent="0.25">
      <c r="A17965" t="s">
        <v>731</v>
      </c>
      <c r="B17965">
        <v>29419</v>
      </c>
      <c r="C17965" s="593">
        <v>0.09</v>
      </c>
      <c r="D17965" t="s">
        <v>5229</v>
      </c>
      <c r="E17965">
        <v>0.06</v>
      </c>
      <c r="F17965">
        <v>0</v>
      </c>
      <c r="G17965">
        <v>0.01</v>
      </c>
      <c r="H17965">
        <v>0.02</v>
      </c>
      <c r="I17965">
        <v>0</v>
      </c>
    </row>
    <row r="17966" spans="1:9" x14ac:dyDescent="0.25">
      <c r="A17966" t="s">
        <v>731</v>
      </c>
      <c r="B17966">
        <v>29420</v>
      </c>
      <c r="C17966" s="593">
        <v>0.09</v>
      </c>
      <c r="D17966" t="s">
        <v>5230</v>
      </c>
      <c r="E17966">
        <v>0.06</v>
      </c>
      <c r="F17966">
        <v>0.01</v>
      </c>
      <c r="G17966">
        <v>0</v>
      </c>
      <c r="H17966">
        <v>0.02</v>
      </c>
      <c r="I17966">
        <v>0</v>
      </c>
    </row>
    <row r="17967" spans="1:9" x14ac:dyDescent="0.25">
      <c r="A17967" t="s">
        <v>731</v>
      </c>
      <c r="B17967">
        <v>29422</v>
      </c>
      <c r="C17967" s="593">
        <v>0.09</v>
      </c>
      <c r="D17967" t="s">
        <v>1558</v>
      </c>
      <c r="E17967">
        <v>0.06</v>
      </c>
      <c r="F17967">
        <v>0</v>
      </c>
      <c r="G17967">
        <v>0.01</v>
      </c>
      <c r="H17967">
        <v>0.02</v>
      </c>
      <c r="I17967">
        <v>0</v>
      </c>
    </row>
    <row r="17968" spans="1:9" x14ac:dyDescent="0.25">
      <c r="A17968" t="s">
        <v>731</v>
      </c>
      <c r="B17968">
        <v>29423</v>
      </c>
      <c r="C17968" s="593">
        <v>0.09</v>
      </c>
      <c r="D17968" t="s">
        <v>5229</v>
      </c>
      <c r="E17968">
        <v>0.06</v>
      </c>
      <c r="F17968">
        <v>0</v>
      </c>
      <c r="G17968">
        <v>0.01</v>
      </c>
      <c r="H17968">
        <v>0.02</v>
      </c>
      <c r="I17968">
        <v>0</v>
      </c>
    </row>
    <row r="17969" spans="1:9" x14ac:dyDescent="0.25">
      <c r="A17969" t="s">
        <v>731</v>
      </c>
      <c r="B17969">
        <v>29424</v>
      </c>
      <c r="C17969" s="593">
        <v>0.09</v>
      </c>
      <c r="D17969" t="s">
        <v>1558</v>
      </c>
      <c r="E17969">
        <v>0.06</v>
      </c>
      <c r="F17969">
        <v>0</v>
      </c>
      <c r="G17969">
        <v>0.01</v>
      </c>
      <c r="H17969">
        <v>0.02</v>
      </c>
      <c r="I17969">
        <v>0</v>
      </c>
    </row>
    <row r="17970" spans="1:9" x14ac:dyDescent="0.25">
      <c r="A17970" t="s">
        <v>731</v>
      </c>
      <c r="B17970">
        <v>29425</v>
      </c>
      <c r="C17970" s="593">
        <v>0.09</v>
      </c>
      <c r="D17970" t="s">
        <v>1558</v>
      </c>
      <c r="E17970">
        <v>0.06</v>
      </c>
      <c r="F17970">
        <v>0</v>
      </c>
      <c r="G17970">
        <v>0.01</v>
      </c>
      <c r="H17970">
        <v>0.02</v>
      </c>
      <c r="I17970">
        <v>0</v>
      </c>
    </row>
    <row r="17971" spans="1:9" x14ac:dyDescent="0.25">
      <c r="A17971" t="s">
        <v>731</v>
      </c>
      <c r="B17971">
        <v>29426</v>
      </c>
      <c r="C17971" s="593">
        <v>0.09</v>
      </c>
      <c r="D17971" t="s">
        <v>5230</v>
      </c>
      <c r="E17971">
        <v>0.06</v>
      </c>
      <c r="F17971">
        <v>0.01</v>
      </c>
      <c r="G17971">
        <v>0</v>
      </c>
      <c r="H17971">
        <v>0.02</v>
      </c>
      <c r="I17971">
        <v>0</v>
      </c>
    </row>
    <row r="17972" spans="1:9" x14ac:dyDescent="0.25">
      <c r="A17972" t="s">
        <v>731</v>
      </c>
      <c r="B17972">
        <v>29429</v>
      </c>
      <c r="C17972" s="593">
        <v>0.09</v>
      </c>
      <c r="D17972" t="s">
        <v>5230</v>
      </c>
      <c r="E17972">
        <v>0.06</v>
      </c>
      <c r="F17972">
        <v>0.01</v>
      </c>
      <c r="G17972">
        <v>0</v>
      </c>
      <c r="H17972">
        <v>0.02</v>
      </c>
      <c r="I17972">
        <v>0</v>
      </c>
    </row>
    <row r="17973" spans="1:9" x14ac:dyDescent="0.25">
      <c r="A17973" t="s">
        <v>731</v>
      </c>
      <c r="B17973">
        <v>29431</v>
      </c>
      <c r="C17973" s="593">
        <v>0.08</v>
      </c>
      <c r="D17973" t="s">
        <v>5207</v>
      </c>
      <c r="E17973">
        <v>0.06</v>
      </c>
      <c r="F17973">
        <v>0.01</v>
      </c>
      <c r="G17973">
        <v>0</v>
      </c>
      <c r="H17973">
        <v>0.01</v>
      </c>
      <c r="I17973">
        <v>0</v>
      </c>
    </row>
    <row r="17974" spans="1:9" x14ac:dyDescent="0.25">
      <c r="A17974" t="s">
        <v>731</v>
      </c>
      <c r="B17974">
        <v>29432</v>
      </c>
      <c r="C17974" s="593">
        <v>0.08</v>
      </c>
      <c r="D17974" t="s">
        <v>5210</v>
      </c>
      <c r="E17974">
        <v>0.06</v>
      </c>
      <c r="F17974">
        <v>0.01</v>
      </c>
      <c r="G17974">
        <v>0</v>
      </c>
      <c r="H17974">
        <v>0.01</v>
      </c>
      <c r="I17974">
        <v>0</v>
      </c>
    </row>
    <row r="17975" spans="1:9" x14ac:dyDescent="0.25">
      <c r="A17975" t="s">
        <v>731</v>
      </c>
      <c r="B17975">
        <v>29433</v>
      </c>
      <c r="C17975" s="593">
        <v>0.08</v>
      </c>
      <c r="D17975" t="s">
        <v>5210</v>
      </c>
      <c r="E17975">
        <v>0.06</v>
      </c>
      <c r="F17975">
        <v>0.01</v>
      </c>
      <c r="G17975">
        <v>0</v>
      </c>
      <c r="H17975">
        <v>0.01</v>
      </c>
      <c r="I17975">
        <v>0</v>
      </c>
    </row>
    <row r="17976" spans="1:9" x14ac:dyDescent="0.25">
      <c r="A17976" t="s">
        <v>731</v>
      </c>
      <c r="B17976">
        <v>29434</v>
      </c>
      <c r="C17976" s="593">
        <v>0.08</v>
      </c>
      <c r="D17976" t="s">
        <v>5207</v>
      </c>
      <c r="E17976">
        <v>0.06</v>
      </c>
      <c r="F17976">
        <v>0.01</v>
      </c>
      <c r="G17976">
        <v>0</v>
      </c>
      <c r="H17976">
        <v>0.01</v>
      </c>
      <c r="I17976">
        <v>0</v>
      </c>
    </row>
    <row r="17977" spans="1:9" x14ac:dyDescent="0.25">
      <c r="A17977" t="s">
        <v>731</v>
      </c>
      <c r="B17977">
        <v>29435</v>
      </c>
      <c r="C17977" s="593">
        <v>0.08</v>
      </c>
      <c r="D17977" t="s">
        <v>5210</v>
      </c>
      <c r="E17977">
        <v>0.06</v>
      </c>
      <c r="F17977">
        <v>0.01</v>
      </c>
      <c r="G17977">
        <v>0</v>
      </c>
      <c r="H17977">
        <v>0.01</v>
      </c>
      <c r="I17977">
        <v>0</v>
      </c>
    </row>
    <row r="17978" spans="1:9" x14ac:dyDescent="0.25">
      <c r="A17978" t="s">
        <v>731</v>
      </c>
      <c r="B17978">
        <v>29436</v>
      </c>
      <c r="C17978" s="593">
        <v>0.08</v>
      </c>
      <c r="D17978" t="s">
        <v>5207</v>
      </c>
      <c r="E17978">
        <v>0.06</v>
      </c>
      <c r="F17978">
        <v>0.01</v>
      </c>
      <c r="G17978">
        <v>0</v>
      </c>
      <c r="H17978">
        <v>0.01</v>
      </c>
      <c r="I17978">
        <v>0</v>
      </c>
    </row>
    <row r="17979" spans="1:9" x14ac:dyDescent="0.25">
      <c r="A17979" t="s">
        <v>731</v>
      </c>
      <c r="B17979">
        <v>29437</v>
      </c>
      <c r="C17979" s="593">
        <v>7.0000000000000007E-2</v>
      </c>
      <c r="D17979" t="s">
        <v>5200</v>
      </c>
      <c r="E17979">
        <v>0.06</v>
      </c>
      <c r="F17979">
        <v>0</v>
      </c>
      <c r="G17979">
        <v>0</v>
      </c>
      <c r="H17979">
        <v>0.01</v>
      </c>
      <c r="I17979">
        <v>0</v>
      </c>
    </row>
    <row r="17980" spans="1:9" x14ac:dyDescent="0.25">
      <c r="A17980" t="s">
        <v>731</v>
      </c>
      <c r="B17980">
        <v>29438</v>
      </c>
      <c r="C17980" s="593">
        <v>0.09</v>
      </c>
      <c r="D17980" t="s">
        <v>5230</v>
      </c>
      <c r="E17980">
        <v>0.06</v>
      </c>
      <c r="F17980">
        <v>0.01</v>
      </c>
      <c r="G17980">
        <v>0</v>
      </c>
      <c r="H17980">
        <v>0.02</v>
      </c>
      <c r="I17980">
        <v>0</v>
      </c>
    </row>
    <row r="17981" spans="1:9" x14ac:dyDescent="0.25">
      <c r="A17981" t="s">
        <v>731</v>
      </c>
      <c r="B17981">
        <v>29439</v>
      </c>
      <c r="C17981" s="593">
        <v>0.09</v>
      </c>
      <c r="D17981" t="s">
        <v>5232</v>
      </c>
      <c r="E17981">
        <v>0.06</v>
      </c>
      <c r="F17981">
        <v>0</v>
      </c>
      <c r="G17981">
        <v>0.01</v>
      </c>
      <c r="H17981">
        <v>0.02</v>
      </c>
      <c r="I17981">
        <v>0</v>
      </c>
    </row>
    <row r="17982" spans="1:9" x14ac:dyDescent="0.25">
      <c r="A17982" t="s">
        <v>731</v>
      </c>
      <c r="B17982">
        <v>29440</v>
      </c>
      <c r="C17982" s="593">
        <v>0.08</v>
      </c>
      <c r="D17982" t="s">
        <v>5233</v>
      </c>
      <c r="E17982">
        <v>0.06</v>
      </c>
      <c r="F17982">
        <v>0.01</v>
      </c>
      <c r="G17982">
        <v>0</v>
      </c>
      <c r="H17982">
        <v>0.01</v>
      </c>
      <c r="I17982">
        <v>0</v>
      </c>
    </row>
    <row r="17983" spans="1:9" x14ac:dyDescent="0.25">
      <c r="A17983" t="s">
        <v>731</v>
      </c>
      <c r="B17983">
        <v>29442</v>
      </c>
      <c r="C17983" s="593">
        <v>0.06</v>
      </c>
      <c r="D17983" t="s">
        <v>2075</v>
      </c>
      <c r="E17983">
        <v>0.06</v>
      </c>
      <c r="F17983">
        <v>0</v>
      </c>
      <c r="G17983">
        <v>0</v>
      </c>
      <c r="H17983">
        <v>0</v>
      </c>
      <c r="I17983">
        <v>0</v>
      </c>
    </row>
    <row r="17984" spans="1:9" x14ac:dyDescent="0.25">
      <c r="A17984" t="s">
        <v>731</v>
      </c>
      <c r="B17984">
        <v>29445</v>
      </c>
      <c r="C17984" s="593">
        <v>0.09</v>
      </c>
      <c r="D17984" t="s">
        <v>5234</v>
      </c>
      <c r="E17984">
        <v>0.06</v>
      </c>
      <c r="F17984">
        <v>0.01</v>
      </c>
      <c r="G17984">
        <v>0</v>
      </c>
      <c r="H17984">
        <v>0.02</v>
      </c>
      <c r="I17984">
        <v>0</v>
      </c>
    </row>
    <row r="17985" spans="1:9" x14ac:dyDescent="0.25">
      <c r="A17985" t="s">
        <v>731</v>
      </c>
      <c r="B17985">
        <v>29446</v>
      </c>
      <c r="C17985" s="593">
        <v>0.08</v>
      </c>
      <c r="D17985" t="s">
        <v>5210</v>
      </c>
      <c r="E17985">
        <v>0.06</v>
      </c>
      <c r="F17985">
        <v>0.01</v>
      </c>
      <c r="G17985">
        <v>0</v>
      </c>
      <c r="H17985">
        <v>0.01</v>
      </c>
      <c r="I17985">
        <v>0</v>
      </c>
    </row>
    <row r="17986" spans="1:9" x14ac:dyDescent="0.25">
      <c r="A17986" t="s">
        <v>731</v>
      </c>
      <c r="B17986">
        <v>29447</v>
      </c>
      <c r="C17986" s="593">
        <v>7.0000000000000007E-2</v>
      </c>
      <c r="D17986" t="s">
        <v>5200</v>
      </c>
      <c r="E17986">
        <v>0.06</v>
      </c>
      <c r="F17986">
        <v>0</v>
      </c>
      <c r="G17986">
        <v>0</v>
      </c>
      <c r="H17986">
        <v>0.01</v>
      </c>
      <c r="I17986">
        <v>0</v>
      </c>
    </row>
    <row r="17987" spans="1:9" x14ac:dyDescent="0.25">
      <c r="A17987" t="s">
        <v>731</v>
      </c>
      <c r="B17987">
        <v>29448</v>
      </c>
      <c r="C17987" s="593">
        <v>7.0000000000000007E-2</v>
      </c>
      <c r="D17987" t="s">
        <v>5200</v>
      </c>
      <c r="E17987">
        <v>0.06</v>
      </c>
      <c r="F17987">
        <v>0</v>
      </c>
      <c r="G17987">
        <v>0</v>
      </c>
      <c r="H17987">
        <v>0.01</v>
      </c>
      <c r="I17987">
        <v>0</v>
      </c>
    </row>
    <row r="17988" spans="1:9" x14ac:dyDescent="0.25">
      <c r="A17988" t="s">
        <v>731</v>
      </c>
      <c r="B17988">
        <v>29449</v>
      </c>
      <c r="C17988" s="593">
        <v>0.09</v>
      </c>
      <c r="D17988" t="s">
        <v>5230</v>
      </c>
      <c r="E17988">
        <v>0.06</v>
      </c>
      <c r="F17988">
        <v>0.01</v>
      </c>
      <c r="G17988">
        <v>0</v>
      </c>
      <c r="H17988">
        <v>0.02</v>
      </c>
      <c r="I17988">
        <v>0</v>
      </c>
    </row>
    <row r="17989" spans="1:9" x14ac:dyDescent="0.25">
      <c r="A17989" t="s">
        <v>731</v>
      </c>
      <c r="B17989">
        <v>29450</v>
      </c>
      <c r="C17989" s="593">
        <v>0.09</v>
      </c>
      <c r="D17989" t="s">
        <v>5230</v>
      </c>
      <c r="E17989">
        <v>0.06</v>
      </c>
      <c r="F17989">
        <v>0.01</v>
      </c>
      <c r="G17989">
        <v>0</v>
      </c>
      <c r="H17989">
        <v>0.02</v>
      </c>
      <c r="I17989">
        <v>0</v>
      </c>
    </row>
    <row r="17990" spans="1:9" x14ac:dyDescent="0.25">
      <c r="A17990" t="s">
        <v>731</v>
      </c>
      <c r="B17990">
        <v>29451</v>
      </c>
      <c r="C17990" s="593">
        <v>0.09</v>
      </c>
      <c r="D17990" t="s">
        <v>5230</v>
      </c>
      <c r="E17990">
        <v>0.06</v>
      </c>
      <c r="F17990">
        <v>0.01</v>
      </c>
      <c r="G17990">
        <v>0</v>
      </c>
      <c r="H17990">
        <v>0.02</v>
      </c>
      <c r="I17990">
        <v>0</v>
      </c>
    </row>
    <row r="17991" spans="1:9" x14ac:dyDescent="0.25">
      <c r="A17991" t="s">
        <v>731</v>
      </c>
      <c r="B17991">
        <v>29452</v>
      </c>
      <c r="C17991" s="593">
        <v>0.08</v>
      </c>
      <c r="D17991" t="s">
        <v>5210</v>
      </c>
      <c r="E17991">
        <v>0.06</v>
      </c>
      <c r="F17991">
        <v>0.01</v>
      </c>
      <c r="G17991">
        <v>0</v>
      </c>
      <c r="H17991">
        <v>0.01</v>
      </c>
      <c r="I17991">
        <v>0</v>
      </c>
    </row>
    <row r="17992" spans="1:9" x14ac:dyDescent="0.25">
      <c r="A17992" t="s">
        <v>731</v>
      </c>
      <c r="B17992">
        <v>29453</v>
      </c>
      <c r="C17992" s="593">
        <v>0.09</v>
      </c>
      <c r="D17992" t="s">
        <v>5230</v>
      </c>
      <c r="E17992">
        <v>0.06</v>
      </c>
      <c r="F17992">
        <v>0.01</v>
      </c>
      <c r="G17992">
        <v>0</v>
      </c>
      <c r="H17992">
        <v>0.02</v>
      </c>
      <c r="I17992">
        <v>0</v>
      </c>
    </row>
    <row r="17993" spans="1:9" x14ac:dyDescent="0.25">
      <c r="A17993" t="s">
        <v>731</v>
      </c>
      <c r="B17993">
        <v>29455</v>
      </c>
      <c r="C17993" s="593">
        <v>0.09</v>
      </c>
      <c r="D17993" t="s">
        <v>5230</v>
      </c>
      <c r="E17993">
        <v>0.06</v>
      </c>
      <c r="F17993">
        <v>0.01</v>
      </c>
      <c r="G17993">
        <v>0</v>
      </c>
      <c r="H17993">
        <v>0.02</v>
      </c>
      <c r="I17993">
        <v>0</v>
      </c>
    </row>
    <row r="17994" spans="1:9" x14ac:dyDescent="0.25">
      <c r="A17994" t="s">
        <v>731</v>
      </c>
      <c r="B17994">
        <v>29456</v>
      </c>
      <c r="C17994" s="593">
        <v>0.09</v>
      </c>
      <c r="D17994" t="s">
        <v>5235</v>
      </c>
      <c r="E17994">
        <v>0.06</v>
      </c>
      <c r="F17994">
        <v>0</v>
      </c>
      <c r="G17994">
        <v>0.01</v>
      </c>
      <c r="H17994">
        <v>0.02</v>
      </c>
      <c r="I17994">
        <v>0</v>
      </c>
    </row>
    <row r="17995" spans="1:9" x14ac:dyDescent="0.25">
      <c r="A17995" t="s">
        <v>731</v>
      </c>
      <c r="B17995">
        <v>29457</v>
      </c>
      <c r="C17995" s="593">
        <v>0.09</v>
      </c>
      <c r="D17995" t="s">
        <v>1558</v>
      </c>
      <c r="E17995">
        <v>0.06</v>
      </c>
      <c r="F17995">
        <v>0</v>
      </c>
      <c r="G17995">
        <v>0.01</v>
      </c>
      <c r="H17995">
        <v>0.02</v>
      </c>
      <c r="I17995">
        <v>0</v>
      </c>
    </row>
    <row r="17996" spans="1:9" x14ac:dyDescent="0.25">
      <c r="A17996" t="s">
        <v>731</v>
      </c>
      <c r="B17996">
        <v>29458</v>
      </c>
      <c r="C17996" s="593">
        <v>0.09</v>
      </c>
      <c r="D17996" t="s">
        <v>5230</v>
      </c>
      <c r="E17996">
        <v>0.06</v>
      </c>
      <c r="F17996">
        <v>0.01</v>
      </c>
      <c r="G17996">
        <v>0</v>
      </c>
      <c r="H17996">
        <v>0.02</v>
      </c>
      <c r="I17996">
        <v>0</v>
      </c>
    </row>
    <row r="17997" spans="1:9" x14ac:dyDescent="0.25">
      <c r="A17997" t="s">
        <v>731</v>
      </c>
      <c r="B17997">
        <v>29461</v>
      </c>
      <c r="C17997" s="593">
        <v>0.08</v>
      </c>
      <c r="D17997" t="s">
        <v>5207</v>
      </c>
      <c r="E17997">
        <v>0.06</v>
      </c>
      <c r="F17997">
        <v>0.01</v>
      </c>
      <c r="G17997">
        <v>0</v>
      </c>
      <c r="H17997">
        <v>0.01</v>
      </c>
      <c r="I17997">
        <v>0</v>
      </c>
    </row>
    <row r="17998" spans="1:9" x14ac:dyDescent="0.25">
      <c r="A17998" t="s">
        <v>731</v>
      </c>
      <c r="B17998">
        <v>29464</v>
      </c>
      <c r="C17998" s="593">
        <v>0.09</v>
      </c>
      <c r="D17998" t="s">
        <v>5230</v>
      </c>
      <c r="E17998">
        <v>0.06</v>
      </c>
      <c r="F17998">
        <v>0.01</v>
      </c>
      <c r="G17998">
        <v>0</v>
      </c>
      <c r="H17998">
        <v>0.02</v>
      </c>
      <c r="I17998">
        <v>0</v>
      </c>
    </row>
    <row r="17999" spans="1:9" x14ac:dyDescent="0.25">
      <c r="A17999" t="s">
        <v>731</v>
      </c>
      <c r="B17999">
        <v>29465</v>
      </c>
      <c r="C17999" s="593">
        <v>0.09</v>
      </c>
      <c r="D17999" t="s">
        <v>4027</v>
      </c>
      <c r="E17999">
        <v>0.06</v>
      </c>
      <c r="F17999">
        <v>0</v>
      </c>
      <c r="G17999">
        <v>0.01</v>
      </c>
      <c r="H17999">
        <v>0.02</v>
      </c>
      <c r="I17999">
        <v>0</v>
      </c>
    </row>
    <row r="18000" spans="1:9" x14ac:dyDescent="0.25">
      <c r="A18000" t="s">
        <v>731</v>
      </c>
      <c r="B18000">
        <v>29466</v>
      </c>
      <c r="C18000" s="593">
        <v>0.09</v>
      </c>
      <c r="D18000" t="s">
        <v>5230</v>
      </c>
      <c r="E18000">
        <v>0.06</v>
      </c>
      <c r="F18000">
        <v>0.01</v>
      </c>
      <c r="G18000">
        <v>0</v>
      </c>
      <c r="H18000">
        <v>0.02</v>
      </c>
      <c r="I18000">
        <v>0</v>
      </c>
    </row>
    <row r="18001" spans="1:9" x14ac:dyDescent="0.25">
      <c r="A18001" t="s">
        <v>731</v>
      </c>
      <c r="B18001">
        <v>29468</v>
      </c>
      <c r="C18001" s="593">
        <v>0.08</v>
      </c>
      <c r="D18001" t="s">
        <v>5207</v>
      </c>
      <c r="E18001">
        <v>0.06</v>
      </c>
      <c r="F18001">
        <v>0.01</v>
      </c>
      <c r="G18001">
        <v>0</v>
      </c>
      <c r="H18001">
        <v>0.01</v>
      </c>
      <c r="I18001">
        <v>0</v>
      </c>
    </row>
    <row r="18002" spans="1:9" x14ac:dyDescent="0.25">
      <c r="A18002" t="s">
        <v>731</v>
      </c>
      <c r="B18002">
        <v>29469</v>
      </c>
      <c r="C18002" s="593">
        <v>0.08</v>
      </c>
      <c r="D18002" t="s">
        <v>5207</v>
      </c>
      <c r="E18002">
        <v>0.06</v>
      </c>
      <c r="F18002">
        <v>0.01</v>
      </c>
      <c r="G18002">
        <v>0</v>
      </c>
      <c r="H18002">
        <v>0.01</v>
      </c>
      <c r="I18002">
        <v>0</v>
      </c>
    </row>
    <row r="18003" spans="1:9" x14ac:dyDescent="0.25">
      <c r="A18003" t="s">
        <v>731</v>
      </c>
      <c r="B18003">
        <v>29470</v>
      </c>
      <c r="C18003" s="593">
        <v>0.09</v>
      </c>
      <c r="D18003" t="s">
        <v>5230</v>
      </c>
      <c r="E18003">
        <v>0.06</v>
      </c>
      <c r="F18003">
        <v>0.01</v>
      </c>
      <c r="G18003">
        <v>0</v>
      </c>
      <c r="H18003">
        <v>0.02</v>
      </c>
      <c r="I18003">
        <v>0</v>
      </c>
    </row>
    <row r="18004" spans="1:9" x14ac:dyDescent="0.25">
      <c r="A18004" t="s">
        <v>731</v>
      </c>
      <c r="B18004">
        <v>29471</v>
      </c>
      <c r="C18004" s="593">
        <v>7.0000000000000007E-2</v>
      </c>
      <c r="D18004" t="s">
        <v>5236</v>
      </c>
      <c r="E18004">
        <v>0.06</v>
      </c>
      <c r="F18004">
        <v>0</v>
      </c>
      <c r="G18004">
        <v>0</v>
      </c>
      <c r="H18004">
        <v>0.01</v>
      </c>
      <c r="I18004">
        <v>0</v>
      </c>
    </row>
    <row r="18005" spans="1:9" x14ac:dyDescent="0.25">
      <c r="A18005" t="s">
        <v>731</v>
      </c>
      <c r="B18005">
        <v>29472</v>
      </c>
      <c r="C18005" s="593">
        <v>0.08</v>
      </c>
      <c r="D18005" t="s">
        <v>5210</v>
      </c>
      <c r="E18005">
        <v>0.06</v>
      </c>
      <c r="F18005">
        <v>0.01</v>
      </c>
      <c r="G18005">
        <v>0</v>
      </c>
      <c r="H18005">
        <v>0.01</v>
      </c>
      <c r="I18005">
        <v>0</v>
      </c>
    </row>
    <row r="18006" spans="1:9" x14ac:dyDescent="0.25">
      <c r="A18006" t="s">
        <v>731</v>
      </c>
      <c r="B18006">
        <v>29474</v>
      </c>
      <c r="C18006" s="593">
        <v>0.08</v>
      </c>
      <c r="D18006" t="s">
        <v>5210</v>
      </c>
      <c r="E18006">
        <v>0.06</v>
      </c>
      <c r="F18006">
        <v>0.01</v>
      </c>
      <c r="G18006">
        <v>0</v>
      </c>
      <c r="H18006">
        <v>0.01</v>
      </c>
      <c r="I18006">
        <v>0</v>
      </c>
    </row>
    <row r="18007" spans="1:9" x14ac:dyDescent="0.25">
      <c r="A18007" t="s">
        <v>731</v>
      </c>
      <c r="B18007">
        <v>29475</v>
      </c>
      <c r="C18007" s="593">
        <v>0.08</v>
      </c>
      <c r="D18007" t="s">
        <v>5210</v>
      </c>
      <c r="E18007">
        <v>0.06</v>
      </c>
      <c r="F18007">
        <v>0.01</v>
      </c>
      <c r="G18007">
        <v>0</v>
      </c>
      <c r="H18007">
        <v>0.01</v>
      </c>
      <c r="I18007">
        <v>0</v>
      </c>
    </row>
    <row r="18008" spans="1:9" x14ac:dyDescent="0.25">
      <c r="A18008" t="s">
        <v>731</v>
      </c>
      <c r="B18008">
        <v>29476</v>
      </c>
      <c r="C18008" s="593">
        <v>0.08</v>
      </c>
      <c r="D18008" t="s">
        <v>5207</v>
      </c>
      <c r="E18008">
        <v>0.06</v>
      </c>
      <c r="F18008">
        <v>0.01</v>
      </c>
      <c r="G18008">
        <v>0</v>
      </c>
      <c r="H18008">
        <v>0.01</v>
      </c>
      <c r="I18008">
        <v>0</v>
      </c>
    </row>
    <row r="18009" spans="1:9" x14ac:dyDescent="0.25">
      <c r="A18009" t="s">
        <v>731</v>
      </c>
      <c r="B18009">
        <v>29477</v>
      </c>
      <c r="C18009" s="593">
        <v>7.0000000000000007E-2</v>
      </c>
      <c r="D18009" t="s">
        <v>5200</v>
      </c>
      <c r="E18009">
        <v>0.06</v>
      </c>
      <c r="F18009">
        <v>0</v>
      </c>
      <c r="G18009">
        <v>0</v>
      </c>
      <c r="H18009">
        <v>0.01</v>
      </c>
      <c r="I18009">
        <v>0</v>
      </c>
    </row>
    <row r="18010" spans="1:9" x14ac:dyDescent="0.25">
      <c r="A18010" t="s">
        <v>731</v>
      </c>
      <c r="B18010">
        <v>29479</v>
      </c>
      <c r="C18010" s="593">
        <v>0.08</v>
      </c>
      <c r="D18010" t="s">
        <v>5207</v>
      </c>
      <c r="E18010">
        <v>0.06</v>
      </c>
      <c r="F18010">
        <v>0.01</v>
      </c>
      <c r="G18010">
        <v>0</v>
      </c>
      <c r="H18010">
        <v>0.01</v>
      </c>
      <c r="I18010">
        <v>0</v>
      </c>
    </row>
    <row r="18011" spans="1:9" x14ac:dyDescent="0.25">
      <c r="A18011" t="s">
        <v>731</v>
      </c>
      <c r="B18011">
        <v>29481</v>
      </c>
      <c r="C18011" s="593">
        <v>0.08</v>
      </c>
      <c r="D18011" t="s">
        <v>5210</v>
      </c>
      <c r="E18011">
        <v>0.06</v>
      </c>
      <c r="F18011">
        <v>0.01</v>
      </c>
      <c r="G18011">
        <v>0</v>
      </c>
      <c r="H18011">
        <v>0.01</v>
      </c>
      <c r="I18011">
        <v>0</v>
      </c>
    </row>
    <row r="18012" spans="1:9" x14ac:dyDescent="0.25">
      <c r="A18012" t="s">
        <v>731</v>
      </c>
      <c r="B18012">
        <v>29482</v>
      </c>
      <c r="C18012" s="593">
        <v>0.09</v>
      </c>
      <c r="D18012" t="s">
        <v>5237</v>
      </c>
      <c r="E18012">
        <v>0.06</v>
      </c>
      <c r="F18012">
        <v>0</v>
      </c>
      <c r="G18012">
        <v>0.01</v>
      </c>
      <c r="H18012">
        <v>0.02</v>
      </c>
      <c r="I18012">
        <v>0</v>
      </c>
    </row>
    <row r="18013" spans="1:9" x14ac:dyDescent="0.25">
      <c r="A18013" t="s">
        <v>731</v>
      </c>
      <c r="B18013">
        <v>29483</v>
      </c>
      <c r="C18013" s="593">
        <v>0.09</v>
      </c>
      <c r="D18013" t="s">
        <v>5235</v>
      </c>
      <c r="E18013">
        <v>0.06</v>
      </c>
      <c r="F18013">
        <v>0</v>
      </c>
      <c r="G18013">
        <v>0.01</v>
      </c>
      <c r="H18013">
        <v>0.02</v>
      </c>
      <c r="I18013">
        <v>0</v>
      </c>
    </row>
    <row r="18014" spans="1:9" x14ac:dyDescent="0.25">
      <c r="A18014" t="s">
        <v>731</v>
      </c>
      <c r="B18014">
        <v>29484</v>
      </c>
      <c r="C18014" s="593">
        <v>7.0000000000000007E-2</v>
      </c>
      <c r="D18014" t="s">
        <v>5235</v>
      </c>
      <c r="E18014">
        <v>0.06</v>
      </c>
      <c r="F18014">
        <v>0</v>
      </c>
      <c r="G18014">
        <v>0</v>
      </c>
      <c r="H18014">
        <v>0.01</v>
      </c>
      <c r="I18014">
        <v>0</v>
      </c>
    </row>
    <row r="18015" spans="1:9" x14ac:dyDescent="0.25">
      <c r="A18015" t="s">
        <v>731</v>
      </c>
      <c r="B18015">
        <v>29485</v>
      </c>
      <c r="C18015" s="593">
        <v>0.09</v>
      </c>
      <c r="D18015" t="s">
        <v>5235</v>
      </c>
      <c r="E18015">
        <v>0.06</v>
      </c>
      <c r="F18015">
        <v>0</v>
      </c>
      <c r="G18015">
        <v>0.01</v>
      </c>
      <c r="H18015">
        <v>0.02</v>
      </c>
      <c r="I18015">
        <v>0</v>
      </c>
    </row>
    <row r="18016" spans="1:9" x14ac:dyDescent="0.25">
      <c r="A18016" t="s">
        <v>731</v>
      </c>
      <c r="B18016">
        <v>29486</v>
      </c>
      <c r="C18016" s="593">
        <v>0.08</v>
      </c>
      <c r="D18016" t="s">
        <v>5207</v>
      </c>
      <c r="E18016">
        <v>0.06</v>
      </c>
      <c r="F18016">
        <v>0.01</v>
      </c>
      <c r="G18016">
        <v>0</v>
      </c>
      <c r="H18016">
        <v>0.01</v>
      </c>
      <c r="I18016">
        <v>0</v>
      </c>
    </row>
    <row r="18017" spans="1:9" x14ac:dyDescent="0.25">
      <c r="A18017" t="s">
        <v>731</v>
      </c>
      <c r="B18017">
        <v>29487</v>
      </c>
      <c r="C18017" s="593">
        <v>0.09</v>
      </c>
      <c r="D18017" t="s">
        <v>5230</v>
      </c>
      <c r="E18017">
        <v>0.06</v>
      </c>
      <c r="F18017">
        <v>0.01</v>
      </c>
      <c r="G18017">
        <v>0</v>
      </c>
      <c r="H18017">
        <v>0.02</v>
      </c>
      <c r="I18017">
        <v>0</v>
      </c>
    </row>
    <row r="18018" spans="1:9" x14ac:dyDescent="0.25">
      <c r="A18018" t="s">
        <v>731</v>
      </c>
      <c r="B18018">
        <v>29488</v>
      </c>
      <c r="C18018" s="593">
        <v>0.08</v>
      </c>
      <c r="D18018" t="s">
        <v>5210</v>
      </c>
      <c r="E18018">
        <v>0.06</v>
      </c>
      <c r="F18018">
        <v>0.01</v>
      </c>
      <c r="G18018">
        <v>0</v>
      </c>
      <c r="H18018">
        <v>0.01</v>
      </c>
      <c r="I18018">
        <v>0</v>
      </c>
    </row>
    <row r="18019" spans="1:9" x14ac:dyDescent="0.25">
      <c r="A18019" t="s">
        <v>731</v>
      </c>
      <c r="B18019">
        <v>29492</v>
      </c>
      <c r="C18019" s="593">
        <v>0.08</v>
      </c>
      <c r="D18019" t="s">
        <v>1558</v>
      </c>
      <c r="E18019">
        <v>0.06</v>
      </c>
      <c r="F18019">
        <v>0</v>
      </c>
      <c r="G18019">
        <v>0.01</v>
      </c>
      <c r="H18019">
        <v>0.01</v>
      </c>
      <c r="I18019">
        <v>0</v>
      </c>
    </row>
    <row r="18020" spans="1:9" x14ac:dyDescent="0.25">
      <c r="A18020" t="s">
        <v>731</v>
      </c>
      <c r="B18020">
        <v>29493</v>
      </c>
      <c r="C18020" s="593">
        <v>0.08</v>
      </c>
      <c r="D18020" t="s">
        <v>5210</v>
      </c>
      <c r="E18020">
        <v>0.06</v>
      </c>
      <c r="F18020">
        <v>0.01</v>
      </c>
      <c r="G18020">
        <v>0</v>
      </c>
      <c r="H18020">
        <v>0.01</v>
      </c>
      <c r="I18020">
        <v>0</v>
      </c>
    </row>
    <row r="18021" spans="1:9" x14ac:dyDescent="0.25">
      <c r="A18021" t="s">
        <v>731</v>
      </c>
      <c r="B18021">
        <v>29501</v>
      </c>
      <c r="C18021" s="593">
        <v>0.08</v>
      </c>
      <c r="D18021" t="s">
        <v>5198</v>
      </c>
      <c r="E18021">
        <v>0.06</v>
      </c>
      <c r="F18021">
        <v>0.01</v>
      </c>
      <c r="G18021">
        <v>0</v>
      </c>
      <c r="H18021">
        <v>0.01</v>
      </c>
      <c r="I18021">
        <v>0</v>
      </c>
    </row>
    <row r="18022" spans="1:9" x14ac:dyDescent="0.25">
      <c r="A18022" t="s">
        <v>731</v>
      </c>
      <c r="B18022">
        <v>29502</v>
      </c>
      <c r="C18022" s="593">
        <v>0.08</v>
      </c>
      <c r="D18022" t="s">
        <v>2228</v>
      </c>
      <c r="E18022">
        <v>0.06</v>
      </c>
      <c r="F18022">
        <v>0</v>
      </c>
      <c r="G18022">
        <v>0.01</v>
      </c>
      <c r="H18022">
        <v>0.01</v>
      </c>
      <c r="I18022">
        <v>0</v>
      </c>
    </row>
    <row r="18023" spans="1:9" x14ac:dyDescent="0.25">
      <c r="A18023" t="s">
        <v>731</v>
      </c>
      <c r="B18023">
        <v>29503</v>
      </c>
      <c r="C18023" s="593">
        <v>0.08</v>
      </c>
      <c r="D18023" t="s">
        <v>2228</v>
      </c>
      <c r="E18023">
        <v>0.06</v>
      </c>
      <c r="F18023">
        <v>0</v>
      </c>
      <c r="G18023">
        <v>0.01</v>
      </c>
      <c r="H18023">
        <v>0.01</v>
      </c>
      <c r="I18023">
        <v>0</v>
      </c>
    </row>
    <row r="18024" spans="1:9" x14ac:dyDescent="0.25">
      <c r="A18024" t="s">
        <v>731</v>
      </c>
      <c r="B18024">
        <v>29504</v>
      </c>
      <c r="C18024" s="593">
        <v>0.08</v>
      </c>
      <c r="D18024" t="s">
        <v>2228</v>
      </c>
      <c r="E18024">
        <v>0.06</v>
      </c>
      <c r="F18024">
        <v>0</v>
      </c>
      <c r="G18024">
        <v>0.01</v>
      </c>
      <c r="H18024">
        <v>0.01</v>
      </c>
      <c r="I18024">
        <v>0</v>
      </c>
    </row>
    <row r="18025" spans="1:9" x14ac:dyDescent="0.25">
      <c r="A18025" t="s">
        <v>731</v>
      </c>
      <c r="B18025">
        <v>29505</v>
      </c>
      <c r="C18025" s="593">
        <v>0.08</v>
      </c>
      <c r="D18025" t="s">
        <v>2228</v>
      </c>
      <c r="E18025">
        <v>0.06</v>
      </c>
      <c r="F18025">
        <v>0</v>
      </c>
      <c r="G18025">
        <v>0.01</v>
      </c>
      <c r="H18025">
        <v>0.01</v>
      </c>
      <c r="I18025">
        <v>0</v>
      </c>
    </row>
    <row r="18026" spans="1:9" x14ac:dyDescent="0.25">
      <c r="A18026" t="s">
        <v>731</v>
      </c>
      <c r="B18026">
        <v>29506</v>
      </c>
      <c r="C18026" s="593">
        <v>0.08</v>
      </c>
      <c r="D18026" t="s">
        <v>5238</v>
      </c>
      <c r="E18026">
        <v>0.06</v>
      </c>
      <c r="F18026">
        <v>0.01</v>
      </c>
      <c r="G18026">
        <v>0</v>
      </c>
      <c r="H18026">
        <v>0.01</v>
      </c>
      <c r="I18026">
        <v>0</v>
      </c>
    </row>
    <row r="18027" spans="1:9" x14ac:dyDescent="0.25">
      <c r="A18027" t="s">
        <v>731</v>
      </c>
      <c r="B18027">
        <v>29510</v>
      </c>
      <c r="C18027" s="593">
        <v>0.08</v>
      </c>
      <c r="D18027" t="s">
        <v>5233</v>
      </c>
      <c r="E18027">
        <v>0.06</v>
      </c>
      <c r="F18027">
        <v>0.01</v>
      </c>
      <c r="G18027">
        <v>0</v>
      </c>
      <c r="H18027">
        <v>0.01</v>
      </c>
      <c r="I18027">
        <v>0</v>
      </c>
    </row>
    <row r="18028" spans="1:9" x14ac:dyDescent="0.25">
      <c r="A18028" t="s">
        <v>731</v>
      </c>
      <c r="B18028">
        <v>29511</v>
      </c>
      <c r="C18028" s="593">
        <v>0.08</v>
      </c>
      <c r="D18028" t="s">
        <v>5239</v>
      </c>
      <c r="E18028">
        <v>0.06</v>
      </c>
      <c r="F18028">
        <v>0</v>
      </c>
      <c r="G18028">
        <v>0</v>
      </c>
      <c r="H18028">
        <v>0.02</v>
      </c>
      <c r="I18028">
        <v>0</v>
      </c>
    </row>
    <row r="18029" spans="1:9" x14ac:dyDescent="0.25">
      <c r="A18029" t="s">
        <v>731</v>
      </c>
      <c r="B18029">
        <v>29512</v>
      </c>
      <c r="C18029" s="593">
        <v>0.08</v>
      </c>
      <c r="D18029" t="s">
        <v>5240</v>
      </c>
      <c r="E18029">
        <v>0.06</v>
      </c>
      <c r="F18029">
        <v>0.01</v>
      </c>
      <c r="G18029">
        <v>0</v>
      </c>
      <c r="H18029">
        <v>0.01</v>
      </c>
      <c r="I18029">
        <v>0</v>
      </c>
    </row>
    <row r="18030" spans="1:9" x14ac:dyDescent="0.25">
      <c r="A18030" t="s">
        <v>731</v>
      </c>
      <c r="B18030">
        <v>29516</v>
      </c>
      <c r="C18030" s="593">
        <v>0.08</v>
      </c>
      <c r="D18030" t="s">
        <v>5240</v>
      </c>
      <c r="E18030">
        <v>0.06</v>
      </c>
      <c r="F18030">
        <v>0.01</v>
      </c>
      <c r="G18030">
        <v>0</v>
      </c>
      <c r="H18030">
        <v>0.01</v>
      </c>
      <c r="I18030">
        <v>0</v>
      </c>
    </row>
    <row r="18031" spans="1:9" x14ac:dyDescent="0.25">
      <c r="A18031" t="s">
        <v>731</v>
      </c>
      <c r="B18031">
        <v>29518</v>
      </c>
      <c r="C18031" s="593">
        <v>0.08</v>
      </c>
      <c r="D18031" t="s">
        <v>5193</v>
      </c>
      <c r="E18031">
        <v>0.06</v>
      </c>
      <c r="F18031">
        <v>0.01</v>
      </c>
      <c r="G18031">
        <v>0</v>
      </c>
      <c r="H18031">
        <v>0.01</v>
      </c>
      <c r="I18031">
        <v>0</v>
      </c>
    </row>
    <row r="18032" spans="1:9" x14ac:dyDescent="0.25">
      <c r="A18032" t="s">
        <v>731</v>
      </c>
      <c r="B18032">
        <v>29519</v>
      </c>
      <c r="C18032" s="593">
        <v>0.08</v>
      </c>
      <c r="D18032" t="s">
        <v>5241</v>
      </c>
      <c r="E18032">
        <v>0.06</v>
      </c>
      <c r="F18032">
        <v>0.01</v>
      </c>
      <c r="G18032">
        <v>0</v>
      </c>
      <c r="H18032">
        <v>0.01</v>
      </c>
      <c r="I18032">
        <v>0</v>
      </c>
    </row>
    <row r="18033" spans="1:9" x14ac:dyDescent="0.25">
      <c r="A18033" t="s">
        <v>731</v>
      </c>
      <c r="B18033">
        <v>29520</v>
      </c>
      <c r="C18033" s="593">
        <v>0.08</v>
      </c>
      <c r="D18033" t="s">
        <v>5242</v>
      </c>
      <c r="E18033">
        <v>0.06</v>
      </c>
      <c r="F18033">
        <v>0.01</v>
      </c>
      <c r="G18033">
        <v>0</v>
      </c>
      <c r="H18033">
        <v>0.01</v>
      </c>
      <c r="I18033">
        <v>0</v>
      </c>
    </row>
    <row r="18034" spans="1:9" x14ac:dyDescent="0.25">
      <c r="A18034" t="s">
        <v>731</v>
      </c>
      <c r="B18034">
        <v>29525</v>
      </c>
      <c r="C18034" s="593">
        <v>0.08</v>
      </c>
      <c r="D18034" t="s">
        <v>5240</v>
      </c>
      <c r="E18034">
        <v>0.06</v>
      </c>
      <c r="F18034">
        <v>0.01</v>
      </c>
      <c r="G18034">
        <v>0</v>
      </c>
      <c r="H18034">
        <v>0.01</v>
      </c>
      <c r="I18034">
        <v>0</v>
      </c>
    </row>
    <row r="18035" spans="1:9" x14ac:dyDescent="0.25">
      <c r="A18035" t="s">
        <v>731</v>
      </c>
      <c r="B18035">
        <v>29526</v>
      </c>
      <c r="C18035" s="593">
        <v>0.08</v>
      </c>
      <c r="D18035" t="s">
        <v>1286</v>
      </c>
      <c r="E18035">
        <v>0.06</v>
      </c>
      <c r="F18035">
        <v>0</v>
      </c>
      <c r="G18035">
        <v>0</v>
      </c>
      <c r="H18035">
        <v>0.02</v>
      </c>
      <c r="I18035">
        <v>0</v>
      </c>
    </row>
    <row r="18036" spans="1:9" x14ac:dyDescent="0.25">
      <c r="A18036" t="s">
        <v>731</v>
      </c>
      <c r="B18036">
        <v>29527</v>
      </c>
      <c r="C18036" s="593">
        <v>0.08</v>
      </c>
      <c r="D18036" t="s">
        <v>1286</v>
      </c>
      <c r="E18036">
        <v>0.06</v>
      </c>
      <c r="F18036">
        <v>0</v>
      </c>
      <c r="G18036">
        <v>0</v>
      </c>
      <c r="H18036">
        <v>0.02</v>
      </c>
      <c r="I18036">
        <v>0</v>
      </c>
    </row>
    <row r="18037" spans="1:9" x14ac:dyDescent="0.25">
      <c r="A18037" t="s">
        <v>731</v>
      </c>
      <c r="B18037">
        <v>29528</v>
      </c>
      <c r="C18037" s="593">
        <v>0.08</v>
      </c>
      <c r="D18037" t="s">
        <v>1286</v>
      </c>
      <c r="E18037">
        <v>0.06</v>
      </c>
      <c r="F18037">
        <v>0</v>
      </c>
      <c r="G18037">
        <v>0</v>
      </c>
      <c r="H18037">
        <v>0.02</v>
      </c>
      <c r="I18037">
        <v>0</v>
      </c>
    </row>
    <row r="18038" spans="1:9" x14ac:dyDescent="0.25">
      <c r="A18038" t="s">
        <v>731</v>
      </c>
      <c r="B18038">
        <v>29530</v>
      </c>
      <c r="C18038" s="593">
        <v>0.08</v>
      </c>
      <c r="D18038" t="s">
        <v>5243</v>
      </c>
      <c r="E18038">
        <v>0.06</v>
      </c>
      <c r="F18038">
        <v>0</v>
      </c>
      <c r="G18038">
        <v>0.01</v>
      </c>
      <c r="H18038">
        <v>0.01</v>
      </c>
      <c r="I18038">
        <v>0</v>
      </c>
    </row>
    <row r="18039" spans="1:9" x14ac:dyDescent="0.25">
      <c r="A18039" t="s">
        <v>731</v>
      </c>
      <c r="B18039">
        <v>29532</v>
      </c>
      <c r="C18039" s="593">
        <v>0.08</v>
      </c>
      <c r="D18039" t="s">
        <v>5198</v>
      </c>
      <c r="E18039">
        <v>0.06</v>
      </c>
      <c r="F18039">
        <v>0.01</v>
      </c>
      <c r="G18039">
        <v>0</v>
      </c>
      <c r="H18039">
        <v>0.01</v>
      </c>
      <c r="I18039">
        <v>0</v>
      </c>
    </row>
    <row r="18040" spans="1:9" x14ac:dyDescent="0.25">
      <c r="A18040" t="s">
        <v>731</v>
      </c>
      <c r="B18040">
        <v>29536</v>
      </c>
      <c r="C18040" s="593">
        <v>0.08</v>
      </c>
      <c r="D18040" t="s">
        <v>5241</v>
      </c>
      <c r="E18040">
        <v>0.06</v>
      </c>
      <c r="F18040">
        <v>0.01</v>
      </c>
      <c r="G18040">
        <v>0</v>
      </c>
      <c r="H18040">
        <v>0.01</v>
      </c>
      <c r="I18040">
        <v>0</v>
      </c>
    </row>
    <row r="18041" spans="1:9" x14ac:dyDescent="0.25">
      <c r="A18041" t="s">
        <v>731</v>
      </c>
      <c r="B18041">
        <v>29540</v>
      </c>
      <c r="C18041" s="593">
        <v>0.08</v>
      </c>
      <c r="D18041" t="s">
        <v>5198</v>
      </c>
      <c r="E18041">
        <v>0.06</v>
      </c>
      <c r="F18041">
        <v>0.01</v>
      </c>
      <c r="G18041">
        <v>0</v>
      </c>
      <c r="H18041">
        <v>0.01</v>
      </c>
      <c r="I18041">
        <v>0</v>
      </c>
    </row>
    <row r="18042" spans="1:9" x14ac:dyDescent="0.25">
      <c r="A18042" t="s">
        <v>731</v>
      </c>
      <c r="B18042">
        <v>29541</v>
      </c>
      <c r="C18042" s="593">
        <v>0.08</v>
      </c>
      <c r="D18042" t="s">
        <v>2228</v>
      </c>
      <c r="E18042">
        <v>0.06</v>
      </c>
      <c r="F18042">
        <v>0</v>
      </c>
      <c r="G18042">
        <v>0.01</v>
      </c>
      <c r="H18042">
        <v>0.01</v>
      </c>
      <c r="I18042">
        <v>0</v>
      </c>
    </row>
    <row r="18043" spans="1:9" x14ac:dyDescent="0.25">
      <c r="A18043" t="s">
        <v>731</v>
      </c>
      <c r="B18043">
        <v>29543</v>
      </c>
      <c r="C18043" s="593">
        <v>0.08</v>
      </c>
      <c r="D18043" t="s">
        <v>5244</v>
      </c>
      <c r="E18043">
        <v>0.06</v>
      </c>
      <c r="F18043">
        <v>0.01</v>
      </c>
      <c r="G18043">
        <v>0</v>
      </c>
      <c r="H18043">
        <v>0.01</v>
      </c>
      <c r="I18043">
        <v>0</v>
      </c>
    </row>
    <row r="18044" spans="1:9" x14ac:dyDescent="0.25">
      <c r="A18044" t="s">
        <v>731</v>
      </c>
      <c r="B18044">
        <v>29544</v>
      </c>
      <c r="C18044" s="593">
        <v>0.08</v>
      </c>
      <c r="D18044" t="s">
        <v>5239</v>
      </c>
      <c r="E18044">
        <v>0.06</v>
      </c>
      <c r="F18044">
        <v>0</v>
      </c>
      <c r="G18044">
        <v>0</v>
      </c>
      <c r="H18044">
        <v>0.02</v>
      </c>
      <c r="I18044">
        <v>0</v>
      </c>
    </row>
    <row r="18045" spans="1:9" x14ac:dyDescent="0.25">
      <c r="A18045" t="s">
        <v>731</v>
      </c>
      <c r="B18045">
        <v>29545</v>
      </c>
      <c r="C18045" s="593">
        <v>0.08</v>
      </c>
      <c r="D18045" t="s">
        <v>5245</v>
      </c>
      <c r="E18045">
        <v>0.06</v>
      </c>
      <c r="F18045">
        <v>0</v>
      </c>
      <c r="G18045">
        <v>0</v>
      </c>
      <c r="H18045">
        <v>0.02</v>
      </c>
      <c r="I18045">
        <v>0</v>
      </c>
    </row>
    <row r="18046" spans="1:9" x14ac:dyDescent="0.25">
      <c r="A18046" t="s">
        <v>731</v>
      </c>
      <c r="B18046">
        <v>29546</v>
      </c>
      <c r="C18046" s="593">
        <v>0.08</v>
      </c>
      <c r="D18046" t="s">
        <v>5241</v>
      </c>
      <c r="E18046">
        <v>0.06</v>
      </c>
      <c r="F18046">
        <v>0.01</v>
      </c>
      <c r="G18046">
        <v>0</v>
      </c>
      <c r="H18046">
        <v>0.01</v>
      </c>
      <c r="I18046">
        <v>0</v>
      </c>
    </row>
    <row r="18047" spans="1:9" x14ac:dyDescent="0.25">
      <c r="A18047" t="s">
        <v>731</v>
      </c>
      <c r="B18047">
        <v>29547</v>
      </c>
      <c r="C18047" s="593">
        <v>0.08</v>
      </c>
      <c r="D18047" t="s">
        <v>5244</v>
      </c>
      <c r="E18047">
        <v>0.06</v>
      </c>
      <c r="F18047">
        <v>0.01</v>
      </c>
      <c r="G18047">
        <v>0</v>
      </c>
      <c r="H18047">
        <v>0.01</v>
      </c>
      <c r="I18047">
        <v>0</v>
      </c>
    </row>
    <row r="18048" spans="1:9" x14ac:dyDescent="0.25">
      <c r="A18048" t="s">
        <v>731</v>
      </c>
      <c r="B18048">
        <v>29550</v>
      </c>
      <c r="C18048" s="593">
        <v>0.08</v>
      </c>
      <c r="D18048" t="s">
        <v>5198</v>
      </c>
      <c r="E18048">
        <v>0.06</v>
      </c>
      <c r="F18048">
        <v>0.01</v>
      </c>
      <c r="G18048">
        <v>0</v>
      </c>
      <c r="H18048">
        <v>0.01</v>
      </c>
      <c r="I18048">
        <v>0</v>
      </c>
    </row>
    <row r="18049" spans="1:9" x14ac:dyDescent="0.25">
      <c r="A18049" t="s">
        <v>731</v>
      </c>
      <c r="B18049">
        <v>29551</v>
      </c>
      <c r="C18049" s="593">
        <v>0.08</v>
      </c>
      <c r="D18049" t="s">
        <v>5246</v>
      </c>
      <c r="E18049">
        <v>0.06</v>
      </c>
      <c r="F18049">
        <v>0</v>
      </c>
      <c r="G18049">
        <v>0.01</v>
      </c>
      <c r="H18049">
        <v>0.01</v>
      </c>
      <c r="I18049">
        <v>0</v>
      </c>
    </row>
    <row r="18050" spans="1:9" x14ac:dyDescent="0.25">
      <c r="A18050" t="s">
        <v>731</v>
      </c>
      <c r="B18050">
        <v>29554</v>
      </c>
      <c r="C18050" s="593">
        <v>0.08</v>
      </c>
      <c r="D18050" t="s">
        <v>5233</v>
      </c>
      <c r="E18050">
        <v>0.06</v>
      </c>
      <c r="F18050">
        <v>0.01</v>
      </c>
      <c r="G18050">
        <v>0</v>
      </c>
      <c r="H18050">
        <v>0.01</v>
      </c>
      <c r="I18050">
        <v>0</v>
      </c>
    </row>
    <row r="18051" spans="1:9" x14ac:dyDescent="0.25">
      <c r="A18051" t="s">
        <v>731</v>
      </c>
      <c r="B18051">
        <v>29555</v>
      </c>
      <c r="C18051" s="593">
        <v>0.08</v>
      </c>
      <c r="D18051" t="s">
        <v>5233</v>
      </c>
      <c r="E18051">
        <v>0.06</v>
      </c>
      <c r="F18051">
        <v>0.01</v>
      </c>
      <c r="G18051">
        <v>0</v>
      </c>
      <c r="H18051">
        <v>0.01</v>
      </c>
      <c r="I18051">
        <v>0</v>
      </c>
    </row>
    <row r="18052" spans="1:9" x14ac:dyDescent="0.25">
      <c r="A18052" t="s">
        <v>731</v>
      </c>
      <c r="B18052">
        <v>29556</v>
      </c>
      <c r="C18052" s="593">
        <v>0.08</v>
      </c>
      <c r="D18052" t="s">
        <v>5233</v>
      </c>
      <c r="E18052">
        <v>0.06</v>
      </c>
      <c r="F18052">
        <v>0.01</v>
      </c>
      <c r="G18052">
        <v>0</v>
      </c>
      <c r="H18052">
        <v>0.01</v>
      </c>
      <c r="I18052">
        <v>0</v>
      </c>
    </row>
    <row r="18053" spans="1:9" x14ac:dyDescent="0.25">
      <c r="A18053" t="s">
        <v>731</v>
      </c>
      <c r="B18053">
        <v>29560</v>
      </c>
      <c r="C18053" s="593">
        <v>0.08</v>
      </c>
      <c r="D18053" t="s">
        <v>5193</v>
      </c>
      <c r="E18053">
        <v>0.06</v>
      </c>
      <c r="F18053">
        <v>0.01</v>
      </c>
      <c r="G18053">
        <v>0</v>
      </c>
      <c r="H18053">
        <v>0.01</v>
      </c>
      <c r="I18053">
        <v>0</v>
      </c>
    </row>
    <row r="18054" spans="1:9" x14ac:dyDescent="0.25">
      <c r="A18054" t="s">
        <v>731</v>
      </c>
      <c r="B18054">
        <v>29563</v>
      </c>
      <c r="C18054" s="593">
        <v>0.08</v>
      </c>
      <c r="D18054" t="s">
        <v>5244</v>
      </c>
      <c r="E18054">
        <v>0.06</v>
      </c>
      <c r="F18054">
        <v>0.01</v>
      </c>
      <c r="G18054">
        <v>0</v>
      </c>
      <c r="H18054">
        <v>0.01</v>
      </c>
      <c r="I18054">
        <v>0</v>
      </c>
    </row>
    <row r="18055" spans="1:9" x14ac:dyDescent="0.25">
      <c r="A18055" t="s">
        <v>731</v>
      </c>
      <c r="B18055">
        <v>29564</v>
      </c>
      <c r="C18055" s="593">
        <v>0.08</v>
      </c>
      <c r="D18055" t="s">
        <v>5233</v>
      </c>
      <c r="E18055">
        <v>0.06</v>
      </c>
      <c r="F18055">
        <v>0.01</v>
      </c>
      <c r="G18055">
        <v>0</v>
      </c>
      <c r="H18055">
        <v>0.01</v>
      </c>
      <c r="I18055">
        <v>0</v>
      </c>
    </row>
    <row r="18056" spans="1:9" x14ac:dyDescent="0.25">
      <c r="A18056" t="s">
        <v>731</v>
      </c>
      <c r="B18056">
        <v>29565</v>
      </c>
      <c r="C18056" s="593">
        <v>0.08</v>
      </c>
      <c r="D18056" t="s">
        <v>5241</v>
      </c>
      <c r="E18056">
        <v>0.06</v>
      </c>
      <c r="F18056">
        <v>0.01</v>
      </c>
      <c r="G18056">
        <v>0</v>
      </c>
      <c r="H18056">
        <v>0.01</v>
      </c>
      <c r="I18056">
        <v>0</v>
      </c>
    </row>
    <row r="18057" spans="1:9" x14ac:dyDescent="0.25">
      <c r="A18057" t="s">
        <v>731</v>
      </c>
      <c r="B18057">
        <v>29566</v>
      </c>
      <c r="C18057" s="593">
        <v>0.08</v>
      </c>
      <c r="D18057" t="s">
        <v>5245</v>
      </c>
      <c r="E18057">
        <v>0.06</v>
      </c>
      <c r="F18057">
        <v>0</v>
      </c>
      <c r="G18057">
        <v>0</v>
      </c>
      <c r="H18057">
        <v>0.02</v>
      </c>
      <c r="I18057">
        <v>0</v>
      </c>
    </row>
    <row r="18058" spans="1:9" x14ac:dyDescent="0.25">
      <c r="A18058" t="s">
        <v>731</v>
      </c>
      <c r="B18058">
        <v>29567</v>
      </c>
      <c r="C18058" s="593">
        <v>0.08</v>
      </c>
      <c r="D18058" t="s">
        <v>5244</v>
      </c>
      <c r="E18058">
        <v>0.06</v>
      </c>
      <c r="F18058">
        <v>0.01</v>
      </c>
      <c r="G18058">
        <v>0</v>
      </c>
      <c r="H18058">
        <v>0.01</v>
      </c>
      <c r="I18058">
        <v>0</v>
      </c>
    </row>
    <row r="18059" spans="1:9" x14ac:dyDescent="0.25">
      <c r="A18059" t="s">
        <v>731</v>
      </c>
      <c r="B18059">
        <v>29568</v>
      </c>
      <c r="C18059" s="593">
        <v>0.08</v>
      </c>
      <c r="D18059" t="s">
        <v>5245</v>
      </c>
      <c r="E18059">
        <v>0.06</v>
      </c>
      <c r="F18059">
        <v>0</v>
      </c>
      <c r="G18059">
        <v>0</v>
      </c>
      <c r="H18059">
        <v>0.02</v>
      </c>
      <c r="I18059">
        <v>0</v>
      </c>
    </row>
    <row r="18060" spans="1:9" x14ac:dyDescent="0.25">
      <c r="A18060" t="s">
        <v>731</v>
      </c>
      <c r="B18060">
        <v>29569</v>
      </c>
      <c r="C18060" s="593">
        <v>0.08</v>
      </c>
      <c r="D18060" t="s">
        <v>5247</v>
      </c>
      <c r="E18060">
        <v>0.06</v>
      </c>
      <c r="F18060">
        <v>0</v>
      </c>
      <c r="G18060">
        <v>0</v>
      </c>
      <c r="H18060">
        <v>0.02</v>
      </c>
      <c r="I18060">
        <v>0</v>
      </c>
    </row>
    <row r="18061" spans="1:9" x14ac:dyDescent="0.25">
      <c r="A18061" t="s">
        <v>731</v>
      </c>
      <c r="B18061">
        <v>29570</v>
      </c>
      <c r="C18061" s="593">
        <v>0.08</v>
      </c>
      <c r="D18061" t="s">
        <v>5240</v>
      </c>
      <c r="E18061">
        <v>0.06</v>
      </c>
      <c r="F18061">
        <v>0.01</v>
      </c>
      <c r="G18061">
        <v>0</v>
      </c>
      <c r="H18061">
        <v>0.01</v>
      </c>
      <c r="I18061">
        <v>0</v>
      </c>
    </row>
    <row r="18062" spans="1:9" x14ac:dyDescent="0.25">
      <c r="A18062" t="s">
        <v>731</v>
      </c>
      <c r="B18062">
        <v>29571</v>
      </c>
      <c r="C18062" s="593">
        <v>0.08</v>
      </c>
      <c r="D18062" t="s">
        <v>5241</v>
      </c>
      <c r="E18062">
        <v>0.06</v>
      </c>
      <c r="F18062">
        <v>0.01</v>
      </c>
      <c r="G18062">
        <v>0</v>
      </c>
      <c r="H18062">
        <v>0.01</v>
      </c>
      <c r="I18062">
        <v>0</v>
      </c>
    </row>
    <row r="18063" spans="1:9" x14ac:dyDescent="0.25">
      <c r="A18063" t="s">
        <v>731</v>
      </c>
      <c r="B18063">
        <v>29572</v>
      </c>
      <c r="C18063" s="593">
        <v>0.09</v>
      </c>
      <c r="D18063" t="s">
        <v>5248</v>
      </c>
      <c r="E18063">
        <v>0.06</v>
      </c>
      <c r="F18063">
        <v>0</v>
      </c>
      <c r="G18063">
        <v>0.01</v>
      </c>
      <c r="H18063">
        <v>0.02</v>
      </c>
      <c r="I18063">
        <v>0</v>
      </c>
    </row>
    <row r="18064" spans="1:9" x14ac:dyDescent="0.25">
      <c r="A18064" t="s">
        <v>731</v>
      </c>
      <c r="B18064">
        <v>29574</v>
      </c>
      <c r="C18064" s="593">
        <v>0.08</v>
      </c>
      <c r="D18064" t="s">
        <v>5241</v>
      </c>
      <c r="E18064">
        <v>0.06</v>
      </c>
      <c r="F18064">
        <v>0.01</v>
      </c>
      <c r="G18064">
        <v>0</v>
      </c>
      <c r="H18064">
        <v>0.01</v>
      </c>
      <c r="I18064">
        <v>0</v>
      </c>
    </row>
    <row r="18065" spans="1:9" x14ac:dyDescent="0.25">
      <c r="A18065" t="s">
        <v>731</v>
      </c>
      <c r="B18065">
        <v>29575</v>
      </c>
      <c r="C18065" s="593">
        <v>0.09</v>
      </c>
      <c r="D18065" t="s">
        <v>5248</v>
      </c>
      <c r="E18065">
        <v>0.06</v>
      </c>
      <c r="F18065">
        <v>0</v>
      </c>
      <c r="G18065">
        <v>0.01</v>
      </c>
      <c r="H18065">
        <v>0.02</v>
      </c>
      <c r="I18065">
        <v>0</v>
      </c>
    </row>
    <row r="18066" spans="1:9" x14ac:dyDescent="0.25">
      <c r="A18066" t="s">
        <v>731</v>
      </c>
      <c r="B18066">
        <v>29576</v>
      </c>
      <c r="C18066" s="593">
        <v>0.08</v>
      </c>
      <c r="D18066" t="s">
        <v>5245</v>
      </c>
      <c r="E18066">
        <v>0.06</v>
      </c>
      <c r="F18066">
        <v>0</v>
      </c>
      <c r="G18066">
        <v>0</v>
      </c>
      <c r="H18066">
        <v>0.02</v>
      </c>
      <c r="I18066">
        <v>0</v>
      </c>
    </row>
    <row r="18067" spans="1:9" x14ac:dyDescent="0.25">
      <c r="A18067" t="s">
        <v>731</v>
      </c>
      <c r="B18067">
        <v>29577</v>
      </c>
      <c r="C18067" s="593">
        <v>0.09</v>
      </c>
      <c r="D18067" t="s">
        <v>5248</v>
      </c>
      <c r="E18067">
        <v>0.06</v>
      </c>
      <c r="F18067">
        <v>0</v>
      </c>
      <c r="G18067">
        <v>0.01</v>
      </c>
      <c r="H18067">
        <v>0.02</v>
      </c>
      <c r="I18067">
        <v>0</v>
      </c>
    </row>
    <row r="18068" spans="1:9" x14ac:dyDescent="0.25">
      <c r="A18068" t="s">
        <v>731</v>
      </c>
      <c r="B18068">
        <v>29578</v>
      </c>
      <c r="C18068" s="593">
        <v>0.09</v>
      </c>
      <c r="D18068" t="s">
        <v>5248</v>
      </c>
      <c r="E18068">
        <v>0.06</v>
      </c>
      <c r="F18068">
        <v>0</v>
      </c>
      <c r="G18068">
        <v>0.01</v>
      </c>
      <c r="H18068">
        <v>0.02</v>
      </c>
      <c r="I18068">
        <v>0</v>
      </c>
    </row>
    <row r="18069" spans="1:9" x14ac:dyDescent="0.25">
      <c r="A18069" t="s">
        <v>731</v>
      </c>
      <c r="B18069">
        <v>29579</v>
      </c>
      <c r="C18069" s="593">
        <v>0.09</v>
      </c>
      <c r="D18069" t="s">
        <v>5248</v>
      </c>
      <c r="E18069">
        <v>0.06</v>
      </c>
      <c r="F18069">
        <v>0</v>
      </c>
      <c r="G18069">
        <v>0.01</v>
      </c>
      <c r="H18069">
        <v>0.02</v>
      </c>
      <c r="I18069">
        <v>0</v>
      </c>
    </row>
    <row r="18070" spans="1:9" x14ac:dyDescent="0.25">
      <c r="A18070" t="s">
        <v>731</v>
      </c>
      <c r="B18070">
        <v>29580</v>
      </c>
      <c r="C18070" s="593">
        <v>0.08</v>
      </c>
      <c r="D18070" t="s">
        <v>5233</v>
      </c>
      <c r="E18070">
        <v>0.06</v>
      </c>
      <c r="F18070">
        <v>0.01</v>
      </c>
      <c r="G18070">
        <v>0</v>
      </c>
      <c r="H18070">
        <v>0.01</v>
      </c>
      <c r="I18070">
        <v>0</v>
      </c>
    </row>
    <row r="18071" spans="1:9" x14ac:dyDescent="0.25">
      <c r="A18071" t="s">
        <v>731</v>
      </c>
      <c r="B18071">
        <v>29581</v>
      </c>
      <c r="C18071" s="593">
        <v>0.08</v>
      </c>
      <c r="D18071" t="s">
        <v>5245</v>
      </c>
      <c r="E18071">
        <v>0.06</v>
      </c>
      <c r="F18071">
        <v>0</v>
      </c>
      <c r="G18071">
        <v>0</v>
      </c>
      <c r="H18071">
        <v>0.02</v>
      </c>
      <c r="I18071">
        <v>0</v>
      </c>
    </row>
    <row r="18072" spans="1:9" x14ac:dyDescent="0.25">
      <c r="A18072" t="s">
        <v>731</v>
      </c>
      <c r="B18072">
        <v>29582</v>
      </c>
      <c r="C18072" s="593">
        <v>0.09</v>
      </c>
      <c r="D18072" t="s">
        <v>5248</v>
      </c>
      <c r="E18072">
        <v>0.06</v>
      </c>
      <c r="F18072">
        <v>0</v>
      </c>
      <c r="G18072">
        <v>0.01</v>
      </c>
      <c r="H18072">
        <v>0.02</v>
      </c>
      <c r="I18072">
        <v>0</v>
      </c>
    </row>
    <row r="18073" spans="1:9" x14ac:dyDescent="0.25">
      <c r="A18073" t="s">
        <v>731</v>
      </c>
      <c r="B18073">
        <v>29583</v>
      </c>
      <c r="C18073" s="593">
        <v>0.08</v>
      </c>
      <c r="D18073" t="s">
        <v>5238</v>
      </c>
      <c r="E18073">
        <v>0.06</v>
      </c>
      <c r="F18073">
        <v>0.01</v>
      </c>
      <c r="G18073">
        <v>0</v>
      </c>
      <c r="H18073">
        <v>0.01</v>
      </c>
      <c r="I18073">
        <v>0</v>
      </c>
    </row>
    <row r="18074" spans="1:9" x14ac:dyDescent="0.25">
      <c r="A18074" t="s">
        <v>731</v>
      </c>
      <c r="B18074">
        <v>29584</v>
      </c>
      <c r="C18074" s="593">
        <v>0.08</v>
      </c>
      <c r="D18074" t="s">
        <v>5242</v>
      </c>
      <c r="E18074">
        <v>0.06</v>
      </c>
      <c r="F18074">
        <v>0.01</v>
      </c>
      <c r="G18074">
        <v>0</v>
      </c>
      <c r="H18074">
        <v>0.01</v>
      </c>
      <c r="I18074">
        <v>0</v>
      </c>
    </row>
    <row r="18075" spans="1:9" x14ac:dyDescent="0.25">
      <c r="A18075" t="s">
        <v>731</v>
      </c>
      <c r="B18075">
        <v>29585</v>
      </c>
      <c r="C18075" s="593">
        <v>0.06</v>
      </c>
      <c r="D18075" t="s">
        <v>2075</v>
      </c>
      <c r="E18075">
        <v>0.06</v>
      </c>
      <c r="F18075">
        <v>0</v>
      </c>
      <c r="G18075">
        <v>0</v>
      </c>
      <c r="H18075">
        <v>0</v>
      </c>
      <c r="I18075">
        <v>0</v>
      </c>
    </row>
    <row r="18076" spans="1:9" x14ac:dyDescent="0.25">
      <c r="A18076" t="s">
        <v>731</v>
      </c>
      <c r="B18076">
        <v>29587</v>
      </c>
      <c r="C18076" s="593">
        <v>0.09</v>
      </c>
      <c r="D18076" t="s">
        <v>5248</v>
      </c>
      <c r="E18076">
        <v>0.06</v>
      </c>
      <c r="F18076">
        <v>0</v>
      </c>
      <c r="G18076">
        <v>0.01</v>
      </c>
      <c r="H18076">
        <v>0.02</v>
      </c>
      <c r="I18076">
        <v>0</v>
      </c>
    </row>
    <row r="18077" spans="1:9" x14ac:dyDescent="0.25">
      <c r="A18077" t="s">
        <v>731</v>
      </c>
      <c r="B18077">
        <v>29588</v>
      </c>
      <c r="C18077" s="593">
        <v>0.09</v>
      </c>
      <c r="D18077" t="s">
        <v>5248</v>
      </c>
      <c r="E18077">
        <v>0.06</v>
      </c>
      <c r="F18077">
        <v>0</v>
      </c>
      <c r="G18077">
        <v>0.01</v>
      </c>
      <c r="H18077">
        <v>0.02</v>
      </c>
      <c r="I18077">
        <v>0</v>
      </c>
    </row>
    <row r="18078" spans="1:9" x14ac:dyDescent="0.25">
      <c r="A18078" t="s">
        <v>731</v>
      </c>
      <c r="B18078">
        <v>29589</v>
      </c>
      <c r="C18078" s="593">
        <v>0.08</v>
      </c>
      <c r="D18078" t="s">
        <v>5241</v>
      </c>
      <c r="E18078">
        <v>0.06</v>
      </c>
      <c r="F18078">
        <v>0.01</v>
      </c>
      <c r="G18078">
        <v>0</v>
      </c>
      <c r="H18078">
        <v>0.01</v>
      </c>
      <c r="I18078">
        <v>0</v>
      </c>
    </row>
    <row r="18079" spans="1:9" x14ac:dyDescent="0.25">
      <c r="A18079" t="s">
        <v>731</v>
      </c>
      <c r="B18079">
        <v>29590</v>
      </c>
      <c r="C18079" s="593">
        <v>0.08</v>
      </c>
      <c r="D18079" t="s">
        <v>5233</v>
      </c>
      <c r="E18079">
        <v>0.06</v>
      </c>
      <c r="F18079">
        <v>0.01</v>
      </c>
      <c r="G18079">
        <v>0</v>
      </c>
      <c r="H18079">
        <v>0.01</v>
      </c>
      <c r="I18079">
        <v>0</v>
      </c>
    </row>
    <row r="18080" spans="1:9" x14ac:dyDescent="0.25">
      <c r="A18080" t="s">
        <v>731</v>
      </c>
      <c r="B18080">
        <v>29591</v>
      </c>
      <c r="C18080" s="593">
        <v>0.08</v>
      </c>
      <c r="D18080" t="s">
        <v>5243</v>
      </c>
      <c r="E18080">
        <v>0.06</v>
      </c>
      <c r="F18080">
        <v>0</v>
      </c>
      <c r="G18080">
        <v>0.01</v>
      </c>
      <c r="H18080">
        <v>0.01</v>
      </c>
      <c r="I18080">
        <v>0</v>
      </c>
    </row>
    <row r="18081" spans="1:9" x14ac:dyDescent="0.25">
      <c r="A18081" t="s">
        <v>731</v>
      </c>
      <c r="B18081">
        <v>29592</v>
      </c>
      <c r="C18081" s="593">
        <v>0.08</v>
      </c>
      <c r="D18081" t="s">
        <v>5241</v>
      </c>
      <c r="E18081">
        <v>0.06</v>
      </c>
      <c r="F18081">
        <v>0.01</v>
      </c>
      <c r="G18081">
        <v>0</v>
      </c>
      <c r="H18081">
        <v>0.01</v>
      </c>
      <c r="I18081">
        <v>0</v>
      </c>
    </row>
    <row r="18082" spans="1:9" x14ac:dyDescent="0.25">
      <c r="A18082" t="s">
        <v>731</v>
      </c>
      <c r="B18082">
        <v>29593</v>
      </c>
      <c r="C18082" s="593">
        <v>0.08</v>
      </c>
      <c r="D18082" t="s">
        <v>5198</v>
      </c>
      <c r="E18082">
        <v>0.06</v>
      </c>
      <c r="F18082">
        <v>0.01</v>
      </c>
      <c r="G18082">
        <v>0</v>
      </c>
      <c r="H18082">
        <v>0.01</v>
      </c>
      <c r="I18082">
        <v>0</v>
      </c>
    </row>
    <row r="18083" spans="1:9" x14ac:dyDescent="0.25">
      <c r="A18083" t="s">
        <v>731</v>
      </c>
      <c r="B18083">
        <v>29594</v>
      </c>
      <c r="C18083" s="593">
        <v>0.08</v>
      </c>
      <c r="D18083" t="s">
        <v>5249</v>
      </c>
      <c r="E18083">
        <v>0.06</v>
      </c>
      <c r="F18083">
        <v>0</v>
      </c>
      <c r="G18083">
        <v>0.01</v>
      </c>
      <c r="H18083">
        <v>0.01</v>
      </c>
      <c r="I18083">
        <v>0</v>
      </c>
    </row>
    <row r="18084" spans="1:9" x14ac:dyDescent="0.25">
      <c r="A18084" t="s">
        <v>731</v>
      </c>
      <c r="B18084">
        <v>29596</v>
      </c>
      <c r="C18084" s="593">
        <v>0.08</v>
      </c>
      <c r="D18084" t="s">
        <v>5240</v>
      </c>
      <c r="E18084">
        <v>0.06</v>
      </c>
      <c r="F18084">
        <v>0.01</v>
      </c>
      <c r="G18084">
        <v>0</v>
      </c>
      <c r="H18084">
        <v>0.01</v>
      </c>
      <c r="I18084">
        <v>0</v>
      </c>
    </row>
    <row r="18085" spans="1:9" x14ac:dyDescent="0.25">
      <c r="A18085" t="s">
        <v>731</v>
      </c>
      <c r="B18085">
        <v>29597</v>
      </c>
      <c r="C18085" s="593">
        <v>0.09</v>
      </c>
      <c r="D18085" t="s">
        <v>5248</v>
      </c>
      <c r="E18085">
        <v>0.06</v>
      </c>
      <c r="F18085">
        <v>0</v>
      </c>
      <c r="G18085">
        <v>0.01</v>
      </c>
      <c r="H18085">
        <v>0.02</v>
      </c>
      <c r="I18085">
        <v>0</v>
      </c>
    </row>
    <row r="18086" spans="1:9" x14ac:dyDescent="0.25">
      <c r="A18086" t="s">
        <v>731</v>
      </c>
      <c r="B18086">
        <v>29598</v>
      </c>
      <c r="C18086" s="593">
        <v>0.08</v>
      </c>
      <c r="D18086" t="s">
        <v>5250</v>
      </c>
      <c r="E18086">
        <v>0.06</v>
      </c>
      <c r="F18086">
        <v>0</v>
      </c>
      <c r="G18086">
        <v>0</v>
      </c>
      <c r="H18086">
        <v>0.02</v>
      </c>
      <c r="I18086">
        <v>0</v>
      </c>
    </row>
    <row r="18087" spans="1:9" x14ac:dyDescent="0.25">
      <c r="A18087" t="s">
        <v>731</v>
      </c>
      <c r="B18087">
        <v>29601</v>
      </c>
      <c r="C18087" s="593">
        <v>0.06</v>
      </c>
      <c r="D18087" t="s">
        <v>2340</v>
      </c>
      <c r="E18087">
        <v>0.06</v>
      </c>
      <c r="F18087">
        <v>0</v>
      </c>
      <c r="G18087">
        <v>0</v>
      </c>
      <c r="H18087">
        <v>0</v>
      </c>
      <c r="I18087">
        <v>0</v>
      </c>
    </row>
    <row r="18088" spans="1:9" x14ac:dyDescent="0.25">
      <c r="A18088" t="s">
        <v>731</v>
      </c>
      <c r="B18088">
        <v>29602</v>
      </c>
      <c r="C18088" s="593">
        <v>0.06</v>
      </c>
      <c r="D18088" t="s">
        <v>2340</v>
      </c>
      <c r="E18088">
        <v>0.06</v>
      </c>
      <c r="F18088">
        <v>0</v>
      </c>
      <c r="G18088">
        <v>0</v>
      </c>
      <c r="H18088">
        <v>0</v>
      </c>
      <c r="I18088">
        <v>0</v>
      </c>
    </row>
    <row r="18089" spans="1:9" x14ac:dyDescent="0.25">
      <c r="A18089" t="s">
        <v>731</v>
      </c>
      <c r="B18089">
        <v>29603</v>
      </c>
      <c r="C18089" s="593">
        <v>0.06</v>
      </c>
      <c r="D18089" t="s">
        <v>2340</v>
      </c>
      <c r="E18089">
        <v>0.06</v>
      </c>
      <c r="F18089">
        <v>0</v>
      </c>
      <c r="G18089">
        <v>0</v>
      </c>
      <c r="H18089">
        <v>0</v>
      </c>
      <c r="I18089">
        <v>0</v>
      </c>
    </row>
    <row r="18090" spans="1:9" x14ac:dyDescent="0.25">
      <c r="A18090" t="s">
        <v>731</v>
      </c>
      <c r="B18090">
        <v>29604</v>
      </c>
      <c r="C18090" s="593">
        <v>0.06</v>
      </c>
      <c r="D18090" t="s">
        <v>2340</v>
      </c>
      <c r="E18090">
        <v>0.06</v>
      </c>
      <c r="F18090">
        <v>0</v>
      </c>
      <c r="G18090">
        <v>0</v>
      </c>
      <c r="H18090">
        <v>0</v>
      </c>
      <c r="I18090">
        <v>0</v>
      </c>
    </row>
    <row r="18091" spans="1:9" x14ac:dyDescent="0.25">
      <c r="A18091" t="s">
        <v>731</v>
      </c>
      <c r="B18091">
        <v>29605</v>
      </c>
      <c r="C18091" s="593">
        <v>0.06</v>
      </c>
      <c r="D18091" t="s">
        <v>2340</v>
      </c>
      <c r="E18091">
        <v>0.06</v>
      </c>
      <c r="F18091">
        <v>0</v>
      </c>
      <c r="G18091">
        <v>0</v>
      </c>
      <c r="H18091">
        <v>0</v>
      </c>
      <c r="I18091">
        <v>0</v>
      </c>
    </row>
    <row r="18092" spans="1:9" x14ac:dyDescent="0.25">
      <c r="A18092" t="s">
        <v>731</v>
      </c>
      <c r="B18092">
        <v>29606</v>
      </c>
      <c r="C18092" s="593">
        <v>0.06</v>
      </c>
      <c r="D18092" t="s">
        <v>2340</v>
      </c>
      <c r="E18092">
        <v>0.06</v>
      </c>
      <c r="F18092">
        <v>0</v>
      </c>
      <c r="G18092">
        <v>0</v>
      </c>
      <c r="H18092">
        <v>0</v>
      </c>
      <c r="I18092">
        <v>0</v>
      </c>
    </row>
    <row r="18093" spans="1:9" x14ac:dyDescent="0.25">
      <c r="A18093" t="s">
        <v>731</v>
      </c>
      <c r="B18093">
        <v>29607</v>
      </c>
      <c r="C18093" s="593">
        <v>7.0000000000000007E-2</v>
      </c>
      <c r="D18093" t="s">
        <v>2681</v>
      </c>
      <c r="E18093">
        <v>0.06</v>
      </c>
      <c r="F18093">
        <v>0.01</v>
      </c>
      <c r="G18093">
        <v>0</v>
      </c>
      <c r="H18093">
        <v>0</v>
      </c>
      <c r="I18093">
        <v>0</v>
      </c>
    </row>
    <row r="18094" spans="1:9" x14ac:dyDescent="0.25">
      <c r="A18094" t="s">
        <v>731</v>
      </c>
      <c r="B18094">
        <v>29608</v>
      </c>
      <c r="C18094" s="593">
        <v>0.06</v>
      </c>
      <c r="D18094" t="s">
        <v>2340</v>
      </c>
      <c r="E18094">
        <v>0.06</v>
      </c>
      <c r="F18094">
        <v>0</v>
      </c>
      <c r="G18094">
        <v>0</v>
      </c>
      <c r="H18094">
        <v>0</v>
      </c>
      <c r="I18094">
        <v>0</v>
      </c>
    </row>
    <row r="18095" spans="1:9" x14ac:dyDescent="0.25">
      <c r="A18095" t="s">
        <v>731</v>
      </c>
      <c r="B18095">
        <v>29609</v>
      </c>
      <c r="C18095" s="593">
        <v>0.06</v>
      </c>
      <c r="D18095" t="s">
        <v>2340</v>
      </c>
      <c r="E18095">
        <v>0.06</v>
      </c>
      <c r="F18095">
        <v>0</v>
      </c>
      <c r="G18095">
        <v>0</v>
      </c>
      <c r="H18095">
        <v>0</v>
      </c>
      <c r="I18095">
        <v>0</v>
      </c>
    </row>
    <row r="18096" spans="1:9" x14ac:dyDescent="0.25">
      <c r="A18096" t="s">
        <v>731</v>
      </c>
      <c r="B18096">
        <v>29610</v>
      </c>
      <c r="C18096" s="593">
        <v>0.06</v>
      </c>
      <c r="D18096" t="s">
        <v>2340</v>
      </c>
      <c r="E18096">
        <v>0.06</v>
      </c>
      <c r="F18096">
        <v>0</v>
      </c>
      <c r="G18096">
        <v>0</v>
      </c>
      <c r="H18096">
        <v>0</v>
      </c>
      <c r="I18096">
        <v>0</v>
      </c>
    </row>
    <row r="18097" spans="1:9" x14ac:dyDescent="0.25">
      <c r="A18097" t="s">
        <v>731</v>
      </c>
      <c r="B18097">
        <v>29611</v>
      </c>
      <c r="C18097" s="593">
        <v>7.0000000000000007E-2</v>
      </c>
      <c r="D18097" t="s">
        <v>5251</v>
      </c>
      <c r="E18097">
        <v>0.06</v>
      </c>
      <c r="F18097">
        <v>0</v>
      </c>
      <c r="G18097">
        <v>0</v>
      </c>
      <c r="H18097">
        <v>0.01</v>
      </c>
      <c r="I18097">
        <v>0</v>
      </c>
    </row>
    <row r="18098" spans="1:9" x14ac:dyDescent="0.25">
      <c r="A18098" t="s">
        <v>731</v>
      </c>
      <c r="B18098">
        <v>29612</v>
      </c>
      <c r="C18098" s="593">
        <v>0.06</v>
      </c>
      <c r="D18098" t="s">
        <v>2340</v>
      </c>
      <c r="E18098">
        <v>0.06</v>
      </c>
      <c r="F18098">
        <v>0</v>
      </c>
      <c r="G18098">
        <v>0</v>
      </c>
      <c r="H18098">
        <v>0</v>
      </c>
      <c r="I18098">
        <v>0</v>
      </c>
    </row>
    <row r="18099" spans="1:9" x14ac:dyDescent="0.25">
      <c r="A18099" t="s">
        <v>731</v>
      </c>
      <c r="B18099">
        <v>29613</v>
      </c>
      <c r="C18099" s="593">
        <v>0.06</v>
      </c>
      <c r="D18099" t="s">
        <v>2340</v>
      </c>
      <c r="E18099">
        <v>0.06</v>
      </c>
      <c r="F18099">
        <v>0</v>
      </c>
      <c r="G18099">
        <v>0</v>
      </c>
      <c r="H18099">
        <v>0</v>
      </c>
      <c r="I18099">
        <v>0</v>
      </c>
    </row>
    <row r="18100" spans="1:9" x14ac:dyDescent="0.25">
      <c r="A18100" t="s">
        <v>731</v>
      </c>
      <c r="B18100">
        <v>29614</v>
      </c>
      <c r="C18100" s="593">
        <v>0.06</v>
      </c>
      <c r="D18100" t="s">
        <v>2340</v>
      </c>
      <c r="E18100">
        <v>0.06</v>
      </c>
      <c r="F18100">
        <v>0</v>
      </c>
      <c r="G18100">
        <v>0</v>
      </c>
      <c r="H18100">
        <v>0</v>
      </c>
      <c r="I18100">
        <v>0</v>
      </c>
    </row>
    <row r="18101" spans="1:9" x14ac:dyDescent="0.25">
      <c r="A18101" t="s">
        <v>731</v>
      </c>
      <c r="B18101">
        <v>29615</v>
      </c>
      <c r="C18101" s="593">
        <v>0.06</v>
      </c>
      <c r="D18101" t="s">
        <v>2340</v>
      </c>
      <c r="E18101">
        <v>0.06</v>
      </c>
      <c r="F18101">
        <v>0</v>
      </c>
      <c r="G18101">
        <v>0</v>
      </c>
      <c r="H18101">
        <v>0</v>
      </c>
      <c r="I18101">
        <v>0</v>
      </c>
    </row>
    <row r="18102" spans="1:9" x14ac:dyDescent="0.25">
      <c r="A18102" t="s">
        <v>731</v>
      </c>
      <c r="B18102">
        <v>29616</v>
      </c>
      <c r="C18102" s="593">
        <v>0.06</v>
      </c>
      <c r="D18102" t="s">
        <v>2340</v>
      </c>
      <c r="E18102">
        <v>0.06</v>
      </c>
      <c r="F18102">
        <v>0</v>
      </c>
      <c r="G18102">
        <v>0</v>
      </c>
      <c r="H18102">
        <v>0</v>
      </c>
      <c r="I18102">
        <v>0</v>
      </c>
    </row>
    <row r="18103" spans="1:9" x14ac:dyDescent="0.25">
      <c r="A18103" t="s">
        <v>731</v>
      </c>
      <c r="B18103">
        <v>29617</v>
      </c>
      <c r="C18103" s="593">
        <v>7.0000000000000007E-2</v>
      </c>
      <c r="D18103" t="s">
        <v>2681</v>
      </c>
      <c r="E18103">
        <v>0.06</v>
      </c>
      <c r="F18103">
        <v>0.01</v>
      </c>
      <c r="G18103">
        <v>0</v>
      </c>
      <c r="H18103">
        <v>0</v>
      </c>
      <c r="I18103">
        <v>0</v>
      </c>
    </row>
    <row r="18104" spans="1:9" x14ac:dyDescent="0.25">
      <c r="A18104" t="s">
        <v>731</v>
      </c>
      <c r="B18104">
        <v>29620</v>
      </c>
      <c r="C18104" s="593">
        <v>0.08</v>
      </c>
      <c r="D18104" t="s">
        <v>5252</v>
      </c>
      <c r="E18104">
        <v>0.06</v>
      </c>
      <c r="F18104">
        <v>0.01</v>
      </c>
      <c r="G18104">
        <v>0</v>
      </c>
      <c r="H18104">
        <v>0.01</v>
      </c>
      <c r="I18104">
        <v>0</v>
      </c>
    </row>
    <row r="18105" spans="1:9" x14ac:dyDescent="0.25">
      <c r="A18105" t="s">
        <v>731</v>
      </c>
      <c r="B18105">
        <v>29621</v>
      </c>
      <c r="C18105" s="593">
        <v>7.0000000000000007E-2</v>
      </c>
      <c r="D18105" t="s">
        <v>5251</v>
      </c>
      <c r="E18105">
        <v>0.06</v>
      </c>
      <c r="F18105">
        <v>0</v>
      </c>
      <c r="G18105">
        <v>0</v>
      </c>
      <c r="H18105">
        <v>0.01</v>
      </c>
      <c r="I18105">
        <v>0</v>
      </c>
    </row>
    <row r="18106" spans="1:9" x14ac:dyDescent="0.25">
      <c r="A18106" t="s">
        <v>731</v>
      </c>
      <c r="B18106">
        <v>29622</v>
      </c>
      <c r="C18106" s="593">
        <v>7.0000000000000007E-2</v>
      </c>
      <c r="D18106" t="s">
        <v>2014</v>
      </c>
      <c r="E18106">
        <v>0.06</v>
      </c>
      <c r="F18106">
        <v>0</v>
      </c>
      <c r="G18106">
        <v>0</v>
      </c>
      <c r="H18106">
        <v>0.01</v>
      </c>
      <c r="I18106">
        <v>0</v>
      </c>
    </row>
    <row r="18107" spans="1:9" x14ac:dyDescent="0.25">
      <c r="A18107" t="s">
        <v>731</v>
      </c>
      <c r="B18107">
        <v>29623</v>
      </c>
      <c r="C18107" s="593">
        <v>7.0000000000000007E-2</v>
      </c>
      <c r="D18107" t="s">
        <v>2014</v>
      </c>
      <c r="E18107">
        <v>0.06</v>
      </c>
      <c r="F18107">
        <v>0</v>
      </c>
      <c r="G18107">
        <v>0</v>
      </c>
      <c r="H18107">
        <v>0.01</v>
      </c>
      <c r="I18107">
        <v>0</v>
      </c>
    </row>
    <row r="18108" spans="1:9" x14ac:dyDescent="0.25">
      <c r="A18108" t="s">
        <v>731</v>
      </c>
      <c r="B18108">
        <v>29624</v>
      </c>
      <c r="C18108" s="593">
        <v>7.0000000000000007E-2</v>
      </c>
      <c r="D18108" t="s">
        <v>5251</v>
      </c>
      <c r="E18108">
        <v>0.06</v>
      </c>
      <c r="F18108">
        <v>0</v>
      </c>
      <c r="G18108">
        <v>0</v>
      </c>
      <c r="H18108">
        <v>0.01</v>
      </c>
      <c r="I18108">
        <v>0</v>
      </c>
    </row>
    <row r="18109" spans="1:9" x14ac:dyDescent="0.25">
      <c r="A18109" t="s">
        <v>731</v>
      </c>
      <c r="B18109">
        <v>29625</v>
      </c>
      <c r="C18109" s="593">
        <v>7.0000000000000007E-2</v>
      </c>
      <c r="D18109" t="s">
        <v>5251</v>
      </c>
      <c r="E18109">
        <v>0.06</v>
      </c>
      <c r="F18109">
        <v>0</v>
      </c>
      <c r="G18109">
        <v>0</v>
      </c>
      <c r="H18109">
        <v>0.01</v>
      </c>
      <c r="I18109">
        <v>0</v>
      </c>
    </row>
    <row r="18110" spans="1:9" x14ac:dyDescent="0.25">
      <c r="A18110" t="s">
        <v>731</v>
      </c>
      <c r="B18110">
        <v>29626</v>
      </c>
      <c r="C18110" s="593">
        <v>7.0000000000000007E-2</v>
      </c>
      <c r="D18110" t="s">
        <v>5251</v>
      </c>
      <c r="E18110">
        <v>0.06</v>
      </c>
      <c r="F18110">
        <v>0</v>
      </c>
      <c r="G18110">
        <v>0</v>
      </c>
      <c r="H18110">
        <v>0.01</v>
      </c>
      <c r="I18110">
        <v>0</v>
      </c>
    </row>
    <row r="18111" spans="1:9" x14ac:dyDescent="0.25">
      <c r="A18111" t="s">
        <v>731</v>
      </c>
      <c r="B18111">
        <v>29627</v>
      </c>
      <c r="C18111" s="593">
        <v>7.0000000000000007E-2</v>
      </c>
      <c r="D18111" t="s">
        <v>5251</v>
      </c>
      <c r="E18111">
        <v>0.06</v>
      </c>
      <c r="F18111">
        <v>0</v>
      </c>
      <c r="G18111">
        <v>0</v>
      </c>
      <c r="H18111">
        <v>0.01</v>
      </c>
      <c r="I18111">
        <v>0</v>
      </c>
    </row>
    <row r="18112" spans="1:9" x14ac:dyDescent="0.25">
      <c r="A18112" t="s">
        <v>731</v>
      </c>
      <c r="B18112">
        <v>29628</v>
      </c>
      <c r="C18112" s="593">
        <v>0.08</v>
      </c>
      <c r="D18112" t="s">
        <v>5252</v>
      </c>
      <c r="E18112">
        <v>0.06</v>
      </c>
      <c r="F18112">
        <v>0.01</v>
      </c>
      <c r="G18112">
        <v>0</v>
      </c>
      <c r="H18112">
        <v>0.01</v>
      </c>
      <c r="I18112">
        <v>0</v>
      </c>
    </row>
    <row r="18113" spans="1:9" x14ac:dyDescent="0.25">
      <c r="A18113" t="s">
        <v>731</v>
      </c>
      <c r="B18113">
        <v>29630</v>
      </c>
      <c r="C18113" s="593">
        <v>7.0000000000000007E-2</v>
      </c>
      <c r="D18113" t="s">
        <v>5251</v>
      </c>
      <c r="E18113">
        <v>0.06</v>
      </c>
      <c r="F18113">
        <v>0</v>
      </c>
      <c r="G18113">
        <v>0</v>
      </c>
      <c r="H18113">
        <v>0.01</v>
      </c>
      <c r="I18113">
        <v>0</v>
      </c>
    </row>
    <row r="18114" spans="1:9" x14ac:dyDescent="0.25">
      <c r="A18114" t="s">
        <v>731</v>
      </c>
      <c r="B18114">
        <v>29631</v>
      </c>
      <c r="C18114" s="593">
        <v>7.0000000000000007E-2</v>
      </c>
      <c r="D18114" t="s">
        <v>5253</v>
      </c>
      <c r="E18114">
        <v>0.06</v>
      </c>
      <c r="F18114">
        <v>0</v>
      </c>
      <c r="G18114">
        <v>0</v>
      </c>
      <c r="H18114">
        <v>0.01</v>
      </c>
      <c r="I18114">
        <v>0</v>
      </c>
    </row>
    <row r="18115" spans="1:9" x14ac:dyDescent="0.25">
      <c r="A18115" t="s">
        <v>731</v>
      </c>
      <c r="B18115">
        <v>29632</v>
      </c>
      <c r="C18115" s="593">
        <v>7.0000000000000007E-2</v>
      </c>
      <c r="D18115" t="s">
        <v>5253</v>
      </c>
      <c r="E18115">
        <v>0.06</v>
      </c>
      <c r="F18115">
        <v>0</v>
      </c>
      <c r="G18115">
        <v>0.01</v>
      </c>
      <c r="H18115">
        <v>0</v>
      </c>
      <c r="I18115">
        <v>0</v>
      </c>
    </row>
    <row r="18116" spans="1:9" x14ac:dyDescent="0.25">
      <c r="A18116" t="s">
        <v>731</v>
      </c>
      <c r="B18116">
        <v>29633</v>
      </c>
      <c r="C18116" s="593">
        <v>7.0000000000000007E-2</v>
      </c>
      <c r="D18116" t="s">
        <v>5253</v>
      </c>
      <c r="E18116">
        <v>0.06</v>
      </c>
      <c r="F18116">
        <v>0</v>
      </c>
      <c r="G18116">
        <v>0.01</v>
      </c>
      <c r="H18116">
        <v>0</v>
      </c>
      <c r="I18116">
        <v>0</v>
      </c>
    </row>
    <row r="18117" spans="1:9" x14ac:dyDescent="0.25">
      <c r="A18117" t="s">
        <v>731</v>
      </c>
      <c r="B18117">
        <v>29634</v>
      </c>
      <c r="C18117" s="593">
        <v>7.0000000000000007E-2</v>
      </c>
      <c r="D18117" t="s">
        <v>2681</v>
      </c>
      <c r="E18117">
        <v>0.06</v>
      </c>
      <c r="F18117">
        <v>0.01</v>
      </c>
      <c r="G18117">
        <v>0</v>
      </c>
      <c r="H18117">
        <v>0</v>
      </c>
      <c r="I18117">
        <v>0</v>
      </c>
    </row>
    <row r="18118" spans="1:9" x14ac:dyDescent="0.25">
      <c r="A18118" t="s">
        <v>731</v>
      </c>
      <c r="B18118">
        <v>29635</v>
      </c>
      <c r="C18118" s="593">
        <v>7.0000000000000007E-2</v>
      </c>
      <c r="D18118" t="s">
        <v>2681</v>
      </c>
      <c r="E18118">
        <v>0.06</v>
      </c>
      <c r="F18118">
        <v>0.01</v>
      </c>
      <c r="G18118">
        <v>0</v>
      </c>
      <c r="H18118">
        <v>0</v>
      </c>
      <c r="I18118">
        <v>0</v>
      </c>
    </row>
    <row r="18119" spans="1:9" x14ac:dyDescent="0.25">
      <c r="A18119" t="s">
        <v>731</v>
      </c>
      <c r="B18119">
        <v>29636</v>
      </c>
      <c r="C18119" s="593">
        <v>0.06</v>
      </c>
      <c r="D18119" t="s">
        <v>2340</v>
      </c>
      <c r="E18119">
        <v>0.06</v>
      </c>
      <c r="F18119">
        <v>0</v>
      </c>
      <c r="G18119">
        <v>0</v>
      </c>
      <c r="H18119">
        <v>0</v>
      </c>
      <c r="I18119">
        <v>0</v>
      </c>
    </row>
    <row r="18120" spans="1:9" x14ac:dyDescent="0.25">
      <c r="A18120" t="s">
        <v>731</v>
      </c>
      <c r="B18120">
        <v>29638</v>
      </c>
      <c r="C18120" s="593">
        <v>7.0000000000000007E-2</v>
      </c>
      <c r="D18120" t="s">
        <v>5254</v>
      </c>
      <c r="E18120">
        <v>0.06</v>
      </c>
      <c r="F18120">
        <v>0</v>
      </c>
      <c r="G18120">
        <v>0</v>
      </c>
      <c r="H18120">
        <v>0.01</v>
      </c>
      <c r="I18120">
        <v>0</v>
      </c>
    </row>
    <row r="18121" spans="1:9" x14ac:dyDescent="0.25">
      <c r="A18121" t="s">
        <v>731</v>
      </c>
      <c r="B18121">
        <v>29639</v>
      </c>
      <c r="C18121" s="593">
        <v>7.0000000000000007E-2</v>
      </c>
      <c r="D18121" t="s">
        <v>2846</v>
      </c>
      <c r="E18121">
        <v>0.06</v>
      </c>
      <c r="F18121">
        <v>0.01</v>
      </c>
      <c r="G18121">
        <v>0</v>
      </c>
      <c r="H18121">
        <v>0</v>
      </c>
      <c r="I18121">
        <v>0</v>
      </c>
    </row>
    <row r="18122" spans="1:9" x14ac:dyDescent="0.25">
      <c r="A18122" t="s">
        <v>731</v>
      </c>
      <c r="B18122">
        <v>29640</v>
      </c>
      <c r="C18122" s="593">
        <v>7.0000000000000007E-2</v>
      </c>
      <c r="D18122" t="s">
        <v>5251</v>
      </c>
      <c r="E18122">
        <v>0.06</v>
      </c>
      <c r="F18122">
        <v>0</v>
      </c>
      <c r="G18122">
        <v>0</v>
      </c>
      <c r="H18122">
        <v>0.01</v>
      </c>
      <c r="I18122">
        <v>0</v>
      </c>
    </row>
    <row r="18123" spans="1:9" x14ac:dyDescent="0.25">
      <c r="A18123" t="s">
        <v>731</v>
      </c>
      <c r="B18123">
        <v>29641</v>
      </c>
      <c r="C18123" s="593">
        <v>7.0000000000000007E-2</v>
      </c>
      <c r="D18123" t="s">
        <v>5255</v>
      </c>
      <c r="E18123">
        <v>0.06</v>
      </c>
      <c r="F18123">
        <v>0</v>
      </c>
      <c r="G18123">
        <v>0.01</v>
      </c>
      <c r="H18123">
        <v>0</v>
      </c>
      <c r="I18123">
        <v>0</v>
      </c>
    </row>
    <row r="18124" spans="1:9" x14ac:dyDescent="0.25">
      <c r="A18124" t="s">
        <v>731</v>
      </c>
      <c r="B18124">
        <v>29642</v>
      </c>
      <c r="C18124" s="593">
        <v>7.0000000000000007E-2</v>
      </c>
      <c r="D18124" t="s">
        <v>5251</v>
      </c>
      <c r="E18124">
        <v>0.06</v>
      </c>
      <c r="F18124">
        <v>0</v>
      </c>
      <c r="G18124">
        <v>0</v>
      </c>
      <c r="H18124">
        <v>0.01</v>
      </c>
      <c r="I18124">
        <v>0</v>
      </c>
    </row>
    <row r="18125" spans="1:9" x14ac:dyDescent="0.25">
      <c r="A18125" t="s">
        <v>731</v>
      </c>
      <c r="B18125">
        <v>29643</v>
      </c>
      <c r="C18125" s="593">
        <v>7.0000000000000007E-2</v>
      </c>
      <c r="D18125" t="s">
        <v>5251</v>
      </c>
      <c r="E18125">
        <v>0.06</v>
      </c>
      <c r="F18125">
        <v>0</v>
      </c>
      <c r="G18125">
        <v>0</v>
      </c>
      <c r="H18125">
        <v>0.01</v>
      </c>
      <c r="I18125">
        <v>0</v>
      </c>
    </row>
    <row r="18126" spans="1:9" x14ac:dyDescent="0.25">
      <c r="A18126" t="s">
        <v>731</v>
      </c>
      <c r="B18126">
        <v>29644</v>
      </c>
      <c r="C18126" s="593">
        <v>0.08</v>
      </c>
      <c r="D18126" t="s">
        <v>5203</v>
      </c>
      <c r="E18126">
        <v>0.06</v>
      </c>
      <c r="F18126">
        <v>0.01</v>
      </c>
      <c r="G18126">
        <v>0</v>
      </c>
      <c r="H18126">
        <v>0.01</v>
      </c>
      <c r="I18126">
        <v>0</v>
      </c>
    </row>
    <row r="18127" spans="1:9" x14ac:dyDescent="0.25">
      <c r="A18127" t="s">
        <v>731</v>
      </c>
      <c r="B18127">
        <v>29645</v>
      </c>
      <c r="C18127" s="593">
        <v>0.08</v>
      </c>
      <c r="D18127" t="s">
        <v>5256</v>
      </c>
      <c r="E18127">
        <v>0.06</v>
      </c>
      <c r="F18127">
        <v>0</v>
      </c>
      <c r="G18127">
        <v>0.01</v>
      </c>
      <c r="H18127">
        <v>0.01</v>
      </c>
      <c r="I18127">
        <v>0</v>
      </c>
    </row>
    <row r="18128" spans="1:9" x14ac:dyDescent="0.25">
      <c r="A18128" t="s">
        <v>731</v>
      </c>
      <c r="B18128">
        <v>29646</v>
      </c>
      <c r="C18128" s="593">
        <v>7.0000000000000007E-2</v>
      </c>
      <c r="D18128" t="s">
        <v>1561</v>
      </c>
      <c r="E18128">
        <v>0.06</v>
      </c>
      <c r="F18128">
        <v>0</v>
      </c>
      <c r="G18128">
        <v>0</v>
      </c>
      <c r="H18128">
        <v>0.01</v>
      </c>
      <c r="I18128">
        <v>0</v>
      </c>
    </row>
    <row r="18129" spans="1:9" x14ac:dyDescent="0.25">
      <c r="A18129" t="s">
        <v>731</v>
      </c>
      <c r="B18129">
        <v>29647</v>
      </c>
      <c r="C18129" s="593">
        <v>7.0000000000000007E-2</v>
      </c>
      <c r="D18129" t="s">
        <v>1561</v>
      </c>
      <c r="E18129">
        <v>0.06</v>
      </c>
      <c r="F18129">
        <v>0</v>
      </c>
      <c r="G18129">
        <v>0</v>
      </c>
      <c r="H18129">
        <v>0.01</v>
      </c>
      <c r="I18129">
        <v>0</v>
      </c>
    </row>
    <row r="18130" spans="1:9" x14ac:dyDescent="0.25">
      <c r="A18130" t="s">
        <v>731</v>
      </c>
      <c r="B18130">
        <v>29648</v>
      </c>
      <c r="C18130" s="593">
        <v>7.0000000000000007E-2</v>
      </c>
      <c r="D18130" t="s">
        <v>1561</v>
      </c>
      <c r="E18130">
        <v>0.06</v>
      </c>
      <c r="F18130">
        <v>0</v>
      </c>
      <c r="G18130">
        <v>0</v>
      </c>
      <c r="H18130">
        <v>0.01</v>
      </c>
      <c r="I18130">
        <v>0</v>
      </c>
    </row>
    <row r="18131" spans="1:9" x14ac:dyDescent="0.25">
      <c r="A18131" t="s">
        <v>731</v>
      </c>
      <c r="B18131">
        <v>29649</v>
      </c>
      <c r="C18131" s="593">
        <v>7.0000000000000007E-2</v>
      </c>
      <c r="D18131" t="s">
        <v>1561</v>
      </c>
      <c r="E18131">
        <v>0.06</v>
      </c>
      <c r="F18131">
        <v>0</v>
      </c>
      <c r="G18131">
        <v>0</v>
      </c>
      <c r="H18131">
        <v>0.01</v>
      </c>
      <c r="I18131">
        <v>0</v>
      </c>
    </row>
    <row r="18132" spans="1:9" x14ac:dyDescent="0.25">
      <c r="A18132" t="s">
        <v>731</v>
      </c>
      <c r="B18132">
        <v>29650</v>
      </c>
      <c r="C18132" s="593">
        <v>7.0000000000000007E-2</v>
      </c>
      <c r="D18132" t="s">
        <v>5222</v>
      </c>
      <c r="E18132">
        <v>0.06</v>
      </c>
      <c r="F18132">
        <v>0</v>
      </c>
      <c r="G18132">
        <v>0</v>
      </c>
      <c r="H18132">
        <v>0.01</v>
      </c>
      <c r="I18132">
        <v>0</v>
      </c>
    </row>
    <row r="18133" spans="1:9" x14ac:dyDescent="0.25">
      <c r="A18133" t="s">
        <v>731</v>
      </c>
      <c r="B18133">
        <v>29651</v>
      </c>
      <c r="C18133" s="593">
        <v>7.0000000000000007E-2</v>
      </c>
      <c r="D18133" t="s">
        <v>5222</v>
      </c>
      <c r="E18133">
        <v>0.06</v>
      </c>
      <c r="F18133">
        <v>0</v>
      </c>
      <c r="G18133">
        <v>0</v>
      </c>
      <c r="H18133">
        <v>0.01</v>
      </c>
      <c r="I18133">
        <v>0</v>
      </c>
    </row>
    <row r="18134" spans="1:9" x14ac:dyDescent="0.25">
      <c r="A18134" t="s">
        <v>731</v>
      </c>
      <c r="B18134">
        <v>29652</v>
      </c>
      <c r="C18134" s="593">
        <v>0.06</v>
      </c>
      <c r="D18134" t="s">
        <v>2340</v>
      </c>
      <c r="E18134">
        <v>0.06</v>
      </c>
      <c r="F18134">
        <v>0</v>
      </c>
      <c r="G18134">
        <v>0</v>
      </c>
      <c r="H18134">
        <v>0</v>
      </c>
      <c r="I18134">
        <v>0</v>
      </c>
    </row>
    <row r="18135" spans="1:9" x14ac:dyDescent="0.25">
      <c r="A18135" t="s">
        <v>731</v>
      </c>
      <c r="B18135">
        <v>29653</v>
      </c>
      <c r="C18135" s="593">
        <v>7.0000000000000007E-2</v>
      </c>
      <c r="D18135" t="s">
        <v>5257</v>
      </c>
      <c r="E18135">
        <v>0.06</v>
      </c>
      <c r="F18135">
        <v>0</v>
      </c>
      <c r="G18135">
        <v>0</v>
      </c>
      <c r="H18135">
        <v>0.01</v>
      </c>
      <c r="I18135">
        <v>0</v>
      </c>
    </row>
    <row r="18136" spans="1:9" x14ac:dyDescent="0.25">
      <c r="A18136" t="s">
        <v>731</v>
      </c>
      <c r="B18136">
        <v>29654</v>
      </c>
      <c r="C18136" s="593">
        <v>0.08</v>
      </c>
      <c r="D18136" t="s">
        <v>5203</v>
      </c>
      <c r="E18136">
        <v>0.06</v>
      </c>
      <c r="F18136">
        <v>0.01</v>
      </c>
      <c r="G18136">
        <v>0</v>
      </c>
      <c r="H18136">
        <v>0.01</v>
      </c>
      <c r="I18136">
        <v>0</v>
      </c>
    </row>
    <row r="18137" spans="1:9" x14ac:dyDescent="0.25">
      <c r="A18137" t="s">
        <v>731</v>
      </c>
      <c r="B18137">
        <v>29655</v>
      </c>
      <c r="C18137" s="593">
        <v>7.0000000000000007E-2</v>
      </c>
      <c r="D18137" t="s">
        <v>5251</v>
      </c>
      <c r="E18137">
        <v>0.06</v>
      </c>
      <c r="F18137">
        <v>0</v>
      </c>
      <c r="G18137">
        <v>0</v>
      </c>
      <c r="H18137">
        <v>0.01</v>
      </c>
      <c r="I18137">
        <v>0</v>
      </c>
    </row>
    <row r="18138" spans="1:9" x14ac:dyDescent="0.25">
      <c r="A18138" t="s">
        <v>731</v>
      </c>
      <c r="B18138">
        <v>29656</v>
      </c>
      <c r="C18138" s="593">
        <v>7.0000000000000007E-2</v>
      </c>
      <c r="D18138" t="s">
        <v>5251</v>
      </c>
      <c r="E18138">
        <v>0.06</v>
      </c>
      <c r="F18138">
        <v>0</v>
      </c>
      <c r="G18138">
        <v>0</v>
      </c>
      <c r="H18138">
        <v>0.01</v>
      </c>
      <c r="I18138">
        <v>0</v>
      </c>
    </row>
    <row r="18139" spans="1:9" x14ac:dyDescent="0.25">
      <c r="A18139" t="s">
        <v>731</v>
      </c>
      <c r="B18139">
        <v>29657</v>
      </c>
      <c r="C18139" s="593">
        <v>7.0000000000000007E-2</v>
      </c>
      <c r="D18139" t="s">
        <v>5251</v>
      </c>
      <c r="E18139">
        <v>0.06</v>
      </c>
      <c r="F18139">
        <v>0</v>
      </c>
      <c r="G18139">
        <v>0</v>
      </c>
      <c r="H18139">
        <v>0.01</v>
      </c>
      <c r="I18139">
        <v>0</v>
      </c>
    </row>
    <row r="18140" spans="1:9" x14ac:dyDescent="0.25">
      <c r="A18140" t="s">
        <v>731</v>
      </c>
      <c r="B18140">
        <v>29658</v>
      </c>
      <c r="C18140" s="593">
        <v>0.06</v>
      </c>
      <c r="D18140" t="s">
        <v>2799</v>
      </c>
      <c r="E18140">
        <v>0.06</v>
      </c>
      <c r="F18140">
        <v>0</v>
      </c>
      <c r="G18140">
        <v>0</v>
      </c>
      <c r="H18140">
        <v>0</v>
      </c>
      <c r="I18140">
        <v>0</v>
      </c>
    </row>
    <row r="18141" spans="1:9" x14ac:dyDescent="0.25">
      <c r="A18141" t="s">
        <v>731</v>
      </c>
      <c r="B18141">
        <v>29659</v>
      </c>
      <c r="C18141" s="593">
        <v>7.0000000000000007E-2</v>
      </c>
      <c r="D18141" t="s">
        <v>5258</v>
      </c>
      <c r="E18141">
        <v>0.06</v>
      </c>
      <c r="F18141">
        <v>0</v>
      </c>
      <c r="G18141">
        <v>0.01</v>
      </c>
      <c r="H18141">
        <v>0</v>
      </c>
      <c r="I18141">
        <v>0</v>
      </c>
    </row>
    <row r="18142" spans="1:9" x14ac:dyDescent="0.25">
      <c r="A18142" t="s">
        <v>731</v>
      </c>
      <c r="B18142">
        <v>29661</v>
      </c>
      <c r="C18142" s="593">
        <v>7.0000000000000007E-2</v>
      </c>
      <c r="D18142" t="s">
        <v>2681</v>
      </c>
      <c r="E18142">
        <v>0.06</v>
      </c>
      <c r="F18142">
        <v>0.01</v>
      </c>
      <c r="G18142">
        <v>0</v>
      </c>
      <c r="H18142">
        <v>0</v>
      </c>
      <c r="I18142">
        <v>0</v>
      </c>
    </row>
    <row r="18143" spans="1:9" x14ac:dyDescent="0.25">
      <c r="A18143" t="s">
        <v>731</v>
      </c>
      <c r="B18143">
        <v>29662</v>
      </c>
      <c r="C18143" s="593">
        <v>0.06</v>
      </c>
      <c r="D18143" t="s">
        <v>2340</v>
      </c>
      <c r="E18143">
        <v>0.06</v>
      </c>
      <c r="F18143">
        <v>0</v>
      </c>
      <c r="G18143">
        <v>0</v>
      </c>
      <c r="H18143">
        <v>0</v>
      </c>
      <c r="I18143">
        <v>0</v>
      </c>
    </row>
    <row r="18144" spans="1:9" x14ac:dyDescent="0.25">
      <c r="A18144" t="s">
        <v>731</v>
      </c>
      <c r="B18144">
        <v>29664</v>
      </c>
      <c r="C18144" s="593">
        <v>0.06</v>
      </c>
      <c r="D18144" t="s">
        <v>2799</v>
      </c>
      <c r="E18144">
        <v>0.06</v>
      </c>
      <c r="F18144">
        <v>0</v>
      </c>
      <c r="G18144">
        <v>0</v>
      </c>
      <c r="H18144">
        <v>0</v>
      </c>
      <c r="I18144">
        <v>0</v>
      </c>
    </row>
    <row r="18145" spans="1:9" x14ac:dyDescent="0.25">
      <c r="A18145" t="s">
        <v>731</v>
      </c>
      <c r="B18145">
        <v>29665</v>
      </c>
      <c r="C18145" s="593">
        <v>0.06</v>
      </c>
      <c r="D18145" t="s">
        <v>2799</v>
      </c>
      <c r="E18145">
        <v>0.06</v>
      </c>
      <c r="F18145">
        <v>0</v>
      </c>
      <c r="G18145">
        <v>0</v>
      </c>
      <c r="H18145">
        <v>0</v>
      </c>
      <c r="I18145">
        <v>0</v>
      </c>
    </row>
    <row r="18146" spans="1:9" x14ac:dyDescent="0.25">
      <c r="A18146" t="s">
        <v>731</v>
      </c>
      <c r="B18146">
        <v>29666</v>
      </c>
      <c r="C18146" s="593">
        <v>0.08</v>
      </c>
      <c r="D18146" t="s">
        <v>5196</v>
      </c>
      <c r="E18146">
        <v>0.06</v>
      </c>
      <c r="F18146">
        <v>0.01</v>
      </c>
      <c r="G18146">
        <v>0</v>
      </c>
      <c r="H18146">
        <v>0.01</v>
      </c>
      <c r="I18146">
        <v>0</v>
      </c>
    </row>
    <row r="18147" spans="1:9" x14ac:dyDescent="0.25">
      <c r="A18147" t="s">
        <v>731</v>
      </c>
      <c r="B18147">
        <v>29667</v>
      </c>
      <c r="C18147" s="593">
        <v>7.0000000000000007E-2</v>
      </c>
      <c r="D18147" t="s">
        <v>5259</v>
      </c>
      <c r="E18147">
        <v>0.06</v>
      </c>
      <c r="F18147">
        <v>0</v>
      </c>
      <c r="G18147">
        <v>0.01</v>
      </c>
      <c r="H18147">
        <v>0</v>
      </c>
      <c r="I18147">
        <v>0</v>
      </c>
    </row>
    <row r="18148" spans="1:9" x14ac:dyDescent="0.25">
      <c r="A18148" t="s">
        <v>731</v>
      </c>
      <c r="B18148">
        <v>29669</v>
      </c>
      <c r="C18148" s="593">
        <v>7.0000000000000007E-2</v>
      </c>
      <c r="D18148" t="s">
        <v>5260</v>
      </c>
      <c r="E18148">
        <v>0.06</v>
      </c>
      <c r="F18148">
        <v>0</v>
      </c>
      <c r="G18148">
        <v>0</v>
      </c>
      <c r="H18148">
        <v>0.01</v>
      </c>
      <c r="I18148">
        <v>0</v>
      </c>
    </row>
    <row r="18149" spans="1:9" x14ac:dyDescent="0.25">
      <c r="A18149" t="s">
        <v>731</v>
      </c>
      <c r="B18149">
        <v>29670</v>
      </c>
      <c r="C18149" s="593">
        <v>7.0000000000000007E-2</v>
      </c>
      <c r="D18149" t="s">
        <v>5253</v>
      </c>
      <c r="E18149">
        <v>0.06</v>
      </c>
      <c r="F18149">
        <v>0</v>
      </c>
      <c r="G18149">
        <v>0</v>
      </c>
      <c r="H18149">
        <v>0.01</v>
      </c>
      <c r="I18149">
        <v>0</v>
      </c>
    </row>
    <row r="18150" spans="1:9" x14ac:dyDescent="0.25">
      <c r="A18150" t="s">
        <v>731</v>
      </c>
      <c r="B18150">
        <v>29671</v>
      </c>
      <c r="C18150" s="593">
        <v>7.0000000000000007E-2</v>
      </c>
      <c r="D18150" t="s">
        <v>2681</v>
      </c>
      <c r="E18150">
        <v>0.06</v>
      </c>
      <c r="F18150">
        <v>0.01</v>
      </c>
      <c r="G18150">
        <v>0</v>
      </c>
      <c r="H18150">
        <v>0</v>
      </c>
      <c r="I18150">
        <v>0</v>
      </c>
    </row>
    <row r="18151" spans="1:9" x14ac:dyDescent="0.25">
      <c r="A18151" t="s">
        <v>731</v>
      </c>
      <c r="B18151">
        <v>29672</v>
      </c>
      <c r="C18151" s="593">
        <v>0.06</v>
      </c>
      <c r="D18151" t="s">
        <v>2799</v>
      </c>
      <c r="E18151">
        <v>0.06</v>
      </c>
      <c r="F18151">
        <v>0</v>
      </c>
      <c r="G18151">
        <v>0</v>
      </c>
      <c r="H18151">
        <v>0</v>
      </c>
      <c r="I18151">
        <v>0</v>
      </c>
    </row>
    <row r="18152" spans="1:9" x14ac:dyDescent="0.25">
      <c r="A18152" t="s">
        <v>731</v>
      </c>
      <c r="B18152">
        <v>29673</v>
      </c>
      <c r="C18152" s="593">
        <v>7.0000000000000007E-2</v>
      </c>
      <c r="D18152" t="s">
        <v>5251</v>
      </c>
      <c r="E18152">
        <v>0.06</v>
      </c>
      <c r="F18152">
        <v>0</v>
      </c>
      <c r="G18152">
        <v>0</v>
      </c>
      <c r="H18152">
        <v>0.01</v>
      </c>
      <c r="I18152">
        <v>0</v>
      </c>
    </row>
    <row r="18153" spans="1:9" x14ac:dyDescent="0.25">
      <c r="A18153" t="s">
        <v>731</v>
      </c>
      <c r="B18153">
        <v>29675</v>
      </c>
      <c r="C18153" s="593">
        <v>0.06</v>
      </c>
      <c r="D18153" t="s">
        <v>2799</v>
      </c>
      <c r="E18153">
        <v>0.06</v>
      </c>
      <c r="F18153">
        <v>0</v>
      </c>
      <c r="G18153">
        <v>0</v>
      </c>
      <c r="H18153">
        <v>0</v>
      </c>
      <c r="I18153">
        <v>0</v>
      </c>
    </row>
    <row r="18154" spans="1:9" x14ac:dyDescent="0.25">
      <c r="A18154" t="s">
        <v>731</v>
      </c>
      <c r="B18154">
        <v>29676</v>
      </c>
      <c r="C18154" s="593">
        <v>7.0000000000000007E-2</v>
      </c>
      <c r="D18154" t="s">
        <v>2681</v>
      </c>
      <c r="E18154">
        <v>0.06</v>
      </c>
      <c r="F18154">
        <v>0.01</v>
      </c>
      <c r="G18154">
        <v>0</v>
      </c>
      <c r="H18154">
        <v>0</v>
      </c>
      <c r="I18154">
        <v>0</v>
      </c>
    </row>
    <row r="18155" spans="1:9" x14ac:dyDescent="0.25">
      <c r="A18155" t="s">
        <v>731</v>
      </c>
      <c r="B18155">
        <v>29677</v>
      </c>
      <c r="C18155" s="593">
        <v>7.0000000000000007E-2</v>
      </c>
      <c r="D18155" t="s">
        <v>5251</v>
      </c>
      <c r="E18155">
        <v>0.06</v>
      </c>
      <c r="F18155">
        <v>0</v>
      </c>
      <c r="G18155">
        <v>0</v>
      </c>
      <c r="H18155">
        <v>0.01</v>
      </c>
      <c r="I18155">
        <v>0</v>
      </c>
    </row>
    <row r="18156" spans="1:9" x14ac:dyDescent="0.25">
      <c r="A18156" t="s">
        <v>731</v>
      </c>
      <c r="B18156">
        <v>29678</v>
      </c>
      <c r="C18156" s="593">
        <v>0.06</v>
      </c>
      <c r="D18156" t="s">
        <v>2799</v>
      </c>
      <c r="E18156">
        <v>0.06</v>
      </c>
      <c r="F18156">
        <v>0</v>
      </c>
      <c r="G18156">
        <v>0</v>
      </c>
      <c r="H18156">
        <v>0</v>
      </c>
      <c r="I18156">
        <v>0</v>
      </c>
    </row>
    <row r="18157" spans="1:9" x14ac:dyDescent="0.25">
      <c r="A18157" t="s">
        <v>731</v>
      </c>
      <c r="B18157">
        <v>29679</v>
      </c>
      <c r="C18157" s="593">
        <v>0.06</v>
      </c>
      <c r="D18157" t="s">
        <v>4975</v>
      </c>
      <c r="E18157">
        <v>0.06</v>
      </c>
      <c r="F18157">
        <v>0</v>
      </c>
      <c r="G18157">
        <v>0</v>
      </c>
      <c r="H18157">
        <v>0</v>
      </c>
      <c r="I18157">
        <v>0</v>
      </c>
    </row>
    <row r="18158" spans="1:9" x14ac:dyDescent="0.25">
      <c r="A18158" t="s">
        <v>731</v>
      </c>
      <c r="B18158">
        <v>29680</v>
      </c>
      <c r="C18158" s="593">
        <v>0.06</v>
      </c>
      <c r="D18158" t="s">
        <v>5261</v>
      </c>
      <c r="E18158">
        <v>0.06</v>
      </c>
      <c r="F18158">
        <v>0</v>
      </c>
      <c r="G18158">
        <v>0</v>
      </c>
      <c r="H18158">
        <v>0</v>
      </c>
      <c r="I18158">
        <v>0</v>
      </c>
    </row>
    <row r="18159" spans="1:9" x14ac:dyDescent="0.25">
      <c r="A18159" t="s">
        <v>731</v>
      </c>
      <c r="B18159">
        <v>29681</v>
      </c>
      <c r="C18159" s="593">
        <v>0.08</v>
      </c>
      <c r="D18159" t="s">
        <v>5203</v>
      </c>
      <c r="E18159">
        <v>0.06</v>
      </c>
      <c r="F18159">
        <v>0.01</v>
      </c>
      <c r="G18159">
        <v>0</v>
      </c>
      <c r="H18159">
        <v>0.01</v>
      </c>
      <c r="I18159">
        <v>0</v>
      </c>
    </row>
    <row r="18160" spans="1:9" x14ac:dyDescent="0.25">
      <c r="A18160" t="s">
        <v>731</v>
      </c>
      <c r="B18160">
        <v>29682</v>
      </c>
      <c r="C18160" s="593">
        <v>7.0000000000000007E-2</v>
      </c>
      <c r="D18160" t="s">
        <v>2681</v>
      </c>
      <c r="E18160">
        <v>0.06</v>
      </c>
      <c r="F18160">
        <v>0.01</v>
      </c>
      <c r="G18160">
        <v>0</v>
      </c>
      <c r="H18160">
        <v>0</v>
      </c>
      <c r="I18160">
        <v>0</v>
      </c>
    </row>
    <row r="18161" spans="1:9" x14ac:dyDescent="0.25">
      <c r="A18161" t="s">
        <v>731</v>
      </c>
      <c r="B18161">
        <v>29683</v>
      </c>
      <c r="C18161" s="593">
        <v>0.06</v>
      </c>
      <c r="D18161" t="s">
        <v>2340</v>
      </c>
      <c r="E18161">
        <v>0.06</v>
      </c>
      <c r="F18161">
        <v>0</v>
      </c>
      <c r="G18161">
        <v>0</v>
      </c>
      <c r="H18161">
        <v>0</v>
      </c>
      <c r="I18161">
        <v>0</v>
      </c>
    </row>
    <row r="18162" spans="1:9" x14ac:dyDescent="0.25">
      <c r="A18162" t="s">
        <v>731</v>
      </c>
      <c r="B18162">
        <v>29684</v>
      </c>
      <c r="C18162" s="593">
        <v>7.0000000000000007E-2</v>
      </c>
      <c r="D18162" t="s">
        <v>5251</v>
      </c>
      <c r="E18162">
        <v>0.06</v>
      </c>
      <c r="F18162">
        <v>0</v>
      </c>
      <c r="G18162">
        <v>0</v>
      </c>
      <c r="H18162">
        <v>0.01</v>
      </c>
      <c r="I18162">
        <v>0</v>
      </c>
    </row>
    <row r="18163" spans="1:9" x14ac:dyDescent="0.25">
      <c r="A18163" t="s">
        <v>731</v>
      </c>
      <c r="B18163">
        <v>29685</v>
      </c>
      <c r="C18163" s="593">
        <v>7.0000000000000007E-2</v>
      </c>
      <c r="D18163" t="s">
        <v>2681</v>
      </c>
      <c r="E18163">
        <v>0.06</v>
      </c>
      <c r="F18163">
        <v>0.01</v>
      </c>
      <c r="G18163">
        <v>0</v>
      </c>
      <c r="H18163">
        <v>0</v>
      </c>
      <c r="I18163">
        <v>0</v>
      </c>
    </row>
    <row r="18164" spans="1:9" x14ac:dyDescent="0.25">
      <c r="A18164" t="s">
        <v>731</v>
      </c>
      <c r="B18164">
        <v>29686</v>
      </c>
      <c r="C18164" s="593">
        <v>0.06</v>
      </c>
      <c r="D18164" t="s">
        <v>2799</v>
      </c>
      <c r="E18164">
        <v>0.06</v>
      </c>
      <c r="F18164">
        <v>0</v>
      </c>
      <c r="G18164">
        <v>0</v>
      </c>
      <c r="H18164">
        <v>0</v>
      </c>
      <c r="I18164">
        <v>0</v>
      </c>
    </row>
    <row r="18165" spans="1:9" x14ac:dyDescent="0.25">
      <c r="A18165" t="s">
        <v>731</v>
      </c>
      <c r="B18165">
        <v>29687</v>
      </c>
      <c r="C18165" s="593">
        <v>0.06</v>
      </c>
      <c r="D18165" t="s">
        <v>2340</v>
      </c>
      <c r="E18165">
        <v>0.06</v>
      </c>
      <c r="F18165">
        <v>0</v>
      </c>
      <c r="G18165">
        <v>0</v>
      </c>
      <c r="H18165">
        <v>0</v>
      </c>
      <c r="I18165">
        <v>0</v>
      </c>
    </row>
    <row r="18166" spans="1:9" x14ac:dyDescent="0.25">
      <c r="A18166" t="s">
        <v>731</v>
      </c>
      <c r="B18166">
        <v>29688</v>
      </c>
      <c r="C18166" s="593">
        <v>0.06</v>
      </c>
      <c r="D18166" t="s">
        <v>2340</v>
      </c>
      <c r="E18166">
        <v>0.06</v>
      </c>
      <c r="F18166">
        <v>0</v>
      </c>
      <c r="G18166">
        <v>0</v>
      </c>
      <c r="H18166">
        <v>0</v>
      </c>
      <c r="I18166">
        <v>0</v>
      </c>
    </row>
    <row r="18167" spans="1:9" x14ac:dyDescent="0.25">
      <c r="A18167" t="s">
        <v>731</v>
      </c>
      <c r="B18167">
        <v>29689</v>
      </c>
      <c r="C18167" s="593">
        <v>7.0000000000000007E-2</v>
      </c>
      <c r="D18167" t="s">
        <v>5251</v>
      </c>
      <c r="E18167">
        <v>0.06</v>
      </c>
      <c r="F18167">
        <v>0</v>
      </c>
      <c r="G18167">
        <v>0</v>
      </c>
      <c r="H18167">
        <v>0.01</v>
      </c>
      <c r="I18167">
        <v>0</v>
      </c>
    </row>
    <row r="18168" spans="1:9" x14ac:dyDescent="0.25">
      <c r="A18168" t="s">
        <v>731</v>
      </c>
      <c r="B18168">
        <v>29690</v>
      </c>
      <c r="C18168" s="593">
        <v>0.06</v>
      </c>
      <c r="D18168" t="s">
        <v>2340</v>
      </c>
      <c r="E18168">
        <v>0.06</v>
      </c>
      <c r="F18168">
        <v>0</v>
      </c>
      <c r="G18168">
        <v>0</v>
      </c>
      <c r="H18168">
        <v>0</v>
      </c>
      <c r="I18168">
        <v>0</v>
      </c>
    </row>
    <row r="18169" spans="1:9" x14ac:dyDescent="0.25">
      <c r="A18169" t="s">
        <v>731</v>
      </c>
      <c r="B18169">
        <v>29691</v>
      </c>
      <c r="C18169" s="593">
        <v>0.06</v>
      </c>
      <c r="D18169" t="s">
        <v>2799</v>
      </c>
      <c r="E18169">
        <v>0.06</v>
      </c>
      <c r="F18169">
        <v>0</v>
      </c>
      <c r="G18169">
        <v>0</v>
      </c>
      <c r="H18169">
        <v>0</v>
      </c>
      <c r="I18169">
        <v>0</v>
      </c>
    </row>
    <row r="18170" spans="1:9" x14ac:dyDescent="0.25">
      <c r="A18170" t="s">
        <v>731</v>
      </c>
      <c r="B18170">
        <v>29692</v>
      </c>
      <c r="C18170" s="593">
        <v>0.08</v>
      </c>
      <c r="D18170" t="s">
        <v>5203</v>
      </c>
      <c r="E18170">
        <v>0.06</v>
      </c>
      <c r="F18170">
        <v>0.01</v>
      </c>
      <c r="G18170">
        <v>0</v>
      </c>
      <c r="H18170">
        <v>0.01</v>
      </c>
      <c r="I18170">
        <v>0</v>
      </c>
    </row>
    <row r="18171" spans="1:9" x14ac:dyDescent="0.25">
      <c r="A18171" t="s">
        <v>731</v>
      </c>
      <c r="B18171">
        <v>29693</v>
      </c>
      <c r="C18171" s="593">
        <v>0.06</v>
      </c>
      <c r="D18171" t="s">
        <v>2799</v>
      </c>
      <c r="E18171">
        <v>0.06</v>
      </c>
      <c r="F18171">
        <v>0</v>
      </c>
      <c r="G18171">
        <v>0</v>
      </c>
      <c r="H18171">
        <v>0</v>
      </c>
      <c r="I18171">
        <v>0</v>
      </c>
    </row>
    <row r="18172" spans="1:9" x14ac:dyDescent="0.25">
      <c r="A18172" t="s">
        <v>731</v>
      </c>
      <c r="B18172">
        <v>29695</v>
      </c>
      <c r="C18172" s="593">
        <v>7.0000000000000007E-2</v>
      </c>
      <c r="D18172" t="s">
        <v>5254</v>
      </c>
      <c r="E18172">
        <v>0.06</v>
      </c>
      <c r="F18172">
        <v>0</v>
      </c>
      <c r="G18172">
        <v>0</v>
      </c>
      <c r="H18172">
        <v>0.01</v>
      </c>
      <c r="I18172">
        <v>0</v>
      </c>
    </row>
    <row r="18173" spans="1:9" x14ac:dyDescent="0.25">
      <c r="A18173" t="s">
        <v>731</v>
      </c>
      <c r="B18173">
        <v>29696</v>
      </c>
      <c r="C18173" s="593">
        <v>0.06</v>
      </c>
      <c r="D18173" t="s">
        <v>2799</v>
      </c>
      <c r="E18173">
        <v>0.06</v>
      </c>
      <c r="F18173">
        <v>0</v>
      </c>
      <c r="G18173">
        <v>0</v>
      </c>
      <c r="H18173">
        <v>0</v>
      </c>
      <c r="I18173">
        <v>0</v>
      </c>
    </row>
    <row r="18174" spans="1:9" x14ac:dyDescent="0.25">
      <c r="A18174" t="s">
        <v>731</v>
      </c>
      <c r="B18174">
        <v>29697</v>
      </c>
      <c r="C18174" s="593">
        <v>7.0000000000000007E-2</v>
      </c>
      <c r="D18174" t="s">
        <v>5251</v>
      </c>
      <c r="E18174">
        <v>0.06</v>
      </c>
      <c r="F18174">
        <v>0</v>
      </c>
      <c r="G18174">
        <v>0</v>
      </c>
      <c r="H18174">
        <v>0.01</v>
      </c>
      <c r="I18174">
        <v>0</v>
      </c>
    </row>
    <row r="18175" spans="1:9" x14ac:dyDescent="0.25">
      <c r="A18175" t="s">
        <v>731</v>
      </c>
      <c r="B18175">
        <v>29702</v>
      </c>
      <c r="C18175" s="593">
        <v>0.08</v>
      </c>
      <c r="D18175" t="s">
        <v>5262</v>
      </c>
      <c r="E18175">
        <v>0.06</v>
      </c>
      <c r="F18175">
        <v>0</v>
      </c>
      <c r="G18175">
        <v>0.01</v>
      </c>
      <c r="H18175">
        <v>0.01</v>
      </c>
      <c r="I18175">
        <v>0</v>
      </c>
    </row>
    <row r="18176" spans="1:9" x14ac:dyDescent="0.25">
      <c r="A18176" t="s">
        <v>731</v>
      </c>
      <c r="B18176">
        <v>29703</v>
      </c>
      <c r="C18176" s="593">
        <v>7.0000000000000007E-2</v>
      </c>
      <c r="D18176" t="s">
        <v>5263</v>
      </c>
      <c r="E18176">
        <v>0.06</v>
      </c>
      <c r="F18176">
        <v>0</v>
      </c>
      <c r="G18176">
        <v>0</v>
      </c>
      <c r="H18176">
        <v>0.01</v>
      </c>
      <c r="I18176">
        <v>0</v>
      </c>
    </row>
    <row r="18177" spans="1:9" x14ac:dyDescent="0.25">
      <c r="A18177" t="s">
        <v>731</v>
      </c>
      <c r="B18177">
        <v>29704</v>
      </c>
      <c r="C18177" s="593">
        <v>0.08</v>
      </c>
      <c r="D18177" t="s">
        <v>5199</v>
      </c>
      <c r="E18177">
        <v>0.06</v>
      </c>
      <c r="F18177">
        <v>0.01</v>
      </c>
      <c r="G18177">
        <v>0</v>
      </c>
      <c r="H18177">
        <v>0.01</v>
      </c>
      <c r="I18177">
        <v>0</v>
      </c>
    </row>
    <row r="18178" spans="1:9" x14ac:dyDescent="0.25">
      <c r="A18178" t="s">
        <v>731</v>
      </c>
      <c r="B18178">
        <v>29706</v>
      </c>
      <c r="C18178" s="593">
        <v>0.08</v>
      </c>
      <c r="D18178" t="s">
        <v>5199</v>
      </c>
      <c r="E18178">
        <v>0.06</v>
      </c>
      <c r="F18178">
        <v>0.01</v>
      </c>
      <c r="G18178">
        <v>0</v>
      </c>
      <c r="H18178">
        <v>0.01</v>
      </c>
      <c r="I18178">
        <v>0</v>
      </c>
    </row>
    <row r="18179" spans="1:9" x14ac:dyDescent="0.25">
      <c r="A18179" t="s">
        <v>731</v>
      </c>
      <c r="B18179">
        <v>29707</v>
      </c>
      <c r="C18179" s="593">
        <v>0.08</v>
      </c>
      <c r="D18179" t="s">
        <v>5264</v>
      </c>
      <c r="E18179">
        <v>0.06</v>
      </c>
      <c r="F18179">
        <v>0.01</v>
      </c>
      <c r="G18179">
        <v>0</v>
      </c>
      <c r="H18179">
        <v>0.01</v>
      </c>
      <c r="I18179">
        <v>0</v>
      </c>
    </row>
    <row r="18180" spans="1:9" x14ac:dyDescent="0.25">
      <c r="A18180" t="s">
        <v>731</v>
      </c>
      <c r="B18180">
        <v>29708</v>
      </c>
      <c r="C18180" s="593">
        <v>7.0000000000000007E-2</v>
      </c>
      <c r="D18180" t="s">
        <v>5263</v>
      </c>
      <c r="E18180">
        <v>0.06</v>
      </c>
      <c r="F18180">
        <v>0</v>
      </c>
      <c r="G18180">
        <v>0</v>
      </c>
      <c r="H18180">
        <v>0.01</v>
      </c>
      <c r="I18180">
        <v>0</v>
      </c>
    </row>
    <row r="18181" spans="1:9" x14ac:dyDescent="0.25">
      <c r="A18181" t="s">
        <v>731</v>
      </c>
      <c r="B18181">
        <v>29709</v>
      </c>
      <c r="C18181" s="593">
        <v>0.08</v>
      </c>
      <c r="D18181" t="s">
        <v>5242</v>
      </c>
      <c r="E18181">
        <v>0.06</v>
      </c>
      <c r="F18181">
        <v>0.01</v>
      </c>
      <c r="G18181">
        <v>0</v>
      </c>
      <c r="H18181">
        <v>0.01</v>
      </c>
      <c r="I18181">
        <v>0</v>
      </c>
    </row>
    <row r="18182" spans="1:9" x14ac:dyDescent="0.25">
      <c r="A18182" t="s">
        <v>731</v>
      </c>
      <c r="B18182">
        <v>29710</v>
      </c>
      <c r="C18182" s="593">
        <v>7.0000000000000007E-2</v>
      </c>
      <c r="D18182" t="s">
        <v>5263</v>
      </c>
      <c r="E18182">
        <v>0.06</v>
      </c>
      <c r="F18182">
        <v>0</v>
      </c>
      <c r="G18182">
        <v>0</v>
      </c>
      <c r="H18182">
        <v>0.01</v>
      </c>
      <c r="I18182">
        <v>0</v>
      </c>
    </row>
    <row r="18183" spans="1:9" x14ac:dyDescent="0.25">
      <c r="A18183" t="s">
        <v>731</v>
      </c>
      <c r="B18183">
        <v>29712</v>
      </c>
      <c r="C18183" s="593">
        <v>0.08</v>
      </c>
      <c r="D18183" t="s">
        <v>5199</v>
      </c>
      <c r="E18183">
        <v>0.06</v>
      </c>
      <c r="F18183">
        <v>0.01</v>
      </c>
      <c r="G18183">
        <v>0</v>
      </c>
      <c r="H18183">
        <v>0.01</v>
      </c>
      <c r="I18183">
        <v>0</v>
      </c>
    </row>
    <row r="18184" spans="1:9" x14ac:dyDescent="0.25">
      <c r="A18184" t="s">
        <v>731</v>
      </c>
      <c r="B18184">
        <v>29714</v>
      </c>
      <c r="C18184" s="593">
        <v>0.08</v>
      </c>
      <c r="D18184" t="s">
        <v>5199</v>
      </c>
      <c r="E18184">
        <v>0.06</v>
      </c>
      <c r="F18184">
        <v>0.01</v>
      </c>
      <c r="G18184">
        <v>0</v>
      </c>
      <c r="H18184">
        <v>0.01</v>
      </c>
      <c r="I18184">
        <v>0</v>
      </c>
    </row>
    <row r="18185" spans="1:9" x14ac:dyDescent="0.25">
      <c r="A18185" t="s">
        <v>731</v>
      </c>
      <c r="B18185">
        <v>29715</v>
      </c>
      <c r="C18185" s="593">
        <v>7.0000000000000007E-2</v>
      </c>
      <c r="D18185" t="s">
        <v>5263</v>
      </c>
      <c r="E18185">
        <v>0.06</v>
      </c>
      <c r="F18185">
        <v>0</v>
      </c>
      <c r="G18185">
        <v>0</v>
      </c>
      <c r="H18185">
        <v>0.01</v>
      </c>
      <c r="I18185">
        <v>0</v>
      </c>
    </row>
    <row r="18186" spans="1:9" x14ac:dyDescent="0.25">
      <c r="A18186" t="s">
        <v>731</v>
      </c>
      <c r="B18186">
        <v>29716</v>
      </c>
      <c r="C18186" s="593">
        <v>7.0000000000000007E-2</v>
      </c>
      <c r="D18186" t="s">
        <v>5265</v>
      </c>
      <c r="E18186">
        <v>0.06</v>
      </c>
      <c r="F18186">
        <v>0</v>
      </c>
      <c r="G18186">
        <v>0</v>
      </c>
      <c r="H18186">
        <v>0.01</v>
      </c>
      <c r="I18186">
        <v>0</v>
      </c>
    </row>
    <row r="18187" spans="1:9" x14ac:dyDescent="0.25">
      <c r="A18187" t="s">
        <v>731</v>
      </c>
      <c r="B18187">
        <v>29717</v>
      </c>
      <c r="C18187" s="593">
        <v>7.0000000000000007E-2</v>
      </c>
      <c r="D18187" t="s">
        <v>5263</v>
      </c>
      <c r="E18187">
        <v>0.06</v>
      </c>
      <c r="F18187">
        <v>0</v>
      </c>
      <c r="G18187">
        <v>0</v>
      </c>
      <c r="H18187">
        <v>0.01</v>
      </c>
      <c r="I18187">
        <v>0</v>
      </c>
    </row>
    <row r="18188" spans="1:9" x14ac:dyDescent="0.25">
      <c r="A18188" t="s">
        <v>731</v>
      </c>
      <c r="B18188">
        <v>29718</v>
      </c>
      <c r="C18188" s="593">
        <v>0.08</v>
      </c>
      <c r="D18188" t="s">
        <v>5197</v>
      </c>
      <c r="E18188">
        <v>0.06</v>
      </c>
      <c r="F18188">
        <v>0.01</v>
      </c>
      <c r="G18188">
        <v>0</v>
      </c>
      <c r="H18188">
        <v>0.01</v>
      </c>
      <c r="I18188">
        <v>0</v>
      </c>
    </row>
    <row r="18189" spans="1:9" x14ac:dyDescent="0.25">
      <c r="A18189" t="s">
        <v>731</v>
      </c>
      <c r="B18189">
        <v>29720</v>
      </c>
      <c r="C18189" s="593">
        <v>0.08</v>
      </c>
      <c r="D18189" t="s">
        <v>5266</v>
      </c>
      <c r="E18189">
        <v>0.06</v>
      </c>
      <c r="F18189">
        <v>0.01</v>
      </c>
      <c r="G18189">
        <v>0</v>
      </c>
      <c r="H18189">
        <v>0.01</v>
      </c>
      <c r="I18189">
        <v>0</v>
      </c>
    </row>
    <row r="18190" spans="1:9" x14ac:dyDescent="0.25">
      <c r="A18190" t="s">
        <v>731</v>
      </c>
      <c r="B18190">
        <v>29721</v>
      </c>
      <c r="C18190" s="593">
        <v>0.08</v>
      </c>
      <c r="D18190" t="s">
        <v>3826</v>
      </c>
      <c r="E18190">
        <v>0.06</v>
      </c>
      <c r="F18190">
        <v>0</v>
      </c>
      <c r="G18190">
        <v>0.01</v>
      </c>
      <c r="H18190">
        <v>0.01</v>
      </c>
      <c r="I18190">
        <v>0</v>
      </c>
    </row>
    <row r="18191" spans="1:9" x14ac:dyDescent="0.25">
      <c r="A18191" t="s">
        <v>731</v>
      </c>
      <c r="B18191">
        <v>29722</v>
      </c>
      <c r="C18191" s="593">
        <v>0.08</v>
      </c>
      <c r="D18191" t="s">
        <v>3826</v>
      </c>
      <c r="E18191">
        <v>0.06</v>
      </c>
      <c r="F18191">
        <v>0</v>
      </c>
      <c r="G18191">
        <v>0.01</v>
      </c>
      <c r="H18191">
        <v>0.01</v>
      </c>
      <c r="I18191">
        <v>0</v>
      </c>
    </row>
    <row r="18192" spans="1:9" x14ac:dyDescent="0.25">
      <c r="A18192" t="s">
        <v>731</v>
      </c>
      <c r="B18192">
        <v>29724</v>
      </c>
      <c r="C18192" s="593">
        <v>0.08</v>
      </c>
      <c r="D18192" t="s">
        <v>5199</v>
      </c>
      <c r="E18192">
        <v>0.06</v>
      </c>
      <c r="F18192">
        <v>0.01</v>
      </c>
      <c r="G18192">
        <v>0</v>
      </c>
      <c r="H18192">
        <v>0.01</v>
      </c>
      <c r="I18192">
        <v>0</v>
      </c>
    </row>
    <row r="18193" spans="1:9" x14ac:dyDescent="0.25">
      <c r="A18193" t="s">
        <v>731</v>
      </c>
      <c r="B18193">
        <v>29726</v>
      </c>
      <c r="C18193" s="593">
        <v>0.08</v>
      </c>
      <c r="D18193" t="s">
        <v>5199</v>
      </c>
      <c r="E18193">
        <v>0.06</v>
      </c>
      <c r="F18193">
        <v>0.01</v>
      </c>
      <c r="G18193">
        <v>0</v>
      </c>
      <c r="H18193">
        <v>0.01</v>
      </c>
      <c r="I18193">
        <v>0</v>
      </c>
    </row>
    <row r="18194" spans="1:9" x14ac:dyDescent="0.25">
      <c r="A18194" t="s">
        <v>731</v>
      </c>
      <c r="B18194">
        <v>29727</v>
      </c>
      <c r="C18194" s="593">
        <v>0.08</v>
      </c>
      <c r="D18194" t="s">
        <v>5242</v>
      </c>
      <c r="E18194">
        <v>0.06</v>
      </c>
      <c r="F18194">
        <v>0.01</v>
      </c>
      <c r="G18194">
        <v>0</v>
      </c>
      <c r="H18194">
        <v>0.01</v>
      </c>
      <c r="I18194">
        <v>0</v>
      </c>
    </row>
    <row r="18195" spans="1:9" x14ac:dyDescent="0.25">
      <c r="A18195" t="s">
        <v>731</v>
      </c>
      <c r="B18195">
        <v>29728</v>
      </c>
      <c r="C18195" s="593">
        <v>0.08</v>
      </c>
      <c r="D18195" t="s">
        <v>5242</v>
      </c>
      <c r="E18195">
        <v>0.06</v>
      </c>
      <c r="F18195">
        <v>0.01</v>
      </c>
      <c r="G18195">
        <v>0</v>
      </c>
      <c r="H18195">
        <v>0.01</v>
      </c>
      <c r="I18195">
        <v>0</v>
      </c>
    </row>
    <row r="18196" spans="1:9" x14ac:dyDescent="0.25">
      <c r="A18196" t="s">
        <v>731</v>
      </c>
      <c r="B18196">
        <v>29729</v>
      </c>
      <c r="C18196" s="593">
        <v>0.08</v>
      </c>
      <c r="D18196" t="s">
        <v>5199</v>
      </c>
      <c r="E18196">
        <v>0.06</v>
      </c>
      <c r="F18196">
        <v>0.01</v>
      </c>
      <c r="G18196">
        <v>0</v>
      </c>
      <c r="H18196">
        <v>0.01</v>
      </c>
      <c r="I18196">
        <v>0</v>
      </c>
    </row>
    <row r="18197" spans="1:9" x14ac:dyDescent="0.25">
      <c r="A18197" t="s">
        <v>731</v>
      </c>
      <c r="B18197">
        <v>29730</v>
      </c>
      <c r="C18197" s="593">
        <v>0.08</v>
      </c>
      <c r="D18197" t="s">
        <v>5199</v>
      </c>
      <c r="E18197">
        <v>0.06</v>
      </c>
      <c r="F18197">
        <v>0.01</v>
      </c>
      <c r="G18197">
        <v>0</v>
      </c>
      <c r="H18197">
        <v>0.01</v>
      </c>
      <c r="I18197">
        <v>0</v>
      </c>
    </row>
    <row r="18198" spans="1:9" x14ac:dyDescent="0.25">
      <c r="A18198" t="s">
        <v>731</v>
      </c>
      <c r="B18198">
        <v>29731</v>
      </c>
      <c r="C18198" s="593">
        <v>7.0000000000000007E-2</v>
      </c>
      <c r="D18198" t="s">
        <v>5267</v>
      </c>
      <c r="E18198">
        <v>0.06</v>
      </c>
      <c r="F18198">
        <v>0</v>
      </c>
      <c r="G18198">
        <v>0</v>
      </c>
      <c r="H18198">
        <v>0.01</v>
      </c>
      <c r="I18198">
        <v>0</v>
      </c>
    </row>
    <row r="18199" spans="1:9" x14ac:dyDescent="0.25">
      <c r="A18199" t="s">
        <v>731</v>
      </c>
      <c r="B18199">
        <v>29732</v>
      </c>
      <c r="C18199" s="593">
        <v>7.0000000000000007E-2</v>
      </c>
      <c r="D18199" t="s">
        <v>5263</v>
      </c>
      <c r="E18199">
        <v>0.06</v>
      </c>
      <c r="F18199">
        <v>0</v>
      </c>
      <c r="G18199">
        <v>0</v>
      </c>
      <c r="H18199">
        <v>0.01</v>
      </c>
      <c r="I18199">
        <v>0</v>
      </c>
    </row>
    <row r="18200" spans="1:9" x14ac:dyDescent="0.25">
      <c r="A18200" t="s">
        <v>731</v>
      </c>
      <c r="B18200">
        <v>29733</v>
      </c>
      <c r="C18200" s="593">
        <v>7.0000000000000007E-2</v>
      </c>
      <c r="D18200" t="s">
        <v>5267</v>
      </c>
      <c r="E18200">
        <v>0.06</v>
      </c>
      <c r="F18200">
        <v>0</v>
      </c>
      <c r="G18200">
        <v>0</v>
      </c>
      <c r="H18200">
        <v>0.01</v>
      </c>
      <c r="I18200">
        <v>0</v>
      </c>
    </row>
    <row r="18201" spans="1:9" x14ac:dyDescent="0.25">
      <c r="A18201" t="s">
        <v>731</v>
      </c>
      <c r="B18201">
        <v>29734</v>
      </c>
      <c r="C18201" s="593">
        <v>7.0000000000000007E-2</v>
      </c>
      <c r="D18201" t="s">
        <v>5267</v>
      </c>
      <c r="E18201">
        <v>0.06</v>
      </c>
      <c r="F18201">
        <v>0</v>
      </c>
      <c r="G18201">
        <v>0</v>
      </c>
      <c r="H18201">
        <v>0.01</v>
      </c>
      <c r="I18201">
        <v>0</v>
      </c>
    </row>
    <row r="18202" spans="1:9" x14ac:dyDescent="0.25">
      <c r="A18202" t="s">
        <v>731</v>
      </c>
      <c r="B18202">
        <v>29741</v>
      </c>
      <c r="C18202" s="593">
        <v>0.08</v>
      </c>
      <c r="D18202" t="s">
        <v>5242</v>
      </c>
      <c r="E18202">
        <v>0.06</v>
      </c>
      <c r="F18202">
        <v>0.01</v>
      </c>
      <c r="G18202">
        <v>0</v>
      </c>
      <c r="H18202">
        <v>0.01</v>
      </c>
      <c r="I18202">
        <v>0</v>
      </c>
    </row>
    <row r="18203" spans="1:9" x14ac:dyDescent="0.25">
      <c r="A18203" t="s">
        <v>731</v>
      </c>
      <c r="B18203">
        <v>29742</v>
      </c>
      <c r="C18203" s="593">
        <v>0.08</v>
      </c>
      <c r="D18203" t="s">
        <v>5199</v>
      </c>
      <c r="E18203">
        <v>0.06</v>
      </c>
      <c r="F18203">
        <v>0.01</v>
      </c>
      <c r="G18203">
        <v>0</v>
      </c>
      <c r="H18203">
        <v>0.01</v>
      </c>
      <c r="I18203">
        <v>0</v>
      </c>
    </row>
    <row r="18204" spans="1:9" x14ac:dyDescent="0.25">
      <c r="A18204" t="s">
        <v>731</v>
      </c>
      <c r="B18204">
        <v>29743</v>
      </c>
      <c r="C18204" s="593">
        <v>0.08</v>
      </c>
      <c r="D18204" t="s">
        <v>2650</v>
      </c>
      <c r="E18204">
        <v>0.06</v>
      </c>
      <c r="F18204">
        <v>0.01</v>
      </c>
      <c r="G18204">
        <v>0</v>
      </c>
      <c r="H18204">
        <v>0.01</v>
      </c>
      <c r="I18204">
        <v>0</v>
      </c>
    </row>
    <row r="18205" spans="1:9" x14ac:dyDescent="0.25">
      <c r="A18205" t="s">
        <v>731</v>
      </c>
      <c r="B18205">
        <v>29744</v>
      </c>
      <c r="C18205" s="593">
        <v>0.08</v>
      </c>
      <c r="D18205" t="s">
        <v>5266</v>
      </c>
      <c r="E18205">
        <v>0.06</v>
      </c>
      <c r="F18205">
        <v>0.01</v>
      </c>
      <c r="G18205">
        <v>0</v>
      </c>
      <c r="H18205">
        <v>0.01</v>
      </c>
      <c r="I18205">
        <v>0</v>
      </c>
    </row>
    <row r="18206" spans="1:9" x14ac:dyDescent="0.25">
      <c r="A18206" t="s">
        <v>731</v>
      </c>
      <c r="B18206">
        <v>29745</v>
      </c>
      <c r="C18206" s="593">
        <v>7.0000000000000007E-2</v>
      </c>
      <c r="D18206" t="s">
        <v>5263</v>
      </c>
      <c r="E18206">
        <v>0.06</v>
      </c>
      <c r="F18206">
        <v>0</v>
      </c>
      <c r="G18206">
        <v>0</v>
      </c>
      <c r="H18206">
        <v>0.01</v>
      </c>
      <c r="I18206">
        <v>0</v>
      </c>
    </row>
    <row r="18207" spans="1:9" x14ac:dyDescent="0.25">
      <c r="A18207" t="s">
        <v>731</v>
      </c>
      <c r="B18207">
        <v>29801</v>
      </c>
      <c r="C18207" s="593">
        <v>0.08</v>
      </c>
      <c r="D18207" t="s">
        <v>5215</v>
      </c>
      <c r="E18207">
        <v>0.06</v>
      </c>
      <c r="F18207">
        <v>0</v>
      </c>
      <c r="G18207">
        <v>0</v>
      </c>
      <c r="H18207">
        <v>0.02</v>
      </c>
      <c r="I18207">
        <v>0</v>
      </c>
    </row>
    <row r="18208" spans="1:9" x14ac:dyDescent="0.25">
      <c r="A18208" t="s">
        <v>731</v>
      </c>
      <c r="B18208">
        <v>29802</v>
      </c>
      <c r="C18208" s="593">
        <v>0.08</v>
      </c>
      <c r="D18208" t="s">
        <v>5268</v>
      </c>
      <c r="E18208">
        <v>0.06</v>
      </c>
      <c r="F18208">
        <v>0</v>
      </c>
      <c r="G18208">
        <v>0</v>
      </c>
      <c r="H18208">
        <v>0.02</v>
      </c>
      <c r="I18208">
        <v>0</v>
      </c>
    </row>
    <row r="18209" spans="1:9" x14ac:dyDescent="0.25">
      <c r="A18209" t="s">
        <v>731</v>
      </c>
      <c r="B18209">
        <v>29803</v>
      </c>
      <c r="C18209" s="593">
        <v>0.08</v>
      </c>
      <c r="D18209" t="s">
        <v>5269</v>
      </c>
      <c r="E18209">
        <v>0.06</v>
      </c>
      <c r="F18209">
        <v>0</v>
      </c>
      <c r="G18209">
        <v>0</v>
      </c>
      <c r="H18209">
        <v>0.02</v>
      </c>
      <c r="I18209">
        <v>0</v>
      </c>
    </row>
    <row r="18210" spans="1:9" x14ac:dyDescent="0.25">
      <c r="A18210" t="s">
        <v>731</v>
      </c>
      <c r="B18210">
        <v>29804</v>
      </c>
      <c r="C18210" s="593">
        <v>0.08</v>
      </c>
      <c r="D18210" t="s">
        <v>5268</v>
      </c>
      <c r="E18210">
        <v>0.06</v>
      </c>
      <c r="F18210">
        <v>0</v>
      </c>
      <c r="G18210">
        <v>0</v>
      </c>
      <c r="H18210">
        <v>0.02</v>
      </c>
      <c r="I18210">
        <v>0</v>
      </c>
    </row>
    <row r="18211" spans="1:9" x14ac:dyDescent="0.25">
      <c r="A18211" t="s">
        <v>731</v>
      </c>
      <c r="B18211">
        <v>29805</v>
      </c>
      <c r="C18211" s="593">
        <v>0.08</v>
      </c>
      <c r="D18211" t="s">
        <v>5215</v>
      </c>
      <c r="E18211">
        <v>0.06</v>
      </c>
      <c r="F18211">
        <v>0</v>
      </c>
      <c r="G18211">
        <v>0</v>
      </c>
      <c r="H18211">
        <v>0.02</v>
      </c>
      <c r="I18211">
        <v>0</v>
      </c>
    </row>
    <row r="18212" spans="1:9" x14ac:dyDescent="0.25">
      <c r="A18212" t="s">
        <v>731</v>
      </c>
      <c r="B18212">
        <v>29808</v>
      </c>
      <c r="C18212" s="593">
        <v>0.08</v>
      </c>
      <c r="D18212" t="s">
        <v>5268</v>
      </c>
      <c r="E18212">
        <v>0.06</v>
      </c>
      <c r="F18212">
        <v>0</v>
      </c>
      <c r="G18212">
        <v>0</v>
      </c>
      <c r="H18212">
        <v>0.02</v>
      </c>
      <c r="I18212">
        <v>0</v>
      </c>
    </row>
    <row r="18213" spans="1:9" x14ac:dyDescent="0.25">
      <c r="A18213" t="s">
        <v>731</v>
      </c>
      <c r="B18213">
        <v>29809</v>
      </c>
      <c r="C18213" s="593">
        <v>0.08</v>
      </c>
      <c r="D18213" t="s">
        <v>5269</v>
      </c>
      <c r="E18213">
        <v>0.06</v>
      </c>
      <c r="F18213">
        <v>0</v>
      </c>
      <c r="G18213">
        <v>0</v>
      </c>
      <c r="H18213">
        <v>0.02</v>
      </c>
      <c r="I18213">
        <v>0</v>
      </c>
    </row>
    <row r="18214" spans="1:9" x14ac:dyDescent="0.25">
      <c r="A18214" t="s">
        <v>731</v>
      </c>
      <c r="B18214">
        <v>29810</v>
      </c>
      <c r="C18214" s="593">
        <v>0.08</v>
      </c>
      <c r="D18214" t="s">
        <v>5270</v>
      </c>
      <c r="E18214">
        <v>0.06</v>
      </c>
      <c r="F18214">
        <v>0.01</v>
      </c>
      <c r="G18214">
        <v>0</v>
      </c>
      <c r="H18214">
        <v>0.01</v>
      </c>
      <c r="I18214">
        <v>0</v>
      </c>
    </row>
    <row r="18215" spans="1:9" x14ac:dyDescent="0.25">
      <c r="A18215" t="s">
        <v>731</v>
      </c>
      <c r="B18215">
        <v>29812</v>
      </c>
      <c r="C18215" s="593">
        <v>0.08</v>
      </c>
      <c r="D18215" t="s">
        <v>5270</v>
      </c>
      <c r="E18215">
        <v>0.06</v>
      </c>
      <c r="F18215">
        <v>0.01</v>
      </c>
      <c r="G18215">
        <v>0</v>
      </c>
      <c r="H18215">
        <v>0.01</v>
      </c>
      <c r="I18215">
        <v>0</v>
      </c>
    </row>
    <row r="18216" spans="1:9" x14ac:dyDescent="0.25">
      <c r="A18216" t="s">
        <v>731</v>
      </c>
      <c r="B18216">
        <v>29813</v>
      </c>
      <c r="C18216" s="593">
        <v>0.08</v>
      </c>
      <c r="D18216" t="s">
        <v>5271</v>
      </c>
      <c r="E18216">
        <v>0.06</v>
      </c>
      <c r="F18216">
        <v>0</v>
      </c>
      <c r="G18216">
        <v>0.01</v>
      </c>
      <c r="H18216">
        <v>0.01</v>
      </c>
      <c r="I18216">
        <v>0</v>
      </c>
    </row>
    <row r="18217" spans="1:9" x14ac:dyDescent="0.25">
      <c r="A18217" t="s">
        <v>731</v>
      </c>
      <c r="B18217">
        <v>29816</v>
      </c>
      <c r="C18217" s="593">
        <v>0.08</v>
      </c>
      <c r="D18217" t="s">
        <v>5215</v>
      </c>
      <c r="E18217">
        <v>0.06</v>
      </c>
      <c r="F18217">
        <v>0</v>
      </c>
      <c r="G18217">
        <v>0</v>
      </c>
      <c r="H18217">
        <v>0.02</v>
      </c>
      <c r="I18217">
        <v>0</v>
      </c>
    </row>
    <row r="18218" spans="1:9" x14ac:dyDescent="0.25">
      <c r="A18218" t="s">
        <v>731</v>
      </c>
      <c r="B18218">
        <v>29817</v>
      </c>
      <c r="C18218" s="593">
        <v>0.08</v>
      </c>
      <c r="D18218" t="s">
        <v>5272</v>
      </c>
      <c r="E18218">
        <v>0.06</v>
      </c>
      <c r="F18218">
        <v>0.01</v>
      </c>
      <c r="G18218">
        <v>0</v>
      </c>
      <c r="H18218">
        <v>0.01</v>
      </c>
      <c r="I18218">
        <v>0</v>
      </c>
    </row>
    <row r="18219" spans="1:9" x14ac:dyDescent="0.25">
      <c r="A18219" t="s">
        <v>731</v>
      </c>
      <c r="B18219">
        <v>29819</v>
      </c>
      <c r="C18219" s="593">
        <v>0.08</v>
      </c>
      <c r="D18219" t="s">
        <v>5252</v>
      </c>
      <c r="E18219">
        <v>0.06</v>
      </c>
      <c r="F18219">
        <v>0.01</v>
      </c>
      <c r="G18219">
        <v>0</v>
      </c>
      <c r="H18219">
        <v>0.01</v>
      </c>
      <c r="I18219">
        <v>0</v>
      </c>
    </row>
    <row r="18220" spans="1:9" x14ac:dyDescent="0.25">
      <c r="A18220" t="s">
        <v>731</v>
      </c>
      <c r="B18220">
        <v>29821</v>
      </c>
      <c r="C18220" s="593">
        <v>0.08</v>
      </c>
      <c r="D18220" t="s">
        <v>5217</v>
      </c>
      <c r="E18220">
        <v>0.06</v>
      </c>
      <c r="F18220">
        <v>0.01</v>
      </c>
      <c r="G18220">
        <v>0</v>
      </c>
      <c r="H18220">
        <v>0.01</v>
      </c>
      <c r="I18220">
        <v>0</v>
      </c>
    </row>
    <row r="18221" spans="1:9" x14ac:dyDescent="0.25">
      <c r="A18221" t="s">
        <v>731</v>
      </c>
      <c r="B18221">
        <v>29822</v>
      </c>
      <c r="C18221" s="593">
        <v>0.08</v>
      </c>
      <c r="D18221" t="s">
        <v>5215</v>
      </c>
      <c r="E18221">
        <v>0.06</v>
      </c>
      <c r="F18221">
        <v>0</v>
      </c>
      <c r="G18221">
        <v>0</v>
      </c>
      <c r="H18221">
        <v>0.02</v>
      </c>
      <c r="I18221">
        <v>0</v>
      </c>
    </row>
    <row r="18222" spans="1:9" x14ac:dyDescent="0.25">
      <c r="A18222" t="s">
        <v>731</v>
      </c>
      <c r="B18222">
        <v>29824</v>
      </c>
      <c r="C18222" s="593">
        <v>0.08</v>
      </c>
      <c r="D18222" t="s">
        <v>5217</v>
      </c>
      <c r="E18222">
        <v>0.06</v>
      </c>
      <c r="F18222">
        <v>0.01</v>
      </c>
      <c r="G18222">
        <v>0</v>
      </c>
      <c r="H18222">
        <v>0.01</v>
      </c>
      <c r="I18222">
        <v>0</v>
      </c>
    </row>
    <row r="18223" spans="1:9" x14ac:dyDescent="0.25">
      <c r="A18223" t="s">
        <v>731</v>
      </c>
      <c r="B18223">
        <v>29826</v>
      </c>
      <c r="C18223" s="593">
        <v>0.08</v>
      </c>
      <c r="D18223" t="s">
        <v>4745</v>
      </c>
      <c r="E18223">
        <v>0.06</v>
      </c>
      <c r="F18223">
        <v>0</v>
      </c>
      <c r="G18223">
        <v>0.01</v>
      </c>
      <c r="H18223">
        <v>0.01</v>
      </c>
      <c r="I18223">
        <v>0</v>
      </c>
    </row>
    <row r="18224" spans="1:9" x14ac:dyDescent="0.25">
      <c r="A18224" t="s">
        <v>731</v>
      </c>
      <c r="B18224">
        <v>29827</v>
      </c>
      <c r="C18224" s="593">
        <v>0.08</v>
      </c>
      <c r="D18224" t="s">
        <v>5270</v>
      </c>
      <c r="E18224">
        <v>0.06</v>
      </c>
      <c r="F18224">
        <v>0.01</v>
      </c>
      <c r="G18224">
        <v>0</v>
      </c>
      <c r="H18224">
        <v>0.01</v>
      </c>
      <c r="I18224">
        <v>0</v>
      </c>
    </row>
    <row r="18225" spans="1:9" x14ac:dyDescent="0.25">
      <c r="A18225" t="s">
        <v>731</v>
      </c>
      <c r="B18225">
        <v>29828</v>
      </c>
      <c r="C18225" s="593">
        <v>0.08</v>
      </c>
      <c r="D18225" t="s">
        <v>5215</v>
      </c>
      <c r="E18225">
        <v>0.06</v>
      </c>
      <c r="F18225">
        <v>0</v>
      </c>
      <c r="G18225">
        <v>0</v>
      </c>
      <c r="H18225">
        <v>0.02</v>
      </c>
      <c r="I18225">
        <v>0</v>
      </c>
    </row>
    <row r="18226" spans="1:9" x14ac:dyDescent="0.25">
      <c r="A18226" t="s">
        <v>731</v>
      </c>
      <c r="B18226">
        <v>29829</v>
      </c>
      <c r="C18226" s="593">
        <v>0.08</v>
      </c>
      <c r="D18226" t="s">
        <v>5215</v>
      </c>
      <c r="E18226">
        <v>0.06</v>
      </c>
      <c r="F18226">
        <v>0</v>
      </c>
      <c r="G18226">
        <v>0</v>
      </c>
      <c r="H18226">
        <v>0.02</v>
      </c>
      <c r="I18226">
        <v>0</v>
      </c>
    </row>
    <row r="18227" spans="1:9" x14ac:dyDescent="0.25">
      <c r="A18227" t="s">
        <v>731</v>
      </c>
      <c r="B18227">
        <v>29831</v>
      </c>
      <c r="C18227" s="593">
        <v>0.08</v>
      </c>
      <c r="D18227" t="s">
        <v>5215</v>
      </c>
      <c r="E18227">
        <v>0.06</v>
      </c>
      <c r="F18227">
        <v>0</v>
      </c>
      <c r="G18227">
        <v>0</v>
      </c>
      <c r="H18227">
        <v>0.02</v>
      </c>
      <c r="I18227">
        <v>0</v>
      </c>
    </row>
    <row r="18228" spans="1:9" x14ac:dyDescent="0.25">
      <c r="A18228" t="s">
        <v>731</v>
      </c>
      <c r="B18228">
        <v>29832</v>
      </c>
      <c r="C18228" s="593">
        <v>0.08</v>
      </c>
      <c r="D18228" t="s">
        <v>5192</v>
      </c>
      <c r="E18228">
        <v>0.06</v>
      </c>
      <c r="F18228">
        <v>0</v>
      </c>
      <c r="G18228">
        <v>0.01</v>
      </c>
      <c r="H18228">
        <v>0.01</v>
      </c>
      <c r="I18228">
        <v>0</v>
      </c>
    </row>
    <row r="18229" spans="1:9" x14ac:dyDescent="0.25">
      <c r="A18229" t="s">
        <v>731</v>
      </c>
      <c r="B18229">
        <v>29834</v>
      </c>
      <c r="C18229" s="593">
        <v>0.08</v>
      </c>
      <c r="D18229" t="s">
        <v>5215</v>
      </c>
      <c r="E18229">
        <v>0.06</v>
      </c>
      <c r="F18229">
        <v>0</v>
      </c>
      <c r="G18229">
        <v>0</v>
      </c>
      <c r="H18229">
        <v>0.02</v>
      </c>
      <c r="I18229">
        <v>0</v>
      </c>
    </row>
    <row r="18230" spans="1:9" x14ac:dyDescent="0.25">
      <c r="A18230" t="s">
        <v>731</v>
      </c>
      <c r="B18230">
        <v>29835</v>
      </c>
      <c r="C18230" s="593">
        <v>0.08</v>
      </c>
      <c r="D18230" t="s">
        <v>5217</v>
      </c>
      <c r="E18230">
        <v>0.06</v>
      </c>
      <c r="F18230">
        <v>0.01</v>
      </c>
      <c r="G18230">
        <v>0</v>
      </c>
      <c r="H18230">
        <v>0.01</v>
      </c>
      <c r="I18230">
        <v>0</v>
      </c>
    </row>
    <row r="18231" spans="1:9" x14ac:dyDescent="0.25">
      <c r="A18231" t="s">
        <v>731</v>
      </c>
      <c r="B18231">
        <v>29836</v>
      </c>
      <c r="C18231" s="593">
        <v>0.08</v>
      </c>
      <c r="D18231" t="s">
        <v>5270</v>
      </c>
      <c r="E18231">
        <v>0.06</v>
      </c>
      <c r="F18231">
        <v>0.01</v>
      </c>
      <c r="G18231">
        <v>0</v>
      </c>
      <c r="H18231">
        <v>0.01</v>
      </c>
      <c r="I18231">
        <v>0</v>
      </c>
    </row>
    <row r="18232" spans="1:9" x14ac:dyDescent="0.25">
      <c r="A18232" t="s">
        <v>731</v>
      </c>
      <c r="B18232">
        <v>29838</v>
      </c>
      <c r="C18232" s="593">
        <v>0.08</v>
      </c>
      <c r="D18232" t="s">
        <v>5217</v>
      </c>
      <c r="E18232">
        <v>0.06</v>
      </c>
      <c r="F18232">
        <v>0.01</v>
      </c>
      <c r="G18232">
        <v>0</v>
      </c>
      <c r="H18232">
        <v>0.01</v>
      </c>
      <c r="I18232">
        <v>0</v>
      </c>
    </row>
    <row r="18233" spans="1:9" x14ac:dyDescent="0.25">
      <c r="A18233" t="s">
        <v>731</v>
      </c>
      <c r="B18233">
        <v>29839</v>
      </c>
      <c r="C18233" s="593">
        <v>0.08</v>
      </c>
      <c r="D18233" t="s">
        <v>5215</v>
      </c>
      <c r="E18233">
        <v>0.06</v>
      </c>
      <c r="F18233">
        <v>0</v>
      </c>
      <c r="G18233">
        <v>0</v>
      </c>
      <c r="H18233">
        <v>0.02</v>
      </c>
      <c r="I18233">
        <v>0</v>
      </c>
    </row>
    <row r="18234" spans="1:9" x14ac:dyDescent="0.25">
      <c r="A18234" t="s">
        <v>731</v>
      </c>
      <c r="B18234">
        <v>29840</v>
      </c>
      <c r="C18234" s="593">
        <v>0.08</v>
      </c>
      <c r="D18234" t="s">
        <v>5252</v>
      </c>
      <c r="E18234">
        <v>0.06</v>
      </c>
      <c r="F18234">
        <v>0.01</v>
      </c>
      <c r="G18234">
        <v>0</v>
      </c>
      <c r="H18234">
        <v>0.01</v>
      </c>
      <c r="I18234">
        <v>0</v>
      </c>
    </row>
    <row r="18235" spans="1:9" x14ac:dyDescent="0.25">
      <c r="A18235" t="s">
        <v>731</v>
      </c>
      <c r="B18235">
        <v>29841</v>
      </c>
      <c r="C18235" s="593">
        <v>0.08</v>
      </c>
      <c r="D18235" t="s">
        <v>5273</v>
      </c>
      <c r="E18235">
        <v>0.06</v>
      </c>
      <c r="F18235">
        <v>0</v>
      </c>
      <c r="G18235">
        <v>0</v>
      </c>
      <c r="H18235">
        <v>0.02</v>
      </c>
      <c r="I18235">
        <v>0</v>
      </c>
    </row>
    <row r="18236" spans="1:9" x14ac:dyDescent="0.25">
      <c r="A18236" t="s">
        <v>731</v>
      </c>
      <c r="B18236">
        <v>29842</v>
      </c>
      <c r="C18236" s="593">
        <v>0.08</v>
      </c>
      <c r="D18236" t="s">
        <v>5273</v>
      </c>
      <c r="E18236">
        <v>0.06</v>
      </c>
      <c r="F18236">
        <v>0</v>
      </c>
      <c r="G18236">
        <v>0</v>
      </c>
      <c r="H18236">
        <v>0.02</v>
      </c>
      <c r="I18236">
        <v>0</v>
      </c>
    </row>
    <row r="18237" spans="1:9" x14ac:dyDescent="0.25">
      <c r="A18237" t="s">
        <v>731</v>
      </c>
      <c r="B18237">
        <v>29843</v>
      </c>
      <c r="C18237" s="593">
        <v>0.08</v>
      </c>
      <c r="D18237" t="s">
        <v>5270</v>
      </c>
      <c r="E18237">
        <v>0.06</v>
      </c>
      <c r="F18237">
        <v>0.01</v>
      </c>
      <c r="G18237">
        <v>0</v>
      </c>
      <c r="H18237">
        <v>0.01</v>
      </c>
      <c r="I18237">
        <v>0</v>
      </c>
    </row>
    <row r="18238" spans="1:9" x14ac:dyDescent="0.25">
      <c r="A18238" t="s">
        <v>731</v>
      </c>
      <c r="B18238">
        <v>29844</v>
      </c>
      <c r="C18238" s="593">
        <v>0.08</v>
      </c>
      <c r="D18238" t="s">
        <v>5274</v>
      </c>
      <c r="E18238">
        <v>0.06</v>
      </c>
      <c r="F18238">
        <v>0</v>
      </c>
      <c r="G18238">
        <v>0.01</v>
      </c>
      <c r="H18238">
        <v>0.01</v>
      </c>
      <c r="I18238">
        <v>0</v>
      </c>
    </row>
    <row r="18239" spans="1:9" x14ac:dyDescent="0.25">
      <c r="A18239" t="s">
        <v>731</v>
      </c>
      <c r="B18239">
        <v>29845</v>
      </c>
      <c r="C18239" s="593">
        <v>0.08</v>
      </c>
      <c r="D18239" t="s">
        <v>5217</v>
      </c>
      <c r="E18239">
        <v>0.06</v>
      </c>
      <c r="F18239">
        <v>0.01</v>
      </c>
      <c r="G18239">
        <v>0</v>
      </c>
      <c r="H18239">
        <v>0.01</v>
      </c>
      <c r="I18239">
        <v>0</v>
      </c>
    </row>
    <row r="18240" spans="1:9" x14ac:dyDescent="0.25">
      <c r="A18240" t="s">
        <v>731</v>
      </c>
      <c r="B18240">
        <v>29846</v>
      </c>
      <c r="C18240" s="593">
        <v>0.08</v>
      </c>
      <c r="D18240" t="s">
        <v>2988</v>
      </c>
      <c r="E18240">
        <v>0.06</v>
      </c>
      <c r="F18240">
        <v>0</v>
      </c>
      <c r="G18240">
        <v>0.01</v>
      </c>
      <c r="H18240">
        <v>0.01</v>
      </c>
      <c r="I18240">
        <v>0</v>
      </c>
    </row>
    <row r="18241" spans="1:9" x14ac:dyDescent="0.25">
      <c r="A18241" t="s">
        <v>731</v>
      </c>
      <c r="B18241">
        <v>29847</v>
      </c>
      <c r="C18241" s="593">
        <v>0.08</v>
      </c>
      <c r="D18241" t="s">
        <v>5217</v>
      </c>
      <c r="E18241">
        <v>0.06</v>
      </c>
      <c r="F18241">
        <v>0.01</v>
      </c>
      <c r="G18241">
        <v>0</v>
      </c>
      <c r="H18241">
        <v>0.01</v>
      </c>
      <c r="I18241">
        <v>0</v>
      </c>
    </row>
    <row r="18242" spans="1:9" x14ac:dyDescent="0.25">
      <c r="A18242" t="s">
        <v>731</v>
      </c>
      <c r="B18242">
        <v>29848</v>
      </c>
      <c r="C18242" s="593">
        <v>0.08</v>
      </c>
      <c r="D18242" t="s">
        <v>5217</v>
      </c>
      <c r="E18242">
        <v>0.06</v>
      </c>
      <c r="F18242">
        <v>0.01</v>
      </c>
      <c r="G18242">
        <v>0</v>
      </c>
      <c r="H18242">
        <v>0.01</v>
      </c>
      <c r="I18242">
        <v>0</v>
      </c>
    </row>
    <row r="18243" spans="1:9" x14ac:dyDescent="0.25">
      <c r="A18243" t="s">
        <v>731</v>
      </c>
      <c r="B18243">
        <v>29849</v>
      </c>
      <c r="C18243" s="593">
        <v>0.08</v>
      </c>
      <c r="D18243" t="s">
        <v>5270</v>
      </c>
      <c r="E18243">
        <v>0.06</v>
      </c>
      <c r="F18243">
        <v>0.01</v>
      </c>
      <c r="G18243">
        <v>0</v>
      </c>
      <c r="H18243">
        <v>0.01</v>
      </c>
      <c r="I18243">
        <v>0</v>
      </c>
    </row>
    <row r="18244" spans="1:9" x14ac:dyDescent="0.25">
      <c r="A18244" t="s">
        <v>731</v>
      </c>
      <c r="B18244">
        <v>29850</v>
      </c>
      <c r="C18244" s="593">
        <v>0.08</v>
      </c>
      <c r="D18244" t="s">
        <v>5215</v>
      </c>
      <c r="E18244">
        <v>0.06</v>
      </c>
      <c r="F18244">
        <v>0</v>
      </c>
      <c r="G18244">
        <v>0</v>
      </c>
      <c r="H18244">
        <v>0.02</v>
      </c>
      <c r="I18244">
        <v>0</v>
      </c>
    </row>
    <row r="18245" spans="1:9" x14ac:dyDescent="0.25">
      <c r="A18245" t="s">
        <v>731</v>
      </c>
      <c r="B18245">
        <v>29851</v>
      </c>
      <c r="C18245" s="593">
        <v>0.08</v>
      </c>
      <c r="D18245" t="s">
        <v>5215</v>
      </c>
      <c r="E18245">
        <v>0.06</v>
      </c>
      <c r="F18245">
        <v>0</v>
      </c>
      <c r="G18245">
        <v>0</v>
      </c>
      <c r="H18245">
        <v>0.02</v>
      </c>
      <c r="I18245">
        <v>0</v>
      </c>
    </row>
    <row r="18246" spans="1:9" x14ac:dyDescent="0.25">
      <c r="A18246" t="s">
        <v>731</v>
      </c>
      <c r="B18246">
        <v>29853</v>
      </c>
      <c r="C18246" s="593">
        <v>0.08</v>
      </c>
      <c r="D18246" t="s">
        <v>5215</v>
      </c>
      <c r="E18246">
        <v>0.06</v>
      </c>
      <c r="F18246">
        <v>0</v>
      </c>
      <c r="G18246">
        <v>0</v>
      </c>
      <c r="H18246">
        <v>0.02</v>
      </c>
      <c r="I18246">
        <v>0</v>
      </c>
    </row>
    <row r="18247" spans="1:9" x14ac:dyDescent="0.25">
      <c r="A18247" t="s">
        <v>731</v>
      </c>
      <c r="B18247">
        <v>29856</v>
      </c>
      <c r="C18247" s="593">
        <v>0.08</v>
      </c>
      <c r="D18247" t="s">
        <v>5215</v>
      </c>
      <c r="E18247">
        <v>0.06</v>
      </c>
      <c r="F18247">
        <v>0</v>
      </c>
      <c r="G18247">
        <v>0</v>
      </c>
      <c r="H18247">
        <v>0.02</v>
      </c>
      <c r="I18247">
        <v>0</v>
      </c>
    </row>
    <row r="18248" spans="1:9" x14ac:dyDescent="0.25">
      <c r="A18248" t="s">
        <v>731</v>
      </c>
      <c r="B18248">
        <v>29860</v>
      </c>
      <c r="C18248" s="593">
        <v>0.08</v>
      </c>
      <c r="D18248" t="s">
        <v>5273</v>
      </c>
      <c r="E18248">
        <v>0.06</v>
      </c>
      <c r="F18248">
        <v>0</v>
      </c>
      <c r="G18248">
        <v>0.01</v>
      </c>
      <c r="H18248">
        <v>0.01</v>
      </c>
      <c r="I18248">
        <v>0</v>
      </c>
    </row>
    <row r="18249" spans="1:9" x14ac:dyDescent="0.25">
      <c r="A18249" t="s">
        <v>731</v>
      </c>
      <c r="B18249">
        <v>29861</v>
      </c>
      <c r="C18249" s="593">
        <v>0.08</v>
      </c>
      <c r="D18249" t="s">
        <v>5273</v>
      </c>
      <c r="E18249">
        <v>0.06</v>
      </c>
      <c r="F18249">
        <v>0</v>
      </c>
      <c r="G18249">
        <v>0</v>
      </c>
      <c r="H18249">
        <v>0.02</v>
      </c>
      <c r="I18249">
        <v>0</v>
      </c>
    </row>
    <row r="18250" spans="1:9" x14ac:dyDescent="0.25">
      <c r="A18250" t="s">
        <v>731</v>
      </c>
      <c r="B18250">
        <v>29899</v>
      </c>
      <c r="C18250" s="593">
        <v>0.08</v>
      </c>
      <c r="D18250" t="s">
        <v>5252</v>
      </c>
      <c r="E18250">
        <v>0.06</v>
      </c>
      <c r="F18250">
        <v>0</v>
      </c>
      <c r="G18250">
        <v>0.01</v>
      </c>
      <c r="H18250">
        <v>0.01</v>
      </c>
      <c r="I18250">
        <v>0</v>
      </c>
    </row>
    <row r="18251" spans="1:9" x14ac:dyDescent="0.25">
      <c r="A18251" t="s">
        <v>731</v>
      </c>
      <c r="B18251">
        <v>29901</v>
      </c>
      <c r="C18251" s="593">
        <v>0.06</v>
      </c>
      <c r="D18251" t="s">
        <v>4188</v>
      </c>
      <c r="E18251">
        <v>0.06</v>
      </c>
      <c r="F18251">
        <v>0</v>
      </c>
      <c r="G18251">
        <v>0</v>
      </c>
      <c r="H18251">
        <v>0</v>
      </c>
      <c r="I18251">
        <v>0</v>
      </c>
    </row>
    <row r="18252" spans="1:9" x14ac:dyDescent="0.25">
      <c r="A18252" t="s">
        <v>731</v>
      </c>
      <c r="B18252">
        <v>29902</v>
      </c>
      <c r="C18252" s="593">
        <v>0.06</v>
      </c>
      <c r="D18252" t="s">
        <v>4188</v>
      </c>
      <c r="E18252">
        <v>0.06</v>
      </c>
      <c r="F18252">
        <v>0</v>
      </c>
      <c r="G18252">
        <v>0</v>
      </c>
      <c r="H18252">
        <v>0</v>
      </c>
      <c r="I18252">
        <v>0</v>
      </c>
    </row>
    <row r="18253" spans="1:9" x14ac:dyDescent="0.25">
      <c r="A18253" t="s">
        <v>731</v>
      </c>
      <c r="B18253">
        <v>29903</v>
      </c>
      <c r="C18253" s="593">
        <v>0.06</v>
      </c>
      <c r="D18253" t="s">
        <v>4188</v>
      </c>
      <c r="E18253">
        <v>0.06</v>
      </c>
      <c r="F18253">
        <v>0</v>
      </c>
      <c r="G18253">
        <v>0</v>
      </c>
      <c r="H18253">
        <v>0</v>
      </c>
      <c r="I18253">
        <v>0</v>
      </c>
    </row>
    <row r="18254" spans="1:9" x14ac:dyDescent="0.25">
      <c r="A18254" t="s">
        <v>731</v>
      </c>
      <c r="B18254">
        <v>29904</v>
      </c>
      <c r="C18254" s="593">
        <v>0.06</v>
      </c>
      <c r="D18254" t="s">
        <v>4188</v>
      </c>
      <c r="E18254">
        <v>0.06</v>
      </c>
      <c r="F18254">
        <v>0</v>
      </c>
      <c r="G18254">
        <v>0</v>
      </c>
      <c r="H18254">
        <v>0</v>
      </c>
      <c r="I18254">
        <v>0</v>
      </c>
    </row>
    <row r="18255" spans="1:9" x14ac:dyDescent="0.25">
      <c r="A18255" t="s">
        <v>731</v>
      </c>
      <c r="B18255">
        <v>29905</v>
      </c>
      <c r="C18255" s="593">
        <v>0.06</v>
      </c>
      <c r="D18255" t="s">
        <v>5275</v>
      </c>
      <c r="E18255">
        <v>0.06</v>
      </c>
      <c r="F18255">
        <v>0</v>
      </c>
      <c r="G18255">
        <v>0</v>
      </c>
      <c r="H18255">
        <v>0</v>
      </c>
      <c r="I18255">
        <v>0</v>
      </c>
    </row>
    <row r="18256" spans="1:9" x14ac:dyDescent="0.25">
      <c r="A18256" t="s">
        <v>731</v>
      </c>
      <c r="B18256">
        <v>29906</v>
      </c>
      <c r="C18256" s="593">
        <v>0.06</v>
      </c>
      <c r="D18256" t="s">
        <v>4188</v>
      </c>
      <c r="E18256">
        <v>0.06</v>
      </c>
      <c r="F18256">
        <v>0</v>
      </c>
      <c r="G18256">
        <v>0</v>
      </c>
      <c r="H18256">
        <v>0</v>
      </c>
      <c r="I18256">
        <v>0</v>
      </c>
    </row>
    <row r="18257" spans="1:9" x14ac:dyDescent="0.25">
      <c r="A18257" t="s">
        <v>731</v>
      </c>
      <c r="B18257">
        <v>29907</v>
      </c>
      <c r="C18257" s="593">
        <v>0.06</v>
      </c>
      <c r="D18257" t="s">
        <v>4188</v>
      </c>
      <c r="E18257">
        <v>0.06</v>
      </c>
      <c r="F18257">
        <v>0</v>
      </c>
      <c r="G18257">
        <v>0</v>
      </c>
      <c r="H18257">
        <v>0</v>
      </c>
      <c r="I18257">
        <v>0</v>
      </c>
    </row>
    <row r="18258" spans="1:9" x14ac:dyDescent="0.25">
      <c r="A18258" t="s">
        <v>731</v>
      </c>
      <c r="B18258">
        <v>29909</v>
      </c>
      <c r="C18258" s="593">
        <v>0.09</v>
      </c>
      <c r="D18258" t="s">
        <v>1492</v>
      </c>
      <c r="E18258">
        <v>0.06</v>
      </c>
      <c r="F18258">
        <v>0.01</v>
      </c>
      <c r="G18258">
        <v>0</v>
      </c>
      <c r="H18258">
        <v>0.02</v>
      </c>
      <c r="I18258">
        <v>0</v>
      </c>
    </row>
    <row r="18259" spans="1:9" x14ac:dyDescent="0.25">
      <c r="A18259" t="s">
        <v>731</v>
      </c>
      <c r="B18259">
        <v>29910</v>
      </c>
      <c r="C18259" s="593">
        <v>0.06</v>
      </c>
      <c r="D18259" t="s">
        <v>3015</v>
      </c>
      <c r="E18259">
        <v>0.06</v>
      </c>
      <c r="F18259">
        <v>0</v>
      </c>
      <c r="G18259">
        <v>0</v>
      </c>
      <c r="H18259">
        <v>0</v>
      </c>
      <c r="I18259">
        <v>0</v>
      </c>
    </row>
    <row r="18260" spans="1:9" x14ac:dyDescent="0.25">
      <c r="A18260" t="s">
        <v>731</v>
      </c>
      <c r="B18260">
        <v>29911</v>
      </c>
      <c r="C18260" s="593">
        <v>0.08</v>
      </c>
      <c r="D18260" t="s">
        <v>5270</v>
      </c>
      <c r="E18260">
        <v>0.06</v>
      </c>
      <c r="F18260">
        <v>0.01</v>
      </c>
      <c r="G18260">
        <v>0</v>
      </c>
      <c r="H18260">
        <v>0.01</v>
      </c>
      <c r="I18260">
        <v>0</v>
      </c>
    </row>
    <row r="18261" spans="1:9" x14ac:dyDescent="0.25">
      <c r="A18261" t="s">
        <v>731</v>
      </c>
      <c r="B18261">
        <v>29912</v>
      </c>
      <c r="C18261" s="593">
        <v>0.09</v>
      </c>
      <c r="D18261" t="s">
        <v>1492</v>
      </c>
      <c r="E18261">
        <v>0.06</v>
      </c>
      <c r="F18261">
        <v>0.01</v>
      </c>
      <c r="G18261">
        <v>0</v>
      </c>
      <c r="H18261">
        <v>0.02</v>
      </c>
      <c r="I18261">
        <v>0</v>
      </c>
    </row>
    <row r="18262" spans="1:9" x14ac:dyDescent="0.25">
      <c r="A18262" t="s">
        <v>731</v>
      </c>
      <c r="B18262">
        <v>29913</v>
      </c>
      <c r="C18262" s="593">
        <v>7.0000000000000007E-2</v>
      </c>
      <c r="D18262" t="s">
        <v>1207</v>
      </c>
      <c r="E18262">
        <v>0.06</v>
      </c>
      <c r="F18262">
        <v>0.01</v>
      </c>
      <c r="G18262">
        <v>0</v>
      </c>
      <c r="H18262">
        <v>0</v>
      </c>
      <c r="I18262">
        <v>0</v>
      </c>
    </row>
    <row r="18263" spans="1:9" x14ac:dyDescent="0.25">
      <c r="A18263" t="s">
        <v>731</v>
      </c>
      <c r="B18263">
        <v>29914</v>
      </c>
      <c r="C18263" s="593">
        <v>0.06</v>
      </c>
      <c r="D18263" t="s">
        <v>4188</v>
      </c>
      <c r="E18263">
        <v>0.06</v>
      </c>
      <c r="F18263">
        <v>0</v>
      </c>
      <c r="G18263">
        <v>0</v>
      </c>
      <c r="H18263">
        <v>0</v>
      </c>
      <c r="I18263">
        <v>0</v>
      </c>
    </row>
    <row r="18264" spans="1:9" x14ac:dyDescent="0.25">
      <c r="A18264" t="s">
        <v>731</v>
      </c>
      <c r="B18264">
        <v>29915</v>
      </c>
      <c r="C18264" s="593">
        <v>0.06</v>
      </c>
      <c r="D18264" t="s">
        <v>4188</v>
      </c>
      <c r="E18264">
        <v>0.06</v>
      </c>
      <c r="F18264">
        <v>0</v>
      </c>
      <c r="G18264">
        <v>0</v>
      </c>
      <c r="H18264">
        <v>0</v>
      </c>
      <c r="I18264">
        <v>0</v>
      </c>
    </row>
    <row r="18265" spans="1:9" x14ac:dyDescent="0.25">
      <c r="A18265" t="s">
        <v>731</v>
      </c>
      <c r="B18265">
        <v>29916</v>
      </c>
      <c r="C18265" s="593">
        <v>0.09</v>
      </c>
      <c r="D18265" t="s">
        <v>1492</v>
      </c>
      <c r="E18265">
        <v>0.06</v>
      </c>
      <c r="F18265">
        <v>0.01</v>
      </c>
      <c r="G18265">
        <v>0</v>
      </c>
      <c r="H18265">
        <v>0.02</v>
      </c>
      <c r="I18265">
        <v>0</v>
      </c>
    </row>
    <row r="18266" spans="1:9" x14ac:dyDescent="0.25">
      <c r="A18266" t="s">
        <v>731</v>
      </c>
      <c r="B18266">
        <v>29918</v>
      </c>
      <c r="C18266" s="593">
        <v>7.0000000000000007E-2</v>
      </c>
      <c r="D18266" t="s">
        <v>1207</v>
      </c>
      <c r="E18266">
        <v>0.06</v>
      </c>
      <c r="F18266">
        <v>0</v>
      </c>
      <c r="G18266">
        <v>0.01</v>
      </c>
      <c r="H18266">
        <v>0</v>
      </c>
      <c r="I18266">
        <v>0</v>
      </c>
    </row>
    <row r="18267" spans="1:9" x14ac:dyDescent="0.25">
      <c r="A18267" t="s">
        <v>731</v>
      </c>
      <c r="B18267">
        <v>29920</v>
      </c>
      <c r="C18267" s="593">
        <v>0.06</v>
      </c>
      <c r="D18267" t="s">
        <v>4188</v>
      </c>
      <c r="E18267">
        <v>0.06</v>
      </c>
      <c r="F18267">
        <v>0</v>
      </c>
      <c r="G18267">
        <v>0</v>
      </c>
      <c r="H18267">
        <v>0</v>
      </c>
      <c r="I18267">
        <v>0</v>
      </c>
    </row>
    <row r="18268" spans="1:9" x14ac:dyDescent="0.25">
      <c r="A18268" t="s">
        <v>731</v>
      </c>
      <c r="B18268">
        <v>29921</v>
      </c>
      <c r="C18268" s="593">
        <v>7.0000000000000007E-2</v>
      </c>
      <c r="D18268" t="s">
        <v>5276</v>
      </c>
      <c r="E18268">
        <v>0.06</v>
      </c>
      <c r="F18268">
        <v>0</v>
      </c>
      <c r="G18268">
        <v>0.01</v>
      </c>
      <c r="H18268">
        <v>0</v>
      </c>
      <c r="I18268">
        <v>0</v>
      </c>
    </row>
    <row r="18269" spans="1:9" x14ac:dyDescent="0.25">
      <c r="A18269" t="s">
        <v>731</v>
      </c>
      <c r="B18269">
        <v>29922</v>
      </c>
      <c r="C18269" s="593">
        <v>0.09</v>
      </c>
      <c r="D18269" t="s">
        <v>1492</v>
      </c>
      <c r="E18269">
        <v>0.06</v>
      </c>
      <c r="F18269">
        <v>0.01</v>
      </c>
      <c r="G18269">
        <v>0</v>
      </c>
      <c r="H18269">
        <v>0.02</v>
      </c>
      <c r="I18269">
        <v>0</v>
      </c>
    </row>
    <row r="18270" spans="1:9" x14ac:dyDescent="0.25">
      <c r="A18270" t="s">
        <v>731</v>
      </c>
      <c r="B18270">
        <v>29923</v>
      </c>
      <c r="C18270" s="593">
        <v>7.0000000000000007E-2</v>
      </c>
      <c r="D18270" t="s">
        <v>5277</v>
      </c>
      <c r="E18270">
        <v>0.06</v>
      </c>
      <c r="F18270">
        <v>0</v>
      </c>
      <c r="G18270">
        <v>0.01</v>
      </c>
      <c r="H18270">
        <v>0</v>
      </c>
      <c r="I18270">
        <v>0</v>
      </c>
    </row>
    <row r="18271" spans="1:9" x14ac:dyDescent="0.25">
      <c r="A18271" t="s">
        <v>731</v>
      </c>
      <c r="B18271">
        <v>29924</v>
      </c>
      <c r="C18271" s="593">
        <v>0.08</v>
      </c>
      <c r="D18271" t="s">
        <v>5210</v>
      </c>
      <c r="E18271">
        <v>0.06</v>
      </c>
      <c r="F18271">
        <v>0.01</v>
      </c>
      <c r="G18271">
        <v>0</v>
      </c>
      <c r="H18271">
        <v>0.01</v>
      </c>
      <c r="I18271">
        <v>0</v>
      </c>
    </row>
    <row r="18272" spans="1:9" x14ac:dyDescent="0.25">
      <c r="A18272" t="s">
        <v>731</v>
      </c>
      <c r="B18272">
        <v>29925</v>
      </c>
      <c r="C18272" s="593">
        <v>0.06</v>
      </c>
      <c r="D18272" t="s">
        <v>5278</v>
      </c>
      <c r="E18272">
        <v>0.06</v>
      </c>
      <c r="F18272">
        <v>0</v>
      </c>
      <c r="G18272">
        <v>0</v>
      </c>
      <c r="H18272">
        <v>0</v>
      </c>
      <c r="I18272">
        <v>0</v>
      </c>
    </row>
    <row r="18273" spans="1:9" x14ac:dyDescent="0.25">
      <c r="A18273" t="s">
        <v>731</v>
      </c>
      <c r="B18273">
        <v>29926</v>
      </c>
      <c r="C18273" s="593">
        <v>0.06</v>
      </c>
      <c r="D18273" t="s">
        <v>5278</v>
      </c>
      <c r="E18273">
        <v>0.06</v>
      </c>
      <c r="F18273">
        <v>0</v>
      </c>
      <c r="G18273">
        <v>0</v>
      </c>
      <c r="H18273">
        <v>0</v>
      </c>
      <c r="I18273">
        <v>0</v>
      </c>
    </row>
    <row r="18274" spans="1:9" x14ac:dyDescent="0.25">
      <c r="A18274" t="s">
        <v>731</v>
      </c>
      <c r="B18274">
        <v>29927</v>
      </c>
      <c r="C18274" s="593">
        <v>0.09</v>
      </c>
      <c r="D18274" t="s">
        <v>1492</v>
      </c>
      <c r="E18274">
        <v>0.06</v>
      </c>
      <c r="F18274">
        <v>0.01</v>
      </c>
      <c r="G18274">
        <v>0</v>
      </c>
      <c r="H18274">
        <v>0.02</v>
      </c>
      <c r="I18274">
        <v>0</v>
      </c>
    </row>
    <row r="18275" spans="1:9" x14ac:dyDescent="0.25">
      <c r="A18275" t="s">
        <v>731</v>
      </c>
      <c r="B18275">
        <v>29928</v>
      </c>
      <c r="C18275" s="593">
        <v>0.06</v>
      </c>
      <c r="D18275" t="s">
        <v>5278</v>
      </c>
      <c r="E18275">
        <v>0.06</v>
      </c>
      <c r="F18275">
        <v>0</v>
      </c>
      <c r="G18275">
        <v>0</v>
      </c>
      <c r="H18275">
        <v>0</v>
      </c>
      <c r="I18275">
        <v>0</v>
      </c>
    </row>
    <row r="18276" spans="1:9" x14ac:dyDescent="0.25">
      <c r="A18276" t="s">
        <v>731</v>
      </c>
      <c r="B18276">
        <v>29929</v>
      </c>
      <c r="C18276" s="593">
        <v>0.08</v>
      </c>
      <c r="D18276" t="s">
        <v>5210</v>
      </c>
      <c r="E18276">
        <v>0.06</v>
      </c>
      <c r="F18276">
        <v>0.01</v>
      </c>
      <c r="G18276">
        <v>0</v>
      </c>
      <c r="H18276">
        <v>0.01</v>
      </c>
      <c r="I18276">
        <v>0</v>
      </c>
    </row>
    <row r="18277" spans="1:9" x14ac:dyDescent="0.25">
      <c r="A18277" t="s">
        <v>731</v>
      </c>
      <c r="B18277">
        <v>29931</v>
      </c>
      <c r="C18277" s="593">
        <v>0.06</v>
      </c>
      <c r="D18277" t="s">
        <v>4188</v>
      </c>
      <c r="E18277">
        <v>0.06</v>
      </c>
      <c r="F18277">
        <v>0</v>
      </c>
      <c r="G18277">
        <v>0</v>
      </c>
      <c r="H18277">
        <v>0</v>
      </c>
      <c r="I18277">
        <v>0</v>
      </c>
    </row>
    <row r="18278" spans="1:9" x14ac:dyDescent="0.25">
      <c r="A18278" t="s">
        <v>731</v>
      </c>
      <c r="B18278">
        <v>29932</v>
      </c>
      <c r="C18278" s="593">
        <v>0.08</v>
      </c>
      <c r="D18278" t="s">
        <v>5270</v>
      </c>
      <c r="E18278">
        <v>0.06</v>
      </c>
      <c r="F18278">
        <v>0.01</v>
      </c>
      <c r="G18278">
        <v>0</v>
      </c>
      <c r="H18278">
        <v>0.01</v>
      </c>
      <c r="I18278">
        <v>0</v>
      </c>
    </row>
    <row r="18279" spans="1:9" x14ac:dyDescent="0.25">
      <c r="A18279" t="s">
        <v>731</v>
      </c>
      <c r="B18279">
        <v>29933</v>
      </c>
      <c r="C18279" s="593">
        <v>7.0000000000000007E-2</v>
      </c>
      <c r="D18279" t="s">
        <v>1207</v>
      </c>
      <c r="E18279">
        <v>0.06</v>
      </c>
      <c r="F18279">
        <v>0.01</v>
      </c>
      <c r="G18279">
        <v>0</v>
      </c>
      <c r="H18279">
        <v>0</v>
      </c>
      <c r="I18279">
        <v>0</v>
      </c>
    </row>
    <row r="18280" spans="1:9" x14ac:dyDescent="0.25">
      <c r="A18280" t="s">
        <v>731</v>
      </c>
      <c r="B18280">
        <v>29934</v>
      </c>
      <c r="C18280" s="593">
        <v>0.09</v>
      </c>
      <c r="D18280" t="s">
        <v>1492</v>
      </c>
      <c r="E18280">
        <v>0.06</v>
      </c>
      <c r="F18280">
        <v>0.01</v>
      </c>
      <c r="G18280">
        <v>0</v>
      </c>
      <c r="H18280">
        <v>0.02</v>
      </c>
      <c r="I18280">
        <v>0</v>
      </c>
    </row>
    <row r="18281" spans="1:9" x14ac:dyDescent="0.25">
      <c r="A18281" t="s">
        <v>731</v>
      </c>
      <c r="B18281">
        <v>29935</v>
      </c>
      <c r="C18281" s="593">
        <v>0.06</v>
      </c>
      <c r="D18281" t="s">
        <v>4188</v>
      </c>
      <c r="E18281">
        <v>0.06</v>
      </c>
      <c r="F18281">
        <v>0</v>
      </c>
      <c r="G18281">
        <v>0</v>
      </c>
      <c r="H18281">
        <v>0</v>
      </c>
      <c r="I18281">
        <v>0</v>
      </c>
    </row>
    <row r="18282" spans="1:9" x14ac:dyDescent="0.25">
      <c r="A18282" t="s">
        <v>731</v>
      </c>
      <c r="B18282">
        <v>29936</v>
      </c>
      <c r="C18282" s="593">
        <v>0.09</v>
      </c>
      <c r="D18282" t="s">
        <v>1492</v>
      </c>
      <c r="E18282">
        <v>0.06</v>
      </c>
      <c r="F18282">
        <v>0.01</v>
      </c>
      <c r="G18282">
        <v>0</v>
      </c>
      <c r="H18282">
        <v>0.02</v>
      </c>
      <c r="I18282">
        <v>0</v>
      </c>
    </row>
    <row r="18283" spans="1:9" x14ac:dyDescent="0.25">
      <c r="A18283" t="s">
        <v>731</v>
      </c>
      <c r="B18283">
        <v>29938</v>
      </c>
      <c r="C18283" s="593">
        <v>0.06</v>
      </c>
      <c r="D18283" t="s">
        <v>5278</v>
      </c>
      <c r="E18283">
        <v>0.06</v>
      </c>
      <c r="F18283">
        <v>0</v>
      </c>
      <c r="G18283">
        <v>0</v>
      </c>
      <c r="H18283">
        <v>0</v>
      </c>
      <c r="I18283">
        <v>0</v>
      </c>
    </row>
    <row r="18284" spans="1:9" x14ac:dyDescent="0.25">
      <c r="A18284" t="s">
        <v>731</v>
      </c>
      <c r="B18284">
        <v>29939</v>
      </c>
      <c r="C18284" s="593">
        <v>7.0000000000000007E-2</v>
      </c>
      <c r="D18284" t="s">
        <v>5279</v>
      </c>
      <c r="E18284">
        <v>0.06</v>
      </c>
      <c r="F18284">
        <v>0</v>
      </c>
      <c r="G18284">
        <v>0.01</v>
      </c>
      <c r="H18284">
        <v>0</v>
      </c>
      <c r="I18284">
        <v>0</v>
      </c>
    </row>
    <row r="18285" spans="1:9" x14ac:dyDescent="0.25">
      <c r="A18285" t="s">
        <v>731</v>
      </c>
      <c r="B18285">
        <v>29940</v>
      </c>
      <c r="C18285" s="593">
        <v>0.06</v>
      </c>
      <c r="D18285" t="s">
        <v>5280</v>
      </c>
      <c r="E18285">
        <v>0.06</v>
      </c>
      <c r="F18285">
        <v>0</v>
      </c>
      <c r="G18285">
        <v>0</v>
      </c>
      <c r="H18285">
        <v>0</v>
      </c>
      <c r="I18285">
        <v>0</v>
      </c>
    </row>
    <row r="18286" spans="1:9" x14ac:dyDescent="0.25">
      <c r="A18286" t="s">
        <v>731</v>
      </c>
      <c r="B18286">
        <v>29941</v>
      </c>
      <c r="C18286" s="593">
        <v>0.06</v>
      </c>
      <c r="D18286" t="s">
        <v>4188</v>
      </c>
      <c r="E18286">
        <v>0.06</v>
      </c>
      <c r="F18286">
        <v>0</v>
      </c>
      <c r="G18286">
        <v>0</v>
      </c>
      <c r="H18286">
        <v>0</v>
      </c>
      <c r="I18286">
        <v>0</v>
      </c>
    </row>
    <row r="18287" spans="1:9" x14ac:dyDescent="0.25">
      <c r="A18287" t="s">
        <v>731</v>
      </c>
      <c r="B18287">
        <v>29943</v>
      </c>
      <c r="C18287" s="593">
        <v>0.09</v>
      </c>
      <c r="D18287" t="s">
        <v>1492</v>
      </c>
      <c r="E18287">
        <v>0.06</v>
      </c>
      <c r="F18287">
        <v>0.01</v>
      </c>
      <c r="G18287">
        <v>0</v>
      </c>
      <c r="H18287">
        <v>0.02</v>
      </c>
      <c r="I18287">
        <v>0</v>
      </c>
    </row>
    <row r="18288" spans="1:9" x14ac:dyDescent="0.25">
      <c r="A18288" t="s">
        <v>731</v>
      </c>
      <c r="B18288">
        <v>29944</v>
      </c>
      <c r="C18288" s="593">
        <v>0.09</v>
      </c>
      <c r="D18288" t="s">
        <v>1492</v>
      </c>
      <c r="E18288">
        <v>0.06</v>
      </c>
      <c r="F18288">
        <v>0.01</v>
      </c>
      <c r="G18288">
        <v>0</v>
      </c>
      <c r="H18288">
        <v>0.02</v>
      </c>
      <c r="I18288">
        <v>0</v>
      </c>
    </row>
    <row r="18289" spans="1:9" x14ac:dyDescent="0.25">
      <c r="A18289" t="s">
        <v>731</v>
      </c>
      <c r="B18289">
        <v>29945</v>
      </c>
      <c r="C18289" s="593">
        <v>0.09</v>
      </c>
      <c r="D18289" t="s">
        <v>1492</v>
      </c>
      <c r="E18289">
        <v>0.06</v>
      </c>
      <c r="F18289">
        <v>0.01</v>
      </c>
      <c r="G18289">
        <v>0</v>
      </c>
      <c r="H18289">
        <v>0.02</v>
      </c>
      <c r="I18289">
        <v>0</v>
      </c>
    </row>
    <row r="18290" spans="1:9" x14ac:dyDescent="0.25">
      <c r="A18290" t="s">
        <v>732</v>
      </c>
      <c r="B18290">
        <v>37010</v>
      </c>
      <c r="C18290" s="593">
        <v>9.7500000000000003E-2</v>
      </c>
      <c r="D18290" t="s">
        <v>2038</v>
      </c>
      <c r="E18290">
        <v>7.0000000000000007E-2</v>
      </c>
      <c r="F18290">
        <v>2.75E-2</v>
      </c>
      <c r="G18290">
        <v>0</v>
      </c>
      <c r="H18290">
        <v>0</v>
      </c>
      <c r="I18290">
        <v>0</v>
      </c>
    </row>
    <row r="18291" spans="1:9" x14ac:dyDescent="0.25">
      <c r="A18291" t="s">
        <v>732</v>
      </c>
      <c r="B18291">
        <v>37011</v>
      </c>
      <c r="C18291" s="593">
        <v>9.2499999999999999E-2</v>
      </c>
      <c r="D18291" t="s">
        <v>1243</v>
      </c>
      <c r="E18291">
        <v>7.0000000000000007E-2</v>
      </c>
      <c r="F18291">
        <v>2.2499999999999999E-2</v>
      </c>
      <c r="G18291">
        <v>0</v>
      </c>
      <c r="H18291">
        <v>0</v>
      </c>
      <c r="I18291">
        <v>0</v>
      </c>
    </row>
    <row r="18292" spans="1:9" x14ac:dyDescent="0.25">
      <c r="A18292" t="s">
        <v>732</v>
      </c>
      <c r="B18292">
        <v>37012</v>
      </c>
      <c r="C18292" s="593">
        <v>9.7500000000000003E-2</v>
      </c>
      <c r="D18292" t="s">
        <v>3740</v>
      </c>
      <c r="E18292">
        <v>7.0000000000000007E-2</v>
      </c>
      <c r="F18292">
        <v>2.75E-2</v>
      </c>
      <c r="G18292">
        <v>0</v>
      </c>
      <c r="H18292">
        <v>0</v>
      </c>
      <c r="I18292">
        <v>0</v>
      </c>
    </row>
    <row r="18293" spans="1:9" x14ac:dyDescent="0.25">
      <c r="A18293" t="s">
        <v>732</v>
      </c>
      <c r="B18293">
        <v>37013</v>
      </c>
      <c r="C18293" s="593">
        <v>9.2499999999999999E-2</v>
      </c>
      <c r="D18293" t="s">
        <v>1243</v>
      </c>
      <c r="E18293">
        <v>7.0000000000000007E-2</v>
      </c>
      <c r="F18293">
        <v>2.2499999999999999E-2</v>
      </c>
      <c r="G18293">
        <v>0</v>
      </c>
      <c r="H18293">
        <v>0</v>
      </c>
      <c r="I18293">
        <v>0</v>
      </c>
    </row>
    <row r="18294" spans="1:9" x14ac:dyDescent="0.25">
      <c r="A18294" t="s">
        <v>732</v>
      </c>
      <c r="B18294">
        <v>37014</v>
      </c>
      <c r="C18294" s="593">
        <v>9.7500000000000003E-2</v>
      </c>
      <c r="D18294" t="s">
        <v>4262</v>
      </c>
      <c r="E18294">
        <v>7.0000000000000007E-2</v>
      </c>
      <c r="F18294">
        <v>2.75E-2</v>
      </c>
      <c r="G18294">
        <v>0</v>
      </c>
      <c r="H18294">
        <v>0</v>
      </c>
      <c r="I18294">
        <v>0</v>
      </c>
    </row>
    <row r="18295" spans="1:9" x14ac:dyDescent="0.25">
      <c r="A18295" t="s">
        <v>732</v>
      </c>
      <c r="B18295">
        <v>37015</v>
      </c>
      <c r="C18295" s="593">
        <v>9.7500000000000003E-2</v>
      </c>
      <c r="D18295" t="s">
        <v>5281</v>
      </c>
      <c r="E18295">
        <v>7.0000000000000007E-2</v>
      </c>
      <c r="F18295">
        <v>2.2499999999999999E-2</v>
      </c>
      <c r="G18295">
        <v>5.0000000000000001E-3</v>
      </c>
      <c r="H18295">
        <v>0</v>
      </c>
      <c r="I18295">
        <v>0</v>
      </c>
    </row>
    <row r="18296" spans="1:9" x14ac:dyDescent="0.25">
      <c r="A18296" t="s">
        <v>732</v>
      </c>
      <c r="B18296">
        <v>37016</v>
      </c>
      <c r="C18296" s="593">
        <v>9.7500000000000003E-2</v>
      </c>
      <c r="D18296" t="s">
        <v>4262</v>
      </c>
      <c r="E18296">
        <v>7.0000000000000007E-2</v>
      </c>
      <c r="F18296">
        <v>2.75E-2</v>
      </c>
      <c r="G18296">
        <v>0</v>
      </c>
      <c r="H18296">
        <v>0</v>
      </c>
      <c r="I18296">
        <v>0</v>
      </c>
    </row>
    <row r="18297" spans="1:9" x14ac:dyDescent="0.25">
      <c r="A18297" t="s">
        <v>732</v>
      </c>
      <c r="B18297">
        <v>37018</v>
      </c>
      <c r="C18297" s="593">
        <v>9.7500000000000003E-2</v>
      </c>
      <c r="D18297" t="s">
        <v>5143</v>
      </c>
      <c r="E18297">
        <v>7.0000000000000007E-2</v>
      </c>
      <c r="F18297">
        <v>2.75E-2</v>
      </c>
      <c r="G18297">
        <v>0</v>
      </c>
      <c r="H18297">
        <v>0</v>
      </c>
      <c r="I18297">
        <v>0</v>
      </c>
    </row>
    <row r="18298" spans="1:9" x14ac:dyDescent="0.25">
      <c r="A18298" t="s">
        <v>732</v>
      </c>
      <c r="B18298">
        <v>37019</v>
      </c>
      <c r="C18298" s="593">
        <v>9.2499999999999999E-2</v>
      </c>
      <c r="D18298" t="s">
        <v>1496</v>
      </c>
      <c r="E18298">
        <v>7.0000000000000007E-2</v>
      </c>
      <c r="F18298">
        <v>2.2499999999999999E-2</v>
      </c>
      <c r="G18298">
        <v>0</v>
      </c>
      <c r="H18298">
        <v>0</v>
      </c>
      <c r="I18298">
        <v>0</v>
      </c>
    </row>
    <row r="18299" spans="1:9" x14ac:dyDescent="0.25">
      <c r="A18299" t="s">
        <v>732</v>
      </c>
      <c r="B18299">
        <v>37020</v>
      </c>
      <c r="C18299" s="593">
        <v>9.7500000000000003E-2</v>
      </c>
      <c r="D18299" t="s">
        <v>5282</v>
      </c>
      <c r="E18299">
        <v>7.0000000000000007E-2</v>
      </c>
      <c r="F18299">
        <v>2.75E-2</v>
      </c>
      <c r="G18299">
        <v>0</v>
      </c>
      <c r="H18299">
        <v>0</v>
      </c>
      <c r="I18299">
        <v>0</v>
      </c>
    </row>
    <row r="18300" spans="1:9" x14ac:dyDescent="0.25">
      <c r="A18300" t="s">
        <v>732</v>
      </c>
      <c r="B18300">
        <v>37022</v>
      </c>
      <c r="C18300" s="593">
        <v>9.7500000000000003E-2</v>
      </c>
      <c r="D18300" t="s">
        <v>2898</v>
      </c>
      <c r="E18300">
        <v>7.0000000000000007E-2</v>
      </c>
      <c r="F18300">
        <v>2.75E-2</v>
      </c>
      <c r="G18300">
        <v>0</v>
      </c>
      <c r="H18300">
        <v>0</v>
      </c>
      <c r="I18300">
        <v>0</v>
      </c>
    </row>
    <row r="18301" spans="1:9" x14ac:dyDescent="0.25">
      <c r="A18301" t="s">
        <v>732</v>
      </c>
      <c r="B18301">
        <v>37023</v>
      </c>
      <c r="C18301" s="593">
        <v>9.2499999999999999E-2</v>
      </c>
      <c r="D18301" t="s">
        <v>5283</v>
      </c>
      <c r="E18301">
        <v>7.0000000000000007E-2</v>
      </c>
      <c r="F18301">
        <v>2.2499999999999999E-2</v>
      </c>
      <c r="G18301">
        <v>0</v>
      </c>
      <c r="H18301">
        <v>0</v>
      </c>
      <c r="I18301">
        <v>0</v>
      </c>
    </row>
    <row r="18302" spans="1:9" x14ac:dyDescent="0.25">
      <c r="A18302" t="s">
        <v>732</v>
      </c>
      <c r="B18302">
        <v>37024</v>
      </c>
      <c r="C18302" s="593">
        <v>9.2499999999999999E-2</v>
      </c>
      <c r="D18302" t="s">
        <v>1243</v>
      </c>
      <c r="E18302">
        <v>7.0000000000000007E-2</v>
      </c>
      <c r="F18302">
        <v>2.2499999999999999E-2</v>
      </c>
      <c r="G18302">
        <v>0</v>
      </c>
      <c r="H18302">
        <v>0</v>
      </c>
      <c r="I18302">
        <v>0</v>
      </c>
    </row>
    <row r="18303" spans="1:9" x14ac:dyDescent="0.25">
      <c r="A18303" t="s">
        <v>732</v>
      </c>
      <c r="B18303">
        <v>37025</v>
      </c>
      <c r="C18303" s="593">
        <v>9.7500000000000003E-2</v>
      </c>
      <c r="D18303" t="s">
        <v>5284</v>
      </c>
      <c r="E18303">
        <v>7.0000000000000007E-2</v>
      </c>
      <c r="F18303">
        <v>2.75E-2</v>
      </c>
      <c r="G18303">
        <v>0</v>
      </c>
      <c r="H18303">
        <v>0</v>
      </c>
      <c r="I18303">
        <v>0</v>
      </c>
    </row>
    <row r="18304" spans="1:9" x14ac:dyDescent="0.25">
      <c r="A18304" t="s">
        <v>732</v>
      </c>
      <c r="B18304">
        <v>37026</v>
      </c>
      <c r="C18304" s="593">
        <v>9.7500000000000003E-2</v>
      </c>
      <c r="D18304" t="s">
        <v>2938</v>
      </c>
      <c r="E18304">
        <v>7.0000000000000007E-2</v>
      </c>
      <c r="F18304">
        <v>2.75E-2</v>
      </c>
      <c r="G18304">
        <v>0</v>
      </c>
      <c r="H18304">
        <v>0</v>
      </c>
      <c r="I18304">
        <v>0</v>
      </c>
    </row>
    <row r="18305" spans="1:9" x14ac:dyDescent="0.25">
      <c r="A18305" t="s">
        <v>732</v>
      </c>
      <c r="B18305">
        <v>37027</v>
      </c>
      <c r="C18305" s="593">
        <v>9.7500000000000003E-2</v>
      </c>
      <c r="D18305" t="s">
        <v>5285</v>
      </c>
      <c r="E18305">
        <v>7.0000000000000007E-2</v>
      </c>
      <c r="F18305">
        <v>2.75E-2</v>
      </c>
      <c r="G18305">
        <v>0</v>
      </c>
      <c r="H18305">
        <v>0</v>
      </c>
      <c r="I18305">
        <v>0</v>
      </c>
    </row>
    <row r="18306" spans="1:9" x14ac:dyDescent="0.25">
      <c r="A18306" t="s">
        <v>732</v>
      </c>
      <c r="B18306">
        <v>37028</v>
      </c>
      <c r="C18306" s="593">
        <v>9.2499999999999999E-2</v>
      </c>
      <c r="D18306" t="s">
        <v>5283</v>
      </c>
      <c r="E18306">
        <v>7.0000000000000007E-2</v>
      </c>
      <c r="F18306">
        <v>2.2499999999999999E-2</v>
      </c>
      <c r="G18306">
        <v>0</v>
      </c>
      <c r="H18306">
        <v>0</v>
      </c>
      <c r="I18306">
        <v>0</v>
      </c>
    </row>
    <row r="18307" spans="1:9" x14ac:dyDescent="0.25">
      <c r="A18307" t="s">
        <v>732</v>
      </c>
      <c r="B18307">
        <v>37029</v>
      </c>
      <c r="C18307" s="593">
        <v>9.7500000000000003E-2</v>
      </c>
      <c r="D18307" t="s">
        <v>5286</v>
      </c>
      <c r="E18307">
        <v>7.0000000000000007E-2</v>
      </c>
      <c r="F18307">
        <v>2.75E-2</v>
      </c>
      <c r="G18307">
        <v>0</v>
      </c>
      <c r="H18307">
        <v>0</v>
      </c>
      <c r="I18307">
        <v>0</v>
      </c>
    </row>
    <row r="18308" spans="1:9" x14ac:dyDescent="0.25">
      <c r="A18308" t="s">
        <v>732</v>
      </c>
      <c r="B18308">
        <v>37030</v>
      </c>
      <c r="C18308" s="593">
        <v>9.7500000000000003E-2</v>
      </c>
      <c r="D18308" t="s">
        <v>3354</v>
      </c>
      <c r="E18308">
        <v>7.0000000000000007E-2</v>
      </c>
      <c r="F18308">
        <v>0.02</v>
      </c>
      <c r="G18308">
        <v>7.4999999999999997E-3</v>
      </c>
      <c r="H18308">
        <v>0</v>
      </c>
      <c r="I18308">
        <v>0</v>
      </c>
    </row>
    <row r="18309" spans="1:9" x14ac:dyDescent="0.25">
      <c r="A18309" t="s">
        <v>732</v>
      </c>
      <c r="B18309">
        <v>37031</v>
      </c>
      <c r="C18309" s="593">
        <v>9.2499999999999999E-2</v>
      </c>
      <c r="D18309" t="s">
        <v>2987</v>
      </c>
      <c r="E18309">
        <v>7.0000000000000007E-2</v>
      </c>
      <c r="F18309">
        <v>2.2499999999999999E-2</v>
      </c>
      <c r="G18309">
        <v>0</v>
      </c>
      <c r="H18309">
        <v>0</v>
      </c>
      <c r="I18309">
        <v>0</v>
      </c>
    </row>
    <row r="18310" spans="1:9" x14ac:dyDescent="0.25">
      <c r="A18310" t="s">
        <v>732</v>
      </c>
      <c r="B18310">
        <v>37032</v>
      </c>
      <c r="C18310" s="593">
        <v>9.7500000000000003E-2</v>
      </c>
      <c r="D18310" t="s">
        <v>2038</v>
      </c>
      <c r="E18310">
        <v>7.0000000000000007E-2</v>
      </c>
      <c r="F18310">
        <v>2.75E-2</v>
      </c>
      <c r="G18310">
        <v>0</v>
      </c>
      <c r="H18310">
        <v>0</v>
      </c>
      <c r="I18310">
        <v>0</v>
      </c>
    </row>
    <row r="18311" spans="1:9" x14ac:dyDescent="0.25">
      <c r="A18311" t="s">
        <v>732</v>
      </c>
      <c r="B18311">
        <v>37033</v>
      </c>
      <c r="C18311" s="593">
        <v>9.7500000000000003E-2</v>
      </c>
      <c r="D18311" t="s">
        <v>2864</v>
      </c>
      <c r="E18311">
        <v>7.0000000000000007E-2</v>
      </c>
      <c r="F18311">
        <v>2.75E-2</v>
      </c>
      <c r="G18311">
        <v>0</v>
      </c>
      <c r="H18311">
        <v>0</v>
      </c>
      <c r="I18311">
        <v>0</v>
      </c>
    </row>
    <row r="18312" spans="1:9" x14ac:dyDescent="0.25">
      <c r="A18312" t="s">
        <v>732</v>
      </c>
      <c r="B18312">
        <v>37034</v>
      </c>
      <c r="C18312" s="593">
        <v>9.7500000000000003E-2</v>
      </c>
      <c r="D18312" t="s">
        <v>5143</v>
      </c>
      <c r="E18312">
        <v>7.0000000000000007E-2</v>
      </c>
      <c r="F18312">
        <v>2.75E-2</v>
      </c>
      <c r="G18312">
        <v>0</v>
      </c>
      <c r="H18312">
        <v>0</v>
      </c>
      <c r="I18312">
        <v>0</v>
      </c>
    </row>
    <row r="18313" spans="1:9" x14ac:dyDescent="0.25">
      <c r="A18313" t="s">
        <v>732</v>
      </c>
      <c r="B18313">
        <v>37035</v>
      </c>
      <c r="C18313" s="593">
        <v>9.7500000000000003E-2</v>
      </c>
      <c r="D18313" t="s">
        <v>5287</v>
      </c>
      <c r="E18313">
        <v>7.0000000000000007E-2</v>
      </c>
      <c r="F18313">
        <v>2.75E-2</v>
      </c>
      <c r="G18313">
        <v>0</v>
      </c>
      <c r="H18313">
        <v>0</v>
      </c>
      <c r="I18313">
        <v>0</v>
      </c>
    </row>
    <row r="18314" spans="1:9" x14ac:dyDescent="0.25">
      <c r="A18314" t="s">
        <v>732</v>
      </c>
      <c r="B18314">
        <v>37036</v>
      </c>
      <c r="C18314" s="593">
        <v>9.7500000000000003E-2</v>
      </c>
      <c r="D18314" t="s">
        <v>2572</v>
      </c>
      <c r="E18314">
        <v>7.0000000000000007E-2</v>
      </c>
      <c r="F18314">
        <v>2.75E-2</v>
      </c>
      <c r="G18314">
        <v>0</v>
      </c>
      <c r="H18314">
        <v>0</v>
      </c>
      <c r="I18314">
        <v>0</v>
      </c>
    </row>
    <row r="18315" spans="1:9" x14ac:dyDescent="0.25">
      <c r="A18315" t="s">
        <v>732</v>
      </c>
      <c r="B18315">
        <v>37037</v>
      </c>
      <c r="C18315" s="593">
        <v>9.7500000000000003E-2</v>
      </c>
      <c r="D18315" t="s">
        <v>5143</v>
      </c>
      <c r="E18315">
        <v>7.0000000000000007E-2</v>
      </c>
      <c r="F18315">
        <v>2.75E-2</v>
      </c>
      <c r="G18315">
        <v>0</v>
      </c>
      <c r="H18315">
        <v>0</v>
      </c>
      <c r="I18315">
        <v>0</v>
      </c>
    </row>
    <row r="18316" spans="1:9" x14ac:dyDescent="0.25">
      <c r="A18316" t="s">
        <v>732</v>
      </c>
      <c r="B18316">
        <v>37040</v>
      </c>
      <c r="C18316" s="593">
        <v>9.5000000000000001E-2</v>
      </c>
      <c r="D18316" t="s">
        <v>1538</v>
      </c>
      <c r="E18316">
        <v>7.0000000000000007E-2</v>
      </c>
      <c r="F18316">
        <v>2.5000000000000001E-2</v>
      </c>
      <c r="G18316">
        <v>0</v>
      </c>
      <c r="H18316">
        <v>0</v>
      </c>
      <c r="I18316">
        <v>0</v>
      </c>
    </row>
    <row r="18317" spans="1:9" x14ac:dyDescent="0.25">
      <c r="A18317" t="s">
        <v>732</v>
      </c>
      <c r="B18317">
        <v>37041</v>
      </c>
      <c r="C18317" s="593">
        <v>9.5000000000000001E-2</v>
      </c>
      <c r="D18317" t="s">
        <v>1538</v>
      </c>
      <c r="E18317">
        <v>7.0000000000000007E-2</v>
      </c>
      <c r="F18317">
        <v>2.5000000000000001E-2</v>
      </c>
      <c r="G18317">
        <v>0</v>
      </c>
      <c r="H18317">
        <v>0</v>
      </c>
      <c r="I18317">
        <v>0</v>
      </c>
    </row>
    <row r="18318" spans="1:9" x14ac:dyDescent="0.25">
      <c r="A18318" t="s">
        <v>732</v>
      </c>
      <c r="B18318">
        <v>37042</v>
      </c>
      <c r="C18318" s="593">
        <v>9.5000000000000001E-2</v>
      </c>
      <c r="D18318" t="s">
        <v>1538</v>
      </c>
      <c r="E18318">
        <v>7.0000000000000007E-2</v>
      </c>
      <c r="F18318">
        <v>2.5000000000000001E-2</v>
      </c>
      <c r="G18318">
        <v>0</v>
      </c>
      <c r="H18318">
        <v>0</v>
      </c>
      <c r="I18318">
        <v>0</v>
      </c>
    </row>
    <row r="18319" spans="1:9" x14ac:dyDescent="0.25">
      <c r="A18319" t="s">
        <v>732</v>
      </c>
      <c r="B18319">
        <v>37043</v>
      </c>
      <c r="C18319" s="593">
        <v>9.7500000000000003E-2</v>
      </c>
      <c r="D18319" t="s">
        <v>5287</v>
      </c>
      <c r="E18319">
        <v>7.0000000000000007E-2</v>
      </c>
      <c r="F18319">
        <v>2.75E-2</v>
      </c>
      <c r="G18319">
        <v>0</v>
      </c>
      <c r="H18319">
        <v>0</v>
      </c>
      <c r="I18319">
        <v>0</v>
      </c>
    </row>
    <row r="18320" spans="1:9" x14ac:dyDescent="0.25">
      <c r="A18320" t="s">
        <v>732</v>
      </c>
      <c r="B18320">
        <v>37044</v>
      </c>
      <c r="C18320" s="593">
        <v>9.5000000000000001E-2</v>
      </c>
      <c r="D18320" t="s">
        <v>1538</v>
      </c>
      <c r="E18320">
        <v>7.0000000000000007E-2</v>
      </c>
      <c r="F18320">
        <v>2.5000000000000001E-2</v>
      </c>
      <c r="G18320">
        <v>0</v>
      </c>
      <c r="H18320">
        <v>0</v>
      </c>
      <c r="I18320">
        <v>0</v>
      </c>
    </row>
    <row r="18321" spans="1:9" x14ac:dyDescent="0.25">
      <c r="A18321" t="s">
        <v>732</v>
      </c>
      <c r="B18321">
        <v>37046</v>
      </c>
      <c r="C18321" s="593">
        <v>9.7500000000000003E-2</v>
      </c>
      <c r="D18321" t="s">
        <v>5288</v>
      </c>
      <c r="E18321">
        <v>7.0000000000000007E-2</v>
      </c>
      <c r="F18321">
        <v>2.75E-2</v>
      </c>
      <c r="G18321">
        <v>0</v>
      </c>
      <c r="H18321">
        <v>0</v>
      </c>
      <c r="I18321">
        <v>0</v>
      </c>
    </row>
    <row r="18322" spans="1:9" x14ac:dyDescent="0.25">
      <c r="A18322" t="s">
        <v>732</v>
      </c>
      <c r="B18322">
        <v>37047</v>
      </c>
      <c r="C18322" s="593">
        <v>9.5000000000000001E-2</v>
      </c>
      <c r="D18322" t="s">
        <v>5289</v>
      </c>
      <c r="E18322">
        <v>7.0000000000000007E-2</v>
      </c>
      <c r="F18322">
        <v>2.5000000000000001E-2</v>
      </c>
      <c r="G18322">
        <v>0</v>
      </c>
      <c r="H18322">
        <v>0</v>
      </c>
      <c r="I18322">
        <v>0</v>
      </c>
    </row>
    <row r="18323" spans="1:9" x14ac:dyDescent="0.25">
      <c r="A18323" t="s">
        <v>732</v>
      </c>
      <c r="B18323">
        <v>37048</v>
      </c>
      <c r="C18323" s="593">
        <v>9.7500000000000003E-2</v>
      </c>
      <c r="D18323" t="s">
        <v>5290</v>
      </c>
      <c r="E18323">
        <v>7.0000000000000007E-2</v>
      </c>
      <c r="F18323">
        <v>2.75E-2</v>
      </c>
      <c r="G18323">
        <v>0</v>
      </c>
      <c r="H18323">
        <v>0</v>
      </c>
      <c r="I18323">
        <v>0</v>
      </c>
    </row>
    <row r="18324" spans="1:9" x14ac:dyDescent="0.25">
      <c r="A18324" t="s">
        <v>732</v>
      </c>
      <c r="B18324">
        <v>37049</v>
      </c>
      <c r="C18324" s="593">
        <v>9.7500000000000003E-2</v>
      </c>
      <c r="D18324" t="s">
        <v>5290</v>
      </c>
      <c r="E18324">
        <v>7.0000000000000007E-2</v>
      </c>
      <c r="F18324">
        <v>2.75E-2</v>
      </c>
      <c r="G18324">
        <v>0</v>
      </c>
      <c r="H18324">
        <v>0</v>
      </c>
      <c r="I18324">
        <v>0</v>
      </c>
    </row>
    <row r="18325" spans="1:9" x14ac:dyDescent="0.25">
      <c r="A18325" t="s">
        <v>732</v>
      </c>
      <c r="B18325">
        <v>37050</v>
      </c>
      <c r="C18325" s="593">
        <v>9.7500000000000003E-2</v>
      </c>
      <c r="D18325" t="s">
        <v>1322</v>
      </c>
      <c r="E18325">
        <v>7.0000000000000007E-2</v>
      </c>
      <c r="F18325">
        <v>2.75E-2</v>
      </c>
      <c r="G18325">
        <v>0</v>
      </c>
      <c r="H18325">
        <v>0</v>
      </c>
      <c r="I18325">
        <v>0</v>
      </c>
    </row>
    <row r="18326" spans="1:9" x14ac:dyDescent="0.25">
      <c r="A18326" t="s">
        <v>732</v>
      </c>
      <c r="B18326">
        <v>37051</v>
      </c>
      <c r="C18326" s="593">
        <v>9.7500000000000003E-2</v>
      </c>
      <c r="D18326" t="s">
        <v>5291</v>
      </c>
      <c r="E18326">
        <v>7.0000000000000007E-2</v>
      </c>
      <c r="F18326">
        <v>2.75E-2</v>
      </c>
      <c r="G18326">
        <v>0</v>
      </c>
      <c r="H18326">
        <v>0</v>
      </c>
      <c r="I18326">
        <v>0</v>
      </c>
    </row>
    <row r="18327" spans="1:9" x14ac:dyDescent="0.25">
      <c r="A18327" t="s">
        <v>732</v>
      </c>
      <c r="B18327">
        <v>37052</v>
      </c>
      <c r="C18327" s="593">
        <v>9.7500000000000003E-2</v>
      </c>
      <c r="D18327" t="s">
        <v>5284</v>
      </c>
      <c r="E18327">
        <v>7.0000000000000007E-2</v>
      </c>
      <c r="F18327">
        <v>2.75E-2</v>
      </c>
      <c r="G18327">
        <v>0</v>
      </c>
      <c r="H18327">
        <v>0</v>
      </c>
      <c r="I18327">
        <v>0</v>
      </c>
    </row>
    <row r="18328" spans="1:9" x14ac:dyDescent="0.25">
      <c r="A18328" t="s">
        <v>732</v>
      </c>
      <c r="B18328">
        <v>37055</v>
      </c>
      <c r="C18328" s="593">
        <v>9.7500000000000003E-2</v>
      </c>
      <c r="D18328" t="s">
        <v>5286</v>
      </c>
      <c r="E18328">
        <v>7.0000000000000007E-2</v>
      </c>
      <c r="F18328">
        <v>2.75E-2</v>
      </c>
      <c r="G18328">
        <v>0</v>
      </c>
      <c r="H18328">
        <v>0</v>
      </c>
      <c r="I18328">
        <v>0</v>
      </c>
    </row>
    <row r="18329" spans="1:9" x14ac:dyDescent="0.25">
      <c r="A18329" t="s">
        <v>732</v>
      </c>
      <c r="B18329">
        <v>37056</v>
      </c>
      <c r="C18329" s="593">
        <v>9.7500000000000003E-2</v>
      </c>
      <c r="D18329" t="s">
        <v>5284</v>
      </c>
      <c r="E18329">
        <v>7.0000000000000007E-2</v>
      </c>
      <c r="F18329">
        <v>2.75E-2</v>
      </c>
      <c r="G18329">
        <v>0</v>
      </c>
      <c r="H18329">
        <v>0</v>
      </c>
      <c r="I18329">
        <v>0</v>
      </c>
    </row>
    <row r="18330" spans="1:9" x14ac:dyDescent="0.25">
      <c r="A18330" t="s">
        <v>732</v>
      </c>
      <c r="B18330">
        <v>37057</v>
      </c>
      <c r="C18330" s="593">
        <v>9.7500000000000003E-2</v>
      </c>
      <c r="D18330" t="s">
        <v>2898</v>
      </c>
      <c r="E18330">
        <v>7.0000000000000007E-2</v>
      </c>
      <c r="F18330">
        <v>2.75E-2</v>
      </c>
      <c r="G18330">
        <v>0</v>
      </c>
      <c r="H18330">
        <v>0</v>
      </c>
      <c r="I18330">
        <v>0</v>
      </c>
    </row>
    <row r="18331" spans="1:9" x14ac:dyDescent="0.25">
      <c r="A18331" t="s">
        <v>732</v>
      </c>
      <c r="B18331">
        <v>37058</v>
      </c>
      <c r="C18331" s="593">
        <v>9.7500000000000003E-2</v>
      </c>
      <c r="D18331" t="s">
        <v>1541</v>
      </c>
      <c r="E18331">
        <v>7.0000000000000007E-2</v>
      </c>
      <c r="F18331">
        <v>2.2499999999999999E-2</v>
      </c>
      <c r="G18331">
        <v>5.0000000000000001E-3</v>
      </c>
      <c r="H18331">
        <v>0</v>
      </c>
      <c r="I18331">
        <v>0</v>
      </c>
    </row>
    <row r="18332" spans="1:9" x14ac:dyDescent="0.25">
      <c r="A18332" t="s">
        <v>732</v>
      </c>
      <c r="B18332">
        <v>37059</v>
      </c>
      <c r="C18332" s="593">
        <v>9.7500000000000003E-2</v>
      </c>
      <c r="D18332" t="s">
        <v>5292</v>
      </c>
      <c r="E18332">
        <v>7.0000000000000007E-2</v>
      </c>
      <c r="F18332">
        <v>2.75E-2</v>
      </c>
      <c r="G18332">
        <v>0</v>
      </c>
      <c r="H18332">
        <v>0</v>
      </c>
      <c r="I18332">
        <v>0</v>
      </c>
    </row>
    <row r="18333" spans="1:9" x14ac:dyDescent="0.25">
      <c r="A18333" t="s">
        <v>732</v>
      </c>
      <c r="B18333">
        <v>37060</v>
      </c>
      <c r="C18333" s="593">
        <v>9.7500000000000003E-2</v>
      </c>
      <c r="D18333" t="s">
        <v>5288</v>
      </c>
      <c r="E18333">
        <v>7.0000000000000007E-2</v>
      </c>
      <c r="F18333">
        <v>2.75E-2</v>
      </c>
      <c r="G18333">
        <v>0</v>
      </c>
      <c r="H18333">
        <v>0</v>
      </c>
      <c r="I18333">
        <v>0</v>
      </c>
    </row>
    <row r="18334" spans="1:9" x14ac:dyDescent="0.25">
      <c r="A18334" t="s">
        <v>732</v>
      </c>
      <c r="B18334">
        <v>37061</v>
      </c>
      <c r="C18334" s="593">
        <v>9.7500000000000003E-2</v>
      </c>
      <c r="D18334" t="s">
        <v>5293</v>
      </c>
      <c r="E18334">
        <v>7.0000000000000007E-2</v>
      </c>
      <c r="F18334">
        <v>2.75E-2</v>
      </c>
      <c r="G18334">
        <v>0</v>
      </c>
      <c r="H18334">
        <v>0</v>
      </c>
      <c r="I18334">
        <v>0</v>
      </c>
    </row>
    <row r="18335" spans="1:9" x14ac:dyDescent="0.25">
      <c r="A18335" t="s">
        <v>732</v>
      </c>
      <c r="B18335">
        <v>37062</v>
      </c>
      <c r="C18335" s="593">
        <v>9.7500000000000003E-2</v>
      </c>
      <c r="D18335" t="s">
        <v>5284</v>
      </c>
      <c r="E18335">
        <v>7.0000000000000007E-2</v>
      </c>
      <c r="F18335">
        <v>2.75E-2</v>
      </c>
      <c r="G18335">
        <v>0</v>
      </c>
      <c r="H18335">
        <v>0</v>
      </c>
      <c r="I18335">
        <v>0</v>
      </c>
    </row>
    <row r="18336" spans="1:9" x14ac:dyDescent="0.25">
      <c r="A18336" t="s">
        <v>732</v>
      </c>
      <c r="B18336">
        <v>37063</v>
      </c>
      <c r="C18336" s="593">
        <v>9.7500000000000003E-2</v>
      </c>
      <c r="D18336" t="s">
        <v>4262</v>
      </c>
      <c r="E18336">
        <v>7.0000000000000007E-2</v>
      </c>
      <c r="F18336">
        <v>2.75E-2</v>
      </c>
      <c r="G18336">
        <v>0</v>
      </c>
      <c r="H18336">
        <v>0</v>
      </c>
      <c r="I18336">
        <v>0</v>
      </c>
    </row>
    <row r="18337" spans="1:9" x14ac:dyDescent="0.25">
      <c r="A18337" t="s">
        <v>732</v>
      </c>
      <c r="B18337">
        <v>37064</v>
      </c>
      <c r="C18337" s="593">
        <v>9.7500000000000003E-2</v>
      </c>
      <c r="D18337" t="s">
        <v>1466</v>
      </c>
      <c r="E18337">
        <v>7.0000000000000007E-2</v>
      </c>
      <c r="F18337">
        <v>2.75E-2</v>
      </c>
      <c r="G18337">
        <v>0</v>
      </c>
      <c r="H18337">
        <v>0</v>
      </c>
      <c r="I18337">
        <v>0</v>
      </c>
    </row>
    <row r="18338" spans="1:9" x14ac:dyDescent="0.25">
      <c r="A18338" t="s">
        <v>732</v>
      </c>
      <c r="B18338">
        <v>37065</v>
      </c>
      <c r="C18338" s="593">
        <v>9.7500000000000003E-2</v>
      </c>
      <c r="D18338" t="s">
        <v>1466</v>
      </c>
      <c r="E18338">
        <v>7.0000000000000007E-2</v>
      </c>
      <c r="F18338">
        <v>2.75E-2</v>
      </c>
      <c r="G18338">
        <v>0</v>
      </c>
      <c r="H18338">
        <v>0</v>
      </c>
      <c r="I18338">
        <v>0</v>
      </c>
    </row>
    <row r="18339" spans="1:9" x14ac:dyDescent="0.25">
      <c r="A18339" t="s">
        <v>732</v>
      </c>
      <c r="B18339">
        <v>37066</v>
      </c>
      <c r="C18339" s="593">
        <v>9.2499999999999999E-2</v>
      </c>
      <c r="D18339" t="s">
        <v>4454</v>
      </c>
      <c r="E18339">
        <v>7.0000000000000007E-2</v>
      </c>
      <c r="F18339">
        <v>2.2499999999999999E-2</v>
      </c>
      <c r="G18339">
        <v>0</v>
      </c>
      <c r="H18339">
        <v>0</v>
      </c>
      <c r="I18339">
        <v>0</v>
      </c>
    </row>
    <row r="18340" spans="1:9" x14ac:dyDescent="0.25">
      <c r="A18340" t="s">
        <v>732</v>
      </c>
      <c r="B18340">
        <v>37067</v>
      </c>
      <c r="C18340" s="593">
        <v>9.7500000000000003E-2</v>
      </c>
      <c r="D18340" t="s">
        <v>5285</v>
      </c>
      <c r="E18340">
        <v>7.0000000000000007E-2</v>
      </c>
      <c r="F18340">
        <v>2.75E-2</v>
      </c>
      <c r="G18340">
        <v>0</v>
      </c>
      <c r="H18340">
        <v>0</v>
      </c>
      <c r="I18340">
        <v>0</v>
      </c>
    </row>
    <row r="18341" spans="1:9" x14ac:dyDescent="0.25">
      <c r="A18341" t="s">
        <v>732</v>
      </c>
      <c r="B18341">
        <v>37068</v>
      </c>
      <c r="C18341" s="593">
        <v>9.7500000000000003E-2</v>
      </c>
      <c r="D18341" t="s">
        <v>1466</v>
      </c>
      <c r="E18341">
        <v>7.0000000000000007E-2</v>
      </c>
      <c r="F18341">
        <v>2.75E-2</v>
      </c>
      <c r="G18341">
        <v>0</v>
      </c>
      <c r="H18341">
        <v>0</v>
      </c>
      <c r="I18341">
        <v>0</v>
      </c>
    </row>
    <row r="18342" spans="1:9" x14ac:dyDescent="0.25">
      <c r="A18342" t="s">
        <v>732</v>
      </c>
      <c r="B18342">
        <v>37069</v>
      </c>
      <c r="C18342" s="593">
        <v>9.7500000000000003E-2</v>
      </c>
      <c r="D18342" t="s">
        <v>5285</v>
      </c>
      <c r="E18342">
        <v>7.0000000000000007E-2</v>
      </c>
      <c r="F18342">
        <v>2.75E-2</v>
      </c>
      <c r="G18342">
        <v>0</v>
      </c>
      <c r="H18342">
        <v>0</v>
      </c>
      <c r="I18342">
        <v>0</v>
      </c>
    </row>
    <row r="18343" spans="1:9" x14ac:dyDescent="0.25">
      <c r="A18343" t="s">
        <v>732</v>
      </c>
      <c r="B18343">
        <v>37070</v>
      </c>
      <c r="C18343" s="593">
        <v>9.2499999999999999E-2</v>
      </c>
      <c r="D18343" t="s">
        <v>5294</v>
      </c>
      <c r="E18343">
        <v>7.0000000000000007E-2</v>
      </c>
      <c r="F18343">
        <v>2.2499999999999999E-2</v>
      </c>
      <c r="G18343">
        <v>0</v>
      </c>
      <c r="H18343">
        <v>0</v>
      </c>
      <c r="I18343">
        <v>0</v>
      </c>
    </row>
    <row r="18344" spans="1:9" x14ac:dyDescent="0.25">
      <c r="A18344" t="s">
        <v>732</v>
      </c>
      <c r="B18344">
        <v>37071</v>
      </c>
      <c r="C18344" s="593">
        <v>9.7500000000000003E-2</v>
      </c>
      <c r="D18344" t="s">
        <v>4221</v>
      </c>
      <c r="E18344">
        <v>7.0000000000000007E-2</v>
      </c>
      <c r="F18344">
        <v>2.75E-2</v>
      </c>
      <c r="G18344">
        <v>0</v>
      </c>
      <c r="H18344">
        <v>0</v>
      </c>
      <c r="I18344">
        <v>0</v>
      </c>
    </row>
    <row r="18345" spans="1:9" x14ac:dyDescent="0.25">
      <c r="A18345" t="s">
        <v>732</v>
      </c>
      <c r="B18345">
        <v>37072</v>
      </c>
      <c r="C18345" s="593">
        <v>9.7500000000000003E-2</v>
      </c>
      <c r="D18345" t="s">
        <v>5295</v>
      </c>
      <c r="E18345">
        <v>7.0000000000000007E-2</v>
      </c>
      <c r="F18345">
        <v>2.75E-2</v>
      </c>
      <c r="G18345">
        <v>0</v>
      </c>
      <c r="H18345">
        <v>0</v>
      </c>
      <c r="I18345">
        <v>0</v>
      </c>
    </row>
    <row r="18346" spans="1:9" x14ac:dyDescent="0.25">
      <c r="A18346" t="s">
        <v>732</v>
      </c>
      <c r="B18346">
        <v>37073</v>
      </c>
      <c r="C18346" s="593">
        <v>9.7500000000000003E-2</v>
      </c>
      <c r="D18346" t="s">
        <v>5295</v>
      </c>
      <c r="E18346">
        <v>7.0000000000000007E-2</v>
      </c>
      <c r="F18346">
        <v>2.75E-2</v>
      </c>
      <c r="G18346">
        <v>0</v>
      </c>
      <c r="H18346">
        <v>0</v>
      </c>
      <c r="I18346">
        <v>0</v>
      </c>
    </row>
    <row r="18347" spans="1:9" x14ac:dyDescent="0.25">
      <c r="A18347" t="s">
        <v>732</v>
      </c>
      <c r="B18347">
        <v>37074</v>
      </c>
      <c r="C18347" s="593">
        <v>9.7500000000000003E-2</v>
      </c>
      <c r="D18347" t="s">
        <v>2898</v>
      </c>
      <c r="E18347">
        <v>7.0000000000000007E-2</v>
      </c>
      <c r="F18347">
        <v>2.75E-2</v>
      </c>
      <c r="G18347">
        <v>0</v>
      </c>
      <c r="H18347">
        <v>0</v>
      </c>
      <c r="I18347">
        <v>0</v>
      </c>
    </row>
    <row r="18348" spans="1:9" x14ac:dyDescent="0.25">
      <c r="A18348" t="s">
        <v>732</v>
      </c>
      <c r="B18348">
        <v>37075</v>
      </c>
      <c r="C18348" s="593">
        <v>9.2499999999999999E-2</v>
      </c>
      <c r="D18348" t="s">
        <v>5294</v>
      </c>
      <c r="E18348">
        <v>7.0000000000000007E-2</v>
      </c>
      <c r="F18348">
        <v>2.2499999999999999E-2</v>
      </c>
      <c r="G18348">
        <v>0</v>
      </c>
      <c r="H18348">
        <v>0</v>
      </c>
      <c r="I18348">
        <v>0</v>
      </c>
    </row>
    <row r="18349" spans="1:9" x14ac:dyDescent="0.25">
      <c r="A18349" t="s">
        <v>732</v>
      </c>
      <c r="B18349">
        <v>37076</v>
      </c>
      <c r="C18349" s="593">
        <v>9.7500000000000003E-2</v>
      </c>
      <c r="D18349" t="s">
        <v>5296</v>
      </c>
      <c r="E18349">
        <v>7.0000000000000007E-2</v>
      </c>
      <c r="F18349">
        <v>2.75E-2</v>
      </c>
      <c r="G18349">
        <v>0</v>
      </c>
      <c r="H18349">
        <v>0</v>
      </c>
      <c r="I18349">
        <v>0</v>
      </c>
    </row>
    <row r="18350" spans="1:9" x14ac:dyDescent="0.25">
      <c r="A18350" t="s">
        <v>732</v>
      </c>
      <c r="B18350">
        <v>37077</v>
      </c>
      <c r="C18350" s="593">
        <v>9.2499999999999999E-2</v>
      </c>
      <c r="D18350" t="s">
        <v>4454</v>
      </c>
      <c r="E18350">
        <v>7.0000000000000007E-2</v>
      </c>
      <c r="F18350">
        <v>2.2499999999999999E-2</v>
      </c>
      <c r="G18350">
        <v>0</v>
      </c>
      <c r="H18350">
        <v>0</v>
      </c>
      <c r="I18350">
        <v>0</v>
      </c>
    </row>
    <row r="18351" spans="1:9" x14ac:dyDescent="0.25">
      <c r="A18351" t="s">
        <v>732</v>
      </c>
      <c r="B18351">
        <v>37078</v>
      </c>
      <c r="C18351" s="593">
        <v>9.7500000000000003E-2</v>
      </c>
      <c r="D18351" t="s">
        <v>3520</v>
      </c>
      <c r="E18351">
        <v>7.0000000000000007E-2</v>
      </c>
      <c r="F18351">
        <v>2.75E-2</v>
      </c>
      <c r="G18351">
        <v>0</v>
      </c>
      <c r="H18351">
        <v>0</v>
      </c>
      <c r="I18351">
        <v>0</v>
      </c>
    </row>
    <row r="18352" spans="1:9" x14ac:dyDescent="0.25">
      <c r="A18352" t="s">
        <v>732</v>
      </c>
      <c r="B18352">
        <v>37079</v>
      </c>
      <c r="C18352" s="593">
        <v>9.5000000000000001E-2</v>
      </c>
      <c r="D18352" t="s">
        <v>1259</v>
      </c>
      <c r="E18352">
        <v>7.0000000000000007E-2</v>
      </c>
      <c r="F18352">
        <v>2.5000000000000001E-2</v>
      </c>
      <c r="G18352">
        <v>0</v>
      </c>
      <c r="H18352">
        <v>0</v>
      </c>
      <c r="I18352">
        <v>0</v>
      </c>
    </row>
    <row r="18353" spans="1:9" x14ac:dyDescent="0.25">
      <c r="A18353" t="s">
        <v>732</v>
      </c>
      <c r="B18353">
        <v>37080</v>
      </c>
      <c r="C18353" s="593">
        <v>9.7500000000000003E-2</v>
      </c>
      <c r="D18353" t="s">
        <v>5287</v>
      </c>
      <c r="E18353">
        <v>7.0000000000000007E-2</v>
      </c>
      <c r="F18353">
        <v>2.75E-2</v>
      </c>
      <c r="G18353">
        <v>0</v>
      </c>
      <c r="H18353">
        <v>0</v>
      </c>
      <c r="I18353">
        <v>0</v>
      </c>
    </row>
    <row r="18354" spans="1:9" x14ac:dyDescent="0.25">
      <c r="A18354" t="s">
        <v>732</v>
      </c>
      <c r="B18354">
        <v>37082</v>
      </c>
      <c r="C18354" s="593">
        <v>9.7500000000000003E-2</v>
      </c>
      <c r="D18354" t="s">
        <v>5297</v>
      </c>
      <c r="E18354">
        <v>7.0000000000000007E-2</v>
      </c>
      <c r="F18354">
        <v>2.2499999999999999E-2</v>
      </c>
      <c r="G18354">
        <v>5.0000000000000001E-3</v>
      </c>
      <c r="H18354">
        <v>0</v>
      </c>
      <c r="I18354">
        <v>0</v>
      </c>
    </row>
    <row r="18355" spans="1:9" x14ac:dyDescent="0.25">
      <c r="A18355" t="s">
        <v>732</v>
      </c>
      <c r="B18355">
        <v>37083</v>
      </c>
      <c r="C18355" s="593">
        <v>9.7500000000000003E-2</v>
      </c>
      <c r="D18355" t="s">
        <v>2040</v>
      </c>
      <c r="E18355">
        <v>7.0000000000000007E-2</v>
      </c>
      <c r="F18355">
        <v>2.75E-2</v>
      </c>
      <c r="G18355">
        <v>0</v>
      </c>
      <c r="H18355">
        <v>0</v>
      </c>
      <c r="I18355">
        <v>0</v>
      </c>
    </row>
    <row r="18356" spans="1:9" x14ac:dyDescent="0.25">
      <c r="A18356" t="s">
        <v>732</v>
      </c>
      <c r="B18356">
        <v>37085</v>
      </c>
      <c r="C18356" s="593">
        <v>9.7500000000000003E-2</v>
      </c>
      <c r="D18356" t="s">
        <v>4262</v>
      </c>
      <c r="E18356">
        <v>7.0000000000000007E-2</v>
      </c>
      <c r="F18356">
        <v>2.75E-2</v>
      </c>
      <c r="G18356">
        <v>0</v>
      </c>
      <c r="H18356">
        <v>0</v>
      </c>
      <c r="I18356">
        <v>0</v>
      </c>
    </row>
    <row r="18357" spans="1:9" x14ac:dyDescent="0.25">
      <c r="A18357" t="s">
        <v>732</v>
      </c>
      <c r="B18357">
        <v>37086</v>
      </c>
      <c r="C18357" s="593">
        <v>9.7500000000000003E-2</v>
      </c>
      <c r="D18357" t="s">
        <v>5298</v>
      </c>
      <c r="E18357">
        <v>7.0000000000000007E-2</v>
      </c>
      <c r="F18357">
        <v>2.75E-2</v>
      </c>
      <c r="G18357">
        <v>0</v>
      </c>
      <c r="H18357">
        <v>0</v>
      </c>
      <c r="I18357">
        <v>0</v>
      </c>
    </row>
    <row r="18358" spans="1:9" x14ac:dyDescent="0.25">
      <c r="A18358" t="s">
        <v>732</v>
      </c>
      <c r="B18358">
        <v>37087</v>
      </c>
      <c r="C18358" s="593">
        <v>9.7500000000000003E-2</v>
      </c>
      <c r="D18358" t="s">
        <v>3433</v>
      </c>
      <c r="E18358">
        <v>7.0000000000000007E-2</v>
      </c>
      <c r="F18358">
        <v>2.75E-2</v>
      </c>
      <c r="G18358">
        <v>0</v>
      </c>
      <c r="H18358">
        <v>0</v>
      </c>
      <c r="I18358">
        <v>0</v>
      </c>
    </row>
    <row r="18359" spans="1:9" x14ac:dyDescent="0.25">
      <c r="A18359" t="s">
        <v>732</v>
      </c>
      <c r="B18359">
        <v>37088</v>
      </c>
      <c r="C18359" s="593">
        <v>9.7500000000000003E-2</v>
      </c>
      <c r="D18359" t="s">
        <v>3433</v>
      </c>
      <c r="E18359">
        <v>7.0000000000000007E-2</v>
      </c>
      <c r="F18359">
        <v>2.75E-2</v>
      </c>
      <c r="G18359">
        <v>0</v>
      </c>
      <c r="H18359">
        <v>0</v>
      </c>
      <c r="I18359">
        <v>0</v>
      </c>
    </row>
    <row r="18360" spans="1:9" x14ac:dyDescent="0.25">
      <c r="A18360" t="s">
        <v>732</v>
      </c>
      <c r="B18360">
        <v>37089</v>
      </c>
      <c r="C18360" s="593">
        <v>9.7500000000000003E-2</v>
      </c>
      <c r="D18360" t="s">
        <v>5298</v>
      </c>
      <c r="E18360">
        <v>7.0000000000000007E-2</v>
      </c>
      <c r="F18360">
        <v>2.75E-2</v>
      </c>
      <c r="G18360">
        <v>0</v>
      </c>
      <c r="H18360">
        <v>0</v>
      </c>
      <c r="I18360">
        <v>0</v>
      </c>
    </row>
    <row r="18361" spans="1:9" x14ac:dyDescent="0.25">
      <c r="A18361" t="s">
        <v>732</v>
      </c>
      <c r="B18361">
        <v>37090</v>
      </c>
      <c r="C18361" s="593">
        <v>9.7500000000000003E-2</v>
      </c>
      <c r="D18361" t="s">
        <v>3433</v>
      </c>
      <c r="E18361">
        <v>7.0000000000000007E-2</v>
      </c>
      <c r="F18361">
        <v>2.75E-2</v>
      </c>
      <c r="G18361">
        <v>0</v>
      </c>
      <c r="H18361">
        <v>0</v>
      </c>
      <c r="I18361">
        <v>0</v>
      </c>
    </row>
    <row r="18362" spans="1:9" x14ac:dyDescent="0.25">
      <c r="A18362" t="s">
        <v>732</v>
      </c>
      <c r="B18362">
        <v>37091</v>
      </c>
      <c r="C18362" s="593">
        <v>9.7500000000000003E-2</v>
      </c>
      <c r="D18362" t="s">
        <v>5143</v>
      </c>
      <c r="E18362">
        <v>7.0000000000000007E-2</v>
      </c>
      <c r="F18362">
        <v>2.75E-2</v>
      </c>
      <c r="G18362">
        <v>0</v>
      </c>
      <c r="H18362">
        <v>0</v>
      </c>
      <c r="I18362">
        <v>0</v>
      </c>
    </row>
    <row r="18363" spans="1:9" x14ac:dyDescent="0.25">
      <c r="A18363" t="s">
        <v>732</v>
      </c>
      <c r="B18363">
        <v>37095</v>
      </c>
      <c r="C18363" s="593">
        <v>9.7500000000000003E-2</v>
      </c>
      <c r="D18363" t="s">
        <v>5292</v>
      </c>
      <c r="E18363">
        <v>7.0000000000000007E-2</v>
      </c>
      <c r="F18363">
        <v>2.75E-2</v>
      </c>
      <c r="G18363">
        <v>0</v>
      </c>
      <c r="H18363">
        <v>0</v>
      </c>
      <c r="I18363">
        <v>0</v>
      </c>
    </row>
    <row r="18364" spans="1:9" x14ac:dyDescent="0.25">
      <c r="A18364" t="s">
        <v>732</v>
      </c>
      <c r="B18364">
        <v>37096</v>
      </c>
      <c r="C18364" s="593">
        <v>9.7500000000000003E-2</v>
      </c>
      <c r="D18364" t="s">
        <v>3520</v>
      </c>
      <c r="E18364">
        <v>7.0000000000000007E-2</v>
      </c>
      <c r="F18364">
        <v>2.75E-2</v>
      </c>
      <c r="G18364">
        <v>0</v>
      </c>
      <c r="H18364">
        <v>0</v>
      </c>
      <c r="I18364">
        <v>0</v>
      </c>
    </row>
    <row r="18365" spans="1:9" x14ac:dyDescent="0.25">
      <c r="A18365" t="s">
        <v>732</v>
      </c>
      <c r="B18365">
        <v>37097</v>
      </c>
      <c r="C18365" s="593">
        <v>9.7500000000000003E-2</v>
      </c>
      <c r="D18365" t="s">
        <v>3520</v>
      </c>
      <c r="E18365">
        <v>7.0000000000000007E-2</v>
      </c>
      <c r="F18365">
        <v>2.75E-2</v>
      </c>
      <c r="G18365">
        <v>0</v>
      </c>
      <c r="H18365">
        <v>0</v>
      </c>
      <c r="I18365">
        <v>0</v>
      </c>
    </row>
    <row r="18366" spans="1:9" x14ac:dyDescent="0.25">
      <c r="A18366" t="s">
        <v>732</v>
      </c>
      <c r="B18366">
        <v>37098</v>
      </c>
      <c r="C18366" s="593">
        <v>9.7500000000000003E-2</v>
      </c>
      <c r="D18366" t="s">
        <v>3520</v>
      </c>
      <c r="E18366">
        <v>7.0000000000000007E-2</v>
      </c>
      <c r="F18366">
        <v>2.75E-2</v>
      </c>
      <c r="G18366">
        <v>0</v>
      </c>
      <c r="H18366">
        <v>0</v>
      </c>
      <c r="I18366">
        <v>0</v>
      </c>
    </row>
    <row r="18367" spans="1:9" x14ac:dyDescent="0.25">
      <c r="A18367" t="s">
        <v>732</v>
      </c>
      <c r="B18367">
        <v>37101</v>
      </c>
      <c r="C18367" s="593">
        <v>9.7500000000000003E-2</v>
      </c>
      <c r="D18367" t="s">
        <v>5284</v>
      </c>
      <c r="E18367">
        <v>7.0000000000000007E-2</v>
      </c>
      <c r="F18367">
        <v>2.75E-2</v>
      </c>
      <c r="G18367">
        <v>0</v>
      </c>
      <c r="H18367">
        <v>0</v>
      </c>
      <c r="I18367">
        <v>0</v>
      </c>
    </row>
    <row r="18368" spans="1:9" x14ac:dyDescent="0.25">
      <c r="A18368" t="s">
        <v>732</v>
      </c>
      <c r="B18368">
        <v>37110</v>
      </c>
      <c r="C18368" s="593">
        <v>9.7500000000000003E-2</v>
      </c>
      <c r="D18368" t="s">
        <v>5299</v>
      </c>
      <c r="E18368">
        <v>7.0000000000000007E-2</v>
      </c>
      <c r="F18368">
        <v>2.75E-2</v>
      </c>
      <c r="G18368">
        <v>0</v>
      </c>
      <c r="H18368">
        <v>0</v>
      </c>
      <c r="I18368">
        <v>0</v>
      </c>
    </row>
    <row r="18369" spans="1:9" x14ac:dyDescent="0.25">
      <c r="A18369" t="s">
        <v>732</v>
      </c>
      <c r="B18369">
        <v>37111</v>
      </c>
      <c r="C18369" s="593">
        <v>9.7500000000000003E-2</v>
      </c>
      <c r="D18369" t="s">
        <v>5300</v>
      </c>
      <c r="E18369">
        <v>7.0000000000000007E-2</v>
      </c>
      <c r="F18369">
        <v>2.75E-2</v>
      </c>
      <c r="G18369">
        <v>0</v>
      </c>
      <c r="H18369">
        <v>0</v>
      </c>
      <c r="I18369">
        <v>0</v>
      </c>
    </row>
    <row r="18370" spans="1:9" x14ac:dyDescent="0.25">
      <c r="A18370" t="s">
        <v>732</v>
      </c>
      <c r="B18370">
        <v>37115</v>
      </c>
      <c r="C18370" s="593">
        <v>9.2499999999999999E-2</v>
      </c>
      <c r="D18370" t="s">
        <v>5294</v>
      </c>
      <c r="E18370">
        <v>7.0000000000000007E-2</v>
      </c>
      <c r="F18370">
        <v>2.2499999999999999E-2</v>
      </c>
      <c r="G18370">
        <v>0</v>
      </c>
      <c r="H18370">
        <v>0</v>
      </c>
      <c r="I18370">
        <v>0</v>
      </c>
    </row>
    <row r="18371" spans="1:9" x14ac:dyDescent="0.25">
      <c r="A18371" t="s">
        <v>732</v>
      </c>
      <c r="B18371">
        <v>37116</v>
      </c>
      <c r="C18371" s="593">
        <v>9.2499999999999999E-2</v>
      </c>
      <c r="D18371" t="s">
        <v>1243</v>
      </c>
      <c r="E18371">
        <v>7.0000000000000007E-2</v>
      </c>
      <c r="F18371">
        <v>2.2499999999999999E-2</v>
      </c>
      <c r="G18371">
        <v>0</v>
      </c>
      <c r="H18371">
        <v>0</v>
      </c>
      <c r="I18371">
        <v>0</v>
      </c>
    </row>
    <row r="18372" spans="1:9" x14ac:dyDescent="0.25">
      <c r="A18372" t="s">
        <v>732</v>
      </c>
      <c r="B18372">
        <v>37118</v>
      </c>
      <c r="C18372" s="593">
        <v>9.7500000000000003E-2</v>
      </c>
      <c r="D18372" t="s">
        <v>4262</v>
      </c>
      <c r="E18372">
        <v>7.0000000000000007E-2</v>
      </c>
      <c r="F18372">
        <v>2.75E-2</v>
      </c>
      <c r="G18372">
        <v>0</v>
      </c>
      <c r="H18372">
        <v>0</v>
      </c>
      <c r="I18372">
        <v>0</v>
      </c>
    </row>
    <row r="18373" spans="1:9" x14ac:dyDescent="0.25">
      <c r="A18373" t="s">
        <v>732</v>
      </c>
      <c r="B18373">
        <v>37119</v>
      </c>
      <c r="C18373" s="593">
        <v>9.2499999999999999E-2</v>
      </c>
      <c r="D18373" t="s">
        <v>5301</v>
      </c>
      <c r="E18373">
        <v>7.0000000000000007E-2</v>
      </c>
      <c r="F18373">
        <v>2.2499999999999999E-2</v>
      </c>
      <c r="G18373">
        <v>0</v>
      </c>
      <c r="H18373">
        <v>0</v>
      </c>
      <c r="I18373">
        <v>0</v>
      </c>
    </row>
    <row r="18374" spans="1:9" x14ac:dyDescent="0.25">
      <c r="A18374" t="s">
        <v>732</v>
      </c>
      <c r="B18374">
        <v>37121</v>
      </c>
      <c r="C18374" s="593">
        <v>9.7500000000000003E-2</v>
      </c>
      <c r="D18374" t="s">
        <v>5296</v>
      </c>
      <c r="E18374">
        <v>7.0000000000000007E-2</v>
      </c>
      <c r="F18374">
        <v>2.75E-2</v>
      </c>
      <c r="G18374">
        <v>0</v>
      </c>
      <c r="H18374">
        <v>0</v>
      </c>
      <c r="I18374">
        <v>0</v>
      </c>
    </row>
    <row r="18375" spans="1:9" x14ac:dyDescent="0.25">
      <c r="A18375" t="s">
        <v>732</v>
      </c>
      <c r="B18375">
        <v>37122</v>
      </c>
      <c r="C18375" s="593">
        <v>9.7500000000000003E-2</v>
      </c>
      <c r="D18375" t="s">
        <v>3433</v>
      </c>
      <c r="E18375">
        <v>7.0000000000000007E-2</v>
      </c>
      <c r="F18375">
        <v>2.75E-2</v>
      </c>
      <c r="G18375">
        <v>0</v>
      </c>
      <c r="H18375">
        <v>0</v>
      </c>
      <c r="I18375">
        <v>0</v>
      </c>
    </row>
    <row r="18376" spans="1:9" x14ac:dyDescent="0.25">
      <c r="A18376" t="s">
        <v>732</v>
      </c>
      <c r="B18376">
        <v>37127</v>
      </c>
      <c r="C18376" s="593">
        <v>9.7500000000000003E-2</v>
      </c>
      <c r="D18376" t="s">
        <v>1271</v>
      </c>
      <c r="E18376">
        <v>7.0000000000000007E-2</v>
      </c>
      <c r="F18376">
        <v>2.75E-2</v>
      </c>
      <c r="G18376">
        <v>0</v>
      </c>
      <c r="H18376">
        <v>0</v>
      </c>
      <c r="I18376">
        <v>0</v>
      </c>
    </row>
    <row r="18377" spans="1:9" x14ac:dyDescent="0.25">
      <c r="A18377" t="s">
        <v>732</v>
      </c>
      <c r="B18377">
        <v>37128</v>
      </c>
      <c r="C18377" s="593">
        <v>9.7500000000000003E-2</v>
      </c>
      <c r="D18377" t="s">
        <v>1271</v>
      </c>
      <c r="E18377">
        <v>7.0000000000000007E-2</v>
      </c>
      <c r="F18377">
        <v>2.75E-2</v>
      </c>
      <c r="G18377">
        <v>0</v>
      </c>
      <c r="H18377">
        <v>0</v>
      </c>
      <c r="I18377">
        <v>0</v>
      </c>
    </row>
    <row r="18378" spans="1:9" x14ac:dyDescent="0.25">
      <c r="A18378" t="s">
        <v>732</v>
      </c>
      <c r="B18378">
        <v>37129</v>
      </c>
      <c r="C18378" s="593">
        <v>9.7500000000000003E-2</v>
      </c>
      <c r="D18378" t="s">
        <v>1271</v>
      </c>
      <c r="E18378">
        <v>7.0000000000000007E-2</v>
      </c>
      <c r="F18378">
        <v>2.75E-2</v>
      </c>
      <c r="G18378">
        <v>0</v>
      </c>
      <c r="H18378">
        <v>0</v>
      </c>
      <c r="I18378">
        <v>0</v>
      </c>
    </row>
    <row r="18379" spans="1:9" x14ac:dyDescent="0.25">
      <c r="A18379" t="s">
        <v>732</v>
      </c>
      <c r="B18379">
        <v>37130</v>
      </c>
      <c r="C18379" s="593">
        <v>9.7500000000000003E-2</v>
      </c>
      <c r="D18379" t="s">
        <v>1271</v>
      </c>
      <c r="E18379">
        <v>7.0000000000000007E-2</v>
      </c>
      <c r="F18379">
        <v>2.75E-2</v>
      </c>
      <c r="G18379">
        <v>0</v>
      </c>
      <c r="H18379">
        <v>0</v>
      </c>
      <c r="I18379">
        <v>0</v>
      </c>
    </row>
    <row r="18380" spans="1:9" x14ac:dyDescent="0.25">
      <c r="A18380" t="s">
        <v>732</v>
      </c>
      <c r="B18380">
        <v>37131</v>
      </c>
      <c r="C18380" s="593">
        <v>9.7500000000000003E-2</v>
      </c>
      <c r="D18380" t="s">
        <v>1271</v>
      </c>
      <c r="E18380">
        <v>7.0000000000000007E-2</v>
      </c>
      <c r="F18380">
        <v>2.75E-2</v>
      </c>
      <c r="G18380">
        <v>0</v>
      </c>
      <c r="H18380">
        <v>0</v>
      </c>
      <c r="I18380">
        <v>0</v>
      </c>
    </row>
    <row r="18381" spans="1:9" x14ac:dyDescent="0.25">
      <c r="A18381" t="s">
        <v>732</v>
      </c>
      <c r="B18381">
        <v>37132</v>
      </c>
      <c r="C18381" s="593">
        <v>9.7500000000000003E-2</v>
      </c>
      <c r="D18381" t="s">
        <v>1271</v>
      </c>
      <c r="E18381">
        <v>7.0000000000000007E-2</v>
      </c>
      <c r="F18381">
        <v>2.75E-2</v>
      </c>
      <c r="G18381">
        <v>0</v>
      </c>
      <c r="H18381">
        <v>0</v>
      </c>
      <c r="I18381">
        <v>0</v>
      </c>
    </row>
    <row r="18382" spans="1:9" x14ac:dyDescent="0.25">
      <c r="A18382" t="s">
        <v>732</v>
      </c>
      <c r="B18382">
        <v>37133</v>
      </c>
      <c r="C18382" s="593">
        <v>9.7500000000000003E-2</v>
      </c>
      <c r="D18382" t="s">
        <v>1271</v>
      </c>
      <c r="E18382">
        <v>7.0000000000000007E-2</v>
      </c>
      <c r="F18382">
        <v>2.75E-2</v>
      </c>
      <c r="G18382">
        <v>0</v>
      </c>
      <c r="H18382">
        <v>0</v>
      </c>
      <c r="I18382">
        <v>0</v>
      </c>
    </row>
    <row r="18383" spans="1:9" x14ac:dyDescent="0.25">
      <c r="A18383" t="s">
        <v>732</v>
      </c>
      <c r="B18383">
        <v>37134</v>
      </c>
      <c r="C18383" s="593">
        <v>9.7500000000000003E-2</v>
      </c>
      <c r="D18383" t="s">
        <v>5302</v>
      </c>
      <c r="E18383">
        <v>7.0000000000000007E-2</v>
      </c>
      <c r="F18383">
        <v>2.75E-2</v>
      </c>
      <c r="G18383">
        <v>0</v>
      </c>
      <c r="H18383">
        <v>0</v>
      </c>
      <c r="I18383">
        <v>0</v>
      </c>
    </row>
    <row r="18384" spans="1:9" x14ac:dyDescent="0.25">
      <c r="A18384" t="s">
        <v>732</v>
      </c>
      <c r="B18384">
        <v>37135</v>
      </c>
      <c r="C18384" s="593">
        <v>9.7500000000000003E-2</v>
      </c>
      <c r="D18384" t="s">
        <v>5298</v>
      </c>
      <c r="E18384">
        <v>7.0000000000000007E-2</v>
      </c>
      <c r="F18384">
        <v>2.75E-2</v>
      </c>
      <c r="G18384">
        <v>0</v>
      </c>
      <c r="H18384">
        <v>0</v>
      </c>
      <c r="I18384">
        <v>0</v>
      </c>
    </row>
    <row r="18385" spans="1:9" x14ac:dyDescent="0.25">
      <c r="A18385" t="s">
        <v>732</v>
      </c>
      <c r="B18385">
        <v>37136</v>
      </c>
      <c r="C18385" s="593">
        <v>9.7500000000000003E-2</v>
      </c>
      <c r="D18385" t="s">
        <v>4221</v>
      </c>
      <c r="E18385">
        <v>7.0000000000000007E-2</v>
      </c>
      <c r="F18385">
        <v>2.75E-2</v>
      </c>
      <c r="G18385">
        <v>0</v>
      </c>
      <c r="H18385">
        <v>0</v>
      </c>
      <c r="I18385">
        <v>0</v>
      </c>
    </row>
    <row r="18386" spans="1:9" x14ac:dyDescent="0.25">
      <c r="A18386" t="s">
        <v>732</v>
      </c>
      <c r="B18386">
        <v>37137</v>
      </c>
      <c r="C18386" s="593">
        <v>9.7500000000000003E-2</v>
      </c>
      <c r="D18386" t="s">
        <v>2864</v>
      </c>
      <c r="E18386">
        <v>7.0000000000000007E-2</v>
      </c>
      <c r="F18386">
        <v>2.75E-2</v>
      </c>
      <c r="G18386">
        <v>0</v>
      </c>
      <c r="H18386">
        <v>0</v>
      </c>
      <c r="I18386">
        <v>0</v>
      </c>
    </row>
    <row r="18387" spans="1:9" x14ac:dyDescent="0.25">
      <c r="A18387" t="s">
        <v>732</v>
      </c>
      <c r="B18387">
        <v>37138</v>
      </c>
      <c r="C18387" s="593">
        <v>9.7500000000000003E-2</v>
      </c>
      <c r="D18387" t="s">
        <v>5296</v>
      </c>
      <c r="E18387">
        <v>7.0000000000000007E-2</v>
      </c>
      <c r="F18387">
        <v>2.75E-2</v>
      </c>
      <c r="G18387">
        <v>0</v>
      </c>
      <c r="H18387">
        <v>0</v>
      </c>
      <c r="I18387">
        <v>0</v>
      </c>
    </row>
    <row r="18388" spans="1:9" x14ac:dyDescent="0.25">
      <c r="A18388" t="s">
        <v>732</v>
      </c>
      <c r="B18388">
        <v>37140</v>
      </c>
      <c r="C18388" s="593">
        <v>9.7500000000000003E-2</v>
      </c>
      <c r="D18388" t="s">
        <v>3520</v>
      </c>
      <c r="E18388">
        <v>7.0000000000000007E-2</v>
      </c>
      <c r="F18388">
        <v>2.75E-2</v>
      </c>
      <c r="G18388">
        <v>0</v>
      </c>
      <c r="H18388">
        <v>0</v>
      </c>
      <c r="I18388">
        <v>0</v>
      </c>
    </row>
    <row r="18389" spans="1:9" x14ac:dyDescent="0.25">
      <c r="A18389" t="s">
        <v>732</v>
      </c>
      <c r="B18389">
        <v>37141</v>
      </c>
      <c r="C18389" s="593">
        <v>9.7500000000000003E-2</v>
      </c>
      <c r="D18389" t="s">
        <v>5303</v>
      </c>
      <c r="E18389">
        <v>7.0000000000000007E-2</v>
      </c>
      <c r="F18389">
        <v>2.75E-2</v>
      </c>
      <c r="G18389">
        <v>0</v>
      </c>
      <c r="H18389">
        <v>0</v>
      </c>
      <c r="I18389">
        <v>0</v>
      </c>
    </row>
    <row r="18390" spans="1:9" x14ac:dyDescent="0.25">
      <c r="A18390" t="s">
        <v>732</v>
      </c>
      <c r="B18390">
        <v>37142</v>
      </c>
      <c r="C18390" s="593">
        <v>9.5000000000000001E-2</v>
      </c>
      <c r="D18390" t="s">
        <v>1259</v>
      </c>
      <c r="E18390">
        <v>7.0000000000000007E-2</v>
      </c>
      <c r="F18390">
        <v>2.5000000000000001E-2</v>
      </c>
      <c r="G18390">
        <v>0</v>
      </c>
      <c r="H18390">
        <v>0</v>
      </c>
      <c r="I18390">
        <v>0</v>
      </c>
    </row>
    <row r="18391" spans="1:9" x14ac:dyDescent="0.25">
      <c r="A18391" t="s">
        <v>732</v>
      </c>
      <c r="B18391">
        <v>37143</v>
      </c>
      <c r="C18391" s="593">
        <v>9.7500000000000003E-2</v>
      </c>
      <c r="D18391" t="s">
        <v>5304</v>
      </c>
      <c r="E18391">
        <v>7.0000000000000007E-2</v>
      </c>
      <c r="F18391">
        <v>2.2499999999999999E-2</v>
      </c>
      <c r="G18391">
        <v>5.0000000000000001E-3</v>
      </c>
      <c r="H18391">
        <v>0</v>
      </c>
      <c r="I18391">
        <v>0</v>
      </c>
    </row>
    <row r="18392" spans="1:9" x14ac:dyDescent="0.25">
      <c r="A18392" t="s">
        <v>732</v>
      </c>
      <c r="B18392">
        <v>37144</v>
      </c>
      <c r="C18392" s="593">
        <v>9.7500000000000003E-2</v>
      </c>
      <c r="D18392" t="s">
        <v>5143</v>
      </c>
      <c r="E18392">
        <v>7.0000000000000007E-2</v>
      </c>
      <c r="F18392">
        <v>2.75E-2</v>
      </c>
      <c r="G18392">
        <v>0</v>
      </c>
      <c r="H18392">
        <v>0</v>
      </c>
      <c r="I18392">
        <v>0</v>
      </c>
    </row>
    <row r="18393" spans="1:9" x14ac:dyDescent="0.25">
      <c r="A18393" t="s">
        <v>732</v>
      </c>
      <c r="B18393">
        <v>37145</v>
      </c>
      <c r="C18393" s="593">
        <v>9.7500000000000003E-2</v>
      </c>
      <c r="D18393" t="s">
        <v>1415</v>
      </c>
      <c r="E18393">
        <v>7.0000000000000007E-2</v>
      </c>
      <c r="F18393">
        <v>2.75E-2</v>
      </c>
      <c r="G18393">
        <v>0</v>
      </c>
      <c r="H18393">
        <v>0</v>
      </c>
      <c r="I18393">
        <v>0</v>
      </c>
    </row>
    <row r="18394" spans="1:9" x14ac:dyDescent="0.25">
      <c r="A18394" t="s">
        <v>732</v>
      </c>
      <c r="B18394">
        <v>37146</v>
      </c>
      <c r="C18394" s="593">
        <v>9.7500000000000003E-2</v>
      </c>
      <c r="D18394" t="s">
        <v>5305</v>
      </c>
      <c r="E18394">
        <v>7.0000000000000007E-2</v>
      </c>
      <c r="F18394">
        <v>2.75E-2</v>
      </c>
      <c r="G18394">
        <v>0</v>
      </c>
      <c r="H18394">
        <v>0</v>
      </c>
      <c r="I18394">
        <v>0</v>
      </c>
    </row>
    <row r="18395" spans="1:9" x14ac:dyDescent="0.25">
      <c r="A18395" t="s">
        <v>732</v>
      </c>
      <c r="B18395">
        <v>37148</v>
      </c>
      <c r="C18395" s="593">
        <v>9.7500000000000003E-2</v>
      </c>
      <c r="D18395" t="s">
        <v>5303</v>
      </c>
      <c r="E18395">
        <v>7.0000000000000007E-2</v>
      </c>
      <c r="F18395">
        <v>2.75E-2</v>
      </c>
      <c r="G18395">
        <v>0</v>
      </c>
      <c r="H18395">
        <v>0</v>
      </c>
      <c r="I18395">
        <v>0</v>
      </c>
    </row>
    <row r="18396" spans="1:9" x14ac:dyDescent="0.25">
      <c r="A18396" t="s">
        <v>732</v>
      </c>
      <c r="B18396">
        <v>37149</v>
      </c>
      <c r="C18396" s="593">
        <v>9.7500000000000003E-2</v>
      </c>
      <c r="D18396" t="s">
        <v>4262</v>
      </c>
      <c r="E18396">
        <v>7.0000000000000007E-2</v>
      </c>
      <c r="F18396">
        <v>2.75E-2</v>
      </c>
      <c r="G18396">
        <v>0</v>
      </c>
      <c r="H18396">
        <v>0</v>
      </c>
      <c r="I18396">
        <v>0</v>
      </c>
    </row>
    <row r="18397" spans="1:9" x14ac:dyDescent="0.25">
      <c r="A18397" t="s">
        <v>732</v>
      </c>
      <c r="B18397">
        <v>37150</v>
      </c>
      <c r="C18397" s="593">
        <v>9.7500000000000003E-2</v>
      </c>
      <c r="D18397" t="s">
        <v>5306</v>
      </c>
      <c r="E18397">
        <v>7.0000000000000007E-2</v>
      </c>
      <c r="F18397">
        <v>2.75E-2</v>
      </c>
      <c r="G18397">
        <v>0</v>
      </c>
      <c r="H18397">
        <v>0</v>
      </c>
      <c r="I18397">
        <v>0</v>
      </c>
    </row>
    <row r="18398" spans="1:9" x14ac:dyDescent="0.25">
      <c r="A18398" t="s">
        <v>732</v>
      </c>
      <c r="B18398">
        <v>37151</v>
      </c>
      <c r="C18398" s="593">
        <v>0.09</v>
      </c>
      <c r="D18398" t="s">
        <v>5307</v>
      </c>
      <c r="E18398">
        <v>7.0000000000000007E-2</v>
      </c>
      <c r="F18398">
        <v>0.02</v>
      </c>
      <c r="G18398">
        <v>0</v>
      </c>
      <c r="H18398">
        <v>0</v>
      </c>
      <c r="I18398">
        <v>0</v>
      </c>
    </row>
    <row r="18399" spans="1:9" x14ac:dyDescent="0.25">
      <c r="A18399" t="s">
        <v>732</v>
      </c>
      <c r="B18399">
        <v>37152</v>
      </c>
      <c r="C18399" s="593">
        <v>9.7500000000000003E-2</v>
      </c>
      <c r="D18399" t="s">
        <v>5295</v>
      </c>
      <c r="E18399">
        <v>7.0000000000000007E-2</v>
      </c>
      <c r="F18399">
        <v>2.75E-2</v>
      </c>
      <c r="G18399">
        <v>0</v>
      </c>
      <c r="H18399">
        <v>0</v>
      </c>
      <c r="I18399">
        <v>0</v>
      </c>
    </row>
    <row r="18400" spans="1:9" x14ac:dyDescent="0.25">
      <c r="A18400" t="s">
        <v>732</v>
      </c>
      <c r="B18400">
        <v>37153</v>
      </c>
      <c r="C18400" s="593">
        <v>9.7500000000000003E-2</v>
      </c>
      <c r="D18400" t="s">
        <v>1271</v>
      </c>
      <c r="E18400">
        <v>7.0000000000000007E-2</v>
      </c>
      <c r="F18400">
        <v>2.75E-2</v>
      </c>
      <c r="G18400">
        <v>0</v>
      </c>
      <c r="H18400">
        <v>0</v>
      </c>
      <c r="I18400">
        <v>0</v>
      </c>
    </row>
    <row r="18401" spans="1:9" x14ac:dyDescent="0.25">
      <c r="A18401" t="s">
        <v>732</v>
      </c>
      <c r="B18401">
        <v>37160</v>
      </c>
      <c r="C18401" s="593">
        <v>9.7500000000000003E-2</v>
      </c>
      <c r="D18401" t="s">
        <v>3434</v>
      </c>
      <c r="E18401">
        <v>7.0000000000000007E-2</v>
      </c>
      <c r="F18401">
        <v>2.75E-2</v>
      </c>
      <c r="G18401">
        <v>0</v>
      </c>
      <c r="H18401">
        <v>0</v>
      </c>
      <c r="I18401">
        <v>0</v>
      </c>
    </row>
    <row r="18402" spans="1:9" x14ac:dyDescent="0.25">
      <c r="A18402" t="s">
        <v>732</v>
      </c>
      <c r="B18402">
        <v>37161</v>
      </c>
      <c r="C18402" s="593">
        <v>9.7500000000000003E-2</v>
      </c>
      <c r="D18402" t="s">
        <v>3434</v>
      </c>
      <c r="E18402">
        <v>7.0000000000000007E-2</v>
      </c>
      <c r="F18402">
        <v>2.75E-2</v>
      </c>
      <c r="G18402">
        <v>0</v>
      </c>
      <c r="H18402">
        <v>0</v>
      </c>
      <c r="I18402">
        <v>0</v>
      </c>
    </row>
    <row r="18403" spans="1:9" x14ac:dyDescent="0.25">
      <c r="A18403" t="s">
        <v>732</v>
      </c>
      <c r="B18403">
        <v>37162</v>
      </c>
      <c r="C18403" s="593">
        <v>9.7500000000000003E-2</v>
      </c>
      <c r="D18403" t="s">
        <v>3434</v>
      </c>
      <c r="E18403">
        <v>7.0000000000000007E-2</v>
      </c>
      <c r="F18403">
        <v>2.75E-2</v>
      </c>
      <c r="G18403">
        <v>0</v>
      </c>
      <c r="H18403">
        <v>0</v>
      </c>
      <c r="I18403">
        <v>0</v>
      </c>
    </row>
    <row r="18404" spans="1:9" x14ac:dyDescent="0.25">
      <c r="A18404" t="s">
        <v>732</v>
      </c>
      <c r="B18404">
        <v>37165</v>
      </c>
      <c r="C18404" s="593">
        <v>9.7500000000000003E-2</v>
      </c>
      <c r="D18404" t="s">
        <v>5291</v>
      </c>
      <c r="E18404">
        <v>7.0000000000000007E-2</v>
      </c>
      <c r="F18404">
        <v>2.75E-2</v>
      </c>
      <c r="G18404">
        <v>0</v>
      </c>
      <c r="H18404">
        <v>0</v>
      </c>
      <c r="I18404">
        <v>0</v>
      </c>
    </row>
    <row r="18405" spans="1:9" x14ac:dyDescent="0.25">
      <c r="A18405" t="s">
        <v>732</v>
      </c>
      <c r="B18405">
        <v>37166</v>
      </c>
      <c r="C18405" s="593">
        <v>9.7500000000000003E-2</v>
      </c>
      <c r="D18405" t="s">
        <v>1446</v>
      </c>
      <c r="E18405">
        <v>7.0000000000000007E-2</v>
      </c>
      <c r="F18405">
        <v>2.75E-2</v>
      </c>
      <c r="G18405">
        <v>0</v>
      </c>
      <c r="H18405">
        <v>0</v>
      </c>
      <c r="I18405">
        <v>0</v>
      </c>
    </row>
    <row r="18406" spans="1:9" x14ac:dyDescent="0.25">
      <c r="A18406" t="s">
        <v>732</v>
      </c>
      <c r="B18406">
        <v>37167</v>
      </c>
      <c r="C18406" s="593">
        <v>9.7500000000000003E-2</v>
      </c>
      <c r="D18406" t="s">
        <v>5298</v>
      </c>
      <c r="E18406">
        <v>7.0000000000000007E-2</v>
      </c>
      <c r="F18406">
        <v>2.75E-2</v>
      </c>
      <c r="G18406">
        <v>0</v>
      </c>
      <c r="H18406">
        <v>0</v>
      </c>
      <c r="I18406">
        <v>0</v>
      </c>
    </row>
    <row r="18407" spans="1:9" x14ac:dyDescent="0.25">
      <c r="A18407" t="s">
        <v>732</v>
      </c>
      <c r="B18407">
        <v>37171</v>
      </c>
      <c r="C18407" s="593">
        <v>9.7500000000000003E-2</v>
      </c>
      <c r="D18407" t="s">
        <v>5284</v>
      </c>
      <c r="E18407">
        <v>7.0000000000000007E-2</v>
      </c>
      <c r="F18407">
        <v>2.75E-2</v>
      </c>
      <c r="G18407">
        <v>0</v>
      </c>
      <c r="H18407">
        <v>0</v>
      </c>
      <c r="I18407">
        <v>0</v>
      </c>
    </row>
    <row r="18408" spans="1:9" x14ac:dyDescent="0.25">
      <c r="A18408" t="s">
        <v>732</v>
      </c>
      <c r="B18408">
        <v>37172</v>
      </c>
      <c r="C18408" s="593">
        <v>9.7500000000000003E-2</v>
      </c>
      <c r="D18408" t="s">
        <v>5305</v>
      </c>
      <c r="E18408">
        <v>7.0000000000000007E-2</v>
      </c>
      <c r="F18408">
        <v>2.75E-2</v>
      </c>
      <c r="G18408">
        <v>0</v>
      </c>
      <c r="H18408">
        <v>0</v>
      </c>
      <c r="I18408">
        <v>0</v>
      </c>
    </row>
    <row r="18409" spans="1:9" x14ac:dyDescent="0.25">
      <c r="A18409" t="s">
        <v>732</v>
      </c>
      <c r="B18409">
        <v>37174</v>
      </c>
      <c r="C18409" s="593">
        <v>9.7500000000000003E-2</v>
      </c>
      <c r="D18409" t="s">
        <v>2304</v>
      </c>
      <c r="E18409">
        <v>7.0000000000000007E-2</v>
      </c>
      <c r="F18409">
        <v>2.75E-2</v>
      </c>
      <c r="G18409">
        <v>0</v>
      </c>
      <c r="H18409">
        <v>0</v>
      </c>
      <c r="I18409">
        <v>0</v>
      </c>
    </row>
    <row r="18410" spans="1:9" x14ac:dyDescent="0.25">
      <c r="A18410" t="s">
        <v>732</v>
      </c>
      <c r="B18410">
        <v>37175</v>
      </c>
      <c r="C18410" s="593">
        <v>9.7500000000000003E-2</v>
      </c>
      <c r="D18410" t="s">
        <v>5308</v>
      </c>
      <c r="E18410">
        <v>7.0000000000000007E-2</v>
      </c>
      <c r="F18410">
        <v>2.75E-2</v>
      </c>
      <c r="G18410">
        <v>0</v>
      </c>
      <c r="H18410">
        <v>0</v>
      </c>
      <c r="I18410">
        <v>0</v>
      </c>
    </row>
    <row r="18411" spans="1:9" x14ac:dyDescent="0.25">
      <c r="A18411" t="s">
        <v>732</v>
      </c>
      <c r="B18411">
        <v>37178</v>
      </c>
      <c r="C18411" s="593">
        <v>9.7500000000000003E-2</v>
      </c>
      <c r="D18411" t="s">
        <v>5308</v>
      </c>
      <c r="E18411">
        <v>7.0000000000000007E-2</v>
      </c>
      <c r="F18411">
        <v>2.75E-2</v>
      </c>
      <c r="G18411">
        <v>0</v>
      </c>
      <c r="H18411">
        <v>0</v>
      </c>
      <c r="I18411">
        <v>0</v>
      </c>
    </row>
    <row r="18412" spans="1:9" x14ac:dyDescent="0.25">
      <c r="A18412" t="s">
        <v>732</v>
      </c>
      <c r="B18412">
        <v>37179</v>
      </c>
      <c r="C18412" s="593">
        <v>9.7500000000000003E-2</v>
      </c>
      <c r="D18412" t="s">
        <v>5309</v>
      </c>
      <c r="E18412">
        <v>7.0000000000000007E-2</v>
      </c>
      <c r="F18412">
        <v>2.75E-2</v>
      </c>
      <c r="G18412">
        <v>0</v>
      </c>
      <c r="H18412">
        <v>0</v>
      </c>
      <c r="I18412">
        <v>0</v>
      </c>
    </row>
    <row r="18413" spans="1:9" x14ac:dyDescent="0.25">
      <c r="A18413" t="s">
        <v>732</v>
      </c>
      <c r="B18413">
        <v>37180</v>
      </c>
      <c r="C18413" s="593">
        <v>9.7500000000000003E-2</v>
      </c>
      <c r="D18413" t="s">
        <v>5143</v>
      </c>
      <c r="E18413">
        <v>7.0000000000000007E-2</v>
      </c>
      <c r="F18413">
        <v>2.75E-2</v>
      </c>
      <c r="G18413">
        <v>0</v>
      </c>
      <c r="H18413">
        <v>0</v>
      </c>
      <c r="I18413">
        <v>0</v>
      </c>
    </row>
    <row r="18414" spans="1:9" x14ac:dyDescent="0.25">
      <c r="A18414" t="s">
        <v>732</v>
      </c>
      <c r="B18414">
        <v>37181</v>
      </c>
      <c r="C18414" s="593">
        <v>9.7500000000000003E-2</v>
      </c>
      <c r="D18414" t="s">
        <v>5310</v>
      </c>
      <c r="E18414">
        <v>7.0000000000000007E-2</v>
      </c>
      <c r="F18414">
        <v>2.75E-2</v>
      </c>
      <c r="G18414">
        <v>0</v>
      </c>
      <c r="H18414">
        <v>0</v>
      </c>
      <c r="I18414">
        <v>0</v>
      </c>
    </row>
    <row r="18415" spans="1:9" x14ac:dyDescent="0.25">
      <c r="A18415" t="s">
        <v>732</v>
      </c>
      <c r="B18415">
        <v>37183</v>
      </c>
      <c r="C18415" s="593">
        <v>9.7500000000000003E-2</v>
      </c>
      <c r="D18415" t="s">
        <v>3434</v>
      </c>
      <c r="E18415">
        <v>7.0000000000000007E-2</v>
      </c>
      <c r="F18415">
        <v>2.75E-2</v>
      </c>
      <c r="G18415">
        <v>0</v>
      </c>
      <c r="H18415">
        <v>0</v>
      </c>
      <c r="I18415">
        <v>0</v>
      </c>
    </row>
    <row r="18416" spans="1:9" x14ac:dyDescent="0.25">
      <c r="A18416" t="s">
        <v>732</v>
      </c>
      <c r="B18416">
        <v>37184</v>
      </c>
      <c r="C18416" s="593">
        <v>9.7500000000000003E-2</v>
      </c>
      <c r="D18416" t="s">
        <v>3909</v>
      </c>
      <c r="E18416">
        <v>7.0000000000000007E-2</v>
      </c>
      <c r="F18416">
        <v>2.75E-2</v>
      </c>
      <c r="G18416">
        <v>0</v>
      </c>
      <c r="H18416">
        <v>0</v>
      </c>
      <c r="I18416">
        <v>0</v>
      </c>
    </row>
    <row r="18417" spans="1:9" x14ac:dyDescent="0.25">
      <c r="A18417" t="s">
        <v>732</v>
      </c>
      <c r="B18417">
        <v>37185</v>
      </c>
      <c r="C18417" s="593">
        <v>9.7500000000000003E-2</v>
      </c>
      <c r="D18417" t="s">
        <v>1322</v>
      </c>
      <c r="E18417">
        <v>7.0000000000000007E-2</v>
      </c>
      <c r="F18417">
        <v>2.75E-2</v>
      </c>
      <c r="G18417">
        <v>0</v>
      </c>
      <c r="H18417">
        <v>0</v>
      </c>
      <c r="I18417">
        <v>0</v>
      </c>
    </row>
    <row r="18418" spans="1:9" x14ac:dyDescent="0.25">
      <c r="A18418" t="s">
        <v>732</v>
      </c>
      <c r="B18418">
        <v>37186</v>
      </c>
      <c r="C18418" s="593">
        <v>9.7500000000000003E-2</v>
      </c>
      <c r="D18418" t="s">
        <v>2898</v>
      </c>
      <c r="E18418">
        <v>7.0000000000000007E-2</v>
      </c>
      <c r="F18418">
        <v>2.75E-2</v>
      </c>
      <c r="G18418">
        <v>0</v>
      </c>
      <c r="H18418">
        <v>0</v>
      </c>
      <c r="I18418">
        <v>0</v>
      </c>
    </row>
    <row r="18419" spans="1:9" x14ac:dyDescent="0.25">
      <c r="A18419" t="s">
        <v>732</v>
      </c>
      <c r="B18419">
        <v>37187</v>
      </c>
      <c r="C18419" s="593">
        <v>9.7500000000000003E-2</v>
      </c>
      <c r="D18419" t="s">
        <v>5311</v>
      </c>
      <c r="E18419">
        <v>7.0000000000000007E-2</v>
      </c>
      <c r="F18419">
        <v>2.75E-2</v>
      </c>
      <c r="G18419">
        <v>0</v>
      </c>
      <c r="H18419">
        <v>0</v>
      </c>
      <c r="I18419">
        <v>0</v>
      </c>
    </row>
    <row r="18420" spans="1:9" x14ac:dyDescent="0.25">
      <c r="A18420" t="s">
        <v>732</v>
      </c>
      <c r="B18420">
        <v>37188</v>
      </c>
      <c r="C18420" s="593">
        <v>9.7500000000000003E-2</v>
      </c>
      <c r="D18420" t="s">
        <v>5312</v>
      </c>
      <c r="E18420">
        <v>7.0000000000000007E-2</v>
      </c>
      <c r="F18420">
        <v>2.75E-2</v>
      </c>
      <c r="G18420">
        <v>0</v>
      </c>
      <c r="H18420">
        <v>0</v>
      </c>
      <c r="I18420">
        <v>0</v>
      </c>
    </row>
    <row r="18421" spans="1:9" x14ac:dyDescent="0.25">
      <c r="A18421" t="s">
        <v>732</v>
      </c>
      <c r="B18421">
        <v>37189</v>
      </c>
      <c r="C18421" s="593">
        <v>9.2499999999999999E-2</v>
      </c>
      <c r="D18421" t="s">
        <v>1243</v>
      </c>
      <c r="E18421">
        <v>7.0000000000000007E-2</v>
      </c>
      <c r="F18421">
        <v>2.2499999999999999E-2</v>
      </c>
      <c r="G18421">
        <v>0</v>
      </c>
      <c r="H18421">
        <v>0</v>
      </c>
      <c r="I18421">
        <v>0</v>
      </c>
    </row>
    <row r="18422" spans="1:9" x14ac:dyDescent="0.25">
      <c r="A18422" t="s">
        <v>732</v>
      </c>
      <c r="B18422">
        <v>37190</v>
      </c>
      <c r="C18422" s="593">
        <v>9.7500000000000003E-2</v>
      </c>
      <c r="D18422" t="s">
        <v>3238</v>
      </c>
      <c r="E18422">
        <v>7.0000000000000007E-2</v>
      </c>
      <c r="F18422">
        <v>2.75E-2</v>
      </c>
      <c r="G18422">
        <v>0</v>
      </c>
      <c r="H18422">
        <v>0</v>
      </c>
      <c r="I18422">
        <v>0</v>
      </c>
    </row>
    <row r="18423" spans="1:9" x14ac:dyDescent="0.25">
      <c r="A18423" t="s">
        <v>732</v>
      </c>
      <c r="B18423">
        <v>37191</v>
      </c>
      <c r="C18423" s="593">
        <v>9.5000000000000001E-2</v>
      </c>
      <c r="D18423" t="s">
        <v>1259</v>
      </c>
      <c r="E18423">
        <v>7.0000000000000007E-2</v>
      </c>
      <c r="F18423">
        <v>2.5000000000000001E-2</v>
      </c>
      <c r="G18423">
        <v>0</v>
      </c>
      <c r="H18423">
        <v>0</v>
      </c>
      <c r="I18423">
        <v>0</v>
      </c>
    </row>
    <row r="18424" spans="1:9" x14ac:dyDescent="0.25">
      <c r="A18424" t="s">
        <v>732</v>
      </c>
      <c r="B18424">
        <v>37201</v>
      </c>
      <c r="C18424" s="593">
        <v>9.2499999999999999E-2</v>
      </c>
      <c r="D18424" t="s">
        <v>1243</v>
      </c>
      <c r="E18424">
        <v>7.0000000000000007E-2</v>
      </c>
      <c r="F18424">
        <v>2.2499999999999999E-2</v>
      </c>
      <c r="G18424">
        <v>0</v>
      </c>
      <c r="H18424">
        <v>0</v>
      </c>
      <c r="I18424">
        <v>0</v>
      </c>
    </row>
    <row r="18425" spans="1:9" x14ac:dyDescent="0.25">
      <c r="A18425" t="s">
        <v>732</v>
      </c>
      <c r="B18425">
        <v>37202</v>
      </c>
      <c r="C18425" s="593">
        <v>9.2499999999999999E-2</v>
      </c>
      <c r="D18425" t="s">
        <v>1243</v>
      </c>
      <c r="E18425">
        <v>7.0000000000000007E-2</v>
      </c>
      <c r="F18425">
        <v>2.2499999999999999E-2</v>
      </c>
      <c r="G18425">
        <v>0</v>
      </c>
      <c r="H18425">
        <v>0</v>
      </c>
      <c r="I18425">
        <v>0</v>
      </c>
    </row>
    <row r="18426" spans="1:9" x14ac:dyDescent="0.25">
      <c r="A18426" t="s">
        <v>732</v>
      </c>
      <c r="B18426">
        <v>37203</v>
      </c>
      <c r="C18426" s="593">
        <v>9.2499999999999999E-2</v>
      </c>
      <c r="D18426" t="s">
        <v>1243</v>
      </c>
      <c r="E18426">
        <v>7.0000000000000007E-2</v>
      </c>
      <c r="F18426">
        <v>2.2499999999999999E-2</v>
      </c>
      <c r="G18426">
        <v>0</v>
      </c>
      <c r="H18426">
        <v>0</v>
      </c>
      <c r="I18426">
        <v>0</v>
      </c>
    </row>
    <row r="18427" spans="1:9" x14ac:dyDescent="0.25">
      <c r="A18427" t="s">
        <v>732</v>
      </c>
      <c r="B18427">
        <v>37204</v>
      </c>
      <c r="C18427" s="593">
        <v>9.2499999999999999E-2</v>
      </c>
      <c r="D18427" t="s">
        <v>5313</v>
      </c>
      <c r="E18427">
        <v>7.0000000000000007E-2</v>
      </c>
      <c r="F18427">
        <v>2.2499999999999999E-2</v>
      </c>
      <c r="G18427">
        <v>0</v>
      </c>
      <c r="H18427">
        <v>0</v>
      </c>
      <c r="I18427">
        <v>0</v>
      </c>
    </row>
    <row r="18428" spans="1:9" x14ac:dyDescent="0.25">
      <c r="A18428" t="s">
        <v>732</v>
      </c>
      <c r="B18428">
        <v>37205</v>
      </c>
      <c r="C18428" s="593">
        <v>9.2499999999999999E-2</v>
      </c>
      <c r="D18428" t="s">
        <v>5314</v>
      </c>
      <c r="E18428">
        <v>7.0000000000000007E-2</v>
      </c>
      <c r="F18428">
        <v>2.2499999999999999E-2</v>
      </c>
      <c r="G18428">
        <v>0</v>
      </c>
      <c r="H18428">
        <v>0</v>
      </c>
      <c r="I18428">
        <v>0</v>
      </c>
    </row>
    <row r="18429" spans="1:9" x14ac:dyDescent="0.25">
      <c r="A18429" t="s">
        <v>732</v>
      </c>
      <c r="B18429">
        <v>37206</v>
      </c>
      <c r="C18429" s="593">
        <v>9.2499999999999999E-2</v>
      </c>
      <c r="D18429" t="s">
        <v>1243</v>
      </c>
      <c r="E18429">
        <v>7.0000000000000007E-2</v>
      </c>
      <c r="F18429">
        <v>2.2499999999999999E-2</v>
      </c>
      <c r="G18429">
        <v>0</v>
      </c>
      <c r="H18429">
        <v>0</v>
      </c>
      <c r="I18429">
        <v>0</v>
      </c>
    </row>
    <row r="18430" spans="1:9" x14ac:dyDescent="0.25">
      <c r="A18430" t="s">
        <v>732</v>
      </c>
      <c r="B18430">
        <v>37207</v>
      </c>
      <c r="C18430" s="593">
        <v>9.2499999999999999E-2</v>
      </c>
      <c r="D18430" t="s">
        <v>1243</v>
      </c>
      <c r="E18430">
        <v>7.0000000000000007E-2</v>
      </c>
      <c r="F18430">
        <v>2.2499999999999999E-2</v>
      </c>
      <c r="G18430">
        <v>0</v>
      </c>
      <c r="H18430">
        <v>0</v>
      </c>
      <c r="I18430">
        <v>0</v>
      </c>
    </row>
    <row r="18431" spans="1:9" x14ac:dyDescent="0.25">
      <c r="A18431" t="s">
        <v>732</v>
      </c>
      <c r="B18431">
        <v>37208</v>
      </c>
      <c r="C18431" s="593">
        <v>9.2499999999999999E-2</v>
      </c>
      <c r="D18431" t="s">
        <v>1243</v>
      </c>
      <c r="E18431">
        <v>7.0000000000000007E-2</v>
      </c>
      <c r="F18431">
        <v>2.2499999999999999E-2</v>
      </c>
      <c r="G18431">
        <v>0</v>
      </c>
      <c r="H18431">
        <v>0</v>
      </c>
      <c r="I18431">
        <v>0</v>
      </c>
    </row>
    <row r="18432" spans="1:9" x14ac:dyDescent="0.25">
      <c r="A18432" t="s">
        <v>732</v>
      </c>
      <c r="B18432">
        <v>37209</v>
      </c>
      <c r="C18432" s="593">
        <v>9.2499999999999999E-2</v>
      </c>
      <c r="D18432" t="s">
        <v>1243</v>
      </c>
      <c r="E18432">
        <v>7.0000000000000007E-2</v>
      </c>
      <c r="F18432">
        <v>2.2499999999999999E-2</v>
      </c>
      <c r="G18432">
        <v>0</v>
      </c>
      <c r="H18432">
        <v>0</v>
      </c>
      <c r="I18432">
        <v>0</v>
      </c>
    </row>
    <row r="18433" spans="1:9" x14ac:dyDescent="0.25">
      <c r="A18433" t="s">
        <v>732</v>
      </c>
      <c r="B18433">
        <v>37210</v>
      </c>
      <c r="C18433" s="593">
        <v>9.2499999999999999E-2</v>
      </c>
      <c r="D18433" t="s">
        <v>1243</v>
      </c>
      <c r="E18433">
        <v>7.0000000000000007E-2</v>
      </c>
      <c r="F18433">
        <v>2.2499999999999999E-2</v>
      </c>
      <c r="G18433">
        <v>0</v>
      </c>
      <c r="H18433">
        <v>0</v>
      </c>
      <c r="I18433">
        <v>0</v>
      </c>
    </row>
    <row r="18434" spans="1:9" x14ac:dyDescent="0.25">
      <c r="A18434" t="s">
        <v>732</v>
      </c>
      <c r="B18434">
        <v>37211</v>
      </c>
      <c r="C18434" s="593">
        <v>9.7500000000000003E-2</v>
      </c>
      <c r="D18434" t="s">
        <v>5285</v>
      </c>
      <c r="E18434">
        <v>7.0000000000000007E-2</v>
      </c>
      <c r="F18434">
        <v>2.75E-2</v>
      </c>
      <c r="G18434">
        <v>0</v>
      </c>
      <c r="H18434">
        <v>0</v>
      </c>
      <c r="I18434">
        <v>0</v>
      </c>
    </row>
    <row r="18435" spans="1:9" x14ac:dyDescent="0.25">
      <c r="A18435" t="s">
        <v>732</v>
      </c>
      <c r="B18435">
        <v>37212</v>
      </c>
      <c r="C18435" s="593">
        <v>9.2499999999999999E-2</v>
      </c>
      <c r="D18435" t="s">
        <v>1243</v>
      </c>
      <c r="E18435">
        <v>7.0000000000000007E-2</v>
      </c>
      <c r="F18435">
        <v>2.2499999999999999E-2</v>
      </c>
      <c r="G18435">
        <v>0</v>
      </c>
      <c r="H18435">
        <v>0</v>
      </c>
      <c r="I18435">
        <v>0</v>
      </c>
    </row>
    <row r="18436" spans="1:9" x14ac:dyDescent="0.25">
      <c r="A18436" t="s">
        <v>732</v>
      </c>
      <c r="B18436">
        <v>37213</v>
      </c>
      <c r="C18436" s="593">
        <v>9.2499999999999999E-2</v>
      </c>
      <c r="D18436" t="s">
        <v>1243</v>
      </c>
      <c r="E18436">
        <v>7.0000000000000007E-2</v>
      </c>
      <c r="F18436">
        <v>2.2499999999999999E-2</v>
      </c>
      <c r="G18436">
        <v>0</v>
      </c>
      <c r="H18436">
        <v>0</v>
      </c>
      <c r="I18436">
        <v>0</v>
      </c>
    </row>
    <row r="18437" spans="1:9" x14ac:dyDescent="0.25">
      <c r="A18437" t="s">
        <v>732</v>
      </c>
      <c r="B18437">
        <v>37214</v>
      </c>
      <c r="C18437" s="593">
        <v>9.2499999999999999E-2</v>
      </c>
      <c r="D18437" t="s">
        <v>1243</v>
      </c>
      <c r="E18437">
        <v>7.0000000000000007E-2</v>
      </c>
      <c r="F18437">
        <v>2.2499999999999999E-2</v>
      </c>
      <c r="G18437">
        <v>0</v>
      </c>
      <c r="H18437">
        <v>0</v>
      </c>
      <c r="I18437">
        <v>0</v>
      </c>
    </row>
    <row r="18438" spans="1:9" x14ac:dyDescent="0.25">
      <c r="A18438" t="s">
        <v>732</v>
      </c>
      <c r="B18438">
        <v>37215</v>
      </c>
      <c r="C18438" s="593">
        <v>9.2499999999999999E-2</v>
      </c>
      <c r="D18438" t="s">
        <v>5314</v>
      </c>
      <c r="E18438">
        <v>7.0000000000000007E-2</v>
      </c>
      <c r="F18438">
        <v>2.2499999999999999E-2</v>
      </c>
      <c r="G18438">
        <v>0</v>
      </c>
      <c r="H18438">
        <v>0</v>
      </c>
      <c r="I18438">
        <v>0</v>
      </c>
    </row>
    <row r="18439" spans="1:9" x14ac:dyDescent="0.25">
      <c r="A18439" t="s">
        <v>732</v>
      </c>
      <c r="B18439">
        <v>37216</v>
      </c>
      <c r="C18439" s="593">
        <v>9.2499999999999999E-2</v>
      </c>
      <c r="D18439" t="s">
        <v>1243</v>
      </c>
      <c r="E18439">
        <v>7.0000000000000007E-2</v>
      </c>
      <c r="F18439">
        <v>2.2499999999999999E-2</v>
      </c>
      <c r="G18439">
        <v>0</v>
      </c>
      <c r="H18439">
        <v>0</v>
      </c>
      <c r="I18439">
        <v>0</v>
      </c>
    </row>
    <row r="18440" spans="1:9" x14ac:dyDescent="0.25">
      <c r="A18440" t="s">
        <v>732</v>
      </c>
      <c r="B18440">
        <v>37217</v>
      </c>
      <c r="C18440" s="593">
        <v>9.2499999999999999E-2</v>
      </c>
      <c r="D18440" t="s">
        <v>1243</v>
      </c>
      <c r="E18440">
        <v>7.0000000000000007E-2</v>
      </c>
      <c r="F18440">
        <v>2.2499999999999999E-2</v>
      </c>
      <c r="G18440">
        <v>0</v>
      </c>
      <c r="H18440">
        <v>0</v>
      </c>
      <c r="I18440">
        <v>0</v>
      </c>
    </row>
    <row r="18441" spans="1:9" x14ac:dyDescent="0.25">
      <c r="A18441" t="s">
        <v>732</v>
      </c>
      <c r="B18441">
        <v>37218</v>
      </c>
      <c r="C18441" s="593">
        <v>9.2499999999999999E-2</v>
      </c>
      <c r="D18441" t="s">
        <v>1243</v>
      </c>
      <c r="E18441">
        <v>7.0000000000000007E-2</v>
      </c>
      <c r="F18441">
        <v>2.2499999999999999E-2</v>
      </c>
      <c r="G18441">
        <v>0</v>
      </c>
      <c r="H18441">
        <v>0</v>
      </c>
      <c r="I18441">
        <v>0</v>
      </c>
    </row>
    <row r="18442" spans="1:9" x14ac:dyDescent="0.25">
      <c r="A18442" t="s">
        <v>732</v>
      </c>
      <c r="B18442">
        <v>37219</v>
      </c>
      <c r="C18442" s="593">
        <v>9.2499999999999999E-2</v>
      </c>
      <c r="D18442" t="s">
        <v>1243</v>
      </c>
      <c r="E18442">
        <v>7.0000000000000007E-2</v>
      </c>
      <c r="F18442">
        <v>2.2499999999999999E-2</v>
      </c>
      <c r="G18442">
        <v>0</v>
      </c>
      <c r="H18442">
        <v>0</v>
      </c>
      <c r="I18442">
        <v>0</v>
      </c>
    </row>
    <row r="18443" spans="1:9" x14ac:dyDescent="0.25">
      <c r="A18443" t="s">
        <v>732</v>
      </c>
      <c r="B18443">
        <v>37220</v>
      </c>
      <c r="C18443" s="593">
        <v>9.2499999999999999E-2</v>
      </c>
      <c r="D18443" t="s">
        <v>4434</v>
      </c>
      <c r="E18443">
        <v>7.0000000000000007E-2</v>
      </c>
      <c r="F18443">
        <v>2.2499999999999999E-2</v>
      </c>
      <c r="G18443">
        <v>0</v>
      </c>
      <c r="H18443">
        <v>0</v>
      </c>
      <c r="I18443">
        <v>0</v>
      </c>
    </row>
    <row r="18444" spans="1:9" x14ac:dyDescent="0.25">
      <c r="A18444" t="s">
        <v>732</v>
      </c>
      <c r="B18444">
        <v>37221</v>
      </c>
      <c r="C18444" s="593">
        <v>9.7500000000000003E-2</v>
      </c>
      <c r="D18444" t="s">
        <v>5304</v>
      </c>
      <c r="E18444">
        <v>7.0000000000000007E-2</v>
      </c>
      <c r="F18444">
        <v>2.2499999999999999E-2</v>
      </c>
      <c r="G18444">
        <v>5.0000000000000001E-3</v>
      </c>
      <c r="H18444">
        <v>0</v>
      </c>
      <c r="I18444">
        <v>0</v>
      </c>
    </row>
    <row r="18445" spans="1:9" x14ac:dyDescent="0.25">
      <c r="A18445" t="s">
        <v>732</v>
      </c>
      <c r="B18445">
        <v>37222</v>
      </c>
      <c r="C18445" s="593">
        <v>9.2499999999999999E-2</v>
      </c>
      <c r="D18445" t="s">
        <v>1243</v>
      </c>
      <c r="E18445">
        <v>7.0000000000000007E-2</v>
      </c>
      <c r="F18445">
        <v>2.2499999999999999E-2</v>
      </c>
      <c r="G18445">
        <v>0</v>
      </c>
      <c r="H18445">
        <v>0</v>
      </c>
      <c r="I18445">
        <v>0</v>
      </c>
    </row>
    <row r="18446" spans="1:9" x14ac:dyDescent="0.25">
      <c r="A18446" t="s">
        <v>732</v>
      </c>
      <c r="B18446">
        <v>37224</v>
      </c>
      <c r="C18446" s="593">
        <v>9.2499999999999999E-2</v>
      </c>
      <c r="D18446" t="s">
        <v>1243</v>
      </c>
      <c r="E18446">
        <v>7.0000000000000007E-2</v>
      </c>
      <c r="F18446">
        <v>2.2499999999999999E-2</v>
      </c>
      <c r="G18446">
        <v>0</v>
      </c>
      <c r="H18446">
        <v>0</v>
      </c>
      <c r="I18446">
        <v>0</v>
      </c>
    </row>
    <row r="18447" spans="1:9" x14ac:dyDescent="0.25">
      <c r="A18447" t="s">
        <v>732</v>
      </c>
      <c r="B18447">
        <v>37227</v>
      </c>
      <c r="C18447" s="593">
        <v>9.2499999999999999E-2</v>
      </c>
      <c r="D18447" t="s">
        <v>1243</v>
      </c>
      <c r="E18447">
        <v>7.0000000000000007E-2</v>
      </c>
      <c r="F18447">
        <v>2.2499999999999999E-2</v>
      </c>
      <c r="G18447">
        <v>0</v>
      </c>
      <c r="H18447">
        <v>0</v>
      </c>
      <c r="I18447">
        <v>0</v>
      </c>
    </row>
    <row r="18448" spans="1:9" x14ac:dyDescent="0.25">
      <c r="A18448" t="s">
        <v>732</v>
      </c>
      <c r="B18448">
        <v>37228</v>
      </c>
      <c r="C18448" s="593">
        <v>9.2499999999999999E-2</v>
      </c>
      <c r="D18448" t="s">
        <v>1243</v>
      </c>
      <c r="E18448">
        <v>7.0000000000000007E-2</v>
      </c>
      <c r="F18448">
        <v>2.2499999999999999E-2</v>
      </c>
      <c r="G18448">
        <v>0</v>
      </c>
      <c r="H18448">
        <v>0</v>
      </c>
      <c r="I18448">
        <v>0</v>
      </c>
    </row>
    <row r="18449" spans="1:9" x14ac:dyDescent="0.25">
      <c r="A18449" t="s">
        <v>732</v>
      </c>
      <c r="B18449">
        <v>37229</v>
      </c>
      <c r="C18449" s="593">
        <v>9.2499999999999999E-2</v>
      </c>
      <c r="D18449" t="s">
        <v>1243</v>
      </c>
      <c r="E18449">
        <v>7.0000000000000007E-2</v>
      </c>
      <c r="F18449">
        <v>2.2499999999999999E-2</v>
      </c>
      <c r="G18449">
        <v>0</v>
      </c>
      <c r="H18449">
        <v>0</v>
      </c>
      <c r="I18449">
        <v>0</v>
      </c>
    </row>
    <row r="18450" spans="1:9" x14ac:dyDescent="0.25">
      <c r="A18450" t="s">
        <v>732</v>
      </c>
      <c r="B18450">
        <v>37230</v>
      </c>
      <c r="C18450" s="593">
        <v>9.2499999999999999E-2</v>
      </c>
      <c r="D18450" t="s">
        <v>1243</v>
      </c>
      <c r="E18450">
        <v>7.0000000000000007E-2</v>
      </c>
      <c r="F18450">
        <v>2.2499999999999999E-2</v>
      </c>
      <c r="G18450">
        <v>0</v>
      </c>
      <c r="H18450">
        <v>0</v>
      </c>
      <c r="I18450">
        <v>0</v>
      </c>
    </row>
    <row r="18451" spans="1:9" x14ac:dyDescent="0.25">
      <c r="A18451" t="s">
        <v>732</v>
      </c>
      <c r="B18451">
        <v>37232</v>
      </c>
      <c r="C18451" s="593">
        <v>9.2499999999999999E-2</v>
      </c>
      <c r="D18451" t="s">
        <v>1243</v>
      </c>
      <c r="E18451">
        <v>7.0000000000000007E-2</v>
      </c>
      <c r="F18451">
        <v>2.2499999999999999E-2</v>
      </c>
      <c r="G18451">
        <v>0</v>
      </c>
      <c r="H18451">
        <v>0</v>
      </c>
      <c r="I18451">
        <v>0</v>
      </c>
    </row>
    <row r="18452" spans="1:9" x14ac:dyDescent="0.25">
      <c r="A18452" t="s">
        <v>732</v>
      </c>
      <c r="B18452">
        <v>37234</v>
      </c>
      <c r="C18452" s="593">
        <v>9.2499999999999999E-2</v>
      </c>
      <c r="D18452" t="s">
        <v>1243</v>
      </c>
      <c r="E18452">
        <v>7.0000000000000007E-2</v>
      </c>
      <c r="F18452">
        <v>2.2499999999999999E-2</v>
      </c>
      <c r="G18452">
        <v>0</v>
      </c>
      <c r="H18452">
        <v>0</v>
      </c>
      <c r="I18452">
        <v>0</v>
      </c>
    </row>
    <row r="18453" spans="1:9" x14ac:dyDescent="0.25">
      <c r="A18453" t="s">
        <v>732</v>
      </c>
      <c r="B18453">
        <v>37235</v>
      </c>
      <c r="C18453" s="593">
        <v>9.2499999999999999E-2</v>
      </c>
      <c r="D18453" t="s">
        <v>1243</v>
      </c>
      <c r="E18453">
        <v>7.0000000000000007E-2</v>
      </c>
      <c r="F18453">
        <v>2.2499999999999999E-2</v>
      </c>
      <c r="G18453">
        <v>0</v>
      </c>
      <c r="H18453">
        <v>0</v>
      </c>
      <c r="I18453">
        <v>0</v>
      </c>
    </row>
    <row r="18454" spans="1:9" x14ac:dyDescent="0.25">
      <c r="A18454" t="s">
        <v>732</v>
      </c>
      <c r="B18454">
        <v>37236</v>
      </c>
      <c r="C18454" s="593">
        <v>9.2499999999999999E-2</v>
      </c>
      <c r="D18454" t="s">
        <v>1243</v>
      </c>
      <c r="E18454">
        <v>7.0000000000000007E-2</v>
      </c>
      <c r="F18454">
        <v>2.2499999999999999E-2</v>
      </c>
      <c r="G18454">
        <v>0</v>
      </c>
      <c r="H18454">
        <v>0</v>
      </c>
      <c r="I18454">
        <v>0</v>
      </c>
    </row>
    <row r="18455" spans="1:9" x14ac:dyDescent="0.25">
      <c r="A18455" t="s">
        <v>732</v>
      </c>
      <c r="B18455">
        <v>37238</v>
      </c>
      <c r="C18455" s="593">
        <v>9.2499999999999999E-2</v>
      </c>
      <c r="D18455" t="s">
        <v>1243</v>
      </c>
      <c r="E18455">
        <v>7.0000000000000007E-2</v>
      </c>
      <c r="F18455">
        <v>2.2499999999999999E-2</v>
      </c>
      <c r="G18455">
        <v>0</v>
      </c>
      <c r="H18455">
        <v>0</v>
      </c>
      <c r="I18455">
        <v>0</v>
      </c>
    </row>
    <row r="18456" spans="1:9" x14ac:dyDescent="0.25">
      <c r="A18456" t="s">
        <v>732</v>
      </c>
      <c r="B18456">
        <v>37240</v>
      </c>
      <c r="C18456" s="593">
        <v>9.2499999999999999E-2</v>
      </c>
      <c r="D18456" t="s">
        <v>1243</v>
      </c>
      <c r="E18456">
        <v>7.0000000000000007E-2</v>
      </c>
      <c r="F18456">
        <v>2.2499999999999999E-2</v>
      </c>
      <c r="G18456">
        <v>0</v>
      </c>
      <c r="H18456">
        <v>0</v>
      </c>
      <c r="I18456">
        <v>0</v>
      </c>
    </row>
    <row r="18457" spans="1:9" x14ac:dyDescent="0.25">
      <c r="A18457" t="s">
        <v>732</v>
      </c>
      <c r="B18457">
        <v>37241</v>
      </c>
      <c r="C18457" s="593">
        <v>9.2499999999999999E-2</v>
      </c>
      <c r="D18457" t="s">
        <v>1243</v>
      </c>
      <c r="E18457">
        <v>7.0000000000000007E-2</v>
      </c>
      <c r="F18457">
        <v>2.2499999999999999E-2</v>
      </c>
      <c r="G18457">
        <v>0</v>
      </c>
      <c r="H18457">
        <v>0</v>
      </c>
      <c r="I18457">
        <v>0</v>
      </c>
    </row>
    <row r="18458" spans="1:9" x14ac:dyDescent="0.25">
      <c r="A18458" t="s">
        <v>732</v>
      </c>
      <c r="B18458">
        <v>37242</v>
      </c>
      <c r="C18458" s="593">
        <v>9.2499999999999999E-2</v>
      </c>
      <c r="D18458" t="s">
        <v>1243</v>
      </c>
      <c r="E18458">
        <v>7.0000000000000007E-2</v>
      </c>
      <c r="F18458">
        <v>2.2499999999999999E-2</v>
      </c>
      <c r="G18458">
        <v>0</v>
      </c>
      <c r="H18458">
        <v>0</v>
      </c>
      <c r="I18458">
        <v>0</v>
      </c>
    </row>
    <row r="18459" spans="1:9" x14ac:dyDescent="0.25">
      <c r="A18459" t="s">
        <v>732</v>
      </c>
      <c r="B18459">
        <v>37243</v>
      </c>
      <c r="C18459" s="593">
        <v>9.2499999999999999E-2</v>
      </c>
      <c r="D18459" t="s">
        <v>1243</v>
      </c>
      <c r="E18459">
        <v>7.0000000000000007E-2</v>
      </c>
      <c r="F18459">
        <v>2.2499999999999999E-2</v>
      </c>
      <c r="G18459">
        <v>0</v>
      </c>
      <c r="H18459">
        <v>0</v>
      </c>
      <c r="I18459">
        <v>0</v>
      </c>
    </row>
    <row r="18460" spans="1:9" x14ac:dyDescent="0.25">
      <c r="A18460" t="s">
        <v>732</v>
      </c>
      <c r="B18460">
        <v>37244</v>
      </c>
      <c r="C18460" s="593">
        <v>9.2499999999999999E-2</v>
      </c>
      <c r="D18460" t="s">
        <v>1243</v>
      </c>
      <c r="E18460">
        <v>7.0000000000000007E-2</v>
      </c>
      <c r="F18460">
        <v>2.2499999999999999E-2</v>
      </c>
      <c r="G18460">
        <v>0</v>
      </c>
      <c r="H18460">
        <v>0</v>
      </c>
      <c r="I18460">
        <v>0</v>
      </c>
    </row>
    <row r="18461" spans="1:9" x14ac:dyDescent="0.25">
      <c r="A18461" t="s">
        <v>732</v>
      </c>
      <c r="B18461">
        <v>37246</v>
      </c>
      <c r="C18461" s="593">
        <v>9.2499999999999999E-2</v>
      </c>
      <c r="D18461" t="s">
        <v>1243</v>
      </c>
      <c r="E18461">
        <v>7.0000000000000007E-2</v>
      </c>
      <c r="F18461">
        <v>2.2499999999999999E-2</v>
      </c>
      <c r="G18461">
        <v>0</v>
      </c>
      <c r="H18461">
        <v>0</v>
      </c>
      <c r="I18461">
        <v>0</v>
      </c>
    </row>
    <row r="18462" spans="1:9" x14ac:dyDescent="0.25">
      <c r="A18462" t="s">
        <v>732</v>
      </c>
      <c r="B18462">
        <v>37250</v>
      </c>
      <c r="C18462" s="593">
        <v>9.2499999999999999E-2</v>
      </c>
      <c r="D18462" t="s">
        <v>1243</v>
      </c>
      <c r="E18462">
        <v>7.0000000000000007E-2</v>
      </c>
      <c r="F18462">
        <v>2.2499999999999999E-2</v>
      </c>
      <c r="G18462">
        <v>0</v>
      </c>
      <c r="H18462">
        <v>0</v>
      </c>
      <c r="I18462">
        <v>0</v>
      </c>
    </row>
    <row r="18463" spans="1:9" x14ac:dyDescent="0.25">
      <c r="A18463" t="s">
        <v>732</v>
      </c>
      <c r="B18463">
        <v>37301</v>
      </c>
      <c r="C18463" s="593">
        <v>9.2499999999999999E-2</v>
      </c>
      <c r="D18463" t="s">
        <v>5315</v>
      </c>
      <c r="E18463">
        <v>7.0000000000000007E-2</v>
      </c>
      <c r="F18463">
        <v>2.2499999999999999E-2</v>
      </c>
      <c r="G18463">
        <v>0</v>
      </c>
      <c r="H18463">
        <v>0</v>
      </c>
      <c r="I18463">
        <v>0</v>
      </c>
    </row>
    <row r="18464" spans="1:9" x14ac:dyDescent="0.25">
      <c r="A18464" t="s">
        <v>732</v>
      </c>
      <c r="B18464">
        <v>37302</v>
      </c>
      <c r="C18464" s="593">
        <v>9.2499999999999999E-2</v>
      </c>
      <c r="D18464" t="s">
        <v>5316</v>
      </c>
      <c r="E18464">
        <v>7.0000000000000007E-2</v>
      </c>
      <c r="F18464">
        <v>2.2499999999999999E-2</v>
      </c>
      <c r="G18464">
        <v>0</v>
      </c>
      <c r="H18464">
        <v>0</v>
      </c>
      <c r="I18464">
        <v>0</v>
      </c>
    </row>
    <row r="18465" spans="1:9" x14ac:dyDescent="0.25">
      <c r="A18465" t="s">
        <v>732</v>
      </c>
      <c r="B18465">
        <v>37303</v>
      </c>
      <c r="C18465" s="593">
        <v>9.7500000000000003E-2</v>
      </c>
      <c r="D18465" t="s">
        <v>2787</v>
      </c>
      <c r="E18465">
        <v>7.0000000000000007E-2</v>
      </c>
      <c r="F18465">
        <v>2.75E-2</v>
      </c>
      <c r="G18465">
        <v>0</v>
      </c>
      <c r="H18465">
        <v>0</v>
      </c>
      <c r="I18465">
        <v>0</v>
      </c>
    </row>
    <row r="18466" spans="1:9" x14ac:dyDescent="0.25">
      <c r="A18466" t="s">
        <v>732</v>
      </c>
      <c r="B18466">
        <v>37304</v>
      </c>
      <c r="C18466" s="593">
        <v>9.2499999999999999E-2</v>
      </c>
      <c r="D18466" t="s">
        <v>2999</v>
      </c>
      <c r="E18466">
        <v>7.0000000000000007E-2</v>
      </c>
      <c r="F18466">
        <v>2.2499999999999999E-2</v>
      </c>
      <c r="G18466">
        <v>0</v>
      </c>
      <c r="H18466">
        <v>0</v>
      </c>
      <c r="I18466">
        <v>0</v>
      </c>
    </row>
    <row r="18467" spans="1:9" x14ac:dyDescent="0.25">
      <c r="A18467" t="s">
        <v>732</v>
      </c>
      <c r="B18467">
        <v>37305</v>
      </c>
      <c r="C18467" s="593">
        <v>9.2499999999999999E-2</v>
      </c>
      <c r="D18467" t="s">
        <v>5315</v>
      </c>
      <c r="E18467">
        <v>7.0000000000000007E-2</v>
      </c>
      <c r="F18467">
        <v>2.2499999999999999E-2</v>
      </c>
      <c r="G18467">
        <v>0</v>
      </c>
      <c r="H18467">
        <v>0</v>
      </c>
      <c r="I18467">
        <v>0</v>
      </c>
    </row>
    <row r="18468" spans="1:9" x14ac:dyDescent="0.25">
      <c r="A18468" t="s">
        <v>732</v>
      </c>
      <c r="B18468">
        <v>37306</v>
      </c>
      <c r="C18468" s="593">
        <v>9.5000000000000001E-2</v>
      </c>
      <c r="D18468" t="s">
        <v>4123</v>
      </c>
      <c r="E18468">
        <v>7.0000000000000007E-2</v>
      </c>
      <c r="F18468">
        <v>2.5000000000000001E-2</v>
      </c>
      <c r="G18468">
        <v>0</v>
      </c>
      <c r="H18468">
        <v>0</v>
      </c>
      <c r="I18468">
        <v>0</v>
      </c>
    </row>
    <row r="18469" spans="1:9" x14ac:dyDescent="0.25">
      <c r="A18469" t="s">
        <v>732</v>
      </c>
      <c r="B18469">
        <v>37307</v>
      </c>
      <c r="C18469" s="593">
        <v>9.7500000000000003E-2</v>
      </c>
      <c r="D18469" t="s">
        <v>1180</v>
      </c>
      <c r="E18469">
        <v>7.0000000000000007E-2</v>
      </c>
      <c r="F18469">
        <v>2.75E-2</v>
      </c>
      <c r="G18469">
        <v>0</v>
      </c>
      <c r="H18469">
        <v>0</v>
      </c>
      <c r="I18469">
        <v>0</v>
      </c>
    </row>
    <row r="18470" spans="1:9" x14ac:dyDescent="0.25">
      <c r="A18470" t="s">
        <v>732</v>
      </c>
      <c r="B18470">
        <v>37308</v>
      </c>
      <c r="C18470" s="593">
        <v>9.2499999999999999E-2</v>
      </c>
      <c r="D18470" t="s">
        <v>2999</v>
      </c>
      <c r="E18470">
        <v>7.0000000000000007E-2</v>
      </c>
      <c r="F18470">
        <v>2.2499999999999999E-2</v>
      </c>
      <c r="G18470">
        <v>0</v>
      </c>
      <c r="H18470">
        <v>0</v>
      </c>
      <c r="I18470">
        <v>0</v>
      </c>
    </row>
    <row r="18471" spans="1:9" x14ac:dyDescent="0.25">
      <c r="A18471" t="s">
        <v>732</v>
      </c>
      <c r="B18471">
        <v>37309</v>
      </c>
      <c r="C18471" s="593">
        <v>9.7500000000000003E-2</v>
      </c>
      <c r="D18471" t="s">
        <v>2363</v>
      </c>
      <c r="E18471">
        <v>7.0000000000000007E-2</v>
      </c>
      <c r="F18471">
        <v>2.75E-2</v>
      </c>
      <c r="G18471">
        <v>0</v>
      </c>
      <c r="H18471">
        <v>0</v>
      </c>
      <c r="I18471">
        <v>0</v>
      </c>
    </row>
    <row r="18472" spans="1:9" x14ac:dyDescent="0.25">
      <c r="A18472" t="s">
        <v>732</v>
      </c>
      <c r="B18472">
        <v>37310</v>
      </c>
      <c r="C18472" s="593">
        <v>9.7500000000000003E-2</v>
      </c>
      <c r="D18472" t="s">
        <v>1558</v>
      </c>
      <c r="E18472">
        <v>7.0000000000000007E-2</v>
      </c>
      <c r="F18472">
        <v>2.75E-2</v>
      </c>
      <c r="G18472">
        <v>0</v>
      </c>
      <c r="H18472">
        <v>0</v>
      </c>
      <c r="I18472">
        <v>0</v>
      </c>
    </row>
    <row r="18473" spans="1:9" x14ac:dyDescent="0.25">
      <c r="A18473" t="s">
        <v>732</v>
      </c>
      <c r="B18473">
        <v>37311</v>
      </c>
      <c r="C18473" s="593">
        <v>9.7500000000000003E-2</v>
      </c>
      <c r="D18473" t="s">
        <v>1186</v>
      </c>
      <c r="E18473">
        <v>7.0000000000000007E-2</v>
      </c>
      <c r="F18473">
        <v>2.75E-2</v>
      </c>
      <c r="G18473">
        <v>0</v>
      </c>
      <c r="H18473">
        <v>0</v>
      </c>
      <c r="I18473">
        <v>0</v>
      </c>
    </row>
    <row r="18474" spans="1:9" x14ac:dyDescent="0.25">
      <c r="A18474" t="s">
        <v>732</v>
      </c>
      <c r="B18474">
        <v>37312</v>
      </c>
      <c r="C18474" s="593">
        <v>9.7500000000000003E-2</v>
      </c>
      <c r="D18474" t="s">
        <v>1186</v>
      </c>
      <c r="E18474">
        <v>7.0000000000000007E-2</v>
      </c>
      <c r="F18474">
        <v>2.75E-2</v>
      </c>
      <c r="G18474">
        <v>0</v>
      </c>
      <c r="H18474">
        <v>0</v>
      </c>
      <c r="I18474">
        <v>0</v>
      </c>
    </row>
    <row r="18475" spans="1:9" x14ac:dyDescent="0.25">
      <c r="A18475" t="s">
        <v>732</v>
      </c>
      <c r="B18475">
        <v>37313</v>
      </c>
      <c r="C18475" s="593">
        <v>9.2499999999999999E-2</v>
      </c>
      <c r="D18475" t="s">
        <v>5315</v>
      </c>
      <c r="E18475">
        <v>7.0000000000000007E-2</v>
      </c>
      <c r="F18475">
        <v>2.2499999999999999E-2</v>
      </c>
      <c r="G18475">
        <v>0</v>
      </c>
      <c r="H18475">
        <v>0</v>
      </c>
      <c r="I18475">
        <v>0</v>
      </c>
    </row>
    <row r="18476" spans="1:9" x14ac:dyDescent="0.25">
      <c r="A18476" t="s">
        <v>732</v>
      </c>
      <c r="B18476">
        <v>37314</v>
      </c>
      <c r="C18476" s="593">
        <v>9.2499999999999999E-2</v>
      </c>
      <c r="D18476" t="s">
        <v>1339</v>
      </c>
      <c r="E18476">
        <v>7.0000000000000007E-2</v>
      </c>
      <c r="F18476">
        <v>2.2499999999999999E-2</v>
      </c>
      <c r="G18476">
        <v>0</v>
      </c>
      <c r="H18476">
        <v>0</v>
      </c>
      <c r="I18476">
        <v>0</v>
      </c>
    </row>
    <row r="18477" spans="1:9" x14ac:dyDescent="0.25">
      <c r="A18477" t="s">
        <v>732</v>
      </c>
      <c r="B18477">
        <v>37315</v>
      </c>
      <c r="C18477" s="593">
        <v>9.2499999999999999E-2</v>
      </c>
      <c r="D18477" t="s">
        <v>5316</v>
      </c>
      <c r="E18477">
        <v>7.0000000000000007E-2</v>
      </c>
      <c r="F18477">
        <v>2.2499999999999999E-2</v>
      </c>
      <c r="G18477">
        <v>0</v>
      </c>
      <c r="H18477">
        <v>0</v>
      </c>
      <c r="I18477">
        <v>0</v>
      </c>
    </row>
    <row r="18478" spans="1:9" x14ac:dyDescent="0.25">
      <c r="A18478" t="s">
        <v>732</v>
      </c>
      <c r="B18478">
        <v>37316</v>
      </c>
      <c r="C18478" s="593">
        <v>9.7500000000000003E-2</v>
      </c>
      <c r="D18478" t="s">
        <v>1258</v>
      </c>
      <c r="E18478">
        <v>7.0000000000000007E-2</v>
      </c>
      <c r="F18478">
        <v>2.75E-2</v>
      </c>
      <c r="G18478">
        <v>0</v>
      </c>
      <c r="H18478">
        <v>0</v>
      </c>
      <c r="I18478">
        <v>0</v>
      </c>
    </row>
    <row r="18479" spans="1:9" x14ac:dyDescent="0.25">
      <c r="A18479" t="s">
        <v>732</v>
      </c>
      <c r="B18479">
        <v>37317</v>
      </c>
      <c r="C18479" s="593">
        <v>9.7500000000000003E-2</v>
      </c>
      <c r="D18479" t="s">
        <v>5317</v>
      </c>
      <c r="E18479">
        <v>7.0000000000000007E-2</v>
      </c>
      <c r="F18479">
        <v>2.75E-2</v>
      </c>
      <c r="G18479">
        <v>0</v>
      </c>
      <c r="H18479">
        <v>0</v>
      </c>
      <c r="I18479">
        <v>0</v>
      </c>
    </row>
    <row r="18480" spans="1:9" x14ac:dyDescent="0.25">
      <c r="A18480" t="s">
        <v>732</v>
      </c>
      <c r="B18480">
        <v>37318</v>
      </c>
      <c r="C18480" s="593">
        <v>9.2499999999999999E-2</v>
      </c>
      <c r="D18480" t="s">
        <v>5318</v>
      </c>
      <c r="E18480">
        <v>7.0000000000000007E-2</v>
      </c>
      <c r="F18480">
        <v>2.2499999999999999E-2</v>
      </c>
      <c r="G18480">
        <v>0</v>
      </c>
      <c r="H18480">
        <v>0</v>
      </c>
      <c r="I18480">
        <v>0</v>
      </c>
    </row>
    <row r="18481" spans="1:9" x14ac:dyDescent="0.25">
      <c r="A18481" t="s">
        <v>732</v>
      </c>
      <c r="B18481">
        <v>37320</v>
      </c>
      <c r="C18481" s="593">
        <v>9.7500000000000003E-2</v>
      </c>
      <c r="D18481" t="s">
        <v>1186</v>
      </c>
      <c r="E18481">
        <v>7.0000000000000007E-2</v>
      </c>
      <c r="F18481">
        <v>2.75E-2</v>
      </c>
      <c r="G18481">
        <v>0</v>
      </c>
      <c r="H18481">
        <v>0</v>
      </c>
      <c r="I18481">
        <v>0</v>
      </c>
    </row>
    <row r="18482" spans="1:9" x14ac:dyDescent="0.25">
      <c r="A18482" t="s">
        <v>732</v>
      </c>
      <c r="B18482">
        <v>37321</v>
      </c>
      <c r="C18482" s="593">
        <v>9.7500000000000003E-2</v>
      </c>
      <c r="D18482" t="s">
        <v>5058</v>
      </c>
      <c r="E18482">
        <v>7.0000000000000007E-2</v>
      </c>
      <c r="F18482">
        <v>2.75E-2</v>
      </c>
      <c r="G18482">
        <v>0</v>
      </c>
      <c r="H18482">
        <v>0</v>
      </c>
      <c r="I18482">
        <v>0</v>
      </c>
    </row>
    <row r="18483" spans="1:9" x14ac:dyDescent="0.25">
      <c r="A18483" t="s">
        <v>732</v>
      </c>
      <c r="B18483">
        <v>37322</v>
      </c>
      <c r="C18483" s="593">
        <v>9.7500000000000003E-2</v>
      </c>
      <c r="D18483" t="s">
        <v>5319</v>
      </c>
      <c r="E18483">
        <v>7.0000000000000007E-2</v>
      </c>
      <c r="F18483">
        <v>2.75E-2</v>
      </c>
      <c r="G18483">
        <v>0</v>
      </c>
      <c r="H18483">
        <v>0</v>
      </c>
      <c r="I18483">
        <v>0</v>
      </c>
    </row>
    <row r="18484" spans="1:9" x14ac:dyDescent="0.25">
      <c r="A18484" t="s">
        <v>732</v>
      </c>
      <c r="B18484">
        <v>37323</v>
      </c>
      <c r="C18484" s="593">
        <v>9.7500000000000003E-2</v>
      </c>
      <c r="D18484" t="s">
        <v>1186</v>
      </c>
      <c r="E18484">
        <v>7.0000000000000007E-2</v>
      </c>
      <c r="F18484">
        <v>2.75E-2</v>
      </c>
      <c r="G18484">
        <v>0</v>
      </c>
      <c r="H18484">
        <v>0</v>
      </c>
      <c r="I18484">
        <v>0</v>
      </c>
    </row>
    <row r="18485" spans="1:9" x14ac:dyDescent="0.25">
      <c r="A18485" t="s">
        <v>732</v>
      </c>
      <c r="B18485">
        <v>37324</v>
      </c>
      <c r="C18485" s="593">
        <v>9.2499999999999999E-2</v>
      </c>
      <c r="D18485" t="s">
        <v>5320</v>
      </c>
      <c r="E18485">
        <v>7.0000000000000007E-2</v>
      </c>
      <c r="F18485">
        <v>2.2499999999999999E-2</v>
      </c>
      <c r="G18485">
        <v>0</v>
      </c>
      <c r="H18485">
        <v>0</v>
      </c>
      <c r="I18485">
        <v>0</v>
      </c>
    </row>
    <row r="18486" spans="1:9" x14ac:dyDescent="0.25">
      <c r="A18486" t="s">
        <v>732</v>
      </c>
      <c r="B18486">
        <v>37325</v>
      </c>
      <c r="C18486" s="593">
        <v>9.7500000000000003E-2</v>
      </c>
      <c r="D18486" t="s">
        <v>5319</v>
      </c>
      <c r="E18486">
        <v>7.0000000000000007E-2</v>
      </c>
      <c r="F18486">
        <v>2.75E-2</v>
      </c>
      <c r="G18486">
        <v>0</v>
      </c>
      <c r="H18486">
        <v>0</v>
      </c>
      <c r="I18486">
        <v>0</v>
      </c>
    </row>
    <row r="18487" spans="1:9" x14ac:dyDescent="0.25">
      <c r="A18487" t="s">
        <v>732</v>
      </c>
      <c r="B18487">
        <v>37326</v>
      </c>
      <c r="C18487" s="593">
        <v>9.7500000000000003E-2</v>
      </c>
      <c r="D18487" t="s">
        <v>5321</v>
      </c>
      <c r="E18487">
        <v>7.0000000000000007E-2</v>
      </c>
      <c r="F18487">
        <v>2.75E-2</v>
      </c>
      <c r="G18487">
        <v>0</v>
      </c>
      <c r="H18487">
        <v>0</v>
      </c>
      <c r="I18487">
        <v>0</v>
      </c>
    </row>
    <row r="18488" spans="1:9" x14ac:dyDescent="0.25">
      <c r="A18488" t="s">
        <v>732</v>
      </c>
      <c r="B18488">
        <v>37327</v>
      </c>
      <c r="C18488" s="593">
        <v>9.7500000000000003E-2</v>
      </c>
      <c r="D18488" t="s">
        <v>5322</v>
      </c>
      <c r="E18488">
        <v>7.0000000000000007E-2</v>
      </c>
      <c r="F18488">
        <v>2.2499999999999999E-2</v>
      </c>
      <c r="G18488">
        <v>5.0000000000000001E-3</v>
      </c>
      <c r="H18488">
        <v>0</v>
      </c>
      <c r="I18488">
        <v>0</v>
      </c>
    </row>
    <row r="18489" spans="1:9" x14ac:dyDescent="0.25">
      <c r="A18489" t="s">
        <v>732</v>
      </c>
      <c r="B18489">
        <v>37328</v>
      </c>
      <c r="C18489" s="593">
        <v>9.5000000000000001E-2</v>
      </c>
      <c r="D18489" t="s">
        <v>1196</v>
      </c>
      <c r="E18489">
        <v>7.0000000000000007E-2</v>
      </c>
      <c r="F18489">
        <v>2.5000000000000001E-2</v>
      </c>
      <c r="G18489">
        <v>0</v>
      </c>
      <c r="H18489">
        <v>0</v>
      </c>
      <c r="I18489">
        <v>0</v>
      </c>
    </row>
    <row r="18490" spans="1:9" x14ac:dyDescent="0.25">
      <c r="A18490" t="s">
        <v>732</v>
      </c>
      <c r="B18490">
        <v>37329</v>
      </c>
      <c r="C18490" s="593">
        <v>9.7500000000000003E-2</v>
      </c>
      <c r="D18490" t="s">
        <v>2058</v>
      </c>
      <c r="E18490">
        <v>7.0000000000000007E-2</v>
      </c>
      <c r="F18490">
        <v>2.75E-2</v>
      </c>
      <c r="G18490">
        <v>0</v>
      </c>
      <c r="H18490">
        <v>0</v>
      </c>
      <c r="I18490">
        <v>0</v>
      </c>
    </row>
    <row r="18491" spans="1:9" x14ac:dyDescent="0.25">
      <c r="A18491" t="s">
        <v>732</v>
      </c>
      <c r="B18491">
        <v>37330</v>
      </c>
      <c r="C18491" s="593">
        <v>9.7500000000000003E-2</v>
      </c>
      <c r="D18491" t="s">
        <v>2938</v>
      </c>
      <c r="E18491">
        <v>7.0000000000000007E-2</v>
      </c>
      <c r="F18491">
        <v>2.75E-2</v>
      </c>
      <c r="G18491">
        <v>0</v>
      </c>
      <c r="H18491">
        <v>0</v>
      </c>
      <c r="I18491">
        <v>0</v>
      </c>
    </row>
    <row r="18492" spans="1:9" x14ac:dyDescent="0.25">
      <c r="A18492" t="s">
        <v>732</v>
      </c>
      <c r="B18492">
        <v>37331</v>
      </c>
      <c r="C18492" s="593">
        <v>9.7500000000000003E-2</v>
      </c>
      <c r="D18492" t="s">
        <v>1421</v>
      </c>
      <c r="E18492">
        <v>7.0000000000000007E-2</v>
      </c>
      <c r="F18492">
        <v>2.75E-2</v>
      </c>
      <c r="G18492">
        <v>0</v>
      </c>
      <c r="H18492">
        <v>0</v>
      </c>
      <c r="I18492">
        <v>0</v>
      </c>
    </row>
    <row r="18493" spans="1:9" x14ac:dyDescent="0.25">
      <c r="A18493" t="s">
        <v>732</v>
      </c>
      <c r="B18493">
        <v>37332</v>
      </c>
      <c r="C18493" s="593">
        <v>9.7500000000000003E-2</v>
      </c>
      <c r="D18493" t="s">
        <v>5323</v>
      </c>
      <c r="E18493">
        <v>7.0000000000000007E-2</v>
      </c>
      <c r="F18493">
        <v>2.75E-2</v>
      </c>
      <c r="G18493">
        <v>0</v>
      </c>
      <c r="H18493">
        <v>0</v>
      </c>
      <c r="I18493">
        <v>0</v>
      </c>
    </row>
    <row r="18494" spans="1:9" x14ac:dyDescent="0.25">
      <c r="A18494" t="s">
        <v>732</v>
      </c>
      <c r="B18494">
        <v>37333</v>
      </c>
      <c r="C18494" s="593">
        <v>9.7500000000000003E-2</v>
      </c>
      <c r="D18494" t="s">
        <v>1258</v>
      </c>
      <c r="E18494">
        <v>7.0000000000000007E-2</v>
      </c>
      <c r="F18494">
        <v>2.75E-2</v>
      </c>
      <c r="G18494">
        <v>0</v>
      </c>
      <c r="H18494">
        <v>0</v>
      </c>
      <c r="I18494">
        <v>0</v>
      </c>
    </row>
    <row r="18495" spans="1:9" x14ac:dyDescent="0.25">
      <c r="A18495" t="s">
        <v>732</v>
      </c>
      <c r="B18495">
        <v>37334</v>
      </c>
      <c r="C18495" s="593">
        <v>9.7500000000000003E-2</v>
      </c>
      <c r="D18495" t="s">
        <v>5143</v>
      </c>
      <c r="E18495">
        <v>7.0000000000000007E-2</v>
      </c>
      <c r="F18495">
        <v>2.75E-2</v>
      </c>
      <c r="G18495">
        <v>0</v>
      </c>
      <c r="H18495">
        <v>0</v>
      </c>
      <c r="I18495">
        <v>0</v>
      </c>
    </row>
    <row r="18496" spans="1:9" x14ac:dyDescent="0.25">
      <c r="A18496" t="s">
        <v>732</v>
      </c>
      <c r="B18496">
        <v>37335</v>
      </c>
      <c r="C18496" s="593">
        <v>9.5000000000000001E-2</v>
      </c>
      <c r="D18496" t="s">
        <v>1196</v>
      </c>
      <c r="E18496">
        <v>7.0000000000000007E-2</v>
      </c>
      <c r="F18496">
        <v>2.5000000000000001E-2</v>
      </c>
      <c r="G18496">
        <v>0</v>
      </c>
      <c r="H18496">
        <v>0</v>
      </c>
      <c r="I18496">
        <v>0</v>
      </c>
    </row>
    <row r="18497" spans="1:9" x14ac:dyDescent="0.25">
      <c r="A18497" t="s">
        <v>732</v>
      </c>
      <c r="B18497">
        <v>37336</v>
      </c>
      <c r="C18497" s="593">
        <v>9.7500000000000003E-2</v>
      </c>
      <c r="D18497" t="s">
        <v>1180</v>
      </c>
      <c r="E18497">
        <v>7.0000000000000007E-2</v>
      </c>
      <c r="F18497">
        <v>2.75E-2</v>
      </c>
      <c r="G18497">
        <v>0</v>
      </c>
      <c r="H18497">
        <v>0</v>
      </c>
      <c r="I18497">
        <v>0</v>
      </c>
    </row>
    <row r="18498" spans="1:9" x14ac:dyDescent="0.25">
      <c r="A18498" t="s">
        <v>732</v>
      </c>
      <c r="B18498">
        <v>37337</v>
      </c>
      <c r="C18498" s="593">
        <v>9.7500000000000003E-2</v>
      </c>
      <c r="D18498" t="s">
        <v>3361</v>
      </c>
      <c r="E18498">
        <v>7.0000000000000007E-2</v>
      </c>
      <c r="F18498">
        <v>2.75E-2</v>
      </c>
      <c r="G18498">
        <v>0</v>
      </c>
      <c r="H18498">
        <v>0</v>
      </c>
      <c r="I18498">
        <v>0</v>
      </c>
    </row>
    <row r="18499" spans="1:9" x14ac:dyDescent="0.25">
      <c r="A18499" t="s">
        <v>732</v>
      </c>
      <c r="B18499">
        <v>37338</v>
      </c>
      <c r="C18499" s="593">
        <v>9.7500000000000003E-2</v>
      </c>
      <c r="D18499" t="s">
        <v>5090</v>
      </c>
      <c r="E18499">
        <v>7.0000000000000007E-2</v>
      </c>
      <c r="F18499">
        <v>2.75E-2</v>
      </c>
      <c r="G18499">
        <v>0</v>
      </c>
      <c r="H18499">
        <v>0</v>
      </c>
      <c r="I18499">
        <v>0</v>
      </c>
    </row>
    <row r="18500" spans="1:9" x14ac:dyDescent="0.25">
      <c r="A18500" t="s">
        <v>732</v>
      </c>
      <c r="B18500">
        <v>37339</v>
      </c>
      <c r="C18500" s="593">
        <v>9.2499999999999999E-2</v>
      </c>
      <c r="D18500" t="s">
        <v>5324</v>
      </c>
      <c r="E18500">
        <v>7.0000000000000007E-2</v>
      </c>
      <c r="F18500">
        <v>2.2499999999999999E-2</v>
      </c>
      <c r="G18500">
        <v>0</v>
      </c>
      <c r="H18500">
        <v>0</v>
      </c>
      <c r="I18500">
        <v>0</v>
      </c>
    </row>
    <row r="18501" spans="1:9" x14ac:dyDescent="0.25">
      <c r="A18501" t="s">
        <v>732</v>
      </c>
      <c r="B18501">
        <v>37340</v>
      </c>
      <c r="C18501" s="593">
        <v>9.7500000000000003E-2</v>
      </c>
      <c r="D18501" t="s">
        <v>1166</v>
      </c>
      <c r="E18501">
        <v>7.0000000000000007E-2</v>
      </c>
      <c r="F18501">
        <v>2.75E-2</v>
      </c>
      <c r="G18501">
        <v>0</v>
      </c>
      <c r="H18501">
        <v>0</v>
      </c>
      <c r="I18501">
        <v>0</v>
      </c>
    </row>
    <row r="18502" spans="1:9" x14ac:dyDescent="0.25">
      <c r="A18502" t="s">
        <v>732</v>
      </c>
      <c r="B18502">
        <v>37341</v>
      </c>
      <c r="C18502" s="593">
        <v>9.2499999999999999E-2</v>
      </c>
      <c r="D18502" t="s">
        <v>5325</v>
      </c>
      <c r="E18502">
        <v>7.0000000000000007E-2</v>
      </c>
      <c r="F18502">
        <v>2.2499999999999999E-2</v>
      </c>
      <c r="G18502">
        <v>0</v>
      </c>
      <c r="H18502">
        <v>0</v>
      </c>
      <c r="I18502">
        <v>0</v>
      </c>
    </row>
    <row r="18503" spans="1:9" x14ac:dyDescent="0.25">
      <c r="A18503" t="s">
        <v>732</v>
      </c>
      <c r="B18503">
        <v>37342</v>
      </c>
      <c r="C18503" s="593">
        <v>9.7500000000000003E-2</v>
      </c>
      <c r="D18503" t="s">
        <v>2938</v>
      </c>
      <c r="E18503">
        <v>7.0000000000000007E-2</v>
      </c>
      <c r="F18503">
        <v>2.75E-2</v>
      </c>
      <c r="G18503">
        <v>0</v>
      </c>
      <c r="H18503">
        <v>0</v>
      </c>
      <c r="I18503">
        <v>0</v>
      </c>
    </row>
    <row r="18504" spans="1:9" x14ac:dyDescent="0.25">
      <c r="A18504" t="s">
        <v>732</v>
      </c>
      <c r="B18504">
        <v>37343</v>
      </c>
      <c r="C18504" s="593">
        <v>9.2499999999999999E-2</v>
      </c>
      <c r="D18504" t="s">
        <v>5325</v>
      </c>
      <c r="E18504">
        <v>7.0000000000000007E-2</v>
      </c>
      <c r="F18504">
        <v>2.2499999999999999E-2</v>
      </c>
      <c r="G18504">
        <v>0</v>
      </c>
      <c r="H18504">
        <v>0</v>
      </c>
      <c r="I18504">
        <v>0</v>
      </c>
    </row>
    <row r="18505" spans="1:9" x14ac:dyDescent="0.25">
      <c r="A18505" t="s">
        <v>732</v>
      </c>
      <c r="B18505">
        <v>37345</v>
      </c>
      <c r="C18505" s="593">
        <v>9.2499999999999999E-2</v>
      </c>
      <c r="D18505" t="s">
        <v>5326</v>
      </c>
      <c r="E18505">
        <v>7.0000000000000007E-2</v>
      </c>
      <c r="F18505">
        <v>2.2499999999999999E-2</v>
      </c>
      <c r="G18505">
        <v>0</v>
      </c>
      <c r="H18505">
        <v>0</v>
      </c>
      <c r="I18505">
        <v>0</v>
      </c>
    </row>
    <row r="18506" spans="1:9" x14ac:dyDescent="0.25">
      <c r="A18506" t="s">
        <v>732</v>
      </c>
      <c r="B18506">
        <v>37347</v>
      </c>
      <c r="C18506" s="593">
        <v>9.7500000000000003E-2</v>
      </c>
      <c r="D18506" t="s">
        <v>1492</v>
      </c>
      <c r="E18506">
        <v>7.0000000000000007E-2</v>
      </c>
      <c r="F18506">
        <v>2.75E-2</v>
      </c>
      <c r="G18506">
        <v>0</v>
      </c>
      <c r="H18506">
        <v>0</v>
      </c>
      <c r="I18506">
        <v>0</v>
      </c>
    </row>
    <row r="18507" spans="1:9" x14ac:dyDescent="0.25">
      <c r="A18507" t="s">
        <v>732</v>
      </c>
      <c r="B18507">
        <v>37348</v>
      </c>
      <c r="C18507" s="593">
        <v>9.5000000000000001E-2</v>
      </c>
      <c r="D18507" t="s">
        <v>1196</v>
      </c>
      <c r="E18507">
        <v>7.0000000000000007E-2</v>
      </c>
      <c r="F18507">
        <v>2.5000000000000001E-2</v>
      </c>
      <c r="G18507">
        <v>0</v>
      </c>
      <c r="H18507">
        <v>0</v>
      </c>
      <c r="I18507">
        <v>0</v>
      </c>
    </row>
    <row r="18508" spans="1:9" x14ac:dyDescent="0.25">
      <c r="A18508" t="s">
        <v>732</v>
      </c>
      <c r="B18508">
        <v>37349</v>
      </c>
      <c r="C18508" s="593">
        <v>9.7500000000000003E-2</v>
      </c>
      <c r="D18508" t="s">
        <v>3003</v>
      </c>
      <c r="E18508">
        <v>7.0000000000000007E-2</v>
      </c>
      <c r="F18508">
        <v>2.75E-2</v>
      </c>
      <c r="G18508">
        <v>0</v>
      </c>
      <c r="H18508">
        <v>0</v>
      </c>
      <c r="I18508">
        <v>0</v>
      </c>
    </row>
    <row r="18509" spans="1:9" x14ac:dyDescent="0.25">
      <c r="A18509" t="s">
        <v>732</v>
      </c>
      <c r="B18509">
        <v>37350</v>
      </c>
      <c r="C18509" s="593">
        <v>9.2499999999999999E-2</v>
      </c>
      <c r="D18509" t="s">
        <v>5325</v>
      </c>
      <c r="E18509">
        <v>7.0000000000000007E-2</v>
      </c>
      <c r="F18509">
        <v>2.2499999999999999E-2</v>
      </c>
      <c r="G18509">
        <v>0</v>
      </c>
      <c r="H18509">
        <v>0</v>
      </c>
      <c r="I18509">
        <v>0</v>
      </c>
    </row>
    <row r="18510" spans="1:9" x14ac:dyDescent="0.25">
      <c r="A18510" t="s">
        <v>732</v>
      </c>
      <c r="B18510">
        <v>37351</v>
      </c>
      <c r="C18510" s="593">
        <v>9.2499999999999999E-2</v>
      </c>
      <c r="D18510" t="s">
        <v>5325</v>
      </c>
      <c r="E18510">
        <v>7.0000000000000007E-2</v>
      </c>
      <c r="F18510">
        <v>2.2499999999999999E-2</v>
      </c>
      <c r="G18510">
        <v>0</v>
      </c>
      <c r="H18510">
        <v>0</v>
      </c>
      <c r="I18510">
        <v>0</v>
      </c>
    </row>
    <row r="18511" spans="1:9" x14ac:dyDescent="0.25">
      <c r="A18511" t="s">
        <v>732</v>
      </c>
      <c r="B18511">
        <v>37352</v>
      </c>
      <c r="C18511" s="593">
        <v>9.5000000000000001E-2</v>
      </c>
      <c r="D18511" t="s">
        <v>5327</v>
      </c>
      <c r="E18511">
        <v>7.0000000000000007E-2</v>
      </c>
      <c r="F18511">
        <v>2.5000000000000001E-2</v>
      </c>
      <c r="G18511">
        <v>0</v>
      </c>
      <c r="H18511">
        <v>0</v>
      </c>
      <c r="I18511">
        <v>0</v>
      </c>
    </row>
    <row r="18512" spans="1:9" x14ac:dyDescent="0.25">
      <c r="A18512" t="s">
        <v>732</v>
      </c>
      <c r="B18512">
        <v>37353</v>
      </c>
      <c r="C18512" s="593">
        <v>9.7500000000000003E-2</v>
      </c>
      <c r="D18512" t="s">
        <v>1186</v>
      </c>
      <c r="E18512">
        <v>7.0000000000000007E-2</v>
      </c>
      <c r="F18512">
        <v>2.75E-2</v>
      </c>
      <c r="G18512">
        <v>0</v>
      </c>
      <c r="H18512">
        <v>0</v>
      </c>
      <c r="I18512">
        <v>0</v>
      </c>
    </row>
    <row r="18513" spans="1:9" x14ac:dyDescent="0.25">
      <c r="A18513" t="s">
        <v>732</v>
      </c>
      <c r="B18513">
        <v>37354</v>
      </c>
      <c r="C18513" s="593">
        <v>9.7500000000000003E-2</v>
      </c>
      <c r="D18513" t="s">
        <v>5319</v>
      </c>
      <c r="E18513">
        <v>7.0000000000000007E-2</v>
      </c>
      <c r="F18513">
        <v>2.75E-2</v>
      </c>
      <c r="G18513">
        <v>0</v>
      </c>
      <c r="H18513">
        <v>0</v>
      </c>
      <c r="I18513">
        <v>0</v>
      </c>
    </row>
    <row r="18514" spans="1:9" x14ac:dyDescent="0.25">
      <c r="A18514" t="s">
        <v>732</v>
      </c>
      <c r="B18514">
        <v>37355</v>
      </c>
      <c r="C18514" s="593">
        <v>9.7500000000000003E-2</v>
      </c>
      <c r="D18514" t="s">
        <v>5328</v>
      </c>
      <c r="E18514">
        <v>7.0000000000000007E-2</v>
      </c>
      <c r="F18514">
        <v>2.75E-2</v>
      </c>
      <c r="G18514">
        <v>0</v>
      </c>
      <c r="H18514">
        <v>0</v>
      </c>
      <c r="I18514">
        <v>0</v>
      </c>
    </row>
    <row r="18515" spans="1:9" x14ac:dyDescent="0.25">
      <c r="A18515" t="s">
        <v>732</v>
      </c>
      <c r="B18515">
        <v>37356</v>
      </c>
      <c r="C18515" s="593">
        <v>9.7500000000000003E-2</v>
      </c>
      <c r="D18515" t="s">
        <v>5329</v>
      </c>
      <c r="E18515">
        <v>7.0000000000000007E-2</v>
      </c>
      <c r="F18515">
        <v>2.75E-2</v>
      </c>
      <c r="G18515">
        <v>0</v>
      </c>
      <c r="H18515">
        <v>0</v>
      </c>
      <c r="I18515">
        <v>0</v>
      </c>
    </row>
    <row r="18516" spans="1:9" x14ac:dyDescent="0.25">
      <c r="A18516" t="s">
        <v>732</v>
      </c>
      <c r="B18516">
        <v>37357</v>
      </c>
      <c r="C18516" s="593">
        <v>9.7500000000000003E-2</v>
      </c>
      <c r="D18516" t="s">
        <v>2083</v>
      </c>
      <c r="E18516">
        <v>7.0000000000000007E-2</v>
      </c>
      <c r="F18516">
        <v>2.75E-2</v>
      </c>
      <c r="G18516">
        <v>0</v>
      </c>
      <c r="H18516">
        <v>0</v>
      </c>
      <c r="I18516">
        <v>0</v>
      </c>
    </row>
    <row r="18517" spans="1:9" x14ac:dyDescent="0.25">
      <c r="A18517" t="s">
        <v>732</v>
      </c>
      <c r="B18517">
        <v>37359</v>
      </c>
      <c r="C18517" s="593">
        <v>9.5000000000000001E-2</v>
      </c>
      <c r="D18517" t="s">
        <v>1196</v>
      </c>
      <c r="E18517">
        <v>7.0000000000000007E-2</v>
      </c>
      <c r="F18517">
        <v>2.5000000000000001E-2</v>
      </c>
      <c r="G18517">
        <v>0</v>
      </c>
      <c r="H18517">
        <v>0</v>
      </c>
      <c r="I18517">
        <v>0</v>
      </c>
    </row>
    <row r="18518" spans="1:9" x14ac:dyDescent="0.25">
      <c r="A18518" t="s">
        <v>732</v>
      </c>
      <c r="B18518">
        <v>37360</v>
      </c>
      <c r="C18518" s="593">
        <v>9.7500000000000003E-2</v>
      </c>
      <c r="D18518" t="s">
        <v>5330</v>
      </c>
      <c r="E18518">
        <v>7.0000000000000007E-2</v>
      </c>
      <c r="F18518">
        <v>2.75E-2</v>
      </c>
      <c r="G18518">
        <v>0</v>
      </c>
      <c r="H18518">
        <v>0</v>
      </c>
      <c r="I18518">
        <v>0</v>
      </c>
    </row>
    <row r="18519" spans="1:9" x14ac:dyDescent="0.25">
      <c r="A18519" t="s">
        <v>732</v>
      </c>
      <c r="B18519">
        <v>37361</v>
      </c>
      <c r="C18519" s="593">
        <v>9.7500000000000003E-2</v>
      </c>
      <c r="D18519" t="s">
        <v>1258</v>
      </c>
      <c r="E18519">
        <v>7.0000000000000007E-2</v>
      </c>
      <c r="F18519">
        <v>2.75E-2</v>
      </c>
      <c r="G18519">
        <v>0</v>
      </c>
      <c r="H18519">
        <v>0</v>
      </c>
      <c r="I18519">
        <v>0</v>
      </c>
    </row>
    <row r="18520" spans="1:9" x14ac:dyDescent="0.25">
      <c r="A18520" t="s">
        <v>732</v>
      </c>
      <c r="B18520">
        <v>37362</v>
      </c>
      <c r="C18520" s="593">
        <v>9.7500000000000003E-2</v>
      </c>
      <c r="D18520" t="s">
        <v>1180</v>
      </c>
      <c r="E18520">
        <v>7.0000000000000007E-2</v>
      </c>
      <c r="F18520">
        <v>2.75E-2</v>
      </c>
      <c r="G18520">
        <v>0</v>
      </c>
      <c r="H18520">
        <v>0</v>
      </c>
      <c r="I18520">
        <v>0</v>
      </c>
    </row>
    <row r="18521" spans="1:9" x14ac:dyDescent="0.25">
      <c r="A18521" t="s">
        <v>732</v>
      </c>
      <c r="B18521">
        <v>37363</v>
      </c>
      <c r="C18521" s="593">
        <v>9.7500000000000003E-2</v>
      </c>
      <c r="D18521" t="s">
        <v>1180</v>
      </c>
      <c r="E18521">
        <v>7.0000000000000007E-2</v>
      </c>
      <c r="F18521">
        <v>2.75E-2</v>
      </c>
      <c r="G18521">
        <v>0</v>
      </c>
      <c r="H18521">
        <v>0</v>
      </c>
      <c r="I18521">
        <v>0</v>
      </c>
    </row>
    <row r="18522" spans="1:9" x14ac:dyDescent="0.25">
      <c r="A18522" t="s">
        <v>732</v>
      </c>
      <c r="B18522">
        <v>37364</v>
      </c>
      <c r="C18522" s="593">
        <v>9.7500000000000003E-2</v>
      </c>
      <c r="D18522" t="s">
        <v>1186</v>
      </c>
      <c r="E18522">
        <v>7.0000000000000007E-2</v>
      </c>
      <c r="F18522">
        <v>2.75E-2</v>
      </c>
      <c r="G18522">
        <v>0</v>
      </c>
      <c r="H18522">
        <v>0</v>
      </c>
      <c r="I18522">
        <v>0</v>
      </c>
    </row>
    <row r="18523" spans="1:9" x14ac:dyDescent="0.25">
      <c r="A18523" t="s">
        <v>732</v>
      </c>
      <c r="B18523">
        <v>37365</v>
      </c>
      <c r="C18523" s="593">
        <v>9.2499999999999999E-2</v>
      </c>
      <c r="D18523" t="s">
        <v>5324</v>
      </c>
      <c r="E18523">
        <v>7.0000000000000007E-2</v>
      </c>
      <c r="F18523">
        <v>2.2499999999999999E-2</v>
      </c>
      <c r="G18523">
        <v>0</v>
      </c>
      <c r="H18523">
        <v>0</v>
      </c>
      <c r="I18523">
        <v>0</v>
      </c>
    </row>
    <row r="18524" spans="1:9" x14ac:dyDescent="0.25">
      <c r="A18524" t="s">
        <v>732</v>
      </c>
      <c r="B18524">
        <v>37366</v>
      </c>
      <c r="C18524" s="593">
        <v>9.7500000000000003E-2</v>
      </c>
      <c r="D18524" t="s">
        <v>2938</v>
      </c>
      <c r="E18524">
        <v>7.0000000000000007E-2</v>
      </c>
      <c r="F18524">
        <v>2.75E-2</v>
      </c>
      <c r="G18524">
        <v>0</v>
      </c>
      <c r="H18524">
        <v>0</v>
      </c>
      <c r="I18524">
        <v>0</v>
      </c>
    </row>
    <row r="18525" spans="1:9" x14ac:dyDescent="0.25">
      <c r="A18525" t="s">
        <v>732</v>
      </c>
      <c r="B18525">
        <v>37367</v>
      </c>
      <c r="C18525" s="593">
        <v>9.7500000000000003E-2</v>
      </c>
      <c r="D18525" t="s">
        <v>3361</v>
      </c>
      <c r="E18525">
        <v>7.0000000000000007E-2</v>
      </c>
      <c r="F18525">
        <v>2.75E-2</v>
      </c>
      <c r="G18525">
        <v>0</v>
      </c>
      <c r="H18525">
        <v>0</v>
      </c>
      <c r="I18525">
        <v>0</v>
      </c>
    </row>
    <row r="18526" spans="1:9" x14ac:dyDescent="0.25">
      <c r="A18526" t="s">
        <v>732</v>
      </c>
      <c r="B18526">
        <v>37369</v>
      </c>
      <c r="C18526" s="593">
        <v>9.7500000000000003E-2</v>
      </c>
      <c r="D18526" t="s">
        <v>1258</v>
      </c>
      <c r="E18526">
        <v>7.0000000000000007E-2</v>
      </c>
      <c r="F18526">
        <v>2.75E-2</v>
      </c>
      <c r="G18526">
        <v>0</v>
      </c>
      <c r="H18526">
        <v>0</v>
      </c>
      <c r="I18526">
        <v>0</v>
      </c>
    </row>
    <row r="18527" spans="1:9" x14ac:dyDescent="0.25">
      <c r="A18527" t="s">
        <v>732</v>
      </c>
      <c r="B18527">
        <v>37370</v>
      </c>
      <c r="C18527" s="593">
        <v>9.7500000000000003E-2</v>
      </c>
      <c r="D18527" t="s">
        <v>5319</v>
      </c>
      <c r="E18527">
        <v>7.0000000000000007E-2</v>
      </c>
      <c r="F18527">
        <v>2.75E-2</v>
      </c>
      <c r="G18527">
        <v>0</v>
      </c>
      <c r="H18527">
        <v>0</v>
      </c>
      <c r="I18527">
        <v>0</v>
      </c>
    </row>
    <row r="18528" spans="1:9" x14ac:dyDescent="0.25">
      <c r="A18528" t="s">
        <v>732</v>
      </c>
      <c r="B18528">
        <v>37371</v>
      </c>
      <c r="C18528" s="593">
        <v>9.7500000000000003E-2</v>
      </c>
      <c r="D18528" t="s">
        <v>2787</v>
      </c>
      <c r="E18528">
        <v>7.0000000000000007E-2</v>
      </c>
      <c r="F18528">
        <v>2.75E-2</v>
      </c>
      <c r="G18528">
        <v>0</v>
      </c>
      <c r="H18528">
        <v>0</v>
      </c>
      <c r="I18528">
        <v>0</v>
      </c>
    </row>
    <row r="18529" spans="1:9" x14ac:dyDescent="0.25">
      <c r="A18529" t="s">
        <v>732</v>
      </c>
      <c r="B18529">
        <v>37373</v>
      </c>
      <c r="C18529" s="593">
        <v>9.7500000000000003E-2</v>
      </c>
      <c r="D18529" t="s">
        <v>5323</v>
      </c>
      <c r="E18529">
        <v>7.0000000000000007E-2</v>
      </c>
      <c r="F18529">
        <v>2.75E-2</v>
      </c>
      <c r="G18529">
        <v>0</v>
      </c>
      <c r="H18529">
        <v>0</v>
      </c>
      <c r="I18529">
        <v>0</v>
      </c>
    </row>
    <row r="18530" spans="1:9" x14ac:dyDescent="0.25">
      <c r="A18530" t="s">
        <v>732</v>
      </c>
      <c r="B18530">
        <v>37374</v>
      </c>
      <c r="C18530" s="593">
        <v>9.7500000000000003E-2</v>
      </c>
      <c r="D18530" t="s">
        <v>1166</v>
      </c>
      <c r="E18530">
        <v>7.0000000000000007E-2</v>
      </c>
      <c r="F18530">
        <v>2.75E-2</v>
      </c>
      <c r="G18530">
        <v>0</v>
      </c>
      <c r="H18530">
        <v>0</v>
      </c>
      <c r="I18530">
        <v>0</v>
      </c>
    </row>
    <row r="18531" spans="1:9" x14ac:dyDescent="0.25">
      <c r="A18531" t="s">
        <v>732</v>
      </c>
      <c r="B18531">
        <v>37375</v>
      </c>
      <c r="C18531" s="593">
        <v>9.7500000000000003E-2</v>
      </c>
      <c r="D18531" t="s">
        <v>1166</v>
      </c>
      <c r="E18531">
        <v>7.0000000000000007E-2</v>
      </c>
      <c r="F18531">
        <v>2.75E-2</v>
      </c>
      <c r="G18531">
        <v>0</v>
      </c>
      <c r="H18531">
        <v>0</v>
      </c>
      <c r="I18531">
        <v>0</v>
      </c>
    </row>
    <row r="18532" spans="1:9" x14ac:dyDescent="0.25">
      <c r="A18532" t="s">
        <v>732</v>
      </c>
      <c r="B18532">
        <v>37376</v>
      </c>
      <c r="C18532" s="593">
        <v>9.2499999999999999E-2</v>
      </c>
      <c r="D18532" t="s">
        <v>1466</v>
      </c>
      <c r="E18532">
        <v>7.0000000000000007E-2</v>
      </c>
      <c r="F18532">
        <v>2.2499999999999999E-2</v>
      </c>
      <c r="G18532">
        <v>0</v>
      </c>
      <c r="H18532">
        <v>0</v>
      </c>
      <c r="I18532">
        <v>0</v>
      </c>
    </row>
    <row r="18533" spans="1:9" x14ac:dyDescent="0.25">
      <c r="A18533" t="s">
        <v>732</v>
      </c>
      <c r="B18533">
        <v>37377</v>
      </c>
      <c r="C18533" s="593">
        <v>9.7500000000000003E-2</v>
      </c>
      <c r="D18533" t="s">
        <v>1166</v>
      </c>
      <c r="E18533">
        <v>7.0000000000000007E-2</v>
      </c>
      <c r="F18533">
        <v>2.75E-2</v>
      </c>
      <c r="G18533">
        <v>0</v>
      </c>
      <c r="H18533">
        <v>0</v>
      </c>
      <c r="I18533">
        <v>0</v>
      </c>
    </row>
    <row r="18534" spans="1:9" x14ac:dyDescent="0.25">
      <c r="A18534" t="s">
        <v>732</v>
      </c>
      <c r="B18534">
        <v>37378</v>
      </c>
      <c r="C18534" s="593">
        <v>9.7500000000000003E-2</v>
      </c>
      <c r="D18534" t="s">
        <v>3238</v>
      </c>
      <c r="E18534">
        <v>7.0000000000000007E-2</v>
      </c>
      <c r="F18534">
        <v>2.75E-2</v>
      </c>
      <c r="G18534">
        <v>0</v>
      </c>
      <c r="H18534">
        <v>0</v>
      </c>
      <c r="I18534">
        <v>0</v>
      </c>
    </row>
    <row r="18535" spans="1:9" x14ac:dyDescent="0.25">
      <c r="A18535" t="s">
        <v>732</v>
      </c>
      <c r="B18535">
        <v>37379</v>
      </c>
      <c r="C18535" s="593">
        <v>9.2499999999999999E-2</v>
      </c>
      <c r="D18535" t="s">
        <v>5331</v>
      </c>
      <c r="E18535">
        <v>7.0000000000000007E-2</v>
      </c>
      <c r="F18535">
        <v>2.2499999999999999E-2</v>
      </c>
      <c r="G18535">
        <v>0</v>
      </c>
      <c r="H18535">
        <v>0</v>
      </c>
      <c r="I18535">
        <v>0</v>
      </c>
    </row>
    <row r="18536" spans="1:9" x14ac:dyDescent="0.25">
      <c r="A18536" t="s">
        <v>732</v>
      </c>
      <c r="B18536">
        <v>37380</v>
      </c>
      <c r="C18536" s="593">
        <v>9.7500000000000003E-2</v>
      </c>
      <c r="D18536" t="s">
        <v>5332</v>
      </c>
      <c r="E18536">
        <v>7.0000000000000007E-2</v>
      </c>
      <c r="F18536">
        <v>2.75E-2</v>
      </c>
      <c r="G18536">
        <v>0</v>
      </c>
      <c r="H18536">
        <v>0</v>
      </c>
      <c r="I18536">
        <v>0</v>
      </c>
    </row>
    <row r="18537" spans="1:9" x14ac:dyDescent="0.25">
      <c r="A18537" t="s">
        <v>732</v>
      </c>
      <c r="B18537">
        <v>37381</v>
      </c>
      <c r="C18537" s="593">
        <v>9.7500000000000003E-2</v>
      </c>
      <c r="D18537" t="s">
        <v>5333</v>
      </c>
      <c r="E18537">
        <v>7.0000000000000007E-2</v>
      </c>
      <c r="F18537">
        <v>2.75E-2</v>
      </c>
      <c r="G18537">
        <v>0</v>
      </c>
      <c r="H18537">
        <v>0</v>
      </c>
      <c r="I18537">
        <v>0</v>
      </c>
    </row>
    <row r="18538" spans="1:9" x14ac:dyDescent="0.25">
      <c r="A18538" t="s">
        <v>732</v>
      </c>
      <c r="B18538">
        <v>37382</v>
      </c>
      <c r="C18538" s="593">
        <v>9.7500000000000003E-2</v>
      </c>
      <c r="D18538" t="s">
        <v>2938</v>
      </c>
      <c r="E18538">
        <v>7.0000000000000007E-2</v>
      </c>
      <c r="F18538">
        <v>2.75E-2</v>
      </c>
      <c r="G18538">
        <v>0</v>
      </c>
      <c r="H18538">
        <v>0</v>
      </c>
      <c r="I18538">
        <v>0</v>
      </c>
    </row>
    <row r="18539" spans="1:9" x14ac:dyDescent="0.25">
      <c r="A18539" t="s">
        <v>732</v>
      </c>
      <c r="B18539">
        <v>37383</v>
      </c>
      <c r="C18539" s="593">
        <v>9.2499999999999999E-2</v>
      </c>
      <c r="D18539" t="s">
        <v>1466</v>
      </c>
      <c r="E18539">
        <v>7.0000000000000007E-2</v>
      </c>
      <c r="F18539">
        <v>2.2499999999999999E-2</v>
      </c>
      <c r="G18539">
        <v>0</v>
      </c>
      <c r="H18539">
        <v>0</v>
      </c>
      <c r="I18539">
        <v>0</v>
      </c>
    </row>
    <row r="18540" spans="1:9" x14ac:dyDescent="0.25">
      <c r="A18540" t="s">
        <v>732</v>
      </c>
      <c r="B18540">
        <v>37384</v>
      </c>
      <c r="C18540" s="593">
        <v>9.2499999999999999E-2</v>
      </c>
      <c r="D18540" t="s">
        <v>5334</v>
      </c>
      <c r="E18540">
        <v>7.0000000000000007E-2</v>
      </c>
      <c r="F18540">
        <v>2.2499999999999999E-2</v>
      </c>
      <c r="G18540">
        <v>0</v>
      </c>
      <c r="H18540">
        <v>0</v>
      </c>
      <c r="I18540">
        <v>0</v>
      </c>
    </row>
    <row r="18541" spans="1:9" x14ac:dyDescent="0.25">
      <c r="A18541" t="s">
        <v>732</v>
      </c>
      <c r="B18541">
        <v>37385</v>
      </c>
      <c r="C18541" s="593">
        <v>9.7500000000000003E-2</v>
      </c>
      <c r="D18541" t="s">
        <v>1258</v>
      </c>
      <c r="E18541">
        <v>7.0000000000000007E-2</v>
      </c>
      <c r="F18541">
        <v>2.75E-2</v>
      </c>
      <c r="G18541">
        <v>0</v>
      </c>
      <c r="H18541">
        <v>0</v>
      </c>
      <c r="I18541">
        <v>0</v>
      </c>
    </row>
    <row r="18542" spans="1:9" x14ac:dyDescent="0.25">
      <c r="A18542" t="s">
        <v>732</v>
      </c>
      <c r="B18542">
        <v>37387</v>
      </c>
      <c r="C18542" s="593">
        <v>9.7500000000000003E-2</v>
      </c>
      <c r="D18542" t="s">
        <v>1166</v>
      </c>
      <c r="E18542">
        <v>7.0000000000000007E-2</v>
      </c>
      <c r="F18542">
        <v>2.75E-2</v>
      </c>
      <c r="G18542">
        <v>0</v>
      </c>
      <c r="H18542">
        <v>0</v>
      </c>
      <c r="I18542">
        <v>0</v>
      </c>
    </row>
    <row r="18543" spans="1:9" x14ac:dyDescent="0.25">
      <c r="A18543" t="s">
        <v>732</v>
      </c>
      <c r="B18543">
        <v>37388</v>
      </c>
      <c r="C18543" s="593">
        <v>9.7500000000000003E-2</v>
      </c>
      <c r="D18543" t="s">
        <v>5328</v>
      </c>
      <c r="E18543">
        <v>7.0000000000000007E-2</v>
      </c>
      <c r="F18543">
        <v>2.75E-2</v>
      </c>
      <c r="G18543">
        <v>0</v>
      </c>
      <c r="H18543">
        <v>0</v>
      </c>
      <c r="I18543">
        <v>0</v>
      </c>
    </row>
    <row r="18544" spans="1:9" x14ac:dyDescent="0.25">
      <c r="A18544" t="s">
        <v>732</v>
      </c>
      <c r="B18544">
        <v>37389</v>
      </c>
      <c r="C18544" s="593">
        <v>9.7500000000000003E-2</v>
      </c>
      <c r="D18544" t="s">
        <v>2938</v>
      </c>
      <c r="E18544">
        <v>7.0000000000000007E-2</v>
      </c>
      <c r="F18544">
        <v>2.75E-2</v>
      </c>
      <c r="G18544">
        <v>0</v>
      </c>
      <c r="H18544">
        <v>0</v>
      </c>
      <c r="I18544">
        <v>0</v>
      </c>
    </row>
    <row r="18545" spans="1:9" x14ac:dyDescent="0.25">
      <c r="A18545" t="s">
        <v>732</v>
      </c>
      <c r="B18545">
        <v>37391</v>
      </c>
      <c r="C18545" s="593">
        <v>9.7500000000000003E-2</v>
      </c>
      <c r="D18545" t="s">
        <v>5321</v>
      </c>
      <c r="E18545">
        <v>7.0000000000000007E-2</v>
      </c>
      <c r="F18545">
        <v>2.75E-2</v>
      </c>
      <c r="G18545">
        <v>0</v>
      </c>
      <c r="H18545">
        <v>0</v>
      </c>
      <c r="I18545">
        <v>0</v>
      </c>
    </row>
    <row r="18546" spans="1:9" x14ac:dyDescent="0.25">
      <c r="A18546" t="s">
        <v>732</v>
      </c>
      <c r="B18546">
        <v>37394</v>
      </c>
      <c r="C18546" s="593">
        <v>9.7500000000000003E-2</v>
      </c>
      <c r="D18546" t="s">
        <v>1479</v>
      </c>
      <c r="E18546">
        <v>7.0000000000000007E-2</v>
      </c>
      <c r="F18546">
        <v>2.75E-2</v>
      </c>
      <c r="G18546">
        <v>0</v>
      </c>
      <c r="H18546">
        <v>0</v>
      </c>
      <c r="I18546">
        <v>0</v>
      </c>
    </row>
    <row r="18547" spans="1:9" x14ac:dyDescent="0.25">
      <c r="A18547" t="s">
        <v>732</v>
      </c>
      <c r="B18547">
        <v>37396</v>
      </c>
      <c r="C18547" s="593">
        <v>9.7500000000000003E-2</v>
      </c>
      <c r="D18547" t="s">
        <v>1166</v>
      </c>
      <c r="E18547">
        <v>7.0000000000000007E-2</v>
      </c>
      <c r="F18547">
        <v>2.75E-2</v>
      </c>
      <c r="G18547">
        <v>0</v>
      </c>
      <c r="H18547">
        <v>0</v>
      </c>
      <c r="I18547">
        <v>0</v>
      </c>
    </row>
    <row r="18548" spans="1:9" x14ac:dyDescent="0.25">
      <c r="A18548" t="s">
        <v>732</v>
      </c>
      <c r="B18548">
        <v>37397</v>
      </c>
      <c r="C18548" s="593">
        <v>9.7500000000000003E-2</v>
      </c>
      <c r="D18548" t="s">
        <v>5335</v>
      </c>
      <c r="E18548">
        <v>7.0000000000000007E-2</v>
      </c>
      <c r="F18548">
        <v>2.75E-2</v>
      </c>
      <c r="G18548">
        <v>0</v>
      </c>
      <c r="H18548">
        <v>0</v>
      </c>
      <c r="I18548">
        <v>0</v>
      </c>
    </row>
    <row r="18549" spans="1:9" x14ac:dyDescent="0.25">
      <c r="A18549" t="s">
        <v>732</v>
      </c>
      <c r="B18549">
        <v>37398</v>
      </c>
      <c r="C18549" s="593">
        <v>9.5000000000000001E-2</v>
      </c>
      <c r="D18549" t="s">
        <v>4123</v>
      </c>
      <c r="E18549">
        <v>7.0000000000000007E-2</v>
      </c>
      <c r="F18549">
        <v>2.5000000000000001E-2</v>
      </c>
      <c r="G18549">
        <v>0</v>
      </c>
      <c r="H18549">
        <v>0</v>
      </c>
      <c r="I18549">
        <v>0</v>
      </c>
    </row>
    <row r="18550" spans="1:9" x14ac:dyDescent="0.25">
      <c r="A18550" t="s">
        <v>732</v>
      </c>
      <c r="B18550">
        <v>37401</v>
      </c>
      <c r="C18550" s="593">
        <v>9.2499999999999999E-2</v>
      </c>
      <c r="D18550" t="s">
        <v>5325</v>
      </c>
      <c r="E18550">
        <v>7.0000000000000007E-2</v>
      </c>
      <c r="F18550">
        <v>2.2499999999999999E-2</v>
      </c>
      <c r="G18550">
        <v>0</v>
      </c>
      <c r="H18550">
        <v>0</v>
      </c>
      <c r="I18550">
        <v>0</v>
      </c>
    </row>
    <row r="18551" spans="1:9" x14ac:dyDescent="0.25">
      <c r="A18551" t="s">
        <v>732</v>
      </c>
      <c r="B18551">
        <v>37402</v>
      </c>
      <c r="C18551" s="593">
        <v>9.2499999999999999E-2</v>
      </c>
      <c r="D18551" t="s">
        <v>5325</v>
      </c>
      <c r="E18551">
        <v>7.0000000000000007E-2</v>
      </c>
      <c r="F18551">
        <v>2.2499999999999999E-2</v>
      </c>
      <c r="G18551">
        <v>0</v>
      </c>
      <c r="H18551">
        <v>0</v>
      </c>
      <c r="I18551">
        <v>0</v>
      </c>
    </row>
    <row r="18552" spans="1:9" x14ac:dyDescent="0.25">
      <c r="A18552" t="s">
        <v>732</v>
      </c>
      <c r="B18552">
        <v>37403</v>
      </c>
      <c r="C18552" s="593">
        <v>9.2499999999999999E-2</v>
      </c>
      <c r="D18552" t="s">
        <v>5325</v>
      </c>
      <c r="E18552">
        <v>7.0000000000000007E-2</v>
      </c>
      <c r="F18552">
        <v>2.2499999999999999E-2</v>
      </c>
      <c r="G18552">
        <v>0</v>
      </c>
      <c r="H18552">
        <v>0</v>
      </c>
      <c r="I18552">
        <v>0</v>
      </c>
    </row>
    <row r="18553" spans="1:9" x14ac:dyDescent="0.25">
      <c r="A18553" t="s">
        <v>732</v>
      </c>
      <c r="B18553">
        <v>37404</v>
      </c>
      <c r="C18553" s="593">
        <v>9.2499999999999999E-2</v>
      </c>
      <c r="D18553" t="s">
        <v>5325</v>
      </c>
      <c r="E18553">
        <v>7.0000000000000007E-2</v>
      </c>
      <c r="F18553">
        <v>2.2499999999999999E-2</v>
      </c>
      <c r="G18553">
        <v>0</v>
      </c>
      <c r="H18553">
        <v>0</v>
      </c>
      <c r="I18553">
        <v>0</v>
      </c>
    </row>
    <row r="18554" spans="1:9" x14ac:dyDescent="0.25">
      <c r="A18554" t="s">
        <v>732</v>
      </c>
      <c r="B18554">
        <v>37405</v>
      </c>
      <c r="C18554" s="593">
        <v>9.7500000000000003E-2</v>
      </c>
      <c r="D18554" t="s">
        <v>1166</v>
      </c>
      <c r="E18554">
        <v>7.0000000000000007E-2</v>
      </c>
      <c r="F18554">
        <v>2.75E-2</v>
      </c>
      <c r="G18554">
        <v>0</v>
      </c>
      <c r="H18554">
        <v>0</v>
      </c>
      <c r="I18554">
        <v>0</v>
      </c>
    </row>
    <row r="18555" spans="1:9" x14ac:dyDescent="0.25">
      <c r="A18555" t="s">
        <v>732</v>
      </c>
      <c r="B18555">
        <v>37406</v>
      </c>
      <c r="C18555" s="593">
        <v>9.2499999999999999E-2</v>
      </c>
      <c r="D18555" t="s">
        <v>5325</v>
      </c>
      <c r="E18555">
        <v>7.0000000000000007E-2</v>
      </c>
      <c r="F18555">
        <v>2.2499999999999999E-2</v>
      </c>
      <c r="G18555">
        <v>0</v>
      </c>
      <c r="H18555">
        <v>0</v>
      </c>
      <c r="I18555">
        <v>0</v>
      </c>
    </row>
    <row r="18556" spans="1:9" x14ac:dyDescent="0.25">
      <c r="A18556" t="s">
        <v>732</v>
      </c>
      <c r="B18556">
        <v>37407</v>
      </c>
      <c r="C18556" s="593">
        <v>9.2499999999999999E-2</v>
      </c>
      <c r="D18556" t="s">
        <v>5325</v>
      </c>
      <c r="E18556">
        <v>7.0000000000000007E-2</v>
      </c>
      <c r="F18556">
        <v>2.2499999999999999E-2</v>
      </c>
      <c r="G18556">
        <v>0</v>
      </c>
      <c r="H18556">
        <v>0</v>
      </c>
      <c r="I18556">
        <v>0</v>
      </c>
    </row>
    <row r="18557" spans="1:9" x14ac:dyDescent="0.25">
      <c r="A18557" t="s">
        <v>732</v>
      </c>
      <c r="B18557">
        <v>37408</v>
      </c>
      <c r="C18557" s="593">
        <v>9.2499999999999999E-2</v>
      </c>
      <c r="D18557" t="s">
        <v>5325</v>
      </c>
      <c r="E18557">
        <v>7.0000000000000007E-2</v>
      </c>
      <c r="F18557">
        <v>2.2499999999999999E-2</v>
      </c>
      <c r="G18557">
        <v>0</v>
      </c>
      <c r="H18557">
        <v>0</v>
      </c>
      <c r="I18557">
        <v>0</v>
      </c>
    </row>
    <row r="18558" spans="1:9" x14ac:dyDescent="0.25">
      <c r="A18558" t="s">
        <v>732</v>
      </c>
      <c r="B18558">
        <v>37409</v>
      </c>
      <c r="C18558" s="593">
        <v>9.2499999999999999E-2</v>
      </c>
      <c r="D18558" t="s">
        <v>5325</v>
      </c>
      <c r="E18558">
        <v>7.0000000000000007E-2</v>
      </c>
      <c r="F18558">
        <v>2.2499999999999999E-2</v>
      </c>
      <c r="G18558">
        <v>0</v>
      </c>
      <c r="H18558">
        <v>0</v>
      </c>
      <c r="I18558">
        <v>0</v>
      </c>
    </row>
    <row r="18559" spans="1:9" x14ac:dyDescent="0.25">
      <c r="A18559" t="s">
        <v>732</v>
      </c>
      <c r="B18559">
        <v>37410</v>
      </c>
      <c r="C18559" s="593">
        <v>9.2499999999999999E-2</v>
      </c>
      <c r="D18559" t="s">
        <v>5325</v>
      </c>
      <c r="E18559">
        <v>7.0000000000000007E-2</v>
      </c>
      <c r="F18559">
        <v>2.2499999999999999E-2</v>
      </c>
      <c r="G18559">
        <v>0</v>
      </c>
      <c r="H18559">
        <v>0</v>
      </c>
      <c r="I18559">
        <v>0</v>
      </c>
    </row>
    <row r="18560" spans="1:9" x14ac:dyDescent="0.25">
      <c r="A18560" t="s">
        <v>732</v>
      </c>
      <c r="B18560">
        <v>37411</v>
      </c>
      <c r="C18560" s="593">
        <v>9.2499999999999999E-2</v>
      </c>
      <c r="D18560" t="s">
        <v>5325</v>
      </c>
      <c r="E18560">
        <v>7.0000000000000007E-2</v>
      </c>
      <c r="F18560">
        <v>2.2499999999999999E-2</v>
      </c>
      <c r="G18560">
        <v>0</v>
      </c>
      <c r="H18560">
        <v>0</v>
      </c>
      <c r="I18560">
        <v>0</v>
      </c>
    </row>
    <row r="18561" spans="1:9" x14ac:dyDescent="0.25">
      <c r="A18561" t="s">
        <v>732</v>
      </c>
      <c r="B18561">
        <v>37412</v>
      </c>
      <c r="C18561" s="593">
        <v>9.2499999999999999E-2</v>
      </c>
      <c r="D18561" t="s">
        <v>5325</v>
      </c>
      <c r="E18561">
        <v>7.0000000000000007E-2</v>
      </c>
      <c r="F18561">
        <v>2.2499999999999999E-2</v>
      </c>
      <c r="G18561">
        <v>0</v>
      </c>
      <c r="H18561">
        <v>0</v>
      </c>
      <c r="I18561">
        <v>0</v>
      </c>
    </row>
    <row r="18562" spans="1:9" x14ac:dyDescent="0.25">
      <c r="A18562" t="s">
        <v>732</v>
      </c>
      <c r="B18562">
        <v>37414</v>
      </c>
      <c r="C18562" s="593">
        <v>9.2499999999999999E-2</v>
      </c>
      <c r="D18562" t="s">
        <v>5325</v>
      </c>
      <c r="E18562">
        <v>7.0000000000000007E-2</v>
      </c>
      <c r="F18562">
        <v>2.2499999999999999E-2</v>
      </c>
      <c r="G18562">
        <v>0</v>
      </c>
      <c r="H18562">
        <v>0</v>
      </c>
      <c r="I18562">
        <v>0</v>
      </c>
    </row>
    <row r="18563" spans="1:9" x14ac:dyDescent="0.25">
      <c r="A18563" t="s">
        <v>732</v>
      </c>
      <c r="B18563">
        <v>37415</v>
      </c>
      <c r="C18563" s="593">
        <v>9.2499999999999999E-2</v>
      </c>
      <c r="D18563" t="s">
        <v>5325</v>
      </c>
      <c r="E18563">
        <v>7.0000000000000007E-2</v>
      </c>
      <c r="F18563">
        <v>2.2499999999999999E-2</v>
      </c>
      <c r="G18563">
        <v>0</v>
      </c>
      <c r="H18563">
        <v>0</v>
      </c>
      <c r="I18563">
        <v>0</v>
      </c>
    </row>
    <row r="18564" spans="1:9" x14ac:dyDescent="0.25">
      <c r="A18564" t="s">
        <v>732</v>
      </c>
      <c r="B18564">
        <v>37416</v>
      </c>
      <c r="C18564" s="593">
        <v>9.2499999999999999E-2</v>
      </c>
      <c r="D18564" t="s">
        <v>5325</v>
      </c>
      <c r="E18564">
        <v>7.0000000000000007E-2</v>
      </c>
      <c r="F18564">
        <v>2.2499999999999999E-2</v>
      </c>
      <c r="G18564">
        <v>0</v>
      </c>
      <c r="H18564">
        <v>0</v>
      </c>
      <c r="I18564">
        <v>0</v>
      </c>
    </row>
    <row r="18565" spans="1:9" x14ac:dyDescent="0.25">
      <c r="A18565" t="s">
        <v>732</v>
      </c>
      <c r="B18565">
        <v>37419</v>
      </c>
      <c r="C18565" s="593">
        <v>9.7500000000000003E-2</v>
      </c>
      <c r="D18565" t="s">
        <v>1166</v>
      </c>
      <c r="E18565">
        <v>7.0000000000000007E-2</v>
      </c>
      <c r="F18565">
        <v>2.75E-2</v>
      </c>
      <c r="G18565">
        <v>0</v>
      </c>
      <c r="H18565">
        <v>0</v>
      </c>
      <c r="I18565">
        <v>0</v>
      </c>
    </row>
    <row r="18566" spans="1:9" x14ac:dyDescent="0.25">
      <c r="A18566" t="s">
        <v>732</v>
      </c>
      <c r="B18566">
        <v>37421</v>
      </c>
      <c r="C18566" s="593">
        <v>9.2499999999999999E-2</v>
      </c>
      <c r="D18566" t="s">
        <v>5325</v>
      </c>
      <c r="E18566">
        <v>7.0000000000000007E-2</v>
      </c>
      <c r="F18566">
        <v>2.2499999999999999E-2</v>
      </c>
      <c r="G18566">
        <v>0</v>
      </c>
      <c r="H18566">
        <v>0</v>
      </c>
      <c r="I18566">
        <v>0</v>
      </c>
    </row>
    <row r="18567" spans="1:9" x14ac:dyDescent="0.25">
      <c r="A18567" t="s">
        <v>732</v>
      </c>
      <c r="B18567">
        <v>37422</v>
      </c>
      <c r="C18567" s="593">
        <v>9.2499999999999999E-2</v>
      </c>
      <c r="D18567" t="s">
        <v>5325</v>
      </c>
      <c r="E18567">
        <v>7.0000000000000007E-2</v>
      </c>
      <c r="F18567">
        <v>2.2499999999999999E-2</v>
      </c>
      <c r="G18567">
        <v>0</v>
      </c>
      <c r="H18567">
        <v>0</v>
      </c>
      <c r="I18567">
        <v>0</v>
      </c>
    </row>
    <row r="18568" spans="1:9" x14ac:dyDescent="0.25">
      <c r="A18568" t="s">
        <v>732</v>
      </c>
      <c r="B18568">
        <v>37424</v>
      </c>
      <c r="C18568" s="593">
        <v>9.2499999999999999E-2</v>
      </c>
      <c r="D18568" t="s">
        <v>5325</v>
      </c>
      <c r="E18568">
        <v>7.0000000000000007E-2</v>
      </c>
      <c r="F18568">
        <v>2.2499999999999999E-2</v>
      </c>
      <c r="G18568">
        <v>0</v>
      </c>
      <c r="H18568">
        <v>0</v>
      </c>
      <c r="I18568">
        <v>0</v>
      </c>
    </row>
    <row r="18569" spans="1:9" x14ac:dyDescent="0.25">
      <c r="A18569" t="s">
        <v>732</v>
      </c>
      <c r="B18569">
        <v>37450</v>
      </c>
      <c r="C18569" s="593">
        <v>9.2499999999999999E-2</v>
      </c>
      <c r="D18569" t="s">
        <v>5325</v>
      </c>
      <c r="E18569">
        <v>7.0000000000000007E-2</v>
      </c>
      <c r="F18569">
        <v>2.2499999999999999E-2</v>
      </c>
      <c r="G18569">
        <v>0</v>
      </c>
      <c r="H18569">
        <v>0</v>
      </c>
      <c r="I18569">
        <v>0</v>
      </c>
    </row>
    <row r="18570" spans="1:9" x14ac:dyDescent="0.25">
      <c r="A18570" t="s">
        <v>732</v>
      </c>
      <c r="B18570">
        <v>37501</v>
      </c>
      <c r="C18570" s="593">
        <v>9.7500000000000003E-2</v>
      </c>
      <c r="D18570" t="s">
        <v>5336</v>
      </c>
      <c r="E18570">
        <v>7.0000000000000007E-2</v>
      </c>
      <c r="F18570">
        <v>2.2499999999999999E-2</v>
      </c>
      <c r="G18570">
        <v>5.0000000000000001E-3</v>
      </c>
      <c r="H18570">
        <v>0</v>
      </c>
      <c r="I18570">
        <v>0</v>
      </c>
    </row>
    <row r="18571" spans="1:9" x14ac:dyDescent="0.25">
      <c r="A18571" t="s">
        <v>732</v>
      </c>
      <c r="B18571">
        <v>37544</v>
      </c>
      <c r="C18571" s="593">
        <v>9.7500000000000003E-2</v>
      </c>
      <c r="D18571" t="s">
        <v>5336</v>
      </c>
      <c r="E18571">
        <v>7.0000000000000007E-2</v>
      </c>
      <c r="F18571">
        <v>2.2499999999999999E-2</v>
      </c>
      <c r="G18571">
        <v>5.0000000000000001E-3</v>
      </c>
      <c r="H18571">
        <v>0</v>
      </c>
      <c r="I18571">
        <v>0</v>
      </c>
    </row>
    <row r="18572" spans="1:9" x14ac:dyDescent="0.25">
      <c r="A18572" t="s">
        <v>732</v>
      </c>
      <c r="B18572">
        <v>37601</v>
      </c>
      <c r="C18572" s="593">
        <v>9.7500000000000003E-2</v>
      </c>
      <c r="D18572" t="s">
        <v>5337</v>
      </c>
      <c r="E18572">
        <v>7.0000000000000007E-2</v>
      </c>
      <c r="F18572">
        <v>2.75E-2</v>
      </c>
      <c r="G18572">
        <v>0</v>
      </c>
      <c r="H18572">
        <v>0</v>
      </c>
      <c r="I18572">
        <v>0</v>
      </c>
    </row>
    <row r="18573" spans="1:9" x14ac:dyDescent="0.25">
      <c r="A18573" t="s">
        <v>732</v>
      </c>
      <c r="B18573">
        <v>37602</v>
      </c>
      <c r="C18573" s="593">
        <v>9.5000000000000001E-2</v>
      </c>
      <c r="D18573" t="s">
        <v>5337</v>
      </c>
      <c r="E18573">
        <v>7.0000000000000007E-2</v>
      </c>
      <c r="F18573">
        <v>2.5000000000000001E-2</v>
      </c>
      <c r="G18573">
        <v>0</v>
      </c>
      <c r="H18573">
        <v>0</v>
      </c>
      <c r="I18573">
        <v>0</v>
      </c>
    </row>
    <row r="18574" spans="1:9" x14ac:dyDescent="0.25">
      <c r="A18574" t="s">
        <v>732</v>
      </c>
      <c r="B18574">
        <v>37604</v>
      </c>
      <c r="C18574" s="593">
        <v>9.7500000000000003E-2</v>
      </c>
      <c r="D18574" t="s">
        <v>5337</v>
      </c>
      <c r="E18574">
        <v>7.0000000000000007E-2</v>
      </c>
      <c r="F18574">
        <v>2.75E-2</v>
      </c>
      <c r="G18574">
        <v>0</v>
      </c>
      <c r="H18574">
        <v>0</v>
      </c>
      <c r="I18574">
        <v>0</v>
      </c>
    </row>
    <row r="18575" spans="1:9" x14ac:dyDescent="0.25">
      <c r="A18575" t="s">
        <v>732</v>
      </c>
      <c r="B18575">
        <v>37605</v>
      </c>
      <c r="C18575" s="593">
        <v>9.5000000000000001E-2</v>
      </c>
      <c r="D18575" t="s">
        <v>5337</v>
      </c>
      <c r="E18575">
        <v>7.0000000000000007E-2</v>
      </c>
      <c r="F18575">
        <v>2.5000000000000001E-2</v>
      </c>
      <c r="G18575">
        <v>0</v>
      </c>
      <c r="H18575">
        <v>0</v>
      </c>
      <c r="I18575">
        <v>0</v>
      </c>
    </row>
    <row r="18576" spans="1:9" x14ac:dyDescent="0.25">
      <c r="A18576" t="s">
        <v>732</v>
      </c>
      <c r="B18576">
        <v>37614</v>
      </c>
      <c r="C18576" s="593">
        <v>9.5000000000000001E-2</v>
      </c>
      <c r="D18576" t="s">
        <v>5337</v>
      </c>
      <c r="E18576">
        <v>7.0000000000000007E-2</v>
      </c>
      <c r="F18576">
        <v>2.5000000000000001E-2</v>
      </c>
      <c r="G18576">
        <v>0</v>
      </c>
      <c r="H18576">
        <v>0</v>
      </c>
      <c r="I18576">
        <v>0</v>
      </c>
    </row>
    <row r="18577" spans="1:9" x14ac:dyDescent="0.25">
      <c r="A18577" t="s">
        <v>732</v>
      </c>
      <c r="B18577">
        <v>37615</v>
      </c>
      <c r="C18577" s="593">
        <v>9.5000000000000001E-2</v>
      </c>
      <c r="D18577" t="s">
        <v>5337</v>
      </c>
      <c r="E18577">
        <v>7.0000000000000007E-2</v>
      </c>
      <c r="F18577">
        <v>2.5000000000000001E-2</v>
      </c>
      <c r="G18577">
        <v>0</v>
      </c>
      <c r="H18577">
        <v>0</v>
      </c>
      <c r="I18577">
        <v>0</v>
      </c>
    </row>
    <row r="18578" spans="1:9" x14ac:dyDescent="0.25">
      <c r="A18578" t="s">
        <v>732</v>
      </c>
      <c r="B18578">
        <v>37616</v>
      </c>
      <c r="C18578" s="593">
        <v>9.7500000000000003E-2</v>
      </c>
      <c r="D18578" t="s">
        <v>5338</v>
      </c>
      <c r="E18578">
        <v>7.0000000000000007E-2</v>
      </c>
      <c r="F18578">
        <v>2.75E-2</v>
      </c>
      <c r="G18578">
        <v>0</v>
      </c>
      <c r="H18578">
        <v>0</v>
      </c>
      <c r="I18578">
        <v>0</v>
      </c>
    </row>
    <row r="18579" spans="1:9" x14ac:dyDescent="0.25">
      <c r="A18579" t="s">
        <v>732</v>
      </c>
      <c r="B18579">
        <v>37617</v>
      </c>
      <c r="C18579" s="593">
        <v>9.5000000000000001E-2</v>
      </c>
      <c r="D18579" t="s">
        <v>5339</v>
      </c>
      <c r="E18579">
        <v>7.0000000000000007E-2</v>
      </c>
      <c r="F18579">
        <v>2.2499999999999999E-2</v>
      </c>
      <c r="G18579">
        <v>2.5000000000000001E-3</v>
      </c>
      <c r="H18579">
        <v>0</v>
      </c>
      <c r="I18579">
        <v>0</v>
      </c>
    </row>
    <row r="18580" spans="1:9" x14ac:dyDescent="0.25">
      <c r="A18580" t="s">
        <v>732</v>
      </c>
      <c r="B18580">
        <v>37618</v>
      </c>
      <c r="C18580" s="593">
        <v>9.2499999999999999E-2</v>
      </c>
      <c r="D18580" t="s">
        <v>1200</v>
      </c>
      <c r="E18580">
        <v>7.0000000000000007E-2</v>
      </c>
      <c r="F18580">
        <v>2.2499999999999999E-2</v>
      </c>
      <c r="G18580">
        <v>0</v>
      </c>
      <c r="H18580">
        <v>0</v>
      </c>
      <c r="I18580">
        <v>0</v>
      </c>
    </row>
    <row r="18581" spans="1:9" x14ac:dyDescent="0.25">
      <c r="A18581" t="s">
        <v>732</v>
      </c>
      <c r="B18581">
        <v>37620</v>
      </c>
      <c r="C18581" s="593">
        <v>9.2499999999999999E-2</v>
      </c>
      <c r="D18581" t="s">
        <v>2335</v>
      </c>
      <c r="E18581">
        <v>7.0000000000000007E-2</v>
      </c>
      <c r="F18581">
        <v>2.2499999999999999E-2</v>
      </c>
      <c r="G18581">
        <v>0</v>
      </c>
      <c r="H18581">
        <v>0</v>
      </c>
      <c r="I18581">
        <v>0</v>
      </c>
    </row>
    <row r="18582" spans="1:9" x14ac:dyDescent="0.25">
      <c r="A18582" t="s">
        <v>732</v>
      </c>
      <c r="B18582">
        <v>37621</v>
      </c>
      <c r="C18582" s="593">
        <v>9.2499999999999999E-2</v>
      </c>
      <c r="D18582" t="s">
        <v>2335</v>
      </c>
      <c r="E18582">
        <v>7.0000000000000007E-2</v>
      </c>
      <c r="F18582">
        <v>2.2499999999999999E-2</v>
      </c>
      <c r="G18582">
        <v>0</v>
      </c>
      <c r="H18582">
        <v>0</v>
      </c>
      <c r="I18582">
        <v>0</v>
      </c>
    </row>
    <row r="18583" spans="1:9" x14ac:dyDescent="0.25">
      <c r="A18583" t="s">
        <v>732</v>
      </c>
      <c r="B18583">
        <v>37625</v>
      </c>
      <c r="C18583" s="593">
        <v>9.2499999999999999E-2</v>
      </c>
      <c r="D18583" t="s">
        <v>2335</v>
      </c>
      <c r="E18583">
        <v>7.0000000000000007E-2</v>
      </c>
      <c r="F18583">
        <v>2.2499999999999999E-2</v>
      </c>
      <c r="G18583">
        <v>0</v>
      </c>
      <c r="H18583">
        <v>0</v>
      </c>
      <c r="I18583">
        <v>0</v>
      </c>
    </row>
    <row r="18584" spans="1:9" x14ac:dyDescent="0.25">
      <c r="A18584" t="s">
        <v>732</v>
      </c>
      <c r="B18584">
        <v>37640</v>
      </c>
      <c r="C18584" s="593">
        <v>9.7500000000000003E-2</v>
      </c>
      <c r="D18584" t="s">
        <v>3498</v>
      </c>
      <c r="E18584">
        <v>7.0000000000000007E-2</v>
      </c>
      <c r="F18584">
        <v>2.75E-2</v>
      </c>
      <c r="G18584">
        <v>0</v>
      </c>
      <c r="H18584">
        <v>0</v>
      </c>
      <c r="I18584">
        <v>0</v>
      </c>
    </row>
    <row r="18585" spans="1:9" x14ac:dyDescent="0.25">
      <c r="A18585" t="s">
        <v>732</v>
      </c>
      <c r="B18585">
        <v>37641</v>
      </c>
      <c r="C18585" s="593">
        <v>9.7500000000000003E-2</v>
      </c>
      <c r="D18585" t="s">
        <v>1411</v>
      </c>
      <c r="E18585">
        <v>7.0000000000000007E-2</v>
      </c>
      <c r="F18585">
        <v>2.75E-2</v>
      </c>
      <c r="G18585">
        <v>0</v>
      </c>
      <c r="H18585">
        <v>0</v>
      </c>
      <c r="I18585">
        <v>0</v>
      </c>
    </row>
    <row r="18586" spans="1:9" x14ac:dyDescent="0.25">
      <c r="A18586" t="s">
        <v>732</v>
      </c>
      <c r="B18586">
        <v>37642</v>
      </c>
      <c r="C18586" s="593">
        <v>9.7500000000000003E-2</v>
      </c>
      <c r="D18586" t="s">
        <v>5339</v>
      </c>
      <c r="E18586">
        <v>7.0000000000000007E-2</v>
      </c>
      <c r="F18586">
        <v>2.75E-2</v>
      </c>
      <c r="G18586">
        <v>0</v>
      </c>
      <c r="H18586">
        <v>0</v>
      </c>
      <c r="I18586">
        <v>0</v>
      </c>
    </row>
    <row r="18587" spans="1:9" x14ac:dyDescent="0.25">
      <c r="A18587" t="s">
        <v>732</v>
      </c>
      <c r="B18587">
        <v>37643</v>
      </c>
      <c r="C18587" s="593">
        <v>9.7500000000000003E-2</v>
      </c>
      <c r="D18587" t="s">
        <v>5340</v>
      </c>
      <c r="E18587">
        <v>7.0000000000000007E-2</v>
      </c>
      <c r="F18587">
        <v>2.75E-2</v>
      </c>
      <c r="G18587">
        <v>0</v>
      </c>
      <c r="H18587">
        <v>0</v>
      </c>
      <c r="I18587">
        <v>0</v>
      </c>
    </row>
    <row r="18588" spans="1:9" x14ac:dyDescent="0.25">
      <c r="A18588" t="s">
        <v>732</v>
      </c>
      <c r="B18588">
        <v>37644</v>
      </c>
      <c r="C18588" s="593">
        <v>9.7500000000000003E-2</v>
      </c>
      <c r="D18588" t="s">
        <v>5340</v>
      </c>
      <c r="E18588">
        <v>7.0000000000000007E-2</v>
      </c>
      <c r="F18588">
        <v>2.75E-2</v>
      </c>
      <c r="G18588">
        <v>0</v>
      </c>
      <c r="H18588">
        <v>0</v>
      </c>
      <c r="I18588">
        <v>0</v>
      </c>
    </row>
    <row r="18589" spans="1:9" x14ac:dyDescent="0.25">
      <c r="A18589" t="s">
        <v>732</v>
      </c>
      <c r="B18589">
        <v>37645</v>
      </c>
      <c r="C18589" s="593">
        <v>9.7500000000000003E-2</v>
      </c>
      <c r="D18589" t="s">
        <v>5339</v>
      </c>
      <c r="E18589">
        <v>7.0000000000000007E-2</v>
      </c>
      <c r="F18589">
        <v>2.75E-2</v>
      </c>
      <c r="G18589">
        <v>0</v>
      </c>
      <c r="H18589">
        <v>0</v>
      </c>
      <c r="I18589">
        <v>0</v>
      </c>
    </row>
    <row r="18590" spans="1:9" x14ac:dyDescent="0.25">
      <c r="A18590" t="s">
        <v>732</v>
      </c>
      <c r="B18590">
        <v>37650</v>
      </c>
      <c r="C18590" s="593">
        <v>9.7500000000000003E-2</v>
      </c>
      <c r="D18590" t="s">
        <v>5341</v>
      </c>
      <c r="E18590">
        <v>7.0000000000000007E-2</v>
      </c>
      <c r="F18590">
        <v>2.75E-2</v>
      </c>
      <c r="G18590">
        <v>0</v>
      </c>
      <c r="H18590">
        <v>0</v>
      </c>
      <c r="I18590">
        <v>0</v>
      </c>
    </row>
    <row r="18591" spans="1:9" x14ac:dyDescent="0.25">
      <c r="A18591" t="s">
        <v>732</v>
      </c>
      <c r="B18591">
        <v>37656</v>
      </c>
      <c r="C18591" s="593">
        <v>9.7500000000000003E-2</v>
      </c>
      <c r="D18591" t="s">
        <v>1411</v>
      </c>
      <c r="E18591">
        <v>7.0000000000000007E-2</v>
      </c>
      <c r="F18591">
        <v>2.75E-2</v>
      </c>
      <c r="G18591">
        <v>0</v>
      </c>
      <c r="H18591">
        <v>0</v>
      </c>
      <c r="I18591">
        <v>0</v>
      </c>
    </row>
    <row r="18592" spans="1:9" x14ac:dyDescent="0.25">
      <c r="A18592" t="s">
        <v>732</v>
      </c>
      <c r="B18592">
        <v>37657</v>
      </c>
      <c r="C18592" s="593">
        <v>9.7500000000000003E-2</v>
      </c>
      <c r="D18592" t="s">
        <v>5342</v>
      </c>
      <c r="E18592">
        <v>7.0000000000000007E-2</v>
      </c>
      <c r="F18592">
        <v>2.75E-2</v>
      </c>
      <c r="G18592">
        <v>0</v>
      </c>
      <c r="H18592">
        <v>0</v>
      </c>
      <c r="I18592">
        <v>0</v>
      </c>
    </row>
    <row r="18593" spans="1:9" x14ac:dyDescent="0.25">
      <c r="A18593" t="s">
        <v>732</v>
      </c>
      <c r="B18593">
        <v>37658</v>
      </c>
      <c r="C18593" s="593">
        <v>9.7500000000000003E-2</v>
      </c>
      <c r="D18593" t="s">
        <v>3498</v>
      </c>
      <c r="E18593">
        <v>7.0000000000000007E-2</v>
      </c>
      <c r="F18593">
        <v>2.75E-2</v>
      </c>
      <c r="G18593">
        <v>0</v>
      </c>
      <c r="H18593">
        <v>0</v>
      </c>
      <c r="I18593">
        <v>0</v>
      </c>
    </row>
    <row r="18594" spans="1:9" x14ac:dyDescent="0.25">
      <c r="A18594" t="s">
        <v>732</v>
      </c>
      <c r="B18594">
        <v>37659</v>
      </c>
      <c r="C18594" s="593">
        <v>9.5000000000000001E-2</v>
      </c>
      <c r="D18594" t="s">
        <v>5339</v>
      </c>
      <c r="E18594">
        <v>7.0000000000000007E-2</v>
      </c>
      <c r="F18594">
        <v>2.2499999999999999E-2</v>
      </c>
      <c r="G18594">
        <v>2.5000000000000001E-3</v>
      </c>
      <c r="H18594">
        <v>0</v>
      </c>
      <c r="I18594">
        <v>0</v>
      </c>
    </row>
    <row r="18595" spans="1:9" x14ac:dyDescent="0.25">
      <c r="A18595" t="s">
        <v>732</v>
      </c>
      <c r="B18595">
        <v>37660</v>
      </c>
      <c r="C18595" s="593">
        <v>9.7500000000000003E-2</v>
      </c>
      <c r="D18595" t="s">
        <v>5339</v>
      </c>
      <c r="E18595">
        <v>7.0000000000000007E-2</v>
      </c>
      <c r="F18595">
        <v>2.75E-2</v>
      </c>
      <c r="G18595">
        <v>0</v>
      </c>
      <c r="H18595">
        <v>0</v>
      </c>
      <c r="I18595">
        <v>0</v>
      </c>
    </row>
    <row r="18596" spans="1:9" x14ac:dyDescent="0.25">
      <c r="A18596" t="s">
        <v>732</v>
      </c>
      <c r="B18596">
        <v>37662</v>
      </c>
      <c r="C18596" s="593">
        <v>9.5000000000000001E-2</v>
      </c>
      <c r="D18596" t="s">
        <v>5339</v>
      </c>
      <c r="E18596">
        <v>7.0000000000000007E-2</v>
      </c>
      <c r="F18596">
        <v>2.2499999999999999E-2</v>
      </c>
      <c r="G18596">
        <v>2.5000000000000001E-3</v>
      </c>
      <c r="H18596">
        <v>0</v>
      </c>
      <c r="I18596">
        <v>0</v>
      </c>
    </row>
    <row r="18597" spans="1:9" x14ac:dyDescent="0.25">
      <c r="A18597" t="s">
        <v>732</v>
      </c>
      <c r="B18597">
        <v>37663</v>
      </c>
      <c r="C18597" s="593">
        <v>9.5000000000000001E-2</v>
      </c>
      <c r="D18597" t="s">
        <v>5339</v>
      </c>
      <c r="E18597">
        <v>7.0000000000000007E-2</v>
      </c>
      <c r="F18597">
        <v>2.2499999999999999E-2</v>
      </c>
      <c r="G18597">
        <v>2.5000000000000001E-3</v>
      </c>
      <c r="H18597">
        <v>0</v>
      </c>
      <c r="I18597">
        <v>0</v>
      </c>
    </row>
    <row r="18598" spans="1:9" x14ac:dyDescent="0.25">
      <c r="A18598" t="s">
        <v>732</v>
      </c>
      <c r="B18598">
        <v>37664</v>
      </c>
      <c r="C18598" s="593">
        <v>9.5000000000000001E-2</v>
      </c>
      <c r="D18598" t="s">
        <v>5339</v>
      </c>
      <c r="E18598">
        <v>7.0000000000000007E-2</v>
      </c>
      <c r="F18598">
        <v>2.2499999999999999E-2</v>
      </c>
      <c r="G18598">
        <v>2.5000000000000001E-3</v>
      </c>
      <c r="H18598">
        <v>0</v>
      </c>
      <c r="I18598">
        <v>0</v>
      </c>
    </row>
    <row r="18599" spans="1:9" x14ac:dyDescent="0.25">
      <c r="A18599" t="s">
        <v>732</v>
      </c>
      <c r="B18599">
        <v>37665</v>
      </c>
      <c r="C18599" s="593">
        <v>9.5000000000000001E-2</v>
      </c>
      <c r="D18599" t="s">
        <v>5339</v>
      </c>
      <c r="E18599">
        <v>7.0000000000000007E-2</v>
      </c>
      <c r="F18599">
        <v>2.2499999999999999E-2</v>
      </c>
      <c r="G18599">
        <v>2.5000000000000001E-3</v>
      </c>
      <c r="H18599">
        <v>0</v>
      </c>
      <c r="I18599">
        <v>0</v>
      </c>
    </row>
    <row r="18600" spans="1:9" x14ac:dyDescent="0.25">
      <c r="A18600" t="s">
        <v>732</v>
      </c>
      <c r="B18600">
        <v>37669</v>
      </c>
      <c r="C18600" s="593">
        <v>9.5000000000000001E-2</v>
      </c>
      <c r="D18600" t="s">
        <v>5339</v>
      </c>
      <c r="E18600">
        <v>7.0000000000000007E-2</v>
      </c>
      <c r="F18600">
        <v>2.2499999999999999E-2</v>
      </c>
      <c r="G18600">
        <v>2.5000000000000001E-3</v>
      </c>
      <c r="H18600">
        <v>0</v>
      </c>
      <c r="I18600">
        <v>0</v>
      </c>
    </row>
    <row r="18601" spans="1:9" x14ac:dyDescent="0.25">
      <c r="A18601" t="s">
        <v>732</v>
      </c>
      <c r="B18601">
        <v>37680</v>
      </c>
      <c r="C18601" s="593">
        <v>8.5000000000000006E-2</v>
      </c>
      <c r="D18601" t="s">
        <v>1509</v>
      </c>
      <c r="E18601">
        <v>7.0000000000000007E-2</v>
      </c>
      <c r="F18601">
        <v>1.4999999999999999E-2</v>
      </c>
      <c r="G18601">
        <v>0</v>
      </c>
      <c r="H18601">
        <v>0</v>
      </c>
      <c r="I18601">
        <v>0</v>
      </c>
    </row>
    <row r="18602" spans="1:9" x14ac:dyDescent="0.25">
      <c r="A18602" t="s">
        <v>732</v>
      </c>
      <c r="B18602">
        <v>37681</v>
      </c>
      <c r="C18602" s="593">
        <v>9.7500000000000003E-2</v>
      </c>
      <c r="D18602" t="s">
        <v>1411</v>
      </c>
      <c r="E18602">
        <v>7.0000000000000007E-2</v>
      </c>
      <c r="F18602">
        <v>2.75E-2</v>
      </c>
      <c r="G18602">
        <v>0</v>
      </c>
      <c r="H18602">
        <v>0</v>
      </c>
      <c r="I18602">
        <v>0</v>
      </c>
    </row>
    <row r="18603" spans="1:9" x14ac:dyDescent="0.25">
      <c r="A18603" t="s">
        <v>732</v>
      </c>
      <c r="B18603">
        <v>37682</v>
      </c>
      <c r="C18603" s="593">
        <v>9.7500000000000003E-2</v>
      </c>
      <c r="D18603" t="s">
        <v>5340</v>
      </c>
      <c r="E18603">
        <v>7.0000000000000007E-2</v>
      </c>
      <c r="F18603">
        <v>2.75E-2</v>
      </c>
      <c r="G18603">
        <v>0</v>
      </c>
      <c r="H18603">
        <v>0</v>
      </c>
      <c r="I18603">
        <v>0</v>
      </c>
    </row>
    <row r="18604" spans="1:9" x14ac:dyDescent="0.25">
      <c r="A18604" t="s">
        <v>732</v>
      </c>
      <c r="B18604">
        <v>37683</v>
      </c>
      <c r="C18604" s="593">
        <v>8.5000000000000006E-2</v>
      </c>
      <c r="D18604" t="s">
        <v>2781</v>
      </c>
      <c r="E18604">
        <v>7.0000000000000007E-2</v>
      </c>
      <c r="F18604">
        <v>1.4999999999999999E-2</v>
      </c>
      <c r="G18604">
        <v>0</v>
      </c>
      <c r="H18604">
        <v>0</v>
      </c>
      <c r="I18604">
        <v>0</v>
      </c>
    </row>
    <row r="18605" spans="1:9" x14ac:dyDescent="0.25">
      <c r="A18605" t="s">
        <v>732</v>
      </c>
      <c r="B18605">
        <v>37684</v>
      </c>
      <c r="C18605" s="593">
        <v>9.5000000000000001E-2</v>
      </c>
      <c r="D18605" t="s">
        <v>5337</v>
      </c>
      <c r="E18605">
        <v>7.0000000000000007E-2</v>
      </c>
      <c r="F18605">
        <v>2.5000000000000001E-2</v>
      </c>
      <c r="G18605">
        <v>0</v>
      </c>
      <c r="H18605">
        <v>0</v>
      </c>
      <c r="I18605">
        <v>0</v>
      </c>
    </row>
    <row r="18606" spans="1:9" x14ac:dyDescent="0.25">
      <c r="A18606" t="s">
        <v>732</v>
      </c>
      <c r="B18606">
        <v>37686</v>
      </c>
      <c r="C18606" s="593">
        <v>9.5000000000000001E-2</v>
      </c>
      <c r="D18606" t="s">
        <v>5337</v>
      </c>
      <c r="E18606">
        <v>7.0000000000000007E-2</v>
      </c>
      <c r="F18606">
        <v>2.5000000000000001E-2</v>
      </c>
      <c r="G18606">
        <v>0</v>
      </c>
      <c r="H18606">
        <v>0</v>
      </c>
      <c r="I18606">
        <v>0</v>
      </c>
    </row>
    <row r="18607" spans="1:9" x14ac:dyDescent="0.25">
      <c r="A18607" t="s">
        <v>732</v>
      </c>
      <c r="B18607">
        <v>37687</v>
      </c>
      <c r="C18607" s="593">
        <v>9.7500000000000003E-2</v>
      </c>
      <c r="D18607" t="s">
        <v>3498</v>
      </c>
      <c r="E18607">
        <v>7.0000000000000007E-2</v>
      </c>
      <c r="F18607">
        <v>2.75E-2</v>
      </c>
      <c r="G18607">
        <v>0</v>
      </c>
      <c r="H18607">
        <v>0</v>
      </c>
      <c r="I18607">
        <v>0</v>
      </c>
    </row>
    <row r="18608" spans="1:9" x14ac:dyDescent="0.25">
      <c r="A18608" t="s">
        <v>732</v>
      </c>
      <c r="B18608">
        <v>37688</v>
      </c>
      <c r="C18608" s="593">
        <v>9.7500000000000003E-2</v>
      </c>
      <c r="D18608" t="s">
        <v>3498</v>
      </c>
      <c r="E18608">
        <v>7.0000000000000007E-2</v>
      </c>
      <c r="F18608">
        <v>2.75E-2</v>
      </c>
      <c r="G18608">
        <v>0</v>
      </c>
      <c r="H18608">
        <v>0</v>
      </c>
      <c r="I18608">
        <v>0</v>
      </c>
    </row>
    <row r="18609" spans="1:9" x14ac:dyDescent="0.25">
      <c r="A18609" t="s">
        <v>732</v>
      </c>
      <c r="B18609">
        <v>37690</v>
      </c>
      <c r="C18609" s="593">
        <v>9.5000000000000001E-2</v>
      </c>
      <c r="D18609" t="s">
        <v>1251</v>
      </c>
      <c r="E18609">
        <v>7.0000000000000007E-2</v>
      </c>
      <c r="F18609">
        <v>2.5000000000000001E-2</v>
      </c>
      <c r="G18609">
        <v>0</v>
      </c>
      <c r="H18609">
        <v>0</v>
      </c>
      <c r="I18609">
        <v>0</v>
      </c>
    </row>
    <row r="18610" spans="1:9" x14ac:dyDescent="0.25">
      <c r="A18610" t="s">
        <v>732</v>
      </c>
      <c r="B18610">
        <v>37691</v>
      </c>
      <c r="C18610" s="593">
        <v>8.5000000000000006E-2</v>
      </c>
      <c r="D18610" t="s">
        <v>1509</v>
      </c>
      <c r="E18610">
        <v>7.0000000000000007E-2</v>
      </c>
      <c r="F18610">
        <v>1.4999999999999999E-2</v>
      </c>
      <c r="G18610">
        <v>0</v>
      </c>
      <c r="H18610">
        <v>0</v>
      </c>
      <c r="I18610">
        <v>0</v>
      </c>
    </row>
    <row r="18611" spans="1:9" x14ac:dyDescent="0.25">
      <c r="A18611" t="s">
        <v>732</v>
      </c>
      <c r="B18611">
        <v>37692</v>
      </c>
      <c r="C18611" s="593">
        <v>9.7500000000000003E-2</v>
      </c>
      <c r="D18611" t="s">
        <v>5342</v>
      </c>
      <c r="E18611">
        <v>7.0000000000000007E-2</v>
      </c>
      <c r="F18611">
        <v>2.75E-2</v>
      </c>
      <c r="G18611">
        <v>0</v>
      </c>
      <c r="H18611">
        <v>0</v>
      </c>
      <c r="I18611">
        <v>0</v>
      </c>
    </row>
    <row r="18612" spans="1:9" x14ac:dyDescent="0.25">
      <c r="A18612" t="s">
        <v>732</v>
      </c>
      <c r="B18612">
        <v>37694</v>
      </c>
      <c r="C18612" s="593">
        <v>9.7500000000000003E-2</v>
      </c>
      <c r="D18612" t="s">
        <v>5337</v>
      </c>
      <c r="E18612">
        <v>7.0000000000000007E-2</v>
      </c>
      <c r="F18612">
        <v>2.75E-2</v>
      </c>
      <c r="G18612">
        <v>0</v>
      </c>
      <c r="H18612">
        <v>0</v>
      </c>
      <c r="I18612">
        <v>0</v>
      </c>
    </row>
    <row r="18613" spans="1:9" x14ac:dyDescent="0.25">
      <c r="A18613" t="s">
        <v>732</v>
      </c>
      <c r="B18613">
        <v>37699</v>
      </c>
      <c r="C18613" s="593">
        <v>9.2499999999999999E-2</v>
      </c>
      <c r="D18613" t="s">
        <v>5161</v>
      </c>
      <c r="E18613">
        <v>7.0000000000000007E-2</v>
      </c>
      <c r="F18613">
        <v>2.2499999999999999E-2</v>
      </c>
      <c r="G18613">
        <v>0</v>
      </c>
      <c r="H18613">
        <v>0</v>
      </c>
      <c r="I18613">
        <v>0</v>
      </c>
    </row>
    <row r="18614" spans="1:9" x14ac:dyDescent="0.25">
      <c r="A18614" t="s">
        <v>732</v>
      </c>
      <c r="B18614">
        <v>37701</v>
      </c>
      <c r="C18614" s="593">
        <v>9.7500000000000003E-2</v>
      </c>
      <c r="D18614" t="s">
        <v>5343</v>
      </c>
      <c r="E18614">
        <v>7.0000000000000007E-2</v>
      </c>
      <c r="F18614">
        <v>2.75E-2</v>
      </c>
      <c r="G18614">
        <v>0</v>
      </c>
      <c r="H18614">
        <v>0</v>
      </c>
      <c r="I18614">
        <v>0</v>
      </c>
    </row>
    <row r="18615" spans="1:9" x14ac:dyDescent="0.25">
      <c r="A18615" t="s">
        <v>732</v>
      </c>
      <c r="B18615">
        <v>37705</v>
      </c>
      <c r="C18615" s="593">
        <v>9.7500000000000003E-2</v>
      </c>
      <c r="D18615" t="s">
        <v>5259</v>
      </c>
      <c r="E18615">
        <v>7.0000000000000007E-2</v>
      </c>
      <c r="F18615">
        <v>2.75E-2</v>
      </c>
      <c r="G18615">
        <v>0</v>
      </c>
      <c r="H18615">
        <v>0</v>
      </c>
      <c r="I18615">
        <v>0</v>
      </c>
    </row>
    <row r="18616" spans="1:9" x14ac:dyDescent="0.25">
      <c r="A18616" t="s">
        <v>732</v>
      </c>
      <c r="B18616">
        <v>37707</v>
      </c>
      <c r="C18616" s="593">
        <v>9.2499999999999999E-2</v>
      </c>
      <c r="D18616" t="s">
        <v>3698</v>
      </c>
      <c r="E18616">
        <v>7.0000000000000007E-2</v>
      </c>
      <c r="F18616">
        <v>2.2499999999999999E-2</v>
      </c>
      <c r="G18616">
        <v>0</v>
      </c>
      <c r="H18616">
        <v>0</v>
      </c>
      <c r="I18616">
        <v>0</v>
      </c>
    </row>
    <row r="18617" spans="1:9" x14ac:dyDescent="0.25">
      <c r="A18617" t="s">
        <v>732</v>
      </c>
      <c r="B18617">
        <v>37708</v>
      </c>
      <c r="C18617" s="593">
        <v>9.7500000000000003E-2</v>
      </c>
      <c r="D18617" t="s">
        <v>5344</v>
      </c>
      <c r="E18617">
        <v>7.0000000000000007E-2</v>
      </c>
      <c r="F18617">
        <v>2.75E-2</v>
      </c>
      <c r="G18617">
        <v>0</v>
      </c>
      <c r="H18617">
        <v>0</v>
      </c>
      <c r="I18617">
        <v>0</v>
      </c>
    </row>
    <row r="18618" spans="1:9" x14ac:dyDescent="0.25">
      <c r="A18618" t="s">
        <v>732</v>
      </c>
      <c r="B18618">
        <v>37709</v>
      </c>
      <c r="C18618" s="593">
        <v>9.7500000000000003E-2</v>
      </c>
      <c r="D18618" t="s">
        <v>5345</v>
      </c>
      <c r="E18618">
        <v>7.0000000000000007E-2</v>
      </c>
      <c r="F18618">
        <v>2.75E-2</v>
      </c>
      <c r="G18618">
        <v>0</v>
      </c>
      <c r="H18618">
        <v>0</v>
      </c>
      <c r="I18618">
        <v>0</v>
      </c>
    </row>
    <row r="18619" spans="1:9" x14ac:dyDescent="0.25">
      <c r="A18619" t="s">
        <v>732</v>
      </c>
      <c r="B18619">
        <v>37710</v>
      </c>
      <c r="C18619" s="593">
        <v>9.7500000000000003E-2</v>
      </c>
      <c r="D18619" t="s">
        <v>2014</v>
      </c>
      <c r="E18619">
        <v>7.0000000000000007E-2</v>
      </c>
      <c r="F18619">
        <v>2.75E-2</v>
      </c>
      <c r="G18619">
        <v>0</v>
      </c>
      <c r="H18619">
        <v>0</v>
      </c>
      <c r="I18619">
        <v>0</v>
      </c>
    </row>
    <row r="18620" spans="1:9" x14ac:dyDescent="0.25">
      <c r="A18620" t="s">
        <v>732</v>
      </c>
      <c r="B18620">
        <v>37711</v>
      </c>
      <c r="C18620" s="593">
        <v>9.7500000000000003E-2</v>
      </c>
      <c r="D18620" t="s">
        <v>5346</v>
      </c>
      <c r="E18620">
        <v>7.0000000000000007E-2</v>
      </c>
      <c r="F18620">
        <v>2.75E-2</v>
      </c>
      <c r="G18620">
        <v>0</v>
      </c>
      <c r="H18620">
        <v>0</v>
      </c>
      <c r="I18620">
        <v>0</v>
      </c>
    </row>
    <row r="18621" spans="1:9" x14ac:dyDescent="0.25">
      <c r="A18621" t="s">
        <v>732</v>
      </c>
      <c r="B18621">
        <v>37713</v>
      </c>
      <c r="C18621" s="593">
        <v>9.7500000000000003E-2</v>
      </c>
      <c r="D18621" t="s">
        <v>5347</v>
      </c>
      <c r="E18621">
        <v>7.0000000000000007E-2</v>
      </c>
      <c r="F18621">
        <v>2.75E-2</v>
      </c>
      <c r="G18621">
        <v>0</v>
      </c>
      <c r="H18621">
        <v>0</v>
      </c>
      <c r="I18621">
        <v>0</v>
      </c>
    </row>
    <row r="18622" spans="1:9" x14ac:dyDescent="0.25">
      <c r="A18622" t="s">
        <v>732</v>
      </c>
      <c r="B18622">
        <v>37714</v>
      </c>
      <c r="C18622" s="593">
        <v>9.7500000000000003E-2</v>
      </c>
      <c r="D18622" t="s">
        <v>5348</v>
      </c>
      <c r="E18622">
        <v>7.0000000000000007E-2</v>
      </c>
      <c r="F18622">
        <v>2.2499999999999999E-2</v>
      </c>
      <c r="G18622">
        <v>5.0000000000000001E-3</v>
      </c>
      <c r="H18622">
        <v>0</v>
      </c>
      <c r="I18622">
        <v>0</v>
      </c>
    </row>
    <row r="18623" spans="1:9" x14ac:dyDescent="0.25">
      <c r="A18623" t="s">
        <v>732</v>
      </c>
      <c r="B18623">
        <v>37715</v>
      </c>
      <c r="C18623" s="593">
        <v>9.2499999999999999E-2</v>
      </c>
      <c r="D18623" t="s">
        <v>1903</v>
      </c>
      <c r="E18623">
        <v>7.0000000000000007E-2</v>
      </c>
      <c r="F18623">
        <v>2.2499999999999999E-2</v>
      </c>
      <c r="G18623">
        <v>0</v>
      </c>
      <c r="H18623">
        <v>0</v>
      </c>
      <c r="I18623">
        <v>0</v>
      </c>
    </row>
    <row r="18624" spans="1:9" x14ac:dyDescent="0.25">
      <c r="A18624" t="s">
        <v>732</v>
      </c>
      <c r="B18624">
        <v>37716</v>
      </c>
      <c r="C18624" s="593">
        <v>9.7500000000000003E-2</v>
      </c>
      <c r="D18624" t="s">
        <v>5259</v>
      </c>
      <c r="E18624">
        <v>7.0000000000000007E-2</v>
      </c>
      <c r="F18624">
        <v>2.75E-2</v>
      </c>
      <c r="G18624">
        <v>0</v>
      </c>
      <c r="H18624">
        <v>0</v>
      </c>
      <c r="I18624">
        <v>0</v>
      </c>
    </row>
    <row r="18625" spans="1:9" x14ac:dyDescent="0.25">
      <c r="A18625" t="s">
        <v>732</v>
      </c>
      <c r="B18625">
        <v>37717</v>
      </c>
      <c r="C18625" s="593">
        <v>9.7500000000000003E-2</v>
      </c>
      <c r="D18625" t="s">
        <v>1297</v>
      </c>
      <c r="E18625">
        <v>7.0000000000000007E-2</v>
      </c>
      <c r="F18625">
        <v>2.75E-2</v>
      </c>
      <c r="G18625">
        <v>0</v>
      </c>
      <c r="H18625">
        <v>0</v>
      </c>
      <c r="I18625">
        <v>0</v>
      </c>
    </row>
    <row r="18626" spans="1:9" x14ac:dyDescent="0.25">
      <c r="A18626" t="s">
        <v>732</v>
      </c>
      <c r="B18626">
        <v>37719</v>
      </c>
      <c r="C18626" s="593">
        <v>0.09</v>
      </c>
      <c r="D18626" t="s">
        <v>2638</v>
      </c>
      <c r="E18626">
        <v>7.0000000000000007E-2</v>
      </c>
      <c r="F18626">
        <v>0.02</v>
      </c>
      <c r="G18626">
        <v>0</v>
      </c>
      <c r="H18626">
        <v>0</v>
      </c>
      <c r="I18626">
        <v>0</v>
      </c>
    </row>
    <row r="18627" spans="1:9" x14ac:dyDescent="0.25">
      <c r="A18627" t="s">
        <v>732</v>
      </c>
      <c r="B18627">
        <v>37721</v>
      </c>
      <c r="C18627" s="593">
        <v>9.2499999999999999E-2</v>
      </c>
      <c r="D18627" t="s">
        <v>5349</v>
      </c>
      <c r="E18627">
        <v>7.0000000000000007E-2</v>
      </c>
      <c r="F18627">
        <v>2.2499999999999999E-2</v>
      </c>
      <c r="G18627">
        <v>0</v>
      </c>
      <c r="H18627">
        <v>0</v>
      </c>
      <c r="I18627">
        <v>0</v>
      </c>
    </row>
    <row r="18628" spans="1:9" x14ac:dyDescent="0.25">
      <c r="A18628" t="s">
        <v>732</v>
      </c>
      <c r="B18628">
        <v>37722</v>
      </c>
      <c r="C18628" s="593">
        <v>9.7500000000000003E-2</v>
      </c>
      <c r="D18628" t="s">
        <v>5347</v>
      </c>
      <c r="E18628">
        <v>7.0000000000000007E-2</v>
      </c>
      <c r="F18628">
        <v>2.75E-2</v>
      </c>
      <c r="G18628">
        <v>0</v>
      </c>
      <c r="H18628">
        <v>0</v>
      </c>
      <c r="I18628">
        <v>0</v>
      </c>
    </row>
    <row r="18629" spans="1:9" x14ac:dyDescent="0.25">
      <c r="A18629" t="s">
        <v>732</v>
      </c>
      <c r="B18629">
        <v>37723</v>
      </c>
      <c r="C18629" s="593">
        <v>9.7500000000000003E-2</v>
      </c>
      <c r="D18629" t="s">
        <v>5350</v>
      </c>
      <c r="E18629">
        <v>7.0000000000000007E-2</v>
      </c>
      <c r="F18629">
        <v>2.75E-2</v>
      </c>
      <c r="G18629">
        <v>0</v>
      </c>
      <c r="H18629">
        <v>0</v>
      </c>
      <c r="I18629">
        <v>0</v>
      </c>
    </row>
    <row r="18630" spans="1:9" x14ac:dyDescent="0.25">
      <c r="A18630" t="s">
        <v>732</v>
      </c>
      <c r="B18630">
        <v>37724</v>
      </c>
      <c r="C18630" s="593">
        <v>9.2499999999999999E-2</v>
      </c>
      <c r="D18630" t="s">
        <v>5351</v>
      </c>
      <c r="E18630">
        <v>7.0000000000000007E-2</v>
      </c>
      <c r="F18630">
        <v>2.2499999999999999E-2</v>
      </c>
      <c r="G18630">
        <v>0</v>
      </c>
      <c r="H18630">
        <v>0</v>
      </c>
      <c r="I18630">
        <v>0</v>
      </c>
    </row>
    <row r="18631" spans="1:9" x14ac:dyDescent="0.25">
      <c r="A18631" t="s">
        <v>732</v>
      </c>
      <c r="B18631">
        <v>37725</v>
      </c>
      <c r="C18631" s="593">
        <v>9.7500000000000003E-2</v>
      </c>
      <c r="D18631" t="s">
        <v>5352</v>
      </c>
      <c r="E18631">
        <v>7.0000000000000007E-2</v>
      </c>
      <c r="F18631">
        <v>2.75E-2</v>
      </c>
      <c r="G18631">
        <v>0</v>
      </c>
      <c r="H18631">
        <v>0</v>
      </c>
      <c r="I18631">
        <v>0</v>
      </c>
    </row>
    <row r="18632" spans="1:9" x14ac:dyDescent="0.25">
      <c r="A18632" t="s">
        <v>732</v>
      </c>
      <c r="B18632">
        <v>37726</v>
      </c>
      <c r="C18632" s="593">
        <v>9.5000000000000001E-2</v>
      </c>
      <c r="D18632" t="s">
        <v>5353</v>
      </c>
      <c r="E18632">
        <v>7.0000000000000007E-2</v>
      </c>
      <c r="F18632">
        <v>2.5000000000000001E-2</v>
      </c>
      <c r="G18632">
        <v>0</v>
      </c>
      <c r="H18632">
        <v>0</v>
      </c>
      <c r="I18632">
        <v>0</v>
      </c>
    </row>
    <row r="18633" spans="1:9" x14ac:dyDescent="0.25">
      <c r="A18633" t="s">
        <v>732</v>
      </c>
      <c r="B18633">
        <v>37727</v>
      </c>
      <c r="C18633" s="593">
        <v>9.7500000000000003E-2</v>
      </c>
      <c r="D18633" t="s">
        <v>5347</v>
      </c>
      <c r="E18633">
        <v>7.0000000000000007E-2</v>
      </c>
      <c r="F18633">
        <v>2.75E-2</v>
      </c>
      <c r="G18633">
        <v>0</v>
      </c>
      <c r="H18633">
        <v>0</v>
      </c>
      <c r="I18633">
        <v>0</v>
      </c>
    </row>
    <row r="18634" spans="1:9" x14ac:dyDescent="0.25">
      <c r="A18634" t="s">
        <v>732</v>
      </c>
      <c r="B18634">
        <v>37729</v>
      </c>
      <c r="C18634" s="593">
        <v>9.2499999999999999E-2</v>
      </c>
      <c r="D18634" t="s">
        <v>1903</v>
      </c>
      <c r="E18634">
        <v>7.0000000000000007E-2</v>
      </c>
      <c r="F18634">
        <v>2.2499999999999999E-2</v>
      </c>
      <c r="G18634">
        <v>0</v>
      </c>
      <c r="H18634">
        <v>0</v>
      </c>
      <c r="I18634">
        <v>0</v>
      </c>
    </row>
    <row r="18635" spans="1:9" x14ac:dyDescent="0.25">
      <c r="A18635" t="s">
        <v>732</v>
      </c>
      <c r="B18635">
        <v>37730</v>
      </c>
      <c r="C18635" s="593">
        <v>9.2499999999999999E-2</v>
      </c>
      <c r="D18635" t="s">
        <v>3698</v>
      </c>
      <c r="E18635">
        <v>7.0000000000000007E-2</v>
      </c>
      <c r="F18635">
        <v>2.2499999999999999E-2</v>
      </c>
      <c r="G18635">
        <v>0</v>
      </c>
      <c r="H18635">
        <v>0</v>
      </c>
      <c r="I18635">
        <v>0</v>
      </c>
    </row>
    <row r="18636" spans="1:9" x14ac:dyDescent="0.25">
      <c r="A18636" t="s">
        <v>732</v>
      </c>
      <c r="B18636">
        <v>37731</v>
      </c>
      <c r="C18636" s="593">
        <v>9.7500000000000003E-2</v>
      </c>
      <c r="D18636" t="s">
        <v>5354</v>
      </c>
      <c r="E18636">
        <v>7.0000000000000007E-2</v>
      </c>
      <c r="F18636">
        <v>2.75E-2</v>
      </c>
      <c r="G18636">
        <v>0</v>
      </c>
      <c r="H18636">
        <v>0</v>
      </c>
      <c r="I18636">
        <v>0</v>
      </c>
    </row>
    <row r="18637" spans="1:9" x14ac:dyDescent="0.25">
      <c r="A18637" t="s">
        <v>732</v>
      </c>
      <c r="B18637">
        <v>37732</v>
      </c>
      <c r="C18637" s="593">
        <v>0.09</v>
      </c>
      <c r="D18637" t="s">
        <v>2638</v>
      </c>
      <c r="E18637">
        <v>7.0000000000000007E-2</v>
      </c>
      <c r="F18637">
        <v>0.02</v>
      </c>
      <c r="G18637">
        <v>0</v>
      </c>
      <c r="H18637">
        <v>0</v>
      </c>
      <c r="I18637">
        <v>0</v>
      </c>
    </row>
    <row r="18638" spans="1:9" x14ac:dyDescent="0.25">
      <c r="A18638" t="s">
        <v>732</v>
      </c>
      <c r="B18638">
        <v>37733</v>
      </c>
      <c r="C18638" s="593">
        <v>0.09</v>
      </c>
      <c r="D18638" t="s">
        <v>2638</v>
      </c>
      <c r="E18638">
        <v>7.0000000000000007E-2</v>
      </c>
      <c r="F18638">
        <v>0.02</v>
      </c>
      <c r="G18638">
        <v>0</v>
      </c>
      <c r="H18638">
        <v>0</v>
      </c>
      <c r="I18638">
        <v>0</v>
      </c>
    </row>
    <row r="18639" spans="1:9" x14ac:dyDescent="0.25">
      <c r="A18639" t="s">
        <v>732</v>
      </c>
      <c r="B18639">
        <v>37737</v>
      </c>
      <c r="C18639" s="593">
        <v>9.7500000000000003E-2</v>
      </c>
      <c r="D18639" t="s">
        <v>5355</v>
      </c>
      <c r="E18639">
        <v>7.0000000000000007E-2</v>
      </c>
      <c r="F18639">
        <v>2.75E-2</v>
      </c>
      <c r="G18639">
        <v>0</v>
      </c>
      <c r="H18639">
        <v>0</v>
      </c>
      <c r="I18639">
        <v>0</v>
      </c>
    </row>
    <row r="18640" spans="1:9" x14ac:dyDescent="0.25">
      <c r="A18640" t="s">
        <v>732</v>
      </c>
      <c r="B18640">
        <v>37738</v>
      </c>
      <c r="C18640" s="593">
        <v>9.7500000000000003E-2</v>
      </c>
      <c r="D18640" t="s">
        <v>5356</v>
      </c>
      <c r="E18640">
        <v>7.0000000000000007E-2</v>
      </c>
      <c r="F18640">
        <v>2.75E-2</v>
      </c>
      <c r="G18640">
        <v>0</v>
      </c>
      <c r="H18640">
        <v>0</v>
      </c>
      <c r="I18640">
        <v>0</v>
      </c>
    </row>
    <row r="18641" spans="1:9" x14ac:dyDescent="0.25">
      <c r="A18641" t="s">
        <v>732</v>
      </c>
      <c r="B18641">
        <v>37742</v>
      </c>
      <c r="C18641" s="593">
        <v>9.7500000000000003E-2</v>
      </c>
      <c r="D18641" t="s">
        <v>5343</v>
      </c>
      <c r="E18641">
        <v>7.0000000000000007E-2</v>
      </c>
      <c r="F18641">
        <v>2.75E-2</v>
      </c>
      <c r="G18641">
        <v>0</v>
      </c>
      <c r="H18641">
        <v>0</v>
      </c>
      <c r="I18641">
        <v>0</v>
      </c>
    </row>
    <row r="18642" spans="1:9" x14ac:dyDescent="0.25">
      <c r="A18642" t="s">
        <v>732</v>
      </c>
      <c r="B18642">
        <v>37743</v>
      </c>
      <c r="C18642" s="593">
        <v>9.7500000000000003E-2</v>
      </c>
      <c r="D18642" t="s">
        <v>5338</v>
      </c>
      <c r="E18642">
        <v>7.0000000000000007E-2</v>
      </c>
      <c r="F18642">
        <v>2.75E-2</v>
      </c>
      <c r="G18642">
        <v>0</v>
      </c>
      <c r="H18642">
        <v>0</v>
      </c>
      <c r="I18642">
        <v>0</v>
      </c>
    </row>
    <row r="18643" spans="1:9" x14ac:dyDescent="0.25">
      <c r="A18643" t="s">
        <v>732</v>
      </c>
      <c r="B18643">
        <v>37744</v>
      </c>
      <c r="C18643" s="593">
        <v>9.7500000000000003E-2</v>
      </c>
      <c r="D18643" t="s">
        <v>5338</v>
      </c>
      <c r="E18643">
        <v>7.0000000000000007E-2</v>
      </c>
      <c r="F18643">
        <v>2.75E-2</v>
      </c>
      <c r="G18643">
        <v>0</v>
      </c>
      <c r="H18643">
        <v>0</v>
      </c>
      <c r="I18643">
        <v>0</v>
      </c>
    </row>
    <row r="18644" spans="1:9" x14ac:dyDescent="0.25">
      <c r="A18644" t="s">
        <v>732</v>
      </c>
      <c r="B18644">
        <v>37745</v>
      </c>
      <c r="C18644" s="593">
        <v>9.7500000000000003E-2</v>
      </c>
      <c r="D18644" t="s">
        <v>5357</v>
      </c>
      <c r="E18644">
        <v>7.0000000000000007E-2</v>
      </c>
      <c r="F18644">
        <v>2.75E-2</v>
      </c>
      <c r="G18644">
        <v>0</v>
      </c>
      <c r="H18644">
        <v>0</v>
      </c>
      <c r="I18644">
        <v>0</v>
      </c>
    </row>
    <row r="18645" spans="1:9" x14ac:dyDescent="0.25">
      <c r="A18645" t="s">
        <v>732</v>
      </c>
      <c r="B18645">
        <v>37748</v>
      </c>
      <c r="C18645" s="593">
        <v>9.7500000000000003E-2</v>
      </c>
      <c r="D18645" t="s">
        <v>5358</v>
      </c>
      <c r="E18645">
        <v>7.0000000000000007E-2</v>
      </c>
      <c r="F18645">
        <v>2.5000000000000001E-2</v>
      </c>
      <c r="G18645">
        <v>2.5000000000000001E-3</v>
      </c>
      <c r="H18645">
        <v>0</v>
      </c>
      <c r="I18645">
        <v>0</v>
      </c>
    </row>
    <row r="18646" spans="1:9" x14ac:dyDescent="0.25">
      <c r="A18646" t="s">
        <v>732</v>
      </c>
      <c r="B18646">
        <v>37752</v>
      </c>
      <c r="C18646" s="593">
        <v>9.2499999999999999E-2</v>
      </c>
      <c r="D18646" t="s">
        <v>5351</v>
      </c>
      <c r="E18646">
        <v>7.0000000000000007E-2</v>
      </c>
      <c r="F18646">
        <v>2.2499999999999999E-2</v>
      </c>
      <c r="G18646">
        <v>0</v>
      </c>
      <c r="H18646">
        <v>0</v>
      </c>
      <c r="I18646">
        <v>0</v>
      </c>
    </row>
    <row r="18647" spans="1:9" x14ac:dyDescent="0.25">
      <c r="A18647" t="s">
        <v>732</v>
      </c>
      <c r="B18647">
        <v>37753</v>
      </c>
      <c r="C18647" s="593">
        <v>9.7500000000000003E-2</v>
      </c>
      <c r="D18647" t="s">
        <v>5347</v>
      </c>
      <c r="E18647">
        <v>7.0000000000000007E-2</v>
      </c>
      <c r="F18647">
        <v>2.75E-2</v>
      </c>
      <c r="G18647">
        <v>0</v>
      </c>
      <c r="H18647">
        <v>0</v>
      </c>
      <c r="I18647">
        <v>0</v>
      </c>
    </row>
    <row r="18648" spans="1:9" x14ac:dyDescent="0.25">
      <c r="A18648" t="s">
        <v>732</v>
      </c>
      <c r="B18648">
        <v>37754</v>
      </c>
      <c r="C18648" s="593">
        <v>9.7500000000000003E-2</v>
      </c>
      <c r="D18648" t="s">
        <v>2014</v>
      </c>
      <c r="E18648">
        <v>7.0000000000000007E-2</v>
      </c>
      <c r="F18648">
        <v>2.75E-2</v>
      </c>
      <c r="G18648">
        <v>0</v>
      </c>
      <c r="H18648">
        <v>0</v>
      </c>
      <c r="I18648">
        <v>0</v>
      </c>
    </row>
    <row r="18649" spans="1:9" x14ac:dyDescent="0.25">
      <c r="A18649" t="s">
        <v>732</v>
      </c>
      <c r="B18649">
        <v>37755</v>
      </c>
      <c r="C18649" s="593">
        <v>9.2499999999999999E-2</v>
      </c>
      <c r="D18649" t="s">
        <v>1523</v>
      </c>
      <c r="E18649">
        <v>7.0000000000000007E-2</v>
      </c>
      <c r="F18649">
        <v>2.2499999999999999E-2</v>
      </c>
      <c r="G18649">
        <v>0</v>
      </c>
      <c r="H18649">
        <v>0</v>
      </c>
      <c r="I18649">
        <v>0</v>
      </c>
    </row>
    <row r="18650" spans="1:9" x14ac:dyDescent="0.25">
      <c r="A18650" t="s">
        <v>732</v>
      </c>
      <c r="B18650">
        <v>37756</v>
      </c>
      <c r="C18650" s="593">
        <v>9.2499999999999999E-2</v>
      </c>
      <c r="D18650" t="s">
        <v>1523</v>
      </c>
      <c r="E18650">
        <v>7.0000000000000007E-2</v>
      </c>
      <c r="F18650">
        <v>2.2499999999999999E-2</v>
      </c>
      <c r="G18650">
        <v>0</v>
      </c>
      <c r="H18650">
        <v>0</v>
      </c>
      <c r="I18650">
        <v>0</v>
      </c>
    </row>
    <row r="18651" spans="1:9" x14ac:dyDescent="0.25">
      <c r="A18651" t="s">
        <v>732</v>
      </c>
      <c r="B18651">
        <v>37757</v>
      </c>
      <c r="C18651" s="593">
        <v>9.2499999999999999E-2</v>
      </c>
      <c r="D18651" t="s">
        <v>2361</v>
      </c>
      <c r="E18651">
        <v>7.0000000000000007E-2</v>
      </c>
      <c r="F18651">
        <v>2.2499999999999999E-2</v>
      </c>
      <c r="G18651">
        <v>0</v>
      </c>
      <c r="H18651">
        <v>0</v>
      </c>
      <c r="I18651">
        <v>0</v>
      </c>
    </row>
    <row r="18652" spans="1:9" x14ac:dyDescent="0.25">
      <c r="A18652" t="s">
        <v>732</v>
      </c>
      <c r="B18652">
        <v>37760</v>
      </c>
      <c r="C18652" s="593">
        <v>9.7500000000000003E-2</v>
      </c>
      <c r="D18652" t="s">
        <v>5352</v>
      </c>
      <c r="E18652">
        <v>7.0000000000000007E-2</v>
      </c>
      <c r="F18652">
        <v>2.75E-2</v>
      </c>
      <c r="G18652">
        <v>0</v>
      </c>
      <c r="H18652">
        <v>0</v>
      </c>
      <c r="I18652">
        <v>0</v>
      </c>
    </row>
    <row r="18653" spans="1:9" x14ac:dyDescent="0.25">
      <c r="A18653" t="s">
        <v>732</v>
      </c>
      <c r="B18653">
        <v>37762</v>
      </c>
      <c r="C18653" s="593">
        <v>9.2499999999999999E-2</v>
      </c>
      <c r="D18653" t="s">
        <v>5359</v>
      </c>
      <c r="E18653">
        <v>7.0000000000000007E-2</v>
      </c>
      <c r="F18653">
        <v>2.2499999999999999E-2</v>
      </c>
      <c r="G18653">
        <v>0</v>
      </c>
      <c r="H18653">
        <v>0</v>
      </c>
      <c r="I18653">
        <v>0</v>
      </c>
    </row>
    <row r="18654" spans="1:9" x14ac:dyDescent="0.25">
      <c r="A18654" t="s">
        <v>732</v>
      </c>
      <c r="B18654">
        <v>37763</v>
      </c>
      <c r="C18654" s="593">
        <v>9.7500000000000003E-2</v>
      </c>
      <c r="D18654" t="s">
        <v>5358</v>
      </c>
      <c r="E18654">
        <v>7.0000000000000007E-2</v>
      </c>
      <c r="F18654">
        <v>2.5000000000000001E-2</v>
      </c>
      <c r="G18654">
        <v>2.5000000000000001E-3</v>
      </c>
      <c r="H18654">
        <v>0</v>
      </c>
      <c r="I18654">
        <v>0</v>
      </c>
    </row>
    <row r="18655" spans="1:9" x14ac:dyDescent="0.25">
      <c r="A18655" t="s">
        <v>732</v>
      </c>
      <c r="B18655">
        <v>37764</v>
      </c>
      <c r="C18655" s="593">
        <v>9.7500000000000003E-2</v>
      </c>
      <c r="D18655" t="s">
        <v>5360</v>
      </c>
      <c r="E18655">
        <v>7.0000000000000007E-2</v>
      </c>
      <c r="F18655">
        <v>2.75E-2</v>
      </c>
      <c r="G18655">
        <v>0</v>
      </c>
      <c r="H18655">
        <v>0</v>
      </c>
      <c r="I18655">
        <v>0</v>
      </c>
    </row>
    <row r="18656" spans="1:9" x14ac:dyDescent="0.25">
      <c r="A18656" t="s">
        <v>732</v>
      </c>
      <c r="B18656">
        <v>37765</v>
      </c>
      <c r="C18656" s="593">
        <v>0.09</v>
      </c>
      <c r="D18656" t="s">
        <v>3353</v>
      </c>
      <c r="E18656">
        <v>7.0000000000000007E-2</v>
      </c>
      <c r="F18656">
        <v>0.02</v>
      </c>
      <c r="G18656">
        <v>0</v>
      </c>
      <c r="H18656">
        <v>0</v>
      </c>
      <c r="I18656">
        <v>0</v>
      </c>
    </row>
    <row r="18657" spans="1:9" x14ac:dyDescent="0.25">
      <c r="A18657" t="s">
        <v>732</v>
      </c>
      <c r="B18657">
        <v>37766</v>
      </c>
      <c r="C18657" s="593">
        <v>9.2499999999999999E-2</v>
      </c>
      <c r="D18657" t="s">
        <v>5359</v>
      </c>
      <c r="E18657">
        <v>7.0000000000000007E-2</v>
      </c>
      <c r="F18657">
        <v>2.2499999999999999E-2</v>
      </c>
      <c r="G18657">
        <v>0</v>
      </c>
      <c r="H18657">
        <v>0</v>
      </c>
      <c r="I18657">
        <v>0</v>
      </c>
    </row>
    <row r="18658" spans="1:9" x14ac:dyDescent="0.25">
      <c r="A18658" t="s">
        <v>732</v>
      </c>
      <c r="B18658">
        <v>37769</v>
      </c>
      <c r="C18658" s="593">
        <v>9.7500000000000003E-2</v>
      </c>
      <c r="D18658" t="s">
        <v>5348</v>
      </c>
      <c r="E18658">
        <v>7.0000000000000007E-2</v>
      </c>
      <c r="F18658">
        <v>2.75E-2</v>
      </c>
      <c r="G18658">
        <v>0</v>
      </c>
      <c r="H18658">
        <v>0</v>
      </c>
      <c r="I18658">
        <v>0</v>
      </c>
    </row>
    <row r="18659" spans="1:9" x14ac:dyDescent="0.25">
      <c r="A18659" t="s">
        <v>732</v>
      </c>
      <c r="B18659">
        <v>37770</v>
      </c>
      <c r="C18659" s="593">
        <v>0.09</v>
      </c>
      <c r="D18659" t="s">
        <v>2638</v>
      </c>
      <c r="E18659">
        <v>7.0000000000000007E-2</v>
      </c>
      <c r="F18659">
        <v>0.02</v>
      </c>
      <c r="G18659">
        <v>0</v>
      </c>
      <c r="H18659">
        <v>0</v>
      </c>
      <c r="I18659">
        <v>0</v>
      </c>
    </row>
    <row r="18660" spans="1:9" x14ac:dyDescent="0.25">
      <c r="A18660" t="s">
        <v>732</v>
      </c>
      <c r="B18660">
        <v>37771</v>
      </c>
      <c r="C18660" s="593">
        <v>9.5000000000000001E-2</v>
      </c>
      <c r="D18660" t="s">
        <v>5361</v>
      </c>
      <c r="E18660">
        <v>7.0000000000000007E-2</v>
      </c>
      <c r="F18660">
        <v>0.02</v>
      </c>
      <c r="G18660">
        <v>5.0000000000000001E-3</v>
      </c>
      <c r="H18660">
        <v>0</v>
      </c>
      <c r="I18660">
        <v>0</v>
      </c>
    </row>
    <row r="18661" spans="1:9" x14ac:dyDescent="0.25">
      <c r="A18661" t="s">
        <v>732</v>
      </c>
      <c r="B18661">
        <v>37772</v>
      </c>
      <c r="C18661" s="593">
        <v>9.7500000000000003E-2</v>
      </c>
      <c r="D18661" t="s">
        <v>5355</v>
      </c>
      <c r="E18661">
        <v>7.0000000000000007E-2</v>
      </c>
      <c r="F18661">
        <v>2.75E-2</v>
      </c>
      <c r="G18661">
        <v>0</v>
      </c>
      <c r="H18661">
        <v>0</v>
      </c>
      <c r="I18661">
        <v>0</v>
      </c>
    </row>
    <row r="18662" spans="1:9" x14ac:dyDescent="0.25">
      <c r="A18662" t="s">
        <v>732</v>
      </c>
      <c r="B18662">
        <v>37773</v>
      </c>
      <c r="C18662" s="593">
        <v>9.2499999999999999E-2</v>
      </c>
      <c r="D18662" t="s">
        <v>3698</v>
      </c>
      <c r="E18662">
        <v>7.0000000000000007E-2</v>
      </c>
      <c r="F18662">
        <v>2.2499999999999999E-2</v>
      </c>
      <c r="G18662">
        <v>0</v>
      </c>
      <c r="H18662">
        <v>0</v>
      </c>
      <c r="I18662">
        <v>0</v>
      </c>
    </row>
    <row r="18663" spans="1:9" x14ac:dyDescent="0.25">
      <c r="A18663" t="s">
        <v>732</v>
      </c>
      <c r="B18663">
        <v>37774</v>
      </c>
      <c r="C18663" s="593">
        <v>9.5000000000000001E-2</v>
      </c>
      <c r="D18663" t="s">
        <v>5361</v>
      </c>
      <c r="E18663">
        <v>7.0000000000000007E-2</v>
      </c>
      <c r="F18663">
        <v>0.02</v>
      </c>
      <c r="G18663">
        <v>5.0000000000000001E-3</v>
      </c>
      <c r="H18663">
        <v>0</v>
      </c>
      <c r="I18663">
        <v>0</v>
      </c>
    </row>
    <row r="18664" spans="1:9" x14ac:dyDescent="0.25">
      <c r="A18664" t="s">
        <v>732</v>
      </c>
      <c r="B18664">
        <v>37777</v>
      </c>
      <c r="C18664" s="593">
        <v>9.7500000000000003E-2</v>
      </c>
      <c r="D18664" t="s">
        <v>5343</v>
      </c>
      <c r="E18664">
        <v>7.0000000000000007E-2</v>
      </c>
      <c r="F18664">
        <v>2.75E-2</v>
      </c>
      <c r="G18664">
        <v>0</v>
      </c>
      <c r="H18664">
        <v>0</v>
      </c>
      <c r="I18664">
        <v>0</v>
      </c>
    </row>
    <row r="18665" spans="1:9" x14ac:dyDescent="0.25">
      <c r="A18665" t="s">
        <v>732</v>
      </c>
      <c r="B18665">
        <v>37778</v>
      </c>
      <c r="C18665" s="593">
        <v>9.7500000000000003E-2</v>
      </c>
      <c r="D18665" t="s">
        <v>4587</v>
      </c>
      <c r="E18665">
        <v>7.0000000000000007E-2</v>
      </c>
      <c r="F18665">
        <v>0</v>
      </c>
      <c r="G18665">
        <v>2.75E-2</v>
      </c>
      <c r="H18665">
        <v>0</v>
      </c>
      <c r="I18665">
        <v>0</v>
      </c>
    </row>
    <row r="18666" spans="1:9" x14ac:dyDescent="0.25">
      <c r="A18666" t="s">
        <v>732</v>
      </c>
      <c r="B18666">
        <v>37779</v>
      </c>
      <c r="C18666" s="593">
        <v>9.2499999999999999E-2</v>
      </c>
      <c r="D18666" t="s">
        <v>5362</v>
      </c>
      <c r="E18666">
        <v>7.0000000000000007E-2</v>
      </c>
      <c r="F18666">
        <v>2.2499999999999999E-2</v>
      </c>
      <c r="G18666">
        <v>0</v>
      </c>
      <c r="H18666">
        <v>0</v>
      </c>
      <c r="I18666">
        <v>0</v>
      </c>
    </row>
    <row r="18667" spans="1:9" x14ac:dyDescent="0.25">
      <c r="A18667" t="s">
        <v>732</v>
      </c>
      <c r="B18667">
        <v>37801</v>
      </c>
      <c r="C18667" s="593">
        <v>9.7500000000000003E-2</v>
      </c>
      <c r="D18667" t="s">
        <v>5363</v>
      </c>
      <c r="E18667">
        <v>7.0000000000000007E-2</v>
      </c>
      <c r="F18667">
        <v>2.75E-2</v>
      </c>
      <c r="G18667">
        <v>0</v>
      </c>
      <c r="H18667">
        <v>0</v>
      </c>
      <c r="I18667">
        <v>0</v>
      </c>
    </row>
    <row r="18668" spans="1:9" x14ac:dyDescent="0.25">
      <c r="A18668" t="s">
        <v>732</v>
      </c>
      <c r="B18668">
        <v>37802</v>
      </c>
      <c r="C18668" s="593">
        <v>9.7500000000000003E-2</v>
      </c>
      <c r="D18668" t="s">
        <v>5364</v>
      </c>
      <c r="E18668">
        <v>7.0000000000000007E-2</v>
      </c>
      <c r="F18668">
        <v>2.75E-2</v>
      </c>
      <c r="G18668">
        <v>0</v>
      </c>
      <c r="H18668">
        <v>0</v>
      </c>
      <c r="I18668">
        <v>0</v>
      </c>
    </row>
    <row r="18669" spans="1:9" x14ac:dyDescent="0.25">
      <c r="A18669" t="s">
        <v>732</v>
      </c>
      <c r="B18669">
        <v>37803</v>
      </c>
      <c r="C18669" s="593">
        <v>9.7500000000000003E-2</v>
      </c>
      <c r="D18669" t="s">
        <v>5364</v>
      </c>
      <c r="E18669">
        <v>7.0000000000000007E-2</v>
      </c>
      <c r="F18669">
        <v>2.75E-2</v>
      </c>
      <c r="G18669">
        <v>0</v>
      </c>
      <c r="H18669">
        <v>0</v>
      </c>
      <c r="I18669">
        <v>0</v>
      </c>
    </row>
    <row r="18670" spans="1:9" x14ac:dyDescent="0.25">
      <c r="A18670" t="s">
        <v>732</v>
      </c>
      <c r="B18670">
        <v>37804</v>
      </c>
      <c r="C18670" s="593">
        <v>9.7500000000000003E-2</v>
      </c>
      <c r="D18670" t="s">
        <v>5363</v>
      </c>
      <c r="E18670">
        <v>7.0000000000000007E-2</v>
      </c>
      <c r="F18670">
        <v>2.75E-2</v>
      </c>
      <c r="G18670">
        <v>0</v>
      </c>
      <c r="H18670">
        <v>0</v>
      </c>
      <c r="I18670">
        <v>0</v>
      </c>
    </row>
    <row r="18671" spans="1:9" x14ac:dyDescent="0.25">
      <c r="A18671" t="s">
        <v>732</v>
      </c>
      <c r="B18671">
        <v>37806</v>
      </c>
      <c r="C18671" s="593">
        <v>9.7500000000000003E-2</v>
      </c>
      <c r="D18671" t="s">
        <v>5365</v>
      </c>
      <c r="E18671">
        <v>7.0000000000000007E-2</v>
      </c>
      <c r="F18671">
        <v>2.75E-2</v>
      </c>
      <c r="G18671">
        <v>0</v>
      </c>
      <c r="H18671">
        <v>0</v>
      </c>
      <c r="I18671">
        <v>0</v>
      </c>
    </row>
    <row r="18672" spans="1:9" x14ac:dyDescent="0.25">
      <c r="A18672" t="s">
        <v>732</v>
      </c>
      <c r="B18672">
        <v>37807</v>
      </c>
      <c r="C18672" s="593">
        <v>9.2499999999999999E-2</v>
      </c>
      <c r="D18672" t="s">
        <v>5366</v>
      </c>
      <c r="E18672">
        <v>7.0000000000000007E-2</v>
      </c>
      <c r="F18672">
        <v>2.2499999999999999E-2</v>
      </c>
      <c r="G18672">
        <v>0</v>
      </c>
      <c r="H18672">
        <v>0</v>
      </c>
      <c r="I18672">
        <v>0</v>
      </c>
    </row>
    <row r="18673" spans="1:9" x14ac:dyDescent="0.25">
      <c r="A18673" t="s">
        <v>732</v>
      </c>
      <c r="B18673">
        <v>37809</v>
      </c>
      <c r="C18673" s="593">
        <v>9.7500000000000003E-2</v>
      </c>
      <c r="D18673" t="s">
        <v>5367</v>
      </c>
      <c r="E18673">
        <v>7.0000000000000007E-2</v>
      </c>
      <c r="F18673">
        <v>2.75E-2</v>
      </c>
      <c r="G18673">
        <v>0</v>
      </c>
      <c r="H18673">
        <v>0</v>
      </c>
      <c r="I18673">
        <v>0</v>
      </c>
    </row>
    <row r="18674" spans="1:9" x14ac:dyDescent="0.25">
      <c r="A18674" t="s">
        <v>732</v>
      </c>
      <c r="B18674">
        <v>37810</v>
      </c>
      <c r="C18674" s="593">
        <v>9.7500000000000003E-2</v>
      </c>
      <c r="D18674" t="s">
        <v>5367</v>
      </c>
      <c r="E18674">
        <v>7.0000000000000007E-2</v>
      </c>
      <c r="F18674">
        <v>2.75E-2</v>
      </c>
      <c r="G18674">
        <v>0</v>
      </c>
      <c r="H18674">
        <v>0</v>
      </c>
      <c r="I18674">
        <v>0</v>
      </c>
    </row>
    <row r="18675" spans="1:9" x14ac:dyDescent="0.25">
      <c r="A18675" t="s">
        <v>732</v>
      </c>
      <c r="B18675">
        <v>37811</v>
      </c>
      <c r="C18675" s="593">
        <v>9.7500000000000003E-2</v>
      </c>
      <c r="D18675" t="s">
        <v>5344</v>
      </c>
      <c r="E18675">
        <v>7.0000000000000007E-2</v>
      </c>
      <c r="F18675">
        <v>2.75E-2</v>
      </c>
      <c r="G18675">
        <v>0</v>
      </c>
      <c r="H18675">
        <v>0</v>
      </c>
      <c r="I18675">
        <v>0</v>
      </c>
    </row>
    <row r="18676" spans="1:9" x14ac:dyDescent="0.25">
      <c r="A18676" t="s">
        <v>732</v>
      </c>
      <c r="B18676">
        <v>37813</v>
      </c>
      <c r="C18676" s="593">
        <v>9.7500000000000003E-2</v>
      </c>
      <c r="D18676" t="s">
        <v>4730</v>
      </c>
      <c r="E18676">
        <v>7.0000000000000007E-2</v>
      </c>
      <c r="F18676">
        <v>2.75E-2</v>
      </c>
      <c r="G18676">
        <v>0</v>
      </c>
      <c r="H18676">
        <v>0</v>
      </c>
      <c r="I18676">
        <v>0</v>
      </c>
    </row>
    <row r="18677" spans="1:9" x14ac:dyDescent="0.25">
      <c r="A18677" t="s">
        <v>732</v>
      </c>
      <c r="B18677">
        <v>37814</v>
      </c>
      <c r="C18677" s="593">
        <v>9.7500000000000003E-2</v>
      </c>
      <c r="D18677" t="s">
        <v>4587</v>
      </c>
      <c r="E18677">
        <v>7.0000000000000007E-2</v>
      </c>
      <c r="F18677">
        <v>0</v>
      </c>
      <c r="G18677">
        <v>2.75E-2</v>
      </c>
      <c r="H18677">
        <v>0</v>
      </c>
      <c r="I18677">
        <v>0</v>
      </c>
    </row>
    <row r="18678" spans="1:9" x14ac:dyDescent="0.25">
      <c r="A18678" t="s">
        <v>732</v>
      </c>
      <c r="B18678">
        <v>37815</v>
      </c>
      <c r="C18678" s="593">
        <v>9.7500000000000003E-2</v>
      </c>
      <c r="D18678" t="s">
        <v>4587</v>
      </c>
      <c r="E18678">
        <v>7.0000000000000007E-2</v>
      </c>
      <c r="F18678">
        <v>0</v>
      </c>
      <c r="G18678">
        <v>2.75E-2</v>
      </c>
      <c r="H18678">
        <v>0</v>
      </c>
      <c r="I18678">
        <v>0</v>
      </c>
    </row>
    <row r="18679" spans="1:9" x14ac:dyDescent="0.25">
      <c r="A18679" t="s">
        <v>732</v>
      </c>
      <c r="B18679">
        <v>37816</v>
      </c>
      <c r="C18679" s="593">
        <v>9.7500000000000003E-2</v>
      </c>
      <c r="D18679" t="s">
        <v>4587</v>
      </c>
      <c r="E18679">
        <v>7.0000000000000007E-2</v>
      </c>
      <c r="F18679">
        <v>0</v>
      </c>
      <c r="G18679">
        <v>2.75E-2</v>
      </c>
      <c r="H18679">
        <v>0</v>
      </c>
      <c r="I18679">
        <v>0</v>
      </c>
    </row>
    <row r="18680" spans="1:9" x14ac:dyDescent="0.25">
      <c r="A18680" t="s">
        <v>732</v>
      </c>
      <c r="B18680">
        <v>37818</v>
      </c>
      <c r="C18680" s="593">
        <v>9.7500000000000003E-2</v>
      </c>
      <c r="D18680" t="s">
        <v>5367</v>
      </c>
      <c r="E18680">
        <v>7.0000000000000007E-2</v>
      </c>
      <c r="F18680">
        <v>2.75E-2</v>
      </c>
      <c r="G18680">
        <v>0</v>
      </c>
      <c r="H18680">
        <v>0</v>
      </c>
      <c r="I18680">
        <v>0</v>
      </c>
    </row>
    <row r="18681" spans="1:9" x14ac:dyDescent="0.25">
      <c r="A18681" t="s">
        <v>732</v>
      </c>
      <c r="B18681">
        <v>37819</v>
      </c>
      <c r="C18681" s="593">
        <v>9.2499999999999999E-2</v>
      </c>
      <c r="D18681" t="s">
        <v>1903</v>
      </c>
      <c r="E18681">
        <v>7.0000000000000007E-2</v>
      </c>
      <c r="F18681">
        <v>2.2499999999999999E-2</v>
      </c>
      <c r="G18681">
        <v>0</v>
      </c>
      <c r="H18681">
        <v>0</v>
      </c>
      <c r="I18681">
        <v>0</v>
      </c>
    </row>
    <row r="18682" spans="1:9" x14ac:dyDescent="0.25">
      <c r="A18682" t="s">
        <v>732</v>
      </c>
      <c r="B18682">
        <v>37820</v>
      </c>
      <c r="C18682" s="593">
        <v>9.7500000000000003E-2</v>
      </c>
      <c r="D18682" t="s">
        <v>5368</v>
      </c>
      <c r="E18682">
        <v>7.0000000000000007E-2</v>
      </c>
      <c r="F18682">
        <v>2.75E-2</v>
      </c>
      <c r="G18682">
        <v>0</v>
      </c>
      <c r="H18682">
        <v>0</v>
      </c>
      <c r="I18682">
        <v>0</v>
      </c>
    </row>
    <row r="18683" spans="1:9" x14ac:dyDescent="0.25">
      <c r="A18683" t="s">
        <v>732</v>
      </c>
      <c r="B18683">
        <v>37821</v>
      </c>
      <c r="C18683" s="593">
        <v>9.7500000000000003E-2</v>
      </c>
      <c r="D18683" t="s">
        <v>1341</v>
      </c>
      <c r="E18683">
        <v>7.0000000000000007E-2</v>
      </c>
      <c r="F18683">
        <v>2.75E-2</v>
      </c>
      <c r="G18683">
        <v>0</v>
      </c>
      <c r="H18683">
        <v>0</v>
      </c>
      <c r="I18683">
        <v>0</v>
      </c>
    </row>
    <row r="18684" spans="1:9" x14ac:dyDescent="0.25">
      <c r="A18684" t="s">
        <v>732</v>
      </c>
      <c r="B18684">
        <v>37822</v>
      </c>
      <c r="C18684" s="593">
        <v>9.7500000000000003E-2</v>
      </c>
      <c r="D18684" t="s">
        <v>1341</v>
      </c>
      <c r="E18684">
        <v>7.0000000000000007E-2</v>
      </c>
      <c r="F18684">
        <v>2.75E-2</v>
      </c>
      <c r="G18684">
        <v>0</v>
      </c>
      <c r="H18684">
        <v>0</v>
      </c>
      <c r="I18684">
        <v>0</v>
      </c>
    </row>
    <row r="18685" spans="1:9" x14ac:dyDescent="0.25">
      <c r="A18685" t="s">
        <v>732</v>
      </c>
      <c r="B18685">
        <v>37824</v>
      </c>
      <c r="C18685" s="593">
        <v>9.2499999999999999E-2</v>
      </c>
      <c r="D18685" t="s">
        <v>5369</v>
      </c>
      <c r="E18685">
        <v>7.0000000000000007E-2</v>
      </c>
      <c r="F18685">
        <v>2.2499999999999999E-2</v>
      </c>
      <c r="G18685">
        <v>0</v>
      </c>
      <c r="H18685">
        <v>0</v>
      </c>
      <c r="I18685">
        <v>0</v>
      </c>
    </row>
    <row r="18686" spans="1:9" x14ac:dyDescent="0.25">
      <c r="A18686" t="s">
        <v>732</v>
      </c>
      <c r="B18686">
        <v>37825</v>
      </c>
      <c r="C18686" s="593">
        <v>9.2499999999999999E-2</v>
      </c>
      <c r="D18686" t="s">
        <v>5369</v>
      </c>
      <c r="E18686">
        <v>7.0000000000000007E-2</v>
      </c>
      <c r="F18686">
        <v>2.2499999999999999E-2</v>
      </c>
      <c r="G18686">
        <v>0</v>
      </c>
      <c r="H18686">
        <v>0</v>
      </c>
      <c r="I18686">
        <v>0</v>
      </c>
    </row>
    <row r="18687" spans="1:9" x14ac:dyDescent="0.25">
      <c r="A18687" t="s">
        <v>732</v>
      </c>
      <c r="B18687">
        <v>37826</v>
      </c>
      <c r="C18687" s="593">
        <v>9.7500000000000003E-2</v>
      </c>
      <c r="D18687" t="s">
        <v>5370</v>
      </c>
      <c r="E18687">
        <v>7.0000000000000007E-2</v>
      </c>
      <c r="F18687">
        <v>2.75E-2</v>
      </c>
      <c r="G18687">
        <v>0</v>
      </c>
      <c r="H18687">
        <v>0</v>
      </c>
      <c r="I18687">
        <v>0</v>
      </c>
    </row>
    <row r="18688" spans="1:9" x14ac:dyDescent="0.25">
      <c r="A18688" t="s">
        <v>732</v>
      </c>
      <c r="B18688">
        <v>37828</v>
      </c>
      <c r="C18688" s="593">
        <v>9.7500000000000003E-2</v>
      </c>
      <c r="D18688" t="s">
        <v>5259</v>
      </c>
      <c r="E18688">
        <v>7.0000000000000007E-2</v>
      </c>
      <c r="F18688">
        <v>2.75E-2</v>
      </c>
      <c r="G18688">
        <v>0</v>
      </c>
      <c r="H18688">
        <v>0</v>
      </c>
      <c r="I18688">
        <v>0</v>
      </c>
    </row>
    <row r="18689" spans="1:9" x14ac:dyDescent="0.25">
      <c r="A18689" t="s">
        <v>732</v>
      </c>
      <c r="B18689">
        <v>37829</v>
      </c>
      <c r="C18689" s="593">
        <v>0.09</v>
      </c>
      <c r="D18689" t="s">
        <v>1935</v>
      </c>
      <c r="E18689">
        <v>7.0000000000000007E-2</v>
      </c>
      <c r="F18689">
        <v>0.02</v>
      </c>
      <c r="G18689">
        <v>0</v>
      </c>
      <c r="H18689">
        <v>0</v>
      </c>
      <c r="I18689">
        <v>0</v>
      </c>
    </row>
    <row r="18690" spans="1:9" x14ac:dyDescent="0.25">
      <c r="A18690" t="s">
        <v>732</v>
      </c>
      <c r="B18690">
        <v>37830</v>
      </c>
      <c r="C18690" s="593">
        <v>9.7500000000000003E-2</v>
      </c>
      <c r="D18690" t="s">
        <v>5358</v>
      </c>
      <c r="E18690">
        <v>7.0000000000000007E-2</v>
      </c>
      <c r="F18690">
        <v>2.75E-2</v>
      </c>
      <c r="G18690">
        <v>0</v>
      </c>
      <c r="H18690">
        <v>0</v>
      </c>
      <c r="I18690">
        <v>0</v>
      </c>
    </row>
    <row r="18691" spans="1:9" x14ac:dyDescent="0.25">
      <c r="A18691" t="s">
        <v>732</v>
      </c>
      <c r="B18691">
        <v>37831</v>
      </c>
      <c r="C18691" s="593">
        <v>9.7500000000000003E-2</v>
      </c>
      <c r="D18691" t="s">
        <v>5358</v>
      </c>
      <c r="E18691">
        <v>7.0000000000000007E-2</v>
      </c>
      <c r="F18691">
        <v>2.75E-2</v>
      </c>
      <c r="G18691">
        <v>0</v>
      </c>
      <c r="H18691">
        <v>0</v>
      </c>
      <c r="I18691">
        <v>0</v>
      </c>
    </row>
    <row r="18692" spans="1:9" x14ac:dyDescent="0.25">
      <c r="A18692" t="s">
        <v>732</v>
      </c>
      <c r="B18692">
        <v>37840</v>
      </c>
      <c r="C18692" s="593">
        <v>9.7500000000000003E-2</v>
      </c>
      <c r="D18692" t="s">
        <v>5371</v>
      </c>
      <c r="E18692">
        <v>7.0000000000000007E-2</v>
      </c>
      <c r="F18692">
        <v>2.75E-2</v>
      </c>
      <c r="G18692">
        <v>0</v>
      </c>
      <c r="H18692">
        <v>0</v>
      </c>
      <c r="I18692">
        <v>0</v>
      </c>
    </row>
    <row r="18693" spans="1:9" x14ac:dyDescent="0.25">
      <c r="A18693" t="s">
        <v>732</v>
      </c>
      <c r="B18693">
        <v>37841</v>
      </c>
      <c r="C18693" s="593">
        <v>9.2499999999999999E-2</v>
      </c>
      <c r="D18693" t="s">
        <v>5372</v>
      </c>
      <c r="E18693">
        <v>7.0000000000000007E-2</v>
      </c>
      <c r="F18693">
        <v>2.2499999999999999E-2</v>
      </c>
      <c r="G18693">
        <v>0</v>
      </c>
      <c r="H18693">
        <v>0</v>
      </c>
      <c r="I18693">
        <v>0</v>
      </c>
    </row>
    <row r="18694" spans="1:9" x14ac:dyDescent="0.25">
      <c r="A18694" t="s">
        <v>732</v>
      </c>
      <c r="B18694">
        <v>37843</v>
      </c>
      <c r="C18694" s="593">
        <v>9.7500000000000003E-2</v>
      </c>
      <c r="D18694" t="s">
        <v>5373</v>
      </c>
      <c r="E18694">
        <v>7.0000000000000007E-2</v>
      </c>
      <c r="F18694">
        <v>2.75E-2</v>
      </c>
      <c r="G18694">
        <v>0</v>
      </c>
      <c r="H18694">
        <v>0</v>
      </c>
      <c r="I18694">
        <v>0</v>
      </c>
    </row>
    <row r="18695" spans="1:9" x14ac:dyDescent="0.25">
      <c r="A18695" t="s">
        <v>732</v>
      </c>
      <c r="B18695">
        <v>37845</v>
      </c>
      <c r="C18695" s="593">
        <v>0.09</v>
      </c>
      <c r="D18695" t="s">
        <v>2638</v>
      </c>
      <c r="E18695">
        <v>7.0000000000000007E-2</v>
      </c>
      <c r="F18695">
        <v>0.02</v>
      </c>
      <c r="G18695">
        <v>0</v>
      </c>
      <c r="H18695">
        <v>0</v>
      </c>
      <c r="I18695">
        <v>0</v>
      </c>
    </row>
    <row r="18696" spans="1:9" x14ac:dyDescent="0.25">
      <c r="A18696" t="s">
        <v>732</v>
      </c>
      <c r="B18696">
        <v>37846</v>
      </c>
      <c r="C18696" s="593">
        <v>9.7500000000000003E-2</v>
      </c>
      <c r="D18696" t="s">
        <v>5319</v>
      </c>
      <c r="E18696">
        <v>7.0000000000000007E-2</v>
      </c>
      <c r="F18696">
        <v>2.75E-2</v>
      </c>
      <c r="G18696">
        <v>0</v>
      </c>
      <c r="H18696">
        <v>0</v>
      </c>
      <c r="I18696">
        <v>0</v>
      </c>
    </row>
    <row r="18697" spans="1:9" x14ac:dyDescent="0.25">
      <c r="A18697" t="s">
        <v>732</v>
      </c>
      <c r="B18697">
        <v>37847</v>
      </c>
      <c r="C18697" s="593">
        <v>9.2499999999999999E-2</v>
      </c>
      <c r="D18697" t="s">
        <v>2361</v>
      </c>
      <c r="E18697">
        <v>7.0000000000000007E-2</v>
      </c>
      <c r="F18697">
        <v>2.2499999999999999E-2</v>
      </c>
      <c r="G18697">
        <v>0</v>
      </c>
      <c r="H18697">
        <v>0</v>
      </c>
      <c r="I18697">
        <v>0</v>
      </c>
    </row>
    <row r="18698" spans="1:9" x14ac:dyDescent="0.25">
      <c r="A18698" t="s">
        <v>732</v>
      </c>
      <c r="B18698">
        <v>37848</v>
      </c>
      <c r="C18698" s="593">
        <v>9.7500000000000003E-2</v>
      </c>
      <c r="D18698" t="s">
        <v>5365</v>
      </c>
      <c r="E18698">
        <v>7.0000000000000007E-2</v>
      </c>
      <c r="F18698">
        <v>2.75E-2</v>
      </c>
      <c r="G18698">
        <v>0</v>
      </c>
      <c r="H18698">
        <v>0</v>
      </c>
      <c r="I18698">
        <v>0</v>
      </c>
    </row>
    <row r="18699" spans="1:9" x14ac:dyDescent="0.25">
      <c r="A18699" t="s">
        <v>732</v>
      </c>
      <c r="B18699">
        <v>37849</v>
      </c>
      <c r="C18699" s="593">
        <v>9.7500000000000003E-2</v>
      </c>
      <c r="D18699" t="s">
        <v>2014</v>
      </c>
      <c r="E18699">
        <v>7.0000000000000007E-2</v>
      </c>
      <c r="F18699">
        <v>2.75E-2</v>
      </c>
      <c r="G18699">
        <v>0</v>
      </c>
      <c r="H18699">
        <v>0</v>
      </c>
      <c r="I18699">
        <v>0</v>
      </c>
    </row>
    <row r="18700" spans="1:9" x14ac:dyDescent="0.25">
      <c r="A18700" t="s">
        <v>732</v>
      </c>
      <c r="B18700">
        <v>37851</v>
      </c>
      <c r="C18700" s="593">
        <v>9.2499999999999999E-2</v>
      </c>
      <c r="D18700" t="s">
        <v>3698</v>
      </c>
      <c r="E18700">
        <v>7.0000000000000007E-2</v>
      </c>
      <c r="F18700">
        <v>2.2499999999999999E-2</v>
      </c>
      <c r="G18700">
        <v>0</v>
      </c>
      <c r="H18700">
        <v>0</v>
      </c>
      <c r="I18700">
        <v>0</v>
      </c>
    </row>
    <row r="18701" spans="1:9" x14ac:dyDescent="0.25">
      <c r="A18701" t="s">
        <v>732</v>
      </c>
      <c r="B18701">
        <v>37852</v>
      </c>
      <c r="C18701" s="593">
        <v>9.2499999999999999E-2</v>
      </c>
      <c r="D18701" t="s">
        <v>1536</v>
      </c>
      <c r="E18701">
        <v>7.0000000000000007E-2</v>
      </c>
      <c r="F18701">
        <v>2.2499999999999999E-2</v>
      </c>
      <c r="G18701">
        <v>0</v>
      </c>
      <c r="H18701">
        <v>0</v>
      </c>
      <c r="I18701">
        <v>0</v>
      </c>
    </row>
    <row r="18702" spans="1:9" x14ac:dyDescent="0.25">
      <c r="A18702" t="s">
        <v>732</v>
      </c>
      <c r="B18702">
        <v>37853</v>
      </c>
      <c r="C18702" s="593">
        <v>9.7500000000000003E-2</v>
      </c>
      <c r="D18702" t="s">
        <v>5363</v>
      </c>
      <c r="E18702">
        <v>7.0000000000000007E-2</v>
      </c>
      <c r="F18702">
        <v>2.75E-2</v>
      </c>
      <c r="G18702">
        <v>0</v>
      </c>
      <c r="H18702">
        <v>0</v>
      </c>
      <c r="I18702">
        <v>0</v>
      </c>
    </row>
    <row r="18703" spans="1:9" x14ac:dyDescent="0.25">
      <c r="A18703" t="s">
        <v>732</v>
      </c>
      <c r="B18703">
        <v>37854</v>
      </c>
      <c r="C18703" s="593">
        <v>9.7500000000000003E-2</v>
      </c>
      <c r="D18703" t="s">
        <v>3361</v>
      </c>
      <c r="E18703">
        <v>7.0000000000000007E-2</v>
      </c>
      <c r="F18703">
        <v>2.75E-2</v>
      </c>
      <c r="G18703">
        <v>0</v>
      </c>
      <c r="H18703">
        <v>0</v>
      </c>
      <c r="I18703">
        <v>0</v>
      </c>
    </row>
    <row r="18704" spans="1:9" x14ac:dyDescent="0.25">
      <c r="A18704" t="s">
        <v>732</v>
      </c>
      <c r="B18704">
        <v>37857</v>
      </c>
      <c r="C18704" s="593">
        <v>9.7500000000000003E-2</v>
      </c>
      <c r="D18704" t="s">
        <v>5374</v>
      </c>
      <c r="E18704">
        <v>7.0000000000000007E-2</v>
      </c>
      <c r="F18704">
        <v>2.75E-2</v>
      </c>
      <c r="G18704">
        <v>0</v>
      </c>
      <c r="H18704">
        <v>0</v>
      </c>
      <c r="I18704">
        <v>0</v>
      </c>
    </row>
    <row r="18705" spans="1:9" x14ac:dyDescent="0.25">
      <c r="A18705" t="s">
        <v>732</v>
      </c>
      <c r="B18705">
        <v>37860</v>
      </c>
      <c r="C18705" s="593">
        <v>9.7500000000000003E-2</v>
      </c>
      <c r="D18705" t="s">
        <v>4587</v>
      </c>
      <c r="E18705">
        <v>7.0000000000000007E-2</v>
      </c>
      <c r="F18705">
        <v>0</v>
      </c>
      <c r="G18705">
        <v>2.75E-2</v>
      </c>
      <c r="H18705">
        <v>0</v>
      </c>
      <c r="I18705">
        <v>0</v>
      </c>
    </row>
    <row r="18706" spans="1:9" x14ac:dyDescent="0.25">
      <c r="A18706" t="s">
        <v>732</v>
      </c>
      <c r="B18706">
        <v>37861</v>
      </c>
      <c r="C18706" s="593">
        <v>9.7500000000000003E-2</v>
      </c>
      <c r="D18706" t="s">
        <v>2806</v>
      </c>
      <c r="E18706">
        <v>7.0000000000000007E-2</v>
      </c>
      <c r="F18706">
        <v>2.75E-2</v>
      </c>
      <c r="G18706">
        <v>0</v>
      </c>
      <c r="H18706">
        <v>0</v>
      </c>
      <c r="I18706">
        <v>0</v>
      </c>
    </row>
    <row r="18707" spans="1:9" x14ac:dyDescent="0.25">
      <c r="A18707" t="s">
        <v>732</v>
      </c>
      <c r="B18707">
        <v>37862</v>
      </c>
      <c r="C18707" s="593">
        <v>9.7500000000000003E-2</v>
      </c>
      <c r="D18707" t="s">
        <v>5375</v>
      </c>
      <c r="E18707">
        <v>7.0000000000000007E-2</v>
      </c>
      <c r="F18707">
        <v>2.75E-2</v>
      </c>
      <c r="G18707">
        <v>0</v>
      </c>
      <c r="H18707">
        <v>0</v>
      </c>
      <c r="I18707">
        <v>0</v>
      </c>
    </row>
    <row r="18708" spans="1:9" x14ac:dyDescent="0.25">
      <c r="A18708" t="s">
        <v>732</v>
      </c>
      <c r="B18708">
        <v>37863</v>
      </c>
      <c r="C18708" s="593">
        <v>9.7500000000000003E-2</v>
      </c>
      <c r="D18708" t="s">
        <v>5375</v>
      </c>
      <c r="E18708">
        <v>7.0000000000000007E-2</v>
      </c>
      <c r="F18708">
        <v>2.75E-2</v>
      </c>
      <c r="G18708">
        <v>0</v>
      </c>
      <c r="H18708">
        <v>0</v>
      </c>
      <c r="I18708">
        <v>0</v>
      </c>
    </row>
    <row r="18709" spans="1:9" x14ac:dyDescent="0.25">
      <c r="A18709" t="s">
        <v>732</v>
      </c>
      <c r="B18709">
        <v>37864</v>
      </c>
      <c r="C18709" s="593">
        <v>9.7500000000000003E-2</v>
      </c>
      <c r="D18709" t="s">
        <v>5360</v>
      </c>
      <c r="E18709">
        <v>7.0000000000000007E-2</v>
      </c>
      <c r="F18709">
        <v>2.75E-2</v>
      </c>
      <c r="G18709">
        <v>0</v>
      </c>
      <c r="H18709">
        <v>0</v>
      </c>
      <c r="I18709">
        <v>0</v>
      </c>
    </row>
    <row r="18710" spans="1:9" x14ac:dyDescent="0.25">
      <c r="A18710" t="s">
        <v>732</v>
      </c>
      <c r="B18710">
        <v>37865</v>
      </c>
      <c r="C18710" s="593">
        <v>9.7500000000000003E-2</v>
      </c>
      <c r="D18710" t="s">
        <v>5343</v>
      </c>
      <c r="E18710">
        <v>7.0000000000000007E-2</v>
      </c>
      <c r="F18710">
        <v>2.75E-2</v>
      </c>
      <c r="G18710">
        <v>0</v>
      </c>
      <c r="H18710">
        <v>0</v>
      </c>
      <c r="I18710">
        <v>0</v>
      </c>
    </row>
    <row r="18711" spans="1:9" x14ac:dyDescent="0.25">
      <c r="A18711" t="s">
        <v>732</v>
      </c>
      <c r="B18711">
        <v>37866</v>
      </c>
      <c r="C18711" s="593">
        <v>9.2499999999999999E-2</v>
      </c>
      <c r="D18711" t="s">
        <v>1211</v>
      </c>
      <c r="E18711">
        <v>7.0000000000000007E-2</v>
      </c>
      <c r="F18711">
        <v>2.2499999999999999E-2</v>
      </c>
      <c r="G18711">
        <v>0</v>
      </c>
      <c r="H18711">
        <v>0</v>
      </c>
      <c r="I18711">
        <v>0</v>
      </c>
    </row>
    <row r="18712" spans="1:9" x14ac:dyDescent="0.25">
      <c r="A18712" t="s">
        <v>732</v>
      </c>
      <c r="B18712">
        <v>37867</v>
      </c>
      <c r="C18712" s="593">
        <v>9.2499999999999999E-2</v>
      </c>
      <c r="D18712" t="s">
        <v>5376</v>
      </c>
      <c r="E18712">
        <v>7.0000000000000007E-2</v>
      </c>
      <c r="F18712">
        <v>2.2499999999999999E-2</v>
      </c>
      <c r="G18712">
        <v>0</v>
      </c>
      <c r="H18712">
        <v>0</v>
      </c>
      <c r="I18712">
        <v>0</v>
      </c>
    </row>
    <row r="18713" spans="1:9" x14ac:dyDescent="0.25">
      <c r="A18713" t="s">
        <v>732</v>
      </c>
      <c r="B18713">
        <v>37868</v>
      </c>
      <c r="C18713" s="593">
        <v>9.7500000000000003E-2</v>
      </c>
      <c r="D18713" t="s">
        <v>5375</v>
      </c>
      <c r="E18713">
        <v>7.0000000000000007E-2</v>
      </c>
      <c r="F18713">
        <v>2.75E-2</v>
      </c>
      <c r="G18713">
        <v>0</v>
      </c>
      <c r="H18713">
        <v>0</v>
      </c>
      <c r="I18713">
        <v>0</v>
      </c>
    </row>
    <row r="18714" spans="1:9" x14ac:dyDescent="0.25">
      <c r="A18714" t="s">
        <v>732</v>
      </c>
      <c r="B18714">
        <v>37869</v>
      </c>
      <c r="C18714" s="593">
        <v>9.7500000000000003E-2</v>
      </c>
      <c r="D18714" t="s">
        <v>5354</v>
      </c>
      <c r="E18714">
        <v>7.0000000000000007E-2</v>
      </c>
      <c r="F18714">
        <v>2.75E-2</v>
      </c>
      <c r="G18714">
        <v>0</v>
      </c>
      <c r="H18714">
        <v>0</v>
      </c>
      <c r="I18714">
        <v>0</v>
      </c>
    </row>
    <row r="18715" spans="1:9" x14ac:dyDescent="0.25">
      <c r="A18715" t="s">
        <v>732</v>
      </c>
      <c r="B18715">
        <v>37870</v>
      </c>
      <c r="C18715" s="593">
        <v>9.2499999999999999E-2</v>
      </c>
      <c r="D18715" t="s">
        <v>1903</v>
      </c>
      <c r="E18715">
        <v>7.0000000000000007E-2</v>
      </c>
      <c r="F18715">
        <v>2.2499999999999999E-2</v>
      </c>
      <c r="G18715">
        <v>0</v>
      </c>
      <c r="H18715">
        <v>0</v>
      </c>
      <c r="I18715">
        <v>0</v>
      </c>
    </row>
    <row r="18716" spans="1:9" x14ac:dyDescent="0.25">
      <c r="A18716" t="s">
        <v>732</v>
      </c>
      <c r="B18716">
        <v>37871</v>
      </c>
      <c r="C18716" s="593">
        <v>9.7500000000000003E-2</v>
      </c>
      <c r="D18716" t="s">
        <v>1168</v>
      </c>
      <c r="E18716">
        <v>7.0000000000000007E-2</v>
      </c>
      <c r="F18716">
        <v>2.75E-2</v>
      </c>
      <c r="G18716">
        <v>0</v>
      </c>
      <c r="H18716">
        <v>0</v>
      </c>
      <c r="I18716">
        <v>0</v>
      </c>
    </row>
    <row r="18717" spans="1:9" x14ac:dyDescent="0.25">
      <c r="A18717" t="s">
        <v>732</v>
      </c>
      <c r="B18717">
        <v>37872</v>
      </c>
      <c r="C18717" s="593">
        <v>9.7500000000000003E-2</v>
      </c>
      <c r="D18717" t="s">
        <v>5377</v>
      </c>
      <c r="E18717">
        <v>7.0000000000000007E-2</v>
      </c>
      <c r="F18717">
        <v>0.02</v>
      </c>
      <c r="G18717">
        <v>7.4999999999999997E-3</v>
      </c>
      <c r="H18717">
        <v>0</v>
      </c>
      <c r="I18717">
        <v>0</v>
      </c>
    </row>
    <row r="18718" spans="1:9" x14ac:dyDescent="0.25">
      <c r="A18718" t="s">
        <v>732</v>
      </c>
      <c r="B18718">
        <v>37873</v>
      </c>
      <c r="C18718" s="593">
        <v>9.7500000000000003E-2</v>
      </c>
      <c r="D18718" t="s">
        <v>5378</v>
      </c>
      <c r="E18718">
        <v>7.0000000000000007E-2</v>
      </c>
      <c r="F18718">
        <v>2.75E-2</v>
      </c>
      <c r="G18718">
        <v>0</v>
      </c>
      <c r="H18718">
        <v>0</v>
      </c>
      <c r="I18718">
        <v>0</v>
      </c>
    </row>
    <row r="18719" spans="1:9" x14ac:dyDescent="0.25">
      <c r="A18719" t="s">
        <v>732</v>
      </c>
      <c r="B18719">
        <v>37874</v>
      </c>
      <c r="C18719" s="593">
        <v>9.7500000000000003E-2</v>
      </c>
      <c r="D18719" t="s">
        <v>2474</v>
      </c>
      <c r="E18719">
        <v>7.0000000000000007E-2</v>
      </c>
      <c r="F18719">
        <v>2.2499999999999999E-2</v>
      </c>
      <c r="G18719">
        <v>5.0000000000000001E-3</v>
      </c>
      <c r="H18719">
        <v>0</v>
      </c>
      <c r="I18719">
        <v>0</v>
      </c>
    </row>
    <row r="18720" spans="1:9" x14ac:dyDescent="0.25">
      <c r="A18720" t="s">
        <v>732</v>
      </c>
      <c r="B18720">
        <v>37876</v>
      </c>
      <c r="C18720" s="593">
        <v>9.7500000000000003E-2</v>
      </c>
      <c r="D18720" t="s">
        <v>5375</v>
      </c>
      <c r="E18720">
        <v>7.0000000000000007E-2</v>
      </c>
      <c r="F18720">
        <v>2.75E-2</v>
      </c>
      <c r="G18720">
        <v>0</v>
      </c>
      <c r="H18720">
        <v>0</v>
      </c>
      <c r="I18720">
        <v>0</v>
      </c>
    </row>
    <row r="18721" spans="1:9" x14ac:dyDescent="0.25">
      <c r="A18721" t="s">
        <v>732</v>
      </c>
      <c r="B18721">
        <v>37877</v>
      </c>
      <c r="C18721" s="593">
        <v>9.7500000000000003E-2</v>
      </c>
      <c r="D18721" t="s">
        <v>5368</v>
      </c>
      <c r="E18721">
        <v>7.0000000000000007E-2</v>
      </c>
      <c r="F18721">
        <v>2.75E-2</v>
      </c>
      <c r="G18721">
        <v>0</v>
      </c>
      <c r="H18721">
        <v>0</v>
      </c>
      <c r="I18721">
        <v>0</v>
      </c>
    </row>
    <row r="18722" spans="1:9" x14ac:dyDescent="0.25">
      <c r="A18722" t="s">
        <v>732</v>
      </c>
      <c r="B18722">
        <v>37878</v>
      </c>
      <c r="C18722" s="593">
        <v>9.7500000000000003E-2</v>
      </c>
      <c r="D18722" t="s">
        <v>5343</v>
      </c>
      <c r="E18722">
        <v>7.0000000000000007E-2</v>
      </c>
      <c r="F18722">
        <v>2.75E-2</v>
      </c>
      <c r="G18722">
        <v>0</v>
      </c>
      <c r="H18722">
        <v>0</v>
      </c>
      <c r="I18722">
        <v>0</v>
      </c>
    </row>
    <row r="18723" spans="1:9" x14ac:dyDescent="0.25">
      <c r="A18723" t="s">
        <v>732</v>
      </c>
      <c r="B18723">
        <v>37879</v>
      </c>
      <c r="C18723" s="593">
        <v>9.2499999999999999E-2</v>
      </c>
      <c r="D18723" t="s">
        <v>5369</v>
      </c>
      <c r="E18723">
        <v>7.0000000000000007E-2</v>
      </c>
      <c r="F18723">
        <v>2.2499999999999999E-2</v>
      </c>
      <c r="G18723">
        <v>0</v>
      </c>
      <c r="H18723">
        <v>0</v>
      </c>
      <c r="I18723">
        <v>0</v>
      </c>
    </row>
    <row r="18724" spans="1:9" x14ac:dyDescent="0.25">
      <c r="A18724" t="s">
        <v>732</v>
      </c>
      <c r="B18724">
        <v>37880</v>
      </c>
      <c r="C18724" s="593">
        <v>9.7500000000000003E-2</v>
      </c>
      <c r="D18724" t="s">
        <v>5319</v>
      </c>
      <c r="E18724">
        <v>7.0000000000000007E-2</v>
      </c>
      <c r="F18724">
        <v>2.75E-2</v>
      </c>
      <c r="G18724">
        <v>0</v>
      </c>
      <c r="H18724">
        <v>0</v>
      </c>
      <c r="I18724">
        <v>0</v>
      </c>
    </row>
    <row r="18725" spans="1:9" x14ac:dyDescent="0.25">
      <c r="A18725" t="s">
        <v>732</v>
      </c>
      <c r="B18725">
        <v>37881</v>
      </c>
      <c r="C18725" s="593">
        <v>9.7500000000000003E-2</v>
      </c>
      <c r="D18725" t="s">
        <v>5365</v>
      </c>
      <c r="E18725">
        <v>7.0000000000000007E-2</v>
      </c>
      <c r="F18725">
        <v>2.75E-2</v>
      </c>
      <c r="G18725">
        <v>0</v>
      </c>
      <c r="H18725">
        <v>0</v>
      </c>
      <c r="I18725">
        <v>0</v>
      </c>
    </row>
    <row r="18726" spans="1:9" x14ac:dyDescent="0.25">
      <c r="A18726" t="s">
        <v>732</v>
      </c>
      <c r="B18726">
        <v>37882</v>
      </c>
      <c r="C18726" s="593">
        <v>9.7500000000000003E-2</v>
      </c>
      <c r="D18726" t="s">
        <v>5379</v>
      </c>
      <c r="E18726">
        <v>7.0000000000000007E-2</v>
      </c>
      <c r="F18726">
        <v>2.75E-2</v>
      </c>
      <c r="G18726">
        <v>0</v>
      </c>
      <c r="H18726">
        <v>0</v>
      </c>
      <c r="I18726">
        <v>0</v>
      </c>
    </row>
    <row r="18727" spans="1:9" x14ac:dyDescent="0.25">
      <c r="A18727" t="s">
        <v>732</v>
      </c>
      <c r="B18727">
        <v>37885</v>
      </c>
      <c r="C18727" s="593">
        <v>9.2499999999999999E-2</v>
      </c>
      <c r="D18727" t="s">
        <v>5380</v>
      </c>
      <c r="E18727">
        <v>7.0000000000000007E-2</v>
      </c>
      <c r="F18727">
        <v>2.2499999999999999E-2</v>
      </c>
      <c r="G18727">
        <v>0</v>
      </c>
      <c r="H18727">
        <v>0</v>
      </c>
      <c r="I18727">
        <v>0</v>
      </c>
    </row>
    <row r="18728" spans="1:9" x14ac:dyDescent="0.25">
      <c r="A18728" t="s">
        <v>732</v>
      </c>
      <c r="B18728">
        <v>37886</v>
      </c>
      <c r="C18728" s="593">
        <v>9.7500000000000003E-2</v>
      </c>
      <c r="D18728" t="s">
        <v>5343</v>
      </c>
      <c r="E18728">
        <v>7.0000000000000007E-2</v>
      </c>
      <c r="F18728">
        <v>2.75E-2</v>
      </c>
      <c r="G18728">
        <v>0</v>
      </c>
      <c r="H18728">
        <v>0</v>
      </c>
      <c r="I18728">
        <v>0</v>
      </c>
    </row>
    <row r="18729" spans="1:9" x14ac:dyDescent="0.25">
      <c r="A18729" t="s">
        <v>732</v>
      </c>
      <c r="B18729">
        <v>37887</v>
      </c>
      <c r="C18729" s="593">
        <v>9.7500000000000003E-2</v>
      </c>
      <c r="D18729" t="s">
        <v>5381</v>
      </c>
      <c r="E18729">
        <v>7.0000000000000007E-2</v>
      </c>
      <c r="F18729">
        <v>0.02</v>
      </c>
      <c r="G18729">
        <v>7.4999999999999997E-3</v>
      </c>
      <c r="H18729">
        <v>0</v>
      </c>
      <c r="I18729">
        <v>0</v>
      </c>
    </row>
    <row r="18730" spans="1:9" x14ac:dyDescent="0.25">
      <c r="A18730" t="s">
        <v>732</v>
      </c>
      <c r="B18730">
        <v>37888</v>
      </c>
      <c r="C18730" s="593">
        <v>9.7500000000000003E-2</v>
      </c>
      <c r="D18730" t="s">
        <v>5365</v>
      </c>
      <c r="E18730">
        <v>7.0000000000000007E-2</v>
      </c>
      <c r="F18730">
        <v>2.75E-2</v>
      </c>
      <c r="G18730">
        <v>0</v>
      </c>
      <c r="H18730">
        <v>0</v>
      </c>
      <c r="I18730">
        <v>0</v>
      </c>
    </row>
    <row r="18731" spans="1:9" x14ac:dyDescent="0.25">
      <c r="A18731" t="s">
        <v>732</v>
      </c>
      <c r="B18731">
        <v>37890</v>
      </c>
      <c r="C18731" s="593">
        <v>9.7500000000000003E-2</v>
      </c>
      <c r="D18731" t="s">
        <v>5382</v>
      </c>
      <c r="E18731">
        <v>7.0000000000000007E-2</v>
      </c>
      <c r="F18731">
        <v>2.75E-2</v>
      </c>
      <c r="G18731">
        <v>0</v>
      </c>
      <c r="H18731">
        <v>0</v>
      </c>
      <c r="I18731">
        <v>0</v>
      </c>
    </row>
    <row r="18732" spans="1:9" x14ac:dyDescent="0.25">
      <c r="A18732" t="s">
        <v>732</v>
      </c>
      <c r="B18732">
        <v>37891</v>
      </c>
      <c r="C18732" s="593">
        <v>9.7500000000000003E-2</v>
      </c>
      <c r="D18732" t="s">
        <v>5383</v>
      </c>
      <c r="E18732">
        <v>7.0000000000000007E-2</v>
      </c>
      <c r="F18732">
        <v>2.75E-2</v>
      </c>
      <c r="G18732">
        <v>0</v>
      </c>
      <c r="H18732">
        <v>0</v>
      </c>
      <c r="I18732">
        <v>0</v>
      </c>
    </row>
    <row r="18733" spans="1:9" x14ac:dyDescent="0.25">
      <c r="A18733" t="s">
        <v>732</v>
      </c>
      <c r="B18733">
        <v>37892</v>
      </c>
      <c r="C18733" s="593">
        <v>9.2499999999999999E-2</v>
      </c>
      <c r="D18733" t="s">
        <v>3100</v>
      </c>
      <c r="E18733">
        <v>7.0000000000000007E-2</v>
      </c>
      <c r="F18733">
        <v>2.2499999999999999E-2</v>
      </c>
      <c r="G18733">
        <v>0</v>
      </c>
      <c r="H18733">
        <v>0</v>
      </c>
      <c r="I18733">
        <v>0</v>
      </c>
    </row>
    <row r="18734" spans="1:9" x14ac:dyDescent="0.25">
      <c r="A18734" t="s">
        <v>732</v>
      </c>
      <c r="B18734">
        <v>37901</v>
      </c>
      <c r="C18734" s="593">
        <v>9.2499999999999999E-2</v>
      </c>
      <c r="D18734" t="s">
        <v>1544</v>
      </c>
      <c r="E18734">
        <v>7.0000000000000007E-2</v>
      </c>
      <c r="F18734">
        <v>2.2499999999999999E-2</v>
      </c>
      <c r="G18734">
        <v>0</v>
      </c>
      <c r="H18734">
        <v>0</v>
      </c>
      <c r="I18734">
        <v>0</v>
      </c>
    </row>
    <row r="18735" spans="1:9" x14ac:dyDescent="0.25">
      <c r="A18735" t="s">
        <v>732</v>
      </c>
      <c r="B18735">
        <v>37902</v>
      </c>
      <c r="C18735" s="593">
        <v>9.2499999999999999E-2</v>
      </c>
      <c r="D18735" t="s">
        <v>1544</v>
      </c>
      <c r="E18735">
        <v>7.0000000000000007E-2</v>
      </c>
      <c r="F18735">
        <v>2.2499999999999999E-2</v>
      </c>
      <c r="G18735">
        <v>0</v>
      </c>
      <c r="H18735">
        <v>0</v>
      </c>
      <c r="I18735">
        <v>0</v>
      </c>
    </row>
    <row r="18736" spans="1:9" x14ac:dyDescent="0.25">
      <c r="A18736" t="s">
        <v>732</v>
      </c>
      <c r="B18736">
        <v>37909</v>
      </c>
      <c r="C18736" s="593">
        <v>9.2499999999999999E-2</v>
      </c>
      <c r="D18736" t="s">
        <v>1544</v>
      </c>
      <c r="E18736">
        <v>7.0000000000000007E-2</v>
      </c>
      <c r="F18736">
        <v>2.2499999999999999E-2</v>
      </c>
      <c r="G18736">
        <v>0</v>
      </c>
      <c r="H18736">
        <v>0</v>
      </c>
      <c r="I18736">
        <v>0</v>
      </c>
    </row>
    <row r="18737" spans="1:9" x14ac:dyDescent="0.25">
      <c r="A18737" t="s">
        <v>732</v>
      </c>
      <c r="B18737">
        <v>37912</v>
      </c>
      <c r="C18737" s="593">
        <v>9.2499999999999999E-2</v>
      </c>
      <c r="D18737" t="s">
        <v>1544</v>
      </c>
      <c r="E18737">
        <v>7.0000000000000007E-2</v>
      </c>
      <c r="F18737">
        <v>2.2499999999999999E-2</v>
      </c>
      <c r="G18737">
        <v>0</v>
      </c>
      <c r="H18737">
        <v>0</v>
      </c>
      <c r="I18737">
        <v>0</v>
      </c>
    </row>
    <row r="18738" spans="1:9" x14ac:dyDescent="0.25">
      <c r="A18738" t="s">
        <v>732</v>
      </c>
      <c r="B18738">
        <v>37914</v>
      </c>
      <c r="C18738" s="593">
        <v>9.2499999999999999E-2</v>
      </c>
      <c r="D18738" t="s">
        <v>1544</v>
      </c>
      <c r="E18738">
        <v>7.0000000000000007E-2</v>
      </c>
      <c r="F18738">
        <v>2.2499999999999999E-2</v>
      </c>
      <c r="G18738">
        <v>0</v>
      </c>
      <c r="H18738">
        <v>0</v>
      </c>
      <c r="I18738">
        <v>0</v>
      </c>
    </row>
    <row r="18739" spans="1:9" x14ac:dyDescent="0.25">
      <c r="A18739" t="s">
        <v>732</v>
      </c>
      <c r="B18739">
        <v>37915</v>
      </c>
      <c r="C18739" s="593">
        <v>9.2499999999999999E-2</v>
      </c>
      <c r="D18739" t="s">
        <v>1544</v>
      </c>
      <c r="E18739">
        <v>7.0000000000000007E-2</v>
      </c>
      <c r="F18739">
        <v>2.2499999999999999E-2</v>
      </c>
      <c r="G18739">
        <v>0</v>
      </c>
      <c r="H18739">
        <v>0</v>
      </c>
      <c r="I18739">
        <v>0</v>
      </c>
    </row>
    <row r="18740" spans="1:9" x14ac:dyDescent="0.25">
      <c r="A18740" t="s">
        <v>732</v>
      </c>
      <c r="B18740">
        <v>37916</v>
      </c>
      <c r="C18740" s="593">
        <v>9.2499999999999999E-2</v>
      </c>
      <c r="D18740" t="s">
        <v>1544</v>
      </c>
      <c r="E18740">
        <v>7.0000000000000007E-2</v>
      </c>
      <c r="F18740">
        <v>2.2499999999999999E-2</v>
      </c>
      <c r="G18740">
        <v>0</v>
      </c>
      <c r="H18740">
        <v>0</v>
      </c>
      <c r="I18740">
        <v>0</v>
      </c>
    </row>
    <row r="18741" spans="1:9" x14ac:dyDescent="0.25">
      <c r="A18741" t="s">
        <v>732</v>
      </c>
      <c r="B18741">
        <v>37917</v>
      </c>
      <c r="C18741" s="593">
        <v>9.2499999999999999E-2</v>
      </c>
      <c r="D18741" t="s">
        <v>1544</v>
      </c>
      <c r="E18741">
        <v>7.0000000000000007E-2</v>
      </c>
      <c r="F18741">
        <v>2.2499999999999999E-2</v>
      </c>
      <c r="G18741">
        <v>0</v>
      </c>
      <c r="H18741">
        <v>0</v>
      </c>
      <c r="I18741">
        <v>0</v>
      </c>
    </row>
    <row r="18742" spans="1:9" x14ac:dyDescent="0.25">
      <c r="A18742" t="s">
        <v>732</v>
      </c>
      <c r="B18742">
        <v>37918</v>
      </c>
      <c r="C18742" s="593">
        <v>9.2499999999999999E-2</v>
      </c>
      <c r="D18742" t="s">
        <v>1544</v>
      </c>
      <c r="E18742">
        <v>7.0000000000000007E-2</v>
      </c>
      <c r="F18742">
        <v>2.2499999999999999E-2</v>
      </c>
      <c r="G18742">
        <v>0</v>
      </c>
      <c r="H18742">
        <v>0</v>
      </c>
      <c r="I18742">
        <v>0</v>
      </c>
    </row>
    <row r="18743" spans="1:9" x14ac:dyDescent="0.25">
      <c r="A18743" t="s">
        <v>732</v>
      </c>
      <c r="B18743">
        <v>37919</v>
      </c>
      <c r="C18743" s="593">
        <v>9.2499999999999999E-2</v>
      </c>
      <c r="D18743" t="s">
        <v>1544</v>
      </c>
      <c r="E18743">
        <v>7.0000000000000007E-2</v>
      </c>
      <c r="F18743">
        <v>2.2499999999999999E-2</v>
      </c>
      <c r="G18743">
        <v>0</v>
      </c>
      <c r="H18743">
        <v>0</v>
      </c>
      <c r="I18743">
        <v>0</v>
      </c>
    </row>
    <row r="18744" spans="1:9" x14ac:dyDescent="0.25">
      <c r="A18744" t="s">
        <v>732</v>
      </c>
      <c r="B18744">
        <v>37920</v>
      </c>
      <c r="C18744" s="593">
        <v>9.7500000000000003E-2</v>
      </c>
      <c r="D18744" t="s">
        <v>5363</v>
      </c>
      <c r="E18744">
        <v>7.0000000000000007E-2</v>
      </c>
      <c r="F18744">
        <v>2.75E-2</v>
      </c>
      <c r="G18744">
        <v>0</v>
      </c>
      <c r="H18744">
        <v>0</v>
      </c>
      <c r="I18744">
        <v>0</v>
      </c>
    </row>
    <row r="18745" spans="1:9" x14ac:dyDescent="0.25">
      <c r="A18745" t="s">
        <v>732</v>
      </c>
      <c r="B18745">
        <v>37921</v>
      </c>
      <c r="C18745" s="593">
        <v>9.2499999999999999E-2</v>
      </c>
      <c r="D18745" t="s">
        <v>1544</v>
      </c>
      <c r="E18745">
        <v>7.0000000000000007E-2</v>
      </c>
      <c r="F18745">
        <v>2.2499999999999999E-2</v>
      </c>
      <c r="G18745">
        <v>0</v>
      </c>
      <c r="H18745">
        <v>0</v>
      </c>
      <c r="I18745">
        <v>0</v>
      </c>
    </row>
    <row r="18746" spans="1:9" x14ac:dyDescent="0.25">
      <c r="A18746" t="s">
        <v>732</v>
      </c>
      <c r="B18746">
        <v>37922</v>
      </c>
      <c r="C18746" s="593">
        <v>9.2499999999999999E-2</v>
      </c>
      <c r="D18746" t="s">
        <v>5384</v>
      </c>
      <c r="E18746">
        <v>7.0000000000000007E-2</v>
      </c>
      <c r="F18746">
        <v>2.2499999999999999E-2</v>
      </c>
      <c r="G18746">
        <v>0</v>
      </c>
      <c r="H18746">
        <v>0</v>
      </c>
      <c r="I18746">
        <v>0</v>
      </c>
    </row>
    <row r="18747" spans="1:9" x14ac:dyDescent="0.25">
      <c r="A18747" t="s">
        <v>732</v>
      </c>
      <c r="B18747">
        <v>37923</v>
      </c>
      <c r="C18747" s="593">
        <v>9.2499999999999999E-2</v>
      </c>
      <c r="D18747" t="s">
        <v>1544</v>
      </c>
      <c r="E18747">
        <v>7.0000000000000007E-2</v>
      </c>
      <c r="F18747">
        <v>2.2499999999999999E-2</v>
      </c>
      <c r="G18747">
        <v>0</v>
      </c>
      <c r="H18747">
        <v>0</v>
      </c>
      <c r="I18747">
        <v>0</v>
      </c>
    </row>
    <row r="18748" spans="1:9" x14ac:dyDescent="0.25">
      <c r="A18748" t="s">
        <v>732</v>
      </c>
      <c r="B18748">
        <v>37924</v>
      </c>
      <c r="C18748" s="593">
        <v>9.2499999999999999E-2</v>
      </c>
      <c r="D18748" t="s">
        <v>1544</v>
      </c>
      <c r="E18748">
        <v>7.0000000000000007E-2</v>
      </c>
      <c r="F18748">
        <v>2.2499999999999999E-2</v>
      </c>
      <c r="G18748">
        <v>0</v>
      </c>
      <c r="H18748">
        <v>0</v>
      </c>
      <c r="I18748">
        <v>0</v>
      </c>
    </row>
    <row r="18749" spans="1:9" x14ac:dyDescent="0.25">
      <c r="A18749" t="s">
        <v>732</v>
      </c>
      <c r="B18749">
        <v>37927</v>
      </c>
      <c r="C18749" s="593">
        <v>9.2499999999999999E-2</v>
      </c>
      <c r="D18749" t="s">
        <v>1544</v>
      </c>
      <c r="E18749">
        <v>7.0000000000000007E-2</v>
      </c>
      <c r="F18749">
        <v>2.2499999999999999E-2</v>
      </c>
      <c r="G18749">
        <v>0</v>
      </c>
      <c r="H18749">
        <v>0</v>
      </c>
      <c r="I18749">
        <v>0</v>
      </c>
    </row>
    <row r="18750" spans="1:9" x14ac:dyDescent="0.25">
      <c r="A18750" t="s">
        <v>732</v>
      </c>
      <c r="B18750">
        <v>37928</v>
      </c>
      <c r="C18750" s="593">
        <v>9.2499999999999999E-2</v>
      </c>
      <c r="D18750" t="s">
        <v>1544</v>
      </c>
      <c r="E18750">
        <v>7.0000000000000007E-2</v>
      </c>
      <c r="F18750">
        <v>2.2499999999999999E-2</v>
      </c>
      <c r="G18750">
        <v>0</v>
      </c>
      <c r="H18750">
        <v>0</v>
      </c>
      <c r="I18750">
        <v>0</v>
      </c>
    </row>
    <row r="18751" spans="1:9" x14ac:dyDescent="0.25">
      <c r="A18751" t="s">
        <v>732</v>
      </c>
      <c r="B18751">
        <v>37929</v>
      </c>
      <c r="C18751" s="593">
        <v>9.2499999999999999E-2</v>
      </c>
      <c r="D18751" t="s">
        <v>1544</v>
      </c>
      <c r="E18751">
        <v>7.0000000000000007E-2</v>
      </c>
      <c r="F18751">
        <v>2.2499999999999999E-2</v>
      </c>
      <c r="G18751">
        <v>0</v>
      </c>
      <c r="H18751">
        <v>0</v>
      </c>
      <c r="I18751">
        <v>0</v>
      </c>
    </row>
    <row r="18752" spans="1:9" x14ac:dyDescent="0.25">
      <c r="A18752" t="s">
        <v>732</v>
      </c>
      <c r="B18752">
        <v>37930</v>
      </c>
      <c r="C18752" s="593">
        <v>9.2499999999999999E-2</v>
      </c>
      <c r="D18752" t="s">
        <v>1544</v>
      </c>
      <c r="E18752">
        <v>7.0000000000000007E-2</v>
      </c>
      <c r="F18752">
        <v>2.2499999999999999E-2</v>
      </c>
      <c r="G18752">
        <v>0</v>
      </c>
      <c r="H18752">
        <v>0</v>
      </c>
      <c r="I18752">
        <v>0</v>
      </c>
    </row>
    <row r="18753" spans="1:9" x14ac:dyDescent="0.25">
      <c r="A18753" t="s">
        <v>732</v>
      </c>
      <c r="B18753">
        <v>37931</v>
      </c>
      <c r="C18753" s="593">
        <v>9.7500000000000003E-2</v>
      </c>
      <c r="D18753" t="s">
        <v>2014</v>
      </c>
      <c r="E18753">
        <v>7.0000000000000007E-2</v>
      </c>
      <c r="F18753">
        <v>2.75E-2</v>
      </c>
      <c r="G18753">
        <v>0</v>
      </c>
      <c r="H18753">
        <v>0</v>
      </c>
      <c r="I18753">
        <v>0</v>
      </c>
    </row>
    <row r="18754" spans="1:9" x14ac:dyDescent="0.25">
      <c r="A18754" t="s">
        <v>732</v>
      </c>
      <c r="B18754">
        <v>37932</v>
      </c>
      <c r="C18754" s="593">
        <v>9.2499999999999999E-2</v>
      </c>
      <c r="D18754" t="s">
        <v>5384</v>
      </c>
      <c r="E18754">
        <v>7.0000000000000007E-2</v>
      </c>
      <c r="F18754">
        <v>2.2499999999999999E-2</v>
      </c>
      <c r="G18754">
        <v>0</v>
      </c>
      <c r="H18754">
        <v>0</v>
      </c>
      <c r="I18754">
        <v>0</v>
      </c>
    </row>
    <row r="18755" spans="1:9" x14ac:dyDescent="0.25">
      <c r="A18755" t="s">
        <v>732</v>
      </c>
      <c r="B18755">
        <v>37933</v>
      </c>
      <c r="C18755" s="593">
        <v>9.2499999999999999E-2</v>
      </c>
      <c r="D18755" t="s">
        <v>5384</v>
      </c>
      <c r="E18755">
        <v>7.0000000000000007E-2</v>
      </c>
      <c r="F18755">
        <v>2.2499999999999999E-2</v>
      </c>
      <c r="G18755">
        <v>0</v>
      </c>
      <c r="H18755">
        <v>0</v>
      </c>
      <c r="I18755">
        <v>0</v>
      </c>
    </row>
    <row r="18756" spans="1:9" x14ac:dyDescent="0.25">
      <c r="A18756" t="s">
        <v>732</v>
      </c>
      <c r="B18756">
        <v>37934</v>
      </c>
      <c r="C18756" s="593">
        <v>9.2499999999999999E-2</v>
      </c>
      <c r="D18756" t="s">
        <v>5384</v>
      </c>
      <c r="E18756">
        <v>7.0000000000000007E-2</v>
      </c>
      <c r="F18756">
        <v>2.2499999999999999E-2</v>
      </c>
      <c r="G18756">
        <v>0</v>
      </c>
      <c r="H18756">
        <v>0</v>
      </c>
      <c r="I18756">
        <v>0</v>
      </c>
    </row>
    <row r="18757" spans="1:9" x14ac:dyDescent="0.25">
      <c r="A18757" t="s">
        <v>732</v>
      </c>
      <c r="B18757">
        <v>37938</v>
      </c>
      <c r="C18757" s="593">
        <v>9.7500000000000003E-2</v>
      </c>
      <c r="D18757" t="s">
        <v>2014</v>
      </c>
      <c r="E18757">
        <v>7.0000000000000007E-2</v>
      </c>
      <c r="F18757">
        <v>2.75E-2</v>
      </c>
      <c r="G18757">
        <v>0</v>
      </c>
      <c r="H18757">
        <v>0</v>
      </c>
      <c r="I18757">
        <v>0</v>
      </c>
    </row>
    <row r="18758" spans="1:9" x14ac:dyDescent="0.25">
      <c r="A18758" t="s">
        <v>732</v>
      </c>
      <c r="B18758">
        <v>37939</v>
      </c>
      <c r="C18758" s="593">
        <v>9.2499999999999999E-2</v>
      </c>
      <c r="D18758" t="s">
        <v>1544</v>
      </c>
      <c r="E18758">
        <v>7.0000000000000007E-2</v>
      </c>
      <c r="F18758">
        <v>2.2499999999999999E-2</v>
      </c>
      <c r="G18758">
        <v>0</v>
      </c>
      <c r="H18758">
        <v>0</v>
      </c>
      <c r="I18758">
        <v>0</v>
      </c>
    </row>
    <row r="18759" spans="1:9" x14ac:dyDescent="0.25">
      <c r="A18759" t="s">
        <v>732</v>
      </c>
      <c r="B18759">
        <v>37940</v>
      </c>
      <c r="C18759" s="593">
        <v>9.2499999999999999E-2</v>
      </c>
      <c r="D18759" t="s">
        <v>1544</v>
      </c>
      <c r="E18759">
        <v>7.0000000000000007E-2</v>
      </c>
      <c r="F18759">
        <v>2.2499999999999999E-2</v>
      </c>
      <c r="G18759">
        <v>0</v>
      </c>
      <c r="H18759">
        <v>0</v>
      </c>
      <c r="I18759">
        <v>0</v>
      </c>
    </row>
    <row r="18760" spans="1:9" x14ac:dyDescent="0.25">
      <c r="A18760" t="s">
        <v>732</v>
      </c>
      <c r="B18760">
        <v>37950</v>
      </c>
      <c r="C18760" s="593">
        <v>9.2499999999999999E-2</v>
      </c>
      <c r="D18760" t="s">
        <v>1544</v>
      </c>
      <c r="E18760">
        <v>7.0000000000000007E-2</v>
      </c>
      <c r="F18760">
        <v>2.2499999999999999E-2</v>
      </c>
      <c r="G18760">
        <v>0</v>
      </c>
      <c r="H18760">
        <v>0</v>
      </c>
      <c r="I18760">
        <v>0</v>
      </c>
    </row>
    <row r="18761" spans="1:9" x14ac:dyDescent="0.25">
      <c r="A18761" t="s">
        <v>732</v>
      </c>
      <c r="B18761">
        <v>37995</v>
      </c>
      <c r="C18761" s="593">
        <v>9.2499999999999999E-2</v>
      </c>
      <c r="D18761" t="s">
        <v>1544</v>
      </c>
      <c r="E18761">
        <v>7.0000000000000007E-2</v>
      </c>
      <c r="F18761">
        <v>2.2499999999999999E-2</v>
      </c>
      <c r="G18761">
        <v>0</v>
      </c>
      <c r="H18761">
        <v>0</v>
      </c>
      <c r="I18761">
        <v>0</v>
      </c>
    </row>
    <row r="18762" spans="1:9" x14ac:dyDescent="0.25">
      <c r="A18762" t="s">
        <v>732</v>
      </c>
      <c r="B18762">
        <v>37996</v>
      </c>
      <c r="C18762" s="593">
        <v>9.2499999999999999E-2</v>
      </c>
      <c r="D18762" t="s">
        <v>1544</v>
      </c>
      <c r="E18762">
        <v>7.0000000000000007E-2</v>
      </c>
      <c r="F18762">
        <v>2.2499999999999999E-2</v>
      </c>
      <c r="G18762">
        <v>0</v>
      </c>
      <c r="H18762">
        <v>0</v>
      </c>
      <c r="I18762">
        <v>0</v>
      </c>
    </row>
    <row r="18763" spans="1:9" x14ac:dyDescent="0.25">
      <c r="A18763" t="s">
        <v>732</v>
      </c>
      <c r="B18763">
        <v>37997</v>
      </c>
      <c r="C18763" s="593">
        <v>9.2499999999999999E-2</v>
      </c>
      <c r="D18763" t="s">
        <v>1544</v>
      </c>
      <c r="E18763">
        <v>7.0000000000000007E-2</v>
      </c>
      <c r="F18763">
        <v>2.2499999999999999E-2</v>
      </c>
      <c r="G18763">
        <v>0</v>
      </c>
      <c r="H18763">
        <v>0</v>
      </c>
      <c r="I18763">
        <v>0</v>
      </c>
    </row>
    <row r="18764" spans="1:9" x14ac:dyDescent="0.25">
      <c r="A18764" t="s">
        <v>732</v>
      </c>
      <c r="B18764">
        <v>37998</v>
      </c>
      <c r="C18764" s="593">
        <v>9.2499999999999999E-2</v>
      </c>
      <c r="D18764" t="s">
        <v>3236</v>
      </c>
      <c r="E18764">
        <v>7.0000000000000007E-2</v>
      </c>
      <c r="F18764">
        <v>2.2499999999999999E-2</v>
      </c>
      <c r="G18764">
        <v>0</v>
      </c>
      <c r="H18764">
        <v>0</v>
      </c>
      <c r="I18764">
        <v>0</v>
      </c>
    </row>
    <row r="18765" spans="1:9" x14ac:dyDescent="0.25">
      <c r="A18765" t="s">
        <v>732</v>
      </c>
      <c r="B18765">
        <v>38001</v>
      </c>
      <c r="C18765" s="593">
        <v>9.7500000000000003E-2</v>
      </c>
      <c r="D18765" t="s">
        <v>5385</v>
      </c>
      <c r="E18765">
        <v>7.0000000000000007E-2</v>
      </c>
      <c r="F18765">
        <v>2.75E-2</v>
      </c>
      <c r="G18765">
        <v>0</v>
      </c>
      <c r="H18765">
        <v>0</v>
      </c>
      <c r="I18765">
        <v>0</v>
      </c>
    </row>
    <row r="18766" spans="1:9" x14ac:dyDescent="0.25">
      <c r="A18766" t="s">
        <v>732</v>
      </c>
      <c r="B18766">
        <v>38002</v>
      </c>
      <c r="C18766" s="593">
        <v>9.7500000000000003E-2</v>
      </c>
      <c r="D18766" t="s">
        <v>5336</v>
      </c>
      <c r="E18766">
        <v>7.0000000000000007E-2</v>
      </c>
      <c r="F18766">
        <v>2.2499999999999999E-2</v>
      </c>
      <c r="G18766">
        <v>5.0000000000000001E-3</v>
      </c>
      <c r="H18766">
        <v>0</v>
      </c>
      <c r="I18766">
        <v>0</v>
      </c>
    </row>
    <row r="18767" spans="1:9" x14ac:dyDescent="0.25">
      <c r="A18767" t="s">
        <v>732</v>
      </c>
      <c r="B18767">
        <v>38004</v>
      </c>
      <c r="C18767" s="593">
        <v>9.7500000000000003E-2</v>
      </c>
      <c r="D18767" t="s">
        <v>5386</v>
      </c>
      <c r="E18767">
        <v>7.0000000000000007E-2</v>
      </c>
      <c r="F18767">
        <v>2.2499999999999999E-2</v>
      </c>
      <c r="G18767">
        <v>5.0000000000000001E-3</v>
      </c>
      <c r="H18767">
        <v>0</v>
      </c>
      <c r="I18767">
        <v>0</v>
      </c>
    </row>
    <row r="18768" spans="1:9" x14ac:dyDescent="0.25">
      <c r="A18768" t="s">
        <v>732</v>
      </c>
      <c r="B18768">
        <v>38006</v>
      </c>
      <c r="C18768" s="593">
        <v>9.7500000000000003E-2</v>
      </c>
      <c r="D18768" t="s">
        <v>5385</v>
      </c>
      <c r="E18768">
        <v>7.0000000000000007E-2</v>
      </c>
      <c r="F18768">
        <v>2.75E-2</v>
      </c>
      <c r="G18768">
        <v>0</v>
      </c>
      <c r="H18768">
        <v>0</v>
      </c>
      <c r="I18768">
        <v>0</v>
      </c>
    </row>
    <row r="18769" spans="1:9" x14ac:dyDescent="0.25">
      <c r="A18769" t="s">
        <v>732</v>
      </c>
      <c r="B18769">
        <v>38007</v>
      </c>
      <c r="C18769" s="593">
        <v>9.7500000000000003E-2</v>
      </c>
      <c r="D18769" t="s">
        <v>1560</v>
      </c>
      <c r="E18769">
        <v>7.0000000000000007E-2</v>
      </c>
      <c r="F18769">
        <v>2.75E-2</v>
      </c>
      <c r="G18769">
        <v>0</v>
      </c>
      <c r="H18769">
        <v>0</v>
      </c>
      <c r="I18769">
        <v>0</v>
      </c>
    </row>
    <row r="18770" spans="1:9" x14ac:dyDescent="0.25">
      <c r="A18770" t="s">
        <v>732</v>
      </c>
      <c r="B18770">
        <v>38008</v>
      </c>
      <c r="C18770" s="593">
        <v>9.7500000000000003E-2</v>
      </c>
      <c r="D18770" t="s">
        <v>5387</v>
      </c>
      <c r="E18770">
        <v>7.0000000000000007E-2</v>
      </c>
      <c r="F18770">
        <v>2.75E-2</v>
      </c>
      <c r="G18770">
        <v>0</v>
      </c>
      <c r="H18770">
        <v>0</v>
      </c>
      <c r="I18770">
        <v>0</v>
      </c>
    </row>
    <row r="18771" spans="1:9" x14ac:dyDescent="0.25">
      <c r="A18771" t="s">
        <v>732</v>
      </c>
      <c r="B18771">
        <v>38010</v>
      </c>
      <c r="C18771" s="593">
        <v>9.2499999999999999E-2</v>
      </c>
      <c r="D18771" t="s">
        <v>2688</v>
      </c>
      <c r="E18771">
        <v>7.0000000000000007E-2</v>
      </c>
      <c r="F18771">
        <v>2.2499999999999999E-2</v>
      </c>
      <c r="G18771">
        <v>0</v>
      </c>
      <c r="H18771">
        <v>0</v>
      </c>
      <c r="I18771">
        <v>0</v>
      </c>
    </row>
    <row r="18772" spans="1:9" x14ac:dyDescent="0.25">
      <c r="A18772" t="s">
        <v>732</v>
      </c>
      <c r="B18772">
        <v>38011</v>
      </c>
      <c r="C18772" s="593">
        <v>9.7500000000000003E-2</v>
      </c>
      <c r="D18772" t="s">
        <v>5386</v>
      </c>
      <c r="E18772">
        <v>7.0000000000000007E-2</v>
      </c>
      <c r="F18772">
        <v>2.2499999999999999E-2</v>
      </c>
      <c r="G18772">
        <v>5.0000000000000001E-3</v>
      </c>
      <c r="H18772">
        <v>0</v>
      </c>
      <c r="I18772">
        <v>0</v>
      </c>
    </row>
    <row r="18773" spans="1:9" x14ac:dyDescent="0.25">
      <c r="A18773" t="s">
        <v>732</v>
      </c>
      <c r="B18773">
        <v>38012</v>
      </c>
      <c r="C18773" s="593">
        <v>9.7500000000000003E-2</v>
      </c>
      <c r="D18773" t="s">
        <v>5388</v>
      </c>
      <c r="E18773">
        <v>7.0000000000000007E-2</v>
      </c>
      <c r="F18773">
        <v>2.75E-2</v>
      </c>
      <c r="G18773">
        <v>0</v>
      </c>
      <c r="H18773">
        <v>0</v>
      </c>
      <c r="I18773">
        <v>0</v>
      </c>
    </row>
    <row r="18774" spans="1:9" x14ac:dyDescent="0.25">
      <c r="A18774" t="s">
        <v>732</v>
      </c>
      <c r="B18774">
        <v>38014</v>
      </c>
      <c r="C18774" s="593">
        <v>9.2499999999999999E-2</v>
      </c>
      <c r="D18774" t="s">
        <v>3291</v>
      </c>
      <c r="E18774">
        <v>7.0000000000000007E-2</v>
      </c>
      <c r="F18774">
        <v>2.2499999999999999E-2</v>
      </c>
      <c r="G18774">
        <v>0</v>
      </c>
      <c r="H18774">
        <v>0</v>
      </c>
      <c r="I18774">
        <v>0</v>
      </c>
    </row>
    <row r="18775" spans="1:9" x14ac:dyDescent="0.25">
      <c r="A18775" t="s">
        <v>732</v>
      </c>
      <c r="B18775">
        <v>38015</v>
      </c>
      <c r="C18775" s="593">
        <v>9.2499999999999999E-2</v>
      </c>
      <c r="D18775" t="s">
        <v>5389</v>
      </c>
      <c r="E18775">
        <v>7.0000000000000007E-2</v>
      </c>
      <c r="F18775">
        <v>2.2499999999999999E-2</v>
      </c>
      <c r="G18775">
        <v>0</v>
      </c>
      <c r="H18775">
        <v>0</v>
      </c>
      <c r="I18775">
        <v>0</v>
      </c>
    </row>
    <row r="18776" spans="1:9" x14ac:dyDescent="0.25">
      <c r="A18776" t="s">
        <v>732</v>
      </c>
      <c r="B18776">
        <v>38016</v>
      </c>
      <c r="C18776" s="593">
        <v>9.7500000000000003E-2</v>
      </c>
      <c r="D18776" t="s">
        <v>5336</v>
      </c>
      <c r="E18776">
        <v>7.0000000000000007E-2</v>
      </c>
      <c r="F18776">
        <v>2.2499999999999999E-2</v>
      </c>
      <c r="G18776">
        <v>5.0000000000000001E-3</v>
      </c>
      <c r="H18776">
        <v>0</v>
      </c>
      <c r="I18776">
        <v>0</v>
      </c>
    </row>
    <row r="18777" spans="1:9" x14ac:dyDescent="0.25">
      <c r="A18777" t="s">
        <v>732</v>
      </c>
      <c r="B18777">
        <v>38017</v>
      </c>
      <c r="C18777" s="593">
        <v>9.7500000000000003E-2</v>
      </c>
      <c r="D18777" t="s">
        <v>5336</v>
      </c>
      <c r="E18777">
        <v>7.0000000000000007E-2</v>
      </c>
      <c r="F18777">
        <v>2.2499999999999999E-2</v>
      </c>
      <c r="G18777">
        <v>5.0000000000000001E-3</v>
      </c>
      <c r="H18777">
        <v>0</v>
      </c>
      <c r="I18777">
        <v>0</v>
      </c>
    </row>
    <row r="18778" spans="1:9" x14ac:dyDescent="0.25">
      <c r="A18778" t="s">
        <v>732</v>
      </c>
      <c r="B18778">
        <v>38018</v>
      </c>
      <c r="C18778" s="593">
        <v>9.7500000000000003E-2</v>
      </c>
      <c r="D18778" t="s">
        <v>5336</v>
      </c>
      <c r="E18778">
        <v>7.0000000000000007E-2</v>
      </c>
      <c r="F18778">
        <v>2.2499999999999999E-2</v>
      </c>
      <c r="G18778">
        <v>5.0000000000000001E-3</v>
      </c>
      <c r="H18778">
        <v>0</v>
      </c>
      <c r="I18778">
        <v>0</v>
      </c>
    </row>
    <row r="18779" spans="1:9" x14ac:dyDescent="0.25">
      <c r="A18779" t="s">
        <v>732</v>
      </c>
      <c r="B18779">
        <v>38019</v>
      </c>
      <c r="C18779" s="593">
        <v>9.7500000000000003E-2</v>
      </c>
      <c r="D18779" t="s">
        <v>2632</v>
      </c>
      <c r="E18779">
        <v>7.0000000000000007E-2</v>
      </c>
      <c r="F18779">
        <v>2.2499999999999999E-2</v>
      </c>
      <c r="G18779">
        <v>5.0000000000000001E-3</v>
      </c>
      <c r="H18779">
        <v>0</v>
      </c>
      <c r="I18779">
        <v>0</v>
      </c>
    </row>
    <row r="18780" spans="1:9" x14ac:dyDescent="0.25">
      <c r="A18780" t="s">
        <v>732</v>
      </c>
      <c r="B18780">
        <v>38021</v>
      </c>
      <c r="C18780" s="593">
        <v>9.7500000000000003E-2</v>
      </c>
      <c r="D18780" t="s">
        <v>5390</v>
      </c>
      <c r="E18780">
        <v>7.0000000000000007E-2</v>
      </c>
      <c r="F18780">
        <v>2.75E-2</v>
      </c>
      <c r="G18780">
        <v>0</v>
      </c>
      <c r="H18780">
        <v>0</v>
      </c>
      <c r="I18780">
        <v>0</v>
      </c>
    </row>
    <row r="18781" spans="1:9" x14ac:dyDescent="0.25">
      <c r="A18781" t="s">
        <v>732</v>
      </c>
      <c r="B18781">
        <v>38023</v>
      </c>
      <c r="C18781" s="593">
        <v>9.2499999999999999E-2</v>
      </c>
      <c r="D18781" t="s">
        <v>5391</v>
      </c>
      <c r="E18781">
        <v>7.0000000000000007E-2</v>
      </c>
      <c r="F18781">
        <v>2.2499999999999999E-2</v>
      </c>
      <c r="G18781">
        <v>0</v>
      </c>
      <c r="H18781">
        <v>0</v>
      </c>
      <c r="I18781">
        <v>0</v>
      </c>
    </row>
    <row r="18782" spans="1:9" x14ac:dyDescent="0.25">
      <c r="A18782" t="s">
        <v>732</v>
      </c>
      <c r="B18782">
        <v>38024</v>
      </c>
      <c r="C18782" s="593">
        <v>9.7500000000000003E-2</v>
      </c>
      <c r="D18782" t="s">
        <v>5392</v>
      </c>
      <c r="E18782">
        <v>7.0000000000000007E-2</v>
      </c>
      <c r="F18782">
        <v>2.75E-2</v>
      </c>
      <c r="G18782">
        <v>0</v>
      </c>
      <c r="H18782">
        <v>0</v>
      </c>
      <c r="I18782">
        <v>0</v>
      </c>
    </row>
    <row r="18783" spans="1:9" x14ac:dyDescent="0.25">
      <c r="A18783" t="s">
        <v>732</v>
      </c>
      <c r="B18783">
        <v>38025</v>
      </c>
      <c r="C18783" s="593">
        <v>9.7500000000000003E-2</v>
      </c>
      <c r="D18783" t="s">
        <v>5392</v>
      </c>
      <c r="E18783">
        <v>7.0000000000000007E-2</v>
      </c>
      <c r="F18783">
        <v>2.75E-2</v>
      </c>
      <c r="G18783">
        <v>0</v>
      </c>
      <c r="H18783">
        <v>0</v>
      </c>
      <c r="I18783">
        <v>0</v>
      </c>
    </row>
    <row r="18784" spans="1:9" x14ac:dyDescent="0.25">
      <c r="A18784" t="s">
        <v>732</v>
      </c>
      <c r="B18784">
        <v>38027</v>
      </c>
      <c r="C18784" s="593">
        <v>9.7500000000000003E-2</v>
      </c>
      <c r="D18784" t="s">
        <v>5393</v>
      </c>
      <c r="E18784">
        <v>7.0000000000000007E-2</v>
      </c>
      <c r="F18784">
        <v>2.2499999999999999E-2</v>
      </c>
      <c r="G18784">
        <v>5.0000000000000001E-3</v>
      </c>
      <c r="H18784">
        <v>0</v>
      </c>
      <c r="I18784">
        <v>0</v>
      </c>
    </row>
    <row r="18785" spans="1:9" x14ac:dyDescent="0.25">
      <c r="A18785" t="s">
        <v>732</v>
      </c>
      <c r="B18785">
        <v>38028</v>
      </c>
      <c r="C18785" s="593">
        <v>9.7500000000000003E-2</v>
      </c>
      <c r="D18785" t="s">
        <v>1874</v>
      </c>
      <c r="E18785">
        <v>7.0000000000000007E-2</v>
      </c>
      <c r="F18785">
        <v>2.2499999999999999E-2</v>
      </c>
      <c r="G18785">
        <v>5.0000000000000001E-3</v>
      </c>
      <c r="H18785">
        <v>0</v>
      </c>
      <c r="I18785">
        <v>0</v>
      </c>
    </row>
    <row r="18786" spans="1:9" x14ac:dyDescent="0.25">
      <c r="A18786" t="s">
        <v>732</v>
      </c>
      <c r="B18786">
        <v>38029</v>
      </c>
      <c r="C18786" s="593">
        <v>9.7500000000000003E-2</v>
      </c>
      <c r="D18786" t="s">
        <v>3076</v>
      </c>
      <c r="E18786">
        <v>7.0000000000000007E-2</v>
      </c>
      <c r="F18786">
        <v>2.2499999999999999E-2</v>
      </c>
      <c r="G18786">
        <v>5.0000000000000001E-3</v>
      </c>
      <c r="H18786">
        <v>0</v>
      </c>
      <c r="I18786">
        <v>0</v>
      </c>
    </row>
    <row r="18787" spans="1:9" x14ac:dyDescent="0.25">
      <c r="A18787" t="s">
        <v>732</v>
      </c>
      <c r="B18787">
        <v>38030</v>
      </c>
      <c r="C18787" s="593">
        <v>9.7500000000000003E-2</v>
      </c>
      <c r="D18787" t="s">
        <v>1560</v>
      </c>
      <c r="E18787">
        <v>7.0000000000000007E-2</v>
      </c>
      <c r="F18787">
        <v>2.75E-2</v>
      </c>
      <c r="G18787">
        <v>0</v>
      </c>
      <c r="H18787">
        <v>0</v>
      </c>
      <c r="I18787">
        <v>0</v>
      </c>
    </row>
    <row r="18788" spans="1:9" x14ac:dyDescent="0.25">
      <c r="A18788" t="s">
        <v>732</v>
      </c>
      <c r="B18788">
        <v>38034</v>
      </c>
      <c r="C18788" s="593">
        <v>9.7500000000000003E-2</v>
      </c>
      <c r="D18788" t="s">
        <v>1263</v>
      </c>
      <c r="E18788">
        <v>7.0000000000000007E-2</v>
      </c>
      <c r="F18788">
        <v>2.75E-2</v>
      </c>
      <c r="G18788">
        <v>0</v>
      </c>
      <c r="H18788">
        <v>0</v>
      </c>
      <c r="I18788">
        <v>0</v>
      </c>
    </row>
    <row r="18789" spans="1:9" x14ac:dyDescent="0.25">
      <c r="A18789" t="s">
        <v>732</v>
      </c>
      <c r="B18789">
        <v>38036</v>
      </c>
      <c r="C18789" s="593">
        <v>9.2499999999999999E-2</v>
      </c>
      <c r="D18789" t="s">
        <v>5394</v>
      </c>
      <c r="E18789">
        <v>7.0000000000000007E-2</v>
      </c>
      <c r="F18789">
        <v>2.2499999999999999E-2</v>
      </c>
      <c r="G18789">
        <v>0</v>
      </c>
      <c r="H18789">
        <v>0</v>
      </c>
      <c r="I18789">
        <v>0</v>
      </c>
    </row>
    <row r="18790" spans="1:9" x14ac:dyDescent="0.25">
      <c r="A18790" t="s">
        <v>732</v>
      </c>
      <c r="B18790">
        <v>38037</v>
      </c>
      <c r="C18790" s="593">
        <v>9.7500000000000003E-2</v>
      </c>
      <c r="D18790" t="s">
        <v>4233</v>
      </c>
      <c r="E18790">
        <v>7.0000000000000007E-2</v>
      </c>
      <c r="F18790">
        <v>2.75E-2</v>
      </c>
      <c r="G18790">
        <v>0</v>
      </c>
      <c r="H18790">
        <v>0</v>
      </c>
      <c r="I18790">
        <v>0</v>
      </c>
    </row>
    <row r="18791" spans="1:9" x14ac:dyDescent="0.25">
      <c r="A18791" t="s">
        <v>732</v>
      </c>
      <c r="B18791">
        <v>38039</v>
      </c>
      <c r="C18791" s="593">
        <v>9.7500000000000003E-2</v>
      </c>
      <c r="D18791" t="s">
        <v>2261</v>
      </c>
      <c r="E18791">
        <v>7.0000000000000007E-2</v>
      </c>
      <c r="F18791">
        <v>2.75E-2</v>
      </c>
      <c r="G18791">
        <v>0</v>
      </c>
      <c r="H18791">
        <v>0</v>
      </c>
      <c r="I18791">
        <v>0</v>
      </c>
    </row>
    <row r="18792" spans="1:9" x14ac:dyDescent="0.25">
      <c r="A18792" t="s">
        <v>732</v>
      </c>
      <c r="B18792">
        <v>38040</v>
      </c>
      <c r="C18792" s="593">
        <v>9.7500000000000003E-2</v>
      </c>
      <c r="D18792" t="s">
        <v>5395</v>
      </c>
      <c r="E18792">
        <v>7.0000000000000007E-2</v>
      </c>
      <c r="F18792">
        <v>2.75E-2</v>
      </c>
      <c r="G18792">
        <v>0</v>
      </c>
      <c r="H18792">
        <v>0</v>
      </c>
      <c r="I18792">
        <v>0</v>
      </c>
    </row>
    <row r="18793" spans="1:9" x14ac:dyDescent="0.25">
      <c r="A18793" t="s">
        <v>732</v>
      </c>
      <c r="B18793">
        <v>38041</v>
      </c>
      <c r="C18793" s="593">
        <v>9.7500000000000003E-2</v>
      </c>
      <c r="D18793" t="s">
        <v>3280</v>
      </c>
      <c r="E18793">
        <v>7.0000000000000007E-2</v>
      </c>
      <c r="F18793">
        <v>2.75E-2</v>
      </c>
      <c r="G18793">
        <v>0</v>
      </c>
      <c r="H18793">
        <v>0</v>
      </c>
      <c r="I18793">
        <v>0</v>
      </c>
    </row>
    <row r="18794" spans="1:9" x14ac:dyDescent="0.25">
      <c r="A18794" t="s">
        <v>732</v>
      </c>
      <c r="B18794">
        <v>38042</v>
      </c>
      <c r="C18794" s="593">
        <v>9.7500000000000003E-2</v>
      </c>
      <c r="D18794" t="s">
        <v>5396</v>
      </c>
      <c r="E18794">
        <v>7.0000000000000007E-2</v>
      </c>
      <c r="F18794">
        <v>2.75E-2</v>
      </c>
      <c r="G18794">
        <v>0</v>
      </c>
      <c r="H18794">
        <v>0</v>
      </c>
      <c r="I18794">
        <v>0</v>
      </c>
    </row>
    <row r="18795" spans="1:9" x14ac:dyDescent="0.25">
      <c r="A18795" t="s">
        <v>732</v>
      </c>
      <c r="B18795">
        <v>38044</v>
      </c>
      <c r="C18795" s="593">
        <v>9.7500000000000003E-2</v>
      </c>
      <c r="D18795" t="s">
        <v>5397</v>
      </c>
      <c r="E18795">
        <v>7.0000000000000007E-2</v>
      </c>
      <c r="F18795">
        <v>2.75E-2</v>
      </c>
      <c r="G18795">
        <v>0</v>
      </c>
      <c r="H18795">
        <v>0</v>
      </c>
      <c r="I18795">
        <v>0</v>
      </c>
    </row>
    <row r="18796" spans="1:9" x14ac:dyDescent="0.25">
      <c r="A18796" t="s">
        <v>732</v>
      </c>
      <c r="B18796">
        <v>38045</v>
      </c>
      <c r="C18796" s="593">
        <v>9.2499999999999999E-2</v>
      </c>
      <c r="D18796" t="s">
        <v>2688</v>
      </c>
      <c r="E18796">
        <v>7.0000000000000007E-2</v>
      </c>
      <c r="F18796">
        <v>2.2499999999999999E-2</v>
      </c>
      <c r="G18796">
        <v>0</v>
      </c>
      <c r="H18796">
        <v>0</v>
      </c>
      <c r="I18796">
        <v>0</v>
      </c>
    </row>
    <row r="18797" spans="1:9" x14ac:dyDescent="0.25">
      <c r="A18797" t="s">
        <v>732</v>
      </c>
      <c r="B18797">
        <v>38046</v>
      </c>
      <c r="C18797" s="593">
        <v>9.2499999999999999E-2</v>
      </c>
      <c r="D18797" t="s">
        <v>1392</v>
      </c>
      <c r="E18797">
        <v>7.0000000000000007E-2</v>
      </c>
      <c r="F18797">
        <v>2.2499999999999999E-2</v>
      </c>
      <c r="G18797">
        <v>0</v>
      </c>
      <c r="H18797">
        <v>0</v>
      </c>
      <c r="I18797">
        <v>0</v>
      </c>
    </row>
    <row r="18798" spans="1:9" x14ac:dyDescent="0.25">
      <c r="A18798" t="s">
        <v>732</v>
      </c>
      <c r="B18798">
        <v>38047</v>
      </c>
      <c r="C18798" s="593">
        <v>9.7500000000000003E-2</v>
      </c>
      <c r="D18798" t="s">
        <v>1560</v>
      </c>
      <c r="E18798">
        <v>7.0000000000000007E-2</v>
      </c>
      <c r="F18798">
        <v>2.75E-2</v>
      </c>
      <c r="G18798">
        <v>0</v>
      </c>
      <c r="H18798">
        <v>0</v>
      </c>
      <c r="I18798">
        <v>0</v>
      </c>
    </row>
    <row r="18799" spans="1:9" x14ac:dyDescent="0.25">
      <c r="A18799" t="s">
        <v>732</v>
      </c>
      <c r="B18799">
        <v>38048</v>
      </c>
      <c r="C18799" s="593">
        <v>9.2499999999999999E-2</v>
      </c>
      <c r="D18799" t="s">
        <v>2688</v>
      </c>
      <c r="E18799">
        <v>7.0000000000000007E-2</v>
      </c>
      <c r="F18799">
        <v>2.2499999999999999E-2</v>
      </c>
      <c r="G18799">
        <v>0</v>
      </c>
      <c r="H18799">
        <v>0</v>
      </c>
      <c r="I18799">
        <v>0</v>
      </c>
    </row>
    <row r="18800" spans="1:9" x14ac:dyDescent="0.25">
      <c r="A18800" t="s">
        <v>732</v>
      </c>
      <c r="B18800">
        <v>38049</v>
      </c>
      <c r="C18800" s="593">
        <v>9.2499999999999999E-2</v>
      </c>
      <c r="D18800" t="s">
        <v>5398</v>
      </c>
      <c r="E18800">
        <v>7.0000000000000007E-2</v>
      </c>
      <c r="F18800">
        <v>2.2499999999999999E-2</v>
      </c>
      <c r="G18800">
        <v>0</v>
      </c>
      <c r="H18800">
        <v>0</v>
      </c>
      <c r="I18800">
        <v>0</v>
      </c>
    </row>
    <row r="18801" spans="1:9" x14ac:dyDescent="0.25">
      <c r="A18801" t="s">
        <v>732</v>
      </c>
      <c r="B18801">
        <v>38050</v>
      </c>
      <c r="C18801" s="593">
        <v>9.7500000000000003E-2</v>
      </c>
      <c r="D18801" t="s">
        <v>5399</v>
      </c>
      <c r="E18801">
        <v>7.0000000000000007E-2</v>
      </c>
      <c r="F18801">
        <v>2.75E-2</v>
      </c>
      <c r="G18801">
        <v>0</v>
      </c>
      <c r="H18801">
        <v>0</v>
      </c>
      <c r="I18801">
        <v>0</v>
      </c>
    </row>
    <row r="18802" spans="1:9" x14ac:dyDescent="0.25">
      <c r="A18802" t="s">
        <v>732</v>
      </c>
      <c r="B18802">
        <v>38052</v>
      </c>
      <c r="C18802" s="593">
        <v>9.7500000000000003E-2</v>
      </c>
      <c r="D18802" t="s">
        <v>5400</v>
      </c>
      <c r="E18802">
        <v>7.0000000000000007E-2</v>
      </c>
      <c r="F18802">
        <v>2.75E-2</v>
      </c>
      <c r="G18802">
        <v>0</v>
      </c>
      <c r="H18802">
        <v>0</v>
      </c>
      <c r="I18802">
        <v>0</v>
      </c>
    </row>
    <row r="18803" spans="1:9" x14ac:dyDescent="0.25">
      <c r="A18803" t="s">
        <v>732</v>
      </c>
      <c r="B18803">
        <v>38053</v>
      </c>
      <c r="C18803" s="593">
        <v>9.7500000000000003E-2</v>
      </c>
      <c r="D18803" t="s">
        <v>5386</v>
      </c>
      <c r="E18803">
        <v>7.0000000000000007E-2</v>
      </c>
      <c r="F18803">
        <v>2.2499999999999999E-2</v>
      </c>
      <c r="G18803">
        <v>5.0000000000000001E-3</v>
      </c>
      <c r="H18803">
        <v>0</v>
      </c>
      <c r="I18803">
        <v>0</v>
      </c>
    </row>
    <row r="18804" spans="1:9" x14ac:dyDescent="0.25">
      <c r="A18804" t="s">
        <v>732</v>
      </c>
      <c r="B18804">
        <v>38054</v>
      </c>
      <c r="C18804" s="593">
        <v>9.7500000000000003E-2</v>
      </c>
      <c r="D18804" t="s">
        <v>5401</v>
      </c>
      <c r="E18804">
        <v>7.0000000000000007E-2</v>
      </c>
      <c r="F18804">
        <v>2.2499999999999999E-2</v>
      </c>
      <c r="G18804">
        <v>5.0000000000000001E-3</v>
      </c>
      <c r="H18804">
        <v>0</v>
      </c>
      <c r="I18804">
        <v>0</v>
      </c>
    </row>
    <row r="18805" spans="1:9" x14ac:dyDescent="0.25">
      <c r="A18805" t="s">
        <v>732</v>
      </c>
      <c r="B18805">
        <v>38055</v>
      </c>
      <c r="C18805" s="593">
        <v>9.7500000000000003E-2</v>
      </c>
      <c r="D18805" t="s">
        <v>5401</v>
      </c>
      <c r="E18805">
        <v>7.0000000000000007E-2</v>
      </c>
      <c r="F18805">
        <v>2.2499999999999999E-2</v>
      </c>
      <c r="G18805">
        <v>5.0000000000000001E-3</v>
      </c>
      <c r="H18805">
        <v>0</v>
      </c>
      <c r="I18805">
        <v>0</v>
      </c>
    </row>
    <row r="18806" spans="1:9" x14ac:dyDescent="0.25">
      <c r="A18806" t="s">
        <v>732</v>
      </c>
      <c r="B18806">
        <v>38057</v>
      </c>
      <c r="C18806" s="593">
        <v>9.2499999999999999E-2</v>
      </c>
      <c r="D18806" t="s">
        <v>1392</v>
      </c>
      <c r="E18806">
        <v>7.0000000000000007E-2</v>
      </c>
      <c r="F18806">
        <v>2.2499999999999999E-2</v>
      </c>
      <c r="G18806">
        <v>0</v>
      </c>
      <c r="H18806">
        <v>0</v>
      </c>
      <c r="I18806">
        <v>0</v>
      </c>
    </row>
    <row r="18807" spans="1:9" x14ac:dyDescent="0.25">
      <c r="A18807" t="s">
        <v>732</v>
      </c>
      <c r="B18807">
        <v>38058</v>
      </c>
      <c r="C18807" s="593">
        <v>9.7500000000000003E-2</v>
      </c>
      <c r="D18807" t="s">
        <v>5402</v>
      </c>
      <c r="E18807">
        <v>7.0000000000000007E-2</v>
      </c>
      <c r="F18807">
        <v>2.2499999999999999E-2</v>
      </c>
      <c r="G18807">
        <v>5.0000000000000001E-3</v>
      </c>
      <c r="H18807">
        <v>0</v>
      </c>
      <c r="I18807">
        <v>0</v>
      </c>
    </row>
    <row r="18808" spans="1:9" x14ac:dyDescent="0.25">
      <c r="A18808" t="s">
        <v>732</v>
      </c>
      <c r="B18808">
        <v>38059</v>
      </c>
      <c r="C18808" s="593">
        <v>9.7500000000000003E-2</v>
      </c>
      <c r="D18808" t="s">
        <v>5403</v>
      </c>
      <c r="E18808">
        <v>7.0000000000000007E-2</v>
      </c>
      <c r="F18808">
        <v>2.75E-2</v>
      </c>
      <c r="G18808">
        <v>0</v>
      </c>
      <c r="H18808">
        <v>0</v>
      </c>
      <c r="I18808">
        <v>0</v>
      </c>
    </row>
    <row r="18809" spans="1:9" x14ac:dyDescent="0.25">
      <c r="A18809" t="s">
        <v>732</v>
      </c>
      <c r="B18809">
        <v>38060</v>
      </c>
      <c r="C18809" s="593">
        <v>9.7500000000000003E-2</v>
      </c>
      <c r="D18809" t="s">
        <v>1874</v>
      </c>
      <c r="E18809">
        <v>7.0000000000000007E-2</v>
      </c>
      <c r="F18809">
        <v>2.2499999999999999E-2</v>
      </c>
      <c r="G18809">
        <v>5.0000000000000001E-3</v>
      </c>
      <c r="H18809">
        <v>0</v>
      </c>
      <c r="I18809">
        <v>0</v>
      </c>
    </row>
    <row r="18810" spans="1:9" x14ac:dyDescent="0.25">
      <c r="A18810" t="s">
        <v>732</v>
      </c>
      <c r="B18810">
        <v>38061</v>
      </c>
      <c r="C18810" s="593">
        <v>9.7500000000000003E-2</v>
      </c>
      <c r="D18810" t="s">
        <v>5404</v>
      </c>
      <c r="E18810">
        <v>7.0000000000000007E-2</v>
      </c>
      <c r="F18810">
        <v>2.75E-2</v>
      </c>
      <c r="G18810">
        <v>0</v>
      </c>
      <c r="H18810">
        <v>0</v>
      </c>
      <c r="I18810">
        <v>0</v>
      </c>
    </row>
    <row r="18811" spans="1:9" x14ac:dyDescent="0.25">
      <c r="A18811" t="s">
        <v>732</v>
      </c>
      <c r="B18811">
        <v>38063</v>
      </c>
      <c r="C18811" s="593">
        <v>9.7500000000000003E-2</v>
      </c>
      <c r="D18811" t="s">
        <v>3280</v>
      </c>
      <c r="E18811">
        <v>7.0000000000000007E-2</v>
      </c>
      <c r="F18811">
        <v>2.75E-2</v>
      </c>
      <c r="G18811">
        <v>0</v>
      </c>
      <c r="H18811">
        <v>0</v>
      </c>
      <c r="I18811">
        <v>0</v>
      </c>
    </row>
    <row r="18812" spans="1:9" x14ac:dyDescent="0.25">
      <c r="A18812" t="s">
        <v>732</v>
      </c>
      <c r="B18812">
        <v>38066</v>
      </c>
      <c r="C18812" s="593">
        <v>9.7500000000000003E-2</v>
      </c>
      <c r="D18812" t="s">
        <v>5405</v>
      </c>
      <c r="E18812">
        <v>7.0000000000000007E-2</v>
      </c>
      <c r="F18812">
        <v>2.2499999999999999E-2</v>
      </c>
      <c r="G18812">
        <v>5.0000000000000001E-3</v>
      </c>
      <c r="H18812">
        <v>0</v>
      </c>
      <c r="I18812">
        <v>0</v>
      </c>
    </row>
    <row r="18813" spans="1:9" x14ac:dyDescent="0.25">
      <c r="A18813" t="s">
        <v>732</v>
      </c>
      <c r="B18813">
        <v>38067</v>
      </c>
      <c r="C18813" s="593">
        <v>9.7500000000000003E-2</v>
      </c>
      <c r="D18813" t="s">
        <v>5406</v>
      </c>
      <c r="E18813">
        <v>7.0000000000000007E-2</v>
      </c>
      <c r="F18813">
        <v>2.75E-2</v>
      </c>
      <c r="G18813">
        <v>0</v>
      </c>
      <c r="H18813">
        <v>0</v>
      </c>
      <c r="I18813">
        <v>0</v>
      </c>
    </row>
    <row r="18814" spans="1:9" x14ac:dyDescent="0.25">
      <c r="A18814" t="s">
        <v>732</v>
      </c>
      <c r="B18814">
        <v>38068</v>
      </c>
      <c r="C18814" s="593">
        <v>9.7500000000000003E-2</v>
      </c>
      <c r="D18814" t="s">
        <v>1874</v>
      </c>
      <c r="E18814">
        <v>7.0000000000000007E-2</v>
      </c>
      <c r="F18814">
        <v>2.2499999999999999E-2</v>
      </c>
      <c r="G18814">
        <v>5.0000000000000001E-3</v>
      </c>
      <c r="H18814">
        <v>0</v>
      </c>
      <c r="I18814">
        <v>0</v>
      </c>
    </row>
    <row r="18815" spans="1:9" x14ac:dyDescent="0.25">
      <c r="A18815" t="s">
        <v>732</v>
      </c>
      <c r="B18815">
        <v>38069</v>
      </c>
      <c r="C18815" s="593">
        <v>9.7500000000000003E-2</v>
      </c>
      <c r="D18815" t="s">
        <v>3463</v>
      </c>
      <c r="E18815">
        <v>7.0000000000000007E-2</v>
      </c>
      <c r="F18815">
        <v>2.75E-2</v>
      </c>
      <c r="G18815">
        <v>0</v>
      </c>
      <c r="H18815">
        <v>0</v>
      </c>
      <c r="I18815">
        <v>0</v>
      </c>
    </row>
    <row r="18816" spans="1:9" x14ac:dyDescent="0.25">
      <c r="A18816" t="s">
        <v>732</v>
      </c>
      <c r="B18816">
        <v>38070</v>
      </c>
      <c r="C18816" s="593">
        <v>9.7500000000000003E-2</v>
      </c>
      <c r="D18816" t="s">
        <v>1560</v>
      </c>
      <c r="E18816">
        <v>7.0000000000000007E-2</v>
      </c>
      <c r="F18816">
        <v>2.75E-2</v>
      </c>
      <c r="G18816">
        <v>0</v>
      </c>
      <c r="H18816">
        <v>0</v>
      </c>
      <c r="I18816">
        <v>0</v>
      </c>
    </row>
    <row r="18817" spans="1:9" x14ac:dyDescent="0.25">
      <c r="A18817" t="s">
        <v>732</v>
      </c>
      <c r="B18817">
        <v>38071</v>
      </c>
      <c r="C18817" s="593">
        <v>9.7500000000000003E-2</v>
      </c>
      <c r="D18817" t="s">
        <v>5386</v>
      </c>
      <c r="E18817">
        <v>7.0000000000000007E-2</v>
      </c>
      <c r="F18817">
        <v>2.2499999999999999E-2</v>
      </c>
      <c r="G18817">
        <v>5.0000000000000001E-3</v>
      </c>
      <c r="H18817">
        <v>0</v>
      </c>
      <c r="I18817">
        <v>0</v>
      </c>
    </row>
    <row r="18818" spans="1:9" x14ac:dyDescent="0.25">
      <c r="A18818" t="s">
        <v>732</v>
      </c>
      <c r="B18818">
        <v>38075</v>
      </c>
      <c r="C18818" s="593">
        <v>9.7500000000000003E-2</v>
      </c>
      <c r="D18818" t="s">
        <v>4372</v>
      </c>
      <c r="E18818">
        <v>7.0000000000000007E-2</v>
      </c>
      <c r="F18818">
        <v>2.75E-2</v>
      </c>
      <c r="G18818">
        <v>0</v>
      </c>
      <c r="H18818">
        <v>0</v>
      </c>
      <c r="I18818">
        <v>0</v>
      </c>
    </row>
    <row r="18819" spans="1:9" x14ac:dyDescent="0.25">
      <c r="A18819" t="s">
        <v>732</v>
      </c>
      <c r="B18819">
        <v>38076</v>
      </c>
      <c r="C18819" s="593">
        <v>9.2499999999999999E-2</v>
      </c>
      <c r="D18819" t="s">
        <v>4698</v>
      </c>
      <c r="E18819">
        <v>7.0000000000000007E-2</v>
      </c>
      <c r="F18819">
        <v>2.2499999999999999E-2</v>
      </c>
      <c r="G18819">
        <v>0</v>
      </c>
      <c r="H18819">
        <v>0</v>
      </c>
      <c r="I18819">
        <v>0</v>
      </c>
    </row>
    <row r="18820" spans="1:9" x14ac:dyDescent="0.25">
      <c r="A18820" t="s">
        <v>732</v>
      </c>
      <c r="B18820">
        <v>38077</v>
      </c>
      <c r="C18820" s="593">
        <v>9.7500000000000003E-2</v>
      </c>
      <c r="D18820" t="s">
        <v>1944</v>
      </c>
      <c r="E18820">
        <v>7.0000000000000007E-2</v>
      </c>
      <c r="F18820">
        <v>2.75E-2</v>
      </c>
      <c r="G18820">
        <v>0</v>
      </c>
      <c r="H18820">
        <v>0</v>
      </c>
      <c r="I18820">
        <v>0</v>
      </c>
    </row>
    <row r="18821" spans="1:9" x14ac:dyDescent="0.25">
      <c r="A18821" t="s">
        <v>732</v>
      </c>
      <c r="B18821">
        <v>38079</v>
      </c>
      <c r="C18821" s="593">
        <v>9.7500000000000003E-2</v>
      </c>
      <c r="D18821" t="s">
        <v>5407</v>
      </c>
      <c r="E18821">
        <v>7.0000000000000007E-2</v>
      </c>
      <c r="F18821">
        <v>2.75E-2</v>
      </c>
      <c r="G18821">
        <v>0</v>
      </c>
      <c r="H18821">
        <v>0</v>
      </c>
      <c r="I18821">
        <v>0</v>
      </c>
    </row>
    <row r="18822" spans="1:9" x14ac:dyDescent="0.25">
      <c r="A18822" t="s">
        <v>732</v>
      </c>
      <c r="B18822">
        <v>38080</v>
      </c>
      <c r="C18822" s="593">
        <v>9.7500000000000003E-2</v>
      </c>
      <c r="D18822" t="s">
        <v>5408</v>
      </c>
      <c r="E18822">
        <v>7.0000000000000007E-2</v>
      </c>
      <c r="F18822">
        <v>2.75E-2</v>
      </c>
      <c r="G18822">
        <v>0</v>
      </c>
      <c r="H18822">
        <v>0</v>
      </c>
      <c r="I18822">
        <v>0</v>
      </c>
    </row>
    <row r="18823" spans="1:9" x14ac:dyDescent="0.25">
      <c r="A18823" t="s">
        <v>732</v>
      </c>
      <c r="B18823">
        <v>38083</v>
      </c>
      <c r="C18823" s="593">
        <v>9.7500000000000003E-2</v>
      </c>
      <c r="D18823" t="s">
        <v>5401</v>
      </c>
      <c r="E18823">
        <v>7.0000000000000007E-2</v>
      </c>
      <c r="F18823">
        <v>2.2499999999999999E-2</v>
      </c>
      <c r="G18823">
        <v>5.0000000000000001E-3</v>
      </c>
      <c r="H18823">
        <v>0</v>
      </c>
      <c r="I18823">
        <v>0</v>
      </c>
    </row>
    <row r="18824" spans="1:9" x14ac:dyDescent="0.25">
      <c r="A18824" t="s">
        <v>732</v>
      </c>
      <c r="B18824">
        <v>38088</v>
      </c>
      <c r="C18824" s="593">
        <v>9.7500000000000003E-2</v>
      </c>
      <c r="D18824" t="s">
        <v>5336</v>
      </c>
      <c r="E18824">
        <v>7.0000000000000007E-2</v>
      </c>
      <c r="F18824">
        <v>2.2499999999999999E-2</v>
      </c>
      <c r="G18824">
        <v>5.0000000000000001E-3</v>
      </c>
      <c r="H18824">
        <v>0</v>
      </c>
      <c r="I18824">
        <v>0</v>
      </c>
    </row>
    <row r="18825" spans="1:9" x14ac:dyDescent="0.25">
      <c r="A18825" t="s">
        <v>732</v>
      </c>
      <c r="B18825">
        <v>38101</v>
      </c>
      <c r="C18825" s="593">
        <v>9.7500000000000003E-2</v>
      </c>
      <c r="D18825" t="s">
        <v>5336</v>
      </c>
      <c r="E18825">
        <v>7.0000000000000007E-2</v>
      </c>
      <c r="F18825">
        <v>2.2499999999999999E-2</v>
      </c>
      <c r="G18825">
        <v>5.0000000000000001E-3</v>
      </c>
      <c r="H18825">
        <v>0</v>
      </c>
      <c r="I18825">
        <v>0</v>
      </c>
    </row>
    <row r="18826" spans="1:9" x14ac:dyDescent="0.25">
      <c r="A18826" t="s">
        <v>732</v>
      </c>
      <c r="B18826">
        <v>38103</v>
      </c>
      <c r="C18826" s="593">
        <v>9.7500000000000003E-2</v>
      </c>
      <c r="D18826" t="s">
        <v>5336</v>
      </c>
      <c r="E18826">
        <v>7.0000000000000007E-2</v>
      </c>
      <c r="F18826">
        <v>2.2499999999999999E-2</v>
      </c>
      <c r="G18826">
        <v>5.0000000000000001E-3</v>
      </c>
      <c r="H18826">
        <v>0</v>
      </c>
      <c r="I18826">
        <v>0</v>
      </c>
    </row>
    <row r="18827" spans="1:9" x14ac:dyDescent="0.25">
      <c r="A18827" t="s">
        <v>732</v>
      </c>
      <c r="B18827">
        <v>38104</v>
      </c>
      <c r="C18827" s="593">
        <v>9.7500000000000003E-2</v>
      </c>
      <c r="D18827" t="s">
        <v>5336</v>
      </c>
      <c r="E18827">
        <v>7.0000000000000007E-2</v>
      </c>
      <c r="F18827">
        <v>2.2499999999999999E-2</v>
      </c>
      <c r="G18827">
        <v>5.0000000000000001E-3</v>
      </c>
      <c r="H18827">
        <v>0</v>
      </c>
      <c r="I18827">
        <v>0</v>
      </c>
    </row>
    <row r="18828" spans="1:9" x14ac:dyDescent="0.25">
      <c r="A18828" t="s">
        <v>732</v>
      </c>
      <c r="B18828">
        <v>38105</v>
      </c>
      <c r="C18828" s="593">
        <v>9.7500000000000003E-2</v>
      </c>
      <c r="D18828" t="s">
        <v>5336</v>
      </c>
      <c r="E18828">
        <v>7.0000000000000007E-2</v>
      </c>
      <c r="F18828">
        <v>2.2499999999999999E-2</v>
      </c>
      <c r="G18828">
        <v>5.0000000000000001E-3</v>
      </c>
      <c r="H18828">
        <v>0</v>
      </c>
      <c r="I18828">
        <v>0</v>
      </c>
    </row>
    <row r="18829" spans="1:9" x14ac:dyDescent="0.25">
      <c r="A18829" t="s">
        <v>732</v>
      </c>
      <c r="B18829">
        <v>38106</v>
      </c>
      <c r="C18829" s="593">
        <v>9.7500000000000003E-2</v>
      </c>
      <c r="D18829" t="s">
        <v>5336</v>
      </c>
      <c r="E18829">
        <v>7.0000000000000007E-2</v>
      </c>
      <c r="F18829">
        <v>2.2499999999999999E-2</v>
      </c>
      <c r="G18829">
        <v>5.0000000000000001E-3</v>
      </c>
      <c r="H18829">
        <v>0</v>
      </c>
      <c r="I18829">
        <v>0</v>
      </c>
    </row>
    <row r="18830" spans="1:9" x14ac:dyDescent="0.25">
      <c r="A18830" t="s">
        <v>732</v>
      </c>
      <c r="B18830">
        <v>38107</v>
      </c>
      <c r="C18830" s="593">
        <v>9.7500000000000003E-2</v>
      </c>
      <c r="D18830" t="s">
        <v>5336</v>
      </c>
      <c r="E18830">
        <v>7.0000000000000007E-2</v>
      </c>
      <c r="F18830">
        <v>2.2499999999999999E-2</v>
      </c>
      <c r="G18830">
        <v>5.0000000000000001E-3</v>
      </c>
      <c r="H18830">
        <v>0</v>
      </c>
      <c r="I18830">
        <v>0</v>
      </c>
    </row>
    <row r="18831" spans="1:9" x14ac:dyDescent="0.25">
      <c r="A18831" t="s">
        <v>732</v>
      </c>
      <c r="B18831">
        <v>38108</v>
      </c>
      <c r="C18831" s="593">
        <v>9.7500000000000003E-2</v>
      </c>
      <c r="D18831" t="s">
        <v>5336</v>
      </c>
      <c r="E18831">
        <v>7.0000000000000007E-2</v>
      </c>
      <c r="F18831">
        <v>2.2499999999999999E-2</v>
      </c>
      <c r="G18831">
        <v>5.0000000000000001E-3</v>
      </c>
      <c r="H18831">
        <v>0</v>
      </c>
      <c r="I18831">
        <v>0</v>
      </c>
    </row>
    <row r="18832" spans="1:9" x14ac:dyDescent="0.25">
      <c r="A18832" t="s">
        <v>732</v>
      </c>
      <c r="B18832">
        <v>38109</v>
      </c>
      <c r="C18832" s="593">
        <v>9.7500000000000003E-2</v>
      </c>
      <c r="D18832" t="s">
        <v>5336</v>
      </c>
      <c r="E18832">
        <v>7.0000000000000007E-2</v>
      </c>
      <c r="F18832">
        <v>2.2499999999999999E-2</v>
      </c>
      <c r="G18832">
        <v>5.0000000000000001E-3</v>
      </c>
      <c r="H18832">
        <v>0</v>
      </c>
      <c r="I18832">
        <v>0</v>
      </c>
    </row>
    <row r="18833" spans="1:9" x14ac:dyDescent="0.25">
      <c r="A18833" t="s">
        <v>732</v>
      </c>
      <c r="B18833">
        <v>38111</v>
      </c>
      <c r="C18833" s="593">
        <v>9.7500000000000003E-2</v>
      </c>
      <c r="D18833" t="s">
        <v>5336</v>
      </c>
      <c r="E18833">
        <v>7.0000000000000007E-2</v>
      </c>
      <c r="F18833">
        <v>2.2499999999999999E-2</v>
      </c>
      <c r="G18833">
        <v>5.0000000000000001E-3</v>
      </c>
      <c r="H18833">
        <v>0</v>
      </c>
      <c r="I18833">
        <v>0</v>
      </c>
    </row>
    <row r="18834" spans="1:9" x14ac:dyDescent="0.25">
      <c r="A18834" t="s">
        <v>732</v>
      </c>
      <c r="B18834">
        <v>38112</v>
      </c>
      <c r="C18834" s="593">
        <v>9.7500000000000003E-2</v>
      </c>
      <c r="D18834" t="s">
        <v>5336</v>
      </c>
      <c r="E18834">
        <v>7.0000000000000007E-2</v>
      </c>
      <c r="F18834">
        <v>2.2499999999999999E-2</v>
      </c>
      <c r="G18834">
        <v>5.0000000000000001E-3</v>
      </c>
      <c r="H18834">
        <v>0</v>
      </c>
      <c r="I18834">
        <v>0</v>
      </c>
    </row>
    <row r="18835" spans="1:9" x14ac:dyDescent="0.25">
      <c r="A18835" t="s">
        <v>732</v>
      </c>
      <c r="B18835">
        <v>38113</v>
      </c>
      <c r="C18835" s="593">
        <v>9.7500000000000003E-2</v>
      </c>
      <c r="D18835" t="s">
        <v>5336</v>
      </c>
      <c r="E18835">
        <v>7.0000000000000007E-2</v>
      </c>
      <c r="F18835">
        <v>2.2499999999999999E-2</v>
      </c>
      <c r="G18835">
        <v>5.0000000000000001E-3</v>
      </c>
      <c r="H18835">
        <v>0</v>
      </c>
      <c r="I18835">
        <v>0</v>
      </c>
    </row>
    <row r="18836" spans="1:9" x14ac:dyDescent="0.25">
      <c r="A18836" t="s">
        <v>732</v>
      </c>
      <c r="B18836">
        <v>38114</v>
      </c>
      <c r="C18836" s="593">
        <v>9.7500000000000003E-2</v>
      </c>
      <c r="D18836" t="s">
        <v>5336</v>
      </c>
      <c r="E18836">
        <v>7.0000000000000007E-2</v>
      </c>
      <c r="F18836">
        <v>2.2499999999999999E-2</v>
      </c>
      <c r="G18836">
        <v>5.0000000000000001E-3</v>
      </c>
      <c r="H18836">
        <v>0</v>
      </c>
      <c r="I18836">
        <v>0</v>
      </c>
    </row>
    <row r="18837" spans="1:9" x14ac:dyDescent="0.25">
      <c r="A18837" t="s">
        <v>732</v>
      </c>
      <c r="B18837">
        <v>38115</v>
      </c>
      <c r="C18837" s="593">
        <v>9.7500000000000003E-2</v>
      </c>
      <c r="D18837" t="s">
        <v>5336</v>
      </c>
      <c r="E18837">
        <v>7.0000000000000007E-2</v>
      </c>
      <c r="F18837">
        <v>2.2499999999999999E-2</v>
      </c>
      <c r="G18837">
        <v>5.0000000000000001E-3</v>
      </c>
      <c r="H18837">
        <v>0</v>
      </c>
      <c r="I18837">
        <v>0</v>
      </c>
    </row>
    <row r="18838" spans="1:9" x14ac:dyDescent="0.25">
      <c r="A18838" t="s">
        <v>732</v>
      </c>
      <c r="B18838">
        <v>38116</v>
      </c>
      <c r="C18838" s="593">
        <v>9.7500000000000003E-2</v>
      </c>
      <c r="D18838" t="s">
        <v>5336</v>
      </c>
      <c r="E18838">
        <v>7.0000000000000007E-2</v>
      </c>
      <c r="F18838">
        <v>2.2499999999999999E-2</v>
      </c>
      <c r="G18838">
        <v>5.0000000000000001E-3</v>
      </c>
      <c r="H18838">
        <v>0</v>
      </c>
      <c r="I18838">
        <v>0</v>
      </c>
    </row>
    <row r="18839" spans="1:9" x14ac:dyDescent="0.25">
      <c r="A18839" t="s">
        <v>732</v>
      </c>
      <c r="B18839">
        <v>38117</v>
      </c>
      <c r="C18839" s="593">
        <v>9.7500000000000003E-2</v>
      </c>
      <c r="D18839" t="s">
        <v>5336</v>
      </c>
      <c r="E18839">
        <v>7.0000000000000007E-2</v>
      </c>
      <c r="F18839">
        <v>2.2499999999999999E-2</v>
      </c>
      <c r="G18839">
        <v>5.0000000000000001E-3</v>
      </c>
      <c r="H18839">
        <v>0</v>
      </c>
      <c r="I18839">
        <v>0</v>
      </c>
    </row>
    <row r="18840" spans="1:9" x14ac:dyDescent="0.25">
      <c r="A18840" t="s">
        <v>732</v>
      </c>
      <c r="B18840">
        <v>38118</v>
      </c>
      <c r="C18840" s="593">
        <v>9.7500000000000003E-2</v>
      </c>
      <c r="D18840" t="s">
        <v>5336</v>
      </c>
      <c r="E18840">
        <v>7.0000000000000007E-2</v>
      </c>
      <c r="F18840">
        <v>2.2499999999999999E-2</v>
      </c>
      <c r="G18840">
        <v>5.0000000000000001E-3</v>
      </c>
      <c r="H18840">
        <v>0</v>
      </c>
      <c r="I18840">
        <v>0</v>
      </c>
    </row>
    <row r="18841" spans="1:9" x14ac:dyDescent="0.25">
      <c r="A18841" t="s">
        <v>732</v>
      </c>
      <c r="B18841">
        <v>38119</v>
      </c>
      <c r="C18841" s="593">
        <v>9.7500000000000003E-2</v>
      </c>
      <c r="D18841" t="s">
        <v>5336</v>
      </c>
      <c r="E18841">
        <v>7.0000000000000007E-2</v>
      </c>
      <c r="F18841">
        <v>2.2499999999999999E-2</v>
      </c>
      <c r="G18841">
        <v>5.0000000000000001E-3</v>
      </c>
      <c r="H18841">
        <v>0</v>
      </c>
      <c r="I18841">
        <v>0</v>
      </c>
    </row>
    <row r="18842" spans="1:9" x14ac:dyDescent="0.25">
      <c r="A18842" t="s">
        <v>732</v>
      </c>
      <c r="B18842">
        <v>38120</v>
      </c>
      <c r="C18842" s="593">
        <v>9.7500000000000003E-2</v>
      </c>
      <c r="D18842" t="s">
        <v>5336</v>
      </c>
      <c r="E18842">
        <v>7.0000000000000007E-2</v>
      </c>
      <c r="F18842">
        <v>2.2499999999999999E-2</v>
      </c>
      <c r="G18842">
        <v>5.0000000000000001E-3</v>
      </c>
      <c r="H18842">
        <v>0</v>
      </c>
      <c r="I18842">
        <v>0</v>
      </c>
    </row>
    <row r="18843" spans="1:9" x14ac:dyDescent="0.25">
      <c r="A18843" t="s">
        <v>732</v>
      </c>
      <c r="B18843">
        <v>38122</v>
      </c>
      <c r="C18843" s="593">
        <v>9.7500000000000003E-2</v>
      </c>
      <c r="D18843" t="s">
        <v>5336</v>
      </c>
      <c r="E18843">
        <v>7.0000000000000007E-2</v>
      </c>
      <c r="F18843">
        <v>2.2499999999999999E-2</v>
      </c>
      <c r="G18843">
        <v>5.0000000000000001E-3</v>
      </c>
      <c r="H18843">
        <v>0</v>
      </c>
      <c r="I18843">
        <v>0</v>
      </c>
    </row>
    <row r="18844" spans="1:9" x14ac:dyDescent="0.25">
      <c r="A18844" t="s">
        <v>732</v>
      </c>
      <c r="B18844">
        <v>38124</v>
      </c>
      <c r="C18844" s="593">
        <v>9.7500000000000003E-2</v>
      </c>
      <c r="D18844" t="s">
        <v>5336</v>
      </c>
      <c r="E18844">
        <v>7.0000000000000007E-2</v>
      </c>
      <c r="F18844">
        <v>2.2499999999999999E-2</v>
      </c>
      <c r="G18844">
        <v>5.0000000000000001E-3</v>
      </c>
      <c r="H18844">
        <v>0</v>
      </c>
      <c r="I18844">
        <v>0</v>
      </c>
    </row>
    <row r="18845" spans="1:9" x14ac:dyDescent="0.25">
      <c r="A18845" t="s">
        <v>732</v>
      </c>
      <c r="B18845">
        <v>38125</v>
      </c>
      <c r="C18845" s="593">
        <v>9.7500000000000003E-2</v>
      </c>
      <c r="D18845" t="s">
        <v>5336</v>
      </c>
      <c r="E18845">
        <v>7.0000000000000007E-2</v>
      </c>
      <c r="F18845">
        <v>2.2499999999999999E-2</v>
      </c>
      <c r="G18845">
        <v>5.0000000000000001E-3</v>
      </c>
      <c r="H18845">
        <v>0</v>
      </c>
      <c r="I18845">
        <v>0</v>
      </c>
    </row>
    <row r="18846" spans="1:9" x14ac:dyDescent="0.25">
      <c r="A18846" t="s">
        <v>732</v>
      </c>
      <c r="B18846">
        <v>38126</v>
      </c>
      <c r="C18846" s="593">
        <v>9.7500000000000003E-2</v>
      </c>
      <c r="D18846" t="s">
        <v>5336</v>
      </c>
      <c r="E18846">
        <v>7.0000000000000007E-2</v>
      </c>
      <c r="F18846">
        <v>2.2499999999999999E-2</v>
      </c>
      <c r="G18846">
        <v>5.0000000000000001E-3</v>
      </c>
      <c r="H18846">
        <v>0</v>
      </c>
      <c r="I18846">
        <v>0</v>
      </c>
    </row>
    <row r="18847" spans="1:9" x14ac:dyDescent="0.25">
      <c r="A18847" t="s">
        <v>732</v>
      </c>
      <c r="B18847">
        <v>38127</v>
      </c>
      <c r="C18847" s="593">
        <v>9.7500000000000003E-2</v>
      </c>
      <c r="D18847" t="s">
        <v>5336</v>
      </c>
      <c r="E18847">
        <v>7.0000000000000007E-2</v>
      </c>
      <c r="F18847">
        <v>2.2499999999999999E-2</v>
      </c>
      <c r="G18847">
        <v>5.0000000000000001E-3</v>
      </c>
      <c r="H18847">
        <v>0</v>
      </c>
      <c r="I18847">
        <v>0</v>
      </c>
    </row>
    <row r="18848" spans="1:9" x14ac:dyDescent="0.25">
      <c r="A18848" t="s">
        <v>732</v>
      </c>
      <c r="B18848">
        <v>38128</v>
      </c>
      <c r="C18848" s="593">
        <v>9.7500000000000003E-2</v>
      </c>
      <c r="D18848" t="s">
        <v>5336</v>
      </c>
      <c r="E18848">
        <v>7.0000000000000007E-2</v>
      </c>
      <c r="F18848">
        <v>2.2499999999999999E-2</v>
      </c>
      <c r="G18848">
        <v>5.0000000000000001E-3</v>
      </c>
      <c r="H18848">
        <v>0</v>
      </c>
      <c r="I18848">
        <v>0</v>
      </c>
    </row>
    <row r="18849" spans="1:9" x14ac:dyDescent="0.25">
      <c r="A18849" t="s">
        <v>732</v>
      </c>
      <c r="B18849">
        <v>38130</v>
      </c>
      <c r="C18849" s="593">
        <v>9.7500000000000003E-2</v>
      </c>
      <c r="D18849" t="s">
        <v>5336</v>
      </c>
      <c r="E18849">
        <v>7.0000000000000007E-2</v>
      </c>
      <c r="F18849">
        <v>2.2499999999999999E-2</v>
      </c>
      <c r="G18849">
        <v>5.0000000000000001E-3</v>
      </c>
      <c r="H18849">
        <v>0</v>
      </c>
      <c r="I18849">
        <v>0</v>
      </c>
    </row>
    <row r="18850" spans="1:9" x14ac:dyDescent="0.25">
      <c r="A18850" t="s">
        <v>732</v>
      </c>
      <c r="B18850">
        <v>38131</v>
      </c>
      <c r="C18850" s="593">
        <v>9.7500000000000003E-2</v>
      </c>
      <c r="D18850" t="s">
        <v>5336</v>
      </c>
      <c r="E18850">
        <v>7.0000000000000007E-2</v>
      </c>
      <c r="F18850">
        <v>2.2499999999999999E-2</v>
      </c>
      <c r="G18850">
        <v>5.0000000000000001E-3</v>
      </c>
      <c r="H18850">
        <v>0</v>
      </c>
      <c r="I18850">
        <v>0</v>
      </c>
    </row>
    <row r="18851" spans="1:9" x14ac:dyDescent="0.25">
      <c r="A18851" t="s">
        <v>732</v>
      </c>
      <c r="B18851">
        <v>38132</v>
      </c>
      <c r="C18851" s="593">
        <v>9.7500000000000003E-2</v>
      </c>
      <c r="D18851" t="s">
        <v>5336</v>
      </c>
      <c r="E18851">
        <v>7.0000000000000007E-2</v>
      </c>
      <c r="F18851">
        <v>2.2499999999999999E-2</v>
      </c>
      <c r="G18851">
        <v>5.0000000000000001E-3</v>
      </c>
      <c r="H18851">
        <v>0</v>
      </c>
      <c r="I18851">
        <v>0</v>
      </c>
    </row>
    <row r="18852" spans="1:9" x14ac:dyDescent="0.25">
      <c r="A18852" t="s">
        <v>732</v>
      </c>
      <c r="B18852">
        <v>38133</v>
      </c>
      <c r="C18852" s="593">
        <v>9.7500000000000003E-2</v>
      </c>
      <c r="D18852" t="s">
        <v>5336</v>
      </c>
      <c r="E18852">
        <v>7.0000000000000007E-2</v>
      </c>
      <c r="F18852">
        <v>2.2499999999999999E-2</v>
      </c>
      <c r="G18852">
        <v>5.0000000000000001E-3</v>
      </c>
      <c r="H18852">
        <v>0</v>
      </c>
      <c r="I18852">
        <v>0</v>
      </c>
    </row>
    <row r="18853" spans="1:9" x14ac:dyDescent="0.25">
      <c r="A18853" t="s">
        <v>732</v>
      </c>
      <c r="B18853">
        <v>38134</v>
      </c>
      <c r="C18853" s="593">
        <v>9.7500000000000003E-2</v>
      </c>
      <c r="D18853" t="s">
        <v>5336</v>
      </c>
      <c r="E18853">
        <v>7.0000000000000007E-2</v>
      </c>
      <c r="F18853">
        <v>2.2499999999999999E-2</v>
      </c>
      <c r="G18853">
        <v>5.0000000000000001E-3</v>
      </c>
      <c r="H18853">
        <v>0</v>
      </c>
      <c r="I18853">
        <v>0</v>
      </c>
    </row>
    <row r="18854" spans="1:9" x14ac:dyDescent="0.25">
      <c r="A18854" t="s">
        <v>732</v>
      </c>
      <c r="B18854">
        <v>38135</v>
      </c>
      <c r="C18854" s="593">
        <v>9.7500000000000003E-2</v>
      </c>
      <c r="D18854" t="s">
        <v>5336</v>
      </c>
      <c r="E18854">
        <v>7.0000000000000007E-2</v>
      </c>
      <c r="F18854">
        <v>2.2499999999999999E-2</v>
      </c>
      <c r="G18854">
        <v>5.0000000000000001E-3</v>
      </c>
      <c r="H18854">
        <v>0</v>
      </c>
      <c r="I18854">
        <v>0</v>
      </c>
    </row>
    <row r="18855" spans="1:9" x14ac:dyDescent="0.25">
      <c r="A18855" t="s">
        <v>732</v>
      </c>
      <c r="B18855">
        <v>38136</v>
      </c>
      <c r="C18855" s="593">
        <v>9.7500000000000003E-2</v>
      </c>
      <c r="D18855" t="s">
        <v>5336</v>
      </c>
      <c r="E18855">
        <v>7.0000000000000007E-2</v>
      </c>
      <c r="F18855">
        <v>2.2499999999999999E-2</v>
      </c>
      <c r="G18855">
        <v>5.0000000000000001E-3</v>
      </c>
      <c r="H18855">
        <v>0</v>
      </c>
      <c r="I18855">
        <v>0</v>
      </c>
    </row>
    <row r="18856" spans="1:9" x14ac:dyDescent="0.25">
      <c r="A18856" t="s">
        <v>732</v>
      </c>
      <c r="B18856">
        <v>38137</v>
      </c>
      <c r="C18856" s="593">
        <v>9.7500000000000003E-2</v>
      </c>
      <c r="D18856" t="s">
        <v>5336</v>
      </c>
      <c r="E18856">
        <v>7.0000000000000007E-2</v>
      </c>
      <c r="F18856">
        <v>2.2499999999999999E-2</v>
      </c>
      <c r="G18856">
        <v>5.0000000000000001E-3</v>
      </c>
      <c r="H18856">
        <v>0</v>
      </c>
      <c r="I18856">
        <v>0</v>
      </c>
    </row>
    <row r="18857" spans="1:9" x14ac:dyDescent="0.25">
      <c r="A18857" t="s">
        <v>732</v>
      </c>
      <c r="B18857">
        <v>38138</v>
      </c>
      <c r="C18857" s="593">
        <v>9.7500000000000003E-2</v>
      </c>
      <c r="D18857" t="s">
        <v>5336</v>
      </c>
      <c r="E18857">
        <v>7.0000000000000007E-2</v>
      </c>
      <c r="F18857">
        <v>2.2499999999999999E-2</v>
      </c>
      <c r="G18857">
        <v>5.0000000000000001E-3</v>
      </c>
      <c r="H18857">
        <v>0</v>
      </c>
      <c r="I18857">
        <v>0</v>
      </c>
    </row>
    <row r="18858" spans="1:9" x14ac:dyDescent="0.25">
      <c r="A18858" t="s">
        <v>732</v>
      </c>
      <c r="B18858">
        <v>38139</v>
      </c>
      <c r="C18858" s="593">
        <v>9.7500000000000003E-2</v>
      </c>
      <c r="D18858" t="s">
        <v>5393</v>
      </c>
      <c r="E18858">
        <v>7.0000000000000007E-2</v>
      </c>
      <c r="F18858">
        <v>2.2499999999999999E-2</v>
      </c>
      <c r="G18858">
        <v>5.0000000000000001E-3</v>
      </c>
      <c r="H18858">
        <v>0</v>
      </c>
      <c r="I18858">
        <v>0</v>
      </c>
    </row>
    <row r="18859" spans="1:9" x14ac:dyDescent="0.25">
      <c r="A18859" t="s">
        <v>732</v>
      </c>
      <c r="B18859">
        <v>38141</v>
      </c>
      <c r="C18859" s="593">
        <v>9.7500000000000003E-2</v>
      </c>
      <c r="D18859" t="s">
        <v>5336</v>
      </c>
      <c r="E18859">
        <v>7.0000000000000007E-2</v>
      </c>
      <c r="F18859">
        <v>2.2499999999999999E-2</v>
      </c>
      <c r="G18859">
        <v>5.0000000000000001E-3</v>
      </c>
      <c r="H18859">
        <v>0</v>
      </c>
      <c r="I18859">
        <v>0</v>
      </c>
    </row>
    <row r="18860" spans="1:9" x14ac:dyDescent="0.25">
      <c r="A18860" t="s">
        <v>732</v>
      </c>
      <c r="B18860">
        <v>38145</v>
      </c>
      <c r="C18860" s="593">
        <v>9.7500000000000003E-2</v>
      </c>
      <c r="D18860" t="s">
        <v>5336</v>
      </c>
      <c r="E18860">
        <v>7.0000000000000007E-2</v>
      </c>
      <c r="F18860">
        <v>2.2499999999999999E-2</v>
      </c>
      <c r="G18860">
        <v>5.0000000000000001E-3</v>
      </c>
      <c r="H18860">
        <v>0</v>
      </c>
      <c r="I18860">
        <v>0</v>
      </c>
    </row>
    <row r="18861" spans="1:9" x14ac:dyDescent="0.25">
      <c r="A18861" t="s">
        <v>732</v>
      </c>
      <c r="B18861">
        <v>38148</v>
      </c>
      <c r="C18861" s="593">
        <v>9.7500000000000003E-2</v>
      </c>
      <c r="D18861" t="s">
        <v>5336</v>
      </c>
      <c r="E18861">
        <v>7.0000000000000007E-2</v>
      </c>
      <c r="F18861">
        <v>2.2499999999999999E-2</v>
      </c>
      <c r="G18861">
        <v>5.0000000000000001E-3</v>
      </c>
      <c r="H18861">
        <v>0</v>
      </c>
      <c r="I18861">
        <v>0</v>
      </c>
    </row>
    <row r="18862" spans="1:9" x14ac:dyDescent="0.25">
      <c r="A18862" t="s">
        <v>732</v>
      </c>
      <c r="B18862">
        <v>38150</v>
      </c>
      <c r="C18862" s="593">
        <v>9.7500000000000003E-2</v>
      </c>
      <c r="D18862" t="s">
        <v>5336</v>
      </c>
      <c r="E18862">
        <v>7.0000000000000007E-2</v>
      </c>
      <c r="F18862">
        <v>2.2499999999999999E-2</v>
      </c>
      <c r="G18862">
        <v>5.0000000000000001E-3</v>
      </c>
      <c r="H18862">
        <v>0</v>
      </c>
      <c r="I18862">
        <v>0</v>
      </c>
    </row>
    <row r="18863" spans="1:9" x14ac:dyDescent="0.25">
      <c r="A18863" t="s">
        <v>732</v>
      </c>
      <c r="B18863">
        <v>38151</v>
      </c>
      <c r="C18863" s="593">
        <v>9.7500000000000003E-2</v>
      </c>
      <c r="D18863" t="s">
        <v>5336</v>
      </c>
      <c r="E18863">
        <v>7.0000000000000007E-2</v>
      </c>
      <c r="F18863">
        <v>2.2499999999999999E-2</v>
      </c>
      <c r="G18863">
        <v>5.0000000000000001E-3</v>
      </c>
      <c r="H18863">
        <v>0</v>
      </c>
      <c r="I18863">
        <v>0</v>
      </c>
    </row>
    <row r="18864" spans="1:9" x14ac:dyDescent="0.25">
      <c r="A18864" t="s">
        <v>732</v>
      </c>
      <c r="B18864">
        <v>38152</v>
      </c>
      <c r="C18864" s="593">
        <v>9.7500000000000003E-2</v>
      </c>
      <c r="D18864" t="s">
        <v>5336</v>
      </c>
      <c r="E18864">
        <v>7.0000000000000007E-2</v>
      </c>
      <c r="F18864">
        <v>2.2499999999999999E-2</v>
      </c>
      <c r="G18864">
        <v>5.0000000000000001E-3</v>
      </c>
      <c r="H18864">
        <v>0</v>
      </c>
      <c r="I18864">
        <v>0</v>
      </c>
    </row>
    <row r="18865" spans="1:9" x14ac:dyDescent="0.25">
      <c r="A18865" t="s">
        <v>732</v>
      </c>
      <c r="B18865">
        <v>38157</v>
      </c>
      <c r="C18865" s="593">
        <v>9.7500000000000003E-2</v>
      </c>
      <c r="D18865" t="s">
        <v>5336</v>
      </c>
      <c r="E18865">
        <v>7.0000000000000007E-2</v>
      </c>
      <c r="F18865">
        <v>2.2499999999999999E-2</v>
      </c>
      <c r="G18865">
        <v>5.0000000000000001E-3</v>
      </c>
      <c r="H18865">
        <v>0</v>
      </c>
      <c r="I18865">
        <v>0</v>
      </c>
    </row>
    <row r="18866" spans="1:9" x14ac:dyDescent="0.25">
      <c r="A18866" t="s">
        <v>732</v>
      </c>
      <c r="B18866">
        <v>38159</v>
      </c>
      <c r="C18866" s="593">
        <v>9.7500000000000003E-2</v>
      </c>
      <c r="D18866" t="s">
        <v>5336</v>
      </c>
      <c r="E18866">
        <v>7.0000000000000007E-2</v>
      </c>
      <c r="F18866">
        <v>2.2499999999999999E-2</v>
      </c>
      <c r="G18866">
        <v>5.0000000000000001E-3</v>
      </c>
      <c r="H18866">
        <v>0</v>
      </c>
      <c r="I18866">
        <v>0</v>
      </c>
    </row>
    <row r="18867" spans="1:9" x14ac:dyDescent="0.25">
      <c r="A18867" t="s">
        <v>732</v>
      </c>
      <c r="B18867">
        <v>38161</v>
      </c>
      <c r="C18867" s="593">
        <v>9.7500000000000003E-2</v>
      </c>
      <c r="D18867" t="s">
        <v>5336</v>
      </c>
      <c r="E18867">
        <v>7.0000000000000007E-2</v>
      </c>
      <c r="F18867">
        <v>2.2499999999999999E-2</v>
      </c>
      <c r="G18867">
        <v>5.0000000000000001E-3</v>
      </c>
      <c r="H18867">
        <v>0</v>
      </c>
      <c r="I18867">
        <v>0</v>
      </c>
    </row>
    <row r="18868" spans="1:9" x14ac:dyDescent="0.25">
      <c r="A18868" t="s">
        <v>732</v>
      </c>
      <c r="B18868">
        <v>38163</v>
      </c>
      <c r="C18868" s="593">
        <v>9.7500000000000003E-2</v>
      </c>
      <c r="D18868" t="s">
        <v>5336</v>
      </c>
      <c r="E18868">
        <v>7.0000000000000007E-2</v>
      </c>
      <c r="F18868">
        <v>2.2499999999999999E-2</v>
      </c>
      <c r="G18868">
        <v>5.0000000000000001E-3</v>
      </c>
      <c r="H18868">
        <v>0</v>
      </c>
      <c r="I18868">
        <v>0</v>
      </c>
    </row>
    <row r="18869" spans="1:9" x14ac:dyDescent="0.25">
      <c r="A18869" t="s">
        <v>732</v>
      </c>
      <c r="B18869">
        <v>38166</v>
      </c>
      <c r="C18869" s="593">
        <v>9.7500000000000003E-2</v>
      </c>
      <c r="D18869" t="s">
        <v>5336</v>
      </c>
      <c r="E18869">
        <v>7.0000000000000007E-2</v>
      </c>
      <c r="F18869">
        <v>2.2499999999999999E-2</v>
      </c>
      <c r="G18869">
        <v>5.0000000000000001E-3</v>
      </c>
      <c r="H18869">
        <v>0</v>
      </c>
      <c r="I18869">
        <v>0</v>
      </c>
    </row>
    <row r="18870" spans="1:9" x14ac:dyDescent="0.25">
      <c r="A18870" t="s">
        <v>732</v>
      </c>
      <c r="B18870">
        <v>38167</v>
      </c>
      <c r="C18870" s="593">
        <v>9.7500000000000003E-2</v>
      </c>
      <c r="D18870" t="s">
        <v>5336</v>
      </c>
      <c r="E18870">
        <v>7.0000000000000007E-2</v>
      </c>
      <c r="F18870">
        <v>2.2499999999999999E-2</v>
      </c>
      <c r="G18870">
        <v>5.0000000000000001E-3</v>
      </c>
      <c r="H18870">
        <v>0</v>
      </c>
      <c r="I18870">
        <v>0</v>
      </c>
    </row>
    <row r="18871" spans="1:9" x14ac:dyDescent="0.25">
      <c r="A18871" t="s">
        <v>732</v>
      </c>
      <c r="B18871">
        <v>38168</v>
      </c>
      <c r="C18871" s="593">
        <v>9.7500000000000003E-2</v>
      </c>
      <c r="D18871" t="s">
        <v>5336</v>
      </c>
      <c r="E18871">
        <v>7.0000000000000007E-2</v>
      </c>
      <c r="F18871">
        <v>2.2499999999999999E-2</v>
      </c>
      <c r="G18871">
        <v>5.0000000000000001E-3</v>
      </c>
      <c r="H18871">
        <v>0</v>
      </c>
      <c r="I18871">
        <v>0</v>
      </c>
    </row>
    <row r="18872" spans="1:9" x14ac:dyDescent="0.25">
      <c r="A18872" t="s">
        <v>732</v>
      </c>
      <c r="B18872">
        <v>38173</v>
      </c>
      <c r="C18872" s="593">
        <v>9.7500000000000003E-2</v>
      </c>
      <c r="D18872" t="s">
        <v>5336</v>
      </c>
      <c r="E18872">
        <v>7.0000000000000007E-2</v>
      </c>
      <c r="F18872">
        <v>2.2499999999999999E-2</v>
      </c>
      <c r="G18872">
        <v>5.0000000000000001E-3</v>
      </c>
      <c r="H18872">
        <v>0</v>
      </c>
      <c r="I18872">
        <v>0</v>
      </c>
    </row>
    <row r="18873" spans="1:9" x14ac:dyDescent="0.25">
      <c r="A18873" t="s">
        <v>732</v>
      </c>
      <c r="B18873">
        <v>38174</v>
      </c>
      <c r="C18873" s="593">
        <v>9.7500000000000003E-2</v>
      </c>
      <c r="D18873" t="s">
        <v>5336</v>
      </c>
      <c r="E18873">
        <v>7.0000000000000007E-2</v>
      </c>
      <c r="F18873">
        <v>2.2499999999999999E-2</v>
      </c>
      <c r="G18873">
        <v>5.0000000000000001E-3</v>
      </c>
      <c r="H18873">
        <v>0</v>
      </c>
      <c r="I18873">
        <v>0</v>
      </c>
    </row>
    <row r="18874" spans="1:9" x14ac:dyDescent="0.25">
      <c r="A18874" t="s">
        <v>732</v>
      </c>
      <c r="B18874">
        <v>38175</v>
      </c>
      <c r="C18874" s="593">
        <v>9.7500000000000003E-2</v>
      </c>
      <c r="D18874" t="s">
        <v>5336</v>
      </c>
      <c r="E18874">
        <v>7.0000000000000007E-2</v>
      </c>
      <c r="F18874">
        <v>2.2499999999999999E-2</v>
      </c>
      <c r="G18874">
        <v>5.0000000000000001E-3</v>
      </c>
      <c r="H18874">
        <v>0</v>
      </c>
      <c r="I18874">
        <v>0</v>
      </c>
    </row>
    <row r="18875" spans="1:9" x14ac:dyDescent="0.25">
      <c r="A18875" t="s">
        <v>732</v>
      </c>
      <c r="B18875">
        <v>38177</v>
      </c>
      <c r="C18875" s="593">
        <v>9.7500000000000003E-2</v>
      </c>
      <c r="D18875" t="s">
        <v>5336</v>
      </c>
      <c r="E18875">
        <v>7.0000000000000007E-2</v>
      </c>
      <c r="F18875">
        <v>2.2499999999999999E-2</v>
      </c>
      <c r="G18875">
        <v>5.0000000000000001E-3</v>
      </c>
      <c r="H18875">
        <v>0</v>
      </c>
      <c r="I18875">
        <v>0</v>
      </c>
    </row>
    <row r="18876" spans="1:9" x14ac:dyDescent="0.25">
      <c r="A18876" t="s">
        <v>732</v>
      </c>
      <c r="B18876">
        <v>38181</v>
      </c>
      <c r="C18876" s="593">
        <v>9.7500000000000003E-2</v>
      </c>
      <c r="D18876" t="s">
        <v>5336</v>
      </c>
      <c r="E18876">
        <v>7.0000000000000007E-2</v>
      </c>
      <c r="F18876">
        <v>2.2499999999999999E-2</v>
      </c>
      <c r="G18876">
        <v>5.0000000000000001E-3</v>
      </c>
      <c r="H18876">
        <v>0</v>
      </c>
      <c r="I18876">
        <v>0</v>
      </c>
    </row>
    <row r="18877" spans="1:9" x14ac:dyDescent="0.25">
      <c r="A18877" t="s">
        <v>732</v>
      </c>
      <c r="B18877">
        <v>38182</v>
      </c>
      <c r="C18877" s="593">
        <v>9.7500000000000003E-2</v>
      </c>
      <c r="D18877" t="s">
        <v>5336</v>
      </c>
      <c r="E18877">
        <v>7.0000000000000007E-2</v>
      </c>
      <c r="F18877">
        <v>2.2499999999999999E-2</v>
      </c>
      <c r="G18877">
        <v>5.0000000000000001E-3</v>
      </c>
      <c r="H18877">
        <v>0</v>
      </c>
      <c r="I18877">
        <v>0</v>
      </c>
    </row>
    <row r="18878" spans="1:9" x14ac:dyDescent="0.25">
      <c r="A18878" t="s">
        <v>732</v>
      </c>
      <c r="B18878">
        <v>38183</v>
      </c>
      <c r="C18878" s="593">
        <v>9.7500000000000003E-2</v>
      </c>
      <c r="D18878" t="s">
        <v>5409</v>
      </c>
      <c r="E18878">
        <v>7.0000000000000007E-2</v>
      </c>
      <c r="F18878">
        <v>2.2499999999999999E-2</v>
      </c>
      <c r="G18878">
        <v>5.0000000000000001E-3</v>
      </c>
      <c r="H18878">
        <v>0</v>
      </c>
      <c r="I18878">
        <v>0</v>
      </c>
    </row>
    <row r="18879" spans="1:9" x14ac:dyDescent="0.25">
      <c r="A18879" t="s">
        <v>732</v>
      </c>
      <c r="B18879">
        <v>38184</v>
      </c>
      <c r="C18879" s="593">
        <v>9.7500000000000003E-2</v>
      </c>
      <c r="D18879" t="s">
        <v>3076</v>
      </c>
      <c r="E18879">
        <v>7.0000000000000007E-2</v>
      </c>
      <c r="F18879">
        <v>2.2499999999999999E-2</v>
      </c>
      <c r="G18879">
        <v>5.0000000000000001E-3</v>
      </c>
      <c r="H18879">
        <v>0</v>
      </c>
      <c r="I18879">
        <v>0</v>
      </c>
    </row>
    <row r="18880" spans="1:9" x14ac:dyDescent="0.25">
      <c r="A18880" t="s">
        <v>732</v>
      </c>
      <c r="B18880">
        <v>38186</v>
      </c>
      <c r="C18880" s="593">
        <v>9.7500000000000003E-2</v>
      </c>
      <c r="D18880" t="s">
        <v>5336</v>
      </c>
      <c r="E18880">
        <v>7.0000000000000007E-2</v>
      </c>
      <c r="F18880">
        <v>2.2499999999999999E-2</v>
      </c>
      <c r="G18880">
        <v>5.0000000000000001E-3</v>
      </c>
      <c r="H18880">
        <v>0</v>
      </c>
      <c r="I18880">
        <v>0</v>
      </c>
    </row>
    <row r="18881" spans="1:9" x14ac:dyDescent="0.25">
      <c r="A18881" t="s">
        <v>732</v>
      </c>
      <c r="B18881">
        <v>38187</v>
      </c>
      <c r="C18881" s="593">
        <v>9.7500000000000003E-2</v>
      </c>
      <c r="D18881" t="s">
        <v>5336</v>
      </c>
      <c r="E18881">
        <v>7.0000000000000007E-2</v>
      </c>
      <c r="F18881">
        <v>2.2499999999999999E-2</v>
      </c>
      <c r="G18881">
        <v>5.0000000000000001E-3</v>
      </c>
      <c r="H18881">
        <v>0</v>
      </c>
      <c r="I18881">
        <v>0</v>
      </c>
    </row>
    <row r="18882" spans="1:9" x14ac:dyDescent="0.25">
      <c r="A18882" t="s">
        <v>732</v>
      </c>
      <c r="B18882">
        <v>38188</v>
      </c>
      <c r="C18882" s="593">
        <v>9.7500000000000003E-2</v>
      </c>
      <c r="D18882" t="s">
        <v>5336</v>
      </c>
      <c r="E18882">
        <v>7.0000000000000007E-2</v>
      </c>
      <c r="F18882">
        <v>2.2499999999999999E-2</v>
      </c>
      <c r="G18882">
        <v>5.0000000000000001E-3</v>
      </c>
      <c r="H18882">
        <v>0</v>
      </c>
      <c r="I18882">
        <v>0</v>
      </c>
    </row>
    <row r="18883" spans="1:9" x14ac:dyDescent="0.25">
      <c r="A18883" t="s">
        <v>732</v>
      </c>
      <c r="B18883">
        <v>38190</v>
      </c>
      <c r="C18883" s="593">
        <v>9.7500000000000003E-2</v>
      </c>
      <c r="D18883" t="s">
        <v>5336</v>
      </c>
      <c r="E18883">
        <v>7.0000000000000007E-2</v>
      </c>
      <c r="F18883">
        <v>2.2499999999999999E-2</v>
      </c>
      <c r="G18883">
        <v>5.0000000000000001E-3</v>
      </c>
      <c r="H18883">
        <v>0</v>
      </c>
      <c r="I18883">
        <v>0</v>
      </c>
    </row>
    <row r="18884" spans="1:9" x14ac:dyDescent="0.25">
      <c r="A18884" t="s">
        <v>732</v>
      </c>
      <c r="B18884">
        <v>38193</v>
      </c>
      <c r="C18884" s="593">
        <v>9.7500000000000003E-2</v>
      </c>
      <c r="D18884" t="s">
        <v>5336</v>
      </c>
      <c r="E18884">
        <v>7.0000000000000007E-2</v>
      </c>
      <c r="F18884">
        <v>2.2499999999999999E-2</v>
      </c>
      <c r="G18884">
        <v>5.0000000000000001E-3</v>
      </c>
      <c r="H18884">
        <v>0</v>
      </c>
      <c r="I18884">
        <v>0</v>
      </c>
    </row>
    <row r="18885" spans="1:9" x14ac:dyDescent="0.25">
      <c r="A18885" t="s">
        <v>732</v>
      </c>
      <c r="B18885">
        <v>38194</v>
      </c>
      <c r="C18885" s="593">
        <v>9.7500000000000003E-2</v>
      </c>
      <c r="D18885" t="s">
        <v>5336</v>
      </c>
      <c r="E18885">
        <v>7.0000000000000007E-2</v>
      </c>
      <c r="F18885">
        <v>2.2499999999999999E-2</v>
      </c>
      <c r="G18885">
        <v>5.0000000000000001E-3</v>
      </c>
      <c r="H18885">
        <v>0</v>
      </c>
      <c r="I18885">
        <v>0</v>
      </c>
    </row>
    <row r="18886" spans="1:9" x14ac:dyDescent="0.25">
      <c r="A18886" t="s">
        <v>732</v>
      </c>
      <c r="B18886">
        <v>38197</v>
      </c>
      <c r="C18886" s="593">
        <v>9.7500000000000003E-2</v>
      </c>
      <c r="D18886" t="s">
        <v>5336</v>
      </c>
      <c r="E18886">
        <v>7.0000000000000007E-2</v>
      </c>
      <c r="F18886">
        <v>2.2499999999999999E-2</v>
      </c>
      <c r="G18886">
        <v>5.0000000000000001E-3</v>
      </c>
      <c r="H18886">
        <v>0</v>
      </c>
      <c r="I18886">
        <v>0</v>
      </c>
    </row>
    <row r="18887" spans="1:9" x14ac:dyDescent="0.25">
      <c r="A18887" t="s">
        <v>732</v>
      </c>
      <c r="B18887">
        <v>38201</v>
      </c>
      <c r="C18887" s="593">
        <v>9.7500000000000003E-2</v>
      </c>
      <c r="D18887" t="s">
        <v>5410</v>
      </c>
      <c r="E18887">
        <v>7.0000000000000007E-2</v>
      </c>
      <c r="F18887">
        <v>2.75E-2</v>
      </c>
      <c r="G18887">
        <v>0</v>
      </c>
      <c r="H18887">
        <v>0</v>
      </c>
      <c r="I18887">
        <v>0</v>
      </c>
    </row>
    <row r="18888" spans="1:9" x14ac:dyDescent="0.25">
      <c r="A18888" t="s">
        <v>732</v>
      </c>
      <c r="B18888">
        <v>38220</v>
      </c>
      <c r="C18888" s="593">
        <v>9.7500000000000003E-2</v>
      </c>
      <c r="D18888" t="s">
        <v>5411</v>
      </c>
      <c r="E18888">
        <v>7.0000000000000007E-2</v>
      </c>
      <c r="F18888">
        <v>2.75E-2</v>
      </c>
      <c r="G18888">
        <v>0</v>
      </c>
      <c r="H18888">
        <v>0</v>
      </c>
      <c r="I18888">
        <v>0</v>
      </c>
    </row>
    <row r="18889" spans="1:9" x14ac:dyDescent="0.25">
      <c r="A18889" t="s">
        <v>732</v>
      </c>
      <c r="B18889">
        <v>38221</v>
      </c>
      <c r="C18889" s="593">
        <v>9.7500000000000003E-2</v>
      </c>
      <c r="D18889" t="s">
        <v>5412</v>
      </c>
      <c r="E18889">
        <v>7.0000000000000007E-2</v>
      </c>
      <c r="F18889">
        <v>2.75E-2</v>
      </c>
      <c r="G18889">
        <v>0</v>
      </c>
      <c r="H18889">
        <v>0</v>
      </c>
      <c r="I18889">
        <v>0</v>
      </c>
    </row>
    <row r="18890" spans="1:9" x14ac:dyDescent="0.25">
      <c r="A18890" t="s">
        <v>732</v>
      </c>
      <c r="B18890">
        <v>38222</v>
      </c>
      <c r="C18890" s="593">
        <v>9.7500000000000003E-2</v>
      </c>
      <c r="D18890" t="s">
        <v>2694</v>
      </c>
      <c r="E18890">
        <v>7.0000000000000007E-2</v>
      </c>
      <c r="F18890">
        <v>2.75E-2</v>
      </c>
      <c r="G18890">
        <v>0</v>
      </c>
      <c r="H18890">
        <v>0</v>
      </c>
      <c r="I18890">
        <v>0</v>
      </c>
    </row>
    <row r="18891" spans="1:9" x14ac:dyDescent="0.25">
      <c r="A18891" t="s">
        <v>732</v>
      </c>
      <c r="B18891">
        <v>38223</v>
      </c>
      <c r="C18891" s="593">
        <v>9.7500000000000003E-2</v>
      </c>
      <c r="D18891" t="s">
        <v>2694</v>
      </c>
      <c r="E18891">
        <v>7.0000000000000007E-2</v>
      </c>
      <c r="F18891">
        <v>2.75E-2</v>
      </c>
      <c r="G18891">
        <v>0</v>
      </c>
      <c r="H18891">
        <v>0</v>
      </c>
      <c r="I18891">
        <v>0</v>
      </c>
    </row>
    <row r="18892" spans="1:9" x14ac:dyDescent="0.25">
      <c r="A18892" t="s">
        <v>732</v>
      </c>
      <c r="B18892">
        <v>38224</v>
      </c>
      <c r="C18892" s="593">
        <v>9.7500000000000003E-2</v>
      </c>
      <c r="D18892" t="s">
        <v>5413</v>
      </c>
      <c r="E18892">
        <v>7.0000000000000007E-2</v>
      </c>
      <c r="F18892">
        <v>2.75E-2</v>
      </c>
      <c r="G18892">
        <v>0</v>
      </c>
      <c r="H18892">
        <v>0</v>
      </c>
      <c r="I18892">
        <v>0</v>
      </c>
    </row>
    <row r="18893" spans="1:9" x14ac:dyDescent="0.25">
      <c r="A18893" t="s">
        <v>732</v>
      </c>
      <c r="B18893">
        <v>38225</v>
      </c>
      <c r="C18893" s="593">
        <v>9.7500000000000003E-2</v>
      </c>
      <c r="D18893" t="s">
        <v>5414</v>
      </c>
      <c r="E18893">
        <v>7.0000000000000007E-2</v>
      </c>
      <c r="F18893">
        <v>2.75E-2</v>
      </c>
      <c r="G18893">
        <v>0</v>
      </c>
      <c r="H18893">
        <v>0</v>
      </c>
      <c r="I18893">
        <v>0</v>
      </c>
    </row>
    <row r="18894" spans="1:9" x14ac:dyDescent="0.25">
      <c r="A18894" t="s">
        <v>732</v>
      </c>
      <c r="B18894">
        <v>38226</v>
      </c>
      <c r="C18894" s="593">
        <v>9.7500000000000003E-2</v>
      </c>
      <c r="D18894" t="s">
        <v>5415</v>
      </c>
      <c r="E18894">
        <v>7.0000000000000007E-2</v>
      </c>
      <c r="F18894">
        <v>2.75E-2</v>
      </c>
      <c r="G18894">
        <v>0</v>
      </c>
      <c r="H18894">
        <v>0</v>
      </c>
      <c r="I18894">
        <v>0</v>
      </c>
    </row>
    <row r="18895" spans="1:9" x14ac:dyDescent="0.25">
      <c r="A18895" t="s">
        <v>732</v>
      </c>
      <c r="B18895">
        <v>38229</v>
      </c>
      <c r="C18895" s="593">
        <v>9.7500000000000003E-2</v>
      </c>
      <c r="D18895" t="s">
        <v>5416</v>
      </c>
      <c r="E18895">
        <v>7.0000000000000007E-2</v>
      </c>
      <c r="F18895">
        <v>2.75E-2</v>
      </c>
      <c r="G18895">
        <v>0</v>
      </c>
      <c r="H18895">
        <v>0</v>
      </c>
      <c r="I18895">
        <v>0</v>
      </c>
    </row>
    <row r="18896" spans="1:9" x14ac:dyDescent="0.25">
      <c r="A18896" t="s">
        <v>732</v>
      </c>
      <c r="B18896">
        <v>38230</v>
      </c>
      <c r="C18896" s="593">
        <v>9.7500000000000003E-2</v>
      </c>
      <c r="D18896" t="s">
        <v>1829</v>
      </c>
      <c r="E18896">
        <v>7.0000000000000007E-2</v>
      </c>
      <c r="F18896">
        <v>2.75E-2</v>
      </c>
      <c r="G18896">
        <v>0</v>
      </c>
      <c r="H18896">
        <v>0</v>
      </c>
      <c r="I18896">
        <v>0</v>
      </c>
    </row>
    <row r="18897" spans="1:9" x14ac:dyDescent="0.25">
      <c r="A18897" t="s">
        <v>732</v>
      </c>
      <c r="B18897">
        <v>38231</v>
      </c>
      <c r="C18897" s="593">
        <v>9.7500000000000003E-2</v>
      </c>
      <c r="D18897" t="s">
        <v>2694</v>
      </c>
      <c r="E18897">
        <v>7.0000000000000007E-2</v>
      </c>
      <c r="F18897">
        <v>2.75E-2</v>
      </c>
      <c r="G18897">
        <v>0</v>
      </c>
      <c r="H18897">
        <v>0</v>
      </c>
      <c r="I18897">
        <v>0</v>
      </c>
    </row>
    <row r="18898" spans="1:9" x14ac:dyDescent="0.25">
      <c r="A18898" t="s">
        <v>732</v>
      </c>
      <c r="B18898">
        <v>38232</v>
      </c>
      <c r="C18898" s="593">
        <v>9.7500000000000003E-2</v>
      </c>
      <c r="D18898" t="s">
        <v>5417</v>
      </c>
      <c r="E18898">
        <v>7.0000000000000007E-2</v>
      </c>
      <c r="F18898">
        <v>2.75E-2</v>
      </c>
      <c r="G18898">
        <v>0</v>
      </c>
      <c r="H18898">
        <v>0</v>
      </c>
      <c r="I18898">
        <v>0</v>
      </c>
    </row>
    <row r="18899" spans="1:9" x14ac:dyDescent="0.25">
      <c r="A18899" t="s">
        <v>732</v>
      </c>
      <c r="B18899">
        <v>38233</v>
      </c>
      <c r="C18899" s="593">
        <v>9.7500000000000003E-2</v>
      </c>
      <c r="D18899" t="s">
        <v>3488</v>
      </c>
      <c r="E18899">
        <v>7.0000000000000007E-2</v>
      </c>
      <c r="F18899">
        <v>2.75E-2</v>
      </c>
      <c r="G18899">
        <v>0</v>
      </c>
      <c r="H18899">
        <v>0</v>
      </c>
      <c r="I18899">
        <v>0</v>
      </c>
    </row>
    <row r="18900" spans="1:9" x14ac:dyDescent="0.25">
      <c r="A18900" t="s">
        <v>732</v>
      </c>
      <c r="B18900">
        <v>38235</v>
      </c>
      <c r="C18900" s="593">
        <v>9.7500000000000003E-2</v>
      </c>
      <c r="D18900" t="s">
        <v>5418</v>
      </c>
      <c r="E18900">
        <v>7.0000000000000007E-2</v>
      </c>
      <c r="F18900">
        <v>2.75E-2</v>
      </c>
      <c r="G18900">
        <v>0</v>
      </c>
      <c r="H18900">
        <v>0</v>
      </c>
      <c r="I18900">
        <v>0</v>
      </c>
    </row>
    <row r="18901" spans="1:9" x14ac:dyDescent="0.25">
      <c r="A18901" t="s">
        <v>732</v>
      </c>
      <c r="B18901">
        <v>38236</v>
      </c>
      <c r="C18901" s="593">
        <v>9.7500000000000003E-2</v>
      </c>
      <c r="D18901" t="s">
        <v>2694</v>
      </c>
      <c r="E18901">
        <v>7.0000000000000007E-2</v>
      </c>
      <c r="F18901">
        <v>2.75E-2</v>
      </c>
      <c r="G18901">
        <v>0</v>
      </c>
      <c r="H18901">
        <v>0</v>
      </c>
      <c r="I18901">
        <v>0</v>
      </c>
    </row>
    <row r="18902" spans="1:9" x14ac:dyDescent="0.25">
      <c r="A18902" t="s">
        <v>732</v>
      </c>
      <c r="B18902">
        <v>38237</v>
      </c>
      <c r="C18902" s="593">
        <v>9.7500000000000003E-2</v>
      </c>
      <c r="D18902" t="s">
        <v>2523</v>
      </c>
      <c r="E18902">
        <v>7.0000000000000007E-2</v>
      </c>
      <c r="F18902">
        <v>2.75E-2</v>
      </c>
      <c r="G18902">
        <v>0</v>
      </c>
      <c r="H18902">
        <v>0</v>
      </c>
      <c r="I18902">
        <v>0</v>
      </c>
    </row>
    <row r="18903" spans="1:9" x14ac:dyDescent="0.25">
      <c r="A18903" t="s">
        <v>732</v>
      </c>
      <c r="B18903">
        <v>38238</v>
      </c>
      <c r="C18903" s="593">
        <v>9.7500000000000003E-2</v>
      </c>
      <c r="D18903" t="s">
        <v>2523</v>
      </c>
      <c r="E18903">
        <v>7.0000000000000007E-2</v>
      </c>
      <c r="F18903">
        <v>2.75E-2</v>
      </c>
      <c r="G18903">
        <v>0</v>
      </c>
      <c r="H18903">
        <v>0</v>
      </c>
      <c r="I18903">
        <v>0</v>
      </c>
    </row>
    <row r="18904" spans="1:9" x14ac:dyDescent="0.25">
      <c r="A18904" t="s">
        <v>732</v>
      </c>
      <c r="B18904">
        <v>38240</v>
      </c>
      <c r="C18904" s="593">
        <v>9.7500000000000003E-2</v>
      </c>
      <c r="D18904" t="s">
        <v>5419</v>
      </c>
      <c r="E18904">
        <v>7.0000000000000007E-2</v>
      </c>
      <c r="F18904">
        <v>2.75E-2</v>
      </c>
      <c r="G18904">
        <v>0</v>
      </c>
      <c r="H18904">
        <v>0</v>
      </c>
      <c r="I18904">
        <v>0</v>
      </c>
    </row>
    <row r="18905" spans="1:9" x14ac:dyDescent="0.25">
      <c r="A18905" t="s">
        <v>732</v>
      </c>
      <c r="B18905">
        <v>38241</v>
      </c>
      <c r="C18905" s="593">
        <v>9.7500000000000003E-2</v>
      </c>
      <c r="D18905" t="s">
        <v>5415</v>
      </c>
      <c r="E18905">
        <v>7.0000000000000007E-2</v>
      </c>
      <c r="F18905">
        <v>2.75E-2</v>
      </c>
      <c r="G18905">
        <v>0</v>
      </c>
      <c r="H18905">
        <v>0</v>
      </c>
      <c r="I18905">
        <v>0</v>
      </c>
    </row>
    <row r="18906" spans="1:9" x14ac:dyDescent="0.25">
      <c r="A18906" t="s">
        <v>732</v>
      </c>
      <c r="B18906">
        <v>38242</v>
      </c>
      <c r="C18906" s="593">
        <v>9.7500000000000003E-2</v>
      </c>
      <c r="D18906" t="s">
        <v>1548</v>
      </c>
      <c r="E18906">
        <v>7.0000000000000007E-2</v>
      </c>
      <c r="F18906">
        <v>2.75E-2</v>
      </c>
      <c r="G18906">
        <v>0</v>
      </c>
      <c r="H18906">
        <v>0</v>
      </c>
      <c r="I18906">
        <v>0</v>
      </c>
    </row>
    <row r="18907" spans="1:9" x14ac:dyDescent="0.25">
      <c r="A18907" t="s">
        <v>732</v>
      </c>
      <c r="B18907">
        <v>38251</v>
      </c>
      <c r="C18907" s="593">
        <v>9.7500000000000003E-2</v>
      </c>
      <c r="D18907" t="s">
        <v>5420</v>
      </c>
      <c r="E18907">
        <v>7.0000000000000007E-2</v>
      </c>
      <c r="F18907">
        <v>2.75E-2</v>
      </c>
      <c r="G18907">
        <v>0</v>
      </c>
      <c r="H18907">
        <v>0</v>
      </c>
      <c r="I18907">
        <v>0</v>
      </c>
    </row>
    <row r="18908" spans="1:9" x14ac:dyDescent="0.25">
      <c r="A18908" t="s">
        <v>732</v>
      </c>
      <c r="B18908">
        <v>38253</v>
      </c>
      <c r="C18908" s="593">
        <v>9.7500000000000003E-2</v>
      </c>
      <c r="D18908" t="s">
        <v>5421</v>
      </c>
      <c r="E18908">
        <v>7.0000000000000007E-2</v>
      </c>
      <c r="F18908">
        <v>2.75E-2</v>
      </c>
      <c r="G18908">
        <v>0</v>
      </c>
      <c r="H18908">
        <v>0</v>
      </c>
      <c r="I18908">
        <v>0</v>
      </c>
    </row>
    <row r="18909" spans="1:9" x14ac:dyDescent="0.25">
      <c r="A18909" t="s">
        <v>732</v>
      </c>
      <c r="B18909">
        <v>38254</v>
      </c>
      <c r="C18909" s="593">
        <v>9.7500000000000003E-2</v>
      </c>
      <c r="D18909" t="s">
        <v>5422</v>
      </c>
      <c r="E18909">
        <v>7.0000000000000007E-2</v>
      </c>
      <c r="F18909">
        <v>2.75E-2</v>
      </c>
      <c r="G18909">
        <v>0</v>
      </c>
      <c r="H18909">
        <v>0</v>
      </c>
      <c r="I18909">
        <v>0</v>
      </c>
    </row>
    <row r="18910" spans="1:9" x14ac:dyDescent="0.25">
      <c r="A18910" t="s">
        <v>732</v>
      </c>
      <c r="B18910">
        <v>38255</v>
      </c>
      <c r="C18910" s="593">
        <v>9.7500000000000003E-2</v>
      </c>
      <c r="D18910" t="s">
        <v>2807</v>
      </c>
      <c r="E18910">
        <v>7.0000000000000007E-2</v>
      </c>
      <c r="F18910">
        <v>2.75E-2</v>
      </c>
      <c r="G18910">
        <v>0</v>
      </c>
      <c r="H18910">
        <v>0</v>
      </c>
      <c r="I18910">
        <v>0</v>
      </c>
    </row>
    <row r="18911" spans="1:9" x14ac:dyDescent="0.25">
      <c r="A18911" t="s">
        <v>732</v>
      </c>
      <c r="B18911">
        <v>38256</v>
      </c>
      <c r="C18911" s="593">
        <v>9.7500000000000003E-2</v>
      </c>
      <c r="D18911" t="s">
        <v>2694</v>
      </c>
      <c r="E18911">
        <v>7.0000000000000007E-2</v>
      </c>
      <c r="F18911">
        <v>2.75E-2</v>
      </c>
      <c r="G18911">
        <v>0</v>
      </c>
      <c r="H18911">
        <v>0</v>
      </c>
      <c r="I18911">
        <v>0</v>
      </c>
    </row>
    <row r="18912" spans="1:9" x14ac:dyDescent="0.25">
      <c r="A18912" t="s">
        <v>732</v>
      </c>
      <c r="B18912">
        <v>38257</v>
      </c>
      <c r="C18912" s="593">
        <v>9.7500000000000003E-2</v>
      </c>
      <c r="D18912" t="s">
        <v>2637</v>
      </c>
      <c r="E18912">
        <v>7.0000000000000007E-2</v>
      </c>
      <c r="F18912">
        <v>2.75E-2</v>
      </c>
      <c r="G18912">
        <v>0</v>
      </c>
      <c r="H18912">
        <v>0</v>
      </c>
      <c r="I18912">
        <v>0</v>
      </c>
    </row>
    <row r="18913" spans="1:9" x14ac:dyDescent="0.25">
      <c r="A18913" t="s">
        <v>732</v>
      </c>
      <c r="B18913">
        <v>38258</v>
      </c>
      <c r="C18913" s="593">
        <v>9.7500000000000003E-2</v>
      </c>
      <c r="D18913" t="s">
        <v>5418</v>
      </c>
      <c r="E18913">
        <v>7.0000000000000007E-2</v>
      </c>
      <c r="F18913">
        <v>2.75E-2</v>
      </c>
      <c r="G18913">
        <v>0</v>
      </c>
      <c r="H18913">
        <v>0</v>
      </c>
      <c r="I18913">
        <v>0</v>
      </c>
    </row>
    <row r="18914" spans="1:9" x14ac:dyDescent="0.25">
      <c r="A18914" t="s">
        <v>732</v>
      </c>
      <c r="B18914">
        <v>38259</v>
      </c>
      <c r="C18914" s="593">
        <v>9.7500000000000003E-2</v>
      </c>
      <c r="D18914" t="s">
        <v>5098</v>
      </c>
      <c r="E18914">
        <v>7.0000000000000007E-2</v>
      </c>
      <c r="F18914">
        <v>2.75E-2</v>
      </c>
      <c r="G18914">
        <v>0</v>
      </c>
      <c r="H18914">
        <v>0</v>
      </c>
      <c r="I18914">
        <v>0</v>
      </c>
    </row>
    <row r="18915" spans="1:9" x14ac:dyDescent="0.25">
      <c r="A18915" t="s">
        <v>732</v>
      </c>
      <c r="B18915">
        <v>38260</v>
      </c>
      <c r="C18915" s="593">
        <v>9.7500000000000003E-2</v>
      </c>
      <c r="D18915" t="s">
        <v>5419</v>
      </c>
      <c r="E18915">
        <v>7.0000000000000007E-2</v>
      </c>
      <c r="F18915">
        <v>2.75E-2</v>
      </c>
      <c r="G18915">
        <v>0</v>
      </c>
      <c r="H18915">
        <v>0</v>
      </c>
      <c r="I18915">
        <v>0</v>
      </c>
    </row>
    <row r="18916" spans="1:9" x14ac:dyDescent="0.25">
      <c r="A18916" t="s">
        <v>732</v>
      </c>
      <c r="B18916">
        <v>38261</v>
      </c>
      <c r="C18916" s="593">
        <v>9.7500000000000003E-2</v>
      </c>
      <c r="D18916" t="s">
        <v>1864</v>
      </c>
      <c r="E18916">
        <v>7.0000000000000007E-2</v>
      </c>
      <c r="F18916">
        <v>2.75E-2</v>
      </c>
      <c r="G18916">
        <v>0</v>
      </c>
      <c r="H18916">
        <v>0</v>
      </c>
      <c r="I18916">
        <v>0</v>
      </c>
    </row>
    <row r="18917" spans="1:9" x14ac:dyDescent="0.25">
      <c r="A18917" t="s">
        <v>732</v>
      </c>
      <c r="B18917">
        <v>38271</v>
      </c>
      <c r="C18917" s="593">
        <v>9.7500000000000003E-2</v>
      </c>
      <c r="D18917" t="s">
        <v>5423</v>
      </c>
      <c r="E18917">
        <v>7.0000000000000007E-2</v>
      </c>
      <c r="F18917">
        <v>2.75E-2</v>
      </c>
      <c r="G18917">
        <v>0</v>
      </c>
      <c r="H18917">
        <v>0</v>
      </c>
      <c r="I18917">
        <v>0</v>
      </c>
    </row>
    <row r="18918" spans="1:9" x14ac:dyDescent="0.25">
      <c r="A18918" t="s">
        <v>732</v>
      </c>
      <c r="B18918">
        <v>38281</v>
      </c>
      <c r="C18918" s="593">
        <v>9.7500000000000003E-2</v>
      </c>
      <c r="D18918" t="s">
        <v>1864</v>
      </c>
      <c r="E18918">
        <v>7.0000000000000007E-2</v>
      </c>
      <c r="F18918">
        <v>2.75E-2</v>
      </c>
      <c r="G18918">
        <v>0</v>
      </c>
      <c r="H18918">
        <v>0</v>
      </c>
      <c r="I18918">
        <v>0</v>
      </c>
    </row>
    <row r="18919" spans="1:9" x14ac:dyDescent="0.25">
      <c r="A18919" t="s">
        <v>732</v>
      </c>
      <c r="B18919">
        <v>38301</v>
      </c>
      <c r="C18919" s="593">
        <v>9.7500000000000003E-2</v>
      </c>
      <c r="D18919" t="s">
        <v>1415</v>
      </c>
      <c r="E18919">
        <v>7.0000000000000007E-2</v>
      </c>
      <c r="F18919">
        <v>2.75E-2</v>
      </c>
      <c r="G18919">
        <v>0</v>
      </c>
      <c r="H18919">
        <v>0</v>
      </c>
      <c r="I18919">
        <v>0</v>
      </c>
    </row>
    <row r="18920" spans="1:9" x14ac:dyDescent="0.25">
      <c r="A18920" t="s">
        <v>732</v>
      </c>
      <c r="B18920">
        <v>38302</v>
      </c>
      <c r="C18920" s="593">
        <v>9.7500000000000003E-2</v>
      </c>
      <c r="D18920" t="s">
        <v>1415</v>
      </c>
      <c r="E18920">
        <v>7.0000000000000007E-2</v>
      </c>
      <c r="F18920">
        <v>2.75E-2</v>
      </c>
      <c r="G18920">
        <v>0</v>
      </c>
      <c r="H18920">
        <v>0</v>
      </c>
      <c r="I18920">
        <v>0</v>
      </c>
    </row>
    <row r="18921" spans="1:9" x14ac:dyDescent="0.25">
      <c r="A18921" t="s">
        <v>732</v>
      </c>
      <c r="B18921">
        <v>38303</v>
      </c>
      <c r="C18921" s="593">
        <v>9.7500000000000003E-2</v>
      </c>
      <c r="D18921" t="s">
        <v>1415</v>
      </c>
      <c r="E18921">
        <v>7.0000000000000007E-2</v>
      </c>
      <c r="F18921">
        <v>2.75E-2</v>
      </c>
      <c r="G18921">
        <v>0</v>
      </c>
      <c r="H18921">
        <v>0</v>
      </c>
      <c r="I18921">
        <v>0</v>
      </c>
    </row>
    <row r="18922" spans="1:9" x14ac:dyDescent="0.25">
      <c r="A18922" t="s">
        <v>732</v>
      </c>
      <c r="B18922">
        <v>38305</v>
      </c>
      <c r="C18922" s="593">
        <v>9.7500000000000003E-2</v>
      </c>
      <c r="D18922" t="s">
        <v>1415</v>
      </c>
      <c r="E18922">
        <v>7.0000000000000007E-2</v>
      </c>
      <c r="F18922">
        <v>2.75E-2</v>
      </c>
      <c r="G18922">
        <v>0</v>
      </c>
      <c r="H18922">
        <v>0</v>
      </c>
      <c r="I18922">
        <v>0</v>
      </c>
    </row>
    <row r="18923" spans="1:9" x14ac:dyDescent="0.25">
      <c r="A18923" t="s">
        <v>732</v>
      </c>
      <c r="B18923">
        <v>38308</v>
      </c>
      <c r="C18923" s="593">
        <v>9.7500000000000003E-2</v>
      </c>
      <c r="D18923" t="s">
        <v>1415</v>
      </c>
      <c r="E18923">
        <v>7.0000000000000007E-2</v>
      </c>
      <c r="F18923">
        <v>2.75E-2</v>
      </c>
      <c r="G18923">
        <v>0</v>
      </c>
      <c r="H18923">
        <v>0</v>
      </c>
      <c r="I18923">
        <v>0</v>
      </c>
    </row>
    <row r="18924" spans="1:9" x14ac:dyDescent="0.25">
      <c r="A18924" t="s">
        <v>732</v>
      </c>
      <c r="B18924">
        <v>38310</v>
      </c>
      <c r="C18924" s="593">
        <v>9.7500000000000003E-2</v>
      </c>
      <c r="D18924" t="s">
        <v>4865</v>
      </c>
      <c r="E18924">
        <v>7.0000000000000007E-2</v>
      </c>
      <c r="F18924">
        <v>2.75E-2</v>
      </c>
      <c r="G18924">
        <v>0</v>
      </c>
      <c r="H18924">
        <v>0</v>
      </c>
      <c r="I18924">
        <v>0</v>
      </c>
    </row>
    <row r="18925" spans="1:9" x14ac:dyDescent="0.25">
      <c r="A18925" t="s">
        <v>732</v>
      </c>
      <c r="B18925">
        <v>38311</v>
      </c>
      <c r="C18925" s="593">
        <v>9.5000000000000001E-2</v>
      </c>
      <c r="D18925" t="s">
        <v>2641</v>
      </c>
      <c r="E18925">
        <v>7.0000000000000007E-2</v>
      </c>
      <c r="F18925">
        <v>2.5000000000000001E-2</v>
      </c>
      <c r="G18925">
        <v>0</v>
      </c>
      <c r="H18925">
        <v>0</v>
      </c>
      <c r="I18925">
        <v>0</v>
      </c>
    </row>
    <row r="18926" spans="1:9" x14ac:dyDescent="0.25">
      <c r="A18926" t="s">
        <v>732</v>
      </c>
      <c r="B18926">
        <v>38313</v>
      </c>
      <c r="C18926" s="593">
        <v>9.7500000000000003E-2</v>
      </c>
      <c r="D18926" t="s">
        <v>1559</v>
      </c>
      <c r="E18926">
        <v>7.0000000000000007E-2</v>
      </c>
      <c r="F18926">
        <v>2.75E-2</v>
      </c>
      <c r="G18926">
        <v>0</v>
      </c>
      <c r="H18926">
        <v>0</v>
      </c>
      <c r="I18926">
        <v>0</v>
      </c>
    </row>
    <row r="18927" spans="1:9" x14ac:dyDescent="0.25">
      <c r="A18927" t="s">
        <v>732</v>
      </c>
      <c r="B18927">
        <v>38314</v>
      </c>
      <c r="C18927" s="593">
        <v>9.7500000000000003E-2</v>
      </c>
      <c r="D18927" t="s">
        <v>1415</v>
      </c>
      <c r="E18927">
        <v>7.0000000000000007E-2</v>
      </c>
      <c r="F18927">
        <v>2.75E-2</v>
      </c>
      <c r="G18927">
        <v>0</v>
      </c>
      <c r="H18927">
        <v>0</v>
      </c>
      <c r="I18927">
        <v>0</v>
      </c>
    </row>
    <row r="18928" spans="1:9" x14ac:dyDescent="0.25">
      <c r="A18928" t="s">
        <v>732</v>
      </c>
      <c r="B18928">
        <v>38315</v>
      </c>
      <c r="C18928" s="593">
        <v>9.7500000000000003E-2</v>
      </c>
      <c r="D18928" t="s">
        <v>1559</v>
      </c>
      <c r="E18928">
        <v>7.0000000000000007E-2</v>
      </c>
      <c r="F18928">
        <v>2.75E-2</v>
      </c>
      <c r="G18928">
        <v>0</v>
      </c>
      <c r="H18928">
        <v>0</v>
      </c>
      <c r="I18928">
        <v>0</v>
      </c>
    </row>
    <row r="18929" spans="1:9" x14ac:dyDescent="0.25">
      <c r="A18929" t="s">
        <v>732</v>
      </c>
      <c r="B18929">
        <v>38316</v>
      </c>
      <c r="C18929" s="593">
        <v>9.7500000000000003E-2</v>
      </c>
      <c r="D18929" t="s">
        <v>1291</v>
      </c>
      <c r="E18929">
        <v>7.0000000000000007E-2</v>
      </c>
      <c r="F18929">
        <v>2.75E-2</v>
      </c>
      <c r="G18929">
        <v>0</v>
      </c>
      <c r="H18929">
        <v>0</v>
      </c>
      <c r="I18929">
        <v>0</v>
      </c>
    </row>
    <row r="18930" spans="1:9" x14ac:dyDescent="0.25">
      <c r="A18930" t="s">
        <v>732</v>
      </c>
      <c r="B18930">
        <v>38317</v>
      </c>
      <c r="C18930" s="593">
        <v>9.7500000000000003E-2</v>
      </c>
      <c r="D18930" t="s">
        <v>5424</v>
      </c>
      <c r="E18930">
        <v>7.0000000000000007E-2</v>
      </c>
      <c r="F18930">
        <v>2.75E-2</v>
      </c>
      <c r="G18930">
        <v>0</v>
      </c>
      <c r="H18930">
        <v>0</v>
      </c>
      <c r="I18930">
        <v>0</v>
      </c>
    </row>
    <row r="18931" spans="1:9" x14ac:dyDescent="0.25">
      <c r="A18931" t="s">
        <v>732</v>
      </c>
      <c r="B18931">
        <v>38318</v>
      </c>
      <c r="C18931" s="593">
        <v>9.7500000000000003E-2</v>
      </c>
      <c r="D18931" t="s">
        <v>5424</v>
      </c>
      <c r="E18931">
        <v>7.0000000000000007E-2</v>
      </c>
      <c r="F18931">
        <v>2.75E-2</v>
      </c>
      <c r="G18931">
        <v>0</v>
      </c>
      <c r="H18931">
        <v>0</v>
      </c>
      <c r="I18931">
        <v>0</v>
      </c>
    </row>
    <row r="18932" spans="1:9" x14ac:dyDescent="0.25">
      <c r="A18932" t="s">
        <v>732</v>
      </c>
      <c r="B18932">
        <v>38320</v>
      </c>
      <c r="C18932" s="593">
        <v>9.7500000000000003E-2</v>
      </c>
      <c r="D18932" t="s">
        <v>1197</v>
      </c>
      <c r="E18932">
        <v>7.0000000000000007E-2</v>
      </c>
      <c r="F18932">
        <v>2.75E-2</v>
      </c>
      <c r="G18932">
        <v>0</v>
      </c>
      <c r="H18932">
        <v>0</v>
      </c>
      <c r="I18932">
        <v>0</v>
      </c>
    </row>
    <row r="18933" spans="1:9" x14ac:dyDescent="0.25">
      <c r="A18933" t="s">
        <v>732</v>
      </c>
      <c r="B18933">
        <v>38321</v>
      </c>
      <c r="C18933" s="593">
        <v>9.7500000000000003E-2</v>
      </c>
      <c r="D18933" t="s">
        <v>2661</v>
      </c>
      <c r="E18933">
        <v>7.0000000000000007E-2</v>
      </c>
      <c r="F18933">
        <v>2.75E-2</v>
      </c>
      <c r="G18933">
        <v>0</v>
      </c>
      <c r="H18933">
        <v>0</v>
      </c>
      <c r="I18933">
        <v>0</v>
      </c>
    </row>
    <row r="18934" spans="1:9" x14ac:dyDescent="0.25">
      <c r="A18934" t="s">
        <v>732</v>
      </c>
      <c r="B18934">
        <v>38324</v>
      </c>
      <c r="C18934" s="593">
        <v>9.7500000000000003E-2</v>
      </c>
      <c r="D18934" t="s">
        <v>3808</v>
      </c>
      <c r="E18934">
        <v>7.0000000000000007E-2</v>
      </c>
      <c r="F18934">
        <v>2.75E-2</v>
      </c>
      <c r="G18934">
        <v>0</v>
      </c>
      <c r="H18934">
        <v>0</v>
      </c>
      <c r="I18934">
        <v>0</v>
      </c>
    </row>
    <row r="18935" spans="1:9" x14ac:dyDescent="0.25">
      <c r="A18935" t="s">
        <v>732</v>
      </c>
      <c r="B18935">
        <v>38326</v>
      </c>
      <c r="C18935" s="593">
        <v>9.7500000000000003E-2</v>
      </c>
      <c r="D18935" t="s">
        <v>3417</v>
      </c>
      <c r="E18935">
        <v>7.0000000000000007E-2</v>
      </c>
      <c r="F18935">
        <v>2.75E-2</v>
      </c>
      <c r="G18935">
        <v>0</v>
      </c>
      <c r="H18935">
        <v>0</v>
      </c>
      <c r="I18935">
        <v>0</v>
      </c>
    </row>
    <row r="18936" spans="1:9" x14ac:dyDescent="0.25">
      <c r="A18936" t="s">
        <v>732</v>
      </c>
      <c r="B18936">
        <v>38327</v>
      </c>
      <c r="C18936" s="593">
        <v>9.7500000000000003E-2</v>
      </c>
      <c r="D18936" t="s">
        <v>5425</v>
      </c>
      <c r="E18936">
        <v>7.0000000000000007E-2</v>
      </c>
      <c r="F18936">
        <v>2.75E-2</v>
      </c>
      <c r="G18936">
        <v>0</v>
      </c>
      <c r="H18936">
        <v>0</v>
      </c>
      <c r="I18936">
        <v>0</v>
      </c>
    </row>
    <row r="18937" spans="1:9" x14ac:dyDescent="0.25">
      <c r="A18937" t="s">
        <v>732</v>
      </c>
      <c r="B18937">
        <v>38328</v>
      </c>
      <c r="C18937" s="593">
        <v>9.7500000000000003E-2</v>
      </c>
      <c r="D18937" t="s">
        <v>3239</v>
      </c>
      <c r="E18937">
        <v>7.0000000000000007E-2</v>
      </c>
      <c r="F18937">
        <v>2.75E-2</v>
      </c>
      <c r="G18937">
        <v>0</v>
      </c>
      <c r="H18937">
        <v>0</v>
      </c>
      <c r="I18937">
        <v>0</v>
      </c>
    </row>
    <row r="18938" spans="1:9" x14ac:dyDescent="0.25">
      <c r="A18938" t="s">
        <v>732</v>
      </c>
      <c r="B18938">
        <v>38329</v>
      </c>
      <c r="C18938" s="593">
        <v>9.7500000000000003E-2</v>
      </c>
      <c r="D18938" t="s">
        <v>3239</v>
      </c>
      <c r="E18938">
        <v>7.0000000000000007E-2</v>
      </c>
      <c r="F18938">
        <v>2.75E-2</v>
      </c>
      <c r="G18938">
        <v>0</v>
      </c>
      <c r="H18938">
        <v>0</v>
      </c>
      <c r="I18938">
        <v>0</v>
      </c>
    </row>
    <row r="18939" spans="1:9" x14ac:dyDescent="0.25">
      <c r="A18939" t="s">
        <v>732</v>
      </c>
      <c r="B18939">
        <v>38330</v>
      </c>
      <c r="C18939" s="593">
        <v>9.7500000000000003E-2</v>
      </c>
      <c r="D18939" t="s">
        <v>1560</v>
      </c>
      <c r="E18939">
        <v>7.0000000000000007E-2</v>
      </c>
      <c r="F18939">
        <v>2.75E-2</v>
      </c>
      <c r="G18939">
        <v>0</v>
      </c>
      <c r="H18939">
        <v>0</v>
      </c>
      <c r="I18939">
        <v>0</v>
      </c>
    </row>
    <row r="18940" spans="1:9" x14ac:dyDescent="0.25">
      <c r="A18940" t="s">
        <v>732</v>
      </c>
      <c r="B18940">
        <v>38331</v>
      </c>
      <c r="C18940" s="593">
        <v>9.7500000000000003E-2</v>
      </c>
      <c r="D18940" t="s">
        <v>4311</v>
      </c>
      <c r="E18940">
        <v>7.0000000000000007E-2</v>
      </c>
      <c r="F18940">
        <v>2.75E-2</v>
      </c>
      <c r="G18940">
        <v>0</v>
      </c>
      <c r="H18940">
        <v>0</v>
      </c>
      <c r="I18940">
        <v>0</v>
      </c>
    </row>
    <row r="18941" spans="1:9" x14ac:dyDescent="0.25">
      <c r="A18941" t="s">
        <v>732</v>
      </c>
      <c r="B18941">
        <v>38332</v>
      </c>
      <c r="C18941" s="593">
        <v>9.7500000000000003E-2</v>
      </c>
      <c r="D18941" t="s">
        <v>5426</v>
      </c>
      <c r="E18941">
        <v>7.0000000000000007E-2</v>
      </c>
      <c r="F18941">
        <v>2.75E-2</v>
      </c>
      <c r="G18941">
        <v>0</v>
      </c>
      <c r="H18941">
        <v>0</v>
      </c>
      <c r="I18941">
        <v>0</v>
      </c>
    </row>
    <row r="18942" spans="1:9" x14ac:dyDescent="0.25">
      <c r="A18942" t="s">
        <v>732</v>
      </c>
      <c r="B18942">
        <v>38333</v>
      </c>
      <c r="C18942" s="593">
        <v>9.7500000000000003E-2</v>
      </c>
      <c r="D18942" t="s">
        <v>1284</v>
      </c>
      <c r="E18942">
        <v>7.0000000000000007E-2</v>
      </c>
      <c r="F18942">
        <v>2.75E-2</v>
      </c>
      <c r="G18942">
        <v>0</v>
      </c>
      <c r="H18942">
        <v>0</v>
      </c>
      <c r="I18942">
        <v>0</v>
      </c>
    </row>
    <row r="18943" spans="1:9" x14ac:dyDescent="0.25">
      <c r="A18943" t="s">
        <v>732</v>
      </c>
      <c r="B18943">
        <v>38334</v>
      </c>
      <c r="C18943" s="593">
        <v>9.7500000000000003E-2</v>
      </c>
      <c r="D18943" t="s">
        <v>1559</v>
      </c>
      <c r="E18943">
        <v>7.0000000000000007E-2</v>
      </c>
      <c r="F18943">
        <v>2.75E-2</v>
      </c>
      <c r="G18943">
        <v>0</v>
      </c>
      <c r="H18943">
        <v>0</v>
      </c>
      <c r="I18943">
        <v>0</v>
      </c>
    </row>
    <row r="18944" spans="1:9" x14ac:dyDescent="0.25">
      <c r="A18944" t="s">
        <v>732</v>
      </c>
      <c r="B18944">
        <v>38336</v>
      </c>
      <c r="C18944" s="593">
        <v>9.7500000000000003E-2</v>
      </c>
      <c r="D18944" t="s">
        <v>5390</v>
      </c>
      <c r="E18944">
        <v>7.0000000000000007E-2</v>
      </c>
      <c r="F18944">
        <v>2.75E-2</v>
      </c>
      <c r="G18944">
        <v>0</v>
      </c>
      <c r="H18944">
        <v>0</v>
      </c>
      <c r="I18944">
        <v>0</v>
      </c>
    </row>
    <row r="18945" spans="1:9" x14ac:dyDescent="0.25">
      <c r="A18945" t="s">
        <v>732</v>
      </c>
      <c r="B18945">
        <v>38337</v>
      </c>
      <c r="C18945" s="593">
        <v>9.7500000000000003E-2</v>
      </c>
      <c r="D18945" t="s">
        <v>5427</v>
      </c>
      <c r="E18945">
        <v>7.0000000000000007E-2</v>
      </c>
      <c r="F18945">
        <v>2.75E-2</v>
      </c>
      <c r="G18945">
        <v>0</v>
      </c>
      <c r="H18945">
        <v>0</v>
      </c>
      <c r="I18945">
        <v>0</v>
      </c>
    </row>
    <row r="18946" spans="1:9" x14ac:dyDescent="0.25">
      <c r="A18946" t="s">
        <v>732</v>
      </c>
      <c r="B18946">
        <v>38338</v>
      </c>
      <c r="C18946" s="593">
        <v>9.7500000000000003E-2</v>
      </c>
      <c r="D18946" t="s">
        <v>1560</v>
      </c>
      <c r="E18946">
        <v>7.0000000000000007E-2</v>
      </c>
      <c r="F18946">
        <v>2.75E-2</v>
      </c>
      <c r="G18946">
        <v>0</v>
      </c>
      <c r="H18946">
        <v>0</v>
      </c>
      <c r="I18946">
        <v>0</v>
      </c>
    </row>
    <row r="18947" spans="1:9" x14ac:dyDescent="0.25">
      <c r="A18947" t="s">
        <v>732</v>
      </c>
      <c r="B18947">
        <v>38339</v>
      </c>
      <c r="C18947" s="593">
        <v>9.2499999999999999E-2</v>
      </c>
      <c r="D18947" t="s">
        <v>5428</v>
      </c>
      <c r="E18947">
        <v>7.0000000000000007E-2</v>
      </c>
      <c r="F18947">
        <v>2.2499999999999999E-2</v>
      </c>
      <c r="G18947">
        <v>0</v>
      </c>
      <c r="H18947">
        <v>0</v>
      </c>
      <c r="I18947">
        <v>0</v>
      </c>
    </row>
    <row r="18948" spans="1:9" x14ac:dyDescent="0.25">
      <c r="A18948" t="s">
        <v>732</v>
      </c>
      <c r="B18948">
        <v>38340</v>
      </c>
      <c r="C18948" s="593">
        <v>9.7500000000000003E-2</v>
      </c>
      <c r="D18948" t="s">
        <v>5429</v>
      </c>
      <c r="E18948">
        <v>7.0000000000000007E-2</v>
      </c>
      <c r="F18948">
        <v>2.75E-2</v>
      </c>
      <c r="G18948">
        <v>0</v>
      </c>
      <c r="H18948">
        <v>0</v>
      </c>
      <c r="I18948">
        <v>0</v>
      </c>
    </row>
    <row r="18949" spans="1:9" x14ac:dyDescent="0.25">
      <c r="A18949" t="s">
        <v>732</v>
      </c>
      <c r="B18949">
        <v>38341</v>
      </c>
      <c r="C18949" s="593">
        <v>9.7500000000000003E-2</v>
      </c>
      <c r="D18949" t="s">
        <v>1284</v>
      </c>
      <c r="E18949">
        <v>7.0000000000000007E-2</v>
      </c>
      <c r="F18949">
        <v>2.75E-2</v>
      </c>
      <c r="G18949">
        <v>0</v>
      </c>
      <c r="H18949">
        <v>0</v>
      </c>
      <c r="I18949">
        <v>0</v>
      </c>
    </row>
    <row r="18950" spans="1:9" x14ac:dyDescent="0.25">
      <c r="A18950" t="s">
        <v>732</v>
      </c>
      <c r="B18950">
        <v>38342</v>
      </c>
      <c r="C18950" s="593">
        <v>9.7500000000000003E-2</v>
      </c>
      <c r="D18950" t="s">
        <v>5424</v>
      </c>
      <c r="E18950">
        <v>7.0000000000000007E-2</v>
      </c>
      <c r="F18950">
        <v>2.75E-2</v>
      </c>
      <c r="G18950">
        <v>0</v>
      </c>
      <c r="H18950">
        <v>0</v>
      </c>
      <c r="I18950">
        <v>0</v>
      </c>
    </row>
    <row r="18951" spans="1:9" x14ac:dyDescent="0.25">
      <c r="A18951" t="s">
        <v>732</v>
      </c>
      <c r="B18951">
        <v>38343</v>
      </c>
      <c r="C18951" s="593">
        <v>9.7500000000000003E-2</v>
      </c>
      <c r="D18951" t="s">
        <v>4733</v>
      </c>
      <c r="E18951">
        <v>7.0000000000000007E-2</v>
      </c>
      <c r="F18951">
        <v>2.75E-2</v>
      </c>
      <c r="G18951">
        <v>0</v>
      </c>
      <c r="H18951">
        <v>0</v>
      </c>
      <c r="I18951">
        <v>0</v>
      </c>
    </row>
    <row r="18952" spans="1:9" x14ac:dyDescent="0.25">
      <c r="A18952" t="s">
        <v>732</v>
      </c>
      <c r="B18952">
        <v>38344</v>
      </c>
      <c r="C18952" s="593">
        <v>9.7500000000000003E-2</v>
      </c>
      <c r="D18952" t="s">
        <v>3808</v>
      </c>
      <c r="E18952">
        <v>7.0000000000000007E-2</v>
      </c>
      <c r="F18952">
        <v>2.75E-2</v>
      </c>
      <c r="G18952">
        <v>0</v>
      </c>
      <c r="H18952">
        <v>0</v>
      </c>
      <c r="I18952">
        <v>0</v>
      </c>
    </row>
    <row r="18953" spans="1:9" x14ac:dyDescent="0.25">
      <c r="A18953" t="s">
        <v>732</v>
      </c>
      <c r="B18953">
        <v>38345</v>
      </c>
      <c r="C18953" s="593">
        <v>9.7500000000000003E-2</v>
      </c>
      <c r="D18953" t="s">
        <v>1559</v>
      </c>
      <c r="E18953">
        <v>7.0000000000000007E-2</v>
      </c>
      <c r="F18953">
        <v>2.75E-2</v>
      </c>
      <c r="G18953">
        <v>0</v>
      </c>
      <c r="H18953">
        <v>0</v>
      </c>
      <c r="I18953">
        <v>0</v>
      </c>
    </row>
    <row r="18954" spans="1:9" x14ac:dyDescent="0.25">
      <c r="A18954" t="s">
        <v>732</v>
      </c>
      <c r="B18954">
        <v>38346</v>
      </c>
      <c r="C18954" s="593">
        <v>9.7500000000000003E-2</v>
      </c>
      <c r="D18954" t="s">
        <v>4311</v>
      </c>
      <c r="E18954">
        <v>7.0000000000000007E-2</v>
      </c>
      <c r="F18954">
        <v>2.75E-2</v>
      </c>
      <c r="G18954">
        <v>0</v>
      </c>
      <c r="H18954">
        <v>0</v>
      </c>
      <c r="I18954">
        <v>0</v>
      </c>
    </row>
    <row r="18955" spans="1:9" x14ac:dyDescent="0.25">
      <c r="A18955" t="s">
        <v>732</v>
      </c>
      <c r="B18955">
        <v>38347</v>
      </c>
      <c r="C18955" s="593">
        <v>9.7500000000000003E-2</v>
      </c>
      <c r="D18955" t="s">
        <v>1559</v>
      </c>
      <c r="E18955">
        <v>7.0000000000000007E-2</v>
      </c>
      <c r="F18955">
        <v>2.75E-2</v>
      </c>
      <c r="G18955">
        <v>0</v>
      </c>
      <c r="H18955">
        <v>0</v>
      </c>
      <c r="I18955">
        <v>0</v>
      </c>
    </row>
    <row r="18956" spans="1:9" x14ac:dyDescent="0.25">
      <c r="A18956" t="s">
        <v>732</v>
      </c>
      <c r="B18956">
        <v>38348</v>
      </c>
      <c r="C18956" s="593">
        <v>9.7500000000000003E-2</v>
      </c>
      <c r="D18956" t="s">
        <v>2661</v>
      </c>
      <c r="E18956">
        <v>7.0000000000000007E-2</v>
      </c>
      <c r="F18956">
        <v>2.75E-2</v>
      </c>
      <c r="G18956">
        <v>0</v>
      </c>
      <c r="H18956">
        <v>0</v>
      </c>
      <c r="I18956">
        <v>0</v>
      </c>
    </row>
    <row r="18957" spans="1:9" x14ac:dyDescent="0.25">
      <c r="A18957" t="s">
        <v>732</v>
      </c>
      <c r="B18957">
        <v>38351</v>
      </c>
      <c r="C18957" s="593">
        <v>9.7500000000000003E-2</v>
      </c>
      <c r="D18957" t="s">
        <v>3266</v>
      </c>
      <c r="E18957">
        <v>7.0000000000000007E-2</v>
      </c>
      <c r="F18957">
        <v>2.75E-2</v>
      </c>
      <c r="G18957">
        <v>0</v>
      </c>
      <c r="H18957">
        <v>0</v>
      </c>
      <c r="I18957">
        <v>0</v>
      </c>
    </row>
    <row r="18958" spans="1:9" x14ac:dyDescent="0.25">
      <c r="A18958" t="s">
        <v>732</v>
      </c>
      <c r="B18958">
        <v>38352</v>
      </c>
      <c r="C18958" s="593">
        <v>9.7500000000000003E-2</v>
      </c>
      <c r="D18958" t="s">
        <v>1559</v>
      </c>
      <c r="E18958">
        <v>7.0000000000000007E-2</v>
      </c>
      <c r="F18958">
        <v>2.75E-2</v>
      </c>
      <c r="G18958">
        <v>0</v>
      </c>
      <c r="H18958">
        <v>0</v>
      </c>
      <c r="I18958">
        <v>0</v>
      </c>
    </row>
    <row r="18959" spans="1:9" x14ac:dyDescent="0.25">
      <c r="A18959" t="s">
        <v>732</v>
      </c>
      <c r="B18959">
        <v>38355</v>
      </c>
      <c r="C18959" s="593">
        <v>9.7500000000000003E-2</v>
      </c>
      <c r="D18959" t="s">
        <v>4311</v>
      </c>
      <c r="E18959">
        <v>7.0000000000000007E-2</v>
      </c>
      <c r="F18959">
        <v>2.75E-2</v>
      </c>
      <c r="G18959">
        <v>0</v>
      </c>
      <c r="H18959">
        <v>0</v>
      </c>
      <c r="I18959">
        <v>0</v>
      </c>
    </row>
    <row r="18960" spans="1:9" x14ac:dyDescent="0.25">
      <c r="A18960" t="s">
        <v>732</v>
      </c>
      <c r="B18960">
        <v>38356</v>
      </c>
      <c r="C18960" s="593">
        <v>9.7500000000000003E-2</v>
      </c>
      <c r="D18960" t="s">
        <v>5430</v>
      </c>
      <c r="E18960">
        <v>7.0000000000000007E-2</v>
      </c>
      <c r="F18960">
        <v>2.75E-2</v>
      </c>
      <c r="G18960">
        <v>0</v>
      </c>
      <c r="H18960">
        <v>0</v>
      </c>
      <c r="I18960">
        <v>0</v>
      </c>
    </row>
    <row r="18961" spans="1:9" x14ac:dyDescent="0.25">
      <c r="A18961" t="s">
        <v>732</v>
      </c>
      <c r="B18961">
        <v>38357</v>
      </c>
      <c r="C18961" s="593">
        <v>9.7500000000000003E-2</v>
      </c>
      <c r="D18961" t="s">
        <v>3417</v>
      </c>
      <c r="E18961">
        <v>7.0000000000000007E-2</v>
      </c>
      <c r="F18961">
        <v>2.75E-2</v>
      </c>
      <c r="G18961">
        <v>0</v>
      </c>
      <c r="H18961">
        <v>0</v>
      </c>
      <c r="I18961">
        <v>0</v>
      </c>
    </row>
    <row r="18962" spans="1:9" x14ac:dyDescent="0.25">
      <c r="A18962" t="s">
        <v>732</v>
      </c>
      <c r="B18962">
        <v>38358</v>
      </c>
      <c r="C18962" s="593">
        <v>9.7500000000000003E-2</v>
      </c>
      <c r="D18962" t="s">
        <v>2661</v>
      </c>
      <c r="E18962">
        <v>7.0000000000000007E-2</v>
      </c>
      <c r="F18962">
        <v>2.75E-2</v>
      </c>
      <c r="G18962">
        <v>0</v>
      </c>
      <c r="H18962">
        <v>0</v>
      </c>
      <c r="I18962">
        <v>0</v>
      </c>
    </row>
    <row r="18963" spans="1:9" x14ac:dyDescent="0.25">
      <c r="A18963" t="s">
        <v>732</v>
      </c>
      <c r="B18963">
        <v>38359</v>
      </c>
      <c r="C18963" s="593">
        <v>9.7500000000000003E-2</v>
      </c>
      <c r="D18963" t="s">
        <v>5426</v>
      </c>
      <c r="E18963">
        <v>7.0000000000000007E-2</v>
      </c>
      <c r="F18963">
        <v>2.75E-2</v>
      </c>
      <c r="G18963">
        <v>0</v>
      </c>
      <c r="H18963">
        <v>0</v>
      </c>
      <c r="I18963">
        <v>0</v>
      </c>
    </row>
    <row r="18964" spans="1:9" x14ac:dyDescent="0.25">
      <c r="A18964" t="s">
        <v>732</v>
      </c>
      <c r="B18964">
        <v>38361</v>
      </c>
      <c r="C18964" s="593">
        <v>9.7500000000000003E-2</v>
      </c>
      <c r="D18964" t="s">
        <v>4865</v>
      </c>
      <c r="E18964">
        <v>7.0000000000000007E-2</v>
      </c>
      <c r="F18964">
        <v>2.2499999999999999E-2</v>
      </c>
      <c r="G18964">
        <v>5.0000000000000001E-3</v>
      </c>
      <c r="H18964">
        <v>0</v>
      </c>
      <c r="I18964">
        <v>0</v>
      </c>
    </row>
    <row r="18965" spans="1:9" x14ac:dyDescent="0.25">
      <c r="A18965" t="s">
        <v>732</v>
      </c>
      <c r="B18965">
        <v>38362</v>
      </c>
      <c r="C18965" s="593">
        <v>9.7500000000000003E-2</v>
      </c>
      <c r="D18965" t="s">
        <v>1395</v>
      </c>
      <c r="E18965">
        <v>7.0000000000000007E-2</v>
      </c>
      <c r="F18965">
        <v>2.75E-2</v>
      </c>
      <c r="G18965">
        <v>0</v>
      </c>
      <c r="H18965">
        <v>0</v>
      </c>
      <c r="I18965">
        <v>0</v>
      </c>
    </row>
    <row r="18966" spans="1:9" x14ac:dyDescent="0.25">
      <c r="A18966" t="s">
        <v>732</v>
      </c>
      <c r="B18966">
        <v>38363</v>
      </c>
      <c r="C18966" s="593">
        <v>9.7500000000000003E-2</v>
      </c>
      <c r="D18966" t="s">
        <v>3239</v>
      </c>
      <c r="E18966">
        <v>7.0000000000000007E-2</v>
      </c>
      <c r="F18966">
        <v>2.75E-2</v>
      </c>
      <c r="G18966">
        <v>0</v>
      </c>
      <c r="H18966">
        <v>0</v>
      </c>
      <c r="I18966">
        <v>0</v>
      </c>
    </row>
    <row r="18967" spans="1:9" x14ac:dyDescent="0.25">
      <c r="A18967" t="s">
        <v>732</v>
      </c>
      <c r="B18967">
        <v>38365</v>
      </c>
      <c r="C18967" s="593">
        <v>9.7500000000000003E-2</v>
      </c>
      <c r="D18967" t="s">
        <v>3417</v>
      </c>
      <c r="E18967">
        <v>7.0000000000000007E-2</v>
      </c>
      <c r="F18967">
        <v>2.75E-2</v>
      </c>
      <c r="G18967">
        <v>0</v>
      </c>
      <c r="H18967">
        <v>0</v>
      </c>
      <c r="I18967">
        <v>0</v>
      </c>
    </row>
    <row r="18968" spans="1:9" x14ac:dyDescent="0.25">
      <c r="A18968" t="s">
        <v>732</v>
      </c>
      <c r="B18968">
        <v>38366</v>
      </c>
      <c r="C18968" s="593">
        <v>9.7500000000000003E-2</v>
      </c>
      <c r="D18968" t="s">
        <v>1559</v>
      </c>
      <c r="E18968">
        <v>7.0000000000000007E-2</v>
      </c>
      <c r="F18968">
        <v>2.75E-2</v>
      </c>
      <c r="G18968">
        <v>0</v>
      </c>
      <c r="H18968">
        <v>0</v>
      </c>
      <c r="I18968">
        <v>0</v>
      </c>
    </row>
    <row r="18969" spans="1:9" x14ac:dyDescent="0.25">
      <c r="A18969" t="s">
        <v>732</v>
      </c>
      <c r="B18969">
        <v>38367</v>
      </c>
      <c r="C18969" s="593">
        <v>9.2499999999999999E-2</v>
      </c>
      <c r="D18969" t="s">
        <v>5428</v>
      </c>
      <c r="E18969">
        <v>7.0000000000000007E-2</v>
      </c>
      <c r="F18969">
        <v>2.2499999999999999E-2</v>
      </c>
      <c r="G18969">
        <v>0</v>
      </c>
      <c r="H18969">
        <v>0</v>
      </c>
      <c r="I18969">
        <v>0</v>
      </c>
    </row>
    <row r="18970" spans="1:9" x14ac:dyDescent="0.25">
      <c r="A18970" t="s">
        <v>732</v>
      </c>
      <c r="B18970">
        <v>38368</v>
      </c>
      <c r="C18970" s="593">
        <v>9.7500000000000003E-2</v>
      </c>
      <c r="D18970" t="s">
        <v>5431</v>
      </c>
      <c r="E18970">
        <v>7.0000000000000007E-2</v>
      </c>
      <c r="F18970">
        <v>2.75E-2</v>
      </c>
      <c r="G18970">
        <v>0</v>
      </c>
      <c r="H18970">
        <v>0</v>
      </c>
      <c r="I18970">
        <v>0</v>
      </c>
    </row>
    <row r="18971" spans="1:9" x14ac:dyDescent="0.25">
      <c r="A18971" t="s">
        <v>732</v>
      </c>
      <c r="B18971">
        <v>38369</v>
      </c>
      <c r="C18971" s="593">
        <v>9.7500000000000003E-2</v>
      </c>
      <c r="D18971" t="s">
        <v>1560</v>
      </c>
      <c r="E18971">
        <v>7.0000000000000007E-2</v>
      </c>
      <c r="F18971">
        <v>2.75E-2</v>
      </c>
      <c r="G18971">
        <v>0</v>
      </c>
      <c r="H18971">
        <v>0</v>
      </c>
      <c r="I18971">
        <v>0</v>
      </c>
    </row>
    <row r="18972" spans="1:9" x14ac:dyDescent="0.25">
      <c r="A18972" t="s">
        <v>732</v>
      </c>
      <c r="B18972">
        <v>38370</v>
      </c>
      <c r="C18972" s="593">
        <v>9.7500000000000003E-2</v>
      </c>
      <c r="D18972" t="s">
        <v>5432</v>
      </c>
      <c r="E18972">
        <v>7.0000000000000007E-2</v>
      </c>
      <c r="F18972">
        <v>2.75E-2</v>
      </c>
      <c r="G18972">
        <v>0</v>
      </c>
      <c r="H18972">
        <v>0</v>
      </c>
      <c r="I18972">
        <v>0</v>
      </c>
    </row>
    <row r="18973" spans="1:9" x14ac:dyDescent="0.25">
      <c r="A18973" t="s">
        <v>732</v>
      </c>
      <c r="B18973">
        <v>38371</v>
      </c>
      <c r="C18973" s="593">
        <v>9.7500000000000003E-2</v>
      </c>
      <c r="D18973" t="s">
        <v>5431</v>
      </c>
      <c r="E18973">
        <v>7.0000000000000007E-2</v>
      </c>
      <c r="F18973">
        <v>2.75E-2</v>
      </c>
      <c r="G18973">
        <v>0</v>
      </c>
      <c r="H18973">
        <v>0</v>
      </c>
      <c r="I18973">
        <v>0</v>
      </c>
    </row>
    <row r="18974" spans="1:9" x14ac:dyDescent="0.25">
      <c r="A18974" t="s">
        <v>732</v>
      </c>
      <c r="B18974">
        <v>38372</v>
      </c>
      <c r="C18974" s="593">
        <v>9.7500000000000003E-2</v>
      </c>
      <c r="D18974" t="s">
        <v>2913</v>
      </c>
      <c r="E18974">
        <v>7.0000000000000007E-2</v>
      </c>
      <c r="F18974">
        <v>2.75E-2</v>
      </c>
      <c r="G18974">
        <v>0</v>
      </c>
      <c r="H18974">
        <v>0</v>
      </c>
      <c r="I18974">
        <v>0</v>
      </c>
    </row>
    <row r="18975" spans="1:9" x14ac:dyDescent="0.25">
      <c r="A18975" t="s">
        <v>732</v>
      </c>
      <c r="B18975">
        <v>38374</v>
      </c>
      <c r="C18975" s="593">
        <v>9.7500000000000003E-2</v>
      </c>
      <c r="D18975" t="s">
        <v>5431</v>
      </c>
      <c r="E18975">
        <v>7.0000000000000007E-2</v>
      </c>
      <c r="F18975">
        <v>2.75E-2</v>
      </c>
      <c r="G18975">
        <v>0</v>
      </c>
      <c r="H18975">
        <v>0</v>
      </c>
      <c r="I18975">
        <v>0</v>
      </c>
    </row>
    <row r="18976" spans="1:9" x14ac:dyDescent="0.25">
      <c r="A18976" t="s">
        <v>732</v>
      </c>
      <c r="B18976">
        <v>38375</v>
      </c>
      <c r="C18976" s="593">
        <v>9.2499999999999999E-2</v>
      </c>
      <c r="D18976" t="s">
        <v>5433</v>
      </c>
      <c r="E18976">
        <v>7.0000000000000007E-2</v>
      </c>
      <c r="F18976">
        <v>2.2499999999999999E-2</v>
      </c>
      <c r="G18976">
        <v>0</v>
      </c>
      <c r="H18976">
        <v>0</v>
      </c>
      <c r="I18976">
        <v>0</v>
      </c>
    </row>
    <row r="18977" spans="1:9" x14ac:dyDescent="0.25">
      <c r="A18977" t="s">
        <v>732</v>
      </c>
      <c r="B18977">
        <v>38376</v>
      </c>
      <c r="C18977" s="593">
        <v>9.7500000000000003E-2</v>
      </c>
      <c r="D18977" t="s">
        <v>3417</v>
      </c>
      <c r="E18977">
        <v>7.0000000000000007E-2</v>
      </c>
      <c r="F18977">
        <v>2.75E-2</v>
      </c>
      <c r="G18977">
        <v>0</v>
      </c>
      <c r="H18977">
        <v>0</v>
      </c>
      <c r="I18977">
        <v>0</v>
      </c>
    </row>
    <row r="18978" spans="1:9" x14ac:dyDescent="0.25">
      <c r="A18978" t="s">
        <v>732</v>
      </c>
      <c r="B18978">
        <v>38377</v>
      </c>
      <c r="C18978" s="593">
        <v>9.7500000000000003E-2</v>
      </c>
      <c r="D18978" t="s">
        <v>5429</v>
      </c>
      <c r="E18978">
        <v>7.0000000000000007E-2</v>
      </c>
      <c r="F18978">
        <v>2.75E-2</v>
      </c>
      <c r="G18978">
        <v>0</v>
      </c>
      <c r="H18978">
        <v>0</v>
      </c>
      <c r="I18978">
        <v>0</v>
      </c>
    </row>
    <row r="18979" spans="1:9" x14ac:dyDescent="0.25">
      <c r="A18979" t="s">
        <v>732</v>
      </c>
      <c r="B18979">
        <v>38378</v>
      </c>
      <c r="C18979" s="593">
        <v>9.7500000000000003E-2</v>
      </c>
      <c r="D18979" t="s">
        <v>1395</v>
      </c>
      <c r="E18979">
        <v>7.0000000000000007E-2</v>
      </c>
      <c r="F18979">
        <v>2.75E-2</v>
      </c>
      <c r="G18979">
        <v>0</v>
      </c>
      <c r="H18979">
        <v>0</v>
      </c>
      <c r="I18979">
        <v>0</v>
      </c>
    </row>
    <row r="18980" spans="1:9" x14ac:dyDescent="0.25">
      <c r="A18980" t="s">
        <v>732</v>
      </c>
      <c r="B18980">
        <v>38379</v>
      </c>
      <c r="C18980" s="593">
        <v>9.7500000000000003E-2</v>
      </c>
      <c r="D18980" t="s">
        <v>3417</v>
      </c>
      <c r="E18980">
        <v>7.0000000000000007E-2</v>
      </c>
      <c r="F18980">
        <v>2.75E-2</v>
      </c>
      <c r="G18980">
        <v>0</v>
      </c>
      <c r="H18980">
        <v>0</v>
      </c>
      <c r="I18980">
        <v>0</v>
      </c>
    </row>
    <row r="18981" spans="1:9" x14ac:dyDescent="0.25">
      <c r="A18981" t="s">
        <v>732</v>
      </c>
      <c r="B18981">
        <v>38380</v>
      </c>
      <c r="C18981" s="593">
        <v>9.7500000000000003E-2</v>
      </c>
      <c r="D18981" t="s">
        <v>1284</v>
      </c>
      <c r="E18981">
        <v>7.0000000000000007E-2</v>
      </c>
      <c r="F18981">
        <v>2.75E-2</v>
      </c>
      <c r="G18981">
        <v>0</v>
      </c>
      <c r="H18981">
        <v>0</v>
      </c>
      <c r="I18981">
        <v>0</v>
      </c>
    </row>
    <row r="18982" spans="1:9" x14ac:dyDescent="0.25">
      <c r="A18982" t="s">
        <v>732</v>
      </c>
      <c r="B18982">
        <v>38381</v>
      </c>
      <c r="C18982" s="593">
        <v>9.7500000000000003E-2</v>
      </c>
      <c r="D18982" t="s">
        <v>5434</v>
      </c>
      <c r="E18982">
        <v>7.0000000000000007E-2</v>
      </c>
      <c r="F18982">
        <v>2.75E-2</v>
      </c>
      <c r="G18982">
        <v>0</v>
      </c>
      <c r="H18982">
        <v>0</v>
      </c>
      <c r="I18982">
        <v>0</v>
      </c>
    </row>
    <row r="18983" spans="1:9" x14ac:dyDescent="0.25">
      <c r="A18983" t="s">
        <v>732</v>
      </c>
      <c r="B18983">
        <v>38382</v>
      </c>
      <c r="C18983" s="593">
        <v>9.7500000000000003E-2</v>
      </c>
      <c r="D18983" t="s">
        <v>4311</v>
      </c>
      <c r="E18983">
        <v>7.0000000000000007E-2</v>
      </c>
      <c r="F18983">
        <v>2.75E-2</v>
      </c>
      <c r="G18983">
        <v>0</v>
      </c>
      <c r="H18983">
        <v>0</v>
      </c>
      <c r="I18983">
        <v>0</v>
      </c>
    </row>
    <row r="18984" spans="1:9" x14ac:dyDescent="0.25">
      <c r="A18984" t="s">
        <v>732</v>
      </c>
      <c r="B18984">
        <v>38387</v>
      </c>
      <c r="C18984" s="593">
        <v>9.7500000000000003E-2</v>
      </c>
      <c r="D18984" t="s">
        <v>1284</v>
      </c>
      <c r="E18984">
        <v>7.0000000000000007E-2</v>
      </c>
      <c r="F18984">
        <v>2.75E-2</v>
      </c>
      <c r="G18984">
        <v>0</v>
      </c>
      <c r="H18984">
        <v>0</v>
      </c>
      <c r="I18984">
        <v>0</v>
      </c>
    </row>
    <row r="18985" spans="1:9" x14ac:dyDescent="0.25">
      <c r="A18985" t="s">
        <v>732</v>
      </c>
      <c r="B18985">
        <v>38388</v>
      </c>
      <c r="C18985" s="593">
        <v>9.7500000000000003E-2</v>
      </c>
      <c r="D18985" t="s">
        <v>3266</v>
      </c>
      <c r="E18985">
        <v>7.0000000000000007E-2</v>
      </c>
      <c r="F18985">
        <v>2.75E-2</v>
      </c>
      <c r="G18985">
        <v>0</v>
      </c>
      <c r="H18985">
        <v>0</v>
      </c>
      <c r="I18985">
        <v>0</v>
      </c>
    </row>
    <row r="18986" spans="1:9" x14ac:dyDescent="0.25">
      <c r="A18986" t="s">
        <v>732</v>
      </c>
      <c r="B18986">
        <v>38389</v>
      </c>
      <c r="C18986" s="593">
        <v>9.7500000000000003E-2</v>
      </c>
      <c r="D18986" t="s">
        <v>3154</v>
      </c>
      <c r="E18986">
        <v>7.0000000000000007E-2</v>
      </c>
      <c r="F18986">
        <v>2.75E-2</v>
      </c>
      <c r="G18986">
        <v>0</v>
      </c>
      <c r="H18986">
        <v>0</v>
      </c>
      <c r="I18986">
        <v>0</v>
      </c>
    </row>
    <row r="18987" spans="1:9" x14ac:dyDescent="0.25">
      <c r="A18987" t="s">
        <v>732</v>
      </c>
      <c r="B18987">
        <v>38390</v>
      </c>
      <c r="C18987" s="593">
        <v>9.7500000000000003E-2</v>
      </c>
      <c r="D18987" t="s">
        <v>3808</v>
      </c>
      <c r="E18987">
        <v>7.0000000000000007E-2</v>
      </c>
      <c r="F18987">
        <v>2.75E-2</v>
      </c>
      <c r="G18987">
        <v>0</v>
      </c>
      <c r="H18987">
        <v>0</v>
      </c>
      <c r="I18987">
        <v>0</v>
      </c>
    </row>
    <row r="18988" spans="1:9" x14ac:dyDescent="0.25">
      <c r="A18988" t="s">
        <v>732</v>
      </c>
      <c r="B18988">
        <v>38391</v>
      </c>
      <c r="C18988" s="593">
        <v>9.7500000000000003E-2</v>
      </c>
      <c r="D18988" t="s">
        <v>1395</v>
      </c>
      <c r="E18988">
        <v>7.0000000000000007E-2</v>
      </c>
      <c r="F18988">
        <v>2.75E-2</v>
      </c>
      <c r="G18988">
        <v>0</v>
      </c>
      <c r="H18988">
        <v>0</v>
      </c>
      <c r="I18988">
        <v>0</v>
      </c>
    </row>
    <row r="18989" spans="1:9" x14ac:dyDescent="0.25">
      <c r="A18989" t="s">
        <v>732</v>
      </c>
      <c r="B18989">
        <v>38392</v>
      </c>
      <c r="C18989" s="593">
        <v>9.7500000000000003E-2</v>
      </c>
      <c r="D18989" t="s">
        <v>5404</v>
      </c>
      <c r="E18989">
        <v>7.0000000000000007E-2</v>
      </c>
      <c r="F18989">
        <v>2.75E-2</v>
      </c>
      <c r="G18989">
        <v>0</v>
      </c>
      <c r="H18989">
        <v>0</v>
      </c>
      <c r="I18989">
        <v>0</v>
      </c>
    </row>
    <row r="18990" spans="1:9" x14ac:dyDescent="0.25">
      <c r="A18990" t="s">
        <v>732</v>
      </c>
      <c r="B18990">
        <v>38393</v>
      </c>
      <c r="C18990" s="593">
        <v>9.2499999999999999E-2</v>
      </c>
      <c r="D18990" t="s">
        <v>5435</v>
      </c>
      <c r="E18990">
        <v>7.0000000000000007E-2</v>
      </c>
      <c r="F18990">
        <v>2.2499999999999999E-2</v>
      </c>
      <c r="G18990">
        <v>0</v>
      </c>
      <c r="H18990">
        <v>0</v>
      </c>
      <c r="I18990">
        <v>0</v>
      </c>
    </row>
    <row r="18991" spans="1:9" x14ac:dyDescent="0.25">
      <c r="A18991" t="s">
        <v>732</v>
      </c>
      <c r="B18991">
        <v>38401</v>
      </c>
      <c r="C18991" s="593">
        <v>9.7500000000000003E-2</v>
      </c>
      <c r="D18991" t="s">
        <v>2304</v>
      </c>
      <c r="E18991">
        <v>7.0000000000000007E-2</v>
      </c>
      <c r="F18991">
        <v>2.75E-2</v>
      </c>
      <c r="G18991">
        <v>0</v>
      </c>
      <c r="H18991">
        <v>0</v>
      </c>
      <c r="I18991">
        <v>0</v>
      </c>
    </row>
    <row r="18992" spans="1:9" x14ac:dyDescent="0.25">
      <c r="A18992" t="s">
        <v>732</v>
      </c>
      <c r="B18992">
        <v>38402</v>
      </c>
      <c r="C18992" s="593">
        <v>9.7500000000000003E-2</v>
      </c>
      <c r="D18992" t="s">
        <v>2304</v>
      </c>
      <c r="E18992">
        <v>7.0000000000000007E-2</v>
      </c>
      <c r="F18992">
        <v>2.75E-2</v>
      </c>
      <c r="G18992">
        <v>0</v>
      </c>
      <c r="H18992">
        <v>0</v>
      </c>
      <c r="I18992">
        <v>0</v>
      </c>
    </row>
    <row r="18993" spans="1:9" x14ac:dyDescent="0.25">
      <c r="A18993" t="s">
        <v>732</v>
      </c>
      <c r="B18993">
        <v>38425</v>
      </c>
      <c r="C18993" s="593">
        <v>9.7500000000000003E-2</v>
      </c>
      <c r="D18993" t="s">
        <v>4465</v>
      </c>
      <c r="E18993">
        <v>7.0000000000000007E-2</v>
      </c>
      <c r="F18993">
        <v>2.75E-2</v>
      </c>
      <c r="G18993">
        <v>0</v>
      </c>
      <c r="H18993">
        <v>0</v>
      </c>
      <c r="I18993">
        <v>0</v>
      </c>
    </row>
    <row r="18994" spans="1:9" x14ac:dyDescent="0.25">
      <c r="A18994" t="s">
        <v>732</v>
      </c>
      <c r="B18994">
        <v>38449</v>
      </c>
      <c r="C18994" s="593">
        <v>9.5000000000000001E-2</v>
      </c>
      <c r="D18994" t="s">
        <v>5436</v>
      </c>
      <c r="E18994">
        <v>7.0000000000000007E-2</v>
      </c>
      <c r="F18994">
        <v>2.5000000000000001E-2</v>
      </c>
      <c r="G18994">
        <v>0</v>
      </c>
      <c r="H18994">
        <v>0</v>
      </c>
      <c r="I18994">
        <v>0</v>
      </c>
    </row>
    <row r="18995" spans="1:9" x14ac:dyDescent="0.25">
      <c r="A18995" t="s">
        <v>732</v>
      </c>
      <c r="B18995">
        <v>38450</v>
      </c>
      <c r="C18995" s="593">
        <v>9.7500000000000003E-2</v>
      </c>
      <c r="D18995" t="s">
        <v>5437</v>
      </c>
      <c r="E18995">
        <v>7.0000000000000007E-2</v>
      </c>
      <c r="F18995">
        <v>2.75E-2</v>
      </c>
      <c r="G18995">
        <v>0</v>
      </c>
      <c r="H18995">
        <v>0</v>
      </c>
      <c r="I18995">
        <v>0</v>
      </c>
    </row>
    <row r="18996" spans="1:9" x14ac:dyDescent="0.25">
      <c r="A18996" t="s">
        <v>732</v>
      </c>
      <c r="B18996">
        <v>38451</v>
      </c>
      <c r="C18996" s="593">
        <v>9.7500000000000003E-2</v>
      </c>
      <c r="D18996" t="s">
        <v>5438</v>
      </c>
      <c r="E18996">
        <v>7.0000000000000007E-2</v>
      </c>
      <c r="F18996">
        <v>2.75E-2</v>
      </c>
      <c r="G18996">
        <v>0</v>
      </c>
      <c r="H18996">
        <v>0</v>
      </c>
      <c r="I18996">
        <v>0</v>
      </c>
    </row>
    <row r="18997" spans="1:9" x14ac:dyDescent="0.25">
      <c r="A18997" t="s">
        <v>732</v>
      </c>
      <c r="B18997">
        <v>38452</v>
      </c>
      <c r="C18997" s="593">
        <v>9.7500000000000003E-2</v>
      </c>
      <c r="D18997" t="s">
        <v>3362</v>
      </c>
      <c r="E18997">
        <v>7.0000000000000007E-2</v>
      </c>
      <c r="F18997">
        <v>2.75E-2</v>
      </c>
      <c r="G18997">
        <v>0</v>
      </c>
      <c r="H18997">
        <v>0</v>
      </c>
      <c r="I18997">
        <v>0</v>
      </c>
    </row>
    <row r="18998" spans="1:9" x14ac:dyDescent="0.25">
      <c r="A18998" t="s">
        <v>732</v>
      </c>
      <c r="B18998">
        <v>38453</v>
      </c>
      <c r="C18998" s="593">
        <v>9.5000000000000001E-2</v>
      </c>
      <c r="D18998" t="s">
        <v>5289</v>
      </c>
      <c r="E18998">
        <v>7.0000000000000007E-2</v>
      </c>
      <c r="F18998">
        <v>2.5000000000000001E-2</v>
      </c>
      <c r="G18998">
        <v>0</v>
      </c>
      <c r="H18998">
        <v>0</v>
      </c>
      <c r="I18998">
        <v>0</v>
      </c>
    </row>
    <row r="18999" spans="1:9" x14ac:dyDescent="0.25">
      <c r="A18999" t="s">
        <v>732</v>
      </c>
      <c r="B18999">
        <v>38454</v>
      </c>
      <c r="C18999" s="593">
        <v>9.7500000000000003E-2</v>
      </c>
      <c r="D18999" t="s">
        <v>3520</v>
      </c>
      <c r="E18999">
        <v>7.0000000000000007E-2</v>
      </c>
      <c r="F18999">
        <v>2.75E-2</v>
      </c>
      <c r="G18999">
        <v>0</v>
      </c>
      <c r="H18999">
        <v>0</v>
      </c>
      <c r="I18999">
        <v>0</v>
      </c>
    </row>
    <row r="19000" spans="1:9" x14ac:dyDescent="0.25">
      <c r="A19000" t="s">
        <v>732</v>
      </c>
      <c r="B19000">
        <v>38455</v>
      </c>
      <c r="C19000" s="593">
        <v>9.5000000000000001E-2</v>
      </c>
      <c r="D19000" t="s">
        <v>3974</v>
      </c>
      <c r="E19000">
        <v>7.0000000000000007E-2</v>
      </c>
      <c r="F19000">
        <v>2.5000000000000001E-2</v>
      </c>
      <c r="G19000">
        <v>0</v>
      </c>
      <c r="H19000">
        <v>0</v>
      </c>
      <c r="I19000">
        <v>0</v>
      </c>
    </row>
    <row r="19001" spans="1:9" x14ac:dyDescent="0.25">
      <c r="A19001" t="s">
        <v>732</v>
      </c>
      <c r="B19001">
        <v>38456</v>
      </c>
      <c r="C19001" s="593">
        <v>9.7500000000000003E-2</v>
      </c>
      <c r="D19001" t="s">
        <v>5439</v>
      </c>
      <c r="E19001">
        <v>7.0000000000000007E-2</v>
      </c>
      <c r="F19001">
        <v>2.75E-2</v>
      </c>
      <c r="G19001">
        <v>0</v>
      </c>
      <c r="H19001">
        <v>0</v>
      </c>
      <c r="I19001">
        <v>0</v>
      </c>
    </row>
    <row r="19002" spans="1:9" x14ac:dyDescent="0.25">
      <c r="A19002" t="s">
        <v>732</v>
      </c>
      <c r="B19002">
        <v>38457</v>
      </c>
      <c r="C19002" s="593">
        <v>9.7500000000000003E-2</v>
      </c>
      <c r="D19002" t="s">
        <v>1453</v>
      </c>
      <c r="E19002">
        <v>7.0000000000000007E-2</v>
      </c>
      <c r="F19002">
        <v>2.75E-2</v>
      </c>
      <c r="G19002">
        <v>0</v>
      </c>
      <c r="H19002">
        <v>0</v>
      </c>
      <c r="I19002">
        <v>0</v>
      </c>
    </row>
    <row r="19003" spans="1:9" x14ac:dyDescent="0.25">
      <c r="A19003" t="s">
        <v>732</v>
      </c>
      <c r="B19003">
        <v>38459</v>
      </c>
      <c r="C19003" s="593">
        <v>9.5000000000000001E-2</v>
      </c>
      <c r="D19003" t="s">
        <v>5289</v>
      </c>
      <c r="E19003">
        <v>7.0000000000000007E-2</v>
      </c>
      <c r="F19003">
        <v>2.5000000000000001E-2</v>
      </c>
      <c r="G19003">
        <v>0</v>
      </c>
      <c r="H19003">
        <v>0</v>
      </c>
      <c r="I19003">
        <v>0</v>
      </c>
    </row>
    <row r="19004" spans="1:9" x14ac:dyDescent="0.25">
      <c r="A19004" t="s">
        <v>732</v>
      </c>
      <c r="B19004">
        <v>38460</v>
      </c>
      <c r="C19004" s="593">
        <v>9.7500000000000003E-2</v>
      </c>
      <c r="D19004" t="s">
        <v>1453</v>
      </c>
      <c r="E19004">
        <v>7.0000000000000007E-2</v>
      </c>
      <c r="F19004">
        <v>2.75E-2</v>
      </c>
      <c r="G19004">
        <v>0</v>
      </c>
      <c r="H19004">
        <v>0</v>
      </c>
      <c r="I19004">
        <v>0</v>
      </c>
    </row>
    <row r="19005" spans="1:9" x14ac:dyDescent="0.25">
      <c r="A19005" t="s">
        <v>732</v>
      </c>
      <c r="B19005">
        <v>38461</v>
      </c>
      <c r="C19005" s="593">
        <v>9.7500000000000003E-2</v>
      </c>
      <c r="D19005" t="s">
        <v>3520</v>
      </c>
      <c r="E19005">
        <v>7.0000000000000007E-2</v>
      </c>
      <c r="F19005">
        <v>2.75E-2</v>
      </c>
      <c r="G19005">
        <v>0</v>
      </c>
      <c r="H19005">
        <v>0</v>
      </c>
      <c r="I19005">
        <v>0</v>
      </c>
    </row>
    <row r="19006" spans="1:9" x14ac:dyDescent="0.25">
      <c r="A19006" t="s">
        <v>732</v>
      </c>
      <c r="B19006">
        <v>38462</v>
      </c>
      <c r="C19006" s="593">
        <v>9.7500000000000003E-2</v>
      </c>
      <c r="D19006" t="s">
        <v>3520</v>
      </c>
      <c r="E19006">
        <v>7.0000000000000007E-2</v>
      </c>
      <c r="F19006">
        <v>2.75E-2</v>
      </c>
      <c r="G19006">
        <v>0</v>
      </c>
      <c r="H19006">
        <v>0</v>
      </c>
      <c r="I19006">
        <v>0</v>
      </c>
    </row>
    <row r="19007" spans="1:9" x14ac:dyDescent="0.25">
      <c r="A19007" t="s">
        <v>732</v>
      </c>
      <c r="B19007">
        <v>38463</v>
      </c>
      <c r="C19007" s="593">
        <v>9.7500000000000003E-2</v>
      </c>
      <c r="D19007" t="s">
        <v>3283</v>
      </c>
      <c r="E19007">
        <v>7.0000000000000007E-2</v>
      </c>
      <c r="F19007">
        <v>2.75E-2</v>
      </c>
      <c r="G19007">
        <v>0</v>
      </c>
      <c r="H19007">
        <v>0</v>
      </c>
      <c r="I19007">
        <v>0</v>
      </c>
    </row>
    <row r="19008" spans="1:9" x14ac:dyDescent="0.25">
      <c r="A19008" t="s">
        <v>732</v>
      </c>
      <c r="B19008">
        <v>38464</v>
      </c>
      <c r="C19008" s="593">
        <v>9.7500000000000003E-2</v>
      </c>
      <c r="D19008" t="s">
        <v>5440</v>
      </c>
      <c r="E19008">
        <v>7.0000000000000007E-2</v>
      </c>
      <c r="F19008">
        <v>2.75E-2</v>
      </c>
      <c r="G19008">
        <v>0</v>
      </c>
      <c r="H19008">
        <v>0</v>
      </c>
      <c r="I19008">
        <v>0</v>
      </c>
    </row>
    <row r="19009" spans="1:9" x14ac:dyDescent="0.25">
      <c r="A19009" t="s">
        <v>732</v>
      </c>
      <c r="B19009">
        <v>38468</v>
      </c>
      <c r="C19009" s="593">
        <v>9.7500000000000003E-2</v>
      </c>
      <c r="D19009" t="s">
        <v>5440</v>
      </c>
      <c r="E19009">
        <v>7.0000000000000007E-2</v>
      </c>
      <c r="F19009">
        <v>2.75E-2</v>
      </c>
      <c r="G19009">
        <v>0</v>
      </c>
      <c r="H19009">
        <v>0</v>
      </c>
      <c r="I19009">
        <v>0</v>
      </c>
    </row>
    <row r="19010" spans="1:9" x14ac:dyDescent="0.25">
      <c r="A19010" t="s">
        <v>732</v>
      </c>
      <c r="B19010">
        <v>38469</v>
      </c>
      <c r="C19010" s="593">
        <v>9.7500000000000003E-2</v>
      </c>
      <c r="D19010" t="s">
        <v>5441</v>
      </c>
      <c r="E19010">
        <v>7.0000000000000007E-2</v>
      </c>
      <c r="F19010">
        <v>2.75E-2</v>
      </c>
      <c r="G19010">
        <v>0</v>
      </c>
      <c r="H19010">
        <v>0</v>
      </c>
      <c r="I19010">
        <v>0</v>
      </c>
    </row>
    <row r="19011" spans="1:9" x14ac:dyDescent="0.25">
      <c r="A19011" t="s">
        <v>732</v>
      </c>
      <c r="B19011">
        <v>38471</v>
      </c>
      <c r="C19011" s="593">
        <v>9.7500000000000003E-2</v>
      </c>
      <c r="D19011" t="s">
        <v>3417</v>
      </c>
      <c r="E19011">
        <v>7.0000000000000007E-2</v>
      </c>
      <c r="F19011">
        <v>2.75E-2</v>
      </c>
      <c r="G19011">
        <v>0</v>
      </c>
      <c r="H19011">
        <v>0</v>
      </c>
      <c r="I19011">
        <v>0</v>
      </c>
    </row>
    <row r="19012" spans="1:9" x14ac:dyDescent="0.25">
      <c r="A19012" t="s">
        <v>732</v>
      </c>
      <c r="B19012">
        <v>38472</v>
      </c>
      <c r="C19012" s="593">
        <v>9.7500000000000003E-2</v>
      </c>
      <c r="D19012" t="s">
        <v>5438</v>
      </c>
      <c r="E19012">
        <v>7.0000000000000007E-2</v>
      </c>
      <c r="F19012">
        <v>2.75E-2</v>
      </c>
      <c r="G19012">
        <v>0</v>
      </c>
      <c r="H19012">
        <v>0</v>
      </c>
      <c r="I19012">
        <v>0</v>
      </c>
    </row>
    <row r="19013" spans="1:9" x14ac:dyDescent="0.25">
      <c r="A19013" t="s">
        <v>732</v>
      </c>
      <c r="B19013">
        <v>38473</v>
      </c>
      <c r="C19013" s="593">
        <v>9.7500000000000003E-2</v>
      </c>
      <c r="D19013" t="s">
        <v>1453</v>
      </c>
      <c r="E19013">
        <v>7.0000000000000007E-2</v>
      </c>
      <c r="F19013">
        <v>2.75E-2</v>
      </c>
      <c r="G19013">
        <v>0</v>
      </c>
      <c r="H19013">
        <v>0</v>
      </c>
      <c r="I19013">
        <v>0</v>
      </c>
    </row>
    <row r="19014" spans="1:9" x14ac:dyDescent="0.25">
      <c r="A19014" t="s">
        <v>732</v>
      </c>
      <c r="B19014">
        <v>38474</v>
      </c>
      <c r="C19014" s="593">
        <v>9.7500000000000003E-2</v>
      </c>
      <c r="D19014" t="s">
        <v>4027</v>
      </c>
      <c r="E19014">
        <v>7.0000000000000007E-2</v>
      </c>
      <c r="F19014">
        <v>2.75E-2</v>
      </c>
      <c r="G19014">
        <v>0</v>
      </c>
      <c r="H19014">
        <v>0</v>
      </c>
      <c r="I19014">
        <v>0</v>
      </c>
    </row>
    <row r="19015" spans="1:9" x14ac:dyDescent="0.25">
      <c r="A19015" t="s">
        <v>732</v>
      </c>
      <c r="B19015">
        <v>38475</v>
      </c>
      <c r="C19015" s="593">
        <v>9.7500000000000003E-2</v>
      </c>
      <c r="D19015" t="s">
        <v>3417</v>
      </c>
      <c r="E19015">
        <v>7.0000000000000007E-2</v>
      </c>
      <c r="F19015">
        <v>2.75E-2</v>
      </c>
      <c r="G19015">
        <v>0</v>
      </c>
      <c r="H19015">
        <v>0</v>
      </c>
      <c r="I19015">
        <v>0</v>
      </c>
    </row>
    <row r="19016" spans="1:9" x14ac:dyDescent="0.25">
      <c r="A19016" t="s">
        <v>732</v>
      </c>
      <c r="B19016">
        <v>38476</v>
      </c>
      <c r="C19016" s="593">
        <v>9.7500000000000003E-2</v>
      </c>
      <c r="D19016" t="s">
        <v>3520</v>
      </c>
      <c r="E19016">
        <v>7.0000000000000007E-2</v>
      </c>
      <c r="F19016">
        <v>2.75E-2</v>
      </c>
      <c r="G19016">
        <v>0</v>
      </c>
      <c r="H19016">
        <v>0</v>
      </c>
      <c r="I19016">
        <v>0</v>
      </c>
    </row>
    <row r="19017" spans="1:9" x14ac:dyDescent="0.25">
      <c r="A19017" t="s">
        <v>732</v>
      </c>
      <c r="B19017">
        <v>38477</v>
      </c>
      <c r="C19017" s="593">
        <v>9.5000000000000001E-2</v>
      </c>
      <c r="D19017" t="s">
        <v>5436</v>
      </c>
      <c r="E19017">
        <v>7.0000000000000007E-2</v>
      </c>
      <c r="F19017">
        <v>2.5000000000000001E-2</v>
      </c>
      <c r="G19017">
        <v>0</v>
      </c>
      <c r="H19017">
        <v>0</v>
      </c>
      <c r="I19017">
        <v>0</v>
      </c>
    </row>
    <row r="19018" spans="1:9" x14ac:dyDescent="0.25">
      <c r="A19018" t="s">
        <v>732</v>
      </c>
      <c r="B19018">
        <v>38478</v>
      </c>
      <c r="C19018" s="593">
        <v>9.7500000000000003E-2</v>
      </c>
      <c r="D19018" t="s">
        <v>1310</v>
      </c>
      <c r="E19018">
        <v>7.0000000000000007E-2</v>
      </c>
      <c r="F19018">
        <v>2.5000000000000001E-2</v>
      </c>
      <c r="G19018">
        <v>2.5000000000000001E-3</v>
      </c>
      <c r="H19018">
        <v>0</v>
      </c>
      <c r="I19018">
        <v>0</v>
      </c>
    </row>
    <row r="19019" spans="1:9" x14ac:dyDescent="0.25">
      <c r="A19019" t="s">
        <v>732</v>
      </c>
      <c r="B19019">
        <v>38481</v>
      </c>
      <c r="C19019" s="593">
        <v>9.7500000000000003E-2</v>
      </c>
      <c r="D19019" t="s">
        <v>3283</v>
      </c>
      <c r="E19019">
        <v>7.0000000000000007E-2</v>
      </c>
      <c r="F19019">
        <v>2.75E-2</v>
      </c>
      <c r="G19019">
        <v>0</v>
      </c>
      <c r="H19019">
        <v>0</v>
      </c>
      <c r="I19019">
        <v>0</v>
      </c>
    </row>
    <row r="19020" spans="1:9" x14ac:dyDescent="0.25">
      <c r="A19020" t="s">
        <v>732</v>
      </c>
      <c r="B19020">
        <v>38482</v>
      </c>
      <c r="C19020" s="593">
        <v>9.7500000000000003E-2</v>
      </c>
      <c r="D19020" t="s">
        <v>5438</v>
      </c>
      <c r="E19020">
        <v>7.0000000000000007E-2</v>
      </c>
      <c r="F19020">
        <v>2.75E-2</v>
      </c>
      <c r="G19020">
        <v>0</v>
      </c>
      <c r="H19020">
        <v>0</v>
      </c>
      <c r="I19020">
        <v>0</v>
      </c>
    </row>
    <row r="19021" spans="1:9" x14ac:dyDescent="0.25">
      <c r="A19021" t="s">
        <v>732</v>
      </c>
      <c r="B19021">
        <v>38483</v>
      </c>
      <c r="C19021" s="593">
        <v>9.7500000000000003E-2</v>
      </c>
      <c r="D19021" t="s">
        <v>1453</v>
      </c>
      <c r="E19021">
        <v>7.0000000000000007E-2</v>
      </c>
      <c r="F19021">
        <v>2.75E-2</v>
      </c>
      <c r="G19021">
        <v>0</v>
      </c>
      <c r="H19021">
        <v>0</v>
      </c>
      <c r="I19021">
        <v>0</v>
      </c>
    </row>
    <row r="19022" spans="1:9" x14ac:dyDescent="0.25">
      <c r="A19022" t="s">
        <v>732</v>
      </c>
      <c r="B19022">
        <v>38485</v>
      </c>
      <c r="C19022" s="593">
        <v>9.7500000000000003E-2</v>
      </c>
      <c r="D19022" t="s">
        <v>5442</v>
      </c>
      <c r="E19022">
        <v>7.0000000000000007E-2</v>
      </c>
      <c r="F19022">
        <v>2.75E-2</v>
      </c>
      <c r="G19022">
        <v>0</v>
      </c>
      <c r="H19022">
        <v>0</v>
      </c>
      <c r="I19022">
        <v>0</v>
      </c>
    </row>
    <row r="19023" spans="1:9" x14ac:dyDescent="0.25">
      <c r="A19023" t="s">
        <v>732</v>
      </c>
      <c r="B19023">
        <v>38486</v>
      </c>
      <c r="C19023" s="593">
        <v>9.7500000000000003E-2</v>
      </c>
      <c r="D19023" t="s">
        <v>1453</v>
      </c>
      <c r="E19023">
        <v>7.0000000000000007E-2</v>
      </c>
      <c r="F19023">
        <v>2.75E-2</v>
      </c>
      <c r="G19023">
        <v>0</v>
      </c>
      <c r="H19023">
        <v>0</v>
      </c>
      <c r="I19023">
        <v>0</v>
      </c>
    </row>
    <row r="19024" spans="1:9" x14ac:dyDescent="0.25">
      <c r="A19024" t="s">
        <v>732</v>
      </c>
      <c r="B19024">
        <v>38487</v>
      </c>
      <c r="C19024" s="593">
        <v>9.7500000000000003E-2</v>
      </c>
      <c r="D19024" t="s">
        <v>3520</v>
      </c>
      <c r="E19024">
        <v>7.0000000000000007E-2</v>
      </c>
      <c r="F19024">
        <v>2.75E-2</v>
      </c>
      <c r="G19024">
        <v>0</v>
      </c>
      <c r="H19024">
        <v>0</v>
      </c>
      <c r="I19024">
        <v>0</v>
      </c>
    </row>
    <row r="19025" spans="1:9" x14ac:dyDescent="0.25">
      <c r="A19025" t="s">
        <v>732</v>
      </c>
      <c r="B19025">
        <v>38488</v>
      </c>
      <c r="C19025" s="593">
        <v>9.5000000000000001E-2</v>
      </c>
      <c r="D19025" t="s">
        <v>1196</v>
      </c>
      <c r="E19025">
        <v>7.0000000000000007E-2</v>
      </c>
      <c r="F19025">
        <v>2.5000000000000001E-2</v>
      </c>
      <c r="G19025">
        <v>0</v>
      </c>
      <c r="H19025">
        <v>0</v>
      </c>
      <c r="I19025">
        <v>0</v>
      </c>
    </row>
    <row r="19026" spans="1:9" x14ac:dyDescent="0.25">
      <c r="A19026" t="s">
        <v>732</v>
      </c>
      <c r="B19026">
        <v>38501</v>
      </c>
      <c r="C19026" s="593">
        <v>9.7500000000000003E-2</v>
      </c>
      <c r="D19026" t="s">
        <v>5443</v>
      </c>
      <c r="E19026">
        <v>7.0000000000000007E-2</v>
      </c>
      <c r="F19026">
        <v>2.75E-2</v>
      </c>
      <c r="G19026">
        <v>0</v>
      </c>
      <c r="H19026">
        <v>0</v>
      </c>
      <c r="I19026">
        <v>0</v>
      </c>
    </row>
    <row r="19027" spans="1:9" x14ac:dyDescent="0.25">
      <c r="A19027" t="s">
        <v>732</v>
      </c>
      <c r="B19027">
        <v>38502</v>
      </c>
      <c r="C19027" s="593">
        <v>9.7500000000000003E-2</v>
      </c>
      <c r="D19027" t="s">
        <v>5444</v>
      </c>
      <c r="E19027">
        <v>7.0000000000000007E-2</v>
      </c>
      <c r="F19027">
        <v>2.75E-2</v>
      </c>
      <c r="G19027">
        <v>0</v>
      </c>
      <c r="H19027">
        <v>0</v>
      </c>
      <c r="I19027">
        <v>0</v>
      </c>
    </row>
    <row r="19028" spans="1:9" x14ac:dyDescent="0.25">
      <c r="A19028" t="s">
        <v>732</v>
      </c>
      <c r="B19028">
        <v>38503</v>
      </c>
      <c r="C19028" s="593">
        <v>9.7500000000000003E-2</v>
      </c>
      <c r="D19028" t="s">
        <v>5444</v>
      </c>
      <c r="E19028">
        <v>7.0000000000000007E-2</v>
      </c>
      <c r="F19028">
        <v>2.75E-2</v>
      </c>
      <c r="G19028">
        <v>0</v>
      </c>
      <c r="H19028">
        <v>0</v>
      </c>
      <c r="I19028">
        <v>0</v>
      </c>
    </row>
    <row r="19029" spans="1:9" x14ac:dyDescent="0.25">
      <c r="A19029" t="s">
        <v>732</v>
      </c>
      <c r="B19029">
        <v>38504</v>
      </c>
      <c r="C19029" s="593">
        <v>9.5000000000000001E-2</v>
      </c>
      <c r="D19029" t="s">
        <v>5445</v>
      </c>
      <c r="E19029">
        <v>7.0000000000000007E-2</v>
      </c>
      <c r="F19029">
        <v>2.5000000000000001E-2</v>
      </c>
      <c r="G19029">
        <v>0</v>
      </c>
      <c r="H19029">
        <v>0</v>
      </c>
      <c r="I19029">
        <v>0</v>
      </c>
    </row>
    <row r="19030" spans="1:9" x14ac:dyDescent="0.25">
      <c r="A19030" t="s">
        <v>732</v>
      </c>
      <c r="B19030">
        <v>38505</v>
      </c>
      <c r="C19030" s="593">
        <v>9.7500000000000003E-2</v>
      </c>
      <c r="D19030" t="s">
        <v>5444</v>
      </c>
      <c r="E19030">
        <v>7.0000000000000007E-2</v>
      </c>
      <c r="F19030">
        <v>2.75E-2</v>
      </c>
      <c r="G19030">
        <v>0</v>
      </c>
      <c r="H19030">
        <v>0</v>
      </c>
      <c r="I19030">
        <v>0</v>
      </c>
    </row>
    <row r="19031" spans="1:9" x14ac:dyDescent="0.25">
      <c r="A19031" t="s">
        <v>732</v>
      </c>
      <c r="B19031">
        <v>38506</v>
      </c>
      <c r="C19031" s="593">
        <v>9.7500000000000003E-2</v>
      </c>
      <c r="D19031" t="s">
        <v>5443</v>
      </c>
      <c r="E19031">
        <v>7.0000000000000007E-2</v>
      </c>
      <c r="F19031">
        <v>2.75E-2</v>
      </c>
      <c r="G19031">
        <v>0</v>
      </c>
      <c r="H19031">
        <v>0</v>
      </c>
      <c r="I19031">
        <v>0</v>
      </c>
    </row>
    <row r="19032" spans="1:9" x14ac:dyDescent="0.25">
      <c r="A19032" t="s">
        <v>732</v>
      </c>
      <c r="B19032">
        <v>38541</v>
      </c>
      <c r="C19032" s="593">
        <v>9.7500000000000003E-2</v>
      </c>
      <c r="D19032" t="s">
        <v>1412</v>
      </c>
      <c r="E19032">
        <v>7.0000000000000007E-2</v>
      </c>
      <c r="F19032">
        <v>2.75E-2</v>
      </c>
      <c r="G19032">
        <v>0</v>
      </c>
      <c r="H19032">
        <v>0</v>
      </c>
      <c r="I19032">
        <v>0</v>
      </c>
    </row>
    <row r="19033" spans="1:9" x14ac:dyDescent="0.25">
      <c r="A19033" t="s">
        <v>732</v>
      </c>
      <c r="B19033">
        <v>38542</v>
      </c>
      <c r="C19033" s="593">
        <v>9.5000000000000001E-2</v>
      </c>
      <c r="D19033" t="s">
        <v>5446</v>
      </c>
      <c r="E19033">
        <v>7.0000000000000007E-2</v>
      </c>
      <c r="F19033">
        <v>2.5000000000000001E-2</v>
      </c>
      <c r="G19033">
        <v>0</v>
      </c>
      <c r="H19033">
        <v>0</v>
      </c>
      <c r="I19033">
        <v>0</v>
      </c>
    </row>
    <row r="19034" spans="1:9" x14ac:dyDescent="0.25">
      <c r="A19034" t="s">
        <v>732</v>
      </c>
      <c r="B19034">
        <v>38543</v>
      </c>
      <c r="C19034" s="593">
        <v>9.7500000000000003E-2</v>
      </c>
      <c r="D19034" t="s">
        <v>5447</v>
      </c>
      <c r="E19034">
        <v>7.0000000000000007E-2</v>
      </c>
      <c r="F19034">
        <v>2.75E-2</v>
      </c>
      <c r="G19034">
        <v>0</v>
      </c>
      <c r="H19034">
        <v>0</v>
      </c>
      <c r="I19034">
        <v>0</v>
      </c>
    </row>
    <row r="19035" spans="1:9" x14ac:dyDescent="0.25">
      <c r="A19035" t="s">
        <v>732</v>
      </c>
      <c r="B19035">
        <v>38544</v>
      </c>
      <c r="C19035" s="593">
        <v>9.7500000000000003E-2</v>
      </c>
      <c r="D19035" t="s">
        <v>1467</v>
      </c>
      <c r="E19035">
        <v>7.0000000000000007E-2</v>
      </c>
      <c r="F19035">
        <v>2.75E-2</v>
      </c>
      <c r="G19035">
        <v>0</v>
      </c>
      <c r="H19035">
        <v>0</v>
      </c>
      <c r="I19035">
        <v>0</v>
      </c>
    </row>
    <row r="19036" spans="1:9" x14ac:dyDescent="0.25">
      <c r="A19036" t="s">
        <v>732</v>
      </c>
      <c r="B19036">
        <v>38545</v>
      </c>
      <c r="C19036" s="593">
        <v>9.7500000000000003E-2</v>
      </c>
      <c r="D19036" t="s">
        <v>1415</v>
      </c>
      <c r="E19036">
        <v>7.0000000000000007E-2</v>
      </c>
      <c r="F19036">
        <v>2.75E-2</v>
      </c>
      <c r="G19036">
        <v>0</v>
      </c>
      <c r="H19036">
        <v>0</v>
      </c>
      <c r="I19036">
        <v>0</v>
      </c>
    </row>
    <row r="19037" spans="1:9" x14ac:dyDescent="0.25">
      <c r="A19037" t="s">
        <v>732</v>
      </c>
      <c r="B19037">
        <v>38547</v>
      </c>
      <c r="C19037" s="593">
        <v>9.7500000000000003E-2</v>
      </c>
      <c r="D19037" t="s">
        <v>5448</v>
      </c>
      <c r="E19037">
        <v>7.0000000000000007E-2</v>
      </c>
      <c r="F19037">
        <v>0.02</v>
      </c>
      <c r="G19037">
        <v>7.4999999999999997E-3</v>
      </c>
      <c r="H19037">
        <v>0</v>
      </c>
      <c r="I19037">
        <v>0</v>
      </c>
    </row>
    <row r="19038" spans="1:9" x14ac:dyDescent="0.25">
      <c r="A19038" t="s">
        <v>732</v>
      </c>
      <c r="B19038">
        <v>38548</v>
      </c>
      <c r="C19038" s="593">
        <v>9.7500000000000003E-2</v>
      </c>
      <c r="D19038" t="s">
        <v>5449</v>
      </c>
      <c r="E19038">
        <v>7.0000000000000007E-2</v>
      </c>
      <c r="F19038">
        <v>2.75E-2</v>
      </c>
      <c r="G19038">
        <v>0</v>
      </c>
      <c r="H19038">
        <v>0</v>
      </c>
      <c r="I19038">
        <v>0</v>
      </c>
    </row>
    <row r="19039" spans="1:9" x14ac:dyDescent="0.25">
      <c r="A19039" t="s">
        <v>732</v>
      </c>
      <c r="B19039">
        <v>38549</v>
      </c>
      <c r="C19039" s="593">
        <v>9.7500000000000003E-2</v>
      </c>
      <c r="D19039" t="s">
        <v>5450</v>
      </c>
      <c r="E19039">
        <v>7.0000000000000007E-2</v>
      </c>
      <c r="F19039">
        <v>2.75E-2</v>
      </c>
      <c r="G19039">
        <v>0</v>
      </c>
      <c r="H19039">
        <v>0</v>
      </c>
      <c r="I19039">
        <v>0</v>
      </c>
    </row>
    <row r="19040" spans="1:9" x14ac:dyDescent="0.25">
      <c r="A19040" t="s">
        <v>732</v>
      </c>
      <c r="B19040">
        <v>38550</v>
      </c>
      <c r="C19040" s="593">
        <v>9.7500000000000003E-2</v>
      </c>
      <c r="D19040" t="s">
        <v>3238</v>
      </c>
      <c r="E19040">
        <v>7.0000000000000007E-2</v>
      </c>
      <c r="F19040">
        <v>2.75E-2</v>
      </c>
      <c r="G19040">
        <v>0</v>
      </c>
      <c r="H19040">
        <v>0</v>
      </c>
      <c r="I19040">
        <v>0</v>
      </c>
    </row>
    <row r="19041" spans="1:9" x14ac:dyDescent="0.25">
      <c r="A19041" t="s">
        <v>732</v>
      </c>
      <c r="B19041">
        <v>38551</v>
      </c>
      <c r="C19041" s="593">
        <v>9.7500000000000003E-2</v>
      </c>
      <c r="D19041" t="s">
        <v>5106</v>
      </c>
      <c r="E19041">
        <v>7.0000000000000007E-2</v>
      </c>
      <c r="F19041">
        <v>2.75E-2</v>
      </c>
      <c r="G19041">
        <v>0</v>
      </c>
      <c r="H19041">
        <v>0</v>
      </c>
      <c r="I19041">
        <v>0</v>
      </c>
    </row>
    <row r="19042" spans="1:9" x14ac:dyDescent="0.25">
      <c r="A19042" t="s">
        <v>732</v>
      </c>
      <c r="B19042">
        <v>38552</v>
      </c>
      <c r="C19042" s="593">
        <v>0.09</v>
      </c>
      <c r="D19042" t="s">
        <v>5307</v>
      </c>
      <c r="E19042">
        <v>7.0000000000000007E-2</v>
      </c>
      <c r="F19042">
        <v>0.02</v>
      </c>
      <c r="G19042">
        <v>0</v>
      </c>
      <c r="H19042">
        <v>0</v>
      </c>
      <c r="I19042">
        <v>0</v>
      </c>
    </row>
    <row r="19043" spans="1:9" x14ac:dyDescent="0.25">
      <c r="A19043" t="s">
        <v>732</v>
      </c>
      <c r="B19043">
        <v>38553</v>
      </c>
      <c r="C19043" s="593">
        <v>9.5000000000000001E-2</v>
      </c>
      <c r="D19043" t="s">
        <v>5353</v>
      </c>
      <c r="E19043">
        <v>7.0000000000000007E-2</v>
      </c>
      <c r="F19043">
        <v>2.5000000000000001E-2</v>
      </c>
      <c r="G19043">
        <v>0</v>
      </c>
      <c r="H19043">
        <v>0</v>
      </c>
      <c r="I19043">
        <v>0</v>
      </c>
    </row>
    <row r="19044" spans="1:9" x14ac:dyDescent="0.25">
      <c r="A19044" t="s">
        <v>732</v>
      </c>
      <c r="B19044">
        <v>38554</v>
      </c>
      <c r="C19044" s="593">
        <v>9.5000000000000001E-2</v>
      </c>
      <c r="D19044" t="s">
        <v>5446</v>
      </c>
      <c r="E19044">
        <v>7.0000000000000007E-2</v>
      </c>
      <c r="F19044">
        <v>2.5000000000000001E-2</v>
      </c>
      <c r="G19044">
        <v>0</v>
      </c>
      <c r="H19044">
        <v>0</v>
      </c>
      <c r="I19044">
        <v>0</v>
      </c>
    </row>
    <row r="19045" spans="1:9" x14ac:dyDescent="0.25">
      <c r="A19045" t="s">
        <v>732</v>
      </c>
      <c r="B19045">
        <v>38555</v>
      </c>
      <c r="C19045" s="593">
        <v>9.7500000000000003E-2</v>
      </c>
      <c r="D19045" t="s">
        <v>5350</v>
      </c>
      <c r="E19045">
        <v>7.0000000000000007E-2</v>
      </c>
      <c r="F19045">
        <v>2.75E-2</v>
      </c>
      <c r="G19045">
        <v>0</v>
      </c>
      <c r="H19045">
        <v>0</v>
      </c>
      <c r="I19045">
        <v>0</v>
      </c>
    </row>
    <row r="19046" spans="1:9" x14ac:dyDescent="0.25">
      <c r="A19046" t="s">
        <v>732</v>
      </c>
      <c r="B19046">
        <v>38556</v>
      </c>
      <c r="C19046" s="593">
        <v>9.7500000000000003E-2</v>
      </c>
      <c r="D19046" t="s">
        <v>5447</v>
      </c>
      <c r="E19046">
        <v>7.0000000000000007E-2</v>
      </c>
      <c r="F19046">
        <v>2.75E-2</v>
      </c>
      <c r="G19046">
        <v>0</v>
      </c>
      <c r="H19046">
        <v>0</v>
      </c>
      <c r="I19046">
        <v>0</v>
      </c>
    </row>
    <row r="19047" spans="1:9" x14ac:dyDescent="0.25">
      <c r="A19047" t="s">
        <v>732</v>
      </c>
      <c r="B19047">
        <v>38557</v>
      </c>
      <c r="C19047" s="593">
        <v>9.7500000000000003E-2</v>
      </c>
      <c r="D19047" t="s">
        <v>5451</v>
      </c>
      <c r="E19047">
        <v>7.0000000000000007E-2</v>
      </c>
      <c r="F19047">
        <v>2.75E-2</v>
      </c>
      <c r="G19047">
        <v>0</v>
      </c>
      <c r="H19047">
        <v>0</v>
      </c>
      <c r="I19047">
        <v>0</v>
      </c>
    </row>
    <row r="19048" spans="1:9" x14ac:dyDescent="0.25">
      <c r="A19048" t="s">
        <v>732</v>
      </c>
      <c r="B19048">
        <v>38558</v>
      </c>
      <c r="C19048" s="593">
        <v>9.7500000000000003E-2</v>
      </c>
      <c r="D19048" t="s">
        <v>5451</v>
      </c>
      <c r="E19048">
        <v>7.0000000000000007E-2</v>
      </c>
      <c r="F19048">
        <v>2.75E-2</v>
      </c>
      <c r="G19048">
        <v>0</v>
      </c>
      <c r="H19048">
        <v>0</v>
      </c>
      <c r="I19048">
        <v>0</v>
      </c>
    </row>
    <row r="19049" spans="1:9" x14ac:dyDescent="0.25">
      <c r="A19049" t="s">
        <v>732</v>
      </c>
      <c r="B19049">
        <v>38559</v>
      </c>
      <c r="C19049" s="593">
        <v>9.7500000000000003E-2</v>
      </c>
      <c r="D19049" t="s">
        <v>1295</v>
      </c>
      <c r="E19049">
        <v>7.0000000000000007E-2</v>
      </c>
      <c r="F19049">
        <v>2.75E-2</v>
      </c>
      <c r="G19049">
        <v>0</v>
      </c>
      <c r="H19049">
        <v>0</v>
      </c>
      <c r="I19049">
        <v>0</v>
      </c>
    </row>
    <row r="19050" spans="1:9" x14ac:dyDescent="0.25">
      <c r="A19050" t="s">
        <v>732</v>
      </c>
      <c r="B19050">
        <v>38560</v>
      </c>
      <c r="C19050" s="593">
        <v>0.09</v>
      </c>
      <c r="D19050" t="s">
        <v>5307</v>
      </c>
      <c r="E19050">
        <v>7.0000000000000007E-2</v>
      </c>
      <c r="F19050">
        <v>0.02</v>
      </c>
      <c r="G19050">
        <v>0</v>
      </c>
      <c r="H19050">
        <v>0</v>
      </c>
      <c r="I19050">
        <v>0</v>
      </c>
    </row>
    <row r="19051" spans="1:9" x14ac:dyDescent="0.25">
      <c r="A19051" t="s">
        <v>732</v>
      </c>
      <c r="B19051">
        <v>38562</v>
      </c>
      <c r="C19051" s="593">
        <v>9.7500000000000003E-2</v>
      </c>
      <c r="D19051" t="s">
        <v>5452</v>
      </c>
      <c r="E19051">
        <v>7.0000000000000007E-2</v>
      </c>
      <c r="F19051">
        <v>2.75E-2</v>
      </c>
      <c r="G19051">
        <v>0</v>
      </c>
      <c r="H19051">
        <v>0</v>
      </c>
      <c r="I19051">
        <v>0</v>
      </c>
    </row>
    <row r="19052" spans="1:9" x14ac:dyDescent="0.25">
      <c r="A19052" t="s">
        <v>732</v>
      </c>
      <c r="B19052">
        <v>38563</v>
      </c>
      <c r="C19052" s="593">
        <v>9.7500000000000003E-2</v>
      </c>
      <c r="D19052" t="s">
        <v>5448</v>
      </c>
      <c r="E19052">
        <v>7.0000000000000007E-2</v>
      </c>
      <c r="F19052">
        <v>0.02</v>
      </c>
      <c r="G19052">
        <v>7.4999999999999997E-3</v>
      </c>
      <c r="H19052">
        <v>0</v>
      </c>
      <c r="I19052">
        <v>0</v>
      </c>
    </row>
    <row r="19053" spans="1:9" x14ac:dyDescent="0.25">
      <c r="A19053" t="s">
        <v>732</v>
      </c>
      <c r="B19053">
        <v>38564</v>
      </c>
      <c r="C19053" s="593">
        <v>9.7500000000000003E-2</v>
      </c>
      <c r="D19053" t="s">
        <v>1415</v>
      </c>
      <c r="E19053">
        <v>7.0000000000000007E-2</v>
      </c>
      <c r="F19053">
        <v>2.75E-2</v>
      </c>
      <c r="G19053">
        <v>0</v>
      </c>
      <c r="H19053">
        <v>0</v>
      </c>
      <c r="I19053">
        <v>0</v>
      </c>
    </row>
    <row r="19054" spans="1:9" x14ac:dyDescent="0.25">
      <c r="A19054" t="s">
        <v>732</v>
      </c>
      <c r="B19054">
        <v>38565</v>
      </c>
      <c r="C19054" s="593">
        <v>9.5000000000000001E-2</v>
      </c>
      <c r="D19054" t="s">
        <v>5353</v>
      </c>
      <c r="E19054">
        <v>7.0000000000000007E-2</v>
      </c>
      <c r="F19054">
        <v>2.5000000000000001E-2</v>
      </c>
      <c r="G19054">
        <v>0</v>
      </c>
      <c r="H19054">
        <v>0</v>
      </c>
      <c r="I19054">
        <v>0</v>
      </c>
    </row>
    <row r="19055" spans="1:9" x14ac:dyDescent="0.25">
      <c r="A19055" t="s">
        <v>732</v>
      </c>
      <c r="B19055">
        <v>38567</v>
      </c>
      <c r="C19055" s="593">
        <v>9.7500000000000003E-2</v>
      </c>
      <c r="D19055" t="s">
        <v>5448</v>
      </c>
      <c r="E19055">
        <v>7.0000000000000007E-2</v>
      </c>
      <c r="F19055">
        <v>0.02</v>
      </c>
      <c r="G19055">
        <v>7.4999999999999997E-3</v>
      </c>
      <c r="H19055">
        <v>0</v>
      </c>
      <c r="I19055">
        <v>0</v>
      </c>
    </row>
    <row r="19056" spans="1:9" x14ac:dyDescent="0.25">
      <c r="A19056" t="s">
        <v>732</v>
      </c>
      <c r="B19056">
        <v>38568</v>
      </c>
      <c r="C19056" s="593">
        <v>9.7500000000000003E-2</v>
      </c>
      <c r="D19056" t="s">
        <v>1412</v>
      </c>
      <c r="E19056">
        <v>7.0000000000000007E-2</v>
      </c>
      <c r="F19056">
        <v>2.75E-2</v>
      </c>
      <c r="G19056">
        <v>0</v>
      </c>
      <c r="H19056">
        <v>0</v>
      </c>
      <c r="I19056">
        <v>0</v>
      </c>
    </row>
    <row r="19057" spans="1:9" x14ac:dyDescent="0.25">
      <c r="A19057" t="s">
        <v>732</v>
      </c>
      <c r="B19057">
        <v>38569</v>
      </c>
      <c r="C19057" s="593">
        <v>9.7500000000000003E-2</v>
      </c>
      <c r="D19057" t="s">
        <v>5449</v>
      </c>
      <c r="E19057">
        <v>7.0000000000000007E-2</v>
      </c>
      <c r="F19057">
        <v>2.75E-2</v>
      </c>
      <c r="G19057">
        <v>0</v>
      </c>
      <c r="H19057">
        <v>0</v>
      </c>
      <c r="I19057">
        <v>0</v>
      </c>
    </row>
    <row r="19058" spans="1:9" x14ac:dyDescent="0.25">
      <c r="A19058" t="s">
        <v>732</v>
      </c>
      <c r="B19058">
        <v>38570</v>
      </c>
      <c r="C19058" s="593">
        <v>9.5000000000000001E-2</v>
      </c>
      <c r="D19058" t="s">
        <v>1933</v>
      </c>
      <c r="E19058">
        <v>7.0000000000000007E-2</v>
      </c>
      <c r="F19058">
        <v>2.5000000000000001E-2</v>
      </c>
      <c r="G19058">
        <v>0</v>
      </c>
      <c r="H19058">
        <v>0</v>
      </c>
      <c r="I19058">
        <v>0</v>
      </c>
    </row>
    <row r="19059" spans="1:9" x14ac:dyDescent="0.25">
      <c r="A19059" t="s">
        <v>732</v>
      </c>
      <c r="B19059">
        <v>38571</v>
      </c>
      <c r="C19059" s="593">
        <v>9.7500000000000003E-2</v>
      </c>
      <c r="D19059" t="s">
        <v>5350</v>
      </c>
      <c r="E19059">
        <v>7.0000000000000007E-2</v>
      </c>
      <c r="F19059">
        <v>2.75E-2</v>
      </c>
      <c r="G19059">
        <v>0</v>
      </c>
      <c r="H19059">
        <v>0</v>
      </c>
      <c r="I19059">
        <v>0</v>
      </c>
    </row>
    <row r="19060" spans="1:9" x14ac:dyDescent="0.25">
      <c r="A19060" t="s">
        <v>732</v>
      </c>
      <c r="B19060">
        <v>38572</v>
      </c>
      <c r="C19060" s="593">
        <v>9.7500000000000003E-2</v>
      </c>
      <c r="D19060" t="s">
        <v>5451</v>
      </c>
      <c r="E19060">
        <v>7.0000000000000007E-2</v>
      </c>
      <c r="F19060">
        <v>2.75E-2</v>
      </c>
      <c r="G19060">
        <v>0</v>
      </c>
      <c r="H19060">
        <v>0</v>
      </c>
      <c r="I19060">
        <v>0</v>
      </c>
    </row>
    <row r="19061" spans="1:9" x14ac:dyDescent="0.25">
      <c r="A19061" t="s">
        <v>732</v>
      </c>
      <c r="B19061">
        <v>38573</v>
      </c>
      <c r="C19061" s="593">
        <v>9.7500000000000003E-2</v>
      </c>
      <c r="D19061" t="s">
        <v>1412</v>
      </c>
      <c r="E19061">
        <v>7.0000000000000007E-2</v>
      </c>
      <c r="F19061">
        <v>2.75E-2</v>
      </c>
      <c r="G19061">
        <v>0</v>
      </c>
      <c r="H19061">
        <v>0</v>
      </c>
      <c r="I19061">
        <v>0</v>
      </c>
    </row>
    <row r="19062" spans="1:9" x14ac:dyDescent="0.25">
      <c r="A19062" t="s">
        <v>732</v>
      </c>
      <c r="B19062">
        <v>38574</v>
      </c>
      <c r="C19062" s="593">
        <v>9.7500000000000003E-2</v>
      </c>
      <c r="D19062" t="s">
        <v>3807</v>
      </c>
      <c r="E19062">
        <v>7.0000000000000007E-2</v>
      </c>
      <c r="F19062">
        <v>2.75E-2</v>
      </c>
      <c r="G19062">
        <v>0</v>
      </c>
      <c r="H19062">
        <v>0</v>
      </c>
      <c r="I19062">
        <v>0</v>
      </c>
    </row>
    <row r="19063" spans="1:9" x14ac:dyDescent="0.25">
      <c r="A19063" t="s">
        <v>732</v>
      </c>
      <c r="B19063">
        <v>38575</v>
      </c>
      <c r="C19063" s="593">
        <v>9.7500000000000003E-2</v>
      </c>
      <c r="D19063" t="s">
        <v>1412</v>
      </c>
      <c r="E19063">
        <v>7.0000000000000007E-2</v>
      </c>
      <c r="F19063">
        <v>2.75E-2</v>
      </c>
      <c r="G19063">
        <v>0</v>
      </c>
      <c r="H19063">
        <v>0</v>
      </c>
      <c r="I19063">
        <v>0</v>
      </c>
    </row>
    <row r="19064" spans="1:9" x14ac:dyDescent="0.25">
      <c r="A19064" t="s">
        <v>732</v>
      </c>
      <c r="B19064">
        <v>38577</v>
      </c>
      <c r="C19064" s="593">
        <v>9.7500000000000003E-2</v>
      </c>
      <c r="D19064" t="s">
        <v>5447</v>
      </c>
      <c r="E19064">
        <v>7.0000000000000007E-2</v>
      </c>
      <c r="F19064">
        <v>2.75E-2</v>
      </c>
      <c r="G19064">
        <v>0</v>
      </c>
      <c r="H19064">
        <v>0</v>
      </c>
      <c r="I19064">
        <v>0</v>
      </c>
    </row>
    <row r="19065" spans="1:9" x14ac:dyDescent="0.25">
      <c r="A19065" t="s">
        <v>732</v>
      </c>
      <c r="B19065">
        <v>38578</v>
      </c>
      <c r="C19065" s="593">
        <v>9.7500000000000003E-2</v>
      </c>
      <c r="D19065" t="s">
        <v>1881</v>
      </c>
      <c r="E19065">
        <v>7.0000000000000007E-2</v>
      </c>
      <c r="F19065">
        <v>2.75E-2</v>
      </c>
      <c r="G19065">
        <v>0</v>
      </c>
      <c r="H19065">
        <v>0</v>
      </c>
      <c r="I19065">
        <v>0</v>
      </c>
    </row>
    <row r="19066" spans="1:9" x14ac:dyDescent="0.25">
      <c r="A19066" t="s">
        <v>732</v>
      </c>
      <c r="B19066">
        <v>38579</v>
      </c>
      <c r="C19066" s="593">
        <v>9.7500000000000003E-2</v>
      </c>
      <c r="D19066" t="s">
        <v>1295</v>
      </c>
      <c r="E19066">
        <v>7.0000000000000007E-2</v>
      </c>
      <c r="F19066">
        <v>2.75E-2</v>
      </c>
      <c r="G19066">
        <v>0</v>
      </c>
      <c r="H19066">
        <v>0</v>
      </c>
      <c r="I19066">
        <v>0</v>
      </c>
    </row>
    <row r="19067" spans="1:9" x14ac:dyDescent="0.25">
      <c r="A19067" t="s">
        <v>732</v>
      </c>
      <c r="B19067">
        <v>38580</v>
      </c>
      <c r="C19067" s="593">
        <v>9.5000000000000001E-2</v>
      </c>
      <c r="D19067" t="s">
        <v>5446</v>
      </c>
      <c r="E19067">
        <v>7.0000000000000007E-2</v>
      </c>
      <c r="F19067">
        <v>2.5000000000000001E-2</v>
      </c>
      <c r="G19067">
        <v>0</v>
      </c>
      <c r="H19067">
        <v>0</v>
      </c>
      <c r="I19067">
        <v>0</v>
      </c>
    </row>
    <row r="19068" spans="1:9" x14ac:dyDescent="0.25">
      <c r="A19068" t="s">
        <v>732</v>
      </c>
      <c r="B19068">
        <v>38581</v>
      </c>
      <c r="C19068" s="593">
        <v>9.7500000000000003E-2</v>
      </c>
      <c r="D19068" t="s">
        <v>5449</v>
      </c>
      <c r="E19068">
        <v>7.0000000000000007E-2</v>
      </c>
      <c r="F19068">
        <v>2.75E-2</v>
      </c>
      <c r="G19068">
        <v>0</v>
      </c>
      <c r="H19068">
        <v>0</v>
      </c>
      <c r="I19068">
        <v>0</v>
      </c>
    </row>
    <row r="19069" spans="1:9" x14ac:dyDescent="0.25">
      <c r="A19069" t="s">
        <v>732</v>
      </c>
      <c r="B19069">
        <v>38582</v>
      </c>
      <c r="C19069" s="593">
        <v>9.7500000000000003E-2</v>
      </c>
      <c r="D19069" t="s">
        <v>5449</v>
      </c>
      <c r="E19069">
        <v>7.0000000000000007E-2</v>
      </c>
      <c r="F19069">
        <v>2.75E-2</v>
      </c>
      <c r="G19069">
        <v>0</v>
      </c>
      <c r="H19069">
        <v>0</v>
      </c>
      <c r="I19069">
        <v>0</v>
      </c>
    </row>
    <row r="19070" spans="1:9" x14ac:dyDescent="0.25">
      <c r="A19070" t="s">
        <v>732</v>
      </c>
      <c r="B19070">
        <v>38583</v>
      </c>
      <c r="C19070" s="593">
        <v>9.7500000000000003E-2</v>
      </c>
      <c r="D19070" t="s">
        <v>1881</v>
      </c>
      <c r="E19070">
        <v>7.0000000000000007E-2</v>
      </c>
      <c r="F19070">
        <v>2.75E-2</v>
      </c>
      <c r="G19070">
        <v>0</v>
      </c>
      <c r="H19070">
        <v>0</v>
      </c>
      <c r="I19070">
        <v>0</v>
      </c>
    </row>
    <row r="19071" spans="1:9" x14ac:dyDescent="0.25">
      <c r="A19071" t="s">
        <v>732</v>
      </c>
      <c r="B19071">
        <v>38585</v>
      </c>
      <c r="C19071" s="593">
        <v>9.7500000000000003E-2</v>
      </c>
      <c r="D19071" t="s">
        <v>4296</v>
      </c>
      <c r="E19071">
        <v>7.0000000000000007E-2</v>
      </c>
      <c r="F19071">
        <v>2.75E-2</v>
      </c>
      <c r="G19071">
        <v>0</v>
      </c>
      <c r="H19071">
        <v>0</v>
      </c>
      <c r="I19071">
        <v>0</v>
      </c>
    </row>
    <row r="19072" spans="1:9" x14ac:dyDescent="0.25">
      <c r="A19072" t="s">
        <v>732</v>
      </c>
      <c r="B19072">
        <v>38587</v>
      </c>
      <c r="C19072" s="593">
        <v>9.2499999999999999E-2</v>
      </c>
      <c r="D19072" t="s">
        <v>1305</v>
      </c>
      <c r="E19072">
        <v>7.0000000000000007E-2</v>
      </c>
      <c r="F19072">
        <v>2.2499999999999999E-2</v>
      </c>
      <c r="G19072">
        <v>0</v>
      </c>
      <c r="H19072">
        <v>0</v>
      </c>
      <c r="I19072">
        <v>0</v>
      </c>
    </row>
    <row r="19073" spans="1:9" x14ac:dyDescent="0.25">
      <c r="A19073" t="s">
        <v>732</v>
      </c>
      <c r="B19073">
        <v>38588</v>
      </c>
      <c r="C19073" s="593">
        <v>9.7500000000000003E-2</v>
      </c>
      <c r="D19073" t="s">
        <v>1412</v>
      </c>
      <c r="E19073">
        <v>7.0000000000000007E-2</v>
      </c>
      <c r="F19073">
        <v>2.75E-2</v>
      </c>
      <c r="G19073">
        <v>0</v>
      </c>
      <c r="H19073">
        <v>0</v>
      </c>
      <c r="I19073">
        <v>0</v>
      </c>
    </row>
    <row r="19074" spans="1:9" x14ac:dyDescent="0.25">
      <c r="A19074" t="s">
        <v>732</v>
      </c>
      <c r="B19074">
        <v>38589</v>
      </c>
      <c r="C19074" s="593">
        <v>9.5000000000000001E-2</v>
      </c>
      <c r="D19074" t="s">
        <v>5353</v>
      </c>
      <c r="E19074">
        <v>7.0000000000000007E-2</v>
      </c>
      <c r="F19074">
        <v>2.5000000000000001E-2</v>
      </c>
      <c r="G19074">
        <v>0</v>
      </c>
      <c r="H19074">
        <v>0</v>
      </c>
      <c r="I19074">
        <v>0</v>
      </c>
    </row>
    <row r="19075" spans="1:9" x14ac:dyDescent="0.25">
      <c r="A19075" t="s">
        <v>732</v>
      </c>
      <c r="B19075">
        <v>40965</v>
      </c>
      <c r="C19075" s="593">
        <v>9.2499999999999999E-2</v>
      </c>
      <c r="D19075" t="s">
        <v>3698</v>
      </c>
      <c r="E19075">
        <v>7.0000000000000007E-2</v>
      </c>
      <c r="F19075">
        <v>2.2499999999999999E-2</v>
      </c>
      <c r="G19075">
        <v>0</v>
      </c>
      <c r="H19075">
        <v>0</v>
      </c>
      <c r="I19075">
        <v>0</v>
      </c>
    </row>
    <row r="19076" spans="1:9" x14ac:dyDescent="0.25">
      <c r="A19076" t="s">
        <v>732</v>
      </c>
      <c r="B19076">
        <v>42223</v>
      </c>
      <c r="C19076" s="593">
        <v>9.5000000000000001E-2</v>
      </c>
      <c r="D19076" t="s">
        <v>1538</v>
      </c>
      <c r="E19076">
        <v>7.0000000000000007E-2</v>
      </c>
      <c r="F19076">
        <v>2.5000000000000001E-2</v>
      </c>
      <c r="G19076">
        <v>0</v>
      </c>
      <c r="H19076">
        <v>0</v>
      </c>
      <c r="I19076">
        <v>0</v>
      </c>
    </row>
    <row r="19077" spans="1:9" x14ac:dyDescent="0.25">
      <c r="A19077" t="s">
        <v>732</v>
      </c>
      <c r="B19077">
        <v>42602</v>
      </c>
      <c r="C19077" s="593">
        <v>9.7500000000000003E-2</v>
      </c>
      <c r="D19077" t="s">
        <v>5447</v>
      </c>
      <c r="E19077">
        <v>7.0000000000000007E-2</v>
      </c>
      <c r="F19077">
        <v>2.75E-2</v>
      </c>
      <c r="G19077">
        <v>0</v>
      </c>
      <c r="H19077">
        <v>0</v>
      </c>
      <c r="I19077">
        <v>0</v>
      </c>
    </row>
    <row r="19078" spans="1:9" x14ac:dyDescent="0.25">
      <c r="A19078" t="s">
        <v>732</v>
      </c>
      <c r="B19078">
        <v>72338</v>
      </c>
      <c r="C19078" s="593">
        <v>9.2499999999999999E-2</v>
      </c>
      <c r="D19078" t="s">
        <v>5391</v>
      </c>
      <c r="E19078">
        <v>7.0000000000000007E-2</v>
      </c>
      <c r="F19078">
        <v>2.2499999999999999E-2</v>
      </c>
      <c r="G19078">
        <v>0</v>
      </c>
      <c r="H19078">
        <v>0</v>
      </c>
      <c r="I19078">
        <v>0</v>
      </c>
    </row>
    <row r="19079" spans="1:9" x14ac:dyDescent="0.25">
      <c r="A19079" t="s">
        <v>733</v>
      </c>
      <c r="B19079">
        <v>73301</v>
      </c>
      <c r="C19079" s="593">
        <v>8.2500000000000004E-2</v>
      </c>
      <c r="D19079" t="s">
        <v>1282</v>
      </c>
      <c r="E19079">
        <v>6.25E-2</v>
      </c>
      <c r="F19079">
        <v>0</v>
      </c>
      <c r="G19079">
        <v>0.01</v>
      </c>
      <c r="H19079">
        <v>0.01</v>
      </c>
      <c r="I19079">
        <v>0</v>
      </c>
    </row>
    <row r="19080" spans="1:9" x14ac:dyDescent="0.25">
      <c r="A19080" t="s">
        <v>733</v>
      </c>
      <c r="B19080">
        <v>73344</v>
      </c>
      <c r="C19080" s="593">
        <v>8.2500000000000004E-2</v>
      </c>
      <c r="D19080" t="s">
        <v>1282</v>
      </c>
      <c r="E19080">
        <v>6.25E-2</v>
      </c>
      <c r="F19080">
        <v>0</v>
      </c>
      <c r="G19080">
        <v>0.01</v>
      </c>
      <c r="H19080">
        <v>0.01</v>
      </c>
      <c r="I19080">
        <v>0</v>
      </c>
    </row>
    <row r="19081" spans="1:9" x14ac:dyDescent="0.25">
      <c r="A19081" t="s">
        <v>733</v>
      </c>
      <c r="B19081">
        <v>73960</v>
      </c>
      <c r="C19081" s="593">
        <v>6.25E-2</v>
      </c>
      <c r="D19081" t="s">
        <v>5453</v>
      </c>
      <c r="E19081">
        <v>6.25E-2</v>
      </c>
      <c r="F19081">
        <v>0</v>
      </c>
      <c r="G19081">
        <v>0</v>
      </c>
      <c r="H19081">
        <v>0</v>
      </c>
      <c r="I19081">
        <v>0</v>
      </c>
    </row>
    <row r="19082" spans="1:9" x14ac:dyDescent="0.25">
      <c r="A19082" t="s">
        <v>733</v>
      </c>
      <c r="B19082">
        <v>75001</v>
      </c>
      <c r="C19082" s="593">
        <v>8.2500000000000004E-2</v>
      </c>
      <c r="D19082" t="s">
        <v>2663</v>
      </c>
      <c r="E19082">
        <v>6.25E-2</v>
      </c>
      <c r="F19082">
        <v>0</v>
      </c>
      <c r="G19082">
        <v>0.01</v>
      </c>
      <c r="H19082">
        <v>0.01</v>
      </c>
      <c r="I19082">
        <v>0</v>
      </c>
    </row>
    <row r="19083" spans="1:9" x14ac:dyDescent="0.25">
      <c r="A19083" t="s">
        <v>733</v>
      </c>
      <c r="B19083">
        <v>75002</v>
      </c>
      <c r="C19083" s="593">
        <v>8.2500000000000004E-2</v>
      </c>
      <c r="D19083" t="s">
        <v>3527</v>
      </c>
      <c r="E19083">
        <v>6.25E-2</v>
      </c>
      <c r="F19083">
        <v>0</v>
      </c>
      <c r="G19083">
        <v>0.02</v>
      </c>
      <c r="H19083">
        <v>0</v>
      </c>
      <c r="I19083">
        <v>0</v>
      </c>
    </row>
    <row r="19084" spans="1:9" x14ac:dyDescent="0.25">
      <c r="A19084" t="s">
        <v>733</v>
      </c>
      <c r="B19084">
        <v>75006</v>
      </c>
      <c r="C19084" s="593">
        <v>8.2500000000000004E-2</v>
      </c>
      <c r="D19084" t="s">
        <v>2663</v>
      </c>
      <c r="E19084">
        <v>6.25E-2</v>
      </c>
      <c r="F19084">
        <v>0</v>
      </c>
      <c r="G19084">
        <v>0.01</v>
      </c>
      <c r="H19084">
        <v>0.01</v>
      </c>
      <c r="I19084">
        <v>0</v>
      </c>
    </row>
    <row r="19085" spans="1:9" x14ac:dyDescent="0.25">
      <c r="A19085" t="s">
        <v>733</v>
      </c>
      <c r="B19085">
        <v>75007</v>
      </c>
      <c r="C19085" s="593">
        <v>8.2500000000000004E-2</v>
      </c>
      <c r="D19085" t="s">
        <v>2663</v>
      </c>
      <c r="E19085">
        <v>6.25E-2</v>
      </c>
      <c r="F19085">
        <v>0</v>
      </c>
      <c r="G19085">
        <v>0.01</v>
      </c>
      <c r="H19085">
        <v>0.01</v>
      </c>
      <c r="I19085">
        <v>0</v>
      </c>
    </row>
    <row r="19086" spans="1:9" x14ac:dyDescent="0.25">
      <c r="A19086" t="s">
        <v>733</v>
      </c>
      <c r="B19086">
        <v>75009</v>
      </c>
      <c r="C19086" s="593">
        <v>8.2500000000000004E-2</v>
      </c>
      <c r="D19086" t="s">
        <v>5106</v>
      </c>
      <c r="E19086">
        <v>6.25E-2</v>
      </c>
      <c r="F19086">
        <v>0</v>
      </c>
      <c r="G19086">
        <v>0.02</v>
      </c>
      <c r="H19086">
        <v>0</v>
      </c>
      <c r="I19086">
        <v>0</v>
      </c>
    </row>
    <row r="19087" spans="1:9" x14ac:dyDescent="0.25">
      <c r="A19087" t="s">
        <v>733</v>
      </c>
      <c r="B19087">
        <v>75010</v>
      </c>
      <c r="C19087" s="593">
        <v>8.2500000000000004E-2</v>
      </c>
      <c r="D19087" t="s">
        <v>5454</v>
      </c>
      <c r="E19087">
        <v>6.25E-2</v>
      </c>
      <c r="F19087">
        <v>0</v>
      </c>
      <c r="G19087">
        <v>1.2500000000000001E-2</v>
      </c>
      <c r="H19087">
        <v>7.4999999999999997E-3</v>
      </c>
      <c r="I19087">
        <v>0</v>
      </c>
    </row>
    <row r="19088" spans="1:9" x14ac:dyDescent="0.25">
      <c r="A19088" t="s">
        <v>733</v>
      </c>
      <c r="B19088">
        <v>75011</v>
      </c>
      <c r="C19088" s="593">
        <v>8.2500000000000004E-2</v>
      </c>
      <c r="D19088" t="s">
        <v>2663</v>
      </c>
      <c r="E19088">
        <v>6.25E-2</v>
      </c>
      <c r="F19088">
        <v>0</v>
      </c>
      <c r="G19088">
        <v>0.01</v>
      </c>
      <c r="H19088">
        <v>0.01</v>
      </c>
      <c r="I19088">
        <v>0</v>
      </c>
    </row>
    <row r="19089" spans="1:9" x14ac:dyDescent="0.25">
      <c r="A19089" t="s">
        <v>733</v>
      </c>
      <c r="B19089">
        <v>75013</v>
      </c>
      <c r="C19089" s="593">
        <v>8.2500000000000004E-2</v>
      </c>
      <c r="D19089" t="s">
        <v>3527</v>
      </c>
      <c r="E19089">
        <v>6.25E-2</v>
      </c>
      <c r="F19089">
        <v>0</v>
      </c>
      <c r="G19089">
        <v>0.02</v>
      </c>
      <c r="H19089">
        <v>0</v>
      </c>
      <c r="I19089">
        <v>0</v>
      </c>
    </row>
    <row r="19090" spans="1:9" x14ac:dyDescent="0.25">
      <c r="A19090" t="s">
        <v>733</v>
      </c>
      <c r="B19090">
        <v>75014</v>
      </c>
      <c r="C19090" s="593">
        <v>8.2500000000000004E-2</v>
      </c>
      <c r="D19090" t="s">
        <v>5455</v>
      </c>
      <c r="E19090">
        <v>6.25E-2</v>
      </c>
      <c r="F19090">
        <v>0</v>
      </c>
      <c r="G19090">
        <v>0.01</v>
      </c>
      <c r="H19090">
        <v>0.01</v>
      </c>
      <c r="I19090">
        <v>0</v>
      </c>
    </row>
    <row r="19091" spans="1:9" x14ac:dyDescent="0.25">
      <c r="A19091" t="s">
        <v>733</v>
      </c>
      <c r="B19091">
        <v>75015</v>
      </c>
      <c r="C19091" s="593">
        <v>8.2500000000000004E-2</v>
      </c>
      <c r="D19091" t="s">
        <v>5455</v>
      </c>
      <c r="E19091">
        <v>6.25E-2</v>
      </c>
      <c r="F19091">
        <v>0</v>
      </c>
      <c r="G19091">
        <v>0.01</v>
      </c>
      <c r="H19091">
        <v>0.01</v>
      </c>
      <c r="I19091">
        <v>0</v>
      </c>
    </row>
    <row r="19092" spans="1:9" x14ac:dyDescent="0.25">
      <c r="A19092" t="s">
        <v>733</v>
      </c>
      <c r="B19092">
        <v>75016</v>
      </c>
      <c r="C19092" s="593">
        <v>8.2500000000000004E-2</v>
      </c>
      <c r="D19092" t="s">
        <v>5455</v>
      </c>
      <c r="E19092">
        <v>6.25E-2</v>
      </c>
      <c r="F19092">
        <v>0</v>
      </c>
      <c r="G19092">
        <v>0.01</v>
      </c>
      <c r="H19092">
        <v>0.01</v>
      </c>
      <c r="I19092">
        <v>0</v>
      </c>
    </row>
    <row r="19093" spans="1:9" x14ac:dyDescent="0.25">
      <c r="A19093" t="s">
        <v>733</v>
      </c>
      <c r="B19093">
        <v>75017</v>
      </c>
      <c r="C19093" s="593">
        <v>8.2500000000000004E-2</v>
      </c>
      <c r="D19093" t="s">
        <v>5455</v>
      </c>
      <c r="E19093">
        <v>6.25E-2</v>
      </c>
      <c r="F19093">
        <v>0</v>
      </c>
      <c r="G19093">
        <v>0.01</v>
      </c>
      <c r="H19093">
        <v>0.01</v>
      </c>
      <c r="I19093">
        <v>0</v>
      </c>
    </row>
    <row r="19094" spans="1:9" x14ac:dyDescent="0.25">
      <c r="A19094" t="s">
        <v>733</v>
      </c>
      <c r="B19094">
        <v>75019</v>
      </c>
      <c r="C19094" s="593">
        <v>8.2500000000000004E-2</v>
      </c>
      <c r="D19094" t="s">
        <v>5454</v>
      </c>
      <c r="E19094">
        <v>6.25E-2</v>
      </c>
      <c r="F19094">
        <v>0</v>
      </c>
      <c r="G19094">
        <v>1.2500000000000001E-2</v>
      </c>
      <c r="H19094">
        <v>7.4999999999999997E-3</v>
      </c>
      <c r="I19094">
        <v>0</v>
      </c>
    </row>
    <row r="19095" spans="1:9" x14ac:dyDescent="0.25">
      <c r="A19095" t="s">
        <v>733</v>
      </c>
      <c r="B19095">
        <v>75020</v>
      </c>
      <c r="C19095" s="593">
        <v>8.2500000000000004E-2</v>
      </c>
      <c r="D19095" t="s">
        <v>5456</v>
      </c>
      <c r="E19095">
        <v>6.25E-2</v>
      </c>
      <c r="F19095">
        <v>0</v>
      </c>
      <c r="G19095">
        <v>0.02</v>
      </c>
      <c r="H19095">
        <v>0</v>
      </c>
      <c r="I19095">
        <v>0</v>
      </c>
    </row>
    <row r="19096" spans="1:9" x14ac:dyDescent="0.25">
      <c r="A19096" t="s">
        <v>733</v>
      </c>
      <c r="B19096">
        <v>75021</v>
      </c>
      <c r="C19096" s="593">
        <v>8.2500000000000004E-2</v>
      </c>
      <c r="D19096" t="s">
        <v>5456</v>
      </c>
      <c r="E19096">
        <v>6.25E-2</v>
      </c>
      <c r="F19096">
        <v>0</v>
      </c>
      <c r="G19096">
        <v>0.02</v>
      </c>
      <c r="H19096">
        <v>0</v>
      </c>
      <c r="I19096">
        <v>0</v>
      </c>
    </row>
    <row r="19097" spans="1:9" x14ac:dyDescent="0.25">
      <c r="A19097" t="s">
        <v>733</v>
      </c>
      <c r="B19097">
        <v>75022</v>
      </c>
      <c r="C19097" s="593">
        <v>8.2500000000000004E-2</v>
      </c>
      <c r="D19097" t="s">
        <v>5457</v>
      </c>
      <c r="E19097">
        <v>6.25E-2</v>
      </c>
      <c r="F19097">
        <v>0</v>
      </c>
      <c r="G19097">
        <v>1.7500000000000002E-2</v>
      </c>
      <c r="H19097">
        <v>2.5000000000000001E-3</v>
      </c>
      <c r="I19097">
        <v>0</v>
      </c>
    </row>
    <row r="19098" spans="1:9" x14ac:dyDescent="0.25">
      <c r="A19098" t="s">
        <v>733</v>
      </c>
      <c r="B19098">
        <v>75023</v>
      </c>
      <c r="C19098" s="593">
        <v>8.2500000000000004E-2</v>
      </c>
      <c r="D19098" t="s">
        <v>5458</v>
      </c>
      <c r="E19098">
        <v>6.25E-2</v>
      </c>
      <c r="F19098">
        <v>0</v>
      </c>
      <c r="G19098">
        <v>0.01</v>
      </c>
      <c r="H19098">
        <v>0.01</v>
      </c>
      <c r="I19098">
        <v>0</v>
      </c>
    </row>
    <row r="19099" spans="1:9" x14ac:dyDescent="0.25">
      <c r="A19099" t="s">
        <v>733</v>
      </c>
      <c r="B19099">
        <v>75024</v>
      </c>
      <c r="C19099" s="593">
        <v>8.2500000000000004E-2</v>
      </c>
      <c r="D19099" t="s">
        <v>5458</v>
      </c>
      <c r="E19099">
        <v>6.25E-2</v>
      </c>
      <c r="F19099">
        <v>0</v>
      </c>
      <c r="G19099">
        <v>0.01</v>
      </c>
      <c r="H19099">
        <v>0.01</v>
      </c>
      <c r="I19099">
        <v>0</v>
      </c>
    </row>
    <row r="19100" spans="1:9" x14ac:dyDescent="0.25">
      <c r="A19100" t="s">
        <v>733</v>
      </c>
      <c r="B19100">
        <v>75025</v>
      </c>
      <c r="C19100" s="593">
        <v>8.2500000000000004E-2</v>
      </c>
      <c r="D19100" t="s">
        <v>5458</v>
      </c>
      <c r="E19100">
        <v>6.25E-2</v>
      </c>
      <c r="F19100">
        <v>0</v>
      </c>
      <c r="G19100">
        <v>0.01</v>
      </c>
      <c r="H19100">
        <v>0.01</v>
      </c>
      <c r="I19100">
        <v>0</v>
      </c>
    </row>
    <row r="19101" spans="1:9" x14ac:dyDescent="0.25">
      <c r="A19101" t="s">
        <v>733</v>
      </c>
      <c r="B19101">
        <v>75026</v>
      </c>
      <c r="C19101" s="593">
        <v>8.2500000000000004E-2</v>
      </c>
      <c r="D19101" t="s">
        <v>5458</v>
      </c>
      <c r="E19101">
        <v>6.25E-2</v>
      </c>
      <c r="F19101">
        <v>0</v>
      </c>
      <c r="G19101">
        <v>0.01</v>
      </c>
      <c r="H19101">
        <v>0.01</v>
      </c>
      <c r="I19101">
        <v>0</v>
      </c>
    </row>
    <row r="19102" spans="1:9" x14ac:dyDescent="0.25">
      <c r="A19102" t="s">
        <v>733</v>
      </c>
      <c r="B19102">
        <v>75027</v>
      </c>
      <c r="C19102" s="593">
        <v>8.2500000000000004E-2</v>
      </c>
      <c r="D19102" t="s">
        <v>5459</v>
      </c>
      <c r="E19102">
        <v>6.25E-2</v>
      </c>
      <c r="F19102">
        <v>0</v>
      </c>
      <c r="G19102">
        <v>1.4999999999999999E-2</v>
      </c>
      <c r="H19102">
        <v>5.0000000000000001E-3</v>
      </c>
      <c r="I19102">
        <v>0</v>
      </c>
    </row>
    <row r="19103" spans="1:9" x14ac:dyDescent="0.25">
      <c r="A19103" t="s">
        <v>733</v>
      </c>
      <c r="B19103">
        <v>75028</v>
      </c>
      <c r="C19103" s="593">
        <v>8.2500000000000004E-2</v>
      </c>
      <c r="D19103" t="s">
        <v>5454</v>
      </c>
      <c r="E19103">
        <v>6.25E-2</v>
      </c>
      <c r="F19103">
        <v>0</v>
      </c>
      <c r="G19103">
        <v>1.2500000000000001E-2</v>
      </c>
      <c r="H19103">
        <v>7.4999999999999997E-3</v>
      </c>
      <c r="I19103">
        <v>0</v>
      </c>
    </row>
    <row r="19104" spans="1:9" x14ac:dyDescent="0.25">
      <c r="A19104" t="s">
        <v>733</v>
      </c>
      <c r="B19104">
        <v>75029</v>
      </c>
      <c r="C19104" s="593">
        <v>8.2500000000000004E-2</v>
      </c>
      <c r="D19104" t="s">
        <v>5454</v>
      </c>
      <c r="E19104">
        <v>6.25E-2</v>
      </c>
      <c r="F19104">
        <v>0</v>
      </c>
      <c r="G19104">
        <v>1.2500000000000001E-2</v>
      </c>
      <c r="H19104">
        <v>7.4999999999999997E-3</v>
      </c>
      <c r="I19104">
        <v>0</v>
      </c>
    </row>
    <row r="19105" spans="1:9" x14ac:dyDescent="0.25">
      <c r="A19105" t="s">
        <v>733</v>
      </c>
      <c r="B19105">
        <v>75030</v>
      </c>
      <c r="C19105" s="593">
        <v>8.2500000000000004E-2</v>
      </c>
      <c r="D19105" t="s">
        <v>5460</v>
      </c>
      <c r="E19105">
        <v>6.25E-2</v>
      </c>
      <c r="F19105">
        <v>0</v>
      </c>
      <c r="G19105">
        <v>0.01</v>
      </c>
      <c r="H19105">
        <v>0.01</v>
      </c>
      <c r="I19105">
        <v>0</v>
      </c>
    </row>
    <row r="19106" spans="1:9" x14ac:dyDescent="0.25">
      <c r="A19106" t="s">
        <v>733</v>
      </c>
      <c r="B19106">
        <v>75032</v>
      </c>
      <c r="C19106" s="593">
        <v>8.2500000000000004E-2</v>
      </c>
      <c r="D19106" t="s">
        <v>5461</v>
      </c>
      <c r="E19106">
        <v>6.25E-2</v>
      </c>
      <c r="F19106">
        <v>0</v>
      </c>
      <c r="G19106">
        <v>0</v>
      </c>
      <c r="H19106">
        <v>0.02</v>
      </c>
      <c r="I19106">
        <v>0</v>
      </c>
    </row>
    <row r="19107" spans="1:9" x14ac:dyDescent="0.25">
      <c r="A19107" t="s">
        <v>733</v>
      </c>
      <c r="B19107">
        <v>75033</v>
      </c>
      <c r="C19107" s="593">
        <v>8.2500000000000004E-2</v>
      </c>
      <c r="D19107" t="s">
        <v>2074</v>
      </c>
      <c r="E19107">
        <v>6.25E-2</v>
      </c>
      <c r="F19107">
        <v>0</v>
      </c>
      <c r="G19107">
        <v>0.02</v>
      </c>
      <c r="H19107">
        <v>0</v>
      </c>
      <c r="I19107">
        <v>0</v>
      </c>
    </row>
    <row r="19108" spans="1:9" x14ac:dyDescent="0.25">
      <c r="A19108" t="s">
        <v>733</v>
      </c>
      <c r="B19108">
        <v>75034</v>
      </c>
      <c r="C19108" s="593">
        <v>8.2500000000000004E-2</v>
      </c>
      <c r="D19108" t="s">
        <v>2074</v>
      </c>
      <c r="E19108">
        <v>6.25E-2</v>
      </c>
      <c r="F19108">
        <v>0</v>
      </c>
      <c r="G19108">
        <v>0.02</v>
      </c>
      <c r="H19108">
        <v>0</v>
      </c>
      <c r="I19108">
        <v>0</v>
      </c>
    </row>
    <row r="19109" spans="1:9" x14ac:dyDescent="0.25">
      <c r="A19109" t="s">
        <v>733</v>
      </c>
      <c r="B19109">
        <v>75035</v>
      </c>
      <c r="C19109" s="593">
        <v>8.2500000000000004E-2</v>
      </c>
      <c r="D19109" t="s">
        <v>2074</v>
      </c>
      <c r="E19109">
        <v>6.25E-2</v>
      </c>
      <c r="F19109">
        <v>0</v>
      </c>
      <c r="G19109">
        <v>0.02</v>
      </c>
      <c r="H19109">
        <v>0</v>
      </c>
      <c r="I19109">
        <v>0</v>
      </c>
    </row>
    <row r="19110" spans="1:9" x14ac:dyDescent="0.25">
      <c r="A19110" t="s">
        <v>733</v>
      </c>
      <c r="B19110">
        <v>75036</v>
      </c>
      <c r="C19110" s="593">
        <v>8.2500000000000004E-2</v>
      </c>
      <c r="D19110" t="s">
        <v>2074</v>
      </c>
      <c r="E19110">
        <v>6.25E-2</v>
      </c>
      <c r="F19110">
        <v>0</v>
      </c>
      <c r="G19110">
        <v>0.02</v>
      </c>
      <c r="H19110">
        <v>0</v>
      </c>
      <c r="I19110">
        <v>0</v>
      </c>
    </row>
    <row r="19111" spans="1:9" x14ac:dyDescent="0.25">
      <c r="A19111" t="s">
        <v>733</v>
      </c>
      <c r="B19111">
        <v>75038</v>
      </c>
      <c r="C19111" s="593">
        <v>8.2500000000000004E-2</v>
      </c>
      <c r="D19111" t="s">
        <v>5455</v>
      </c>
      <c r="E19111">
        <v>6.25E-2</v>
      </c>
      <c r="F19111">
        <v>0</v>
      </c>
      <c r="G19111">
        <v>0.01</v>
      </c>
      <c r="H19111">
        <v>0.01</v>
      </c>
      <c r="I19111">
        <v>0</v>
      </c>
    </row>
    <row r="19112" spans="1:9" x14ac:dyDescent="0.25">
      <c r="A19112" t="s">
        <v>733</v>
      </c>
      <c r="B19112">
        <v>75039</v>
      </c>
      <c r="C19112" s="593">
        <v>8.2500000000000004E-2</v>
      </c>
      <c r="D19112" t="s">
        <v>5455</v>
      </c>
      <c r="E19112">
        <v>6.25E-2</v>
      </c>
      <c r="F19112">
        <v>0</v>
      </c>
      <c r="G19112">
        <v>0.01</v>
      </c>
      <c r="H19112">
        <v>0.01</v>
      </c>
      <c r="I19112">
        <v>0</v>
      </c>
    </row>
    <row r="19113" spans="1:9" x14ac:dyDescent="0.25">
      <c r="A19113" t="s">
        <v>733</v>
      </c>
      <c r="B19113">
        <v>75040</v>
      </c>
      <c r="C19113" s="593">
        <v>8.2500000000000004E-2</v>
      </c>
      <c r="D19113" t="s">
        <v>1237</v>
      </c>
      <c r="E19113">
        <v>6.25E-2</v>
      </c>
      <c r="F19113">
        <v>0</v>
      </c>
      <c r="G19113">
        <v>0.01</v>
      </c>
      <c r="H19113">
        <v>0.01</v>
      </c>
      <c r="I19113">
        <v>0</v>
      </c>
    </row>
    <row r="19114" spans="1:9" x14ac:dyDescent="0.25">
      <c r="A19114" t="s">
        <v>733</v>
      </c>
      <c r="B19114">
        <v>75041</v>
      </c>
      <c r="C19114" s="593">
        <v>8.2500000000000004E-2</v>
      </c>
      <c r="D19114" t="s">
        <v>1237</v>
      </c>
      <c r="E19114">
        <v>6.25E-2</v>
      </c>
      <c r="F19114">
        <v>0</v>
      </c>
      <c r="G19114">
        <v>0.01</v>
      </c>
      <c r="H19114">
        <v>0.01</v>
      </c>
      <c r="I19114">
        <v>0</v>
      </c>
    </row>
    <row r="19115" spans="1:9" x14ac:dyDescent="0.25">
      <c r="A19115" t="s">
        <v>733</v>
      </c>
      <c r="B19115">
        <v>75042</v>
      </c>
      <c r="C19115" s="593">
        <v>8.2500000000000004E-2</v>
      </c>
      <c r="D19115" t="s">
        <v>1210</v>
      </c>
      <c r="E19115">
        <v>6.25E-2</v>
      </c>
      <c r="F19115">
        <v>0</v>
      </c>
      <c r="G19115">
        <v>0.01</v>
      </c>
      <c r="H19115">
        <v>0.01</v>
      </c>
      <c r="I19115">
        <v>0</v>
      </c>
    </row>
    <row r="19116" spans="1:9" x14ac:dyDescent="0.25">
      <c r="A19116" t="s">
        <v>733</v>
      </c>
      <c r="B19116">
        <v>75043</v>
      </c>
      <c r="C19116" s="593">
        <v>8.2500000000000004E-2</v>
      </c>
      <c r="D19116" t="s">
        <v>1237</v>
      </c>
      <c r="E19116">
        <v>6.25E-2</v>
      </c>
      <c r="F19116">
        <v>0</v>
      </c>
      <c r="G19116">
        <v>0.01</v>
      </c>
      <c r="H19116">
        <v>0.01</v>
      </c>
      <c r="I19116">
        <v>0</v>
      </c>
    </row>
    <row r="19117" spans="1:9" x14ac:dyDescent="0.25">
      <c r="A19117" t="s">
        <v>733</v>
      </c>
      <c r="B19117">
        <v>75044</v>
      </c>
      <c r="C19117" s="593">
        <v>8.2500000000000004E-2</v>
      </c>
      <c r="D19117" t="s">
        <v>1237</v>
      </c>
      <c r="E19117">
        <v>6.25E-2</v>
      </c>
      <c r="F19117">
        <v>0</v>
      </c>
      <c r="G19117">
        <v>0.01</v>
      </c>
      <c r="H19117">
        <v>0.01</v>
      </c>
      <c r="I19117">
        <v>0</v>
      </c>
    </row>
    <row r="19118" spans="1:9" x14ac:dyDescent="0.25">
      <c r="A19118" t="s">
        <v>733</v>
      </c>
      <c r="B19118">
        <v>75045</v>
      </c>
      <c r="C19118" s="593">
        <v>8.2500000000000004E-2</v>
      </c>
      <c r="D19118" t="s">
        <v>1237</v>
      </c>
      <c r="E19118">
        <v>6.25E-2</v>
      </c>
      <c r="F19118">
        <v>0</v>
      </c>
      <c r="G19118">
        <v>0.01</v>
      </c>
      <c r="H19118">
        <v>0.01</v>
      </c>
      <c r="I19118">
        <v>0</v>
      </c>
    </row>
    <row r="19119" spans="1:9" x14ac:dyDescent="0.25">
      <c r="A19119" t="s">
        <v>733</v>
      </c>
      <c r="B19119">
        <v>75046</v>
      </c>
      <c r="C19119" s="593">
        <v>8.2500000000000004E-2</v>
      </c>
      <c r="D19119" t="s">
        <v>1237</v>
      </c>
      <c r="E19119">
        <v>6.25E-2</v>
      </c>
      <c r="F19119">
        <v>0</v>
      </c>
      <c r="G19119">
        <v>0.01</v>
      </c>
      <c r="H19119">
        <v>0.01</v>
      </c>
      <c r="I19119">
        <v>0</v>
      </c>
    </row>
    <row r="19120" spans="1:9" x14ac:dyDescent="0.25">
      <c r="A19120" t="s">
        <v>733</v>
      </c>
      <c r="B19120">
        <v>75047</v>
      </c>
      <c r="C19120" s="593">
        <v>8.2500000000000004E-2</v>
      </c>
      <c r="D19120" t="s">
        <v>1237</v>
      </c>
      <c r="E19120">
        <v>6.25E-2</v>
      </c>
      <c r="F19120">
        <v>0</v>
      </c>
      <c r="G19120">
        <v>0.01</v>
      </c>
      <c r="H19120">
        <v>0.01</v>
      </c>
      <c r="I19120">
        <v>0</v>
      </c>
    </row>
    <row r="19121" spans="1:9" x14ac:dyDescent="0.25">
      <c r="A19121" t="s">
        <v>733</v>
      </c>
      <c r="B19121">
        <v>75048</v>
      </c>
      <c r="C19121" s="593">
        <v>8.2500000000000004E-2</v>
      </c>
      <c r="D19121" t="s">
        <v>5462</v>
      </c>
      <c r="E19121">
        <v>6.25E-2</v>
      </c>
      <c r="F19121">
        <v>0</v>
      </c>
      <c r="G19121">
        <v>1.7500000000000002E-2</v>
      </c>
      <c r="H19121">
        <v>2.5000000000000001E-3</v>
      </c>
      <c r="I19121">
        <v>0</v>
      </c>
    </row>
    <row r="19122" spans="1:9" x14ac:dyDescent="0.25">
      <c r="A19122" t="s">
        <v>733</v>
      </c>
      <c r="B19122">
        <v>75049</v>
      </c>
      <c r="C19122" s="593">
        <v>8.2500000000000004E-2</v>
      </c>
      <c r="D19122" t="s">
        <v>1237</v>
      </c>
      <c r="E19122">
        <v>6.25E-2</v>
      </c>
      <c r="F19122">
        <v>0</v>
      </c>
      <c r="G19122">
        <v>0.01</v>
      </c>
      <c r="H19122">
        <v>0.01</v>
      </c>
      <c r="I19122">
        <v>0</v>
      </c>
    </row>
    <row r="19123" spans="1:9" x14ac:dyDescent="0.25">
      <c r="A19123" t="s">
        <v>733</v>
      </c>
      <c r="B19123">
        <v>75050</v>
      </c>
      <c r="C19123" s="593">
        <v>8.2500000000000004E-2</v>
      </c>
      <c r="D19123" t="s">
        <v>5463</v>
      </c>
      <c r="E19123">
        <v>6.25E-2</v>
      </c>
      <c r="F19123">
        <v>0</v>
      </c>
      <c r="G19123">
        <v>1.7500000000000002E-2</v>
      </c>
      <c r="H19123">
        <v>2.5000000000000001E-3</v>
      </c>
      <c r="I19123">
        <v>0</v>
      </c>
    </row>
    <row r="19124" spans="1:9" x14ac:dyDescent="0.25">
      <c r="A19124" t="s">
        <v>733</v>
      </c>
      <c r="B19124">
        <v>75051</v>
      </c>
      <c r="C19124" s="593">
        <v>8.2500000000000004E-2</v>
      </c>
      <c r="D19124" t="s">
        <v>1210</v>
      </c>
      <c r="E19124">
        <v>6.25E-2</v>
      </c>
      <c r="F19124">
        <v>0</v>
      </c>
      <c r="G19124">
        <v>0.01</v>
      </c>
      <c r="H19124">
        <v>0.01</v>
      </c>
      <c r="I19124">
        <v>0</v>
      </c>
    </row>
    <row r="19125" spans="1:9" x14ac:dyDescent="0.25">
      <c r="A19125" t="s">
        <v>733</v>
      </c>
      <c r="B19125">
        <v>75052</v>
      </c>
      <c r="C19125" s="593">
        <v>8.2500000000000004E-2</v>
      </c>
      <c r="D19125" t="s">
        <v>1210</v>
      </c>
      <c r="E19125">
        <v>6.25E-2</v>
      </c>
      <c r="F19125">
        <v>0</v>
      </c>
      <c r="G19125">
        <v>0.01</v>
      </c>
      <c r="H19125">
        <v>0.01</v>
      </c>
      <c r="I19125">
        <v>0</v>
      </c>
    </row>
    <row r="19126" spans="1:9" x14ac:dyDescent="0.25">
      <c r="A19126" t="s">
        <v>733</v>
      </c>
      <c r="B19126">
        <v>75053</v>
      </c>
      <c r="C19126" s="593">
        <v>8.2500000000000004E-2</v>
      </c>
      <c r="D19126" t="s">
        <v>5463</v>
      </c>
      <c r="E19126">
        <v>6.25E-2</v>
      </c>
      <c r="F19126">
        <v>0</v>
      </c>
      <c r="G19126">
        <v>1.7500000000000002E-2</v>
      </c>
      <c r="H19126">
        <v>2.5000000000000001E-3</v>
      </c>
      <c r="I19126">
        <v>0</v>
      </c>
    </row>
    <row r="19127" spans="1:9" x14ac:dyDescent="0.25">
      <c r="A19127" t="s">
        <v>733</v>
      </c>
      <c r="B19127">
        <v>75054</v>
      </c>
      <c r="C19127" s="593">
        <v>8.2500000000000004E-2</v>
      </c>
      <c r="D19127" t="s">
        <v>5463</v>
      </c>
      <c r="E19127">
        <v>6.25E-2</v>
      </c>
      <c r="F19127">
        <v>0</v>
      </c>
      <c r="G19127">
        <v>1.7500000000000002E-2</v>
      </c>
      <c r="H19127">
        <v>2.5000000000000001E-3</v>
      </c>
      <c r="I19127">
        <v>0</v>
      </c>
    </row>
    <row r="19128" spans="1:9" x14ac:dyDescent="0.25">
      <c r="A19128" t="s">
        <v>733</v>
      </c>
      <c r="B19128">
        <v>75056</v>
      </c>
      <c r="C19128" s="593">
        <v>8.2500000000000004E-2</v>
      </c>
      <c r="D19128" t="s">
        <v>5454</v>
      </c>
      <c r="E19128">
        <v>6.25E-2</v>
      </c>
      <c r="F19128">
        <v>0</v>
      </c>
      <c r="G19128">
        <v>1.2500000000000001E-2</v>
      </c>
      <c r="H19128">
        <v>7.4999999999999997E-3</v>
      </c>
      <c r="I19128">
        <v>0</v>
      </c>
    </row>
    <row r="19129" spans="1:9" x14ac:dyDescent="0.25">
      <c r="A19129" t="s">
        <v>733</v>
      </c>
      <c r="B19129">
        <v>75057</v>
      </c>
      <c r="C19129" s="593">
        <v>8.2500000000000004E-2</v>
      </c>
      <c r="D19129" t="s">
        <v>5454</v>
      </c>
      <c r="E19129">
        <v>6.25E-2</v>
      </c>
      <c r="F19129">
        <v>0</v>
      </c>
      <c r="G19129">
        <v>1.2500000000000001E-2</v>
      </c>
      <c r="H19129">
        <v>7.4999999999999997E-3</v>
      </c>
      <c r="I19129">
        <v>0</v>
      </c>
    </row>
    <row r="19130" spans="1:9" x14ac:dyDescent="0.25">
      <c r="A19130" t="s">
        <v>733</v>
      </c>
      <c r="B19130">
        <v>75058</v>
      </c>
      <c r="C19130" s="593">
        <v>8.2500000000000004E-2</v>
      </c>
      <c r="D19130" t="s">
        <v>5106</v>
      </c>
      <c r="E19130">
        <v>6.25E-2</v>
      </c>
      <c r="F19130">
        <v>0</v>
      </c>
      <c r="G19130">
        <v>0.02</v>
      </c>
      <c r="H19130">
        <v>0</v>
      </c>
      <c r="I19130">
        <v>0</v>
      </c>
    </row>
    <row r="19131" spans="1:9" x14ac:dyDescent="0.25">
      <c r="A19131" t="s">
        <v>733</v>
      </c>
      <c r="B19131">
        <v>75059</v>
      </c>
      <c r="C19131" s="593">
        <v>8.2500000000000004E-2</v>
      </c>
      <c r="D19131" t="s">
        <v>5455</v>
      </c>
      <c r="E19131">
        <v>6.25E-2</v>
      </c>
      <c r="F19131">
        <v>0</v>
      </c>
      <c r="G19131">
        <v>0.01</v>
      </c>
      <c r="H19131">
        <v>0.01</v>
      </c>
      <c r="I19131">
        <v>0</v>
      </c>
    </row>
    <row r="19132" spans="1:9" x14ac:dyDescent="0.25">
      <c r="A19132" t="s">
        <v>733</v>
      </c>
      <c r="B19132">
        <v>75060</v>
      </c>
      <c r="C19132" s="593">
        <v>8.2500000000000004E-2</v>
      </c>
      <c r="D19132" t="s">
        <v>5463</v>
      </c>
      <c r="E19132">
        <v>6.25E-2</v>
      </c>
      <c r="F19132">
        <v>0</v>
      </c>
      <c r="G19132">
        <v>1.7500000000000002E-2</v>
      </c>
      <c r="H19132">
        <v>2.5000000000000001E-3</v>
      </c>
      <c r="I19132">
        <v>0</v>
      </c>
    </row>
    <row r="19133" spans="1:9" x14ac:dyDescent="0.25">
      <c r="A19133" t="s">
        <v>733</v>
      </c>
      <c r="B19133">
        <v>75061</v>
      </c>
      <c r="C19133" s="593">
        <v>8.2500000000000004E-2</v>
      </c>
      <c r="D19133" t="s">
        <v>5463</v>
      </c>
      <c r="E19133">
        <v>6.25E-2</v>
      </c>
      <c r="F19133">
        <v>0</v>
      </c>
      <c r="G19133">
        <v>1.7500000000000002E-2</v>
      </c>
      <c r="H19133">
        <v>2.5000000000000001E-3</v>
      </c>
      <c r="I19133">
        <v>0</v>
      </c>
    </row>
    <row r="19134" spans="1:9" x14ac:dyDescent="0.25">
      <c r="A19134" t="s">
        <v>733</v>
      </c>
      <c r="B19134">
        <v>75062</v>
      </c>
      <c r="C19134" s="593">
        <v>8.2500000000000004E-2</v>
      </c>
      <c r="D19134" t="s">
        <v>5455</v>
      </c>
      <c r="E19134">
        <v>6.25E-2</v>
      </c>
      <c r="F19134">
        <v>0</v>
      </c>
      <c r="G19134">
        <v>0.01</v>
      </c>
      <c r="H19134">
        <v>0.01</v>
      </c>
      <c r="I19134">
        <v>0</v>
      </c>
    </row>
    <row r="19135" spans="1:9" x14ac:dyDescent="0.25">
      <c r="A19135" t="s">
        <v>733</v>
      </c>
      <c r="B19135">
        <v>75063</v>
      </c>
      <c r="C19135" s="593">
        <v>8.2500000000000004E-2</v>
      </c>
      <c r="D19135" t="s">
        <v>5455</v>
      </c>
      <c r="E19135">
        <v>6.25E-2</v>
      </c>
      <c r="F19135">
        <v>0</v>
      </c>
      <c r="G19135">
        <v>0.01</v>
      </c>
      <c r="H19135">
        <v>0.01</v>
      </c>
      <c r="I19135">
        <v>0</v>
      </c>
    </row>
    <row r="19136" spans="1:9" x14ac:dyDescent="0.25">
      <c r="A19136" t="s">
        <v>733</v>
      </c>
      <c r="B19136">
        <v>75064</v>
      </c>
      <c r="C19136" s="593">
        <v>8.2500000000000004E-2</v>
      </c>
      <c r="D19136" t="s">
        <v>5455</v>
      </c>
      <c r="E19136">
        <v>6.25E-2</v>
      </c>
      <c r="F19136">
        <v>0</v>
      </c>
      <c r="G19136">
        <v>0.01</v>
      </c>
      <c r="H19136">
        <v>0.01</v>
      </c>
      <c r="I19136">
        <v>0</v>
      </c>
    </row>
    <row r="19137" spans="1:9" x14ac:dyDescent="0.25">
      <c r="A19137" t="s">
        <v>733</v>
      </c>
      <c r="B19137">
        <v>75065</v>
      </c>
      <c r="C19137" s="593">
        <v>8.2500000000000004E-2</v>
      </c>
      <c r="D19137" t="s">
        <v>5464</v>
      </c>
      <c r="E19137">
        <v>6.25E-2</v>
      </c>
      <c r="F19137">
        <v>0</v>
      </c>
      <c r="G19137">
        <v>1.4999999999999999E-2</v>
      </c>
      <c r="H19137">
        <v>5.0000000000000001E-3</v>
      </c>
      <c r="I19137">
        <v>0</v>
      </c>
    </row>
    <row r="19138" spans="1:9" x14ac:dyDescent="0.25">
      <c r="A19138" t="s">
        <v>733</v>
      </c>
      <c r="B19138">
        <v>75067</v>
      </c>
      <c r="C19138" s="593">
        <v>8.2500000000000004E-2</v>
      </c>
      <c r="D19138" t="s">
        <v>5454</v>
      </c>
      <c r="E19138">
        <v>6.25E-2</v>
      </c>
      <c r="F19138">
        <v>0</v>
      </c>
      <c r="G19138">
        <v>1.2500000000000001E-2</v>
      </c>
      <c r="H19138">
        <v>7.4999999999999997E-3</v>
      </c>
      <c r="I19138">
        <v>0</v>
      </c>
    </row>
    <row r="19139" spans="1:9" x14ac:dyDescent="0.25">
      <c r="A19139" t="s">
        <v>733</v>
      </c>
      <c r="B19139">
        <v>75068</v>
      </c>
      <c r="C19139" s="593">
        <v>8.2500000000000004E-2</v>
      </c>
      <c r="D19139" t="s">
        <v>2074</v>
      </c>
      <c r="E19139">
        <v>6.25E-2</v>
      </c>
      <c r="F19139">
        <v>0</v>
      </c>
      <c r="G19139">
        <v>0.02</v>
      </c>
      <c r="H19139">
        <v>0</v>
      </c>
      <c r="I19139">
        <v>0</v>
      </c>
    </row>
    <row r="19140" spans="1:9" x14ac:dyDescent="0.25">
      <c r="A19140" t="s">
        <v>733</v>
      </c>
      <c r="B19140">
        <v>75069</v>
      </c>
      <c r="C19140" s="593">
        <v>8.2500000000000004E-2</v>
      </c>
      <c r="D19140" t="s">
        <v>4852</v>
      </c>
      <c r="E19140">
        <v>6.25E-2</v>
      </c>
      <c r="F19140">
        <v>0</v>
      </c>
      <c r="G19140">
        <v>0.02</v>
      </c>
      <c r="H19140">
        <v>0</v>
      </c>
      <c r="I19140">
        <v>0</v>
      </c>
    </row>
    <row r="19141" spans="1:9" x14ac:dyDescent="0.25">
      <c r="A19141" t="s">
        <v>733</v>
      </c>
      <c r="B19141">
        <v>75070</v>
      </c>
      <c r="C19141" s="593">
        <v>8.2500000000000004E-2</v>
      </c>
      <c r="D19141" t="s">
        <v>2074</v>
      </c>
      <c r="E19141">
        <v>6.25E-2</v>
      </c>
      <c r="F19141">
        <v>0</v>
      </c>
      <c r="G19141">
        <v>0.02</v>
      </c>
      <c r="H19141">
        <v>0</v>
      </c>
      <c r="I19141">
        <v>0</v>
      </c>
    </row>
    <row r="19142" spans="1:9" x14ac:dyDescent="0.25">
      <c r="A19142" t="s">
        <v>733</v>
      </c>
      <c r="B19142">
        <v>75071</v>
      </c>
      <c r="C19142" s="593">
        <v>8.2500000000000004E-2</v>
      </c>
      <c r="D19142" t="s">
        <v>5106</v>
      </c>
      <c r="E19142">
        <v>6.25E-2</v>
      </c>
      <c r="F19142">
        <v>0</v>
      </c>
      <c r="G19142">
        <v>0.02</v>
      </c>
      <c r="H19142">
        <v>0</v>
      </c>
      <c r="I19142">
        <v>0</v>
      </c>
    </row>
    <row r="19143" spans="1:9" x14ac:dyDescent="0.25">
      <c r="A19143" t="s">
        <v>733</v>
      </c>
      <c r="B19143">
        <v>75072</v>
      </c>
      <c r="C19143" s="593">
        <v>8.2500000000000004E-2</v>
      </c>
      <c r="D19143" t="s">
        <v>2074</v>
      </c>
      <c r="E19143">
        <v>6.25E-2</v>
      </c>
      <c r="F19143">
        <v>0</v>
      </c>
      <c r="G19143">
        <v>0.02</v>
      </c>
      <c r="H19143">
        <v>0</v>
      </c>
      <c r="I19143">
        <v>0</v>
      </c>
    </row>
    <row r="19144" spans="1:9" x14ac:dyDescent="0.25">
      <c r="A19144" t="s">
        <v>733</v>
      </c>
      <c r="B19144">
        <v>75074</v>
      </c>
      <c r="C19144" s="593">
        <v>8.2500000000000004E-2</v>
      </c>
      <c r="D19144" t="s">
        <v>5458</v>
      </c>
      <c r="E19144">
        <v>6.25E-2</v>
      </c>
      <c r="F19144">
        <v>0</v>
      </c>
      <c r="G19144">
        <v>0.01</v>
      </c>
      <c r="H19144">
        <v>0.01</v>
      </c>
      <c r="I19144">
        <v>0</v>
      </c>
    </row>
    <row r="19145" spans="1:9" x14ac:dyDescent="0.25">
      <c r="A19145" t="s">
        <v>733</v>
      </c>
      <c r="B19145">
        <v>75075</v>
      </c>
      <c r="C19145" s="593">
        <v>8.2500000000000004E-2</v>
      </c>
      <c r="D19145" t="s">
        <v>5458</v>
      </c>
      <c r="E19145">
        <v>6.25E-2</v>
      </c>
      <c r="F19145">
        <v>0</v>
      </c>
      <c r="G19145">
        <v>0.01</v>
      </c>
      <c r="H19145">
        <v>0.01</v>
      </c>
      <c r="I19145">
        <v>0</v>
      </c>
    </row>
    <row r="19146" spans="1:9" x14ac:dyDescent="0.25">
      <c r="A19146" t="s">
        <v>733</v>
      </c>
      <c r="B19146">
        <v>75076</v>
      </c>
      <c r="C19146" s="593">
        <v>8.2500000000000004E-2</v>
      </c>
      <c r="D19146" t="s">
        <v>5465</v>
      </c>
      <c r="E19146">
        <v>6.25E-2</v>
      </c>
      <c r="F19146">
        <v>0</v>
      </c>
      <c r="G19146">
        <v>0.02</v>
      </c>
      <c r="H19146">
        <v>0</v>
      </c>
      <c r="I19146">
        <v>0</v>
      </c>
    </row>
    <row r="19147" spans="1:9" x14ac:dyDescent="0.25">
      <c r="A19147" t="s">
        <v>733</v>
      </c>
      <c r="B19147">
        <v>75077</v>
      </c>
      <c r="C19147" s="593">
        <v>8.2500000000000004E-2</v>
      </c>
      <c r="D19147" t="s">
        <v>5454</v>
      </c>
      <c r="E19147">
        <v>6.25E-2</v>
      </c>
      <c r="F19147">
        <v>0</v>
      </c>
      <c r="G19147">
        <v>1.2500000000000001E-2</v>
      </c>
      <c r="H19147">
        <v>7.4999999999999997E-3</v>
      </c>
      <c r="I19147">
        <v>0</v>
      </c>
    </row>
    <row r="19148" spans="1:9" x14ac:dyDescent="0.25">
      <c r="A19148" t="s">
        <v>733</v>
      </c>
      <c r="B19148">
        <v>75078</v>
      </c>
      <c r="C19148" s="593">
        <v>8.2500000000000004E-2</v>
      </c>
      <c r="D19148" t="s">
        <v>5106</v>
      </c>
      <c r="E19148">
        <v>6.25E-2</v>
      </c>
      <c r="F19148">
        <v>0</v>
      </c>
      <c r="G19148">
        <v>0.02</v>
      </c>
      <c r="H19148">
        <v>0</v>
      </c>
      <c r="I19148">
        <v>0</v>
      </c>
    </row>
    <row r="19149" spans="1:9" x14ac:dyDescent="0.25">
      <c r="A19149" t="s">
        <v>733</v>
      </c>
      <c r="B19149">
        <v>75080</v>
      </c>
      <c r="C19149" s="593">
        <v>8.2500000000000004E-2</v>
      </c>
      <c r="D19149" t="s">
        <v>1210</v>
      </c>
      <c r="E19149">
        <v>6.25E-2</v>
      </c>
      <c r="F19149">
        <v>0</v>
      </c>
      <c r="G19149">
        <v>0.01</v>
      </c>
      <c r="H19149">
        <v>0.01</v>
      </c>
      <c r="I19149">
        <v>0</v>
      </c>
    </row>
    <row r="19150" spans="1:9" x14ac:dyDescent="0.25">
      <c r="A19150" t="s">
        <v>733</v>
      </c>
      <c r="B19150">
        <v>75081</v>
      </c>
      <c r="C19150" s="593">
        <v>8.2500000000000004E-2</v>
      </c>
      <c r="D19150" t="s">
        <v>1210</v>
      </c>
      <c r="E19150">
        <v>6.25E-2</v>
      </c>
      <c r="F19150">
        <v>0</v>
      </c>
      <c r="G19150">
        <v>0.01</v>
      </c>
      <c r="H19150">
        <v>0.01</v>
      </c>
      <c r="I19150">
        <v>0</v>
      </c>
    </row>
    <row r="19151" spans="1:9" x14ac:dyDescent="0.25">
      <c r="A19151" t="s">
        <v>733</v>
      </c>
      <c r="B19151">
        <v>75082</v>
      </c>
      <c r="C19151" s="593">
        <v>8.2500000000000004E-2</v>
      </c>
      <c r="D19151" t="s">
        <v>1237</v>
      </c>
      <c r="E19151">
        <v>6.25E-2</v>
      </c>
      <c r="F19151">
        <v>0</v>
      </c>
      <c r="G19151">
        <v>0.01</v>
      </c>
      <c r="H19151">
        <v>0.01</v>
      </c>
      <c r="I19151">
        <v>0</v>
      </c>
    </row>
    <row r="19152" spans="1:9" x14ac:dyDescent="0.25">
      <c r="A19152" t="s">
        <v>733</v>
      </c>
      <c r="B19152">
        <v>75083</v>
      </c>
      <c r="C19152" s="593">
        <v>8.2500000000000004E-2</v>
      </c>
      <c r="D19152" t="s">
        <v>5466</v>
      </c>
      <c r="E19152">
        <v>6.25E-2</v>
      </c>
      <c r="F19152">
        <v>0</v>
      </c>
      <c r="G19152">
        <v>0.01</v>
      </c>
      <c r="H19152">
        <v>0.01</v>
      </c>
      <c r="I19152">
        <v>0</v>
      </c>
    </row>
    <row r="19153" spans="1:9" x14ac:dyDescent="0.25">
      <c r="A19153" t="s">
        <v>733</v>
      </c>
      <c r="B19153">
        <v>75085</v>
      </c>
      <c r="C19153" s="593">
        <v>8.2500000000000004E-2</v>
      </c>
      <c r="D19153" t="s">
        <v>5466</v>
      </c>
      <c r="E19153">
        <v>6.25E-2</v>
      </c>
      <c r="F19153">
        <v>0</v>
      </c>
      <c r="G19153">
        <v>0.01</v>
      </c>
      <c r="H19153">
        <v>0.01</v>
      </c>
      <c r="I19153">
        <v>0</v>
      </c>
    </row>
    <row r="19154" spans="1:9" x14ac:dyDescent="0.25">
      <c r="A19154" t="s">
        <v>733</v>
      </c>
      <c r="B19154">
        <v>75086</v>
      </c>
      <c r="C19154" s="593">
        <v>8.2500000000000004E-2</v>
      </c>
      <c r="D19154" t="s">
        <v>5458</v>
      </c>
      <c r="E19154">
        <v>6.25E-2</v>
      </c>
      <c r="F19154">
        <v>0</v>
      </c>
      <c r="G19154">
        <v>0.01</v>
      </c>
      <c r="H19154">
        <v>0.01</v>
      </c>
      <c r="I19154">
        <v>0</v>
      </c>
    </row>
    <row r="19155" spans="1:9" x14ac:dyDescent="0.25">
      <c r="A19155" t="s">
        <v>733</v>
      </c>
      <c r="B19155">
        <v>75087</v>
      </c>
      <c r="C19155" s="593">
        <v>8.2500000000000004E-2</v>
      </c>
      <c r="D19155" t="s">
        <v>5461</v>
      </c>
      <c r="E19155">
        <v>6.25E-2</v>
      </c>
      <c r="F19155">
        <v>0</v>
      </c>
      <c r="G19155">
        <v>0</v>
      </c>
      <c r="H19155">
        <v>0.02</v>
      </c>
      <c r="I19155">
        <v>0</v>
      </c>
    </row>
    <row r="19156" spans="1:9" x14ac:dyDescent="0.25">
      <c r="A19156" t="s">
        <v>733</v>
      </c>
      <c r="B19156">
        <v>75088</v>
      </c>
      <c r="C19156" s="593">
        <v>8.2500000000000004E-2</v>
      </c>
      <c r="D19156" t="s">
        <v>1210</v>
      </c>
      <c r="E19156">
        <v>6.25E-2</v>
      </c>
      <c r="F19156">
        <v>0</v>
      </c>
      <c r="G19156">
        <v>0.01</v>
      </c>
      <c r="H19156">
        <v>0.01</v>
      </c>
      <c r="I19156">
        <v>0</v>
      </c>
    </row>
    <row r="19157" spans="1:9" x14ac:dyDescent="0.25">
      <c r="A19157" t="s">
        <v>733</v>
      </c>
      <c r="B19157">
        <v>75089</v>
      </c>
      <c r="C19157" s="593">
        <v>8.2500000000000004E-2</v>
      </c>
      <c r="D19157" t="s">
        <v>1210</v>
      </c>
      <c r="E19157">
        <v>6.25E-2</v>
      </c>
      <c r="F19157">
        <v>0</v>
      </c>
      <c r="G19157">
        <v>0.01</v>
      </c>
      <c r="H19157">
        <v>0.01</v>
      </c>
      <c r="I19157">
        <v>0</v>
      </c>
    </row>
    <row r="19158" spans="1:9" x14ac:dyDescent="0.25">
      <c r="A19158" t="s">
        <v>733</v>
      </c>
      <c r="B19158">
        <v>75090</v>
      </c>
      <c r="C19158" s="593">
        <v>8.2500000000000004E-2</v>
      </c>
      <c r="D19158" t="s">
        <v>5456</v>
      </c>
      <c r="E19158">
        <v>6.25E-2</v>
      </c>
      <c r="F19158">
        <v>0</v>
      </c>
      <c r="G19158">
        <v>0.02</v>
      </c>
      <c r="H19158">
        <v>0</v>
      </c>
      <c r="I19158">
        <v>0</v>
      </c>
    </row>
    <row r="19159" spans="1:9" x14ac:dyDescent="0.25">
      <c r="A19159" t="s">
        <v>733</v>
      </c>
      <c r="B19159">
        <v>75091</v>
      </c>
      <c r="C19159" s="593">
        <v>8.2500000000000004E-2</v>
      </c>
      <c r="D19159" t="s">
        <v>5467</v>
      </c>
      <c r="E19159">
        <v>6.25E-2</v>
      </c>
      <c r="F19159">
        <v>0</v>
      </c>
      <c r="G19159">
        <v>0.02</v>
      </c>
      <c r="H19159">
        <v>0</v>
      </c>
      <c r="I19159">
        <v>0</v>
      </c>
    </row>
    <row r="19160" spans="1:9" x14ac:dyDescent="0.25">
      <c r="A19160" t="s">
        <v>733</v>
      </c>
      <c r="B19160">
        <v>75092</v>
      </c>
      <c r="C19160" s="593">
        <v>8.2500000000000004E-2</v>
      </c>
      <c r="D19160" t="s">
        <v>5468</v>
      </c>
      <c r="E19160">
        <v>6.25E-2</v>
      </c>
      <c r="F19160">
        <v>0</v>
      </c>
      <c r="G19160">
        <v>0.02</v>
      </c>
      <c r="H19160">
        <v>0</v>
      </c>
      <c r="I19160">
        <v>0</v>
      </c>
    </row>
    <row r="19161" spans="1:9" x14ac:dyDescent="0.25">
      <c r="A19161" t="s">
        <v>733</v>
      </c>
      <c r="B19161">
        <v>75093</v>
      </c>
      <c r="C19161" s="593">
        <v>8.2500000000000004E-2</v>
      </c>
      <c r="D19161" t="s">
        <v>2663</v>
      </c>
      <c r="E19161">
        <v>6.25E-2</v>
      </c>
      <c r="F19161">
        <v>0</v>
      </c>
      <c r="G19161">
        <v>0.01</v>
      </c>
      <c r="H19161">
        <v>0.01</v>
      </c>
      <c r="I19161">
        <v>0</v>
      </c>
    </row>
    <row r="19162" spans="1:9" x14ac:dyDescent="0.25">
      <c r="A19162" t="s">
        <v>733</v>
      </c>
      <c r="B19162">
        <v>75094</v>
      </c>
      <c r="C19162" s="593">
        <v>8.2500000000000004E-2</v>
      </c>
      <c r="D19162" t="s">
        <v>5469</v>
      </c>
      <c r="E19162">
        <v>6.25E-2</v>
      </c>
      <c r="F19162">
        <v>0</v>
      </c>
      <c r="G19162">
        <v>1.7500000000000002E-2</v>
      </c>
      <c r="H19162">
        <v>2.5000000000000001E-3</v>
      </c>
      <c r="I19162">
        <v>0</v>
      </c>
    </row>
    <row r="19163" spans="1:9" x14ac:dyDescent="0.25">
      <c r="A19163" t="s">
        <v>733</v>
      </c>
      <c r="B19163">
        <v>75097</v>
      </c>
      <c r="C19163" s="593">
        <v>7.2499999999999995E-2</v>
      </c>
      <c r="D19163" t="s">
        <v>2496</v>
      </c>
      <c r="E19163">
        <v>6.25E-2</v>
      </c>
      <c r="F19163">
        <v>0</v>
      </c>
      <c r="G19163">
        <v>0.01</v>
      </c>
      <c r="H19163">
        <v>0</v>
      </c>
      <c r="I19163">
        <v>0</v>
      </c>
    </row>
    <row r="19164" spans="1:9" x14ac:dyDescent="0.25">
      <c r="A19164" t="s">
        <v>733</v>
      </c>
      <c r="B19164">
        <v>75098</v>
      </c>
      <c r="C19164" s="593">
        <v>8.2500000000000004E-2</v>
      </c>
      <c r="D19164" t="s">
        <v>5462</v>
      </c>
      <c r="E19164">
        <v>6.25E-2</v>
      </c>
      <c r="F19164">
        <v>0</v>
      </c>
      <c r="G19164">
        <v>1.7500000000000002E-2</v>
      </c>
      <c r="H19164">
        <v>2.5000000000000001E-3</v>
      </c>
      <c r="I19164">
        <v>0</v>
      </c>
    </row>
    <row r="19165" spans="1:9" x14ac:dyDescent="0.25">
      <c r="A19165" t="s">
        <v>733</v>
      </c>
      <c r="B19165">
        <v>75099</v>
      </c>
      <c r="C19165" s="593">
        <v>8.2500000000000004E-2</v>
      </c>
      <c r="D19165" t="s">
        <v>5470</v>
      </c>
      <c r="E19165">
        <v>6.25E-2</v>
      </c>
      <c r="F19165">
        <v>0</v>
      </c>
      <c r="G19165">
        <v>1.7500000000000002E-2</v>
      </c>
      <c r="H19165">
        <v>2.5000000000000001E-3</v>
      </c>
      <c r="I19165">
        <v>0</v>
      </c>
    </row>
    <row r="19166" spans="1:9" x14ac:dyDescent="0.25">
      <c r="A19166" t="s">
        <v>733</v>
      </c>
      <c r="B19166">
        <v>75101</v>
      </c>
      <c r="C19166" s="593">
        <v>7.2499999999999995E-2</v>
      </c>
      <c r="D19166" t="s">
        <v>5471</v>
      </c>
      <c r="E19166">
        <v>6.25E-2</v>
      </c>
      <c r="F19166">
        <v>0</v>
      </c>
      <c r="G19166">
        <v>0.01</v>
      </c>
      <c r="H19166">
        <v>0</v>
      </c>
      <c r="I19166">
        <v>0</v>
      </c>
    </row>
    <row r="19167" spans="1:9" x14ac:dyDescent="0.25">
      <c r="A19167" t="s">
        <v>733</v>
      </c>
      <c r="B19167">
        <v>75102</v>
      </c>
      <c r="C19167" s="593">
        <v>6.7500000000000004E-2</v>
      </c>
      <c r="D19167" t="s">
        <v>4036</v>
      </c>
      <c r="E19167">
        <v>6.25E-2</v>
      </c>
      <c r="F19167">
        <v>5.0000000000000001E-3</v>
      </c>
      <c r="G19167">
        <v>0</v>
      </c>
      <c r="H19167">
        <v>0</v>
      </c>
      <c r="I19167">
        <v>0</v>
      </c>
    </row>
    <row r="19168" spans="1:9" x14ac:dyDescent="0.25">
      <c r="A19168" t="s">
        <v>733</v>
      </c>
      <c r="B19168">
        <v>75103</v>
      </c>
      <c r="C19168" s="593">
        <v>8.2500000000000004E-2</v>
      </c>
      <c r="D19168" t="s">
        <v>2665</v>
      </c>
      <c r="E19168">
        <v>6.25E-2</v>
      </c>
      <c r="F19168">
        <v>0</v>
      </c>
      <c r="G19168">
        <v>0.02</v>
      </c>
      <c r="H19168">
        <v>0</v>
      </c>
      <c r="I19168">
        <v>0</v>
      </c>
    </row>
    <row r="19169" spans="1:9" x14ac:dyDescent="0.25">
      <c r="A19169" t="s">
        <v>733</v>
      </c>
      <c r="B19169">
        <v>75104</v>
      </c>
      <c r="C19169" s="593">
        <v>8.2500000000000004E-2</v>
      </c>
      <c r="D19169" t="s">
        <v>5472</v>
      </c>
      <c r="E19169">
        <v>6.25E-2</v>
      </c>
      <c r="F19169">
        <v>0</v>
      </c>
      <c r="G19169">
        <v>1.8749999999999999E-2</v>
      </c>
      <c r="H19169">
        <v>1.25E-3</v>
      </c>
      <c r="I19169">
        <v>0</v>
      </c>
    </row>
    <row r="19170" spans="1:9" x14ac:dyDescent="0.25">
      <c r="A19170" t="s">
        <v>733</v>
      </c>
      <c r="B19170">
        <v>75105</v>
      </c>
      <c r="C19170" s="593">
        <v>6.7500000000000004E-2</v>
      </c>
      <c r="D19170" t="s">
        <v>5473</v>
      </c>
      <c r="E19170">
        <v>6.25E-2</v>
      </c>
      <c r="F19170">
        <v>5.0000000000000001E-3</v>
      </c>
      <c r="G19170">
        <v>0</v>
      </c>
      <c r="H19170">
        <v>0</v>
      </c>
      <c r="I19170">
        <v>0</v>
      </c>
    </row>
    <row r="19171" spans="1:9" x14ac:dyDescent="0.25">
      <c r="A19171" t="s">
        <v>733</v>
      </c>
      <c r="B19171">
        <v>75106</v>
      </c>
      <c r="C19171" s="593">
        <v>8.2500000000000004E-2</v>
      </c>
      <c r="D19171" t="s">
        <v>5472</v>
      </c>
      <c r="E19171">
        <v>6.25E-2</v>
      </c>
      <c r="F19171">
        <v>0</v>
      </c>
      <c r="G19171">
        <v>1.8749999999999999E-2</v>
      </c>
      <c r="H19171">
        <v>1.25E-3</v>
      </c>
      <c r="I19171">
        <v>0</v>
      </c>
    </row>
    <row r="19172" spans="1:9" x14ac:dyDescent="0.25">
      <c r="A19172" t="s">
        <v>733</v>
      </c>
      <c r="B19172">
        <v>75109</v>
      </c>
      <c r="C19172" s="593">
        <v>8.2500000000000004E-2</v>
      </c>
      <c r="D19172" t="s">
        <v>5474</v>
      </c>
      <c r="E19172">
        <v>6.25E-2</v>
      </c>
      <c r="F19172">
        <v>5.0000000000000001E-3</v>
      </c>
      <c r="G19172">
        <v>1.4999999999999999E-2</v>
      </c>
      <c r="H19172">
        <v>0</v>
      </c>
      <c r="I19172">
        <v>0</v>
      </c>
    </row>
    <row r="19173" spans="1:9" x14ac:dyDescent="0.25">
      <c r="A19173" t="s">
        <v>733</v>
      </c>
      <c r="B19173">
        <v>75110</v>
      </c>
      <c r="C19173" s="593">
        <v>8.2500000000000004E-2</v>
      </c>
      <c r="D19173" t="s">
        <v>5474</v>
      </c>
      <c r="E19173">
        <v>6.25E-2</v>
      </c>
      <c r="F19173">
        <v>5.0000000000000001E-3</v>
      </c>
      <c r="G19173">
        <v>1.4999999999999999E-2</v>
      </c>
      <c r="H19173">
        <v>0</v>
      </c>
      <c r="I19173">
        <v>0</v>
      </c>
    </row>
    <row r="19174" spans="1:9" x14ac:dyDescent="0.25">
      <c r="A19174" t="s">
        <v>733</v>
      </c>
      <c r="B19174">
        <v>75114</v>
      </c>
      <c r="C19174" s="593">
        <v>8.2500000000000004E-2</v>
      </c>
      <c r="D19174" t="s">
        <v>5475</v>
      </c>
      <c r="E19174">
        <v>6.25E-2</v>
      </c>
      <c r="F19174">
        <v>0</v>
      </c>
      <c r="G19174">
        <v>0.02</v>
      </c>
      <c r="H19174">
        <v>0</v>
      </c>
      <c r="I19174">
        <v>0</v>
      </c>
    </row>
    <row r="19175" spans="1:9" x14ac:dyDescent="0.25">
      <c r="A19175" t="s">
        <v>733</v>
      </c>
      <c r="B19175">
        <v>75115</v>
      </c>
      <c r="C19175" s="593">
        <v>8.2500000000000004E-2</v>
      </c>
      <c r="D19175" t="s">
        <v>5472</v>
      </c>
      <c r="E19175">
        <v>6.25E-2</v>
      </c>
      <c r="F19175">
        <v>0</v>
      </c>
      <c r="G19175">
        <v>1.8749999999999999E-2</v>
      </c>
      <c r="H19175">
        <v>1.25E-3</v>
      </c>
      <c r="I19175">
        <v>0</v>
      </c>
    </row>
    <row r="19176" spans="1:9" x14ac:dyDescent="0.25">
      <c r="A19176" t="s">
        <v>733</v>
      </c>
      <c r="B19176">
        <v>75116</v>
      </c>
      <c r="C19176" s="593">
        <v>8.2500000000000004E-2</v>
      </c>
      <c r="D19176" t="s">
        <v>1210</v>
      </c>
      <c r="E19176">
        <v>6.25E-2</v>
      </c>
      <c r="F19176">
        <v>0</v>
      </c>
      <c r="G19176">
        <v>0.01</v>
      </c>
      <c r="H19176">
        <v>0.01</v>
      </c>
      <c r="I19176">
        <v>0</v>
      </c>
    </row>
    <row r="19177" spans="1:9" x14ac:dyDescent="0.25">
      <c r="A19177" t="s">
        <v>733</v>
      </c>
      <c r="B19177">
        <v>75117</v>
      </c>
      <c r="C19177" s="593">
        <v>8.2500000000000004E-2</v>
      </c>
      <c r="D19177" t="s">
        <v>2428</v>
      </c>
      <c r="E19177">
        <v>6.25E-2</v>
      </c>
      <c r="F19177">
        <v>0</v>
      </c>
      <c r="G19177">
        <v>0.02</v>
      </c>
      <c r="H19177">
        <v>0</v>
      </c>
      <c r="I19177">
        <v>0</v>
      </c>
    </row>
    <row r="19178" spans="1:9" x14ac:dyDescent="0.25">
      <c r="A19178" t="s">
        <v>733</v>
      </c>
      <c r="B19178">
        <v>75118</v>
      </c>
      <c r="C19178" s="593">
        <v>6.25E-2</v>
      </c>
      <c r="D19178" t="s">
        <v>5476</v>
      </c>
      <c r="E19178">
        <v>6.25E-2</v>
      </c>
      <c r="F19178">
        <v>0</v>
      </c>
      <c r="G19178">
        <v>0</v>
      </c>
      <c r="H19178">
        <v>0</v>
      </c>
      <c r="I19178">
        <v>0</v>
      </c>
    </row>
    <row r="19179" spans="1:9" x14ac:dyDescent="0.25">
      <c r="A19179" t="s">
        <v>733</v>
      </c>
      <c r="B19179">
        <v>75119</v>
      </c>
      <c r="C19179" s="593">
        <v>8.2500000000000004E-2</v>
      </c>
      <c r="D19179" t="s">
        <v>1554</v>
      </c>
      <c r="E19179">
        <v>6.25E-2</v>
      </c>
      <c r="F19179">
        <v>0</v>
      </c>
      <c r="G19179">
        <v>0.02</v>
      </c>
      <c r="H19179">
        <v>0</v>
      </c>
      <c r="I19179">
        <v>0</v>
      </c>
    </row>
    <row r="19180" spans="1:9" x14ac:dyDescent="0.25">
      <c r="A19180" t="s">
        <v>733</v>
      </c>
      <c r="B19180">
        <v>75120</v>
      </c>
      <c r="C19180" s="593">
        <v>8.2500000000000004E-2</v>
      </c>
      <c r="D19180" t="s">
        <v>5477</v>
      </c>
      <c r="E19180">
        <v>6.25E-2</v>
      </c>
      <c r="F19180">
        <v>0</v>
      </c>
      <c r="G19180">
        <v>1.7500000000000002E-2</v>
      </c>
      <c r="H19180">
        <v>2.5000000000000001E-3</v>
      </c>
      <c r="I19180">
        <v>0</v>
      </c>
    </row>
    <row r="19181" spans="1:9" x14ac:dyDescent="0.25">
      <c r="A19181" t="s">
        <v>733</v>
      </c>
      <c r="B19181">
        <v>75121</v>
      </c>
      <c r="C19181" s="593">
        <v>6.25E-2</v>
      </c>
      <c r="D19181" t="s">
        <v>5478</v>
      </c>
      <c r="E19181">
        <v>6.25E-2</v>
      </c>
      <c r="F19181">
        <v>0</v>
      </c>
      <c r="G19181">
        <v>0</v>
      </c>
      <c r="H19181">
        <v>0</v>
      </c>
      <c r="I19181">
        <v>0</v>
      </c>
    </row>
    <row r="19182" spans="1:9" x14ac:dyDescent="0.25">
      <c r="A19182" t="s">
        <v>733</v>
      </c>
      <c r="B19182">
        <v>75123</v>
      </c>
      <c r="C19182" s="593">
        <v>8.2500000000000004E-2</v>
      </c>
      <c r="D19182" t="s">
        <v>5479</v>
      </c>
      <c r="E19182">
        <v>6.25E-2</v>
      </c>
      <c r="F19182">
        <v>0</v>
      </c>
      <c r="G19182">
        <v>0.02</v>
      </c>
      <c r="H19182">
        <v>0</v>
      </c>
      <c r="I19182">
        <v>0</v>
      </c>
    </row>
    <row r="19183" spans="1:9" x14ac:dyDescent="0.25">
      <c r="A19183" t="s">
        <v>733</v>
      </c>
      <c r="B19183">
        <v>75124</v>
      </c>
      <c r="C19183" s="593">
        <v>8.2500000000000004E-2</v>
      </c>
      <c r="D19183" t="s">
        <v>5480</v>
      </c>
      <c r="E19183">
        <v>6.25E-2</v>
      </c>
      <c r="F19183">
        <v>0</v>
      </c>
      <c r="G19183">
        <v>0.02</v>
      </c>
      <c r="H19183">
        <v>0</v>
      </c>
      <c r="I19183">
        <v>0</v>
      </c>
    </row>
    <row r="19184" spans="1:9" x14ac:dyDescent="0.25">
      <c r="A19184" t="s">
        <v>733</v>
      </c>
      <c r="B19184">
        <v>75125</v>
      </c>
      <c r="C19184" s="593">
        <v>8.2500000000000004E-2</v>
      </c>
      <c r="D19184" t="s">
        <v>5481</v>
      </c>
      <c r="E19184">
        <v>6.25E-2</v>
      </c>
      <c r="F19184">
        <v>0</v>
      </c>
      <c r="G19184">
        <v>0.02</v>
      </c>
      <c r="H19184">
        <v>0</v>
      </c>
      <c r="I19184">
        <v>0</v>
      </c>
    </row>
    <row r="19185" spans="1:9" x14ac:dyDescent="0.25">
      <c r="A19185" t="s">
        <v>733</v>
      </c>
      <c r="B19185">
        <v>75126</v>
      </c>
      <c r="C19185" s="593">
        <v>8.2500000000000004E-2</v>
      </c>
      <c r="D19185" t="s">
        <v>5476</v>
      </c>
      <c r="E19185">
        <v>6.25E-2</v>
      </c>
      <c r="F19185">
        <v>0</v>
      </c>
      <c r="G19185">
        <v>0</v>
      </c>
      <c r="H19185">
        <v>0.02</v>
      </c>
      <c r="I19185">
        <v>0</v>
      </c>
    </row>
    <row r="19186" spans="1:9" x14ac:dyDescent="0.25">
      <c r="A19186" t="s">
        <v>733</v>
      </c>
      <c r="B19186">
        <v>75127</v>
      </c>
      <c r="C19186" s="593">
        <v>8.2500000000000004E-2</v>
      </c>
      <c r="D19186" t="s">
        <v>5482</v>
      </c>
      <c r="E19186">
        <v>6.25E-2</v>
      </c>
      <c r="F19186">
        <v>0</v>
      </c>
      <c r="G19186">
        <v>0.02</v>
      </c>
      <c r="H19186">
        <v>0</v>
      </c>
      <c r="I19186">
        <v>0</v>
      </c>
    </row>
    <row r="19187" spans="1:9" x14ac:dyDescent="0.25">
      <c r="A19187" t="s">
        <v>733</v>
      </c>
      <c r="B19187">
        <v>75132</v>
      </c>
      <c r="C19187" s="593">
        <v>8.2500000000000004E-2</v>
      </c>
      <c r="D19187" t="s">
        <v>5483</v>
      </c>
      <c r="E19187">
        <v>6.25E-2</v>
      </c>
      <c r="F19187">
        <v>0</v>
      </c>
      <c r="G19187">
        <v>1.4999999999999999E-2</v>
      </c>
      <c r="H19187">
        <v>5.0000000000000001E-3</v>
      </c>
      <c r="I19187">
        <v>0</v>
      </c>
    </row>
    <row r="19188" spans="1:9" x14ac:dyDescent="0.25">
      <c r="A19188" t="s">
        <v>733</v>
      </c>
      <c r="B19188">
        <v>75134</v>
      </c>
      <c r="C19188" s="593">
        <v>8.2500000000000004E-2</v>
      </c>
      <c r="D19188" t="s">
        <v>1210</v>
      </c>
      <c r="E19188">
        <v>6.25E-2</v>
      </c>
      <c r="F19188">
        <v>0</v>
      </c>
      <c r="G19188">
        <v>0.01</v>
      </c>
      <c r="H19188">
        <v>0.01</v>
      </c>
      <c r="I19188">
        <v>0</v>
      </c>
    </row>
    <row r="19189" spans="1:9" x14ac:dyDescent="0.25">
      <c r="A19189" t="s">
        <v>733</v>
      </c>
      <c r="B19189">
        <v>75135</v>
      </c>
      <c r="C19189" s="593">
        <v>8.2500000000000004E-2</v>
      </c>
      <c r="D19189" t="s">
        <v>5484</v>
      </c>
      <c r="E19189">
        <v>6.25E-2</v>
      </c>
      <c r="F19189">
        <v>5.0000000000000001E-3</v>
      </c>
      <c r="G19189">
        <v>1.4999999999999999E-2</v>
      </c>
      <c r="H19189">
        <v>0</v>
      </c>
      <c r="I19189">
        <v>0</v>
      </c>
    </row>
    <row r="19190" spans="1:9" x14ac:dyDescent="0.25">
      <c r="A19190" t="s">
        <v>733</v>
      </c>
      <c r="B19190">
        <v>75137</v>
      </c>
      <c r="C19190" s="593">
        <v>8.2500000000000004E-2</v>
      </c>
      <c r="D19190" t="s">
        <v>5472</v>
      </c>
      <c r="E19190">
        <v>6.25E-2</v>
      </c>
      <c r="F19190">
        <v>0</v>
      </c>
      <c r="G19190">
        <v>1.8749999999999999E-2</v>
      </c>
      <c r="H19190">
        <v>1.25E-3</v>
      </c>
      <c r="I19190">
        <v>0</v>
      </c>
    </row>
    <row r="19191" spans="1:9" x14ac:dyDescent="0.25">
      <c r="A19191" t="s">
        <v>733</v>
      </c>
      <c r="B19191">
        <v>75138</v>
      </c>
      <c r="C19191" s="593">
        <v>8.2500000000000004E-2</v>
      </c>
      <c r="D19191" t="s">
        <v>5485</v>
      </c>
      <c r="E19191">
        <v>6.25E-2</v>
      </c>
      <c r="F19191">
        <v>0</v>
      </c>
      <c r="G19191">
        <v>0.02</v>
      </c>
      <c r="H19191">
        <v>0</v>
      </c>
      <c r="I19191">
        <v>0</v>
      </c>
    </row>
    <row r="19192" spans="1:9" x14ac:dyDescent="0.25">
      <c r="A19192" t="s">
        <v>733</v>
      </c>
      <c r="B19192">
        <v>75140</v>
      </c>
      <c r="C19192" s="593">
        <v>8.2500000000000004E-2</v>
      </c>
      <c r="D19192" t="s">
        <v>5307</v>
      </c>
      <c r="E19192">
        <v>6.25E-2</v>
      </c>
      <c r="F19192">
        <v>5.0000000000000001E-3</v>
      </c>
      <c r="G19192">
        <v>0</v>
      </c>
      <c r="H19192">
        <v>1.4999999999999999E-2</v>
      </c>
      <c r="I19192">
        <v>0</v>
      </c>
    </row>
    <row r="19193" spans="1:9" x14ac:dyDescent="0.25">
      <c r="A19193" t="s">
        <v>733</v>
      </c>
      <c r="B19193">
        <v>75141</v>
      </c>
      <c r="C19193" s="593">
        <v>8.2500000000000004E-2</v>
      </c>
      <c r="D19193" t="s">
        <v>5486</v>
      </c>
      <c r="E19193">
        <v>6.25E-2</v>
      </c>
      <c r="F19193">
        <v>0</v>
      </c>
      <c r="G19193">
        <v>0.02</v>
      </c>
      <c r="H19193">
        <v>0</v>
      </c>
      <c r="I19193">
        <v>0</v>
      </c>
    </row>
    <row r="19194" spans="1:9" x14ac:dyDescent="0.25">
      <c r="A19194" t="s">
        <v>733</v>
      </c>
      <c r="B19194">
        <v>75142</v>
      </c>
      <c r="C19194" s="593">
        <v>8.2500000000000004E-2</v>
      </c>
      <c r="D19194" t="s">
        <v>5476</v>
      </c>
      <c r="E19194">
        <v>6.25E-2</v>
      </c>
      <c r="F19194">
        <v>0</v>
      </c>
      <c r="G19194">
        <v>0.02</v>
      </c>
      <c r="H19194">
        <v>0</v>
      </c>
      <c r="I19194">
        <v>0</v>
      </c>
    </row>
    <row r="19195" spans="1:9" x14ac:dyDescent="0.25">
      <c r="A19195" t="s">
        <v>733</v>
      </c>
      <c r="B19195">
        <v>75143</v>
      </c>
      <c r="C19195" s="593">
        <v>8.2500000000000004E-2</v>
      </c>
      <c r="D19195" t="s">
        <v>5480</v>
      </c>
      <c r="E19195">
        <v>6.25E-2</v>
      </c>
      <c r="F19195">
        <v>0</v>
      </c>
      <c r="G19195">
        <v>0.02</v>
      </c>
      <c r="H19195">
        <v>0</v>
      </c>
      <c r="I19195">
        <v>0</v>
      </c>
    </row>
    <row r="19196" spans="1:9" x14ac:dyDescent="0.25">
      <c r="A19196" t="s">
        <v>733</v>
      </c>
      <c r="B19196">
        <v>75144</v>
      </c>
      <c r="C19196" s="593">
        <v>8.2500000000000004E-2</v>
      </c>
      <c r="D19196" t="s">
        <v>5487</v>
      </c>
      <c r="E19196">
        <v>6.25E-2</v>
      </c>
      <c r="F19196">
        <v>5.0000000000000001E-3</v>
      </c>
      <c r="G19196">
        <v>1.4999999999999999E-2</v>
      </c>
      <c r="H19196">
        <v>0</v>
      </c>
      <c r="I19196">
        <v>0</v>
      </c>
    </row>
    <row r="19197" spans="1:9" x14ac:dyDescent="0.25">
      <c r="A19197" t="s">
        <v>733</v>
      </c>
      <c r="B19197">
        <v>75146</v>
      </c>
      <c r="C19197" s="593">
        <v>8.2500000000000004E-2</v>
      </c>
      <c r="D19197" t="s">
        <v>3826</v>
      </c>
      <c r="E19197">
        <v>6.25E-2</v>
      </c>
      <c r="F19197">
        <v>0</v>
      </c>
      <c r="G19197">
        <v>0.02</v>
      </c>
      <c r="H19197">
        <v>0</v>
      </c>
      <c r="I19197">
        <v>0</v>
      </c>
    </row>
    <row r="19198" spans="1:9" x14ac:dyDescent="0.25">
      <c r="A19198" t="s">
        <v>733</v>
      </c>
      <c r="B19198">
        <v>75147</v>
      </c>
      <c r="C19198" s="593">
        <v>8.2500000000000004E-2</v>
      </c>
      <c r="D19198" t="s">
        <v>5480</v>
      </c>
      <c r="E19198">
        <v>6.25E-2</v>
      </c>
      <c r="F19198">
        <v>0</v>
      </c>
      <c r="G19198">
        <v>0.02</v>
      </c>
      <c r="H19198">
        <v>0</v>
      </c>
      <c r="I19198">
        <v>0</v>
      </c>
    </row>
    <row r="19199" spans="1:9" x14ac:dyDescent="0.25">
      <c r="A19199" t="s">
        <v>733</v>
      </c>
      <c r="B19199">
        <v>75148</v>
      </c>
      <c r="C19199" s="593">
        <v>8.2500000000000004E-2</v>
      </c>
      <c r="D19199" t="s">
        <v>5488</v>
      </c>
      <c r="E19199">
        <v>6.25E-2</v>
      </c>
      <c r="F19199">
        <v>0</v>
      </c>
      <c r="G19199">
        <v>0.02</v>
      </c>
      <c r="H19199">
        <v>0</v>
      </c>
      <c r="I19199">
        <v>0</v>
      </c>
    </row>
    <row r="19200" spans="1:9" x14ac:dyDescent="0.25">
      <c r="A19200" t="s">
        <v>733</v>
      </c>
      <c r="B19200">
        <v>75149</v>
      </c>
      <c r="C19200" s="593">
        <v>8.2500000000000004E-2</v>
      </c>
      <c r="D19200" t="s">
        <v>1210</v>
      </c>
      <c r="E19200">
        <v>6.25E-2</v>
      </c>
      <c r="F19200">
        <v>0</v>
      </c>
      <c r="G19200">
        <v>0.01</v>
      </c>
      <c r="H19200">
        <v>0.01</v>
      </c>
      <c r="I19200">
        <v>0</v>
      </c>
    </row>
    <row r="19201" spans="1:9" x14ac:dyDescent="0.25">
      <c r="A19201" t="s">
        <v>733</v>
      </c>
      <c r="B19201">
        <v>75150</v>
      </c>
      <c r="C19201" s="593">
        <v>8.2500000000000004E-2</v>
      </c>
      <c r="D19201" t="s">
        <v>1210</v>
      </c>
      <c r="E19201">
        <v>6.25E-2</v>
      </c>
      <c r="F19201">
        <v>0</v>
      </c>
      <c r="G19201">
        <v>0.01</v>
      </c>
      <c r="H19201">
        <v>0.01</v>
      </c>
      <c r="I19201">
        <v>0</v>
      </c>
    </row>
    <row r="19202" spans="1:9" x14ac:dyDescent="0.25">
      <c r="A19202" t="s">
        <v>733</v>
      </c>
      <c r="B19202">
        <v>75151</v>
      </c>
      <c r="C19202" s="593">
        <v>8.2500000000000004E-2</v>
      </c>
      <c r="D19202" t="s">
        <v>5489</v>
      </c>
      <c r="E19202">
        <v>6.25E-2</v>
      </c>
      <c r="F19202">
        <v>5.0000000000000001E-3</v>
      </c>
      <c r="G19202">
        <v>1.4999999999999999E-2</v>
      </c>
      <c r="H19202">
        <v>0</v>
      </c>
      <c r="I19202">
        <v>0</v>
      </c>
    </row>
    <row r="19203" spans="1:9" x14ac:dyDescent="0.25">
      <c r="A19203" t="s">
        <v>733</v>
      </c>
      <c r="B19203">
        <v>75152</v>
      </c>
      <c r="C19203" s="593">
        <v>8.2500000000000004E-2</v>
      </c>
      <c r="D19203" t="s">
        <v>5477</v>
      </c>
      <c r="E19203">
        <v>6.25E-2</v>
      </c>
      <c r="F19203">
        <v>0</v>
      </c>
      <c r="G19203">
        <v>1.7500000000000002E-2</v>
      </c>
      <c r="H19203">
        <v>2.5000000000000001E-3</v>
      </c>
      <c r="I19203">
        <v>0</v>
      </c>
    </row>
    <row r="19204" spans="1:9" x14ac:dyDescent="0.25">
      <c r="A19204" t="s">
        <v>733</v>
      </c>
      <c r="B19204">
        <v>75153</v>
      </c>
      <c r="C19204" s="593">
        <v>6.7500000000000004E-2</v>
      </c>
      <c r="D19204" t="s">
        <v>5473</v>
      </c>
      <c r="E19204">
        <v>6.25E-2</v>
      </c>
      <c r="F19204">
        <v>5.0000000000000001E-3</v>
      </c>
      <c r="G19204">
        <v>0</v>
      </c>
      <c r="H19204">
        <v>0</v>
      </c>
      <c r="I19204">
        <v>0</v>
      </c>
    </row>
    <row r="19205" spans="1:9" x14ac:dyDescent="0.25">
      <c r="A19205" t="s">
        <v>733</v>
      </c>
      <c r="B19205">
        <v>75154</v>
      </c>
      <c r="C19205" s="593">
        <v>8.2500000000000004E-2</v>
      </c>
      <c r="D19205" t="s">
        <v>5472</v>
      </c>
      <c r="E19205">
        <v>6.25E-2</v>
      </c>
      <c r="F19205">
        <v>0</v>
      </c>
      <c r="G19205">
        <v>1.8749999999999999E-2</v>
      </c>
      <c r="H19205">
        <v>1.25E-3</v>
      </c>
      <c r="I19205">
        <v>0</v>
      </c>
    </row>
    <row r="19206" spans="1:9" x14ac:dyDescent="0.25">
      <c r="A19206" t="s">
        <v>733</v>
      </c>
      <c r="B19206">
        <v>75155</v>
      </c>
      <c r="C19206" s="593">
        <v>8.2500000000000004E-2</v>
      </c>
      <c r="D19206" t="s">
        <v>5490</v>
      </c>
      <c r="E19206">
        <v>6.25E-2</v>
      </c>
      <c r="F19206">
        <v>5.0000000000000001E-3</v>
      </c>
      <c r="G19206">
        <v>1.4999999999999999E-2</v>
      </c>
      <c r="H19206">
        <v>0</v>
      </c>
      <c r="I19206">
        <v>0</v>
      </c>
    </row>
    <row r="19207" spans="1:9" x14ac:dyDescent="0.25">
      <c r="A19207" t="s">
        <v>733</v>
      </c>
      <c r="B19207">
        <v>75156</v>
      </c>
      <c r="C19207" s="593">
        <v>8.2500000000000004E-2</v>
      </c>
      <c r="D19207" t="s">
        <v>5480</v>
      </c>
      <c r="E19207">
        <v>6.25E-2</v>
      </c>
      <c r="F19207">
        <v>0</v>
      </c>
      <c r="G19207">
        <v>0.02</v>
      </c>
      <c r="H19207">
        <v>0</v>
      </c>
      <c r="I19207">
        <v>0</v>
      </c>
    </row>
    <row r="19208" spans="1:9" x14ac:dyDescent="0.25">
      <c r="A19208" t="s">
        <v>733</v>
      </c>
      <c r="B19208">
        <v>75157</v>
      </c>
      <c r="C19208" s="593">
        <v>7.2499999999999995E-2</v>
      </c>
      <c r="D19208" t="s">
        <v>5491</v>
      </c>
      <c r="E19208">
        <v>6.25E-2</v>
      </c>
      <c r="F19208">
        <v>0</v>
      </c>
      <c r="G19208">
        <v>0.01</v>
      </c>
      <c r="H19208">
        <v>0</v>
      </c>
      <c r="I19208">
        <v>0</v>
      </c>
    </row>
    <row r="19209" spans="1:9" x14ac:dyDescent="0.25">
      <c r="A19209" t="s">
        <v>733</v>
      </c>
      <c r="B19209">
        <v>75158</v>
      </c>
      <c r="C19209" s="593">
        <v>8.2500000000000004E-2</v>
      </c>
      <c r="D19209" t="s">
        <v>5492</v>
      </c>
      <c r="E19209">
        <v>6.25E-2</v>
      </c>
      <c r="F19209">
        <v>0</v>
      </c>
      <c r="G19209">
        <v>0.02</v>
      </c>
      <c r="H19209">
        <v>0</v>
      </c>
      <c r="I19209">
        <v>0</v>
      </c>
    </row>
    <row r="19210" spans="1:9" x14ac:dyDescent="0.25">
      <c r="A19210" t="s">
        <v>733</v>
      </c>
      <c r="B19210">
        <v>75159</v>
      </c>
      <c r="C19210" s="593">
        <v>8.2500000000000004E-2</v>
      </c>
      <c r="D19210" t="s">
        <v>1210</v>
      </c>
      <c r="E19210">
        <v>6.25E-2</v>
      </c>
      <c r="F19210">
        <v>0</v>
      </c>
      <c r="G19210">
        <v>0.01</v>
      </c>
      <c r="H19210">
        <v>0.01</v>
      </c>
      <c r="I19210">
        <v>0</v>
      </c>
    </row>
    <row r="19211" spans="1:9" x14ac:dyDescent="0.25">
      <c r="A19211" t="s">
        <v>733</v>
      </c>
      <c r="B19211">
        <v>75160</v>
      </c>
      <c r="C19211" s="593">
        <v>8.2500000000000004E-2</v>
      </c>
      <c r="D19211" t="s">
        <v>5476</v>
      </c>
      <c r="E19211">
        <v>6.25E-2</v>
      </c>
      <c r="F19211">
        <v>0</v>
      </c>
      <c r="G19211">
        <v>0</v>
      </c>
      <c r="H19211">
        <v>0.02</v>
      </c>
      <c r="I19211">
        <v>0</v>
      </c>
    </row>
    <row r="19212" spans="1:9" x14ac:dyDescent="0.25">
      <c r="A19212" t="s">
        <v>733</v>
      </c>
      <c r="B19212">
        <v>75161</v>
      </c>
      <c r="C19212" s="593">
        <v>8.2500000000000004E-2</v>
      </c>
      <c r="D19212" t="s">
        <v>5493</v>
      </c>
      <c r="E19212">
        <v>6.25E-2</v>
      </c>
      <c r="F19212">
        <v>0</v>
      </c>
      <c r="G19212">
        <v>0.02</v>
      </c>
      <c r="H19212">
        <v>0</v>
      </c>
      <c r="I19212">
        <v>0</v>
      </c>
    </row>
    <row r="19213" spans="1:9" x14ac:dyDescent="0.25">
      <c r="A19213" t="s">
        <v>733</v>
      </c>
      <c r="B19213">
        <v>75163</v>
      </c>
      <c r="C19213" s="593">
        <v>0.08</v>
      </c>
      <c r="D19213" t="s">
        <v>1964</v>
      </c>
      <c r="E19213">
        <v>6.25E-2</v>
      </c>
      <c r="F19213">
        <v>0</v>
      </c>
      <c r="G19213">
        <v>1.7500000000000002E-2</v>
      </c>
      <c r="H19213">
        <v>0</v>
      </c>
      <c r="I19213">
        <v>0</v>
      </c>
    </row>
    <row r="19214" spans="1:9" x14ac:dyDescent="0.25">
      <c r="A19214" t="s">
        <v>733</v>
      </c>
      <c r="B19214">
        <v>75164</v>
      </c>
      <c r="C19214" s="593">
        <v>7.7499999999999999E-2</v>
      </c>
      <c r="D19214" t="s">
        <v>5484</v>
      </c>
      <c r="E19214">
        <v>6.25E-2</v>
      </c>
      <c r="F19214">
        <v>0</v>
      </c>
      <c r="G19214">
        <v>1.4999999999999999E-2</v>
      </c>
      <c r="H19214">
        <v>0</v>
      </c>
      <c r="I19214">
        <v>0</v>
      </c>
    </row>
    <row r="19215" spans="1:9" x14ac:dyDescent="0.25">
      <c r="A19215" t="s">
        <v>733</v>
      </c>
      <c r="B19215">
        <v>75165</v>
      </c>
      <c r="C19215" s="593">
        <v>8.2500000000000004E-2</v>
      </c>
      <c r="D19215" t="s">
        <v>5477</v>
      </c>
      <c r="E19215">
        <v>6.25E-2</v>
      </c>
      <c r="F19215">
        <v>0</v>
      </c>
      <c r="G19215">
        <v>1.7500000000000002E-2</v>
      </c>
      <c r="H19215">
        <v>2.5000000000000001E-3</v>
      </c>
      <c r="I19215">
        <v>0</v>
      </c>
    </row>
    <row r="19216" spans="1:9" x14ac:dyDescent="0.25">
      <c r="A19216" t="s">
        <v>733</v>
      </c>
      <c r="B19216">
        <v>75166</v>
      </c>
      <c r="C19216" s="593">
        <v>8.2500000000000004E-2</v>
      </c>
      <c r="D19216" t="s">
        <v>1210</v>
      </c>
      <c r="E19216">
        <v>6.25E-2</v>
      </c>
      <c r="F19216">
        <v>0</v>
      </c>
      <c r="G19216">
        <v>0.01</v>
      </c>
      <c r="H19216">
        <v>0.01</v>
      </c>
      <c r="I19216">
        <v>0</v>
      </c>
    </row>
    <row r="19217" spans="1:9" x14ac:dyDescent="0.25">
      <c r="A19217" t="s">
        <v>733</v>
      </c>
      <c r="B19217">
        <v>75167</v>
      </c>
      <c r="C19217" s="593">
        <v>8.2500000000000004E-2</v>
      </c>
      <c r="D19217" t="s">
        <v>5494</v>
      </c>
      <c r="E19217">
        <v>6.25E-2</v>
      </c>
      <c r="F19217">
        <v>0</v>
      </c>
      <c r="G19217">
        <v>0.02</v>
      </c>
      <c r="H19217">
        <v>0</v>
      </c>
      <c r="I19217">
        <v>0</v>
      </c>
    </row>
    <row r="19218" spans="1:9" x14ac:dyDescent="0.25">
      <c r="A19218" t="s">
        <v>733</v>
      </c>
      <c r="B19218">
        <v>75168</v>
      </c>
      <c r="C19218" s="593">
        <v>8.2500000000000004E-2</v>
      </c>
      <c r="D19218" t="s">
        <v>5495</v>
      </c>
      <c r="E19218">
        <v>6.25E-2</v>
      </c>
      <c r="F19218">
        <v>0</v>
      </c>
      <c r="G19218">
        <v>0.02</v>
      </c>
      <c r="H19218">
        <v>0</v>
      </c>
      <c r="I19218">
        <v>0</v>
      </c>
    </row>
    <row r="19219" spans="1:9" x14ac:dyDescent="0.25">
      <c r="A19219" t="s">
        <v>733</v>
      </c>
      <c r="B19219">
        <v>75169</v>
      </c>
      <c r="C19219" s="593">
        <v>8.2500000000000004E-2</v>
      </c>
      <c r="D19219" t="s">
        <v>2665</v>
      </c>
      <c r="E19219">
        <v>6.25E-2</v>
      </c>
      <c r="F19219">
        <v>0</v>
      </c>
      <c r="G19219">
        <v>0.02</v>
      </c>
      <c r="H19219">
        <v>0</v>
      </c>
      <c r="I19219">
        <v>0</v>
      </c>
    </row>
    <row r="19220" spans="1:9" x14ac:dyDescent="0.25">
      <c r="A19220" t="s">
        <v>733</v>
      </c>
      <c r="B19220">
        <v>75172</v>
      </c>
      <c r="C19220" s="593">
        <v>8.2500000000000004E-2</v>
      </c>
      <c r="D19220" t="s">
        <v>5486</v>
      </c>
      <c r="E19220">
        <v>6.25E-2</v>
      </c>
      <c r="F19220">
        <v>0</v>
      </c>
      <c r="G19220">
        <v>0.02</v>
      </c>
      <c r="H19220">
        <v>0</v>
      </c>
      <c r="I19220">
        <v>0</v>
      </c>
    </row>
    <row r="19221" spans="1:9" x14ac:dyDescent="0.25">
      <c r="A19221" t="s">
        <v>733</v>
      </c>
      <c r="B19221">
        <v>75173</v>
      </c>
      <c r="C19221" s="593">
        <v>8.2500000000000004E-2</v>
      </c>
      <c r="D19221" t="s">
        <v>5496</v>
      </c>
      <c r="E19221">
        <v>6.25E-2</v>
      </c>
      <c r="F19221">
        <v>0</v>
      </c>
      <c r="G19221">
        <v>0.02</v>
      </c>
      <c r="H19221">
        <v>0</v>
      </c>
      <c r="I19221">
        <v>0</v>
      </c>
    </row>
    <row r="19222" spans="1:9" x14ac:dyDescent="0.25">
      <c r="A19222" t="s">
        <v>733</v>
      </c>
      <c r="B19222">
        <v>75180</v>
      </c>
      <c r="C19222" s="593">
        <v>8.2500000000000004E-2</v>
      </c>
      <c r="D19222" t="s">
        <v>1210</v>
      </c>
      <c r="E19222">
        <v>6.25E-2</v>
      </c>
      <c r="F19222">
        <v>0</v>
      </c>
      <c r="G19222">
        <v>0.01</v>
      </c>
      <c r="H19222">
        <v>0.01</v>
      </c>
      <c r="I19222">
        <v>0</v>
      </c>
    </row>
    <row r="19223" spans="1:9" x14ac:dyDescent="0.25">
      <c r="A19223" t="s">
        <v>733</v>
      </c>
      <c r="B19223">
        <v>75181</v>
      </c>
      <c r="C19223" s="593">
        <v>8.2500000000000004E-2</v>
      </c>
      <c r="D19223" t="s">
        <v>5497</v>
      </c>
      <c r="E19223">
        <v>6.25E-2</v>
      </c>
      <c r="F19223">
        <v>0</v>
      </c>
      <c r="G19223">
        <v>0.02</v>
      </c>
      <c r="H19223">
        <v>0</v>
      </c>
      <c r="I19223">
        <v>0</v>
      </c>
    </row>
    <row r="19224" spans="1:9" x14ac:dyDescent="0.25">
      <c r="A19224" t="s">
        <v>733</v>
      </c>
      <c r="B19224">
        <v>75182</v>
      </c>
      <c r="C19224" s="593">
        <v>8.2500000000000004E-2</v>
      </c>
      <c r="D19224" t="s">
        <v>1237</v>
      </c>
      <c r="E19224">
        <v>6.25E-2</v>
      </c>
      <c r="F19224">
        <v>0</v>
      </c>
      <c r="G19224">
        <v>0.01</v>
      </c>
      <c r="H19224">
        <v>0.01</v>
      </c>
      <c r="I19224">
        <v>0</v>
      </c>
    </row>
    <row r="19225" spans="1:9" x14ac:dyDescent="0.25">
      <c r="A19225" t="s">
        <v>733</v>
      </c>
      <c r="B19225">
        <v>75185</v>
      </c>
      <c r="C19225" s="593">
        <v>8.2500000000000004E-2</v>
      </c>
      <c r="D19225" t="s">
        <v>4725</v>
      </c>
      <c r="E19225">
        <v>6.25E-2</v>
      </c>
      <c r="F19225">
        <v>0</v>
      </c>
      <c r="G19225">
        <v>0.02</v>
      </c>
      <c r="H19225">
        <v>0</v>
      </c>
      <c r="I19225">
        <v>0</v>
      </c>
    </row>
    <row r="19226" spans="1:9" x14ac:dyDescent="0.25">
      <c r="A19226" t="s">
        <v>733</v>
      </c>
      <c r="B19226">
        <v>75187</v>
      </c>
      <c r="C19226" s="593">
        <v>8.2500000000000004E-2</v>
      </c>
      <c r="D19226" t="s">
        <v>4725</v>
      </c>
      <c r="E19226">
        <v>6.25E-2</v>
      </c>
      <c r="F19226">
        <v>0</v>
      </c>
      <c r="G19226">
        <v>0.02</v>
      </c>
      <c r="H19226">
        <v>0</v>
      </c>
      <c r="I19226">
        <v>0</v>
      </c>
    </row>
    <row r="19227" spans="1:9" x14ac:dyDescent="0.25">
      <c r="A19227" t="s">
        <v>733</v>
      </c>
      <c r="B19227">
        <v>75189</v>
      </c>
      <c r="C19227" s="593">
        <v>8.2500000000000004E-2</v>
      </c>
      <c r="D19227" t="s">
        <v>5461</v>
      </c>
      <c r="E19227">
        <v>6.25E-2</v>
      </c>
      <c r="F19227">
        <v>0</v>
      </c>
      <c r="G19227">
        <v>0</v>
      </c>
      <c r="H19227">
        <v>0.02</v>
      </c>
      <c r="I19227">
        <v>0</v>
      </c>
    </row>
    <row r="19228" spans="1:9" x14ac:dyDescent="0.25">
      <c r="A19228" t="s">
        <v>733</v>
      </c>
      <c r="B19228">
        <v>75201</v>
      </c>
      <c r="C19228" s="593">
        <v>8.2500000000000004E-2</v>
      </c>
      <c r="D19228" t="s">
        <v>1210</v>
      </c>
      <c r="E19228">
        <v>6.25E-2</v>
      </c>
      <c r="F19228">
        <v>0</v>
      </c>
      <c r="G19228">
        <v>0.01</v>
      </c>
      <c r="H19228">
        <v>0.01</v>
      </c>
      <c r="I19228">
        <v>0</v>
      </c>
    </row>
    <row r="19229" spans="1:9" x14ac:dyDescent="0.25">
      <c r="A19229" t="s">
        <v>733</v>
      </c>
      <c r="B19229">
        <v>75202</v>
      </c>
      <c r="C19229" s="593">
        <v>8.2500000000000004E-2</v>
      </c>
      <c r="D19229" t="s">
        <v>1210</v>
      </c>
      <c r="E19229">
        <v>6.25E-2</v>
      </c>
      <c r="F19229">
        <v>0</v>
      </c>
      <c r="G19229">
        <v>0.01</v>
      </c>
      <c r="H19229">
        <v>0.01</v>
      </c>
      <c r="I19229">
        <v>0</v>
      </c>
    </row>
    <row r="19230" spans="1:9" x14ac:dyDescent="0.25">
      <c r="A19230" t="s">
        <v>733</v>
      </c>
      <c r="B19230">
        <v>75203</v>
      </c>
      <c r="C19230" s="593">
        <v>8.2500000000000004E-2</v>
      </c>
      <c r="D19230" t="s">
        <v>1210</v>
      </c>
      <c r="E19230">
        <v>6.25E-2</v>
      </c>
      <c r="F19230">
        <v>0</v>
      </c>
      <c r="G19230">
        <v>0.01</v>
      </c>
      <c r="H19230">
        <v>0.01</v>
      </c>
      <c r="I19230">
        <v>0</v>
      </c>
    </row>
    <row r="19231" spans="1:9" x14ac:dyDescent="0.25">
      <c r="A19231" t="s">
        <v>733</v>
      </c>
      <c r="B19231">
        <v>75204</v>
      </c>
      <c r="C19231" s="593">
        <v>8.2500000000000004E-2</v>
      </c>
      <c r="D19231" t="s">
        <v>1210</v>
      </c>
      <c r="E19231">
        <v>6.25E-2</v>
      </c>
      <c r="F19231">
        <v>0</v>
      </c>
      <c r="G19231">
        <v>0.01</v>
      </c>
      <c r="H19231">
        <v>0.01</v>
      </c>
      <c r="I19231">
        <v>0</v>
      </c>
    </row>
    <row r="19232" spans="1:9" x14ac:dyDescent="0.25">
      <c r="A19232" t="s">
        <v>733</v>
      </c>
      <c r="B19232">
        <v>75205</v>
      </c>
      <c r="C19232" s="593">
        <v>8.2500000000000004E-2</v>
      </c>
      <c r="D19232" t="s">
        <v>1210</v>
      </c>
      <c r="E19232">
        <v>6.25E-2</v>
      </c>
      <c r="F19232">
        <v>0</v>
      </c>
      <c r="G19232">
        <v>0.01</v>
      </c>
      <c r="H19232">
        <v>0.01</v>
      </c>
      <c r="I19232">
        <v>0</v>
      </c>
    </row>
    <row r="19233" spans="1:9" x14ac:dyDescent="0.25">
      <c r="A19233" t="s">
        <v>733</v>
      </c>
      <c r="B19233">
        <v>75206</v>
      </c>
      <c r="C19233" s="593">
        <v>8.2500000000000004E-2</v>
      </c>
      <c r="D19233" t="s">
        <v>1210</v>
      </c>
      <c r="E19233">
        <v>6.25E-2</v>
      </c>
      <c r="F19233">
        <v>0</v>
      </c>
      <c r="G19233">
        <v>0.01</v>
      </c>
      <c r="H19233">
        <v>0.01</v>
      </c>
      <c r="I19233">
        <v>0</v>
      </c>
    </row>
    <row r="19234" spans="1:9" x14ac:dyDescent="0.25">
      <c r="A19234" t="s">
        <v>733</v>
      </c>
      <c r="B19234">
        <v>75207</v>
      </c>
      <c r="C19234" s="593">
        <v>8.2500000000000004E-2</v>
      </c>
      <c r="D19234" t="s">
        <v>1210</v>
      </c>
      <c r="E19234">
        <v>6.25E-2</v>
      </c>
      <c r="F19234">
        <v>0</v>
      </c>
      <c r="G19234">
        <v>0.01</v>
      </c>
      <c r="H19234">
        <v>0.01</v>
      </c>
      <c r="I19234">
        <v>0</v>
      </c>
    </row>
    <row r="19235" spans="1:9" x14ac:dyDescent="0.25">
      <c r="A19235" t="s">
        <v>733</v>
      </c>
      <c r="B19235">
        <v>75208</v>
      </c>
      <c r="C19235" s="593">
        <v>8.2500000000000004E-2</v>
      </c>
      <c r="D19235" t="s">
        <v>1210</v>
      </c>
      <c r="E19235">
        <v>6.25E-2</v>
      </c>
      <c r="F19235">
        <v>0</v>
      </c>
      <c r="G19235">
        <v>0.01</v>
      </c>
      <c r="H19235">
        <v>0.01</v>
      </c>
      <c r="I19235">
        <v>0</v>
      </c>
    </row>
    <row r="19236" spans="1:9" x14ac:dyDescent="0.25">
      <c r="A19236" t="s">
        <v>733</v>
      </c>
      <c r="B19236">
        <v>75209</v>
      </c>
      <c r="C19236" s="593">
        <v>8.2500000000000004E-2</v>
      </c>
      <c r="D19236" t="s">
        <v>1210</v>
      </c>
      <c r="E19236">
        <v>6.25E-2</v>
      </c>
      <c r="F19236">
        <v>0</v>
      </c>
      <c r="G19236">
        <v>0.01</v>
      </c>
      <c r="H19236">
        <v>0.01</v>
      </c>
      <c r="I19236">
        <v>0</v>
      </c>
    </row>
    <row r="19237" spans="1:9" x14ac:dyDescent="0.25">
      <c r="A19237" t="s">
        <v>733</v>
      </c>
      <c r="B19237">
        <v>75210</v>
      </c>
      <c r="C19237" s="593">
        <v>8.2500000000000004E-2</v>
      </c>
      <c r="D19237" t="s">
        <v>1210</v>
      </c>
      <c r="E19237">
        <v>6.25E-2</v>
      </c>
      <c r="F19237">
        <v>0</v>
      </c>
      <c r="G19237">
        <v>0.01</v>
      </c>
      <c r="H19237">
        <v>0.01</v>
      </c>
      <c r="I19237">
        <v>0</v>
      </c>
    </row>
    <row r="19238" spans="1:9" x14ac:dyDescent="0.25">
      <c r="A19238" t="s">
        <v>733</v>
      </c>
      <c r="B19238">
        <v>75211</v>
      </c>
      <c r="C19238" s="593">
        <v>8.2500000000000004E-2</v>
      </c>
      <c r="D19238" t="s">
        <v>1210</v>
      </c>
      <c r="E19238">
        <v>6.25E-2</v>
      </c>
      <c r="F19238">
        <v>0</v>
      </c>
      <c r="G19238">
        <v>0.01</v>
      </c>
      <c r="H19238">
        <v>0.01</v>
      </c>
      <c r="I19238">
        <v>0</v>
      </c>
    </row>
    <row r="19239" spans="1:9" x14ac:dyDescent="0.25">
      <c r="A19239" t="s">
        <v>733</v>
      </c>
      <c r="B19239">
        <v>75212</v>
      </c>
      <c r="C19239" s="593">
        <v>8.2500000000000004E-2</v>
      </c>
      <c r="D19239" t="s">
        <v>1210</v>
      </c>
      <c r="E19239">
        <v>6.25E-2</v>
      </c>
      <c r="F19239">
        <v>0</v>
      </c>
      <c r="G19239">
        <v>0.01</v>
      </c>
      <c r="H19239">
        <v>0.01</v>
      </c>
      <c r="I19239">
        <v>0</v>
      </c>
    </row>
    <row r="19240" spans="1:9" x14ac:dyDescent="0.25">
      <c r="A19240" t="s">
        <v>733</v>
      </c>
      <c r="B19240">
        <v>75214</v>
      </c>
      <c r="C19240" s="593">
        <v>8.2500000000000004E-2</v>
      </c>
      <c r="D19240" t="s">
        <v>1210</v>
      </c>
      <c r="E19240">
        <v>6.25E-2</v>
      </c>
      <c r="F19240">
        <v>0</v>
      </c>
      <c r="G19240">
        <v>0.01</v>
      </c>
      <c r="H19240">
        <v>0.01</v>
      </c>
      <c r="I19240">
        <v>0</v>
      </c>
    </row>
    <row r="19241" spans="1:9" x14ac:dyDescent="0.25">
      <c r="A19241" t="s">
        <v>733</v>
      </c>
      <c r="B19241">
        <v>75215</v>
      </c>
      <c r="C19241" s="593">
        <v>8.2500000000000004E-2</v>
      </c>
      <c r="D19241" t="s">
        <v>1210</v>
      </c>
      <c r="E19241">
        <v>6.25E-2</v>
      </c>
      <c r="F19241">
        <v>0</v>
      </c>
      <c r="G19241">
        <v>0.01</v>
      </c>
      <c r="H19241">
        <v>0.01</v>
      </c>
      <c r="I19241">
        <v>0</v>
      </c>
    </row>
    <row r="19242" spans="1:9" x14ac:dyDescent="0.25">
      <c r="A19242" t="s">
        <v>733</v>
      </c>
      <c r="B19242">
        <v>75216</v>
      </c>
      <c r="C19242" s="593">
        <v>8.2500000000000004E-2</v>
      </c>
      <c r="D19242" t="s">
        <v>1210</v>
      </c>
      <c r="E19242">
        <v>6.25E-2</v>
      </c>
      <c r="F19242">
        <v>0</v>
      </c>
      <c r="G19242">
        <v>0.01</v>
      </c>
      <c r="H19242">
        <v>0.01</v>
      </c>
      <c r="I19242">
        <v>0</v>
      </c>
    </row>
    <row r="19243" spans="1:9" x14ac:dyDescent="0.25">
      <c r="A19243" t="s">
        <v>733</v>
      </c>
      <c r="B19243">
        <v>75217</v>
      </c>
      <c r="C19243" s="593">
        <v>8.2500000000000004E-2</v>
      </c>
      <c r="D19243" t="s">
        <v>1210</v>
      </c>
      <c r="E19243">
        <v>6.25E-2</v>
      </c>
      <c r="F19243">
        <v>0</v>
      </c>
      <c r="G19243">
        <v>0.01</v>
      </c>
      <c r="H19243">
        <v>0.01</v>
      </c>
      <c r="I19243">
        <v>0</v>
      </c>
    </row>
    <row r="19244" spans="1:9" x14ac:dyDescent="0.25">
      <c r="A19244" t="s">
        <v>733</v>
      </c>
      <c r="B19244">
        <v>75218</v>
      </c>
      <c r="C19244" s="593">
        <v>8.2500000000000004E-2</v>
      </c>
      <c r="D19244" t="s">
        <v>1210</v>
      </c>
      <c r="E19244">
        <v>6.25E-2</v>
      </c>
      <c r="F19244">
        <v>0</v>
      </c>
      <c r="G19244">
        <v>0.01</v>
      </c>
      <c r="H19244">
        <v>0.01</v>
      </c>
      <c r="I19244">
        <v>0</v>
      </c>
    </row>
    <row r="19245" spans="1:9" x14ac:dyDescent="0.25">
      <c r="A19245" t="s">
        <v>733</v>
      </c>
      <c r="B19245">
        <v>75219</v>
      </c>
      <c r="C19245" s="593">
        <v>8.2500000000000004E-2</v>
      </c>
      <c r="D19245" t="s">
        <v>1210</v>
      </c>
      <c r="E19245">
        <v>6.25E-2</v>
      </c>
      <c r="F19245">
        <v>0</v>
      </c>
      <c r="G19245">
        <v>0.01</v>
      </c>
      <c r="H19245">
        <v>0.01</v>
      </c>
      <c r="I19245">
        <v>0</v>
      </c>
    </row>
    <row r="19246" spans="1:9" x14ac:dyDescent="0.25">
      <c r="A19246" t="s">
        <v>733</v>
      </c>
      <c r="B19246">
        <v>75220</v>
      </c>
      <c r="C19246" s="593">
        <v>8.2500000000000004E-2</v>
      </c>
      <c r="D19246" t="s">
        <v>1210</v>
      </c>
      <c r="E19246">
        <v>6.25E-2</v>
      </c>
      <c r="F19246">
        <v>0</v>
      </c>
      <c r="G19246">
        <v>0.01</v>
      </c>
      <c r="H19246">
        <v>0.01</v>
      </c>
      <c r="I19246">
        <v>0</v>
      </c>
    </row>
    <row r="19247" spans="1:9" x14ac:dyDescent="0.25">
      <c r="A19247" t="s">
        <v>733</v>
      </c>
      <c r="B19247">
        <v>75221</v>
      </c>
      <c r="C19247" s="593">
        <v>8.2500000000000004E-2</v>
      </c>
      <c r="D19247" t="s">
        <v>1210</v>
      </c>
      <c r="E19247">
        <v>6.25E-2</v>
      </c>
      <c r="F19247">
        <v>0</v>
      </c>
      <c r="G19247">
        <v>0.01</v>
      </c>
      <c r="H19247">
        <v>0.01</v>
      </c>
      <c r="I19247">
        <v>0</v>
      </c>
    </row>
    <row r="19248" spans="1:9" x14ac:dyDescent="0.25">
      <c r="A19248" t="s">
        <v>733</v>
      </c>
      <c r="B19248">
        <v>75222</v>
      </c>
      <c r="C19248" s="593">
        <v>8.2500000000000004E-2</v>
      </c>
      <c r="D19248" t="s">
        <v>1210</v>
      </c>
      <c r="E19248">
        <v>6.25E-2</v>
      </c>
      <c r="F19248">
        <v>0</v>
      </c>
      <c r="G19248">
        <v>0.01</v>
      </c>
      <c r="H19248">
        <v>0.01</v>
      </c>
      <c r="I19248">
        <v>0</v>
      </c>
    </row>
    <row r="19249" spans="1:9" x14ac:dyDescent="0.25">
      <c r="A19249" t="s">
        <v>733</v>
      </c>
      <c r="B19249">
        <v>75223</v>
      </c>
      <c r="C19249" s="593">
        <v>8.2500000000000004E-2</v>
      </c>
      <c r="D19249" t="s">
        <v>1210</v>
      </c>
      <c r="E19249">
        <v>6.25E-2</v>
      </c>
      <c r="F19249">
        <v>0</v>
      </c>
      <c r="G19249">
        <v>0.01</v>
      </c>
      <c r="H19249">
        <v>0.01</v>
      </c>
      <c r="I19249">
        <v>0</v>
      </c>
    </row>
    <row r="19250" spans="1:9" x14ac:dyDescent="0.25">
      <c r="A19250" t="s">
        <v>733</v>
      </c>
      <c r="B19250">
        <v>75224</v>
      </c>
      <c r="C19250" s="593">
        <v>8.2500000000000004E-2</v>
      </c>
      <c r="D19250" t="s">
        <v>1210</v>
      </c>
      <c r="E19250">
        <v>6.25E-2</v>
      </c>
      <c r="F19250">
        <v>0</v>
      </c>
      <c r="G19250">
        <v>0.01</v>
      </c>
      <c r="H19250">
        <v>0.01</v>
      </c>
      <c r="I19250">
        <v>0</v>
      </c>
    </row>
    <row r="19251" spans="1:9" x14ac:dyDescent="0.25">
      <c r="A19251" t="s">
        <v>733</v>
      </c>
      <c r="B19251">
        <v>75225</v>
      </c>
      <c r="C19251" s="593">
        <v>8.2500000000000004E-2</v>
      </c>
      <c r="D19251" t="s">
        <v>1210</v>
      </c>
      <c r="E19251">
        <v>6.25E-2</v>
      </c>
      <c r="F19251">
        <v>0</v>
      </c>
      <c r="G19251">
        <v>0.01</v>
      </c>
      <c r="H19251">
        <v>0.01</v>
      </c>
      <c r="I19251">
        <v>0</v>
      </c>
    </row>
    <row r="19252" spans="1:9" x14ac:dyDescent="0.25">
      <c r="A19252" t="s">
        <v>733</v>
      </c>
      <c r="B19252">
        <v>75226</v>
      </c>
      <c r="C19252" s="593">
        <v>8.2500000000000004E-2</v>
      </c>
      <c r="D19252" t="s">
        <v>1210</v>
      </c>
      <c r="E19252">
        <v>6.25E-2</v>
      </c>
      <c r="F19252">
        <v>0</v>
      </c>
      <c r="G19252">
        <v>0.01</v>
      </c>
      <c r="H19252">
        <v>0.01</v>
      </c>
      <c r="I19252">
        <v>0</v>
      </c>
    </row>
    <row r="19253" spans="1:9" x14ac:dyDescent="0.25">
      <c r="A19253" t="s">
        <v>733</v>
      </c>
      <c r="B19253">
        <v>75227</v>
      </c>
      <c r="C19253" s="593">
        <v>8.2500000000000004E-2</v>
      </c>
      <c r="D19253" t="s">
        <v>1210</v>
      </c>
      <c r="E19253">
        <v>6.25E-2</v>
      </c>
      <c r="F19253">
        <v>0</v>
      </c>
      <c r="G19253">
        <v>0.01</v>
      </c>
      <c r="H19253">
        <v>0.01</v>
      </c>
      <c r="I19253">
        <v>0</v>
      </c>
    </row>
    <row r="19254" spans="1:9" x14ac:dyDescent="0.25">
      <c r="A19254" t="s">
        <v>733</v>
      </c>
      <c r="B19254">
        <v>75228</v>
      </c>
      <c r="C19254" s="593">
        <v>8.2500000000000004E-2</v>
      </c>
      <c r="D19254" t="s">
        <v>1210</v>
      </c>
      <c r="E19254">
        <v>6.25E-2</v>
      </c>
      <c r="F19254">
        <v>0</v>
      </c>
      <c r="G19254">
        <v>0.01</v>
      </c>
      <c r="H19254">
        <v>0.01</v>
      </c>
      <c r="I19254">
        <v>0</v>
      </c>
    </row>
    <row r="19255" spans="1:9" x14ac:dyDescent="0.25">
      <c r="A19255" t="s">
        <v>733</v>
      </c>
      <c r="B19255">
        <v>75229</v>
      </c>
      <c r="C19255" s="593">
        <v>8.2500000000000004E-2</v>
      </c>
      <c r="D19255" t="s">
        <v>1210</v>
      </c>
      <c r="E19255">
        <v>6.25E-2</v>
      </c>
      <c r="F19255">
        <v>0</v>
      </c>
      <c r="G19255">
        <v>0.01</v>
      </c>
      <c r="H19255">
        <v>0.01</v>
      </c>
      <c r="I19255">
        <v>0</v>
      </c>
    </row>
    <row r="19256" spans="1:9" x14ac:dyDescent="0.25">
      <c r="A19256" t="s">
        <v>733</v>
      </c>
      <c r="B19256">
        <v>75230</v>
      </c>
      <c r="C19256" s="593">
        <v>8.2500000000000004E-2</v>
      </c>
      <c r="D19256" t="s">
        <v>1210</v>
      </c>
      <c r="E19256">
        <v>6.25E-2</v>
      </c>
      <c r="F19256">
        <v>0</v>
      </c>
      <c r="G19256">
        <v>0.01</v>
      </c>
      <c r="H19256">
        <v>0.01</v>
      </c>
      <c r="I19256">
        <v>0</v>
      </c>
    </row>
    <row r="19257" spans="1:9" x14ac:dyDescent="0.25">
      <c r="A19257" t="s">
        <v>733</v>
      </c>
      <c r="B19257">
        <v>75231</v>
      </c>
      <c r="C19257" s="593">
        <v>8.2500000000000004E-2</v>
      </c>
      <c r="D19257" t="s">
        <v>1210</v>
      </c>
      <c r="E19257">
        <v>6.25E-2</v>
      </c>
      <c r="F19257">
        <v>0</v>
      </c>
      <c r="G19257">
        <v>0.01</v>
      </c>
      <c r="H19257">
        <v>0.01</v>
      </c>
      <c r="I19257">
        <v>0</v>
      </c>
    </row>
    <row r="19258" spans="1:9" x14ac:dyDescent="0.25">
      <c r="A19258" t="s">
        <v>733</v>
      </c>
      <c r="B19258">
        <v>75232</v>
      </c>
      <c r="C19258" s="593">
        <v>8.2500000000000004E-2</v>
      </c>
      <c r="D19258" t="s">
        <v>1210</v>
      </c>
      <c r="E19258">
        <v>6.25E-2</v>
      </c>
      <c r="F19258">
        <v>0</v>
      </c>
      <c r="G19258">
        <v>0.01</v>
      </c>
      <c r="H19258">
        <v>0.01</v>
      </c>
      <c r="I19258">
        <v>0</v>
      </c>
    </row>
    <row r="19259" spans="1:9" x14ac:dyDescent="0.25">
      <c r="A19259" t="s">
        <v>733</v>
      </c>
      <c r="B19259">
        <v>75233</v>
      </c>
      <c r="C19259" s="593">
        <v>8.2500000000000004E-2</v>
      </c>
      <c r="D19259" t="s">
        <v>1210</v>
      </c>
      <c r="E19259">
        <v>6.25E-2</v>
      </c>
      <c r="F19259">
        <v>0</v>
      </c>
      <c r="G19259">
        <v>0.01</v>
      </c>
      <c r="H19259">
        <v>0.01</v>
      </c>
      <c r="I19259">
        <v>0</v>
      </c>
    </row>
    <row r="19260" spans="1:9" x14ac:dyDescent="0.25">
      <c r="A19260" t="s">
        <v>733</v>
      </c>
      <c r="B19260">
        <v>75234</v>
      </c>
      <c r="C19260" s="593">
        <v>8.2500000000000004E-2</v>
      </c>
      <c r="D19260" t="s">
        <v>1210</v>
      </c>
      <c r="E19260">
        <v>6.25E-2</v>
      </c>
      <c r="F19260">
        <v>0</v>
      </c>
      <c r="G19260">
        <v>0.01</v>
      </c>
      <c r="H19260">
        <v>0.01</v>
      </c>
      <c r="I19260">
        <v>0</v>
      </c>
    </row>
    <row r="19261" spans="1:9" x14ac:dyDescent="0.25">
      <c r="A19261" t="s">
        <v>733</v>
      </c>
      <c r="B19261">
        <v>75235</v>
      </c>
      <c r="C19261" s="593">
        <v>8.2500000000000004E-2</v>
      </c>
      <c r="D19261" t="s">
        <v>1210</v>
      </c>
      <c r="E19261">
        <v>6.25E-2</v>
      </c>
      <c r="F19261">
        <v>0</v>
      </c>
      <c r="G19261">
        <v>0.01</v>
      </c>
      <c r="H19261">
        <v>0.01</v>
      </c>
      <c r="I19261">
        <v>0</v>
      </c>
    </row>
    <row r="19262" spans="1:9" x14ac:dyDescent="0.25">
      <c r="A19262" t="s">
        <v>733</v>
      </c>
      <c r="B19262">
        <v>75236</v>
      </c>
      <c r="C19262" s="593">
        <v>8.2500000000000004E-2</v>
      </c>
      <c r="D19262" t="s">
        <v>1210</v>
      </c>
      <c r="E19262">
        <v>6.25E-2</v>
      </c>
      <c r="F19262">
        <v>0</v>
      </c>
      <c r="G19262">
        <v>0.01</v>
      </c>
      <c r="H19262">
        <v>0.01</v>
      </c>
      <c r="I19262">
        <v>0</v>
      </c>
    </row>
    <row r="19263" spans="1:9" x14ac:dyDescent="0.25">
      <c r="A19263" t="s">
        <v>733</v>
      </c>
      <c r="B19263">
        <v>75237</v>
      </c>
      <c r="C19263" s="593">
        <v>8.2500000000000004E-2</v>
      </c>
      <c r="D19263" t="s">
        <v>1210</v>
      </c>
      <c r="E19263">
        <v>6.25E-2</v>
      </c>
      <c r="F19263">
        <v>0</v>
      </c>
      <c r="G19263">
        <v>0.01</v>
      </c>
      <c r="H19263">
        <v>0.01</v>
      </c>
      <c r="I19263">
        <v>0</v>
      </c>
    </row>
    <row r="19264" spans="1:9" x14ac:dyDescent="0.25">
      <c r="A19264" t="s">
        <v>733</v>
      </c>
      <c r="B19264">
        <v>75238</v>
      </c>
      <c r="C19264" s="593">
        <v>8.2500000000000004E-2</v>
      </c>
      <c r="D19264" t="s">
        <v>1210</v>
      </c>
      <c r="E19264">
        <v>6.25E-2</v>
      </c>
      <c r="F19264">
        <v>0</v>
      </c>
      <c r="G19264">
        <v>0.01</v>
      </c>
      <c r="H19264">
        <v>0.01</v>
      </c>
      <c r="I19264">
        <v>0</v>
      </c>
    </row>
    <row r="19265" spans="1:9" x14ac:dyDescent="0.25">
      <c r="A19265" t="s">
        <v>733</v>
      </c>
      <c r="B19265">
        <v>75240</v>
      </c>
      <c r="C19265" s="593">
        <v>8.2500000000000004E-2</v>
      </c>
      <c r="D19265" t="s">
        <v>1210</v>
      </c>
      <c r="E19265">
        <v>6.25E-2</v>
      </c>
      <c r="F19265">
        <v>0</v>
      </c>
      <c r="G19265">
        <v>0.01</v>
      </c>
      <c r="H19265">
        <v>0.01</v>
      </c>
      <c r="I19265">
        <v>0</v>
      </c>
    </row>
    <row r="19266" spans="1:9" x14ac:dyDescent="0.25">
      <c r="A19266" t="s">
        <v>733</v>
      </c>
      <c r="B19266">
        <v>75241</v>
      </c>
      <c r="C19266" s="593">
        <v>8.2500000000000004E-2</v>
      </c>
      <c r="D19266" t="s">
        <v>1210</v>
      </c>
      <c r="E19266">
        <v>6.25E-2</v>
      </c>
      <c r="F19266">
        <v>0</v>
      </c>
      <c r="G19266">
        <v>0.01</v>
      </c>
      <c r="H19266">
        <v>0.01</v>
      </c>
      <c r="I19266">
        <v>0</v>
      </c>
    </row>
    <row r="19267" spans="1:9" x14ac:dyDescent="0.25">
      <c r="A19267" t="s">
        <v>733</v>
      </c>
      <c r="B19267">
        <v>75242</v>
      </c>
      <c r="C19267" s="593">
        <v>8.2500000000000004E-2</v>
      </c>
      <c r="D19267" t="s">
        <v>1210</v>
      </c>
      <c r="E19267">
        <v>6.25E-2</v>
      </c>
      <c r="F19267">
        <v>0</v>
      </c>
      <c r="G19267">
        <v>0.01</v>
      </c>
      <c r="H19267">
        <v>0.01</v>
      </c>
      <c r="I19267">
        <v>0</v>
      </c>
    </row>
    <row r="19268" spans="1:9" x14ac:dyDescent="0.25">
      <c r="A19268" t="s">
        <v>733</v>
      </c>
      <c r="B19268">
        <v>75243</v>
      </c>
      <c r="C19268" s="593">
        <v>8.2500000000000004E-2</v>
      </c>
      <c r="D19268" t="s">
        <v>1210</v>
      </c>
      <c r="E19268">
        <v>6.25E-2</v>
      </c>
      <c r="F19268">
        <v>0</v>
      </c>
      <c r="G19268">
        <v>0.01</v>
      </c>
      <c r="H19268">
        <v>0.01</v>
      </c>
      <c r="I19268">
        <v>0</v>
      </c>
    </row>
    <row r="19269" spans="1:9" x14ac:dyDescent="0.25">
      <c r="A19269" t="s">
        <v>733</v>
      </c>
      <c r="B19269">
        <v>75244</v>
      </c>
      <c r="C19269" s="593">
        <v>8.2500000000000004E-2</v>
      </c>
      <c r="D19269" t="s">
        <v>1210</v>
      </c>
      <c r="E19269">
        <v>6.25E-2</v>
      </c>
      <c r="F19269">
        <v>0</v>
      </c>
      <c r="G19269">
        <v>0.01</v>
      </c>
      <c r="H19269">
        <v>0.01</v>
      </c>
      <c r="I19269">
        <v>0</v>
      </c>
    </row>
    <row r="19270" spans="1:9" x14ac:dyDescent="0.25">
      <c r="A19270" t="s">
        <v>733</v>
      </c>
      <c r="B19270">
        <v>75246</v>
      </c>
      <c r="C19270" s="593">
        <v>8.2500000000000004E-2</v>
      </c>
      <c r="D19270" t="s">
        <v>1210</v>
      </c>
      <c r="E19270">
        <v>6.25E-2</v>
      </c>
      <c r="F19270">
        <v>0</v>
      </c>
      <c r="G19270">
        <v>0.01</v>
      </c>
      <c r="H19270">
        <v>0.01</v>
      </c>
      <c r="I19270">
        <v>0</v>
      </c>
    </row>
    <row r="19271" spans="1:9" x14ac:dyDescent="0.25">
      <c r="A19271" t="s">
        <v>733</v>
      </c>
      <c r="B19271">
        <v>75247</v>
      </c>
      <c r="C19271" s="593">
        <v>8.2500000000000004E-2</v>
      </c>
      <c r="D19271" t="s">
        <v>1210</v>
      </c>
      <c r="E19271">
        <v>6.25E-2</v>
      </c>
      <c r="F19271">
        <v>0</v>
      </c>
      <c r="G19271">
        <v>0.01</v>
      </c>
      <c r="H19271">
        <v>0.01</v>
      </c>
      <c r="I19271">
        <v>0</v>
      </c>
    </row>
    <row r="19272" spans="1:9" x14ac:dyDescent="0.25">
      <c r="A19272" t="s">
        <v>733</v>
      </c>
      <c r="B19272">
        <v>75248</v>
      </c>
      <c r="C19272" s="593">
        <v>8.2500000000000004E-2</v>
      </c>
      <c r="D19272" t="s">
        <v>1210</v>
      </c>
      <c r="E19272">
        <v>6.25E-2</v>
      </c>
      <c r="F19272">
        <v>0</v>
      </c>
      <c r="G19272">
        <v>0.01</v>
      </c>
      <c r="H19272">
        <v>0.01</v>
      </c>
      <c r="I19272">
        <v>0</v>
      </c>
    </row>
    <row r="19273" spans="1:9" x14ac:dyDescent="0.25">
      <c r="A19273" t="s">
        <v>733</v>
      </c>
      <c r="B19273">
        <v>75249</v>
      </c>
      <c r="C19273" s="593">
        <v>8.2500000000000004E-2</v>
      </c>
      <c r="D19273" t="s">
        <v>5472</v>
      </c>
      <c r="E19273">
        <v>6.25E-2</v>
      </c>
      <c r="F19273">
        <v>0</v>
      </c>
      <c r="G19273">
        <v>1.8749999999999999E-2</v>
      </c>
      <c r="H19273">
        <v>1.25E-3</v>
      </c>
      <c r="I19273">
        <v>0</v>
      </c>
    </row>
    <row r="19274" spans="1:9" x14ac:dyDescent="0.25">
      <c r="A19274" t="s">
        <v>733</v>
      </c>
      <c r="B19274">
        <v>75250</v>
      </c>
      <c r="C19274" s="593">
        <v>8.2500000000000004E-2</v>
      </c>
      <c r="D19274" t="s">
        <v>1210</v>
      </c>
      <c r="E19274">
        <v>6.25E-2</v>
      </c>
      <c r="F19274">
        <v>0</v>
      </c>
      <c r="G19274">
        <v>0.01</v>
      </c>
      <c r="H19274">
        <v>0.01</v>
      </c>
      <c r="I19274">
        <v>0</v>
      </c>
    </row>
    <row r="19275" spans="1:9" x14ac:dyDescent="0.25">
      <c r="A19275" t="s">
        <v>733</v>
      </c>
      <c r="B19275">
        <v>75251</v>
      </c>
      <c r="C19275" s="593">
        <v>8.2500000000000004E-2</v>
      </c>
      <c r="D19275" t="s">
        <v>1210</v>
      </c>
      <c r="E19275">
        <v>6.25E-2</v>
      </c>
      <c r="F19275">
        <v>0</v>
      </c>
      <c r="G19275">
        <v>0.01</v>
      </c>
      <c r="H19275">
        <v>0.01</v>
      </c>
      <c r="I19275">
        <v>0</v>
      </c>
    </row>
    <row r="19276" spans="1:9" x14ac:dyDescent="0.25">
      <c r="A19276" t="s">
        <v>733</v>
      </c>
      <c r="B19276">
        <v>75252</v>
      </c>
      <c r="C19276" s="593">
        <v>8.2500000000000004E-2</v>
      </c>
      <c r="D19276" t="s">
        <v>1210</v>
      </c>
      <c r="E19276">
        <v>6.25E-2</v>
      </c>
      <c r="F19276">
        <v>0</v>
      </c>
      <c r="G19276">
        <v>0.01</v>
      </c>
      <c r="H19276">
        <v>0.01</v>
      </c>
      <c r="I19276">
        <v>0</v>
      </c>
    </row>
    <row r="19277" spans="1:9" x14ac:dyDescent="0.25">
      <c r="A19277" t="s">
        <v>733</v>
      </c>
      <c r="B19277">
        <v>75253</v>
      </c>
      <c r="C19277" s="593">
        <v>8.2500000000000004E-2</v>
      </c>
      <c r="D19277" t="s">
        <v>1210</v>
      </c>
      <c r="E19277">
        <v>6.25E-2</v>
      </c>
      <c r="F19277">
        <v>0</v>
      </c>
      <c r="G19277">
        <v>0.01</v>
      </c>
      <c r="H19277">
        <v>0.01</v>
      </c>
      <c r="I19277">
        <v>0</v>
      </c>
    </row>
    <row r="19278" spans="1:9" x14ac:dyDescent="0.25">
      <c r="A19278" t="s">
        <v>733</v>
      </c>
      <c r="B19278">
        <v>75254</v>
      </c>
      <c r="C19278" s="593">
        <v>8.2500000000000004E-2</v>
      </c>
      <c r="D19278" t="s">
        <v>1210</v>
      </c>
      <c r="E19278">
        <v>6.25E-2</v>
      </c>
      <c r="F19278">
        <v>0</v>
      </c>
      <c r="G19278">
        <v>0.01</v>
      </c>
      <c r="H19278">
        <v>0.01</v>
      </c>
      <c r="I19278">
        <v>0</v>
      </c>
    </row>
    <row r="19279" spans="1:9" x14ac:dyDescent="0.25">
      <c r="A19279" t="s">
        <v>733</v>
      </c>
      <c r="B19279">
        <v>75260</v>
      </c>
      <c r="C19279" s="593">
        <v>8.2500000000000004E-2</v>
      </c>
      <c r="D19279" t="s">
        <v>1210</v>
      </c>
      <c r="E19279">
        <v>6.25E-2</v>
      </c>
      <c r="F19279">
        <v>0</v>
      </c>
      <c r="G19279">
        <v>0.01</v>
      </c>
      <c r="H19279">
        <v>0.01</v>
      </c>
      <c r="I19279">
        <v>0</v>
      </c>
    </row>
    <row r="19280" spans="1:9" x14ac:dyDescent="0.25">
      <c r="A19280" t="s">
        <v>733</v>
      </c>
      <c r="B19280">
        <v>75261</v>
      </c>
      <c r="C19280" s="593">
        <v>8.2500000000000004E-2</v>
      </c>
      <c r="D19280" t="s">
        <v>5498</v>
      </c>
      <c r="E19280">
        <v>6.25E-2</v>
      </c>
      <c r="F19280">
        <v>0</v>
      </c>
      <c r="G19280">
        <v>1.4999999999999999E-2</v>
      </c>
      <c r="H19280">
        <v>5.0000000000000001E-3</v>
      </c>
      <c r="I19280">
        <v>0</v>
      </c>
    </row>
    <row r="19281" spans="1:9" x14ac:dyDescent="0.25">
      <c r="A19281" t="s">
        <v>733</v>
      </c>
      <c r="B19281">
        <v>75262</v>
      </c>
      <c r="C19281" s="593">
        <v>8.2500000000000004E-2</v>
      </c>
      <c r="D19281" t="s">
        <v>1210</v>
      </c>
      <c r="E19281">
        <v>6.25E-2</v>
      </c>
      <c r="F19281">
        <v>0</v>
      </c>
      <c r="G19281">
        <v>0.01</v>
      </c>
      <c r="H19281">
        <v>0.01</v>
      </c>
      <c r="I19281">
        <v>0</v>
      </c>
    </row>
    <row r="19282" spans="1:9" x14ac:dyDescent="0.25">
      <c r="A19282" t="s">
        <v>733</v>
      </c>
      <c r="B19282">
        <v>75263</v>
      </c>
      <c r="C19282" s="593">
        <v>8.2500000000000004E-2</v>
      </c>
      <c r="D19282" t="s">
        <v>1210</v>
      </c>
      <c r="E19282">
        <v>6.25E-2</v>
      </c>
      <c r="F19282">
        <v>0</v>
      </c>
      <c r="G19282">
        <v>0.01</v>
      </c>
      <c r="H19282">
        <v>0.01</v>
      </c>
      <c r="I19282">
        <v>0</v>
      </c>
    </row>
    <row r="19283" spans="1:9" x14ac:dyDescent="0.25">
      <c r="A19283" t="s">
        <v>733</v>
      </c>
      <c r="B19283">
        <v>75264</v>
      </c>
      <c r="C19283" s="593">
        <v>8.2500000000000004E-2</v>
      </c>
      <c r="D19283" t="s">
        <v>1210</v>
      </c>
      <c r="E19283">
        <v>6.25E-2</v>
      </c>
      <c r="F19283">
        <v>0</v>
      </c>
      <c r="G19283">
        <v>0.01</v>
      </c>
      <c r="H19283">
        <v>0.01</v>
      </c>
      <c r="I19283">
        <v>0</v>
      </c>
    </row>
    <row r="19284" spans="1:9" x14ac:dyDescent="0.25">
      <c r="A19284" t="s">
        <v>733</v>
      </c>
      <c r="B19284">
        <v>75265</v>
      </c>
      <c r="C19284" s="593">
        <v>8.2500000000000004E-2</v>
      </c>
      <c r="D19284" t="s">
        <v>1210</v>
      </c>
      <c r="E19284">
        <v>6.25E-2</v>
      </c>
      <c r="F19284">
        <v>0</v>
      </c>
      <c r="G19284">
        <v>0.01</v>
      </c>
      <c r="H19284">
        <v>0.01</v>
      </c>
      <c r="I19284">
        <v>0</v>
      </c>
    </row>
    <row r="19285" spans="1:9" x14ac:dyDescent="0.25">
      <c r="A19285" t="s">
        <v>733</v>
      </c>
      <c r="B19285">
        <v>75266</v>
      </c>
      <c r="C19285" s="593">
        <v>8.2500000000000004E-2</v>
      </c>
      <c r="D19285" t="s">
        <v>1210</v>
      </c>
      <c r="E19285">
        <v>6.25E-2</v>
      </c>
      <c r="F19285">
        <v>0</v>
      </c>
      <c r="G19285">
        <v>0.01</v>
      </c>
      <c r="H19285">
        <v>0.01</v>
      </c>
      <c r="I19285">
        <v>0</v>
      </c>
    </row>
    <row r="19286" spans="1:9" x14ac:dyDescent="0.25">
      <c r="A19286" t="s">
        <v>733</v>
      </c>
      <c r="B19286">
        <v>75267</v>
      </c>
      <c r="C19286" s="593">
        <v>8.2500000000000004E-2</v>
      </c>
      <c r="D19286" t="s">
        <v>1210</v>
      </c>
      <c r="E19286">
        <v>6.25E-2</v>
      </c>
      <c r="F19286">
        <v>0</v>
      </c>
      <c r="G19286">
        <v>0.01</v>
      </c>
      <c r="H19286">
        <v>0.01</v>
      </c>
      <c r="I19286">
        <v>0</v>
      </c>
    </row>
    <row r="19287" spans="1:9" x14ac:dyDescent="0.25">
      <c r="A19287" t="s">
        <v>733</v>
      </c>
      <c r="B19287">
        <v>75270</v>
      </c>
      <c r="C19287" s="593">
        <v>8.2500000000000004E-2</v>
      </c>
      <c r="D19287" t="s">
        <v>1210</v>
      </c>
      <c r="E19287">
        <v>6.25E-2</v>
      </c>
      <c r="F19287">
        <v>0</v>
      </c>
      <c r="G19287">
        <v>0.01</v>
      </c>
      <c r="H19287">
        <v>0.01</v>
      </c>
      <c r="I19287">
        <v>0</v>
      </c>
    </row>
    <row r="19288" spans="1:9" x14ac:dyDescent="0.25">
      <c r="A19288" t="s">
        <v>733</v>
      </c>
      <c r="B19288">
        <v>75275</v>
      </c>
      <c r="C19288" s="593">
        <v>8.2500000000000004E-2</v>
      </c>
      <c r="D19288" t="s">
        <v>1210</v>
      </c>
      <c r="E19288">
        <v>6.25E-2</v>
      </c>
      <c r="F19288">
        <v>0</v>
      </c>
      <c r="G19288">
        <v>0.01</v>
      </c>
      <c r="H19288">
        <v>0.01</v>
      </c>
      <c r="I19288">
        <v>0</v>
      </c>
    </row>
    <row r="19289" spans="1:9" x14ac:dyDescent="0.25">
      <c r="A19289" t="s">
        <v>733</v>
      </c>
      <c r="B19289">
        <v>75277</v>
      </c>
      <c r="C19289" s="593">
        <v>8.2500000000000004E-2</v>
      </c>
      <c r="D19289" t="s">
        <v>1210</v>
      </c>
      <c r="E19289">
        <v>6.25E-2</v>
      </c>
      <c r="F19289">
        <v>0</v>
      </c>
      <c r="G19289">
        <v>0.01</v>
      </c>
      <c r="H19289">
        <v>0.01</v>
      </c>
      <c r="I19289">
        <v>0</v>
      </c>
    </row>
    <row r="19290" spans="1:9" x14ac:dyDescent="0.25">
      <c r="A19290" t="s">
        <v>733</v>
      </c>
      <c r="B19290">
        <v>75283</v>
      </c>
      <c r="C19290" s="593">
        <v>8.2500000000000004E-2</v>
      </c>
      <c r="D19290" t="s">
        <v>1210</v>
      </c>
      <c r="E19290">
        <v>6.25E-2</v>
      </c>
      <c r="F19290">
        <v>0</v>
      </c>
      <c r="G19290">
        <v>0.01</v>
      </c>
      <c r="H19290">
        <v>0.01</v>
      </c>
      <c r="I19290">
        <v>0</v>
      </c>
    </row>
    <row r="19291" spans="1:9" x14ac:dyDescent="0.25">
      <c r="A19291" t="s">
        <v>733</v>
      </c>
      <c r="B19291">
        <v>75284</v>
      </c>
      <c r="C19291" s="593">
        <v>8.2500000000000004E-2</v>
      </c>
      <c r="D19291" t="s">
        <v>1210</v>
      </c>
      <c r="E19291">
        <v>6.25E-2</v>
      </c>
      <c r="F19291">
        <v>0</v>
      </c>
      <c r="G19291">
        <v>0.01</v>
      </c>
      <c r="H19291">
        <v>0.01</v>
      </c>
      <c r="I19291">
        <v>0</v>
      </c>
    </row>
    <row r="19292" spans="1:9" x14ac:dyDescent="0.25">
      <c r="A19292" t="s">
        <v>733</v>
      </c>
      <c r="B19292">
        <v>75285</v>
      </c>
      <c r="C19292" s="593">
        <v>8.2500000000000004E-2</v>
      </c>
      <c r="D19292" t="s">
        <v>1210</v>
      </c>
      <c r="E19292">
        <v>6.25E-2</v>
      </c>
      <c r="F19292">
        <v>0</v>
      </c>
      <c r="G19292">
        <v>0.01</v>
      </c>
      <c r="H19292">
        <v>0.01</v>
      </c>
      <c r="I19292">
        <v>0</v>
      </c>
    </row>
    <row r="19293" spans="1:9" x14ac:dyDescent="0.25">
      <c r="A19293" t="s">
        <v>733</v>
      </c>
      <c r="B19293">
        <v>75287</v>
      </c>
      <c r="C19293" s="593">
        <v>8.2500000000000004E-2</v>
      </c>
      <c r="D19293" t="s">
        <v>1210</v>
      </c>
      <c r="E19293">
        <v>6.25E-2</v>
      </c>
      <c r="F19293">
        <v>0</v>
      </c>
      <c r="G19293">
        <v>0.01</v>
      </c>
      <c r="H19293">
        <v>0.01</v>
      </c>
      <c r="I19293">
        <v>0</v>
      </c>
    </row>
    <row r="19294" spans="1:9" x14ac:dyDescent="0.25">
      <c r="A19294" t="s">
        <v>733</v>
      </c>
      <c r="B19294">
        <v>75301</v>
      </c>
      <c r="C19294" s="593">
        <v>8.2500000000000004E-2</v>
      </c>
      <c r="D19294" t="s">
        <v>1210</v>
      </c>
      <c r="E19294">
        <v>6.25E-2</v>
      </c>
      <c r="F19294">
        <v>0</v>
      </c>
      <c r="G19294">
        <v>0.01</v>
      </c>
      <c r="H19294">
        <v>0.01</v>
      </c>
      <c r="I19294">
        <v>0</v>
      </c>
    </row>
    <row r="19295" spans="1:9" x14ac:dyDescent="0.25">
      <c r="A19295" t="s">
        <v>733</v>
      </c>
      <c r="B19295">
        <v>75303</v>
      </c>
      <c r="C19295" s="593">
        <v>8.2500000000000004E-2</v>
      </c>
      <c r="D19295" t="s">
        <v>1210</v>
      </c>
      <c r="E19295">
        <v>6.25E-2</v>
      </c>
      <c r="F19295">
        <v>0</v>
      </c>
      <c r="G19295">
        <v>0.01</v>
      </c>
      <c r="H19295">
        <v>0.01</v>
      </c>
      <c r="I19295">
        <v>0</v>
      </c>
    </row>
    <row r="19296" spans="1:9" x14ac:dyDescent="0.25">
      <c r="A19296" t="s">
        <v>733</v>
      </c>
      <c r="B19296">
        <v>75312</v>
      </c>
      <c r="C19296" s="593">
        <v>8.2500000000000004E-2</v>
      </c>
      <c r="D19296" t="s">
        <v>1210</v>
      </c>
      <c r="E19296">
        <v>6.25E-2</v>
      </c>
      <c r="F19296">
        <v>0</v>
      </c>
      <c r="G19296">
        <v>0.01</v>
      </c>
      <c r="H19296">
        <v>0.01</v>
      </c>
      <c r="I19296">
        <v>0</v>
      </c>
    </row>
    <row r="19297" spans="1:9" x14ac:dyDescent="0.25">
      <c r="A19297" t="s">
        <v>733</v>
      </c>
      <c r="B19297">
        <v>75313</v>
      </c>
      <c r="C19297" s="593">
        <v>8.2500000000000004E-2</v>
      </c>
      <c r="D19297" t="s">
        <v>1210</v>
      </c>
      <c r="E19297">
        <v>6.25E-2</v>
      </c>
      <c r="F19297">
        <v>0</v>
      </c>
      <c r="G19297">
        <v>0.01</v>
      </c>
      <c r="H19297">
        <v>0.01</v>
      </c>
      <c r="I19297">
        <v>0</v>
      </c>
    </row>
    <row r="19298" spans="1:9" x14ac:dyDescent="0.25">
      <c r="A19298" t="s">
        <v>733</v>
      </c>
      <c r="B19298">
        <v>75315</v>
      </c>
      <c r="C19298" s="593">
        <v>8.2500000000000004E-2</v>
      </c>
      <c r="D19298" t="s">
        <v>1210</v>
      </c>
      <c r="E19298">
        <v>6.25E-2</v>
      </c>
      <c r="F19298">
        <v>0</v>
      </c>
      <c r="G19298">
        <v>0.01</v>
      </c>
      <c r="H19298">
        <v>0.01</v>
      </c>
      <c r="I19298">
        <v>0</v>
      </c>
    </row>
    <row r="19299" spans="1:9" x14ac:dyDescent="0.25">
      <c r="A19299" t="s">
        <v>733</v>
      </c>
      <c r="B19299">
        <v>75320</v>
      </c>
      <c r="C19299" s="593">
        <v>8.2500000000000004E-2</v>
      </c>
      <c r="D19299" t="s">
        <v>1210</v>
      </c>
      <c r="E19299">
        <v>6.25E-2</v>
      </c>
      <c r="F19299">
        <v>0</v>
      </c>
      <c r="G19299">
        <v>0.01</v>
      </c>
      <c r="H19299">
        <v>0.01</v>
      </c>
      <c r="I19299">
        <v>0</v>
      </c>
    </row>
    <row r="19300" spans="1:9" x14ac:dyDescent="0.25">
      <c r="A19300" t="s">
        <v>733</v>
      </c>
      <c r="B19300">
        <v>75326</v>
      </c>
      <c r="C19300" s="593">
        <v>8.2500000000000004E-2</v>
      </c>
      <c r="D19300" t="s">
        <v>1210</v>
      </c>
      <c r="E19300">
        <v>6.25E-2</v>
      </c>
      <c r="F19300">
        <v>0</v>
      </c>
      <c r="G19300">
        <v>0.01</v>
      </c>
      <c r="H19300">
        <v>0.01</v>
      </c>
      <c r="I19300">
        <v>0</v>
      </c>
    </row>
    <row r="19301" spans="1:9" x14ac:dyDescent="0.25">
      <c r="A19301" t="s">
        <v>733</v>
      </c>
      <c r="B19301">
        <v>75336</v>
      </c>
      <c r="C19301" s="593">
        <v>8.2500000000000004E-2</v>
      </c>
      <c r="D19301" t="s">
        <v>1210</v>
      </c>
      <c r="E19301">
        <v>6.25E-2</v>
      </c>
      <c r="F19301">
        <v>0</v>
      </c>
      <c r="G19301">
        <v>0.01</v>
      </c>
      <c r="H19301">
        <v>0.01</v>
      </c>
      <c r="I19301">
        <v>0</v>
      </c>
    </row>
    <row r="19302" spans="1:9" x14ac:dyDescent="0.25">
      <c r="A19302" t="s">
        <v>733</v>
      </c>
      <c r="B19302">
        <v>75339</v>
      </c>
      <c r="C19302" s="593">
        <v>8.2500000000000004E-2</v>
      </c>
      <c r="D19302" t="s">
        <v>1210</v>
      </c>
      <c r="E19302">
        <v>6.25E-2</v>
      </c>
      <c r="F19302">
        <v>0</v>
      </c>
      <c r="G19302">
        <v>0.01</v>
      </c>
      <c r="H19302">
        <v>0.01</v>
      </c>
      <c r="I19302">
        <v>0</v>
      </c>
    </row>
    <row r="19303" spans="1:9" x14ac:dyDescent="0.25">
      <c r="A19303" t="s">
        <v>733</v>
      </c>
      <c r="B19303">
        <v>75342</v>
      </c>
      <c r="C19303" s="593">
        <v>8.2500000000000004E-2</v>
      </c>
      <c r="D19303" t="s">
        <v>1210</v>
      </c>
      <c r="E19303">
        <v>6.25E-2</v>
      </c>
      <c r="F19303">
        <v>0</v>
      </c>
      <c r="G19303">
        <v>0.01</v>
      </c>
      <c r="H19303">
        <v>0.01</v>
      </c>
      <c r="I19303">
        <v>0</v>
      </c>
    </row>
    <row r="19304" spans="1:9" x14ac:dyDescent="0.25">
      <c r="A19304" t="s">
        <v>733</v>
      </c>
      <c r="B19304">
        <v>75354</v>
      </c>
      <c r="C19304" s="593">
        <v>8.2500000000000004E-2</v>
      </c>
      <c r="D19304" t="s">
        <v>1210</v>
      </c>
      <c r="E19304">
        <v>6.25E-2</v>
      </c>
      <c r="F19304">
        <v>0</v>
      </c>
      <c r="G19304">
        <v>0.01</v>
      </c>
      <c r="H19304">
        <v>0.01</v>
      </c>
      <c r="I19304">
        <v>0</v>
      </c>
    </row>
    <row r="19305" spans="1:9" x14ac:dyDescent="0.25">
      <c r="A19305" t="s">
        <v>733</v>
      </c>
      <c r="B19305">
        <v>75355</v>
      </c>
      <c r="C19305" s="593">
        <v>8.2500000000000004E-2</v>
      </c>
      <c r="D19305" t="s">
        <v>1210</v>
      </c>
      <c r="E19305">
        <v>6.25E-2</v>
      </c>
      <c r="F19305">
        <v>0</v>
      </c>
      <c r="G19305">
        <v>0.01</v>
      </c>
      <c r="H19305">
        <v>0.01</v>
      </c>
      <c r="I19305">
        <v>0</v>
      </c>
    </row>
    <row r="19306" spans="1:9" x14ac:dyDescent="0.25">
      <c r="A19306" t="s">
        <v>733</v>
      </c>
      <c r="B19306">
        <v>75356</v>
      </c>
      <c r="C19306" s="593">
        <v>8.2500000000000004E-2</v>
      </c>
      <c r="D19306" t="s">
        <v>1210</v>
      </c>
      <c r="E19306">
        <v>6.25E-2</v>
      </c>
      <c r="F19306">
        <v>0</v>
      </c>
      <c r="G19306">
        <v>0.01</v>
      </c>
      <c r="H19306">
        <v>0.01</v>
      </c>
      <c r="I19306">
        <v>0</v>
      </c>
    </row>
    <row r="19307" spans="1:9" x14ac:dyDescent="0.25">
      <c r="A19307" t="s">
        <v>733</v>
      </c>
      <c r="B19307">
        <v>75357</v>
      </c>
      <c r="C19307" s="593">
        <v>8.2500000000000004E-2</v>
      </c>
      <c r="D19307" t="s">
        <v>1210</v>
      </c>
      <c r="E19307">
        <v>6.25E-2</v>
      </c>
      <c r="F19307">
        <v>0</v>
      </c>
      <c r="G19307">
        <v>0.01</v>
      </c>
      <c r="H19307">
        <v>0.01</v>
      </c>
      <c r="I19307">
        <v>0</v>
      </c>
    </row>
    <row r="19308" spans="1:9" x14ac:dyDescent="0.25">
      <c r="A19308" t="s">
        <v>733</v>
      </c>
      <c r="B19308">
        <v>75358</v>
      </c>
      <c r="C19308" s="593">
        <v>8.2500000000000004E-2</v>
      </c>
      <c r="D19308" t="s">
        <v>1210</v>
      </c>
      <c r="E19308">
        <v>6.25E-2</v>
      </c>
      <c r="F19308">
        <v>0</v>
      </c>
      <c r="G19308">
        <v>0.01</v>
      </c>
      <c r="H19308">
        <v>0.01</v>
      </c>
      <c r="I19308">
        <v>0</v>
      </c>
    </row>
    <row r="19309" spans="1:9" x14ac:dyDescent="0.25">
      <c r="A19309" t="s">
        <v>733</v>
      </c>
      <c r="B19309">
        <v>75359</v>
      </c>
      <c r="C19309" s="593">
        <v>8.2500000000000004E-2</v>
      </c>
      <c r="D19309" t="s">
        <v>1210</v>
      </c>
      <c r="E19309">
        <v>6.25E-2</v>
      </c>
      <c r="F19309">
        <v>0</v>
      </c>
      <c r="G19309">
        <v>0.01</v>
      </c>
      <c r="H19309">
        <v>0.01</v>
      </c>
      <c r="I19309">
        <v>0</v>
      </c>
    </row>
    <row r="19310" spans="1:9" x14ac:dyDescent="0.25">
      <c r="A19310" t="s">
        <v>733</v>
      </c>
      <c r="B19310">
        <v>75360</v>
      </c>
      <c r="C19310" s="593">
        <v>8.2500000000000004E-2</v>
      </c>
      <c r="D19310" t="s">
        <v>1210</v>
      </c>
      <c r="E19310">
        <v>6.25E-2</v>
      </c>
      <c r="F19310">
        <v>0</v>
      </c>
      <c r="G19310">
        <v>0.01</v>
      </c>
      <c r="H19310">
        <v>0.01</v>
      </c>
      <c r="I19310">
        <v>0</v>
      </c>
    </row>
    <row r="19311" spans="1:9" x14ac:dyDescent="0.25">
      <c r="A19311" t="s">
        <v>733</v>
      </c>
      <c r="B19311">
        <v>75367</v>
      </c>
      <c r="C19311" s="593">
        <v>8.2500000000000004E-2</v>
      </c>
      <c r="D19311" t="s">
        <v>1210</v>
      </c>
      <c r="E19311">
        <v>6.25E-2</v>
      </c>
      <c r="F19311">
        <v>0</v>
      </c>
      <c r="G19311">
        <v>0.01</v>
      </c>
      <c r="H19311">
        <v>0.01</v>
      </c>
      <c r="I19311">
        <v>0</v>
      </c>
    </row>
    <row r="19312" spans="1:9" x14ac:dyDescent="0.25">
      <c r="A19312" t="s">
        <v>733</v>
      </c>
      <c r="B19312">
        <v>75368</v>
      </c>
      <c r="C19312" s="593">
        <v>8.2500000000000004E-2</v>
      </c>
      <c r="D19312" t="s">
        <v>1210</v>
      </c>
      <c r="E19312">
        <v>6.25E-2</v>
      </c>
      <c r="F19312">
        <v>0</v>
      </c>
      <c r="G19312">
        <v>0.01</v>
      </c>
      <c r="H19312">
        <v>0.01</v>
      </c>
      <c r="I19312">
        <v>0</v>
      </c>
    </row>
    <row r="19313" spans="1:9" x14ac:dyDescent="0.25">
      <c r="A19313" t="s">
        <v>733</v>
      </c>
      <c r="B19313">
        <v>75370</v>
      </c>
      <c r="C19313" s="593">
        <v>8.2500000000000004E-2</v>
      </c>
      <c r="D19313" t="s">
        <v>1210</v>
      </c>
      <c r="E19313">
        <v>6.25E-2</v>
      </c>
      <c r="F19313">
        <v>0</v>
      </c>
      <c r="G19313">
        <v>0.01</v>
      </c>
      <c r="H19313">
        <v>0.01</v>
      </c>
      <c r="I19313">
        <v>0</v>
      </c>
    </row>
    <row r="19314" spans="1:9" x14ac:dyDescent="0.25">
      <c r="A19314" t="s">
        <v>733</v>
      </c>
      <c r="B19314">
        <v>75371</v>
      </c>
      <c r="C19314" s="593">
        <v>8.2500000000000004E-2</v>
      </c>
      <c r="D19314" t="s">
        <v>1210</v>
      </c>
      <c r="E19314">
        <v>6.25E-2</v>
      </c>
      <c r="F19314">
        <v>0</v>
      </c>
      <c r="G19314">
        <v>0.01</v>
      </c>
      <c r="H19314">
        <v>0.01</v>
      </c>
      <c r="I19314">
        <v>0</v>
      </c>
    </row>
    <row r="19315" spans="1:9" x14ac:dyDescent="0.25">
      <c r="A19315" t="s">
        <v>733</v>
      </c>
      <c r="B19315">
        <v>75372</v>
      </c>
      <c r="C19315" s="593">
        <v>8.2500000000000004E-2</v>
      </c>
      <c r="D19315" t="s">
        <v>1210</v>
      </c>
      <c r="E19315">
        <v>6.25E-2</v>
      </c>
      <c r="F19315">
        <v>0</v>
      </c>
      <c r="G19315">
        <v>0.01</v>
      </c>
      <c r="H19315">
        <v>0.01</v>
      </c>
      <c r="I19315">
        <v>0</v>
      </c>
    </row>
    <row r="19316" spans="1:9" x14ac:dyDescent="0.25">
      <c r="A19316" t="s">
        <v>733</v>
      </c>
      <c r="B19316">
        <v>75373</v>
      </c>
      <c r="C19316" s="593">
        <v>8.2500000000000004E-2</v>
      </c>
      <c r="D19316" t="s">
        <v>1210</v>
      </c>
      <c r="E19316">
        <v>6.25E-2</v>
      </c>
      <c r="F19316">
        <v>0</v>
      </c>
      <c r="G19316">
        <v>0.01</v>
      </c>
      <c r="H19316">
        <v>0.01</v>
      </c>
      <c r="I19316">
        <v>0</v>
      </c>
    </row>
    <row r="19317" spans="1:9" x14ac:dyDescent="0.25">
      <c r="A19317" t="s">
        <v>733</v>
      </c>
      <c r="B19317">
        <v>75374</v>
      </c>
      <c r="C19317" s="593">
        <v>8.2500000000000004E-2</v>
      </c>
      <c r="D19317" t="s">
        <v>1210</v>
      </c>
      <c r="E19317">
        <v>6.25E-2</v>
      </c>
      <c r="F19317">
        <v>0</v>
      </c>
      <c r="G19317">
        <v>0.01</v>
      </c>
      <c r="H19317">
        <v>0.01</v>
      </c>
      <c r="I19317">
        <v>0</v>
      </c>
    </row>
    <row r="19318" spans="1:9" x14ac:dyDescent="0.25">
      <c r="A19318" t="s">
        <v>733</v>
      </c>
      <c r="B19318">
        <v>75376</v>
      </c>
      <c r="C19318" s="593">
        <v>8.2500000000000004E-2</v>
      </c>
      <c r="D19318" t="s">
        <v>1210</v>
      </c>
      <c r="E19318">
        <v>6.25E-2</v>
      </c>
      <c r="F19318">
        <v>0</v>
      </c>
      <c r="G19318">
        <v>0.01</v>
      </c>
      <c r="H19318">
        <v>0.01</v>
      </c>
      <c r="I19318">
        <v>0</v>
      </c>
    </row>
    <row r="19319" spans="1:9" x14ac:dyDescent="0.25">
      <c r="A19319" t="s">
        <v>733</v>
      </c>
      <c r="B19319">
        <v>75378</v>
      </c>
      <c r="C19319" s="593">
        <v>8.2500000000000004E-2</v>
      </c>
      <c r="D19319" t="s">
        <v>1210</v>
      </c>
      <c r="E19319">
        <v>6.25E-2</v>
      </c>
      <c r="F19319">
        <v>0</v>
      </c>
      <c r="G19319">
        <v>0.01</v>
      </c>
      <c r="H19319">
        <v>0.01</v>
      </c>
      <c r="I19319">
        <v>0</v>
      </c>
    </row>
    <row r="19320" spans="1:9" x14ac:dyDescent="0.25">
      <c r="A19320" t="s">
        <v>733</v>
      </c>
      <c r="B19320">
        <v>75379</v>
      </c>
      <c r="C19320" s="593">
        <v>8.2500000000000004E-2</v>
      </c>
      <c r="D19320" t="s">
        <v>1210</v>
      </c>
      <c r="E19320">
        <v>6.25E-2</v>
      </c>
      <c r="F19320">
        <v>0</v>
      </c>
      <c r="G19320">
        <v>0.01</v>
      </c>
      <c r="H19320">
        <v>0.01</v>
      </c>
      <c r="I19320">
        <v>0</v>
      </c>
    </row>
    <row r="19321" spans="1:9" x14ac:dyDescent="0.25">
      <c r="A19321" t="s">
        <v>733</v>
      </c>
      <c r="B19321">
        <v>75380</v>
      </c>
      <c r="C19321" s="593">
        <v>8.2500000000000004E-2</v>
      </c>
      <c r="D19321" t="s">
        <v>1210</v>
      </c>
      <c r="E19321">
        <v>6.25E-2</v>
      </c>
      <c r="F19321">
        <v>0</v>
      </c>
      <c r="G19321">
        <v>0.01</v>
      </c>
      <c r="H19321">
        <v>0.01</v>
      </c>
      <c r="I19321">
        <v>0</v>
      </c>
    </row>
    <row r="19322" spans="1:9" x14ac:dyDescent="0.25">
      <c r="A19322" t="s">
        <v>733</v>
      </c>
      <c r="B19322">
        <v>75381</v>
      </c>
      <c r="C19322" s="593">
        <v>8.2500000000000004E-2</v>
      </c>
      <c r="D19322" t="s">
        <v>5499</v>
      </c>
      <c r="E19322">
        <v>6.25E-2</v>
      </c>
      <c r="F19322">
        <v>0</v>
      </c>
      <c r="G19322">
        <v>0.01</v>
      </c>
      <c r="H19322">
        <v>0.01</v>
      </c>
      <c r="I19322">
        <v>0</v>
      </c>
    </row>
    <row r="19323" spans="1:9" x14ac:dyDescent="0.25">
      <c r="A19323" t="s">
        <v>733</v>
      </c>
      <c r="B19323">
        <v>75382</v>
      </c>
      <c r="C19323" s="593">
        <v>8.2500000000000004E-2</v>
      </c>
      <c r="D19323" t="s">
        <v>1210</v>
      </c>
      <c r="E19323">
        <v>6.25E-2</v>
      </c>
      <c r="F19323">
        <v>0</v>
      </c>
      <c r="G19323">
        <v>0.01</v>
      </c>
      <c r="H19323">
        <v>0.01</v>
      </c>
      <c r="I19323">
        <v>0</v>
      </c>
    </row>
    <row r="19324" spans="1:9" x14ac:dyDescent="0.25">
      <c r="A19324" t="s">
        <v>733</v>
      </c>
      <c r="B19324">
        <v>75389</v>
      </c>
      <c r="C19324" s="593">
        <v>8.2500000000000004E-2</v>
      </c>
      <c r="D19324" t="s">
        <v>1210</v>
      </c>
      <c r="E19324">
        <v>6.25E-2</v>
      </c>
      <c r="F19324">
        <v>0</v>
      </c>
      <c r="G19324">
        <v>0.01</v>
      </c>
      <c r="H19324">
        <v>0.01</v>
      </c>
      <c r="I19324">
        <v>0</v>
      </c>
    </row>
    <row r="19325" spans="1:9" x14ac:dyDescent="0.25">
      <c r="A19325" t="s">
        <v>733</v>
      </c>
      <c r="B19325">
        <v>75390</v>
      </c>
      <c r="C19325" s="593">
        <v>8.2500000000000004E-2</v>
      </c>
      <c r="D19325" t="s">
        <v>1210</v>
      </c>
      <c r="E19325">
        <v>6.25E-2</v>
      </c>
      <c r="F19325">
        <v>0</v>
      </c>
      <c r="G19325">
        <v>0.01</v>
      </c>
      <c r="H19325">
        <v>0.01</v>
      </c>
      <c r="I19325">
        <v>0</v>
      </c>
    </row>
    <row r="19326" spans="1:9" x14ac:dyDescent="0.25">
      <c r="A19326" t="s">
        <v>733</v>
      </c>
      <c r="B19326">
        <v>75391</v>
      </c>
      <c r="C19326" s="593">
        <v>8.2500000000000004E-2</v>
      </c>
      <c r="D19326" t="s">
        <v>1210</v>
      </c>
      <c r="E19326">
        <v>6.25E-2</v>
      </c>
      <c r="F19326">
        <v>0</v>
      </c>
      <c r="G19326">
        <v>0.01</v>
      </c>
      <c r="H19326">
        <v>0.01</v>
      </c>
      <c r="I19326">
        <v>0</v>
      </c>
    </row>
    <row r="19327" spans="1:9" x14ac:dyDescent="0.25">
      <c r="A19327" t="s">
        <v>733</v>
      </c>
      <c r="B19327">
        <v>75392</v>
      </c>
      <c r="C19327" s="593">
        <v>8.2500000000000004E-2</v>
      </c>
      <c r="D19327" t="s">
        <v>1210</v>
      </c>
      <c r="E19327">
        <v>6.25E-2</v>
      </c>
      <c r="F19327">
        <v>0</v>
      </c>
      <c r="G19327">
        <v>0.01</v>
      </c>
      <c r="H19327">
        <v>0.01</v>
      </c>
      <c r="I19327">
        <v>0</v>
      </c>
    </row>
    <row r="19328" spans="1:9" x14ac:dyDescent="0.25">
      <c r="A19328" t="s">
        <v>733</v>
      </c>
      <c r="B19328">
        <v>75393</v>
      </c>
      <c r="C19328" s="593">
        <v>8.2500000000000004E-2</v>
      </c>
      <c r="D19328" t="s">
        <v>1210</v>
      </c>
      <c r="E19328">
        <v>6.25E-2</v>
      </c>
      <c r="F19328">
        <v>0</v>
      </c>
      <c r="G19328">
        <v>0.01</v>
      </c>
      <c r="H19328">
        <v>0.01</v>
      </c>
      <c r="I19328">
        <v>0</v>
      </c>
    </row>
    <row r="19329" spans="1:9" x14ac:dyDescent="0.25">
      <c r="A19329" t="s">
        <v>733</v>
      </c>
      <c r="B19329">
        <v>75394</v>
      </c>
      <c r="C19329" s="593">
        <v>8.2500000000000004E-2</v>
      </c>
      <c r="D19329" t="s">
        <v>1210</v>
      </c>
      <c r="E19329">
        <v>6.25E-2</v>
      </c>
      <c r="F19329">
        <v>0</v>
      </c>
      <c r="G19329">
        <v>0.01</v>
      </c>
      <c r="H19329">
        <v>0.01</v>
      </c>
      <c r="I19329">
        <v>0</v>
      </c>
    </row>
    <row r="19330" spans="1:9" x14ac:dyDescent="0.25">
      <c r="A19330" t="s">
        <v>733</v>
      </c>
      <c r="B19330">
        <v>75395</v>
      </c>
      <c r="C19330" s="593">
        <v>8.2500000000000004E-2</v>
      </c>
      <c r="D19330" t="s">
        <v>1210</v>
      </c>
      <c r="E19330">
        <v>6.25E-2</v>
      </c>
      <c r="F19330">
        <v>0</v>
      </c>
      <c r="G19330">
        <v>0.01</v>
      </c>
      <c r="H19330">
        <v>0.01</v>
      </c>
      <c r="I19330">
        <v>0</v>
      </c>
    </row>
    <row r="19331" spans="1:9" x14ac:dyDescent="0.25">
      <c r="A19331" t="s">
        <v>733</v>
      </c>
      <c r="B19331">
        <v>75397</v>
      </c>
      <c r="C19331" s="593">
        <v>8.2500000000000004E-2</v>
      </c>
      <c r="D19331" t="s">
        <v>1210</v>
      </c>
      <c r="E19331">
        <v>6.25E-2</v>
      </c>
      <c r="F19331">
        <v>0</v>
      </c>
      <c r="G19331">
        <v>0.01</v>
      </c>
      <c r="H19331">
        <v>0.01</v>
      </c>
      <c r="I19331">
        <v>0</v>
      </c>
    </row>
    <row r="19332" spans="1:9" x14ac:dyDescent="0.25">
      <c r="A19332" t="s">
        <v>733</v>
      </c>
      <c r="B19332">
        <v>75398</v>
      </c>
      <c r="C19332" s="593">
        <v>8.2500000000000004E-2</v>
      </c>
      <c r="D19332" t="s">
        <v>1210</v>
      </c>
      <c r="E19332">
        <v>6.25E-2</v>
      </c>
      <c r="F19332">
        <v>0</v>
      </c>
      <c r="G19332">
        <v>0.01</v>
      </c>
      <c r="H19332">
        <v>0.01</v>
      </c>
      <c r="I19332">
        <v>0</v>
      </c>
    </row>
    <row r="19333" spans="1:9" x14ac:dyDescent="0.25">
      <c r="A19333" t="s">
        <v>733</v>
      </c>
      <c r="B19333">
        <v>75401</v>
      </c>
      <c r="C19333" s="593">
        <v>8.2500000000000004E-2</v>
      </c>
      <c r="D19333" t="s">
        <v>2340</v>
      </c>
      <c r="E19333">
        <v>6.25E-2</v>
      </c>
      <c r="F19333">
        <v>5.0000000000000001E-3</v>
      </c>
      <c r="G19333">
        <v>1.4999999999999999E-2</v>
      </c>
      <c r="H19333">
        <v>0</v>
      </c>
      <c r="I19333">
        <v>0</v>
      </c>
    </row>
    <row r="19334" spans="1:9" x14ac:dyDescent="0.25">
      <c r="A19334" t="s">
        <v>733</v>
      </c>
      <c r="B19334">
        <v>75402</v>
      </c>
      <c r="C19334" s="593">
        <v>8.2500000000000004E-2</v>
      </c>
      <c r="D19334" t="s">
        <v>2340</v>
      </c>
      <c r="E19334">
        <v>6.25E-2</v>
      </c>
      <c r="F19334">
        <v>5.0000000000000001E-3</v>
      </c>
      <c r="G19334">
        <v>1.4999999999999999E-2</v>
      </c>
      <c r="H19334">
        <v>0</v>
      </c>
      <c r="I19334">
        <v>0</v>
      </c>
    </row>
    <row r="19335" spans="1:9" x14ac:dyDescent="0.25">
      <c r="A19335" t="s">
        <v>733</v>
      </c>
      <c r="B19335">
        <v>75403</v>
      </c>
      <c r="C19335" s="593">
        <v>8.2500000000000004E-2</v>
      </c>
      <c r="D19335" t="s">
        <v>2340</v>
      </c>
      <c r="E19335">
        <v>6.25E-2</v>
      </c>
      <c r="F19335">
        <v>5.0000000000000001E-3</v>
      </c>
      <c r="G19335">
        <v>1.4999999999999999E-2</v>
      </c>
      <c r="H19335">
        <v>0</v>
      </c>
      <c r="I19335">
        <v>0</v>
      </c>
    </row>
    <row r="19336" spans="1:9" x14ac:dyDescent="0.25">
      <c r="A19336" t="s">
        <v>733</v>
      </c>
      <c r="B19336">
        <v>75404</v>
      </c>
      <c r="C19336" s="593">
        <v>8.2500000000000004E-2</v>
      </c>
      <c r="D19336" t="s">
        <v>2340</v>
      </c>
      <c r="E19336">
        <v>6.25E-2</v>
      </c>
      <c r="F19336">
        <v>5.0000000000000001E-3</v>
      </c>
      <c r="G19336">
        <v>1.4999999999999999E-2</v>
      </c>
      <c r="H19336">
        <v>0</v>
      </c>
      <c r="I19336">
        <v>0</v>
      </c>
    </row>
    <row r="19337" spans="1:9" x14ac:dyDescent="0.25">
      <c r="A19337" t="s">
        <v>733</v>
      </c>
      <c r="B19337">
        <v>75407</v>
      </c>
      <c r="C19337" s="593">
        <v>8.2500000000000004E-2</v>
      </c>
      <c r="D19337" t="s">
        <v>3230</v>
      </c>
      <c r="E19337">
        <v>6.25E-2</v>
      </c>
      <c r="F19337">
        <v>0</v>
      </c>
      <c r="G19337">
        <v>0.02</v>
      </c>
      <c r="H19337">
        <v>0</v>
      </c>
      <c r="I19337">
        <v>0</v>
      </c>
    </row>
    <row r="19338" spans="1:9" x14ac:dyDescent="0.25">
      <c r="A19338" t="s">
        <v>733</v>
      </c>
      <c r="B19338">
        <v>75409</v>
      </c>
      <c r="C19338" s="593">
        <v>8.2500000000000004E-2</v>
      </c>
      <c r="D19338" t="s">
        <v>5500</v>
      </c>
      <c r="E19338">
        <v>6.25E-2</v>
      </c>
      <c r="F19338">
        <v>0</v>
      </c>
      <c r="G19338">
        <v>0.02</v>
      </c>
      <c r="H19338">
        <v>0</v>
      </c>
      <c r="I19338">
        <v>0</v>
      </c>
    </row>
    <row r="19339" spans="1:9" x14ac:dyDescent="0.25">
      <c r="A19339" t="s">
        <v>733</v>
      </c>
      <c r="B19339">
        <v>75410</v>
      </c>
      <c r="C19339" s="593">
        <v>8.2500000000000004E-2</v>
      </c>
      <c r="D19339" t="s">
        <v>5501</v>
      </c>
      <c r="E19339">
        <v>6.25E-2</v>
      </c>
      <c r="F19339">
        <v>5.0000000000000001E-3</v>
      </c>
      <c r="G19339">
        <v>1.4999999999999999E-2</v>
      </c>
      <c r="H19339">
        <v>0</v>
      </c>
      <c r="I19339">
        <v>0</v>
      </c>
    </row>
    <row r="19340" spans="1:9" x14ac:dyDescent="0.25">
      <c r="A19340" t="s">
        <v>733</v>
      </c>
      <c r="B19340">
        <v>75411</v>
      </c>
      <c r="C19340" s="593">
        <v>6.7500000000000004E-2</v>
      </c>
      <c r="D19340" t="s">
        <v>1545</v>
      </c>
      <c r="E19340">
        <v>6.25E-2</v>
      </c>
      <c r="F19340">
        <v>5.0000000000000001E-3</v>
      </c>
      <c r="G19340">
        <v>0</v>
      </c>
      <c r="H19340">
        <v>0</v>
      </c>
      <c r="I19340">
        <v>0</v>
      </c>
    </row>
    <row r="19341" spans="1:9" x14ac:dyDescent="0.25">
      <c r="A19341" t="s">
        <v>733</v>
      </c>
      <c r="B19341">
        <v>75412</v>
      </c>
      <c r="C19341" s="593">
        <v>6.7500000000000004E-2</v>
      </c>
      <c r="D19341" t="s">
        <v>5502</v>
      </c>
      <c r="E19341">
        <v>6.25E-2</v>
      </c>
      <c r="F19341">
        <v>5.0000000000000001E-3</v>
      </c>
      <c r="G19341">
        <v>0</v>
      </c>
      <c r="H19341">
        <v>0</v>
      </c>
      <c r="I19341">
        <v>0</v>
      </c>
    </row>
    <row r="19342" spans="1:9" x14ac:dyDescent="0.25">
      <c r="A19342" t="s">
        <v>733</v>
      </c>
      <c r="B19342">
        <v>75413</v>
      </c>
      <c r="C19342" s="593">
        <v>7.7499999999999999E-2</v>
      </c>
      <c r="D19342" t="s">
        <v>4183</v>
      </c>
      <c r="E19342">
        <v>6.25E-2</v>
      </c>
      <c r="F19342">
        <v>5.0000000000000001E-3</v>
      </c>
      <c r="G19342">
        <v>0.01</v>
      </c>
      <c r="H19342">
        <v>0</v>
      </c>
      <c r="I19342">
        <v>0</v>
      </c>
    </row>
    <row r="19343" spans="1:9" x14ac:dyDescent="0.25">
      <c r="A19343" t="s">
        <v>733</v>
      </c>
      <c r="B19343">
        <v>75414</v>
      </c>
      <c r="C19343" s="593">
        <v>8.2500000000000004E-2</v>
      </c>
      <c r="D19343" t="s">
        <v>5503</v>
      </c>
      <c r="E19343">
        <v>6.25E-2</v>
      </c>
      <c r="F19343">
        <v>0</v>
      </c>
      <c r="G19343">
        <v>0.02</v>
      </c>
      <c r="H19343">
        <v>0</v>
      </c>
      <c r="I19343">
        <v>0</v>
      </c>
    </row>
    <row r="19344" spans="1:9" x14ac:dyDescent="0.25">
      <c r="A19344" t="s">
        <v>733</v>
      </c>
      <c r="B19344">
        <v>75415</v>
      </c>
      <c r="C19344" s="593">
        <v>7.2499999999999995E-2</v>
      </c>
      <c r="D19344" t="s">
        <v>5504</v>
      </c>
      <c r="E19344">
        <v>6.25E-2</v>
      </c>
      <c r="F19344">
        <v>5.0000000000000001E-3</v>
      </c>
      <c r="G19344">
        <v>0</v>
      </c>
      <c r="H19344">
        <v>5.0000000000000001E-3</v>
      </c>
      <c r="I19344">
        <v>0</v>
      </c>
    </row>
    <row r="19345" spans="1:9" x14ac:dyDescent="0.25">
      <c r="A19345" t="s">
        <v>733</v>
      </c>
      <c r="B19345">
        <v>75416</v>
      </c>
      <c r="C19345" s="593">
        <v>0.08</v>
      </c>
      <c r="D19345" t="s">
        <v>5505</v>
      </c>
      <c r="E19345">
        <v>6.25E-2</v>
      </c>
      <c r="F19345">
        <v>5.0000000000000001E-3</v>
      </c>
      <c r="G19345">
        <v>1.2500000000000001E-2</v>
      </c>
      <c r="H19345">
        <v>0</v>
      </c>
      <c r="I19345">
        <v>0</v>
      </c>
    </row>
    <row r="19346" spans="1:9" x14ac:dyDescent="0.25">
      <c r="A19346" t="s">
        <v>733</v>
      </c>
      <c r="B19346">
        <v>75417</v>
      </c>
      <c r="C19346" s="593">
        <v>8.2500000000000004E-2</v>
      </c>
      <c r="D19346" t="s">
        <v>5506</v>
      </c>
      <c r="E19346">
        <v>6.25E-2</v>
      </c>
      <c r="F19346">
        <v>5.0000000000000001E-3</v>
      </c>
      <c r="G19346">
        <v>0.01</v>
      </c>
      <c r="H19346">
        <v>5.0000000000000001E-3</v>
      </c>
      <c r="I19346">
        <v>0</v>
      </c>
    </row>
    <row r="19347" spans="1:9" x14ac:dyDescent="0.25">
      <c r="A19347" t="s">
        <v>733</v>
      </c>
      <c r="B19347">
        <v>75418</v>
      </c>
      <c r="C19347" s="593">
        <v>8.2500000000000004E-2</v>
      </c>
      <c r="D19347" t="s">
        <v>5507</v>
      </c>
      <c r="E19347">
        <v>6.25E-2</v>
      </c>
      <c r="F19347">
        <v>5.0000000000000001E-3</v>
      </c>
      <c r="G19347">
        <v>1.4999999999999999E-2</v>
      </c>
      <c r="H19347">
        <v>0</v>
      </c>
      <c r="I19347">
        <v>0</v>
      </c>
    </row>
    <row r="19348" spans="1:9" x14ac:dyDescent="0.25">
      <c r="A19348" t="s">
        <v>733</v>
      </c>
      <c r="B19348">
        <v>75420</v>
      </c>
      <c r="C19348" s="593">
        <v>6.7500000000000004E-2</v>
      </c>
      <c r="D19348" t="s">
        <v>3546</v>
      </c>
      <c r="E19348">
        <v>6.25E-2</v>
      </c>
      <c r="F19348">
        <v>5.0000000000000001E-3</v>
      </c>
      <c r="G19348">
        <v>0</v>
      </c>
      <c r="H19348">
        <v>0</v>
      </c>
      <c r="I19348">
        <v>0</v>
      </c>
    </row>
    <row r="19349" spans="1:9" x14ac:dyDescent="0.25">
      <c r="A19349" t="s">
        <v>733</v>
      </c>
      <c r="B19349">
        <v>75421</v>
      </c>
      <c r="C19349" s="593">
        <v>7.7499999999999999E-2</v>
      </c>
      <c r="D19349" t="s">
        <v>5508</v>
      </c>
      <c r="E19349">
        <v>6.25E-2</v>
      </c>
      <c r="F19349">
        <v>5.0000000000000001E-3</v>
      </c>
      <c r="G19349">
        <v>0.01</v>
      </c>
      <c r="H19349">
        <v>0</v>
      </c>
      <c r="I19349">
        <v>0</v>
      </c>
    </row>
    <row r="19350" spans="1:9" x14ac:dyDescent="0.25">
      <c r="A19350" t="s">
        <v>733</v>
      </c>
      <c r="B19350">
        <v>75422</v>
      </c>
      <c r="C19350" s="593">
        <v>8.2500000000000004E-2</v>
      </c>
      <c r="D19350" t="s">
        <v>1903</v>
      </c>
      <c r="E19350">
        <v>6.25E-2</v>
      </c>
      <c r="F19350">
        <v>5.0000000000000001E-3</v>
      </c>
      <c r="G19350">
        <v>1.4999999999999999E-2</v>
      </c>
      <c r="H19350">
        <v>0</v>
      </c>
      <c r="I19350">
        <v>0</v>
      </c>
    </row>
    <row r="19351" spans="1:9" x14ac:dyDescent="0.25">
      <c r="A19351" t="s">
        <v>733</v>
      </c>
      <c r="B19351">
        <v>75423</v>
      </c>
      <c r="C19351" s="593">
        <v>8.2500000000000004E-2</v>
      </c>
      <c r="D19351" t="s">
        <v>5509</v>
      </c>
      <c r="E19351">
        <v>6.25E-2</v>
      </c>
      <c r="F19351">
        <v>5.0000000000000001E-3</v>
      </c>
      <c r="G19351">
        <v>1.4999999999999999E-2</v>
      </c>
      <c r="H19351">
        <v>0</v>
      </c>
      <c r="I19351">
        <v>0</v>
      </c>
    </row>
    <row r="19352" spans="1:9" x14ac:dyDescent="0.25">
      <c r="A19352" t="s">
        <v>733</v>
      </c>
      <c r="B19352">
        <v>75424</v>
      </c>
      <c r="C19352" s="593">
        <v>8.2500000000000004E-2</v>
      </c>
      <c r="D19352" t="s">
        <v>2757</v>
      </c>
      <c r="E19352">
        <v>6.25E-2</v>
      </c>
      <c r="F19352">
        <v>0</v>
      </c>
      <c r="G19352">
        <v>0.02</v>
      </c>
      <c r="H19352">
        <v>0</v>
      </c>
      <c r="I19352">
        <v>0</v>
      </c>
    </row>
    <row r="19353" spans="1:9" x14ac:dyDescent="0.25">
      <c r="A19353" t="s">
        <v>733</v>
      </c>
      <c r="B19353">
        <v>75425</v>
      </c>
      <c r="C19353" s="593">
        <v>6.7500000000000004E-2</v>
      </c>
      <c r="D19353" t="s">
        <v>1545</v>
      </c>
      <c r="E19353">
        <v>6.25E-2</v>
      </c>
      <c r="F19353">
        <v>5.0000000000000001E-3</v>
      </c>
      <c r="G19353">
        <v>0</v>
      </c>
      <c r="H19353">
        <v>0</v>
      </c>
      <c r="I19353">
        <v>0</v>
      </c>
    </row>
    <row r="19354" spans="1:9" x14ac:dyDescent="0.25">
      <c r="A19354" t="s">
        <v>733</v>
      </c>
      <c r="B19354">
        <v>75426</v>
      </c>
      <c r="C19354" s="593">
        <v>8.2500000000000004E-2</v>
      </c>
      <c r="D19354" t="s">
        <v>1538</v>
      </c>
      <c r="E19354">
        <v>6.25E-2</v>
      </c>
      <c r="F19354">
        <v>5.0000000000000001E-3</v>
      </c>
      <c r="G19354">
        <v>1.4999999999999999E-2</v>
      </c>
      <c r="H19354">
        <v>0</v>
      </c>
      <c r="I19354">
        <v>0</v>
      </c>
    </row>
    <row r="19355" spans="1:9" x14ac:dyDescent="0.25">
      <c r="A19355" t="s">
        <v>733</v>
      </c>
      <c r="B19355">
        <v>75428</v>
      </c>
      <c r="C19355" s="593">
        <v>8.2500000000000004E-2</v>
      </c>
      <c r="D19355" t="s">
        <v>1590</v>
      </c>
      <c r="E19355">
        <v>6.25E-2</v>
      </c>
      <c r="F19355">
        <v>5.0000000000000001E-3</v>
      </c>
      <c r="G19355">
        <v>1.4999999999999999E-2</v>
      </c>
      <c r="H19355">
        <v>0</v>
      </c>
      <c r="I19355">
        <v>0</v>
      </c>
    </row>
    <row r="19356" spans="1:9" x14ac:dyDescent="0.25">
      <c r="A19356" t="s">
        <v>733</v>
      </c>
      <c r="B19356">
        <v>75429</v>
      </c>
      <c r="C19356" s="593">
        <v>8.2500000000000004E-2</v>
      </c>
      <c r="D19356" t="s">
        <v>1590</v>
      </c>
      <c r="E19356">
        <v>6.25E-2</v>
      </c>
      <c r="F19356">
        <v>5.0000000000000001E-3</v>
      </c>
      <c r="G19356">
        <v>1.4999999999999999E-2</v>
      </c>
      <c r="H19356">
        <v>0</v>
      </c>
      <c r="I19356">
        <v>0</v>
      </c>
    </row>
    <row r="19357" spans="1:9" x14ac:dyDescent="0.25">
      <c r="A19357" t="s">
        <v>733</v>
      </c>
      <c r="B19357">
        <v>75431</v>
      </c>
      <c r="C19357" s="593">
        <v>7.7499999999999999E-2</v>
      </c>
      <c r="D19357" t="s">
        <v>4191</v>
      </c>
      <c r="E19357">
        <v>6.25E-2</v>
      </c>
      <c r="F19357">
        <v>5.0000000000000001E-3</v>
      </c>
      <c r="G19357">
        <v>0.01</v>
      </c>
      <c r="H19357">
        <v>0</v>
      </c>
      <c r="I19357">
        <v>0</v>
      </c>
    </row>
    <row r="19358" spans="1:9" x14ac:dyDescent="0.25">
      <c r="A19358" t="s">
        <v>733</v>
      </c>
      <c r="B19358">
        <v>75432</v>
      </c>
      <c r="C19358" s="593">
        <v>8.2500000000000004E-2</v>
      </c>
      <c r="D19358" t="s">
        <v>5510</v>
      </c>
      <c r="E19358">
        <v>6.25E-2</v>
      </c>
      <c r="F19358">
        <v>5.0000000000000001E-3</v>
      </c>
      <c r="G19358">
        <v>0.01</v>
      </c>
      <c r="H19358">
        <v>5.0000000000000001E-3</v>
      </c>
      <c r="I19358">
        <v>0</v>
      </c>
    </row>
    <row r="19359" spans="1:9" x14ac:dyDescent="0.25">
      <c r="A19359" t="s">
        <v>733</v>
      </c>
      <c r="B19359">
        <v>75433</v>
      </c>
      <c r="C19359" s="593">
        <v>8.2500000000000004E-2</v>
      </c>
      <c r="D19359" t="s">
        <v>5511</v>
      </c>
      <c r="E19359">
        <v>6.25E-2</v>
      </c>
      <c r="F19359">
        <v>5.0000000000000001E-3</v>
      </c>
      <c r="G19359">
        <v>1.4999999999999999E-2</v>
      </c>
      <c r="H19359">
        <v>0</v>
      </c>
      <c r="I19359">
        <v>0</v>
      </c>
    </row>
    <row r="19360" spans="1:9" x14ac:dyDescent="0.25">
      <c r="A19360" t="s">
        <v>733</v>
      </c>
      <c r="B19360">
        <v>75434</v>
      </c>
      <c r="C19360" s="593">
        <v>6.7500000000000004E-2</v>
      </c>
      <c r="D19360" t="s">
        <v>1545</v>
      </c>
      <c r="E19360">
        <v>6.25E-2</v>
      </c>
      <c r="F19360">
        <v>5.0000000000000001E-3</v>
      </c>
      <c r="G19360">
        <v>0</v>
      </c>
      <c r="H19360">
        <v>0</v>
      </c>
      <c r="I19360">
        <v>0</v>
      </c>
    </row>
    <row r="19361" spans="1:9" x14ac:dyDescent="0.25">
      <c r="A19361" t="s">
        <v>733</v>
      </c>
      <c r="B19361">
        <v>75435</v>
      </c>
      <c r="C19361" s="593">
        <v>8.2500000000000004E-2</v>
      </c>
      <c r="D19361" t="s">
        <v>5512</v>
      </c>
      <c r="E19361">
        <v>6.25E-2</v>
      </c>
      <c r="F19361">
        <v>5.0000000000000001E-3</v>
      </c>
      <c r="G19361">
        <v>1.4999999999999999E-2</v>
      </c>
      <c r="H19361">
        <v>0</v>
      </c>
      <c r="I19361">
        <v>0</v>
      </c>
    </row>
    <row r="19362" spans="1:9" x14ac:dyDescent="0.25">
      <c r="A19362" t="s">
        <v>733</v>
      </c>
      <c r="B19362">
        <v>75436</v>
      </c>
      <c r="C19362" s="593">
        <v>8.2500000000000004E-2</v>
      </c>
      <c r="D19362" t="s">
        <v>3998</v>
      </c>
      <c r="E19362">
        <v>6.25E-2</v>
      </c>
      <c r="F19362">
        <v>5.0000000000000001E-3</v>
      </c>
      <c r="G19362">
        <v>1.4999999999999999E-2</v>
      </c>
      <c r="H19362">
        <v>0</v>
      </c>
      <c r="I19362">
        <v>0</v>
      </c>
    </row>
    <row r="19363" spans="1:9" x14ac:dyDescent="0.25">
      <c r="A19363" t="s">
        <v>733</v>
      </c>
      <c r="B19363">
        <v>75437</v>
      </c>
      <c r="C19363" s="593">
        <v>6.7500000000000004E-2</v>
      </c>
      <c r="D19363" t="s">
        <v>3546</v>
      </c>
      <c r="E19363">
        <v>6.25E-2</v>
      </c>
      <c r="F19363">
        <v>5.0000000000000001E-3</v>
      </c>
      <c r="G19363">
        <v>0</v>
      </c>
      <c r="H19363">
        <v>0</v>
      </c>
      <c r="I19363">
        <v>0</v>
      </c>
    </row>
    <row r="19364" spans="1:9" x14ac:dyDescent="0.25">
      <c r="A19364" t="s">
        <v>733</v>
      </c>
      <c r="B19364">
        <v>75438</v>
      </c>
      <c r="C19364" s="593">
        <v>8.2500000000000004E-2</v>
      </c>
      <c r="D19364" t="s">
        <v>5507</v>
      </c>
      <c r="E19364">
        <v>6.25E-2</v>
      </c>
      <c r="F19364">
        <v>5.0000000000000001E-3</v>
      </c>
      <c r="G19364">
        <v>1.4999999999999999E-2</v>
      </c>
      <c r="H19364">
        <v>0</v>
      </c>
      <c r="I19364">
        <v>0</v>
      </c>
    </row>
    <row r="19365" spans="1:9" x14ac:dyDescent="0.25">
      <c r="A19365" t="s">
        <v>733</v>
      </c>
      <c r="B19365">
        <v>75439</v>
      </c>
      <c r="C19365" s="593">
        <v>7.7499999999999999E-2</v>
      </c>
      <c r="D19365" t="s">
        <v>5513</v>
      </c>
      <c r="E19365">
        <v>6.25E-2</v>
      </c>
      <c r="F19365">
        <v>5.0000000000000001E-3</v>
      </c>
      <c r="G19365">
        <v>0.01</v>
      </c>
      <c r="H19365">
        <v>0</v>
      </c>
      <c r="I19365">
        <v>0</v>
      </c>
    </row>
    <row r="19366" spans="1:9" x14ac:dyDescent="0.25">
      <c r="A19366" t="s">
        <v>733</v>
      </c>
      <c r="B19366">
        <v>75440</v>
      </c>
      <c r="C19366" s="593">
        <v>8.2500000000000004E-2</v>
      </c>
      <c r="D19366" t="s">
        <v>5514</v>
      </c>
      <c r="E19366">
        <v>6.25E-2</v>
      </c>
      <c r="F19366">
        <v>5.0000000000000001E-3</v>
      </c>
      <c r="G19366">
        <v>1.4999999999999999E-2</v>
      </c>
      <c r="H19366">
        <v>0</v>
      </c>
      <c r="I19366">
        <v>0</v>
      </c>
    </row>
    <row r="19367" spans="1:9" x14ac:dyDescent="0.25">
      <c r="A19367" t="s">
        <v>733</v>
      </c>
      <c r="B19367">
        <v>75441</v>
      </c>
      <c r="C19367" s="593">
        <v>7.2499999999999995E-2</v>
      </c>
      <c r="D19367" t="s">
        <v>5504</v>
      </c>
      <c r="E19367">
        <v>6.25E-2</v>
      </c>
      <c r="F19367">
        <v>5.0000000000000001E-3</v>
      </c>
      <c r="G19367">
        <v>0</v>
      </c>
      <c r="H19367">
        <v>5.0000000000000001E-3</v>
      </c>
      <c r="I19367">
        <v>0</v>
      </c>
    </row>
    <row r="19368" spans="1:9" x14ac:dyDescent="0.25">
      <c r="A19368" t="s">
        <v>733</v>
      </c>
      <c r="B19368">
        <v>75442</v>
      </c>
      <c r="C19368" s="593">
        <v>8.2500000000000004E-2</v>
      </c>
      <c r="D19368" t="s">
        <v>2757</v>
      </c>
      <c r="E19368">
        <v>6.25E-2</v>
      </c>
      <c r="F19368">
        <v>0</v>
      </c>
      <c r="G19368">
        <v>0.02</v>
      </c>
      <c r="H19368">
        <v>0</v>
      </c>
      <c r="I19368">
        <v>0</v>
      </c>
    </row>
    <row r="19369" spans="1:9" x14ac:dyDescent="0.25">
      <c r="A19369" t="s">
        <v>733</v>
      </c>
      <c r="B19369">
        <v>75443</v>
      </c>
      <c r="C19369" s="593">
        <v>6.7500000000000004E-2</v>
      </c>
      <c r="D19369" t="s">
        <v>2762</v>
      </c>
      <c r="E19369">
        <v>6.25E-2</v>
      </c>
      <c r="F19369">
        <v>5.0000000000000001E-3</v>
      </c>
      <c r="G19369">
        <v>0</v>
      </c>
      <c r="H19369">
        <v>0</v>
      </c>
      <c r="I19369">
        <v>0</v>
      </c>
    </row>
    <row r="19370" spans="1:9" x14ac:dyDescent="0.25">
      <c r="A19370" t="s">
        <v>733</v>
      </c>
      <c r="B19370">
        <v>75444</v>
      </c>
      <c r="C19370" s="593">
        <v>6.7500000000000004E-2</v>
      </c>
      <c r="D19370" t="s">
        <v>4807</v>
      </c>
      <c r="E19370">
        <v>6.25E-2</v>
      </c>
      <c r="F19370">
        <v>5.0000000000000001E-3</v>
      </c>
      <c r="G19370">
        <v>0</v>
      </c>
      <c r="H19370">
        <v>0</v>
      </c>
      <c r="I19370">
        <v>0</v>
      </c>
    </row>
    <row r="19371" spans="1:9" x14ac:dyDescent="0.25">
      <c r="A19371" t="s">
        <v>733</v>
      </c>
      <c r="B19371">
        <v>75446</v>
      </c>
      <c r="C19371" s="593">
        <v>8.2500000000000004E-2</v>
      </c>
      <c r="D19371" t="s">
        <v>5515</v>
      </c>
      <c r="E19371">
        <v>6.25E-2</v>
      </c>
      <c r="F19371">
        <v>5.0000000000000001E-3</v>
      </c>
      <c r="G19371">
        <v>1.4999999999999999E-2</v>
      </c>
      <c r="H19371">
        <v>0</v>
      </c>
      <c r="I19371">
        <v>0</v>
      </c>
    </row>
    <row r="19372" spans="1:9" x14ac:dyDescent="0.25">
      <c r="A19372" t="s">
        <v>733</v>
      </c>
      <c r="B19372">
        <v>75447</v>
      </c>
      <c r="C19372" s="593">
        <v>6.7500000000000004E-2</v>
      </c>
      <c r="D19372" t="s">
        <v>2762</v>
      </c>
      <c r="E19372">
        <v>6.25E-2</v>
      </c>
      <c r="F19372">
        <v>5.0000000000000001E-3</v>
      </c>
      <c r="G19372">
        <v>0</v>
      </c>
      <c r="H19372">
        <v>0</v>
      </c>
      <c r="I19372">
        <v>0</v>
      </c>
    </row>
    <row r="19373" spans="1:9" x14ac:dyDescent="0.25">
      <c r="A19373" t="s">
        <v>733</v>
      </c>
      <c r="B19373">
        <v>75448</v>
      </c>
      <c r="C19373" s="593">
        <v>7.2499999999999995E-2</v>
      </c>
      <c r="D19373" t="s">
        <v>5504</v>
      </c>
      <c r="E19373">
        <v>6.25E-2</v>
      </c>
      <c r="F19373">
        <v>5.0000000000000001E-3</v>
      </c>
      <c r="G19373">
        <v>0</v>
      </c>
      <c r="H19373">
        <v>5.0000000000000001E-3</v>
      </c>
      <c r="I19373">
        <v>0</v>
      </c>
    </row>
    <row r="19374" spans="1:9" x14ac:dyDescent="0.25">
      <c r="A19374" t="s">
        <v>733</v>
      </c>
      <c r="B19374">
        <v>75449</v>
      </c>
      <c r="C19374" s="593">
        <v>7.7499999999999999E-2</v>
      </c>
      <c r="D19374" t="s">
        <v>5516</v>
      </c>
      <c r="E19374">
        <v>6.25E-2</v>
      </c>
      <c r="F19374">
        <v>5.0000000000000001E-3</v>
      </c>
      <c r="G19374">
        <v>0.01</v>
      </c>
      <c r="H19374">
        <v>0</v>
      </c>
      <c r="I19374">
        <v>0</v>
      </c>
    </row>
    <row r="19375" spans="1:9" x14ac:dyDescent="0.25">
      <c r="A19375" t="s">
        <v>733</v>
      </c>
      <c r="B19375">
        <v>75450</v>
      </c>
      <c r="C19375" s="593">
        <v>7.2499999999999995E-2</v>
      </c>
      <c r="D19375" t="s">
        <v>5504</v>
      </c>
      <c r="E19375">
        <v>6.25E-2</v>
      </c>
      <c r="F19375">
        <v>5.0000000000000001E-3</v>
      </c>
      <c r="G19375">
        <v>0</v>
      </c>
      <c r="H19375">
        <v>5.0000000000000001E-3</v>
      </c>
      <c r="I19375">
        <v>0</v>
      </c>
    </row>
    <row r="19376" spans="1:9" x14ac:dyDescent="0.25">
      <c r="A19376" t="s">
        <v>733</v>
      </c>
      <c r="B19376">
        <v>75451</v>
      </c>
      <c r="C19376" s="593">
        <v>6.7500000000000004E-2</v>
      </c>
      <c r="D19376" t="s">
        <v>5517</v>
      </c>
      <c r="E19376">
        <v>6.25E-2</v>
      </c>
      <c r="F19376">
        <v>5.0000000000000001E-3</v>
      </c>
      <c r="G19376">
        <v>0</v>
      </c>
      <c r="H19376">
        <v>0</v>
      </c>
      <c r="I19376">
        <v>0</v>
      </c>
    </row>
    <row r="19377" spans="1:9" x14ac:dyDescent="0.25">
      <c r="A19377" t="s">
        <v>733</v>
      </c>
      <c r="B19377">
        <v>75452</v>
      </c>
      <c r="C19377" s="593">
        <v>8.2500000000000004E-2</v>
      </c>
      <c r="D19377" t="s">
        <v>5509</v>
      </c>
      <c r="E19377">
        <v>6.25E-2</v>
      </c>
      <c r="F19377">
        <v>5.0000000000000001E-3</v>
      </c>
      <c r="G19377">
        <v>1.4999999999999999E-2</v>
      </c>
      <c r="H19377">
        <v>0</v>
      </c>
      <c r="I19377">
        <v>0</v>
      </c>
    </row>
    <row r="19378" spans="1:9" x14ac:dyDescent="0.25">
      <c r="A19378" t="s">
        <v>733</v>
      </c>
      <c r="B19378">
        <v>75453</v>
      </c>
      <c r="C19378" s="593">
        <v>8.2500000000000004E-2</v>
      </c>
      <c r="D19378" t="s">
        <v>2693</v>
      </c>
      <c r="E19378">
        <v>6.25E-2</v>
      </c>
      <c r="F19378">
        <v>5.0000000000000001E-3</v>
      </c>
      <c r="G19378">
        <v>1.4999999999999999E-2</v>
      </c>
      <c r="H19378">
        <v>0</v>
      </c>
      <c r="I19378">
        <v>0</v>
      </c>
    </row>
    <row r="19379" spans="1:9" x14ac:dyDescent="0.25">
      <c r="A19379" t="s">
        <v>733</v>
      </c>
      <c r="B19379">
        <v>75454</v>
      </c>
      <c r="C19379" s="593">
        <v>8.2500000000000004E-2</v>
      </c>
      <c r="D19379" t="s">
        <v>5518</v>
      </c>
      <c r="E19379">
        <v>6.25E-2</v>
      </c>
      <c r="F19379">
        <v>0</v>
      </c>
      <c r="G19379">
        <v>0.02</v>
      </c>
      <c r="H19379">
        <v>0</v>
      </c>
      <c r="I19379">
        <v>0</v>
      </c>
    </row>
    <row r="19380" spans="1:9" x14ac:dyDescent="0.25">
      <c r="A19380" t="s">
        <v>733</v>
      </c>
      <c r="B19380">
        <v>75455</v>
      </c>
      <c r="C19380" s="593">
        <v>8.2500000000000004E-2</v>
      </c>
      <c r="D19380" t="s">
        <v>4027</v>
      </c>
      <c r="E19380">
        <v>6.25E-2</v>
      </c>
      <c r="F19380">
        <v>5.0000000000000001E-3</v>
      </c>
      <c r="G19380">
        <v>1.4999999999999999E-2</v>
      </c>
      <c r="H19380">
        <v>0</v>
      </c>
      <c r="I19380">
        <v>0</v>
      </c>
    </row>
    <row r="19381" spans="1:9" x14ac:dyDescent="0.25">
      <c r="A19381" t="s">
        <v>733</v>
      </c>
      <c r="B19381">
        <v>75456</v>
      </c>
      <c r="C19381" s="593">
        <v>8.2500000000000004E-2</v>
      </c>
      <c r="D19381" t="s">
        <v>4027</v>
      </c>
      <c r="E19381">
        <v>6.25E-2</v>
      </c>
      <c r="F19381">
        <v>5.0000000000000001E-3</v>
      </c>
      <c r="G19381">
        <v>1.4999999999999999E-2</v>
      </c>
      <c r="H19381">
        <v>0</v>
      </c>
      <c r="I19381">
        <v>0</v>
      </c>
    </row>
    <row r="19382" spans="1:9" x14ac:dyDescent="0.25">
      <c r="A19382" t="s">
        <v>733</v>
      </c>
      <c r="B19382">
        <v>75457</v>
      </c>
      <c r="C19382" s="593">
        <v>8.2500000000000004E-2</v>
      </c>
      <c r="D19382" t="s">
        <v>3404</v>
      </c>
      <c r="E19382">
        <v>6.25E-2</v>
      </c>
      <c r="F19382">
        <v>5.0000000000000001E-3</v>
      </c>
      <c r="G19382">
        <v>1.4999999999999999E-2</v>
      </c>
      <c r="H19382">
        <v>0</v>
      </c>
      <c r="I19382">
        <v>0</v>
      </c>
    </row>
    <row r="19383" spans="1:9" x14ac:dyDescent="0.25">
      <c r="A19383" t="s">
        <v>733</v>
      </c>
      <c r="B19383">
        <v>75458</v>
      </c>
      <c r="C19383" s="593">
        <v>6.7500000000000004E-2</v>
      </c>
      <c r="D19383" t="s">
        <v>5519</v>
      </c>
      <c r="E19383">
        <v>6.25E-2</v>
      </c>
      <c r="F19383">
        <v>5.0000000000000001E-3</v>
      </c>
      <c r="G19383">
        <v>0</v>
      </c>
      <c r="H19383">
        <v>0</v>
      </c>
      <c r="I19383">
        <v>0</v>
      </c>
    </row>
    <row r="19384" spans="1:9" x14ac:dyDescent="0.25">
      <c r="A19384" t="s">
        <v>733</v>
      </c>
      <c r="B19384">
        <v>75459</v>
      </c>
      <c r="C19384" s="593">
        <v>8.2500000000000004E-2</v>
      </c>
      <c r="D19384" t="s">
        <v>5520</v>
      </c>
      <c r="E19384">
        <v>6.25E-2</v>
      </c>
      <c r="F19384">
        <v>0</v>
      </c>
      <c r="G19384">
        <v>0.02</v>
      </c>
      <c r="H19384">
        <v>0</v>
      </c>
      <c r="I19384">
        <v>0</v>
      </c>
    </row>
    <row r="19385" spans="1:9" x14ac:dyDescent="0.25">
      <c r="A19385" t="s">
        <v>733</v>
      </c>
      <c r="B19385">
        <v>75460</v>
      </c>
      <c r="C19385" s="593">
        <v>8.2500000000000004E-2</v>
      </c>
      <c r="D19385" t="s">
        <v>1548</v>
      </c>
      <c r="E19385">
        <v>6.25E-2</v>
      </c>
      <c r="F19385">
        <v>5.0000000000000001E-3</v>
      </c>
      <c r="G19385">
        <v>1.4999999999999999E-2</v>
      </c>
      <c r="H19385">
        <v>0</v>
      </c>
      <c r="I19385">
        <v>0</v>
      </c>
    </row>
    <row r="19386" spans="1:9" x14ac:dyDescent="0.25">
      <c r="A19386" t="s">
        <v>733</v>
      </c>
      <c r="B19386">
        <v>75461</v>
      </c>
      <c r="C19386" s="593">
        <v>8.2500000000000004E-2</v>
      </c>
      <c r="D19386" t="s">
        <v>1548</v>
      </c>
      <c r="E19386">
        <v>6.25E-2</v>
      </c>
      <c r="F19386">
        <v>5.0000000000000001E-3</v>
      </c>
      <c r="G19386">
        <v>1.4999999999999999E-2</v>
      </c>
      <c r="H19386">
        <v>0</v>
      </c>
      <c r="I19386">
        <v>0</v>
      </c>
    </row>
    <row r="19387" spans="1:9" x14ac:dyDescent="0.25">
      <c r="A19387" t="s">
        <v>733</v>
      </c>
      <c r="B19387">
        <v>75462</v>
      </c>
      <c r="C19387" s="593">
        <v>8.2500000000000004E-2</v>
      </c>
      <c r="D19387" t="s">
        <v>1548</v>
      </c>
      <c r="E19387">
        <v>6.25E-2</v>
      </c>
      <c r="F19387">
        <v>5.0000000000000001E-3</v>
      </c>
      <c r="G19387">
        <v>1.4999999999999999E-2</v>
      </c>
      <c r="H19387">
        <v>0</v>
      </c>
      <c r="I19387">
        <v>0</v>
      </c>
    </row>
    <row r="19388" spans="1:9" x14ac:dyDescent="0.25">
      <c r="A19388" t="s">
        <v>733</v>
      </c>
      <c r="B19388">
        <v>75468</v>
      </c>
      <c r="C19388" s="593">
        <v>7.2499999999999995E-2</v>
      </c>
      <c r="D19388" t="s">
        <v>5504</v>
      </c>
      <c r="E19388">
        <v>6.25E-2</v>
      </c>
      <c r="F19388">
        <v>5.0000000000000001E-3</v>
      </c>
      <c r="G19388">
        <v>0</v>
      </c>
      <c r="H19388">
        <v>5.0000000000000001E-3</v>
      </c>
      <c r="I19388">
        <v>0</v>
      </c>
    </row>
    <row r="19389" spans="1:9" x14ac:dyDescent="0.25">
      <c r="A19389" t="s">
        <v>733</v>
      </c>
      <c r="B19389">
        <v>75469</v>
      </c>
      <c r="C19389" s="593">
        <v>8.2500000000000004E-2</v>
      </c>
      <c r="D19389" t="s">
        <v>5521</v>
      </c>
      <c r="E19389">
        <v>6.25E-2</v>
      </c>
      <c r="F19389">
        <v>5.0000000000000001E-3</v>
      </c>
      <c r="G19389">
        <v>0.01</v>
      </c>
      <c r="H19389">
        <v>5.0000000000000001E-3</v>
      </c>
      <c r="I19389">
        <v>0</v>
      </c>
    </row>
    <row r="19390" spans="1:9" x14ac:dyDescent="0.25">
      <c r="A19390" t="s">
        <v>733</v>
      </c>
      <c r="B19390">
        <v>75470</v>
      </c>
      <c r="C19390" s="593">
        <v>6.7500000000000004E-2</v>
      </c>
      <c r="D19390" t="s">
        <v>1545</v>
      </c>
      <c r="E19390">
        <v>6.25E-2</v>
      </c>
      <c r="F19390">
        <v>5.0000000000000001E-3</v>
      </c>
      <c r="G19390">
        <v>0</v>
      </c>
      <c r="H19390">
        <v>0</v>
      </c>
      <c r="I19390">
        <v>0</v>
      </c>
    </row>
    <row r="19391" spans="1:9" x14ac:dyDescent="0.25">
      <c r="A19391" t="s">
        <v>733</v>
      </c>
      <c r="B19391">
        <v>75471</v>
      </c>
      <c r="C19391" s="593">
        <v>6.7500000000000004E-2</v>
      </c>
      <c r="D19391" t="s">
        <v>3546</v>
      </c>
      <c r="E19391">
        <v>6.25E-2</v>
      </c>
      <c r="F19391">
        <v>5.0000000000000001E-3</v>
      </c>
      <c r="G19391">
        <v>0</v>
      </c>
      <c r="H19391">
        <v>0</v>
      </c>
      <c r="I19391">
        <v>0</v>
      </c>
    </row>
    <row r="19392" spans="1:9" x14ac:dyDescent="0.25">
      <c r="A19392" t="s">
        <v>733</v>
      </c>
      <c r="B19392">
        <v>75472</v>
      </c>
      <c r="C19392" s="593">
        <v>8.2500000000000004E-2</v>
      </c>
      <c r="D19392" t="s">
        <v>5522</v>
      </c>
      <c r="E19392">
        <v>6.25E-2</v>
      </c>
      <c r="F19392">
        <v>5.0000000000000001E-3</v>
      </c>
      <c r="G19392">
        <v>1.4999999999999999E-2</v>
      </c>
      <c r="H19392">
        <v>0</v>
      </c>
      <c r="I19392">
        <v>0</v>
      </c>
    </row>
    <row r="19393" spans="1:9" x14ac:dyDescent="0.25">
      <c r="A19393" t="s">
        <v>733</v>
      </c>
      <c r="B19393">
        <v>75473</v>
      </c>
      <c r="C19393" s="593">
        <v>6.7500000000000004E-2</v>
      </c>
      <c r="D19393" t="s">
        <v>1545</v>
      </c>
      <c r="E19393">
        <v>6.25E-2</v>
      </c>
      <c r="F19393">
        <v>5.0000000000000001E-3</v>
      </c>
      <c r="G19393">
        <v>0</v>
      </c>
      <c r="H19393">
        <v>0</v>
      </c>
      <c r="I19393">
        <v>0</v>
      </c>
    </row>
    <row r="19394" spans="1:9" x14ac:dyDescent="0.25">
      <c r="A19394" t="s">
        <v>733</v>
      </c>
      <c r="B19394">
        <v>75474</v>
      </c>
      <c r="C19394" s="593">
        <v>8.2500000000000004E-2</v>
      </c>
      <c r="D19394" t="s">
        <v>5523</v>
      </c>
      <c r="E19394">
        <v>6.25E-2</v>
      </c>
      <c r="F19394">
        <v>5.0000000000000001E-3</v>
      </c>
      <c r="G19394">
        <v>1.4999999999999999E-2</v>
      </c>
      <c r="H19394">
        <v>0</v>
      </c>
      <c r="I19394">
        <v>0</v>
      </c>
    </row>
    <row r="19395" spans="1:9" x14ac:dyDescent="0.25">
      <c r="A19395" t="s">
        <v>733</v>
      </c>
      <c r="B19395">
        <v>75475</v>
      </c>
      <c r="C19395" s="593">
        <v>6.7500000000000004E-2</v>
      </c>
      <c r="D19395" t="s">
        <v>2762</v>
      </c>
      <c r="E19395">
        <v>6.25E-2</v>
      </c>
      <c r="F19395">
        <v>5.0000000000000001E-3</v>
      </c>
      <c r="G19395">
        <v>0</v>
      </c>
      <c r="H19395">
        <v>0</v>
      </c>
      <c r="I19395">
        <v>0</v>
      </c>
    </row>
    <row r="19396" spans="1:9" x14ac:dyDescent="0.25">
      <c r="A19396" t="s">
        <v>733</v>
      </c>
      <c r="B19396">
        <v>75476</v>
      </c>
      <c r="C19396" s="593">
        <v>7.7499999999999999E-2</v>
      </c>
      <c r="D19396" t="s">
        <v>5524</v>
      </c>
      <c r="E19396">
        <v>6.25E-2</v>
      </c>
      <c r="F19396">
        <v>5.0000000000000001E-3</v>
      </c>
      <c r="G19396">
        <v>0.01</v>
      </c>
      <c r="H19396">
        <v>0</v>
      </c>
      <c r="I19396">
        <v>0</v>
      </c>
    </row>
    <row r="19397" spans="1:9" x14ac:dyDescent="0.25">
      <c r="A19397" t="s">
        <v>733</v>
      </c>
      <c r="B19397">
        <v>75477</v>
      </c>
      <c r="C19397" s="593">
        <v>7.7499999999999999E-2</v>
      </c>
      <c r="D19397" t="s">
        <v>5525</v>
      </c>
      <c r="E19397">
        <v>6.25E-2</v>
      </c>
      <c r="F19397">
        <v>5.0000000000000001E-3</v>
      </c>
      <c r="G19397">
        <v>0.01</v>
      </c>
      <c r="H19397">
        <v>0</v>
      </c>
      <c r="I19397">
        <v>0</v>
      </c>
    </row>
    <row r="19398" spans="1:9" x14ac:dyDescent="0.25">
      <c r="A19398" t="s">
        <v>733</v>
      </c>
      <c r="B19398">
        <v>75478</v>
      </c>
      <c r="C19398" s="593">
        <v>6.7500000000000004E-2</v>
      </c>
      <c r="D19398" t="s">
        <v>1466</v>
      </c>
      <c r="E19398">
        <v>6.25E-2</v>
      </c>
      <c r="F19398">
        <v>5.0000000000000001E-3</v>
      </c>
      <c r="G19398">
        <v>0</v>
      </c>
      <c r="H19398">
        <v>0</v>
      </c>
      <c r="I19398">
        <v>0</v>
      </c>
    </row>
    <row r="19399" spans="1:9" x14ac:dyDescent="0.25">
      <c r="A19399" t="s">
        <v>733</v>
      </c>
      <c r="B19399">
        <v>75479</v>
      </c>
      <c r="C19399" s="593">
        <v>8.2500000000000004E-2</v>
      </c>
      <c r="D19399" t="s">
        <v>3284</v>
      </c>
      <c r="E19399">
        <v>6.25E-2</v>
      </c>
      <c r="F19399">
        <v>5.0000000000000001E-3</v>
      </c>
      <c r="G19399">
        <v>1.4999999999999999E-2</v>
      </c>
      <c r="H19399">
        <v>0</v>
      </c>
      <c r="I19399">
        <v>0</v>
      </c>
    </row>
    <row r="19400" spans="1:9" x14ac:dyDescent="0.25">
      <c r="A19400" t="s">
        <v>733</v>
      </c>
      <c r="B19400">
        <v>75480</v>
      </c>
      <c r="C19400" s="593">
        <v>6.7500000000000004E-2</v>
      </c>
      <c r="D19400" t="s">
        <v>1466</v>
      </c>
      <c r="E19400">
        <v>6.25E-2</v>
      </c>
      <c r="F19400">
        <v>5.0000000000000001E-3</v>
      </c>
      <c r="G19400">
        <v>0</v>
      </c>
      <c r="H19400">
        <v>0</v>
      </c>
      <c r="I19400">
        <v>0</v>
      </c>
    </row>
    <row r="19401" spans="1:9" x14ac:dyDescent="0.25">
      <c r="A19401" t="s">
        <v>733</v>
      </c>
      <c r="B19401">
        <v>75481</v>
      </c>
      <c r="C19401" s="593">
        <v>6.7500000000000004E-2</v>
      </c>
      <c r="D19401" t="s">
        <v>1466</v>
      </c>
      <c r="E19401">
        <v>6.25E-2</v>
      </c>
      <c r="F19401">
        <v>5.0000000000000001E-3</v>
      </c>
      <c r="G19401">
        <v>0</v>
      </c>
      <c r="H19401">
        <v>0</v>
      </c>
      <c r="I19401">
        <v>0</v>
      </c>
    </row>
    <row r="19402" spans="1:9" x14ac:dyDescent="0.25">
      <c r="A19402" t="s">
        <v>733</v>
      </c>
      <c r="B19402">
        <v>75482</v>
      </c>
      <c r="C19402" s="593">
        <v>8.2500000000000004E-2</v>
      </c>
      <c r="D19402" t="s">
        <v>1528</v>
      </c>
      <c r="E19402">
        <v>6.25E-2</v>
      </c>
      <c r="F19402">
        <v>5.0000000000000001E-3</v>
      </c>
      <c r="G19402">
        <v>1.4999999999999999E-2</v>
      </c>
      <c r="H19402">
        <v>0</v>
      </c>
      <c r="I19402">
        <v>0</v>
      </c>
    </row>
    <row r="19403" spans="1:9" x14ac:dyDescent="0.25">
      <c r="A19403" t="s">
        <v>733</v>
      </c>
      <c r="B19403">
        <v>75483</v>
      </c>
      <c r="C19403" s="593">
        <v>8.2500000000000004E-2</v>
      </c>
      <c r="D19403" t="s">
        <v>1528</v>
      </c>
      <c r="E19403">
        <v>6.25E-2</v>
      </c>
      <c r="F19403">
        <v>5.0000000000000001E-3</v>
      </c>
      <c r="G19403">
        <v>1.4999999999999999E-2</v>
      </c>
      <c r="H19403">
        <v>0</v>
      </c>
      <c r="I19403">
        <v>0</v>
      </c>
    </row>
    <row r="19404" spans="1:9" x14ac:dyDescent="0.25">
      <c r="A19404" t="s">
        <v>733</v>
      </c>
      <c r="B19404">
        <v>75485</v>
      </c>
      <c r="C19404" s="593">
        <v>6.25E-2</v>
      </c>
      <c r="D19404" t="s">
        <v>5478</v>
      </c>
      <c r="E19404">
        <v>6.25E-2</v>
      </c>
      <c r="F19404">
        <v>0</v>
      </c>
      <c r="G19404">
        <v>0</v>
      </c>
      <c r="H19404">
        <v>0</v>
      </c>
      <c r="I19404">
        <v>0</v>
      </c>
    </row>
    <row r="19405" spans="1:9" x14ac:dyDescent="0.25">
      <c r="A19405" t="s">
        <v>733</v>
      </c>
      <c r="B19405">
        <v>75486</v>
      </c>
      <c r="C19405" s="593">
        <v>6.7500000000000004E-2</v>
      </c>
      <c r="D19405" t="s">
        <v>2762</v>
      </c>
      <c r="E19405">
        <v>6.25E-2</v>
      </c>
      <c r="F19405">
        <v>5.0000000000000001E-3</v>
      </c>
      <c r="G19405">
        <v>0</v>
      </c>
      <c r="H19405">
        <v>0</v>
      </c>
      <c r="I19405">
        <v>0</v>
      </c>
    </row>
    <row r="19406" spans="1:9" x14ac:dyDescent="0.25">
      <c r="A19406" t="s">
        <v>733</v>
      </c>
      <c r="B19406">
        <v>75487</v>
      </c>
      <c r="C19406" s="593">
        <v>7.7499999999999999E-2</v>
      </c>
      <c r="D19406" t="s">
        <v>5526</v>
      </c>
      <c r="E19406">
        <v>6.25E-2</v>
      </c>
      <c r="F19406">
        <v>5.0000000000000001E-3</v>
      </c>
      <c r="G19406">
        <v>0.01</v>
      </c>
      <c r="H19406">
        <v>0</v>
      </c>
      <c r="I19406">
        <v>0</v>
      </c>
    </row>
    <row r="19407" spans="1:9" x14ac:dyDescent="0.25">
      <c r="A19407" t="s">
        <v>733</v>
      </c>
      <c r="B19407">
        <v>75488</v>
      </c>
      <c r="C19407" s="593">
        <v>6.7500000000000004E-2</v>
      </c>
      <c r="D19407" t="s">
        <v>2762</v>
      </c>
      <c r="E19407">
        <v>6.25E-2</v>
      </c>
      <c r="F19407">
        <v>5.0000000000000001E-3</v>
      </c>
      <c r="G19407">
        <v>0</v>
      </c>
      <c r="H19407">
        <v>0</v>
      </c>
      <c r="I19407">
        <v>0</v>
      </c>
    </row>
    <row r="19408" spans="1:9" x14ac:dyDescent="0.25">
      <c r="A19408" t="s">
        <v>733</v>
      </c>
      <c r="B19408">
        <v>75489</v>
      </c>
      <c r="C19408" s="593">
        <v>8.2500000000000004E-2</v>
      </c>
      <c r="D19408" t="s">
        <v>5527</v>
      </c>
      <c r="E19408">
        <v>6.25E-2</v>
      </c>
      <c r="F19408">
        <v>0</v>
      </c>
      <c r="G19408">
        <v>0.02</v>
      </c>
      <c r="H19408">
        <v>0</v>
      </c>
      <c r="I19408">
        <v>0</v>
      </c>
    </row>
    <row r="19409" spans="1:9" x14ac:dyDescent="0.25">
      <c r="A19409" t="s">
        <v>733</v>
      </c>
      <c r="B19409">
        <v>75490</v>
      </c>
      <c r="C19409" s="593">
        <v>8.2500000000000004E-2</v>
      </c>
      <c r="D19409" t="s">
        <v>5509</v>
      </c>
      <c r="E19409">
        <v>6.25E-2</v>
      </c>
      <c r="F19409">
        <v>5.0000000000000001E-3</v>
      </c>
      <c r="G19409">
        <v>1.4999999999999999E-2</v>
      </c>
      <c r="H19409">
        <v>0</v>
      </c>
      <c r="I19409">
        <v>0</v>
      </c>
    </row>
    <row r="19410" spans="1:9" x14ac:dyDescent="0.25">
      <c r="A19410" t="s">
        <v>733</v>
      </c>
      <c r="B19410">
        <v>75491</v>
      </c>
      <c r="C19410" s="593">
        <v>8.2500000000000004E-2</v>
      </c>
      <c r="D19410" t="s">
        <v>5527</v>
      </c>
      <c r="E19410">
        <v>6.25E-2</v>
      </c>
      <c r="F19410">
        <v>0</v>
      </c>
      <c r="G19410">
        <v>0.02</v>
      </c>
      <c r="H19410">
        <v>0</v>
      </c>
      <c r="I19410">
        <v>0</v>
      </c>
    </row>
    <row r="19411" spans="1:9" x14ac:dyDescent="0.25">
      <c r="A19411" t="s">
        <v>733</v>
      </c>
      <c r="B19411">
        <v>75492</v>
      </c>
      <c r="C19411" s="593">
        <v>7.7499999999999999E-2</v>
      </c>
      <c r="D19411" t="s">
        <v>5528</v>
      </c>
      <c r="E19411">
        <v>6.25E-2</v>
      </c>
      <c r="F19411">
        <v>5.0000000000000001E-3</v>
      </c>
      <c r="G19411">
        <v>0.01</v>
      </c>
      <c r="H19411">
        <v>0</v>
      </c>
      <c r="I19411">
        <v>0</v>
      </c>
    </row>
    <row r="19412" spans="1:9" x14ac:dyDescent="0.25">
      <c r="A19412" t="s">
        <v>733</v>
      </c>
      <c r="B19412">
        <v>75493</v>
      </c>
      <c r="C19412" s="593">
        <v>0.08</v>
      </c>
      <c r="D19412" t="s">
        <v>3100</v>
      </c>
      <c r="E19412">
        <v>6.25E-2</v>
      </c>
      <c r="F19412">
        <v>5.0000000000000001E-3</v>
      </c>
      <c r="G19412">
        <v>1.2500000000000001E-2</v>
      </c>
      <c r="H19412">
        <v>0</v>
      </c>
      <c r="I19412">
        <v>0</v>
      </c>
    </row>
    <row r="19413" spans="1:9" x14ac:dyDescent="0.25">
      <c r="A19413" t="s">
        <v>733</v>
      </c>
      <c r="B19413">
        <v>75494</v>
      </c>
      <c r="C19413" s="593">
        <v>8.2500000000000004E-2</v>
      </c>
      <c r="D19413" t="s">
        <v>3739</v>
      </c>
      <c r="E19413">
        <v>6.25E-2</v>
      </c>
      <c r="F19413">
        <v>5.0000000000000001E-3</v>
      </c>
      <c r="G19413">
        <v>1.4999999999999999E-2</v>
      </c>
      <c r="H19413">
        <v>0</v>
      </c>
      <c r="I19413">
        <v>0</v>
      </c>
    </row>
    <row r="19414" spans="1:9" x14ac:dyDescent="0.25">
      <c r="A19414" t="s">
        <v>733</v>
      </c>
      <c r="B19414">
        <v>75495</v>
      </c>
      <c r="C19414" s="593">
        <v>8.2500000000000004E-2</v>
      </c>
      <c r="D19414" t="s">
        <v>5500</v>
      </c>
      <c r="E19414">
        <v>6.25E-2</v>
      </c>
      <c r="F19414">
        <v>0</v>
      </c>
      <c r="G19414">
        <v>0.02</v>
      </c>
      <c r="H19414">
        <v>0</v>
      </c>
      <c r="I19414">
        <v>0</v>
      </c>
    </row>
    <row r="19415" spans="1:9" x14ac:dyDescent="0.25">
      <c r="A19415" t="s">
        <v>733</v>
      </c>
      <c r="B19415">
        <v>75496</v>
      </c>
      <c r="C19415" s="593">
        <v>8.2500000000000004E-2</v>
      </c>
      <c r="D19415" t="s">
        <v>5529</v>
      </c>
      <c r="E19415">
        <v>6.25E-2</v>
      </c>
      <c r="F19415">
        <v>5.0000000000000001E-3</v>
      </c>
      <c r="G19415">
        <v>1.4999999999999999E-2</v>
      </c>
      <c r="H19415">
        <v>0</v>
      </c>
      <c r="I19415">
        <v>0</v>
      </c>
    </row>
    <row r="19416" spans="1:9" x14ac:dyDescent="0.25">
      <c r="A19416" t="s">
        <v>733</v>
      </c>
      <c r="B19416">
        <v>75497</v>
      </c>
      <c r="C19416" s="593">
        <v>8.2500000000000004E-2</v>
      </c>
      <c r="D19416" t="s">
        <v>5530</v>
      </c>
      <c r="E19416">
        <v>6.25E-2</v>
      </c>
      <c r="F19416">
        <v>5.0000000000000001E-3</v>
      </c>
      <c r="G19416">
        <v>1.4999999999999999E-2</v>
      </c>
      <c r="H19416">
        <v>0</v>
      </c>
      <c r="I19416">
        <v>0</v>
      </c>
    </row>
    <row r="19417" spans="1:9" x14ac:dyDescent="0.25">
      <c r="A19417" t="s">
        <v>733</v>
      </c>
      <c r="B19417">
        <v>75501</v>
      </c>
      <c r="C19417" s="593">
        <v>8.2500000000000004E-2</v>
      </c>
      <c r="D19417" t="s">
        <v>5531</v>
      </c>
      <c r="E19417">
        <v>6.25E-2</v>
      </c>
      <c r="F19417">
        <v>5.0000000000000001E-3</v>
      </c>
      <c r="G19417">
        <v>1.4999999999999999E-2</v>
      </c>
      <c r="H19417">
        <v>0</v>
      </c>
      <c r="I19417">
        <v>0</v>
      </c>
    </row>
    <row r="19418" spans="1:9" x14ac:dyDescent="0.25">
      <c r="A19418" t="s">
        <v>733</v>
      </c>
      <c r="B19418">
        <v>75503</v>
      </c>
      <c r="C19418" s="593">
        <v>8.2500000000000004E-2</v>
      </c>
      <c r="D19418" t="s">
        <v>1245</v>
      </c>
      <c r="E19418">
        <v>6.25E-2</v>
      </c>
      <c r="F19418">
        <v>5.0000000000000001E-3</v>
      </c>
      <c r="G19418">
        <v>1.4999999999999999E-2</v>
      </c>
      <c r="H19418">
        <v>0</v>
      </c>
      <c r="I19418">
        <v>0</v>
      </c>
    </row>
    <row r="19419" spans="1:9" x14ac:dyDescent="0.25">
      <c r="A19419" t="s">
        <v>733</v>
      </c>
      <c r="B19419">
        <v>75504</v>
      </c>
      <c r="C19419" s="593">
        <v>8.2500000000000004E-2</v>
      </c>
      <c r="D19419" t="s">
        <v>1245</v>
      </c>
      <c r="E19419">
        <v>6.25E-2</v>
      </c>
      <c r="F19419">
        <v>5.0000000000000001E-3</v>
      </c>
      <c r="G19419">
        <v>1.4999999999999999E-2</v>
      </c>
      <c r="H19419">
        <v>0</v>
      </c>
      <c r="I19419">
        <v>0</v>
      </c>
    </row>
    <row r="19420" spans="1:9" x14ac:dyDescent="0.25">
      <c r="A19420" t="s">
        <v>733</v>
      </c>
      <c r="B19420">
        <v>75505</v>
      </c>
      <c r="C19420" s="593">
        <v>8.2500000000000004E-2</v>
      </c>
      <c r="D19420" t="s">
        <v>1245</v>
      </c>
      <c r="E19420">
        <v>6.25E-2</v>
      </c>
      <c r="F19420">
        <v>5.0000000000000001E-3</v>
      </c>
      <c r="G19420">
        <v>1.4999999999999999E-2</v>
      </c>
      <c r="H19420">
        <v>0</v>
      </c>
      <c r="I19420">
        <v>0</v>
      </c>
    </row>
    <row r="19421" spans="1:9" x14ac:dyDescent="0.25">
      <c r="A19421" t="s">
        <v>733</v>
      </c>
      <c r="B19421">
        <v>75507</v>
      </c>
      <c r="C19421" s="593">
        <v>8.2500000000000004E-2</v>
      </c>
      <c r="D19421" t="s">
        <v>1245</v>
      </c>
      <c r="E19421">
        <v>6.25E-2</v>
      </c>
      <c r="F19421">
        <v>5.0000000000000001E-3</v>
      </c>
      <c r="G19421">
        <v>1.4999999999999999E-2</v>
      </c>
      <c r="H19421">
        <v>0</v>
      </c>
      <c r="I19421">
        <v>0</v>
      </c>
    </row>
    <row r="19422" spans="1:9" x14ac:dyDescent="0.25">
      <c r="A19422" t="s">
        <v>733</v>
      </c>
      <c r="B19422">
        <v>75550</v>
      </c>
      <c r="C19422" s="593">
        <v>7.7499999999999999E-2</v>
      </c>
      <c r="D19422" t="s">
        <v>5532</v>
      </c>
      <c r="E19422">
        <v>6.25E-2</v>
      </c>
      <c r="F19422">
        <v>5.0000000000000001E-3</v>
      </c>
      <c r="G19422">
        <v>0.01</v>
      </c>
      <c r="H19422">
        <v>0</v>
      </c>
      <c r="I19422">
        <v>0</v>
      </c>
    </row>
    <row r="19423" spans="1:9" x14ac:dyDescent="0.25">
      <c r="A19423" t="s">
        <v>733</v>
      </c>
      <c r="B19423">
        <v>75551</v>
      </c>
      <c r="C19423" s="593">
        <v>8.2500000000000004E-2</v>
      </c>
      <c r="D19423" t="s">
        <v>3383</v>
      </c>
      <c r="E19423">
        <v>6.25E-2</v>
      </c>
      <c r="F19423">
        <v>0</v>
      </c>
      <c r="G19423">
        <v>0</v>
      </c>
      <c r="H19423">
        <v>0.02</v>
      </c>
      <c r="I19423">
        <v>0</v>
      </c>
    </row>
    <row r="19424" spans="1:9" x14ac:dyDescent="0.25">
      <c r="A19424" t="s">
        <v>733</v>
      </c>
      <c r="B19424">
        <v>75554</v>
      </c>
      <c r="C19424" s="593">
        <v>7.7499999999999999E-2</v>
      </c>
      <c r="D19424" t="s">
        <v>4403</v>
      </c>
      <c r="E19424">
        <v>6.25E-2</v>
      </c>
      <c r="F19424">
        <v>5.0000000000000001E-3</v>
      </c>
      <c r="G19424">
        <v>0.01</v>
      </c>
      <c r="H19424">
        <v>0</v>
      </c>
      <c r="I19424">
        <v>0</v>
      </c>
    </row>
    <row r="19425" spans="1:9" x14ac:dyDescent="0.25">
      <c r="A19425" t="s">
        <v>733</v>
      </c>
      <c r="B19425">
        <v>75555</v>
      </c>
      <c r="C19425" s="593">
        <v>8.2500000000000004E-2</v>
      </c>
      <c r="D19425" t="s">
        <v>1166</v>
      </c>
      <c r="E19425">
        <v>6.25E-2</v>
      </c>
      <c r="F19425">
        <v>5.0000000000000001E-3</v>
      </c>
      <c r="G19425">
        <v>0</v>
      </c>
      <c r="H19425">
        <v>1.4999999999999999E-2</v>
      </c>
      <c r="I19425">
        <v>0</v>
      </c>
    </row>
    <row r="19426" spans="1:9" x14ac:dyDescent="0.25">
      <c r="A19426" t="s">
        <v>733</v>
      </c>
      <c r="B19426">
        <v>75556</v>
      </c>
      <c r="C19426" s="593">
        <v>8.2500000000000004E-2</v>
      </c>
      <c r="D19426" t="s">
        <v>5533</v>
      </c>
      <c r="E19426">
        <v>6.25E-2</v>
      </c>
      <c r="F19426">
        <v>0</v>
      </c>
      <c r="G19426">
        <v>0.01</v>
      </c>
      <c r="H19426">
        <v>0.01</v>
      </c>
      <c r="I19426">
        <v>0</v>
      </c>
    </row>
    <row r="19427" spans="1:9" x14ac:dyDescent="0.25">
      <c r="A19427" t="s">
        <v>733</v>
      </c>
      <c r="B19427">
        <v>75558</v>
      </c>
      <c r="C19427" s="593">
        <v>6.7500000000000004E-2</v>
      </c>
      <c r="D19427" t="s">
        <v>4557</v>
      </c>
      <c r="E19427">
        <v>6.25E-2</v>
      </c>
      <c r="F19427">
        <v>5.0000000000000001E-3</v>
      </c>
      <c r="G19427">
        <v>0</v>
      </c>
      <c r="H19427">
        <v>0</v>
      </c>
      <c r="I19427">
        <v>0</v>
      </c>
    </row>
    <row r="19428" spans="1:9" x14ac:dyDescent="0.25">
      <c r="A19428" t="s">
        <v>733</v>
      </c>
      <c r="B19428">
        <v>75559</v>
      </c>
      <c r="C19428" s="593">
        <v>8.2500000000000004E-2</v>
      </c>
      <c r="D19428" t="s">
        <v>5449</v>
      </c>
      <c r="E19428">
        <v>6.25E-2</v>
      </c>
      <c r="F19428">
        <v>5.0000000000000001E-3</v>
      </c>
      <c r="G19428">
        <v>1.4999999999999999E-2</v>
      </c>
      <c r="H19428">
        <v>0</v>
      </c>
      <c r="I19428">
        <v>0</v>
      </c>
    </row>
    <row r="19429" spans="1:9" x14ac:dyDescent="0.25">
      <c r="A19429" t="s">
        <v>733</v>
      </c>
      <c r="B19429">
        <v>75560</v>
      </c>
      <c r="C19429" s="593">
        <v>6.5000000000000002E-2</v>
      </c>
      <c r="D19429" t="s">
        <v>5534</v>
      </c>
      <c r="E19429">
        <v>6.25E-2</v>
      </c>
      <c r="F19429">
        <v>0</v>
      </c>
      <c r="G19429">
        <v>2.5000000000000001E-3</v>
      </c>
      <c r="H19429">
        <v>0</v>
      </c>
      <c r="I19429">
        <v>0</v>
      </c>
    </row>
    <row r="19430" spans="1:9" x14ac:dyDescent="0.25">
      <c r="A19430" t="s">
        <v>733</v>
      </c>
      <c r="B19430">
        <v>75561</v>
      </c>
      <c r="C19430" s="593">
        <v>8.2500000000000004E-2</v>
      </c>
      <c r="D19430" t="s">
        <v>5535</v>
      </c>
      <c r="E19430">
        <v>6.25E-2</v>
      </c>
      <c r="F19430">
        <v>5.0000000000000001E-3</v>
      </c>
      <c r="G19430">
        <v>1.4999999999999999E-2</v>
      </c>
      <c r="H19430">
        <v>0</v>
      </c>
      <c r="I19430">
        <v>0</v>
      </c>
    </row>
    <row r="19431" spans="1:9" x14ac:dyDescent="0.25">
      <c r="A19431" t="s">
        <v>733</v>
      </c>
      <c r="B19431">
        <v>75562</v>
      </c>
      <c r="C19431" s="593">
        <v>6.25E-2</v>
      </c>
      <c r="D19431" t="s">
        <v>3383</v>
      </c>
      <c r="E19431">
        <v>6.25E-2</v>
      </c>
      <c r="F19431">
        <v>0</v>
      </c>
      <c r="G19431">
        <v>0</v>
      </c>
      <c r="H19431">
        <v>0</v>
      </c>
      <c r="I19431">
        <v>0</v>
      </c>
    </row>
    <row r="19432" spans="1:9" x14ac:dyDescent="0.25">
      <c r="A19432" t="s">
        <v>733</v>
      </c>
      <c r="B19432">
        <v>75563</v>
      </c>
      <c r="C19432" s="593">
        <v>8.2500000000000004E-2</v>
      </c>
      <c r="D19432" t="s">
        <v>4315</v>
      </c>
      <c r="E19432">
        <v>6.25E-2</v>
      </c>
      <c r="F19432">
        <v>0</v>
      </c>
      <c r="G19432">
        <v>0.02</v>
      </c>
      <c r="H19432">
        <v>0</v>
      </c>
      <c r="I19432">
        <v>0</v>
      </c>
    </row>
    <row r="19433" spans="1:9" x14ac:dyDescent="0.25">
      <c r="A19433" t="s">
        <v>733</v>
      </c>
      <c r="B19433">
        <v>75564</v>
      </c>
      <c r="C19433" s="593">
        <v>8.2500000000000004E-2</v>
      </c>
      <c r="D19433" t="s">
        <v>1166</v>
      </c>
      <c r="E19433">
        <v>6.25E-2</v>
      </c>
      <c r="F19433">
        <v>5.0000000000000001E-3</v>
      </c>
      <c r="G19433">
        <v>0</v>
      </c>
      <c r="H19433">
        <v>1.4999999999999999E-2</v>
      </c>
      <c r="I19433">
        <v>0</v>
      </c>
    </row>
    <row r="19434" spans="1:9" x14ac:dyDescent="0.25">
      <c r="A19434" t="s">
        <v>733</v>
      </c>
      <c r="B19434">
        <v>75565</v>
      </c>
      <c r="C19434" s="593">
        <v>6.25E-2</v>
      </c>
      <c r="D19434" t="s">
        <v>3383</v>
      </c>
      <c r="E19434">
        <v>6.25E-2</v>
      </c>
      <c r="F19434">
        <v>0</v>
      </c>
      <c r="G19434">
        <v>0</v>
      </c>
      <c r="H19434">
        <v>0</v>
      </c>
      <c r="I19434">
        <v>0</v>
      </c>
    </row>
    <row r="19435" spans="1:9" x14ac:dyDescent="0.25">
      <c r="A19435" t="s">
        <v>733</v>
      </c>
      <c r="B19435">
        <v>75566</v>
      </c>
      <c r="C19435" s="593">
        <v>6.25E-2</v>
      </c>
      <c r="D19435" t="s">
        <v>3383</v>
      </c>
      <c r="E19435">
        <v>6.25E-2</v>
      </c>
      <c r="F19435">
        <v>0</v>
      </c>
      <c r="G19435">
        <v>0</v>
      </c>
      <c r="H19435">
        <v>0</v>
      </c>
      <c r="I19435">
        <v>0</v>
      </c>
    </row>
    <row r="19436" spans="1:9" x14ac:dyDescent="0.25">
      <c r="A19436" t="s">
        <v>733</v>
      </c>
      <c r="B19436">
        <v>75567</v>
      </c>
      <c r="C19436" s="593">
        <v>8.2500000000000004E-2</v>
      </c>
      <c r="D19436" t="s">
        <v>5536</v>
      </c>
      <c r="E19436">
        <v>6.25E-2</v>
      </c>
      <c r="F19436">
        <v>5.0000000000000001E-3</v>
      </c>
      <c r="G19436">
        <v>1.4999999999999999E-2</v>
      </c>
      <c r="H19436">
        <v>0</v>
      </c>
      <c r="I19436">
        <v>0</v>
      </c>
    </row>
    <row r="19437" spans="1:9" x14ac:dyDescent="0.25">
      <c r="A19437" t="s">
        <v>733</v>
      </c>
      <c r="B19437">
        <v>75568</v>
      </c>
      <c r="C19437" s="593">
        <v>8.2500000000000004E-2</v>
      </c>
      <c r="D19437" t="s">
        <v>2583</v>
      </c>
      <c r="E19437">
        <v>6.25E-2</v>
      </c>
      <c r="F19437">
        <v>5.0000000000000001E-3</v>
      </c>
      <c r="G19437">
        <v>1.4999999999999999E-2</v>
      </c>
      <c r="H19437">
        <v>0</v>
      </c>
      <c r="I19437">
        <v>0</v>
      </c>
    </row>
    <row r="19438" spans="1:9" x14ac:dyDescent="0.25">
      <c r="A19438" t="s">
        <v>733</v>
      </c>
      <c r="B19438">
        <v>75569</v>
      </c>
      <c r="C19438" s="593">
        <v>8.2500000000000004E-2</v>
      </c>
      <c r="D19438" t="s">
        <v>5531</v>
      </c>
      <c r="E19438">
        <v>6.25E-2</v>
      </c>
      <c r="F19438">
        <v>5.0000000000000001E-3</v>
      </c>
      <c r="G19438">
        <v>1.4999999999999999E-2</v>
      </c>
      <c r="H19438">
        <v>0</v>
      </c>
      <c r="I19438">
        <v>0</v>
      </c>
    </row>
    <row r="19439" spans="1:9" x14ac:dyDescent="0.25">
      <c r="A19439" t="s">
        <v>733</v>
      </c>
      <c r="B19439">
        <v>75570</v>
      </c>
      <c r="C19439" s="593">
        <v>8.2500000000000004E-2</v>
      </c>
      <c r="D19439" t="s">
        <v>5074</v>
      </c>
      <c r="E19439">
        <v>6.25E-2</v>
      </c>
      <c r="F19439">
        <v>5.0000000000000001E-3</v>
      </c>
      <c r="G19439">
        <v>1.4999999999999999E-2</v>
      </c>
      <c r="H19439">
        <v>0</v>
      </c>
      <c r="I19439">
        <v>0</v>
      </c>
    </row>
    <row r="19440" spans="1:9" x14ac:dyDescent="0.25">
      <c r="A19440" t="s">
        <v>733</v>
      </c>
      <c r="B19440">
        <v>75571</v>
      </c>
      <c r="C19440" s="593">
        <v>8.2500000000000004E-2</v>
      </c>
      <c r="D19440" t="s">
        <v>1500</v>
      </c>
      <c r="E19440">
        <v>6.25E-2</v>
      </c>
      <c r="F19440">
        <v>5.0000000000000001E-3</v>
      </c>
      <c r="G19440">
        <v>1.4999999999999999E-2</v>
      </c>
      <c r="H19440">
        <v>0</v>
      </c>
      <c r="I19440">
        <v>0</v>
      </c>
    </row>
    <row r="19441" spans="1:9" x14ac:dyDescent="0.25">
      <c r="A19441" t="s">
        <v>733</v>
      </c>
      <c r="B19441">
        <v>75572</v>
      </c>
      <c r="C19441" s="593">
        <v>8.2500000000000004E-2</v>
      </c>
      <c r="D19441" t="s">
        <v>3261</v>
      </c>
      <c r="E19441">
        <v>6.25E-2</v>
      </c>
      <c r="F19441">
        <v>0</v>
      </c>
      <c r="G19441">
        <v>0.02</v>
      </c>
      <c r="H19441">
        <v>0</v>
      </c>
      <c r="I19441">
        <v>0</v>
      </c>
    </row>
    <row r="19442" spans="1:9" x14ac:dyDescent="0.25">
      <c r="A19442" t="s">
        <v>733</v>
      </c>
      <c r="B19442">
        <v>75573</v>
      </c>
      <c r="C19442" s="593">
        <v>8.2500000000000004E-2</v>
      </c>
      <c r="D19442" t="s">
        <v>5537</v>
      </c>
      <c r="E19442">
        <v>6.25E-2</v>
      </c>
      <c r="F19442">
        <v>5.0000000000000001E-3</v>
      </c>
      <c r="G19442">
        <v>1.4999999999999999E-2</v>
      </c>
      <c r="H19442">
        <v>0</v>
      </c>
      <c r="I19442">
        <v>0</v>
      </c>
    </row>
    <row r="19443" spans="1:9" x14ac:dyDescent="0.25">
      <c r="A19443" t="s">
        <v>733</v>
      </c>
      <c r="B19443">
        <v>75574</v>
      </c>
      <c r="C19443" s="593">
        <v>6.7500000000000004E-2</v>
      </c>
      <c r="D19443" t="s">
        <v>3949</v>
      </c>
      <c r="E19443">
        <v>6.25E-2</v>
      </c>
      <c r="F19443">
        <v>5.0000000000000001E-3</v>
      </c>
      <c r="G19443">
        <v>0</v>
      </c>
      <c r="H19443">
        <v>0</v>
      </c>
      <c r="I19443">
        <v>0</v>
      </c>
    </row>
    <row r="19444" spans="1:9" x14ac:dyDescent="0.25">
      <c r="A19444" t="s">
        <v>733</v>
      </c>
      <c r="B19444">
        <v>75599</v>
      </c>
      <c r="C19444" s="593">
        <v>8.2500000000000004E-2</v>
      </c>
      <c r="D19444" t="s">
        <v>1245</v>
      </c>
      <c r="E19444">
        <v>6.25E-2</v>
      </c>
      <c r="F19444">
        <v>5.0000000000000001E-3</v>
      </c>
      <c r="G19444">
        <v>1.4999999999999999E-2</v>
      </c>
      <c r="H19444">
        <v>0</v>
      </c>
      <c r="I19444">
        <v>0</v>
      </c>
    </row>
    <row r="19445" spans="1:9" x14ac:dyDescent="0.25">
      <c r="A19445" t="s">
        <v>733</v>
      </c>
      <c r="B19445">
        <v>75601</v>
      </c>
      <c r="C19445" s="593">
        <v>8.2500000000000004E-2</v>
      </c>
      <c r="D19445" t="s">
        <v>5538</v>
      </c>
      <c r="E19445">
        <v>6.25E-2</v>
      </c>
      <c r="F19445">
        <v>5.0000000000000001E-3</v>
      </c>
      <c r="G19445">
        <v>1.4999999999999999E-2</v>
      </c>
      <c r="H19445">
        <v>0</v>
      </c>
      <c r="I19445">
        <v>0</v>
      </c>
    </row>
    <row r="19446" spans="1:9" x14ac:dyDescent="0.25">
      <c r="A19446" t="s">
        <v>733</v>
      </c>
      <c r="B19446">
        <v>75602</v>
      </c>
      <c r="C19446" s="593">
        <v>8.2500000000000004E-2</v>
      </c>
      <c r="D19446" t="s">
        <v>5538</v>
      </c>
      <c r="E19446">
        <v>6.25E-2</v>
      </c>
      <c r="F19446">
        <v>5.0000000000000001E-3</v>
      </c>
      <c r="G19446">
        <v>1.4999999999999999E-2</v>
      </c>
      <c r="H19446">
        <v>0</v>
      </c>
      <c r="I19446">
        <v>0</v>
      </c>
    </row>
    <row r="19447" spans="1:9" x14ac:dyDescent="0.25">
      <c r="A19447" t="s">
        <v>733</v>
      </c>
      <c r="B19447">
        <v>75603</v>
      </c>
      <c r="C19447" s="593">
        <v>8.2500000000000004E-2</v>
      </c>
      <c r="D19447" t="s">
        <v>1948</v>
      </c>
      <c r="E19447">
        <v>6.25E-2</v>
      </c>
      <c r="F19447">
        <v>5.0000000000000001E-3</v>
      </c>
      <c r="G19447">
        <v>1.4999999999999999E-2</v>
      </c>
      <c r="H19447">
        <v>0</v>
      </c>
      <c r="I19447">
        <v>0</v>
      </c>
    </row>
    <row r="19448" spans="1:9" x14ac:dyDescent="0.25">
      <c r="A19448" t="s">
        <v>733</v>
      </c>
      <c r="B19448">
        <v>75604</v>
      </c>
      <c r="C19448" s="593">
        <v>8.2500000000000004E-2</v>
      </c>
      <c r="D19448" t="s">
        <v>5538</v>
      </c>
      <c r="E19448">
        <v>6.25E-2</v>
      </c>
      <c r="F19448">
        <v>5.0000000000000001E-3</v>
      </c>
      <c r="G19448">
        <v>1.4999999999999999E-2</v>
      </c>
      <c r="H19448">
        <v>0</v>
      </c>
      <c r="I19448">
        <v>0</v>
      </c>
    </row>
    <row r="19449" spans="1:9" x14ac:dyDescent="0.25">
      <c r="A19449" t="s">
        <v>733</v>
      </c>
      <c r="B19449">
        <v>75605</v>
      </c>
      <c r="C19449" s="593">
        <v>8.2500000000000004E-2</v>
      </c>
      <c r="D19449" t="s">
        <v>5538</v>
      </c>
      <c r="E19449">
        <v>6.25E-2</v>
      </c>
      <c r="F19449">
        <v>5.0000000000000001E-3</v>
      </c>
      <c r="G19449">
        <v>1.4999999999999999E-2</v>
      </c>
      <c r="H19449">
        <v>0</v>
      </c>
      <c r="I19449">
        <v>0</v>
      </c>
    </row>
    <row r="19450" spans="1:9" x14ac:dyDescent="0.25">
      <c r="A19450" t="s">
        <v>733</v>
      </c>
      <c r="B19450">
        <v>75606</v>
      </c>
      <c r="C19450" s="593">
        <v>8.2500000000000004E-2</v>
      </c>
      <c r="D19450" t="s">
        <v>5538</v>
      </c>
      <c r="E19450">
        <v>6.25E-2</v>
      </c>
      <c r="F19450">
        <v>5.0000000000000001E-3</v>
      </c>
      <c r="G19450">
        <v>1.4999999999999999E-2</v>
      </c>
      <c r="H19450">
        <v>0</v>
      </c>
      <c r="I19450">
        <v>0</v>
      </c>
    </row>
    <row r="19451" spans="1:9" x14ac:dyDescent="0.25">
      <c r="A19451" t="s">
        <v>733</v>
      </c>
      <c r="B19451">
        <v>75607</v>
      </c>
      <c r="C19451" s="593">
        <v>8.2500000000000004E-2</v>
      </c>
      <c r="D19451" t="s">
        <v>5538</v>
      </c>
      <c r="E19451">
        <v>6.25E-2</v>
      </c>
      <c r="F19451">
        <v>5.0000000000000001E-3</v>
      </c>
      <c r="G19451">
        <v>1.4999999999999999E-2</v>
      </c>
      <c r="H19451">
        <v>0</v>
      </c>
      <c r="I19451">
        <v>0</v>
      </c>
    </row>
    <row r="19452" spans="1:9" x14ac:dyDescent="0.25">
      <c r="A19452" t="s">
        <v>733</v>
      </c>
      <c r="B19452">
        <v>75608</v>
      </c>
      <c r="C19452" s="593">
        <v>8.2500000000000004E-2</v>
      </c>
      <c r="D19452" t="s">
        <v>5538</v>
      </c>
      <c r="E19452">
        <v>6.25E-2</v>
      </c>
      <c r="F19452">
        <v>5.0000000000000001E-3</v>
      </c>
      <c r="G19452">
        <v>1.4999999999999999E-2</v>
      </c>
      <c r="H19452">
        <v>0</v>
      </c>
      <c r="I19452">
        <v>0</v>
      </c>
    </row>
    <row r="19453" spans="1:9" x14ac:dyDescent="0.25">
      <c r="A19453" t="s">
        <v>733</v>
      </c>
      <c r="B19453">
        <v>75615</v>
      </c>
      <c r="C19453" s="593">
        <v>8.2500000000000004E-2</v>
      </c>
      <c r="D19453" t="s">
        <v>5538</v>
      </c>
      <c r="E19453">
        <v>6.25E-2</v>
      </c>
      <c r="F19453">
        <v>5.0000000000000001E-3</v>
      </c>
      <c r="G19453">
        <v>1.4999999999999999E-2</v>
      </c>
      <c r="H19453">
        <v>0</v>
      </c>
      <c r="I19453">
        <v>0</v>
      </c>
    </row>
    <row r="19454" spans="1:9" x14ac:dyDescent="0.25">
      <c r="A19454" t="s">
        <v>733</v>
      </c>
      <c r="B19454">
        <v>75630</v>
      </c>
      <c r="C19454" s="593">
        <v>8.2500000000000004E-2</v>
      </c>
      <c r="D19454" t="s">
        <v>1166</v>
      </c>
      <c r="E19454">
        <v>6.25E-2</v>
      </c>
      <c r="F19454">
        <v>5.0000000000000001E-3</v>
      </c>
      <c r="G19454">
        <v>0</v>
      </c>
      <c r="H19454">
        <v>1.4999999999999999E-2</v>
      </c>
      <c r="I19454">
        <v>0</v>
      </c>
    </row>
    <row r="19455" spans="1:9" x14ac:dyDescent="0.25">
      <c r="A19455" t="s">
        <v>733</v>
      </c>
      <c r="B19455">
        <v>75631</v>
      </c>
      <c r="C19455" s="593">
        <v>7.2499999999999995E-2</v>
      </c>
      <c r="D19455" t="s">
        <v>5539</v>
      </c>
      <c r="E19455">
        <v>6.25E-2</v>
      </c>
      <c r="F19455">
        <v>0</v>
      </c>
      <c r="G19455">
        <v>0.01</v>
      </c>
      <c r="H19455">
        <v>0</v>
      </c>
      <c r="I19455">
        <v>0</v>
      </c>
    </row>
    <row r="19456" spans="1:9" x14ac:dyDescent="0.25">
      <c r="A19456" t="s">
        <v>733</v>
      </c>
      <c r="B19456">
        <v>75633</v>
      </c>
      <c r="C19456" s="593">
        <v>8.2500000000000004E-2</v>
      </c>
      <c r="D19456" t="s">
        <v>3354</v>
      </c>
      <c r="E19456">
        <v>6.25E-2</v>
      </c>
      <c r="F19456">
        <v>0</v>
      </c>
      <c r="G19456">
        <v>0.02</v>
      </c>
      <c r="H19456">
        <v>0</v>
      </c>
      <c r="I19456">
        <v>0</v>
      </c>
    </row>
    <row r="19457" spans="1:9" x14ac:dyDescent="0.25">
      <c r="A19457" t="s">
        <v>733</v>
      </c>
      <c r="B19457">
        <v>75636</v>
      </c>
      <c r="C19457" s="593">
        <v>6.7500000000000004E-2</v>
      </c>
      <c r="D19457" t="s">
        <v>4557</v>
      </c>
      <c r="E19457">
        <v>6.25E-2</v>
      </c>
      <c r="F19457">
        <v>5.0000000000000001E-3</v>
      </c>
      <c r="G19457">
        <v>0</v>
      </c>
      <c r="H19457">
        <v>0</v>
      </c>
      <c r="I19457">
        <v>0</v>
      </c>
    </row>
    <row r="19458" spans="1:9" x14ac:dyDescent="0.25">
      <c r="A19458" t="s">
        <v>733</v>
      </c>
      <c r="B19458">
        <v>75637</v>
      </c>
      <c r="C19458" s="593">
        <v>6.25E-2</v>
      </c>
      <c r="D19458" t="s">
        <v>5540</v>
      </c>
      <c r="E19458">
        <v>6.25E-2</v>
      </c>
      <c r="F19458">
        <v>0</v>
      </c>
      <c r="G19458">
        <v>0</v>
      </c>
      <c r="H19458">
        <v>0</v>
      </c>
      <c r="I19458">
        <v>0</v>
      </c>
    </row>
    <row r="19459" spans="1:9" x14ac:dyDescent="0.25">
      <c r="A19459" t="s">
        <v>733</v>
      </c>
      <c r="B19459">
        <v>75638</v>
      </c>
      <c r="C19459" s="593">
        <v>8.2500000000000004E-2</v>
      </c>
      <c r="D19459" t="s">
        <v>5541</v>
      </c>
      <c r="E19459">
        <v>6.25E-2</v>
      </c>
      <c r="F19459">
        <v>5.0000000000000001E-3</v>
      </c>
      <c r="G19459">
        <v>1.4999999999999999E-2</v>
      </c>
      <c r="H19459">
        <v>0</v>
      </c>
      <c r="I19459">
        <v>0</v>
      </c>
    </row>
    <row r="19460" spans="1:9" x14ac:dyDescent="0.25">
      <c r="A19460" t="s">
        <v>733</v>
      </c>
      <c r="B19460">
        <v>75639</v>
      </c>
      <c r="C19460" s="593">
        <v>6.25E-2</v>
      </c>
      <c r="D19460" t="s">
        <v>5540</v>
      </c>
      <c r="E19460">
        <v>6.25E-2</v>
      </c>
      <c r="F19460">
        <v>0</v>
      </c>
      <c r="G19460">
        <v>0</v>
      </c>
      <c r="H19460">
        <v>0</v>
      </c>
      <c r="I19460">
        <v>0</v>
      </c>
    </row>
    <row r="19461" spans="1:9" x14ac:dyDescent="0.25">
      <c r="A19461" t="s">
        <v>733</v>
      </c>
      <c r="B19461">
        <v>75640</v>
      </c>
      <c r="C19461" s="593">
        <v>8.2500000000000004E-2</v>
      </c>
      <c r="D19461" t="s">
        <v>1166</v>
      </c>
      <c r="E19461">
        <v>6.25E-2</v>
      </c>
      <c r="F19461">
        <v>5.0000000000000001E-3</v>
      </c>
      <c r="G19461">
        <v>0</v>
      </c>
      <c r="H19461">
        <v>1.4999999999999999E-2</v>
      </c>
      <c r="I19461">
        <v>0</v>
      </c>
    </row>
    <row r="19462" spans="1:9" x14ac:dyDescent="0.25">
      <c r="A19462" t="s">
        <v>733</v>
      </c>
      <c r="B19462">
        <v>75641</v>
      </c>
      <c r="C19462" s="593">
        <v>7.7499999999999999E-2</v>
      </c>
      <c r="D19462" t="s">
        <v>3884</v>
      </c>
      <c r="E19462">
        <v>6.25E-2</v>
      </c>
      <c r="F19462">
        <v>5.0000000000000001E-3</v>
      </c>
      <c r="G19462">
        <v>0.01</v>
      </c>
      <c r="H19462">
        <v>0</v>
      </c>
      <c r="I19462">
        <v>0</v>
      </c>
    </row>
    <row r="19463" spans="1:9" x14ac:dyDescent="0.25">
      <c r="A19463" t="s">
        <v>733</v>
      </c>
      <c r="B19463">
        <v>75642</v>
      </c>
      <c r="C19463" s="593">
        <v>6.25E-2</v>
      </c>
      <c r="D19463" t="s">
        <v>1480</v>
      </c>
      <c r="E19463">
        <v>6.25E-2</v>
      </c>
      <c r="F19463">
        <v>0</v>
      </c>
      <c r="G19463">
        <v>0</v>
      </c>
      <c r="H19463">
        <v>0</v>
      </c>
      <c r="I19463">
        <v>0</v>
      </c>
    </row>
    <row r="19464" spans="1:9" x14ac:dyDescent="0.25">
      <c r="A19464" t="s">
        <v>733</v>
      </c>
      <c r="B19464">
        <v>75643</v>
      </c>
      <c r="C19464" s="593">
        <v>6.7500000000000004E-2</v>
      </c>
      <c r="D19464" t="s">
        <v>5542</v>
      </c>
      <c r="E19464">
        <v>6.25E-2</v>
      </c>
      <c r="F19464">
        <v>0</v>
      </c>
      <c r="G19464">
        <v>0</v>
      </c>
      <c r="H19464">
        <v>5.0000000000000001E-3</v>
      </c>
      <c r="I19464">
        <v>0</v>
      </c>
    </row>
    <row r="19465" spans="1:9" x14ac:dyDescent="0.25">
      <c r="A19465" t="s">
        <v>733</v>
      </c>
      <c r="B19465">
        <v>75644</v>
      </c>
      <c r="C19465" s="593">
        <v>8.2500000000000004E-2</v>
      </c>
      <c r="D19465" t="s">
        <v>5543</v>
      </c>
      <c r="E19465">
        <v>6.25E-2</v>
      </c>
      <c r="F19465">
        <v>5.0000000000000001E-3</v>
      </c>
      <c r="G19465">
        <v>1.4999999999999999E-2</v>
      </c>
      <c r="H19465">
        <v>0</v>
      </c>
      <c r="I19465">
        <v>0</v>
      </c>
    </row>
    <row r="19466" spans="1:9" x14ac:dyDescent="0.25">
      <c r="A19466" t="s">
        <v>733</v>
      </c>
      <c r="B19466">
        <v>75645</v>
      </c>
      <c r="C19466" s="593">
        <v>8.2500000000000004E-2</v>
      </c>
      <c r="D19466" t="s">
        <v>5543</v>
      </c>
      <c r="E19466">
        <v>6.25E-2</v>
      </c>
      <c r="F19466">
        <v>5.0000000000000001E-3</v>
      </c>
      <c r="G19466">
        <v>1.4999999999999999E-2</v>
      </c>
      <c r="H19466">
        <v>0</v>
      </c>
      <c r="I19466">
        <v>0</v>
      </c>
    </row>
    <row r="19467" spans="1:9" x14ac:dyDescent="0.25">
      <c r="A19467" t="s">
        <v>733</v>
      </c>
      <c r="B19467">
        <v>75647</v>
      </c>
      <c r="C19467" s="593">
        <v>8.2500000000000004E-2</v>
      </c>
      <c r="D19467" t="s">
        <v>5544</v>
      </c>
      <c r="E19467">
        <v>6.25E-2</v>
      </c>
      <c r="F19467">
        <v>5.0000000000000001E-3</v>
      </c>
      <c r="G19467">
        <v>0</v>
      </c>
      <c r="H19467">
        <v>1.4999999999999999E-2</v>
      </c>
      <c r="I19467">
        <v>0</v>
      </c>
    </row>
    <row r="19468" spans="1:9" x14ac:dyDescent="0.25">
      <c r="A19468" t="s">
        <v>733</v>
      </c>
      <c r="B19468">
        <v>75650</v>
      </c>
      <c r="C19468" s="593">
        <v>8.2500000000000004E-2</v>
      </c>
      <c r="D19468" t="s">
        <v>5545</v>
      </c>
      <c r="E19468">
        <v>6.25E-2</v>
      </c>
      <c r="F19468">
        <v>0</v>
      </c>
      <c r="G19468">
        <v>0.02</v>
      </c>
      <c r="H19468">
        <v>0</v>
      </c>
      <c r="I19468">
        <v>0</v>
      </c>
    </row>
    <row r="19469" spans="1:9" x14ac:dyDescent="0.25">
      <c r="A19469" t="s">
        <v>733</v>
      </c>
      <c r="B19469">
        <v>75651</v>
      </c>
      <c r="C19469" s="593">
        <v>8.2500000000000004E-2</v>
      </c>
      <c r="D19469" t="s">
        <v>1166</v>
      </c>
      <c r="E19469">
        <v>6.25E-2</v>
      </c>
      <c r="F19469">
        <v>5.0000000000000001E-3</v>
      </c>
      <c r="G19469">
        <v>0</v>
      </c>
      <c r="H19469">
        <v>1.4999999999999999E-2</v>
      </c>
      <c r="I19469">
        <v>0</v>
      </c>
    </row>
    <row r="19470" spans="1:9" x14ac:dyDescent="0.25">
      <c r="A19470" t="s">
        <v>733</v>
      </c>
      <c r="B19470">
        <v>75652</v>
      </c>
      <c r="C19470" s="593">
        <v>8.2500000000000004E-2</v>
      </c>
      <c r="D19470" t="s">
        <v>3239</v>
      </c>
      <c r="E19470">
        <v>6.25E-2</v>
      </c>
      <c r="F19470">
        <v>0</v>
      </c>
      <c r="G19470">
        <v>0.02</v>
      </c>
      <c r="H19470">
        <v>0</v>
      </c>
      <c r="I19470">
        <v>0</v>
      </c>
    </row>
    <row r="19471" spans="1:9" x14ac:dyDescent="0.25">
      <c r="A19471" t="s">
        <v>733</v>
      </c>
      <c r="B19471">
        <v>75653</v>
      </c>
      <c r="C19471" s="593">
        <v>8.2500000000000004E-2</v>
      </c>
      <c r="D19471" t="s">
        <v>3239</v>
      </c>
      <c r="E19471">
        <v>6.25E-2</v>
      </c>
      <c r="F19471">
        <v>0</v>
      </c>
      <c r="G19471">
        <v>0.02</v>
      </c>
      <c r="H19471">
        <v>0</v>
      </c>
      <c r="I19471">
        <v>0</v>
      </c>
    </row>
    <row r="19472" spans="1:9" x14ac:dyDescent="0.25">
      <c r="A19472" t="s">
        <v>733</v>
      </c>
      <c r="B19472">
        <v>75654</v>
      </c>
      <c r="C19472" s="593">
        <v>8.2500000000000004E-2</v>
      </c>
      <c r="D19472" t="s">
        <v>3239</v>
      </c>
      <c r="E19472">
        <v>6.25E-2</v>
      </c>
      <c r="F19472">
        <v>0</v>
      </c>
      <c r="G19472">
        <v>0.02</v>
      </c>
      <c r="H19472">
        <v>0</v>
      </c>
      <c r="I19472">
        <v>0</v>
      </c>
    </row>
    <row r="19473" spans="1:9" x14ac:dyDescent="0.25">
      <c r="A19473" t="s">
        <v>733</v>
      </c>
      <c r="B19473">
        <v>75656</v>
      </c>
      <c r="C19473" s="593">
        <v>8.2500000000000004E-2</v>
      </c>
      <c r="D19473" t="s">
        <v>5546</v>
      </c>
      <c r="E19473">
        <v>6.25E-2</v>
      </c>
      <c r="F19473">
        <v>5.0000000000000001E-3</v>
      </c>
      <c r="G19473">
        <v>1.4999999999999999E-2</v>
      </c>
      <c r="H19473">
        <v>0</v>
      </c>
      <c r="I19473">
        <v>0</v>
      </c>
    </row>
    <row r="19474" spans="1:9" x14ac:dyDescent="0.25">
      <c r="A19474" t="s">
        <v>733</v>
      </c>
      <c r="B19474">
        <v>75657</v>
      </c>
      <c r="C19474" s="593">
        <v>8.2500000000000004E-2</v>
      </c>
      <c r="D19474" t="s">
        <v>1166</v>
      </c>
      <c r="E19474">
        <v>6.25E-2</v>
      </c>
      <c r="F19474">
        <v>5.0000000000000001E-3</v>
      </c>
      <c r="G19474">
        <v>0</v>
      </c>
      <c r="H19474">
        <v>1.4999999999999999E-2</v>
      </c>
      <c r="I19474">
        <v>0</v>
      </c>
    </row>
    <row r="19475" spans="1:9" x14ac:dyDescent="0.25">
      <c r="A19475" t="s">
        <v>733</v>
      </c>
      <c r="B19475">
        <v>75658</v>
      </c>
      <c r="C19475" s="593">
        <v>6.25E-2</v>
      </c>
      <c r="D19475" t="s">
        <v>5547</v>
      </c>
      <c r="E19475">
        <v>6.25E-2</v>
      </c>
      <c r="F19475">
        <v>0</v>
      </c>
      <c r="G19475">
        <v>0</v>
      </c>
      <c r="H19475">
        <v>0</v>
      </c>
      <c r="I19475">
        <v>0</v>
      </c>
    </row>
    <row r="19476" spans="1:9" x14ac:dyDescent="0.25">
      <c r="A19476" t="s">
        <v>733</v>
      </c>
      <c r="B19476">
        <v>75659</v>
      </c>
      <c r="C19476" s="593">
        <v>6.25E-2</v>
      </c>
      <c r="D19476" t="s">
        <v>1480</v>
      </c>
      <c r="E19476">
        <v>6.25E-2</v>
      </c>
      <c r="F19476">
        <v>0</v>
      </c>
      <c r="G19476">
        <v>0</v>
      </c>
      <c r="H19476">
        <v>0</v>
      </c>
      <c r="I19476">
        <v>0</v>
      </c>
    </row>
    <row r="19477" spans="1:9" x14ac:dyDescent="0.25">
      <c r="A19477" t="s">
        <v>733</v>
      </c>
      <c r="B19477">
        <v>75660</v>
      </c>
      <c r="C19477" s="593">
        <v>8.2500000000000004E-2</v>
      </c>
      <c r="D19477" t="s">
        <v>5538</v>
      </c>
      <c r="E19477">
        <v>6.25E-2</v>
      </c>
      <c r="F19477">
        <v>5.0000000000000001E-3</v>
      </c>
      <c r="G19477">
        <v>1.4999999999999999E-2</v>
      </c>
      <c r="H19477">
        <v>0</v>
      </c>
      <c r="I19477">
        <v>0</v>
      </c>
    </row>
    <row r="19478" spans="1:9" x14ac:dyDescent="0.25">
      <c r="A19478" t="s">
        <v>733</v>
      </c>
      <c r="B19478">
        <v>75661</v>
      </c>
      <c r="C19478" s="593">
        <v>8.2500000000000004E-2</v>
      </c>
      <c r="D19478" t="s">
        <v>5548</v>
      </c>
      <c r="E19478">
        <v>6.25E-2</v>
      </c>
      <c r="F19478">
        <v>0</v>
      </c>
      <c r="G19478">
        <v>0.02</v>
      </c>
      <c r="H19478">
        <v>0</v>
      </c>
      <c r="I19478">
        <v>0</v>
      </c>
    </row>
    <row r="19479" spans="1:9" x14ac:dyDescent="0.25">
      <c r="A19479" t="s">
        <v>733</v>
      </c>
      <c r="B19479">
        <v>75662</v>
      </c>
      <c r="C19479" s="593">
        <v>8.2500000000000004E-2</v>
      </c>
      <c r="D19479" t="s">
        <v>5544</v>
      </c>
      <c r="E19479">
        <v>6.25E-2</v>
      </c>
      <c r="F19479">
        <v>5.0000000000000001E-3</v>
      </c>
      <c r="G19479">
        <v>0</v>
      </c>
      <c r="H19479">
        <v>1.4999999999999999E-2</v>
      </c>
      <c r="I19479">
        <v>0</v>
      </c>
    </row>
    <row r="19480" spans="1:9" x14ac:dyDescent="0.25">
      <c r="A19480" t="s">
        <v>733</v>
      </c>
      <c r="B19480">
        <v>75663</v>
      </c>
      <c r="C19480" s="593">
        <v>8.2500000000000004E-2</v>
      </c>
      <c r="D19480" t="s">
        <v>5549</v>
      </c>
      <c r="E19480">
        <v>6.25E-2</v>
      </c>
      <c r="F19480">
        <v>5.0000000000000001E-3</v>
      </c>
      <c r="G19480">
        <v>1.4999999999999999E-2</v>
      </c>
      <c r="H19480">
        <v>0</v>
      </c>
      <c r="I19480">
        <v>0</v>
      </c>
    </row>
    <row r="19481" spans="1:9" x14ac:dyDescent="0.25">
      <c r="A19481" t="s">
        <v>733</v>
      </c>
      <c r="B19481">
        <v>75666</v>
      </c>
      <c r="C19481" s="593">
        <v>6.25E-2</v>
      </c>
      <c r="D19481" t="s">
        <v>5547</v>
      </c>
      <c r="E19481">
        <v>6.25E-2</v>
      </c>
      <c r="F19481">
        <v>0</v>
      </c>
      <c r="G19481">
        <v>0</v>
      </c>
      <c r="H19481">
        <v>0</v>
      </c>
      <c r="I19481">
        <v>0</v>
      </c>
    </row>
    <row r="19482" spans="1:9" x14ac:dyDescent="0.25">
      <c r="A19482" t="s">
        <v>733</v>
      </c>
      <c r="B19482">
        <v>75667</v>
      </c>
      <c r="C19482" s="593">
        <v>6.25E-2</v>
      </c>
      <c r="D19482" t="s">
        <v>5547</v>
      </c>
      <c r="E19482">
        <v>6.25E-2</v>
      </c>
      <c r="F19482">
        <v>0</v>
      </c>
      <c r="G19482">
        <v>0</v>
      </c>
      <c r="H19482">
        <v>0</v>
      </c>
      <c r="I19482">
        <v>0</v>
      </c>
    </row>
    <row r="19483" spans="1:9" x14ac:dyDescent="0.25">
      <c r="A19483" t="s">
        <v>733</v>
      </c>
      <c r="B19483">
        <v>75668</v>
      </c>
      <c r="C19483" s="593">
        <v>8.2500000000000004E-2</v>
      </c>
      <c r="D19483" t="s">
        <v>1166</v>
      </c>
      <c r="E19483">
        <v>6.25E-2</v>
      </c>
      <c r="F19483">
        <v>5.0000000000000001E-3</v>
      </c>
      <c r="G19483">
        <v>0</v>
      </c>
      <c r="H19483">
        <v>1.4999999999999999E-2</v>
      </c>
      <c r="I19483">
        <v>0</v>
      </c>
    </row>
    <row r="19484" spans="1:9" x14ac:dyDescent="0.25">
      <c r="A19484" t="s">
        <v>733</v>
      </c>
      <c r="B19484">
        <v>75669</v>
      </c>
      <c r="C19484" s="593">
        <v>6.25E-2</v>
      </c>
      <c r="D19484" t="s">
        <v>5540</v>
      </c>
      <c r="E19484">
        <v>6.25E-2</v>
      </c>
      <c r="F19484">
        <v>0</v>
      </c>
      <c r="G19484">
        <v>0</v>
      </c>
      <c r="H19484">
        <v>0</v>
      </c>
      <c r="I19484">
        <v>0</v>
      </c>
    </row>
    <row r="19485" spans="1:9" x14ac:dyDescent="0.25">
      <c r="A19485" t="s">
        <v>733</v>
      </c>
      <c r="B19485">
        <v>75670</v>
      </c>
      <c r="C19485" s="593">
        <v>8.2500000000000004E-2</v>
      </c>
      <c r="D19485" t="s">
        <v>1496</v>
      </c>
      <c r="E19485">
        <v>6.25E-2</v>
      </c>
      <c r="F19485">
        <v>0</v>
      </c>
      <c r="G19485">
        <v>0.02</v>
      </c>
      <c r="H19485">
        <v>0</v>
      </c>
      <c r="I19485">
        <v>0</v>
      </c>
    </row>
    <row r="19486" spans="1:9" x14ac:dyDescent="0.25">
      <c r="A19486" t="s">
        <v>733</v>
      </c>
      <c r="B19486">
        <v>75671</v>
      </c>
      <c r="C19486" s="593">
        <v>8.2500000000000004E-2</v>
      </c>
      <c r="D19486" t="s">
        <v>1496</v>
      </c>
      <c r="E19486">
        <v>6.25E-2</v>
      </c>
      <c r="F19486">
        <v>0</v>
      </c>
      <c r="G19486">
        <v>0.02</v>
      </c>
      <c r="H19486">
        <v>0</v>
      </c>
      <c r="I19486">
        <v>0</v>
      </c>
    </row>
    <row r="19487" spans="1:9" x14ac:dyDescent="0.25">
      <c r="A19487" t="s">
        <v>733</v>
      </c>
      <c r="B19487">
        <v>75672</v>
      </c>
      <c r="C19487" s="593">
        <v>8.2500000000000004E-2</v>
      </c>
      <c r="D19487" t="s">
        <v>1496</v>
      </c>
      <c r="E19487">
        <v>6.25E-2</v>
      </c>
      <c r="F19487">
        <v>0</v>
      </c>
      <c r="G19487">
        <v>0.02</v>
      </c>
      <c r="H19487">
        <v>0</v>
      </c>
      <c r="I19487">
        <v>0</v>
      </c>
    </row>
    <row r="19488" spans="1:9" x14ac:dyDescent="0.25">
      <c r="A19488" t="s">
        <v>733</v>
      </c>
      <c r="B19488">
        <v>75680</v>
      </c>
      <c r="C19488" s="593">
        <v>6.25E-2</v>
      </c>
      <c r="D19488" t="s">
        <v>5547</v>
      </c>
      <c r="E19488">
        <v>6.25E-2</v>
      </c>
      <c r="F19488">
        <v>0</v>
      </c>
      <c r="G19488">
        <v>0</v>
      </c>
      <c r="H19488">
        <v>0</v>
      </c>
      <c r="I19488">
        <v>0</v>
      </c>
    </row>
    <row r="19489" spans="1:9" x14ac:dyDescent="0.25">
      <c r="A19489" t="s">
        <v>733</v>
      </c>
      <c r="B19489">
        <v>75681</v>
      </c>
      <c r="C19489" s="593">
        <v>8.2500000000000004E-2</v>
      </c>
      <c r="D19489" t="s">
        <v>5550</v>
      </c>
      <c r="E19489">
        <v>6.25E-2</v>
      </c>
      <c r="F19489">
        <v>0</v>
      </c>
      <c r="G19489">
        <v>0.02</v>
      </c>
      <c r="H19489">
        <v>0</v>
      </c>
      <c r="I19489">
        <v>0</v>
      </c>
    </row>
    <row r="19490" spans="1:9" x14ac:dyDescent="0.25">
      <c r="A19490" t="s">
        <v>733</v>
      </c>
      <c r="B19490">
        <v>75682</v>
      </c>
      <c r="C19490" s="593">
        <v>6.25E-2</v>
      </c>
      <c r="D19490" t="s">
        <v>4985</v>
      </c>
      <c r="E19490">
        <v>6.25E-2</v>
      </c>
      <c r="F19490">
        <v>0</v>
      </c>
      <c r="G19490">
        <v>0</v>
      </c>
      <c r="H19490">
        <v>0</v>
      </c>
      <c r="I19490">
        <v>0</v>
      </c>
    </row>
    <row r="19491" spans="1:9" x14ac:dyDescent="0.25">
      <c r="A19491" t="s">
        <v>733</v>
      </c>
      <c r="B19491">
        <v>75683</v>
      </c>
      <c r="C19491" s="593">
        <v>8.2500000000000004E-2</v>
      </c>
      <c r="D19491" t="s">
        <v>1166</v>
      </c>
      <c r="E19491">
        <v>6.25E-2</v>
      </c>
      <c r="F19491">
        <v>5.0000000000000001E-3</v>
      </c>
      <c r="G19491">
        <v>0</v>
      </c>
      <c r="H19491">
        <v>1.4999999999999999E-2</v>
      </c>
      <c r="I19491">
        <v>0</v>
      </c>
    </row>
    <row r="19492" spans="1:9" x14ac:dyDescent="0.25">
      <c r="A19492" t="s">
        <v>733</v>
      </c>
      <c r="B19492">
        <v>75684</v>
      </c>
      <c r="C19492" s="593">
        <v>8.2500000000000004E-2</v>
      </c>
      <c r="D19492" t="s">
        <v>5307</v>
      </c>
      <c r="E19492">
        <v>6.25E-2</v>
      </c>
      <c r="F19492">
        <v>5.0000000000000001E-3</v>
      </c>
      <c r="G19492">
        <v>0</v>
      </c>
      <c r="H19492">
        <v>1.4999999999999999E-2</v>
      </c>
      <c r="I19492">
        <v>0</v>
      </c>
    </row>
    <row r="19493" spans="1:9" x14ac:dyDescent="0.25">
      <c r="A19493" t="s">
        <v>733</v>
      </c>
      <c r="B19493">
        <v>75685</v>
      </c>
      <c r="C19493" s="593">
        <v>6.25E-2</v>
      </c>
      <c r="D19493" t="s">
        <v>5540</v>
      </c>
      <c r="E19493">
        <v>6.25E-2</v>
      </c>
      <c r="F19493">
        <v>0</v>
      </c>
      <c r="G19493">
        <v>0</v>
      </c>
      <c r="H19493">
        <v>0</v>
      </c>
      <c r="I19493">
        <v>0</v>
      </c>
    </row>
    <row r="19494" spans="1:9" x14ac:dyDescent="0.25">
      <c r="A19494" t="s">
        <v>733</v>
      </c>
      <c r="B19494">
        <v>75686</v>
      </c>
      <c r="C19494" s="593">
        <v>8.2500000000000004E-2</v>
      </c>
      <c r="D19494" t="s">
        <v>3429</v>
      </c>
      <c r="E19494">
        <v>6.25E-2</v>
      </c>
      <c r="F19494">
        <v>5.0000000000000001E-3</v>
      </c>
      <c r="G19494">
        <v>1.4999999999999999E-2</v>
      </c>
      <c r="H19494">
        <v>0</v>
      </c>
      <c r="I19494">
        <v>0</v>
      </c>
    </row>
    <row r="19495" spans="1:9" x14ac:dyDescent="0.25">
      <c r="A19495" t="s">
        <v>733</v>
      </c>
      <c r="B19495">
        <v>75687</v>
      </c>
      <c r="C19495" s="593">
        <v>6.25E-2</v>
      </c>
      <c r="D19495" t="s">
        <v>5547</v>
      </c>
      <c r="E19495">
        <v>6.25E-2</v>
      </c>
      <c r="F19495">
        <v>0</v>
      </c>
      <c r="G19495">
        <v>0</v>
      </c>
      <c r="H19495">
        <v>0</v>
      </c>
      <c r="I19495">
        <v>0</v>
      </c>
    </row>
    <row r="19496" spans="1:9" x14ac:dyDescent="0.25">
      <c r="A19496" t="s">
        <v>733</v>
      </c>
      <c r="B19496">
        <v>75688</v>
      </c>
      <c r="C19496" s="593">
        <v>7.2499999999999995E-2</v>
      </c>
      <c r="D19496" t="s">
        <v>5551</v>
      </c>
      <c r="E19496">
        <v>6.25E-2</v>
      </c>
      <c r="F19496">
        <v>0</v>
      </c>
      <c r="G19496">
        <v>0.01</v>
      </c>
      <c r="H19496">
        <v>0</v>
      </c>
      <c r="I19496">
        <v>0</v>
      </c>
    </row>
    <row r="19497" spans="1:9" x14ac:dyDescent="0.25">
      <c r="A19497" t="s">
        <v>733</v>
      </c>
      <c r="B19497">
        <v>75689</v>
      </c>
      <c r="C19497" s="593">
        <v>6.25E-2</v>
      </c>
      <c r="D19497" t="s">
        <v>5547</v>
      </c>
      <c r="E19497">
        <v>6.25E-2</v>
      </c>
      <c r="F19497">
        <v>0</v>
      </c>
      <c r="G19497">
        <v>0</v>
      </c>
      <c r="H19497">
        <v>0</v>
      </c>
      <c r="I19497">
        <v>0</v>
      </c>
    </row>
    <row r="19498" spans="1:9" x14ac:dyDescent="0.25">
      <c r="A19498" t="s">
        <v>733</v>
      </c>
      <c r="B19498">
        <v>75691</v>
      </c>
      <c r="C19498" s="593">
        <v>7.7499999999999999E-2</v>
      </c>
      <c r="D19498" t="s">
        <v>5249</v>
      </c>
      <c r="E19498">
        <v>6.25E-2</v>
      </c>
      <c r="F19498">
        <v>0</v>
      </c>
      <c r="G19498">
        <v>1.4999999999999999E-2</v>
      </c>
      <c r="H19498">
        <v>0</v>
      </c>
      <c r="I19498">
        <v>0</v>
      </c>
    </row>
    <row r="19499" spans="1:9" x14ac:dyDescent="0.25">
      <c r="A19499" t="s">
        <v>733</v>
      </c>
      <c r="B19499">
        <v>75692</v>
      </c>
      <c r="C19499" s="593">
        <v>8.2500000000000004E-2</v>
      </c>
      <c r="D19499" t="s">
        <v>5552</v>
      </c>
      <c r="E19499">
        <v>6.25E-2</v>
      </c>
      <c r="F19499">
        <v>0</v>
      </c>
      <c r="G19499">
        <v>0.02</v>
      </c>
      <c r="H19499">
        <v>0</v>
      </c>
      <c r="I19499">
        <v>0</v>
      </c>
    </row>
    <row r="19500" spans="1:9" x14ac:dyDescent="0.25">
      <c r="A19500" t="s">
        <v>733</v>
      </c>
      <c r="B19500">
        <v>75693</v>
      </c>
      <c r="C19500" s="593">
        <v>8.2500000000000004E-2</v>
      </c>
      <c r="D19500" t="s">
        <v>5538</v>
      </c>
      <c r="E19500">
        <v>6.25E-2</v>
      </c>
      <c r="F19500">
        <v>5.0000000000000001E-3</v>
      </c>
      <c r="G19500">
        <v>1.4999999999999999E-2</v>
      </c>
      <c r="H19500">
        <v>0</v>
      </c>
      <c r="I19500">
        <v>0</v>
      </c>
    </row>
    <row r="19501" spans="1:9" x14ac:dyDescent="0.25">
      <c r="A19501" t="s">
        <v>733</v>
      </c>
      <c r="B19501">
        <v>75694</v>
      </c>
      <c r="C19501" s="593">
        <v>6.25E-2</v>
      </c>
      <c r="D19501" t="s">
        <v>1480</v>
      </c>
      <c r="E19501">
        <v>6.25E-2</v>
      </c>
      <c r="F19501">
        <v>0</v>
      </c>
      <c r="G19501">
        <v>0</v>
      </c>
      <c r="H19501">
        <v>0</v>
      </c>
      <c r="I19501">
        <v>0</v>
      </c>
    </row>
    <row r="19502" spans="1:9" x14ac:dyDescent="0.25">
      <c r="A19502" t="s">
        <v>733</v>
      </c>
      <c r="B19502">
        <v>75701</v>
      </c>
      <c r="C19502" s="593">
        <v>8.2500000000000004E-2</v>
      </c>
      <c r="D19502" t="s">
        <v>5307</v>
      </c>
      <c r="E19502">
        <v>6.25E-2</v>
      </c>
      <c r="F19502">
        <v>5.0000000000000001E-3</v>
      </c>
      <c r="G19502">
        <v>0</v>
      </c>
      <c r="H19502">
        <v>1.4999999999999999E-2</v>
      </c>
      <c r="I19502">
        <v>0</v>
      </c>
    </row>
    <row r="19503" spans="1:9" x14ac:dyDescent="0.25">
      <c r="A19503" t="s">
        <v>733</v>
      </c>
      <c r="B19503">
        <v>75702</v>
      </c>
      <c r="C19503" s="593">
        <v>8.2500000000000004E-2</v>
      </c>
      <c r="D19503" t="s">
        <v>5307</v>
      </c>
      <c r="E19503">
        <v>6.25E-2</v>
      </c>
      <c r="F19503">
        <v>5.0000000000000001E-3</v>
      </c>
      <c r="G19503">
        <v>0</v>
      </c>
      <c r="H19503">
        <v>1.4999999999999999E-2</v>
      </c>
      <c r="I19503">
        <v>0</v>
      </c>
    </row>
    <row r="19504" spans="1:9" x14ac:dyDescent="0.25">
      <c r="A19504" t="s">
        <v>733</v>
      </c>
      <c r="B19504">
        <v>75703</v>
      </c>
      <c r="C19504" s="593">
        <v>8.2500000000000004E-2</v>
      </c>
      <c r="D19504" t="s">
        <v>5553</v>
      </c>
      <c r="E19504">
        <v>6.25E-2</v>
      </c>
      <c r="F19504">
        <v>5.0000000000000001E-3</v>
      </c>
      <c r="G19504">
        <v>0.01</v>
      </c>
      <c r="H19504">
        <v>5.0000000000000001E-3</v>
      </c>
      <c r="I19504">
        <v>0</v>
      </c>
    </row>
    <row r="19505" spans="1:9" x14ac:dyDescent="0.25">
      <c r="A19505" t="s">
        <v>733</v>
      </c>
      <c r="B19505">
        <v>75704</v>
      </c>
      <c r="C19505" s="593">
        <v>8.2500000000000004E-2</v>
      </c>
      <c r="D19505" t="s">
        <v>5307</v>
      </c>
      <c r="E19505">
        <v>6.25E-2</v>
      </c>
      <c r="F19505">
        <v>5.0000000000000001E-3</v>
      </c>
      <c r="G19505">
        <v>0</v>
      </c>
      <c r="H19505">
        <v>1.4999999999999999E-2</v>
      </c>
      <c r="I19505">
        <v>0</v>
      </c>
    </row>
    <row r="19506" spans="1:9" x14ac:dyDescent="0.25">
      <c r="A19506" t="s">
        <v>733</v>
      </c>
      <c r="B19506">
        <v>75705</v>
      </c>
      <c r="C19506" s="593">
        <v>8.2500000000000004E-2</v>
      </c>
      <c r="D19506" t="s">
        <v>5307</v>
      </c>
      <c r="E19506">
        <v>6.25E-2</v>
      </c>
      <c r="F19506">
        <v>5.0000000000000001E-3</v>
      </c>
      <c r="G19506">
        <v>0</v>
      </c>
      <c r="H19506">
        <v>1.4999999999999999E-2</v>
      </c>
      <c r="I19506">
        <v>0</v>
      </c>
    </row>
    <row r="19507" spans="1:9" x14ac:dyDescent="0.25">
      <c r="A19507" t="s">
        <v>733</v>
      </c>
      <c r="B19507">
        <v>75706</v>
      </c>
      <c r="C19507" s="593">
        <v>8.2500000000000004E-2</v>
      </c>
      <c r="D19507" t="s">
        <v>5307</v>
      </c>
      <c r="E19507">
        <v>6.25E-2</v>
      </c>
      <c r="F19507">
        <v>5.0000000000000001E-3</v>
      </c>
      <c r="G19507">
        <v>0</v>
      </c>
      <c r="H19507">
        <v>1.4999999999999999E-2</v>
      </c>
      <c r="I19507">
        <v>0</v>
      </c>
    </row>
    <row r="19508" spans="1:9" x14ac:dyDescent="0.25">
      <c r="A19508" t="s">
        <v>733</v>
      </c>
      <c r="B19508">
        <v>75707</v>
      </c>
      <c r="C19508" s="593">
        <v>8.2500000000000004E-2</v>
      </c>
      <c r="D19508" t="s">
        <v>5554</v>
      </c>
      <c r="E19508">
        <v>6.25E-2</v>
      </c>
      <c r="F19508">
        <v>5.0000000000000001E-3</v>
      </c>
      <c r="G19508">
        <v>0.01</v>
      </c>
      <c r="H19508">
        <v>5.0000000000000001E-3</v>
      </c>
      <c r="I19508">
        <v>0</v>
      </c>
    </row>
    <row r="19509" spans="1:9" x14ac:dyDescent="0.25">
      <c r="A19509" t="s">
        <v>733</v>
      </c>
      <c r="B19509">
        <v>75708</v>
      </c>
      <c r="C19509" s="593">
        <v>8.2500000000000004E-2</v>
      </c>
      <c r="D19509" t="s">
        <v>5307</v>
      </c>
      <c r="E19509">
        <v>6.25E-2</v>
      </c>
      <c r="F19509">
        <v>5.0000000000000001E-3</v>
      </c>
      <c r="G19509">
        <v>0</v>
      </c>
      <c r="H19509">
        <v>1.4999999999999999E-2</v>
      </c>
      <c r="I19509">
        <v>0</v>
      </c>
    </row>
    <row r="19510" spans="1:9" x14ac:dyDescent="0.25">
      <c r="A19510" t="s">
        <v>733</v>
      </c>
      <c r="B19510">
        <v>75709</v>
      </c>
      <c r="C19510" s="593">
        <v>8.2500000000000004E-2</v>
      </c>
      <c r="D19510" t="s">
        <v>5307</v>
      </c>
      <c r="E19510">
        <v>6.25E-2</v>
      </c>
      <c r="F19510">
        <v>5.0000000000000001E-3</v>
      </c>
      <c r="G19510">
        <v>0</v>
      </c>
      <c r="H19510">
        <v>1.4999999999999999E-2</v>
      </c>
      <c r="I19510">
        <v>0</v>
      </c>
    </row>
    <row r="19511" spans="1:9" x14ac:dyDescent="0.25">
      <c r="A19511" t="s">
        <v>733</v>
      </c>
      <c r="B19511">
        <v>75710</v>
      </c>
      <c r="C19511" s="593">
        <v>8.2500000000000004E-2</v>
      </c>
      <c r="D19511" t="s">
        <v>5555</v>
      </c>
      <c r="E19511">
        <v>6.25E-2</v>
      </c>
      <c r="F19511">
        <v>5.0000000000000001E-3</v>
      </c>
      <c r="G19511">
        <v>1.4999999999999999E-2</v>
      </c>
      <c r="H19511">
        <v>0</v>
      </c>
      <c r="I19511">
        <v>0</v>
      </c>
    </row>
    <row r="19512" spans="1:9" x14ac:dyDescent="0.25">
      <c r="A19512" t="s">
        <v>733</v>
      </c>
      <c r="B19512">
        <v>75711</v>
      </c>
      <c r="C19512" s="593">
        <v>8.2500000000000004E-2</v>
      </c>
      <c r="D19512" t="s">
        <v>5555</v>
      </c>
      <c r="E19512">
        <v>6.25E-2</v>
      </c>
      <c r="F19512">
        <v>5.0000000000000001E-3</v>
      </c>
      <c r="G19512">
        <v>1.4999999999999999E-2</v>
      </c>
      <c r="H19512">
        <v>0</v>
      </c>
      <c r="I19512">
        <v>0</v>
      </c>
    </row>
    <row r="19513" spans="1:9" x14ac:dyDescent="0.25">
      <c r="A19513" t="s">
        <v>733</v>
      </c>
      <c r="B19513">
        <v>75712</v>
      </c>
      <c r="C19513" s="593">
        <v>8.2500000000000004E-2</v>
      </c>
      <c r="D19513" t="s">
        <v>5555</v>
      </c>
      <c r="E19513">
        <v>6.25E-2</v>
      </c>
      <c r="F19513">
        <v>5.0000000000000001E-3</v>
      </c>
      <c r="G19513">
        <v>1.4999999999999999E-2</v>
      </c>
      <c r="H19513">
        <v>0</v>
      </c>
      <c r="I19513">
        <v>0</v>
      </c>
    </row>
    <row r="19514" spans="1:9" x14ac:dyDescent="0.25">
      <c r="A19514" t="s">
        <v>733</v>
      </c>
      <c r="B19514">
        <v>75713</v>
      </c>
      <c r="C19514" s="593">
        <v>8.2500000000000004E-2</v>
      </c>
      <c r="D19514" t="s">
        <v>5555</v>
      </c>
      <c r="E19514">
        <v>6.25E-2</v>
      </c>
      <c r="F19514">
        <v>5.0000000000000001E-3</v>
      </c>
      <c r="G19514">
        <v>1.4999999999999999E-2</v>
      </c>
      <c r="H19514">
        <v>0</v>
      </c>
      <c r="I19514">
        <v>0</v>
      </c>
    </row>
    <row r="19515" spans="1:9" x14ac:dyDescent="0.25">
      <c r="A19515" t="s">
        <v>733</v>
      </c>
      <c r="B19515">
        <v>75750</v>
      </c>
      <c r="C19515" s="593">
        <v>8.2500000000000004E-2</v>
      </c>
      <c r="D19515" t="s">
        <v>5307</v>
      </c>
      <c r="E19515">
        <v>6.25E-2</v>
      </c>
      <c r="F19515">
        <v>5.0000000000000001E-3</v>
      </c>
      <c r="G19515">
        <v>0</v>
      </c>
      <c r="H19515">
        <v>1.4999999999999999E-2</v>
      </c>
      <c r="I19515">
        <v>0</v>
      </c>
    </row>
    <row r="19516" spans="1:9" x14ac:dyDescent="0.25">
      <c r="A19516" t="s">
        <v>733</v>
      </c>
      <c r="B19516">
        <v>75751</v>
      </c>
      <c r="C19516" s="593">
        <v>8.2500000000000004E-2</v>
      </c>
      <c r="D19516" t="s">
        <v>2787</v>
      </c>
      <c r="E19516">
        <v>6.25E-2</v>
      </c>
      <c r="F19516">
        <v>0</v>
      </c>
      <c r="G19516">
        <v>0.02</v>
      </c>
      <c r="H19516">
        <v>0</v>
      </c>
      <c r="I19516">
        <v>0</v>
      </c>
    </row>
    <row r="19517" spans="1:9" x14ac:dyDescent="0.25">
      <c r="A19517" t="s">
        <v>733</v>
      </c>
      <c r="B19517">
        <v>75752</v>
      </c>
      <c r="C19517" s="593">
        <v>8.2500000000000004E-2</v>
      </c>
      <c r="D19517" t="s">
        <v>2787</v>
      </c>
      <c r="E19517">
        <v>6.25E-2</v>
      </c>
      <c r="F19517">
        <v>0</v>
      </c>
      <c r="G19517">
        <v>0.02</v>
      </c>
      <c r="H19517">
        <v>0</v>
      </c>
      <c r="I19517">
        <v>0</v>
      </c>
    </row>
    <row r="19518" spans="1:9" x14ac:dyDescent="0.25">
      <c r="A19518" t="s">
        <v>733</v>
      </c>
      <c r="B19518">
        <v>75754</v>
      </c>
      <c r="C19518" s="593">
        <v>8.2500000000000004E-2</v>
      </c>
      <c r="D19518" t="s">
        <v>5307</v>
      </c>
      <c r="E19518">
        <v>6.25E-2</v>
      </c>
      <c r="F19518">
        <v>5.0000000000000001E-3</v>
      </c>
      <c r="G19518">
        <v>0</v>
      </c>
      <c r="H19518">
        <v>1.4999999999999999E-2</v>
      </c>
      <c r="I19518">
        <v>0</v>
      </c>
    </row>
    <row r="19519" spans="1:9" x14ac:dyDescent="0.25">
      <c r="A19519" t="s">
        <v>733</v>
      </c>
      <c r="B19519">
        <v>75755</v>
      </c>
      <c r="C19519" s="593">
        <v>8.2500000000000004E-2</v>
      </c>
      <c r="D19519" t="s">
        <v>5556</v>
      </c>
      <c r="E19519">
        <v>6.25E-2</v>
      </c>
      <c r="F19519">
        <v>5.0000000000000001E-3</v>
      </c>
      <c r="G19519">
        <v>1.2500000000000001E-2</v>
      </c>
      <c r="H19519">
        <v>2.5000000000000001E-3</v>
      </c>
      <c r="I19519">
        <v>0</v>
      </c>
    </row>
    <row r="19520" spans="1:9" x14ac:dyDescent="0.25">
      <c r="A19520" t="s">
        <v>733</v>
      </c>
      <c r="B19520">
        <v>75756</v>
      </c>
      <c r="C19520" s="593">
        <v>8.2500000000000004E-2</v>
      </c>
      <c r="D19520" t="s">
        <v>5557</v>
      </c>
      <c r="E19520">
        <v>6.25E-2</v>
      </c>
      <c r="F19520">
        <v>0</v>
      </c>
      <c r="G19520">
        <v>0.02</v>
      </c>
      <c r="H19520">
        <v>0</v>
      </c>
      <c r="I19520">
        <v>0</v>
      </c>
    </row>
    <row r="19521" spans="1:9" x14ac:dyDescent="0.25">
      <c r="A19521" t="s">
        <v>733</v>
      </c>
      <c r="B19521">
        <v>75757</v>
      </c>
      <c r="C19521" s="593">
        <v>8.2500000000000004E-2</v>
      </c>
      <c r="D19521" t="s">
        <v>5307</v>
      </c>
      <c r="E19521">
        <v>6.25E-2</v>
      </c>
      <c r="F19521">
        <v>5.0000000000000001E-3</v>
      </c>
      <c r="G19521">
        <v>0</v>
      </c>
      <c r="H19521">
        <v>1.4999999999999999E-2</v>
      </c>
      <c r="I19521">
        <v>0</v>
      </c>
    </row>
    <row r="19522" spans="1:9" x14ac:dyDescent="0.25">
      <c r="A19522" t="s">
        <v>733</v>
      </c>
      <c r="B19522">
        <v>75758</v>
      </c>
      <c r="C19522" s="593">
        <v>8.2500000000000004E-2</v>
      </c>
      <c r="D19522" t="s">
        <v>5307</v>
      </c>
      <c r="E19522">
        <v>6.25E-2</v>
      </c>
      <c r="F19522">
        <v>5.0000000000000001E-3</v>
      </c>
      <c r="G19522">
        <v>0</v>
      </c>
      <c r="H19522">
        <v>1.4999999999999999E-2</v>
      </c>
      <c r="I19522">
        <v>0</v>
      </c>
    </row>
    <row r="19523" spans="1:9" x14ac:dyDescent="0.25">
      <c r="A19523" t="s">
        <v>733</v>
      </c>
      <c r="B19523">
        <v>75759</v>
      </c>
      <c r="C19523" s="593">
        <v>8.2500000000000004E-2</v>
      </c>
      <c r="D19523" t="s">
        <v>5558</v>
      </c>
      <c r="E19523">
        <v>6.25E-2</v>
      </c>
      <c r="F19523">
        <v>5.0000000000000001E-3</v>
      </c>
      <c r="G19523">
        <v>1.4999999999999999E-2</v>
      </c>
      <c r="H19523">
        <v>0</v>
      </c>
      <c r="I19523">
        <v>0</v>
      </c>
    </row>
    <row r="19524" spans="1:9" x14ac:dyDescent="0.25">
      <c r="A19524" t="s">
        <v>733</v>
      </c>
      <c r="B19524">
        <v>75760</v>
      </c>
      <c r="C19524" s="593">
        <v>8.2500000000000004E-2</v>
      </c>
      <c r="D19524" t="s">
        <v>5559</v>
      </c>
      <c r="E19524">
        <v>6.25E-2</v>
      </c>
      <c r="F19524">
        <v>0</v>
      </c>
      <c r="G19524">
        <v>0.01</v>
      </c>
      <c r="H19524">
        <v>0.01</v>
      </c>
      <c r="I19524">
        <v>0</v>
      </c>
    </row>
    <row r="19525" spans="1:9" x14ac:dyDescent="0.25">
      <c r="A19525" t="s">
        <v>733</v>
      </c>
      <c r="B19525">
        <v>75762</v>
      </c>
      <c r="C19525" s="593">
        <v>8.2500000000000004E-2</v>
      </c>
      <c r="D19525" t="s">
        <v>5553</v>
      </c>
      <c r="E19525">
        <v>6.25E-2</v>
      </c>
      <c r="F19525">
        <v>5.0000000000000001E-3</v>
      </c>
      <c r="G19525">
        <v>0.01</v>
      </c>
      <c r="H19525">
        <v>5.0000000000000001E-3</v>
      </c>
      <c r="I19525">
        <v>0</v>
      </c>
    </row>
    <row r="19526" spans="1:9" x14ac:dyDescent="0.25">
      <c r="A19526" t="s">
        <v>733</v>
      </c>
      <c r="B19526">
        <v>75763</v>
      </c>
      <c r="C19526" s="593">
        <v>8.2500000000000004E-2</v>
      </c>
      <c r="D19526" t="s">
        <v>5560</v>
      </c>
      <c r="E19526">
        <v>6.25E-2</v>
      </c>
      <c r="F19526">
        <v>5.0000000000000001E-3</v>
      </c>
      <c r="G19526">
        <v>1.4999999999999999E-2</v>
      </c>
      <c r="H19526">
        <v>0</v>
      </c>
      <c r="I19526">
        <v>0</v>
      </c>
    </row>
    <row r="19527" spans="1:9" x14ac:dyDescent="0.25">
      <c r="A19527" t="s">
        <v>733</v>
      </c>
      <c r="B19527">
        <v>75764</v>
      </c>
      <c r="C19527" s="593">
        <v>6.7500000000000004E-2</v>
      </c>
      <c r="D19527" t="s">
        <v>3405</v>
      </c>
      <c r="E19527">
        <v>6.25E-2</v>
      </c>
      <c r="F19527">
        <v>5.0000000000000001E-3</v>
      </c>
      <c r="G19527">
        <v>0</v>
      </c>
      <c r="H19527">
        <v>0</v>
      </c>
      <c r="I19527">
        <v>0</v>
      </c>
    </row>
    <row r="19528" spans="1:9" x14ac:dyDescent="0.25">
      <c r="A19528" t="s">
        <v>733</v>
      </c>
      <c r="B19528">
        <v>75765</v>
      </c>
      <c r="C19528" s="593">
        <v>8.2500000000000004E-2</v>
      </c>
      <c r="D19528" t="s">
        <v>5354</v>
      </c>
      <c r="E19528">
        <v>6.25E-2</v>
      </c>
      <c r="F19528">
        <v>5.0000000000000001E-3</v>
      </c>
      <c r="G19528">
        <v>1.4999999999999999E-2</v>
      </c>
      <c r="H19528">
        <v>0</v>
      </c>
      <c r="I19528">
        <v>0</v>
      </c>
    </row>
    <row r="19529" spans="1:9" x14ac:dyDescent="0.25">
      <c r="A19529" t="s">
        <v>733</v>
      </c>
      <c r="B19529">
        <v>75766</v>
      </c>
      <c r="C19529" s="593">
        <v>8.2500000000000004E-2</v>
      </c>
      <c r="D19529" t="s">
        <v>5558</v>
      </c>
      <c r="E19529">
        <v>6.25E-2</v>
      </c>
      <c r="F19529">
        <v>5.0000000000000001E-3</v>
      </c>
      <c r="G19529">
        <v>1.4999999999999999E-2</v>
      </c>
      <c r="H19529">
        <v>0</v>
      </c>
      <c r="I19529">
        <v>0</v>
      </c>
    </row>
    <row r="19530" spans="1:9" x14ac:dyDescent="0.25">
      <c r="A19530" t="s">
        <v>733</v>
      </c>
      <c r="B19530">
        <v>75770</v>
      </c>
      <c r="C19530" s="593">
        <v>0.08</v>
      </c>
      <c r="D19530" t="s">
        <v>5561</v>
      </c>
      <c r="E19530">
        <v>6.25E-2</v>
      </c>
      <c r="F19530">
        <v>0</v>
      </c>
      <c r="G19530">
        <v>0</v>
      </c>
      <c r="H19530">
        <v>1.7500000000000002E-2</v>
      </c>
      <c r="I19530">
        <v>0</v>
      </c>
    </row>
    <row r="19531" spans="1:9" x14ac:dyDescent="0.25">
      <c r="A19531" t="s">
        <v>733</v>
      </c>
      <c r="B19531">
        <v>75771</v>
      </c>
      <c r="C19531" s="593">
        <v>8.2500000000000004E-2</v>
      </c>
      <c r="D19531" t="s">
        <v>5307</v>
      </c>
      <c r="E19531">
        <v>6.25E-2</v>
      </c>
      <c r="F19531">
        <v>5.0000000000000001E-3</v>
      </c>
      <c r="G19531">
        <v>0</v>
      </c>
      <c r="H19531">
        <v>1.4999999999999999E-2</v>
      </c>
      <c r="I19531">
        <v>0</v>
      </c>
    </row>
    <row r="19532" spans="1:9" x14ac:dyDescent="0.25">
      <c r="A19532" t="s">
        <v>733</v>
      </c>
      <c r="B19532">
        <v>75772</v>
      </c>
      <c r="C19532" s="593">
        <v>6.7500000000000004E-2</v>
      </c>
      <c r="D19532" t="s">
        <v>2675</v>
      </c>
      <c r="E19532">
        <v>6.25E-2</v>
      </c>
      <c r="F19532">
        <v>5.0000000000000001E-3</v>
      </c>
      <c r="G19532">
        <v>0</v>
      </c>
      <c r="H19532">
        <v>0</v>
      </c>
      <c r="I19532">
        <v>0</v>
      </c>
    </row>
    <row r="19533" spans="1:9" x14ac:dyDescent="0.25">
      <c r="A19533" t="s">
        <v>733</v>
      </c>
      <c r="B19533">
        <v>75773</v>
      </c>
      <c r="C19533" s="593">
        <v>8.2500000000000004E-2</v>
      </c>
      <c r="D19533" t="s">
        <v>5307</v>
      </c>
      <c r="E19533">
        <v>6.25E-2</v>
      </c>
      <c r="F19533">
        <v>5.0000000000000001E-3</v>
      </c>
      <c r="G19533">
        <v>0</v>
      </c>
      <c r="H19533">
        <v>1.4999999999999999E-2</v>
      </c>
      <c r="I19533">
        <v>0</v>
      </c>
    </row>
    <row r="19534" spans="1:9" x14ac:dyDescent="0.25">
      <c r="A19534" t="s">
        <v>733</v>
      </c>
      <c r="B19534">
        <v>75778</v>
      </c>
      <c r="C19534" s="593">
        <v>8.2500000000000004E-2</v>
      </c>
      <c r="D19534" t="s">
        <v>5562</v>
      </c>
      <c r="E19534">
        <v>6.25E-2</v>
      </c>
      <c r="F19534">
        <v>0</v>
      </c>
      <c r="G19534">
        <v>0.02</v>
      </c>
      <c r="H19534">
        <v>0</v>
      </c>
      <c r="I19534">
        <v>0</v>
      </c>
    </row>
    <row r="19535" spans="1:9" x14ac:dyDescent="0.25">
      <c r="A19535" t="s">
        <v>733</v>
      </c>
      <c r="B19535">
        <v>75779</v>
      </c>
      <c r="C19535" s="593">
        <v>6.7500000000000004E-2</v>
      </c>
      <c r="D19535" t="s">
        <v>2014</v>
      </c>
      <c r="E19535">
        <v>6.25E-2</v>
      </c>
      <c r="F19535">
        <v>5.0000000000000001E-3</v>
      </c>
      <c r="G19535">
        <v>0</v>
      </c>
      <c r="H19535">
        <v>0</v>
      </c>
      <c r="I19535">
        <v>0</v>
      </c>
    </row>
    <row r="19536" spans="1:9" x14ac:dyDescent="0.25">
      <c r="A19536" t="s">
        <v>733</v>
      </c>
      <c r="B19536">
        <v>75780</v>
      </c>
      <c r="C19536" s="593">
        <v>7.7499999999999999E-2</v>
      </c>
      <c r="D19536" t="s">
        <v>5563</v>
      </c>
      <c r="E19536">
        <v>6.25E-2</v>
      </c>
      <c r="F19536">
        <v>5.0000000000000001E-3</v>
      </c>
      <c r="G19536">
        <v>0.01</v>
      </c>
      <c r="H19536">
        <v>0</v>
      </c>
      <c r="I19536">
        <v>0</v>
      </c>
    </row>
    <row r="19537" spans="1:9" x14ac:dyDescent="0.25">
      <c r="A19537" t="s">
        <v>733</v>
      </c>
      <c r="B19537">
        <v>75782</v>
      </c>
      <c r="C19537" s="593">
        <v>7.2499999999999995E-2</v>
      </c>
      <c r="D19537" t="s">
        <v>5564</v>
      </c>
      <c r="E19537">
        <v>6.25E-2</v>
      </c>
      <c r="F19537">
        <v>0</v>
      </c>
      <c r="G19537">
        <v>0.01</v>
      </c>
      <c r="H19537">
        <v>0</v>
      </c>
      <c r="I19537">
        <v>0</v>
      </c>
    </row>
    <row r="19538" spans="1:9" x14ac:dyDescent="0.25">
      <c r="A19538" t="s">
        <v>733</v>
      </c>
      <c r="B19538">
        <v>75783</v>
      </c>
      <c r="C19538" s="593">
        <v>8.2500000000000004E-2</v>
      </c>
      <c r="D19538" t="s">
        <v>1349</v>
      </c>
      <c r="E19538">
        <v>6.25E-2</v>
      </c>
      <c r="F19538">
        <v>5.0000000000000001E-3</v>
      </c>
      <c r="G19538">
        <v>1.4999999999999999E-2</v>
      </c>
      <c r="H19538">
        <v>0</v>
      </c>
      <c r="I19538">
        <v>0</v>
      </c>
    </row>
    <row r="19539" spans="1:9" x14ac:dyDescent="0.25">
      <c r="A19539" t="s">
        <v>733</v>
      </c>
      <c r="B19539">
        <v>75784</v>
      </c>
      <c r="C19539" s="593">
        <v>7.7499999999999999E-2</v>
      </c>
      <c r="D19539" t="s">
        <v>5565</v>
      </c>
      <c r="E19539">
        <v>6.25E-2</v>
      </c>
      <c r="F19539">
        <v>5.0000000000000001E-3</v>
      </c>
      <c r="G19539">
        <v>0.01</v>
      </c>
      <c r="H19539">
        <v>0</v>
      </c>
      <c r="I19539">
        <v>0</v>
      </c>
    </row>
    <row r="19540" spans="1:9" x14ac:dyDescent="0.25">
      <c r="A19540" t="s">
        <v>733</v>
      </c>
      <c r="B19540">
        <v>75785</v>
      </c>
      <c r="C19540" s="593">
        <v>8.2500000000000004E-2</v>
      </c>
      <c r="D19540" t="s">
        <v>5547</v>
      </c>
      <c r="E19540">
        <v>6.25E-2</v>
      </c>
      <c r="F19540">
        <v>5.0000000000000001E-3</v>
      </c>
      <c r="G19540">
        <v>1.4999999999999999E-2</v>
      </c>
      <c r="H19540">
        <v>0</v>
      </c>
      <c r="I19540">
        <v>0</v>
      </c>
    </row>
    <row r="19541" spans="1:9" x14ac:dyDescent="0.25">
      <c r="A19541" t="s">
        <v>733</v>
      </c>
      <c r="B19541">
        <v>75788</v>
      </c>
      <c r="C19541" s="593">
        <v>7.2499999999999995E-2</v>
      </c>
      <c r="D19541" t="s">
        <v>5566</v>
      </c>
      <c r="E19541">
        <v>6.25E-2</v>
      </c>
      <c r="F19541">
        <v>0</v>
      </c>
      <c r="G19541">
        <v>0</v>
      </c>
      <c r="H19541">
        <v>0.01</v>
      </c>
      <c r="I19541">
        <v>0</v>
      </c>
    </row>
    <row r="19542" spans="1:9" x14ac:dyDescent="0.25">
      <c r="A19542" t="s">
        <v>733</v>
      </c>
      <c r="B19542">
        <v>75789</v>
      </c>
      <c r="C19542" s="593">
        <v>8.2500000000000004E-2</v>
      </c>
      <c r="D19542" t="s">
        <v>5307</v>
      </c>
      <c r="E19542">
        <v>6.25E-2</v>
      </c>
      <c r="F19542">
        <v>5.0000000000000001E-3</v>
      </c>
      <c r="G19542">
        <v>0</v>
      </c>
      <c r="H19542">
        <v>1.4999999999999999E-2</v>
      </c>
      <c r="I19542">
        <v>0</v>
      </c>
    </row>
    <row r="19543" spans="1:9" x14ac:dyDescent="0.25">
      <c r="A19543" t="s">
        <v>733</v>
      </c>
      <c r="B19543">
        <v>75790</v>
      </c>
      <c r="C19543" s="593">
        <v>8.2500000000000004E-2</v>
      </c>
      <c r="D19543" t="s">
        <v>5307</v>
      </c>
      <c r="E19543">
        <v>6.25E-2</v>
      </c>
      <c r="F19543">
        <v>5.0000000000000001E-3</v>
      </c>
      <c r="G19543">
        <v>0</v>
      </c>
      <c r="H19543">
        <v>1.4999999999999999E-2</v>
      </c>
      <c r="I19543">
        <v>0</v>
      </c>
    </row>
    <row r="19544" spans="1:9" x14ac:dyDescent="0.25">
      <c r="A19544" t="s">
        <v>733</v>
      </c>
      <c r="B19544">
        <v>75791</v>
      </c>
      <c r="C19544" s="593">
        <v>8.2500000000000004E-2</v>
      </c>
      <c r="D19544" t="s">
        <v>5307</v>
      </c>
      <c r="E19544">
        <v>6.25E-2</v>
      </c>
      <c r="F19544">
        <v>5.0000000000000001E-3</v>
      </c>
      <c r="G19544">
        <v>0</v>
      </c>
      <c r="H19544">
        <v>1.4999999999999999E-2</v>
      </c>
      <c r="I19544">
        <v>0</v>
      </c>
    </row>
    <row r="19545" spans="1:9" x14ac:dyDescent="0.25">
      <c r="A19545" t="s">
        <v>733</v>
      </c>
      <c r="B19545">
        <v>75792</v>
      </c>
      <c r="C19545" s="593">
        <v>8.2500000000000004E-2</v>
      </c>
      <c r="D19545" t="s">
        <v>5567</v>
      </c>
      <c r="E19545">
        <v>6.25E-2</v>
      </c>
      <c r="F19545">
        <v>5.0000000000000001E-3</v>
      </c>
      <c r="G19545">
        <v>1.2500000000000001E-2</v>
      </c>
      <c r="H19545">
        <v>2.5000000000000001E-3</v>
      </c>
      <c r="I19545">
        <v>0</v>
      </c>
    </row>
    <row r="19546" spans="1:9" x14ac:dyDescent="0.25">
      <c r="A19546" t="s">
        <v>733</v>
      </c>
      <c r="B19546">
        <v>75797</v>
      </c>
      <c r="C19546" s="593">
        <v>8.2500000000000004E-2</v>
      </c>
      <c r="D19546" t="s">
        <v>5556</v>
      </c>
      <c r="E19546">
        <v>6.25E-2</v>
      </c>
      <c r="F19546">
        <v>5.0000000000000001E-3</v>
      </c>
      <c r="G19546">
        <v>1.2500000000000001E-2</v>
      </c>
      <c r="H19546">
        <v>2.5000000000000001E-3</v>
      </c>
      <c r="I19546">
        <v>0</v>
      </c>
    </row>
    <row r="19547" spans="1:9" x14ac:dyDescent="0.25">
      <c r="A19547" t="s">
        <v>733</v>
      </c>
      <c r="B19547">
        <v>75798</v>
      </c>
      <c r="C19547" s="593">
        <v>8.2500000000000004E-2</v>
      </c>
      <c r="D19547" t="s">
        <v>5555</v>
      </c>
      <c r="E19547">
        <v>6.25E-2</v>
      </c>
      <c r="F19547">
        <v>5.0000000000000001E-3</v>
      </c>
      <c r="G19547">
        <v>1.4999999999999999E-2</v>
      </c>
      <c r="H19547">
        <v>0</v>
      </c>
      <c r="I19547">
        <v>0</v>
      </c>
    </row>
    <row r="19548" spans="1:9" x14ac:dyDescent="0.25">
      <c r="A19548" t="s">
        <v>733</v>
      </c>
      <c r="B19548">
        <v>75799</v>
      </c>
      <c r="C19548" s="593">
        <v>8.2500000000000004E-2</v>
      </c>
      <c r="D19548" t="s">
        <v>5555</v>
      </c>
      <c r="E19548">
        <v>6.25E-2</v>
      </c>
      <c r="F19548">
        <v>5.0000000000000001E-3</v>
      </c>
      <c r="G19548">
        <v>1.4999999999999999E-2</v>
      </c>
      <c r="H19548">
        <v>0</v>
      </c>
      <c r="I19548">
        <v>0</v>
      </c>
    </row>
    <row r="19549" spans="1:9" x14ac:dyDescent="0.25">
      <c r="A19549" t="s">
        <v>733</v>
      </c>
      <c r="B19549">
        <v>75801</v>
      </c>
      <c r="C19549" s="593">
        <v>8.2500000000000004E-2</v>
      </c>
      <c r="D19549" t="s">
        <v>1402</v>
      </c>
      <c r="E19549">
        <v>6.25E-2</v>
      </c>
      <c r="F19549">
        <v>5.0000000000000001E-3</v>
      </c>
      <c r="G19549">
        <v>1.4999999999999999E-2</v>
      </c>
      <c r="H19549">
        <v>0</v>
      </c>
      <c r="I19549">
        <v>0</v>
      </c>
    </row>
    <row r="19550" spans="1:9" x14ac:dyDescent="0.25">
      <c r="A19550" t="s">
        <v>733</v>
      </c>
      <c r="B19550">
        <v>75802</v>
      </c>
      <c r="C19550" s="593">
        <v>8.2500000000000004E-2</v>
      </c>
      <c r="D19550" t="s">
        <v>1402</v>
      </c>
      <c r="E19550">
        <v>6.25E-2</v>
      </c>
      <c r="F19550">
        <v>5.0000000000000001E-3</v>
      </c>
      <c r="G19550">
        <v>1.4999999999999999E-2</v>
      </c>
      <c r="H19550">
        <v>0</v>
      </c>
      <c r="I19550">
        <v>0</v>
      </c>
    </row>
    <row r="19551" spans="1:9" x14ac:dyDescent="0.25">
      <c r="A19551" t="s">
        <v>733</v>
      </c>
      <c r="B19551">
        <v>75803</v>
      </c>
      <c r="C19551" s="593">
        <v>8.2500000000000004E-2</v>
      </c>
      <c r="D19551" t="s">
        <v>1402</v>
      </c>
      <c r="E19551">
        <v>6.25E-2</v>
      </c>
      <c r="F19551">
        <v>5.0000000000000001E-3</v>
      </c>
      <c r="G19551">
        <v>1.4999999999999999E-2</v>
      </c>
      <c r="H19551">
        <v>0</v>
      </c>
      <c r="I19551">
        <v>0</v>
      </c>
    </row>
    <row r="19552" spans="1:9" x14ac:dyDescent="0.25">
      <c r="A19552" t="s">
        <v>733</v>
      </c>
      <c r="B19552">
        <v>75831</v>
      </c>
      <c r="C19552" s="593">
        <v>8.2500000000000004E-2</v>
      </c>
      <c r="D19552" t="s">
        <v>5568</v>
      </c>
      <c r="E19552">
        <v>6.25E-2</v>
      </c>
      <c r="F19552">
        <v>5.0000000000000001E-3</v>
      </c>
      <c r="G19552">
        <v>1.4999999999999999E-2</v>
      </c>
      <c r="H19552">
        <v>0</v>
      </c>
      <c r="I19552">
        <v>0</v>
      </c>
    </row>
    <row r="19553" spans="1:9" x14ac:dyDescent="0.25">
      <c r="A19553" t="s">
        <v>733</v>
      </c>
      <c r="B19553">
        <v>75832</v>
      </c>
      <c r="C19553" s="593">
        <v>6.7500000000000004E-2</v>
      </c>
      <c r="D19553" t="s">
        <v>2014</v>
      </c>
      <c r="E19553">
        <v>6.25E-2</v>
      </c>
      <c r="F19553">
        <v>5.0000000000000001E-3</v>
      </c>
      <c r="G19553">
        <v>0</v>
      </c>
      <c r="H19553">
        <v>0</v>
      </c>
      <c r="I19553">
        <v>0</v>
      </c>
    </row>
    <row r="19554" spans="1:9" x14ac:dyDescent="0.25">
      <c r="A19554" t="s">
        <v>733</v>
      </c>
      <c r="B19554">
        <v>75833</v>
      </c>
      <c r="C19554" s="593">
        <v>8.2500000000000004E-2</v>
      </c>
      <c r="D19554" t="s">
        <v>2864</v>
      </c>
      <c r="E19554">
        <v>6.25E-2</v>
      </c>
      <c r="F19554">
        <v>5.0000000000000001E-3</v>
      </c>
      <c r="G19554">
        <v>1.4999999999999999E-2</v>
      </c>
      <c r="H19554">
        <v>0</v>
      </c>
      <c r="I19554">
        <v>0</v>
      </c>
    </row>
    <row r="19555" spans="1:9" x14ac:dyDescent="0.25">
      <c r="A19555" t="s">
        <v>733</v>
      </c>
      <c r="B19555">
        <v>75834</v>
      </c>
      <c r="C19555" s="593">
        <v>6.25E-2</v>
      </c>
      <c r="D19555" t="s">
        <v>4141</v>
      </c>
      <c r="E19555">
        <v>6.25E-2</v>
      </c>
      <c r="F19555">
        <v>0</v>
      </c>
      <c r="G19555">
        <v>0</v>
      </c>
      <c r="H19555">
        <v>0</v>
      </c>
      <c r="I19555">
        <v>0</v>
      </c>
    </row>
    <row r="19556" spans="1:9" x14ac:dyDescent="0.25">
      <c r="A19556" t="s">
        <v>733</v>
      </c>
      <c r="B19556">
        <v>75835</v>
      </c>
      <c r="C19556" s="593">
        <v>8.2500000000000004E-2</v>
      </c>
      <c r="D19556" t="s">
        <v>5390</v>
      </c>
      <c r="E19556">
        <v>6.25E-2</v>
      </c>
      <c r="F19556">
        <v>5.0000000000000001E-3</v>
      </c>
      <c r="G19556">
        <v>1.4999999999999999E-2</v>
      </c>
      <c r="H19556">
        <v>0</v>
      </c>
      <c r="I19556">
        <v>0</v>
      </c>
    </row>
    <row r="19557" spans="1:9" x14ac:dyDescent="0.25">
      <c r="A19557" t="s">
        <v>733</v>
      </c>
      <c r="B19557">
        <v>75838</v>
      </c>
      <c r="C19557" s="593">
        <v>6.25E-2</v>
      </c>
      <c r="D19557" t="s">
        <v>5569</v>
      </c>
      <c r="E19557">
        <v>6.25E-2</v>
      </c>
      <c r="F19557">
        <v>0</v>
      </c>
      <c r="G19557">
        <v>0</v>
      </c>
      <c r="H19557">
        <v>0</v>
      </c>
      <c r="I19557">
        <v>0</v>
      </c>
    </row>
    <row r="19558" spans="1:9" x14ac:dyDescent="0.25">
      <c r="A19558" t="s">
        <v>733</v>
      </c>
      <c r="B19558">
        <v>75839</v>
      </c>
      <c r="C19558" s="593">
        <v>0.08</v>
      </c>
      <c r="D19558" t="s">
        <v>5570</v>
      </c>
      <c r="E19558">
        <v>6.25E-2</v>
      </c>
      <c r="F19558">
        <v>5.0000000000000001E-3</v>
      </c>
      <c r="G19558">
        <v>1.2500000000000001E-2</v>
      </c>
      <c r="H19558">
        <v>0</v>
      </c>
      <c r="I19558">
        <v>0</v>
      </c>
    </row>
    <row r="19559" spans="1:9" x14ac:dyDescent="0.25">
      <c r="A19559" t="s">
        <v>733</v>
      </c>
      <c r="B19559">
        <v>75840</v>
      </c>
      <c r="C19559" s="593">
        <v>8.2500000000000004E-2</v>
      </c>
      <c r="D19559" t="s">
        <v>1859</v>
      </c>
      <c r="E19559">
        <v>6.25E-2</v>
      </c>
      <c r="F19559">
        <v>0</v>
      </c>
      <c r="G19559">
        <v>0.02</v>
      </c>
      <c r="H19559">
        <v>0</v>
      </c>
      <c r="I19559">
        <v>0</v>
      </c>
    </row>
    <row r="19560" spans="1:9" x14ac:dyDescent="0.25">
      <c r="A19560" t="s">
        <v>733</v>
      </c>
      <c r="B19560">
        <v>75844</v>
      </c>
      <c r="C19560" s="593">
        <v>8.2500000000000004E-2</v>
      </c>
      <c r="D19560" t="s">
        <v>5571</v>
      </c>
      <c r="E19560">
        <v>6.25E-2</v>
      </c>
      <c r="F19560">
        <v>5.0000000000000001E-3</v>
      </c>
      <c r="G19560">
        <v>0.01</v>
      </c>
      <c r="H19560">
        <v>5.0000000000000001E-3</v>
      </c>
      <c r="I19560">
        <v>0</v>
      </c>
    </row>
    <row r="19561" spans="1:9" x14ac:dyDescent="0.25">
      <c r="A19561" t="s">
        <v>733</v>
      </c>
      <c r="B19561">
        <v>75845</v>
      </c>
      <c r="C19561" s="593">
        <v>8.2500000000000004E-2</v>
      </c>
      <c r="D19561" t="s">
        <v>5572</v>
      </c>
      <c r="E19561">
        <v>6.25E-2</v>
      </c>
      <c r="F19561">
        <v>0</v>
      </c>
      <c r="G19561">
        <v>0.02</v>
      </c>
      <c r="H19561">
        <v>0</v>
      </c>
      <c r="I19561">
        <v>0</v>
      </c>
    </row>
    <row r="19562" spans="1:9" x14ac:dyDescent="0.25">
      <c r="A19562" t="s">
        <v>733</v>
      </c>
      <c r="B19562">
        <v>75846</v>
      </c>
      <c r="C19562" s="593">
        <v>8.2500000000000004E-2</v>
      </c>
      <c r="D19562" t="s">
        <v>4888</v>
      </c>
      <c r="E19562">
        <v>6.25E-2</v>
      </c>
      <c r="F19562">
        <v>5.0000000000000001E-3</v>
      </c>
      <c r="G19562">
        <v>1.4999999999999999E-2</v>
      </c>
      <c r="H19562">
        <v>0</v>
      </c>
      <c r="I19562">
        <v>0</v>
      </c>
    </row>
    <row r="19563" spans="1:9" x14ac:dyDescent="0.25">
      <c r="A19563" t="s">
        <v>733</v>
      </c>
      <c r="B19563">
        <v>75847</v>
      </c>
      <c r="C19563" s="593">
        <v>7.7499999999999999E-2</v>
      </c>
      <c r="D19563" t="s">
        <v>5573</v>
      </c>
      <c r="E19563">
        <v>6.25E-2</v>
      </c>
      <c r="F19563">
        <v>5.0000000000000001E-3</v>
      </c>
      <c r="G19563">
        <v>0.01</v>
      </c>
      <c r="H19563">
        <v>0</v>
      </c>
      <c r="I19563">
        <v>0</v>
      </c>
    </row>
    <row r="19564" spans="1:9" x14ac:dyDescent="0.25">
      <c r="A19564" t="s">
        <v>733</v>
      </c>
      <c r="B19564">
        <v>75848</v>
      </c>
      <c r="C19564" s="593">
        <v>6.25E-2</v>
      </c>
      <c r="D19564" t="s">
        <v>5569</v>
      </c>
      <c r="E19564">
        <v>6.25E-2</v>
      </c>
      <c r="F19564">
        <v>0</v>
      </c>
      <c r="G19564">
        <v>0</v>
      </c>
      <c r="H19564">
        <v>0</v>
      </c>
      <c r="I19564">
        <v>0</v>
      </c>
    </row>
    <row r="19565" spans="1:9" x14ac:dyDescent="0.25">
      <c r="A19565" t="s">
        <v>733</v>
      </c>
      <c r="B19565">
        <v>75849</v>
      </c>
      <c r="C19565" s="593">
        <v>7.7499999999999999E-2</v>
      </c>
      <c r="D19565" t="s">
        <v>5574</v>
      </c>
      <c r="E19565">
        <v>6.25E-2</v>
      </c>
      <c r="F19565">
        <v>5.0000000000000001E-3</v>
      </c>
      <c r="G19565">
        <v>0.01</v>
      </c>
      <c r="H19565">
        <v>0</v>
      </c>
      <c r="I19565">
        <v>0</v>
      </c>
    </row>
    <row r="19566" spans="1:9" x14ac:dyDescent="0.25">
      <c r="A19566" t="s">
        <v>733</v>
      </c>
      <c r="B19566">
        <v>75850</v>
      </c>
      <c r="C19566" s="593">
        <v>7.7499999999999999E-2</v>
      </c>
      <c r="D19566" t="s">
        <v>5575</v>
      </c>
      <c r="E19566">
        <v>6.25E-2</v>
      </c>
      <c r="F19566">
        <v>5.0000000000000001E-3</v>
      </c>
      <c r="G19566">
        <v>0.01</v>
      </c>
      <c r="H19566">
        <v>0</v>
      </c>
      <c r="I19566">
        <v>0</v>
      </c>
    </row>
    <row r="19567" spans="1:9" x14ac:dyDescent="0.25">
      <c r="A19567" t="s">
        <v>733</v>
      </c>
      <c r="B19567">
        <v>75851</v>
      </c>
      <c r="C19567" s="593">
        <v>0.08</v>
      </c>
      <c r="D19567" t="s">
        <v>5576</v>
      </c>
      <c r="E19567">
        <v>6.25E-2</v>
      </c>
      <c r="F19567">
        <v>5.0000000000000001E-3</v>
      </c>
      <c r="G19567">
        <v>1.2500000000000001E-2</v>
      </c>
      <c r="H19567">
        <v>0</v>
      </c>
      <c r="I19567">
        <v>0</v>
      </c>
    </row>
    <row r="19568" spans="1:9" x14ac:dyDescent="0.25">
      <c r="A19568" t="s">
        <v>733</v>
      </c>
      <c r="B19568">
        <v>75852</v>
      </c>
      <c r="C19568" s="593">
        <v>8.2500000000000004E-2</v>
      </c>
      <c r="D19568" t="s">
        <v>2343</v>
      </c>
      <c r="E19568">
        <v>6.25E-2</v>
      </c>
      <c r="F19568">
        <v>5.0000000000000001E-3</v>
      </c>
      <c r="G19568">
        <v>1.4999999999999999E-2</v>
      </c>
      <c r="H19568">
        <v>0</v>
      </c>
      <c r="I19568">
        <v>0</v>
      </c>
    </row>
    <row r="19569" spans="1:9" x14ac:dyDescent="0.25">
      <c r="A19569" t="s">
        <v>733</v>
      </c>
      <c r="B19569">
        <v>75853</v>
      </c>
      <c r="C19569" s="593">
        <v>6.7500000000000004E-2</v>
      </c>
      <c r="D19569" t="s">
        <v>2014</v>
      </c>
      <c r="E19569">
        <v>6.25E-2</v>
      </c>
      <c r="F19569">
        <v>5.0000000000000001E-3</v>
      </c>
      <c r="G19569">
        <v>0</v>
      </c>
      <c r="H19569">
        <v>0</v>
      </c>
      <c r="I19569">
        <v>0</v>
      </c>
    </row>
    <row r="19570" spans="1:9" x14ac:dyDescent="0.25">
      <c r="A19570" t="s">
        <v>733</v>
      </c>
      <c r="B19570">
        <v>75855</v>
      </c>
      <c r="C19570" s="593">
        <v>0.08</v>
      </c>
      <c r="D19570" t="s">
        <v>3281</v>
      </c>
      <c r="E19570">
        <v>6.25E-2</v>
      </c>
      <c r="F19570">
        <v>5.0000000000000001E-3</v>
      </c>
      <c r="G19570">
        <v>1.2500000000000001E-2</v>
      </c>
      <c r="H19570">
        <v>0</v>
      </c>
      <c r="I19570">
        <v>0</v>
      </c>
    </row>
    <row r="19571" spans="1:9" x14ac:dyDescent="0.25">
      <c r="A19571" t="s">
        <v>733</v>
      </c>
      <c r="B19571">
        <v>75856</v>
      </c>
      <c r="C19571" s="593">
        <v>6.7500000000000004E-2</v>
      </c>
      <c r="D19571" t="s">
        <v>1322</v>
      </c>
      <c r="E19571">
        <v>6.25E-2</v>
      </c>
      <c r="F19571">
        <v>5.0000000000000001E-3</v>
      </c>
      <c r="G19571">
        <v>0</v>
      </c>
      <c r="H19571">
        <v>0</v>
      </c>
      <c r="I19571">
        <v>0</v>
      </c>
    </row>
    <row r="19572" spans="1:9" x14ac:dyDescent="0.25">
      <c r="A19572" t="s">
        <v>733</v>
      </c>
      <c r="B19572">
        <v>75858</v>
      </c>
      <c r="C19572" s="593">
        <v>6.7500000000000004E-2</v>
      </c>
      <c r="D19572" t="s">
        <v>1322</v>
      </c>
      <c r="E19572">
        <v>6.25E-2</v>
      </c>
      <c r="F19572">
        <v>5.0000000000000001E-3</v>
      </c>
      <c r="G19572">
        <v>0</v>
      </c>
      <c r="H19572">
        <v>0</v>
      </c>
      <c r="I19572">
        <v>0</v>
      </c>
    </row>
    <row r="19573" spans="1:9" x14ac:dyDescent="0.25">
      <c r="A19573" t="s">
        <v>733</v>
      </c>
      <c r="B19573">
        <v>75859</v>
      </c>
      <c r="C19573" s="593">
        <v>8.2500000000000004E-2</v>
      </c>
      <c r="D19573" t="s">
        <v>5577</v>
      </c>
      <c r="E19573">
        <v>6.25E-2</v>
      </c>
      <c r="F19573">
        <v>5.0000000000000001E-3</v>
      </c>
      <c r="G19573">
        <v>1.4999999999999999E-2</v>
      </c>
      <c r="H19573">
        <v>0</v>
      </c>
      <c r="I19573">
        <v>0</v>
      </c>
    </row>
    <row r="19574" spans="1:9" x14ac:dyDescent="0.25">
      <c r="A19574" t="s">
        <v>733</v>
      </c>
      <c r="B19574">
        <v>75860</v>
      </c>
      <c r="C19574" s="593">
        <v>8.2500000000000004E-2</v>
      </c>
      <c r="D19574" t="s">
        <v>1859</v>
      </c>
      <c r="E19574">
        <v>6.25E-2</v>
      </c>
      <c r="F19574">
        <v>0</v>
      </c>
      <c r="G19574">
        <v>0.02</v>
      </c>
      <c r="H19574">
        <v>0</v>
      </c>
      <c r="I19574">
        <v>0</v>
      </c>
    </row>
    <row r="19575" spans="1:9" x14ac:dyDescent="0.25">
      <c r="A19575" t="s">
        <v>733</v>
      </c>
      <c r="B19575">
        <v>75861</v>
      </c>
      <c r="C19575" s="593">
        <v>6.7500000000000004E-2</v>
      </c>
      <c r="D19575" t="s">
        <v>2014</v>
      </c>
      <c r="E19575">
        <v>6.25E-2</v>
      </c>
      <c r="F19575">
        <v>5.0000000000000001E-3</v>
      </c>
      <c r="G19575">
        <v>0</v>
      </c>
      <c r="H19575">
        <v>0</v>
      </c>
      <c r="I19575">
        <v>0</v>
      </c>
    </row>
    <row r="19576" spans="1:9" x14ac:dyDescent="0.25">
      <c r="A19576" t="s">
        <v>733</v>
      </c>
      <c r="B19576">
        <v>75862</v>
      </c>
      <c r="C19576" s="593">
        <v>8.2500000000000004E-2</v>
      </c>
      <c r="D19576" t="s">
        <v>4141</v>
      </c>
      <c r="E19576">
        <v>6.25E-2</v>
      </c>
      <c r="F19576">
        <v>0</v>
      </c>
      <c r="G19576">
        <v>0.02</v>
      </c>
      <c r="H19576">
        <v>0</v>
      </c>
      <c r="I19576">
        <v>0</v>
      </c>
    </row>
    <row r="19577" spans="1:9" x14ac:dyDescent="0.25">
      <c r="A19577" t="s">
        <v>733</v>
      </c>
      <c r="B19577">
        <v>75865</v>
      </c>
      <c r="C19577" s="593">
        <v>6.25E-2</v>
      </c>
      <c r="D19577" t="s">
        <v>4141</v>
      </c>
      <c r="E19577">
        <v>6.25E-2</v>
      </c>
      <c r="F19577">
        <v>0</v>
      </c>
      <c r="G19577">
        <v>0</v>
      </c>
      <c r="H19577">
        <v>0</v>
      </c>
      <c r="I19577">
        <v>0</v>
      </c>
    </row>
    <row r="19578" spans="1:9" x14ac:dyDescent="0.25">
      <c r="A19578" t="s">
        <v>733</v>
      </c>
      <c r="B19578">
        <v>75880</v>
      </c>
      <c r="C19578" s="593">
        <v>6.7500000000000004E-2</v>
      </c>
      <c r="D19578" t="s">
        <v>2014</v>
      </c>
      <c r="E19578">
        <v>6.25E-2</v>
      </c>
      <c r="F19578">
        <v>5.0000000000000001E-3</v>
      </c>
      <c r="G19578">
        <v>0</v>
      </c>
      <c r="H19578">
        <v>0</v>
      </c>
      <c r="I19578">
        <v>0</v>
      </c>
    </row>
    <row r="19579" spans="1:9" x14ac:dyDescent="0.25">
      <c r="A19579" t="s">
        <v>733</v>
      </c>
      <c r="B19579">
        <v>75882</v>
      </c>
      <c r="C19579" s="593">
        <v>6.7500000000000004E-2</v>
      </c>
      <c r="D19579" t="s">
        <v>2014</v>
      </c>
      <c r="E19579">
        <v>6.25E-2</v>
      </c>
      <c r="F19579">
        <v>5.0000000000000001E-3</v>
      </c>
      <c r="G19579">
        <v>0</v>
      </c>
      <c r="H19579">
        <v>0</v>
      </c>
      <c r="I19579">
        <v>0</v>
      </c>
    </row>
    <row r="19580" spans="1:9" x14ac:dyDescent="0.25">
      <c r="A19580" t="s">
        <v>733</v>
      </c>
      <c r="B19580">
        <v>75884</v>
      </c>
      <c r="C19580" s="593">
        <v>6.7500000000000004E-2</v>
      </c>
      <c r="D19580" t="s">
        <v>2014</v>
      </c>
      <c r="E19580">
        <v>6.25E-2</v>
      </c>
      <c r="F19580">
        <v>5.0000000000000001E-3</v>
      </c>
      <c r="G19580">
        <v>0</v>
      </c>
      <c r="H19580">
        <v>0</v>
      </c>
      <c r="I19580">
        <v>0</v>
      </c>
    </row>
    <row r="19581" spans="1:9" x14ac:dyDescent="0.25">
      <c r="A19581" t="s">
        <v>733</v>
      </c>
      <c r="B19581">
        <v>75886</v>
      </c>
      <c r="C19581" s="593">
        <v>6.7500000000000004E-2</v>
      </c>
      <c r="D19581" t="s">
        <v>2014</v>
      </c>
      <c r="E19581">
        <v>6.25E-2</v>
      </c>
      <c r="F19581">
        <v>5.0000000000000001E-3</v>
      </c>
      <c r="G19581">
        <v>0</v>
      </c>
      <c r="H19581">
        <v>0</v>
      </c>
      <c r="I19581">
        <v>0</v>
      </c>
    </row>
    <row r="19582" spans="1:9" x14ac:dyDescent="0.25">
      <c r="A19582" t="s">
        <v>733</v>
      </c>
      <c r="B19582">
        <v>75901</v>
      </c>
      <c r="C19582" s="593">
        <v>8.2500000000000004E-2</v>
      </c>
      <c r="D19582" t="s">
        <v>5578</v>
      </c>
      <c r="E19582">
        <v>6.25E-2</v>
      </c>
      <c r="F19582">
        <v>5.0000000000000001E-3</v>
      </c>
      <c r="G19582">
        <v>1.4999999999999999E-2</v>
      </c>
      <c r="H19582">
        <v>0</v>
      </c>
      <c r="I19582">
        <v>0</v>
      </c>
    </row>
    <row r="19583" spans="1:9" x14ac:dyDescent="0.25">
      <c r="A19583" t="s">
        <v>733</v>
      </c>
      <c r="B19583">
        <v>75902</v>
      </c>
      <c r="C19583" s="593">
        <v>8.2500000000000004E-2</v>
      </c>
      <c r="D19583" t="s">
        <v>5578</v>
      </c>
      <c r="E19583">
        <v>6.25E-2</v>
      </c>
      <c r="F19583">
        <v>5.0000000000000001E-3</v>
      </c>
      <c r="G19583">
        <v>1.4999999999999999E-2</v>
      </c>
      <c r="H19583">
        <v>0</v>
      </c>
      <c r="I19583">
        <v>0</v>
      </c>
    </row>
    <row r="19584" spans="1:9" x14ac:dyDescent="0.25">
      <c r="A19584" t="s">
        <v>733</v>
      </c>
      <c r="B19584">
        <v>75903</v>
      </c>
      <c r="C19584" s="593">
        <v>8.2500000000000004E-2</v>
      </c>
      <c r="D19584" t="s">
        <v>5578</v>
      </c>
      <c r="E19584">
        <v>6.25E-2</v>
      </c>
      <c r="F19584">
        <v>5.0000000000000001E-3</v>
      </c>
      <c r="G19584">
        <v>1.4999999999999999E-2</v>
      </c>
      <c r="H19584">
        <v>0</v>
      </c>
      <c r="I19584">
        <v>0</v>
      </c>
    </row>
    <row r="19585" spans="1:9" x14ac:dyDescent="0.25">
      <c r="A19585" t="s">
        <v>733</v>
      </c>
      <c r="B19585">
        <v>75904</v>
      </c>
      <c r="C19585" s="593">
        <v>8.2500000000000004E-2</v>
      </c>
      <c r="D19585" t="s">
        <v>2120</v>
      </c>
      <c r="E19585">
        <v>6.25E-2</v>
      </c>
      <c r="F19585">
        <v>5.0000000000000001E-3</v>
      </c>
      <c r="G19585">
        <v>1.4999999999999999E-2</v>
      </c>
      <c r="H19585">
        <v>0</v>
      </c>
      <c r="I19585">
        <v>0</v>
      </c>
    </row>
    <row r="19586" spans="1:9" x14ac:dyDescent="0.25">
      <c r="A19586" t="s">
        <v>733</v>
      </c>
      <c r="B19586">
        <v>75915</v>
      </c>
      <c r="C19586" s="593">
        <v>8.2500000000000004E-2</v>
      </c>
      <c r="D19586" t="s">
        <v>5578</v>
      </c>
      <c r="E19586">
        <v>6.25E-2</v>
      </c>
      <c r="F19586">
        <v>5.0000000000000001E-3</v>
      </c>
      <c r="G19586">
        <v>1.4999999999999999E-2</v>
      </c>
      <c r="H19586">
        <v>0</v>
      </c>
      <c r="I19586">
        <v>0</v>
      </c>
    </row>
    <row r="19587" spans="1:9" x14ac:dyDescent="0.25">
      <c r="A19587" t="s">
        <v>733</v>
      </c>
      <c r="B19587">
        <v>75925</v>
      </c>
      <c r="C19587" s="593">
        <v>8.2500000000000004E-2</v>
      </c>
      <c r="D19587" t="s">
        <v>2755</v>
      </c>
      <c r="E19587">
        <v>6.25E-2</v>
      </c>
      <c r="F19587">
        <v>5.0000000000000001E-3</v>
      </c>
      <c r="G19587">
        <v>1.4999999999999999E-2</v>
      </c>
      <c r="H19587">
        <v>0</v>
      </c>
      <c r="I19587">
        <v>0</v>
      </c>
    </row>
    <row r="19588" spans="1:9" x14ac:dyDescent="0.25">
      <c r="A19588" t="s">
        <v>733</v>
      </c>
      <c r="B19588">
        <v>75926</v>
      </c>
      <c r="C19588" s="593">
        <v>6.25E-2</v>
      </c>
      <c r="D19588" t="s">
        <v>4141</v>
      </c>
      <c r="E19588">
        <v>6.25E-2</v>
      </c>
      <c r="F19588">
        <v>0</v>
      </c>
      <c r="G19588">
        <v>0</v>
      </c>
      <c r="H19588">
        <v>0</v>
      </c>
      <c r="I19588">
        <v>0</v>
      </c>
    </row>
    <row r="19589" spans="1:9" x14ac:dyDescent="0.25">
      <c r="A19589" t="s">
        <v>733</v>
      </c>
      <c r="B19589">
        <v>75928</v>
      </c>
      <c r="C19589" s="593">
        <v>6.25E-2</v>
      </c>
      <c r="D19589" t="s">
        <v>1486</v>
      </c>
      <c r="E19589">
        <v>6.25E-2</v>
      </c>
      <c r="F19589">
        <v>0</v>
      </c>
      <c r="G19589">
        <v>0</v>
      </c>
      <c r="H19589">
        <v>0</v>
      </c>
      <c r="I19589">
        <v>0</v>
      </c>
    </row>
    <row r="19590" spans="1:9" x14ac:dyDescent="0.25">
      <c r="A19590" t="s">
        <v>733</v>
      </c>
      <c r="B19590">
        <v>75929</v>
      </c>
      <c r="C19590" s="593">
        <v>7.7499999999999999E-2</v>
      </c>
      <c r="D19590" t="s">
        <v>5579</v>
      </c>
      <c r="E19590">
        <v>6.25E-2</v>
      </c>
      <c r="F19590">
        <v>5.0000000000000001E-3</v>
      </c>
      <c r="G19590">
        <v>0.01</v>
      </c>
      <c r="H19590">
        <v>0</v>
      </c>
      <c r="I19590">
        <v>0</v>
      </c>
    </row>
    <row r="19591" spans="1:9" x14ac:dyDescent="0.25">
      <c r="A19591" t="s">
        <v>733</v>
      </c>
      <c r="B19591">
        <v>75930</v>
      </c>
      <c r="C19591" s="593">
        <v>6.7500000000000004E-2</v>
      </c>
      <c r="D19591" t="s">
        <v>5580</v>
      </c>
      <c r="E19591">
        <v>6.25E-2</v>
      </c>
      <c r="F19591">
        <v>5.0000000000000001E-3</v>
      </c>
      <c r="G19591">
        <v>0</v>
      </c>
      <c r="H19591">
        <v>0</v>
      </c>
      <c r="I19591">
        <v>0</v>
      </c>
    </row>
    <row r="19592" spans="1:9" x14ac:dyDescent="0.25">
      <c r="A19592" t="s">
        <v>733</v>
      </c>
      <c r="B19592">
        <v>75931</v>
      </c>
      <c r="C19592" s="593">
        <v>8.2500000000000004E-2</v>
      </c>
      <c r="D19592" t="s">
        <v>5581</v>
      </c>
      <c r="E19592">
        <v>6.25E-2</v>
      </c>
      <c r="F19592">
        <v>0</v>
      </c>
      <c r="G19592">
        <v>0</v>
      </c>
      <c r="H19592">
        <v>0.02</v>
      </c>
      <c r="I19592">
        <v>0</v>
      </c>
    </row>
    <row r="19593" spans="1:9" x14ac:dyDescent="0.25">
      <c r="A19593" t="s">
        <v>733</v>
      </c>
      <c r="B19593">
        <v>75932</v>
      </c>
      <c r="C19593" s="593">
        <v>6.25E-2</v>
      </c>
      <c r="D19593" t="s">
        <v>1486</v>
      </c>
      <c r="E19593">
        <v>6.25E-2</v>
      </c>
      <c r="F19593">
        <v>0</v>
      </c>
      <c r="G19593">
        <v>0</v>
      </c>
      <c r="H19593">
        <v>0</v>
      </c>
      <c r="I19593">
        <v>0</v>
      </c>
    </row>
    <row r="19594" spans="1:9" x14ac:dyDescent="0.25">
      <c r="A19594" t="s">
        <v>733</v>
      </c>
      <c r="B19594">
        <v>75933</v>
      </c>
      <c r="C19594" s="593">
        <v>8.2500000000000004E-2</v>
      </c>
      <c r="D19594" t="s">
        <v>5582</v>
      </c>
      <c r="E19594">
        <v>6.25E-2</v>
      </c>
      <c r="F19594">
        <v>0</v>
      </c>
      <c r="G19594">
        <v>0.02</v>
      </c>
      <c r="H19594">
        <v>0</v>
      </c>
      <c r="I19594">
        <v>0</v>
      </c>
    </row>
    <row r="19595" spans="1:9" x14ac:dyDescent="0.25">
      <c r="A19595" t="s">
        <v>733</v>
      </c>
      <c r="B19595">
        <v>75934</v>
      </c>
      <c r="C19595" s="593">
        <v>6.7500000000000004E-2</v>
      </c>
      <c r="D19595" t="s">
        <v>1258</v>
      </c>
      <c r="E19595">
        <v>6.25E-2</v>
      </c>
      <c r="F19595">
        <v>5.0000000000000001E-3</v>
      </c>
      <c r="G19595">
        <v>0</v>
      </c>
      <c r="H19595">
        <v>0</v>
      </c>
      <c r="I19595">
        <v>0</v>
      </c>
    </row>
    <row r="19596" spans="1:9" x14ac:dyDescent="0.25">
      <c r="A19596" t="s">
        <v>733</v>
      </c>
      <c r="B19596">
        <v>75935</v>
      </c>
      <c r="C19596" s="593">
        <v>8.2500000000000004E-2</v>
      </c>
      <c r="D19596" t="s">
        <v>2200</v>
      </c>
      <c r="E19596">
        <v>6.25E-2</v>
      </c>
      <c r="F19596">
        <v>0</v>
      </c>
      <c r="G19596">
        <v>0.02</v>
      </c>
      <c r="H19596">
        <v>0</v>
      </c>
      <c r="I19596">
        <v>0</v>
      </c>
    </row>
    <row r="19597" spans="1:9" x14ac:dyDescent="0.25">
      <c r="A19597" t="s">
        <v>733</v>
      </c>
      <c r="B19597">
        <v>75936</v>
      </c>
      <c r="C19597" s="593">
        <v>7.7499999999999999E-2</v>
      </c>
      <c r="D19597" t="s">
        <v>1559</v>
      </c>
      <c r="E19597">
        <v>6.25E-2</v>
      </c>
      <c r="F19597">
        <v>5.0000000000000001E-3</v>
      </c>
      <c r="G19597">
        <v>0.01</v>
      </c>
      <c r="H19597">
        <v>0</v>
      </c>
      <c r="I19597">
        <v>0</v>
      </c>
    </row>
    <row r="19598" spans="1:9" x14ac:dyDescent="0.25">
      <c r="A19598" t="s">
        <v>733</v>
      </c>
      <c r="B19598">
        <v>75937</v>
      </c>
      <c r="C19598" s="593">
        <v>8.2500000000000004E-2</v>
      </c>
      <c r="D19598" t="s">
        <v>5583</v>
      </c>
      <c r="E19598">
        <v>6.25E-2</v>
      </c>
      <c r="F19598">
        <v>0</v>
      </c>
      <c r="G19598">
        <v>0.01</v>
      </c>
      <c r="H19598">
        <v>0.01</v>
      </c>
      <c r="I19598">
        <v>0</v>
      </c>
    </row>
    <row r="19599" spans="1:9" x14ac:dyDescent="0.25">
      <c r="A19599" t="s">
        <v>733</v>
      </c>
      <c r="B19599">
        <v>75938</v>
      </c>
      <c r="C19599" s="593">
        <v>7.7499999999999999E-2</v>
      </c>
      <c r="D19599" t="s">
        <v>5584</v>
      </c>
      <c r="E19599">
        <v>6.25E-2</v>
      </c>
      <c r="F19599">
        <v>5.0000000000000001E-3</v>
      </c>
      <c r="G19599">
        <v>0.01</v>
      </c>
      <c r="H19599">
        <v>0</v>
      </c>
      <c r="I19599">
        <v>0</v>
      </c>
    </row>
    <row r="19600" spans="1:9" x14ac:dyDescent="0.25">
      <c r="A19600" t="s">
        <v>733</v>
      </c>
      <c r="B19600">
        <v>75939</v>
      </c>
      <c r="C19600" s="593">
        <v>8.2500000000000004E-2</v>
      </c>
      <c r="D19600" t="s">
        <v>5585</v>
      </c>
      <c r="E19600">
        <v>6.25E-2</v>
      </c>
      <c r="F19600">
        <v>5.0000000000000001E-3</v>
      </c>
      <c r="G19600">
        <v>1.4999999999999999E-2</v>
      </c>
      <c r="H19600">
        <v>0</v>
      </c>
      <c r="I19600">
        <v>0</v>
      </c>
    </row>
    <row r="19601" spans="1:9" x14ac:dyDescent="0.25">
      <c r="A19601" t="s">
        <v>733</v>
      </c>
      <c r="B19601">
        <v>75941</v>
      </c>
      <c r="C19601" s="593">
        <v>8.2500000000000004E-2</v>
      </c>
      <c r="D19601" t="s">
        <v>5586</v>
      </c>
      <c r="E19601">
        <v>6.25E-2</v>
      </c>
      <c r="F19601">
        <v>5.0000000000000001E-3</v>
      </c>
      <c r="G19601">
        <v>1.4999999999999999E-2</v>
      </c>
      <c r="H19601">
        <v>0</v>
      </c>
      <c r="I19601">
        <v>0</v>
      </c>
    </row>
    <row r="19602" spans="1:9" x14ac:dyDescent="0.25">
      <c r="A19602" t="s">
        <v>733</v>
      </c>
      <c r="B19602">
        <v>75942</v>
      </c>
      <c r="C19602" s="593">
        <v>6.7500000000000004E-2</v>
      </c>
      <c r="D19602" t="s">
        <v>5555</v>
      </c>
      <c r="E19602">
        <v>6.25E-2</v>
      </c>
      <c r="F19602">
        <v>5.0000000000000001E-3</v>
      </c>
      <c r="G19602">
        <v>0</v>
      </c>
      <c r="H19602">
        <v>0</v>
      </c>
      <c r="I19602">
        <v>0</v>
      </c>
    </row>
    <row r="19603" spans="1:9" x14ac:dyDescent="0.25">
      <c r="A19603" t="s">
        <v>733</v>
      </c>
      <c r="B19603">
        <v>75943</v>
      </c>
      <c r="C19603" s="593">
        <v>7.2499999999999995E-2</v>
      </c>
      <c r="D19603" t="s">
        <v>5566</v>
      </c>
      <c r="E19603">
        <v>6.25E-2</v>
      </c>
      <c r="F19603">
        <v>0</v>
      </c>
      <c r="G19603">
        <v>0</v>
      </c>
      <c r="H19603">
        <v>0.01</v>
      </c>
      <c r="I19603">
        <v>0</v>
      </c>
    </row>
    <row r="19604" spans="1:9" x14ac:dyDescent="0.25">
      <c r="A19604" t="s">
        <v>733</v>
      </c>
      <c r="B19604">
        <v>75944</v>
      </c>
      <c r="C19604" s="593">
        <v>7.2499999999999995E-2</v>
      </c>
      <c r="D19604" t="s">
        <v>5566</v>
      </c>
      <c r="E19604">
        <v>6.25E-2</v>
      </c>
      <c r="F19604">
        <v>0</v>
      </c>
      <c r="G19604">
        <v>0</v>
      </c>
      <c r="H19604">
        <v>0.01</v>
      </c>
      <c r="I19604">
        <v>0</v>
      </c>
    </row>
    <row r="19605" spans="1:9" x14ac:dyDescent="0.25">
      <c r="A19605" t="s">
        <v>733</v>
      </c>
      <c r="B19605">
        <v>75946</v>
      </c>
      <c r="C19605" s="593">
        <v>8.2500000000000004E-2</v>
      </c>
      <c r="D19605" t="s">
        <v>5587</v>
      </c>
      <c r="E19605">
        <v>6.25E-2</v>
      </c>
      <c r="F19605">
        <v>0</v>
      </c>
      <c r="G19605">
        <v>0.01</v>
      </c>
      <c r="H19605">
        <v>0.01</v>
      </c>
      <c r="I19605">
        <v>0</v>
      </c>
    </row>
    <row r="19606" spans="1:9" x14ac:dyDescent="0.25">
      <c r="A19606" t="s">
        <v>733</v>
      </c>
      <c r="B19606">
        <v>75948</v>
      </c>
      <c r="C19606" s="593">
        <v>8.2500000000000004E-2</v>
      </c>
      <c r="D19606" t="s">
        <v>5588</v>
      </c>
      <c r="E19606">
        <v>6.25E-2</v>
      </c>
      <c r="F19606">
        <v>5.0000000000000001E-3</v>
      </c>
      <c r="G19606">
        <v>1.4999999999999999E-2</v>
      </c>
      <c r="H19606">
        <v>0</v>
      </c>
      <c r="I19606">
        <v>0</v>
      </c>
    </row>
    <row r="19607" spans="1:9" x14ac:dyDescent="0.25">
      <c r="A19607" t="s">
        <v>733</v>
      </c>
      <c r="B19607">
        <v>75949</v>
      </c>
      <c r="C19607" s="593">
        <v>8.2500000000000004E-2</v>
      </c>
      <c r="D19607" t="s">
        <v>1564</v>
      </c>
      <c r="E19607">
        <v>6.25E-2</v>
      </c>
      <c r="F19607">
        <v>5.0000000000000001E-3</v>
      </c>
      <c r="G19607">
        <v>1.4999999999999999E-2</v>
      </c>
      <c r="H19607">
        <v>0</v>
      </c>
      <c r="I19607">
        <v>0</v>
      </c>
    </row>
    <row r="19608" spans="1:9" x14ac:dyDescent="0.25">
      <c r="A19608" t="s">
        <v>733</v>
      </c>
      <c r="B19608">
        <v>75951</v>
      </c>
      <c r="C19608" s="593">
        <v>8.2500000000000004E-2</v>
      </c>
      <c r="D19608" t="s">
        <v>5581</v>
      </c>
      <c r="E19608">
        <v>6.25E-2</v>
      </c>
      <c r="F19608">
        <v>0</v>
      </c>
      <c r="G19608">
        <v>0</v>
      </c>
      <c r="H19608">
        <v>0.02</v>
      </c>
      <c r="I19608">
        <v>0</v>
      </c>
    </row>
    <row r="19609" spans="1:9" x14ac:dyDescent="0.25">
      <c r="A19609" t="s">
        <v>733</v>
      </c>
      <c r="B19609">
        <v>75954</v>
      </c>
      <c r="C19609" s="593">
        <v>8.2500000000000004E-2</v>
      </c>
      <c r="D19609" t="s">
        <v>5589</v>
      </c>
      <c r="E19609">
        <v>6.25E-2</v>
      </c>
      <c r="F19609">
        <v>0</v>
      </c>
      <c r="G19609">
        <v>0.02</v>
      </c>
      <c r="H19609">
        <v>0</v>
      </c>
      <c r="I19609">
        <v>0</v>
      </c>
    </row>
    <row r="19610" spans="1:9" x14ac:dyDescent="0.25">
      <c r="A19610" t="s">
        <v>733</v>
      </c>
      <c r="B19610">
        <v>75956</v>
      </c>
      <c r="C19610" s="593">
        <v>8.2500000000000004E-2</v>
      </c>
      <c r="D19610" t="s">
        <v>1492</v>
      </c>
      <c r="E19610">
        <v>6.25E-2</v>
      </c>
      <c r="F19610">
        <v>0</v>
      </c>
      <c r="G19610">
        <v>0</v>
      </c>
      <c r="H19610">
        <v>0.02</v>
      </c>
      <c r="I19610">
        <v>0</v>
      </c>
    </row>
    <row r="19611" spans="1:9" x14ac:dyDescent="0.25">
      <c r="A19611" t="s">
        <v>733</v>
      </c>
      <c r="B19611">
        <v>75958</v>
      </c>
      <c r="C19611" s="593">
        <v>7.2499999999999995E-2</v>
      </c>
      <c r="D19611" t="s">
        <v>5566</v>
      </c>
      <c r="E19611">
        <v>6.25E-2</v>
      </c>
      <c r="F19611">
        <v>0</v>
      </c>
      <c r="G19611">
        <v>0</v>
      </c>
      <c r="H19611">
        <v>0.01</v>
      </c>
      <c r="I19611">
        <v>0</v>
      </c>
    </row>
    <row r="19612" spans="1:9" x14ac:dyDescent="0.25">
      <c r="A19612" t="s">
        <v>733</v>
      </c>
      <c r="B19612">
        <v>75959</v>
      </c>
      <c r="C19612" s="593">
        <v>6.7500000000000004E-2</v>
      </c>
      <c r="D19612" t="s">
        <v>5580</v>
      </c>
      <c r="E19612">
        <v>6.25E-2</v>
      </c>
      <c r="F19612">
        <v>5.0000000000000001E-3</v>
      </c>
      <c r="G19612">
        <v>0</v>
      </c>
      <c r="H19612">
        <v>0</v>
      </c>
      <c r="I19612">
        <v>0</v>
      </c>
    </row>
    <row r="19613" spans="1:9" x14ac:dyDescent="0.25">
      <c r="A19613" t="s">
        <v>733</v>
      </c>
      <c r="B19613">
        <v>75960</v>
      </c>
      <c r="C19613" s="593">
        <v>6.7500000000000004E-2</v>
      </c>
      <c r="D19613" t="s">
        <v>1258</v>
      </c>
      <c r="E19613">
        <v>6.25E-2</v>
      </c>
      <c r="F19613">
        <v>5.0000000000000001E-3</v>
      </c>
      <c r="G19613">
        <v>0</v>
      </c>
      <c r="H19613">
        <v>0</v>
      </c>
      <c r="I19613">
        <v>0</v>
      </c>
    </row>
    <row r="19614" spans="1:9" x14ac:dyDescent="0.25">
      <c r="A19614" t="s">
        <v>733</v>
      </c>
      <c r="B19614">
        <v>75961</v>
      </c>
      <c r="C19614" s="593">
        <v>8.2500000000000004E-2</v>
      </c>
      <c r="D19614" t="s">
        <v>5583</v>
      </c>
      <c r="E19614">
        <v>6.25E-2</v>
      </c>
      <c r="F19614">
        <v>0</v>
      </c>
      <c r="G19614">
        <v>0.01</v>
      </c>
      <c r="H19614">
        <v>0.01</v>
      </c>
      <c r="I19614">
        <v>0</v>
      </c>
    </row>
    <row r="19615" spans="1:9" x14ac:dyDescent="0.25">
      <c r="A19615" t="s">
        <v>733</v>
      </c>
      <c r="B19615">
        <v>75962</v>
      </c>
      <c r="C19615" s="593">
        <v>8.2500000000000004E-2</v>
      </c>
      <c r="D19615" t="s">
        <v>5590</v>
      </c>
      <c r="E19615">
        <v>6.25E-2</v>
      </c>
      <c r="F19615">
        <v>0</v>
      </c>
      <c r="G19615">
        <v>0.01</v>
      </c>
      <c r="H19615">
        <v>0.01</v>
      </c>
      <c r="I19615">
        <v>0</v>
      </c>
    </row>
    <row r="19616" spans="1:9" x14ac:dyDescent="0.25">
      <c r="A19616" t="s">
        <v>733</v>
      </c>
      <c r="B19616">
        <v>75963</v>
      </c>
      <c r="C19616" s="593">
        <v>8.2500000000000004E-2</v>
      </c>
      <c r="D19616" t="s">
        <v>5590</v>
      </c>
      <c r="E19616">
        <v>6.25E-2</v>
      </c>
      <c r="F19616">
        <v>0</v>
      </c>
      <c r="G19616">
        <v>0.01</v>
      </c>
      <c r="H19616">
        <v>0.01</v>
      </c>
      <c r="I19616">
        <v>0</v>
      </c>
    </row>
    <row r="19617" spans="1:9" x14ac:dyDescent="0.25">
      <c r="A19617" t="s">
        <v>733</v>
      </c>
      <c r="B19617">
        <v>75964</v>
      </c>
      <c r="C19617" s="593">
        <v>8.2500000000000004E-2</v>
      </c>
      <c r="D19617" t="s">
        <v>5590</v>
      </c>
      <c r="E19617">
        <v>6.25E-2</v>
      </c>
      <c r="F19617">
        <v>0</v>
      </c>
      <c r="G19617">
        <v>0.01</v>
      </c>
      <c r="H19617">
        <v>0.01</v>
      </c>
      <c r="I19617">
        <v>0</v>
      </c>
    </row>
    <row r="19618" spans="1:9" x14ac:dyDescent="0.25">
      <c r="A19618" t="s">
        <v>733</v>
      </c>
      <c r="B19618">
        <v>75965</v>
      </c>
      <c r="C19618" s="593">
        <v>8.2500000000000004E-2</v>
      </c>
      <c r="D19618" t="s">
        <v>5587</v>
      </c>
      <c r="E19618">
        <v>6.25E-2</v>
      </c>
      <c r="F19618">
        <v>0</v>
      </c>
      <c r="G19618">
        <v>0.01</v>
      </c>
      <c r="H19618">
        <v>0.01</v>
      </c>
      <c r="I19618">
        <v>0</v>
      </c>
    </row>
    <row r="19619" spans="1:9" x14ac:dyDescent="0.25">
      <c r="A19619" t="s">
        <v>733</v>
      </c>
      <c r="B19619">
        <v>75966</v>
      </c>
      <c r="C19619" s="593">
        <v>8.2500000000000004E-2</v>
      </c>
      <c r="D19619" t="s">
        <v>1492</v>
      </c>
      <c r="E19619">
        <v>6.25E-2</v>
      </c>
      <c r="F19619">
        <v>0</v>
      </c>
      <c r="G19619">
        <v>0</v>
      </c>
      <c r="H19619">
        <v>0.02</v>
      </c>
      <c r="I19619">
        <v>0</v>
      </c>
    </row>
    <row r="19620" spans="1:9" x14ac:dyDescent="0.25">
      <c r="A19620" t="s">
        <v>733</v>
      </c>
      <c r="B19620">
        <v>75968</v>
      </c>
      <c r="C19620" s="593">
        <v>7.7499999999999999E-2</v>
      </c>
      <c r="D19620" t="s">
        <v>5591</v>
      </c>
      <c r="E19620">
        <v>6.25E-2</v>
      </c>
      <c r="F19620">
        <v>5.0000000000000001E-3</v>
      </c>
      <c r="G19620">
        <v>0.01</v>
      </c>
      <c r="H19620">
        <v>0</v>
      </c>
      <c r="I19620">
        <v>0</v>
      </c>
    </row>
    <row r="19621" spans="1:9" x14ac:dyDescent="0.25">
      <c r="A19621" t="s">
        <v>733</v>
      </c>
      <c r="B19621">
        <v>75969</v>
      </c>
      <c r="C19621" s="593">
        <v>6.7500000000000004E-2</v>
      </c>
      <c r="D19621" t="s">
        <v>5592</v>
      </c>
      <c r="E19621">
        <v>6.25E-2</v>
      </c>
      <c r="F19621">
        <v>5.0000000000000001E-3</v>
      </c>
      <c r="G19621">
        <v>0</v>
      </c>
      <c r="H19621">
        <v>0</v>
      </c>
      <c r="I19621">
        <v>0</v>
      </c>
    </row>
    <row r="19622" spans="1:9" x14ac:dyDescent="0.25">
      <c r="A19622" t="s">
        <v>733</v>
      </c>
      <c r="B19622">
        <v>75972</v>
      </c>
      <c r="C19622" s="593">
        <v>8.2500000000000004E-2</v>
      </c>
      <c r="D19622" t="s">
        <v>5593</v>
      </c>
      <c r="E19622">
        <v>6.25E-2</v>
      </c>
      <c r="F19622">
        <v>5.0000000000000001E-3</v>
      </c>
      <c r="G19622">
        <v>1.4999999999999999E-2</v>
      </c>
      <c r="H19622">
        <v>0</v>
      </c>
      <c r="I19622">
        <v>0</v>
      </c>
    </row>
    <row r="19623" spans="1:9" x14ac:dyDescent="0.25">
      <c r="A19623" t="s">
        <v>733</v>
      </c>
      <c r="B19623">
        <v>75973</v>
      </c>
      <c r="C19623" s="593">
        <v>7.2499999999999995E-2</v>
      </c>
      <c r="D19623" t="s">
        <v>5594</v>
      </c>
      <c r="E19623">
        <v>6.25E-2</v>
      </c>
      <c r="F19623">
        <v>0</v>
      </c>
      <c r="G19623">
        <v>0.01</v>
      </c>
      <c r="H19623">
        <v>0</v>
      </c>
      <c r="I19623">
        <v>0</v>
      </c>
    </row>
    <row r="19624" spans="1:9" x14ac:dyDescent="0.25">
      <c r="A19624" t="s">
        <v>733</v>
      </c>
      <c r="B19624">
        <v>75974</v>
      </c>
      <c r="C19624" s="593">
        <v>8.2500000000000004E-2</v>
      </c>
      <c r="D19624" t="s">
        <v>5595</v>
      </c>
      <c r="E19624">
        <v>6.25E-2</v>
      </c>
      <c r="F19624">
        <v>0</v>
      </c>
      <c r="G19624">
        <v>0.02</v>
      </c>
      <c r="H19624">
        <v>0</v>
      </c>
      <c r="I19624">
        <v>0</v>
      </c>
    </row>
    <row r="19625" spans="1:9" x14ac:dyDescent="0.25">
      <c r="A19625" t="s">
        <v>733</v>
      </c>
      <c r="B19625">
        <v>75975</v>
      </c>
      <c r="C19625" s="593">
        <v>8.2500000000000004E-2</v>
      </c>
      <c r="D19625" t="s">
        <v>5596</v>
      </c>
      <c r="E19625">
        <v>6.25E-2</v>
      </c>
      <c r="F19625">
        <v>0</v>
      </c>
      <c r="G19625">
        <v>1.4999999999999999E-2</v>
      </c>
      <c r="H19625">
        <v>5.0000000000000001E-3</v>
      </c>
      <c r="I19625">
        <v>0</v>
      </c>
    </row>
    <row r="19626" spans="1:9" x14ac:dyDescent="0.25">
      <c r="A19626" t="s">
        <v>733</v>
      </c>
      <c r="B19626">
        <v>75976</v>
      </c>
      <c r="C19626" s="593">
        <v>7.7499999999999999E-2</v>
      </c>
      <c r="D19626" t="s">
        <v>4747</v>
      </c>
      <c r="E19626">
        <v>6.25E-2</v>
      </c>
      <c r="F19626">
        <v>5.0000000000000001E-3</v>
      </c>
      <c r="G19626">
        <v>0.01</v>
      </c>
      <c r="H19626">
        <v>0</v>
      </c>
      <c r="I19626">
        <v>0</v>
      </c>
    </row>
    <row r="19627" spans="1:9" x14ac:dyDescent="0.25">
      <c r="A19627" t="s">
        <v>733</v>
      </c>
      <c r="B19627">
        <v>75977</v>
      </c>
      <c r="C19627" s="593">
        <v>6.25E-2</v>
      </c>
      <c r="D19627" t="s">
        <v>1486</v>
      </c>
      <c r="E19627">
        <v>6.25E-2</v>
      </c>
      <c r="F19627">
        <v>0</v>
      </c>
      <c r="G19627">
        <v>0</v>
      </c>
      <c r="H19627">
        <v>0</v>
      </c>
      <c r="I19627">
        <v>0</v>
      </c>
    </row>
    <row r="19628" spans="1:9" x14ac:dyDescent="0.25">
      <c r="A19628" t="s">
        <v>733</v>
      </c>
      <c r="B19628">
        <v>75978</v>
      </c>
      <c r="C19628" s="593">
        <v>7.2499999999999995E-2</v>
      </c>
      <c r="D19628" t="s">
        <v>5566</v>
      </c>
      <c r="E19628">
        <v>6.25E-2</v>
      </c>
      <c r="F19628">
        <v>0</v>
      </c>
      <c r="G19628">
        <v>0</v>
      </c>
      <c r="H19628">
        <v>0.01</v>
      </c>
      <c r="I19628">
        <v>0</v>
      </c>
    </row>
    <row r="19629" spans="1:9" x14ac:dyDescent="0.25">
      <c r="A19629" t="s">
        <v>733</v>
      </c>
      <c r="B19629">
        <v>75979</v>
      </c>
      <c r="C19629" s="593">
        <v>8.2500000000000004E-2</v>
      </c>
      <c r="D19629" t="s">
        <v>5597</v>
      </c>
      <c r="E19629">
        <v>6.25E-2</v>
      </c>
      <c r="F19629">
        <v>5.0000000000000001E-3</v>
      </c>
      <c r="G19629">
        <v>0</v>
      </c>
      <c r="H19629">
        <v>1.4999999999999999E-2</v>
      </c>
      <c r="I19629">
        <v>0</v>
      </c>
    </row>
    <row r="19630" spans="1:9" x14ac:dyDescent="0.25">
      <c r="A19630" t="s">
        <v>733</v>
      </c>
      <c r="B19630">
        <v>75980</v>
      </c>
      <c r="C19630" s="593">
        <v>8.2500000000000004E-2</v>
      </c>
      <c r="D19630" t="s">
        <v>1492</v>
      </c>
      <c r="E19630">
        <v>6.25E-2</v>
      </c>
      <c r="F19630">
        <v>0</v>
      </c>
      <c r="G19630">
        <v>0</v>
      </c>
      <c r="H19630">
        <v>0.02</v>
      </c>
      <c r="I19630">
        <v>0</v>
      </c>
    </row>
    <row r="19631" spans="1:9" x14ac:dyDescent="0.25">
      <c r="A19631" t="s">
        <v>733</v>
      </c>
      <c r="B19631">
        <v>75990</v>
      </c>
      <c r="C19631" s="593">
        <v>6.7500000000000004E-2</v>
      </c>
      <c r="D19631" t="s">
        <v>5555</v>
      </c>
      <c r="E19631">
        <v>6.25E-2</v>
      </c>
      <c r="F19631">
        <v>5.0000000000000001E-3</v>
      </c>
      <c r="G19631">
        <v>0</v>
      </c>
      <c r="H19631">
        <v>0</v>
      </c>
      <c r="I19631">
        <v>0</v>
      </c>
    </row>
    <row r="19632" spans="1:9" x14ac:dyDescent="0.25">
      <c r="A19632" t="s">
        <v>733</v>
      </c>
      <c r="B19632">
        <v>76001</v>
      </c>
      <c r="C19632" s="593">
        <v>8.2500000000000004E-2</v>
      </c>
      <c r="D19632" t="s">
        <v>1566</v>
      </c>
      <c r="E19632">
        <v>6.25E-2</v>
      </c>
      <c r="F19632">
        <v>0</v>
      </c>
      <c r="G19632">
        <v>0.02</v>
      </c>
      <c r="H19632">
        <v>0</v>
      </c>
      <c r="I19632">
        <v>0</v>
      </c>
    </row>
    <row r="19633" spans="1:9" x14ac:dyDescent="0.25">
      <c r="A19633" t="s">
        <v>733</v>
      </c>
      <c r="B19633">
        <v>76002</v>
      </c>
      <c r="C19633" s="593">
        <v>8.2500000000000004E-2</v>
      </c>
      <c r="D19633" t="s">
        <v>1566</v>
      </c>
      <c r="E19633">
        <v>6.25E-2</v>
      </c>
      <c r="F19633">
        <v>0</v>
      </c>
      <c r="G19633">
        <v>0.02</v>
      </c>
      <c r="H19633">
        <v>0</v>
      </c>
      <c r="I19633">
        <v>0</v>
      </c>
    </row>
    <row r="19634" spans="1:9" x14ac:dyDescent="0.25">
      <c r="A19634" t="s">
        <v>733</v>
      </c>
      <c r="B19634">
        <v>76003</v>
      </c>
      <c r="C19634" s="593">
        <v>8.2500000000000004E-2</v>
      </c>
      <c r="D19634" t="s">
        <v>3910</v>
      </c>
      <c r="E19634">
        <v>6.25E-2</v>
      </c>
      <c r="F19634">
        <v>0</v>
      </c>
      <c r="G19634">
        <v>0.02</v>
      </c>
      <c r="H19634">
        <v>0</v>
      </c>
      <c r="I19634">
        <v>0</v>
      </c>
    </row>
    <row r="19635" spans="1:9" x14ac:dyDescent="0.25">
      <c r="A19635" t="s">
        <v>733</v>
      </c>
      <c r="B19635">
        <v>76004</v>
      </c>
      <c r="C19635" s="593">
        <v>8.2500000000000004E-2</v>
      </c>
      <c r="D19635" t="s">
        <v>3910</v>
      </c>
      <c r="E19635">
        <v>6.25E-2</v>
      </c>
      <c r="F19635">
        <v>0</v>
      </c>
      <c r="G19635">
        <v>0.02</v>
      </c>
      <c r="H19635">
        <v>0</v>
      </c>
      <c r="I19635">
        <v>0</v>
      </c>
    </row>
    <row r="19636" spans="1:9" x14ac:dyDescent="0.25">
      <c r="A19636" t="s">
        <v>733</v>
      </c>
      <c r="B19636">
        <v>76005</v>
      </c>
      <c r="C19636" s="593">
        <v>8.2500000000000004E-2</v>
      </c>
      <c r="D19636" t="s">
        <v>3910</v>
      </c>
      <c r="E19636">
        <v>6.25E-2</v>
      </c>
      <c r="F19636">
        <v>0</v>
      </c>
      <c r="G19636">
        <v>0.02</v>
      </c>
      <c r="H19636">
        <v>0</v>
      </c>
      <c r="I19636">
        <v>0</v>
      </c>
    </row>
    <row r="19637" spans="1:9" x14ac:dyDescent="0.25">
      <c r="A19637" t="s">
        <v>733</v>
      </c>
      <c r="B19637">
        <v>76006</v>
      </c>
      <c r="C19637" s="593">
        <v>8.2500000000000004E-2</v>
      </c>
      <c r="D19637" t="s">
        <v>3910</v>
      </c>
      <c r="E19637">
        <v>6.25E-2</v>
      </c>
      <c r="F19637">
        <v>0</v>
      </c>
      <c r="G19637">
        <v>0.02</v>
      </c>
      <c r="H19637">
        <v>0</v>
      </c>
      <c r="I19637">
        <v>0</v>
      </c>
    </row>
    <row r="19638" spans="1:9" x14ac:dyDescent="0.25">
      <c r="A19638" t="s">
        <v>733</v>
      </c>
      <c r="B19638">
        <v>76007</v>
      </c>
      <c r="C19638" s="593">
        <v>8.2500000000000004E-2</v>
      </c>
      <c r="D19638" t="s">
        <v>3910</v>
      </c>
      <c r="E19638">
        <v>6.25E-2</v>
      </c>
      <c r="F19638">
        <v>0</v>
      </c>
      <c r="G19638">
        <v>0.02</v>
      </c>
      <c r="H19638">
        <v>0</v>
      </c>
      <c r="I19638">
        <v>0</v>
      </c>
    </row>
    <row r="19639" spans="1:9" x14ac:dyDescent="0.25">
      <c r="A19639" t="s">
        <v>733</v>
      </c>
      <c r="B19639">
        <v>76008</v>
      </c>
      <c r="C19639" s="593">
        <v>8.2500000000000004E-2</v>
      </c>
      <c r="D19639" t="s">
        <v>5598</v>
      </c>
      <c r="E19639">
        <v>6.25E-2</v>
      </c>
      <c r="F19639">
        <v>0</v>
      </c>
      <c r="G19639">
        <v>0.01</v>
      </c>
      <c r="H19639">
        <v>0.01</v>
      </c>
      <c r="I19639">
        <v>0</v>
      </c>
    </row>
    <row r="19640" spans="1:9" x14ac:dyDescent="0.25">
      <c r="A19640" t="s">
        <v>733</v>
      </c>
      <c r="B19640">
        <v>76009</v>
      </c>
      <c r="C19640" s="593">
        <v>8.2500000000000004E-2</v>
      </c>
      <c r="D19640" t="s">
        <v>1509</v>
      </c>
      <c r="E19640">
        <v>6.25E-2</v>
      </c>
      <c r="F19640">
        <v>0</v>
      </c>
      <c r="G19640">
        <v>0</v>
      </c>
      <c r="H19640">
        <v>0.02</v>
      </c>
      <c r="I19640">
        <v>0</v>
      </c>
    </row>
    <row r="19641" spans="1:9" x14ac:dyDescent="0.25">
      <c r="A19641" t="s">
        <v>733</v>
      </c>
      <c r="B19641">
        <v>76010</v>
      </c>
      <c r="C19641" s="593">
        <v>8.2500000000000004E-2</v>
      </c>
      <c r="D19641" t="s">
        <v>5463</v>
      </c>
      <c r="E19641">
        <v>6.25E-2</v>
      </c>
      <c r="F19641">
        <v>0</v>
      </c>
      <c r="G19641">
        <v>1.7500000000000002E-2</v>
      </c>
      <c r="H19641">
        <v>2.5000000000000001E-3</v>
      </c>
      <c r="I19641">
        <v>0</v>
      </c>
    </row>
    <row r="19642" spans="1:9" x14ac:dyDescent="0.25">
      <c r="A19642" t="s">
        <v>733</v>
      </c>
      <c r="B19642">
        <v>76011</v>
      </c>
      <c r="C19642" s="593">
        <v>8.2500000000000004E-2</v>
      </c>
      <c r="D19642" t="s">
        <v>3910</v>
      </c>
      <c r="E19642">
        <v>6.25E-2</v>
      </c>
      <c r="F19642">
        <v>0</v>
      </c>
      <c r="G19642">
        <v>0.02</v>
      </c>
      <c r="H19642">
        <v>0</v>
      </c>
      <c r="I19642">
        <v>0</v>
      </c>
    </row>
    <row r="19643" spans="1:9" x14ac:dyDescent="0.25">
      <c r="A19643" t="s">
        <v>733</v>
      </c>
      <c r="B19643">
        <v>76012</v>
      </c>
      <c r="C19643" s="593">
        <v>8.2500000000000004E-2</v>
      </c>
      <c r="D19643" t="s">
        <v>3910</v>
      </c>
      <c r="E19643">
        <v>6.25E-2</v>
      </c>
      <c r="F19643">
        <v>0</v>
      </c>
      <c r="G19643">
        <v>0.02</v>
      </c>
      <c r="H19643">
        <v>0</v>
      </c>
      <c r="I19643">
        <v>0</v>
      </c>
    </row>
    <row r="19644" spans="1:9" x14ac:dyDescent="0.25">
      <c r="A19644" t="s">
        <v>733</v>
      </c>
      <c r="B19644">
        <v>76013</v>
      </c>
      <c r="C19644" s="593">
        <v>8.2500000000000004E-2</v>
      </c>
      <c r="D19644" t="s">
        <v>3910</v>
      </c>
      <c r="E19644">
        <v>6.25E-2</v>
      </c>
      <c r="F19644">
        <v>0</v>
      </c>
      <c r="G19644">
        <v>0.02</v>
      </c>
      <c r="H19644">
        <v>0</v>
      </c>
      <c r="I19644">
        <v>0</v>
      </c>
    </row>
    <row r="19645" spans="1:9" x14ac:dyDescent="0.25">
      <c r="A19645" t="s">
        <v>733</v>
      </c>
      <c r="B19645">
        <v>76014</v>
      </c>
      <c r="C19645" s="593">
        <v>8.2500000000000004E-2</v>
      </c>
      <c r="D19645" t="s">
        <v>3910</v>
      </c>
      <c r="E19645">
        <v>6.25E-2</v>
      </c>
      <c r="F19645">
        <v>0</v>
      </c>
      <c r="G19645">
        <v>0.02</v>
      </c>
      <c r="H19645">
        <v>0</v>
      </c>
      <c r="I19645">
        <v>0</v>
      </c>
    </row>
    <row r="19646" spans="1:9" x14ac:dyDescent="0.25">
      <c r="A19646" t="s">
        <v>733</v>
      </c>
      <c r="B19646">
        <v>76015</v>
      </c>
      <c r="C19646" s="593">
        <v>8.2500000000000004E-2</v>
      </c>
      <c r="D19646" t="s">
        <v>3910</v>
      </c>
      <c r="E19646">
        <v>6.25E-2</v>
      </c>
      <c r="F19646">
        <v>0</v>
      </c>
      <c r="G19646">
        <v>0.02</v>
      </c>
      <c r="H19646">
        <v>0</v>
      </c>
      <c r="I19646">
        <v>0</v>
      </c>
    </row>
    <row r="19647" spans="1:9" x14ac:dyDescent="0.25">
      <c r="A19647" t="s">
        <v>733</v>
      </c>
      <c r="B19647">
        <v>76016</v>
      </c>
      <c r="C19647" s="593">
        <v>8.2500000000000004E-2</v>
      </c>
      <c r="D19647" t="s">
        <v>3910</v>
      </c>
      <c r="E19647">
        <v>6.25E-2</v>
      </c>
      <c r="F19647">
        <v>0</v>
      </c>
      <c r="G19647">
        <v>0.02</v>
      </c>
      <c r="H19647">
        <v>0</v>
      </c>
      <c r="I19647">
        <v>0</v>
      </c>
    </row>
    <row r="19648" spans="1:9" x14ac:dyDescent="0.25">
      <c r="A19648" t="s">
        <v>733</v>
      </c>
      <c r="B19648">
        <v>76017</v>
      </c>
      <c r="C19648" s="593">
        <v>8.2500000000000004E-2</v>
      </c>
      <c r="D19648" t="s">
        <v>3910</v>
      </c>
      <c r="E19648">
        <v>6.25E-2</v>
      </c>
      <c r="F19648">
        <v>0</v>
      </c>
      <c r="G19648">
        <v>0.02</v>
      </c>
      <c r="H19648">
        <v>0</v>
      </c>
      <c r="I19648">
        <v>0</v>
      </c>
    </row>
    <row r="19649" spans="1:9" x14ac:dyDescent="0.25">
      <c r="A19649" t="s">
        <v>733</v>
      </c>
      <c r="B19649">
        <v>76018</v>
      </c>
      <c r="C19649" s="593">
        <v>8.2500000000000004E-2</v>
      </c>
      <c r="D19649" t="s">
        <v>5463</v>
      </c>
      <c r="E19649">
        <v>6.25E-2</v>
      </c>
      <c r="F19649">
        <v>0</v>
      </c>
      <c r="G19649">
        <v>1.7500000000000002E-2</v>
      </c>
      <c r="H19649">
        <v>2.5000000000000001E-3</v>
      </c>
      <c r="I19649">
        <v>0</v>
      </c>
    </row>
    <row r="19650" spans="1:9" x14ac:dyDescent="0.25">
      <c r="A19650" t="s">
        <v>733</v>
      </c>
      <c r="B19650">
        <v>76019</v>
      </c>
      <c r="C19650" s="593">
        <v>8.2500000000000004E-2</v>
      </c>
      <c r="D19650" t="s">
        <v>3910</v>
      </c>
      <c r="E19650">
        <v>6.25E-2</v>
      </c>
      <c r="F19650">
        <v>0</v>
      </c>
      <c r="G19650">
        <v>0.02</v>
      </c>
      <c r="H19650">
        <v>0</v>
      </c>
      <c r="I19650">
        <v>0</v>
      </c>
    </row>
    <row r="19651" spans="1:9" x14ac:dyDescent="0.25">
      <c r="A19651" t="s">
        <v>733</v>
      </c>
      <c r="B19651">
        <v>76020</v>
      </c>
      <c r="C19651" s="593">
        <v>8.2500000000000004E-2</v>
      </c>
      <c r="D19651" t="s">
        <v>2050</v>
      </c>
      <c r="E19651">
        <v>6.25E-2</v>
      </c>
      <c r="F19651">
        <v>5.0000000000000001E-3</v>
      </c>
      <c r="G19651">
        <v>0</v>
      </c>
      <c r="H19651">
        <v>1.4999999999999999E-2</v>
      </c>
      <c r="I19651">
        <v>0</v>
      </c>
    </row>
    <row r="19652" spans="1:9" x14ac:dyDescent="0.25">
      <c r="A19652" t="s">
        <v>733</v>
      </c>
      <c r="B19652">
        <v>76021</v>
      </c>
      <c r="C19652" s="593">
        <v>8.2500000000000004E-2</v>
      </c>
      <c r="D19652" t="s">
        <v>5143</v>
      </c>
      <c r="E19652">
        <v>6.25E-2</v>
      </c>
      <c r="F19652">
        <v>0</v>
      </c>
      <c r="G19652">
        <v>0.02</v>
      </c>
      <c r="H19652">
        <v>0</v>
      </c>
      <c r="I19652">
        <v>0</v>
      </c>
    </row>
    <row r="19653" spans="1:9" x14ac:dyDescent="0.25">
      <c r="A19653" t="s">
        <v>733</v>
      </c>
      <c r="B19653">
        <v>76022</v>
      </c>
      <c r="C19653" s="593">
        <v>8.2500000000000004E-2</v>
      </c>
      <c r="D19653" t="s">
        <v>5143</v>
      </c>
      <c r="E19653">
        <v>6.25E-2</v>
      </c>
      <c r="F19653">
        <v>0</v>
      </c>
      <c r="G19653">
        <v>0.02</v>
      </c>
      <c r="H19653">
        <v>0</v>
      </c>
      <c r="I19653">
        <v>0</v>
      </c>
    </row>
    <row r="19654" spans="1:9" x14ac:dyDescent="0.25">
      <c r="A19654" t="s">
        <v>733</v>
      </c>
      <c r="B19654">
        <v>76023</v>
      </c>
      <c r="C19654" s="593">
        <v>8.2500000000000004E-2</v>
      </c>
      <c r="D19654" t="s">
        <v>3496</v>
      </c>
      <c r="E19654">
        <v>6.25E-2</v>
      </c>
      <c r="F19654">
        <v>5.0000000000000001E-3</v>
      </c>
      <c r="G19654">
        <v>0.01</v>
      </c>
      <c r="H19654">
        <v>5.0000000000000001E-3</v>
      </c>
      <c r="I19654">
        <v>0</v>
      </c>
    </row>
    <row r="19655" spans="1:9" x14ac:dyDescent="0.25">
      <c r="A19655" t="s">
        <v>733</v>
      </c>
      <c r="B19655">
        <v>76028</v>
      </c>
      <c r="C19655" s="593">
        <v>8.2500000000000004E-2</v>
      </c>
      <c r="D19655" t="s">
        <v>5599</v>
      </c>
      <c r="E19655">
        <v>6.25E-2</v>
      </c>
      <c r="F19655">
        <v>0</v>
      </c>
      <c r="G19655">
        <v>0.01</v>
      </c>
      <c r="H19655">
        <v>0.01</v>
      </c>
      <c r="I19655">
        <v>0</v>
      </c>
    </row>
    <row r="19656" spans="1:9" x14ac:dyDescent="0.25">
      <c r="A19656" t="s">
        <v>733</v>
      </c>
      <c r="B19656">
        <v>76031</v>
      </c>
      <c r="C19656" s="593">
        <v>8.2500000000000004E-2</v>
      </c>
      <c r="D19656" t="s">
        <v>1509</v>
      </c>
      <c r="E19656">
        <v>6.25E-2</v>
      </c>
      <c r="F19656">
        <v>0</v>
      </c>
      <c r="G19656">
        <v>0</v>
      </c>
      <c r="H19656">
        <v>0.02</v>
      </c>
      <c r="I19656">
        <v>0</v>
      </c>
    </row>
    <row r="19657" spans="1:9" x14ac:dyDescent="0.25">
      <c r="A19657" t="s">
        <v>733</v>
      </c>
      <c r="B19657">
        <v>76033</v>
      </c>
      <c r="C19657" s="593">
        <v>8.2500000000000004E-2</v>
      </c>
      <c r="D19657" t="s">
        <v>5600</v>
      </c>
      <c r="E19657">
        <v>6.25E-2</v>
      </c>
      <c r="F19657">
        <v>0</v>
      </c>
      <c r="G19657">
        <v>0</v>
      </c>
      <c r="H19657">
        <v>0.02</v>
      </c>
      <c r="I19657">
        <v>0</v>
      </c>
    </row>
    <row r="19658" spans="1:9" x14ac:dyDescent="0.25">
      <c r="A19658" t="s">
        <v>733</v>
      </c>
      <c r="B19658">
        <v>76034</v>
      </c>
      <c r="C19658" s="593">
        <v>8.2500000000000004E-2</v>
      </c>
      <c r="D19658" t="s">
        <v>5498</v>
      </c>
      <c r="E19658">
        <v>6.25E-2</v>
      </c>
      <c r="F19658">
        <v>0</v>
      </c>
      <c r="G19658">
        <v>1.4999999999999999E-2</v>
      </c>
      <c r="H19658">
        <v>5.0000000000000001E-3</v>
      </c>
      <c r="I19658">
        <v>0</v>
      </c>
    </row>
    <row r="19659" spans="1:9" x14ac:dyDescent="0.25">
      <c r="A19659" t="s">
        <v>733</v>
      </c>
      <c r="B19659">
        <v>76035</v>
      </c>
      <c r="C19659" s="593">
        <v>8.2500000000000004E-2</v>
      </c>
      <c r="D19659" t="s">
        <v>5601</v>
      </c>
      <c r="E19659">
        <v>6.25E-2</v>
      </c>
      <c r="F19659">
        <v>0</v>
      </c>
      <c r="G19659">
        <v>1.4999999999999999E-2</v>
      </c>
      <c r="H19659">
        <v>5.0000000000000001E-3</v>
      </c>
      <c r="I19659">
        <v>0</v>
      </c>
    </row>
    <row r="19660" spans="1:9" x14ac:dyDescent="0.25">
      <c r="A19660" t="s">
        <v>733</v>
      </c>
      <c r="B19660">
        <v>76036</v>
      </c>
      <c r="C19660" s="593">
        <v>8.2500000000000004E-2</v>
      </c>
      <c r="D19660" t="s">
        <v>1509</v>
      </c>
      <c r="E19660">
        <v>6.25E-2</v>
      </c>
      <c r="F19660">
        <v>0</v>
      </c>
      <c r="G19660">
        <v>0</v>
      </c>
      <c r="H19660">
        <v>0.02</v>
      </c>
      <c r="I19660">
        <v>0</v>
      </c>
    </row>
    <row r="19661" spans="1:9" x14ac:dyDescent="0.25">
      <c r="A19661" t="s">
        <v>733</v>
      </c>
      <c r="B19661">
        <v>76039</v>
      </c>
      <c r="C19661" s="593">
        <v>8.2500000000000004E-2</v>
      </c>
      <c r="D19661" t="s">
        <v>5143</v>
      </c>
      <c r="E19661">
        <v>6.25E-2</v>
      </c>
      <c r="F19661">
        <v>0</v>
      </c>
      <c r="G19661">
        <v>0.02</v>
      </c>
      <c r="H19661">
        <v>0</v>
      </c>
      <c r="I19661">
        <v>0</v>
      </c>
    </row>
    <row r="19662" spans="1:9" x14ac:dyDescent="0.25">
      <c r="A19662" t="s">
        <v>733</v>
      </c>
      <c r="B19662">
        <v>76040</v>
      </c>
      <c r="C19662" s="593">
        <v>8.2500000000000004E-2</v>
      </c>
      <c r="D19662" t="s">
        <v>3910</v>
      </c>
      <c r="E19662">
        <v>6.25E-2</v>
      </c>
      <c r="F19662">
        <v>0</v>
      </c>
      <c r="G19662">
        <v>0.02</v>
      </c>
      <c r="H19662">
        <v>0</v>
      </c>
      <c r="I19662">
        <v>0</v>
      </c>
    </row>
    <row r="19663" spans="1:9" x14ac:dyDescent="0.25">
      <c r="A19663" t="s">
        <v>733</v>
      </c>
      <c r="B19663">
        <v>76041</v>
      </c>
      <c r="C19663" s="593">
        <v>6.25E-2</v>
      </c>
      <c r="D19663" t="s">
        <v>5602</v>
      </c>
      <c r="E19663">
        <v>6.25E-2</v>
      </c>
      <c r="F19663">
        <v>0</v>
      </c>
      <c r="G19663">
        <v>0</v>
      </c>
      <c r="H19663">
        <v>0</v>
      </c>
      <c r="I19663">
        <v>0</v>
      </c>
    </row>
    <row r="19664" spans="1:9" x14ac:dyDescent="0.25">
      <c r="A19664" t="s">
        <v>733</v>
      </c>
      <c r="B19664">
        <v>76043</v>
      </c>
      <c r="C19664" s="593">
        <v>8.2500000000000004E-2</v>
      </c>
      <c r="D19664" t="s">
        <v>5600</v>
      </c>
      <c r="E19664">
        <v>6.25E-2</v>
      </c>
      <c r="F19664">
        <v>0</v>
      </c>
      <c r="G19664">
        <v>0</v>
      </c>
      <c r="H19664">
        <v>0.02</v>
      </c>
      <c r="I19664">
        <v>0</v>
      </c>
    </row>
    <row r="19665" spans="1:9" x14ac:dyDescent="0.25">
      <c r="A19665" t="s">
        <v>733</v>
      </c>
      <c r="B19665">
        <v>76044</v>
      </c>
      <c r="C19665" s="593">
        <v>8.2500000000000004E-2</v>
      </c>
      <c r="D19665" t="s">
        <v>1509</v>
      </c>
      <c r="E19665">
        <v>6.25E-2</v>
      </c>
      <c r="F19665">
        <v>0</v>
      </c>
      <c r="G19665">
        <v>0</v>
      </c>
      <c r="H19665">
        <v>0.02</v>
      </c>
      <c r="I19665">
        <v>0</v>
      </c>
    </row>
    <row r="19666" spans="1:9" x14ac:dyDescent="0.25">
      <c r="A19666" t="s">
        <v>733</v>
      </c>
      <c r="B19666">
        <v>76048</v>
      </c>
      <c r="C19666" s="593">
        <v>8.2500000000000004E-2</v>
      </c>
      <c r="D19666" t="s">
        <v>5600</v>
      </c>
      <c r="E19666">
        <v>6.25E-2</v>
      </c>
      <c r="F19666">
        <v>0</v>
      </c>
      <c r="G19666">
        <v>0</v>
      </c>
      <c r="H19666">
        <v>0.02</v>
      </c>
      <c r="I19666">
        <v>0</v>
      </c>
    </row>
    <row r="19667" spans="1:9" x14ac:dyDescent="0.25">
      <c r="A19667" t="s">
        <v>733</v>
      </c>
      <c r="B19667">
        <v>76049</v>
      </c>
      <c r="C19667" s="593">
        <v>8.2500000000000004E-2</v>
      </c>
      <c r="D19667" t="s">
        <v>1509</v>
      </c>
      <c r="E19667">
        <v>6.25E-2</v>
      </c>
      <c r="F19667">
        <v>0</v>
      </c>
      <c r="G19667">
        <v>0</v>
      </c>
      <c r="H19667">
        <v>0.02</v>
      </c>
      <c r="I19667">
        <v>0</v>
      </c>
    </row>
    <row r="19668" spans="1:9" x14ac:dyDescent="0.25">
      <c r="A19668" t="s">
        <v>733</v>
      </c>
      <c r="B19668">
        <v>76050</v>
      </c>
      <c r="C19668" s="593">
        <v>8.2500000000000004E-2</v>
      </c>
      <c r="D19668" t="s">
        <v>1509</v>
      </c>
      <c r="E19668">
        <v>6.25E-2</v>
      </c>
      <c r="F19668">
        <v>0</v>
      </c>
      <c r="G19668">
        <v>0</v>
      </c>
      <c r="H19668">
        <v>0.02</v>
      </c>
      <c r="I19668">
        <v>0</v>
      </c>
    </row>
    <row r="19669" spans="1:9" x14ac:dyDescent="0.25">
      <c r="A19669" t="s">
        <v>733</v>
      </c>
      <c r="B19669">
        <v>76051</v>
      </c>
      <c r="C19669" s="593">
        <v>8.2500000000000004E-2</v>
      </c>
      <c r="D19669" t="s">
        <v>5498</v>
      </c>
      <c r="E19669">
        <v>6.25E-2</v>
      </c>
      <c r="F19669">
        <v>0</v>
      </c>
      <c r="G19669">
        <v>1.4999999999999999E-2</v>
      </c>
      <c r="H19669">
        <v>5.0000000000000001E-3</v>
      </c>
      <c r="I19669">
        <v>0</v>
      </c>
    </row>
    <row r="19670" spans="1:9" x14ac:dyDescent="0.25">
      <c r="A19670" t="s">
        <v>733</v>
      </c>
      <c r="B19670">
        <v>76052</v>
      </c>
      <c r="C19670" s="593">
        <v>8.2500000000000004E-2</v>
      </c>
      <c r="D19670" t="s">
        <v>5598</v>
      </c>
      <c r="E19670">
        <v>6.25E-2</v>
      </c>
      <c r="F19670">
        <v>0</v>
      </c>
      <c r="G19670">
        <v>0.01</v>
      </c>
      <c r="H19670">
        <v>0.01</v>
      </c>
      <c r="I19670">
        <v>0</v>
      </c>
    </row>
    <row r="19671" spans="1:9" x14ac:dyDescent="0.25">
      <c r="A19671" t="s">
        <v>733</v>
      </c>
      <c r="B19671">
        <v>76053</v>
      </c>
      <c r="C19671" s="593">
        <v>8.2500000000000004E-2</v>
      </c>
      <c r="D19671" t="s">
        <v>5603</v>
      </c>
      <c r="E19671">
        <v>6.25E-2</v>
      </c>
      <c r="F19671">
        <v>0</v>
      </c>
      <c r="G19671">
        <v>1.6250000000000001E-2</v>
      </c>
      <c r="H19671">
        <v>3.7499999999999999E-3</v>
      </c>
      <c r="I19671">
        <v>0</v>
      </c>
    </row>
    <row r="19672" spans="1:9" x14ac:dyDescent="0.25">
      <c r="A19672" t="s">
        <v>733</v>
      </c>
      <c r="B19672">
        <v>76054</v>
      </c>
      <c r="C19672" s="593">
        <v>8.2500000000000004E-2</v>
      </c>
      <c r="D19672" t="s">
        <v>5143</v>
      </c>
      <c r="E19672">
        <v>6.25E-2</v>
      </c>
      <c r="F19672">
        <v>0</v>
      </c>
      <c r="G19672">
        <v>0.02</v>
      </c>
      <c r="H19672">
        <v>0</v>
      </c>
      <c r="I19672">
        <v>0</v>
      </c>
    </row>
    <row r="19673" spans="1:9" x14ac:dyDescent="0.25">
      <c r="A19673" t="s">
        <v>733</v>
      </c>
      <c r="B19673">
        <v>76055</v>
      </c>
      <c r="C19673" s="593">
        <v>8.2500000000000004E-2</v>
      </c>
      <c r="D19673" t="s">
        <v>5604</v>
      </c>
      <c r="E19673">
        <v>6.25E-2</v>
      </c>
      <c r="F19673">
        <v>5.0000000000000001E-3</v>
      </c>
      <c r="G19673">
        <v>1.4999999999999999E-2</v>
      </c>
      <c r="H19673">
        <v>0</v>
      </c>
      <c r="I19673">
        <v>0</v>
      </c>
    </row>
    <row r="19674" spans="1:9" x14ac:dyDescent="0.25">
      <c r="A19674" t="s">
        <v>733</v>
      </c>
      <c r="B19674">
        <v>76058</v>
      </c>
      <c r="C19674" s="593">
        <v>8.2500000000000004E-2</v>
      </c>
      <c r="D19674" t="s">
        <v>1509</v>
      </c>
      <c r="E19674">
        <v>6.25E-2</v>
      </c>
      <c r="F19674">
        <v>0</v>
      </c>
      <c r="G19674">
        <v>0</v>
      </c>
      <c r="H19674">
        <v>0.02</v>
      </c>
      <c r="I19674">
        <v>0</v>
      </c>
    </row>
    <row r="19675" spans="1:9" x14ac:dyDescent="0.25">
      <c r="A19675" t="s">
        <v>733</v>
      </c>
      <c r="B19675">
        <v>76059</v>
      </c>
      <c r="C19675" s="593">
        <v>8.2500000000000004E-2</v>
      </c>
      <c r="D19675" t="s">
        <v>1509</v>
      </c>
      <c r="E19675">
        <v>6.25E-2</v>
      </c>
      <c r="F19675">
        <v>0</v>
      </c>
      <c r="G19675">
        <v>0</v>
      </c>
      <c r="H19675">
        <v>0.02</v>
      </c>
      <c r="I19675">
        <v>0</v>
      </c>
    </row>
    <row r="19676" spans="1:9" x14ac:dyDescent="0.25">
      <c r="A19676" t="s">
        <v>733</v>
      </c>
      <c r="B19676">
        <v>76060</v>
      </c>
      <c r="C19676" s="593">
        <v>8.2500000000000004E-2</v>
      </c>
      <c r="D19676" t="s">
        <v>3910</v>
      </c>
      <c r="E19676">
        <v>6.25E-2</v>
      </c>
      <c r="F19676">
        <v>0</v>
      </c>
      <c r="G19676">
        <v>0.02</v>
      </c>
      <c r="H19676">
        <v>0</v>
      </c>
      <c r="I19676">
        <v>0</v>
      </c>
    </row>
    <row r="19677" spans="1:9" x14ac:dyDescent="0.25">
      <c r="A19677" t="s">
        <v>733</v>
      </c>
      <c r="B19677">
        <v>76061</v>
      </c>
      <c r="C19677" s="593">
        <v>8.2500000000000004E-2</v>
      </c>
      <c r="D19677" t="s">
        <v>1509</v>
      </c>
      <c r="E19677">
        <v>6.25E-2</v>
      </c>
      <c r="F19677">
        <v>0</v>
      </c>
      <c r="G19677">
        <v>0</v>
      </c>
      <c r="H19677">
        <v>0.02</v>
      </c>
      <c r="I19677">
        <v>0</v>
      </c>
    </row>
    <row r="19678" spans="1:9" x14ac:dyDescent="0.25">
      <c r="A19678" t="s">
        <v>733</v>
      </c>
      <c r="B19678">
        <v>76063</v>
      </c>
      <c r="C19678" s="593">
        <v>8.2500000000000004E-2</v>
      </c>
      <c r="D19678" t="s">
        <v>1509</v>
      </c>
      <c r="E19678">
        <v>6.25E-2</v>
      </c>
      <c r="F19678">
        <v>0</v>
      </c>
      <c r="G19678">
        <v>0</v>
      </c>
      <c r="H19678">
        <v>0.02</v>
      </c>
      <c r="I19678">
        <v>0</v>
      </c>
    </row>
    <row r="19679" spans="1:9" x14ac:dyDescent="0.25">
      <c r="A19679" t="s">
        <v>733</v>
      </c>
      <c r="B19679">
        <v>76064</v>
      </c>
      <c r="C19679" s="593">
        <v>8.2500000000000004E-2</v>
      </c>
      <c r="D19679" t="s">
        <v>5494</v>
      </c>
      <c r="E19679">
        <v>6.25E-2</v>
      </c>
      <c r="F19679">
        <v>0</v>
      </c>
      <c r="G19679">
        <v>0.02</v>
      </c>
      <c r="H19679">
        <v>0</v>
      </c>
      <c r="I19679">
        <v>0</v>
      </c>
    </row>
    <row r="19680" spans="1:9" x14ac:dyDescent="0.25">
      <c r="A19680" t="s">
        <v>733</v>
      </c>
      <c r="B19680">
        <v>76065</v>
      </c>
      <c r="C19680" s="593">
        <v>8.2500000000000004E-2</v>
      </c>
      <c r="D19680" t="s">
        <v>5472</v>
      </c>
      <c r="E19680">
        <v>6.25E-2</v>
      </c>
      <c r="F19680">
        <v>0</v>
      </c>
      <c r="G19680">
        <v>1.8749999999999999E-2</v>
      </c>
      <c r="H19680">
        <v>1.25E-3</v>
      </c>
      <c r="I19680">
        <v>0</v>
      </c>
    </row>
    <row r="19681" spans="1:9" x14ac:dyDescent="0.25">
      <c r="A19681" t="s">
        <v>733</v>
      </c>
      <c r="B19681">
        <v>76066</v>
      </c>
      <c r="C19681" s="593">
        <v>8.2500000000000004E-2</v>
      </c>
      <c r="D19681" t="s">
        <v>5605</v>
      </c>
      <c r="E19681">
        <v>6.25E-2</v>
      </c>
      <c r="F19681">
        <v>5.0000000000000001E-3</v>
      </c>
      <c r="G19681">
        <v>1.4999999999999999E-2</v>
      </c>
      <c r="H19681">
        <v>0</v>
      </c>
      <c r="I19681">
        <v>0</v>
      </c>
    </row>
    <row r="19682" spans="1:9" x14ac:dyDescent="0.25">
      <c r="A19682" t="s">
        <v>733</v>
      </c>
      <c r="B19682">
        <v>76067</v>
      </c>
      <c r="C19682" s="593">
        <v>8.2500000000000004E-2</v>
      </c>
      <c r="D19682" t="s">
        <v>5606</v>
      </c>
      <c r="E19682">
        <v>6.25E-2</v>
      </c>
      <c r="F19682">
        <v>5.0000000000000001E-3</v>
      </c>
      <c r="G19682">
        <v>0</v>
      </c>
      <c r="H19682">
        <v>1.4999999999999999E-2</v>
      </c>
      <c r="I19682">
        <v>0</v>
      </c>
    </row>
    <row r="19683" spans="1:9" x14ac:dyDescent="0.25">
      <c r="A19683" t="s">
        <v>733</v>
      </c>
      <c r="B19683">
        <v>76068</v>
      </c>
      <c r="C19683" s="593">
        <v>8.2500000000000004E-2</v>
      </c>
      <c r="D19683" t="s">
        <v>5607</v>
      </c>
      <c r="E19683">
        <v>6.25E-2</v>
      </c>
      <c r="F19683">
        <v>5.0000000000000001E-3</v>
      </c>
      <c r="G19683">
        <v>1.4999999999999999E-2</v>
      </c>
      <c r="H19683">
        <v>0</v>
      </c>
      <c r="I19683">
        <v>0</v>
      </c>
    </row>
    <row r="19684" spans="1:9" x14ac:dyDescent="0.25">
      <c r="A19684" t="s">
        <v>733</v>
      </c>
      <c r="B19684">
        <v>76070</v>
      </c>
      <c r="C19684" s="593">
        <v>8.2500000000000004E-2</v>
      </c>
      <c r="D19684" t="s">
        <v>5600</v>
      </c>
      <c r="E19684">
        <v>6.25E-2</v>
      </c>
      <c r="F19684">
        <v>0</v>
      </c>
      <c r="G19684">
        <v>0</v>
      </c>
      <c r="H19684">
        <v>0.02</v>
      </c>
      <c r="I19684">
        <v>0</v>
      </c>
    </row>
    <row r="19685" spans="1:9" x14ac:dyDescent="0.25">
      <c r="A19685" t="s">
        <v>733</v>
      </c>
      <c r="B19685">
        <v>76071</v>
      </c>
      <c r="C19685" s="593">
        <v>8.2500000000000004E-2</v>
      </c>
      <c r="D19685" t="s">
        <v>5608</v>
      </c>
      <c r="E19685">
        <v>6.25E-2</v>
      </c>
      <c r="F19685">
        <v>5.0000000000000001E-3</v>
      </c>
      <c r="G19685">
        <v>0.01</v>
      </c>
      <c r="H19685">
        <v>5.0000000000000001E-3</v>
      </c>
      <c r="I19685">
        <v>0</v>
      </c>
    </row>
    <row r="19686" spans="1:9" x14ac:dyDescent="0.25">
      <c r="A19686" t="s">
        <v>733</v>
      </c>
      <c r="B19686">
        <v>76073</v>
      </c>
      <c r="C19686" s="593">
        <v>8.2500000000000004E-2</v>
      </c>
      <c r="D19686" t="s">
        <v>2005</v>
      </c>
      <c r="E19686">
        <v>6.25E-2</v>
      </c>
      <c r="F19686">
        <v>5.0000000000000001E-3</v>
      </c>
      <c r="G19686">
        <v>1.4999999999999999E-2</v>
      </c>
      <c r="H19686">
        <v>0</v>
      </c>
      <c r="I19686">
        <v>0</v>
      </c>
    </row>
    <row r="19687" spans="1:9" x14ac:dyDescent="0.25">
      <c r="A19687" t="s">
        <v>733</v>
      </c>
      <c r="B19687">
        <v>76077</v>
      </c>
      <c r="C19687" s="593">
        <v>8.2500000000000004E-2</v>
      </c>
      <c r="D19687" t="s">
        <v>5600</v>
      </c>
      <c r="E19687">
        <v>6.25E-2</v>
      </c>
      <c r="F19687">
        <v>0</v>
      </c>
      <c r="G19687">
        <v>0</v>
      </c>
      <c r="H19687">
        <v>0.02</v>
      </c>
      <c r="I19687">
        <v>0</v>
      </c>
    </row>
    <row r="19688" spans="1:9" x14ac:dyDescent="0.25">
      <c r="A19688" t="s">
        <v>733</v>
      </c>
      <c r="B19688">
        <v>76078</v>
      </c>
      <c r="C19688" s="593">
        <v>8.2500000000000004E-2</v>
      </c>
      <c r="D19688" t="s">
        <v>5608</v>
      </c>
      <c r="E19688">
        <v>6.25E-2</v>
      </c>
      <c r="F19688">
        <v>5.0000000000000001E-3</v>
      </c>
      <c r="G19688">
        <v>0.01</v>
      </c>
      <c r="H19688">
        <v>5.0000000000000001E-3</v>
      </c>
      <c r="I19688">
        <v>0</v>
      </c>
    </row>
    <row r="19689" spans="1:9" x14ac:dyDescent="0.25">
      <c r="A19689" t="s">
        <v>733</v>
      </c>
      <c r="B19689">
        <v>76082</v>
      </c>
      <c r="C19689" s="593">
        <v>8.2500000000000004E-2</v>
      </c>
      <c r="D19689" t="s">
        <v>2050</v>
      </c>
      <c r="E19689">
        <v>6.25E-2</v>
      </c>
      <c r="F19689">
        <v>5.0000000000000001E-3</v>
      </c>
      <c r="G19689">
        <v>0</v>
      </c>
      <c r="H19689">
        <v>1.4999999999999999E-2</v>
      </c>
      <c r="I19689">
        <v>0</v>
      </c>
    </row>
    <row r="19690" spans="1:9" x14ac:dyDescent="0.25">
      <c r="A19690" t="s">
        <v>733</v>
      </c>
      <c r="B19690">
        <v>76084</v>
      </c>
      <c r="C19690" s="593">
        <v>8.2500000000000004E-2</v>
      </c>
      <c r="D19690" t="s">
        <v>1509</v>
      </c>
      <c r="E19690">
        <v>6.25E-2</v>
      </c>
      <c r="F19690">
        <v>0</v>
      </c>
      <c r="G19690">
        <v>0</v>
      </c>
      <c r="H19690">
        <v>0.02</v>
      </c>
      <c r="I19690">
        <v>0</v>
      </c>
    </row>
    <row r="19691" spans="1:9" x14ac:dyDescent="0.25">
      <c r="A19691" t="s">
        <v>733</v>
      </c>
      <c r="B19691">
        <v>76085</v>
      </c>
      <c r="C19691" s="593">
        <v>8.2500000000000004E-2</v>
      </c>
      <c r="D19691" t="s">
        <v>2050</v>
      </c>
      <c r="E19691">
        <v>6.25E-2</v>
      </c>
      <c r="F19691">
        <v>5.0000000000000001E-3</v>
      </c>
      <c r="G19691">
        <v>0</v>
      </c>
      <c r="H19691">
        <v>1.4999999999999999E-2</v>
      </c>
      <c r="I19691">
        <v>0</v>
      </c>
    </row>
    <row r="19692" spans="1:9" x14ac:dyDescent="0.25">
      <c r="A19692" t="s">
        <v>733</v>
      </c>
      <c r="B19692">
        <v>76086</v>
      </c>
      <c r="C19692" s="593">
        <v>8.2500000000000004E-2</v>
      </c>
      <c r="D19692" t="s">
        <v>5609</v>
      </c>
      <c r="E19692">
        <v>6.25E-2</v>
      </c>
      <c r="F19692">
        <v>5.0000000000000001E-3</v>
      </c>
      <c r="G19692">
        <v>1.4999999999999999E-2</v>
      </c>
      <c r="H19692">
        <v>0</v>
      </c>
      <c r="I19692">
        <v>0</v>
      </c>
    </row>
    <row r="19693" spans="1:9" x14ac:dyDescent="0.25">
      <c r="A19693" t="s">
        <v>733</v>
      </c>
      <c r="B19693">
        <v>76087</v>
      </c>
      <c r="C19693" s="593">
        <v>8.2500000000000004E-2</v>
      </c>
      <c r="D19693" t="s">
        <v>2050</v>
      </c>
      <c r="E19693">
        <v>6.25E-2</v>
      </c>
      <c r="F19693">
        <v>5.0000000000000001E-3</v>
      </c>
      <c r="G19693">
        <v>0</v>
      </c>
      <c r="H19693">
        <v>1.4999999999999999E-2</v>
      </c>
      <c r="I19693">
        <v>0</v>
      </c>
    </row>
    <row r="19694" spans="1:9" x14ac:dyDescent="0.25">
      <c r="A19694" t="s">
        <v>733</v>
      </c>
      <c r="B19694">
        <v>76088</v>
      </c>
      <c r="C19694" s="593">
        <v>8.2500000000000004E-2</v>
      </c>
      <c r="D19694" t="s">
        <v>2050</v>
      </c>
      <c r="E19694">
        <v>6.25E-2</v>
      </c>
      <c r="F19694">
        <v>5.0000000000000001E-3</v>
      </c>
      <c r="G19694">
        <v>0</v>
      </c>
      <c r="H19694">
        <v>1.4999999999999999E-2</v>
      </c>
      <c r="I19694">
        <v>0</v>
      </c>
    </row>
    <row r="19695" spans="1:9" x14ac:dyDescent="0.25">
      <c r="A19695" t="s">
        <v>733</v>
      </c>
      <c r="B19695">
        <v>76092</v>
      </c>
      <c r="C19695" s="593">
        <v>8.2500000000000004E-2</v>
      </c>
      <c r="D19695" t="s">
        <v>5610</v>
      </c>
      <c r="E19695">
        <v>6.25E-2</v>
      </c>
      <c r="F19695">
        <v>0</v>
      </c>
      <c r="G19695">
        <v>1.7500000000000002E-2</v>
      </c>
      <c r="H19695">
        <v>2.5000000000000001E-3</v>
      </c>
      <c r="I19695">
        <v>0</v>
      </c>
    </row>
    <row r="19696" spans="1:9" x14ac:dyDescent="0.25">
      <c r="A19696" t="s">
        <v>733</v>
      </c>
      <c r="B19696">
        <v>76093</v>
      </c>
      <c r="C19696" s="593">
        <v>8.2500000000000004E-2</v>
      </c>
      <c r="D19696" t="s">
        <v>1509</v>
      </c>
      <c r="E19696">
        <v>6.25E-2</v>
      </c>
      <c r="F19696">
        <v>0</v>
      </c>
      <c r="G19696">
        <v>0</v>
      </c>
      <c r="H19696">
        <v>0.02</v>
      </c>
      <c r="I19696">
        <v>0</v>
      </c>
    </row>
    <row r="19697" spans="1:9" x14ac:dyDescent="0.25">
      <c r="A19697" t="s">
        <v>733</v>
      </c>
      <c r="B19697">
        <v>76094</v>
      </c>
      <c r="C19697" s="593">
        <v>8.2500000000000004E-2</v>
      </c>
      <c r="D19697" t="s">
        <v>3910</v>
      </c>
      <c r="E19697">
        <v>6.25E-2</v>
      </c>
      <c r="F19697">
        <v>0</v>
      </c>
      <c r="G19697">
        <v>0.02</v>
      </c>
      <c r="H19697">
        <v>0</v>
      </c>
      <c r="I19697">
        <v>0</v>
      </c>
    </row>
    <row r="19698" spans="1:9" x14ac:dyDescent="0.25">
      <c r="A19698" t="s">
        <v>733</v>
      </c>
      <c r="B19698">
        <v>76095</v>
      </c>
      <c r="C19698" s="593">
        <v>8.2500000000000004E-2</v>
      </c>
      <c r="D19698" t="s">
        <v>5143</v>
      </c>
      <c r="E19698">
        <v>6.25E-2</v>
      </c>
      <c r="F19698">
        <v>0</v>
      </c>
      <c r="G19698">
        <v>0.02</v>
      </c>
      <c r="H19698">
        <v>0</v>
      </c>
      <c r="I19698">
        <v>0</v>
      </c>
    </row>
    <row r="19699" spans="1:9" x14ac:dyDescent="0.25">
      <c r="A19699" t="s">
        <v>733</v>
      </c>
      <c r="B19699">
        <v>76096</v>
      </c>
      <c r="C19699" s="593">
        <v>8.2500000000000004E-2</v>
      </c>
      <c r="D19699" t="s">
        <v>3910</v>
      </c>
      <c r="E19699">
        <v>6.25E-2</v>
      </c>
      <c r="F19699">
        <v>0</v>
      </c>
      <c r="G19699">
        <v>0.02</v>
      </c>
      <c r="H19699">
        <v>0</v>
      </c>
      <c r="I19699">
        <v>0</v>
      </c>
    </row>
    <row r="19700" spans="1:9" x14ac:dyDescent="0.25">
      <c r="A19700" t="s">
        <v>733</v>
      </c>
      <c r="B19700">
        <v>76097</v>
      </c>
      <c r="C19700" s="593">
        <v>8.2500000000000004E-2</v>
      </c>
      <c r="D19700" t="s">
        <v>5611</v>
      </c>
      <c r="E19700">
        <v>6.25E-2</v>
      </c>
      <c r="F19700">
        <v>0</v>
      </c>
      <c r="G19700">
        <v>0.02</v>
      </c>
      <c r="H19700">
        <v>0</v>
      </c>
      <c r="I19700">
        <v>0</v>
      </c>
    </row>
    <row r="19701" spans="1:9" x14ac:dyDescent="0.25">
      <c r="A19701" t="s">
        <v>733</v>
      </c>
      <c r="B19701">
        <v>76098</v>
      </c>
      <c r="C19701" s="593">
        <v>8.2500000000000004E-2</v>
      </c>
      <c r="D19701" t="s">
        <v>5612</v>
      </c>
      <c r="E19701">
        <v>6.25E-2</v>
      </c>
      <c r="F19701">
        <v>5.0000000000000001E-3</v>
      </c>
      <c r="G19701">
        <v>1.2500000000000001E-2</v>
      </c>
      <c r="H19701">
        <v>2.5000000000000001E-3</v>
      </c>
      <c r="I19701">
        <v>0</v>
      </c>
    </row>
    <row r="19702" spans="1:9" x14ac:dyDescent="0.25">
      <c r="A19702" t="s">
        <v>733</v>
      </c>
      <c r="B19702">
        <v>76099</v>
      </c>
      <c r="C19702" s="593">
        <v>8.2500000000000004E-2</v>
      </c>
      <c r="D19702" t="s">
        <v>5498</v>
      </c>
      <c r="E19702">
        <v>6.25E-2</v>
      </c>
      <c r="F19702">
        <v>0</v>
      </c>
      <c r="G19702">
        <v>1.4999999999999999E-2</v>
      </c>
      <c r="H19702">
        <v>5.0000000000000001E-3</v>
      </c>
      <c r="I19702">
        <v>0</v>
      </c>
    </row>
    <row r="19703" spans="1:9" x14ac:dyDescent="0.25">
      <c r="A19703" t="s">
        <v>733</v>
      </c>
      <c r="B19703">
        <v>76101</v>
      </c>
      <c r="C19703" s="593">
        <v>8.2500000000000004E-2</v>
      </c>
      <c r="D19703" t="s">
        <v>5598</v>
      </c>
      <c r="E19703">
        <v>6.25E-2</v>
      </c>
      <c r="F19703">
        <v>0</v>
      </c>
      <c r="G19703">
        <v>0.01</v>
      </c>
      <c r="H19703">
        <v>0.01</v>
      </c>
      <c r="I19703">
        <v>0</v>
      </c>
    </row>
    <row r="19704" spans="1:9" x14ac:dyDescent="0.25">
      <c r="A19704" t="s">
        <v>733</v>
      </c>
      <c r="B19704">
        <v>76102</v>
      </c>
      <c r="C19704" s="593">
        <v>8.2500000000000004E-2</v>
      </c>
      <c r="D19704" t="s">
        <v>5598</v>
      </c>
      <c r="E19704">
        <v>6.25E-2</v>
      </c>
      <c r="F19704">
        <v>0</v>
      </c>
      <c r="G19704">
        <v>0.01</v>
      </c>
      <c r="H19704">
        <v>0.01</v>
      </c>
      <c r="I19704">
        <v>0</v>
      </c>
    </row>
    <row r="19705" spans="1:9" x14ac:dyDescent="0.25">
      <c r="A19705" t="s">
        <v>733</v>
      </c>
      <c r="B19705">
        <v>76103</v>
      </c>
      <c r="C19705" s="593">
        <v>8.2500000000000004E-2</v>
      </c>
      <c r="D19705" t="s">
        <v>5598</v>
      </c>
      <c r="E19705">
        <v>6.25E-2</v>
      </c>
      <c r="F19705">
        <v>0</v>
      </c>
      <c r="G19705">
        <v>0.01</v>
      </c>
      <c r="H19705">
        <v>0.01</v>
      </c>
      <c r="I19705">
        <v>0</v>
      </c>
    </row>
    <row r="19706" spans="1:9" x14ac:dyDescent="0.25">
      <c r="A19706" t="s">
        <v>733</v>
      </c>
      <c r="B19706">
        <v>76104</v>
      </c>
      <c r="C19706" s="593">
        <v>8.2500000000000004E-2</v>
      </c>
      <c r="D19706" t="s">
        <v>5598</v>
      </c>
      <c r="E19706">
        <v>6.25E-2</v>
      </c>
      <c r="F19706">
        <v>0</v>
      </c>
      <c r="G19706">
        <v>0.01</v>
      </c>
      <c r="H19706">
        <v>0.01</v>
      </c>
      <c r="I19706">
        <v>0</v>
      </c>
    </row>
    <row r="19707" spans="1:9" x14ac:dyDescent="0.25">
      <c r="A19707" t="s">
        <v>733</v>
      </c>
      <c r="B19707">
        <v>76105</v>
      </c>
      <c r="C19707" s="593">
        <v>8.2500000000000004E-2</v>
      </c>
      <c r="D19707" t="s">
        <v>5598</v>
      </c>
      <c r="E19707">
        <v>6.25E-2</v>
      </c>
      <c r="F19707">
        <v>0</v>
      </c>
      <c r="G19707">
        <v>0.01</v>
      </c>
      <c r="H19707">
        <v>0.01</v>
      </c>
      <c r="I19707">
        <v>0</v>
      </c>
    </row>
    <row r="19708" spans="1:9" x14ac:dyDescent="0.25">
      <c r="A19708" t="s">
        <v>733</v>
      </c>
      <c r="B19708">
        <v>76106</v>
      </c>
      <c r="C19708" s="593">
        <v>8.2500000000000004E-2</v>
      </c>
      <c r="D19708" t="s">
        <v>5598</v>
      </c>
      <c r="E19708">
        <v>6.25E-2</v>
      </c>
      <c r="F19708">
        <v>0</v>
      </c>
      <c r="G19708">
        <v>0.01</v>
      </c>
      <c r="H19708">
        <v>0.01</v>
      </c>
      <c r="I19708">
        <v>0</v>
      </c>
    </row>
    <row r="19709" spans="1:9" x14ac:dyDescent="0.25">
      <c r="A19709" t="s">
        <v>733</v>
      </c>
      <c r="B19709">
        <v>76107</v>
      </c>
      <c r="C19709" s="593">
        <v>8.2500000000000004E-2</v>
      </c>
      <c r="D19709" t="s">
        <v>5598</v>
      </c>
      <c r="E19709">
        <v>6.25E-2</v>
      </c>
      <c r="F19709">
        <v>0</v>
      </c>
      <c r="G19709">
        <v>0.01</v>
      </c>
      <c r="H19709">
        <v>0.01</v>
      </c>
      <c r="I19709">
        <v>0</v>
      </c>
    </row>
    <row r="19710" spans="1:9" x14ac:dyDescent="0.25">
      <c r="A19710" t="s">
        <v>733</v>
      </c>
      <c r="B19710">
        <v>76108</v>
      </c>
      <c r="C19710" s="593">
        <v>8.2500000000000004E-2</v>
      </c>
      <c r="D19710" t="s">
        <v>2050</v>
      </c>
      <c r="E19710">
        <v>6.25E-2</v>
      </c>
      <c r="F19710">
        <v>5.0000000000000001E-3</v>
      </c>
      <c r="G19710">
        <v>0</v>
      </c>
      <c r="H19710">
        <v>1.4999999999999999E-2</v>
      </c>
      <c r="I19710">
        <v>0</v>
      </c>
    </row>
    <row r="19711" spans="1:9" x14ac:dyDescent="0.25">
      <c r="A19711" t="s">
        <v>733</v>
      </c>
      <c r="B19711">
        <v>76109</v>
      </c>
      <c r="C19711" s="593">
        <v>8.2500000000000004E-2</v>
      </c>
      <c r="D19711" t="s">
        <v>5613</v>
      </c>
      <c r="E19711">
        <v>6.25E-2</v>
      </c>
      <c r="F19711">
        <v>0</v>
      </c>
      <c r="G19711">
        <v>1.4999999999999999E-2</v>
      </c>
      <c r="H19711">
        <v>5.0000000000000001E-3</v>
      </c>
      <c r="I19711">
        <v>0</v>
      </c>
    </row>
    <row r="19712" spans="1:9" x14ac:dyDescent="0.25">
      <c r="A19712" t="s">
        <v>733</v>
      </c>
      <c r="B19712">
        <v>76110</v>
      </c>
      <c r="C19712" s="593">
        <v>8.2500000000000004E-2</v>
      </c>
      <c r="D19712" t="s">
        <v>5598</v>
      </c>
      <c r="E19712">
        <v>6.25E-2</v>
      </c>
      <c r="F19712">
        <v>0</v>
      </c>
      <c r="G19712">
        <v>0.01</v>
      </c>
      <c r="H19712">
        <v>0.01</v>
      </c>
      <c r="I19712">
        <v>0</v>
      </c>
    </row>
    <row r="19713" spans="1:9" x14ac:dyDescent="0.25">
      <c r="A19713" t="s">
        <v>733</v>
      </c>
      <c r="B19713">
        <v>76111</v>
      </c>
      <c r="C19713" s="593">
        <v>8.2500000000000004E-2</v>
      </c>
      <c r="D19713" t="s">
        <v>5614</v>
      </c>
      <c r="E19713">
        <v>6.25E-2</v>
      </c>
      <c r="F19713">
        <v>0</v>
      </c>
      <c r="G19713">
        <v>1.7500000000000002E-2</v>
      </c>
      <c r="H19713">
        <v>2.5000000000000001E-3</v>
      </c>
      <c r="I19713">
        <v>0</v>
      </c>
    </row>
    <row r="19714" spans="1:9" x14ac:dyDescent="0.25">
      <c r="A19714" t="s">
        <v>733</v>
      </c>
      <c r="B19714">
        <v>76112</v>
      </c>
      <c r="C19714" s="593">
        <v>8.2500000000000004E-2</v>
      </c>
      <c r="D19714" t="s">
        <v>5598</v>
      </c>
      <c r="E19714">
        <v>6.25E-2</v>
      </c>
      <c r="F19714">
        <v>0</v>
      </c>
      <c r="G19714">
        <v>0.01</v>
      </c>
      <c r="H19714">
        <v>0.01</v>
      </c>
      <c r="I19714">
        <v>0</v>
      </c>
    </row>
    <row r="19715" spans="1:9" x14ac:dyDescent="0.25">
      <c r="A19715" t="s">
        <v>733</v>
      </c>
      <c r="B19715">
        <v>76113</v>
      </c>
      <c r="C19715" s="593">
        <v>8.2500000000000004E-2</v>
      </c>
      <c r="D19715" t="s">
        <v>5598</v>
      </c>
      <c r="E19715">
        <v>6.25E-2</v>
      </c>
      <c r="F19715">
        <v>0</v>
      </c>
      <c r="G19715">
        <v>0.01</v>
      </c>
      <c r="H19715">
        <v>0.01</v>
      </c>
      <c r="I19715">
        <v>0</v>
      </c>
    </row>
    <row r="19716" spans="1:9" x14ac:dyDescent="0.25">
      <c r="A19716" t="s">
        <v>733</v>
      </c>
      <c r="B19716">
        <v>76114</v>
      </c>
      <c r="C19716" s="593">
        <v>8.2500000000000004E-2</v>
      </c>
      <c r="D19716" t="s">
        <v>5598</v>
      </c>
      <c r="E19716">
        <v>6.25E-2</v>
      </c>
      <c r="F19716">
        <v>0</v>
      </c>
      <c r="G19716">
        <v>0.01</v>
      </c>
      <c r="H19716">
        <v>0.01</v>
      </c>
      <c r="I19716">
        <v>0</v>
      </c>
    </row>
    <row r="19717" spans="1:9" x14ac:dyDescent="0.25">
      <c r="A19717" t="s">
        <v>733</v>
      </c>
      <c r="B19717">
        <v>76115</v>
      </c>
      <c r="C19717" s="593">
        <v>8.2500000000000004E-2</v>
      </c>
      <c r="D19717" t="s">
        <v>5598</v>
      </c>
      <c r="E19717">
        <v>6.25E-2</v>
      </c>
      <c r="F19717">
        <v>0</v>
      </c>
      <c r="G19717">
        <v>0.01</v>
      </c>
      <c r="H19717">
        <v>0.01</v>
      </c>
      <c r="I19717">
        <v>0</v>
      </c>
    </row>
    <row r="19718" spans="1:9" x14ac:dyDescent="0.25">
      <c r="A19718" t="s">
        <v>733</v>
      </c>
      <c r="B19718">
        <v>76116</v>
      </c>
      <c r="C19718" s="593">
        <v>8.2500000000000004E-2</v>
      </c>
      <c r="D19718" t="s">
        <v>5613</v>
      </c>
      <c r="E19718">
        <v>6.25E-2</v>
      </c>
      <c r="F19718">
        <v>0</v>
      </c>
      <c r="G19718">
        <v>1.4999999999999999E-2</v>
      </c>
      <c r="H19718">
        <v>5.0000000000000001E-3</v>
      </c>
      <c r="I19718">
        <v>0</v>
      </c>
    </row>
    <row r="19719" spans="1:9" x14ac:dyDescent="0.25">
      <c r="A19719" t="s">
        <v>733</v>
      </c>
      <c r="B19719">
        <v>76117</v>
      </c>
      <c r="C19719" s="593">
        <v>8.2500000000000004E-2</v>
      </c>
      <c r="D19719" t="s">
        <v>5598</v>
      </c>
      <c r="E19719">
        <v>6.25E-2</v>
      </c>
      <c r="F19719">
        <v>0</v>
      </c>
      <c r="G19719">
        <v>0.01</v>
      </c>
      <c r="H19719">
        <v>0.01</v>
      </c>
      <c r="I19719">
        <v>0</v>
      </c>
    </row>
    <row r="19720" spans="1:9" x14ac:dyDescent="0.25">
      <c r="A19720" t="s">
        <v>733</v>
      </c>
      <c r="B19720">
        <v>76118</v>
      </c>
      <c r="C19720" s="593">
        <v>8.2500000000000004E-2</v>
      </c>
      <c r="D19720" t="s">
        <v>5603</v>
      </c>
      <c r="E19720">
        <v>6.25E-2</v>
      </c>
      <c r="F19720">
        <v>0</v>
      </c>
      <c r="G19720">
        <v>1.6250000000000001E-2</v>
      </c>
      <c r="H19720">
        <v>3.7499999999999999E-3</v>
      </c>
      <c r="I19720">
        <v>0</v>
      </c>
    </row>
    <row r="19721" spans="1:9" x14ac:dyDescent="0.25">
      <c r="A19721" t="s">
        <v>733</v>
      </c>
      <c r="B19721">
        <v>76119</v>
      </c>
      <c r="C19721" s="593">
        <v>8.2500000000000004E-2</v>
      </c>
      <c r="D19721" t="s">
        <v>3910</v>
      </c>
      <c r="E19721">
        <v>6.25E-2</v>
      </c>
      <c r="F19721">
        <v>0</v>
      </c>
      <c r="G19721">
        <v>0.02</v>
      </c>
      <c r="H19721">
        <v>0</v>
      </c>
      <c r="I19721">
        <v>0</v>
      </c>
    </row>
    <row r="19722" spans="1:9" x14ac:dyDescent="0.25">
      <c r="A19722" t="s">
        <v>733</v>
      </c>
      <c r="B19722">
        <v>76120</v>
      </c>
      <c r="C19722" s="593">
        <v>8.2500000000000004E-2</v>
      </c>
      <c r="D19722" t="s">
        <v>5598</v>
      </c>
      <c r="E19722">
        <v>6.25E-2</v>
      </c>
      <c r="F19722">
        <v>0</v>
      </c>
      <c r="G19722">
        <v>0.01</v>
      </c>
      <c r="H19722">
        <v>0.01</v>
      </c>
      <c r="I19722">
        <v>0</v>
      </c>
    </row>
    <row r="19723" spans="1:9" x14ac:dyDescent="0.25">
      <c r="A19723" t="s">
        <v>733</v>
      </c>
      <c r="B19723">
        <v>76121</v>
      </c>
      <c r="C19723" s="593">
        <v>8.2500000000000004E-2</v>
      </c>
      <c r="D19723" t="s">
        <v>5598</v>
      </c>
      <c r="E19723">
        <v>6.25E-2</v>
      </c>
      <c r="F19723">
        <v>0</v>
      </c>
      <c r="G19723">
        <v>0.01</v>
      </c>
      <c r="H19723">
        <v>0.01</v>
      </c>
      <c r="I19723">
        <v>0</v>
      </c>
    </row>
    <row r="19724" spans="1:9" x14ac:dyDescent="0.25">
      <c r="A19724" t="s">
        <v>733</v>
      </c>
      <c r="B19724">
        <v>76122</v>
      </c>
      <c r="C19724" s="593">
        <v>8.2500000000000004E-2</v>
      </c>
      <c r="D19724" t="s">
        <v>5598</v>
      </c>
      <c r="E19724">
        <v>6.25E-2</v>
      </c>
      <c r="F19724">
        <v>0</v>
      </c>
      <c r="G19724">
        <v>0.01</v>
      </c>
      <c r="H19724">
        <v>0.01</v>
      </c>
      <c r="I19724">
        <v>0</v>
      </c>
    </row>
    <row r="19725" spans="1:9" x14ac:dyDescent="0.25">
      <c r="A19725" t="s">
        <v>733</v>
      </c>
      <c r="B19725">
        <v>76123</v>
      </c>
      <c r="C19725" s="593">
        <v>8.2500000000000004E-2</v>
      </c>
      <c r="D19725" t="s">
        <v>5598</v>
      </c>
      <c r="E19725">
        <v>6.25E-2</v>
      </c>
      <c r="F19725">
        <v>0</v>
      </c>
      <c r="G19725">
        <v>0.01</v>
      </c>
      <c r="H19725">
        <v>0.01</v>
      </c>
      <c r="I19725">
        <v>0</v>
      </c>
    </row>
    <row r="19726" spans="1:9" x14ac:dyDescent="0.25">
      <c r="A19726" t="s">
        <v>733</v>
      </c>
      <c r="B19726">
        <v>76124</v>
      </c>
      <c r="C19726" s="593">
        <v>8.2500000000000004E-2</v>
      </c>
      <c r="D19726" t="s">
        <v>5598</v>
      </c>
      <c r="E19726">
        <v>6.25E-2</v>
      </c>
      <c r="F19726">
        <v>0</v>
      </c>
      <c r="G19726">
        <v>0.01</v>
      </c>
      <c r="H19726">
        <v>0.01</v>
      </c>
      <c r="I19726">
        <v>0</v>
      </c>
    </row>
    <row r="19727" spans="1:9" x14ac:dyDescent="0.25">
      <c r="A19727" t="s">
        <v>733</v>
      </c>
      <c r="B19727">
        <v>76126</v>
      </c>
      <c r="C19727" s="593">
        <v>8.2500000000000004E-2</v>
      </c>
      <c r="D19727" t="s">
        <v>2050</v>
      </c>
      <c r="E19727">
        <v>6.25E-2</v>
      </c>
      <c r="F19727">
        <v>5.0000000000000001E-3</v>
      </c>
      <c r="G19727">
        <v>0</v>
      </c>
      <c r="H19727">
        <v>1.4999999999999999E-2</v>
      </c>
      <c r="I19727">
        <v>0</v>
      </c>
    </row>
    <row r="19728" spans="1:9" x14ac:dyDescent="0.25">
      <c r="A19728" t="s">
        <v>733</v>
      </c>
      <c r="B19728">
        <v>76127</v>
      </c>
      <c r="C19728" s="593">
        <v>8.2500000000000004E-2</v>
      </c>
      <c r="D19728" t="s">
        <v>5598</v>
      </c>
      <c r="E19728">
        <v>6.25E-2</v>
      </c>
      <c r="F19728">
        <v>0</v>
      </c>
      <c r="G19728">
        <v>0.01</v>
      </c>
      <c r="H19728">
        <v>0.01</v>
      </c>
      <c r="I19728">
        <v>0</v>
      </c>
    </row>
    <row r="19729" spans="1:9" x14ac:dyDescent="0.25">
      <c r="A19729" t="s">
        <v>733</v>
      </c>
      <c r="B19729">
        <v>76129</v>
      </c>
      <c r="C19729" s="593">
        <v>8.2500000000000004E-2</v>
      </c>
      <c r="D19729" t="s">
        <v>5598</v>
      </c>
      <c r="E19729">
        <v>6.25E-2</v>
      </c>
      <c r="F19729">
        <v>0</v>
      </c>
      <c r="G19729">
        <v>0.01</v>
      </c>
      <c r="H19729">
        <v>0.01</v>
      </c>
      <c r="I19729">
        <v>0</v>
      </c>
    </row>
    <row r="19730" spans="1:9" x14ac:dyDescent="0.25">
      <c r="A19730" t="s">
        <v>733</v>
      </c>
      <c r="B19730">
        <v>76130</v>
      </c>
      <c r="C19730" s="593">
        <v>8.2500000000000004E-2</v>
      </c>
      <c r="D19730" t="s">
        <v>5598</v>
      </c>
      <c r="E19730">
        <v>6.25E-2</v>
      </c>
      <c r="F19730">
        <v>0</v>
      </c>
      <c r="G19730">
        <v>0.01</v>
      </c>
      <c r="H19730">
        <v>0.01</v>
      </c>
      <c r="I19730">
        <v>0</v>
      </c>
    </row>
    <row r="19731" spans="1:9" x14ac:dyDescent="0.25">
      <c r="A19731" t="s">
        <v>733</v>
      </c>
      <c r="B19731">
        <v>76131</v>
      </c>
      <c r="C19731" s="593">
        <v>8.2500000000000004E-2</v>
      </c>
      <c r="D19731" t="s">
        <v>5615</v>
      </c>
      <c r="E19731">
        <v>6.25E-2</v>
      </c>
      <c r="F19731">
        <v>0</v>
      </c>
      <c r="G19731">
        <v>0.01</v>
      </c>
      <c r="H19731">
        <v>0.01</v>
      </c>
      <c r="I19731">
        <v>0</v>
      </c>
    </row>
    <row r="19732" spans="1:9" x14ac:dyDescent="0.25">
      <c r="A19732" t="s">
        <v>733</v>
      </c>
      <c r="B19732">
        <v>76132</v>
      </c>
      <c r="C19732" s="593">
        <v>8.2500000000000004E-2</v>
      </c>
      <c r="D19732" t="s">
        <v>5613</v>
      </c>
      <c r="E19732">
        <v>6.25E-2</v>
      </c>
      <c r="F19732">
        <v>0</v>
      </c>
      <c r="G19732">
        <v>1.4999999999999999E-2</v>
      </c>
      <c r="H19732">
        <v>5.0000000000000001E-3</v>
      </c>
      <c r="I19732">
        <v>0</v>
      </c>
    </row>
    <row r="19733" spans="1:9" x14ac:dyDescent="0.25">
      <c r="A19733" t="s">
        <v>733</v>
      </c>
      <c r="B19733">
        <v>76133</v>
      </c>
      <c r="C19733" s="593">
        <v>8.2500000000000004E-2</v>
      </c>
      <c r="D19733" t="s">
        <v>5598</v>
      </c>
      <c r="E19733">
        <v>6.25E-2</v>
      </c>
      <c r="F19733">
        <v>0</v>
      </c>
      <c r="G19733">
        <v>0.01</v>
      </c>
      <c r="H19733">
        <v>0.01</v>
      </c>
      <c r="I19733">
        <v>0</v>
      </c>
    </row>
    <row r="19734" spans="1:9" x14ac:dyDescent="0.25">
      <c r="A19734" t="s">
        <v>733</v>
      </c>
      <c r="B19734">
        <v>76134</v>
      </c>
      <c r="C19734" s="593">
        <v>8.2500000000000004E-2</v>
      </c>
      <c r="D19734" t="s">
        <v>5598</v>
      </c>
      <c r="E19734">
        <v>6.25E-2</v>
      </c>
      <c r="F19734">
        <v>0</v>
      </c>
      <c r="G19734">
        <v>0.01</v>
      </c>
      <c r="H19734">
        <v>0.01</v>
      </c>
      <c r="I19734">
        <v>0</v>
      </c>
    </row>
    <row r="19735" spans="1:9" x14ac:dyDescent="0.25">
      <c r="A19735" t="s">
        <v>733</v>
      </c>
      <c r="B19735">
        <v>76135</v>
      </c>
      <c r="C19735" s="593">
        <v>8.2500000000000004E-2</v>
      </c>
      <c r="D19735" t="s">
        <v>5598</v>
      </c>
      <c r="E19735">
        <v>6.25E-2</v>
      </c>
      <c r="F19735">
        <v>0</v>
      </c>
      <c r="G19735">
        <v>0.01</v>
      </c>
      <c r="H19735">
        <v>0.01</v>
      </c>
      <c r="I19735">
        <v>0</v>
      </c>
    </row>
    <row r="19736" spans="1:9" x14ac:dyDescent="0.25">
      <c r="A19736" t="s">
        <v>733</v>
      </c>
      <c r="B19736">
        <v>76136</v>
      </c>
      <c r="C19736" s="593">
        <v>8.2500000000000004E-2</v>
      </c>
      <c r="D19736" t="s">
        <v>2518</v>
      </c>
      <c r="E19736">
        <v>6.25E-2</v>
      </c>
      <c r="F19736">
        <v>0</v>
      </c>
      <c r="G19736">
        <v>1.7500000000000002E-2</v>
      </c>
      <c r="H19736">
        <v>2.5000000000000001E-3</v>
      </c>
      <c r="I19736">
        <v>0</v>
      </c>
    </row>
    <row r="19737" spans="1:9" x14ac:dyDescent="0.25">
      <c r="A19737" t="s">
        <v>733</v>
      </c>
      <c r="B19737">
        <v>76137</v>
      </c>
      <c r="C19737" s="593">
        <v>8.2500000000000004E-2</v>
      </c>
      <c r="D19737" t="s">
        <v>5598</v>
      </c>
      <c r="E19737">
        <v>6.25E-2</v>
      </c>
      <c r="F19737">
        <v>0</v>
      </c>
      <c r="G19737">
        <v>0.01</v>
      </c>
      <c r="H19737">
        <v>0.01</v>
      </c>
      <c r="I19737">
        <v>0</v>
      </c>
    </row>
    <row r="19738" spans="1:9" x14ac:dyDescent="0.25">
      <c r="A19738" t="s">
        <v>733</v>
      </c>
      <c r="B19738">
        <v>76140</v>
      </c>
      <c r="C19738" s="593">
        <v>8.2500000000000004E-2</v>
      </c>
      <c r="D19738" t="s">
        <v>5614</v>
      </c>
      <c r="E19738">
        <v>6.25E-2</v>
      </c>
      <c r="F19738">
        <v>0</v>
      </c>
      <c r="G19738">
        <v>1.7500000000000002E-2</v>
      </c>
      <c r="H19738">
        <v>2.5000000000000001E-3</v>
      </c>
      <c r="I19738">
        <v>0</v>
      </c>
    </row>
    <row r="19739" spans="1:9" x14ac:dyDescent="0.25">
      <c r="A19739" t="s">
        <v>733</v>
      </c>
      <c r="B19739">
        <v>76147</v>
      </c>
      <c r="C19739" s="593">
        <v>8.2500000000000004E-2</v>
      </c>
      <c r="D19739" t="s">
        <v>5598</v>
      </c>
      <c r="E19739">
        <v>6.25E-2</v>
      </c>
      <c r="F19739">
        <v>0</v>
      </c>
      <c r="G19739">
        <v>0.01</v>
      </c>
      <c r="H19739">
        <v>0.01</v>
      </c>
      <c r="I19739">
        <v>0</v>
      </c>
    </row>
    <row r="19740" spans="1:9" x14ac:dyDescent="0.25">
      <c r="A19740" t="s">
        <v>733</v>
      </c>
      <c r="B19740">
        <v>76148</v>
      </c>
      <c r="C19740" s="593">
        <v>8.2500000000000004E-2</v>
      </c>
      <c r="D19740" t="s">
        <v>5616</v>
      </c>
      <c r="E19740">
        <v>6.25E-2</v>
      </c>
      <c r="F19740">
        <v>0</v>
      </c>
      <c r="G19740">
        <v>1.7500000000000002E-2</v>
      </c>
      <c r="H19740">
        <v>2.5000000000000001E-3</v>
      </c>
      <c r="I19740">
        <v>0</v>
      </c>
    </row>
    <row r="19741" spans="1:9" x14ac:dyDescent="0.25">
      <c r="A19741" t="s">
        <v>733</v>
      </c>
      <c r="B19741">
        <v>76150</v>
      </c>
      <c r="C19741" s="593">
        <v>8.2500000000000004E-2</v>
      </c>
      <c r="D19741" t="s">
        <v>5598</v>
      </c>
      <c r="E19741">
        <v>6.25E-2</v>
      </c>
      <c r="F19741">
        <v>0</v>
      </c>
      <c r="G19741">
        <v>0.01</v>
      </c>
      <c r="H19741">
        <v>0.01</v>
      </c>
      <c r="I19741">
        <v>0</v>
      </c>
    </row>
    <row r="19742" spans="1:9" x14ac:dyDescent="0.25">
      <c r="A19742" t="s">
        <v>733</v>
      </c>
      <c r="B19742">
        <v>76155</v>
      </c>
      <c r="C19742" s="593">
        <v>8.2500000000000004E-2</v>
      </c>
      <c r="D19742" t="s">
        <v>5598</v>
      </c>
      <c r="E19742">
        <v>6.25E-2</v>
      </c>
      <c r="F19742">
        <v>0</v>
      </c>
      <c r="G19742">
        <v>0.01</v>
      </c>
      <c r="H19742">
        <v>0.01</v>
      </c>
      <c r="I19742">
        <v>0</v>
      </c>
    </row>
    <row r="19743" spans="1:9" x14ac:dyDescent="0.25">
      <c r="A19743" t="s">
        <v>733</v>
      </c>
      <c r="B19743">
        <v>76161</v>
      </c>
      <c r="C19743" s="593">
        <v>8.2500000000000004E-2</v>
      </c>
      <c r="D19743" t="s">
        <v>5598</v>
      </c>
      <c r="E19743">
        <v>6.25E-2</v>
      </c>
      <c r="F19743">
        <v>0</v>
      </c>
      <c r="G19743">
        <v>0.01</v>
      </c>
      <c r="H19743">
        <v>0.01</v>
      </c>
      <c r="I19743">
        <v>0</v>
      </c>
    </row>
    <row r="19744" spans="1:9" x14ac:dyDescent="0.25">
      <c r="A19744" t="s">
        <v>733</v>
      </c>
      <c r="B19744">
        <v>76162</v>
      </c>
      <c r="C19744" s="593">
        <v>8.2500000000000004E-2</v>
      </c>
      <c r="D19744" t="s">
        <v>5598</v>
      </c>
      <c r="E19744">
        <v>6.25E-2</v>
      </c>
      <c r="F19744">
        <v>0</v>
      </c>
      <c r="G19744">
        <v>0.01</v>
      </c>
      <c r="H19744">
        <v>0.01</v>
      </c>
      <c r="I19744">
        <v>0</v>
      </c>
    </row>
    <row r="19745" spans="1:9" x14ac:dyDescent="0.25">
      <c r="A19745" t="s">
        <v>733</v>
      </c>
      <c r="B19745">
        <v>76163</v>
      </c>
      <c r="C19745" s="593">
        <v>8.2500000000000004E-2</v>
      </c>
      <c r="D19745" t="s">
        <v>5598</v>
      </c>
      <c r="E19745">
        <v>6.25E-2</v>
      </c>
      <c r="F19745">
        <v>0</v>
      </c>
      <c r="G19745">
        <v>0.01</v>
      </c>
      <c r="H19745">
        <v>0.01</v>
      </c>
      <c r="I19745">
        <v>0</v>
      </c>
    </row>
    <row r="19746" spans="1:9" x14ac:dyDescent="0.25">
      <c r="A19746" t="s">
        <v>733</v>
      </c>
      <c r="B19746">
        <v>76164</v>
      </c>
      <c r="C19746" s="593">
        <v>8.2500000000000004E-2</v>
      </c>
      <c r="D19746" t="s">
        <v>5598</v>
      </c>
      <c r="E19746">
        <v>6.25E-2</v>
      </c>
      <c r="F19746">
        <v>0</v>
      </c>
      <c r="G19746">
        <v>0.01</v>
      </c>
      <c r="H19746">
        <v>0.01</v>
      </c>
      <c r="I19746">
        <v>0</v>
      </c>
    </row>
    <row r="19747" spans="1:9" x14ac:dyDescent="0.25">
      <c r="A19747" t="s">
        <v>733</v>
      </c>
      <c r="B19747">
        <v>76166</v>
      </c>
      <c r="C19747" s="593">
        <v>8.2500000000000004E-2</v>
      </c>
      <c r="D19747" t="s">
        <v>5598</v>
      </c>
      <c r="E19747">
        <v>6.25E-2</v>
      </c>
      <c r="F19747">
        <v>0</v>
      </c>
      <c r="G19747">
        <v>0.01</v>
      </c>
      <c r="H19747">
        <v>0.01</v>
      </c>
      <c r="I19747">
        <v>0</v>
      </c>
    </row>
    <row r="19748" spans="1:9" x14ac:dyDescent="0.25">
      <c r="A19748" t="s">
        <v>733</v>
      </c>
      <c r="B19748">
        <v>76177</v>
      </c>
      <c r="C19748" s="593">
        <v>8.2500000000000004E-2</v>
      </c>
      <c r="D19748" t="s">
        <v>5598</v>
      </c>
      <c r="E19748">
        <v>6.25E-2</v>
      </c>
      <c r="F19748">
        <v>0</v>
      </c>
      <c r="G19748">
        <v>0.01</v>
      </c>
      <c r="H19748">
        <v>0.01</v>
      </c>
      <c r="I19748">
        <v>0</v>
      </c>
    </row>
    <row r="19749" spans="1:9" x14ac:dyDescent="0.25">
      <c r="A19749" t="s">
        <v>733</v>
      </c>
      <c r="B19749">
        <v>76179</v>
      </c>
      <c r="C19749" s="593">
        <v>8.2500000000000004E-2</v>
      </c>
      <c r="D19749" t="s">
        <v>5598</v>
      </c>
      <c r="E19749">
        <v>6.25E-2</v>
      </c>
      <c r="F19749">
        <v>0</v>
      </c>
      <c r="G19749">
        <v>0.01</v>
      </c>
      <c r="H19749">
        <v>0.01</v>
      </c>
      <c r="I19749">
        <v>0</v>
      </c>
    </row>
    <row r="19750" spans="1:9" x14ac:dyDescent="0.25">
      <c r="A19750" t="s">
        <v>733</v>
      </c>
      <c r="B19750">
        <v>76180</v>
      </c>
      <c r="C19750" s="593">
        <v>8.2500000000000004E-2</v>
      </c>
      <c r="D19750" t="s">
        <v>5603</v>
      </c>
      <c r="E19750">
        <v>6.25E-2</v>
      </c>
      <c r="F19750">
        <v>0</v>
      </c>
      <c r="G19750">
        <v>1.6250000000000001E-2</v>
      </c>
      <c r="H19750">
        <v>3.7499999999999999E-3</v>
      </c>
      <c r="I19750">
        <v>0</v>
      </c>
    </row>
    <row r="19751" spans="1:9" x14ac:dyDescent="0.25">
      <c r="A19751" t="s">
        <v>733</v>
      </c>
      <c r="B19751">
        <v>76181</v>
      </c>
      <c r="C19751" s="593">
        <v>8.2500000000000004E-2</v>
      </c>
      <c r="D19751" t="s">
        <v>5598</v>
      </c>
      <c r="E19751">
        <v>6.25E-2</v>
      </c>
      <c r="F19751">
        <v>0</v>
      </c>
      <c r="G19751">
        <v>0.01</v>
      </c>
      <c r="H19751">
        <v>0.01</v>
      </c>
      <c r="I19751">
        <v>0</v>
      </c>
    </row>
    <row r="19752" spans="1:9" x14ac:dyDescent="0.25">
      <c r="A19752" t="s">
        <v>733</v>
      </c>
      <c r="B19752">
        <v>76182</v>
      </c>
      <c r="C19752" s="593">
        <v>8.2500000000000004E-2</v>
      </c>
      <c r="D19752" t="s">
        <v>5617</v>
      </c>
      <c r="E19752">
        <v>6.25E-2</v>
      </c>
      <c r="F19752">
        <v>0</v>
      </c>
      <c r="G19752">
        <v>1.4999999999999999E-2</v>
      </c>
      <c r="H19752">
        <v>5.0000000000000001E-3</v>
      </c>
      <c r="I19752">
        <v>0</v>
      </c>
    </row>
    <row r="19753" spans="1:9" x14ac:dyDescent="0.25">
      <c r="A19753" t="s">
        <v>733</v>
      </c>
      <c r="B19753">
        <v>76185</v>
      </c>
      <c r="C19753" s="593">
        <v>8.2500000000000004E-2</v>
      </c>
      <c r="D19753" t="s">
        <v>5598</v>
      </c>
      <c r="E19753">
        <v>6.25E-2</v>
      </c>
      <c r="F19753">
        <v>0</v>
      </c>
      <c r="G19753">
        <v>0.01</v>
      </c>
      <c r="H19753">
        <v>0.01</v>
      </c>
      <c r="I19753">
        <v>0</v>
      </c>
    </row>
    <row r="19754" spans="1:9" x14ac:dyDescent="0.25">
      <c r="A19754" t="s">
        <v>733</v>
      </c>
      <c r="B19754">
        <v>76190</v>
      </c>
      <c r="C19754" s="593">
        <v>8.2500000000000004E-2</v>
      </c>
      <c r="D19754" t="s">
        <v>5598</v>
      </c>
      <c r="E19754">
        <v>6.25E-2</v>
      </c>
      <c r="F19754">
        <v>0</v>
      </c>
      <c r="G19754">
        <v>0.01</v>
      </c>
      <c r="H19754">
        <v>0.01</v>
      </c>
      <c r="I19754">
        <v>0</v>
      </c>
    </row>
    <row r="19755" spans="1:9" x14ac:dyDescent="0.25">
      <c r="A19755" t="s">
        <v>733</v>
      </c>
      <c r="B19755">
        <v>76191</v>
      </c>
      <c r="C19755" s="593">
        <v>8.2500000000000004E-2</v>
      </c>
      <c r="D19755" t="s">
        <v>5598</v>
      </c>
      <c r="E19755">
        <v>6.25E-2</v>
      </c>
      <c r="F19755">
        <v>0</v>
      </c>
      <c r="G19755">
        <v>0.01</v>
      </c>
      <c r="H19755">
        <v>0.01</v>
      </c>
      <c r="I19755">
        <v>0</v>
      </c>
    </row>
    <row r="19756" spans="1:9" x14ac:dyDescent="0.25">
      <c r="A19756" t="s">
        <v>733</v>
      </c>
      <c r="B19756">
        <v>76192</v>
      </c>
      <c r="C19756" s="593">
        <v>8.2500000000000004E-2</v>
      </c>
      <c r="D19756" t="s">
        <v>5598</v>
      </c>
      <c r="E19756">
        <v>6.25E-2</v>
      </c>
      <c r="F19756">
        <v>0</v>
      </c>
      <c r="G19756">
        <v>0.01</v>
      </c>
      <c r="H19756">
        <v>0.01</v>
      </c>
      <c r="I19756">
        <v>0</v>
      </c>
    </row>
    <row r="19757" spans="1:9" x14ac:dyDescent="0.25">
      <c r="A19757" t="s">
        <v>733</v>
      </c>
      <c r="B19757">
        <v>76193</v>
      </c>
      <c r="C19757" s="593">
        <v>8.2500000000000004E-2</v>
      </c>
      <c r="D19757" t="s">
        <v>5598</v>
      </c>
      <c r="E19757">
        <v>6.25E-2</v>
      </c>
      <c r="F19757">
        <v>0</v>
      </c>
      <c r="G19757">
        <v>0.01</v>
      </c>
      <c r="H19757">
        <v>0.01</v>
      </c>
      <c r="I19757">
        <v>0</v>
      </c>
    </row>
    <row r="19758" spans="1:9" x14ac:dyDescent="0.25">
      <c r="A19758" t="s">
        <v>733</v>
      </c>
      <c r="B19758">
        <v>76195</v>
      </c>
      <c r="C19758" s="593">
        <v>8.2500000000000004E-2</v>
      </c>
      <c r="D19758" t="s">
        <v>5598</v>
      </c>
      <c r="E19758">
        <v>6.25E-2</v>
      </c>
      <c r="F19758">
        <v>0</v>
      </c>
      <c r="G19758">
        <v>0.01</v>
      </c>
      <c r="H19758">
        <v>0.01</v>
      </c>
      <c r="I19758">
        <v>0</v>
      </c>
    </row>
    <row r="19759" spans="1:9" x14ac:dyDescent="0.25">
      <c r="A19759" t="s">
        <v>733</v>
      </c>
      <c r="B19759">
        <v>76196</v>
      </c>
      <c r="C19759" s="593">
        <v>8.2500000000000004E-2</v>
      </c>
      <c r="D19759" t="s">
        <v>5598</v>
      </c>
      <c r="E19759">
        <v>6.25E-2</v>
      </c>
      <c r="F19759">
        <v>0</v>
      </c>
      <c r="G19759">
        <v>0.01</v>
      </c>
      <c r="H19759">
        <v>0.01</v>
      </c>
      <c r="I19759">
        <v>0</v>
      </c>
    </row>
    <row r="19760" spans="1:9" x14ac:dyDescent="0.25">
      <c r="A19760" t="s">
        <v>733</v>
      </c>
      <c r="B19760">
        <v>76197</v>
      </c>
      <c r="C19760" s="593">
        <v>8.2500000000000004E-2</v>
      </c>
      <c r="D19760" t="s">
        <v>5598</v>
      </c>
      <c r="E19760">
        <v>6.25E-2</v>
      </c>
      <c r="F19760">
        <v>0</v>
      </c>
      <c r="G19760">
        <v>0.01</v>
      </c>
      <c r="H19760">
        <v>0.01</v>
      </c>
      <c r="I19760">
        <v>0</v>
      </c>
    </row>
    <row r="19761" spans="1:9" x14ac:dyDescent="0.25">
      <c r="A19761" t="s">
        <v>733</v>
      </c>
      <c r="B19761">
        <v>76198</v>
      </c>
      <c r="C19761" s="593">
        <v>8.2500000000000004E-2</v>
      </c>
      <c r="D19761" t="s">
        <v>5598</v>
      </c>
      <c r="E19761">
        <v>6.25E-2</v>
      </c>
      <c r="F19761">
        <v>0</v>
      </c>
      <c r="G19761">
        <v>0.01</v>
      </c>
      <c r="H19761">
        <v>0.01</v>
      </c>
      <c r="I19761">
        <v>0</v>
      </c>
    </row>
    <row r="19762" spans="1:9" x14ac:dyDescent="0.25">
      <c r="A19762" t="s">
        <v>733</v>
      </c>
      <c r="B19762">
        <v>76199</v>
      </c>
      <c r="C19762" s="593">
        <v>8.2500000000000004E-2</v>
      </c>
      <c r="D19762" t="s">
        <v>5598</v>
      </c>
      <c r="E19762">
        <v>6.25E-2</v>
      </c>
      <c r="F19762">
        <v>0</v>
      </c>
      <c r="G19762">
        <v>0.01</v>
      </c>
      <c r="H19762">
        <v>0.01</v>
      </c>
      <c r="I19762">
        <v>0</v>
      </c>
    </row>
    <row r="19763" spans="1:9" x14ac:dyDescent="0.25">
      <c r="A19763" t="s">
        <v>733</v>
      </c>
      <c r="B19763">
        <v>76201</v>
      </c>
      <c r="C19763" s="593">
        <v>8.2500000000000004E-2</v>
      </c>
      <c r="D19763" t="s">
        <v>4119</v>
      </c>
      <c r="E19763">
        <v>6.25E-2</v>
      </c>
      <c r="F19763">
        <v>0</v>
      </c>
      <c r="G19763">
        <v>1.4999999999999999E-2</v>
      </c>
      <c r="H19763">
        <v>5.0000000000000001E-3</v>
      </c>
      <c r="I19763">
        <v>0</v>
      </c>
    </row>
    <row r="19764" spans="1:9" x14ac:dyDescent="0.25">
      <c r="A19764" t="s">
        <v>733</v>
      </c>
      <c r="B19764">
        <v>76202</v>
      </c>
      <c r="C19764" s="593">
        <v>8.2500000000000004E-2</v>
      </c>
      <c r="D19764" t="s">
        <v>4119</v>
      </c>
      <c r="E19764">
        <v>6.25E-2</v>
      </c>
      <c r="F19764">
        <v>0</v>
      </c>
      <c r="G19764">
        <v>1.4999999999999999E-2</v>
      </c>
      <c r="H19764">
        <v>5.0000000000000001E-3</v>
      </c>
      <c r="I19764">
        <v>0</v>
      </c>
    </row>
    <row r="19765" spans="1:9" x14ac:dyDescent="0.25">
      <c r="A19765" t="s">
        <v>733</v>
      </c>
      <c r="B19765">
        <v>76203</v>
      </c>
      <c r="C19765" s="593">
        <v>8.2500000000000004E-2</v>
      </c>
      <c r="D19765" t="s">
        <v>4119</v>
      </c>
      <c r="E19765">
        <v>6.25E-2</v>
      </c>
      <c r="F19765">
        <v>0</v>
      </c>
      <c r="G19765">
        <v>1.4999999999999999E-2</v>
      </c>
      <c r="H19765">
        <v>5.0000000000000001E-3</v>
      </c>
      <c r="I19765">
        <v>0</v>
      </c>
    </row>
    <row r="19766" spans="1:9" x14ac:dyDescent="0.25">
      <c r="A19766" t="s">
        <v>733</v>
      </c>
      <c r="B19766">
        <v>76204</v>
      </c>
      <c r="C19766" s="593">
        <v>8.2500000000000004E-2</v>
      </c>
      <c r="D19766" t="s">
        <v>4119</v>
      </c>
      <c r="E19766">
        <v>6.25E-2</v>
      </c>
      <c r="F19766">
        <v>0</v>
      </c>
      <c r="G19766">
        <v>1.4999999999999999E-2</v>
      </c>
      <c r="H19766">
        <v>5.0000000000000001E-3</v>
      </c>
      <c r="I19766">
        <v>0</v>
      </c>
    </row>
    <row r="19767" spans="1:9" x14ac:dyDescent="0.25">
      <c r="A19767" t="s">
        <v>733</v>
      </c>
      <c r="B19767">
        <v>76205</v>
      </c>
      <c r="C19767" s="593">
        <v>8.2500000000000004E-2</v>
      </c>
      <c r="D19767" t="s">
        <v>4119</v>
      </c>
      <c r="E19767">
        <v>6.25E-2</v>
      </c>
      <c r="F19767">
        <v>0</v>
      </c>
      <c r="G19767">
        <v>1.4999999999999999E-2</v>
      </c>
      <c r="H19767">
        <v>5.0000000000000001E-3</v>
      </c>
      <c r="I19767">
        <v>0</v>
      </c>
    </row>
    <row r="19768" spans="1:9" x14ac:dyDescent="0.25">
      <c r="A19768" t="s">
        <v>733</v>
      </c>
      <c r="B19768">
        <v>76206</v>
      </c>
      <c r="C19768" s="593">
        <v>8.2500000000000004E-2</v>
      </c>
      <c r="D19768" t="s">
        <v>4119</v>
      </c>
      <c r="E19768">
        <v>6.25E-2</v>
      </c>
      <c r="F19768">
        <v>0</v>
      </c>
      <c r="G19768">
        <v>1.4999999999999999E-2</v>
      </c>
      <c r="H19768">
        <v>5.0000000000000001E-3</v>
      </c>
      <c r="I19768">
        <v>0</v>
      </c>
    </row>
    <row r="19769" spans="1:9" x14ac:dyDescent="0.25">
      <c r="A19769" t="s">
        <v>733</v>
      </c>
      <c r="B19769">
        <v>76207</v>
      </c>
      <c r="C19769" s="593">
        <v>8.2500000000000004E-2</v>
      </c>
      <c r="D19769" t="s">
        <v>5464</v>
      </c>
      <c r="E19769">
        <v>6.25E-2</v>
      </c>
      <c r="F19769">
        <v>0</v>
      </c>
      <c r="G19769">
        <v>1.4999999999999999E-2</v>
      </c>
      <c r="H19769">
        <v>5.0000000000000001E-3</v>
      </c>
      <c r="I19769">
        <v>0</v>
      </c>
    </row>
    <row r="19770" spans="1:9" x14ac:dyDescent="0.25">
      <c r="A19770" t="s">
        <v>733</v>
      </c>
      <c r="B19770">
        <v>76208</v>
      </c>
      <c r="C19770" s="593">
        <v>8.2500000000000004E-2</v>
      </c>
      <c r="D19770" t="s">
        <v>5464</v>
      </c>
      <c r="E19770">
        <v>6.25E-2</v>
      </c>
      <c r="F19770">
        <v>0</v>
      </c>
      <c r="G19770">
        <v>1.4999999999999999E-2</v>
      </c>
      <c r="H19770">
        <v>5.0000000000000001E-3</v>
      </c>
      <c r="I19770">
        <v>0</v>
      </c>
    </row>
    <row r="19771" spans="1:9" x14ac:dyDescent="0.25">
      <c r="A19771" t="s">
        <v>733</v>
      </c>
      <c r="B19771">
        <v>76209</v>
      </c>
      <c r="C19771" s="593">
        <v>8.2500000000000004E-2</v>
      </c>
      <c r="D19771" t="s">
        <v>4119</v>
      </c>
      <c r="E19771">
        <v>6.25E-2</v>
      </c>
      <c r="F19771">
        <v>0</v>
      </c>
      <c r="G19771">
        <v>1.4999999999999999E-2</v>
      </c>
      <c r="H19771">
        <v>5.0000000000000001E-3</v>
      </c>
      <c r="I19771">
        <v>0</v>
      </c>
    </row>
    <row r="19772" spans="1:9" x14ac:dyDescent="0.25">
      <c r="A19772" t="s">
        <v>733</v>
      </c>
      <c r="B19772">
        <v>76210</v>
      </c>
      <c r="C19772" s="593">
        <v>8.2500000000000004E-2</v>
      </c>
      <c r="D19772" t="s">
        <v>5464</v>
      </c>
      <c r="E19772">
        <v>6.25E-2</v>
      </c>
      <c r="F19772">
        <v>0</v>
      </c>
      <c r="G19772">
        <v>1.4999999999999999E-2</v>
      </c>
      <c r="H19772">
        <v>5.0000000000000001E-3</v>
      </c>
      <c r="I19772">
        <v>0</v>
      </c>
    </row>
    <row r="19773" spans="1:9" x14ac:dyDescent="0.25">
      <c r="A19773" t="s">
        <v>733</v>
      </c>
      <c r="B19773">
        <v>76225</v>
      </c>
      <c r="C19773" s="593">
        <v>8.2500000000000004E-2</v>
      </c>
      <c r="D19773" t="s">
        <v>5618</v>
      </c>
      <c r="E19773">
        <v>6.25E-2</v>
      </c>
      <c r="F19773">
        <v>5.0000000000000001E-3</v>
      </c>
      <c r="G19773">
        <v>1.4999999999999999E-2</v>
      </c>
      <c r="H19773">
        <v>0</v>
      </c>
      <c r="I19773">
        <v>0</v>
      </c>
    </row>
    <row r="19774" spans="1:9" x14ac:dyDescent="0.25">
      <c r="A19774" t="s">
        <v>733</v>
      </c>
      <c r="B19774">
        <v>76226</v>
      </c>
      <c r="C19774" s="593">
        <v>8.2500000000000004E-2</v>
      </c>
      <c r="D19774" t="s">
        <v>4119</v>
      </c>
      <c r="E19774">
        <v>6.25E-2</v>
      </c>
      <c r="F19774">
        <v>0</v>
      </c>
      <c r="G19774">
        <v>0</v>
      </c>
      <c r="H19774">
        <v>0.02</v>
      </c>
      <c r="I19774">
        <v>0</v>
      </c>
    </row>
    <row r="19775" spans="1:9" x14ac:dyDescent="0.25">
      <c r="A19775" t="s">
        <v>733</v>
      </c>
      <c r="B19775">
        <v>76227</v>
      </c>
      <c r="C19775" s="593">
        <v>8.2500000000000004E-2</v>
      </c>
      <c r="D19775" t="s">
        <v>5106</v>
      </c>
      <c r="E19775">
        <v>6.25E-2</v>
      </c>
      <c r="F19775">
        <v>0</v>
      </c>
      <c r="G19775">
        <v>0.02</v>
      </c>
      <c r="H19775">
        <v>0</v>
      </c>
      <c r="I19775">
        <v>0</v>
      </c>
    </row>
    <row r="19776" spans="1:9" x14ac:dyDescent="0.25">
      <c r="A19776" t="s">
        <v>733</v>
      </c>
      <c r="B19776">
        <v>76228</v>
      </c>
      <c r="C19776" s="593">
        <v>8.2500000000000004E-2</v>
      </c>
      <c r="D19776" t="s">
        <v>3492</v>
      </c>
      <c r="E19776">
        <v>6.25E-2</v>
      </c>
      <c r="F19776">
        <v>0</v>
      </c>
      <c r="G19776">
        <v>0.02</v>
      </c>
      <c r="H19776">
        <v>0</v>
      </c>
      <c r="I19776">
        <v>0</v>
      </c>
    </row>
    <row r="19777" spans="1:9" x14ac:dyDescent="0.25">
      <c r="A19777" t="s">
        <v>733</v>
      </c>
      <c r="B19777">
        <v>76230</v>
      </c>
      <c r="C19777" s="593">
        <v>8.2500000000000004E-2</v>
      </c>
      <c r="D19777" t="s">
        <v>3949</v>
      </c>
      <c r="E19777">
        <v>6.25E-2</v>
      </c>
      <c r="F19777">
        <v>0</v>
      </c>
      <c r="G19777">
        <v>0.02</v>
      </c>
      <c r="H19777">
        <v>0</v>
      </c>
      <c r="I19777">
        <v>0</v>
      </c>
    </row>
    <row r="19778" spans="1:9" x14ac:dyDescent="0.25">
      <c r="A19778" t="s">
        <v>733</v>
      </c>
      <c r="B19778">
        <v>76233</v>
      </c>
      <c r="C19778" s="593">
        <v>8.2500000000000004E-2</v>
      </c>
      <c r="D19778" t="s">
        <v>3335</v>
      </c>
      <c r="E19778">
        <v>6.25E-2</v>
      </c>
      <c r="F19778">
        <v>0</v>
      </c>
      <c r="G19778">
        <v>0.02</v>
      </c>
      <c r="H19778">
        <v>0</v>
      </c>
      <c r="I19778">
        <v>0</v>
      </c>
    </row>
    <row r="19779" spans="1:9" x14ac:dyDescent="0.25">
      <c r="A19779" t="s">
        <v>733</v>
      </c>
      <c r="B19779">
        <v>76234</v>
      </c>
      <c r="C19779" s="593">
        <v>8.2500000000000004E-2</v>
      </c>
      <c r="D19779" t="s">
        <v>3496</v>
      </c>
      <c r="E19779">
        <v>6.25E-2</v>
      </c>
      <c r="F19779">
        <v>5.0000000000000001E-3</v>
      </c>
      <c r="G19779">
        <v>0.01</v>
      </c>
      <c r="H19779">
        <v>5.0000000000000001E-3</v>
      </c>
      <c r="I19779">
        <v>0</v>
      </c>
    </row>
    <row r="19780" spans="1:9" x14ac:dyDescent="0.25">
      <c r="A19780" t="s">
        <v>733</v>
      </c>
      <c r="B19780">
        <v>76238</v>
      </c>
      <c r="C19780" s="593">
        <v>6.7500000000000004E-2</v>
      </c>
      <c r="D19780" t="s">
        <v>5619</v>
      </c>
      <c r="E19780">
        <v>6.25E-2</v>
      </c>
      <c r="F19780">
        <v>5.0000000000000001E-3</v>
      </c>
      <c r="G19780">
        <v>0</v>
      </c>
      <c r="H19780">
        <v>0</v>
      </c>
      <c r="I19780">
        <v>0</v>
      </c>
    </row>
    <row r="19781" spans="1:9" x14ac:dyDescent="0.25">
      <c r="A19781" t="s">
        <v>733</v>
      </c>
      <c r="B19781">
        <v>76239</v>
      </c>
      <c r="C19781" s="593">
        <v>6.7500000000000004E-2</v>
      </c>
      <c r="D19781" t="s">
        <v>5619</v>
      </c>
      <c r="E19781">
        <v>6.25E-2</v>
      </c>
      <c r="F19781">
        <v>5.0000000000000001E-3</v>
      </c>
      <c r="G19781">
        <v>0</v>
      </c>
      <c r="H19781">
        <v>0</v>
      </c>
      <c r="I19781">
        <v>0</v>
      </c>
    </row>
    <row r="19782" spans="1:9" x14ac:dyDescent="0.25">
      <c r="A19782" t="s">
        <v>733</v>
      </c>
      <c r="B19782">
        <v>76240</v>
      </c>
      <c r="C19782" s="593">
        <v>8.2500000000000004E-2</v>
      </c>
      <c r="D19782" t="s">
        <v>2387</v>
      </c>
      <c r="E19782">
        <v>6.25E-2</v>
      </c>
      <c r="F19782">
        <v>5.0000000000000001E-3</v>
      </c>
      <c r="G19782">
        <v>1.4999999999999999E-2</v>
      </c>
      <c r="H19782">
        <v>0</v>
      </c>
      <c r="I19782">
        <v>0</v>
      </c>
    </row>
    <row r="19783" spans="1:9" x14ac:dyDescent="0.25">
      <c r="A19783" t="s">
        <v>733</v>
      </c>
      <c r="B19783">
        <v>76241</v>
      </c>
      <c r="C19783" s="593">
        <v>8.2500000000000004E-2</v>
      </c>
      <c r="D19783" t="s">
        <v>2387</v>
      </c>
      <c r="E19783">
        <v>6.25E-2</v>
      </c>
      <c r="F19783">
        <v>5.0000000000000001E-3</v>
      </c>
      <c r="G19783">
        <v>1.4999999999999999E-2</v>
      </c>
      <c r="H19783">
        <v>0</v>
      </c>
      <c r="I19783">
        <v>0</v>
      </c>
    </row>
    <row r="19784" spans="1:9" x14ac:dyDescent="0.25">
      <c r="A19784" t="s">
        <v>733</v>
      </c>
      <c r="B19784">
        <v>76244</v>
      </c>
      <c r="C19784" s="593">
        <v>8.2500000000000004E-2</v>
      </c>
      <c r="D19784" t="s">
        <v>5598</v>
      </c>
      <c r="E19784">
        <v>6.25E-2</v>
      </c>
      <c r="F19784">
        <v>0</v>
      </c>
      <c r="G19784">
        <v>0.01</v>
      </c>
      <c r="H19784">
        <v>0.01</v>
      </c>
      <c r="I19784">
        <v>0</v>
      </c>
    </row>
    <row r="19785" spans="1:9" x14ac:dyDescent="0.25">
      <c r="A19785" t="s">
        <v>733</v>
      </c>
      <c r="B19785">
        <v>76245</v>
      </c>
      <c r="C19785" s="593">
        <v>6.25E-2</v>
      </c>
      <c r="D19785" t="s">
        <v>2634</v>
      </c>
      <c r="E19785">
        <v>6.25E-2</v>
      </c>
      <c r="F19785">
        <v>0</v>
      </c>
      <c r="G19785">
        <v>0</v>
      </c>
      <c r="H19785">
        <v>0</v>
      </c>
      <c r="I19785">
        <v>0</v>
      </c>
    </row>
    <row r="19786" spans="1:9" x14ac:dyDescent="0.25">
      <c r="A19786" t="s">
        <v>733</v>
      </c>
      <c r="B19786">
        <v>76246</v>
      </c>
      <c r="C19786" s="593">
        <v>6.7500000000000004E-2</v>
      </c>
      <c r="D19786" t="s">
        <v>5620</v>
      </c>
      <c r="E19786">
        <v>6.25E-2</v>
      </c>
      <c r="F19786">
        <v>5.0000000000000001E-3</v>
      </c>
      <c r="G19786">
        <v>0</v>
      </c>
      <c r="H19786">
        <v>0</v>
      </c>
      <c r="I19786">
        <v>0</v>
      </c>
    </row>
    <row r="19787" spans="1:9" x14ac:dyDescent="0.25">
      <c r="A19787" t="s">
        <v>733</v>
      </c>
      <c r="B19787">
        <v>76247</v>
      </c>
      <c r="C19787" s="593">
        <v>8.2500000000000004E-2</v>
      </c>
      <c r="D19787" t="s">
        <v>5598</v>
      </c>
      <c r="E19787">
        <v>6.25E-2</v>
      </c>
      <c r="F19787">
        <v>0</v>
      </c>
      <c r="G19787">
        <v>0.01</v>
      </c>
      <c r="H19787">
        <v>0.01</v>
      </c>
      <c r="I19787">
        <v>0</v>
      </c>
    </row>
    <row r="19788" spans="1:9" x14ac:dyDescent="0.25">
      <c r="A19788" t="s">
        <v>733</v>
      </c>
      <c r="B19788">
        <v>76248</v>
      </c>
      <c r="C19788" s="593">
        <v>8.2500000000000004E-2</v>
      </c>
      <c r="D19788" t="s">
        <v>5621</v>
      </c>
      <c r="E19788">
        <v>6.25E-2</v>
      </c>
      <c r="F19788">
        <v>0</v>
      </c>
      <c r="G19788">
        <v>1.8749999999999999E-2</v>
      </c>
      <c r="H19788">
        <v>1.25E-3</v>
      </c>
      <c r="I19788">
        <v>0</v>
      </c>
    </row>
    <row r="19789" spans="1:9" x14ac:dyDescent="0.25">
      <c r="A19789" t="s">
        <v>733</v>
      </c>
      <c r="B19789">
        <v>76249</v>
      </c>
      <c r="C19789" s="593">
        <v>8.2500000000000004E-2</v>
      </c>
      <c r="D19789" t="s">
        <v>4119</v>
      </c>
      <c r="E19789">
        <v>6.25E-2</v>
      </c>
      <c r="F19789">
        <v>0</v>
      </c>
      <c r="G19789">
        <v>1.4999999999999999E-2</v>
      </c>
      <c r="H19789">
        <v>5.0000000000000001E-3</v>
      </c>
      <c r="I19789">
        <v>0</v>
      </c>
    </row>
    <row r="19790" spans="1:9" x14ac:dyDescent="0.25">
      <c r="A19790" t="s">
        <v>733</v>
      </c>
      <c r="B19790">
        <v>76250</v>
      </c>
      <c r="C19790" s="593">
        <v>8.2500000000000004E-2</v>
      </c>
      <c r="D19790" t="s">
        <v>1775</v>
      </c>
      <c r="E19790">
        <v>6.25E-2</v>
      </c>
      <c r="F19790">
        <v>5.0000000000000001E-3</v>
      </c>
      <c r="G19790">
        <v>1.4999999999999999E-2</v>
      </c>
      <c r="H19790">
        <v>0</v>
      </c>
      <c r="I19790">
        <v>0</v>
      </c>
    </row>
    <row r="19791" spans="1:9" x14ac:dyDescent="0.25">
      <c r="A19791" t="s">
        <v>733</v>
      </c>
      <c r="B19791">
        <v>76251</v>
      </c>
      <c r="C19791" s="593">
        <v>6.25E-2</v>
      </c>
      <c r="D19791" t="s">
        <v>3817</v>
      </c>
      <c r="E19791">
        <v>6.25E-2</v>
      </c>
      <c r="F19791">
        <v>0</v>
      </c>
      <c r="G19791">
        <v>0</v>
      </c>
      <c r="H19791">
        <v>0</v>
      </c>
      <c r="I19791">
        <v>0</v>
      </c>
    </row>
    <row r="19792" spans="1:9" x14ac:dyDescent="0.25">
      <c r="A19792" t="s">
        <v>733</v>
      </c>
      <c r="B19792">
        <v>76252</v>
      </c>
      <c r="C19792" s="593">
        <v>8.2500000000000004E-2</v>
      </c>
      <c r="D19792" t="s">
        <v>5622</v>
      </c>
      <c r="E19792">
        <v>6.25E-2</v>
      </c>
      <c r="F19792">
        <v>5.0000000000000001E-3</v>
      </c>
      <c r="G19792">
        <v>1.4999999999999999E-2</v>
      </c>
      <c r="H19792">
        <v>0</v>
      </c>
      <c r="I19792">
        <v>0</v>
      </c>
    </row>
    <row r="19793" spans="1:9" x14ac:dyDescent="0.25">
      <c r="A19793" t="s">
        <v>733</v>
      </c>
      <c r="B19793">
        <v>76253</v>
      </c>
      <c r="C19793" s="593">
        <v>6.7500000000000004E-2</v>
      </c>
      <c r="D19793" t="s">
        <v>5619</v>
      </c>
      <c r="E19793">
        <v>6.25E-2</v>
      </c>
      <c r="F19793">
        <v>5.0000000000000001E-3</v>
      </c>
      <c r="G19793">
        <v>0</v>
      </c>
      <c r="H19793">
        <v>0</v>
      </c>
      <c r="I19793">
        <v>0</v>
      </c>
    </row>
    <row r="19794" spans="1:9" x14ac:dyDescent="0.25">
      <c r="A19794" t="s">
        <v>733</v>
      </c>
      <c r="B19794">
        <v>76255</v>
      </c>
      <c r="C19794" s="593">
        <v>8.2500000000000004E-2</v>
      </c>
      <c r="D19794" t="s">
        <v>5623</v>
      </c>
      <c r="E19794">
        <v>6.25E-2</v>
      </c>
      <c r="F19794">
        <v>0</v>
      </c>
      <c r="G19794">
        <v>0.02</v>
      </c>
      <c r="H19794">
        <v>0</v>
      </c>
      <c r="I19794">
        <v>0</v>
      </c>
    </row>
    <row r="19795" spans="1:9" x14ac:dyDescent="0.25">
      <c r="A19795" t="s">
        <v>733</v>
      </c>
      <c r="B19795">
        <v>76258</v>
      </c>
      <c r="C19795" s="593">
        <v>8.2500000000000004E-2</v>
      </c>
      <c r="D19795" t="s">
        <v>5624</v>
      </c>
      <c r="E19795">
        <v>6.25E-2</v>
      </c>
      <c r="F19795">
        <v>0</v>
      </c>
      <c r="G19795">
        <v>1.4999999999999999E-2</v>
      </c>
      <c r="H19795">
        <v>5.0000000000000001E-3</v>
      </c>
      <c r="I19795">
        <v>0</v>
      </c>
    </row>
    <row r="19796" spans="1:9" x14ac:dyDescent="0.25">
      <c r="A19796" t="s">
        <v>733</v>
      </c>
      <c r="B19796">
        <v>76259</v>
      </c>
      <c r="C19796" s="593">
        <v>8.2500000000000004E-2</v>
      </c>
      <c r="D19796" t="s">
        <v>4119</v>
      </c>
      <c r="E19796">
        <v>6.25E-2</v>
      </c>
      <c r="F19796">
        <v>0</v>
      </c>
      <c r="G19796">
        <v>1.4999999999999999E-2</v>
      </c>
      <c r="H19796">
        <v>5.0000000000000001E-3</v>
      </c>
      <c r="I19796">
        <v>0</v>
      </c>
    </row>
    <row r="19797" spans="1:9" x14ac:dyDescent="0.25">
      <c r="A19797" t="s">
        <v>733</v>
      </c>
      <c r="B19797">
        <v>76261</v>
      </c>
      <c r="C19797" s="593">
        <v>6.25E-2</v>
      </c>
      <c r="D19797" t="s">
        <v>1412</v>
      </c>
      <c r="E19797">
        <v>6.25E-2</v>
      </c>
      <c r="F19797">
        <v>0</v>
      </c>
      <c r="G19797">
        <v>0</v>
      </c>
      <c r="H19797">
        <v>0</v>
      </c>
      <c r="I19797">
        <v>0</v>
      </c>
    </row>
    <row r="19798" spans="1:9" x14ac:dyDescent="0.25">
      <c r="A19798" t="s">
        <v>733</v>
      </c>
      <c r="B19798">
        <v>76262</v>
      </c>
      <c r="C19798" s="593">
        <v>8.2500000000000004E-2</v>
      </c>
      <c r="D19798" t="s">
        <v>5610</v>
      </c>
      <c r="E19798">
        <v>6.25E-2</v>
      </c>
      <c r="F19798">
        <v>0</v>
      </c>
      <c r="G19798">
        <v>1.7500000000000002E-2</v>
      </c>
      <c r="H19798">
        <v>2.5000000000000001E-3</v>
      </c>
      <c r="I19798">
        <v>0</v>
      </c>
    </row>
    <row r="19799" spans="1:9" x14ac:dyDescent="0.25">
      <c r="A19799" t="s">
        <v>733</v>
      </c>
      <c r="B19799">
        <v>76263</v>
      </c>
      <c r="C19799" s="593">
        <v>6.7500000000000004E-2</v>
      </c>
      <c r="D19799" t="s">
        <v>5619</v>
      </c>
      <c r="E19799">
        <v>6.25E-2</v>
      </c>
      <c r="F19799">
        <v>5.0000000000000001E-3</v>
      </c>
      <c r="G19799">
        <v>0</v>
      </c>
      <c r="H19799">
        <v>0</v>
      </c>
      <c r="I19799">
        <v>0</v>
      </c>
    </row>
    <row r="19800" spans="1:9" x14ac:dyDescent="0.25">
      <c r="A19800" t="s">
        <v>733</v>
      </c>
      <c r="B19800">
        <v>76264</v>
      </c>
      <c r="C19800" s="593">
        <v>7.2499999999999995E-2</v>
      </c>
      <c r="D19800" t="s">
        <v>5625</v>
      </c>
      <c r="E19800">
        <v>6.25E-2</v>
      </c>
      <c r="F19800">
        <v>0</v>
      </c>
      <c r="G19800">
        <v>0.01</v>
      </c>
      <c r="H19800">
        <v>0</v>
      </c>
      <c r="I19800">
        <v>0</v>
      </c>
    </row>
    <row r="19801" spans="1:9" x14ac:dyDescent="0.25">
      <c r="A19801" t="s">
        <v>733</v>
      </c>
      <c r="B19801">
        <v>76265</v>
      </c>
      <c r="C19801" s="593">
        <v>8.2500000000000004E-2</v>
      </c>
      <c r="D19801" t="s">
        <v>5626</v>
      </c>
      <c r="E19801">
        <v>6.25E-2</v>
      </c>
      <c r="F19801">
        <v>0</v>
      </c>
      <c r="G19801">
        <v>0.02</v>
      </c>
      <c r="H19801">
        <v>0</v>
      </c>
      <c r="I19801">
        <v>0</v>
      </c>
    </row>
    <row r="19802" spans="1:9" x14ac:dyDescent="0.25">
      <c r="A19802" t="s">
        <v>733</v>
      </c>
      <c r="B19802">
        <v>76266</v>
      </c>
      <c r="C19802" s="593">
        <v>8.2500000000000004E-2</v>
      </c>
      <c r="D19802" t="s">
        <v>4119</v>
      </c>
      <c r="E19802">
        <v>6.25E-2</v>
      </c>
      <c r="F19802">
        <v>0</v>
      </c>
      <c r="G19802">
        <v>1.4999999999999999E-2</v>
      </c>
      <c r="H19802">
        <v>5.0000000000000001E-3</v>
      </c>
      <c r="I19802">
        <v>0</v>
      </c>
    </row>
    <row r="19803" spans="1:9" x14ac:dyDescent="0.25">
      <c r="A19803" t="s">
        <v>733</v>
      </c>
      <c r="B19803">
        <v>76267</v>
      </c>
      <c r="C19803" s="593">
        <v>6.7500000000000004E-2</v>
      </c>
      <c r="D19803" t="s">
        <v>5620</v>
      </c>
      <c r="E19803">
        <v>6.25E-2</v>
      </c>
      <c r="F19803">
        <v>5.0000000000000001E-3</v>
      </c>
      <c r="G19803">
        <v>0</v>
      </c>
      <c r="H19803">
        <v>0</v>
      </c>
      <c r="I19803">
        <v>0</v>
      </c>
    </row>
    <row r="19804" spans="1:9" x14ac:dyDescent="0.25">
      <c r="A19804" t="s">
        <v>733</v>
      </c>
      <c r="B19804">
        <v>76268</v>
      </c>
      <c r="C19804" s="593">
        <v>8.2500000000000004E-2</v>
      </c>
      <c r="D19804" t="s">
        <v>5627</v>
      </c>
      <c r="E19804">
        <v>6.25E-2</v>
      </c>
      <c r="F19804">
        <v>0</v>
      </c>
      <c r="G19804">
        <v>0.02</v>
      </c>
      <c r="H19804">
        <v>0</v>
      </c>
      <c r="I19804">
        <v>0</v>
      </c>
    </row>
    <row r="19805" spans="1:9" x14ac:dyDescent="0.25">
      <c r="A19805" t="s">
        <v>733</v>
      </c>
      <c r="B19805">
        <v>76270</v>
      </c>
      <c r="C19805" s="593">
        <v>6.7500000000000004E-2</v>
      </c>
      <c r="D19805" t="s">
        <v>5620</v>
      </c>
      <c r="E19805">
        <v>6.25E-2</v>
      </c>
      <c r="F19805">
        <v>5.0000000000000001E-3</v>
      </c>
      <c r="G19805">
        <v>0</v>
      </c>
      <c r="H19805">
        <v>0</v>
      </c>
      <c r="I19805">
        <v>0</v>
      </c>
    </row>
    <row r="19806" spans="1:9" x14ac:dyDescent="0.25">
      <c r="A19806" t="s">
        <v>733</v>
      </c>
      <c r="B19806">
        <v>76271</v>
      </c>
      <c r="C19806" s="593">
        <v>8.2500000000000004E-2</v>
      </c>
      <c r="D19806" t="s">
        <v>5520</v>
      </c>
      <c r="E19806">
        <v>6.25E-2</v>
      </c>
      <c r="F19806">
        <v>0</v>
      </c>
      <c r="G19806">
        <v>0.02</v>
      </c>
      <c r="H19806">
        <v>0</v>
      </c>
      <c r="I19806">
        <v>0</v>
      </c>
    </row>
    <row r="19807" spans="1:9" x14ac:dyDescent="0.25">
      <c r="A19807" t="s">
        <v>733</v>
      </c>
      <c r="B19807">
        <v>76272</v>
      </c>
      <c r="C19807" s="593">
        <v>8.2500000000000004E-2</v>
      </c>
      <c r="D19807" t="s">
        <v>5628</v>
      </c>
      <c r="E19807">
        <v>6.25E-2</v>
      </c>
      <c r="F19807">
        <v>5.0000000000000001E-3</v>
      </c>
      <c r="G19807">
        <v>1.4999999999999999E-2</v>
      </c>
      <c r="H19807">
        <v>0</v>
      </c>
      <c r="I19807">
        <v>0</v>
      </c>
    </row>
    <row r="19808" spans="1:9" x14ac:dyDescent="0.25">
      <c r="A19808" t="s">
        <v>733</v>
      </c>
      <c r="B19808">
        <v>76273</v>
      </c>
      <c r="C19808" s="593">
        <v>8.2500000000000004E-2</v>
      </c>
      <c r="D19808" t="s">
        <v>5627</v>
      </c>
      <c r="E19808">
        <v>6.25E-2</v>
      </c>
      <c r="F19808">
        <v>0</v>
      </c>
      <c r="G19808">
        <v>0.02</v>
      </c>
      <c r="H19808">
        <v>0</v>
      </c>
      <c r="I19808">
        <v>0</v>
      </c>
    </row>
    <row r="19809" spans="1:9" x14ac:dyDescent="0.25">
      <c r="A19809" t="s">
        <v>733</v>
      </c>
      <c r="B19809">
        <v>76301</v>
      </c>
      <c r="C19809" s="593">
        <v>8.2500000000000004E-2</v>
      </c>
      <c r="D19809" t="s">
        <v>5629</v>
      </c>
      <c r="E19809">
        <v>6.25E-2</v>
      </c>
      <c r="F19809">
        <v>0</v>
      </c>
      <c r="G19809">
        <v>0.02</v>
      </c>
      <c r="H19809">
        <v>0</v>
      </c>
      <c r="I19809">
        <v>0</v>
      </c>
    </row>
    <row r="19810" spans="1:9" x14ac:dyDescent="0.25">
      <c r="A19810" t="s">
        <v>733</v>
      </c>
      <c r="B19810">
        <v>76302</v>
      </c>
      <c r="C19810" s="593">
        <v>8.2500000000000004E-2</v>
      </c>
      <c r="D19810" t="s">
        <v>5629</v>
      </c>
      <c r="E19810">
        <v>6.25E-2</v>
      </c>
      <c r="F19810">
        <v>0</v>
      </c>
      <c r="G19810">
        <v>0.02</v>
      </c>
      <c r="H19810">
        <v>0</v>
      </c>
      <c r="I19810">
        <v>0</v>
      </c>
    </row>
    <row r="19811" spans="1:9" x14ac:dyDescent="0.25">
      <c r="A19811" t="s">
        <v>733</v>
      </c>
      <c r="B19811">
        <v>76305</v>
      </c>
      <c r="C19811" s="593">
        <v>8.2500000000000004E-2</v>
      </c>
      <c r="D19811" t="s">
        <v>5630</v>
      </c>
      <c r="E19811">
        <v>6.25E-2</v>
      </c>
      <c r="F19811">
        <v>0</v>
      </c>
      <c r="G19811">
        <v>0.02</v>
      </c>
      <c r="H19811">
        <v>0</v>
      </c>
      <c r="I19811">
        <v>0</v>
      </c>
    </row>
    <row r="19812" spans="1:9" x14ac:dyDescent="0.25">
      <c r="A19812" t="s">
        <v>733</v>
      </c>
      <c r="B19812">
        <v>76306</v>
      </c>
      <c r="C19812" s="593">
        <v>8.2500000000000004E-2</v>
      </c>
      <c r="D19812" t="s">
        <v>5629</v>
      </c>
      <c r="E19812">
        <v>6.25E-2</v>
      </c>
      <c r="F19812">
        <v>0</v>
      </c>
      <c r="G19812">
        <v>0.02</v>
      </c>
      <c r="H19812">
        <v>0</v>
      </c>
      <c r="I19812">
        <v>0</v>
      </c>
    </row>
    <row r="19813" spans="1:9" x14ac:dyDescent="0.25">
      <c r="A19813" t="s">
        <v>733</v>
      </c>
      <c r="B19813">
        <v>76307</v>
      </c>
      <c r="C19813" s="593">
        <v>8.2500000000000004E-2</v>
      </c>
      <c r="D19813" t="s">
        <v>5629</v>
      </c>
      <c r="E19813">
        <v>6.25E-2</v>
      </c>
      <c r="F19813">
        <v>0</v>
      </c>
      <c r="G19813">
        <v>0.02</v>
      </c>
      <c r="H19813">
        <v>0</v>
      </c>
      <c r="I19813">
        <v>0</v>
      </c>
    </row>
    <row r="19814" spans="1:9" x14ac:dyDescent="0.25">
      <c r="A19814" t="s">
        <v>733</v>
      </c>
      <c r="B19814">
        <v>76308</v>
      </c>
      <c r="C19814" s="593">
        <v>8.2500000000000004E-2</v>
      </c>
      <c r="D19814" t="s">
        <v>5629</v>
      </c>
      <c r="E19814">
        <v>6.25E-2</v>
      </c>
      <c r="F19814">
        <v>0</v>
      </c>
      <c r="G19814">
        <v>0.02</v>
      </c>
      <c r="H19814">
        <v>0</v>
      </c>
      <c r="I19814">
        <v>0</v>
      </c>
    </row>
    <row r="19815" spans="1:9" x14ac:dyDescent="0.25">
      <c r="A19815" t="s">
        <v>733</v>
      </c>
      <c r="B19815">
        <v>76309</v>
      </c>
      <c r="C19815" s="593">
        <v>8.2500000000000004E-2</v>
      </c>
      <c r="D19815" t="s">
        <v>5629</v>
      </c>
      <c r="E19815">
        <v>6.25E-2</v>
      </c>
      <c r="F19815">
        <v>0</v>
      </c>
      <c r="G19815">
        <v>0.02</v>
      </c>
      <c r="H19815">
        <v>0</v>
      </c>
      <c r="I19815">
        <v>0</v>
      </c>
    </row>
    <row r="19816" spans="1:9" x14ac:dyDescent="0.25">
      <c r="A19816" t="s">
        <v>733</v>
      </c>
      <c r="B19816">
        <v>76310</v>
      </c>
      <c r="C19816" s="593">
        <v>8.2500000000000004E-2</v>
      </c>
      <c r="D19816" t="s">
        <v>5629</v>
      </c>
      <c r="E19816">
        <v>6.25E-2</v>
      </c>
      <c r="F19816">
        <v>0</v>
      </c>
      <c r="G19816">
        <v>0.02</v>
      </c>
      <c r="H19816">
        <v>0</v>
      </c>
      <c r="I19816">
        <v>0</v>
      </c>
    </row>
    <row r="19817" spans="1:9" x14ac:dyDescent="0.25">
      <c r="A19817" t="s">
        <v>733</v>
      </c>
      <c r="B19817">
        <v>76311</v>
      </c>
      <c r="C19817" s="593">
        <v>8.2500000000000004E-2</v>
      </c>
      <c r="D19817" t="s">
        <v>5629</v>
      </c>
      <c r="E19817">
        <v>6.25E-2</v>
      </c>
      <c r="F19817">
        <v>0</v>
      </c>
      <c r="G19817">
        <v>0.02</v>
      </c>
      <c r="H19817">
        <v>0</v>
      </c>
      <c r="I19817">
        <v>0</v>
      </c>
    </row>
    <row r="19818" spans="1:9" x14ac:dyDescent="0.25">
      <c r="A19818" t="s">
        <v>733</v>
      </c>
      <c r="B19818">
        <v>76351</v>
      </c>
      <c r="C19818" s="593">
        <v>8.2500000000000004E-2</v>
      </c>
      <c r="D19818" t="s">
        <v>5631</v>
      </c>
      <c r="E19818">
        <v>6.25E-2</v>
      </c>
      <c r="F19818">
        <v>5.0000000000000001E-3</v>
      </c>
      <c r="G19818">
        <v>1.4999999999999999E-2</v>
      </c>
      <c r="H19818">
        <v>0</v>
      </c>
      <c r="I19818">
        <v>0</v>
      </c>
    </row>
    <row r="19819" spans="1:9" x14ac:dyDescent="0.25">
      <c r="A19819" t="s">
        <v>733</v>
      </c>
      <c r="B19819">
        <v>76352</v>
      </c>
      <c r="C19819" s="593">
        <v>6.25E-2</v>
      </c>
      <c r="D19819" t="s">
        <v>1412</v>
      </c>
      <c r="E19819">
        <v>6.25E-2</v>
      </c>
      <c r="F19819">
        <v>0</v>
      </c>
      <c r="G19819">
        <v>0</v>
      </c>
      <c r="H19819">
        <v>0</v>
      </c>
      <c r="I19819">
        <v>0</v>
      </c>
    </row>
    <row r="19820" spans="1:9" x14ac:dyDescent="0.25">
      <c r="A19820" t="s">
        <v>733</v>
      </c>
      <c r="B19820">
        <v>76354</v>
      </c>
      <c r="C19820" s="593">
        <v>8.2500000000000004E-2</v>
      </c>
      <c r="D19820" t="s">
        <v>5630</v>
      </c>
      <c r="E19820">
        <v>6.25E-2</v>
      </c>
      <c r="F19820">
        <v>0</v>
      </c>
      <c r="G19820">
        <v>0.02</v>
      </c>
      <c r="H19820">
        <v>0</v>
      </c>
      <c r="I19820">
        <v>0</v>
      </c>
    </row>
    <row r="19821" spans="1:9" x14ac:dyDescent="0.25">
      <c r="A19821" t="s">
        <v>733</v>
      </c>
      <c r="B19821">
        <v>76357</v>
      </c>
      <c r="C19821" s="593">
        <v>7.2499999999999995E-2</v>
      </c>
      <c r="D19821" t="s">
        <v>5632</v>
      </c>
      <c r="E19821">
        <v>6.25E-2</v>
      </c>
      <c r="F19821">
        <v>0</v>
      </c>
      <c r="G19821">
        <v>0.01</v>
      </c>
      <c r="H19821">
        <v>0</v>
      </c>
      <c r="I19821">
        <v>0</v>
      </c>
    </row>
    <row r="19822" spans="1:9" x14ac:dyDescent="0.25">
      <c r="A19822" t="s">
        <v>733</v>
      </c>
      <c r="B19822">
        <v>76360</v>
      </c>
      <c r="C19822" s="593">
        <v>8.2500000000000004E-2</v>
      </c>
      <c r="D19822" t="s">
        <v>5633</v>
      </c>
      <c r="E19822">
        <v>6.25E-2</v>
      </c>
      <c r="F19822">
        <v>0</v>
      </c>
      <c r="G19822">
        <v>0.02</v>
      </c>
      <c r="H19822">
        <v>0</v>
      </c>
      <c r="I19822">
        <v>0</v>
      </c>
    </row>
    <row r="19823" spans="1:9" x14ac:dyDescent="0.25">
      <c r="A19823" t="s">
        <v>733</v>
      </c>
      <c r="B19823">
        <v>76363</v>
      </c>
      <c r="C19823" s="593">
        <v>8.2500000000000004E-2</v>
      </c>
      <c r="D19823" t="s">
        <v>5634</v>
      </c>
      <c r="E19823">
        <v>6.25E-2</v>
      </c>
      <c r="F19823">
        <v>0</v>
      </c>
      <c r="G19823">
        <v>0.02</v>
      </c>
      <c r="H19823">
        <v>0</v>
      </c>
      <c r="I19823">
        <v>0</v>
      </c>
    </row>
    <row r="19824" spans="1:9" x14ac:dyDescent="0.25">
      <c r="A19824" t="s">
        <v>733</v>
      </c>
      <c r="B19824">
        <v>76364</v>
      </c>
      <c r="C19824" s="593">
        <v>6.7500000000000004E-2</v>
      </c>
      <c r="D19824" t="s">
        <v>5635</v>
      </c>
      <c r="E19824">
        <v>6.25E-2</v>
      </c>
      <c r="F19824">
        <v>5.0000000000000001E-3</v>
      </c>
      <c r="G19824">
        <v>0</v>
      </c>
      <c r="H19824">
        <v>0</v>
      </c>
      <c r="I19824">
        <v>0</v>
      </c>
    </row>
    <row r="19825" spans="1:9" x14ac:dyDescent="0.25">
      <c r="A19825" t="s">
        <v>733</v>
      </c>
      <c r="B19825">
        <v>76365</v>
      </c>
      <c r="C19825" s="593">
        <v>8.2500000000000004E-2</v>
      </c>
      <c r="D19825" t="s">
        <v>5636</v>
      </c>
      <c r="E19825">
        <v>6.25E-2</v>
      </c>
      <c r="F19825">
        <v>0</v>
      </c>
      <c r="G19825">
        <v>0.02</v>
      </c>
      <c r="H19825">
        <v>0</v>
      </c>
      <c r="I19825">
        <v>0</v>
      </c>
    </row>
    <row r="19826" spans="1:9" x14ac:dyDescent="0.25">
      <c r="A19826" t="s">
        <v>733</v>
      </c>
      <c r="B19826">
        <v>76366</v>
      </c>
      <c r="C19826" s="593">
        <v>7.7499999999999999E-2</v>
      </c>
      <c r="D19826" t="s">
        <v>5637</v>
      </c>
      <c r="E19826">
        <v>6.25E-2</v>
      </c>
      <c r="F19826">
        <v>5.0000000000000001E-3</v>
      </c>
      <c r="G19826">
        <v>0.01</v>
      </c>
      <c r="H19826">
        <v>0</v>
      </c>
      <c r="I19826">
        <v>0</v>
      </c>
    </row>
    <row r="19827" spans="1:9" x14ac:dyDescent="0.25">
      <c r="A19827" t="s">
        <v>733</v>
      </c>
      <c r="B19827">
        <v>76367</v>
      </c>
      <c r="C19827" s="593">
        <v>8.2500000000000004E-2</v>
      </c>
      <c r="D19827" t="s">
        <v>5638</v>
      </c>
      <c r="E19827">
        <v>6.25E-2</v>
      </c>
      <c r="F19827">
        <v>0</v>
      </c>
      <c r="G19827">
        <v>0.02</v>
      </c>
      <c r="H19827">
        <v>0</v>
      </c>
      <c r="I19827">
        <v>0</v>
      </c>
    </row>
    <row r="19828" spans="1:9" x14ac:dyDescent="0.25">
      <c r="A19828" t="s">
        <v>733</v>
      </c>
      <c r="B19828">
        <v>76369</v>
      </c>
      <c r="C19828" s="593">
        <v>6.25E-2</v>
      </c>
      <c r="D19828" t="s">
        <v>5639</v>
      </c>
      <c r="E19828">
        <v>6.25E-2</v>
      </c>
      <c r="F19828">
        <v>0</v>
      </c>
      <c r="G19828">
        <v>0</v>
      </c>
      <c r="H19828">
        <v>0</v>
      </c>
      <c r="I19828">
        <v>0</v>
      </c>
    </row>
    <row r="19829" spans="1:9" x14ac:dyDescent="0.25">
      <c r="A19829" t="s">
        <v>733</v>
      </c>
      <c r="B19829">
        <v>76370</v>
      </c>
      <c r="C19829" s="593">
        <v>7.7499999999999999E-2</v>
      </c>
      <c r="D19829" t="s">
        <v>5640</v>
      </c>
      <c r="E19829">
        <v>6.25E-2</v>
      </c>
      <c r="F19829">
        <v>5.0000000000000001E-3</v>
      </c>
      <c r="G19829">
        <v>0.01</v>
      </c>
      <c r="H19829">
        <v>0</v>
      </c>
      <c r="I19829">
        <v>0</v>
      </c>
    </row>
    <row r="19830" spans="1:9" x14ac:dyDescent="0.25">
      <c r="A19830" t="s">
        <v>733</v>
      </c>
      <c r="B19830">
        <v>76371</v>
      </c>
      <c r="C19830" s="593">
        <v>8.2500000000000004E-2</v>
      </c>
      <c r="D19830" t="s">
        <v>5641</v>
      </c>
      <c r="E19830">
        <v>6.25E-2</v>
      </c>
      <c r="F19830">
        <v>0</v>
      </c>
      <c r="G19830">
        <v>0.02</v>
      </c>
      <c r="H19830">
        <v>0</v>
      </c>
      <c r="I19830">
        <v>0</v>
      </c>
    </row>
    <row r="19831" spans="1:9" x14ac:dyDescent="0.25">
      <c r="A19831" t="s">
        <v>733</v>
      </c>
      <c r="B19831">
        <v>76372</v>
      </c>
      <c r="C19831" s="593">
        <v>8.2500000000000004E-2</v>
      </c>
      <c r="D19831" t="s">
        <v>5642</v>
      </c>
      <c r="E19831">
        <v>6.25E-2</v>
      </c>
      <c r="F19831">
        <v>5.0000000000000001E-3</v>
      </c>
      <c r="G19831">
        <v>1.4999999999999999E-2</v>
      </c>
      <c r="H19831">
        <v>0</v>
      </c>
      <c r="I19831">
        <v>0</v>
      </c>
    </row>
    <row r="19832" spans="1:9" x14ac:dyDescent="0.25">
      <c r="A19832" t="s">
        <v>733</v>
      </c>
      <c r="B19832">
        <v>76373</v>
      </c>
      <c r="C19832" s="593">
        <v>6.7500000000000004E-2</v>
      </c>
      <c r="D19832" t="s">
        <v>5635</v>
      </c>
      <c r="E19832">
        <v>6.25E-2</v>
      </c>
      <c r="F19832">
        <v>5.0000000000000001E-3</v>
      </c>
      <c r="G19832">
        <v>0</v>
      </c>
      <c r="H19832">
        <v>0</v>
      </c>
      <c r="I19832">
        <v>0</v>
      </c>
    </row>
    <row r="19833" spans="1:9" x14ac:dyDescent="0.25">
      <c r="A19833" t="s">
        <v>733</v>
      </c>
      <c r="B19833">
        <v>76374</v>
      </c>
      <c r="C19833" s="593">
        <v>8.2500000000000004E-2</v>
      </c>
      <c r="D19833" t="s">
        <v>5643</v>
      </c>
      <c r="E19833">
        <v>6.25E-2</v>
      </c>
      <c r="F19833">
        <v>5.0000000000000001E-3</v>
      </c>
      <c r="G19833">
        <v>1.4999999999999999E-2</v>
      </c>
      <c r="H19833">
        <v>0</v>
      </c>
      <c r="I19833">
        <v>0</v>
      </c>
    </row>
    <row r="19834" spans="1:9" x14ac:dyDescent="0.25">
      <c r="A19834" t="s">
        <v>733</v>
      </c>
      <c r="B19834">
        <v>76377</v>
      </c>
      <c r="C19834" s="593">
        <v>7.2499999999999995E-2</v>
      </c>
      <c r="D19834" t="s">
        <v>5644</v>
      </c>
      <c r="E19834">
        <v>6.25E-2</v>
      </c>
      <c r="F19834">
        <v>0</v>
      </c>
      <c r="G19834">
        <v>0.01</v>
      </c>
      <c r="H19834">
        <v>0</v>
      </c>
      <c r="I19834">
        <v>0</v>
      </c>
    </row>
    <row r="19835" spans="1:9" x14ac:dyDescent="0.25">
      <c r="A19835" t="s">
        <v>733</v>
      </c>
      <c r="B19835">
        <v>76379</v>
      </c>
      <c r="C19835" s="593">
        <v>8.2500000000000004E-2</v>
      </c>
      <c r="D19835" t="s">
        <v>2890</v>
      </c>
      <c r="E19835">
        <v>6.25E-2</v>
      </c>
      <c r="F19835">
        <v>5.0000000000000001E-3</v>
      </c>
      <c r="G19835">
        <v>1.4999999999999999E-2</v>
      </c>
      <c r="H19835">
        <v>0</v>
      </c>
      <c r="I19835">
        <v>0</v>
      </c>
    </row>
    <row r="19836" spans="1:9" x14ac:dyDescent="0.25">
      <c r="A19836" t="s">
        <v>733</v>
      </c>
      <c r="B19836">
        <v>76380</v>
      </c>
      <c r="C19836" s="593">
        <v>8.2500000000000004E-2</v>
      </c>
      <c r="D19836" t="s">
        <v>5645</v>
      </c>
      <c r="E19836">
        <v>6.25E-2</v>
      </c>
      <c r="F19836">
        <v>0</v>
      </c>
      <c r="G19836">
        <v>0.01</v>
      </c>
      <c r="H19836">
        <v>0.01</v>
      </c>
      <c r="I19836">
        <v>0</v>
      </c>
    </row>
    <row r="19837" spans="1:9" x14ac:dyDescent="0.25">
      <c r="A19837" t="s">
        <v>733</v>
      </c>
      <c r="B19837">
        <v>76384</v>
      </c>
      <c r="C19837" s="593">
        <v>8.2500000000000004E-2</v>
      </c>
      <c r="D19837" t="s">
        <v>1579</v>
      </c>
      <c r="E19837">
        <v>6.25E-2</v>
      </c>
      <c r="F19837">
        <v>5.0000000000000001E-3</v>
      </c>
      <c r="G19837">
        <v>1.4999999999999999E-2</v>
      </c>
      <c r="H19837">
        <v>0</v>
      </c>
      <c r="I19837">
        <v>0</v>
      </c>
    </row>
    <row r="19838" spans="1:9" x14ac:dyDescent="0.25">
      <c r="A19838" t="s">
        <v>733</v>
      </c>
      <c r="B19838">
        <v>76385</v>
      </c>
      <c r="C19838" s="593">
        <v>8.2500000000000004E-2</v>
      </c>
      <c r="D19838" t="s">
        <v>1579</v>
      </c>
      <c r="E19838">
        <v>6.25E-2</v>
      </c>
      <c r="F19838">
        <v>5.0000000000000001E-3</v>
      </c>
      <c r="G19838">
        <v>1.4999999999999999E-2</v>
      </c>
      <c r="H19838">
        <v>0</v>
      </c>
      <c r="I19838">
        <v>0</v>
      </c>
    </row>
    <row r="19839" spans="1:9" x14ac:dyDescent="0.25">
      <c r="A19839" t="s">
        <v>733</v>
      </c>
      <c r="B19839">
        <v>76388</v>
      </c>
      <c r="C19839" s="593">
        <v>7.2499999999999995E-2</v>
      </c>
      <c r="D19839" t="s">
        <v>5646</v>
      </c>
      <c r="E19839">
        <v>6.25E-2</v>
      </c>
      <c r="F19839">
        <v>0</v>
      </c>
      <c r="G19839">
        <v>0.01</v>
      </c>
      <c r="H19839">
        <v>0</v>
      </c>
      <c r="I19839">
        <v>0</v>
      </c>
    </row>
    <row r="19840" spans="1:9" x14ac:dyDescent="0.25">
      <c r="A19840" t="s">
        <v>733</v>
      </c>
      <c r="B19840">
        <v>76389</v>
      </c>
      <c r="C19840" s="593">
        <v>8.2500000000000004E-2</v>
      </c>
      <c r="D19840" t="s">
        <v>2890</v>
      </c>
      <c r="E19840">
        <v>6.25E-2</v>
      </c>
      <c r="F19840">
        <v>5.0000000000000001E-3</v>
      </c>
      <c r="G19840">
        <v>1.4999999999999999E-2</v>
      </c>
      <c r="H19840">
        <v>0</v>
      </c>
      <c r="I19840">
        <v>0</v>
      </c>
    </row>
    <row r="19841" spans="1:9" x14ac:dyDescent="0.25">
      <c r="A19841" t="s">
        <v>733</v>
      </c>
      <c r="B19841">
        <v>76401</v>
      </c>
      <c r="C19841" s="593">
        <v>8.2500000000000004E-2</v>
      </c>
      <c r="D19841" t="s">
        <v>5647</v>
      </c>
      <c r="E19841">
        <v>6.25E-2</v>
      </c>
      <c r="F19841">
        <v>5.0000000000000001E-3</v>
      </c>
      <c r="G19841">
        <v>1.4999999999999999E-2</v>
      </c>
      <c r="H19841">
        <v>0</v>
      </c>
      <c r="I19841">
        <v>0</v>
      </c>
    </row>
    <row r="19842" spans="1:9" x14ac:dyDescent="0.25">
      <c r="A19842" t="s">
        <v>733</v>
      </c>
      <c r="B19842">
        <v>76402</v>
      </c>
      <c r="C19842" s="593">
        <v>8.2500000000000004E-2</v>
      </c>
      <c r="D19842" t="s">
        <v>5647</v>
      </c>
      <c r="E19842">
        <v>6.25E-2</v>
      </c>
      <c r="F19842">
        <v>5.0000000000000001E-3</v>
      </c>
      <c r="G19842">
        <v>1.4999999999999999E-2</v>
      </c>
      <c r="H19842">
        <v>0</v>
      </c>
      <c r="I19842">
        <v>0</v>
      </c>
    </row>
    <row r="19843" spans="1:9" x14ac:dyDescent="0.25">
      <c r="A19843" t="s">
        <v>733</v>
      </c>
      <c r="B19843">
        <v>76424</v>
      </c>
      <c r="C19843" s="593">
        <v>8.2500000000000004E-2</v>
      </c>
      <c r="D19843" t="s">
        <v>2065</v>
      </c>
      <c r="E19843">
        <v>6.25E-2</v>
      </c>
      <c r="F19843">
        <v>0</v>
      </c>
      <c r="G19843">
        <v>0.02</v>
      </c>
      <c r="H19843">
        <v>0</v>
      </c>
      <c r="I19843">
        <v>0</v>
      </c>
    </row>
    <row r="19844" spans="1:9" x14ac:dyDescent="0.25">
      <c r="A19844" t="s">
        <v>733</v>
      </c>
      <c r="B19844">
        <v>76426</v>
      </c>
      <c r="C19844" s="593">
        <v>8.2500000000000004E-2</v>
      </c>
      <c r="D19844" t="s">
        <v>5648</v>
      </c>
      <c r="E19844">
        <v>6.25E-2</v>
      </c>
      <c r="F19844">
        <v>5.0000000000000001E-3</v>
      </c>
      <c r="G19844">
        <v>1.4999999999999999E-2</v>
      </c>
      <c r="H19844">
        <v>0</v>
      </c>
      <c r="I19844">
        <v>0</v>
      </c>
    </row>
    <row r="19845" spans="1:9" x14ac:dyDescent="0.25">
      <c r="A19845" t="s">
        <v>733</v>
      </c>
      <c r="B19845">
        <v>76427</v>
      </c>
      <c r="C19845" s="593">
        <v>7.7499999999999999E-2</v>
      </c>
      <c r="D19845" t="s">
        <v>5649</v>
      </c>
      <c r="E19845">
        <v>6.25E-2</v>
      </c>
      <c r="F19845">
        <v>0</v>
      </c>
      <c r="G19845">
        <v>1.4999999999999999E-2</v>
      </c>
      <c r="H19845">
        <v>0</v>
      </c>
      <c r="I19845">
        <v>0</v>
      </c>
    </row>
    <row r="19846" spans="1:9" x14ac:dyDescent="0.25">
      <c r="A19846" t="s">
        <v>733</v>
      </c>
      <c r="B19846">
        <v>76429</v>
      </c>
      <c r="C19846" s="593">
        <v>8.2500000000000004E-2</v>
      </c>
      <c r="D19846" t="s">
        <v>5606</v>
      </c>
      <c r="E19846">
        <v>6.25E-2</v>
      </c>
      <c r="F19846">
        <v>5.0000000000000001E-3</v>
      </c>
      <c r="G19846">
        <v>0</v>
      </c>
      <c r="H19846">
        <v>1.4999999999999999E-2</v>
      </c>
      <c r="I19846">
        <v>0</v>
      </c>
    </row>
    <row r="19847" spans="1:9" x14ac:dyDescent="0.25">
      <c r="A19847" t="s">
        <v>733</v>
      </c>
      <c r="B19847">
        <v>76430</v>
      </c>
      <c r="C19847" s="593">
        <v>8.2500000000000004E-2</v>
      </c>
      <c r="D19847" t="s">
        <v>1863</v>
      </c>
      <c r="E19847">
        <v>6.25E-2</v>
      </c>
      <c r="F19847">
        <v>0</v>
      </c>
      <c r="G19847">
        <v>0.02</v>
      </c>
      <c r="H19847">
        <v>0</v>
      </c>
      <c r="I19847">
        <v>0</v>
      </c>
    </row>
    <row r="19848" spans="1:9" x14ac:dyDescent="0.25">
      <c r="A19848" t="s">
        <v>733</v>
      </c>
      <c r="B19848">
        <v>76431</v>
      </c>
      <c r="C19848" s="593">
        <v>8.2500000000000004E-2</v>
      </c>
      <c r="D19848" t="s">
        <v>2001</v>
      </c>
      <c r="E19848">
        <v>6.25E-2</v>
      </c>
      <c r="F19848">
        <v>5.0000000000000001E-3</v>
      </c>
      <c r="G19848">
        <v>1.4999999999999999E-2</v>
      </c>
      <c r="H19848">
        <v>0</v>
      </c>
      <c r="I19848">
        <v>0</v>
      </c>
    </row>
    <row r="19849" spans="1:9" x14ac:dyDescent="0.25">
      <c r="A19849" t="s">
        <v>733</v>
      </c>
      <c r="B19849">
        <v>76432</v>
      </c>
      <c r="C19849" s="593">
        <v>8.2500000000000004E-2</v>
      </c>
      <c r="D19849" t="s">
        <v>5650</v>
      </c>
      <c r="E19849">
        <v>6.25E-2</v>
      </c>
      <c r="F19849">
        <v>0</v>
      </c>
      <c r="G19849">
        <v>0.02</v>
      </c>
      <c r="H19849">
        <v>0</v>
      </c>
      <c r="I19849">
        <v>0</v>
      </c>
    </row>
    <row r="19850" spans="1:9" x14ac:dyDescent="0.25">
      <c r="A19850" t="s">
        <v>733</v>
      </c>
      <c r="B19850">
        <v>76433</v>
      </c>
      <c r="C19850" s="593">
        <v>8.2500000000000004E-2</v>
      </c>
      <c r="D19850" t="s">
        <v>5600</v>
      </c>
      <c r="E19850">
        <v>6.25E-2</v>
      </c>
      <c r="F19850">
        <v>0</v>
      </c>
      <c r="G19850">
        <v>0</v>
      </c>
      <c r="H19850">
        <v>0.02</v>
      </c>
      <c r="I19850">
        <v>0</v>
      </c>
    </row>
    <row r="19851" spans="1:9" x14ac:dyDescent="0.25">
      <c r="A19851" t="s">
        <v>733</v>
      </c>
      <c r="B19851">
        <v>76435</v>
      </c>
      <c r="C19851" s="593">
        <v>7.2499999999999995E-2</v>
      </c>
      <c r="D19851" t="s">
        <v>5167</v>
      </c>
      <c r="E19851">
        <v>6.25E-2</v>
      </c>
      <c r="F19851">
        <v>0</v>
      </c>
      <c r="G19851">
        <v>0.01</v>
      </c>
      <c r="H19851">
        <v>0</v>
      </c>
      <c r="I19851">
        <v>0</v>
      </c>
    </row>
    <row r="19852" spans="1:9" x14ac:dyDescent="0.25">
      <c r="A19852" t="s">
        <v>733</v>
      </c>
      <c r="B19852">
        <v>76436</v>
      </c>
      <c r="C19852" s="593">
        <v>6.7500000000000004E-2</v>
      </c>
      <c r="D19852" t="s">
        <v>5651</v>
      </c>
      <c r="E19852">
        <v>6.25E-2</v>
      </c>
      <c r="F19852">
        <v>5.0000000000000001E-3</v>
      </c>
      <c r="G19852">
        <v>0</v>
      </c>
      <c r="H19852">
        <v>0</v>
      </c>
      <c r="I19852">
        <v>0</v>
      </c>
    </row>
    <row r="19853" spans="1:9" x14ac:dyDescent="0.25">
      <c r="A19853" t="s">
        <v>733</v>
      </c>
      <c r="B19853">
        <v>76437</v>
      </c>
      <c r="C19853" s="593">
        <v>8.2500000000000004E-2</v>
      </c>
      <c r="D19853" t="s">
        <v>5652</v>
      </c>
      <c r="E19853">
        <v>6.25E-2</v>
      </c>
      <c r="F19853">
        <v>0</v>
      </c>
      <c r="G19853">
        <v>0.02</v>
      </c>
      <c r="H19853">
        <v>0</v>
      </c>
      <c r="I19853">
        <v>0</v>
      </c>
    </row>
    <row r="19854" spans="1:9" x14ac:dyDescent="0.25">
      <c r="A19854" t="s">
        <v>733</v>
      </c>
      <c r="B19854">
        <v>76439</v>
      </c>
      <c r="C19854" s="593">
        <v>8.2500000000000004E-2</v>
      </c>
      <c r="D19854" t="s">
        <v>3921</v>
      </c>
      <c r="E19854">
        <v>6.25E-2</v>
      </c>
      <c r="F19854">
        <v>5.0000000000000001E-3</v>
      </c>
      <c r="G19854">
        <v>1.4999999999999999E-2</v>
      </c>
      <c r="H19854">
        <v>0</v>
      </c>
      <c r="I19854">
        <v>0</v>
      </c>
    </row>
    <row r="19855" spans="1:9" x14ac:dyDescent="0.25">
      <c r="A19855" t="s">
        <v>733</v>
      </c>
      <c r="B19855">
        <v>76442</v>
      </c>
      <c r="C19855" s="593">
        <v>8.2500000000000004E-2</v>
      </c>
      <c r="D19855" t="s">
        <v>5651</v>
      </c>
      <c r="E19855">
        <v>6.25E-2</v>
      </c>
      <c r="F19855">
        <v>5.0000000000000001E-3</v>
      </c>
      <c r="G19855">
        <v>1.4999999999999999E-2</v>
      </c>
      <c r="H19855">
        <v>0</v>
      </c>
      <c r="I19855">
        <v>0</v>
      </c>
    </row>
    <row r="19856" spans="1:9" x14ac:dyDescent="0.25">
      <c r="A19856" t="s">
        <v>733</v>
      </c>
      <c r="B19856">
        <v>76443</v>
      </c>
      <c r="C19856" s="593">
        <v>8.2500000000000004E-2</v>
      </c>
      <c r="D19856" t="s">
        <v>5290</v>
      </c>
      <c r="E19856">
        <v>6.25E-2</v>
      </c>
      <c r="F19856">
        <v>0</v>
      </c>
      <c r="G19856">
        <v>0.02</v>
      </c>
      <c r="H19856">
        <v>0</v>
      </c>
      <c r="I19856">
        <v>0</v>
      </c>
    </row>
    <row r="19857" spans="1:9" x14ac:dyDescent="0.25">
      <c r="A19857" t="s">
        <v>733</v>
      </c>
      <c r="B19857">
        <v>76444</v>
      </c>
      <c r="C19857" s="593">
        <v>8.2500000000000004E-2</v>
      </c>
      <c r="D19857" t="s">
        <v>5653</v>
      </c>
      <c r="E19857">
        <v>6.25E-2</v>
      </c>
      <c r="F19857">
        <v>5.0000000000000001E-3</v>
      </c>
      <c r="G19857">
        <v>1.4999999999999999E-2</v>
      </c>
      <c r="H19857">
        <v>0</v>
      </c>
      <c r="I19857">
        <v>0</v>
      </c>
    </row>
    <row r="19858" spans="1:9" x14ac:dyDescent="0.25">
      <c r="A19858" t="s">
        <v>733</v>
      </c>
      <c r="B19858">
        <v>76445</v>
      </c>
      <c r="C19858" s="593">
        <v>6.7500000000000004E-2</v>
      </c>
      <c r="D19858" t="s">
        <v>5651</v>
      </c>
      <c r="E19858">
        <v>6.25E-2</v>
      </c>
      <c r="F19858">
        <v>5.0000000000000001E-3</v>
      </c>
      <c r="G19858">
        <v>0</v>
      </c>
      <c r="H19858">
        <v>0</v>
      </c>
      <c r="I19858">
        <v>0</v>
      </c>
    </row>
    <row r="19859" spans="1:9" x14ac:dyDescent="0.25">
      <c r="A19859" t="s">
        <v>733</v>
      </c>
      <c r="B19859">
        <v>76446</v>
      </c>
      <c r="C19859" s="593">
        <v>8.2500000000000004E-2</v>
      </c>
      <c r="D19859" t="s">
        <v>1871</v>
      </c>
      <c r="E19859">
        <v>6.25E-2</v>
      </c>
      <c r="F19859">
        <v>5.0000000000000001E-3</v>
      </c>
      <c r="G19859">
        <v>1.4999999999999999E-2</v>
      </c>
      <c r="H19859">
        <v>0</v>
      </c>
      <c r="I19859">
        <v>0</v>
      </c>
    </row>
    <row r="19860" spans="1:9" x14ac:dyDescent="0.25">
      <c r="A19860" t="s">
        <v>733</v>
      </c>
      <c r="B19860">
        <v>76448</v>
      </c>
      <c r="C19860" s="593">
        <v>8.2500000000000004E-2</v>
      </c>
      <c r="D19860" t="s">
        <v>5654</v>
      </c>
      <c r="E19860">
        <v>6.25E-2</v>
      </c>
      <c r="F19860">
        <v>0</v>
      </c>
      <c r="G19860">
        <v>1.4999999999999999E-2</v>
      </c>
      <c r="H19860">
        <v>5.0000000000000001E-3</v>
      </c>
      <c r="I19860">
        <v>0</v>
      </c>
    </row>
    <row r="19861" spans="1:9" x14ac:dyDescent="0.25">
      <c r="A19861" t="s">
        <v>733</v>
      </c>
      <c r="B19861">
        <v>76449</v>
      </c>
      <c r="C19861" s="593">
        <v>8.2500000000000004E-2</v>
      </c>
      <c r="D19861" t="s">
        <v>5606</v>
      </c>
      <c r="E19861">
        <v>6.25E-2</v>
      </c>
      <c r="F19861">
        <v>5.0000000000000001E-3</v>
      </c>
      <c r="G19861">
        <v>0</v>
      </c>
      <c r="H19861">
        <v>1.4999999999999999E-2</v>
      </c>
      <c r="I19861">
        <v>0</v>
      </c>
    </row>
    <row r="19862" spans="1:9" x14ac:dyDescent="0.25">
      <c r="A19862" t="s">
        <v>733</v>
      </c>
      <c r="B19862">
        <v>76450</v>
      </c>
      <c r="C19862" s="593">
        <v>8.2500000000000004E-2</v>
      </c>
      <c r="D19862" t="s">
        <v>5606</v>
      </c>
      <c r="E19862">
        <v>6.25E-2</v>
      </c>
      <c r="F19862">
        <v>5.0000000000000001E-3</v>
      </c>
      <c r="G19862">
        <v>0</v>
      </c>
      <c r="H19862">
        <v>1.4999999999999999E-2</v>
      </c>
      <c r="I19862">
        <v>0</v>
      </c>
    </row>
    <row r="19863" spans="1:9" x14ac:dyDescent="0.25">
      <c r="A19863" t="s">
        <v>733</v>
      </c>
      <c r="B19863">
        <v>76452</v>
      </c>
      <c r="C19863" s="593">
        <v>6.7500000000000004E-2</v>
      </c>
      <c r="D19863" t="s">
        <v>5651</v>
      </c>
      <c r="E19863">
        <v>6.25E-2</v>
      </c>
      <c r="F19863">
        <v>5.0000000000000001E-3</v>
      </c>
      <c r="G19863">
        <v>0</v>
      </c>
      <c r="H19863">
        <v>0</v>
      </c>
      <c r="I19863">
        <v>0</v>
      </c>
    </row>
    <row r="19864" spans="1:9" x14ac:dyDescent="0.25">
      <c r="A19864" t="s">
        <v>733</v>
      </c>
      <c r="B19864">
        <v>76453</v>
      </c>
      <c r="C19864" s="593">
        <v>8.2500000000000004E-2</v>
      </c>
      <c r="D19864" t="s">
        <v>5606</v>
      </c>
      <c r="E19864">
        <v>6.25E-2</v>
      </c>
      <c r="F19864">
        <v>5.0000000000000001E-3</v>
      </c>
      <c r="G19864">
        <v>0</v>
      </c>
      <c r="H19864">
        <v>1.4999999999999999E-2</v>
      </c>
      <c r="I19864">
        <v>0</v>
      </c>
    </row>
    <row r="19865" spans="1:9" x14ac:dyDescent="0.25">
      <c r="A19865" t="s">
        <v>733</v>
      </c>
      <c r="B19865">
        <v>76454</v>
      </c>
      <c r="C19865" s="593">
        <v>8.2500000000000004E-2</v>
      </c>
      <c r="D19865" t="s">
        <v>5655</v>
      </c>
      <c r="E19865">
        <v>6.25E-2</v>
      </c>
      <c r="F19865">
        <v>0</v>
      </c>
      <c r="G19865">
        <v>0.02</v>
      </c>
      <c r="H19865">
        <v>0</v>
      </c>
      <c r="I19865">
        <v>0</v>
      </c>
    </row>
    <row r="19866" spans="1:9" x14ac:dyDescent="0.25">
      <c r="A19866" t="s">
        <v>733</v>
      </c>
      <c r="B19866">
        <v>76455</v>
      </c>
      <c r="C19866" s="593">
        <v>7.7499999999999999E-2</v>
      </c>
      <c r="D19866" t="s">
        <v>1931</v>
      </c>
      <c r="E19866">
        <v>6.25E-2</v>
      </c>
      <c r="F19866">
        <v>5.0000000000000001E-3</v>
      </c>
      <c r="G19866">
        <v>0.01</v>
      </c>
      <c r="H19866">
        <v>0</v>
      </c>
      <c r="I19866">
        <v>0</v>
      </c>
    </row>
    <row r="19867" spans="1:9" x14ac:dyDescent="0.25">
      <c r="A19867" t="s">
        <v>733</v>
      </c>
      <c r="B19867">
        <v>76457</v>
      </c>
      <c r="C19867" s="593">
        <v>8.2500000000000004E-2</v>
      </c>
      <c r="D19867" t="s">
        <v>5656</v>
      </c>
      <c r="E19867">
        <v>6.25E-2</v>
      </c>
      <c r="F19867">
        <v>5.0000000000000001E-3</v>
      </c>
      <c r="G19867">
        <v>1.4999999999999999E-2</v>
      </c>
      <c r="H19867">
        <v>0</v>
      </c>
      <c r="I19867">
        <v>0</v>
      </c>
    </row>
    <row r="19868" spans="1:9" x14ac:dyDescent="0.25">
      <c r="A19868" t="s">
        <v>733</v>
      </c>
      <c r="B19868">
        <v>76458</v>
      </c>
      <c r="C19868" s="593">
        <v>8.2500000000000004E-2</v>
      </c>
      <c r="D19868" t="s">
        <v>5657</v>
      </c>
      <c r="E19868">
        <v>6.25E-2</v>
      </c>
      <c r="F19868">
        <v>0</v>
      </c>
      <c r="G19868">
        <v>0.02</v>
      </c>
      <c r="H19868">
        <v>0</v>
      </c>
      <c r="I19868">
        <v>0</v>
      </c>
    </row>
    <row r="19869" spans="1:9" x14ac:dyDescent="0.25">
      <c r="A19869" t="s">
        <v>733</v>
      </c>
      <c r="B19869">
        <v>76459</v>
      </c>
      <c r="C19869" s="593">
        <v>6.25E-2</v>
      </c>
      <c r="D19869" t="s">
        <v>5658</v>
      </c>
      <c r="E19869">
        <v>6.25E-2</v>
      </c>
      <c r="F19869">
        <v>0</v>
      </c>
      <c r="G19869">
        <v>0</v>
      </c>
      <c r="H19869">
        <v>0</v>
      </c>
      <c r="I19869">
        <v>0</v>
      </c>
    </row>
    <row r="19870" spans="1:9" x14ac:dyDescent="0.25">
      <c r="A19870" t="s">
        <v>733</v>
      </c>
      <c r="B19870">
        <v>76460</v>
      </c>
      <c r="C19870" s="593">
        <v>6.7500000000000004E-2</v>
      </c>
      <c r="D19870" t="s">
        <v>5659</v>
      </c>
      <c r="E19870">
        <v>6.25E-2</v>
      </c>
      <c r="F19870">
        <v>5.0000000000000001E-3</v>
      </c>
      <c r="G19870">
        <v>0</v>
      </c>
      <c r="H19870">
        <v>0</v>
      </c>
      <c r="I19870">
        <v>0</v>
      </c>
    </row>
    <row r="19871" spans="1:9" x14ac:dyDescent="0.25">
      <c r="A19871" t="s">
        <v>733</v>
      </c>
      <c r="B19871">
        <v>76461</v>
      </c>
      <c r="C19871" s="593">
        <v>6.7500000000000004E-2</v>
      </c>
      <c r="D19871" t="s">
        <v>5660</v>
      </c>
      <c r="E19871">
        <v>6.25E-2</v>
      </c>
      <c r="F19871">
        <v>5.0000000000000001E-3</v>
      </c>
      <c r="G19871">
        <v>0</v>
      </c>
      <c r="H19871">
        <v>0</v>
      </c>
      <c r="I19871">
        <v>0</v>
      </c>
    </row>
    <row r="19872" spans="1:9" x14ac:dyDescent="0.25">
      <c r="A19872" t="s">
        <v>733</v>
      </c>
      <c r="B19872">
        <v>76462</v>
      </c>
      <c r="C19872" s="593">
        <v>8.2500000000000004E-2</v>
      </c>
      <c r="D19872" t="s">
        <v>3921</v>
      </c>
      <c r="E19872">
        <v>6.25E-2</v>
      </c>
      <c r="F19872">
        <v>5.0000000000000001E-3</v>
      </c>
      <c r="G19872">
        <v>1.4999999999999999E-2</v>
      </c>
      <c r="H19872">
        <v>0</v>
      </c>
      <c r="I19872">
        <v>0</v>
      </c>
    </row>
    <row r="19873" spans="1:9" x14ac:dyDescent="0.25">
      <c r="A19873" t="s">
        <v>733</v>
      </c>
      <c r="B19873">
        <v>76463</v>
      </c>
      <c r="C19873" s="593">
        <v>8.2500000000000004E-2</v>
      </c>
      <c r="D19873" t="s">
        <v>5606</v>
      </c>
      <c r="E19873">
        <v>6.25E-2</v>
      </c>
      <c r="F19873">
        <v>5.0000000000000001E-3</v>
      </c>
      <c r="G19873">
        <v>0</v>
      </c>
      <c r="H19873">
        <v>1.4999999999999999E-2</v>
      </c>
      <c r="I19873">
        <v>0</v>
      </c>
    </row>
    <row r="19874" spans="1:9" x14ac:dyDescent="0.25">
      <c r="A19874" t="s">
        <v>733</v>
      </c>
      <c r="B19874">
        <v>76464</v>
      </c>
      <c r="C19874" s="593">
        <v>7.2499999999999995E-2</v>
      </c>
      <c r="D19874" t="s">
        <v>5661</v>
      </c>
      <c r="E19874">
        <v>6.25E-2</v>
      </c>
      <c r="F19874">
        <v>0</v>
      </c>
      <c r="G19874">
        <v>0.01</v>
      </c>
      <c r="H19874">
        <v>0</v>
      </c>
      <c r="I19874">
        <v>0</v>
      </c>
    </row>
    <row r="19875" spans="1:9" x14ac:dyDescent="0.25">
      <c r="A19875" t="s">
        <v>733</v>
      </c>
      <c r="B19875">
        <v>76465</v>
      </c>
      <c r="C19875" s="593">
        <v>6.7500000000000004E-2</v>
      </c>
      <c r="D19875" t="s">
        <v>5660</v>
      </c>
      <c r="E19875">
        <v>6.25E-2</v>
      </c>
      <c r="F19875">
        <v>5.0000000000000001E-3</v>
      </c>
      <c r="G19875">
        <v>0</v>
      </c>
      <c r="H19875">
        <v>0</v>
      </c>
      <c r="I19875">
        <v>0</v>
      </c>
    </row>
    <row r="19876" spans="1:9" x14ac:dyDescent="0.25">
      <c r="A19876" t="s">
        <v>733</v>
      </c>
      <c r="B19876">
        <v>76466</v>
      </c>
      <c r="C19876" s="593">
        <v>6.7500000000000004E-2</v>
      </c>
      <c r="D19876" t="s">
        <v>5662</v>
      </c>
      <c r="E19876">
        <v>6.25E-2</v>
      </c>
      <c r="F19876">
        <v>0</v>
      </c>
      <c r="G19876">
        <v>0</v>
      </c>
      <c r="H19876">
        <v>5.0000000000000001E-3</v>
      </c>
      <c r="I19876">
        <v>0</v>
      </c>
    </row>
    <row r="19877" spans="1:9" x14ac:dyDescent="0.25">
      <c r="A19877" t="s">
        <v>733</v>
      </c>
      <c r="B19877">
        <v>76467</v>
      </c>
      <c r="C19877" s="593">
        <v>6.7500000000000004E-2</v>
      </c>
      <c r="D19877" t="s">
        <v>5663</v>
      </c>
      <c r="E19877">
        <v>6.25E-2</v>
      </c>
      <c r="F19877">
        <v>5.0000000000000001E-3</v>
      </c>
      <c r="G19877">
        <v>0</v>
      </c>
      <c r="H19877">
        <v>0</v>
      </c>
      <c r="I19877">
        <v>0</v>
      </c>
    </row>
    <row r="19878" spans="1:9" x14ac:dyDescent="0.25">
      <c r="A19878" t="s">
        <v>733</v>
      </c>
      <c r="B19878">
        <v>76468</v>
      </c>
      <c r="C19878" s="593">
        <v>6.7500000000000004E-2</v>
      </c>
      <c r="D19878" t="s">
        <v>5651</v>
      </c>
      <c r="E19878">
        <v>6.25E-2</v>
      </c>
      <c r="F19878">
        <v>5.0000000000000001E-3</v>
      </c>
      <c r="G19878">
        <v>0</v>
      </c>
      <c r="H19878">
        <v>0</v>
      </c>
      <c r="I19878">
        <v>0</v>
      </c>
    </row>
    <row r="19879" spans="1:9" x14ac:dyDescent="0.25">
      <c r="A19879" t="s">
        <v>733</v>
      </c>
      <c r="B19879">
        <v>76469</v>
      </c>
      <c r="C19879" s="593">
        <v>7.2499999999999995E-2</v>
      </c>
      <c r="D19879" t="s">
        <v>2292</v>
      </c>
      <c r="E19879">
        <v>6.25E-2</v>
      </c>
      <c r="F19879">
        <v>0</v>
      </c>
      <c r="G19879">
        <v>0.01</v>
      </c>
      <c r="H19879">
        <v>0</v>
      </c>
      <c r="I19879">
        <v>0</v>
      </c>
    </row>
    <row r="19880" spans="1:9" x14ac:dyDescent="0.25">
      <c r="A19880" t="s">
        <v>733</v>
      </c>
      <c r="B19880">
        <v>76470</v>
      </c>
      <c r="C19880" s="593">
        <v>8.2500000000000004E-2</v>
      </c>
      <c r="D19880" t="s">
        <v>2822</v>
      </c>
      <c r="E19880">
        <v>6.25E-2</v>
      </c>
      <c r="F19880">
        <v>0</v>
      </c>
      <c r="G19880">
        <v>0.02</v>
      </c>
      <c r="H19880">
        <v>0</v>
      </c>
      <c r="I19880">
        <v>0</v>
      </c>
    </row>
    <row r="19881" spans="1:9" x14ac:dyDescent="0.25">
      <c r="A19881" t="s">
        <v>733</v>
      </c>
      <c r="B19881">
        <v>76471</v>
      </c>
      <c r="C19881" s="593">
        <v>8.2500000000000004E-2</v>
      </c>
      <c r="D19881" t="s">
        <v>5664</v>
      </c>
      <c r="E19881">
        <v>6.25E-2</v>
      </c>
      <c r="F19881">
        <v>0</v>
      </c>
      <c r="G19881">
        <v>1.7500000000000002E-2</v>
      </c>
      <c r="H19881">
        <v>2.5000000000000001E-3</v>
      </c>
      <c r="I19881">
        <v>0</v>
      </c>
    </row>
    <row r="19882" spans="1:9" x14ac:dyDescent="0.25">
      <c r="A19882" t="s">
        <v>733</v>
      </c>
      <c r="B19882">
        <v>76472</v>
      </c>
      <c r="C19882" s="593">
        <v>8.2500000000000004E-2</v>
      </c>
      <c r="D19882" t="s">
        <v>5606</v>
      </c>
      <c r="E19882">
        <v>6.25E-2</v>
      </c>
      <c r="F19882">
        <v>5.0000000000000001E-3</v>
      </c>
      <c r="G19882">
        <v>0</v>
      </c>
      <c r="H19882">
        <v>1.4999999999999999E-2</v>
      </c>
      <c r="I19882">
        <v>0</v>
      </c>
    </row>
    <row r="19883" spans="1:9" x14ac:dyDescent="0.25">
      <c r="A19883" t="s">
        <v>733</v>
      </c>
      <c r="B19883">
        <v>76474</v>
      </c>
      <c r="C19883" s="593">
        <v>6.7500000000000004E-2</v>
      </c>
      <c r="D19883" t="s">
        <v>5651</v>
      </c>
      <c r="E19883">
        <v>6.25E-2</v>
      </c>
      <c r="F19883">
        <v>5.0000000000000001E-3</v>
      </c>
      <c r="G19883">
        <v>0</v>
      </c>
      <c r="H19883">
        <v>0</v>
      </c>
      <c r="I19883">
        <v>0</v>
      </c>
    </row>
    <row r="19884" spans="1:9" x14ac:dyDescent="0.25">
      <c r="A19884" t="s">
        <v>733</v>
      </c>
      <c r="B19884">
        <v>76475</v>
      </c>
      <c r="C19884" s="593">
        <v>8.2500000000000004E-2</v>
      </c>
      <c r="D19884" t="s">
        <v>5606</v>
      </c>
      <c r="E19884">
        <v>6.25E-2</v>
      </c>
      <c r="F19884">
        <v>5.0000000000000001E-3</v>
      </c>
      <c r="G19884">
        <v>0</v>
      </c>
      <c r="H19884">
        <v>1.4999999999999999E-2</v>
      </c>
      <c r="I19884">
        <v>0</v>
      </c>
    </row>
    <row r="19885" spans="1:9" x14ac:dyDescent="0.25">
      <c r="A19885" t="s">
        <v>733</v>
      </c>
      <c r="B19885">
        <v>76476</v>
      </c>
      <c r="C19885" s="593">
        <v>8.2500000000000004E-2</v>
      </c>
      <c r="D19885" t="s">
        <v>5600</v>
      </c>
      <c r="E19885">
        <v>6.25E-2</v>
      </c>
      <c r="F19885">
        <v>0</v>
      </c>
      <c r="G19885">
        <v>0</v>
      </c>
      <c r="H19885">
        <v>0.02</v>
      </c>
      <c r="I19885">
        <v>0</v>
      </c>
    </row>
    <row r="19886" spans="1:9" x14ac:dyDescent="0.25">
      <c r="A19886" t="s">
        <v>733</v>
      </c>
      <c r="B19886">
        <v>76481</v>
      </c>
      <c r="C19886" s="593">
        <v>6.7500000000000004E-2</v>
      </c>
      <c r="D19886" t="s">
        <v>5659</v>
      </c>
      <c r="E19886">
        <v>6.25E-2</v>
      </c>
      <c r="F19886">
        <v>5.0000000000000001E-3</v>
      </c>
      <c r="G19886">
        <v>0</v>
      </c>
      <c r="H19886">
        <v>0</v>
      </c>
      <c r="I19886">
        <v>0</v>
      </c>
    </row>
    <row r="19887" spans="1:9" x14ac:dyDescent="0.25">
      <c r="A19887" t="s">
        <v>733</v>
      </c>
      <c r="B19887">
        <v>76483</v>
      </c>
      <c r="C19887" s="593">
        <v>8.2500000000000004E-2</v>
      </c>
      <c r="D19887" t="s">
        <v>5665</v>
      </c>
      <c r="E19887">
        <v>6.25E-2</v>
      </c>
      <c r="F19887">
        <v>0</v>
      </c>
      <c r="G19887">
        <v>0.02</v>
      </c>
      <c r="H19887">
        <v>0</v>
      </c>
      <c r="I19887">
        <v>0</v>
      </c>
    </row>
    <row r="19888" spans="1:9" x14ac:dyDescent="0.25">
      <c r="A19888" t="s">
        <v>733</v>
      </c>
      <c r="B19888">
        <v>76484</v>
      </c>
      <c r="C19888" s="593">
        <v>8.2500000000000004E-2</v>
      </c>
      <c r="D19888" t="s">
        <v>5606</v>
      </c>
      <c r="E19888">
        <v>6.25E-2</v>
      </c>
      <c r="F19888">
        <v>5.0000000000000001E-3</v>
      </c>
      <c r="G19888">
        <v>0</v>
      </c>
      <c r="H19888">
        <v>1.4999999999999999E-2</v>
      </c>
      <c r="I19888">
        <v>0</v>
      </c>
    </row>
    <row r="19889" spans="1:9" x14ac:dyDescent="0.25">
      <c r="A19889" t="s">
        <v>733</v>
      </c>
      <c r="B19889">
        <v>76485</v>
      </c>
      <c r="C19889" s="593">
        <v>8.2500000000000004E-2</v>
      </c>
      <c r="D19889" t="s">
        <v>5666</v>
      </c>
      <c r="E19889">
        <v>6.25E-2</v>
      </c>
      <c r="F19889">
        <v>5.0000000000000001E-3</v>
      </c>
      <c r="G19889">
        <v>0.01</v>
      </c>
      <c r="H19889">
        <v>5.0000000000000001E-3</v>
      </c>
      <c r="I19889">
        <v>0</v>
      </c>
    </row>
    <row r="19890" spans="1:9" x14ac:dyDescent="0.25">
      <c r="A19890" t="s">
        <v>733</v>
      </c>
      <c r="B19890">
        <v>76486</v>
      </c>
      <c r="C19890" s="593">
        <v>8.2500000000000004E-2</v>
      </c>
      <c r="D19890" t="s">
        <v>5606</v>
      </c>
      <c r="E19890">
        <v>6.25E-2</v>
      </c>
      <c r="F19890">
        <v>5.0000000000000001E-3</v>
      </c>
      <c r="G19890">
        <v>0</v>
      </c>
      <c r="H19890">
        <v>1.4999999999999999E-2</v>
      </c>
      <c r="I19890">
        <v>0</v>
      </c>
    </row>
    <row r="19891" spans="1:9" x14ac:dyDescent="0.25">
      <c r="A19891" t="s">
        <v>733</v>
      </c>
      <c r="B19891">
        <v>76487</v>
      </c>
      <c r="C19891" s="593">
        <v>8.2500000000000004E-2</v>
      </c>
      <c r="D19891" t="s">
        <v>2050</v>
      </c>
      <c r="E19891">
        <v>6.25E-2</v>
      </c>
      <c r="F19891">
        <v>5.0000000000000001E-3</v>
      </c>
      <c r="G19891">
        <v>0</v>
      </c>
      <c r="H19891">
        <v>1.4999999999999999E-2</v>
      </c>
      <c r="I19891">
        <v>0</v>
      </c>
    </row>
    <row r="19892" spans="1:9" x14ac:dyDescent="0.25">
      <c r="A19892" t="s">
        <v>733</v>
      </c>
      <c r="B19892">
        <v>76490</v>
      </c>
      <c r="C19892" s="593">
        <v>8.2500000000000004E-2</v>
      </c>
      <c r="D19892" t="s">
        <v>5606</v>
      </c>
      <c r="E19892">
        <v>6.25E-2</v>
      </c>
      <c r="F19892">
        <v>5.0000000000000001E-3</v>
      </c>
      <c r="G19892">
        <v>0</v>
      </c>
      <c r="H19892">
        <v>1.4999999999999999E-2</v>
      </c>
      <c r="I19892">
        <v>0</v>
      </c>
    </row>
    <row r="19893" spans="1:9" x14ac:dyDescent="0.25">
      <c r="A19893" t="s">
        <v>733</v>
      </c>
      <c r="B19893">
        <v>76491</v>
      </c>
      <c r="C19893" s="593">
        <v>7.2499999999999995E-2</v>
      </c>
      <c r="D19893" t="s">
        <v>5667</v>
      </c>
      <c r="E19893">
        <v>6.25E-2</v>
      </c>
      <c r="F19893">
        <v>0</v>
      </c>
      <c r="G19893">
        <v>0.01</v>
      </c>
      <c r="H19893">
        <v>0</v>
      </c>
      <c r="I19893">
        <v>0</v>
      </c>
    </row>
    <row r="19894" spans="1:9" x14ac:dyDescent="0.25">
      <c r="A19894" t="s">
        <v>733</v>
      </c>
      <c r="B19894">
        <v>76501</v>
      </c>
      <c r="C19894" s="593">
        <v>8.2500000000000004E-2</v>
      </c>
      <c r="D19894" t="s">
        <v>5668</v>
      </c>
      <c r="E19894">
        <v>6.25E-2</v>
      </c>
      <c r="F19894">
        <v>5.0000000000000001E-3</v>
      </c>
      <c r="G19894">
        <v>1.4999999999999999E-2</v>
      </c>
      <c r="H19894">
        <v>0</v>
      </c>
      <c r="I19894">
        <v>0</v>
      </c>
    </row>
    <row r="19895" spans="1:9" x14ac:dyDescent="0.25">
      <c r="A19895" t="s">
        <v>733</v>
      </c>
      <c r="B19895">
        <v>76502</v>
      </c>
      <c r="C19895" s="593">
        <v>8.2500000000000004E-2</v>
      </c>
      <c r="D19895" t="s">
        <v>5669</v>
      </c>
      <c r="E19895">
        <v>6.25E-2</v>
      </c>
      <c r="F19895">
        <v>5.0000000000000001E-3</v>
      </c>
      <c r="G19895">
        <v>1.4999999999999999E-2</v>
      </c>
      <c r="H19895">
        <v>0</v>
      </c>
      <c r="I19895">
        <v>0</v>
      </c>
    </row>
    <row r="19896" spans="1:9" x14ac:dyDescent="0.25">
      <c r="A19896" t="s">
        <v>733</v>
      </c>
      <c r="B19896">
        <v>76503</v>
      </c>
      <c r="C19896" s="593">
        <v>8.2500000000000004E-2</v>
      </c>
      <c r="D19896" t="s">
        <v>5668</v>
      </c>
      <c r="E19896">
        <v>6.25E-2</v>
      </c>
      <c r="F19896">
        <v>5.0000000000000001E-3</v>
      </c>
      <c r="G19896">
        <v>1.4999999999999999E-2</v>
      </c>
      <c r="H19896">
        <v>0</v>
      </c>
      <c r="I19896">
        <v>0</v>
      </c>
    </row>
    <row r="19897" spans="1:9" x14ac:dyDescent="0.25">
      <c r="A19897" t="s">
        <v>733</v>
      </c>
      <c r="B19897">
        <v>76504</v>
      </c>
      <c r="C19897" s="593">
        <v>8.2500000000000004E-2</v>
      </c>
      <c r="D19897" t="s">
        <v>5668</v>
      </c>
      <c r="E19897">
        <v>6.25E-2</v>
      </c>
      <c r="F19897">
        <v>5.0000000000000001E-3</v>
      </c>
      <c r="G19897">
        <v>1.4999999999999999E-2</v>
      </c>
      <c r="H19897">
        <v>0</v>
      </c>
      <c r="I19897">
        <v>0</v>
      </c>
    </row>
    <row r="19898" spans="1:9" x14ac:dyDescent="0.25">
      <c r="A19898" t="s">
        <v>733</v>
      </c>
      <c r="B19898">
        <v>76508</v>
      </c>
      <c r="C19898" s="593">
        <v>8.2500000000000004E-2</v>
      </c>
      <c r="D19898" t="s">
        <v>5668</v>
      </c>
      <c r="E19898">
        <v>6.25E-2</v>
      </c>
      <c r="F19898">
        <v>5.0000000000000001E-3</v>
      </c>
      <c r="G19898">
        <v>1.4999999999999999E-2</v>
      </c>
      <c r="H19898">
        <v>0</v>
      </c>
      <c r="I19898">
        <v>0</v>
      </c>
    </row>
    <row r="19899" spans="1:9" x14ac:dyDescent="0.25">
      <c r="A19899" t="s">
        <v>733</v>
      </c>
      <c r="B19899">
        <v>76511</v>
      </c>
      <c r="C19899" s="593">
        <v>8.2500000000000004E-2</v>
      </c>
      <c r="D19899" t="s">
        <v>5670</v>
      </c>
      <c r="E19899">
        <v>6.25E-2</v>
      </c>
      <c r="F19899">
        <v>0</v>
      </c>
      <c r="G19899">
        <v>1.4999999999999999E-2</v>
      </c>
      <c r="H19899">
        <v>5.0000000000000001E-3</v>
      </c>
      <c r="I19899">
        <v>0</v>
      </c>
    </row>
    <row r="19900" spans="1:9" x14ac:dyDescent="0.25">
      <c r="A19900" t="s">
        <v>733</v>
      </c>
      <c r="B19900">
        <v>76513</v>
      </c>
      <c r="C19900" s="593">
        <v>8.2500000000000004E-2</v>
      </c>
      <c r="D19900" t="s">
        <v>5671</v>
      </c>
      <c r="E19900">
        <v>6.25E-2</v>
      </c>
      <c r="F19900">
        <v>5.0000000000000001E-3</v>
      </c>
      <c r="G19900">
        <v>1.4999999999999999E-2</v>
      </c>
      <c r="H19900">
        <v>0</v>
      </c>
      <c r="I19900">
        <v>0</v>
      </c>
    </row>
    <row r="19901" spans="1:9" x14ac:dyDescent="0.25">
      <c r="A19901" t="s">
        <v>733</v>
      </c>
      <c r="B19901">
        <v>76518</v>
      </c>
      <c r="C19901" s="593">
        <v>7.7499999999999999E-2</v>
      </c>
      <c r="D19901" t="s">
        <v>5672</v>
      </c>
      <c r="E19901">
        <v>6.25E-2</v>
      </c>
      <c r="F19901">
        <v>5.0000000000000001E-3</v>
      </c>
      <c r="G19901">
        <v>0.01</v>
      </c>
      <c r="H19901">
        <v>0</v>
      </c>
      <c r="I19901">
        <v>0</v>
      </c>
    </row>
    <row r="19902" spans="1:9" x14ac:dyDescent="0.25">
      <c r="A19902" t="s">
        <v>733</v>
      </c>
      <c r="B19902">
        <v>76519</v>
      </c>
      <c r="C19902" s="593">
        <v>6.7500000000000004E-2</v>
      </c>
      <c r="D19902" t="s">
        <v>2389</v>
      </c>
      <c r="E19902">
        <v>6.25E-2</v>
      </c>
      <c r="F19902">
        <v>5.0000000000000001E-3</v>
      </c>
      <c r="G19902">
        <v>0</v>
      </c>
      <c r="H19902">
        <v>0</v>
      </c>
      <c r="I19902">
        <v>0</v>
      </c>
    </row>
    <row r="19903" spans="1:9" x14ac:dyDescent="0.25">
      <c r="A19903" t="s">
        <v>733</v>
      </c>
      <c r="B19903">
        <v>76520</v>
      </c>
      <c r="C19903" s="593">
        <v>8.2500000000000004E-2</v>
      </c>
      <c r="D19903" t="s">
        <v>3643</v>
      </c>
      <c r="E19903">
        <v>6.25E-2</v>
      </c>
      <c r="F19903">
        <v>5.0000000000000001E-3</v>
      </c>
      <c r="G19903">
        <v>1.4999999999999999E-2</v>
      </c>
      <c r="H19903">
        <v>0</v>
      </c>
      <c r="I19903">
        <v>0</v>
      </c>
    </row>
    <row r="19904" spans="1:9" x14ac:dyDescent="0.25">
      <c r="A19904" t="s">
        <v>733</v>
      </c>
      <c r="B19904">
        <v>76522</v>
      </c>
      <c r="C19904" s="593">
        <v>8.2500000000000004E-2</v>
      </c>
      <c r="D19904" t="s">
        <v>5673</v>
      </c>
      <c r="E19904">
        <v>6.25E-2</v>
      </c>
      <c r="F19904">
        <v>5.0000000000000001E-3</v>
      </c>
      <c r="G19904">
        <v>1.4999999999999999E-2</v>
      </c>
      <c r="H19904">
        <v>0</v>
      </c>
      <c r="I19904">
        <v>0</v>
      </c>
    </row>
    <row r="19905" spans="1:9" x14ac:dyDescent="0.25">
      <c r="A19905" t="s">
        <v>733</v>
      </c>
      <c r="B19905">
        <v>76523</v>
      </c>
      <c r="C19905" s="593">
        <v>6.7500000000000004E-2</v>
      </c>
      <c r="D19905" t="s">
        <v>5674</v>
      </c>
      <c r="E19905">
        <v>6.25E-2</v>
      </c>
      <c r="F19905">
        <v>5.0000000000000001E-3</v>
      </c>
      <c r="G19905">
        <v>0</v>
      </c>
      <c r="H19905">
        <v>0</v>
      </c>
      <c r="I19905">
        <v>0</v>
      </c>
    </row>
    <row r="19906" spans="1:9" x14ac:dyDescent="0.25">
      <c r="A19906" t="s">
        <v>733</v>
      </c>
      <c r="B19906">
        <v>76524</v>
      </c>
      <c r="C19906" s="593">
        <v>7.7499999999999999E-2</v>
      </c>
      <c r="D19906" t="s">
        <v>5675</v>
      </c>
      <c r="E19906">
        <v>6.25E-2</v>
      </c>
      <c r="F19906">
        <v>5.0000000000000001E-3</v>
      </c>
      <c r="G19906">
        <v>0.01</v>
      </c>
      <c r="H19906">
        <v>0</v>
      </c>
      <c r="I19906">
        <v>0</v>
      </c>
    </row>
    <row r="19907" spans="1:9" x14ac:dyDescent="0.25">
      <c r="A19907" t="s">
        <v>733</v>
      </c>
      <c r="B19907">
        <v>76525</v>
      </c>
      <c r="C19907" s="593">
        <v>8.2500000000000004E-2</v>
      </c>
      <c r="D19907" t="s">
        <v>5676</v>
      </c>
      <c r="E19907">
        <v>6.25E-2</v>
      </c>
      <c r="F19907">
        <v>5.0000000000000001E-3</v>
      </c>
      <c r="G19907">
        <v>1.2500000000000001E-2</v>
      </c>
      <c r="H19907">
        <v>2.5000000000000001E-3</v>
      </c>
      <c r="I19907">
        <v>0</v>
      </c>
    </row>
    <row r="19908" spans="1:9" x14ac:dyDescent="0.25">
      <c r="A19908" t="s">
        <v>733</v>
      </c>
      <c r="B19908">
        <v>76526</v>
      </c>
      <c r="C19908" s="593">
        <v>6.7500000000000004E-2</v>
      </c>
      <c r="D19908" t="s">
        <v>5677</v>
      </c>
      <c r="E19908">
        <v>6.25E-2</v>
      </c>
      <c r="F19908">
        <v>5.0000000000000001E-3</v>
      </c>
      <c r="G19908">
        <v>0</v>
      </c>
      <c r="H19908">
        <v>0</v>
      </c>
      <c r="I19908">
        <v>0</v>
      </c>
    </row>
    <row r="19909" spans="1:9" x14ac:dyDescent="0.25">
      <c r="A19909" t="s">
        <v>733</v>
      </c>
      <c r="B19909">
        <v>76527</v>
      </c>
      <c r="C19909" s="593">
        <v>8.2500000000000004E-2</v>
      </c>
      <c r="D19909" t="s">
        <v>5678</v>
      </c>
      <c r="E19909">
        <v>6.25E-2</v>
      </c>
      <c r="F19909">
        <v>0</v>
      </c>
      <c r="G19909">
        <v>0</v>
      </c>
      <c r="H19909">
        <v>0.02</v>
      </c>
      <c r="I19909">
        <v>0</v>
      </c>
    </row>
    <row r="19910" spans="1:9" x14ac:dyDescent="0.25">
      <c r="A19910" t="s">
        <v>733</v>
      </c>
      <c r="B19910">
        <v>76528</v>
      </c>
      <c r="C19910" s="593">
        <v>8.2500000000000004E-2</v>
      </c>
      <c r="D19910" t="s">
        <v>4237</v>
      </c>
      <c r="E19910">
        <v>6.25E-2</v>
      </c>
      <c r="F19910">
        <v>5.0000000000000001E-3</v>
      </c>
      <c r="G19910">
        <v>1.4999999999999999E-2</v>
      </c>
      <c r="H19910">
        <v>0</v>
      </c>
      <c r="I19910">
        <v>0</v>
      </c>
    </row>
    <row r="19911" spans="1:9" x14ac:dyDescent="0.25">
      <c r="A19911" t="s">
        <v>733</v>
      </c>
      <c r="B19911">
        <v>76530</v>
      </c>
      <c r="C19911" s="593">
        <v>8.2500000000000004E-2</v>
      </c>
      <c r="D19911" t="s">
        <v>5679</v>
      </c>
      <c r="E19911">
        <v>6.25E-2</v>
      </c>
      <c r="F19911">
        <v>0</v>
      </c>
      <c r="G19911">
        <v>0</v>
      </c>
      <c r="H19911">
        <v>0.02</v>
      </c>
      <c r="I19911">
        <v>0</v>
      </c>
    </row>
    <row r="19912" spans="1:9" x14ac:dyDescent="0.25">
      <c r="A19912" t="s">
        <v>733</v>
      </c>
      <c r="B19912">
        <v>76531</v>
      </c>
      <c r="C19912" s="593">
        <v>8.2500000000000004E-2</v>
      </c>
      <c r="D19912" t="s">
        <v>2999</v>
      </c>
      <c r="E19912">
        <v>6.25E-2</v>
      </c>
      <c r="F19912">
        <v>5.0000000000000001E-3</v>
      </c>
      <c r="G19912">
        <v>1.4999999999999999E-2</v>
      </c>
      <c r="H19912">
        <v>0</v>
      </c>
      <c r="I19912">
        <v>0</v>
      </c>
    </row>
    <row r="19913" spans="1:9" x14ac:dyDescent="0.25">
      <c r="A19913" t="s">
        <v>733</v>
      </c>
      <c r="B19913">
        <v>76533</v>
      </c>
      <c r="C19913" s="593">
        <v>6.7500000000000004E-2</v>
      </c>
      <c r="D19913" t="s">
        <v>2389</v>
      </c>
      <c r="E19913">
        <v>6.25E-2</v>
      </c>
      <c r="F19913">
        <v>5.0000000000000001E-3</v>
      </c>
      <c r="G19913">
        <v>0</v>
      </c>
      <c r="H19913">
        <v>0</v>
      </c>
      <c r="I19913">
        <v>0</v>
      </c>
    </row>
    <row r="19914" spans="1:9" x14ac:dyDescent="0.25">
      <c r="A19914" t="s">
        <v>733</v>
      </c>
      <c r="B19914">
        <v>76534</v>
      </c>
      <c r="C19914" s="593">
        <v>0.08</v>
      </c>
      <c r="D19914" t="s">
        <v>3785</v>
      </c>
      <c r="E19914">
        <v>6.25E-2</v>
      </c>
      <c r="F19914">
        <v>5.0000000000000001E-3</v>
      </c>
      <c r="G19914">
        <v>0.01</v>
      </c>
      <c r="H19914">
        <v>2.5000000000000001E-3</v>
      </c>
      <c r="I19914">
        <v>0</v>
      </c>
    </row>
    <row r="19915" spans="1:9" x14ac:dyDescent="0.25">
      <c r="A19915" t="s">
        <v>733</v>
      </c>
      <c r="B19915">
        <v>76537</v>
      </c>
      <c r="C19915" s="593">
        <v>8.2500000000000004E-2</v>
      </c>
      <c r="D19915" t="s">
        <v>5680</v>
      </c>
      <c r="E19915">
        <v>6.25E-2</v>
      </c>
      <c r="F19915">
        <v>0</v>
      </c>
      <c r="G19915">
        <v>0.02</v>
      </c>
      <c r="H19915">
        <v>0</v>
      </c>
      <c r="I19915">
        <v>0</v>
      </c>
    </row>
    <row r="19916" spans="1:9" x14ac:dyDescent="0.25">
      <c r="A19916" t="s">
        <v>733</v>
      </c>
      <c r="B19916">
        <v>76538</v>
      </c>
      <c r="C19916" s="593">
        <v>6.7500000000000004E-2</v>
      </c>
      <c r="D19916" t="s">
        <v>5677</v>
      </c>
      <c r="E19916">
        <v>6.25E-2</v>
      </c>
      <c r="F19916">
        <v>5.0000000000000001E-3</v>
      </c>
      <c r="G19916">
        <v>0</v>
      </c>
      <c r="H19916">
        <v>0</v>
      </c>
      <c r="I19916">
        <v>0</v>
      </c>
    </row>
    <row r="19917" spans="1:9" x14ac:dyDescent="0.25">
      <c r="A19917" t="s">
        <v>733</v>
      </c>
      <c r="B19917">
        <v>76539</v>
      </c>
      <c r="C19917" s="593">
        <v>8.2500000000000004E-2</v>
      </c>
      <c r="D19917" t="s">
        <v>5681</v>
      </c>
      <c r="E19917">
        <v>6.25E-2</v>
      </c>
      <c r="F19917">
        <v>0</v>
      </c>
      <c r="G19917">
        <v>0</v>
      </c>
      <c r="H19917">
        <v>0.02</v>
      </c>
      <c r="I19917">
        <v>0</v>
      </c>
    </row>
    <row r="19918" spans="1:9" x14ac:dyDescent="0.25">
      <c r="A19918" t="s">
        <v>733</v>
      </c>
      <c r="B19918">
        <v>76540</v>
      </c>
      <c r="C19918" s="593">
        <v>8.2500000000000004E-2</v>
      </c>
      <c r="D19918" t="s">
        <v>5682</v>
      </c>
      <c r="E19918">
        <v>6.25E-2</v>
      </c>
      <c r="F19918">
        <v>5.0000000000000001E-3</v>
      </c>
      <c r="G19918">
        <v>1.4999999999999999E-2</v>
      </c>
      <c r="H19918">
        <v>0</v>
      </c>
      <c r="I19918">
        <v>0</v>
      </c>
    </row>
    <row r="19919" spans="1:9" x14ac:dyDescent="0.25">
      <c r="A19919" t="s">
        <v>733</v>
      </c>
      <c r="B19919">
        <v>76541</v>
      </c>
      <c r="C19919" s="593">
        <v>8.2500000000000004E-2</v>
      </c>
      <c r="D19919" t="s">
        <v>5682</v>
      </c>
      <c r="E19919">
        <v>6.25E-2</v>
      </c>
      <c r="F19919">
        <v>5.0000000000000001E-3</v>
      </c>
      <c r="G19919">
        <v>1.4999999999999999E-2</v>
      </c>
      <c r="H19919">
        <v>0</v>
      </c>
      <c r="I19919">
        <v>0</v>
      </c>
    </row>
    <row r="19920" spans="1:9" x14ac:dyDescent="0.25">
      <c r="A19920" t="s">
        <v>733</v>
      </c>
      <c r="B19920">
        <v>76542</v>
      </c>
      <c r="C19920" s="593">
        <v>8.2500000000000004E-2</v>
      </c>
      <c r="D19920" t="s">
        <v>5683</v>
      </c>
      <c r="E19920">
        <v>6.25E-2</v>
      </c>
      <c r="F19920">
        <v>5.0000000000000001E-3</v>
      </c>
      <c r="G19920">
        <v>1.4999999999999999E-2</v>
      </c>
      <c r="H19920">
        <v>0</v>
      </c>
      <c r="I19920">
        <v>0</v>
      </c>
    </row>
    <row r="19921" spans="1:9" x14ac:dyDescent="0.25">
      <c r="A19921" t="s">
        <v>733</v>
      </c>
      <c r="B19921">
        <v>76543</v>
      </c>
      <c r="C19921" s="593">
        <v>8.2500000000000004E-2</v>
      </c>
      <c r="D19921" t="s">
        <v>5683</v>
      </c>
      <c r="E19921">
        <v>6.25E-2</v>
      </c>
      <c r="F19921">
        <v>5.0000000000000001E-3</v>
      </c>
      <c r="G19921">
        <v>1.4999999999999999E-2</v>
      </c>
      <c r="H19921">
        <v>0</v>
      </c>
      <c r="I19921">
        <v>0</v>
      </c>
    </row>
    <row r="19922" spans="1:9" x14ac:dyDescent="0.25">
      <c r="A19922" t="s">
        <v>733</v>
      </c>
      <c r="B19922">
        <v>76544</v>
      </c>
      <c r="C19922" s="593">
        <v>8.2500000000000004E-2</v>
      </c>
      <c r="D19922" t="s">
        <v>5682</v>
      </c>
      <c r="E19922">
        <v>6.25E-2</v>
      </c>
      <c r="F19922">
        <v>5.0000000000000001E-3</v>
      </c>
      <c r="G19922">
        <v>1.4999999999999999E-2</v>
      </c>
      <c r="H19922">
        <v>0</v>
      </c>
      <c r="I19922">
        <v>0</v>
      </c>
    </row>
    <row r="19923" spans="1:9" x14ac:dyDescent="0.25">
      <c r="A19923" t="s">
        <v>733</v>
      </c>
      <c r="B19923">
        <v>76547</v>
      </c>
      <c r="C19923" s="593">
        <v>8.2500000000000004E-2</v>
      </c>
      <c r="D19923" t="s">
        <v>5682</v>
      </c>
      <c r="E19923">
        <v>6.25E-2</v>
      </c>
      <c r="F19923">
        <v>5.0000000000000001E-3</v>
      </c>
      <c r="G19923">
        <v>1.4999999999999999E-2</v>
      </c>
      <c r="H19923">
        <v>0</v>
      </c>
      <c r="I19923">
        <v>0</v>
      </c>
    </row>
    <row r="19924" spans="1:9" x14ac:dyDescent="0.25">
      <c r="A19924" t="s">
        <v>733</v>
      </c>
      <c r="B19924">
        <v>76548</v>
      </c>
      <c r="C19924" s="593">
        <v>8.2500000000000004E-2</v>
      </c>
      <c r="D19924" t="s">
        <v>5683</v>
      </c>
      <c r="E19924">
        <v>6.25E-2</v>
      </c>
      <c r="F19924">
        <v>5.0000000000000001E-3</v>
      </c>
      <c r="G19924">
        <v>1.4999999999999999E-2</v>
      </c>
      <c r="H19924">
        <v>0</v>
      </c>
      <c r="I19924">
        <v>0</v>
      </c>
    </row>
    <row r="19925" spans="1:9" x14ac:dyDescent="0.25">
      <c r="A19925" t="s">
        <v>733</v>
      </c>
      <c r="B19925">
        <v>76549</v>
      </c>
      <c r="C19925" s="593">
        <v>8.2500000000000004E-2</v>
      </c>
      <c r="D19925" t="s">
        <v>5682</v>
      </c>
      <c r="E19925">
        <v>6.25E-2</v>
      </c>
      <c r="F19925">
        <v>5.0000000000000001E-3</v>
      </c>
      <c r="G19925">
        <v>1.4999999999999999E-2</v>
      </c>
      <c r="H19925">
        <v>0</v>
      </c>
      <c r="I19925">
        <v>0</v>
      </c>
    </row>
    <row r="19926" spans="1:9" x14ac:dyDescent="0.25">
      <c r="A19926" t="s">
        <v>733</v>
      </c>
      <c r="B19926">
        <v>76550</v>
      </c>
      <c r="C19926" s="593">
        <v>8.2500000000000004E-2</v>
      </c>
      <c r="D19926" t="s">
        <v>5681</v>
      </c>
      <c r="E19926">
        <v>6.25E-2</v>
      </c>
      <c r="F19926">
        <v>0</v>
      </c>
      <c r="G19926">
        <v>0</v>
      </c>
      <c r="H19926">
        <v>0.02</v>
      </c>
      <c r="I19926">
        <v>0</v>
      </c>
    </row>
    <row r="19927" spans="1:9" x14ac:dyDescent="0.25">
      <c r="A19927" t="s">
        <v>733</v>
      </c>
      <c r="B19927">
        <v>76554</v>
      </c>
      <c r="C19927" s="593">
        <v>7.7499999999999999E-2</v>
      </c>
      <c r="D19927" t="s">
        <v>5684</v>
      </c>
      <c r="E19927">
        <v>6.25E-2</v>
      </c>
      <c r="F19927">
        <v>5.0000000000000001E-3</v>
      </c>
      <c r="G19927">
        <v>0.01</v>
      </c>
      <c r="H19927">
        <v>0</v>
      </c>
      <c r="I19927">
        <v>0</v>
      </c>
    </row>
    <row r="19928" spans="1:9" x14ac:dyDescent="0.25">
      <c r="A19928" t="s">
        <v>733</v>
      </c>
      <c r="B19928">
        <v>76556</v>
      </c>
      <c r="C19928" s="593">
        <v>8.2500000000000004E-2</v>
      </c>
      <c r="D19928" t="s">
        <v>5685</v>
      </c>
      <c r="E19928">
        <v>6.25E-2</v>
      </c>
      <c r="F19928">
        <v>5.0000000000000001E-3</v>
      </c>
      <c r="G19928">
        <v>1.4999999999999999E-2</v>
      </c>
      <c r="H19928">
        <v>0</v>
      </c>
      <c r="I19928">
        <v>0</v>
      </c>
    </row>
    <row r="19929" spans="1:9" x14ac:dyDescent="0.25">
      <c r="A19929" t="s">
        <v>733</v>
      </c>
      <c r="B19929">
        <v>76557</v>
      </c>
      <c r="C19929" s="593">
        <v>8.2500000000000004E-2</v>
      </c>
      <c r="D19929" t="s">
        <v>5686</v>
      </c>
      <c r="E19929">
        <v>6.25E-2</v>
      </c>
      <c r="F19929">
        <v>5.0000000000000001E-3</v>
      </c>
      <c r="G19929">
        <v>1.4999999999999999E-2</v>
      </c>
      <c r="H19929">
        <v>0</v>
      </c>
      <c r="I19929">
        <v>0</v>
      </c>
    </row>
    <row r="19930" spans="1:9" x14ac:dyDescent="0.25">
      <c r="A19930" t="s">
        <v>733</v>
      </c>
      <c r="B19930">
        <v>76558</v>
      </c>
      <c r="C19930" s="593">
        <v>6.7500000000000004E-2</v>
      </c>
      <c r="D19930" t="s">
        <v>5677</v>
      </c>
      <c r="E19930">
        <v>6.25E-2</v>
      </c>
      <c r="F19930">
        <v>5.0000000000000001E-3</v>
      </c>
      <c r="G19930">
        <v>0</v>
      </c>
      <c r="H19930">
        <v>0</v>
      </c>
      <c r="I19930">
        <v>0</v>
      </c>
    </row>
    <row r="19931" spans="1:9" x14ac:dyDescent="0.25">
      <c r="A19931" t="s">
        <v>733</v>
      </c>
      <c r="B19931">
        <v>76559</v>
      </c>
      <c r="C19931" s="593">
        <v>8.2500000000000004E-2</v>
      </c>
      <c r="D19931" t="s">
        <v>5683</v>
      </c>
      <c r="E19931">
        <v>6.25E-2</v>
      </c>
      <c r="F19931">
        <v>5.0000000000000001E-3</v>
      </c>
      <c r="G19931">
        <v>1.4999999999999999E-2</v>
      </c>
      <c r="H19931">
        <v>0</v>
      </c>
      <c r="I19931">
        <v>0</v>
      </c>
    </row>
    <row r="19932" spans="1:9" x14ac:dyDescent="0.25">
      <c r="A19932" t="s">
        <v>733</v>
      </c>
      <c r="B19932">
        <v>76561</v>
      </c>
      <c r="C19932" s="593">
        <v>7.7499999999999999E-2</v>
      </c>
      <c r="D19932" t="s">
        <v>3228</v>
      </c>
      <c r="E19932">
        <v>6.25E-2</v>
      </c>
      <c r="F19932">
        <v>5.0000000000000001E-3</v>
      </c>
      <c r="G19932">
        <v>0.01</v>
      </c>
      <c r="H19932">
        <v>0</v>
      </c>
      <c r="I19932">
        <v>0</v>
      </c>
    </row>
    <row r="19933" spans="1:9" x14ac:dyDescent="0.25">
      <c r="A19933" t="s">
        <v>733</v>
      </c>
      <c r="B19933">
        <v>76564</v>
      </c>
      <c r="C19933" s="593">
        <v>6.7500000000000004E-2</v>
      </c>
      <c r="D19933" t="s">
        <v>2389</v>
      </c>
      <c r="E19933">
        <v>6.25E-2</v>
      </c>
      <c r="F19933">
        <v>5.0000000000000001E-3</v>
      </c>
      <c r="G19933">
        <v>0</v>
      </c>
      <c r="H19933">
        <v>0</v>
      </c>
      <c r="I19933">
        <v>0</v>
      </c>
    </row>
    <row r="19934" spans="1:9" x14ac:dyDescent="0.25">
      <c r="A19934" t="s">
        <v>733</v>
      </c>
      <c r="B19934">
        <v>76565</v>
      </c>
      <c r="C19934" s="593">
        <v>6.7500000000000004E-2</v>
      </c>
      <c r="D19934" t="s">
        <v>2999</v>
      </c>
      <c r="E19934">
        <v>6.25E-2</v>
      </c>
      <c r="F19934">
        <v>5.0000000000000001E-3</v>
      </c>
      <c r="G19934">
        <v>0</v>
      </c>
      <c r="H19934">
        <v>0</v>
      </c>
      <c r="I19934">
        <v>0</v>
      </c>
    </row>
    <row r="19935" spans="1:9" x14ac:dyDescent="0.25">
      <c r="A19935" t="s">
        <v>733</v>
      </c>
      <c r="B19935">
        <v>76566</v>
      </c>
      <c r="C19935" s="593">
        <v>6.7500000000000004E-2</v>
      </c>
      <c r="D19935" t="s">
        <v>5677</v>
      </c>
      <c r="E19935">
        <v>6.25E-2</v>
      </c>
      <c r="F19935">
        <v>5.0000000000000001E-3</v>
      </c>
      <c r="G19935">
        <v>0</v>
      </c>
      <c r="H19935">
        <v>0</v>
      </c>
      <c r="I19935">
        <v>0</v>
      </c>
    </row>
    <row r="19936" spans="1:9" x14ac:dyDescent="0.25">
      <c r="A19936" t="s">
        <v>733</v>
      </c>
      <c r="B19936">
        <v>76567</v>
      </c>
      <c r="C19936" s="593">
        <v>8.2500000000000004E-2</v>
      </c>
      <c r="D19936" t="s">
        <v>5687</v>
      </c>
      <c r="E19936">
        <v>6.25E-2</v>
      </c>
      <c r="F19936">
        <v>5.0000000000000001E-3</v>
      </c>
      <c r="G19936">
        <v>0.01</v>
      </c>
      <c r="H19936">
        <v>5.0000000000000001E-3</v>
      </c>
      <c r="I19936">
        <v>0</v>
      </c>
    </row>
    <row r="19937" spans="1:9" x14ac:dyDescent="0.25">
      <c r="A19937" t="s">
        <v>733</v>
      </c>
      <c r="B19937">
        <v>76569</v>
      </c>
      <c r="C19937" s="593">
        <v>8.2500000000000004E-2</v>
      </c>
      <c r="D19937" t="s">
        <v>1524</v>
      </c>
      <c r="E19937">
        <v>6.25E-2</v>
      </c>
      <c r="F19937">
        <v>5.0000000000000001E-3</v>
      </c>
      <c r="G19937">
        <v>1.2500000000000001E-2</v>
      </c>
      <c r="H19937">
        <v>2.5000000000000001E-3</v>
      </c>
      <c r="I19937">
        <v>0</v>
      </c>
    </row>
    <row r="19938" spans="1:9" x14ac:dyDescent="0.25">
      <c r="A19938" t="s">
        <v>733</v>
      </c>
      <c r="B19938">
        <v>76570</v>
      </c>
      <c r="C19938" s="593">
        <v>8.2500000000000004E-2</v>
      </c>
      <c r="D19938" t="s">
        <v>5688</v>
      </c>
      <c r="E19938">
        <v>6.25E-2</v>
      </c>
      <c r="F19938">
        <v>5.0000000000000001E-3</v>
      </c>
      <c r="G19938">
        <v>1.4999999999999999E-2</v>
      </c>
      <c r="H19938">
        <v>0</v>
      </c>
      <c r="I19938">
        <v>0</v>
      </c>
    </row>
    <row r="19939" spans="1:9" x14ac:dyDescent="0.25">
      <c r="A19939" t="s">
        <v>733</v>
      </c>
      <c r="B19939">
        <v>76571</v>
      </c>
      <c r="C19939" s="593">
        <v>8.2500000000000004E-2</v>
      </c>
      <c r="D19939" t="s">
        <v>2389</v>
      </c>
      <c r="E19939">
        <v>6.25E-2</v>
      </c>
      <c r="F19939">
        <v>5.0000000000000001E-3</v>
      </c>
      <c r="G19939">
        <v>0</v>
      </c>
      <c r="H19939">
        <v>1.4999999999999999E-2</v>
      </c>
      <c r="I19939">
        <v>0</v>
      </c>
    </row>
    <row r="19940" spans="1:9" x14ac:dyDescent="0.25">
      <c r="A19940" t="s">
        <v>733</v>
      </c>
      <c r="B19940">
        <v>76573</v>
      </c>
      <c r="C19940" s="593">
        <v>6.25E-2</v>
      </c>
      <c r="D19940" t="s">
        <v>5678</v>
      </c>
      <c r="E19940">
        <v>6.25E-2</v>
      </c>
      <c r="F19940">
        <v>0</v>
      </c>
      <c r="G19940">
        <v>0</v>
      </c>
      <c r="H19940">
        <v>0</v>
      </c>
      <c r="I19940">
        <v>0</v>
      </c>
    </row>
    <row r="19941" spans="1:9" x14ac:dyDescent="0.25">
      <c r="A19941" t="s">
        <v>733</v>
      </c>
      <c r="B19941">
        <v>76574</v>
      </c>
      <c r="C19941" s="593">
        <v>8.2500000000000004E-2</v>
      </c>
      <c r="D19941" t="s">
        <v>5689</v>
      </c>
      <c r="E19941">
        <v>6.25E-2</v>
      </c>
      <c r="F19941">
        <v>0</v>
      </c>
      <c r="G19941">
        <v>0</v>
      </c>
      <c r="H19941">
        <v>0.02</v>
      </c>
      <c r="I19941">
        <v>0</v>
      </c>
    </row>
    <row r="19942" spans="1:9" x14ac:dyDescent="0.25">
      <c r="A19942" t="s">
        <v>733</v>
      </c>
      <c r="B19942">
        <v>76577</v>
      </c>
      <c r="C19942" s="593">
        <v>8.2500000000000004E-2</v>
      </c>
      <c r="D19942" t="s">
        <v>5690</v>
      </c>
      <c r="E19942">
        <v>6.25E-2</v>
      </c>
      <c r="F19942">
        <v>5.0000000000000001E-3</v>
      </c>
      <c r="G19942">
        <v>1.4999999999999999E-2</v>
      </c>
      <c r="H19942">
        <v>0</v>
      </c>
      <c r="I19942">
        <v>0</v>
      </c>
    </row>
    <row r="19943" spans="1:9" x14ac:dyDescent="0.25">
      <c r="A19943" t="s">
        <v>733</v>
      </c>
      <c r="B19943">
        <v>76578</v>
      </c>
      <c r="C19943" s="593">
        <v>7.4999999999999997E-2</v>
      </c>
      <c r="D19943" t="s">
        <v>5691</v>
      </c>
      <c r="E19943">
        <v>6.25E-2</v>
      </c>
      <c r="F19943">
        <v>0</v>
      </c>
      <c r="G19943">
        <v>1.2500000000000001E-2</v>
      </c>
      <c r="H19943">
        <v>0</v>
      </c>
      <c r="I19943">
        <v>0</v>
      </c>
    </row>
    <row r="19944" spans="1:9" x14ac:dyDescent="0.25">
      <c r="A19944" t="s">
        <v>733</v>
      </c>
      <c r="B19944">
        <v>76579</v>
      </c>
      <c r="C19944" s="593">
        <v>8.2500000000000004E-2</v>
      </c>
      <c r="D19944" t="s">
        <v>5668</v>
      </c>
      <c r="E19944">
        <v>6.25E-2</v>
      </c>
      <c r="F19944">
        <v>5.0000000000000001E-3</v>
      </c>
      <c r="G19944">
        <v>1.4999999999999999E-2</v>
      </c>
      <c r="H19944">
        <v>0</v>
      </c>
      <c r="I19944">
        <v>0</v>
      </c>
    </row>
    <row r="19945" spans="1:9" x14ac:dyDescent="0.25">
      <c r="A19945" t="s">
        <v>733</v>
      </c>
      <c r="B19945">
        <v>76596</v>
      </c>
      <c r="C19945" s="593">
        <v>8.2500000000000004E-2</v>
      </c>
      <c r="D19945" t="s">
        <v>4237</v>
      </c>
      <c r="E19945">
        <v>6.25E-2</v>
      </c>
      <c r="F19945">
        <v>5.0000000000000001E-3</v>
      </c>
      <c r="G19945">
        <v>1.4999999999999999E-2</v>
      </c>
      <c r="H19945">
        <v>0</v>
      </c>
      <c r="I19945">
        <v>0</v>
      </c>
    </row>
    <row r="19946" spans="1:9" x14ac:dyDescent="0.25">
      <c r="A19946" t="s">
        <v>733</v>
      </c>
      <c r="B19946">
        <v>76597</v>
      </c>
      <c r="C19946" s="593">
        <v>6.7500000000000004E-2</v>
      </c>
      <c r="D19946" t="s">
        <v>5677</v>
      </c>
      <c r="E19946">
        <v>6.25E-2</v>
      </c>
      <c r="F19946">
        <v>5.0000000000000001E-3</v>
      </c>
      <c r="G19946">
        <v>0</v>
      </c>
      <c r="H19946">
        <v>0</v>
      </c>
      <c r="I19946">
        <v>0</v>
      </c>
    </row>
    <row r="19947" spans="1:9" x14ac:dyDescent="0.25">
      <c r="A19947" t="s">
        <v>733</v>
      </c>
      <c r="B19947">
        <v>76598</v>
      </c>
      <c r="C19947" s="593">
        <v>8.2500000000000004E-2</v>
      </c>
      <c r="D19947" t="s">
        <v>4237</v>
      </c>
      <c r="E19947">
        <v>6.25E-2</v>
      </c>
      <c r="F19947">
        <v>5.0000000000000001E-3</v>
      </c>
      <c r="G19947">
        <v>1.4999999999999999E-2</v>
      </c>
      <c r="H19947">
        <v>0</v>
      </c>
      <c r="I19947">
        <v>0</v>
      </c>
    </row>
    <row r="19948" spans="1:9" x14ac:dyDescent="0.25">
      <c r="A19948" t="s">
        <v>733</v>
      </c>
      <c r="B19948">
        <v>76599</v>
      </c>
      <c r="C19948" s="593">
        <v>8.2500000000000004E-2</v>
      </c>
      <c r="D19948" t="s">
        <v>4237</v>
      </c>
      <c r="E19948">
        <v>6.25E-2</v>
      </c>
      <c r="F19948">
        <v>5.0000000000000001E-3</v>
      </c>
      <c r="G19948">
        <v>1.4999999999999999E-2</v>
      </c>
      <c r="H19948">
        <v>0</v>
      </c>
      <c r="I19948">
        <v>0</v>
      </c>
    </row>
    <row r="19949" spans="1:9" x14ac:dyDescent="0.25">
      <c r="A19949" t="s">
        <v>733</v>
      </c>
      <c r="B19949">
        <v>76621</v>
      </c>
      <c r="C19949" s="593">
        <v>8.2500000000000004E-2</v>
      </c>
      <c r="D19949" t="s">
        <v>5692</v>
      </c>
      <c r="E19949">
        <v>6.25E-2</v>
      </c>
      <c r="F19949">
        <v>5.0000000000000001E-3</v>
      </c>
      <c r="G19949">
        <v>1.4999999999999999E-2</v>
      </c>
      <c r="H19949">
        <v>0</v>
      </c>
      <c r="I19949">
        <v>0</v>
      </c>
    </row>
    <row r="19950" spans="1:9" x14ac:dyDescent="0.25">
      <c r="A19950" t="s">
        <v>733</v>
      </c>
      <c r="B19950">
        <v>76622</v>
      </c>
      <c r="C19950" s="593">
        <v>8.2500000000000004E-2</v>
      </c>
      <c r="D19950" t="s">
        <v>5693</v>
      </c>
      <c r="E19950">
        <v>6.25E-2</v>
      </c>
      <c r="F19950">
        <v>5.0000000000000001E-3</v>
      </c>
      <c r="G19950">
        <v>0.01</v>
      </c>
      <c r="H19950">
        <v>5.0000000000000001E-3</v>
      </c>
      <c r="I19950">
        <v>0</v>
      </c>
    </row>
    <row r="19951" spans="1:9" x14ac:dyDescent="0.25">
      <c r="A19951" t="s">
        <v>733</v>
      </c>
      <c r="B19951">
        <v>76623</v>
      </c>
      <c r="C19951" s="593">
        <v>6.25E-2</v>
      </c>
      <c r="D19951" t="s">
        <v>5602</v>
      </c>
      <c r="E19951">
        <v>6.25E-2</v>
      </c>
      <c r="F19951">
        <v>0</v>
      </c>
      <c r="G19951">
        <v>0</v>
      </c>
      <c r="H19951">
        <v>0</v>
      </c>
      <c r="I19951">
        <v>0</v>
      </c>
    </row>
    <row r="19952" spans="1:9" x14ac:dyDescent="0.25">
      <c r="A19952" t="s">
        <v>733</v>
      </c>
      <c r="B19952">
        <v>76624</v>
      </c>
      <c r="C19952" s="593">
        <v>7.7499999999999999E-2</v>
      </c>
      <c r="D19952" t="s">
        <v>5694</v>
      </c>
      <c r="E19952">
        <v>6.25E-2</v>
      </c>
      <c r="F19952">
        <v>5.0000000000000001E-3</v>
      </c>
      <c r="G19952">
        <v>0.01</v>
      </c>
      <c r="H19952">
        <v>0</v>
      </c>
      <c r="I19952">
        <v>0</v>
      </c>
    </row>
    <row r="19953" spans="1:9" x14ac:dyDescent="0.25">
      <c r="A19953" t="s">
        <v>733</v>
      </c>
      <c r="B19953">
        <v>76626</v>
      </c>
      <c r="C19953" s="593">
        <v>7.7499999999999999E-2</v>
      </c>
      <c r="D19953" t="s">
        <v>5695</v>
      </c>
      <c r="E19953">
        <v>6.25E-2</v>
      </c>
      <c r="F19953">
        <v>5.0000000000000001E-3</v>
      </c>
      <c r="G19953">
        <v>0.01</v>
      </c>
      <c r="H19953">
        <v>0</v>
      </c>
      <c r="I19953">
        <v>0</v>
      </c>
    </row>
    <row r="19954" spans="1:9" x14ac:dyDescent="0.25">
      <c r="A19954" t="s">
        <v>733</v>
      </c>
      <c r="B19954">
        <v>76627</v>
      </c>
      <c r="C19954" s="593">
        <v>8.2500000000000004E-2</v>
      </c>
      <c r="D19954" t="s">
        <v>5696</v>
      </c>
      <c r="E19954">
        <v>6.25E-2</v>
      </c>
      <c r="F19954">
        <v>5.0000000000000001E-3</v>
      </c>
      <c r="G19954">
        <v>0.01</v>
      </c>
      <c r="H19954">
        <v>5.0000000000000001E-3</v>
      </c>
      <c r="I19954">
        <v>0</v>
      </c>
    </row>
    <row r="19955" spans="1:9" x14ac:dyDescent="0.25">
      <c r="A19955" t="s">
        <v>733</v>
      </c>
      <c r="B19955">
        <v>76628</v>
      </c>
      <c r="C19955" s="593">
        <v>7.7499999999999999E-2</v>
      </c>
      <c r="D19955" t="s">
        <v>5697</v>
      </c>
      <c r="E19955">
        <v>6.25E-2</v>
      </c>
      <c r="F19955">
        <v>5.0000000000000001E-3</v>
      </c>
      <c r="G19955">
        <v>0</v>
      </c>
      <c r="H19955">
        <v>0.01</v>
      </c>
      <c r="I19955">
        <v>0</v>
      </c>
    </row>
    <row r="19956" spans="1:9" x14ac:dyDescent="0.25">
      <c r="A19956" t="s">
        <v>733</v>
      </c>
      <c r="B19956">
        <v>76629</v>
      </c>
      <c r="C19956" s="593">
        <v>8.2500000000000004E-2</v>
      </c>
      <c r="D19956" t="s">
        <v>5698</v>
      </c>
      <c r="E19956">
        <v>6.25E-2</v>
      </c>
      <c r="F19956">
        <v>0</v>
      </c>
      <c r="G19956">
        <v>0.02</v>
      </c>
      <c r="H19956">
        <v>0</v>
      </c>
      <c r="I19956">
        <v>0</v>
      </c>
    </row>
    <row r="19957" spans="1:9" x14ac:dyDescent="0.25">
      <c r="A19957" t="s">
        <v>733</v>
      </c>
      <c r="B19957">
        <v>76630</v>
      </c>
      <c r="C19957" s="593">
        <v>8.2500000000000004E-2</v>
      </c>
      <c r="D19957" t="s">
        <v>5699</v>
      </c>
      <c r="E19957">
        <v>6.25E-2</v>
      </c>
      <c r="F19957">
        <v>5.0000000000000001E-3</v>
      </c>
      <c r="G19957">
        <v>1.4999999999999999E-2</v>
      </c>
      <c r="H19957">
        <v>0</v>
      </c>
      <c r="I19957">
        <v>0</v>
      </c>
    </row>
    <row r="19958" spans="1:9" x14ac:dyDescent="0.25">
      <c r="A19958" t="s">
        <v>733</v>
      </c>
      <c r="B19958">
        <v>76631</v>
      </c>
      <c r="C19958" s="593">
        <v>8.2500000000000004E-2</v>
      </c>
      <c r="D19958" t="s">
        <v>5700</v>
      </c>
      <c r="E19958">
        <v>6.25E-2</v>
      </c>
      <c r="F19958">
        <v>5.0000000000000001E-3</v>
      </c>
      <c r="G19958">
        <v>0.01</v>
      </c>
      <c r="H19958">
        <v>5.0000000000000001E-3</v>
      </c>
      <c r="I19958">
        <v>0</v>
      </c>
    </row>
    <row r="19959" spans="1:9" x14ac:dyDescent="0.25">
      <c r="A19959" t="s">
        <v>733</v>
      </c>
      <c r="B19959">
        <v>76632</v>
      </c>
      <c r="C19959" s="593">
        <v>8.2500000000000004E-2</v>
      </c>
      <c r="D19959" t="s">
        <v>5701</v>
      </c>
      <c r="E19959">
        <v>6.25E-2</v>
      </c>
      <c r="F19959">
        <v>5.0000000000000001E-3</v>
      </c>
      <c r="G19959">
        <v>1.4999999999999999E-2</v>
      </c>
      <c r="H19959">
        <v>0</v>
      </c>
      <c r="I19959">
        <v>0</v>
      </c>
    </row>
    <row r="19960" spans="1:9" x14ac:dyDescent="0.25">
      <c r="A19960" t="s">
        <v>733</v>
      </c>
      <c r="B19960">
        <v>76633</v>
      </c>
      <c r="C19960" s="593">
        <v>8.2500000000000004E-2</v>
      </c>
      <c r="D19960" t="s">
        <v>4299</v>
      </c>
      <c r="E19960">
        <v>6.25E-2</v>
      </c>
      <c r="F19960">
        <v>5.0000000000000001E-3</v>
      </c>
      <c r="G19960">
        <v>1.4999999999999999E-2</v>
      </c>
      <c r="H19960">
        <v>0</v>
      </c>
      <c r="I19960">
        <v>0</v>
      </c>
    </row>
    <row r="19961" spans="1:9" x14ac:dyDescent="0.25">
      <c r="A19961" t="s">
        <v>733</v>
      </c>
      <c r="B19961">
        <v>76634</v>
      </c>
      <c r="C19961" s="593">
        <v>8.2500000000000004E-2</v>
      </c>
      <c r="D19961" t="s">
        <v>4465</v>
      </c>
      <c r="E19961">
        <v>6.25E-2</v>
      </c>
      <c r="F19961">
        <v>5.0000000000000001E-3</v>
      </c>
      <c r="G19961">
        <v>1.4999999999999999E-2</v>
      </c>
      <c r="H19961">
        <v>0</v>
      </c>
      <c r="I19961">
        <v>0</v>
      </c>
    </row>
    <row r="19962" spans="1:9" x14ac:dyDescent="0.25">
      <c r="A19962" t="s">
        <v>733</v>
      </c>
      <c r="B19962">
        <v>76635</v>
      </c>
      <c r="C19962" s="593">
        <v>7.2499999999999995E-2</v>
      </c>
      <c r="D19962" t="s">
        <v>5702</v>
      </c>
      <c r="E19962">
        <v>6.25E-2</v>
      </c>
      <c r="F19962">
        <v>0</v>
      </c>
      <c r="G19962">
        <v>0.01</v>
      </c>
      <c r="H19962">
        <v>0</v>
      </c>
      <c r="I19962">
        <v>0</v>
      </c>
    </row>
    <row r="19963" spans="1:9" x14ac:dyDescent="0.25">
      <c r="A19963" t="s">
        <v>733</v>
      </c>
      <c r="B19963">
        <v>76636</v>
      </c>
      <c r="C19963" s="593">
        <v>8.2500000000000004E-2</v>
      </c>
      <c r="D19963" t="s">
        <v>2632</v>
      </c>
      <c r="E19963">
        <v>6.25E-2</v>
      </c>
      <c r="F19963">
        <v>5.0000000000000001E-3</v>
      </c>
      <c r="G19963">
        <v>0.01</v>
      </c>
      <c r="H19963">
        <v>5.0000000000000001E-3</v>
      </c>
      <c r="I19963">
        <v>0</v>
      </c>
    </row>
    <row r="19964" spans="1:9" x14ac:dyDescent="0.25">
      <c r="A19964" t="s">
        <v>733</v>
      </c>
      <c r="B19964">
        <v>76637</v>
      </c>
      <c r="C19964" s="593">
        <v>8.2500000000000004E-2</v>
      </c>
      <c r="D19964" t="s">
        <v>5703</v>
      </c>
      <c r="E19964">
        <v>6.25E-2</v>
      </c>
      <c r="F19964">
        <v>5.0000000000000001E-3</v>
      </c>
      <c r="G19964">
        <v>1.4999999999999999E-2</v>
      </c>
      <c r="H19964">
        <v>0</v>
      </c>
      <c r="I19964">
        <v>0</v>
      </c>
    </row>
    <row r="19965" spans="1:9" x14ac:dyDescent="0.25">
      <c r="A19965" t="s">
        <v>733</v>
      </c>
      <c r="B19965">
        <v>76638</v>
      </c>
      <c r="C19965" s="593">
        <v>8.2500000000000004E-2</v>
      </c>
      <c r="D19965" t="s">
        <v>1514</v>
      </c>
      <c r="E19965">
        <v>6.25E-2</v>
      </c>
      <c r="F19965">
        <v>5.0000000000000001E-3</v>
      </c>
      <c r="G19965">
        <v>1.4999999999999999E-2</v>
      </c>
      <c r="H19965">
        <v>0</v>
      </c>
      <c r="I19965">
        <v>0</v>
      </c>
    </row>
    <row r="19966" spans="1:9" x14ac:dyDescent="0.25">
      <c r="A19966" t="s">
        <v>733</v>
      </c>
      <c r="B19966">
        <v>76639</v>
      </c>
      <c r="C19966" s="593">
        <v>0.08</v>
      </c>
      <c r="D19966" t="s">
        <v>2677</v>
      </c>
      <c r="E19966">
        <v>6.25E-2</v>
      </c>
      <c r="F19966">
        <v>5.0000000000000001E-3</v>
      </c>
      <c r="G19966">
        <v>1.2500000000000001E-2</v>
      </c>
      <c r="H19966">
        <v>0</v>
      </c>
      <c r="I19966">
        <v>0</v>
      </c>
    </row>
    <row r="19967" spans="1:9" x14ac:dyDescent="0.25">
      <c r="A19967" t="s">
        <v>733</v>
      </c>
      <c r="B19967">
        <v>76640</v>
      </c>
      <c r="C19967" s="593">
        <v>8.2500000000000004E-2</v>
      </c>
      <c r="D19967" t="s">
        <v>5704</v>
      </c>
      <c r="E19967">
        <v>6.25E-2</v>
      </c>
      <c r="F19967">
        <v>5.0000000000000001E-3</v>
      </c>
      <c r="G19967">
        <v>1.4999999999999999E-2</v>
      </c>
      <c r="H19967">
        <v>0</v>
      </c>
      <c r="I19967">
        <v>0</v>
      </c>
    </row>
    <row r="19968" spans="1:9" x14ac:dyDescent="0.25">
      <c r="A19968" t="s">
        <v>733</v>
      </c>
      <c r="B19968">
        <v>76641</v>
      </c>
      <c r="C19968" s="593">
        <v>7.7499999999999999E-2</v>
      </c>
      <c r="D19968" t="s">
        <v>5705</v>
      </c>
      <c r="E19968">
        <v>6.25E-2</v>
      </c>
      <c r="F19968">
        <v>5.0000000000000001E-3</v>
      </c>
      <c r="G19968">
        <v>0.01</v>
      </c>
      <c r="H19968">
        <v>0</v>
      </c>
      <c r="I19968">
        <v>0</v>
      </c>
    </row>
    <row r="19969" spans="1:9" x14ac:dyDescent="0.25">
      <c r="A19969" t="s">
        <v>733</v>
      </c>
      <c r="B19969">
        <v>76642</v>
      </c>
      <c r="C19969" s="593">
        <v>8.2500000000000004E-2</v>
      </c>
      <c r="D19969" t="s">
        <v>5706</v>
      </c>
      <c r="E19969">
        <v>6.25E-2</v>
      </c>
      <c r="F19969">
        <v>0</v>
      </c>
      <c r="G19969">
        <v>0</v>
      </c>
      <c r="H19969">
        <v>0.02</v>
      </c>
      <c r="I19969">
        <v>0</v>
      </c>
    </row>
    <row r="19970" spans="1:9" x14ac:dyDescent="0.25">
      <c r="A19970" t="s">
        <v>733</v>
      </c>
      <c r="B19970">
        <v>76643</v>
      </c>
      <c r="C19970" s="593">
        <v>8.2500000000000004E-2</v>
      </c>
      <c r="D19970" t="s">
        <v>5707</v>
      </c>
      <c r="E19970">
        <v>6.25E-2</v>
      </c>
      <c r="F19970">
        <v>5.0000000000000001E-3</v>
      </c>
      <c r="G19970">
        <v>1.4999999999999999E-2</v>
      </c>
      <c r="H19970">
        <v>0</v>
      </c>
      <c r="I19970">
        <v>0</v>
      </c>
    </row>
    <row r="19971" spans="1:9" x14ac:dyDescent="0.25">
      <c r="A19971" t="s">
        <v>733</v>
      </c>
      <c r="B19971">
        <v>76644</v>
      </c>
      <c r="C19971" s="593">
        <v>6.7500000000000004E-2</v>
      </c>
      <c r="D19971" t="s">
        <v>5708</v>
      </c>
      <c r="E19971">
        <v>6.25E-2</v>
      </c>
      <c r="F19971">
        <v>5.0000000000000001E-3</v>
      </c>
      <c r="G19971">
        <v>0</v>
      </c>
      <c r="H19971">
        <v>0</v>
      </c>
      <c r="I19971">
        <v>0</v>
      </c>
    </row>
    <row r="19972" spans="1:9" x14ac:dyDescent="0.25">
      <c r="A19972" t="s">
        <v>733</v>
      </c>
      <c r="B19972">
        <v>76645</v>
      </c>
      <c r="C19972" s="593">
        <v>8.2500000000000004E-2</v>
      </c>
      <c r="D19972" t="s">
        <v>5709</v>
      </c>
      <c r="E19972">
        <v>6.25E-2</v>
      </c>
      <c r="F19972">
        <v>5.0000000000000001E-3</v>
      </c>
      <c r="G19972">
        <v>1.4999999999999999E-2</v>
      </c>
      <c r="H19972">
        <v>0</v>
      </c>
      <c r="I19972">
        <v>0</v>
      </c>
    </row>
    <row r="19973" spans="1:9" x14ac:dyDescent="0.25">
      <c r="A19973" t="s">
        <v>733</v>
      </c>
      <c r="B19973">
        <v>76648</v>
      </c>
      <c r="C19973" s="593">
        <v>8.2500000000000004E-2</v>
      </c>
      <c r="D19973" t="s">
        <v>5710</v>
      </c>
      <c r="E19973">
        <v>6.25E-2</v>
      </c>
      <c r="F19973">
        <v>5.0000000000000001E-3</v>
      </c>
      <c r="G19973">
        <v>1.4999999999999999E-2</v>
      </c>
      <c r="H19973">
        <v>0</v>
      </c>
      <c r="I19973">
        <v>0</v>
      </c>
    </row>
    <row r="19974" spans="1:9" x14ac:dyDescent="0.25">
      <c r="A19974" t="s">
        <v>733</v>
      </c>
      <c r="B19974">
        <v>76649</v>
      </c>
      <c r="C19974" s="593">
        <v>7.7499999999999999E-2</v>
      </c>
      <c r="D19974" t="s">
        <v>4258</v>
      </c>
      <c r="E19974">
        <v>6.25E-2</v>
      </c>
      <c r="F19974">
        <v>5.0000000000000001E-3</v>
      </c>
      <c r="G19974">
        <v>0.01</v>
      </c>
      <c r="H19974">
        <v>0</v>
      </c>
      <c r="I19974">
        <v>0</v>
      </c>
    </row>
    <row r="19975" spans="1:9" x14ac:dyDescent="0.25">
      <c r="A19975" t="s">
        <v>733</v>
      </c>
      <c r="B19975">
        <v>76650</v>
      </c>
      <c r="C19975" s="593">
        <v>7.7499999999999999E-2</v>
      </c>
      <c r="D19975" t="s">
        <v>5697</v>
      </c>
      <c r="E19975">
        <v>6.25E-2</v>
      </c>
      <c r="F19975">
        <v>5.0000000000000001E-3</v>
      </c>
      <c r="G19975">
        <v>0</v>
      </c>
      <c r="H19975">
        <v>0.01</v>
      </c>
      <c r="I19975">
        <v>0</v>
      </c>
    </row>
    <row r="19976" spans="1:9" x14ac:dyDescent="0.25">
      <c r="A19976" t="s">
        <v>733</v>
      </c>
      <c r="B19976">
        <v>76651</v>
      </c>
      <c r="C19976" s="593">
        <v>8.2500000000000004E-2</v>
      </c>
      <c r="D19976" t="s">
        <v>5711</v>
      </c>
      <c r="E19976">
        <v>6.25E-2</v>
      </c>
      <c r="F19976">
        <v>0</v>
      </c>
      <c r="G19976">
        <v>0.02</v>
      </c>
      <c r="H19976">
        <v>0</v>
      </c>
      <c r="I19976">
        <v>0</v>
      </c>
    </row>
    <row r="19977" spans="1:9" x14ac:dyDescent="0.25">
      <c r="A19977" t="s">
        <v>733</v>
      </c>
      <c r="B19977">
        <v>76652</v>
      </c>
      <c r="C19977" s="593">
        <v>6.7500000000000004E-2</v>
      </c>
      <c r="D19977" t="s">
        <v>5708</v>
      </c>
      <c r="E19977">
        <v>6.25E-2</v>
      </c>
      <c r="F19977">
        <v>5.0000000000000001E-3</v>
      </c>
      <c r="G19977">
        <v>0</v>
      </c>
      <c r="H19977">
        <v>0</v>
      </c>
      <c r="I19977">
        <v>0</v>
      </c>
    </row>
    <row r="19978" spans="1:9" x14ac:dyDescent="0.25">
      <c r="A19978" t="s">
        <v>733</v>
      </c>
      <c r="B19978">
        <v>76653</v>
      </c>
      <c r="C19978" s="593">
        <v>8.2500000000000004E-2</v>
      </c>
      <c r="D19978" t="s">
        <v>5712</v>
      </c>
      <c r="E19978">
        <v>6.25E-2</v>
      </c>
      <c r="F19978">
        <v>0</v>
      </c>
      <c r="G19978">
        <v>0.02</v>
      </c>
      <c r="H19978">
        <v>0</v>
      </c>
      <c r="I19978">
        <v>0</v>
      </c>
    </row>
    <row r="19979" spans="1:9" x14ac:dyDescent="0.25">
      <c r="A19979" t="s">
        <v>733</v>
      </c>
      <c r="B19979">
        <v>76654</v>
      </c>
      <c r="C19979" s="593">
        <v>7.7499999999999999E-2</v>
      </c>
      <c r="D19979" t="s">
        <v>3265</v>
      </c>
      <c r="E19979">
        <v>6.25E-2</v>
      </c>
      <c r="F19979">
        <v>5.0000000000000001E-3</v>
      </c>
      <c r="G19979">
        <v>0.01</v>
      </c>
      <c r="H19979">
        <v>0</v>
      </c>
      <c r="I19979">
        <v>0</v>
      </c>
    </row>
    <row r="19980" spans="1:9" x14ac:dyDescent="0.25">
      <c r="A19980" t="s">
        <v>733</v>
      </c>
      <c r="B19980">
        <v>76655</v>
      </c>
      <c r="C19980" s="593">
        <v>8.2500000000000004E-2</v>
      </c>
      <c r="D19980" t="s">
        <v>5701</v>
      </c>
      <c r="E19980">
        <v>6.25E-2</v>
      </c>
      <c r="F19980">
        <v>5.0000000000000001E-3</v>
      </c>
      <c r="G19980">
        <v>1.4999999999999999E-2</v>
      </c>
      <c r="H19980">
        <v>0</v>
      </c>
      <c r="I19980">
        <v>0</v>
      </c>
    </row>
    <row r="19981" spans="1:9" x14ac:dyDescent="0.25">
      <c r="A19981" t="s">
        <v>733</v>
      </c>
      <c r="B19981">
        <v>76656</v>
      </c>
      <c r="C19981" s="593">
        <v>8.2500000000000004E-2</v>
      </c>
      <c r="D19981" t="s">
        <v>5713</v>
      </c>
      <c r="E19981">
        <v>6.25E-2</v>
      </c>
      <c r="F19981">
        <v>5.0000000000000001E-3</v>
      </c>
      <c r="G19981">
        <v>1.4999999999999999E-2</v>
      </c>
      <c r="H19981">
        <v>0</v>
      </c>
      <c r="I19981">
        <v>0</v>
      </c>
    </row>
    <row r="19982" spans="1:9" x14ac:dyDescent="0.25">
      <c r="A19982" t="s">
        <v>733</v>
      </c>
      <c r="B19982">
        <v>76657</v>
      </c>
      <c r="C19982" s="593">
        <v>8.2500000000000004E-2</v>
      </c>
      <c r="D19982" t="s">
        <v>5714</v>
      </c>
      <c r="E19982">
        <v>6.25E-2</v>
      </c>
      <c r="F19982">
        <v>5.0000000000000001E-3</v>
      </c>
      <c r="G19982">
        <v>1.4999999999999999E-2</v>
      </c>
      <c r="H19982">
        <v>0</v>
      </c>
      <c r="I19982">
        <v>0</v>
      </c>
    </row>
    <row r="19983" spans="1:9" x14ac:dyDescent="0.25">
      <c r="A19983" t="s">
        <v>733</v>
      </c>
      <c r="B19983">
        <v>76660</v>
      </c>
      <c r="C19983" s="593">
        <v>8.2500000000000004E-2</v>
      </c>
      <c r="D19983" t="s">
        <v>5715</v>
      </c>
      <c r="E19983">
        <v>6.25E-2</v>
      </c>
      <c r="F19983">
        <v>5.0000000000000001E-3</v>
      </c>
      <c r="G19983">
        <v>0.01</v>
      </c>
      <c r="H19983">
        <v>5.0000000000000001E-3</v>
      </c>
      <c r="I19983">
        <v>0</v>
      </c>
    </row>
    <row r="19984" spans="1:9" x14ac:dyDescent="0.25">
      <c r="A19984" t="s">
        <v>733</v>
      </c>
      <c r="B19984">
        <v>76661</v>
      </c>
      <c r="C19984" s="593">
        <v>8.2500000000000004E-2</v>
      </c>
      <c r="D19984" t="s">
        <v>5716</v>
      </c>
      <c r="E19984">
        <v>6.25E-2</v>
      </c>
      <c r="F19984">
        <v>5.0000000000000001E-3</v>
      </c>
      <c r="G19984">
        <v>1.4999999999999999E-2</v>
      </c>
      <c r="H19984">
        <v>0</v>
      </c>
      <c r="I19984">
        <v>0</v>
      </c>
    </row>
    <row r="19985" spans="1:9" x14ac:dyDescent="0.25">
      <c r="A19985" t="s">
        <v>733</v>
      </c>
      <c r="B19985">
        <v>76664</v>
      </c>
      <c r="C19985" s="593">
        <v>7.7499999999999999E-2</v>
      </c>
      <c r="D19985" t="s">
        <v>5694</v>
      </c>
      <c r="E19985">
        <v>6.25E-2</v>
      </c>
      <c r="F19985">
        <v>5.0000000000000001E-3</v>
      </c>
      <c r="G19985">
        <v>0.01</v>
      </c>
      <c r="H19985">
        <v>0</v>
      </c>
      <c r="I19985">
        <v>0</v>
      </c>
    </row>
    <row r="19986" spans="1:9" x14ac:dyDescent="0.25">
      <c r="A19986" t="s">
        <v>733</v>
      </c>
      <c r="B19986">
        <v>76665</v>
      </c>
      <c r="C19986" s="593">
        <v>8.2500000000000004E-2</v>
      </c>
      <c r="D19986" t="s">
        <v>5717</v>
      </c>
      <c r="E19986">
        <v>6.25E-2</v>
      </c>
      <c r="F19986">
        <v>5.0000000000000001E-3</v>
      </c>
      <c r="G19986">
        <v>1.4999999999999999E-2</v>
      </c>
      <c r="H19986">
        <v>0</v>
      </c>
      <c r="I19986">
        <v>0</v>
      </c>
    </row>
    <row r="19987" spans="1:9" x14ac:dyDescent="0.25">
      <c r="A19987" t="s">
        <v>733</v>
      </c>
      <c r="B19987">
        <v>76666</v>
      </c>
      <c r="C19987" s="593">
        <v>8.2500000000000004E-2</v>
      </c>
      <c r="D19987" t="s">
        <v>5718</v>
      </c>
      <c r="E19987">
        <v>6.25E-2</v>
      </c>
      <c r="F19987">
        <v>5.0000000000000001E-3</v>
      </c>
      <c r="G19987">
        <v>0.01</v>
      </c>
      <c r="H19987">
        <v>5.0000000000000001E-3</v>
      </c>
      <c r="I19987">
        <v>0</v>
      </c>
    </row>
    <row r="19988" spans="1:9" x14ac:dyDescent="0.25">
      <c r="A19988" t="s">
        <v>733</v>
      </c>
      <c r="B19988">
        <v>76667</v>
      </c>
      <c r="C19988" s="593">
        <v>8.2500000000000004E-2</v>
      </c>
      <c r="D19988" t="s">
        <v>5719</v>
      </c>
      <c r="E19988">
        <v>6.25E-2</v>
      </c>
      <c r="F19988">
        <v>0</v>
      </c>
      <c r="G19988">
        <v>0.02</v>
      </c>
      <c r="H19988">
        <v>0</v>
      </c>
      <c r="I19988">
        <v>0</v>
      </c>
    </row>
    <row r="19989" spans="1:9" x14ac:dyDescent="0.25">
      <c r="A19989" t="s">
        <v>733</v>
      </c>
      <c r="B19989">
        <v>76670</v>
      </c>
      <c r="C19989" s="593">
        <v>8.2500000000000004E-2</v>
      </c>
      <c r="D19989" t="s">
        <v>5709</v>
      </c>
      <c r="E19989">
        <v>6.25E-2</v>
      </c>
      <c r="F19989">
        <v>5.0000000000000001E-3</v>
      </c>
      <c r="G19989">
        <v>1.4999999999999999E-2</v>
      </c>
      <c r="H19989">
        <v>0</v>
      </c>
      <c r="I19989">
        <v>0</v>
      </c>
    </row>
    <row r="19990" spans="1:9" x14ac:dyDescent="0.25">
      <c r="A19990" t="s">
        <v>733</v>
      </c>
      <c r="B19990">
        <v>76671</v>
      </c>
      <c r="C19990" s="593">
        <v>7.7499999999999999E-2</v>
      </c>
      <c r="D19990" t="s">
        <v>2638</v>
      </c>
      <c r="E19990">
        <v>6.25E-2</v>
      </c>
      <c r="F19990">
        <v>5.0000000000000001E-3</v>
      </c>
      <c r="G19990">
        <v>0.01</v>
      </c>
      <c r="H19990">
        <v>0</v>
      </c>
      <c r="I19990">
        <v>0</v>
      </c>
    </row>
    <row r="19991" spans="1:9" x14ac:dyDescent="0.25">
      <c r="A19991" t="s">
        <v>733</v>
      </c>
      <c r="B19991">
        <v>76673</v>
      </c>
      <c r="C19991" s="593">
        <v>8.2500000000000004E-2</v>
      </c>
      <c r="D19991" t="s">
        <v>5720</v>
      </c>
      <c r="E19991">
        <v>6.25E-2</v>
      </c>
      <c r="F19991">
        <v>5.0000000000000001E-3</v>
      </c>
      <c r="G19991">
        <v>0.01</v>
      </c>
      <c r="H19991">
        <v>5.0000000000000001E-3</v>
      </c>
      <c r="I19991">
        <v>0</v>
      </c>
    </row>
    <row r="19992" spans="1:9" x14ac:dyDescent="0.25">
      <c r="A19992" t="s">
        <v>733</v>
      </c>
      <c r="B19992">
        <v>76676</v>
      </c>
      <c r="C19992" s="593">
        <v>8.2500000000000004E-2</v>
      </c>
      <c r="D19992" t="s">
        <v>5721</v>
      </c>
      <c r="E19992">
        <v>6.25E-2</v>
      </c>
      <c r="F19992">
        <v>5.0000000000000001E-3</v>
      </c>
      <c r="G19992">
        <v>0.01</v>
      </c>
      <c r="H19992">
        <v>5.0000000000000001E-3</v>
      </c>
      <c r="I19992">
        <v>0</v>
      </c>
    </row>
    <row r="19993" spans="1:9" x14ac:dyDescent="0.25">
      <c r="A19993" t="s">
        <v>733</v>
      </c>
      <c r="B19993">
        <v>76678</v>
      </c>
      <c r="C19993" s="593">
        <v>6.25E-2</v>
      </c>
      <c r="D19993" t="s">
        <v>5706</v>
      </c>
      <c r="E19993">
        <v>6.25E-2</v>
      </c>
      <c r="F19993">
        <v>0</v>
      </c>
      <c r="G19993">
        <v>0</v>
      </c>
      <c r="H19993">
        <v>0</v>
      </c>
      <c r="I19993">
        <v>0</v>
      </c>
    </row>
    <row r="19994" spans="1:9" x14ac:dyDescent="0.25">
      <c r="A19994" t="s">
        <v>733</v>
      </c>
      <c r="B19994">
        <v>76679</v>
      </c>
      <c r="C19994" s="593">
        <v>6.7500000000000004E-2</v>
      </c>
      <c r="D19994" t="s">
        <v>5473</v>
      </c>
      <c r="E19994">
        <v>6.25E-2</v>
      </c>
      <c r="F19994">
        <v>5.0000000000000001E-3</v>
      </c>
      <c r="G19994">
        <v>0</v>
      </c>
      <c r="H19994">
        <v>0</v>
      </c>
      <c r="I19994">
        <v>0</v>
      </c>
    </row>
    <row r="19995" spans="1:9" x14ac:dyDescent="0.25">
      <c r="A19995" t="s">
        <v>733</v>
      </c>
      <c r="B19995">
        <v>76680</v>
      </c>
      <c r="C19995" s="593">
        <v>6.7500000000000004E-2</v>
      </c>
      <c r="D19995" t="s">
        <v>5722</v>
      </c>
      <c r="E19995">
        <v>6.25E-2</v>
      </c>
      <c r="F19995">
        <v>5.0000000000000001E-3</v>
      </c>
      <c r="G19995">
        <v>0</v>
      </c>
      <c r="H19995">
        <v>0</v>
      </c>
      <c r="I19995">
        <v>0</v>
      </c>
    </row>
    <row r="19996" spans="1:9" x14ac:dyDescent="0.25">
      <c r="A19996" t="s">
        <v>733</v>
      </c>
      <c r="B19996">
        <v>76681</v>
      </c>
      <c r="C19996" s="593">
        <v>7.7499999999999999E-2</v>
      </c>
      <c r="D19996" t="s">
        <v>3359</v>
      </c>
      <c r="E19996">
        <v>6.25E-2</v>
      </c>
      <c r="F19996">
        <v>5.0000000000000001E-3</v>
      </c>
      <c r="G19996">
        <v>0.01</v>
      </c>
      <c r="H19996">
        <v>0</v>
      </c>
      <c r="I19996">
        <v>0</v>
      </c>
    </row>
    <row r="19997" spans="1:9" x14ac:dyDescent="0.25">
      <c r="A19997" t="s">
        <v>733</v>
      </c>
      <c r="B19997">
        <v>76682</v>
      </c>
      <c r="C19997" s="593">
        <v>0.08</v>
      </c>
      <c r="D19997" t="s">
        <v>5723</v>
      </c>
      <c r="E19997">
        <v>6.25E-2</v>
      </c>
      <c r="F19997">
        <v>5.0000000000000001E-3</v>
      </c>
      <c r="G19997">
        <v>1.2500000000000001E-2</v>
      </c>
      <c r="H19997">
        <v>0</v>
      </c>
      <c r="I19997">
        <v>0</v>
      </c>
    </row>
    <row r="19998" spans="1:9" x14ac:dyDescent="0.25">
      <c r="A19998" t="s">
        <v>733</v>
      </c>
      <c r="B19998">
        <v>76684</v>
      </c>
      <c r="C19998" s="593">
        <v>7.7499999999999999E-2</v>
      </c>
      <c r="D19998" t="s">
        <v>5065</v>
      </c>
      <c r="E19998">
        <v>6.25E-2</v>
      </c>
      <c r="F19998">
        <v>5.0000000000000001E-3</v>
      </c>
      <c r="G19998">
        <v>0.01</v>
      </c>
      <c r="H19998">
        <v>0</v>
      </c>
      <c r="I19998">
        <v>0</v>
      </c>
    </row>
    <row r="19999" spans="1:9" x14ac:dyDescent="0.25">
      <c r="A19999" t="s">
        <v>733</v>
      </c>
      <c r="B19999">
        <v>76685</v>
      </c>
      <c r="C19999" s="593">
        <v>6.7500000000000004E-2</v>
      </c>
      <c r="D19999" t="s">
        <v>5722</v>
      </c>
      <c r="E19999">
        <v>6.25E-2</v>
      </c>
      <c r="F19999">
        <v>5.0000000000000001E-3</v>
      </c>
      <c r="G19999">
        <v>0</v>
      </c>
      <c r="H19999">
        <v>0</v>
      </c>
      <c r="I19999">
        <v>0</v>
      </c>
    </row>
    <row r="20000" spans="1:9" x14ac:dyDescent="0.25">
      <c r="A20000" t="s">
        <v>733</v>
      </c>
      <c r="B20000">
        <v>76686</v>
      </c>
      <c r="C20000" s="593">
        <v>6.25E-2</v>
      </c>
      <c r="D20000" t="s">
        <v>5706</v>
      </c>
      <c r="E20000">
        <v>6.25E-2</v>
      </c>
      <c r="F20000">
        <v>0</v>
      </c>
      <c r="G20000">
        <v>0</v>
      </c>
      <c r="H20000">
        <v>0</v>
      </c>
      <c r="I20000">
        <v>0</v>
      </c>
    </row>
    <row r="20001" spans="1:9" x14ac:dyDescent="0.25">
      <c r="A20001" t="s">
        <v>733</v>
      </c>
      <c r="B20001">
        <v>76687</v>
      </c>
      <c r="C20001" s="593">
        <v>8.2500000000000004E-2</v>
      </c>
      <c r="D20001" t="s">
        <v>5706</v>
      </c>
      <c r="E20001">
        <v>6.25E-2</v>
      </c>
      <c r="F20001">
        <v>0</v>
      </c>
      <c r="G20001">
        <v>0</v>
      </c>
      <c r="H20001">
        <v>0.02</v>
      </c>
      <c r="I20001">
        <v>0</v>
      </c>
    </row>
    <row r="20002" spans="1:9" x14ac:dyDescent="0.25">
      <c r="A20002" t="s">
        <v>733</v>
      </c>
      <c r="B20002">
        <v>76689</v>
      </c>
      <c r="C20002" s="593">
        <v>7.7499999999999999E-2</v>
      </c>
      <c r="D20002" t="s">
        <v>5724</v>
      </c>
      <c r="E20002">
        <v>6.25E-2</v>
      </c>
      <c r="F20002">
        <v>5.0000000000000001E-3</v>
      </c>
      <c r="G20002">
        <v>0.01</v>
      </c>
      <c r="H20002">
        <v>0</v>
      </c>
      <c r="I20002">
        <v>0</v>
      </c>
    </row>
    <row r="20003" spans="1:9" x14ac:dyDescent="0.25">
      <c r="A20003" t="s">
        <v>733</v>
      </c>
      <c r="B20003">
        <v>76690</v>
      </c>
      <c r="C20003" s="593">
        <v>8.2500000000000004E-2</v>
      </c>
      <c r="D20003" t="s">
        <v>5600</v>
      </c>
      <c r="E20003">
        <v>6.25E-2</v>
      </c>
      <c r="F20003">
        <v>0</v>
      </c>
      <c r="G20003">
        <v>0</v>
      </c>
      <c r="H20003">
        <v>0.02</v>
      </c>
      <c r="I20003">
        <v>0</v>
      </c>
    </row>
    <row r="20004" spans="1:9" x14ac:dyDescent="0.25">
      <c r="A20004" t="s">
        <v>733</v>
      </c>
      <c r="B20004">
        <v>76691</v>
      </c>
      <c r="C20004" s="593">
        <v>8.2500000000000004E-2</v>
      </c>
      <c r="D20004" t="s">
        <v>5725</v>
      </c>
      <c r="E20004">
        <v>6.25E-2</v>
      </c>
      <c r="F20004">
        <v>5.0000000000000001E-3</v>
      </c>
      <c r="G20004">
        <v>1.4999999999999999E-2</v>
      </c>
      <c r="H20004">
        <v>0</v>
      </c>
      <c r="I20004">
        <v>0</v>
      </c>
    </row>
    <row r="20005" spans="1:9" x14ac:dyDescent="0.25">
      <c r="A20005" t="s">
        <v>733</v>
      </c>
      <c r="B20005">
        <v>76692</v>
      </c>
      <c r="C20005" s="593">
        <v>8.2500000000000004E-2</v>
      </c>
      <c r="D20005" t="s">
        <v>5726</v>
      </c>
      <c r="E20005">
        <v>6.25E-2</v>
      </c>
      <c r="F20005">
        <v>5.0000000000000001E-3</v>
      </c>
      <c r="G20005">
        <v>1.4999999999999999E-2</v>
      </c>
      <c r="H20005">
        <v>0</v>
      </c>
      <c r="I20005">
        <v>0</v>
      </c>
    </row>
    <row r="20006" spans="1:9" x14ac:dyDescent="0.25">
      <c r="A20006" t="s">
        <v>733</v>
      </c>
      <c r="B20006">
        <v>76693</v>
      </c>
      <c r="C20006" s="593">
        <v>8.2500000000000004E-2</v>
      </c>
      <c r="D20006" t="s">
        <v>5727</v>
      </c>
      <c r="E20006">
        <v>6.25E-2</v>
      </c>
      <c r="F20006">
        <v>0</v>
      </c>
      <c r="G20006">
        <v>0.02</v>
      </c>
      <c r="H20006">
        <v>0</v>
      </c>
      <c r="I20006">
        <v>0</v>
      </c>
    </row>
    <row r="20007" spans="1:9" x14ac:dyDescent="0.25">
      <c r="A20007" t="s">
        <v>733</v>
      </c>
      <c r="B20007">
        <v>76701</v>
      </c>
      <c r="C20007" s="593">
        <v>8.2500000000000004E-2</v>
      </c>
      <c r="D20007" t="s">
        <v>4299</v>
      </c>
      <c r="E20007">
        <v>6.25E-2</v>
      </c>
      <c r="F20007">
        <v>5.0000000000000001E-3</v>
      </c>
      <c r="G20007">
        <v>1.4999999999999999E-2</v>
      </c>
      <c r="H20007">
        <v>0</v>
      </c>
      <c r="I20007">
        <v>0</v>
      </c>
    </row>
    <row r="20008" spans="1:9" x14ac:dyDescent="0.25">
      <c r="A20008" t="s">
        <v>733</v>
      </c>
      <c r="B20008">
        <v>76702</v>
      </c>
      <c r="C20008" s="593">
        <v>8.2500000000000004E-2</v>
      </c>
      <c r="D20008" t="s">
        <v>4299</v>
      </c>
      <c r="E20008">
        <v>6.25E-2</v>
      </c>
      <c r="F20008">
        <v>5.0000000000000001E-3</v>
      </c>
      <c r="G20008">
        <v>1.4999999999999999E-2</v>
      </c>
      <c r="H20008">
        <v>0</v>
      </c>
      <c r="I20008">
        <v>0</v>
      </c>
    </row>
    <row r="20009" spans="1:9" x14ac:dyDescent="0.25">
      <c r="A20009" t="s">
        <v>733</v>
      </c>
      <c r="B20009">
        <v>76703</v>
      </c>
      <c r="C20009" s="593">
        <v>8.2500000000000004E-2</v>
      </c>
      <c r="D20009" t="s">
        <v>4299</v>
      </c>
      <c r="E20009">
        <v>6.25E-2</v>
      </c>
      <c r="F20009">
        <v>5.0000000000000001E-3</v>
      </c>
      <c r="G20009">
        <v>1.4999999999999999E-2</v>
      </c>
      <c r="H20009">
        <v>0</v>
      </c>
      <c r="I20009">
        <v>0</v>
      </c>
    </row>
    <row r="20010" spans="1:9" x14ac:dyDescent="0.25">
      <c r="A20010" t="s">
        <v>733</v>
      </c>
      <c r="B20010">
        <v>76704</v>
      </c>
      <c r="C20010" s="593">
        <v>8.2500000000000004E-2</v>
      </c>
      <c r="D20010" t="s">
        <v>4299</v>
      </c>
      <c r="E20010">
        <v>6.25E-2</v>
      </c>
      <c r="F20010">
        <v>5.0000000000000001E-3</v>
      </c>
      <c r="G20010">
        <v>1.4999999999999999E-2</v>
      </c>
      <c r="H20010">
        <v>0</v>
      </c>
      <c r="I20010">
        <v>0</v>
      </c>
    </row>
    <row r="20011" spans="1:9" x14ac:dyDescent="0.25">
      <c r="A20011" t="s">
        <v>733</v>
      </c>
      <c r="B20011">
        <v>76705</v>
      </c>
      <c r="C20011" s="593">
        <v>8.2500000000000004E-2</v>
      </c>
      <c r="D20011" t="s">
        <v>5728</v>
      </c>
      <c r="E20011">
        <v>6.25E-2</v>
      </c>
      <c r="F20011">
        <v>5.0000000000000001E-3</v>
      </c>
      <c r="G20011">
        <v>1.4999999999999999E-2</v>
      </c>
      <c r="H20011">
        <v>0</v>
      </c>
      <c r="I20011">
        <v>0</v>
      </c>
    </row>
    <row r="20012" spans="1:9" x14ac:dyDescent="0.25">
      <c r="A20012" t="s">
        <v>733</v>
      </c>
      <c r="B20012">
        <v>76706</v>
      </c>
      <c r="C20012" s="593">
        <v>8.2500000000000004E-2</v>
      </c>
      <c r="D20012" t="s">
        <v>4299</v>
      </c>
      <c r="E20012">
        <v>6.25E-2</v>
      </c>
      <c r="F20012">
        <v>5.0000000000000001E-3</v>
      </c>
      <c r="G20012">
        <v>1.4999999999999999E-2</v>
      </c>
      <c r="H20012">
        <v>0</v>
      </c>
      <c r="I20012">
        <v>0</v>
      </c>
    </row>
    <row r="20013" spans="1:9" x14ac:dyDescent="0.25">
      <c r="A20013" t="s">
        <v>733</v>
      </c>
      <c r="B20013">
        <v>76707</v>
      </c>
      <c r="C20013" s="593">
        <v>8.2500000000000004E-2</v>
      </c>
      <c r="D20013" t="s">
        <v>4299</v>
      </c>
      <c r="E20013">
        <v>6.25E-2</v>
      </c>
      <c r="F20013">
        <v>5.0000000000000001E-3</v>
      </c>
      <c r="G20013">
        <v>1.4999999999999999E-2</v>
      </c>
      <c r="H20013">
        <v>0</v>
      </c>
      <c r="I20013">
        <v>0</v>
      </c>
    </row>
    <row r="20014" spans="1:9" x14ac:dyDescent="0.25">
      <c r="A20014" t="s">
        <v>733</v>
      </c>
      <c r="B20014">
        <v>76708</v>
      </c>
      <c r="C20014" s="593">
        <v>8.2500000000000004E-2</v>
      </c>
      <c r="D20014" t="s">
        <v>4299</v>
      </c>
      <c r="E20014">
        <v>6.25E-2</v>
      </c>
      <c r="F20014">
        <v>5.0000000000000001E-3</v>
      </c>
      <c r="G20014">
        <v>1.4999999999999999E-2</v>
      </c>
      <c r="H20014">
        <v>0</v>
      </c>
      <c r="I20014">
        <v>0</v>
      </c>
    </row>
    <row r="20015" spans="1:9" x14ac:dyDescent="0.25">
      <c r="A20015" t="s">
        <v>733</v>
      </c>
      <c r="B20015">
        <v>76710</v>
      </c>
      <c r="C20015" s="593">
        <v>8.2500000000000004E-2</v>
      </c>
      <c r="D20015" t="s">
        <v>1591</v>
      </c>
      <c r="E20015">
        <v>6.25E-2</v>
      </c>
      <c r="F20015">
        <v>5.0000000000000001E-3</v>
      </c>
      <c r="G20015">
        <v>1.4999999999999999E-2</v>
      </c>
      <c r="H20015">
        <v>0</v>
      </c>
      <c r="I20015">
        <v>0</v>
      </c>
    </row>
    <row r="20016" spans="1:9" x14ac:dyDescent="0.25">
      <c r="A20016" t="s">
        <v>733</v>
      </c>
      <c r="B20016">
        <v>76711</v>
      </c>
      <c r="C20016" s="593">
        <v>8.2500000000000004E-2</v>
      </c>
      <c r="D20016" t="s">
        <v>4299</v>
      </c>
      <c r="E20016">
        <v>6.25E-2</v>
      </c>
      <c r="F20016">
        <v>5.0000000000000001E-3</v>
      </c>
      <c r="G20016">
        <v>1.4999999999999999E-2</v>
      </c>
      <c r="H20016">
        <v>0</v>
      </c>
      <c r="I20016">
        <v>0</v>
      </c>
    </row>
    <row r="20017" spans="1:9" x14ac:dyDescent="0.25">
      <c r="A20017" t="s">
        <v>733</v>
      </c>
      <c r="B20017">
        <v>76712</v>
      </c>
      <c r="C20017" s="593">
        <v>8.2500000000000004E-2</v>
      </c>
      <c r="D20017" t="s">
        <v>4299</v>
      </c>
      <c r="E20017">
        <v>6.25E-2</v>
      </c>
      <c r="F20017">
        <v>5.0000000000000001E-3</v>
      </c>
      <c r="G20017">
        <v>1.4999999999999999E-2</v>
      </c>
      <c r="H20017">
        <v>0</v>
      </c>
      <c r="I20017">
        <v>0</v>
      </c>
    </row>
    <row r="20018" spans="1:9" x14ac:dyDescent="0.25">
      <c r="A20018" t="s">
        <v>733</v>
      </c>
      <c r="B20018">
        <v>76714</v>
      </c>
      <c r="C20018" s="593">
        <v>8.2500000000000004E-2</v>
      </c>
      <c r="D20018" t="s">
        <v>4299</v>
      </c>
      <c r="E20018">
        <v>6.25E-2</v>
      </c>
      <c r="F20018">
        <v>5.0000000000000001E-3</v>
      </c>
      <c r="G20018">
        <v>1.4999999999999999E-2</v>
      </c>
      <c r="H20018">
        <v>0</v>
      </c>
      <c r="I20018">
        <v>0</v>
      </c>
    </row>
    <row r="20019" spans="1:9" x14ac:dyDescent="0.25">
      <c r="A20019" t="s">
        <v>733</v>
      </c>
      <c r="B20019">
        <v>76715</v>
      </c>
      <c r="C20019" s="593">
        <v>8.2500000000000004E-2</v>
      </c>
      <c r="D20019" t="s">
        <v>4299</v>
      </c>
      <c r="E20019">
        <v>6.25E-2</v>
      </c>
      <c r="F20019">
        <v>5.0000000000000001E-3</v>
      </c>
      <c r="G20019">
        <v>1.4999999999999999E-2</v>
      </c>
      <c r="H20019">
        <v>0</v>
      </c>
      <c r="I20019">
        <v>0</v>
      </c>
    </row>
    <row r="20020" spans="1:9" x14ac:dyDescent="0.25">
      <c r="A20020" t="s">
        <v>733</v>
      </c>
      <c r="B20020">
        <v>76716</v>
      </c>
      <c r="C20020" s="593">
        <v>8.2500000000000004E-2</v>
      </c>
      <c r="D20020" t="s">
        <v>4299</v>
      </c>
      <c r="E20020">
        <v>6.25E-2</v>
      </c>
      <c r="F20020">
        <v>5.0000000000000001E-3</v>
      </c>
      <c r="G20020">
        <v>1.4999999999999999E-2</v>
      </c>
      <c r="H20020">
        <v>0</v>
      </c>
      <c r="I20020">
        <v>0</v>
      </c>
    </row>
    <row r="20021" spans="1:9" x14ac:dyDescent="0.25">
      <c r="A20021" t="s">
        <v>733</v>
      </c>
      <c r="B20021">
        <v>76797</v>
      </c>
      <c r="C20021" s="593">
        <v>8.2500000000000004E-2</v>
      </c>
      <c r="D20021" t="s">
        <v>4299</v>
      </c>
      <c r="E20021">
        <v>6.25E-2</v>
      </c>
      <c r="F20021">
        <v>5.0000000000000001E-3</v>
      </c>
      <c r="G20021">
        <v>1.4999999999999999E-2</v>
      </c>
      <c r="H20021">
        <v>0</v>
      </c>
      <c r="I20021">
        <v>0</v>
      </c>
    </row>
    <row r="20022" spans="1:9" x14ac:dyDescent="0.25">
      <c r="A20022" t="s">
        <v>733</v>
      </c>
      <c r="B20022">
        <v>76798</v>
      </c>
      <c r="C20022" s="593">
        <v>8.2500000000000004E-2</v>
      </c>
      <c r="D20022" t="s">
        <v>4299</v>
      </c>
      <c r="E20022">
        <v>6.25E-2</v>
      </c>
      <c r="F20022">
        <v>5.0000000000000001E-3</v>
      </c>
      <c r="G20022">
        <v>1.4999999999999999E-2</v>
      </c>
      <c r="H20022">
        <v>0</v>
      </c>
      <c r="I20022">
        <v>0</v>
      </c>
    </row>
    <row r="20023" spans="1:9" x14ac:dyDescent="0.25">
      <c r="A20023" t="s">
        <v>733</v>
      </c>
      <c r="B20023">
        <v>76799</v>
      </c>
      <c r="C20023" s="593">
        <v>8.2500000000000004E-2</v>
      </c>
      <c r="D20023" t="s">
        <v>4299</v>
      </c>
      <c r="E20023">
        <v>6.25E-2</v>
      </c>
      <c r="F20023">
        <v>5.0000000000000001E-3</v>
      </c>
      <c r="G20023">
        <v>1.4999999999999999E-2</v>
      </c>
      <c r="H20023">
        <v>0</v>
      </c>
      <c r="I20023">
        <v>0</v>
      </c>
    </row>
    <row r="20024" spans="1:9" x14ac:dyDescent="0.25">
      <c r="A20024" t="s">
        <v>733</v>
      </c>
      <c r="B20024">
        <v>76801</v>
      </c>
      <c r="C20024" s="593">
        <v>8.2500000000000004E-2</v>
      </c>
      <c r="D20024" t="s">
        <v>5729</v>
      </c>
      <c r="E20024">
        <v>6.25E-2</v>
      </c>
      <c r="F20024">
        <v>0</v>
      </c>
      <c r="G20024">
        <v>1.4999999999999999E-2</v>
      </c>
      <c r="H20024">
        <v>5.0000000000000001E-3</v>
      </c>
      <c r="I20024">
        <v>0</v>
      </c>
    </row>
    <row r="20025" spans="1:9" x14ac:dyDescent="0.25">
      <c r="A20025" t="s">
        <v>733</v>
      </c>
      <c r="B20025">
        <v>76802</v>
      </c>
      <c r="C20025" s="593">
        <v>8.2500000000000004E-2</v>
      </c>
      <c r="D20025" t="s">
        <v>5729</v>
      </c>
      <c r="E20025">
        <v>6.25E-2</v>
      </c>
      <c r="F20025">
        <v>0</v>
      </c>
      <c r="G20025">
        <v>1.4999999999999999E-2</v>
      </c>
      <c r="H20025">
        <v>5.0000000000000001E-3</v>
      </c>
      <c r="I20025">
        <v>0</v>
      </c>
    </row>
    <row r="20026" spans="1:9" x14ac:dyDescent="0.25">
      <c r="A20026" t="s">
        <v>733</v>
      </c>
      <c r="B20026">
        <v>76803</v>
      </c>
      <c r="C20026" s="593">
        <v>8.2500000000000004E-2</v>
      </c>
      <c r="D20026" t="s">
        <v>5730</v>
      </c>
      <c r="E20026">
        <v>6.25E-2</v>
      </c>
      <c r="F20026">
        <v>0</v>
      </c>
      <c r="G20026">
        <v>1.4999999999999999E-2</v>
      </c>
      <c r="H20026">
        <v>5.0000000000000001E-3</v>
      </c>
      <c r="I20026">
        <v>0</v>
      </c>
    </row>
    <row r="20027" spans="1:9" x14ac:dyDescent="0.25">
      <c r="A20027" t="s">
        <v>733</v>
      </c>
      <c r="B20027">
        <v>76804</v>
      </c>
      <c r="C20027" s="593">
        <v>8.2500000000000004E-2</v>
      </c>
      <c r="D20027" t="s">
        <v>5729</v>
      </c>
      <c r="E20027">
        <v>6.25E-2</v>
      </c>
      <c r="F20027">
        <v>0</v>
      </c>
      <c r="G20027">
        <v>1.4999999999999999E-2</v>
      </c>
      <c r="H20027">
        <v>5.0000000000000001E-3</v>
      </c>
      <c r="I20027">
        <v>0</v>
      </c>
    </row>
    <row r="20028" spans="1:9" x14ac:dyDescent="0.25">
      <c r="A20028" t="s">
        <v>733</v>
      </c>
      <c r="B20028">
        <v>76820</v>
      </c>
      <c r="C20028" s="593">
        <v>7.2499999999999995E-2</v>
      </c>
      <c r="D20028" t="s">
        <v>5731</v>
      </c>
      <c r="E20028">
        <v>6.25E-2</v>
      </c>
      <c r="F20028">
        <v>0</v>
      </c>
      <c r="G20028">
        <v>0</v>
      </c>
      <c r="H20028">
        <v>0.01</v>
      </c>
      <c r="I20028">
        <v>0</v>
      </c>
    </row>
    <row r="20029" spans="1:9" x14ac:dyDescent="0.25">
      <c r="A20029" t="s">
        <v>733</v>
      </c>
      <c r="B20029">
        <v>76821</v>
      </c>
      <c r="C20029" s="593">
        <v>8.2500000000000004E-2</v>
      </c>
      <c r="D20029" t="s">
        <v>5732</v>
      </c>
      <c r="E20029">
        <v>6.25E-2</v>
      </c>
      <c r="F20029">
        <v>5.0000000000000001E-3</v>
      </c>
      <c r="G20029">
        <v>1.4999999999999999E-2</v>
      </c>
      <c r="H20029">
        <v>0</v>
      </c>
      <c r="I20029">
        <v>0</v>
      </c>
    </row>
    <row r="20030" spans="1:9" x14ac:dyDescent="0.25">
      <c r="A20030" t="s">
        <v>733</v>
      </c>
      <c r="B20030">
        <v>76823</v>
      </c>
      <c r="C20030" s="593">
        <v>8.2500000000000004E-2</v>
      </c>
      <c r="D20030" t="s">
        <v>5733</v>
      </c>
      <c r="E20030">
        <v>6.25E-2</v>
      </c>
      <c r="F20030">
        <v>0</v>
      </c>
      <c r="G20030">
        <v>1.7500000000000002E-2</v>
      </c>
      <c r="H20030">
        <v>2.5000000000000001E-3</v>
      </c>
      <c r="I20030">
        <v>0</v>
      </c>
    </row>
    <row r="20031" spans="1:9" x14ac:dyDescent="0.25">
      <c r="A20031" t="s">
        <v>733</v>
      </c>
      <c r="B20031">
        <v>76824</v>
      </c>
      <c r="C20031" s="593">
        <v>6.7500000000000004E-2</v>
      </c>
      <c r="D20031" t="s">
        <v>5734</v>
      </c>
      <c r="E20031">
        <v>6.25E-2</v>
      </c>
      <c r="F20031">
        <v>5.0000000000000001E-3</v>
      </c>
      <c r="G20031">
        <v>0</v>
      </c>
      <c r="H20031">
        <v>0</v>
      </c>
      <c r="I20031">
        <v>0</v>
      </c>
    </row>
    <row r="20032" spans="1:9" x14ac:dyDescent="0.25">
      <c r="A20032" t="s">
        <v>733</v>
      </c>
      <c r="B20032">
        <v>76825</v>
      </c>
      <c r="C20032" s="593">
        <v>8.2500000000000004E-2</v>
      </c>
      <c r="D20032" t="s">
        <v>5735</v>
      </c>
      <c r="E20032">
        <v>6.25E-2</v>
      </c>
      <c r="F20032">
        <v>5.0000000000000001E-3</v>
      </c>
      <c r="G20032">
        <v>1.2500000000000001E-2</v>
      </c>
      <c r="H20032">
        <v>2.5000000000000001E-3</v>
      </c>
      <c r="I20032">
        <v>0</v>
      </c>
    </row>
    <row r="20033" spans="1:9" x14ac:dyDescent="0.25">
      <c r="A20033" t="s">
        <v>733</v>
      </c>
      <c r="B20033">
        <v>76827</v>
      </c>
      <c r="C20033" s="593">
        <v>6.25E-2</v>
      </c>
      <c r="D20033" t="s">
        <v>3355</v>
      </c>
      <c r="E20033">
        <v>6.25E-2</v>
      </c>
      <c r="F20033">
        <v>0</v>
      </c>
      <c r="G20033">
        <v>0</v>
      </c>
      <c r="H20033">
        <v>0</v>
      </c>
      <c r="I20033">
        <v>0</v>
      </c>
    </row>
    <row r="20034" spans="1:9" x14ac:dyDescent="0.25">
      <c r="A20034" t="s">
        <v>733</v>
      </c>
      <c r="B20034">
        <v>76828</v>
      </c>
      <c r="C20034" s="593">
        <v>6.25E-2</v>
      </c>
      <c r="D20034" t="s">
        <v>2528</v>
      </c>
      <c r="E20034">
        <v>6.25E-2</v>
      </c>
      <c r="F20034">
        <v>0</v>
      </c>
      <c r="G20034">
        <v>0</v>
      </c>
      <c r="H20034">
        <v>0</v>
      </c>
      <c r="I20034">
        <v>0</v>
      </c>
    </row>
    <row r="20035" spans="1:9" x14ac:dyDescent="0.25">
      <c r="A20035" t="s">
        <v>733</v>
      </c>
      <c r="B20035">
        <v>76831</v>
      </c>
      <c r="C20035" s="593">
        <v>6.25E-2</v>
      </c>
      <c r="D20035" t="s">
        <v>5736</v>
      </c>
      <c r="E20035">
        <v>6.25E-2</v>
      </c>
      <c r="F20035">
        <v>0</v>
      </c>
      <c r="G20035">
        <v>0</v>
      </c>
      <c r="H20035">
        <v>0</v>
      </c>
      <c r="I20035">
        <v>0</v>
      </c>
    </row>
    <row r="20036" spans="1:9" x14ac:dyDescent="0.25">
      <c r="A20036" t="s">
        <v>733</v>
      </c>
      <c r="B20036">
        <v>76832</v>
      </c>
      <c r="C20036" s="593">
        <v>6.7500000000000004E-2</v>
      </c>
      <c r="D20036" t="s">
        <v>5734</v>
      </c>
      <c r="E20036">
        <v>6.25E-2</v>
      </c>
      <c r="F20036">
        <v>5.0000000000000001E-3</v>
      </c>
      <c r="G20036">
        <v>0</v>
      </c>
      <c r="H20036">
        <v>0</v>
      </c>
      <c r="I20036">
        <v>0</v>
      </c>
    </row>
    <row r="20037" spans="1:9" x14ac:dyDescent="0.25">
      <c r="A20037" t="s">
        <v>733</v>
      </c>
      <c r="B20037">
        <v>76834</v>
      </c>
      <c r="C20037" s="593">
        <v>8.2500000000000004E-2</v>
      </c>
      <c r="D20037" t="s">
        <v>2528</v>
      </c>
      <c r="E20037">
        <v>6.25E-2</v>
      </c>
      <c r="F20037">
        <v>0</v>
      </c>
      <c r="G20037">
        <v>0.02</v>
      </c>
      <c r="H20037">
        <v>0</v>
      </c>
      <c r="I20037">
        <v>0</v>
      </c>
    </row>
    <row r="20038" spans="1:9" x14ac:dyDescent="0.25">
      <c r="A20038" t="s">
        <v>733</v>
      </c>
      <c r="B20038">
        <v>76836</v>
      </c>
      <c r="C20038" s="593">
        <v>7.0000000000000007E-2</v>
      </c>
      <c r="D20038" t="s">
        <v>5737</v>
      </c>
      <c r="E20038">
        <v>6.25E-2</v>
      </c>
      <c r="F20038">
        <v>5.0000000000000001E-3</v>
      </c>
      <c r="G20038">
        <v>0</v>
      </c>
      <c r="H20038">
        <v>2.5000000000000001E-3</v>
      </c>
      <c r="I20038">
        <v>0</v>
      </c>
    </row>
    <row r="20039" spans="1:9" x14ac:dyDescent="0.25">
      <c r="A20039" t="s">
        <v>733</v>
      </c>
      <c r="B20039">
        <v>76837</v>
      </c>
      <c r="C20039" s="593">
        <v>8.2500000000000004E-2</v>
      </c>
      <c r="D20039" t="s">
        <v>4128</v>
      </c>
      <c r="E20039">
        <v>6.25E-2</v>
      </c>
      <c r="F20039">
        <v>5.0000000000000001E-3</v>
      </c>
      <c r="G20039">
        <v>1.4999999999999999E-2</v>
      </c>
      <c r="H20039">
        <v>0</v>
      </c>
      <c r="I20039">
        <v>0</v>
      </c>
    </row>
    <row r="20040" spans="1:9" x14ac:dyDescent="0.25">
      <c r="A20040" t="s">
        <v>733</v>
      </c>
      <c r="B20040">
        <v>76841</v>
      </c>
      <c r="C20040" s="593">
        <v>7.2499999999999995E-2</v>
      </c>
      <c r="D20040" t="s">
        <v>5738</v>
      </c>
      <c r="E20040">
        <v>6.25E-2</v>
      </c>
      <c r="F20040">
        <v>5.0000000000000001E-3</v>
      </c>
      <c r="G20040">
        <v>0</v>
      </c>
      <c r="H20040">
        <v>5.0000000000000001E-3</v>
      </c>
      <c r="I20040">
        <v>0</v>
      </c>
    </row>
    <row r="20041" spans="1:9" x14ac:dyDescent="0.25">
      <c r="A20041" t="s">
        <v>733</v>
      </c>
      <c r="B20041">
        <v>76842</v>
      </c>
      <c r="C20041" s="593">
        <v>7.2499999999999995E-2</v>
      </c>
      <c r="D20041" t="s">
        <v>5731</v>
      </c>
      <c r="E20041">
        <v>6.25E-2</v>
      </c>
      <c r="F20041">
        <v>0</v>
      </c>
      <c r="G20041">
        <v>0</v>
      </c>
      <c r="H20041">
        <v>0.01</v>
      </c>
      <c r="I20041">
        <v>0</v>
      </c>
    </row>
    <row r="20042" spans="1:9" x14ac:dyDescent="0.25">
      <c r="A20042" t="s">
        <v>733</v>
      </c>
      <c r="B20042">
        <v>76844</v>
      </c>
      <c r="C20042" s="593">
        <v>8.2500000000000004E-2</v>
      </c>
      <c r="D20042" t="s">
        <v>5739</v>
      </c>
      <c r="E20042">
        <v>6.25E-2</v>
      </c>
      <c r="F20042">
        <v>0</v>
      </c>
      <c r="G20042">
        <v>0.02</v>
      </c>
      <c r="H20042">
        <v>0</v>
      </c>
      <c r="I20042">
        <v>0</v>
      </c>
    </row>
    <row r="20043" spans="1:9" x14ac:dyDescent="0.25">
      <c r="A20043" t="s">
        <v>733</v>
      </c>
      <c r="B20043">
        <v>76845</v>
      </c>
      <c r="C20043" s="593">
        <v>6.25E-2</v>
      </c>
      <c r="D20043" t="s">
        <v>2528</v>
      </c>
      <c r="E20043">
        <v>6.25E-2</v>
      </c>
      <c r="F20043">
        <v>0</v>
      </c>
      <c r="G20043">
        <v>0</v>
      </c>
      <c r="H20043">
        <v>0</v>
      </c>
      <c r="I20043">
        <v>0</v>
      </c>
    </row>
    <row r="20044" spans="1:9" x14ac:dyDescent="0.25">
      <c r="A20044" t="s">
        <v>733</v>
      </c>
      <c r="B20044">
        <v>76848</v>
      </c>
      <c r="C20044" s="593">
        <v>7.2499999999999995E-2</v>
      </c>
      <c r="D20044" t="s">
        <v>5731</v>
      </c>
      <c r="E20044">
        <v>6.25E-2</v>
      </c>
      <c r="F20044">
        <v>0</v>
      </c>
      <c r="G20044">
        <v>0</v>
      </c>
      <c r="H20044">
        <v>0.01</v>
      </c>
      <c r="I20044">
        <v>0</v>
      </c>
    </row>
    <row r="20045" spans="1:9" x14ac:dyDescent="0.25">
      <c r="A20045" t="s">
        <v>733</v>
      </c>
      <c r="B20045">
        <v>76849</v>
      </c>
      <c r="C20045" s="593">
        <v>8.2500000000000004E-2</v>
      </c>
      <c r="D20045" t="s">
        <v>5740</v>
      </c>
      <c r="E20045">
        <v>6.25E-2</v>
      </c>
      <c r="F20045">
        <v>0</v>
      </c>
      <c r="G20045">
        <v>1.4999999999999999E-2</v>
      </c>
      <c r="H20045">
        <v>5.0000000000000001E-3</v>
      </c>
      <c r="I20045">
        <v>0</v>
      </c>
    </row>
    <row r="20046" spans="1:9" x14ac:dyDescent="0.25">
      <c r="A20046" t="s">
        <v>733</v>
      </c>
      <c r="B20046">
        <v>76852</v>
      </c>
      <c r="C20046" s="593">
        <v>7.0000000000000007E-2</v>
      </c>
      <c r="D20046" t="s">
        <v>5737</v>
      </c>
      <c r="E20046">
        <v>6.25E-2</v>
      </c>
      <c r="F20046">
        <v>5.0000000000000001E-3</v>
      </c>
      <c r="G20046">
        <v>0</v>
      </c>
      <c r="H20046">
        <v>2.5000000000000001E-3</v>
      </c>
      <c r="I20046">
        <v>0</v>
      </c>
    </row>
    <row r="20047" spans="1:9" x14ac:dyDescent="0.25">
      <c r="A20047" t="s">
        <v>733</v>
      </c>
      <c r="B20047">
        <v>76853</v>
      </c>
      <c r="C20047" s="593">
        <v>8.2500000000000004E-2</v>
      </c>
      <c r="D20047" t="s">
        <v>5741</v>
      </c>
      <c r="E20047">
        <v>6.25E-2</v>
      </c>
      <c r="F20047">
        <v>5.0000000000000001E-3</v>
      </c>
      <c r="G20047">
        <v>1.4999999999999999E-2</v>
      </c>
      <c r="H20047">
        <v>0</v>
      </c>
      <c r="I20047">
        <v>0</v>
      </c>
    </row>
    <row r="20048" spans="1:9" x14ac:dyDescent="0.25">
      <c r="A20048" t="s">
        <v>733</v>
      </c>
      <c r="B20048">
        <v>76854</v>
      </c>
      <c r="C20048" s="593">
        <v>6.7500000000000004E-2</v>
      </c>
      <c r="D20048" t="s">
        <v>5742</v>
      </c>
      <c r="E20048">
        <v>6.25E-2</v>
      </c>
      <c r="F20048">
        <v>0</v>
      </c>
      <c r="G20048">
        <v>0</v>
      </c>
      <c r="H20048">
        <v>5.0000000000000001E-3</v>
      </c>
      <c r="I20048">
        <v>0</v>
      </c>
    </row>
    <row r="20049" spans="1:9" x14ac:dyDescent="0.25">
      <c r="A20049" t="s">
        <v>733</v>
      </c>
      <c r="B20049">
        <v>76855</v>
      </c>
      <c r="C20049" s="593">
        <v>6.7500000000000004E-2</v>
      </c>
      <c r="D20049" t="s">
        <v>5743</v>
      </c>
      <c r="E20049">
        <v>6.25E-2</v>
      </c>
      <c r="F20049">
        <v>5.0000000000000001E-3</v>
      </c>
      <c r="G20049">
        <v>0</v>
      </c>
      <c r="H20049">
        <v>0</v>
      </c>
      <c r="I20049">
        <v>0</v>
      </c>
    </row>
    <row r="20050" spans="1:9" x14ac:dyDescent="0.25">
      <c r="A20050" t="s">
        <v>733</v>
      </c>
      <c r="B20050">
        <v>76856</v>
      </c>
      <c r="C20050" s="593">
        <v>8.2500000000000004E-2</v>
      </c>
      <c r="D20050" t="s">
        <v>3245</v>
      </c>
      <c r="E20050">
        <v>6.25E-2</v>
      </c>
      <c r="F20050">
        <v>0</v>
      </c>
      <c r="G20050">
        <v>0.01</v>
      </c>
      <c r="H20050">
        <v>0.01</v>
      </c>
      <c r="I20050">
        <v>0</v>
      </c>
    </row>
    <row r="20051" spans="1:9" x14ac:dyDescent="0.25">
      <c r="A20051" t="s">
        <v>733</v>
      </c>
      <c r="B20051">
        <v>76857</v>
      </c>
      <c r="C20051" s="593">
        <v>6.7500000000000004E-2</v>
      </c>
      <c r="D20051" t="s">
        <v>5651</v>
      </c>
      <c r="E20051">
        <v>6.25E-2</v>
      </c>
      <c r="F20051">
        <v>5.0000000000000001E-3</v>
      </c>
      <c r="G20051">
        <v>0</v>
      </c>
      <c r="H20051">
        <v>0</v>
      </c>
      <c r="I20051">
        <v>0</v>
      </c>
    </row>
    <row r="20052" spans="1:9" x14ac:dyDescent="0.25">
      <c r="A20052" t="s">
        <v>733</v>
      </c>
      <c r="B20052">
        <v>76858</v>
      </c>
      <c r="C20052" s="593">
        <v>0.08</v>
      </c>
      <c r="D20052" t="s">
        <v>5744</v>
      </c>
      <c r="E20052">
        <v>6.25E-2</v>
      </c>
      <c r="F20052">
        <v>5.0000000000000001E-3</v>
      </c>
      <c r="G20052">
        <v>0.01</v>
      </c>
      <c r="H20052">
        <v>2.5000000000000001E-3</v>
      </c>
      <c r="I20052">
        <v>0</v>
      </c>
    </row>
    <row r="20053" spans="1:9" x14ac:dyDescent="0.25">
      <c r="A20053" t="s">
        <v>733</v>
      </c>
      <c r="B20053">
        <v>76859</v>
      </c>
      <c r="C20053" s="593">
        <v>8.2500000000000004E-2</v>
      </c>
      <c r="D20053" t="s">
        <v>3384</v>
      </c>
      <c r="E20053">
        <v>6.25E-2</v>
      </c>
      <c r="F20053">
        <v>5.0000000000000001E-3</v>
      </c>
      <c r="G20053">
        <v>1.4999999999999999E-2</v>
      </c>
      <c r="H20053">
        <v>0</v>
      </c>
      <c r="I20053">
        <v>0</v>
      </c>
    </row>
    <row r="20054" spans="1:9" x14ac:dyDescent="0.25">
      <c r="A20054" t="s">
        <v>733</v>
      </c>
      <c r="B20054">
        <v>76861</v>
      </c>
      <c r="C20054" s="593">
        <v>8.2500000000000004E-2</v>
      </c>
      <c r="D20054" t="s">
        <v>5745</v>
      </c>
      <c r="E20054">
        <v>6.25E-2</v>
      </c>
      <c r="F20054">
        <v>5.0000000000000001E-3</v>
      </c>
      <c r="G20054">
        <v>1.4999999999999999E-2</v>
      </c>
      <c r="H20054">
        <v>0</v>
      </c>
      <c r="I20054">
        <v>0</v>
      </c>
    </row>
    <row r="20055" spans="1:9" x14ac:dyDescent="0.25">
      <c r="A20055" t="s">
        <v>733</v>
      </c>
      <c r="B20055">
        <v>76862</v>
      </c>
      <c r="C20055" s="593">
        <v>6.7500000000000004E-2</v>
      </c>
      <c r="D20055" t="s">
        <v>5743</v>
      </c>
      <c r="E20055">
        <v>6.25E-2</v>
      </c>
      <c r="F20055">
        <v>5.0000000000000001E-3</v>
      </c>
      <c r="G20055">
        <v>0</v>
      </c>
      <c r="H20055">
        <v>0</v>
      </c>
      <c r="I20055">
        <v>0</v>
      </c>
    </row>
    <row r="20056" spans="1:9" x14ac:dyDescent="0.25">
      <c r="A20056" t="s">
        <v>733</v>
      </c>
      <c r="B20056">
        <v>76864</v>
      </c>
      <c r="C20056" s="593">
        <v>7.2499999999999995E-2</v>
      </c>
      <c r="D20056" t="s">
        <v>5746</v>
      </c>
      <c r="E20056">
        <v>6.25E-2</v>
      </c>
      <c r="F20056">
        <v>0</v>
      </c>
      <c r="G20056">
        <v>0.01</v>
      </c>
      <c r="H20056">
        <v>0</v>
      </c>
      <c r="I20056">
        <v>0</v>
      </c>
    </row>
    <row r="20057" spans="1:9" x14ac:dyDescent="0.25">
      <c r="A20057" t="s">
        <v>733</v>
      </c>
      <c r="B20057">
        <v>76865</v>
      </c>
      <c r="C20057" s="593">
        <v>6.7500000000000004E-2</v>
      </c>
      <c r="D20057" t="s">
        <v>5747</v>
      </c>
      <c r="E20057">
        <v>6.25E-2</v>
      </c>
      <c r="F20057">
        <v>5.0000000000000001E-3</v>
      </c>
      <c r="G20057">
        <v>0</v>
      </c>
      <c r="H20057">
        <v>0</v>
      </c>
      <c r="I20057">
        <v>0</v>
      </c>
    </row>
    <row r="20058" spans="1:9" x14ac:dyDescent="0.25">
      <c r="A20058" t="s">
        <v>733</v>
      </c>
      <c r="B20058">
        <v>76866</v>
      </c>
      <c r="C20058" s="593">
        <v>7.7499999999999999E-2</v>
      </c>
      <c r="D20058" t="s">
        <v>5748</v>
      </c>
      <c r="E20058">
        <v>6.25E-2</v>
      </c>
      <c r="F20058">
        <v>5.0000000000000001E-3</v>
      </c>
      <c r="G20058">
        <v>0.01</v>
      </c>
      <c r="H20058">
        <v>0</v>
      </c>
      <c r="I20058">
        <v>0</v>
      </c>
    </row>
    <row r="20059" spans="1:9" x14ac:dyDescent="0.25">
      <c r="A20059" t="s">
        <v>733</v>
      </c>
      <c r="B20059">
        <v>76869</v>
      </c>
      <c r="C20059" s="593">
        <v>7.2499999999999995E-2</v>
      </c>
      <c r="D20059" t="s">
        <v>5731</v>
      </c>
      <c r="E20059">
        <v>6.25E-2</v>
      </c>
      <c r="F20059">
        <v>0</v>
      </c>
      <c r="G20059">
        <v>0</v>
      </c>
      <c r="H20059">
        <v>0.01</v>
      </c>
      <c r="I20059">
        <v>0</v>
      </c>
    </row>
    <row r="20060" spans="1:9" x14ac:dyDescent="0.25">
      <c r="A20060" t="s">
        <v>733</v>
      </c>
      <c r="B20060">
        <v>76870</v>
      </c>
      <c r="C20060" s="593">
        <v>6.25E-2</v>
      </c>
      <c r="D20060" t="s">
        <v>5749</v>
      </c>
      <c r="E20060">
        <v>6.25E-2</v>
      </c>
      <c r="F20060">
        <v>0</v>
      </c>
      <c r="G20060">
        <v>0</v>
      </c>
      <c r="H20060">
        <v>0</v>
      </c>
      <c r="I20060">
        <v>0</v>
      </c>
    </row>
    <row r="20061" spans="1:9" x14ac:dyDescent="0.25">
      <c r="A20061" t="s">
        <v>733</v>
      </c>
      <c r="B20061">
        <v>76871</v>
      </c>
      <c r="C20061" s="593">
        <v>0.08</v>
      </c>
      <c r="D20061" t="s">
        <v>5750</v>
      </c>
      <c r="E20061">
        <v>6.25E-2</v>
      </c>
      <c r="F20061">
        <v>5.0000000000000001E-3</v>
      </c>
      <c r="G20061">
        <v>1.2500000000000001E-2</v>
      </c>
      <c r="H20061">
        <v>0</v>
      </c>
      <c r="I20061">
        <v>0</v>
      </c>
    </row>
    <row r="20062" spans="1:9" x14ac:dyDescent="0.25">
      <c r="A20062" t="s">
        <v>733</v>
      </c>
      <c r="B20062">
        <v>76872</v>
      </c>
      <c r="C20062" s="593">
        <v>7.0000000000000007E-2</v>
      </c>
      <c r="D20062" t="s">
        <v>5737</v>
      </c>
      <c r="E20062">
        <v>6.25E-2</v>
      </c>
      <c r="F20062">
        <v>5.0000000000000001E-3</v>
      </c>
      <c r="G20062">
        <v>0</v>
      </c>
      <c r="H20062">
        <v>2.5000000000000001E-3</v>
      </c>
      <c r="I20062">
        <v>0</v>
      </c>
    </row>
    <row r="20063" spans="1:9" x14ac:dyDescent="0.25">
      <c r="A20063" t="s">
        <v>733</v>
      </c>
      <c r="B20063">
        <v>76873</v>
      </c>
      <c r="C20063" s="593">
        <v>7.0000000000000007E-2</v>
      </c>
      <c r="D20063" t="s">
        <v>5737</v>
      </c>
      <c r="E20063">
        <v>6.25E-2</v>
      </c>
      <c r="F20063">
        <v>5.0000000000000001E-3</v>
      </c>
      <c r="G20063">
        <v>0</v>
      </c>
      <c r="H20063">
        <v>2.5000000000000001E-3</v>
      </c>
      <c r="I20063">
        <v>0</v>
      </c>
    </row>
    <row r="20064" spans="1:9" x14ac:dyDescent="0.25">
      <c r="A20064" t="s">
        <v>733</v>
      </c>
      <c r="B20064">
        <v>76874</v>
      </c>
      <c r="C20064" s="593">
        <v>6.7500000000000004E-2</v>
      </c>
      <c r="D20064" t="s">
        <v>5742</v>
      </c>
      <c r="E20064">
        <v>6.25E-2</v>
      </c>
      <c r="F20064">
        <v>0</v>
      </c>
      <c r="G20064">
        <v>0</v>
      </c>
      <c r="H20064">
        <v>5.0000000000000001E-3</v>
      </c>
      <c r="I20064">
        <v>0</v>
      </c>
    </row>
    <row r="20065" spans="1:9" x14ac:dyDescent="0.25">
      <c r="A20065" t="s">
        <v>733</v>
      </c>
      <c r="B20065">
        <v>76875</v>
      </c>
      <c r="C20065" s="593">
        <v>6.7500000000000004E-2</v>
      </c>
      <c r="D20065" t="s">
        <v>5743</v>
      </c>
      <c r="E20065">
        <v>6.25E-2</v>
      </c>
      <c r="F20065">
        <v>5.0000000000000001E-3</v>
      </c>
      <c r="G20065">
        <v>0</v>
      </c>
      <c r="H20065">
        <v>0</v>
      </c>
      <c r="I20065">
        <v>0</v>
      </c>
    </row>
    <row r="20066" spans="1:9" x14ac:dyDescent="0.25">
      <c r="A20066" t="s">
        <v>733</v>
      </c>
      <c r="B20066">
        <v>76877</v>
      </c>
      <c r="C20066" s="593">
        <v>8.2500000000000004E-2</v>
      </c>
      <c r="D20066" t="s">
        <v>5734</v>
      </c>
      <c r="E20066">
        <v>6.25E-2</v>
      </c>
      <c r="F20066">
        <v>5.0000000000000001E-3</v>
      </c>
      <c r="G20066">
        <v>1.4999999999999999E-2</v>
      </c>
      <c r="H20066">
        <v>0</v>
      </c>
      <c r="I20066">
        <v>0</v>
      </c>
    </row>
    <row r="20067" spans="1:9" x14ac:dyDescent="0.25">
      <c r="A20067" t="s">
        <v>733</v>
      </c>
      <c r="B20067">
        <v>76878</v>
      </c>
      <c r="C20067" s="593">
        <v>8.2500000000000004E-2</v>
      </c>
      <c r="D20067" t="s">
        <v>5751</v>
      </c>
      <c r="E20067">
        <v>6.25E-2</v>
      </c>
      <c r="F20067">
        <v>0</v>
      </c>
      <c r="G20067">
        <v>0.02</v>
      </c>
      <c r="H20067">
        <v>0</v>
      </c>
      <c r="I20067">
        <v>0</v>
      </c>
    </row>
    <row r="20068" spans="1:9" x14ac:dyDescent="0.25">
      <c r="A20068" t="s">
        <v>733</v>
      </c>
      <c r="B20068">
        <v>76880</v>
      </c>
      <c r="C20068" s="593">
        <v>6.25E-2</v>
      </c>
      <c r="D20068" t="s">
        <v>5749</v>
      </c>
      <c r="E20068">
        <v>6.25E-2</v>
      </c>
      <c r="F20068">
        <v>0</v>
      </c>
      <c r="G20068">
        <v>0</v>
      </c>
      <c r="H20068">
        <v>0</v>
      </c>
      <c r="I20068">
        <v>0</v>
      </c>
    </row>
    <row r="20069" spans="1:9" x14ac:dyDescent="0.25">
      <c r="A20069" t="s">
        <v>733</v>
      </c>
      <c r="B20069">
        <v>76882</v>
      </c>
      <c r="C20069" s="593">
        <v>6.7500000000000004E-2</v>
      </c>
      <c r="D20069" t="s">
        <v>5747</v>
      </c>
      <c r="E20069">
        <v>6.25E-2</v>
      </c>
      <c r="F20069">
        <v>5.0000000000000001E-3</v>
      </c>
      <c r="G20069">
        <v>0</v>
      </c>
      <c r="H20069">
        <v>0</v>
      </c>
      <c r="I20069">
        <v>0</v>
      </c>
    </row>
    <row r="20070" spans="1:9" x14ac:dyDescent="0.25">
      <c r="A20070" t="s">
        <v>733</v>
      </c>
      <c r="B20070">
        <v>76883</v>
      </c>
      <c r="C20070" s="593">
        <v>6.7500000000000004E-2</v>
      </c>
      <c r="D20070" t="s">
        <v>5742</v>
      </c>
      <c r="E20070">
        <v>6.25E-2</v>
      </c>
      <c r="F20070">
        <v>0</v>
      </c>
      <c r="G20070">
        <v>0</v>
      </c>
      <c r="H20070">
        <v>5.0000000000000001E-3</v>
      </c>
      <c r="I20070">
        <v>0</v>
      </c>
    </row>
    <row r="20071" spans="1:9" x14ac:dyDescent="0.25">
      <c r="A20071" t="s">
        <v>733</v>
      </c>
      <c r="B20071">
        <v>76884</v>
      </c>
      <c r="C20071" s="593">
        <v>6.25E-2</v>
      </c>
      <c r="D20071" t="s">
        <v>2528</v>
      </c>
      <c r="E20071">
        <v>6.25E-2</v>
      </c>
      <c r="F20071">
        <v>0</v>
      </c>
      <c r="G20071">
        <v>0</v>
      </c>
      <c r="H20071">
        <v>0</v>
      </c>
      <c r="I20071">
        <v>0</v>
      </c>
    </row>
    <row r="20072" spans="1:9" x14ac:dyDescent="0.25">
      <c r="A20072" t="s">
        <v>733</v>
      </c>
      <c r="B20072">
        <v>76885</v>
      </c>
      <c r="C20072" s="593">
        <v>6.25E-2</v>
      </c>
      <c r="D20072" t="s">
        <v>5736</v>
      </c>
      <c r="E20072">
        <v>6.25E-2</v>
      </c>
      <c r="F20072">
        <v>0</v>
      </c>
      <c r="G20072">
        <v>0</v>
      </c>
      <c r="H20072">
        <v>0</v>
      </c>
      <c r="I20072">
        <v>0</v>
      </c>
    </row>
    <row r="20073" spans="1:9" x14ac:dyDescent="0.25">
      <c r="A20073" t="s">
        <v>733</v>
      </c>
      <c r="B20073">
        <v>76886</v>
      </c>
      <c r="C20073" s="593">
        <v>6.7500000000000004E-2</v>
      </c>
      <c r="D20073" t="s">
        <v>5752</v>
      </c>
      <c r="E20073">
        <v>6.25E-2</v>
      </c>
      <c r="F20073">
        <v>5.0000000000000001E-3</v>
      </c>
      <c r="G20073">
        <v>0</v>
      </c>
      <c r="H20073">
        <v>0</v>
      </c>
      <c r="I20073">
        <v>0</v>
      </c>
    </row>
    <row r="20074" spans="1:9" x14ac:dyDescent="0.25">
      <c r="A20074" t="s">
        <v>733</v>
      </c>
      <c r="B20074">
        <v>76887</v>
      </c>
      <c r="C20074" s="593">
        <v>7.0000000000000007E-2</v>
      </c>
      <c r="D20074" t="s">
        <v>5737</v>
      </c>
      <c r="E20074">
        <v>6.25E-2</v>
      </c>
      <c r="F20074">
        <v>5.0000000000000001E-3</v>
      </c>
      <c r="G20074">
        <v>0</v>
      </c>
      <c r="H20074">
        <v>2.5000000000000001E-3</v>
      </c>
      <c r="I20074">
        <v>0</v>
      </c>
    </row>
    <row r="20075" spans="1:9" x14ac:dyDescent="0.25">
      <c r="A20075" t="s">
        <v>733</v>
      </c>
      <c r="B20075">
        <v>76888</v>
      </c>
      <c r="C20075" s="593">
        <v>7.0000000000000007E-2</v>
      </c>
      <c r="D20075" t="s">
        <v>5737</v>
      </c>
      <c r="E20075">
        <v>6.25E-2</v>
      </c>
      <c r="F20075">
        <v>5.0000000000000001E-3</v>
      </c>
      <c r="G20075">
        <v>0</v>
      </c>
      <c r="H20075">
        <v>2.5000000000000001E-3</v>
      </c>
      <c r="I20075">
        <v>0</v>
      </c>
    </row>
    <row r="20076" spans="1:9" x14ac:dyDescent="0.25">
      <c r="A20076" t="s">
        <v>733</v>
      </c>
      <c r="B20076">
        <v>76890</v>
      </c>
      <c r="C20076" s="593">
        <v>6.7500000000000004E-2</v>
      </c>
      <c r="D20076" t="s">
        <v>5651</v>
      </c>
      <c r="E20076">
        <v>6.25E-2</v>
      </c>
      <c r="F20076">
        <v>5.0000000000000001E-3</v>
      </c>
      <c r="G20076">
        <v>0</v>
      </c>
      <c r="H20076">
        <v>0</v>
      </c>
      <c r="I20076">
        <v>0</v>
      </c>
    </row>
    <row r="20077" spans="1:9" x14ac:dyDescent="0.25">
      <c r="A20077" t="s">
        <v>733</v>
      </c>
      <c r="B20077">
        <v>76901</v>
      </c>
      <c r="C20077" s="593">
        <v>8.2500000000000004E-2</v>
      </c>
      <c r="D20077" t="s">
        <v>5753</v>
      </c>
      <c r="E20077">
        <v>6.25E-2</v>
      </c>
      <c r="F20077">
        <v>5.0000000000000001E-3</v>
      </c>
      <c r="G20077">
        <v>1.4999999999999999E-2</v>
      </c>
      <c r="H20077">
        <v>0</v>
      </c>
      <c r="I20077">
        <v>0</v>
      </c>
    </row>
    <row r="20078" spans="1:9" x14ac:dyDescent="0.25">
      <c r="A20078" t="s">
        <v>733</v>
      </c>
      <c r="B20078">
        <v>76902</v>
      </c>
      <c r="C20078" s="593">
        <v>8.2500000000000004E-2</v>
      </c>
      <c r="D20078" t="s">
        <v>5753</v>
      </c>
      <c r="E20078">
        <v>6.25E-2</v>
      </c>
      <c r="F20078">
        <v>5.0000000000000001E-3</v>
      </c>
      <c r="G20078">
        <v>1.4999999999999999E-2</v>
      </c>
      <c r="H20078">
        <v>0</v>
      </c>
      <c r="I20078">
        <v>0</v>
      </c>
    </row>
    <row r="20079" spans="1:9" x14ac:dyDescent="0.25">
      <c r="A20079" t="s">
        <v>733</v>
      </c>
      <c r="B20079">
        <v>76903</v>
      </c>
      <c r="C20079" s="593">
        <v>8.2500000000000004E-2</v>
      </c>
      <c r="D20079" t="s">
        <v>5753</v>
      </c>
      <c r="E20079">
        <v>6.25E-2</v>
      </c>
      <c r="F20079">
        <v>5.0000000000000001E-3</v>
      </c>
      <c r="G20079">
        <v>1.4999999999999999E-2</v>
      </c>
      <c r="H20079">
        <v>0</v>
      </c>
      <c r="I20079">
        <v>0</v>
      </c>
    </row>
    <row r="20080" spans="1:9" x14ac:dyDescent="0.25">
      <c r="A20080" t="s">
        <v>733</v>
      </c>
      <c r="B20080">
        <v>76904</v>
      </c>
      <c r="C20080" s="593">
        <v>8.2500000000000004E-2</v>
      </c>
      <c r="D20080" t="s">
        <v>5753</v>
      </c>
      <c r="E20080">
        <v>6.25E-2</v>
      </c>
      <c r="F20080">
        <v>5.0000000000000001E-3</v>
      </c>
      <c r="G20080">
        <v>1.4999999999999999E-2</v>
      </c>
      <c r="H20080">
        <v>0</v>
      </c>
      <c r="I20080">
        <v>0</v>
      </c>
    </row>
    <row r="20081" spans="1:9" x14ac:dyDescent="0.25">
      <c r="A20081" t="s">
        <v>733</v>
      </c>
      <c r="B20081">
        <v>76905</v>
      </c>
      <c r="C20081" s="593">
        <v>8.2500000000000004E-2</v>
      </c>
      <c r="D20081" t="s">
        <v>5753</v>
      </c>
      <c r="E20081">
        <v>6.25E-2</v>
      </c>
      <c r="F20081">
        <v>5.0000000000000001E-3</v>
      </c>
      <c r="G20081">
        <v>1.4999999999999999E-2</v>
      </c>
      <c r="H20081">
        <v>0</v>
      </c>
      <c r="I20081">
        <v>0</v>
      </c>
    </row>
    <row r="20082" spans="1:9" x14ac:dyDescent="0.25">
      <c r="A20082" t="s">
        <v>733</v>
      </c>
      <c r="B20082">
        <v>76906</v>
      </c>
      <c r="C20082" s="593">
        <v>8.2500000000000004E-2</v>
      </c>
      <c r="D20082" t="s">
        <v>5753</v>
      </c>
      <c r="E20082">
        <v>6.25E-2</v>
      </c>
      <c r="F20082">
        <v>5.0000000000000001E-3</v>
      </c>
      <c r="G20082">
        <v>1.4999999999999999E-2</v>
      </c>
      <c r="H20082">
        <v>0</v>
      </c>
      <c r="I20082">
        <v>0</v>
      </c>
    </row>
    <row r="20083" spans="1:9" x14ac:dyDescent="0.25">
      <c r="A20083" t="s">
        <v>733</v>
      </c>
      <c r="B20083">
        <v>76908</v>
      </c>
      <c r="C20083" s="593">
        <v>8.2500000000000004E-2</v>
      </c>
      <c r="D20083" t="s">
        <v>5753</v>
      </c>
      <c r="E20083">
        <v>6.25E-2</v>
      </c>
      <c r="F20083">
        <v>5.0000000000000001E-3</v>
      </c>
      <c r="G20083">
        <v>1.4999999999999999E-2</v>
      </c>
      <c r="H20083">
        <v>0</v>
      </c>
      <c r="I20083">
        <v>0</v>
      </c>
    </row>
    <row r="20084" spans="1:9" x14ac:dyDescent="0.25">
      <c r="A20084" t="s">
        <v>733</v>
      </c>
      <c r="B20084">
        <v>76909</v>
      </c>
      <c r="C20084" s="593">
        <v>8.2500000000000004E-2</v>
      </c>
      <c r="D20084" t="s">
        <v>5753</v>
      </c>
      <c r="E20084">
        <v>6.25E-2</v>
      </c>
      <c r="F20084">
        <v>5.0000000000000001E-3</v>
      </c>
      <c r="G20084">
        <v>1.4999999999999999E-2</v>
      </c>
      <c r="H20084">
        <v>0</v>
      </c>
      <c r="I20084">
        <v>0</v>
      </c>
    </row>
    <row r="20085" spans="1:9" x14ac:dyDescent="0.25">
      <c r="A20085" t="s">
        <v>733</v>
      </c>
      <c r="B20085">
        <v>76930</v>
      </c>
      <c r="C20085" s="593">
        <v>6.25E-2</v>
      </c>
      <c r="D20085" t="s">
        <v>5754</v>
      </c>
      <c r="E20085">
        <v>6.25E-2</v>
      </c>
      <c r="F20085">
        <v>0</v>
      </c>
      <c r="G20085">
        <v>0</v>
      </c>
      <c r="H20085">
        <v>0</v>
      </c>
      <c r="I20085">
        <v>0</v>
      </c>
    </row>
    <row r="20086" spans="1:9" x14ac:dyDescent="0.25">
      <c r="A20086" t="s">
        <v>733</v>
      </c>
      <c r="B20086">
        <v>76932</v>
      </c>
      <c r="C20086" s="593">
        <v>8.2500000000000004E-2</v>
      </c>
      <c r="D20086" t="s">
        <v>5755</v>
      </c>
      <c r="E20086">
        <v>6.25E-2</v>
      </c>
      <c r="F20086">
        <v>5.0000000000000001E-3</v>
      </c>
      <c r="G20086">
        <v>1.4999999999999999E-2</v>
      </c>
      <c r="H20086">
        <v>0</v>
      </c>
      <c r="I20086">
        <v>0</v>
      </c>
    </row>
    <row r="20087" spans="1:9" x14ac:dyDescent="0.25">
      <c r="A20087" t="s">
        <v>733</v>
      </c>
      <c r="B20087">
        <v>76933</v>
      </c>
      <c r="C20087" s="593">
        <v>8.2500000000000004E-2</v>
      </c>
      <c r="D20087" t="s">
        <v>5756</v>
      </c>
      <c r="E20087">
        <v>6.25E-2</v>
      </c>
      <c r="F20087">
        <v>0</v>
      </c>
      <c r="G20087">
        <v>0.02</v>
      </c>
      <c r="H20087">
        <v>0</v>
      </c>
      <c r="I20087">
        <v>0</v>
      </c>
    </row>
    <row r="20088" spans="1:9" x14ac:dyDescent="0.25">
      <c r="A20088" t="s">
        <v>733</v>
      </c>
      <c r="B20088">
        <v>76934</v>
      </c>
      <c r="C20088" s="593">
        <v>6.7500000000000004E-2</v>
      </c>
      <c r="D20088" t="s">
        <v>5752</v>
      </c>
      <c r="E20088">
        <v>6.25E-2</v>
      </c>
      <c r="F20088">
        <v>5.0000000000000001E-3</v>
      </c>
      <c r="G20088">
        <v>0</v>
      </c>
      <c r="H20088">
        <v>0</v>
      </c>
      <c r="I20088">
        <v>0</v>
      </c>
    </row>
    <row r="20089" spans="1:9" x14ac:dyDescent="0.25">
      <c r="A20089" t="s">
        <v>733</v>
      </c>
      <c r="B20089">
        <v>76935</v>
      </c>
      <c r="C20089" s="593">
        <v>7.2499999999999995E-2</v>
      </c>
      <c r="D20089" t="s">
        <v>5738</v>
      </c>
      <c r="E20089">
        <v>6.25E-2</v>
      </c>
      <c r="F20089">
        <v>5.0000000000000001E-3</v>
      </c>
      <c r="G20089">
        <v>0</v>
      </c>
      <c r="H20089">
        <v>5.0000000000000001E-3</v>
      </c>
      <c r="I20089">
        <v>0</v>
      </c>
    </row>
    <row r="20090" spans="1:9" x14ac:dyDescent="0.25">
      <c r="A20090" t="s">
        <v>733</v>
      </c>
      <c r="B20090">
        <v>76936</v>
      </c>
      <c r="C20090" s="593">
        <v>8.2500000000000004E-2</v>
      </c>
      <c r="D20090" t="s">
        <v>5055</v>
      </c>
      <c r="E20090">
        <v>6.25E-2</v>
      </c>
      <c r="F20090">
        <v>5.0000000000000001E-3</v>
      </c>
      <c r="G20090">
        <v>0.01</v>
      </c>
      <c r="H20090">
        <v>5.0000000000000001E-3</v>
      </c>
      <c r="I20090">
        <v>0</v>
      </c>
    </row>
    <row r="20091" spans="1:9" x14ac:dyDescent="0.25">
      <c r="A20091" t="s">
        <v>733</v>
      </c>
      <c r="B20091">
        <v>76937</v>
      </c>
      <c r="C20091" s="593">
        <v>6.7500000000000004E-2</v>
      </c>
      <c r="D20091" t="s">
        <v>5743</v>
      </c>
      <c r="E20091">
        <v>6.25E-2</v>
      </c>
      <c r="F20091">
        <v>5.0000000000000001E-3</v>
      </c>
      <c r="G20091">
        <v>0</v>
      </c>
      <c r="H20091">
        <v>0</v>
      </c>
      <c r="I20091">
        <v>0</v>
      </c>
    </row>
    <row r="20092" spans="1:9" x14ac:dyDescent="0.25">
      <c r="A20092" t="s">
        <v>733</v>
      </c>
      <c r="B20092">
        <v>76939</v>
      </c>
      <c r="C20092" s="593">
        <v>6.7500000000000004E-2</v>
      </c>
      <c r="D20092" t="s">
        <v>5752</v>
      </c>
      <c r="E20092">
        <v>6.25E-2</v>
      </c>
      <c r="F20092">
        <v>5.0000000000000001E-3</v>
      </c>
      <c r="G20092">
        <v>0</v>
      </c>
      <c r="H20092">
        <v>0</v>
      </c>
      <c r="I20092">
        <v>0</v>
      </c>
    </row>
    <row r="20093" spans="1:9" x14ac:dyDescent="0.25">
      <c r="A20093" t="s">
        <v>733</v>
      </c>
      <c r="B20093">
        <v>76940</v>
      </c>
      <c r="C20093" s="593">
        <v>6.7500000000000004E-2</v>
      </c>
      <c r="D20093" t="s">
        <v>5752</v>
      </c>
      <c r="E20093">
        <v>6.25E-2</v>
      </c>
      <c r="F20093">
        <v>5.0000000000000001E-3</v>
      </c>
      <c r="G20093">
        <v>0</v>
      </c>
      <c r="H20093">
        <v>0</v>
      </c>
      <c r="I20093">
        <v>0</v>
      </c>
    </row>
    <row r="20094" spans="1:9" x14ac:dyDescent="0.25">
      <c r="A20094" t="s">
        <v>733</v>
      </c>
      <c r="B20094">
        <v>76941</v>
      </c>
      <c r="C20094" s="593">
        <v>7.2499999999999995E-2</v>
      </c>
      <c r="D20094" t="s">
        <v>5757</v>
      </c>
      <c r="E20094">
        <v>6.25E-2</v>
      </c>
      <c r="F20094">
        <v>0</v>
      </c>
      <c r="G20094">
        <v>0.01</v>
      </c>
      <c r="H20094">
        <v>0</v>
      </c>
      <c r="I20094">
        <v>0</v>
      </c>
    </row>
    <row r="20095" spans="1:9" x14ac:dyDescent="0.25">
      <c r="A20095" t="s">
        <v>733</v>
      </c>
      <c r="B20095">
        <v>76943</v>
      </c>
      <c r="C20095" s="593">
        <v>6.7500000000000004E-2</v>
      </c>
      <c r="D20095" t="s">
        <v>5758</v>
      </c>
      <c r="E20095">
        <v>6.25E-2</v>
      </c>
      <c r="F20095">
        <v>5.0000000000000001E-3</v>
      </c>
      <c r="G20095">
        <v>0</v>
      </c>
      <c r="H20095">
        <v>0</v>
      </c>
      <c r="I20095">
        <v>0</v>
      </c>
    </row>
    <row r="20096" spans="1:9" x14ac:dyDescent="0.25">
      <c r="A20096" t="s">
        <v>733</v>
      </c>
      <c r="B20096">
        <v>76945</v>
      </c>
      <c r="C20096" s="593">
        <v>8.2500000000000004E-2</v>
      </c>
      <c r="D20096" t="s">
        <v>5759</v>
      </c>
      <c r="E20096">
        <v>6.25E-2</v>
      </c>
      <c r="F20096">
        <v>0</v>
      </c>
      <c r="G20096">
        <v>0.02</v>
      </c>
      <c r="H20096">
        <v>0</v>
      </c>
      <c r="I20096">
        <v>0</v>
      </c>
    </row>
    <row r="20097" spans="1:9" x14ac:dyDescent="0.25">
      <c r="A20097" t="s">
        <v>733</v>
      </c>
      <c r="B20097">
        <v>76949</v>
      </c>
      <c r="C20097" s="593">
        <v>6.25E-2</v>
      </c>
      <c r="D20097" t="s">
        <v>5760</v>
      </c>
      <c r="E20097">
        <v>6.25E-2</v>
      </c>
      <c r="F20097">
        <v>0</v>
      </c>
      <c r="G20097">
        <v>0</v>
      </c>
      <c r="H20097">
        <v>0</v>
      </c>
      <c r="I20097">
        <v>0</v>
      </c>
    </row>
    <row r="20098" spans="1:9" x14ac:dyDescent="0.25">
      <c r="A20098" t="s">
        <v>733</v>
      </c>
      <c r="B20098">
        <v>76950</v>
      </c>
      <c r="C20098" s="593">
        <v>8.2500000000000004E-2</v>
      </c>
      <c r="D20098" t="s">
        <v>1938</v>
      </c>
      <c r="E20098">
        <v>6.25E-2</v>
      </c>
      <c r="F20098">
        <v>0</v>
      </c>
      <c r="G20098">
        <v>0.02</v>
      </c>
      <c r="H20098">
        <v>0</v>
      </c>
      <c r="I20098">
        <v>0</v>
      </c>
    </row>
    <row r="20099" spans="1:9" x14ac:dyDescent="0.25">
      <c r="A20099" t="s">
        <v>733</v>
      </c>
      <c r="B20099">
        <v>76951</v>
      </c>
      <c r="C20099" s="593">
        <v>8.2500000000000004E-2</v>
      </c>
      <c r="D20099" t="s">
        <v>5761</v>
      </c>
      <c r="E20099">
        <v>6.25E-2</v>
      </c>
      <c r="F20099">
        <v>0</v>
      </c>
      <c r="G20099">
        <v>0.02</v>
      </c>
      <c r="H20099">
        <v>0</v>
      </c>
      <c r="I20099">
        <v>0</v>
      </c>
    </row>
    <row r="20100" spans="1:9" x14ac:dyDescent="0.25">
      <c r="A20100" t="s">
        <v>733</v>
      </c>
      <c r="B20100">
        <v>76953</v>
      </c>
      <c r="C20100" s="593">
        <v>6.25E-2</v>
      </c>
      <c r="D20100" t="s">
        <v>5760</v>
      </c>
      <c r="E20100">
        <v>6.25E-2</v>
      </c>
      <c r="F20100">
        <v>0</v>
      </c>
      <c r="G20100">
        <v>0</v>
      </c>
      <c r="H20100">
        <v>0</v>
      </c>
      <c r="I20100">
        <v>0</v>
      </c>
    </row>
    <row r="20101" spans="1:9" x14ac:dyDescent="0.25">
      <c r="A20101" t="s">
        <v>733</v>
      </c>
      <c r="B20101">
        <v>76955</v>
      </c>
      <c r="C20101" s="593">
        <v>6.7500000000000004E-2</v>
      </c>
      <c r="D20101" t="s">
        <v>5743</v>
      </c>
      <c r="E20101">
        <v>6.25E-2</v>
      </c>
      <c r="F20101">
        <v>5.0000000000000001E-3</v>
      </c>
      <c r="G20101">
        <v>0</v>
      </c>
      <c r="H20101">
        <v>0</v>
      </c>
      <c r="I20101">
        <v>0</v>
      </c>
    </row>
    <row r="20102" spans="1:9" x14ac:dyDescent="0.25">
      <c r="A20102" t="s">
        <v>733</v>
      </c>
      <c r="B20102">
        <v>76957</v>
      </c>
      <c r="C20102" s="593">
        <v>6.7500000000000004E-2</v>
      </c>
      <c r="D20102" t="s">
        <v>5752</v>
      </c>
      <c r="E20102">
        <v>6.25E-2</v>
      </c>
      <c r="F20102">
        <v>5.0000000000000001E-3</v>
      </c>
      <c r="G20102">
        <v>0</v>
      </c>
      <c r="H20102">
        <v>0</v>
      </c>
      <c r="I20102">
        <v>0</v>
      </c>
    </row>
    <row r="20103" spans="1:9" x14ac:dyDescent="0.25">
      <c r="A20103" t="s">
        <v>733</v>
      </c>
      <c r="B20103">
        <v>76958</v>
      </c>
      <c r="C20103" s="593">
        <v>6.7500000000000004E-2</v>
      </c>
      <c r="D20103" t="s">
        <v>5752</v>
      </c>
      <c r="E20103">
        <v>6.25E-2</v>
      </c>
      <c r="F20103">
        <v>5.0000000000000001E-3</v>
      </c>
      <c r="G20103">
        <v>0</v>
      </c>
      <c r="H20103">
        <v>0</v>
      </c>
      <c r="I20103">
        <v>0</v>
      </c>
    </row>
    <row r="20104" spans="1:9" x14ac:dyDescent="0.25">
      <c r="A20104" t="s">
        <v>733</v>
      </c>
      <c r="B20104">
        <v>77001</v>
      </c>
      <c r="C20104" s="593">
        <v>8.2500000000000004E-2</v>
      </c>
      <c r="D20104" t="s">
        <v>1322</v>
      </c>
      <c r="E20104">
        <v>6.25E-2</v>
      </c>
      <c r="F20104">
        <v>0</v>
      </c>
      <c r="G20104">
        <v>0.01</v>
      </c>
      <c r="H20104">
        <v>0.01</v>
      </c>
      <c r="I20104">
        <v>0</v>
      </c>
    </row>
    <row r="20105" spans="1:9" x14ac:dyDescent="0.25">
      <c r="A20105" t="s">
        <v>733</v>
      </c>
      <c r="B20105">
        <v>77002</v>
      </c>
      <c r="C20105" s="593">
        <v>8.2500000000000004E-2</v>
      </c>
      <c r="D20105" t="s">
        <v>1322</v>
      </c>
      <c r="E20105">
        <v>6.25E-2</v>
      </c>
      <c r="F20105">
        <v>0</v>
      </c>
      <c r="G20105">
        <v>0.01</v>
      </c>
      <c r="H20105">
        <v>0.01</v>
      </c>
      <c r="I20105">
        <v>0</v>
      </c>
    </row>
    <row r="20106" spans="1:9" x14ac:dyDescent="0.25">
      <c r="A20106" t="s">
        <v>733</v>
      </c>
      <c r="B20106">
        <v>77003</v>
      </c>
      <c r="C20106" s="593">
        <v>8.2500000000000004E-2</v>
      </c>
      <c r="D20106" t="s">
        <v>1322</v>
      </c>
      <c r="E20106">
        <v>6.25E-2</v>
      </c>
      <c r="F20106">
        <v>0</v>
      </c>
      <c r="G20106">
        <v>0.01</v>
      </c>
      <c r="H20106">
        <v>0.01</v>
      </c>
      <c r="I20106">
        <v>0</v>
      </c>
    </row>
    <row r="20107" spans="1:9" x14ac:dyDescent="0.25">
      <c r="A20107" t="s">
        <v>733</v>
      </c>
      <c r="B20107">
        <v>77004</v>
      </c>
      <c r="C20107" s="593">
        <v>8.2500000000000004E-2</v>
      </c>
      <c r="D20107" t="s">
        <v>1322</v>
      </c>
      <c r="E20107">
        <v>6.25E-2</v>
      </c>
      <c r="F20107">
        <v>0</v>
      </c>
      <c r="G20107">
        <v>0.01</v>
      </c>
      <c r="H20107">
        <v>0.01</v>
      </c>
      <c r="I20107">
        <v>0</v>
      </c>
    </row>
    <row r="20108" spans="1:9" x14ac:dyDescent="0.25">
      <c r="A20108" t="s">
        <v>733</v>
      </c>
      <c r="B20108">
        <v>77005</v>
      </c>
      <c r="C20108" s="593">
        <v>8.2500000000000004E-2</v>
      </c>
      <c r="D20108" t="s">
        <v>1322</v>
      </c>
      <c r="E20108">
        <v>6.25E-2</v>
      </c>
      <c r="F20108">
        <v>0</v>
      </c>
      <c r="G20108">
        <v>0.01</v>
      </c>
      <c r="H20108">
        <v>0.01</v>
      </c>
      <c r="I20108">
        <v>0</v>
      </c>
    </row>
    <row r="20109" spans="1:9" x14ac:dyDescent="0.25">
      <c r="A20109" t="s">
        <v>733</v>
      </c>
      <c r="B20109">
        <v>77006</v>
      </c>
      <c r="C20109" s="593">
        <v>8.2500000000000004E-2</v>
      </c>
      <c r="D20109" t="s">
        <v>1322</v>
      </c>
      <c r="E20109">
        <v>6.25E-2</v>
      </c>
      <c r="F20109">
        <v>0</v>
      </c>
      <c r="G20109">
        <v>0.01</v>
      </c>
      <c r="H20109">
        <v>0.01</v>
      </c>
      <c r="I20109">
        <v>0</v>
      </c>
    </row>
    <row r="20110" spans="1:9" x14ac:dyDescent="0.25">
      <c r="A20110" t="s">
        <v>733</v>
      </c>
      <c r="B20110">
        <v>77007</v>
      </c>
      <c r="C20110" s="593">
        <v>8.2500000000000004E-2</v>
      </c>
      <c r="D20110" t="s">
        <v>1322</v>
      </c>
      <c r="E20110">
        <v>6.25E-2</v>
      </c>
      <c r="F20110">
        <v>0</v>
      </c>
      <c r="G20110">
        <v>0.01</v>
      </c>
      <c r="H20110">
        <v>0.01</v>
      </c>
      <c r="I20110">
        <v>0</v>
      </c>
    </row>
    <row r="20111" spans="1:9" x14ac:dyDescent="0.25">
      <c r="A20111" t="s">
        <v>733</v>
      </c>
      <c r="B20111">
        <v>77008</v>
      </c>
      <c r="C20111" s="593">
        <v>8.2500000000000004E-2</v>
      </c>
      <c r="D20111" t="s">
        <v>1322</v>
      </c>
      <c r="E20111">
        <v>6.25E-2</v>
      </c>
      <c r="F20111">
        <v>0</v>
      </c>
      <c r="G20111">
        <v>0.01</v>
      </c>
      <c r="H20111">
        <v>0.01</v>
      </c>
      <c r="I20111">
        <v>0</v>
      </c>
    </row>
    <row r="20112" spans="1:9" x14ac:dyDescent="0.25">
      <c r="A20112" t="s">
        <v>733</v>
      </c>
      <c r="B20112">
        <v>77009</v>
      </c>
      <c r="C20112" s="593">
        <v>8.2500000000000004E-2</v>
      </c>
      <c r="D20112" t="s">
        <v>1322</v>
      </c>
      <c r="E20112">
        <v>6.25E-2</v>
      </c>
      <c r="F20112">
        <v>0</v>
      </c>
      <c r="G20112">
        <v>0.01</v>
      </c>
      <c r="H20112">
        <v>0.01</v>
      </c>
      <c r="I20112">
        <v>0</v>
      </c>
    </row>
    <row r="20113" spans="1:9" x14ac:dyDescent="0.25">
      <c r="A20113" t="s">
        <v>733</v>
      </c>
      <c r="B20113">
        <v>77010</v>
      </c>
      <c r="C20113" s="593">
        <v>8.2500000000000004E-2</v>
      </c>
      <c r="D20113" t="s">
        <v>1322</v>
      </c>
      <c r="E20113">
        <v>6.25E-2</v>
      </c>
      <c r="F20113">
        <v>0</v>
      </c>
      <c r="G20113">
        <v>0.01</v>
      </c>
      <c r="H20113">
        <v>0.01</v>
      </c>
      <c r="I20113">
        <v>0</v>
      </c>
    </row>
    <row r="20114" spans="1:9" x14ac:dyDescent="0.25">
      <c r="A20114" t="s">
        <v>733</v>
      </c>
      <c r="B20114">
        <v>77011</v>
      </c>
      <c r="C20114" s="593">
        <v>8.2500000000000004E-2</v>
      </c>
      <c r="D20114" t="s">
        <v>1322</v>
      </c>
      <c r="E20114">
        <v>6.25E-2</v>
      </c>
      <c r="F20114">
        <v>0</v>
      </c>
      <c r="G20114">
        <v>0.01</v>
      </c>
      <c r="H20114">
        <v>0.01</v>
      </c>
      <c r="I20114">
        <v>0</v>
      </c>
    </row>
    <row r="20115" spans="1:9" x14ac:dyDescent="0.25">
      <c r="A20115" t="s">
        <v>733</v>
      </c>
      <c r="B20115">
        <v>77012</v>
      </c>
      <c r="C20115" s="593">
        <v>8.2500000000000004E-2</v>
      </c>
      <c r="D20115" t="s">
        <v>1322</v>
      </c>
      <c r="E20115">
        <v>6.25E-2</v>
      </c>
      <c r="F20115">
        <v>0</v>
      </c>
      <c r="G20115">
        <v>0.01</v>
      </c>
      <c r="H20115">
        <v>0.01</v>
      </c>
      <c r="I20115">
        <v>0</v>
      </c>
    </row>
    <row r="20116" spans="1:9" x14ac:dyDescent="0.25">
      <c r="A20116" t="s">
        <v>733</v>
      </c>
      <c r="B20116">
        <v>77013</v>
      </c>
      <c r="C20116" s="593">
        <v>8.2500000000000004E-2</v>
      </c>
      <c r="D20116" t="s">
        <v>1322</v>
      </c>
      <c r="E20116">
        <v>6.25E-2</v>
      </c>
      <c r="F20116">
        <v>0</v>
      </c>
      <c r="G20116">
        <v>0.01</v>
      </c>
      <c r="H20116">
        <v>0.01</v>
      </c>
      <c r="I20116">
        <v>0</v>
      </c>
    </row>
    <row r="20117" spans="1:9" x14ac:dyDescent="0.25">
      <c r="A20117" t="s">
        <v>733</v>
      </c>
      <c r="B20117">
        <v>77014</v>
      </c>
      <c r="C20117" s="593">
        <v>8.2500000000000004E-2</v>
      </c>
      <c r="D20117" t="s">
        <v>1322</v>
      </c>
      <c r="E20117">
        <v>6.25E-2</v>
      </c>
      <c r="F20117">
        <v>0</v>
      </c>
      <c r="G20117">
        <v>0.01</v>
      </c>
      <c r="H20117">
        <v>0.01</v>
      </c>
      <c r="I20117">
        <v>0</v>
      </c>
    </row>
    <row r="20118" spans="1:9" x14ac:dyDescent="0.25">
      <c r="A20118" t="s">
        <v>733</v>
      </c>
      <c r="B20118">
        <v>77015</v>
      </c>
      <c r="C20118" s="593">
        <v>8.2500000000000004E-2</v>
      </c>
      <c r="D20118" t="s">
        <v>1322</v>
      </c>
      <c r="E20118">
        <v>6.25E-2</v>
      </c>
      <c r="F20118">
        <v>0</v>
      </c>
      <c r="G20118">
        <v>0.01</v>
      </c>
      <c r="H20118">
        <v>0.01</v>
      </c>
      <c r="I20118">
        <v>0</v>
      </c>
    </row>
    <row r="20119" spans="1:9" x14ac:dyDescent="0.25">
      <c r="A20119" t="s">
        <v>733</v>
      </c>
      <c r="B20119">
        <v>77016</v>
      </c>
      <c r="C20119" s="593">
        <v>8.2500000000000004E-2</v>
      </c>
      <c r="D20119" t="s">
        <v>1322</v>
      </c>
      <c r="E20119">
        <v>6.25E-2</v>
      </c>
      <c r="F20119">
        <v>0</v>
      </c>
      <c r="G20119">
        <v>0.01</v>
      </c>
      <c r="H20119">
        <v>0.01</v>
      </c>
      <c r="I20119">
        <v>0</v>
      </c>
    </row>
    <row r="20120" spans="1:9" x14ac:dyDescent="0.25">
      <c r="A20120" t="s">
        <v>733</v>
      </c>
      <c r="B20120">
        <v>77017</v>
      </c>
      <c r="C20120" s="593">
        <v>8.2500000000000004E-2</v>
      </c>
      <c r="D20120" t="s">
        <v>1322</v>
      </c>
      <c r="E20120">
        <v>6.25E-2</v>
      </c>
      <c r="F20120">
        <v>0</v>
      </c>
      <c r="G20120">
        <v>0.01</v>
      </c>
      <c r="H20120">
        <v>0.01</v>
      </c>
      <c r="I20120">
        <v>0</v>
      </c>
    </row>
    <row r="20121" spans="1:9" x14ac:dyDescent="0.25">
      <c r="A20121" t="s">
        <v>733</v>
      </c>
      <c r="B20121">
        <v>77018</v>
      </c>
      <c r="C20121" s="593">
        <v>8.2500000000000004E-2</v>
      </c>
      <c r="D20121" t="s">
        <v>1322</v>
      </c>
      <c r="E20121">
        <v>6.25E-2</v>
      </c>
      <c r="F20121">
        <v>0</v>
      </c>
      <c r="G20121">
        <v>0.01</v>
      </c>
      <c r="H20121">
        <v>0.01</v>
      </c>
      <c r="I20121">
        <v>0</v>
      </c>
    </row>
    <row r="20122" spans="1:9" x14ac:dyDescent="0.25">
      <c r="A20122" t="s">
        <v>733</v>
      </c>
      <c r="B20122">
        <v>77019</v>
      </c>
      <c r="C20122" s="593">
        <v>8.2500000000000004E-2</v>
      </c>
      <c r="D20122" t="s">
        <v>1322</v>
      </c>
      <c r="E20122">
        <v>6.25E-2</v>
      </c>
      <c r="F20122">
        <v>0</v>
      </c>
      <c r="G20122">
        <v>0.01</v>
      </c>
      <c r="H20122">
        <v>0.01</v>
      </c>
      <c r="I20122">
        <v>0</v>
      </c>
    </row>
    <row r="20123" spans="1:9" x14ac:dyDescent="0.25">
      <c r="A20123" t="s">
        <v>733</v>
      </c>
      <c r="B20123">
        <v>77020</v>
      </c>
      <c r="C20123" s="593">
        <v>8.2500000000000004E-2</v>
      </c>
      <c r="D20123" t="s">
        <v>1322</v>
      </c>
      <c r="E20123">
        <v>6.25E-2</v>
      </c>
      <c r="F20123">
        <v>0</v>
      </c>
      <c r="G20123">
        <v>0.01</v>
      </c>
      <c r="H20123">
        <v>0.01</v>
      </c>
      <c r="I20123">
        <v>0</v>
      </c>
    </row>
    <row r="20124" spans="1:9" x14ac:dyDescent="0.25">
      <c r="A20124" t="s">
        <v>733</v>
      </c>
      <c r="B20124">
        <v>77021</v>
      </c>
      <c r="C20124" s="593">
        <v>8.2500000000000004E-2</v>
      </c>
      <c r="D20124" t="s">
        <v>1322</v>
      </c>
      <c r="E20124">
        <v>6.25E-2</v>
      </c>
      <c r="F20124">
        <v>0</v>
      </c>
      <c r="G20124">
        <v>0.01</v>
      </c>
      <c r="H20124">
        <v>0.01</v>
      </c>
      <c r="I20124">
        <v>0</v>
      </c>
    </row>
    <row r="20125" spans="1:9" x14ac:dyDescent="0.25">
      <c r="A20125" t="s">
        <v>733</v>
      </c>
      <c r="B20125">
        <v>77022</v>
      </c>
      <c r="C20125" s="593">
        <v>8.2500000000000004E-2</v>
      </c>
      <c r="D20125" t="s">
        <v>1322</v>
      </c>
      <c r="E20125">
        <v>6.25E-2</v>
      </c>
      <c r="F20125">
        <v>0</v>
      </c>
      <c r="G20125">
        <v>0.01</v>
      </c>
      <c r="H20125">
        <v>0.01</v>
      </c>
      <c r="I20125">
        <v>0</v>
      </c>
    </row>
    <row r="20126" spans="1:9" x14ac:dyDescent="0.25">
      <c r="A20126" t="s">
        <v>733</v>
      </c>
      <c r="B20126">
        <v>77023</v>
      </c>
      <c r="C20126" s="593">
        <v>8.2500000000000004E-2</v>
      </c>
      <c r="D20126" t="s">
        <v>1322</v>
      </c>
      <c r="E20126">
        <v>6.25E-2</v>
      </c>
      <c r="F20126">
        <v>0</v>
      </c>
      <c r="G20126">
        <v>0.01</v>
      </c>
      <c r="H20126">
        <v>0.01</v>
      </c>
      <c r="I20126">
        <v>0</v>
      </c>
    </row>
    <row r="20127" spans="1:9" x14ac:dyDescent="0.25">
      <c r="A20127" t="s">
        <v>733</v>
      </c>
      <c r="B20127">
        <v>77024</v>
      </c>
      <c r="C20127" s="593">
        <v>8.2500000000000004E-2</v>
      </c>
      <c r="D20127" t="s">
        <v>1322</v>
      </c>
      <c r="E20127">
        <v>6.25E-2</v>
      </c>
      <c r="F20127">
        <v>0</v>
      </c>
      <c r="G20127">
        <v>0.01</v>
      </c>
      <c r="H20127">
        <v>0.01</v>
      </c>
      <c r="I20127">
        <v>0</v>
      </c>
    </row>
    <row r="20128" spans="1:9" x14ac:dyDescent="0.25">
      <c r="A20128" t="s">
        <v>733</v>
      </c>
      <c r="B20128">
        <v>77025</v>
      </c>
      <c r="C20128" s="593">
        <v>8.2500000000000004E-2</v>
      </c>
      <c r="D20128" t="s">
        <v>1322</v>
      </c>
      <c r="E20128">
        <v>6.25E-2</v>
      </c>
      <c r="F20128">
        <v>0</v>
      </c>
      <c r="G20128">
        <v>0.01</v>
      </c>
      <c r="H20128">
        <v>0.01</v>
      </c>
      <c r="I20128">
        <v>0</v>
      </c>
    </row>
    <row r="20129" spans="1:9" x14ac:dyDescent="0.25">
      <c r="A20129" t="s">
        <v>733</v>
      </c>
      <c r="B20129">
        <v>77026</v>
      </c>
      <c r="C20129" s="593">
        <v>8.2500000000000004E-2</v>
      </c>
      <c r="D20129" t="s">
        <v>1322</v>
      </c>
      <c r="E20129">
        <v>6.25E-2</v>
      </c>
      <c r="F20129">
        <v>0</v>
      </c>
      <c r="G20129">
        <v>0.01</v>
      </c>
      <c r="H20129">
        <v>0.01</v>
      </c>
      <c r="I20129">
        <v>0</v>
      </c>
    </row>
    <row r="20130" spans="1:9" x14ac:dyDescent="0.25">
      <c r="A20130" t="s">
        <v>733</v>
      </c>
      <c r="B20130">
        <v>77027</v>
      </c>
      <c r="C20130" s="593">
        <v>8.2500000000000004E-2</v>
      </c>
      <c r="D20130" t="s">
        <v>1322</v>
      </c>
      <c r="E20130">
        <v>6.25E-2</v>
      </c>
      <c r="F20130">
        <v>0</v>
      </c>
      <c r="G20130">
        <v>0.01</v>
      </c>
      <c r="H20130">
        <v>0.01</v>
      </c>
      <c r="I20130">
        <v>0</v>
      </c>
    </row>
    <row r="20131" spans="1:9" x14ac:dyDescent="0.25">
      <c r="A20131" t="s">
        <v>733</v>
      </c>
      <c r="B20131">
        <v>77028</v>
      </c>
      <c r="C20131" s="593">
        <v>8.2500000000000004E-2</v>
      </c>
      <c r="D20131" t="s">
        <v>1322</v>
      </c>
      <c r="E20131">
        <v>6.25E-2</v>
      </c>
      <c r="F20131">
        <v>0</v>
      </c>
      <c r="G20131">
        <v>0.01</v>
      </c>
      <c r="H20131">
        <v>0.01</v>
      </c>
      <c r="I20131">
        <v>0</v>
      </c>
    </row>
    <row r="20132" spans="1:9" x14ac:dyDescent="0.25">
      <c r="A20132" t="s">
        <v>733</v>
      </c>
      <c r="B20132">
        <v>77029</v>
      </c>
      <c r="C20132" s="593">
        <v>8.2500000000000004E-2</v>
      </c>
      <c r="D20132" t="s">
        <v>1322</v>
      </c>
      <c r="E20132">
        <v>6.25E-2</v>
      </c>
      <c r="F20132">
        <v>0</v>
      </c>
      <c r="G20132">
        <v>0.01</v>
      </c>
      <c r="H20132">
        <v>0.01</v>
      </c>
      <c r="I20132">
        <v>0</v>
      </c>
    </row>
    <row r="20133" spans="1:9" x14ac:dyDescent="0.25">
      <c r="A20133" t="s">
        <v>733</v>
      </c>
      <c r="B20133">
        <v>77030</v>
      </c>
      <c r="C20133" s="593">
        <v>8.2500000000000004E-2</v>
      </c>
      <c r="D20133" t="s">
        <v>1322</v>
      </c>
      <c r="E20133">
        <v>6.25E-2</v>
      </c>
      <c r="F20133">
        <v>0</v>
      </c>
      <c r="G20133">
        <v>0.01</v>
      </c>
      <c r="H20133">
        <v>0.01</v>
      </c>
      <c r="I20133">
        <v>0</v>
      </c>
    </row>
    <row r="20134" spans="1:9" x14ac:dyDescent="0.25">
      <c r="A20134" t="s">
        <v>733</v>
      </c>
      <c r="B20134">
        <v>77031</v>
      </c>
      <c r="C20134" s="593">
        <v>8.2500000000000004E-2</v>
      </c>
      <c r="D20134" t="s">
        <v>1322</v>
      </c>
      <c r="E20134">
        <v>6.25E-2</v>
      </c>
      <c r="F20134">
        <v>0</v>
      </c>
      <c r="G20134">
        <v>0.01</v>
      </c>
      <c r="H20134">
        <v>0.01</v>
      </c>
      <c r="I20134">
        <v>0</v>
      </c>
    </row>
    <row r="20135" spans="1:9" x14ac:dyDescent="0.25">
      <c r="A20135" t="s">
        <v>733</v>
      </c>
      <c r="B20135">
        <v>77032</v>
      </c>
      <c r="C20135" s="593">
        <v>8.2500000000000004E-2</v>
      </c>
      <c r="D20135" t="s">
        <v>5762</v>
      </c>
      <c r="E20135">
        <v>6.25E-2</v>
      </c>
      <c r="F20135">
        <v>0</v>
      </c>
      <c r="G20135">
        <v>0.01</v>
      </c>
      <c r="H20135">
        <v>0.01</v>
      </c>
      <c r="I20135">
        <v>0</v>
      </c>
    </row>
    <row r="20136" spans="1:9" x14ac:dyDescent="0.25">
      <c r="A20136" t="s">
        <v>733</v>
      </c>
      <c r="B20136">
        <v>77033</v>
      </c>
      <c r="C20136" s="593">
        <v>8.2500000000000004E-2</v>
      </c>
      <c r="D20136" t="s">
        <v>1322</v>
      </c>
      <c r="E20136">
        <v>6.25E-2</v>
      </c>
      <c r="F20136">
        <v>0</v>
      </c>
      <c r="G20136">
        <v>0.01</v>
      </c>
      <c r="H20136">
        <v>0.01</v>
      </c>
      <c r="I20136">
        <v>0</v>
      </c>
    </row>
    <row r="20137" spans="1:9" x14ac:dyDescent="0.25">
      <c r="A20137" t="s">
        <v>733</v>
      </c>
      <c r="B20137">
        <v>77034</v>
      </c>
      <c r="C20137" s="593">
        <v>8.2500000000000004E-2</v>
      </c>
      <c r="D20137" t="s">
        <v>1322</v>
      </c>
      <c r="E20137">
        <v>6.25E-2</v>
      </c>
      <c r="F20137">
        <v>0</v>
      </c>
      <c r="G20137">
        <v>0.01</v>
      </c>
      <c r="H20137">
        <v>0.01</v>
      </c>
      <c r="I20137">
        <v>0</v>
      </c>
    </row>
    <row r="20138" spans="1:9" x14ac:dyDescent="0.25">
      <c r="A20138" t="s">
        <v>733</v>
      </c>
      <c r="B20138">
        <v>77035</v>
      </c>
      <c r="C20138" s="593">
        <v>8.2500000000000004E-2</v>
      </c>
      <c r="D20138" t="s">
        <v>1322</v>
      </c>
      <c r="E20138">
        <v>6.25E-2</v>
      </c>
      <c r="F20138">
        <v>0</v>
      </c>
      <c r="G20138">
        <v>0.01</v>
      </c>
      <c r="H20138">
        <v>0.01</v>
      </c>
      <c r="I20138">
        <v>0</v>
      </c>
    </row>
    <row r="20139" spans="1:9" x14ac:dyDescent="0.25">
      <c r="A20139" t="s">
        <v>733</v>
      </c>
      <c r="B20139">
        <v>77036</v>
      </c>
      <c r="C20139" s="593">
        <v>8.2500000000000004E-2</v>
      </c>
      <c r="D20139" t="s">
        <v>1322</v>
      </c>
      <c r="E20139">
        <v>6.25E-2</v>
      </c>
      <c r="F20139">
        <v>0</v>
      </c>
      <c r="G20139">
        <v>0.01</v>
      </c>
      <c r="H20139">
        <v>0.01</v>
      </c>
      <c r="I20139">
        <v>0</v>
      </c>
    </row>
    <row r="20140" spans="1:9" x14ac:dyDescent="0.25">
      <c r="A20140" t="s">
        <v>733</v>
      </c>
      <c r="B20140">
        <v>77037</v>
      </c>
      <c r="C20140" s="593">
        <v>8.2500000000000004E-2</v>
      </c>
      <c r="D20140" t="s">
        <v>1322</v>
      </c>
      <c r="E20140">
        <v>6.25E-2</v>
      </c>
      <c r="F20140">
        <v>0</v>
      </c>
      <c r="G20140">
        <v>0.01</v>
      </c>
      <c r="H20140">
        <v>0.01</v>
      </c>
      <c r="I20140">
        <v>0</v>
      </c>
    </row>
    <row r="20141" spans="1:9" x14ac:dyDescent="0.25">
      <c r="A20141" t="s">
        <v>733</v>
      </c>
      <c r="B20141">
        <v>77038</v>
      </c>
      <c r="C20141" s="593">
        <v>8.2500000000000004E-2</v>
      </c>
      <c r="D20141" t="s">
        <v>1322</v>
      </c>
      <c r="E20141">
        <v>6.25E-2</v>
      </c>
      <c r="F20141">
        <v>0</v>
      </c>
      <c r="G20141">
        <v>0.01</v>
      </c>
      <c r="H20141">
        <v>0.01</v>
      </c>
      <c r="I20141">
        <v>0</v>
      </c>
    </row>
    <row r="20142" spans="1:9" x14ac:dyDescent="0.25">
      <c r="A20142" t="s">
        <v>733</v>
      </c>
      <c r="B20142">
        <v>77039</v>
      </c>
      <c r="C20142" s="593">
        <v>8.2500000000000004E-2</v>
      </c>
      <c r="D20142" t="s">
        <v>1322</v>
      </c>
      <c r="E20142">
        <v>6.25E-2</v>
      </c>
      <c r="F20142">
        <v>0</v>
      </c>
      <c r="G20142">
        <v>0.01</v>
      </c>
      <c r="H20142">
        <v>0.01</v>
      </c>
      <c r="I20142">
        <v>0</v>
      </c>
    </row>
    <row r="20143" spans="1:9" x14ac:dyDescent="0.25">
      <c r="A20143" t="s">
        <v>733</v>
      </c>
      <c r="B20143">
        <v>77040</v>
      </c>
      <c r="C20143" s="593">
        <v>8.2500000000000004E-2</v>
      </c>
      <c r="D20143" t="s">
        <v>5763</v>
      </c>
      <c r="E20143">
        <v>6.25E-2</v>
      </c>
      <c r="F20143">
        <v>0</v>
      </c>
      <c r="G20143">
        <v>0.01</v>
      </c>
      <c r="H20143">
        <v>0.01</v>
      </c>
      <c r="I20143">
        <v>0</v>
      </c>
    </row>
    <row r="20144" spans="1:9" x14ac:dyDescent="0.25">
      <c r="A20144" t="s">
        <v>733</v>
      </c>
      <c r="B20144">
        <v>77041</v>
      </c>
      <c r="C20144" s="593">
        <v>8.2500000000000004E-2</v>
      </c>
      <c r="D20144" t="s">
        <v>5763</v>
      </c>
      <c r="E20144">
        <v>6.25E-2</v>
      </c>
      <c r="F20144">
        <v>0</v>
      </c>
      <c r="G20144">
        <v>0.01</v>
      </c>
      <c r="H20144">
        <v>0.01</v>
      </c>
      <c r="I20144">
        <v>0</v>
      </c>
    </row>
    <row r="20145" spans="1:9" x14ac:dyDescent="0.25">
      <c r="A20145" t="s">
        <v>733</v>
      </c>
      <c r="B20145">
        <v>77042</v>
      </c>
      <c r="C20145" s="593">
        <v>8.2500000000000004E-2</v>
      </c>
      <c r="D20145" t="s">
        <v>1322</v>
      </c>
      <c r="E20145">
        <v>6.25E-2</v>
      </c>
      <c r="F20145">
        <v>0</v>
      </c>
      <c r="G20145">
        <v>0.01</v>
      </c>
      <c r="H20145">
        <v>0.01</v>
      </c>
      <c r="I20145">
        <v>0</v>
      </c>
    </row>
    <row r="20146" spans="1:9" x14ac:dyDescent="0.25">
      <c r="A20146" t="s">
        <v>733</v>
      </c>
      <c r="B20146">
        <v>77043</v>
      </c>
      <c r="C20146" s="593">
        <v>8.2500000000000004E-2</v>
      </c>
      <c r="D20146" t="s">
        <v>1322</v>
      </c>
      <c r="E20146">
        <v>6.25E-2</v>
      </c>
      <c r="F20146">
        <v>0</v>
      </c>
      <c r="G20146">
        <v>0.01</v>
      </c>
      <c r="H20146">
        <v>0.01</v>
      </c>
      <c r="I20146">
        <v>0</v>
      </c>
    </row>
    <row r="20147" spans="1:9" x14ac:dyDescent="0.25">
      <c r="A20147" t="s">
        <v>733</v>
      </c>
      <c r="B20147">
        <v>77044</v>
      </c>
      <c r="C20147" s="593">
        <v>8.2500000000000004E-2</v>
      </c>
      <c r="D20147" t="s">
        <v>1322</v>
      </c>
      <c r="E20147">
        <v>6.25E-2</v>
      </c>
      <c r="F20147">
        <v>0</v>
      </c>
      <c r="G20147">
        <v>0.01</v>
      </c>
      <c r="H20147">
        <v>0.01</v>
      </c>
      <c r="I20147">
        <v>0</v>
      </c>
    </row>
    <row r="20148" spans="1:9" x14ac:dyDescent="0.25">
      <c r="A20148" t="s">
        <v>733</v>
      </c>
      <c r="B20148">
        <v>77045</v>
      </c>
      <c r="C20148" s="593">
        <v>8.2500000000000004E-2</v>
      </c>
      <c r="D20148" t="s">
        <v>1322</v>
      </c>
      <c r="E20148">
        <v>6.25E-2</v>
      </c>
      <c r="F20148">
        <v>0</v>
      </c>
      <c r="G20148">
        <v>0.01</v>
      </c>
      <c r="H20148">
        <v>0.01</v>
      </c>
      <c r="I20148">
        <v>0</v>
      </c>
    </row>
    <row r="20149" spans="1:9" x14ac:dyDescent="0.25">
      <c r="A20149" t="s">
        <v>733</v>
      </c>
      <c r="B20149">
        <v>77046</v>
      </c>
      <c r="C20149" s="593">
        <v>8.2500000000000004E-2</v>
      </c>
      <c r="D20149" t="s">
        <v>1322</v>
      </c>
      <c r="E20149">
        <v>6.25E-2</v>
      </c>
      <c r="F20149">
        <v>0</v>
      </c>
      <c r="G20149">
        <v>0.01</v>
      </c>
      <c r="H20149">
        <v>0.01</v>
      </c>
      <c r="I20149">
        <v>0</v>
      </c>
    </row>
    <row r="20150" spans="1:9" x14ac:dyDescent="0.25">
      <c r="A20150" t="s">
        <v>733</v>
      </c>
      <c r="B20150">
        <v>77047</v>
      </c>
      <c r="C20150" s="593">
        <v>8.2500000000000004E-2</v>
      </c>
      <c r="D20150" t="s">
        <v>5764</v>
      </c>
      <c r="E20150">
        <v>6.25E-2</v>
      </c>
      <c r="F20150">
        <v>0</v>
      </c>
      <c r="G20150">
        <v>1.4999999999999999E-2</v>
      </c>
      <c r="H20150">
        <v>5.0000000000000001E-3</v>
      </c>
      <c r="I20150">
        <v>0</v>
      </c>
    </row>
    <row r="20151" spans="1:9" x14ac:dyDescent="0.25">
      <c r="A20151" t="s">
        <v>733</v>
      </c>
      <c r="B20151">
        <v>77048</v>
      </c>
      <c r="C20151" s="593">
        <v>8.2500000000000004E-2</v>
      </c>
      <c r="D20151" t="s">
        <v>1322</v>
      </c>
      <c r="E20151">
        <v>6.25E-2</v>
      </c>
      <c r="F20151">
        <v>0</v>
      </c>
      <c r="G20151">
        <v>0.01</v>
      </c>
      <c r="H20151">
        <v>0.01</v>
      </c>
      <c r="I20151">
        <v>0</v>
      </c>
    </row>
    <row r="20152" spans="1:9" x14ac:dyDescent="0.25">
      <c r="A20152" t="s">
        <v>733</v>
      </c>
      <c r="B20152">
        <v>77049</v>
      </c>
      <c r="C20152" s="593">
        <v>8.2500000000000004E-2</v>
      </c>
      <c r="D20152" t="s">
        <v>1322</v>
      </c>
      <c r="E20152">
        <v>6.25E-2</v>
      </c>
      <c r="F20152">
        <v>0</v>
      </c>
      <c r="G20152">
        <v>0.01</v>
      </c>
      <c r="H20152">
        <v>0.01</v>
      </c>
      <c r="I20152">
        <v>0</v>
      </c>
    </row>
    <row r="20153" spans="1:9" x14ac:dyDescent="0.25">
      <c r="A20153" t="s">
        <v>733</v>
      </c>
      <c r="B20153">
        <v>77050</v>
      </c>
      <c r="C20153" s="593">
        <v>8.2500000000000004E-2</v>
      </c>
      <c r="D20153" t="s">
        <v>1322</v>
      </c>
      <c r="E20153">
        <v>6.25E-2</v>
      </c>
      <c r="F20153">
        <v>0</v>
      </c>
      <c r="G20153">
        <v>0.01</v>
      </c>
      <c r="H20153">
        <v>0.01</v>
      </c>
      <c r="I20153">
        <v>0</v>
      </c>
    </row>
    <row r="20154" spans="1:9" x14ac:dyDescent="0.25">
      <c r="A20154" t="s">
        <v>733</v>
      </c>
      <c r="B20154">
        <v>77051</v>
      </c>
      <c r="C20154" s="593">
        <v>8.2500000000000004E-2</v>
      </c>
      <c r="D20154" t="s">
        <v>1322</v>
      </c>
      <c r="E20154">
        <v>6.25E-2</v>
      </c>
      <c r="F20154">
        <v>0</v>
      </c>
      <c r="G20154">
        <v>0.01</v>
      </c>
      <c r="H20154">
        <v>0.01</v>
      </c>
      <c r="I20154">
        <v>0</v>
      </c>
    </row>
    <row r="20155" spans="1:9" x14ac:dyDescent="0.25">
      <c r="A20155" t="s">
        <v>733</v>
      </c>
      <c r="B20155">
        <v>77052</v>
      </c>
      <c r="C20155" s="593">
        <v>8.2500000000000004E-2</v>
      </c>
      <c r="D20155" t="s">
        <v>1322</v>
      </c>
      <c r="E20155">
        <v>6.25E-2</v>
      </c>
      <c r="F20155">
        <v>0</v>
      </c>
      <c r="G20155">
        <v>0.01</v>
      </c>
      <c r="H20155">
        <v>0.01</v>
      </c>
      <c r="I20155">
        <v>0</v>
      </c>
    </row>
    <row r="20156" spans="1:9" x14ac:dyDescent="0.25">
      <c r="A20156" t="s">
        <v>733</v>
      </c>
      <c r="B20156">
        <v>77053</v>
      </c>
      <c r="C20156" s="593">
        <v>8.2500000000000004E-2</v>
      </c>
      <c r="D20156" t="s">
        <v>1322</v>
      </c>
      <c r="E20156">
        <v>6.25E-2</v>
      </c>
      <c r="F20156">
        <v>0</v>
      </c>
      <c r="G20156">
        <v>0.01</v>
      </c>
      <c r="H20156">
        <v>0.01</v>
      </c>
      <c r="I20156">
        <v>0</v>
      </c>
    </row>
    <row r="20157" spans="1:9" x14ac:dyDescent="0.25">
      <c r="A20157" t="s">
        <v>733</v>
      </c>
      <c r="B20157">
        <v>77054</v>
      </c>
      <c r="C20157" s="593">
        <v>8.2500000000000004E-2</v>
      </c>
      <c r="D20157" t="s">
        <v>1322</v>
      </c>
      <c r="E20157">
        <v>6.25E-2</v>
      </c>
      <c r="F20157">
        <v>0</v>
      </c>
      <c r="G20157">
        <v>0.01</v>
      </c>
      <c r="H20157">
        <v>0.01</v>
      </c>
      <c r="I20157">
        <v>0</v>
      </c>
    </row>
    <row r="20158" spans="1:9" x14ac:dyDescent="0.25">
      <c r="A20158" t="s">
        <v>733</v>
      </c>
      <c r="B20158">
        <v>77055</v>
      </c>
      <c r="C20158" s="593">
        <v>8.2500000000000004E-2</v>
      </c>
      <c r="D20158" t="s">
        <v>1322</v>
      </c>
      <c r="E20158">
        <v>6.25E-2</v>
      </c>
      <c r="F20158">
        <v>0</v>
      </c>
      <c r="G20158">
        <v>0.01</v>
      </c>
      <c r="H20158">
        <v>0.01</v>
      </c>
      <c r="I20158">
        <v>0</v>
      </c>
    </row>
    <row r="20159" spans="1:9" x14ac:dyDescent="0.25">
      <c r="A20159" t="s">
        <v>733</v>
      </c>
      <c r="B20159">
        <v>77056</v>
      </c>
      <c r="C20159" s="593">
        <v>8.2500000000000004E-2</v>
      </c>
      <c r="D20159" t="s">
        <v>1322</v>
      </c>
      <c r="E20159">
        <v>6.25E-2</v>
      </c>
      <c r="F20159">
        <v>0</v>
      </c>
      <c r="G20159">
        <v>0.01</v>
      </c>
      <c r="H20159">
        <v>0.01</v>
      </c>
      <c r="I20159">
        <v>0</v>
      </c>
    </row>
    <row r="20160" spans="1:9" x14ac:dyDescent="0.25">
      <c r="A20160" t="s">
        <v>733</v>
      </c>
      <c r="B20160">
        <v>77057</v>
      </c>
      <c r="C20160" s="593">
        <v>8.2500000000000004E-2</v>
      </c>
      <c r="D20160" t="s">
        <v>1322</v>
      </c>
      <c r="E20160">
        <v>6.25E-2</v>
      </c>
      <c r="F20160">
        <v>0</v>
      </c>
      <c r="G20160">
        <v>0.01</v>
      </c>
      <c r="H20160">
        <v>0.01</v>
      </c>
      <c r="I20160">
        <v>0</v>
      </c>
    </row>
    <row r="20161" spans="1:9" x14ac:dyDescent="0.25">
      <c r="A20161" t="s">
        <v>733</v>
      </c>
      <c r="B20161">
        <v>77058</v>
      </c>
      <c r="C20161" s="593">
        <v>8.2500000000000004E-2</v>
      </c>
      <c r="D20161" t="s">
        <v>1322</v>
      </c>
      <c r="E20161">
        <v>6.25E-2</v>
      </c>
      <c r="F20161">
        <v>0</v>
      </c>
      <c r="G20161">
        <v>0.01</v>
      </c>
      <c r="H20161">
        <v>0.01</v>
      </c>
      <c r="I20161">
        <v>0</v>
      </c>
    </row>
    <row r="20162" spans="1:9" x14ac:dyDescent="0.25">
      <c r="A20162" t="s">
        <v>733</v>
      </c>
      <c r="B20162">
        <v>77059</v>
      </c>
      <c r="C20162" s="593">
        <v>8.2500000000000004E-2</v>
      </c>
      <c r="D20162" t="s">
        <v>1322</v>
      </c>
      <c r="E20162">
        <v>6.25E-2</v>
      </c>
      <c r="F20162">
        <v>0</v>
      </c>
      <c r="G20162">
        <v>0.01</v>
      </c>
      <c r="H20162">
        <v>0.01</v>
      </c>
      <c r="I20162">
        <v>0</v>
      </c>
    </row>
    <row r="20163" spans="1:9" x14ac:dyDescent="0.25">
      <c r="A20163" t="s">
        <v>733</v>
      </c>
      <c r="B20163">
        <v>77060</v>
      </c>
      <c r="C20163" s="593">
        <v>8.2500000000000004E-2</v>
      </c>
      <c r="D20163" t="s">
        <v>1322</v>
      </c>
      <c r="E20163">
        <v>6.25E-2</v>
      </c>
      <c r="F20163">
        <v>0</v>
      </c>
      <c r="G20163">
        <v>0.01</v>
      </c>
      <c r="H20163">
        <v>0.01</v>
      </c>
      <c r="I20163">
        <v>0</v>
      </c>
    </row>
    <row r="20164" spans="1:9" x14ac:dyDescent="0.25">
      <c r="A20164" t="s">
        <v>733</v>
      </c>
      <c r="B20164">
        <v>77061</v>
      </c>
      <c r="C20164" s="593">
        <v>8.2500000000000004E-2</v>
      </c>
      <c r="D20164" t="s">
        <v>1322</v>
      </c>
      <c r="E20164">
        <v>6.25E-2</v>
      </c>
      <c r="F20164">
        <v>0</v>
      </c>
      <c r="G20164">
        <v>0.01</v>
      </c>
      <c r="H20164">
        <v>0.01</v>
      </c>
      <c r="I20164">
        <v>0</v>
      </c>
    </row>
    <row r="20165" spans="1:9" x14ac:dyDescent="0.25">
      <c r="A20165" t="s">
        <v>733</v>
      </c>
      <c r="B20165">
        <v>77062</v>
      </c>
      <c r="C20165" s="593">
        <v>8.2500000000000004E-2</v>
      </c>
      <c r="D20165" t="s">
        <v>1322</v>
      </c>
      <c r="E20165">
        <v>6.25E-2</v>
      </c>
      <c r="F20165">
        <v>0</v>
      </c>
      <c r="G20165">
        <v>0.01</v>
      </c>
      <c r="H20165">
        <v>0.01</v>
      </c>
      <c r="I20165">
        <v>0</v>
      </c>
    </row>
    <row r="20166" spans="1:9" x14ac:dyDescent="0.25">
      <c r="A20166" t="s">
        <v>733</v>
      </c>
      <c r="B20166">
        <v>77063</v>
      </c>
      <c r="C20166" s="593">
        <v>8.2500000000000004E-2</v>
      </c>
      <c r="D20166" t="s">
        <v>1322</v>
      </c>
      <c r="E20166">
        <v>6.25E-2</v>
      </c>
      <c r="F20166">
        <v>0</v>
      </c>
      <c r="G20166">
        <v>0.01</v>
      </c>
      <c r="H20166">
        <v>0.01</v>
      </c>
      <c r="I20166">
        <v>0</v>
      </c>
    </row>
    <row r="20167" spans="1:9" x14ac:dyDescent="0.25">
      <c r="A20167" t="s">
        <v>733</v>
      </c>
      <c r="B20167">
        <v>77064</v>
      </c>
      <c r="C20167" s="593">
        <v>8.2500000000000004E-2</v>
      </c>
      <c r="D20167" t="s">
        <v>5763</v>
      </c>
      <c r="E20167">
        <v>6.25E-2</v>
      </c>
      <c r="F20167">
        <v>0</v>
      </c>
      <c r="G20167">
        <v>0.01</v>
      </c>
      <c r="H20167">
        <v>0.01</v>
      </c>
      <c r="I20167">
        <v>0</v>
      </c>
    </row>
    <row r="20168" spans="1:9" x14ac:dyDescent="0.25">
      <c r="A20168" t="s">
        <v>733</v>
      </c>
      <c r="B20168">
        <v>77065</v>
      </c>
      <c r="C20168" s="593">
        <v>8.2500000000000004E-2</v>
      </c>
      <c r="D20168" t="s">
        <v>5763</v>
      </c>
      <c r="E20168">
        <v>6.25E-2</v>
      </c>
      <c r="F20168">
        <v>0</v>
      </c>
      <c r="G20168">
        <v>0.01</v>
      </c>
      <c r="H20168">
        <v>0.01</v>
      </c>
      <c r="I20168">
        <v>0</v>
      </c>
    </row>
    <row r="20169" spans="1:9" x14ac:dyDescent="0.25">
      <c r="A20169" t="s">
        <v>733</v>
      </c>
      <c r="B20169">
        <v>77066</v>
      </c>
      <c r="C20169" s="593">
        <v>8.2500000000000004E-2</v>
      </c>
      <c r="D20169" t="s">
        <v>1322</v>
      </c>
      <c r="E20169">
        <v>6.25E-2</v>
      </c>
      <c r="F20169">
        <v>0</v>
      </c>
      <c r="G20169">
        <v>0.01</v>
      </c>
      <c r="H20169">
        <v>0.01</v>
      </c>
      <c r="I20169">
        <v>0</v>
      </c>
    </row>
    <row r="20170" spans="1:9" x14ac:dyDescent="0.25">
      <c r="A20170" t="s">
        <v>733</v>
      </c>
      <c r="B20170">
        <v>77067</v>
      </c>
      <c r="C20170" s="593">
        <v>8.2500000000000004E-2</v>
      </c>
      <c r="D20170" t="s">
        <v>1322</v>
      </c>
      <c r="E20170">
        <v>6.25E-2</v>
      </c>
      <c r="F20170">
        <v>0</v>
      </c>
      <c r="G20170">
        <v>0.01</v>
      </c>
      <c r="H20170">
        <v>0.01</v>
      </c>
      <c r="I20170">
        <v>0</v>
      </c>
    </row>
    <row r="20171" spans="1:9" x14ac:dyDescent="0.25">
      <c r="A20171" t="s">
        <v>733</v>
      </c>
      <c r="B20171">
        <v>77068</v>
      </c>
      <c r="C20171" s="593">
        <v>8.2500000000000004E-2</v>
      </c>
      <c r="D20171" t="s">
        <v>1322</v>
      </c>
      <c r="E20171">
        <v>6.25E-2</v>
      </c>
      <c r="F20171">
        <v>0</v>
      </c>
      <c r="G20171">
        <v>0.01</v>
      </c>
      <c r="H20171">
        <v>0.01</v>
      </c>
      <c r="I20171">
        <v>0</v>
      </c>
    </row>
    <row r="20172" spans="1:9" x14ac:dyDescent="0.25">
      <c r="A20172" t="s">
        <v>733</v>
      </c>
      <c r="B20172">
        <v>77069</v>
      </c>
      <c r="C20172" s="593">
        <v>8.2500000000000004E-2</v>
      </c>
      <c r="D20172" t="s">
        <v>1322</v>
      </c>
      <c r="E20172">
        <v>6.25E-2</v>
      </c>
      <c r="F20172">
        <v>0</v>
      </c>
      <c r="G20172">
        <v>0.01</v>
      </c>
      <c r="H20172">
        <v>0.01</v>
      </c>
      <c r="I20172">
        <v>0</v>
      </c>
    </row>
    <row r="20173" spans="1:9" x14ac:dyDescent="0.25">
      <c r="A20173" t="s">
        <v>733</v>
      </c>
      <c r="B20173">
        <v>77070</v>
      </c>
      <c r="C20173" s="593">
        <v>8.2500000000000004E-2</v>
      </c>
      <c r="D20173" t="s">
        <v>1322</v>
      </c>
      <c r="E20173">
        <v>6.25E-2</v>
      </c>
      <c r="F20173">
        <v>0</v>
      </c>
      <c r="G20173">
        <v>0.01</v>
      </c>
      <c r="H20173">
        <v>0.01</v>
      </c>
      <c r="I20173">
        <v>0</v>
      </c>
    </row>
    <row r="20174" spans="1:9" x14ac:dyDescent="0.25">
      <c r="A20174" t="s">
        <v>733</v>
      </c>
      <c r="B20174">
        <v>77071</v>
      </c>
      <c r="C20174" s="593">
        <v>8.2500000000000004E-2</v>
      </c>
      <c r="D20174" t="s">
        <v>1322</v>
      </c>
      <c r="E20174">
        <v>6.25E-2</v>
      </c>
      <c r="F20174">
        <v>0</v>
      </c>
      <c r="G20174">
        <v>0.01</v>
      </c>
      <c r="H20174">
        <v>0.01</v>
      </c>
      <c r="I20174">
        <v>0</v>
      </c>
    </row>
    <row r="20175" spans="1:9" x14ac:dyDescent="0.25">
      <c r="A20175" t="s">
        <v>733</v>
      </c>
      <c r="B20175">
        <v>77072</v>
      </c>
      <c r="C20175" s="593">
        <v>8.2500000000000004E-2</v>
      </c>
      <c r="D20175" t="s">
        <v>1322</v>
      </c>
      <c r="E20175">
        <v>6.25E-2</v>
      </c>
      <c r="F20175">
        <v>0</v>
      </c>
      <c r="G20175">
        <v>0.01</v>
      </c>
      <c r="H20175">
        <v>0.01</v>
      </c>
      <c r="I20175">
        <v>0</v>
      </c>
    </row>
    <row r="20176" spans="1:9" x14ac:dyDescent="0.25">
      <c r="A20176" t="s">
        <v>733</v>
      </c>
      <c r="B20176">
        <v>77073</v>
      </c>
      <c r="C20176" s="593">
        <v>8.2500000000000004E-2</v>
      </c>
      <c r="D20176" t="s">
        <v>1322</v>
      </c>
      <c r="E20176">
        <v>6.25E-2</v>
      </c>
      <c r="F20176">
        <v>0</v>
      </c>
      <c r="G20176">
        <v>0.01</v>
      </c>
      <c r="H20176">
        <v>0.01</v>
      </c>
      <c r="I20176">
        <v>0</v>
      </c>
    </row>
    <row r="20177" spans="1:9" x14ac:dyDescent="0.25">
      <c r="A20177" t="s">
        <v>733</v>
      </c>
      <c r="B20177">
        <v>77074</v>
      </c>
      <c r="C20177" s="593">
        <v>8.2500000000000004E-2</v>
      </c>
      <c r="D20177" t="s">
        <v>1322</v>
      </c>
      <c r="E20177">
        <v>6.25E-2</v>
      </c>
      <c r="F20177">
        <v>0</v>
      </c>
      <c r="G20177">
        <v>0.01</v>
      </c>
      <c r="H20177">
        <v>0.01</v>
      </c>
      <c r="I20177">
        <v>0</v>
      </c>
    </row>
    <row r="20178" spans="1:9" x14ac:dyDescent="0.25">
      <c r="A20178" t="s">
        <v>733</v>
      </c>
      <c r="B20178">
        <v>77075</v>
      </c>
      <c r="C20178" s="593">
        <v>8.2500000000000004E-2</v>
      </c>
      <c r="D20178" t="s">
        <v>1322</v>
      </c>
      <c r="E20178">
        <v>6.25E-2</v>
      </c>
      <c r="F20178">
        <v>0</v>
      </c>
      <c r="G20178">
        <v>0.01</v>
      </c>
      <c r="H20178">
        <v>0.01</v>
      </c>
      <c r="I20178">
        <v>0</v>
      </c>
    </row>
    <row r="20179" spans="1:9" x14ac:dyDescent="0.25">
      <c r="A20179" t="s">
        <v>733</v>
      </c>
      <c r="B20179">
        <v>77076</v>
      </c>
      <c r="C20179" s="593">
        <v>8.2500000000000004E-2</v>
      </c>
      <c r="D20179" t="s">
        <v>1322</v>
      </c>
      <c r="E20179">
        <v>6.25E-2</v>
      </c>
      <c r="F20179">
        <v>0</v>
      </c>
      <c r="G20179">
        <v>0.01</v>
      </c>
      <c r="H20179">
        <v>0.01</v>
      </c>
      <c r="I20179">
        <v>0</v>
      </c>
    </row>
    <row r="20180" spans="1:9" x14ac:dyDescent="0.25">
      <c r="A20180" t="s">
        <v>733</v>
      </c>
      <c r="B20180">
        <v>77077</v>
      </c>
      <c r="C20180" s="593">
        <v>8.2500000000000004E-2</v>
      </c>
      <c r="D20180" t="s">
        <v>1322</v>
      </c>
      <c r="E20180">
        <v>6.25E-2</v>
      </c>
      <c r="F20180">
        <v>0</v>
      </c>
      <c r="G20180">
        <v>0.01</v>
      </c>
      <c r="H20180">
        <v>0.01</v>
      </c>
      <c r="I20180">
        <v>0</v>
      </c>
    </row>
    <row r="20181" spans="1:9" x14ac:dyDescent="0.25">
      <c r="A20181" t="s">
        <v>733</v>
      </c>
      <c r="B20181">
        <v>77078</v>
      </c>
      <c r="C20181" s="593">
        <v>8.2500000000000004E-2</v>
      </c>
      <c r="D20181" t="s">
        <v>1322</v>
      </c>
      <c r="E20181">
        <v>6.25E-2</v>
      </c>
      <c r="F20181">
        <v>0</v>
      </c>
      <c r="G20181">
        <v>0.01</v>
      </c>
      <c r="H20181">
        <v>0.01</v>
      </c>
      <c r="I20181">
        <v>0</v>
      </c>
    </row>
    <row r="20182" spans="1:9" x14ac:dyDescent="0.25">
      <c r="A20182" t="s">
        <v>733</v>
      </c>
      <c r="B20182">
        <v>77079</v>
      </c>
      <c r="C20182" s="593">
        <v>8.2500000000000004E-2</v>
      </c>
      <c r="D20182" t="s">
        <v>1322</v>
      </c>
      <c r="E20182">
        <v>6.25E-2</v>
      </c>
      <c r="F20182">
        <v>0</v>
      </c>
      <c r="G20182">
        <v>0.01</v>
      </c>
      <c r="H20182">
        <v>0.01</v>
      </c>
      <c r="I20182">
        <v>0</v>
      </c>
    </row>
    <row r="20183" spans="1:9" x14ac:dyDescent="0.25">
      <c r="A20183" t="s">
        <v>733</v>
      </c>
      <c r="B20183">
        <v>77080</v>
      </c>
      <c r="C20183" s="593">
        <v>8.2500000000000004E-2</v>
      </c>
      <c r="D20183" t="s">
        <v>1322</v>
      </c>
      <c r="E20183">
        <v>6.25E-2</v>
      </c>
      <c r="F20183">
        <v>0</v>
      </c>
      <c r="G20183">
        <v>0.01</v>
      </c>
      <c r="H20183">
        <v>0.01</v>
      </c>
      <c r="I20183">
        <v>0</v>
      </c>
    </row>
    <row r="20184" spans="1:9" x14ac:dyDescent="0.25">
      <c r="A20184" t="s">
        <v>733</v>
      </c>
      <c r="B20184">
        <v>77081</v>
      </c>
      <c r="C20184" s="593">
        <v>8.2500000000000004E-2</v>
      </c>
      <c r="D20184" t="s">
        <v>1322</v>
      </c>
      <c r="E20184">
        <v>6.25E-2</v>
      </c>
      <c r="F20184">
        <v>0</v>
      </c>
      <c r="G20184">
        <v>0.01</v>
      </c>
      <c r="H20184">
        <v>0.01</v>
      </c>
      <c r="I20184">
        <v>0</v>
      </c>
    </row>
    <row r="20185" spans="1:9" x14ac:dyDescent="0.25">
      <c r="A20185" t="s">
        <v>733</v>
      </c>
      <c r="B20185">
        <v>77082</v>
      </c>
      <c r="C20185" s="593">
        <v>8.2500000000000004E-2</v>
      </c>
      <c r="D20185" t="s">
        <v>5765</v>
      </c>
      <c r="E20185">
        <v>6.25E-2</v>
      </c>
      <c r="F20185">
        <v>0</v>
      </c>
      <c r="G20185">
        <v>0.01</v>
      </c>
      <c r="H20185">
        <v>0.01</v>
      </c>
      <c r="I20185">
        <v>0</v>
      </c>
    </row>
    <row r="20186" spans="1:9" x14ac:dyDescent="0.25">
      <c r="A20186" t="s">
        <v>733</v>
      </c>
      <c r="B20186">
        <v>77083</v>
      </c>
      <c r="C20186" s="593">
        <v>8.2500000000000004E-2</v>
      </c>
      <c r="D20186" t="s">
        <v>5766</v>
      </c>
      <c r="E20186">
        <v>6.25E-2</v>
      </c>
      <c r="F20186">
        <v>0</v>
      </c>
      <c r="G20186">
        <v>0</v>
      </c>
      <c r="H20186">
        <v>0.02</v>
      </c>
      <c r="I20186">
        <v>0</v>
      </c>
    </row>
    <row r="20187" spans="1:9" x14ac:dyDescent="0.25">
      <c r="A20187" t="s">
        <v>733</v>
      </c>
      <c r="B20187">
        <v>77084</v>
      </c>
      <c r="C20187" s="593">
        <v>8.2500000000000004E-2</v>
      </c>
      <c r="D20187" t="s">
        <v>5763</v>
      </c>
      <c r="E20187">
        <v>6.25E-2</v>
      </c>
      <c r="F20187">
        <v>0</v>
      </c>
      <c r="G20187">
        <v>0.01</v>
      </c>
      <c r="H20187">
        <v>0.01</v>
      </c>
      <c r="I20187">
        <v>0</v>
      </c>
    </row>
    <row r="20188" spans="1:9" x14ac:dyDescent="0.25">
      <c r="A20188" t="s">
        <v>733</v>
      </c>
      <c r="B20188">
        <v>77085</v>
      </c>
      <c r="C20188" s="593">
        <v>8.2500000000000004E-2</v>
      </c>
      <c r="D20188" t="s">
        <v>1322</v>
      </c>
      <c r="E20188">
        <v>6.25E-2</v>
      </c>
      <c r="F20188">
        <v>0</v>
      </c>
      <c r="G20188">
        <v>0.01</v>
      </c>
      <c r="H20188">
        <v>0.01</v>
      </c>
      <c r="I20188">
        <v>0</v>
      </c>
    </row>
    <row r="20189" spans="1:9" x14ac:dyDescent="0.25">
      <c r="A20189" t="s">
        <v>733</v>
      </c>
      <c r="B20189">
        <v>77086</v>
      </c>
      <c r="C20189" s="593">
        <v>8.2500000000000004E-2</v>
      </c>
      <c r="D20189" t="s">
        <v>1322</v>
      </c>
      <c r="E20189">
        <v>6.25E-2</v>
      </c>
      <c r="F20189">
        <v>0</v>
      </c>
      <c r="G20189">
        <v>0.01</v>
      </c>
      <c r="H20189">
        <v>0.01</v>
      </c>
      <c r="I20189">
        <v>0</v>
      </c>
    </row>
    <row r="20190" spans="1:9" x14ac:dyDescent="0.25">
      <c r="A20190" t="s">
        <v>733</v>
      </c>
      <c r="B20190">
        <v>77087</v>
      </c>
      <c r="C20190" s="593">
        <v>8.2500000000000004E-2</v>
      </c>
      <c r="D20190" t="s">
        <v>1322</v>
      </c>
      <c r="E20190">
        <v>6.25E-2</v>
      </c>
      <c r="F20190">
        <v>0</v>
      </c>
      <c r="G20190">
        <v>0.01</v>
      </c>
      <c r="H20190">
        <v>0.01</v>
      </c>
      <c r="I20190">
        <v>0</v>
      </c>
    </row>
    <row r="20191" spans="1:9" x14ac:dyDescent="0.25">
      <c r="A20191" t="s">
        <v>733</v>
      </c>
      <c r="B20191">
        <v>77088</v>
      </c>
      <c r="C20191" s="593">
        <v>8.2500000000000004E-2</v>
      </c>
      <c r="D20191" t="s">
        <v>1322</v>
      </c>
      <c r="E20191">
        <v>6.25E-2</v>
      </c>
      <c r="F20191">
        <v>0</v>
      </c>
      <c r="G20191">
        <v>0.01</v>
      </c>
      <c r="H20191">
        <v>0.01</v>
      </c>
      <c r="I20191">
        <v>0</v>
      </c>
    </row>
    <row r="20192" spans="1:9" x14ac:dyDescent="0.25">
      <c r="A20192" t="s">
        <v>733</v>
      </c>
      <c r="B20192">
        <v>77089</v>
      </c>
      <c r="C20192" s="593">
        <v>8.2500000000000004E-2</v>
      </c>
      <c r="D20192" t="s">
        <v>1322</v>
      </c>
      <c r="E20192">
        <v>6.25E-2</v>
      </c>
      <c r="F20192">
        <v>0</v>
      </c>
      <c r="G20192">
        <v>0.01</v>
      </c>
      <c r="H20192">
        <v>0.01</v>
      </c>
      <c r="I20192">
        <v>0</v>
      </c>
    </row>
    <row r="20193" spans="1:9" x14ac:dyDescent="0.25">
      <c r="A20193" t="s">
        <v>733</v>
      </c>
      <c r="B20193">
        <v>77090</v>
      </c>
      <c r="C20193" s="593">
        <v>8.2500000000000004E-2</v>
      </c>
      <c r="D20193" t="s">
        <v>1322</v>
      </c>
      <c r="E20193">
        <v>6.25E-2</v>
      </c>
      <c r="F20193">
        <v>0</v>
      </c>
      <c r="G20193">
        <v>0.01</v>
      </c>
      <c r="H20193">
        <v>0.01</v>
      </c>
      <c r="I20193">
        <v>0</v>
      </c>
    </row>
    <row r="20194" spans="1:9" x14ac:dyDescent="0.25">
      <c r="A20194" t="s">
        <v>733</v>
      </c>
      <c r="B20194">
        <v>77091</v>
      </c>
      <c r="C20194" s="593">
        <v>8.2500000000000004E-2</v>
      </c>
      <c r="D20194" t="s">
        <v>1322</v>
      </c>
      <c r="E20194">
        <v>6.25E-2</v>
      </c>
      <c r="F20194">
        <v>0</v>
      </c>
      <c r="G20194">
        <v>0.01</v>
      </c>
      <c r="H20194">
        <v>0.01</v>
      </c>
      <c r="I20194">
        <v>0</v>
      </c>
    </row>
    <row r="20195" spans="1:9" x14ac:dyDescent="0.25">
      <c r="A20195" t="s">
        <v>733</v>
      </c>
      <c r="B20195">
        <v>77092</v>
      </c>
      <c r="C20195" s="593">
        <v>8.2500000000000004E-2</v>
      </c>
      <c r="D20195" t="s">
        <v>1322</v>
      </c>
      <c r="E20195">
        <v>6.25E-2</v>
      </c>
      <c r="F20195">
        <v>0</v>
      </c>
      <c r="G20195">
        <v>0.01</v>
      </c>
      <c r="H20195">
        <v>0.01</v>
      </c>
      <c r="I20195">
        <v>0</v>
      </c>
    </row>
    <row r="20196" spans="1:9" x14ac:dyDescent="0.25">
      <c r="A20196" t="s">
        <v>733</v>
      </c>
      <c r="B20196">
        <v>77093</v>
      </c>
      <c r="C20196" s="593">
        <v>8.2500000000000004E-2</v>
      </c>
      <c r="D20196" t="s">
        <v>1322</v>
      </c>
      <c r="E20196">
        <v>6.25E-2</v>
      </c>
      <c r="F20196">
        <v>0</v>
      </c>
      <c r="G20196">
        <v>0.01</v>
      </c>
      <c r="H20196">
        <v>0.01</v>
      </c>
      <c r="I20196">
        <v>0</v>
      </c>
    </row>
    <row r="20197" spans="1:9" x14ac:dyDescent="0.25">
      <c r="A20197" t="s">
        <v>733</v>
      </c>
      <c r="B20197">
        <v>77094</v>
      </c>
      <c r="C20197" s="593">
        <v>8.2500000000000004E-2</v>
      </c>
      <c r="D20197" t="s">
        <v>1322</v>
      </c>
      <c r="E20197">
        <v>6.25E-2</v>
      </c>
      <c r="F20197">
        <v>0</v>
      </c>
      <c r="G20197">
        <v>0.01</v>
      </c>
      <c r="H20197">
        <v>0.01</v>
      </c>
      <c r="I20197">
        <v>0</v>
      </c>
    </row>
    <row r="20198" spans="1:9" x14ac:dyDescent="0.25">
      <c r="A20198" t="s">
        <v>733</v>
      </c>
      <c r="B20198">
        <v>77095</v>
      </c>
      <c r="C20198" s="593">
        <v>8.2500000000000004E-2</v>
      </c>
      <c r="D20198" t="s">
        <v>1322</v>
      </c>
      <c r="E20198">
        <v>6.25E-2</v>
      </c>
      <c r="F20198">
        <v>0</v>
      </c>
      <c r="G20198">
        <v>0.01</v>
      </c>
      <c r="H20198">
        <v>0.01</v>
      </c>
      <c r="I20198">
        <v>0</v>
      </c>
    </row>
    <row r="20199" spans="1:9" x14ac:dyDescent="0.25">
      <c r="A20199" t="s">
        <v>733</v>
      </c>
      <c r="B20199">
        <v>77096</v>
      </c>
      <c r="C20199" s="593">
        <v>8.2500000000000004E-2</v>
      </c>
      <c r="D20199" t="s">
        <v>1322</v>
      </c>
      <c r="E20199">
        <v>6.25E-2</v>
      </c>
      <c r="F20199">
        <v>0</v>
      </c>
      <c r="G20199">
        <v>0.01</v>
      </c>
      <c r="H20199">
        <v>0.01</v>
      </c>
      <c r="I20199">
        <v>0</v>
      </c>
    </row>
    <row r="20200" spans="1:9" x14ac:dyDescent="0.25">
      <c r="A20200" t="s">
        <v>733</v>
      </c>
      <c r="B20200">
        <v>77098</v>
      </c>
      <c r="C20200" s="593">
        <v>8.2500000000000004E-2</v>
      </c>
      <c r="D20200" t="s">
        <v>1322</v>
      </c>
      <c r="E20200">
        <v>6.25E-2</v>
      </c>
      <c r="F20200">
        <v>0</v>
      </c>
      <c r="G20200">
        <v>0.01</v>
      </c>
      <c r="H20200">
        <v>0.01</v>
      </c>
      <c r="I20200">
        <v>0</v>
      </c>
    </row>
    <row r="20201" spans="1:9" x14ac:dyDescent="0.25">
      <c r="A20201" t="s">
        <v>733</v>
      </c>
      <c r="B20201">
        <v>77099</v>
      </c>
      <c r="C20201" s="593">
        <v>8.2500000000000004E-2</v>
      </c>
      <c r="D20201" t="s">
        <v>1322</v>
      </c>
      <c r="E20201">
        <v>6.25E-2</v>
      </c>
      <c r="F20201">
        <v>0</v>
      </c>
      <c r="G20201">
        <v>0.01</v>
      </c>
      <c r="H20201">
        <v>0.01</v>
      </c>
      <c r="I20201">
        <v>0</v>
      </c>
    </row>
    <row r="20202" spans="1:9" x14ac:dyDescent="0.25">
      <c r="A20202" t="s">
        <v>733</v>
      </c>
      <c r="B20202">
        <v>77201</v>
      </c>
      <c r="C20202" s="593">
        <v>8.2500000000000004E-2</v>
      </c>
      <c r="D20202" t="s">
        <v>1322</v>
      </c>
      <c r="E20202">
        <v>6.25E-2</v>
      </c>
      <c r="F20202">
        <v>0</v>
      </c>
      <c r="G20202">
        <v>0.01</v>
      </c>
      <c r="H20202">
        <v>0.01</v>
      </c>
      <c r="I20202">
        <v>0</v>
      </c>
    </row>
    <row r="20203" spans="1:9" x14ac:dyDescent="0.25">
      <c r="A20203" t="s">
        <v>733</v>
      </c>
      <c r="B20203">
        <v>77202</v>
      </c>
      <c r="C20203" s="593">
        <v>8.2500000000000004E-2</v>
      </c>
      <c r="D20203" t="s">
        <v>1322</v>
      </c>
      <c r="E20203">
        <v>6.25E-2</v>
      </c>
      <c r="F20203">
        <v>0</v>
      </c>
      <c r="G20203">
        <v>0.01</v>
      </c>
      <c r="H20203">
        <v>0.01</v>
      </c>
      <c r="I20203">
        <v>0</v>
      </c>
    </row>
    <row r="20204" spans="1:9" x14ac:dyDescent="0.25">
      <c r="A20204" t="s">
        <v>733</v>
      </c>
      <c r="B20204">
        <v>77203</v>
      </c>
      <c r="C20204" s="593">
        <v>8.2500000000000004E-2</v>
      </c>
      <c r="D20204" t="s">
        <v>1322</v>
      </c>
      <c r="E20204">
        <v>6.25E-2</v>
      </c>
      <c r="F20204">
        <v>0</v>
      </c>
      <c r="G20204">
        <v>0.01</v>
      </c>
      <c r="H20204">
        <v>0.01</v>
      </c>
      <c r="I20204">
        <v>0</v>
      </c>
    </row>
    <row r="20205" spans="1:9" x14ac:dyDescent="0.25">
      <c r="A20205" t="s">
        <v>733</v>
      </c>
      <c r="B20205">
        <v>77204</v>
      </c>
      <c r="C20205" s="593">
        <v>8.2500000000000004E-2</v>
      </c>
      <c r="D20205" t="s">
        <v>1322</v>
      </c>
      <c r="E20205">
        <v>6.25E-2</v>
      </c>
      <c r="F20205">
        <v>0</v>
      </c>
      <c r="G20205">
        <v>0.01</v>
      </c>
      <c r="H20205">
        <v>0.01</v>
      </c>
      <c r="I20205">
        <v>0</v>
      </c>
    </row>
    <row r="20206" spans="1:9" x14ac:dyDescent="0.25">
      <c r="A20206" t="s">
        <v>733</v>
      </c>
      <c r="B20206">
        <v>77205</v>
      </c>
      <c r="C20206" s="593">
        <v>8.2500000000000004E-2</v>
      </c>
      <c r="D20206" t="s">
        <v>1322</v>
      </c>
      <c r="E20206">
        <v>6.25E-2</v>
      </c>
      <c r="F20206">
        <v>0</v>
      </c>
      <c r="G20206">
        <v>0.01</v>
      </c>
      <c r="H20206">
        <v>0.01</v>
      </c>
      <c r="I20206">
        <v>0</v>
      </c>
    </row>
    <row r="20207" spans="1:9" x14ac:dyDescent="0.25">
      <c r="A20207" t="s">
        <v>733</v>
      </c>
      <c r="B20207">
        <v>77206</v>
      </c>
      <c r="C20207" s="593">
        <v>8.2500000000000004E-2</v>
      </c>
      <c r="D20207" t="s">
        <v>1322</v>
      </c>
      <c r="E20207">
        <v>6.25E-2</v>
      </c>
      <c r="F20207">
        <v>0</v>
      </c>
      <c r="G20207">
        <v>0.01</v>
      </c>
      <c r="H20207">
        <v>0.01</v>
      </c>
      <c r="I20207">
        <v>0</v>
      </c>
    </row>
    <row r="20208" spans="1:9" x14ac:dyDescent="0.25">
      <c r="A20208" t="s">
        <v>733</v>
      </c>
      <c r="B20208">
        <v>77207</v>
      </c>
      <c r="C20208" s="593">
        <v>8.2500000000000004E-2</v>
      </c>
      <c r="D20208" t="s">
        <v>1322</v>
      </c>
      <c r="E20208">
        <v>6.25E-2</v>
      </c>
      <c r="F20208">
        <v>0</v>
      </c>
      <c r="G20208">
        <v>0.01</v>
      </c>
      <c r="H20208">
        <v>0.01</v>
      </c>
      <c r="I20208">
        <v>0</v>
      </c>
    </row>
    <row r="20209" spans="1:9" x14ac:dyDescent="0.25">
      <c r="A20209" t="s">
        <v>733</v>
      </c>
      <c r="B20209">
        <v>77208</v>
      </c>
      <c r="C20209" s="593">
        <v>8.2500000000000004E-2</v>
      </c>
      <c r="D20209" t="s">
        <v>1322</v>
      </c>
      <c r="E20209">
        <v>6.25E-2</v>
      </c>
      <c r="F20209">
        <v>0</v>
      </c>
      <c r="G20209">
        <v>0.01</v>
      </c>
      <c r="H20209">
        <v>0.01</v>
      </c>
      <c r="I20209">
        <v>0</v>
      </c>
    </row>
    <row r="20210" spans="1:9" x14ac:dyDescent="0.25">
      <c r="A20210" t="s">
        <v>733</v>
      </c>
      <c r="B20210">
        <v>77209</v>
      </c>
      <c r="C20210" s="593">
        <v>8.2500000000000004E-2</v>
      </c>
      <c r="D20210" t="s">
        <v>1322</v>
      </c>
      <c r="E20210">
        <v>6.25E-2</v>
      </c>
      <c r="F20210">
        <v>0</v>
      </c>
      <c r="G20210">
        <v>0.01</v>
      </c>
      <c r="H20210">
        <v>0.01</v>
      </c>
      <c r="I20210">
        <v>0</v>
      </c>
    </row>
    <row r="20211" spans="1:9" x14ac:dyDescent="0.25">
      <c r="A20211" t="s">
        <v>733</v>
      </c>
      <c r="B20211">
        <v>77210</v>
      </c>
      <c r="C20211" s="593">
        <v>8.2500000000000004E-2</v>
      </c>
      <c r="D20211" t="s">
        <v>1322</v>
      </c>
      <c r="E20211">
        <v>6.25E-2</v>
      </c>
      <c r="F20211">
        <v>0</v>
      </c>
      <c r="G20211">
        <v>0.01</v>
      </c>
      <c r="H20211">
        <v>0.01</v>
      </c>
      <c r="I20211">
        <v>0</v>
      </c>
    </row>
    <row r="20212" spans="1:9" x14ac:dyDescent="0.25">
      <c r="A20212" t="s">
        <v>733</v>
      </c>
      <c r="B20212">
        <v>77212</v>
      </c>
      <c r="C20212" s="593">
        <v>8.2500000000000004E-2</v>
      </c>
      <c r="D20212" t="s">
        <v>1322</v>
      </c>
      <c r="E20212">
        <v>6.25E-2</v>
      </c>
      <c r="F20212">
        <v>0</v>
      </c>
      <c r="G20212">
        <v>0.01</v>
      </c>
      <c r="H20212">
        <v>0.01</v>
      </c>
      <c r="I20212">
        <v>0</v>
      </c>
    </row>
    <row r="20213" spans="1:9" x14ac:dyDescent="0.25">
      <c r="A20213" t="s">
        <v>733</v>
      </c>
      <c r="B20213">
        <v>77213</v>
      </c>
      <c r="C20213" s="593">
        <v>8.2500000000000004E-2</v>
      </c>
      <c r="D20213" t="s">
        <v>1322</v>
      </c>
      <c r="E20213">
        <v>6.25E-2</v>
      </c>
      <c r="F20213">
        <v>0</v>
      </c>
      <c r="G20213">
        <v>0.01</v>
      </c>
      <c r="H20213">
        <v>0.01</v>
      </c>
      <c r="I20213">
        <v>0</v>
      </c>
    </row>
    <row r="20214" spans="1:9" x14ac:dyDescent="0.25">
      <c r="A20214" t="s">
        <v>733</v>
      </c>
      <c r="B20214">
        <v>77215</v>
      </c>
      <c r="C20214" s="593">
        <v>8.2500000000000004E-2</v>
      </c>
      <c r="D20214" t="s">
        <v>1322</v>
      </c>
      <c r="E20214">
        <v>6.25E-2</v>
      </c>
      <c r="F20214">
        <v>0</v>
      </c>
      <c r="G20214">
        <v>0.01</v>
      </c>
      <c r="H20214">
        <v>0.01</v>
      </c>
      <c r="I20214">
        <v>0</v>
      </c>
    </row>
    <row r="20215" spans="1:9" x14ac:dyDescent="0.25">
      <c r="A20215" t="s">
        <v>733</v>
      </c>
      <c r="B20215">
        <v>77216</v>
      </c>
      <c r="C20215" s="593">
        <v>8.2500000000000004E-2</v>
      </c>
      <c r="D20215" t="s">
        <v>1322</v>
      </c>
      <c r="E20215">
        <v>6.25E-2</v>
      </c>
      <c r="F20215">
        <v>0</v>
      </c>
      <c r="G20215">
        <v>0.01</v>
      </c>
      <c r="H20215">
        <v>0.01</v>
      </c>
      <c r="I20215">
        <v>0</v>
      </c>
    </row>
    <row r="20216" spans="1:9" x14ac:dyDescent="0.25">
      <c r="A20216" t="s">
        <v>733</v>
      </c>
      <c r="B20216">
        <v>77217</v>
      </c>
      <c r="C20216" s="593">
        <v>8.2500000000000004E-2</v>
      </c>
      <c r="D20216" t="s">
        <v>1322</v>
      </c>
      <c r="E20216">
        <v>6.25E-2</v>
      </c>
      <c r="F20216">
        <v>0</v>
      </c>
      <c r="G20216">
        <v>0.01</v>
      </c>
      <c r="H20216">
        <v>0.01</v>
      </c>
      <c r="I20216">
        <v>0</v>
      </c>
    </row>
    <row r="20217" spans="1:9" x14ac:dyDescent="0.25">
      <c r="A20217" t="s">
        <v>733</v>
      </c>
      <c r="B20217">
        <v>77218</v>
      </c>
      <c r="C20217" s="593">
        <v>8.2500000000000004E-2</v>
      </c>
      <c r="D20217" t="s">
        <v>1322</v>
      </c>
      <c r="E20217">
        <v>6.25E-2</v>
      </c>
      <c r="F20217">
        <v>0</v>
      </c>
      <c r="G20217">
        <v>0.01</v>
      </c>
      <c r="H20217">
        <v>0.01</v>
      </c>
      <c r="I20217">
        <v>0</v>
      </c>
    </row>
    <row r="20218" spans="1:9" x14ac:dyDescent="0.25">
      <c r="A20218" t="s">
        <v>733</v>
      </c>
      <c r="B20218">
        <v>77219</v>
      </c>
      <c r="C20218" s="593">
        <v>8.2500000000000004E-2</v>
      </c>
      <c r="D20218" t="s">
        <v>1322</v>
      </c>
      <c r="E20218">
        <v>6.25E-2</v>
      </c>
      <c r="F20218">
        <v>0</v>
      </c>
      <c r="G20218">
        <v>0.01</v>
      </c>
      <c r="H20218">
        <v>0.01</v>
      </c>
      <c r="I20218">
        <v>0</v>
      </c>
    </row>
    <row r="20219" spans="1:9" x14ac:dyDescent="0.25">
      <c r="A20219" t="s">
        <v>733</v>
      </c>
      <c r="B20219">
        <v>77220</v>
      </c>
      <c r="C20219" s="593">
        <v>8.2500000000000004E-2</v>
      </c>
      <c r="D20219" t="s">
        <v>1322</v>
      </c>
      <c r="E20219">
        <v>6.25E-2</v>
      </c>
      <c r="F20219">
        <v>0</v>
      </c>
      <c r="G20219">
        <v>0.01</v>
      </c>
      <c r="H20219">
        <v>0.01</v>
      </c>
      <c r="I20219">
        <v>0</v>
      </c>
    </row>
    <row r="20220" spans="1:9" x14ac:dyDescent="0.25">
      <c r="A20220" t="s">
        <v>733</v>
      </c>
      <c r="B20220">
        <v>77221</v>
      </c>
      <c r="C20220" s="593">
        <v>8.2500000000000004E-2</v>
      </c>
      <c r="D20220" t="s">
        <v>1322</v>
      </c>
      <c r="E20220">
        <v>6.25E-2</v>
      </c>
      <c r="F20220">
        <v>0</v>
      </c>
      <c r="G20220">
        <v>0.01</v>
      </c>
      <c r="H20220">
        <v>0.01</v>
      </c>
      <c r="I20220">
        <v>0</v>
      </c>
    </row>
    <row r="20221" spans="1:9" x14ac:dyDescent="0.25">
      <c r="A20221" t="s">
        <v>733</v>
      </c>
      <c r="B20221">
        <v>77222</v>
      </c>
      <c r="C20221" s="593">
        <v>8.2500000000000004E-2</v>
      </c>
      <c r="D20221" t="s">
        <v>1322</v>
      </c>
      <c r="E20221">
        <v>6.25E-2</v>
      </c>
      <c r="F20221">
        <v>0</v>
      </c>
      <c r="G20221">
        <v>0.01</v>
      </c>
      <c r="H20221">
        <v>0.01</v>
      </c>
      <c r="I20221">
        <v>0</v>
      </c>
    </row>
    <row r="20222" spans="1:9" x14ac:dyDescent="0.25">
      <c r="A20222" t="s">
        <v>733</v>
      </c>
      <c r="B20222">
        <v>77223</v>
      </c>
      <c r="C20222" s="593">
        <v>8.2500000000000004E-2</v>
      </c>
      <c r="D20222" t="s">
        <v>1322</v>
      </c>
      <c r="E20222">
        <v>6.25E-2</v>
      </c>
      <c r="F20222">
        <v>0</v>
      </c>
      <c r="G20222">
        <v>0.01</v>
      </c>
      <c r="H20222">
        <v>0.01</v>
      </c>
      <c r="I20222">
        <v>0</v>
      </c>
    </row>
    <row r="20223" spans="1:9" x14ac:dyDescent="0.25">
      <c r="A20223" t="s">
        <v>733</v>
      </c>
      <c r="B20223">
        <v>77224</v>
      </c>
      <c r="C20223" s="593">
        <v>8.2500000000000004E-2</v>
      </c>
      <c r="D20223" t="s">
        <v>1322</v>
      </c>
      <c r="E20223">
        <v>6.25E-2</v>
      </c>
      <c r="F20223">
        <v>0</v>
      </c>
      <c r="G20223">
        <v>0.01</v>
      </c>
      <c r="H20223">
        <v>0.01</v>
      </c>
      <c r="I20223">
        <v>0</v>
      </c>
    </row>
    <row r="20224" spans="1:9" x14ac:dyDescent="0.25">
      <c r="A20224" t="s">
        <v>733</v>
      </c>
      <c r="B20224">
        <v>77225</v>
      </c>
      <c r="C20224" s="593">
        <v>8.2500000000000004E-2</v>
      </c>
      <c r="D20224" t="s">
        <v>1322</v>
      </c>
      <c r="E20224">
        <v>6.25E-2</v>
      </c>
      <c r="F20224">
        <v>0</v>
      </c>
      <c r="G20224">
        <v>0.01</v>
      </c>
      <c r="H20224">
        <v>0.01</v>
      </c>
      <c r="I20224">
        <v>0</v>
      </c>
    </row>
    <row r="20225" spans="1:9" x14ac:dyDescent="0.25">
      <c r="A20225" t="s">
        <v>733</v>
      </c>
      <c r="B20225">
        <v>77226</v>
      </c>
      <c r="C20225" s="593">
        <v>8.2500000000000004E-2</v>
      </c>
      <c r="D20225" t="s">
        <v>1322</v>
      </c>
      <c r="E20225">
        <v>6.25E-2</v>
      </c>
      <c r="F20225">
        <v>0</v>
      </c>
      <c r="G20225">
        <v>0.01</v>
      </c>
      <c r="H20225">
        <v>0.01</v>
      </c>
      <c r="I20225">
        <v>0</v>
      </c>
    </row>
    <row r="20226" spans="1:9" x14ac:dyDescent="0.25">
      <c r="A20226" t="s">
        <v>733</v>
      </c>
      <c r="B20226">
        <v>77227</v>
      </c>
      <c r="C20226" s="593">
        <v>8.2500000000000004E-2</v>
      </c>
      <c r="D20226" t="s">
        <v>1322</v>
      </c>
      <c r="E20226">
        <v>6.25E-2</v>
      </c>
      <c r="F20226">
        <v>0</v>
      </c>
      <c r="G20226">
        <v>0.01</v>
      </c>
      <c r="H20226">
        <v>0.01</v>
      </c>
      <c r="I20226">
        <v>0</v>
      </c>
    </row>
    <row r="20227" spans="1:9" x14ac:dyDescent="0.25">
      <c r="A20227" t="s">
        <v>733</v>
      </c>
      <c r="B20227">
        <v>77228</v>
      </c>
      <c r="C20227" s="593">
        <v>8.2500000000000004E-2</v>
      </c>
      <c r="D20227" t="s">
        <v>5767</v>
      </c>
      <c r="E20227">
        <v>6.25E-2</v>
      </c>
      <c r="F20227">
        <v>0</v>
      </c>
      <c r="G20227">
        <v>0</v>
      </c>
      <c r="H20227">
        <v>0.02</v>
      </c>
      <c r="I20227">
        <v>0</v>
      </c>
    </row>
    <row r="20228" spans="1:9" x14ac:dyDescent="0.25">
      <c r="A20228" t="s">
        <v>733</v>
      </c>
      <c r="B20228">
        <v>77229</v>
      </c>
      <c r="C20228" s="593">
        <v>8.2500000000000004E-2</v>
      </c>
      <c r="D20228" t="s">
        <v>1322</v>
      </c>
      <c r="E20228">
        <v>6.25E-2</v>
      </c>
      <c r="F20228">
        <v>0</v>
      </c>
      <c r="G20228">
        <v>0.01</v>
      </c>
      <c r="H20228">
        <v>0.01</v>
      </c>
      <c r="I20228">
        <v>0</v>
      </c>
    </row>
    <row r="20229" spans="1:9" x14ac:dyDescent="0.25">
      <c r="A20229" t="s">
        <v>733</v>
      </c>
      <c r="B20229">
        <v>77230</v>
      </c>
      <c r="C20229" s="593">
        <v>8.2500000000000004E-2</v>
      </c>
      <c r="D20229" t="s">
        <v>1322</v>
      </c>
      <c r="E20229">
        <v>6.25E-2</v>
      </c>
      <c r="F20229">
        <v>0</v>
      </c>
      <c r="G20229">
        <v>0.01</v>
      </c>
      <c r="H20229">
        <v>0.01</v>
      </c>
      <c r="I20229">
        <v>0</v>
      </c>
    </row>
    <row r="20230" spans="1:9" x14ac:dyDescent="0.25">
      <c r="A20230" t="s">
        <v>733</v>
      </c>
      <c r="B20230">
        <v>77231</v>
      </c>
      <c r="C20230" s="593">
        <v>8.2500000000000004E-2</v>
      </c>
      <c r="D20230" t="s">
        <v>1322</v>
      </c>
      <c r="E20230">
        <v>6.25E-2</v>
      </c>
      <c r="F20230">
        <v>0</v>
      </c>
      <c r="G20230">
        <v>0.01</v>
      </c>
      <c r="H20230">
        <v>0.01</v>
      </c>
      <c r="I20230">
        <v>0</v>
      </c>
    </row>
    <row r="20231" spans="1:9" x14ac:dyDescent="0.25">
      <c r="A20231" t="s">
        <v>733</v>
      </c>
      <c r="B20231">
        <v>77233</v>
      </c>
      <c r="C20231" s="593">
        <v>8.2500000000000004E-2</v>
      </c>
      <c r="D20231" t="s">
        <v>1322</v>
      </c>
      <c r="E20231">
        <v>6.25E-2</v>
      </c>
      <c r="F20231">
        <v>0</v>
      </c>
      <c r="G20231">
        <v>0.01</v>
      </c>
      <c r="H20231">
        <v>0.01</v>
      </c>
      <c r="I20231">
        <v>0</v>
      </c>
    </row>
    <row r="20232" spans="1:9" x14ac:dyDescent="0.25">
      <c r="A20232" t="s">
        <v>733</v>
      </c>
      <c r="B20232">
        <v>77234</v>
      </c>
      <c r="C20232" s="593">
        <v>8.2500000000000004E-2</v>
      </c>
      <c r="D20232" t="s">
        <v>1322</v>
      </c>
      <c r="E20232">
        <v>6.25E-2</v>
      </c>
      <c r="F20232">
        <v>0</v>
      </c>
      <c r="G20232">
        <v>0.01</v>
      </c>
      <c r="H20232">
        <v>0.01</v>
      </c>
      <c r="I20232">
        <v>0</v>
      </c>
    </row>
    <row r="20233" spans="1:9" x14ac:dyDescent="0.25">
      <c r="A20233" t="s">
        <v>733</v>
      </c>
      <c r="B20233">
        <v>77235</v>
      </c>
      <c r="C20233" s="593">
        <v>8.2500000000000004E-2</v>
      </c>
      <c r="D20233" t="s">
        <v>1322</v>
      </c>
      <c r="E20233">
        <v>6.25E-2</v>
      </c>
      <c r="F20233">
        <v>0</v>
      </c>
      <c r="G20233">
        <v>0.01</v>
      </c>
      <c r="H20233">
        <v>0.01</v>
      </c>
      <c r="I20233">
        <v>0</v>
      </c>
    </row>
    <row r="20234" spans="1:9" x14ac:dyDescent="0.25">
      <c r="A20234" t="s">
        <v>733</v>
      </c>
      <c r="B20234">
        <v>77236</v>
      </c>
      <c r="C20234" s="593">
        <v>8.2500000000000004E-2</v>
      </c>
      <c r="D20234" t="s">
        <v>1322</v>
      </c>
      <c r="E20234">
        <v>6.25E-2</v>
      </c>
      <c r="F20234">
        <v>0</v>
      </c>
      <c r="G20234">
        <v>0.01</v>
      </c>
      <c r="H20234">
        <v>0.01</v>
      </c>
      <c r="I20234">
        <v>0</v>
      </c>
    </row>
    <row r="20235" spans="1:9" x14ac:dyDescent="0.25">
      <c r="A20235" t="s">
        <v>733</v>
      </c>
      <c r="B20235">
        <v>77237</v>
      </c>
      <c r="C20235" s="593">
        <v>8.2500000000000004E-2</v>
      </c>
      <c r="D20235" t="s">
        <v>1322</v>
      </c>
      <c r="E20235">
        <v>6.25E-2</v>
      </c>
      <c r="F20235">
        <v>0</v>
      </c>
      <c r="G20235">
        <v>0.01</v>
      </c>
      <c r="H20235">
        <v>0.01</v>
      </c>
      <c r="I20235">
        <v>0</v>
      </c>
    </row>
    <row r="20236" spans="1:9" x14ac:dyDescent="0.25">
      <c r="A20236" t="s">
        <v>733</v>
      </c>
      <c r="B20236">
        <v>77238</v>
      </c>
      <c r="C20236" s="593">
        <v>8.2500000000000004E-2</v>
      </c>
      <c r="D20236" t="s">
        <v>1322</v>
      </c>
      <c r="E20236">
        <v>6.25E-2</v>
      </c>
      <c r="F20236">
        <v>0</v>
      </c>
      <c r="G20236">
        <v>0.01</v>
      </c>
      <c r="H20236">
        <v>0.01</v>
      </c>
      <c r="I20236">
        <v>0</v>
      </c>
    </row>
    <row r="20237" spans="1:9" x14ac:dyDescent="0.25">
      <c r="A20237" t="s">
        <v>733</v>
      </c>
      <c r="B20237">
        <v>77240</v>
      </c>
      <c r="C20237" s="593">
        <v>8.2500000000000004E-2</v>
      </c>
      <c r="D20237" t="s">
        <v>5768</v>
      </c>
      <c r="E20237">
        <v>6.25E-2</v>
      </c>
      <c r="F20237">
        <v>0</v>
      </c>
      <c r="G20237">
        <v>0</v>
      </c>
      <c r="H20237">
        <v>0.02</v>
      </c>
      <c r="I20237">
        <v>0</v>
      </c>
    </row>
    <row r="20238" spans="1:9" x14ac:dyDescent="0.25">
      <c r="A20238" t="s">
        <v>733</v>
      </c>
      <c r="B20238">
        <v>77241</v>
      </c>
      <c r="C20238" s="593">
        <v>8.2500000000000004E-2</v>
      </c>
      <c r="D20238" t="s">
        <v>5768</v>
      </c>
      <c r="E20238">
        <v>6.25E-2</v>
      </c>
      <c r="F20238">
        <v>0</v>
      </c>
      <c r="G20238">
        <v>0</v>
      </c>
      <c r="H20238">
        <v>0.02</v>
      </c>
      <c r="I20238">
        <v>0</v>
      </c>
    </row>
    <row r="20239" spans="1:9" x14ac:dyDescent="0.25">
      <c r="A20239" t="s">
        <v>733</v>
      </c>
      <c r="B20239">
        <v>77242</v>
      </c>
      <c r="C20239" s="593">
        <v>8.2500000000000004E-2</v>
      </c>
      <c r="D20239" t="s">
        <v>1322</v>
      </c>
      <c r="E20239">
        <v>6.25E-2</v>
      </c>
      <c r="F20239">
        <v>0</v>
      </c>
      <c r="G20239">
        <v>0.01</v>
      </c>
      <c r="H20239">
        <v>0.01</v>
      </c>
      <c r="I20239">
        <v>0</v>
      </c>
    </row>
    <row r="20240" spans="1:9" x14ac:dyDescent="0.25">
      <c r="A20240" t="s">
        <v>733</v>
      </c>
      <c r="B20240">
        <v>77243</v>
      </c>
      <c r="C20240" s="593">
        <v>8.2500000000000004E-2</v>
      </c>
      <c r="D20240" t="s">
        <v>1322</v>
      </c>
      <c r="E20240">
        <v>6.25E-2</v>
      </c>
      <c r="F20240">
        <v>0</v>
      </c>
      <c r="G20240">
        <v>0.01</v>
      </c>
      <c r="H20240">
        <v>0.01</v>
      </c>
      <c r="I20240">
        <v>0</v>
      </c>
    </row>
    <row r="20241" spans="1:9" x14ac:dyDescent="0.25">
      <c r="A20241" t="s">
        <v>733</v>
      </c>
      <c r="B20241">
        <v>77244</v>
      </c>
      <c r="C20241" s="593">
        <v>8.2500000000000004E-2</v>
      </c>
      <c r="D20241" t="s">
        <v>1322</v>
      </c>
      <c r="E20241">
        <v>6.25E-2</v>
      </c>
      <c r="F20241">
        <v>0</v>
      </c>
      <c r="G20241">
        <v>0.01</v>
      </c>
      <c r="H20241">
        <v>0.01</v>
      </c>
      <c r="I20241">
        <v>0</v>
      </c>
    </row>
    <row r="20242" spans="1:9" x14ac:dyDescent="0.25">
      <c r="A20242" t="s">
        <v>733</v>
      </c>
      <c r="B20242">
        <v>77245</v>
      </c>
      <c r="C20242" s="593">
        <v>8.2500000000000004E-2</v>
      </c>
      <c r="D20242" t="s">
        <v>1322</v>
      </c>
      <c r="E20242">
        <v>6.25E-2</v>
      </c>
      <c r="F20242">
        <v>0</v>
      </c>
      <c r="G20242">
        <v>0.01</v>
      </c>
      <c r="H20242">
        <v>0.01</v>
      </c>
      <c r="I20242">
        <v>0</v>
      </c>
    </row>
    <row r="20243" spans="1:9" x14ac:dyDescent="0.25">
      <c r="A20243" t="s">
        <v>733</v>
      </c>
      <c r="B20243">
        <v>77248</v>
      </c>
      <c r="C20243" s="593">
        <v>8.2500000000000004E-2</v>
      </c>
      <c r="D20243" t="s">
        <v>1322</v>
      </c>
      <c r="E20243">
        <v>6.25E-2</v>
      </c>
      <c r="F20243">
        <v>0</v>
      </c>
      <c r="G20243">
        <v>0.01</v>
      </c>
      <c r="H20243">
        <v>0.01</v>
      </c>
      <c r="I20243">
        <v>0</v>
      </c>
    </row>
    <row r="20244" spans="1:9" x14ac:dyDescent="0.25">
      <c r="A20244" t="s">
        <v>733</v>
      </c>
      <c r="B20244">
        <v>77249</v>
      </c>
      <c r="C20244" s="593">
        <v>8.2500000000000004E-2</v>
      </c>
      <c r="D20244" t="s">
        <v>1322</v>
      </c>
      <c r="E20244">
        <v>6.25E-2</v>
      </c>
      <c r="F20244">
        <v>0</v>
      </c>
      <c r="G20244">
        <v>0.01</v>
      </c>
      <c r="H20244">
        <v>0.01</v>
      </c>
      <c r="I20244">
        <v>0</v>
      </c>
    </row>
    <row r="20245" spans="1:9" x14ac:dyDescent="0.25">
      <c r="A20245" t="s">
        <v>733</v>
      </c>
      <c r="B20245">
        <v>77251</v>
      </c>
      <c r="C20245" s="593">
        <v>8.2500000000000004E-2</v>
      </c>
      <c r="D20245" t="s">
        <v>1322</v>
      </c>
      <c r="E20245">
        <v>6.25E-2</v>
      </c>
      <c r="F20245">
        <v>0</v>
      </c>
      <c r="G20245">
        <v>0.01</v>
      </c>
      <c r="H20245">
        <v>0.01</v>
      </c>
      <c r="I20245">
        <v>0</v>
      </c>
    </row>
    <row r="20246" spans="1:9" x14ac:dyDescent="0.25">
      <c r="A20246" t="s">
        <v>733</v>
      </c>
      <c r="B20246">
        <v>77252</v>
      </c>
      <c r="C20246" s="593">
        <v>8.2500000000000004E-2</v>
      </c>
      <c r="D20246" t="s">
        <v>1322</v>
      </c>
      <c r="E20246">
        <v>6.25E-2</v>
      </c>
      <c r="F20246">
        <v>0</v>
      </c>
      <c r="G20246">
        <v>0.01</v>
      </c>
      <c r="H20246">
        <v>0.01</v>
      </c>
      <c r="I20246">
        <v>0</v>
      </c>
    </row>
    <row r="20247" spans="1:9" x14ac:dyDescent="0.25">
      <c r="A20247" t="s">
        <v>733</v>
      </c>
      <c r="B20247">
        <v>77253</v>
      </c>
      <c r="C20247" s="593">
        <v>8.2500000000000004E-2</v>
      </c>
      <c r="D20247" t="s">
        <v>1322</v>
      </c>
      <c r="E20247">
        <v>6.25E-2</v>
      </c>
      <c r="F20247">
        <v>0</v>
      </c>
      <c r="G20247">
        <v>0.01</v>
      </c>
      <c r="H20247">
        <v>0.01</v>
      </c>
      <c r="I20247">
        <v>0</v>
      </c>
    </row>
    <row r="20248" spans="1:9" x14ac:dyDescent="0.25">
      <c r="A20248" t="s">
        <v>733</v>
      </c>
      <c r="B20248">
        <v>77254</v>
      </c>
      <c r="C20248" s="593">
        <v>8.2500000000000004E-2</v>
      </c>
      <c r="D20248" t="s">
        <v>1322</v>
      </c>
      <c r="E20248">
        <v>6.25E-2</v>
      </c>
      <c r="F20248">
        <v>0</v>
      </c>
      <c r="G20248">
        <v>0.01</v>
      </c>
      <c r="H20248">
        <v>0.01</v>
      </c>
      <c r="I20248">
        <v>0</v>
      </c>
    </row>
    <row r="20249" spans="1:9" x14ac:dyDescent="0.25">
      <c r="A20249" t="s">
        <v>733</v>
      </c>
      <c r="B20249">
        <v>77255</v>
      </c>
      <c r="C20249" s="593">
        <v>8.2500000000000004E-2</v>
      </c>
      <c r="D20249" t="s">
        <v>1322</v>
      </c>
      <c r="E20249">
        <v>6.25E-2</v>
      </c>
      <c r="F20249">
        <v>0</v>
      </c>
      <c r="G20249">
        <v>0.01</v>
      </c>
      <c r="H20249">
        <v>0.01</v>
      </c>
      <c r="I20249">
        <v>0</v>
      </c>
    </row>
    <row r="20250" spans="1:9" x14ac:dyDescent="0.25">
      <c r="A20250" t="s">
        <v>733</v>
      </c>
      <c r="B20250">
        <v>77256</v>
      </c>
      <c r="C20250" s="593">
        <v>8.2500000000000004E-2</v>
      </c>
      <c r="D20250" t="s">
        <v>1322</v>
      </c>
      <c r="E20250">
        <v>6.25E-2</v>
      </c>
      <c r="F20250">
        <v>0</v>
      </c>
      <c r="G20250">
        <v>0.01</v>
      </c>
      <c r="H20250">
        <v>0.01</v>
      </c>
      <c r="I20250">
        <v>0</v>
      </c>
    </row>
    <row r="20251" spans="1:9" x14ac:dyDescent="0.25">
      <c r="A20251" t="s">
        <v>733</v>
      </c>
      <c r="B20251">
        <v>77257</v>
      </c>
      <c r="C20251" s="593">
        <v>8.2500000000000004E-2</v>
      </c>
      <c r="D20251" t="s">
        <v>1322</v>
      </c>
      <c r="E20251">
        <v>6.25E-2</v>
      </c>
      <c r="F20251">
        <v>0</v>
      </c>
      <c r="G20251">
        <v>0.01</v>
      </c>
      <c r="H20251">
        <v>0.01</v>
      </c>
      <c r="I20251">
        <v>0</v>
      </c>
    </row>
    <row r="20252" spans="1:9" x14ac:dyDescent="0.25">
      <c r="A20252" t="s">
        <v>733</v>
      </c>
      <c r="B20252">
        <v>77258</v>
      </c>
      <c r="C20252" s="593">
        <v>8.2500000000000004E-2</v>
      </c>
      <c r="D20252" t="s">
        <v>5769</v>
      </c>
      <c r="E20252">
        <v>6.25E-2</v>
      </c>
      <c r="F20252">
        <v>0</v>
      </c>
      <c r="G20252">
        <v>1.7500000000000002E-2</v>
      </c>
      <c r="H20252">
        <v>2.5000000000000001E-3</v>
      </c>
      <c r="I20252">
        <v>0</v>
      </c>
    </row>
    <row r="20253" spans="1:9" x14ac:dyDescent="0.25">
      <c r="A20253" t="s">
        <v>733</v>
      </c>
      <c r="B20253">
        <v>77259</v>
      </c>
      <c r="C20253" s="593">
        <v>8.2500000000000004E-2</v>
      </c>
      <c r="D20253" t="s">
        <v>1322</v>
      </c>
      <c r="E20253">
        <v>6.25E-2</v>
      </c>
      <c r="F20253">
        <v>0</v>
      </c>
      <c r="G20253">
        <v>0.01</v>
      </c>
      <c r="H20253">
        <v>0.01</v>
      </c>
      <c r="I20253">
        <v>0</v>
      </c>
    </row>
    <row r="20254" spans="1:9" x14ac:dyDescent="0.25">
      <c r="A20254" t="s">
        <v>733</v>
      </c>
      <c r="B20254">
        <v>77261</v>
      </c>
      <c r="C20254" s="593">
        <v>8.2500000000000004E-2</v>
      </c>
      <c r="D20254" t="s">
        <v>1322</v>
      </c>
      <c r="E20254">
        <v>6.25E-2</v>
      </c>
      <c r="F20254">
        <v>0</v>
      </c>
      <c r="G20254">
        <v>0.01</v>
      </c>
      <c r="H20254">
        <v>0.01</v>
      </c>
      <c r="I20254">
        <v>0</v>
      </c>
    </row>
    <row r="20255" spans="1:9" x14ac:dyDescent="0.25">
      <c r="A20255" t="s">
        <v>733</v>
      </c>
      <c r="B20255">
        <v>77262</v>
      </c>
      <c r="C20255" s="593">
        <v>8.2500000000000004E-2</v>
      </c>
      <c r="D20255" t="s">
        <v>1322</v>
      </c>
      <c r="E20255">
        <v>6.25E-2</v>
      </c>
      <c r="F20255">
        <v>0</v>
      </c>
      <c r="G20255">
        <v>0.01</v>
      </c>
      <c r="H20255">
        <v>0.01</v>
      </c>
      <c r="I20255">
        <v>0</v>
      </c>
    </row>
    <row r="20256" spans="1:9" x14ac:dyDescent="0.25">
      <c r="A20256" t="s">
        <v>733</v>
      </c>
      <c r="B20256">
        <v>77263</v>
      </c>
      <c r="C20256" s="593">
        <v>8.2500000000000004E-2</v>
      </c>
      <c r="D20256" t="s">
        <v>1322</v>
      </c>
      <c r="E20256">
        <v>6.25E-2</v>
      </c>
      <c r="F20256">
        <v>0</v>
      </c>
      <c r="G20256">
        <v>0.01</v>
      </c>
      <c r="H20256">
        <v>0.01</v>
      </c>
      <c r="I20256">
        <v>0</v>
      </c>
    </row>
    <row r="20257" spans="1:9" x14ac:dyDescent="0.25">
      <c r="A20257" t="s">
        <v>733</v>
      </c>
      <c r="B20257">
        <v>77265</v>
      </c>
      <c r="C20257" s="593">
        <v>8.2500000000000004E-2</v>
      </c>
      <c r="D20257" t="s">
        <v>1322</v>
      </c>
      <c r="E20257">
        <v>6.25E-2</v>
      </c>
      <c r="F20257">
        <v>0</v>
      </c>
      <c r="G20257">
        <v>0.01</v>
      </c>
      <c r="H20257">
        <v>0.01</v>
      </c>
      <c r="I20257">
        <v>0</v>
      </c>
    </row>
    <row r="20258" spans="1:9" x14ac:dyDescent="0.25">
      <c r="A20258" t="s">
        <v>733</v>
      </c>
      <c r="B20258">
        <v>77266</v>
      </c>
      <c r="C20258" s="593">
        <v>8.2500000000000004E-2</v>
      </c>
      <c r="D20258" t="s">
        <v>1322</v>
      </c>
      <c r="E20258">
        <v>6.25E-2</v>
      </c>
      <c r="F20258">
        <v>0</v>
      </c>
      <c r="G20258">
        <v>0.01</v>
      </c>
      <c r="H20258">
        <v>0.01</v>
      </c>
      <c r="I20258">
        <v>0</v>
      </c>
    </row>
    <row r="20259" spans="1:9" x14ac:dyDescent="0.25">
      <c r="A20259" t="s">
        <v>733</v>
      </c>
      <c r="B20259">
        <v>77267</v>
      </c>
      <c r="C20259" s="593">
        <v>8.2500000000000004E-2</v>
      </c>
      <c r="D20259" t="s">
        <v>1322</v>
      </c>
      <c r="E20259">
        <v>6.25E-2</v>
      </c>
      <c r="F20259">
        <v>0</v>
      </c>
      <c r="G20259">
        <v>0.01</v>
      </c>
      <c r="H20259">
        <v>0.01</v>
      </c>
      <c r="I20259">
        <v>0</v>
      </c>
    </row>
    <row r="20260" spans="1:9" x14ac:dyDescent="0.25">
      <c r="A20260" t="s">
        <v>733</v>
      </c>
      <c r="B20260">
        <v>77268</v>
      </c>
      <c r="C20260" s="593">
        <v>8.2500000000000004E-2</v>
      </c>
      <c r="D20260" t="s">
        <v>5770</v>
      </c>
      <c r="E20260">
        <v>6.25E-2</v>
      </c>
      <c r="F20260">
        <v>0</v>
      </c>
      <c r="G20260">
        <v>0</v>
      </c>
      <c r="H20260">
        <v>0.02</v>
      </c>
      <c r="I20260">
        <v>0</v>
      </c>
    </row>
    <row r="20261" spans="1:9" x14ac:dyDescent="0.25">
      <c r="A20261" t="s">
        <v>733</v>
      </c>
      <c r="B20261">
        <v>77269</v>
      </c>
      <c r="C20261" s="593">
        <v>8.2500000000000004E-2</v>
      </c>
      <c r="D20261" t="s">
        <v>1322</v>
      </c>
      <c r="E20261">
        <v>6.25E-2</v>
      </c>
      <c r="F20261">
        <v>0</v>
      </c>
      <c r="G20261">
        <v>0.01</v>
      </c>
      <c r="H20261">
        <v>0.01</v>
      </c>
      <c r="I20261">
        <v>0</v>
      </c>
    </row>
    <row r="20262" spans="1:9" x14ac:dyDescent="0.25">
      <c r="A20262" t="s">
        <v>733</v>
      </c>
      <c r="B20262">
        <v>77270</v>
      </c>
      <c r="C20262" s="593">
        <v>8.2500000000000004E-2</v>
      </c>
      <c r="D20262" t="s">
        <v>1322</v>
      </c>
      <c r="E20262">
        <v>6.25E-2</v>
      </c>
      <c r="F20262">
        <v>0</v>
      </c>
      <c r="G20262">
        <v>0.01</v>
      </c>
      <c r="H20262">
        <v>0.01</v>
      </c>
      <c r="I20262">
        <v>0</v>
      </c>
    </row>
    <row r="20263" spans="1:9" x14ac:dyDescent="0.25">
      <c r="A20263" t="s">
        <v>733</v>
      </c>
      <c r="B20263">
        <v>77271</v>
      </c>
      <c r="C20263" s="593">
        <v>8.2500000000000004E-2</v>
      </c>
      <c r="D20263" t="s">
        <v>1322</v>
      </c>
      <c r="E20263">
        <v>6.25E-2</v>
      </c>
      <c r="F20263">
        <v>0</v>
      </c>
      <c r="G20263">
        <v>0.01</v>
      </c>
      <c r="H20263">
        <v>0.01</v>
      </c>
      <c r="I20263">
        <v>0</v>
      </c>
    </row>
    <row r="20264" spans="1:9" x14ac:dyDescent="0.25">
      <c r="A20264" t="s">
        <v>733</v>
      </c>
      <c r="B20264">
        <v>77272</v>
      </c>
      <c r="C20264" s="593">
        <v>8.2500000000000004E-2</v>
      </c>
      <c r="D20264" t="s">
        <v>1322</v>
      </c>
      <c r="E20264">
        <v>6.25E-2</v>
      </c>
      <c r="F20264">
        <v>0</v>
      </c>
      <c r="G20264">
        <v>0.01</v>
      </c>
      <c r="H20264">
        <v>0.01</v>
      </c>
      <c r="I20264">
        <v>0</v>
      </c>
    </row>
    <row r="20265" spans="1:9" x14ac:dyDescent="0.25">
      <c r="A20265" t="s">
        <v>733</v>
      </c>
      <c r="B20265">
        <v>77273</v>
      </c>
      <c r="C20265" s="593">
        <v>8.2500000000000004E-2</v>
      </c>
      <c r="D20265" t="s">
        <v>5771</v>
      </c>
      <c r="E20265">
        <v>6.25E-2</v>
      </c>
      <c r="F20265">
        <v>0</v>
      </c>
      <c r="G20265">
        <v>0</v>
      </c>
      <c r="H20265">
        <v>0.02</v>
      </c>
      <c r="I20265">
        <v>0</v>
      </c>
    </row>
    <row r="20266" spans="1:9" x14ac:dyDescent="0.25">
      <c r="A20266" t="s">
        <v>733</v>
      </c>
      <c r="B20266">
        <v>77274</v>
      </c>
      <c r="C20266" s="593">
        <v>8.2500000000000004E-2</v>
      </c>
      <c r="D20266" t="s">
        <v>1322</v>
      </c>
      <c r="E20266">
        <v>6.25E-2</v>
      </c>
      <c r="F20266">
        <v>0</v>
      </c>
      <c r="G20266">
        <v>0.01</v>
      </c>
      <c r="H20266">
        <v>0.01</v>
      </c>
      <c r="I20266">
        <v>0</v>
      </c>
    </row>
    <row r="20267" spans="1:9" x14ac:dyDescent="0.25">
      <c r="A20267" t="s">
        <v>733</v>
      </c>
      <c r="B20267">
        <v>77275</v>
      </c>
      <c r="C20267" s="593">
        <v>8.2500000000000004E-2</v>
      </c>
      <c r="D20267" t="s">
        <v>1322</v>
      </c>
      <c r="E20267">
        <v>6.25E-2</v>
      </c>
      <c r="F20267">
        <v>0</v>
      </c>
      <c r="G20267">
        <v>0.01</v>
      </c>
      <c r="H20267">
        <v>0.01</v>
      </c>
      <c r="I20267">
        <v>0</v>
      </c>
    </row>
    <row r="20268" spans="1:9" x14ac:dyDescent="0.25">
      <c r="A20268" t="s">
        <v>733</v>
      </c>
      <c r="B20268">
        <v>77277</v>
      </c>
      <c r="C20268" s="593">
        <v>8.2500000000000004E-2</v>
      </c>
      <c r="D20268" t="s">
        <v>1322</v>
      </c>
      <c r="E20268">
        <v>6.25E-2</v>
      </c>
      <c r="F20268">
        <v>0</v>
      </c>
      <c r="G20268">
        <v>0.01</v>
      </c>
      <c r="H20268">
        <v>0.01</v>
      </c>
      <c r="I20268">
        <v>0</v>
      </c>
    </row>
    <row r="20269" spans="1:9" x14ac:dyDescent="0.25">
      <c r="A20269" t="s">
        <v>733</v>
      </c>
      <c r="B20269">
        <v>77279</v>
      </c>
      <c r="C20269" s="593">
        <v>8.2500000000000004E-2</v>
      </c>
      <c r="D20269" t="s">
        <v>1322</v>
      </c>
      <c r="E20269">
        <v>6.25E-2</v>
      </c>
      <c r="F20269">
        <v>0</v>
      </c>
      <c r="G20269">
        <v>0.01</v>
      </c>
      <c r="H20269">
        <v>0.01</v>
      </c>
      <c r="I20269">
        <v>0</v>
      </c>
    </row>
    <row r="20270" spans="1:9" x14ac:dyDescent="0.25">
      <c r="A20270" t="s">
        <v>733</v>
      </c>
      <c r="B20270">
        <v>77280</v>
      </c>
      <c r="C20270" s="593">
        <v>8.2500000000000004E-2</v>
      </c>
      <c r="D20270" t="s">
        <v>1322</v>
      </c>
      <c r="E20270">
        <v>6.25E-2</v>
      </c>
      <c r="F20270">
        <v>0</v>
      </c>
      <c r="G20270">
        <v>0.01</v>
      </c>
      <c r="H20270">
        <v>0.01</v>
      </c>
      <c r="I20270">
        <v>0</v>
      </c>
    </row>
    <row r="20271" spans="1:9" x14ac:dyDescent="0.25">
      <c r="A20271" t="s">
        <v>733</v>
      </c>
      <c r="B20271">
        <v>77282</v>
      </c>
      <c r="C20271" s="593">
        <v>8.2500000000000004E-2</v>
      </c>
      <c r="D20271" t="s">
        <v>1322</v>
      </c>
      <c r="E20271">
        <v>6.25E-2</v>
      </c>
      <c r="F20271">
        <v>0</v>
      </c>
      <c r="G20271">
        <v>0.01</v>
      </c>
      <c r="H20271">
        <v>0.01</v>
      </c>
      <c r="I20271">
        <v>0</v>
      </c>
    </row>
    <row r="20272" spans="1:9" x14ac:dyDescent="0.25">
      <c r="A20272" t="s">
        <v>733</v>
      </c>
      <c r="B20272">
        <v>77284</v>
      </c>
      <c r="C20272" s="593">
        <v>8.2500000000000004E-2</v>
      </c>
      <c r="D20272" t="s">
        <v>5768</v>
      </c>
      <c r="E20272">
        <v>6.25E-2</v>
      </c>
      <c r="F20272">
        <v>0</v>
      </c>
      <c r="G20272">
        <v>0</v>
      </c>
      <c r="H20272">
        <v>0.02</v>
      </c>
      <c r="I20272">
        <v>0</v>
      </c>
    </row>
    <row r="20273" spans="1:9" x14ac:dyDescent="0.25">
      <c r="A20273" t="s">
        <v>733</v>
      </c>
      <c r="B20273">
        <v>77287</v>
      </c>
      <c r="C20273" s="593">
        <v>8.2500000000000004E-2</v>
      </c>
      <c r="D20273" t="s">
        <v>1322</v>
      </c>
      <c r="E20273">
        <v>6.25E-2</v>
      </c>
      <c r="F20273">
        <v>0</v>
      </c>
      <c r="G20273">
        <v>0.01</v>
      </c>
      <c r="H20273">
        <v>0.01</v>
      </c>
      <c r="I20273">
        <v>0</v>
      </c>
    </row>
    <row r="20274" spans="1:9" x14ac:dyDescent="0.25">
      <c r="A20274" t="s">
        <v>733</v>
      </c>
      <c r="B20274">
        <v>77288</v>
      </c>
      <c r="C20274" s="593">
        <v>8.2500000000000004E-2</v>
      </c>
      <c r="D20274" t="s">
        <v>1322</v>
      </c>
      <c r="E20274">
        <v>6.25E-2</v>
      </c>
      <c r="F20274">
        <v>0</v>
      </c>
      <c r="G20274">
        <v>0.01</v>
      </c>
      <c r="H20274">
        <v>0.01</v>
      </c>
      <c r="I20274">
        <v>0</v>
      </c>
    </row>
    <row r="20275" spans="1:9" x14ac:dyDescent="0.25">
      <c r="A20275" t="s">
        <v>733</v>
      </c>
      <c r="B20275">
        <v>77289</v>
      </c>
      <c r="C20275" s="593">
        <v>8.2500000000000004E-2</v>
      </c>
      <c r="D20275" t="s">
        <v>1322</v>
      </c>
      <c r="E20275">
        <v>6.25E-2</v>
      </c>
      <c r="F20275">
        <v>0</v>
      </c>
      <c r="G20275">
        <v>0.01</v>
      </c>
      <c r="H20275">
        <v>0.01</v>
      </c>
      <c r="I20275">
        <v>0</v>
      </c>
    </row>
    <row r="20276" spans="1:9" x14ac:dyDescent="0.25">
      <c r="A20276" t="s">
        <v>733</v>
      </c>
      <c r="B20276">
        <v>77290</v>
      </c>
      <c r="C20276" s="593">
        <v>8.2500000000000004E-2</v>
      </c>
      <c r="D20276" t="s">
        <v>5771</v>
      </c>
      <c r="E20276">
        <v>6.25E-2</v>
      </c>
      <c r="F20276">
        <v>0</v>
      </c>
      <c r="G20276">
        <v>0</v>
      </c>
      <c r="H20276">
        <v>0.02</v>
      </c>
      <c r="I20276">
        <v>0</v>
      </c>
    </row>
    <row r="20277" spans="1:9" x14ac:dyDescent="0.25">
      <c r="A20277" t="s">
        <v>733</v>
      </c>
      <c r="B20277">
        <v>77291</v>
      </c>
      <c r="C20277" s="593">
        <v>8.2500000000000004E-2</v>
      </c>
      <c r="D20277" t="s">
        <v>1322</v>
      </c>
      <c r="E20277">
        <v>6.25E-2</v>
      </c>
      <c r="F20277">
        <v>0</v>
      </c>
      <c r="G20277">
        <v>0.01</v>
      </c>
      <c r="H20277">
        <v>0.01</v>
      </c>
      <c r="I20277">
        <v>0</v>
      </c>
    </row>
    <row r="20278" spans="1:9" x14ac:dyDescent="0.25">
      <c r="A20278" t="s">
        <v>733</v>
      </c>
      <c r="B20278">
        <v>77292</v>
      </c>
      <c r="C20278" s="593">
        <v>8.2500000000000004E-2</v>
      </c>
      <c r="D20278" t="s">
        <v>1322</v>
      </c>
      <c r="E20278">
        <v>6.25E-2</v>
      </c>
      <c r="F20278">
        <v>0</v>
      </c>
      <c r="G20278">
        <v>0.01</v>
      </c>
      <c r="H20278">
        <v>0.01</v>
      </c>
      <c r="I20278">
        <v>0</v>
      </c>
    </row>
    <row r="20279" spans="1:9" x14ac:dyDescent="0.25">
      <c r="A20279" t="s">
        <v>733</v>
      </c>
      <c r="B20279">
        <v>77293</v>
      </c>
      <c r="C20279" s="593">
        <v>8.2500000000000004E-2</v>
      </c>
      <c r="D20279" t="s">
        <v>5767</v>
      </c>
      <c r="E20279">
        <v>6.25E-2</v>
      </c>
      <c r="F20279">
        <v>0</v>
      </c>
      <c r="G20279">
        <v>0</v>
      </c>
      <c r="H20279">
        <v>0.02</v>
      </c>
      <c r="I20279">
        <v>0</v>
      </c>
    </row>
    <row r="20280" spans="1:9" x14ac:dyDescent="0.25">
      <c r="A20280" t="s">
        <v>733</v>
      </c>
      <c r="B20280">
        <v>77297</v>
      </c>
      <c r="C20280" s="593">
        <v>8.2500000000000004E-2</v>
      </c>
      <c r="D20280" t="s">
        <v>1322</v>
      </c>
      <c r="E20280">
        <v>6.25E-2</v>
      </c>
      <c r="F20280">
        <v>0</v>
      </c>
      <c r="G20280">
        <v>0.01</v>
      </c>
      <c r="H20280">
        <v>0.01</v>
      </c>
      <c r="I20280">
        <v>0</v>
      </c>
    </row>
    <row r="20281" spans="1:9" x14ac:dyDescent="0.25">
      <c r="A20281" t="s">
        <v>733</v>
      </c>
      <c r="B20281">
        <v>77299</v>
      </c>
      <c r="C20281" s="593">
        <v>8.2500000000000004E-2</v>
      </c>
      <c r="D20281" t="s">
        <v>1322</v>
      </c>
      <c r="E20281">
        <v>6.25E-2</v>
      </c>
      <c r="F20281">
        <v>0</v>
      </c>
      <c r="G20281">
        <v>0.01</v>
      </c>
      <c r="H20281">
        <v>0.01</v>
      </c>
      <c r="I20281">
        <v>0</v>
      </c>
    </row>
    <row r="20282" spans="1:9" x14ac:dyDescent="0.25">
      <c r="A20282" t="s">
        <v>733</v>
      </c>
      <c r="B20282">
        <v>77301</v>
      </c>
      <c r="C20282" s="593">
        <v>8.2500000000000004E-2</v>
      </c>
      <c r="D20282" t="s">
        <v>5772</v>
      </c>
      <c r="E20282">
        <v>6.25E-2</v>
      </c>
      <c r="F20282">
        <v>0</v>
      </c>
      <c r="G20282">
        <v>0.02</v>
      </c>
      <c r="H20282">
        <v>0</v>
      </c>
      <c r="I20282">
        <v>0</v>
      </c>
    </row>
    <row r="20283" spans="1:9" x14ac:dyDescent="0.25">
      <c r="A20283" t="s">
        <v>733</v>
      </c>
      <c r="B20283">
        <v>77302</v>
      </c>
      <c r="C20283" s="593">
        <v>8.2500000000000004E-2</v>
      </c>
      <c r="D20283" t="s">
        <v>5772</v>
      </c>
      <c r="E20283">
        <v>6.25E-2</v>
      </c>
      <c r="F20283">
        <v>0</v>
      </c>
      <c r="G20283">
        <v>0.02</v>
      </c>
      <c r="H20283">
        <v>0</v>
      </c>
      <c r="I20283">
        <v>0</v>
      </c>
    </row>
    <row r="20284" spans="1:9" x14ac:dyDescent="0.25">
      <c r="A20284" t="s">
        <v>733</v>
      </c>
      <c r="B20284">
        <v>77303</v>
      </c>
      <c r="C20284" s="593">
        <v>8.2500000000000004E-2</v>
      </c>
      <c r="D20284" t="s">
        <v>5772</v>
      </c>
      <c r="E20284">
        <v>6.25E-2</v>
      </c>
      <c r="F20284">
        <v>0</v>
      </c>
      <c r="G20284">
        <v>0.02</v>
      </c>
      <c r="H20284">
        <v>0</v>
      </c>
      <c r="I20284">
        <v>0</v>
      </c>
    </row>
    <row r="20285" spans="1:9" x14ac:dyDescent="0.25">
      <c r="A20285" t="s">
        <v>733</v>
      </c>
      <c r="B20285">
        <v>77304</v>
      </c>
      <c r="C20285" s="593">
        <v>8.2500000000000004E-2</v>
      </c>
      <c r="D20285" t="s">
        <v>5772</v>
      </c>
      <c r="E20285">
        <v>6.25E-2</v>
      </c>
      <c r="F20285">
        <v>0</v>
      </c>
      <c r="G20285">
        <v>0.02</v>
      </c>
      <c r="H20285">
        <v>0</v>
      </c>
      <c r="I20285">
        <v>0</v>
      </c>
    </row>
    <row r="20286" spans="1:9" x14ac:dyDescent="0.25">
      <c r="A20286" t="s">
        <v>733</v>
      </c>
      <c r="B20286">
        <v>77305</v>
      </c>
      <c r="C20286" s="593">
        <v>8.2500000000000004E-2</v>
      </c>
      <c r="D20286" t="s">
        <v>5772</v>
      </c>
      <c r="E20286">
        <v>6.25E-2</v>
      </c>
      <c r="F20286">
        <v>0</v>
      </c>
      <c r="G20286">
        <v>0.02</v>
      </c>
      <c r="H20286">
        <v>0</v>
      </c>
      <c r="I20286">
        <v>0</v>
      </c>
    </row>
    <row r="20287" spans="1:9" x14ac:dyDescent="0.25">
      <c r="A20287" t="s">
        <v>733</v>
      </c>
      <c r="B20287">
        <v>77306</v>
      </c>
      <c r="C20287" s="593">
        <v>8.2500000000000004E-2</v>
      </c>
      <c r="D20287" t="s">
        <v>5772</v>
      </c>
      <c r="E20287">
        <v>6.25E-2</v>
      </c>
      <c r="F20287">
        <v>0</v>
      </c>
      <c r="G20287">
        <v>0.02</v>
      </c>
      <c r="H20287">
        <v>0</v>
      </c>
      <c r="I20287">
        <v>0</v>
      </c>
    </row>
    <row r="20288" spans="1:9" x14ac:dyDescent="0.25">
      <c r="A20288" t="s">
        <v>733</v>
      </c>
      <c r="B20288">
        <v>77315</v>
      </c>
      <c r="C20288" s="593">
        <v>8.2500000000000004E-2</v>
      </c>
      <c r="D20288" t="s">
        <v>1322</v>
      </c>
      <c r="E20288">
        <v>6.25E-2</v>
      </c>
      <c r="F20288">
        <v>0</v>
      </c>
      <c r="G20288">
        <v>0.01</v>
      </c>
      <c r="H20288">
        <v>0.01</v>
      </c>
      <c r="I20288">
        <v>0</v>
      </c>
    </row>
    <row r="20289" spans="1:9" x14ac:dyDescent="0.25">
      <c r="A20289" t="s">
        <v>733</v>
      </c>
      <c r="B20289">
        <v>77316</v>
      </c>
      <c r="C20289" s="593">
        <v>8.2500000000000004E-2</v>
      </c>
      <c r="D20289" t="s">
        <v>5772</v>
      </c>
      <c r="E20289">
        <v>6.25E-2</v>
      </c>
      <c r="F20289">
        <v>0</v>
      </c>
      <c r="G20289">
        <v>0.02</v>
      </c>
      <c r="H20289">
        <v>0</v>
      </c>
      <c r="I20289">
        <v>0</v>
      </c>
    </row>
    <row r="20290" spans="1:9" x14ac:dyDescent="0.25">
      <c r="A20290" t="s">
        <v>733</v>
      </c>
      <c r="B20290">
        <v>77318</v>
      </c>
      <c r="C20290" s="593">
        <v>8.2500000000000004E-2</v>
      </c>
      <c r="D20290" t="s">
        <v>5773</v>
      </c>
      <c r="E20290">
        <v>6.25E-2</v>
      </c>
      <c r="F20290">
        <v>0</v>
      </c>
      <c r="G20290">
        <v>0</v>
      </c>
      <c r="H20290">
        <v>0.02</v>
      </c>
      <c r="I20290">
        <v>0</v>
      </c>
    </row>
    <row r="20291" spans="1:9" x14ac:dyDescent="0.25">
      <c r="A20291" t="s">
        <v>733</v>
      </c>
      <c r="B20291">
        <v>77320</v>
      </c>
      <c r="C20291" s="593">
        <v>8.2500000000000004E-2</v>
      </c>
      <c r="D20291" t="s">
        <v>5774</v>
      </c>
      <c r="E20291">
        <v>6.25E-2</v>
      </c>
      <c r="F20291">
        <v>5.0000000000000001E-3</v>
      </c>
      <c r="G20291">
        <v>0</v>
      </c>
      <c r="H20291">
        <v>1.4999999999999999E-2</v>
      </c>
      <c r="I20291">
        <v>0</v>
      </c>
    </row>
    <row r="20292" spans="1:9" x14ac:dyDescent="0.25">
      <c r="A20292" t="s">
        <v>733</v>
      </c>
      <c r="B20292">
        <v>77325</v>
      </c>
      <c r="C20292" s="593">
        <v>8.2500000000000004E-2</v>
      </c>
      <c r="D20292" t="s">
        <v>1322</v>
      </c>
      <c r="E20292">
        <v>6.25E-2</v>
      </c>
      <c r="F20292">
        <v>0</v>
      </c>
      <c r="G20292">
        <v>0.01</v>
      </c>
      <c r="H20292">
        <v>0.01</v>
      </c>
      <c r="I20292">
        <v>0</v>
      </c>
    </row>
    <row r="20293" spans="1:9" x14ac:dyDescent="0.25">
      <c r="A20293" t="s">
        <v>733</v>
      </c>
      <c r="B20293">
        <v>77326</v>
      </c>
      <c r="C20293" s="593">
        <v>6.7500000000000004E-2</v>
      </c>
      <c r="D20293" t="s">
        <v>1258</v>
      </c>
      <c r="E20293">
        <v>6.25E-2</v>
      </c>
      <c r="F20293">
        <v>5.0000000000000001E-3</v>
      </c>
      <c r="G20293">
        <v>0</v>
      </c>
      <c r="H20293">
        <v>0</v>
      </c>
      <c r="I20293">
        <v>0</v>
      </c>
    </row>
    <row r="20294" spans="1:9" x14ac:dyDescent="0.25">
      <c r="A20294" t="s">
        <v>733</v>
      </c>
      <c r="B20294">
        <v>77327</v>
      </c>
      <c r="C20294" s="593">
        <v>8.2500000000000004E-2</v>
      </c>
      <c r="D20294" t="s">
        <v>2342</v>
      </c>
      <c r="E20294">
        <v>6.25E-2</v>
      </c>
      <c r="F20294">
        <v>5.0000000000000001E-3</v>
      </c>
      <c r="G20294">
        <v>0</v>
      </c>
      <c r="H20294">
        <v>1.4999999999999999E-2</v>
      </c>
      <c r="I20294">
        <v>0</v>
      </c>
    </row>
    <row r="20295" spans="1:9" x14ac:dyDescent="0.25">
      <c r="A20295" t="s">
        <v>733</v>
      </c>
      <c r="B20295">
        <v>77328</v>
      </c>
      <c r="C20295" s="593">
        <v>8.2500000000000004E-2</v>
      </c>
      <c r="D20295" t="s">
        <v>5775</v>
      </c>
      <c r="E20295">
        <v>6.25E-2</v>
      </c>
      <c r="F20295">
        <v>0</v>
      </c>
      <c r="G20295">
        <v>0</v>
      </c>
      <c r="H20295">
        <v>0.02</v>
      </c>
      <c r="I20295">
        <v>0</v>
      </c>
    </row>
    <row r="20296" spans="1:9" x14ac:dyDescent="0.25">
      <c r="A20296" t="s">
        <v>733</v>
      </c>
      <c r="B20296">
        <v>77331</v>
      </c>
      <c r="C20296" s="593">
        <v>8.2500000000000004E-2</v>
      </c>
      <c r="D20296" t="s">
        <v>5776</v>
      </c>
      <c r="E20296">
        <v>6.25E-2</v>
      </c>
      <c r="F20296">
        <v>5.0000000000000001E-3</v>
      </c>
      <c r="G20296">
        <v>1.4999999999999999E-2</v>
      </c>
      <c r="H20296">
        <v>0</v>
      </c>
      <c r="I20296">
        <v>0</v>
      </c>
    </row>
    <row r="20297" spans="1:9" x14ac:dyDescent="0.25">
      <c r="A20297" t="s">
        <v>733</v>
      </c>
      <c r="B20297">
        <v>77332</v>
      </c>
      <c r="C20297" s="593">
        <v>6.7500000000000004E-2</v>
      </c>
      <c r="D20297" t="s">
        <v>1258</v>
      </c>
      <c r="E20297">
        <v>6.25E-2</v>
      </c>
      <c r="F20297">
        <v>5.0000000000000001E-3</v>
      </c>
      <c r="G20297">
        <v>0</v>
      </c>
      <c r="H20297">
        <v>0</v>
      </c>
      <c r="I20297">
        <v>0</v>
      </c>
    </row>
    <row r="20298" spans="1:9" x14ac:dyDescent="0.25">
      <c r="A20298" t="s">
        <v>733</v>
      </c>
      <c r="B20298">
        <v>77333</v>
      </c>
      <c r="C20298" s="593">
        <v>8.2500000000000004E-2</v>
      </c>
      <c r="D20298" t="s">
        <v>5777</v>
      </c>
      <c r="E20298">
        <v>6.25E-2</v>
      </c>
      <c r="F20298">
        <v>0</v>
      </c>
      <c r="G20298">
        <v>0</v>
      </c>
      <c r="H20298">
        <v>0.02</v>
      </c>
      <c r="I20298">
        <v>0</v>
      </c>
    </row>
    <row r="20299" spans="1:9" x14ac:dyDescent="0.25">
      <c r="A20299" t="s">
        <v>733</v>
      </c>
      <c r="B20299">
        <v>77334</v>
      </c>
      <c r="C20299" s="593">
        <v>8.2500000000000004E-2</v>
      </c>
      <c r="D20299" t="s">
        <v>5774</v>
      </c>
      <c r="E20299">
        <v>6.25E-2</v>
      </c>
      <c r="F20299">
        <v>5.0000000000000001E-3</v>
      </c>
      <c r="G20299">
        <v>0</v>
      </c>
      <c r="H20299">
        <v>1.4999999999999999E-2</v>
      </c>
      <c r="I20299">
        <v>0</v>
      </c>
    </row>
    <row r="20300" spans="1:9" x14ac:dyDescent="0.25">
      <c r="A20300" t="s">
        <v>733</v>
      </c>
      <c r="B20300">
        <v>77335</v>
      </c>
      <c r="C20300" s="593">
        <v>7.7499999999999999E-2</v>
      </c>
      <c r="D20300" t="s">
        <v>5778</v>
      </c>
      <c r="E20300">
        <v>6.25E-2</v>
      </c>
      <c r="F20300">
        <v>5.0000000000000001E-3</v>
      </c>
      <c r="G20300">
        <v>0.01</v>
      </c>
      <c r="H20300">
        <v>0</v>
      </c>
      <c r="I20300">
        <v>0</v>
      </c>
    </row>
    <row r="20301" spans="1:9" x14ac:dyDescent="0.25">
      <c r="A20301" t="s">
        <v>733</v>
      </c>
      <c r="B20301">
        <v>77336</v>
      </c>
      <c r="C20301" s="593">
        <v>8.2500000000000004E-2</v>
      </c>
      <c r="D20301" t="s">
        <v>1322</v>
      </c>
      <c r="E20301">
        <v>6.25E-2</v>
      </c>
      <c r="F20301">
        <v>0</v>
      </c>
      <c r="G20301">
        <v>0.01</v>
      </c>
      <c r="H20301">
        <v>0.01</v>
      </c>
      <c r="I20301">
        <v>0</v>
      </c>
    </row>
    <row r="20302" spans="1:9" x14ac:dyDescent="0.25">
      <c r="A20302" t="s">
        <v>733</v>
      </c>
      <c r="B20302">
        <v>77337</v>
      </c>
      <c r="C20302" s="593">
        <v>8.2500000000000004E-2</v>
      </c>
      <c r="D20302" t="s">
        <v>5770</v>
      </c>
      <c r="E20302">
        <v>6.25E-2</v>
      </c>
      <c r="F20302">
        <v>0</v>
      </c>
      <c r="G20302">
        <v>0</v>
      </c>
      <c r="H20302">
        <v>0.02</v>
      </c>
      <c r="I20302">
        <v>0</v>
      </c>
    </row>
    <row r="20303" spans="1:9" x14ac:dyDescent="0.25">
      <c r="A20303" t="s">
        <v>733</v>
      </c>
      <c r="B20303">
        <v>77338</v>
      </c>
      <c r="C20303" s="593">
        <v>8.2500000000000004E-2</v>
      </c>
      <c r="D20303" t="s">
        <v>1322</v>
      </c>
      <c r="E20303">
        <v>6.25E-2</v>
      </c>
      <c r="F20303">
        <v>0</v>
      </c>
      <c r="G20303">
        <v>0.01</v>
      </c>
      <c r="H20303">
        <v>0.01</v>
      </c>
      <c r="I20303">
        <v>0</v>
      </c>
    </row>
    <row r="20304" spans="1:9" x14ac:dyDescent="0.25">
      <c r="A20304" t="s">
        <v>733</v>
      </c>
      <c r="B20304">
        <v>77339</v>
      </c>
      <c r="C20304" s="593">
        <v>8.2500000000000004E-2</v>
      </c>
      <c r="D20304" t="s">
        <v>1322</v>
      </c>
      <c r="E20304">
        <v>6.25E-2</v>
      </c>
      <c r="F20304">
        <v>0</v>
      </c>
      <c r="G20304">
        <v>0.01</v>
      </c>
      <c r="H20304">
        <v>0.01</v>
      </c>
      <c r="I20304">
        <v>0</v>
      </c>
    </row>
    <row r="20305" spans="1:9" x14ac:dyDescent="0.25">
      <c r="A20305" t="s">
        <v>733</v>
      </c>
      <c r="B20305">
        <v>77340</v>
      </c>
      <c r="C20305" s="593">
        <v>8.2500000000000004E-2</v>
      </c>
      <c r="D20305" t="s">
        <v>5774</v>
      </c>
      <c r="E20305">
        <v>6.25E-2</v>
      </c>
      <c r="F20305">
        <v>5.0000000000000001E-3</v>
      </c>
      <c r="G20305">
        <v>0</v>
      </c>
      <c r="H20305">
        <v>1.4999999999999999E-2</v>
      </c>
      <c r="I20305">
        <v>0</v>
      </c>
    </row>
    <row r="20306" spans="1:9" x14ac:dyDescent="0.25">
      <c r="A20306" t="s">
        <v>733</v>
      </c>
      <c r="B20306">
        <v>77341</v>
      </c>
      <c r="C20306" s="593">
        <v>8.2500000000000004E-2</v>
      </c>
      <c r="D20306" t="s">
        <v>1523</v>
      </c>
      <c r="E20306">
        <v>6.25E-2</v>
      </c>
      <c r="F20306">
        <v>5.0000000000000001E-3</v>
      </c>
      <c r="G20306">
        <v>1.4999999999999999E-2</v>
      </c>
      <c r="H20306">
        <v>0</v>
      </c>
      <c r="I20306">
        <v>0</v>
      </c>
    </row>
    <row r="20307" spans="1:9" x14ac:dyDescent="0.25">
      <c r="A20307" t="s">
        <v>733</v>
      </c>
      <c r="B20307">
        <v>77342</v>
      </c>
      <c r="C20307" s="593">
        <v>8.2500000000000004E-2</v>
      </c>
      <c r="D20307" t="s">
        <v>1523</v>
      </c>
      <c r="E20307">
        <v>6.25E-2</v>
      </c>
      <c r="F20307">
        <v>5.0000000000000001E-3</v>
      </c>
      <c r="G20307">
        <v>1.4999999999999999E-2</v>
      </c>
      <c r="H20307">
        <v>0</v>
      </c>
      <c r="I20307">
        <v>0</v>
      </c>
    </row>
    <row r="20308" spans="1:9" x14ac:dyDescent="0.25">
      <c r="A20308" t="s">
        <v>733</v>
      </c>
      <c r="B20308">
        <v>77343</v>
      </c>
      <c r="C20308" s="593">
        <v>8.2500000000000004E-2</v>
      </c>
      <c r="D20308" t="s">
        <v>1523</v>
      </c>
      <c r="E20308">
        <v>6.25E-2</v>
      </c>
      <c r="F20308">
        <v>5.0000000000000001E-3</v>
      </c>
      <c r="G20308">
        <v>1.4999999999999999E-2</v>
      </c>
      <c r="H20308">
        <v>0</v>
      </c>
      <c r="I20308">
        <v>0</v>
      </c>
    </row>
    <row r="20309" spans="1:9" x14ac:dyDescent="0.25">
      <c r="A20309" t="s">
        <v>733</v>
      </c>
      <c r="B20309">
        <v>77344</v>
      </c>
      <c r="C20309" s="593">
        <v>8.2500000000000004E-2</v>
      </c>
      <c r="D20309" t="s">
        <v>1523</v>
      </c>
      <c r="E20309">
        <v>6.25E-2</v>
      </c>
      <c r="F20309">
        <v>5.0000000000000001E-3</v>
      </c>
      <c r="G20309">
        <v>1.4999999999999999E-2</v>
      </c>
      <c r="H20309">
        <v>0</v>
      </c>
      <c r="I20309">
        <v>0</v>
      </c>
    </row>
    <row r="20310" spans="1:9" x14ac:dyDescent="0.25">
      <c r="A20310" t="s">
        <v>733</v>
      </c>
      <c r="B20310">
        <v>77345</v>
      </c>
      <c r="C20310" s="593">
        <v>8.2500000000000004E-2</v>
      </c>
      <c r="D20310" t="s">
        <v>1322</v>
      </c>
      <c r="E20310">
        <v>6.25E-2</v>
      </c>
      <c r="F20310">
        <v>0</v>
      </c>
      <c r="G20310">
        <v>0.01</v>
      </c>
      <c r="H20310">
        <v>0.01</v>
      </c>
      <c r="I20310">
        <v>0</v>
      </c>
    </row>
    <row r="20311" spans="1:9" x14ac:dyDescent="0.25">
      <c r="A20311" t="s">
        <v>733</v>
      </c>
      <c r="B20311">
        <v>77346</v>
      </c>
      <c r="C20311" s="593">
        <v>8.2500000000000004E-2</v>
      </c>
      <c r="D20311" t="s">
        <v>1322</v>
      </c>
      <c r="E20311">
        <v>6.25E-2</v>
      </c>
      <c r="F20311">
        <v>0</v>
      </c>
      <c r="G20311">
        <v>0.01</v>
      </c>
      <c r="H20311">
        <v>0.01</v>
      </c>
      <c r="I20311">
        <v>0</v>
      </c>
    </row>
    <row r="20312" spans="1:9" x14ac:dyDescent="0.25">
      <c r="A20312" t="s">
        <v>733</v>
      </c>
      <c r="B20312">
        <v>77347</v>
      </c>
      <c r="C20312" s="593">
        <v>8.2500000000000004E-2</v>
      </c>
      <c r="D20312" t="s">
        <v>5779</v>
      </c>
      <c r="E20312">
        <v>6.25E-2</v>
      </c>
      <c r="F20312">
        <v>0</v>
      </c>
      <c r="G20312">
        <v>0.01</v>
      </c>
      <c r="H20312">
        <v>0.01</v>
      </c>
      <c r="I20312">
        <v>0</v>
      </c>
    </row>
    <row r="20313" spans="1:9" x14ac:dyDescent="0.25">
      <c r="A20313" t="s">
        <v>733</v>
      </c>
      <c r="B20313">
        <v>77348</v>
      </c>
      <c r="C20313" s="593">
        <v>8.2500000000000004E-2</v>
      </c>
      <c r="D20313" t="s">
        <v>1523</v>
      </c>
      <c r="E20313">
        <v>6.25E-2</v>
      </c>
      <c r="F20313">
        <v>5.0000000000000001E-3</v>
      </c>
      <c r="G20313">
        <v>1.4999999999999999E-2</v>
      </c>
      <c r="H20313">
        <v>0</v>
      </c>
      <c r="I20313">
        <v>0</v>
      </c>
    </row>
    <row r="20314" spans="1:9" x14ac:dyDescent="0.25">
      <c r="A20314" t="s">
        <v>733</v>
      </c>
      <c r="B20314">
        <v>77349</v>
      </c>
      <c r="C20314" s="593">
        <v>8.2500000000000004E-2</v>
      </c>
      <c r="D20314" t="s">
        <v>1523</v>
      </c>
      <c r="E20314">
        <v>6.25E-2</v>
      </c>
      <c r="F20314">
        <v>5.0000000000000001E-3</v>
      </c>
      <c r="G20314">
        <v>1.4999999999999999E-2</v>
      </c>
      <c r="H20314">
        <v>0</v>
      </c>
      <c r="I20314">
        <v>0</v>
      </c>
    </row>
    <row r="20315" spans="1:9" x14ac:dyDescent="0.25">
      <c r="A20315" t="s">
        <v>733</v>
      </c>
      <c r="B20315">
        <v>77350</v>
      </c>
      <c r="C20315" s="593">
        <v>6.7500000000000004E-2</v>
      </c>
      <c r="D20315" t="s">
        <v>1258</v>
      </c>
      <c r="E20315">
        <v>6.25E-2</v>
      </c>
      <c r="F20315">
        <v>5.0000000000000001E-3</v>
      </c>
      <c r="G20315">
        <v>0</v>
      </c>
      <c r="H20315">
        <v>0</v>
      </c>
      <c r="I20315">
        <v>0</v>
      </c>
    </row>
    <row r="20316" spans="1:9" x14ac:dyDescent="0.25">
      <c r="A20316" t="s">
        <v>733</v>
      </c>
      <c r="B20316">
        <v>77351</v>
      </c>
      <c r="C20316" s="593">
        <v>8.2500000000000004E-2</v>
      </c>
      <c r="D20316" t="s">
        <v>1933</v>
      </c>
      <c r="E20316">
        <v>6.25E-2</v>
      </c>
      <c r="F20316">
        <v>5.0000000000000001E-3</v>
      </c>
      <c r="G20316">
        <v>1.4999999999999999E-2</v>
      </c>
      <c r="H20316">
        <v>0</v>
      </c>
      <c r="I20316">
        <v>0</v>
      </c>
    </row>
    <row r="20317" spans="1:9" x14ac:dyDescent="0.25">
      <c r="A20317" t="s">
        <v>733</v>
      </c>
      <c r="B20317">
        <v>77353</v>
      </c>
      <c r="C20317" s="593">
        <v>8.2500000000000004E-2</v>
      </c>
      <c r="D20317" t="s">
        <v>1214</v>
      </c>
      <c r="E20317">
        <v>6.25E-2</v>
      </c>
      <c r="F20317">
        <v>0</v>
      </c>
      <c r="G20317">
        <v>0.02</v>
      </c>
      <c r="H20317">
        <v>0</v>
      </c>
      <c r="I20317">
        <v>0</v>
      </c>
    </row>
    <row r="20318" spans="1:9" x14ac:dyDescent="0.25">
      <c r="A20318" t="s">
        <v>733</v>
      </c>
      <c r="B20318">
        <v>77354</v>
      </c>
      <c r="C20318" s="593">
        <v>8.2500000000000004E-2</v>
      </c>
      <c r="D20318" t="s">
        <v>5780</v>
      </c>
      <c r="E20318">
        <v>6.25E-2</v>
      </c>
      <c r="F20318">
        <v>0</v>
      </c>
      <c r="G20318">
        <v>0</v>
      </c>
      <c r="H20318">
        <v>0.02</v>
      </c>
      <c r="I20318">
        <v>0</v>
      </c>
    </row>
    <row r="20319" spans="1:9" x14ac:dyDescent="0.25">
      <c r="A20319" t="s">
        <v>733</v>
      </c>
      <c r="B20319">
        <v>77355</v>
      </c>
      <c r="C20319" s="593">
        <v>8.2500000000000004E-2</v>
      </c>
      <c r="D20319" t="s">
        <v>5780</v>
      </c>
      <c r="E20319">
        <v>6.25E-2</v>
      </c>
      <c r="F20319">
        <v>0</v>
      </c>
      <c r="G20319">
        <v>0</v>
      </c>
      <c r="H20319">
        <v>0.02</v>
      </c>
      <c r="I20319">
        <v>0</v>
      </c>
    </row>
    <row r="20320" spans="1:9" x14ac:dyDescent="0.25">
      <c r="A20320" t="s">
        <v>733</v>
      </c>
      <c r="B20320">
        <v>77356</v>
      </c>
      <c r="C20320" s="593">
        <v>8.2500000000000004E-2</v>
      </c>
      <c r="D20320" t="s">
        <v>5772</v>
      </c>
      <c r="E20320">
        <v>6.25E-2</v>
      </c>
      <c r="F20320">
        <v>0</v>
      </c>
      <c r="G20320">
        <v>0.02</v>
      </c>
      <c r="H20320">
        <v>0</v>
      </c>
      <c r="I20320">
        <v>0</v>
      </c>
    </row>
    <row r="20321" spans="1:9" x14ac:dyDescent="0.25">
      <c r="A20321" t="s">
        <v>733</v>
      </c>
      <c r="B20321">
        <v>77357</v>
      </c>
      <c r="C20321" s="593">
        <v>8.2500000000000004E-2</v>
      </c>
      <c r="D20321" t="s">
        <v>5775</v>
      </c>
      <c r="E20321">
        <v>6.25E-2</v>
      </c>
      <c r="F20321">
        <v>0</v>
      </c>
      <c r="G20321">
        <v>0</v>
      </c>
      <c r="H20321">
        <v>0.02</v>
      </c>
      <c r="I20321">
        <v>0</v>
      </c>
    </row>
    <row r="20322" spans="1:9" x14ac:dyDescent="0.25">
      <c r="A20322" t="s">
        <v>733</v>
      </c>
      <c r="B20322">
        <v>77358</v>
      </c>
      <c r="C20322" s="593">
        <v>8.2500000000000004E-2</v>
      </c>
      <c r="D20322" t="s">
        <v>5781</v>
      </c>
      <c r="E20322">
        <v>6.25E-2</v>
      </c>
      <c r="F20322">
        <v>0</v>
      </c>
      <c r="G20322">
        <v>0</v>
      </c>
      <c r="H20322">
        <v>0.02</v>
      </c>
      <c r="I20322">
        <v>0</v>
      </c>
    </row>
    <row r="20323" spans="1:9" x14ac:dyDescent="0.25">
      <c r="A20323" t="s">
        <v>733</v>
      </c>
      <c r="B20323">
        <v>77359</v>
      </c>
      <c r="C20323" s="593">
        <v>8.2500000000000004E-2</v>
      </c>
      <c r="D20323" t="s">
        <v>5774</v>
      </c>
      <c r="E20323">
        <v>6.25E-2</v>
      </c>
      <c r="F20323">
        <v>5.0000000000000001E-3</v>
      </c>
      <c r="G20323">
        <v>0</v>
      </c>
      <c r="H20323">
        <v>1.4999999999999999E-2</v>
      </c>
      <c r="I20323">
        <v>0</v>
      </c>
    </row>
    <row r="20324" spans="1:9" x14ac:dyDescent="0.25">
      <c r="A20324" t="s">
        <v>733</v>
      </c>
      <c r="B20324">
        <v>77360</v>
      </c>
      <c r="C20324" s="593">
        <v>8.2500000000000004E-2</v>
      </c>
      <c r="D20324" t="s">
        <v>5782</v>
      </c>
      <c r="E20324">
        <v>6.25E-2</v>
      </c>
      <c r="F20324">
        <v>5.0000000000000001E-3</v>
      </c>
      <c r="G20324">
        <v>1.4999999999999999E-2</v>
      </c>
      <c r="H20324">
        <v>0</v>
      </c>
      <c r="I20324">
        <v>0</v>
      </c>
    </row>
    <row r="20325" spans="1:9" x14ac:dyDescent="0.25">
      <c r="A20325" t="s">
        <v>733</v>
      </c>
      <c r="B20325">
        <v>77362</v>
      </c>
      <c r="C20325" s="593">
        <v>8.2500000000000004E-2</v>
      </c>
      <c r="D20325" t="s">
        <v>5780</v>
      </c>
      <c r="E20325">
        <v>6.25E-2</v>
      </c>
      <c r="F20325">
        <v>0</v>
      </c>
      <c r="G20325">
        <v>0</v>
      </c>
      <c r="H20325">
        <v>0.02</v>
      </c>
      <c r="I20325">
        <v>0</v>
      </c>
    </row>
    <row r="20326" spans="1:9" x14ac:dyDescent="0.25">
      <c r="A20326" t="s">
        <v>733</v>
      </c>
      <c r="B20326">
        <v>77363</v>
      </c>
      <c r="C20326" s="593">
        <v>8.2500000000000004E-2</v>
      </c>
      <c r="D20326" t="s">
        <v>5783</v>
      </c>
      <c r="E20326">
        <v>6.25E-2</v>
      </c>
      <c r="F20326">
        <v>5.0000000000000001E-3</v>
      </c>
      <c r="G20326">
        <v>1.4999999999999999E-2</v>
      </c>
      <c r="H20326">
        <v>0</v>
      </c>
      <c r="I20326">
        <v>0</v>
      </c>
    </row>
    <row r="20327" spans="1:9" x14ac:dyDescent="0.25">
      <c r="A20327" t="s">
        <v>733</v>
      </c>
      <c r="B20327">
        <v>77364</v>
      </c>
      <c r="C20327" s="593">
        <v>8.2500000000000004E-2</v>
      </c>
      <c r="D20327" t="s">
        <v>5784</v>
      </c>
      <c r="E20327">
        <v>6.25E-2</v>
      </c>
      <c r="F20327">
        <v>5.0000000000000001E-3</v>
      </c>
      <c r="G20327">
        <v>0.01</v>
      </c>
      <c r="H20327">
        <v>5.0000000000000001E-3</v>
      </c>
      <c r="I20327">
        <v>0</v>
      </c>
    </row>
    <row r="20328" spans="1:9" x14ac:dyDescent="0.25">
      <c r="A20328" t="s">
        <v>733</v>
      </c>
      <c r="B20328">
        <v>77365</v>
      </c>
      <c r="C20328" s="593">
        <v>8.2500000000000004E-2</v>
      </c>
      <c r="D20328" t="s">
        <v>1322</v>
      </c>
      <c r="E20328">
        <v>6.25E-2</v>
      </c>
      <c r="F20328">
        <v>0</v>
      </c>
      <c r="G20328">
        <v>0.01</v>
      </c>
      <c r="H20328">
        <v>0.01</v>
      </c>
      <c r="I20328">
        <v>0</v>
      </c>
    </row>
    <row r="20329" spans="1:9" x14ac:dyDescent="0.25">
      <c r="A20329" t="s">
        <v>733</v>
      </c>
      <c r="B20329">
        <v>77367</v>
      </c>
      <c r="C20329" s="593">
        <v>8.2500000000000004E-2</v>
      </c>
      <c r="D20329" t="s">
        <v>1711</v>
      </c>
      <c r="E20329">
        <v>6.25E-2</v>
      </c>
      <c r="F20329">
        <v>5.0000000000000001E-3</v>
      </c>
      <c r="G20329">
        <v>1.4999999999999999E-2</v>
      </c>
      <c r="H20329">
        <v>0</v>
      </c>
      <c r="I20329">
        <v>0</v>
      </c>
    </row>
    <row r="20330" spans="1:9" x14ac:dyDescent="0.25">
      <c r="A20330" t="s">
        <v>733</v>
      </c>
      <c r="B20330">
        <v>77368</v>
      </c>
      <c r="C20330" s="593">
        <v>6.7500000000000004E-2</v>
      </c>
      <c r="D20330" t="s">
        <v>2342</v>
      </c>
      <c r="E20330">
        <v>6.25E-2</v>
      </c>
      <c r="F20330">
        <v>5.0000000000000001E-3</v>
      </c>
      <c r="G20330">
        <v>0</v>
      </c>
      <c r="H20330">
        <v>0</v>
      </c>
      <c r="I20330">
        <v>0</v>
      </c>
    </row>
    <row r="20331" spans="1:9" x14ac:dyDescent="0.25">
      <c r="A20331" t="s">
        <v>733</v>
      </c>
      <c r="B20331">
        <v>77369</v>
      </c>
      <c r="C20331" s="593">
        <v>6.7500000000000004E-2</v>
      </c>
      <c r="D20331" t="s">
        <v>2342</v>
      </c>
      <c r="E20331">
        <v>6.25E-2</v>
      </c>
      <c r="F20331">
        <v>5.0000000000000001E-3</v>
      </c>
      <c r="G20331">
        <v>0</v>
      </c>
      <c r="H20331">
        <v>0</v>
      </c>
      <c r="I20331">
        <v>0</v>
      </c>
    </row>
    <row r="20332" spans="1:9" x14ac:dyDescent="0.25">
      <c r="A20332" t="s">
        <v>733</v>
      </c>
      <c r="B20332">
        <v>77371</v>
      </c>
      <c r="C20332" s="593">
        <v>8.2500000000000004E-2</v>
      </c>
      <c r="D20332" t="s">
        <v>5785</v>
      </c>
      <c r="E20332">
        <v>6.25E-2</v>
      </c>
      <c r="F20332">
        <v>5.0000000000000001E-3</v>
      </c>
      <c r="G20332">
        <v>1.4999999999999999E-2</v>
      </c>
      <c r="H20332">
        <v>0</v>
      </c>
      <c r="I20332">
        <v>0</v>
      </c>
    </row>
    <row r="20333" spans="1:9" x14ac:dyDescent="0.25">
      <c r="A20333" t="s">
        <v>733</v>
      </c>
      <c r="B20333">
        <v>77372</v>
      </c>
      <c r="C20333" s="593">
        <v>8.2500000000000004E-2</v>
      </c>
      <c r="D20333" t="s">
        <v>5775</v>
      </c>
      <c r="E20333">
        <v>6.25E-2</v>
      </c>
      <c r="F20333">
        <v>0</v>
      </c>
      <c r="G20333">
        <v>0</v>
      </c>
      <c r="H20333">
        <v>0.02</v>
      </c>
      <c r="I20333">
        <v>0</v>
      </c>
    </row>
    <row r="20334" spans="1:9" x14ac:dyDescent="0.25">
      <c r="A20334" t="s">
        <v>733</v>
      </c>
      <c r="B20334">
        <v>77373</v>
      </c>
      <c r="C20334" s="593">
        <v>8.2500000000000004E-2</v>
      </c>
      <c r="D20334" t="s">
        <v>1322</v>
      </c>
      <c r="E20334">
        <v>6.25E-2</v>
      </c>
      <c r="F20334">
        <v>0</v>
      </c>
      <c r="G20334">
        <v>0.01</v>
      </c>
      <c r="H20334">
        <v>0.01</v>
      </c>
      <c r="I20334">
        <v>0</v>
      </c>
    </row>
    <row r="20335" spans="1:9" x14ac:dyDescent="0.25">
      <c r="A20335" t="s">
        <v>733</v>
      </c>
      <c r="B20335">
        <v>77374</v>
      </c>
      <c r="C20335" s="593">
        <v>6.25E-2</v>
      </c>
      <c r="D20335" t="s">
        <v>3417</v>
      </c>
      <c r="E20335">
        <v>6.25E-2</v>
      </c>
      <c r="F20335">
        <v>0</v>
      </c>
      <c r="G20335">
        <v>0</v>
      </c>
      <c r="H20335">
        <v>0</v>
      </c>
      <c r="I20335">
        <v>0</v>
      </c>
    </row>
    <row r="20336" spans="1:9" x14ac:dyDescent="0.25">
      <c r="A20336" t="s">
        <v>733</v>
      </c>
      <c r="B20336">
        <v>77375</v>
      </c>
      <c r="C20336" s="593">
        <v>8.2500000000000004E-2</v>
      </c>
      <c r="D20336" t="s">
        <v>1322</v>
      </c>
      <c r="E20336">
        <v>6.25E-2</v>
      </c>
      <c r="F20336">
        <v>0</v>
      </c>
      <c r="G20336">
        <v>0.01</v>
      </c>
      <c r="H20336">
        <v>0.01</v>
      </c>
      <c r="I20336">
        <v>0</v>
      </c>
    </row>
    <row r="20337" spans="1:9" x14ac:dyDescent="0.25">
      <c r="A20337" t="s">
        <v>733</v>
      </c>
      <c r="B20337">
        <v>77376</v>
      </c>
      <c r="C20337" s="593">
        <v>6.25E-2</v>
      </c>
      <c r="D20337" t="s">
        <v>3417</v>
      </c>
      <c r="E20337">
        <v>6.25E-2</v>
      </c>
      <c r="F20337">
        <v>0</v>
      </c>
      <c r="G20337">
        <v>0</v>
      </c>
      <c r="H20337">
        <v>0</v>
      </c>
      <c r="I20337">
        <v>0</v>
      </c>
    </row>
    <row r="20338" spans="1:9" x14ac:dyDescent="0.25">
      <c r="A20338" t="s">
        <v>733</v>
      </c>
      <c r="B20338">
        <v>77377</v>
      </c>
      <c r="C20338" s="593">
        <v>8.2500000000000004E-2</v>
      </c>
      <c r="D20338" t="s">
        <v>5786</v>
      </c>
      <c r="E20338">
        <v>6.25E-2</v>
      </c>
      <c r="F20338">
        <v>0</v>
      </c>
      <c r="G20338">
        <v>0</v>
      </c>
      <c r="H20338">
        <v>0.02</v>
      </c>
      <c r="I20338">
        <v>0</v>
      </c>
    </row>
    <row r="20339" spans="1:9" x14ac:dyDescent="0.25">
      <c r="A20339" t="s">
        <v>733</v>
      </c>
      <c r="B20339">
        <v>77378</v>
      </c>
      <c r="C20339" s="593">
        <v>8.2500000000000004E-2</v>
      </c>
      <c r="D20339" t="s">
        <v>1259</v>
      </c>
      <c r="E20339">
        <v>6.25E-2</v>
      </c>
      <c r="F20339">
        <v>0</v>
      </c>
      <c r="G20339">
        <v>0</v>
      </c>
      <c r="H20339">
        <v>0.02</v>
      </c>
      <c r="I20339">
        <v>0</v>
      </c>
    </row>
    <row r="20340" spans="1:9" x14ac:dyDescent="0.25">
      <c r="A20340" t="s">
        <v>733</v>
      </c>
      <c r="B20340">
        <v>77379</v>
      </c>
      <c r="C20340" s="593">
        <v>8.2500000000000004E-2</v>
      </c>
      <c r="D20340" t="s">
        <v>1322</v>
      </c>
      <c r="E20340">
        <v>6.25E-2</v>
      </c>
      <c r="F20340">
        <v>0</v>
      </c>
      <c r="G20340">
        <v>0.01</v>
      </c>
      <c r="H20340">
        <v>0.01</v>
      </c>
      <c r="I20340">
        <v>0</v>
      </c>
    </row>
    <row r="20341" spans="1:9" x14ac:dyDescent="0.25">
      <c r="A20341" t="s">
        <v>733</v>
      </c>
      <c r="B20341">
        <v>77380</v>
      </c>
      <c r="C20341" s="593">
        <v>8.2500000000000004E-2</v>
      </c>
      <c r="D20341" t="s">
        <v>5787</v>
      </c>
      <c r="E20341">
        <v>6.25E-2</v>
      </c>
      <c r="F20341">
        <v>0</v>
      </c>
      <c r="G20341">
        <v>0.01</v>
      </c>
      <c r="H20341">
        <v>0.01</v>
      </c>
      <c r="I20341">
        <v>0</v>
      </c>
    </row>
    <row r="20342" spans="1:9" x14ac:dyDescent="0.25">
      <c r="A20342" t="s">
        <v>733</v>
      </c>
      <c r="B20342">
        <v>77381</v>
      </c>
      <c r="C20342" s="593">
        <v>8.2500000000000004E-2</v>
      </c>
      <c r="D20342" t="s">
        <v>5788</v>
      </c>
      <c r="E20342">
        <v>6.25E-2</v>
      </c>
      <c r="F20342">
        <v>0</v>
      </c>
      <c r="G20342">
        <v>1.4999999999999999E-2</v>
      </c>
      <c r="H20342">
        <v>5.0000000000000001E-3</v>
      </c>
      <c r="I20342">
        <v>0</v>
      </c>
    </row>
    <row r="20343" spans="1:9" x14ac:dyDescent="0.25">
      <c r="A20343" t="s">
        <v>733</v>
      </c>
      <c r="B20343">
        <v>77382</v>
      </c>
      <c r="C20343" s="593">
        <v>8.2500000000000004E-2</v>
      </c>
      <c r="D20343" t="s">
        <v>5789</v>
      </c>
      <c r="E20343">
        <v>6.25E-2</v>
      </c>
      <c r="F20343">
        <v>0</v>
      </c>
      <c r="G20343">
        <v>0</v>
      </c>
      <c r="H20343">
        <v>0.02</v>
      </c>
      <c r="I20343">
        <v>0</v>
      </c>
    </row>
    <row r="20344" spans="1:9" x14ac:dyDescent="0.25">
      <c r="A20344" t="s">
        <v>733</v>
      </c>
      <c r="B20344">
        <v>77383</v>
      </c>
      <c r="C20344" s="593">
        <v>8.2500000000000004E-2</v>
      </c>
      <c r="D20344" t="s">
        <v>5790</v>
      </c>
      <c r="E20344">
        <v>6.25E-2</v>
      </c>
      <c r="F20344">
        <v>0</v>
      </c>
      <c r="G20344">
        <v>0</v>
      </c>
      <c r="H20344">
        <v>0.02</v>
      </c>
      <c r="I20344">
        <v>0</v>
      </c>
    </row>
    <row r="20345" spans="1:9" x14ac:dyDescent="0.25">
      <c r="A20345" t="s">
        <v>733</v>
      </c>
      <c r="B20345">
        <v>77384</v>
      </c>
      <c r="C20345" s="593">
        <v>8.2500000000000004E-2</v>
      </c>
      <c r="D20345" t="s">
        <v>5772</v>
      </c>
      <c r="E20345">
        <v>6.25E-2</v>
      </c>
      <c r="F20345">
        <v>0</v>
      </c>
      <c r="G20345">
        <v>0.02</v>
      </c>
      <c r="H20345">
        <v>0</v>
      </c>
      <c r="I20345">
        <v>0</v>
      </c>
    </row>
    <row r="20346" spans="1:9" x14ac:dyDescent="0.25">
      <c r="A20346" t="s">
        <v>733</v>
      </c>
      <c r="B20346">
        <v>77385</v>
      </c>
      <c r="C20346" s="593">
        <v>8.2500000000000004E-2</v>
      </c>
      <c r="D20346" t="s">
        <v>5772</v>
      </c>
      <c r="E20346">
        <v>6.25E-2</v>
      </c>
      <c r="F20346">
        <v>0</v>
      </c>
      <c r="G20346">
        <v>0.02</v>
      </c>
      <c r="H20346">
        <v>0</v>
      </c>
      <c r="I20346">
        <v>0</v>
      </c>
    </row>
    <row r="20347" spans="1:9" x14ac:dyDescent="0.25">
      <c r="A20347" t="s">
        <v>733</v>
      </c>
      <c r="B20347">
        <v>77386</v>
      </c>
      <c r="C20347" s="593">
        <v>8.2500000000000004E-2</v>
      </c>
      <c r="D20347" t="s">
        <v>5787</v>
      </c>
      <c r="E20347">
        <v>6.25E-2</v>
      </c>
      <c r="F20347">
        <v>0</v>
      </c>
      <c r="G20347">
        <v>0.01</v>
      </c>
      <c r="H20347">
        <v>0.01</v>
      </c>
      <c r="I20347">
        <v>0</v>
      </c>
    </row>
    <row r="20348" spans="1:9" x14ac:dyDescent="0.25">
      <c r="A20348" t="s">
        <v>733</v>
      </c>
      <c r="B20348">
        <v>77387</v>
      </c>
      <c r="C20348" s="593">
        <v>8.2500000000000004E-2</v>
      </c>
      <c r="D20348" t="s">
        <v>5789</v>
      </c>
      <c r="E20348">
        <v>6.25E-2</v>
      </c>
      <c r="F20348">
        <v>0</v>
      </c>
      <c r="G20348">
        <v>0</v>
      </c>
      <c r="H20348">
        <v>0.02</v>
      </c>
      <c r="I20348">
        <v>0</v>
      </c>
    </row>
    <row r="20349" spans="1:9" x14ac:dyDescent="0.25">
      <c r="A20349" t="s">
        <v>733</v>
      </c>
      <c r="B20349">
        <v>77388</v>
      </c>
      <c r="C20349" s="593">
        <v>8.2500000000000004E-2</v>
      </c>
      <c r="D20349" t="s">
        <v>1322</v>
      </c>
      <c r="E20349">
        <v>6.25E-2</v>
      </c>
      <c r="F20349">
        <v>0</v>
      </c>
      <c r="G20349">
        <v>0.01</v>
      </c>
      <c r="H20349">
        <v>0.01</v>
      </c>
      <c r="I20349">
        <v>0</v>
      </c>
    </row>
    <row r="20350" spans="1:9" x14ac:dyDescent="0.25">
      <c r="A20350" t="s">
        <v>733</v>
      </c>
      <c r="B20350">
        <v>77389</v>
      </c>
      <c r="C20350" s="593">
        <v>8.2500000000000004E-2</v>
      </c>
      <c r="D20350" t="s">
        <v>5789</v>
      </c>
      <c r="E20350">
        <v>6.25E-2</v>
      </c>
      <c r="F20350">
        <v>0</v>
      </c>
      <c r="G20350">
        <v>0</v>
      </c>
      <c r="H20350">
        <v>0.02</v>
      </c>
      <c r="I20350">
        <v>0</v>
      </c>
    </row>
    <row r="20351" spans="1:9" x14ac:dyDescent="0.25">
      <c r="A20351" t="s">
        <v>733</v>
      </c>
      <c r="B20351">
        <v>77391</v>
      </c>
      <c r="C20351" s="593">
        <v>8.2500000000000004E-2</v>
      </c>
      <c r="D20351" t="s">
        <v>1322</v>
      </c>
      <c r="E20351">
        <v>6.25E-2</v>
      </c>
      <c r="F20351">
        <v>0</v>
      </c>
      <c r="G20351">
        <v>0.01</v>
      </c>
      <c r="H20351">
        <v>0.01</v>
      </c>
      <c r="I20351">
        <v>0</v>
      </c>
    </row>
    <row r="20352" spans="1:9" x14ac:dyDescent="0.25">
      <c r="A20352" t="s">
        <v>733</v>
      </c>
      <c r="B20352">
        <v>77393</v>
      </c>
      <c r="C20352" s="593">
        <v>8.2500000000000004E-2</v>
      </c>
      <c r="D20352" t="s">
        <v>5789</v>
      </c>
      <c r="E20352">
        <v>6.25E-2</v>
      </c>
      <c r="F20352">
        <v>0</v>
      </c>
      <c r="G20352">
        <v>0</v>
      </c>
      <c r="H20352">
        <v>0.02</v>
      </c>
      <c r="I20352">
        <v>0</v>
      </c>
    </row>
    <row r="20353" spans="1:9" x14ac:dyDescent="0.25">
      <c r="A20353" t="s">
        <v>733</v>
      </c>
      <c r="B20353">
        <v>77396</v>
      </c>
      <c r="C20353" s="593">
        <v>8.2500000000000004E-2</v>
      </c>
      <c r="D20353" t="s">
        <v>5762</v>
      </c>
      <c r="E20353">
        <v>6.25E-2</v>
      </c>
      <c r="F20353">
        <v>0</v>
      </c>
      <c r="G20353">
        <v>0.01</v>
      </c>
      <c r="H20353">
        <v>0.01</v>
      </c>
      <c r="I20353">
        <v>0</v>
      </c>
    </row>
    <row r="20354" spans="1:9" x14ac:dyDescent="0.25">
      <c r="A20354" t="s">
        <v>733</v>
      </c>
      <c r="B20354">
        <v>77399</v>
      </c>
      <c r="C20354" s="593">
        <v>6.7500000000000004E-2</v>
      </c>
      <c r="D20354" t="s">
        <v>1258</v>
      </c>
      <c r="E20354">
        <v>6.25E-2</v>
      </c>
      <c r="F20354">
        <v>5.0000000000000001E-3</v>
      </c>
      <c r="G20354">
        <v>0</v>
      </c>
      <c r="H20354">
        <v>0</v>
      </c>
      <c r="I20354">
        <v>0</v>
      </c>
    </row>
    <row r="20355" spans="1:9" x14ac:dyDescent="0.25">
      <c r="A20355" t="s">
        <v>733</v>
      </c>
      <c r="B20355">
        <v>77401</v>
      </c>
      <c r="C20355" s="593">
        <v>8.2500000000000004E-2</v>
      </c>
      <c r="D20355" t="s">
        <v>1322</v>
      </c>
      <c r="E20355">
        <v>6.25E-2</v>
      </c>
      <c r="F20355">
        <v>0</v>
      </c>
      <c r="G20355">
        <v>0.01</v>
      </c>
      <c r="H20355">
        <v>0.01</v>
      </c>
      <c r="I20355">
        <v>0</v>
      </c>
    </row>
    <row r="20356" spans="1:9" x14ac:dyDescent="0.25">
      <c r="A20356" t="s">
        <v>733</v>
      </c>
      <c r="B20356">
        <v>77402</v>
      </c>
      <c r="C20356" s="593">
        <v>8.2500000000000004E-2</v>
      </c>
      <c r="D20356" t="s">
        <v>5791</v>
      </c>
      <c r="E20356">
        <v>6.25E-2</v>
      </c>
      <c r="F20356">
        <v>0</v>
      </c>
      <c r="G20356">
        <v>0.01</v>
      </c>
      <c r="H20356">
        <v>0.01</v>
      </c>
      <c r="I20356">
        <v>0</v>
      </c>
    </row>
    <row r="20357" spans="1:9" x14ac:dyDescent="0.25">
      <c r="A20357" t="s">
        <v>733</v>
      </c>
      <c r="B20357">
        <v>77404</v>
      </c>
      <c r="C20357" s="593">
        <v>8.2500000000000004E-2</v>
      </c>
      <c r="D20357" t="s">
        <v>4022</v>
      </c>
      <c r="E20357">
        <v>6.25E-2</v>
      </c>
      <c r="F20357">
        <v>0</v>
      </c>
      <c r="G20357">
        <v>0.02</v>
      </c>
      <c r="H20357">
        <v>0</v>
      </c>
      <c r="I20357">
        <v>0</v>
      </c>
    </row>
    <row r="20358" spans="1:9" x14ac:dyDescent="0.25">
      <c r="A20358" t="s">
        <v>733</v>
      </c>
      <c r="B20358">
        <v>77406</v>
      </c>
      <c r="C20358" s="593">
        <v>8.2500000000000004E-2</v>
      </c>
      <c r="D20358" t="s">
        <v>5765</v>
      </c>
      <c r="E20358">
        <v>6.25E-2</v>
      </c>
      <c r="F20358">
        <v>0</v>
      </c>
      <c r="G20358">
        <v>0.01</v>
      </c>
      <c r="H20358">
        <v>0.01</v>
      </c>
      <c r="I20358">
        <v>0</v>
      </c>
    </row>
    <row r="20359" spans="1:9" x14ac:dyDescent="0.25">
      <c r="A20359" t="s">
        <v>733</v>
      </c>
      <c r="B20359">
        <v>77407</v>
      </c>
      <c r="C20359" s="593">
        <v>8.2500000000000004E-2</v>
      </c>
      <c r="D20359" t="s">
        <v>5792</v>
      </c>
      <c r="E20359">
        <v>6.25E-2</v>
      </c>
      <c r="F20359">
        <v>0</v>
      </c>
      <c r="G20359">
        <v>0</v>
      </c>
      <c r="H20359">
        <v>0.02</v>
      </c>
      <c r="I20359">
        <v>0</v>
      </c>
    </row>
    <row r="20360" spans="1:9" x14ac:dyDescent="0.25">
      <c r="A20360" t="s">
        <v>733</v>
      </c>
      <c r="B20360">
        <v>77410</v>
      </c>
      <c r="C20360" s="593">
        <v>8.2500000000000004E-2</v>
      </c>
      <c r="D20360" t="s">
        <v>5768</v>
      </c>
      <c r="E20360">
        <v>6.25E-2</v>
      </c>
      <c r="F20360">
        <v>0</v>
      </c>
      <c r="G20360">
        <v>0</v>
      </c>
      <c r="H20360">
        <v>0.02</v>
      </c>
      <c r="I20360">
        <v>0</v>
      </c>
    </row>
    <row r="20361" spans="1:9" x14ac:dyDescent="0.25">
      <c r="A20361" t="s">
        <v>733</v>
      </c>
      <c r="B20361">
        <v>77411</v>
      </c>
      <c r="C20361" s="593">
        <v>8.2500000000000004E-2</v>
      </c>
      <c r="D20361" t="s">
        <v>1322</v>
      </c>
      <c r="E20361">
        <v>6.25E-2</v>
      </c>
      <c r="F20361">
        <v>0</v>
      </c>
      <c r="G20361">
        <v>0.01</v>
      </c>
      <c r="H20361">
        <v>0.01</v>
      </c>
      <c r="I20361">
        <v>0</v>
      </c>
    </row>
    <row r="20362" spans="1:9" x14ac:dyDescent="0.25">
      <c r="A20362" t="s">
        <v>733</v>
      </c>
      <c r="B20362">
        <v>77412</v>
      </c>
      <c r="C20362" s="593">
        <v>7.2499999999999995E-2</v>
      </c>
      <c r="D20362" t="s">
        <v>5793</v>
      </c>
      <c r="E20362">
        <v>6.25E-2</v>
      </c>
      <c r="F20362">
        <v>5.0000000000000001E-3</v>
      </c>
      <c r="G20362">
        <v>0</v>
      </c>
      <c r="H20362">
        <v>5.0000000000000001E-3</v>
      </c>
      <c r="I20362">
        <v>0</v>
      </c>
    </row>
    <row r="20363" spans="1:9" x14ac:dyDescent="0.25">
      <c r="A20363" t="s">
        <v>733</v>
      </c>
      <c r="B20363">
        <v>77413</v>
      </c>
      <c r="C20363" s="593">
        <v>8.2500000000000004E-2</v>
      </c>
      <c r="D20363" t="s">
        <v>1322</v>
      </c>
      <c r="E20363">
        <v>6.25E-2</v>
      </c>
      <c r="F20363">
        <v>0</v>
      </c>
      <c r="G20363">
        <v>0.01</v>
      </c>
      <c r="H20363">
        <v>0.01</v>
      </c>
      <c r="I20363">
        <v>0</v>
      </c>
    </row>
    <row r="20364" spans="1:9" x14ac:dyDescent="0.25">
      <c r="A20364" t="s">
        <v>733</v>
      </c>
      <c r="B20364">
        <v>77414</v>
      </c>
      <c r="C20364" s="593">
        <v>8.2500000000000004E-2</v>
      </c>
      <c r="D20364" t="s">
        <v>4022</v>
      </c>
      <c r="E20364">
        <v>6.25E-2</v>
      </c>
      <c r="F20364">
        <v>0</v>
      </c>
      <c r="G20364">
        <v>0.02</v>
      </c>
      <c r="H20364">
        <v>0</v>
      </c>
      <c r="I20364">
        <v>0</v>
      </c>
    </row>
    <row r="20365" spans="1:9" x14ac:dyDescent="0.25">
      <c r="A20365" t="s">
        <v>733</v>
      </c>
      <c r="B20365">
        <v>77415</v>
      </c>
      <c r="C20365" s="593">
        <v>6.25E-2</v>
      </c>
      <c r="D20365" t="s">
        <v>5794</v>
      </c>
      <c r="E20365">
        <v>6.25E-2</v>
      </c>
      <c r="F20365">
        <v>0</v>
      </c>
      <c r="G20365">
        <v>0</v>
      </c>
      <c r="H20365">
        <v>0</v>
      </c>
      <c r="I20365">
        <v>0</v>
      </c>
    </row>
    <row r="20366" spans="1:9" x14ac:dyDescent="0.25">
      <c r="A20366" t="s">
        <v>733</v>
      </c>
      <c r="B20366">
        <v>77417</v>
      </c>
      <c r="C20366" s="593">
        <v>8.2500000000000004E-2</v>
      </c>
      <c r="D20366" t="s">
        <v>5795</v>
      </c>
      <c r="E20366">
        <v>6.25E-2</v>
      </c>
      <c r="F20366">
        <v>0</v>
      </c>
      <c r="G20366">
        <v>0</v>
      </c>
      <c r="H20366">
        <v>0.02</v>
      </c>
      <c r="I20366">
        <v>0</v>
      </c>
    </row>
    <row r="20367" spans="1:9" x14ac:dyDescent="0.25">
      <c r="A20367" t="s">
        <v>733</v>
      </c>
      <c r="B20367">
        <v>77418</v>
      </c>
      <c r="C20367" s="593">
        <v>8.2500000000000004E-2</v>
      </c>
      <c r="D20367" t="s">
        <v>5796</v>
      </c>
      <c r="E20367">
        <v>6.25E-2</v>
      </c>
      <c r="F20367">
        <v>5.0000000000000001E-3</v>
      </c>
      <c r="G20367">
        <v>1.4999999999999999E-2</v>
      </c>
      <c r="H20367">
        <v>0</v>
      </c>
      <c r="I20367">
        <v>0</v>
      </c>
    </row>
    <row r="20368" spans="1:9" x14ac:dyDescent="0.25">
      <c r="A20368" t="s">
        <v>733</v>
      </c>
      <c r="B20368">
        <v>77419</v>
      </c>
      <c r="C20368" s="593">
        <v>6.25E-2</v>
      </c>
      <c r="D20368" t="s">
        <v>5794</v>
      </c>
      <c r="E20368">
        <v>6.25E-2</v>
      </c>
      <c r="F20368">
        <v>0</v>
      </c>
      <c r="G20368">
        <v>0</v>
      </c>
      <c r="H20368">
        <v>0</v>
      </c>
      <c r="I20368">
        <v>0</v>
      </c>
    </row>
    <row r="20369" spans="1:9" x14ac:dyDescent="0.25">
      <c r="A20369" t="s">
        <v>733</v>
      </c>
      <c r="B20369">
        <v>77420</v>
      </c>
      <c r="C20369" s="593">
        <v>6.7500000000000004E-2</v>
      </c>
      <c r="D20369" t="s">
        <v>4805</v>
      </c>
      <c r="E20369">
        <v>6.25E-2</v>
      </c>
      <c r="F20369">
        <v>5.0000000000000001E-3</v>
      </c>
      <c r="G20369">
        <v>0</v>
      </c>
      <c r="H20369">
        <v>0</v>
      </c>
      <c r="I20369">
        <v>0</v>
      </c>
    </row>
    <row r="20370" spans="1:9" x14ac:dyDescent="0.25">
      <c r="A20370" t="s">
        <v>733</v>
      </c>
      <c r="B20370">
        <v>77422</v>
      </c>
      <c r="C20370" s="593">
        <v>8.2500000000000004E-2</v>
      </c>
      <c r="D20370" t="s">
        <v>5797</v>
      </c>
      <c r="E20370">
        <v>6.25E-2</v>
      </c>
      <c r="F20370">
        <v>5.0000000000000001E-3</v>
      </c>
      <c r="G20370">
        <v>1.4999999999999999E-2</v>
      </c>
      <c r="H20370">
        <v>0</v>
      </c>
      <c r="I20370">
        <v>0</v>
      </c>
    </row>
    <row r="20371" spans="1:9" x14ac:dyDescent="0.25">
      <c r="A20371" t="s">
        <v>733</v>
      </c>
      <c r="B20371">
        <v>77423</v>
      </c>
      <c r="C20371" s="593">
        <v>8.2500000000000004E-2</v>
      </c>
      <c r="D20371" t="s">
        <v>5798</v>
      </c>
      <c r="E20371">
        <v>6.25E-2</v>
      </c>
      <c r="F20371">
        <v>0</v>
      </c>
      <c r="G20371">
        <v>0</v>
      </c>
      <c r="H20371">
        <v>0.02</v>
      </c>
      <c r="I20371">
        <v>0</v>
      </c>
    </row>
    <row r="20372" spans="1:9" x14ac:dyDescent="0.25">
      <c r="A20372" t="s">
        <v>733</v>
      </c>
      <c r="B20372">
        <v>77426</v>
      </c>
      <c r="C20372" s="593">
        <v>8.2500000000000004E-2</v>
      </c>
      <c r="D20372" t="s">
        <v>5799</v>
      </c>
      <c r="E20372">
        <v>6.25E-2</v>
      </c>
      <c r="F20372">
        <v>5.0000000000000001E-3</v>
      </c>
      <c r="G20372">
        <v>0</v>
      </c>
      <c r="H20372">
        <v>1.4999999999999999E-2</v>
      </c>
      <c r="I20372">
        <v>0</v>
      </c>
    </row>
    <row r="20373" spans="1:9" x14ac:dyDescent="0.25">
      <c r="A20373" t="s">
        <v>733</v>
      </c>
      <c r="B20373">
        <v>77428</v>
      </c>
      <c r="C20373" s="593">
        <v>6.25E-2</v>
      </c>
      <c r="D20373" t="s">
        <v>5794</v>
      </c>
      <c r="E20373">
        <v>6.25E-2</v>
      </c>
      <c r="F20373">
        <v>0</v>
      </c>
      <c r="G20373">
        <v>0</v>
      </c>
      <c r="H20373">
        <v>0</v>
      </c>
      <c r="I20373">
        <v>0</v>
      </c>
    </row>
    <row r="20374" spans="1:9" x14ac:dyDescent="0.25">
      <c r="A20374" t="s">
        <v>733</v>
      </c>
      <c r="B20374">
        <v>77429</v>
      </c>
      <c r="C20374" s="593">
        <v>8.2500000000000004E-2</v>
      </c>
      <c r="D20374" t="s">
        <v>1322</v>
      </c>
      <c r="E20374">
        <v>6.25E-2</v>
      </c>
      <c r="F20374">
        <v>0</v>
      </c>
      <c r="G20374">
        <v>0.01</v>
      </c>
      <c r="H20374">
        <v>0.01</v>
      </c>
      <c r="I20374">
        <v>0</v>
      </c>
    </row>
    <row r="20375" spans="1:9" x14ac:dyDescent="0.25">
      <c r="A20375" t="s">
        <v>733</v>
      </c>
      <c r="B20375">
        <v>77430</v>
      </c>
      <c r="C20375" s="593">
        <v>6.7500000000000004E-2</v>
      </c>
      <c r="D20375" t="s">
        <v>5797</v>
      </c>
      <c r="E20375">
        <v>6.25E-2</v>
      </c>
      <c r="F20375">
        <v>5.0000000000000001E-3</v>
      </c>
      <c r="G20375">
        <v>0</v>
      </c>
      <c r="H20375">
        <v>0</v>
      </c>
      <c r="I20375">
        <v>0</v>
      </c>
    </row>
    <row r="20376" spans="1:9" x14ac:dyDescent="0.25">
      <c r="A20376" t="s">
        <v>733</v>
      </c>
      <c r="B20376">
        <v>77431</v>
      </c>
      <c r="C20376" s="593">
        <v>6.7500000000000004E-2</v>
      </c>
      <c r="D20376" t="s">
        <v>5797</v>
      </c>
      <c r="E20376">
        <v>6.25E-2</v>
      </c>
      <c r="F20376">
        <v>5.0000000000000001E-3</v>
      </c>
      <c r="G20376">
        <v>0</v>
      </c>
      <c r="H20376">
        <v>0</v>
      </c>
      <c r="I20376">
        <v>0</v>
      </c>
    </row>
    <row r="20377" spans="1:9" x14ac:dyDescent="0.25">
      <c r="A20377" t="s">
        <v>733</v>
      </c>
      <c r="B20377">
        <v>77432</v>
      </c>
      <c r="C20377" s="593">
        <v>6.7500000000000004E-2</v>
      </c>
      <c r="D20377" t="s">
        <v>4805</v>
      </c>
      <c r="E20377">
        <v>6.25E-2</v>
      </c>
      <c r="F20377">
        <v>5.0000000000000001E-3</v>
      </c>
      <c r="G20377">
        <v>0</v>
      </c>
      <c r="H20377">
        <v>0</v>
      </c>
      <c r="I20377">
        <v>0</v>
      </c>
    </row>
    <row r="20378" spans="1:9" x14ac:dyDescent="0.25">
      <c r="A20378" t="s">
        <v>733</v>
      </c>
      <c r="B20378">
        <v>77433</v>
      </c>
      <c r="C20378" s="593">
        <v>8.2500000000000004E-2</v>
      </c>
      <c r="D20378" t="s">
        <v>1322</v>
      </c>
      <c r="E20378">
        <v>6.25E-2</v>
      </c>
      <c r="F20378">
        <v>0</v>
      </c>
      <c r="G20378">
        <v>0.01</v>
      </c>
      <c r="H20378">
        <v>0.01</v>
      </c>
      <c r="I20378">
        <v>0</v>
      </c>
    </row>
    <row r="20379" spans="1:9" x14ac:dyDescent="0.25">
      <c r="A20379" t="s">
        <v>733</v>
      </c>
      <c r="B20379">
        <v>77434</v>
      </c>
      <c r="C20379" s="593">
        <v>8.2500000000000004E-2</v>
      </c>
      <c r="D20379" t="s">
        <v>2558</v>
      </c>
      <c r="E20379">
        <v>6.25E-2</v>
      </c>
      <c r="F20379">
        <v>5.0000000000000001E-3</v>
      </c>
      <c r="G20379">
        <v>0.01</v>
      </c>
      <c r="H20379">
        <v>5.0000000000000001E-3</v>
      </c>
      <c r="I20379">
        <v>0</v>
      </c>
    </row>
    <row r="20380" spans="1:9" x14ac:dyDescent="0.25">
      <c r="A20380" t="s">
        <v>733</v>
      </c>
      <c r="B20380">
        <v>77435</v>
      </c>
      <c r="C20380" s="593">
        <v>8.2500000000000004E-2</v>
      </c>
      <c r="D20380" t="s">
        <v>5795</v>
      </c>
      <c r="E20380">
        <v>6.25E-2</v>
      </c>
      <c r="F20380">
        <v>0</v>
      </c>
      <c r="G20380">
        <v>0</v>
      </c>
      <c r="H20380">
        <v>0.02</v>
      </c>
      <c r="I20380">
        <v>0</v>
      </c>
    </row>
    <row r="20381" spans="1:9" x14ac:dyDescent="0.25">
      <c r="A20381" t="s">
        <v>733</v>
      </c>
      <c r="B20381">
        <v>77436</v>
      </c>
      <c r="C20381" s="593">
        <v>6.7500000000000004E-2</v>
      </c>
      <c r="D20381" t="s">
        <v>4805</v>
      </c>
      <c r="E20381">
        <v>6.25E-2</v>
      </c>
      <c r="F20381">
        <v>5.0000000000000001E-3</v>
      </c>
      <c r="G20381">
        <v>0</v>
      </c>
      <c r="H20381">
        <v>0</v>
      </c>
      <c r="I20381">
        <v>0</v>
      </c>
    </row>
    <row r="20382" spans="1:9" x14ac:dyDescent="0.25">
      <c r="A20382" t="s">
        <v>733</v>
      </c>
      <c r="B20382">
        <v>77437</v>
      </c>
      <c r="C20382" s="593">
        <v>8.2500000000000004E-2</v>
      </c>
      <c r="D20382" t="s">
        <v>5800</v>
      </c>
      <c r="E20382">
        <v>6.25E-2</v>
      </c>
      <c r="F20382">
        <v>5.0000000000000001E-3</v>
      </c>
      <c r="G20382">
        <v>1.4999999999999999E-2</v>
      </c>
      <c r="H20382">
        <v>0</v>
      </c>
      <c r="I20382">
        <v>0</v>
      </c>
    </row>
    <row r="20383" spans="1:9" x14ac:dyDescent="0.25">
      <c r="A20383" t="s">
        <v>733</v>
      </c>
      <c r="B20383">
        <v>77440</v>
      </c>
      <c r="C20383" s="593">
        <v>6.25E-2</v>
      </c>
      <c r="D20383" t="s">
        <v>5794</v>
      </c>
      <c r="E20383">
        <v>6.25E-2</v>
      </c>
      <c r="F20383">
        <v>0</v>
      </c>
      <c r="G20383">
        <v>0</v>
      </c>
      <c r="H20383">
        <v>0</v>
      </c>
      <c r="I20383">
        <v>0</v>
      </c>
    </row>
    <row r="20384" spans="1:9" x14ac:dyDescent="0.25">
      <c r="A20384" t="s">
        <v>733</v>
      </c>
      <c r="B20384">
        <v>77441</v>
      </c>
      <c r="C20384" s="593">
        <v>8.2500000000000004E-2</v>
      </c>
      <c r="D20384" t="s">
        <v>5801</v>
      </c>
      <c r="E20384">
        <v>6.25E-2</v>
      </c>
      <c r="F20384">
        <v>0</v>
      </c>
      <c r="G20384">
        <v>0</v>
      </c>
      <c r="H20384">
        <v>0.02</v>
      </c>
      <c r="I20384">
        <v>0</v>
      </c>
    </row>
    <row r="20385" spans="1:9" x14ac:dyDescent="0.25">
      <c r="A20385" t="s">
        <v>733</v>
      </c>
      <c r="B20385">
        <v>77442</v>
      </c>
      <c r="C20385" s="593">
        <v>7.2499999999999995E-2</v>
      </c>
      <c r="D20385" t="s">
        <v>5793</v>
      </c>
      <c r="E20385">
        <v>6.25E-2</v>
      </c>
      <c r="F20385">
        <v>5.0000000000000001E-3</v>
      </c>
      <c r="G20385">
        <v>0</v>
      </c>
      <c r="H20385">
        <v>5.0000000000000001E-3</v>
      </c>
      <c r="I20385">
        <v>0</v>
      </c>
    </row>
    <row r="20386" spans="1:9" x14ac:dyDescent="0.25">
      <c r="A20386" t="s">
        <v>733</v>
      </c>
      <c r="B20386">
        <v>77443</v>
      </c>
      <c r="C20386" s="593">
        <v>6.7500000000000004E-2</v>
      </c>
      <c r="D20386" t="s">
        <v>4805</v>
      </c>
      <c r="E20386">
        <v>6.25E-2</v>
      </c>
      <c r="F20386">
        <v>5.0000000000000001E-3</v>
      </c>
      <c r="G20386">
        <v>0</v>
      </c>
      <c r="H20386">
        <v>0</v>
      </c>
      <c r="I20386">
        <v>0</v>
      </c>
    </row>
    <row r="20387" spans="1:9" x14ac:dyDescent="0.25">
      <c r="A20387" t="s">
        <v>733</v>
      </c>
      <c r="B20387">
        <v>77444</v>
      </c>
      <c r="C20387" s="593">
        <v>8.2500000000000004E-2</v>
      </c>
      <c r="D20387" t="s">
        <v>5795</v>
      </c>
      <c r="E20387">
        <v>6.25E-2</v>
      </c>
      <c r="F20387">
        <v>0</v>
      </c>
      <c r="G20387">
        <v>0</v>
      </c>
      <c r="H20387">
        <v>0.02</v>
      </c>
      <c r="I20387">
        <v>0</v>
      </c>
    </row>
    <row r="20388" spans="1:9" x14ac:dyDescent="0.25">
      <c r="A20388" t="s">
        <v>733</v>
      </c>
      <c r="B20388">
        <v>77445</v>
      </c>
      <c r="C20388" s="593">
        <v>8.2500000000000004E-2</v>
      </c>
      <c r="D20388" t="s">
        <v>5802</v>
      </c>
      <c r="E20388">
        <v>6.25E-2</v>
      </c>
      <c r="F20388">
        <v>0</v>
      </c>
      <c r="G20388">
        <v>0</v>
      </c>
      <c r="H20388">
        <v>0.02</v>
      </c>
      <c r="I20388">
        <v>0</v>
      </c>
    </row>
    <row r="20389" spans="1:9" x14ac:dyDescent="0.25">
      <c r="A20389" t="s">
        <v>733</v>
      </c>
      <c r="B20389">
        <v>77446</v>
      </c>
      <c r="C20389" s="593">
        <v>8.2500000000000004E-2</v>
      </c>
      <c r="D20389" t="s">
        <v>5803</v>
      </c>
      <c r="E20389">
        <v>6.25E-2</v>
      </c>
      <c r="F20389">
        <v>0</v>
      </c>
      <c r="G20389">
        <v>1.7500000000000002E-2</v>
      </c>
      <c r="H20389">
        <v>2.5000000000000001E-3</v>
      </c>
      <c r="I20389">
        <v>0</v>
      </c>
    </row>
    <row r="20390" spans="1:9" x14ac:dyDescent="0.25">
      <c r="A20390" t="s">
        <v>733</v>
      </c>
      <c r="B20390">
        <v>77447</v>
      </c>
      <c r="C20390" s="593">
        <v>8.2500000000000004E-2</v>
      </c>
      <c r="D20390" t="s">
        <v>5786</v>
      </c>
      <c r="E20390">
        <v>6.25E-2</v>
      </c>
      <c r="F20390">
        <v>0</v>
      </c>
      <c r="G20390">
        <v>0</v>
      </c>
      <c r="H20390">
        <v>0.02</v>
      </c>
      <c r="I20390">
        <v>0</v>
      </c>
    </row>
    <row r="20391" spans="1:9" x14ac:dyDescent="0.25">
      <c r="A20391" t="s">
        <v>733</v>
      </c>
      <c r="B20391">
        <v>77448</v>
      </c>
      <c r="C20391" s="593">
        <v>6.7500000000000004E-2</v>
      </c>
      <c r="D20391" t="s">
        <v>4805</v>
      </c>
      <c r="E20391">
        <v>6.25E-2</v>
      </c>
      <c r="F20391">
        <v>5.0000000000000001E-3</v>
      </c>
      <c r="G20391">
        <v>0</v>
      </c>
      <c r="H20391">
        <v>0</v>
      </c>
      <c r="I20391">
        <v>0</v>
      </c>
    </row>
    <row r="20392" spans="1:9" x14ac:dyDescent="0.25">
      <c r="A20392" t="s">
        <v>733</v>
      </c>
      <c r="B20392">
        <v>77449</v>
      </c>
      <c r="C20392" s="593">
        <v>8.2500000000000004E-2</v>
      </c>
      <c r="D20392" t="s">
        <v>5786</v>
      </c>
      <c r="E20392">
        <v>6.25E-2</v>
      </c>
      <c r="F20392">
        <v>0</v>
      </c>
      <c r="G20392">
        <v>0</v>
      </c>
      <c r="H20392">
        <v>0.02</v>
      </c>
      <c r="I20392">
        <v>0</v>
      </c>
    </row>
    <row r="20393" spans="1:9" x14ac:dyDescent="0.25">
      <c r="A20393" t="s">
        <v>733</v>
      </c>
      <c r="B20393">
        <v>77450</v>
      </c>
      <c r="C20393" s="593">
        <v>8.2500000000000004E-2</v>
      </c>
      <c r="D20393" t="s">
        <v>5765</v>
      </c>
      <c r="E20393">
        <v>6.25E-2</v>
      </c>
      <c r="F20393">
        <v>0</v>
      </c>
      <c r="G20393">
        <v>0.01</v>
      </c>
      <c r="H20393">
        <v>0.01</v>
      </c>
      <c r="I20393">
        <v>0</v>
      </c>
    </row>
    <row r="20394" spans="1:9" x14ac:dyDescent="0.25">
      <c r="A20394" t="s">
        <v>733</v>
      </c>
      <c r="B20394">
        <v>77451</v>
      </c>
      <c r="C20394" s="593">
        <v>7.7499999999999999E-2</v>
      </c>
      <c r="D20394" t="s">
        <v>5804</v>
      </c>
      <c r="E20394">
        <v>6.25E-2</v>
      </c>
      <c r="F20394">
        <v>0</v>
      </c>
      <c r="G20394">
        <v>1.4999999999999999E-2</v>
      </c>
      <c r="H20394">
        <v>0</v>
      </c>
      <c r="I20394">
        <v>0</v>
      </c>
    </row>
    <row r="20395" spans="1:9" x14ac:dyDescent="0.25">
      <c r="A20395" t="s">
        <v>733</v>
      </c>
      <c r="B20395">
        <v>77452</v>
      </c>
      <c r="C20395" s="593">
        <v>6.7500000000000004E-2</v>
      </c>
      <c r="D20395" t="s">
        <v>1282</v>
      </c>
      <c r="E20395">
        <v>6.25E-2</v>
      </c>
      <c r="F20395">
        <v>5.0000000000000001E-3</v>
      </c>
      <c r="G20395">
        <v>0</v>
      </c>
      <c r="H20395">
        <v>0</v>
      </c>
      <c r="I20395">
        <v>0</v>
      </c>
    </row>
    <row r="20396" spans="1:9" x14ac:dyDescent="0.25">
      <c r="A20396" t="s">
        <v>733</v>
      </c>
      <c r="B20396">
        <v>77453</v>
      </c>
      <c r="C20396" s="593">
        <v>6.7500000000000004E-2</v>
      </c>
      <c r="D20396" t="s">
        <v>4805</v>
      </c>
      <c r="E20396">
        <v>6.25E-2</v>
      </c>
      <c r="F20396">
        <v>5.0000000000000001E-3</v>
      </c>
      <c r="G20396">
        <v>0</v>
      </c>
      <c r="H20396">
        <v>0</v>
      </c>
      <c r="I20396">
        <v>0</v>
      </c>
    </row>
    <row r="20397" spans="1:9" x14ac:dyDescent="0.25">
      <c r="A20397" t="s">
        <v>733</v>
      </c>
      <c r="B20397">
        <v>77454</v>
      </c>
      <c r="C20397" s="593">
        <v>6.7500000000000004E-2</v>
      </c>
      <c r="D20397" t="s">
        <v>4805</v>
      </c>
      <c r="E20397">
        <v>6.25E-2</v>
      </c>
      <c r="F20397">
        <v>5.0000000000000001E-3</v>
      </c>
      <c r="G20397">
        <v>0</v>
      </c>
      <c r="H20397">
        <v>0</v>
      </c>
      <c r="I20397">
        <v>0</v>
      </c>
    </row>
    <row r="20398" spans="1:9" x14ac:dyDescent="0.25">
      <c r="A20398" t="s">
        <v>733</v>
      </c>
      <c r="B20398">
        <v>77455</v>
      </c>
      <c r="C20398" s="593">
        <v>7.2499999999999995E-2</v>
      </c>
      <c r="D20398" t="s">
        <v>5793</v>
      </c>
      <c r="E20398">
        <v>6.25E-2</v>
      </c>
      <c r="F20398">
        <v>5.0000000000000001E-3</v>
      </c>
      <c r="G20398">
        <v>0</v>
      </c>
      <c r="H20398">
        <v>5.0000000000000001E-3</v>
      </c>
      <c r="I20398">
        <v>0</v>
      </c>
    </row>
    <row r="20399" spans="1:9" x14ac:dyDescent="0.25">
      <c r="A20399" t="s">
        <v>733</v>
      </c>
      <c r="B20399">
        <v>77456</v>
      </c>
      <c r="C20399" s="593">
        <v>6.25E-2</v>
      </c>
      <c r="D20399" t="s">
        <v>5794</v>
      </c>
      <c r="E20399">
        <v>6.25E-2</v>
      </c>
      <c r="F20399">
        <v>0</v>
      </c>
      <c r="G20399">
        <v>0</v>
      </c>
      <c r="H20399">
        <v>0</v>
      </c>
      <c r="I20399">
        <v>0</v>
      </c>
    </row>
    <row r="20400" spans="1:9" x14ac:dyDescent="0.25">
      <c r="A20400" t="s">
        <v>733</v>
      </c>
      <c r="B20400">
        <v>77457</v>
      </c>
      <c r="C20400" s="593">
        <v>6.25E-2</v>
      </c>
      <c r="D20400" t="s">
        <v>5794</v>
      </c>
      <c r="E20400">
        <v>6.25E-2</v>
      </c>
      <c r="F20400">
        <v>0</v>
      </c>
      <c r="G20400">
        <v>0</v>
      </c>
      <c r="H20400">
        <v>0</v>
      </c>
      <c r="I20400">
        <v>0</v>
      </c>
    </row>
    <row r="20401" spans="1:9" x14ac:dyDescent="0.25">
      <c r="A20401" t="s">
        <v>733</v>
      </c>
      <c r="B20401">
        <v>77458</v>
      </c>
      <c r="C20401" s="593">
        <v>6.25E-2</v>
      </c>
      <c r="D20401" t="s">
        <v>5794</v>
      </c>
      <c r="E20401">
        <v>6.25E-2</v>
      </c>
      <c r="F20401">
        <v>0</v>
      </c>
      <c r="G20401">
        <v>0</v>
      </c>
      <c r="H20401">
        <v>0</v>
      </c>
      <c r="I20401">
        <v>0</v>
      </c>
    </row>
    <row r="20402" spans="1:9" x14ac:dyDescent="0.25">
      <c r="A20402" t="s">
        <v>733</v>
      </c>
      <c r="B20402">
        <v>77459</v>
      </c>
      <c r="C20402" s="593">
        <v>8.2500000000000004E-2</v>
      </c>
      <c r="D20402" t="s">
        <v>5805</v>
      </c>
      <c r="E20402">
        <v>6.25E-2</v>
      </c>
      <c r="F20402">
        <v>0</v>
      </c>
      <c r="G20402">
        <v>0.01</v>
      </c>
      <c r="H20402">
        <v>0.01</v>
      </c>
      <c r="I20402">
        <v>0</v>
      </c>
    </row>
    <row r="20403" spans="1:9" x14ac:dyDescent="0.25">
      <c r="A20403" t="s">
        <v>733</v>
      </c>
      <c r="B20403">
        <v>77460</v>
      </c>
      <c r="C20403" s="593">
        <v>7.2499999999999995E-2</v>
      </c>
      <c r="D20403" t="s">
        <v>5793</v>
      </c>
      <c r="E20403">
        <v>6.25E-2</v>
      </c>
      <c r="F20403">
        <v>5.0000000000000001E-3</v>
      </c>
      <c r="G20403">
        <v>0</v>
      </c>
      <c r="H20403">
        <v>5.0000000000000001E-3</v>
      </c>
      <c r="I20403">
        <v>0</v>
      </c>
    </row>
    <row r="20404" spans="1:9" x14ac:dyDescent="0.25">
      <c r="A20404" t="s">
        <v>733</v>
      </c>
      <c r="B20404">
        <v>77461</v>
      </c>
      <c r="C20404" s="593">
        <v>8.2500000000000004E-2</v>
      </c>
      <c r="D20404" t="s">
        <v>5795</v>
      </c>
      <c r="E20404">
        <v>6.25E-2</v>
      </c>
      <c r="F20404">
        <v>0</v>
      </c>
      <c r="G20404">
        <v>0</v>
      </c>
      <c r="H20404">
        <v>0.02</v>
      </c>
      <c r="I20404">
        <v>0</v>
      </c>
    </row>
    <row r="20405" spans="1:9" x14ac:dyDescent="0.25">
      <c r="A20405" t="s">
        <v>733</v>
      </c>
      <c r="B20405">
        <v>77463</v>
      </c>
      <c r="C20405" s="593">
        <v>6.7500000000000004E-2</v>
      </c>
      <c r="D20405" t="s">
        <v>5797</v>
      </c>
      <c r="E20405">
        <v>6.25E-2</v>
      </c>
      <c r="F20405">
        <v>5.0000000000000001E-3</v>
      </c>
      <c r="G20405">
        <v>0</v>
      </c>
      <c r="H20405">
        <v>0</v>
      </c>
      <c r="I20405">
        <v>0</v>
      </c>
    </row>
    <row r="20406" spans="1:9" x14ac:dyDescent="0.25">
      <c r="A20406" t="s">
        <v>733</v>
      </c>
      <c r="B20406">
        <v>77464</v>
      </c>
      <c r="C20406" s="593">
        <v>8.2500000000000004E-2</v>
      </c>
      <c r="D20406" t="s">
        <v>5806</v>
      </c>
      <c r="E20406">
        <v>6.25E-2</v>
      </c>
      <c r="F20406">
        <v>0</v>
      </c>
      <c r="G20406">
        <v>0.02</v>
      </c>
      <c r="H20406">
        <v>0</v>
      </c>
      <c r="I20406">
        <v>0</v>
      </c>
    </row>
    <row r="20407" spans="1:9" x14ac:dyDescent="0.25">
      <c r="A20407" t="s">
        <v>733</v>
      </c>
      <c r="B20407">
        <v>77465</v>
      </c>
      <c r="C20407" s="593">
        <v>8.2500000000000004E-2</v>
      </c>
      <c r="D20407" t="s">
        <v>5807</v>
      </c>
      <c r="E20407">
        <v>6.25E-2</v>
      </c>
      <c r="F20407">
        <v>0</v>
      </c>
      <c r="G20407">
        <v>0.02</v>
      </c>
      <c r="H20407">
        <v>0</v>
      </c>
      <c r="I20407">
        <v>0</v>
      </c>
    </row>
    <row r="20408" spans="1:9" x14ac:dyDescent="0.25">
      <c r="A20408" t="s">
        <v>733</v>
      </c>
      <c r="B20408">
        <v>77466</v>
      </c>
      <c r="C20408" s="593">
        <v>8.2500000000000004E-2</v>
      </c>
      <c r="D20408" t="s">
        <v>5808</v>
      </c>
      <c r="E20408">
        <v>6.25E-2</v>
      </c>
      <c r="F20408">
        <v>0</v>
      </c>
      <c r="G20408">
        <v>0.02</v>
      </c>
      <c r="H20408">
        <v>0</v>
      </c>
      <c r="I20408">
        <v>0</v>
      </c>
    </row>
    <row r="20409" spans="1:9" x14ac:dyDescent="0.25">
      <c r="A20409" t="s">
        <v>733</v>
      </c>
      <c r="B20409">
        <v>77467</v>
      </c>
      <c r="C20409" s="593">
        <v>6.7500000000000004E-2</v>
      </c>
      <c r="D20409" t="s">
        <v>4805</v>
      </c>
      <c r="E20409">
        <v>6.25E-2</v>
      </c>
      <c r="F20409">
        <v>5.0000000000000001E-3</v>
      </c>
      <c r="G20409">
        <v>0</v>
      </c>
      <c r="H20409">
        <v>0</v>
      </c>
      <c r="I20409">
        <v>0</v>
      </c>
    </row>
    <row r="20410" spans="1:9" x14ac:dyDescent="0.25">
      <c r="A20410" t="s">
        <v>733</v>
      </c>
      <c r="B20410">
        <v>77468</v>
      </c>
      <c r="C20410" s="593">
        <v>6.25E-2</v>
      </c>
      <c r="D20410" t="s">
        <v>5794</v>
      </c>
      <c r="E20410">
        <v>6.25E-2</v>
      </c>
      <c r="F20410">
        <v>0</v>
      </c>
      <c r="G20410">
        <v>0</v>
      </c>
      <c r="H20410">
        <v>0</v>
      </c>
      <c r="I20410">
        <v>0</v>
      </c>
    </row>
    <row r="20411" spans="1:9" x14ac:dyDescent="0.25">
      <c r="A20411" t="s">
        <v>733</v>
      </c>
      <c r="B20411">
        <v>77469</v>
      </c>
      <c r="C20411" s="593">
        <v>8.2500000000000004E-2</v>
      </c>
      <c r="D20411" t="s">
        <v>5795</v>
      </c>
      <c r="E20411">
        <v>6.25E-2</v>
      </c>
      <c r="F20411">
        <v>0</v>
      </c>
      <c r="G20411">
        <v>0</v>
      </c>
      <c r="H20411">
        <v>0.02</v>
      </c>
      <c r="I20411">
        <v>0</v>
      </c>
    </row>
    <row r="20412" spans="1:9" x14ac:dyDescent="0.25">
      <c r="A20412" t="s">
        <v>733</v>
      </c>
      <c r="B20412">
        <v>77470</v>
      </c>
      <c r="C20412" s="593">
        <v>6.7500000000000004E-2</v>
      </c>
      <c r="D20412" t="s">
        <v>5809</v>
      </c>
      <c r="E20412">
        <v>6.25E-2</v>
      </c>
      <c r="F20412">
        <v>5.0000000000000001E-3</v>
      </c>
      <c r="G20412">
        <v>0</v>
      </c>
      <c r="H20412">
        <v>0</v>
      </c>
      <c r="I20412">
        <v>0</v>
      </c>
    </row>
    <row r="20413" spans="1:9" x14ac:dyDescent="0.25">
      <c r="A20413" t="s">
        <v>733</v>
      </c>
      <c r="B20413">
        <v>77471</v>
      </c>
      <c r="C20413" s="593">
        <v>8.2500000000000004E-2</v>
      </c>
      <c r="D20413" t="s">
        <v>5795</v>
      </c>
      <c r="E20413">
        <v>6.25E-2</v>
      </c>
      <c r="F20413">
        <v>0</v>
      </c>
      <c r="G20413">
        <v>0</v>
      </c>
      <c r="H20413">
        <v>0.02</v>
      </c>
      <c r="I20413">
        <v>0</v>
      </c>
    </row>
    <row r="20414" spans="1:9" x14ac:dyDescent="0.25">
      <c r="A20414" t="s">
        <v>733</v>
      </c>
      <c r="B20414">
        <v>77473</v>
      </c>
      <c r="C20414" s="593">
        <v>8.2500000000000004E-2</v>
      </c>
      <c r="D20414" t="s">
        <v>5810</v>
      </c>
      <c r="E20414">
        <v>6.25E-2</v>
      </c>
      <c r="F20414">
        <v>5.0000000000000001E-3</v>
      </c>
      <c r="G20414">
        <v>1.4999999999999999E-2</v>
      </c>
      <c r="H20414">
        <v>0</v>
      </c>
      <c r="I20414">
        <v>0</v>
      </c>
    </row>
    <row r="20415" spans="1:9" x14ac:dyDescent="0.25">
      <c r="A20415" t="s">
        <v>733</v>
      </c>
      <c r="B20415">
        <v>77474</v>
      </c>
      <c r="C20415" s="593">
        <v>8.2500000000000004E-2</v>
      </c>
      <c r="D20415" t="s">
        <v>1282</v>
      </c>
      <c r="E20415">
        <v>6.25E-2</v>
      </c>
      <c r="F20415">
        <v>5.0000000000000001E-3</v>
      </c>
      <c r="G20415">
        <v>0</v>
      </c>
      <c r="H20415">
        <v>1.4999999999999999E-2</v>
      </c>
      <c r="I20415">
        <v>0</v>
      </c>
    </row>
    <row r="20416" spans="1:9" x14ac:dyDescent="0.25">
      <c r="A20416" t="s">
        <v>733</v>
      </c>
      <c r="B20416">
        <v>77475</v>
      </c>
      <c r="C20416" s="593">
        <v>7.2499999999999995E-2</v>
      </c>
      <c r="D20416" t="s">
        <v>5793</v>
      </c>
      <c r="E20416">
        <v>6.25E-2</v>
      </c>
      <c r="F20416">
        <v>5.0000000000000001E-3</v>
      </c>
      <c r="G20416">
        <v>0</v>
      </c>
      <c r="H20416">
        <v>5.0000000000000001E-3</v>
      </c>
      <c r="I20416">
        <v>0</v>
      </c>
    </row>
    <row r="20417" spans="1:9" x14ac:dyDescent="0.25">
      <c r="A20417" t="s">
        <v>733</v>
      </c>
      <c r="B20417">
        <v>77476</v>
      </c>
      <c r="C20417" s="593">
        <v>8.2500000000000004E-2</v>
      </c>
      <c r="D20417" t="s">
        <v>5811</v>
      </c>
      <c r="E20417">
        <v>6.25E-2</v>
      </c>
      <c r="F20417">
        <v>0</v>
      </c>
      <c r="G20417">
        <v>0.02</v>
      </c>
      <c r="H20417">
        <v>0</v>
      </c>
      <c r="I20417">
        <v>0</v>
      </c>
    </row>
    <row r="20418" spans="1:9" x14ac:dyDescent="0.25">
      <c r="A20418" t="s">
        <v>733</v>
      </c>
      <c r="B20418">
        <v>77477</v>
      </c>
      <c r="C20418" s="593">
        <v>8.2500000000000004E-2</v>
      </c>
      <c r="D20418" t="s">
        <v>5795</v>
      </c>
      <c r="E20418">
        <v>6.25E-2</v>
      </c>
      <c r="F20418">
        <v>0</v>
      </c>
      <c r="G20418">
        <v>0</v>
      </c>
      <c r="H20418">
        <v>0.02</v>
      </c>
      <c r="I20418">
        <v>0</v>
      </c>
    </row>
    <row r="20419" spans="1:9" x14ac:dyDescent="0.25">
      <c r="A20419" t="s">
        <v>733</v>
      </c>
      <c r="B20419">
        <v>77478</v>
      </c>
      <c r="C20419" s="593">
        <v>8.2500000000000004E-2</v>
      </c>
      <c r="D20419" t="s">
        <v>1322</v>
      </c>
      <c r="E20419">
        <v>6.25E-2</v>
      </c>
      <c r="F20419">
        <v>0</v>
      </c>
      <c r="G20419">
        <v>0.01</v>
      </c>
      <c r="H20419">
        <v>0.01</v>
      </c>
      <c r="I20419">
        <v>0</v>
      </c>
    </row>
    <row r="20420" spans="1:9" x14ac:dyDescent="0.25">
      <c r="A20420" t="s">
        <v>733</v>
      </c>
      <c r="B20420">
        <v>77479</v>
      </c>
      <c r="C20420" s="593">
        <v>8.2500000000000004E-2</v>
      </c>
      <c r="D20420" t="s">
        <v>5805</v>
      </c>
      <c r="E20420">
        <v>6.25E-2</v>
      </c>
      <c r="F20420">
        <v>0</v>
      </c>
      <c r="G20420">
        <v>0.01</v>
      </c>
      <c r="H20420">
        <v>0.01</v>
      </c>
      <c r="I20420">
        <v>0</v>
      </c>
    </row>
    <row r="20421" spans="1:9" x14ac:dyDescent="0.25">
      <c r="A20421" t="s">
        <v>733</v>
      </c>
      <c r="B20421">
        <v>77480</v>
      </c>
      <c r="C20421" s="593">
        <v>8.2500000000000004E-2</v>
      </c>
      <c r="D20421" t="s">
        <v>5812</v>
      </c>
      <c r="E20421">
        <v>6.25E-2</v>
      </c>
      <c r="F20421">
        <v>5.0000000000000001E-3</v>
      </c>
      <c r="G20421">
        <v>1.4999999999999999E-2</v>
      </c>
      <c r="H20421">
        <v>0</v>
      </c>
      <c r="I20421">
        <v>0</v>
      </c>
    </row>
    <row r="20422" spans="1:9" x14ac:dyDescent="0.25">
      <c r="A20422" t="s">
        <v>733</v>
      </c>
      <c r="B20422">
        <v>77481</v>
      </c>
      <c r="C20422" s="593">
        <v>7.2499999999999995E-2</v>
      </c>
      <c r="D20422" t="s">
        <v>5813</v>
      </c>
      <c r="E20422">
        <v>6.25E-2</v>
      </c>
      <c r="F20422">
        <v>0</v>
      </c>
      <c r="G20422">
        <v>0.01</v>
      </c>
      <c r="H20422">
        <v>0</v>
      </c>
      <c r="I20422">
        <v>0</v>
      </c>
    </row>
    <row r="20423" spans="1:9" x14ac:dyDescent="0.25">
      <c r="A20423" t="s">
        <v>733</v>
      </c>
      <c r="B20423">
        <v>77482</v>
      </c>
      <c r="C20423" s="593">
        <v>8.2500000000000004E-2</v>
      </c>
      <c r="D20423" t="s">
        <v>4022</v>
      </c>
      <c r="E20423">
        <v>6.25E-2</v>
      </c>
      <c r="F20423">
        <v>0</v>
      </c>
      <c r="G20423">
        <v>0.02</v>
      </c>
      <c r="H20423">
        <v>0</v>
      </c>
      <c r="I20423">
        <v>0</v>
      </c>
    </row>
    <row r="20424" spans="1:9" x14ac:dyDescent="0.25">
      <c r="A20424" t="s">
        <v>733</v>
      </c>
      <c r="B20424">
        <v>77483</v>
      </c>
      <c r="C20424" s="593">
        <v>6.25E-2</v>
      </c>
      <c r="D20424" t="s">
        <v>5794</v>
      </c>
      <c r="E20424">
        <v>6.25E-2</v>
      </c>
      <c r="F20424">
        <v>0</v>
      </c>
      <c r="G20424">
        <v>0</v>
      </c>
      <c r="H20424">
        <v>0</v>
      </c>
      <c r="I20424">
        <v>0</v>
      </c>
    </row>
    <row r="20425" spans="1:9" x14ac:dyDescent="0.25">
      <c r="A20425" t="s">
        <v>733</v>
      </c>
      <c r="B20425">
        <v>77484</v>
      </c>
      <c r="C20425" s="593">
        <v>8.2500000000000004E-2</v>
      </c>
      <c r="D20425" t="s">
        <v>5786</v>
      </c>
      <c r="E20425">
        <v>6.25E-2</v>
      </c>
      <c r="F20425">
        <v>0</v>
      </c>
      <c r="G20425">
        <v>0</v>
      </c>
      <c r="H20425">
        <v>0.02</v>
      </c>
      <c r="I20425">
        <v>0</v>
      </c>
    </row>
    <row r="20426" spans="1:9" x14ac:dyDescent="0.25">
      <c r="A20426" t="s">
        <v>733</v>
      </c>
      <c r="B20426">
        <v>77485</v>
      </c>
      <c r="C20426" s="593">
        <v>8.2500000000000004E-2</v>
      </c>
      <c r="D20426" t="s">
        <v>1282</v>
      </c>
      <c r="E20426">
        <v>6.25E-2</v>
      </c>
      <c r="F20426">
        <v>5.0000000000000001E-3</v>
      </c>
      <c r="G20426">
        <v>0</v>
      </c>
      <c r="H20426">
        <v>1.4999999999999999E-2</v>
      </c>
      <c r="I20426">
        <v>0</v>
      </c>
    </row>
    <row r="20427" spans="1:9" x14ac:dyDescent="0.25">
      <c r="A20427" t="s">
        <v>733</v>
      </c>
      <c r="B20427">
        <v>77486</v>
      </c>
      <c r="C20427" s="593">
        <v>8.2500000000000004E-2</v>
      </c>
      <c r="D20427" t="s">
        <v>5220</v>
      </c>
      <c r="E20427">
        <v>6.25E-2</v>
      </c>
      <c r="F20427">
        <v>5.0000000000000001E-3</v>
      </c>
      <c r="G20427">
        <v>1.4999999999999999E-2</v>
      </c>
      <c r="H20427">
        <v>0</v>
      </c>
      <c r="I20427">
        <v>0</v>
      </c>
    </row>
    <row r="20428" spans="1:9" x14ac:dyDescent="0.25">
      <c r="A20428" t="s">
        <v>733</v>
      </c>
      <c r="B20428">
        <v>77487</v>
      </c>
      <c r="C20428" s="593">
        <v>8.2500000000000004E-2</v>
      </c>
      <c r="D20428" t="s">
        <v>5814</v>
      </c>
      <c r="E20428">
        <v>6.25E-2</v>
      </c>
      <c r="F20428">
        <v>0</v>
      </c>
      <c r="G20428">
        <v>0.02</v>
      </c>
      <c r="H20428">
        <v>0</v>
      </c>
      <c r="I20428">
        <v>0</v>
      </c>
    </row>
    <row r="20429" spans="1:9" x14ac:dyDescent="0.25">
      <c r="A20429" t="s">
        <v>733</v>
      </c>
      <c r="B20429">
        <v>77488</v>
      </c>
      <c r="C20429" s="593">
        <v>8.2500000000000004E-2</v>
      </c>
      <c r="D20429" t="s">
        <v>4805</v>
      </c>
      <c r="E20429">
        <v>6.25E-2</v>
      </c>
      <c r="F20429">
        <v>5.0000000000000001E-3</v>
      </c>
      <c r="G20429">
        <v>1.4999999999999999E-2</v>
      </c>
      <c r="H20429">
        <v>0</v>
      </c>
      <c r="I20429">
        <v>0</v>
      </c>
    </row>
    <row r="20430" spans="1:9" x14ac:dyDescent="0.25">
      <c r="A20430" t="s">
        <v>733</v>
      </c>
      <c r="B20430">
        <v>77489</v>
      </c>
      <c r="C20430" s="593">
        <v>8.2500000000000004E-2</v>
      </c>
      <c r="D20430" t="s">
        <v>1322</v>
      </c>
      <c r="E20430">
        <v>6.25E-2</v>
      </c>
      <c r="F20430">
        <v>0</v>
      </c>
      <c r="G20430">
        <v>0.01</v>
      </c>
      <c r="H20430">
        <v>0.01</v>
      </c>
      <c r="I20430">
        <v>0</v>
      </c>
    </row>
    <row r="20431" spans="1:9" x14ac:dyDescent="0.25">
      <c r="A20431" t="s">
        <v>733</v>
      </c>
      <c r="B20431">
        <v>77491</v>
      </c>
      <c r="C20431" s="593">
        <v>8.2500000000000004E-2</v>
      </c>
      <c r="D20431" t="s">
        <v>1322</v>
      </c>
      <c r="E20431">
        <v>6.25E-2</v>
      </c>
      <c r="F20431">
        <v>0</v>
      </c>
      <c r="G20431">
        <v>0.01</v>
      </c>
      <c r="H20431">
        <v>0.01</v>
      </c>
      <c r="I20431">
        <v>0</v>
      </c>
    </row>
    <row r="20432" spans="1:9" x14ac:dyDescent="0.25">
      <c r="A20432" t="s">
        <v>733</v>
      </c>
      <c r="B20432">
        <v>77492</v>
      </c>
      <c r="C20432" s="593">
        <v>8.2500000000000004E-2</v>
      </c>
      <c r="D20432" t="s">
        <v>5815</v>
      </c>
      <c r="E20432">
        <v>6.25E-2</v>
      </c>
      <c r="F20432">
        <v>0</v>
      </c>
      <c r="G20432">
        <v>0.01</v>
      </c>
      <c r="H20432">
        <v>0.01</v>
      </c>
      <c r="I20432">
        <v>0</v>
      </c>
    </row>
    <row r="20433" spans="1:9" x14ac:dyDescent="0.25">
      <c r="A20433" t="s">
        <v>733</v>
      </c>
      <c r="B20433">
        <v>77493</v>
      </c>
      <c r="C20433" s="593">
        <v>8.2500000000000004E-2</v>
      </c>
      <c r="D20433" t="s">
        <v>5786</v>
      </c>
      <c r="E20433">
        <v>6.25E-2</v>
      </c>
      <c r="F20433">
        <v>0</v>
      </c>
      <c r="G20433">
        <v>0</v>
      </c>
      <c r="H20433">
        <v>0.02</v>
      </c>
      <c r="I20433">
        <v>0</v>
      </c>
    </row>
    <row r="20434" spans="1:9" x14ac:dyDescent="0.25">
      <c r="A20434" t="s">
        <v>733</v>
      </c>
      <c r="B20434">
        <v>77494</v>
      </c>
      <c r="C20434" s="593">
        <v>8.2500000000000004E-2</v>
      </c>
      <c r="D20434" t="s">
        <v>5765</v>
      </c>
      <c r="E20434">
        <v>6.25E-2</v>
      </c>
      <c r="F20434">
        <v>0</v>
      </c>
      <c r="G20434">
        <v>0.01</v>
      </c>
      <c r="H20434">
        <v>0.01</v>
      </c>
      <c r="I20434">
        <v>0</v>
      </c>
    </row>
    <row r="20435" spans="1:9" x14ac:dyDescent="0.25">
      <c r="A20435" t="s">
        <v>733</v>
      </c>
      <c r="B20435">
        <v>77496</v>
      </c>
      <c r="C20435" s="593">
        <v>8.2500000000000004E-2</v>
      </c>
      <c r="D20435" t="s">
        <v>5814</v>
      </c>
      <c r="E20435">
        <v>6.25E-2</v>
      </c>
      <c r="F20435">
        <v>0</v>
      </c>
      <c r="G20435">
        <v>0.02</v>
      </c>
      <c r="H20435">
        <v>0</v>
      </c>
      <c r="I20435">
        <v>0</v>
      </c>
    </row>
    <row r="20436" spans="1:9" x14ac:dyDescent="0.25">
      <c r="A20436" t="s">
        <v>733</v>
      </c>
      <c r="B20436">
        <v>77497</v>
      </c>
      <c r="C20436" s="593">
        <v>8.2500000000000004E-2</v>
      </c>
      <c r="D20436" t="s">
        <v>4863</v>
      </c>
      <c r="E20436">
        <v>6.25E-2</v>
      </c>
      <c r="F20436">
        <v>0</v>
      </c>
      <c r="G20436">
        <v>0.02</v>
      </c>
      <c r="H20436">
        <v>0</v>
      </c>
      <c r="I20436">
        <v>0</v>
      </c>
    </row>
    <row r="20437" spans="1:9" x14ac:dyDescent="0.25">
      <c r="A20437" t="s">
        <v>733</v>
      </c>
      <c r="B20437">
        <v>77498</v>
      </c>
      <c r="C20437" s="593">
        <v>8.2500000000000004E-2</v>
      </c>
      <c r="D20437" t="s">
        <v>5766</v>
      </c>
      <c r="E20437">
        <v>6.25E-2</v>
      </c>
      <c r="F20437">
        <v>0</v>
      </c>
      <c r="G20437">
        <v>0</v>
      </c>
      <c r="H20437">
        <v>0.02</v>
      </c>
      <c r="I20437">
        <v>0</v>
      </c>
    </row>
    <row r="20438" spans="1:9" x14ac:dyDescent="0.25">
      <c r="A20438" t="s">
        <v>733</v>
      </c>
      <c r="B20438">
        <v>77501</v>
      </c>
      <c r="C20438" s="593">
        <v>8.2500000000000004E-2</v>
      </c>
      <c r="D20438" t="s">
        <v>5816</v>
      </c>
      <c r="E20438">
        <v>6.25E-2</v>
      </c>
      <c r="F20438">
        <v>0</v>
      </c>
      <c r="G20438">
        <v>1.4999999999999999E-2</v>
      </c>
      <c r="H20438">
        <v>5.0000000000000001E-3</v>
      </c>
      <c r="I20438">
        <v>0</v>
      </c>
    </row>
    <row r="20439" spans="1:9" x14ac:dyDescent="0.25">
      <c r="A20439" t="s">
        <v>733</v>
      </c>
      <c r="B20439">
        <v>77502</v>
      </c>
      <c r="C20439" s="593">
        <v>8.2500000000000004E-2</v>
      </c>
      <c r="D20439" t="s">
        <v>1322</v>
      </c>
      <c r="E20439">
        <v>6.25E-2</v>
      </c>
      <c r="F20439">
        <v>0</v>
      </c>
      <c r="G20439">
        <v>0.01</v>
      </c>
      <c r="H20439">
        <v>0.01</v>
      </c>
      <c r="I20439">
        <v>0</v>
      </c>
    </row>
    <row r="20440" spans="1:9" x14ac:dyDescent="0.25">
      <c r="A20440" t="s">
        <v>733</v>
      </c>
      <c r="B20440">
        <v>77503</v>
      </c>
      <c r="C20440" s="593">
        <v>8.2500000000000004E-2</v>
      </c>
      <c r="D20440" t="s">
        <v>5817</v>
      </c>
      <c r="E20440">
        <v>6.25E-2</v>
      </c>
      <c r="F20440">
        <v>0</v>
      </c>
      <c r="G20440">
        <v>1.4999999999999999E-2</v>
      </c>
      <c r="H20440">
        <v>5.0000000000000001E-3</v>
      </c>
      <c r="I20440">
        <v>0</v>
      </c>
    </row>
    <row r="20441" spans="1:9" x14ac:dyDescent="0.25">
      <c r="A20441" t="s">
        <v>733</v>
      </c>
      <c r="B20441">
        <v>77504</v>
      </c>
      <c r="C20441" s="593">
        <v>8.2500000000000004E-2</v>
      </c>
      <c r="D20441" t="s">
        <v>1322</v>
      </c>
      <c r="E20441">
        <v>6.25E-2</v>
      </c>
      <c r="F20441">
        <v>0</v>
      </c>
      <c r="G20441">
        <v>0.01</v>
      </c>
      <c r="H20441">
        <v>0.01</v>
      </c>
      <c r="I20441">
        <v>0</v>
      </c>
    </row>
    <row r="20442" spans="1:9" x14ac:dyDescent="0.25">
      <c r="A20442" t="s">
        <v>733</v>
      </c>
      <c r="B20442">
        <v>77505</v>
      </c>
      <c r="C20442" s="593">
        <v>8.2500000000000004E-2</v>
      </c>
      <c r="D20442" t="s">
        <v>1322</v>
      </c>
      <c r="E20442">
        <v>6.25E-2</v>
      </c>
      <c r="F20442">
        <v>0</v>
      </c>
      <c r="G20442">
        <v>0.01</v>
      </c>
      <c r="H20442">
        <v>0.01</v>
      </c>
      <c r="I20442">
        <v>0</v>
      </c>
    </row>
    <row r="20443" spans="1:9" x14ac:dyDescent="0.25">
      <c r="A20443" t="s">
        <v>733</v>
      </c>
      <c r="B20443">
        <v>77506</v>
      </c>
      <c r="C20443" s="593">
        <v>8.2500000000000004E-2</v>
      </c>
      <c r="D20443" t="s">
        <v>1322</v>
      </c>
      <c r="E20443">
        <v>6.25E-2</v>
      </c>
      <c r="F20443">
        <v>0</v>
      </c>
      <c r="G20443">
        <v>0.01</v>
      </c>
      <c r="H20443">
        <v>0.01</v>
      </c>
      <c r="I20443">
        <v>0</v>
      </c>
    </row>
    <row r="20444" spans="1:9" x14ac:dyDescent="0.25">
      <c r="A20444" t="s">
        <v>733</v>
      </c>
      <c r="B20444">
        <v>77507</v>
      </c>
      <c r="C20444" s="593">
        <v>8.2500000000000004E-2</v>
      </c>
      <c r="D20444" t="s">
        <v>5818</v>
      </c>
      <c r="E20444">
        <v>6.25E-2</v>
      </c>
      <c r="F20444">
        <v>0</v>
      </c>
      <c r="G20444">
        <v>1.7500000000000002E-2</v>
      </c>
      <c r="H20444">
        <v>2.5000000000000001E-3</v>
      </c>
      <c r="I20444">
        <v>0</v>
      </c>
    </row>
    <row r="20445" spans="1:9" x14ac:dyDescent="0.25">
      <c r="A20445" t="s">
        <v>733</v>
      </c>
      <c r="B20445">
        <v>77508</v>
      </c>
      <c r="C20445" s="593">
        <v>8.2500000000000004E-2</v>
      </c>
      <c r="D20445" t="s">
        <v>5816</v>
      </c>
      <c r="E20445">
        <v>6.25E-2</v>
      </c>
      <c r="F20445">
        <v>0</v>
      </c>
      <c r="G20445">
        <v>1.4999999999999999E-2</v>
      </c>
      <c r="H20445">
        <v>5.0000000000000001E-3</v>
      </c>
      <c r="I20445">
        <v>0</v>
      </c>
    </row>
    <row r="20446" spans="1:9" x14ac:dyDescent="0.25">
      <c r="A20446" t="s">
        <v>733</v>
      </c>
      <c r="B20446">
        <v>77510</v>
      </c>
      <c r="C20446" s="593">
        <v>8.2500000000000004E-2</v>
      </c>
      <c r="D20446" t="s">
        <v>5819</v>
      </c>
      <c r="E20446">
        <v>6.25E-2</v>
      </c>
      <c r="F20446">
        <v>0</v>
      </c>
      <c r="G20446">
        <v>0.02</v>
      </c>
      <c r="H20446">
        <v>0</v>
      </c>
      <c r="I20446">
        <v>0</v>
      </c>
    </row>
    <row r="20447" spans="1:9" x14ac:dyDescent="0.25">
      <c r="A20447" t="s">
        <v>733</v>
      </c>
      <c r="B20447">
        <v>77511</v>
      </c>
      <c r="C20447" s="593">
        <v>8.2500000000000004E-2</v>
      </c>
      <c r="D20447" t="s">
        <v>5820</v>
      </c>
      <c r="E20447">
        <v>6.25E-2</v>
      </c>
      <c r="F20447">
        <v>0</v>
      </c>
      <c r="G20447">
        <v>0.02</v>
      </c>
      <c r="H20447">
        <v>0</v>
      </c>
      <c r="I20447">
        <v>0</v>
      </c>
    </row>
    <row r="20448" spans="1:9" x14ac:dyDescent="0.25">
      <c r="A20448" t="s">
        <v>733</v>
      </c>
      <c r="B20448">
        <v>77512</v>
      </c>
      <c r="C20448" s="593">
        <v>8.2500000000000004E-2</v>
      </c>
      <c r="D20448" t="s">
        <v>5821</v>
      </c>
      <c r="E20448">
        <v>6.25E-2</v>
      </c>
      <c r="F20448">
        <v>5.0000000000000001E-3</v>
      </c>
      <c r="G20448">
        <v>1.4999999999999999E-2</v>
      </c>
      <c r="H20448">
        <v>0</v>
      </c>
      <c r="I20448">
        <v>0</v>
      </c>
    </row>
    <row r="20449" spans="1:9" x14ac:dyDescent="0.25">
      <c r="A20449" t="s">
        <v>733</v>
      </c>
      <c r="B20449">
        <v>77514</v>
      </c>
      <c r="C20449" s="593">
        <v>8.2500000000000004E-2</v>
      </c>
      <c r="D20449" t="s">
        <v>5822</v>
      </c>
      <c r="E20449">
        <v>6.25E-2</v>
      </c>
      <c r="F20449">
        <v>0</v>
      </c>
      <c r="G20449">
        <v>0.01</v>
      </c>
      <c r="H20449">
        <v>0.01</v>
      </c>
      <c r="I20449">
        <v>0</v>
      </c>
    </row>
    <row r="20450" spans="1:9" x14ac:dyDescent="0.25">
      <c r="A20450" t="s">
        <v>733</v>
      </c>
      <c r="B20450">
        <v>77515</v>
      </c>
      <c r="C20450" s="593">
        <v>8.2500000000000004E-2</v>
      </c>
      <c r="D20450" t="s">
        <v>5823</v>
      </c>
      <c r="E20450">
        <v>6.25E-2</v>
      </c>
      <c r="F20450">
        <v>5.0000000000000001E-3</v>
      </c>
      <c r="G20450">
        <v>1.4999999999999999E-2</v>
      </c>
      <c r="H20450">
        <v>0</v>
      </c>
      <c r="I20450">
        <v>0</v>
      </c>
    </row>
    <row r="20451" spans="1:9" x14ac:dyDescent="0.25">
      <c r="A20451" t="s">
        <v>733</v>
      </c>
      <c r="B20451">
        <v>77516</v>
      </c>
      <c r="C20451" s="593">
        <v>8.2500000000000004E-2</v>
      </c>
      <c r="D20451" t="s">
        <v>5823</v>
      </c>
      <c r="E20451">
        <v>6.25E-2</v>
      </c>
      <c r="F20451">
        <v>5.0000000000000001E-3</v>
      </c>
      <c r="G20451">
        <v>1.4999999999999999E-2</v>
      </c>
      <c r="H20451">
        <v>0</v>
      </c>
      <c r="I20451">
        <v>0</v>
      </c>
    </row>
    <row r="20452" spans="1:9" x14ac:dyDescent="0.25">
      <c r="A20452" t="s">
        <v>733</v>
      </c>
      <c r="B20452">
        <v>77517</v>
      </c>
      <c r="C20452" s="593">
        <v>8.2500000000000004E-2</v>
      </c>
      <c r="D20452" t="s">
        <v>4078</v>
      </c>
      <c r="E20452">
        <v>6.25E-2</v>
      </c>
      <c r="F20452">
        <v>0</v>
      </c>
      <c r="G20452">
        <v>1.4999999999999999E-2</v>
      </c>
      <c r="H20452">
        <v>5.0000000000000001E-3</v>
      </c>
      <c r="I20452">
        <v>0</v>
      </c>
    </row>
    <row r="20453" spans="1:9" x14ac:dyDescent="0.25">
      <c r="A20453" t="s">
        <v>733</v>
      </c>
      <c r="B20453">
        <v>77518</v>
      </c>
      <c r="C20453" s="593">
        <v>8.2500000000000004E-2</v>
      </c>
      <c r="D20453" t="s">
        <v>5824</v>
      </c>
      <c r="E20453">
        <v>6.25E-2</v>
      </c>
      <c r="F20453">
        <v>0</v>
      </c>
      <c r="G20453">
        <v>0.02</v>
      </c>
      <c r="H20453">
        <v>0</v>
      </c>
      <c r="I20453">
        <v>0</v>
      </c>
    </row>
    <row r="20454" spans="1:9" x14ac:dyDescent="0.25">
      <c r="A20454" t="s">
        <v>733</v>
      </c>
      <c r="B20454">
        <v>77519</v>
      </c>
      <c r="C20454" s="593">
        <v>8.2500000000000004E-2</v>
      </c>
      <c r="D20454" t="s">
        <v>3417</v>
      </c>
      <c r="E20454">
        <v>6.25E-2</v>
      </c>
      <c r="F20454">
        <v>0</v>
      </c>
      <c r="G20454">
        <v>0</v>
      </c>
      <c r="H20454">
        <v>0.02</v>
      </c>
      <c r="I20454">
        <v>0</v>
      </c>
    </row>
    <row r="20455" spans="1:9" x14ac:dyDescent="0.25">
      <c r="A20455" t="s">
        <v>733</v>
      </c>
      <c r="B20455">
        <v>77520</v>
      </c>
      <c r="C20455" s="593">
        <v>8.2500000000000004E-2</v>
      </c>
      <c r="D20455" t="s">
        <v>5825</v>
      </c>
      <c r="E20455">
        <v>6.25E-2</v>
      </c>
      <c r="F20455">
        <v>0</v>
      </c>
      <c r="G20455">
        <v>1.2500000000000001E-2</v>
      </c>
      <c r="H20455">
        <v>7.4999999999999997E-3</v>
      </c>
      <c r="I20455">
        <v>0</v>
      </c>
    </row>
    <row r="20456" spans="1:9" x14ac:dyDescent="0.25">
      <c r="A20456" t="s">
        <v>733</v>
      </c>
      <c r="B20456">
        <v>77521</v>
      </c>
      <c r="C20456" s="593">
        <v>8.2500000000000004E-2</v>
      </c>
      <c r="D20456" t="s">
        <v>5825</v>
      </c>
      <c r="E20456">
        <v>6.25E-2</v>
      </c>
      <c r="F20456">
        <v>0</v>
      </c>
      <c r="G20456">
        <v>1.2500000000000001E-2</v>
      </c>
      <c r="H20456">
        <v>7.4999999999999997E-3</v>
      </c>
      <c r="I20456">
        <v>0</v>
      </c>
    </row>
    <row r="20457" spans="1:9" x14ac:dyDescent="0.25">
      <c r="A20457" t="s">
        <v>733</v>
      </c>
      <c r="B20457">
        <v>77522</v>
      </c>
      <c r="C20457" s="593">
        <v>8.2500000000000004E-2</v>
      </c>
      <c r="D20457" t="s">
        <v>5826</v>
      </c>
      <c r="E20457">
        <v>6.25E-2</v>
      </c>
      <c r="F20457">
        <v>0</v>
      </c>
      <c r="G20457">
        <v>1.2500000000000001E-2</v>
      </c>
      <c r="H20457">
        <v>7.4999999999999997E-3</v>
      </c>
      <c r="I20457">
        <v>0</v>
      </c>
    </row>
    <row r="20458" spans="1:9" x14ac:dyDescent="0.25">
      <c r="A20458" t="s">
        <v>733</v>
      </c>
      <c r="B20458">
        <v>77523</v>
      </c>
      <c r="C20458" s="593">
        <v>8.2500000000000004E-2</v>
      </c>
      <c r="D20458" t="s">
        <v>5825</v>
      </c>
      <c r="E20458">
        <v>6.25E-2</v>
      </c>
      <c r="F20458">
        <v>0</v>
      </c>
      <c r="G20458">
        <v>1.2500000000000001E-2</v>
      </c>
      <c r="H20458">
        <v>7.4999999999999997E-3</v>
      </c>
      <c r="I20458">
        <v>0</v>
      </c>
    </row>
    <row r="20459" spans="1:9" x14ac:dyDescent="0.25">
      <c r="A20459" t="s">
        <v>733</v>
      </c>
      <c r="B20459">
        <v>77530</v>
      </c>
      <c r="C20459" s="593">
        <v>8.2500000000000004E-2</v>
      </c>
      <c r="D20459" t="s">
        <v>5827</v>
      </c>
      <c r="E20459">
        <v>6.25E-2</v>
      </c>
      <c r="F20459">
        <v>0</v>
      </c>
      <c r="G20459">
        <v>0.01</v>
      </c>
      <c r="H20459">
        <v>0.01</v>
      </c>
      <c r="I20459">
        <v>0</v>
      </c>
    </row>
    <row r="20460" spans="1:9" x14ac:dyDescent="0.25">
      <c r="A20460" t="s">
        <v>733</v>
      </c>
      <c r="B20460">
        <v>77531</v>
      </c>
      <c r="C20460" s="593">
        <v>8.2500000000000004E-2</v>
      </c>
      <c r="D20460" t="s">
        <v>5828</v>
      </c>
      <c r="E20460">
        <v>6.25E-2</v>
      </c>
      <c r="F20460">
        <v>5.0000000000000001E-3</v>
      </c>
      <c r="G20460">
        <v>1.4999999999999999E-2</v>
      </c>
      <c r="H20460">
        <v>0</v>
      </c>
      <c r="I20460">
        <v>0</v>
      </c>
    </row>
    <row r="20461" spans="1:9" x14ac:dyDescent="0.25">
      <c r="A20461" t="s">
        <v>733</v>
      </c>
      <c r="B20461">
        <v>77532</v>
      </c>
      <c r="C20461" s="593">
        <v>8.2500000000000004E-2</v>
      </c>
      <c r="D20461" t="s">
        <v>1322</v>
      </c>
      <c r="E20461">
        <v>6.25E-2</v>
      </c>
      <c r="F20461">
        <v>0</v>
      </c>
      <c r="G20461">
        <v>0.01</v>
      </c>
      <c r="H20461">
        <v>0.01</v>
      </c>
      <c r="I20461">
        <v>0</v>
      </c>
    </row>
    <row r="20462" spans="1:9" x14ac:dyDescent="0.25">
      <c r="A20462" t="s">
        <v>733</v>
      </c>
      <c r="B20462">
        <v>77533</v>
      </c>
      <c r="C20462" s="593">
        <v>7.7499999999999999E-2</v>
      </c>
      <c r="D20462" t="s">
        <v>5829</v>
      </c>
      <c r="E20462">
        <v>6.25E-2</v>
      </c>
      <c r="F20462">
        <v>5.0000000000000001E-3</v>
      </c>
      <c r="G20462">
        <v>0.01</v>
      </c>
      <c r="H20462">
        <v>0</v>
      </c>
      <c r="I20462">
        <v>0</v>
      </c>
    </row>
    <row r="20463" spans="1:9" x14ac:dyDescent="0.25">
      <c r="A20463" t="s">
        <v>733</v>
      </c>
      <c r="B20463">
        <v>77534</v>
      </c>
      <c r="C20463" s="593">
        <v>8.2500000000000004E-2</v>
      </c>
      <c r="D20463" t="s">
        <v>4102</v>
      </c>
      <c r="E20463">
        <v>6.25E-2</v>
      </c>
      <c r="F20463">
        <v>5.0000000000000001E-3</v>
      </c>
      <c r="G20463">
        <v>1.4999999999999999E-2</v>
      </c>
      <c r="H20463">
        <v>0</v>
      </c>
      <c r="I20463">
        <v>0</v>
      </c>
    </row>
    <row r="20464" spans="1:9" x14ac:dyDescent="0.25">
      <c r="A20464" t="s">
        <v>733</v>
      </c>
      <c r="B20464">
        <v>77535</v>
      </c>
      <c r="C20464" s="593">
        <v>8.2500000000000004E-2</v>
      </c>
      <c r="D20464" t="s">
        <v>2342</v>
      </c>
      <c r="E20464">
        <v>6.25E-2</v>
      </c>
      <c r="F20464">
        <v>5.0000000000000001E-3</v>
      </c>
      <c r="G20464">
        <v>0</v>
      </c>
      <c r="H20464">
        <v>1.4999999999999999E-2</v>
      </c>
      <c r="I20464">
        <v>0</v>
      </c>
    </row>
    <row r="20465" spans="1:9" x14ac:dyDescent="0.25">
      <c r="A20465" t="s">
        <v>733</v>
      </c>
      <c r="B20465">
        <v>77536</v>
      </c>
      <c r="C20465" s="593">
        <v>8.2500000000000004E-2</v>
      </c>
      <c r="D20465" t="s">
        <v>5817</v>
      </c>
      <c r="E20465">
        <v>6.25E-2</v>
      </c>
      <c r="F20465">
        <v>0</v>
      </c>
      <c r="G20465">
        <v>1.4999999999999999E-2</v>
      </c>
      <c r="H20465">
        <v>5.0000000000000001E-3</v>
      </c>
      <c r="I20465">
        <v>0</v>
      </c>
    </row>
    <row r="20466" spans="1:9" x14ac:dyDescent="0.25">
      <c r="A20466" t="s">
        <v>733</v>
      </c>
      <c r="B20466">
        <v>77538</v>
      </c>
      <c r="C20466" s="593">
        <v>8.2500000000000004E-2</v>
      </c>
      <c r="D20466" t="s">
        <v>5830</v>
      </c>
      <c r="E20466">
        <v>6.25E-2</v>
      </c>
      <c r="F20466">
        <v>5.0000000000000001E-3</v>
      </c>
      <c r="G20466">
        <v>1.4999999999999999E-2</v>
      </c>
      <c r="H20466">
        <v>0</v>
      </c>
      <c r="I20466">
        <v>0</v>
      </c>
    </row>
    <row r="20467" spans="1:9" x14ac:dyDescent="0.25">
      <c r="A20467" t="s">
        <v>733</v>
      </c>
      <c r="B20467">
        <v>77539</v>
      </c>
      <c r="C20467" s="593">
        <v>8.2500000000000004E-2</v>
      </c>
      <c r="D20467" t="s">
        <v>4078</v>
      </c>
      <c r="E20467">
        <v>6.25E-2</v>
      </c>
      <c r="F20467">
        <v>0</v>
      </c>
      <c r="G20467">
        <v>1.4999999999999999E-2</v>
      </c>
      <c r="H20467">
        <v>5.0000000000000001E-3</v>
      </c>
      <c r="I20467">
        <v>0</v>
      </c>
    </row>
    <row r="20468" spans="1:9" x14ac:dyDescent="0.25">
      <c r="A20468" t="s">
        <v>733</v>
      </c>
      <c r="B20468">
        <v>77541</v>
      </c>
      <c r="C20468" s="593">
        <v>8.2500000000000004E-2</v>
      </c>
      <c r="D20468" t="s">
        <v>5828</v>
      </c>
      <c r="E20468">
        <v>6.25E-2</v>
      </c>
      <c r="F20468">
        <v>5.0000000000000001E-3</v>
      </c>
      <c r="G20468">
        <v>1.4999999999999999E-2</v>
      </c>
      <c r="H20468">
        <v>0</v>
      </c>
      <c r="I20468">
        <v>0</v>
      </c>
    </row>
    <row r="20469" spans="1:9" x14ac:dyDescent="0.25">
      <c r="A20469" t="s">
        <v>733</v>
      </c>
      <c r="B20469">
        <v>77542</v>
      </c>
      <c r="C20469" s="593">
        <v>8.2500000000000004E-2</v>
      </c>
      <c r="D20469" t="s">
        <v>3191</v>
      </c>
      <c r="E20469">
        <v>6.25E-2</v>
      </c>
      <c r="F20469">
        <v>5.0000000000000001E-3</v>
      </c>
      <c r="G20469">
        <v>1.4999999999999999E-2</v>
      </c>
      <c r="H20469">
        <v>0</v>
      </c>
      <c r="I20469">
        <v>0</v>
      </c>
    </row>
    <row r="20470" spans="1:9" x14ac:dyDescent="0.25">
      <c r="A20470" t="s">
        <v>733</v>
      </c>
      <c r="B20470">
        <v>77545</v>
      </c>
      <c r="C20470" s="593">
        <v>8.2500000000000004E-2</v>
      </c>
      <c r="D20470" t="s">
        <v>5831</v>
      </c>
      <c r="E20470">
        <v>6.25E-2</v>
      </c>
      <c r="F20470">
        <v>0</v>
      </c>
      <c r="G20470">
        <v>0.01</v>
      </c>
      <c r="H20470">
        <v>0.01</v>
      </c>
      <c r="I20470">
        <v>0</v>
      </c>
    </row>
    <row r="20471" spans="1:9" x14ac:dyDescent="0.25">
      <c r="A20471" t="s">
        <v>733</v>
      </c>
      <c r="B20471">
        <v>77546</v>
      </c>
      <c r="C20471" s="593">
        <v>8.2500000000000004E-2</v>
      </c>
      <c r="D20471" t="s">
        <v>1322</v>
      </c>
      <c r="E20471">
        <v>6.25E-2</v>
      </c>
      <c r="F20471">
        <v>0</v>
      </c>
      <c r="G20471">
        <v>0.01</v>
      </c>
      <c r="H20471">
        <v>0.01</v>
      </c>
      <c r="I20471">
        <v>0</v>
      </c>
    </row>
    <row r="20472" spans="1:9" x14ac:dyDescent="0.25">
      <c r="A20472" t="s">
        <v>733</v>
      </c>
      <c r="B20472">
        <v>77547</v>
      </c>
      <c r="C20472" s="593">
        <v>8.2500000000000004E-2</v>
      </c>
      <c r="D20472" t="s">
        <v>1322</v>
      </c>
      <c r="E20472">
        <v>6.25E-2</v>
      </c>
      <c r="F20472">
        <v>0</v>
      </c>
      <c r="G20472">
        <v>0.01</v>
      </c>
      <c r="H20472">
        <v>0.01</v>
      </c>
      <c r="I20472">
        <v>0</v>
      </c>
    </row>
    <row r="20473" spans="1:9" x14ac:dyDescent="0.25">
      <c r="A20473" t="s">
        <v>733</v>
      </c>
      <c r="B20473">
        <v>77549</v>
      </c>
      <c r="C20473" s="593">
        <v>8.2500000000000004E-2</v>
      </c>
      <c r="D20473" t="s">
        <v>5832</v>
      </c>
      <c r="E20473">
        <v>6.25E-2</v>
      </c>
      <c r="F20473">
        <v>0</v>
      </c>
      <c r="G20473">
        <v>0.02</v>
      </c>
      <c r="H20473">
        <v>0</v>
      </c>
      <c r="I20473">
        <v>0</v>
      </c>
    </row>
    <row r="20474" spans="1:9" x14ac:dyDescent="0.25">
      <c r="A20474" t="s">
        <v>733</v>
      </c>
      <c r="B20474">
        <v>77550</v>
      </c>
      <c r="C20474" s="593">
        <v>8.2500000000000004E-2</v>
      </c>
      <c r="D20474" t="s">
        <v>5833</v>
      </c>
      <c r="E20474">
        <v>6.25E-2</v>
      </c>
      <c r="F20474">
        <v>0</v>
      </c>
      <c r="G20474">
        <v>0.02</v>
      </c>
      <c r="H20474">
        <v>0</v>
      </c>
      <c r="I20474">
        <v>0</v>
      </c>
    </row>
    <row r="20475" spans="1:9" x14ac:dyDescent="0.25">
      <c r="A20475" t="s">
        <v>733</v>
      </c>
      <c r="B20475">
        <v>77551</v>
      </c>
      <c r="C20475" s="593">
        <v>8.2500000000000004E-2</v>
      </c>
      <c r="D20475" t="s">
        <v>5833</v>
      </c>
      <c r="E20475">
        <v>6.25E-2</v>
      </c>
      <c r="F20475">
        <v>0</v>
      </c>
      <c r="G20475">
        <v>0.02</v>
      </c>
      <c r="H20475">
        <v>0</v>
      </c>
      <c r="I20475">
        <v>0</v>
      </c>
    </row>
    <row r="20476" spans="1:9" x14ac:dyDescent="0.25">
      <c r="A20476" t="s">
        <v>733</v>
      </c>
      <c r="B20476">
        <v>77552</v>
      </c>
      <c r="C20476" s="593">
        <v>8.2500000000000004E-2</v>
      </c>
      <c r="D20476" t="s">
        <v>5833</v>
      </c>
      <c r="E20476">
        <v>6.25E-2</v>
      </c>
      <c r="F20476">
        <v>0</v>
      </c>
      <c r="G20476">
        <v>0.02</v>
      </c>
      <c r="H20476">
        <v>0</v>
      </c>
      <c r="I20476">
        <v>0</v>
      </c>
    </row>
    <row r="20477" spans="1:9" x14ac:dyDescent="0.25">
      <c r="A20477" t="s">
        <v>733</v>
      </c>
      <c r="B20477">
        <v>77553</v>
      </c>
      <c r="C20477" s="593">
        <v>8.2500000000000004E-2</v>
      </c>
      <c r="D20477" t="s">
        <v>5833</v>
      </c>
      <c r="E20477">
        <v>6.25E-2</v>
      </c>
      <c r="F20477">
        <v>0</v>
      </c>
      <c r="G20477">
        <v>0.02</v>
      </c>
      <c r="H20477">
        <v>0</v>
      </c>
      <c r="I20477">
        <v>0</v>
      </c>
    </row>
    <row r="20478" spans="1:9" x14ac:dyDescent="0.25">
      <c r="A20478" t="s">
        <v>733</v>
      </c>
      <c r="B20478">
        <v>77554</v>
      </c>
      <c r="C20478" s="593">
        <v>8.2500000000000004E-2</v>
      </c>
      <c r="D20478" t="s">
        <v>5833</v>
      </c>
      <c r="E20478">
        <v>6.25E-2</v>
      </c>
      <c r="F20478">
        <v>0</v>
      </c>
      <c r="G20478">
        <v>0.02</v>
      </c>
      <c r="H20478">
        <v>0</v>
      </c>
      <c r="I20478">
        <v>0</v>
      </c>
    </row>
    <row r="20479" spans="1:9" x14ac:dyDescent="0.25">
      <c r="A20479" t="s">
        <v>733</v>
      </c>
      <c r="B20479">
        <v>77555</v>
      </c>
      <c r="C20479" s="593">
        <v>8.2500000000000004E-2</v>
      </c>
      <c r="D20479" t="s">
        <v>5833</v>
      </c>
      <c r="E20479">
        <v>6.25E-2</v>
      </c>
      <c r="F20479">
        <v>0</v>
      </c>
      <c r="G20479">
        <v>0.02</v>
      </c>
      <c r="H20479">
        <v>0</v>
      </c>
      <c r="I20479">
        <v>0</v>
      </c>
    </row>
    <row r="20480" spans="1:9" x14ac:dyDescent="0.25">
      <c r="A20480" t="s">
        <v>733</v>
      </c>
      <c r="B20480">
        <v>77560</v>
      </c>
      <c r="C20480" s="593">
        <v>6.7500000000000004E-2</v>
      </c>
      <c r="D20480" t="s">
        <v>5834</v>
      </c>
      <c r="E20480">
        <v>6.25E-2</v>
      </c>
      <c r="F20480">
        <v>0</v>
      </c>
      <c r="G20480">
        <v>0</v>
      </c>
      <c r="H20480">
        <v>5.0000000000000001E-3</v>
      </c>
      <c r="I20480">
        <v>0</v>
      </c>
    </row>
    <row r="20481" spans="1:9" x14ac:dyDescent="0.25">
      <c r="A20481" t="s">
        <v>733</v>
      </c>
      <c r="B20481">
        <v>77561</v>
      </c>
      <c r="C20481" s="593">
        <v>8.2500000000000004E-2</v>
      </c>
      <c r="D20481" t="s">
        <v>5835</v>
      </c>
      <c r="E20481">
        <v>6.25E-2</v>
      </c>
      <c r="F20481">
        <v>5.0000000000000001E-3</v>
      </c>
      <c r="G20481">
        <v>0.01</v>
      </c>
      <c r="H20481">
        <v>5.0000000000000001E-3</v>
      </c>
      <c r="I20481">
        <v>0</v>
      </c>
    </row>
    <row r="20482" spans="1:9" x14ac:dyDescent="0.25">
      <c r="A20482" t="s">
        <v>733</v>
      </c>
      <c r="B20482">
        <v>77562</v>
      </c>
      <c r="C20482" s="593">
        <v>8.2500000000000004E-2</v>
      </c>
      <c r="D20482" t="s">
        <v>5826</v>
      </c>
      <c r="E20482">
        <v>6.25E-2</v>
      </c>
      <c r="F20482">
        <v>0</v>
      </c>
      <c r="G20482">
        <v>1.2500000000000001E-2</v>
      </c>
      <c r="H20482">
        <v>7.4999999999999997E-3</v>
      </c>
      <c r="I20482">
        <v>0</v>
      </c>
    </row>
    <row r="20483" spans="1:9" x14ac:dyDescent="0.25">
      <c r="A20483" t="s">
        <v>733</v>
      </c>
      <c r="B20483">
        <v>77563</v>
      </c>
      <c r="C20483" s="593">
        <v>8.2500000000000004E-2</v>
      </c>
      <c r="D20483" t="s">
        <v>5819</v>
      </c>
      <c r="E20483">
        <v>6.25E-2</v>
      </c>
      <c r="F20483">
        <v>0</v>
      </c>
      <c r="G20483">
        <v>0.02</v>
      </c>
      <c r="H20483">
        <v>0</v>
      </c>
      <c r="I20483">
        <v>0</v>
      </c>
    </row>
    <row r="20484" spans="1:9" x14ac:dyDescent="0.25">
      <c r="A20484" t="s">
        <v>733</v>
      </c>
      <c r="B20484">
        <v>77564</v>
      </c>
      <c r="C20484" s="593">
        <v>8.2500000000000004E-2</v>
      </c>
      <c r="D20484" t="s">
        <v>3417</v>
      </c>
      <c r="E20484">
        <v>6.25E-2</v>
      </c>
      <c r="F20484">
        <v>0</v>
      </c>
      <c r="G20484">
        <v>0</v>
      </c>
      <c r="H20484">
        <v>0.02</v>
      </c>
      <c r="I20484">
        <v>0</v>
      </c>
    </row>
    <row r="20485" spans="1:9" x14ac:dyDescent="0.25">
      <c r="A20485" t="s">
        <v>733</v>
      </c>
      <c r="B20485">
        <v>77565</v>
      </c>
      <c r="C20485" s="593">
        <v>8.2500000000000004E-2</v>
      </c>
      <c r="D20485" t="s">
        <v>5836</v>
      </c>
      <c r="E20485">
        <v>6.25E-2</v>
      </c>
      <c r="F20485">
        <v>0</v>
      </c>
      <c r="G20485">
        <v>0.02</v>
      </c>
      <c r="H20485">
        <v>0</v>
      </c>
      <c r="I20485">
        <v>0</v>
      </c>
    </row>
    <row r="20486" spans="1:9" x14ac:dyDescent="0.25">
      <c r="A20486" t="s">
        <v>733</v>
      </c>
      <c r="B20486">
        <v>77566</v>
      </c>
      <c r="C20486" s="593">
        <v>8.2500000000000004E-2</v>
      </c>
      <c r="D20486" t="s">
        <v>5828</v>
      </c>
      <c r="E20486">
        <v>6.25E-2</v>
      </c>
      <c r="F20486">
        <v>5.0000000000000001E-3</v>
      </c>
      <c r="G20486">
        <v>1.4999999999999999E-2</v>
      </c>
      <c r="H20486">
        <v>0</v>
      </c>
      <c r="I20486">
        <v>0</v>
      </c>
    </row>
    <row r="20487" spans="1:9" x14ac:dyDescent="0.25">
      <c r="A20487" t="s">
        <v>733</v>
      </c>
      <c r="B20487">
        <v>77568</v>
      </c>
      <c r="C20487" s="593">
        <v>8.2500000000000004E-2</v>
      </c>
      <c r="D20487" t="s">
        <v>5819</v>
      </c>
      <c r="E20487">
        <v>6.25E-2</v>
      </c>
      <c r="F20487">
        <v>0</v>
      </c>
      <c r="G20487">
        <v>0.02</v>
      </c>
      <c r="H20487">
        <v>0</v>
      </c>
      <c r="I20487">
        <v>0</v>
      </c>
    </row>
    <row r="20488" spans="1:9" x14ac:dyDescent="0.25">
      <c r="A20488" t="s">
        <v>733</v>
      </c>
      <c r="B20488">
        <v>77571</v>
      </c>
      <c r="C20488" s="593">
        <v>8.2500000000000004E-2</v>
      </c>
      <c r="D20488" t="s">
        <v>1322</v>
      </c>
      <c r="E20488">
        <v>6.25E-2</v>
      </c>
      <c r="F20488">
        <v>0</v>
      </c>
      <c r="G20488">
        <v>0.01</v>
      </c>
      <c r="H20488">
        <v>0.01</v>
      </c>
      <c r="I20488">
        <v>0</v>
      </c>
    </row>
    <row r="20489" spans="1:9" x14ac:dyDescent="0.25">
      <c r="A20489" t="s">
        <v>733</v>
      </c>
      <c r="B20489">
        <v>77572</v>
      </c>
      <c r="C20489" s="593">
        <v>8.2500000000000004E-2</v>
      </c>
      <c r="D20489" t="s">
        <v>5818</v>
      </c>
      <c r="E20489">
        <v>6.25E-2</v>
      </c>
      <c r="F20489">
        <v>0</v>
      </c>
      <c r="G20489">
        <v>1.7500000000000002E-2</v>
      </c>
      <c r="H20489">
        <v>2.5000000000000001E-3</v>
      </c>
      <c r="I20489">
        <v>0</v>
      </c>
    </row>
    <row r="20490" spans="1:9" x14ac:dyDescent="0.25">
      <c r="A20490" t="s">
        <v>733</v>
      </c>
      <c r="B20490">
        <v>77573</v>
      </c>
      <c r="C20490" s="593">
        <v>8.2500000000000004E-2</v>
      </c>
      <c r="D20490" t="s">
        <v>5820</v>
      </c>
      <c r="E20490">
        <v>6.25E-2</v>
      </c>
      <c r="F20490">
        <v>0</v>
      </c>
      <c r="G20490">
        <v>0.02</v>
      </c>
      <c r="H20490">
        <v>0</v>
      </c>
      <c r="I20490">
        <v>0</v>
      </c>
    </row>
    <row r="20491" spans="1:9" x14ac:dyDescent="0.25">
      <c r="A20491" t="s">
        <v>733</v>
      </c>
      <c r="B20491">
        <v>77574</v>
      </c>
      <c r="C20491" s="593">
        <v>8.2500000000000004E-2</v>
      </c>
      <c r="D20491" t="s">
        <v>5820</v>
      </c>
      <c r="E20491">
        <v>6.25E-2</v>
      </c>
      <c r="F20491">
        <v>0</v>
      </c>
      <c r="G20491">
        <v>0.02</v>
      </c>
      <c r="H20491">
        <v>0</v>
      </c>
      <c r="I20491">
        <v>0</v>
      </c>
    </row>
    <row r="20492" spans="1:9" x14ac:dyDescent="0.25">
      <c r="A20492" t="s">
        <v>733</v>
      </c>
      <c r="B20492">
        <v>77575</v>
      </c>
      <c r="C20492" s="593">
        <v>8.2500000000000004E-2</v>
      </c>
      <c r="D20492" t="s">
        <v>2342</v>
      </c>
      <c r="E20492">
        <v>6.25E-2</v>
      </c>
      <c r="F20492">
        <v>5.0000000000000001E-3</v>
      </c>
      <c r="G20492">
        <v>0</v>
      </c>
      <c r="H20492">
        <v>1.4999999999999999E-2</v>
      </c>
      <c r="I20492">
        <v>0</v>
      </c>
    </row>
    <row r="20493" spans="1:9" x14ac:dyDescent="0.25">
      <c r="A20493" t="s">
        <v>733</v>
      </c>
      <c r="B20493">
        <v>77577</v>
      </c>
      <c r="C20493" s="593">
        <v>7.7499999999999999E-2</v>
      </c>
      <c r="D20493" t="s">
        <v>3250</v>
      </c>
      <c r="E20493">
        <v>6.25E-2</v>
      </c>
      <c r="F20493">
        <v>5.0000000000000001E-3</v>
      </c>
      <c r="G20493">
        <v>0.01</v>
      </c>
      <c r="H20493">
        <v>0</v>
      </c>
      <c r="I20493">
        <v>0</v>
      </c>
    </row>
    <row r="20494" spans="1:9" x14ac:dyDescent="0.25">
      <c r="A20494" t="s">
        <v>733</v>
      </c>
      <c r="B20494">
        <v>77578</v>
      </c>
      <c r="C20494" s="593">
        <v>8.2500000000000004E-2</v>
      </c>
      <c r="D20494" t="s">
        <v>5837</v>
      </c>
      <c r="E20494">
        <v>6.25E-2</v>
      </c>
      <c r="F20494">
        <v>5.0000000000000001E-3</v>
      </c>
      <c r="G20494">
        <v>0.01</v>
      </c>
      <c r="H20494">
        <v>5.0000000000000001E-3</v>
      </c>
      <c r="I20494">
        <v>0</v>
      </c>
    </row>
    <row r="20495" spans="1:9" x14ac:dyDescent="0.25">
      <c r="A20495" t="s">
        <v>733</v>
      </c>
      <c r="B20495">
        <v>77580</v>
      </c>
      <c r="C20495" s="593">
        <v>8.2500000000000004E-2</v>
      </c>
      <c r="D20495" t="s">
        <v>5838</v>
      </c>
      <c r="E20495">
        <v>6.25E-2</v>
      </c>
      <c r="F20495">
        <v>0</v>
      </c>
      <c r="G20495">
        <v>1.4999999999999999E-2</v>
      </c>
      <c r="H20495">
        <v>5.0000000000000001E-3</v>
      </c>
      <c r="I20495">
        <v>0</v>
      </c>
    </row>
    <row r="20496" spans="1:9" x14ac:dyDescent="0.25">
      <c r="A20496" t="s">
        <v>733</v>
      </c>
      <c r="B20496">
        <v>77581</v>
      </c>
      <c r="C20496" s="593">
        <v>8.2500000000000004E-2</v>
      </c>
      <c r="D20496" t="s">
        <v>5832</v>
      </c>
      <c r="E20496">
        <v>6.25E-2</v>
      </c>
      <c r="F20496">
        <v>0</v>
      </c>
      <c r="G20496">
        <v>0.02</v>
      </c>
      <c r="H20496">
        <v>0</v>
      </c>
      <c r="I20496">
        <v>0</v>
      </c>
    </row>
    <row r="20497" spans="1:9" x14ac:dyDescent="0.25">
      <c r="A20497" t="s">
        <v>733</v>
      </c>
      <c r="B20497">
        <v>77582</v>
      </c>
      <c r="C20497" s="593">
        <v>6.7500000000000004E-2</v>
      </c>
      <c r="D20497" t="s">
        <v>2342</v>
      </c>
      <c r="E20497">
        <v>6.25E-2</v>
      </c>
      <c r="F20497">
        <v>5.0000000000000001E-3</v>
      </c>
      <c r="G20497">
        <v>0</v>
      </c>
      <c r="H20497">
        <v>0</v>
      </c>
      <c r="I20497">
        <v>0</v>
      </c>
    </row>
    <row r="20498" spans="1:9" x14ac:dyDescent="0.25">
      <c r="A20498" t="s">
        <v>733</v>
      </c>
      <c r="B20498">
        <v>77583</v>
      </c>
      <c r="C20498" s="593">
        <v>8.2500000000000004E-2</v>
      </c>
      <c r="D20498" t="s">
        <v>5805</v>
      </c>
      <c r="E20498">
        <v>6.25E-2</v>
      </c>
      <c r="F20498">
        <v>0</v>
      </c>
      <c r="G20498">
        <v>0.01</v>
      </c>
      <c r="H20498">
        <v>0.01</v>
      </c>
      <c r="I20498">
        <v>0</v>
      </c>
    </row>
    <row r="20499" spans="1:9" x14ac:dyDescent="0.25">
      <c r="A20499" t="s">
        <v>733</v>
      </c>
      <c r="B20499">
        <v>77584</v>
      </c>
      <c r="C20499" s="593">
        <v>8.2500000000000004E-2</v>
      </c>
      <c r="D20499" t="s">
        <v>5839</v>
      </c>
      <c r="E20499">
        <v>6.25E-2</v>
      </c>
      <c r="F20499">
        <v>5.0000000000000001E-3</v>
      </c>
      <c r="G20499">
        <v>1.4999999999999999E-2</v>
      </c>
      <c r="H20499">
        <v>0</v>
      </c>
      <c r="I20499">
        <v>0</v>
      </c>
    </row>
    <row r="20500" spans="1:9" x14ac:dyDescent="0.25">
      <c r="A20500" t="s">
        <v>733</v>
      </c>
      <c r="B20500">
        <v>77585</v>
      </c>
      <c r="C20500" s="593">
        <v>6.25E-2</v>
      </c>
      <c r="D20500" t="s">
        <v>3417</v>
      </c>
      <c r="E20500">
        <v>6.25E-2</v>
      </c>
      <c r="F20500">
        <v>0</v>
      </c>
      <c r="G20500">
        <v>0</v>
      </c>
      <c r="H20500">
        <v>0</v>
      </c>
      <c r="I20500">
        <v>0</v>
      </c>
    </row>
    <row r="20501" spans="1:9" x14ac:dyDescent="0.25">
      <c r="A20501" t="s">
        <v>733</v>
      </c>
      <c r="B20501">
        <v>77586</v>
      </c>
      <c r="C20501" s="593">
        <v>8.2500000000000004E-2</v>
      </c>
      <c r="D20501" t="s">
        <v>5840</v>
      </c>
      <c r="E20501">
        <v>6.25E-2</v>
      </c>
      <c r="F20501">
        <v>0</v>
      </c>
      <c r="G20501">
        <v>0.01</v>
      </c>
      <c r="H20501">
        <v>0.01</v>
      </c>
      <c r="I20501">
        <v>0</v>
      </c>
    </row>
    <row r="20502" spans="1:9" x14ac:dyDescent="0.25">
      <c r="A20502" t="s">
        <v>733</v>
      </c>
      <c r="B20502">
        <v>77587</v>
      </c>
      <c r="C20502" s="593">
        <v>8.2500000000000004E-2</v>
      </c>
      <c r="D20502" t="s">
        <v>1322</v>
      </c>
      <c r="E20502">
        <v>6.25E-2</v>
      </c>
      <c r="F20502">
        <v>0</v>
      </c>
      <c r="G20502">
        <v>0.01</v>
      </c>
      <c r="H20502">
        <v>0.01</v>
      </c>
      <c r="I20502">
        <v>0</v>
      </c>
    </row>
    <row r="20503" spans="1:9" x14ac:dyDescent="0.25">
      <c r="A20503" t="s">
        <v>733</v>
      </c>
      <c r="B20503">
        <v>77588</v>
      </c>
      <c r="C20503" s="593">
        <v>8.2500000000000004E-2</v>
      </c>
      <c r="D20503" t="s">
        <v>5841</v>
      </c>
      <c r="E20503">
        <v>6.25E-2</v>
      </c>
      <c r="F20503">
        <v>5.0000000000000001E-3</v>
      </c>
      <c r="G20503">
        <v>1.4999999999999999E-2</v>
      </c>
      <c r="H20503">
        <v>0</v>
      </c>
      <c r="I20503">
        <v>0</v>
      </c>
    </row>
    <row r="20504" spans="1:9" x14ac:dyDescent="0.25">
      <c r="A20504" t="s">
        <v>733</v>
      </c>
      <c r="B20504">
        <v>77590</v>
      </c>
      <c r="C20504" s="593">
        <v>8.2500000000000004E-2</v>
      </c>
      <c r="D20504" t="s">
        <v>5842</v>
      </c>
      <c r="E20504">
        <v>6.25E-2</v>
      </c>
      <c r="F20504">
        <v>0</v>
      </c>
      <c r="G20504">
        <v>0.02</v>
      </c>
      <c r="H20504">
        <v>0</v>
      </c>
      <c r="I20504">
        <v>0</v>
      </c>
    </row>
    <row r="20505" spans="1:9" x14ac:dyDescent="0.25">
      <c r="A20505" t="s">
        <v>733</v>
      </c>
      <c r="B20505">
        <v>77591</v>
      </c>
      <c r="C20505" s="593">
        <v>8.2500000000000004E-2</v>
      </c>
      <c r="D20505" t="s">
        <v>5842</v>
      </c>
      <c r="E20505">
        <v>6.25E-2</v>
      </c>
      <c r="F20505">
        <v>0</v>
      </c>
      <c r="G20505">
        <v>0.02</v>
      </c>
      <c r="H20505">
        <v>0</v>
      </c>
      <c r="I20505">
        <v>0</v>
      </c>
    </row>
    <row r="20506" spans="1:9" x14ac:dyDescent="0.25">
      <c r="A20506" t="s">
        <v>733</v>
      </c>
      <c r="B20506">
        <v>77592</v>
      </c>
      <c r="C20506" s="593">
        <v>8.2500000000000004E-2</v>
      </c>
      <c r="D20506" t="s">
        <v>5843</v>
      </c>
      <c r="E20506">
        <v>6.25E-2</v>
      </c>
      <c r="F20506">
        <v>0</v>
      </c>
      <c r="G20506">
        <v>0.02</v>
      </c>
      <c r="H20506">
        <v>0</v>
      </c>
      <c r="I20506">
        <v>0</v>
      </c>
    </row>
    <row r="20507" spans="1:9" x14ac:dyDescent="0.25">
      <c r="A20507" t="s">
        <v>733</v>
      </c>
      <c r="B20507">
        <v>77597</v>
      </c>
      <c r="C20507" s="593">
        <v>6.7500000000000004E-2</v>
      </c>
      <c r="D20507" t="s">
        <v>5834</v>
      </c>
      <c r="E20507">
        <v>6.25E-2</v>
      </c>
      <c r="F20507">
        <v>0</v>
      </c>
      <c r="G20507">
        <v>0</v>
      </c>
      <c r="H20507">
        <v>5.0000000000000001E-3</v>
      </c>
      <c r="I20507">
        <v>0</v>
      </c>
    </row>
    <row r="20508" spans="1:9" x14ac:dyDescent="0.25">
      <c r="A20508" t="s">
        <v>733</v>
      </c>
      <c r="B20508">
        <v>77598</v>
      </c>
      <c r="C20508" s="593">
        <v>8.2500000000000004E-2</v>
      </c>
      <c r="D20508" t="s">
        <v>1322</v>
      </c>
      <c r="E20508">
        <v>6.25E-2</v>
      </c>
      <c r="F20508">
        <v>0</v>
      </c>
      <c r="G20508">
        <v>0.01</v>
      </c>
      <c r="H20508">
        <v>0.01</v>
      </c>
      <c r="I20508">
        <v>0</v>
      </c>
    </row>
    <row r="20509" spans="1:9" x14ac:dyDescent="0.25">
      <c r="A20509" t="s">
        <v>733</v>
      </c>
      <c r="B20509">
        <v>77611</v>
      </c>
      <c r="C20509" s="593">
        <v>8.2500000000000004E-2</v>
      </c>
      <c r="D20509" t="s">
        <v>5844</v>
      </c>
      <c r="E20509">
        <v>6.25E-2</v>
      </c>
      <c r="F20509">
        <v>5.0000000000000001E-3</v>
      </c>
      <c r="G20509">
        <v>1.4999999999999999E-2</v>
      </c>
      <c r="H20509">
        <v>0</v>
      </c>
      <c r="I20509">
        <v>0</v>
      </c>
    </row>
    <row r="20510" spans="1:9" x14ac:dyDescent="0.25">
      <c r="A20510" t="s">
        <v>733</v>
      </c>
      <c r="B20510">
        <v>77612</v>
      </c>
      <c r="C20510" s="593">
        <v>8.2500000000000004E-2</v>
      </c>
      <c r="D20510" t="s">
        <v>5845</v>
      </c>
      <c r="E20510">
        <v>6.25E-2</v>
      </c>
      <c r="F20510">
        <v>0</v>
      </c>
      <c r="G20510">
        <v>0</v>
      </c>
      <c r="H20510">
        <v>0.02</v>
      </c>
      <c r="I20510">
        <v>0</v>
      </c>
    </row>
    <row r="20511" spans="1:9" x14ac:dyDescent="0.25">
      <c r="A20511" t="s">
        <v>733</v>
      </c>
      <c r="B20511">
        <v>77613</v>
      </c>
      <c r="C20511" s="593">
        <v>8.2500000000000004E-2</v>
      </c>
      <c r="D20511" t="s">
        <v>5846</v>
      </c>
      <c r="E20511">
        <v>6.25E-2</v>
      </c>
      <c r="F20511">
        <v>5.0000000000000001E-3</v>
      </c>
      <c r="G20511">
        <v>1.4999999999999999E-2</v>
      </c>
      <c r="H20511">
        <v>0</v>
      </c>
      <c r="I20511">
        <v>0</v>
      </c>
    </row>
    <row r="20512" spans="1:9" x14ac:dyDescent="0.25">
      <c r="A20512" t="s">
        <v>733</v>
      </c>
      <c r="B20512">
        <v>77614</v>
      </c>
      <c r="C20512" s="593">
        <v>6.25E-2</v>
      </c>
      <c r="D20512" t="s">
        <v>1486</v>
      </c>
      <c r="E20512">
        <v>6.25E-2</v>
      </c>
      <c r="F20512">
        <v>0</v>
      </c>
      <c r="G20512">
        <v>0</v>
      </c>
      <c r="H20512">
        <v>0</v>
      </c>
      <c r="I20512">
        <v>0</v>
      </c>
    </row>
    <row r="20513" spans="1:9" x14ac:dyDescent="0.25">
      <c r="A20513" t="s">
        <v>733</v>
      </c>
      <c r="B20513">
        <v>77615</v>
      </c>
      <c r="C20513" s="593">
        <v>6.25E-2</v>
      </c>
      <c r="D20513" t="s">
        <v>1492</v>
      </c>
      <c r="E20513">
        <v>6.25E-2</v>
      </c>
      <c r="F20513">
        <v>0</v>
      </c>
      <c r="G20513">
        <v>0</v>
      </c>
      <c r="H20513">
        <v>0</v>
      </c>
      <c r="I20513">
        <v>0</v>
      </c>
    </row>
    <row r="20514" spans="1:9" x14ac:dyDescent="0.25">
      <c r="A20514" t="s">
        <v>733</v>
      </c>
      <c r="B20514">
        <v>77616</v>
      </c>
      <c r="C20514" s="593">
        <v>8.2500000000000004E-2</v>
      </c>
      <c r="D20514" t="s">
        <v>5847</v>
      </c>
      <c r="E20514">
        <v>6.25E-2</v>
      </c>
      <c r="F20514">
        <v>0</v>
      </c>
      <c r="G20514">
        <v>0</v>
      </c>
      <c r="H20514">
        <v>0.02</v>
      </c>
      <c r="I20514">
        <v>0</v>
      </c>
    </row>
    <row r="20515" spans="1:9" x14ac:dyDescent="0.25">
      <c r="A20515" t="s">
        <v>733</v>
      </c>
      <c r="B20515">
        <v>77617</v>
      </c>
      <c r="C20515" s="593">
        <v>8.2500000000000004E-2</v>
      </c>
      <c r="D20515" t="s">
        <v>5848</v>
      </c>
      <c r="E20515">
        <v>6.25E-2</v>
      </c>
      <c r="F20515">
        <v>0</v>
      </c>
      <c r="G20515">
        <v>0</v>
      </c>
      <c r="H20515">
        <v>0.02</v>
      </c>
      <c r="I20515">
        <v>0</v>
      </c>
    </row>
    <row r="20516" spans="1:9" x14ac:dyDescent="0.25">
      <c r="A20516" t="s">
        <v>733</v>
      </c>
      <c r="B20516">
        <v>77619</v>
      </c>
      <c r="C20516" s="593">
        <v>8.2500000000000004E-2</v>
      </c>
      <c r="D20516" t="s">
        <v>5849</v>
      </c>
      <c r="E20516">
        <v>6.25E-2</v>
      </c>
      <c r="F20516">
        <v>5.0000000000000001E-3</v>
      </c>
      <c r="G20516">
        <v>1.4999999999999999E-2</v>
      </c>
      <c r="H20516">
        <v>0</v>
      </c>
      <c r="I20516">
        <v>0</v>
      </c>
    </row>
    <row r="20517" spans="1:9" x14ac:dyDescent="0.25">
      <c r="A20517" t="s">
        <v>733</v>
      </c>
      <c r="B20517">
        <v>77622</v>
      </c>
      <c r="C20517" s="593">
        <v>6.7500000000000004E-2</v>
      </c>
      <c r="D20517" t="s">
        <v>1168</v>
      </c>
      <c r="E20517">
        <v>6.25E-2</v>
      </c>
      <c r="F20517">
        <v>5.0000000000000001E-3</v>
      </c>
      <c r="G20517">
        <v>0</v>
      </c>
      <c r="H20517">
        <v>0</v>
      </c>
      <c r="I20517">
        <v>0</v>
      </c>
    </row>
    <row r="20518" spans="1:9" x14ac:dyDescent="0.25">
      <c r="A20518" t="s">
        <v>733</v>
      </c>
      <c r="B20518">
        <v>77623</v>
      </c>
      <c r="C20518" s="593">
        <v>8.2500000000000004E-2</v>
      </c>
      <c r="D20518" t="s">
        <v>5848</v>
      </c>
      <c r="E20518">
        <v>6.25E-2</v>
      </c>
      <c r="F20518">
        <v>0</v>
      </c>
      <c r="G20518">
        <v>0</v>
      </c>
      <c r="H20518">
        <v>0.02</v>
      </c>
      <c r="I20518">
        <v>0</v>
      </c>
    </row>
    <row r="20519" spans="1:9" x14ac:dyDescent="0.25">
      <c r="A20519" t="s">
        <v>733</v>
      </c>
      <c r="B20519">
        <v>77624</v>
      </c>
      <c r="C20519" s="593">
        <v>8.2500000000000004E-2</v>
      </c>
      <c r="D20519" t="s">
        <v>5597</v>
      </c>
      <c r="E20519">
        <v>6.25E-2</v>
      </c>
      <c r="F20519">
        <v>5.0000000000000001E-3</v>
      </c>
      <c r="G20519">
        <v>0</v>
      </c>
      <c r="H20519">
        <v>1.4999999999999999E-2</v>
      </c>
      <c r="I20519">
        <v>0</v>
      </c>
    </row>
    <row r="20520" spans="1:9" x14ac:dyDescent="0.25">
      <c r="A20520" t="s">
        <v>733</v>
      </c>
      <c r="B20520">
        <v>77625</v>
      </c>
      <c r="C20520" s="593">
        <v>8.2500000000000004E-2</v>
      </c>
      <c r="D20520" t="s">
        <v>5850</v>
      </c>
      <c r="E20520">
        <v>6.25E-2</v>
      </c>
      <c r="F20520">
        <v>0</v>
      </c>
      <c r="G20520">
        <v>0</v>
      </c>
      <c r="H20520">
        <v>0.02</v>
      </c>
      <c r="I20520">
        <v>0</v>
      </c>
    </row>
    <row r="20521" spans="1:9" x14ac:dyDescent="0.25">
      <c r="A20521" t="s">
        <v>733</v>
      </c>
      <c r="B20521">
        <v>77626</v>
      </c>
      <c r="C20521" s="593">
        <v>6.7500000000000004E-2</v>
      </c>
      <c r="D20521" t="s">
        <v>1745</v>
      </c>
      <c r="E20521">
        <v>6.25E-2</v>
      </c>
      <c r="F20521">
        <v>5.0000000000000001E-3</v>
      </c>
      <c r="G20521">
        <v>0</v>
      </c>
      <c r="H20521">
        <v>0</v>
      </c>
      <c r="I20521">
        <v>0</v>
      </c>
    </row>
    <row r="20522" spans="1:9" x14ac:dyDescent="0.25">
      <c r="A20522" t="s">
        <v>733</v>
      </c>
      <c r="B20522">
        <v>77627</v>
      </c>
      <c r="C20522" s="593">
        <v>8.2500000000000004E-2</v>
      </c>
      <c r="D20522" t="s">
        <v>2084</v>
      </c>
      <c r="E20522">
        <v>6.25E-2</v>
      </c>
      <c r="F20522">
        <v>5.0000000000000001E-3</v>
      </c>
      <c r="G20522">
        <v>1.4999999999999999E-2</v>
      </c>
      <c r="H20522">
        <v>0</v>
      </c>
      <c r="I20522">
        <v>0</v>
      </c>
    </row>
    <row r="20523" spans="1:9" x14ac:dyDescent="0.25">
      <c r="A20523" t="s">
        <v>733</v>
      </c>
      <c r="B20523">
        <v>77629</v>
      </c>
      <c r="C20523" s="593">
        <v>7.7499999999999999E-2</v>
      </c>
      <c r="D20523" t="s">
        <v>5851</v>
      </c>
      <c r="E20523">
        <v>6.25E-2</v>
      </c>
      <c r="F20523">
        <v>5.0000000000000001E-3</v>
      </c>
      <c r="G20523">
        <v>0.01</v>
      </c>
      <c r="H20523">
        <v>0</v>
      </c>
      <c r="I20523">
        <v>0</v>
      </c>
    </row>
    <row r="20524" spans="1:9" x14ac:dyDescent="0.25">
      <c r="A20524" t="s">
        <v>733</v>
      </c>
      <c r="B20524">
        <v>77630</v>
      </c>
      <c r="C20524" s="593">
        <v>8.2500000000000004E-2</v>
      </c>
      <c r="D20524" t="s">
        <v>5844</v>
      </c>
      <c r="E20524">
        <v>6.25E-2</v>
      </c>
      <c r="F20524">
        <v>5.0000000000000001E-3</v>
      </c>
      <c r="G20524">
        <v>1.4999999999999999E-2</v>
      </c>
      <c r="H20524">
        <v>0</v>
      </c>
      <c r="I20524">
        <v>0</v>
      </c>
    </row>
    <row r="20525" spans="1:9" x14ac:dyDescent="0.25">
      <c r="A20525" t="s">
        <v>733</v>
      </c>
      <c r="B20525">
        <v>77631</v>
      </c>
      <c r="C20525" s="593">
        <v>8.2500000000000004E-2</v>
      </c>
      <c r="D20525" t="s">
        <v>1745</v>
      </c>
      <c r="E20525">
        <v>6.25E-2</v>
      </c>
      <c r="F20525">
        <v>5.0000000000000001E-3</v>
      </c>
      <c r="G20525">
        <v>1.4999999999999999E-2</v>
      </c>
      <c r="H20525">
        <v>0</v>
      </c>
      <c r="I20525">
        <v>0</v>
      </c>
    </row>
    <row r="20526" spans="1:9" x14ac:dyDescent="0.25">
      <c r="A20526" t="s">
        <v>733</v>
      </c>
      <c r="B20526">
        <v>77632</v>
      </c>
      <c r="C20526" s="593">
        <v>8.2500000000000004E-2</v>
      </c>
      <c r="D20526" t="s">
        <v>5845</v>
      </c>
      <c r="E20526">
        <v>6.25E-2</v>
      </c>
      <c r="F20526">
        <v>0</v>
      </c>
      <c r="G20526">
        <v>0</v>
      </c>
      <c r="H20526">
        <v>0.02</v>
      </c>
      <c r="I20526">
        <v>0</v>
      </c>
    </row>
    <row r="20527" spans="1:9" x14ac:dyDescent="0.25">
      <c r="A20527" t="s">
        <v>733</v>
      </c>
      <c r="B20527">
        <v>77639</v>
      </c>
      <c r="C20527" s="593">
        <v>6.7500000000000004E-2</v>
      </c>
      <c r="D20527" t="s">
        <v>1745</v>
      </c>
      <c r="E20527">
        <v>6.25E-2</v>
      </c>
      <c r="F20527">
        <v>5.0000000000000001E-3</v>
      </c>
      <c r="G20527">
        <v>0</v>
      </c>
      <c r="H20527">
        <v>0</v>
      </c>
      <c r="I20527">
        <v>0</v>
      </c>
    </row>
    <row r="20528" spans="1:9" x14ac:dyDescent="0.25">
      <c r="A20528" t="s">
        <v>733</v>
      </c>
      <c r="B20528">
        <v>77640</v>
      </c>
      <c r="C20528" s="593">
        <v>8.2500000000000004E-2</v>
      </c>
      <c r="D20528" t="s">
        <v>5852</v>
      </c>
      <c r="E20528">
        <v>6.25E-2</v>
      </c>
      <c r="F20528">
        <v>5.0000000000000001E-3</v>
      </c>
      <c r="G20528">
        <v>1.4999999999999999E-2</v>
      </c>
      <c r="H20528">
        <v>0</v>
      </c>
      <c r="I20528">
        <v>0</v>
      </c>
    </row>
    <row r="20529" spans="1:9" x14ac:dyDescent="0.25">
      <c r="A20529" t="s">
        <v>733</v>
      </c>
      <c r="B20529">
        <v>77641</v>
      </c>
      <c r="C20529" s="593">
        <v>8.2500000000000004E-2</v>
      </c>
      <c r="D20529" t="s">
        <v>5852</v>
      </c>
      <c r="E20529">
        <v>6.25E-2</v>
      </c>
      <c r="F20529">
        <v>5.0000000000000001E-3</v>
      </c>
      <c r="G20529">
        <v>1.4999999999999999E-2</v>
      </c>
      <c r="H20529">
        <v>0</v>
      </c>
      <c r="I20529">
        <v>0</v>
      </c>
    </row>
    <row r="20530" spans="1:9" x14ac:dyDescent="0.25">
      <c r="A20530" t="s">
        <v>733</v>
      </c>
      <c r="B20530">
        <v>77642</v>
      </c>
      <c r="C20530" s="593">
        <v>8.2500000000000004E-2</v>
      </c>
      <c r="D20530" t="s">
        <v>5849</v>
      </c>
      <c r="E20530">
        <v>6.25E-2</v>
      </c>
      <c r="F20530">
        <v>5.0000000000000001E-3</v>
      </c>
      <c r="G20530">
        <v>1.4999999999999999E-2</v>
      </c>
      <c r="H20530">
        <v>0</v>
      </c>
      <c r="I20530">
        <v>0</v>
      </c>
    </row>
    <row r="20531" spans="1:9" x14ac:dyDescent="0.25">
      <c r="A20531" t="s">
        <v>733</v>
      </c>
      <c r="B20531">
        <v>77643</v>
      </c>
      <c r="C20531" s="593">
        <v>8.2500000000000004E-2</v>
      </c>
      <c r="D20531" t="s">
        <v>5852</v>
      </c>
      <c r="E20531">
        <v>6.25E-2</v>
      </c>
      <c r="F20531">
        <v>5.0000000000000001E-3</v>
      </c>
      <c r="G20531">
        <v>1.4999999999999999E-2</v>
      </c>
      <c r="H20531">
        <v>0</v>
      </c>
      <c r="I20531">
        <v>0</v>
      </c>
    </row>
    <row r="20532" spans="1:9" x14ac:dyDescent="0.25">
      <c r="A20532" t="s">
        <v>733</v>
      </c>
      <c r="B20532">
        <v>77650</v>
      </c>
      <c r="C20532" s="593">
        <v>8.2500000000000004E-2</v>
      </c>
      <c r="D20532" t="s">
        <v>5848</v>
      </c>
      <c r="E20532">
        <v>6.25E-2</v>
      </c>
      <c r="F20532">
        <v>0</v>
      </c>
      <c r="G20532">
        <v>0</v>
      </c>
      <c r="H20532">
        <v>0.02</v>
      </c>
      <c r="I20532">
        <v>0</v>
      </c>
    </row>
    <row r="20533" spans="1:9" x14ac:dyDescent="0.25">
      <c r="A20533" t="s">
        <v>733</v>
      </c>
      <c r="B20533">
        <v>77651</v>
      </c>
      <c r="C20533" s="593">
        <v>8.2500000000000004E-2</v>
      </c>
      <c r="D20533" t="s">
        <v>2084</v>
      </c>
      <c r="E20533">
        <v>6.25E-2</v>
      </c>
      <c r="F20533">
        <v>5.0000000000000001E-3</v>
      </c>
      <c r="G20533">
        <v>1.4999999999999999E-2</v>
      </c>
      <c r="H20533">
        <v>0</v>
      </c>
      <c r="I20533">
        <v>0</v>
      </c>
    </row>
    <row r="20534" spans="1:9" x14ac:dyDescent="0.25">
      <c r="A20534" t="s">
        <v>733</v>
      </c>
      <c r="B20534">
        <v>77655</v>
      </c>
      <c r="C20534" s="593">
        <v>8.2500000000000004E-2</v>
      </c>
      <c r="D20534" t="s">
        <v>5852</v>
      </c>
      <c r="E20534">
        <v>6.25E-2</v>
      </c>
      <c r="F20534">
        <v>5.0000000000000001E-3</v>
      </c>
      <c r="G20534">
        <v>1.4999999999999999E-2</v>
      </c>
      <c r="H20534">
        <v>0</v>
      </c>
      <c r="I20534">
        <v>0</v>
      </c>
    </row>
    <row r="20535" spans="1:9" x14ac:dyDescent="0.25">
      <c r="A20535" t="s">
        <v>733</v>
      </c>
      <c r="B20535">
        <v>77656</v>
      </c>
      <c r="C20535" s="593">
        <v>8.2500000000000004E-2</v>
      </c>
      <c r="D20535" t="s">
        <v>5847</v>
      </c>
      <c r="E20535">
        <v>6.25E-2</v>
      </c>
      <c r="F20535">
        <v>0</v>
      </c>
      <c r="G20535">
        <v>0</v>
      </c>
      <c r="H20535">
        <v>0.02</v>
      </c>
      <c r="I20535">
        <v>0</v>
      </c>
    </row>
    <row r="20536" spans="1:9" x14ac:dyDescent="0.25">
      <c r="A20536" t="s">
        <v>733</v>
      </c>
      <c r="B20536">
        <v>77657</v>
      </c>
      <c r="C20536" s="593">
        <v>8.2500000000000004E-2</v>
      </c>
      <c r="D20536" t="s">
        <v>3417</v>
      </c>
      <c r="E20536">
        <v>6.25E-2</v>
      </c>
      <c r="F20536">
        <v>0</v>
      </c>
      <c r="G20536">
        <v>0</v>
      </c>
      <c r="H20536">
        <v>0.02</v>
      </c>
      <c r="I20536">
        <v>0</v>
      </c>
    </row>
    <row r="20537" spans="1:9" x14ac:dyDescent="0.25">
      <c r="A20537" t="s">
        <v>733</v>
      </c>
      <c r="B20537">
        <v>77659</v>
      </c>
      <c r="C20537" s="593">
        <v>8.2500000000000004E-2</v>
      </c>
      <c r="D20537" t="s">
        <v>5853</v>
      </c>
      <c r="E20537">
        <v>6.25E-2</v>
      </c>
      <c r="F20537">
        <v>0</v>
      </c>
      <c r="G20537">
        <v>0.02</v>
      </c>
      <c r="H20537">
        <v>0</v>
      </c>
      <c r="I20537">
        <v>0</v>
      </c>
    </row>
    <row r="20538" spans="1:9" x14ac:dyDescent="0.25">
      <c r="A20538" t="s">
        <v>733</v>
      </c>
      <c r="B20538">
        <v>77660</v>
      </c>
      <c r="C20538" s="593">
        <v>8.2500000000000004E-2</v>
      </c>
      <c r="D20538" t="s">
        <v>5597</v>
      </c>
      <c r="E20538">
        <v>6.25E-2</v>
      </c>
      <c r="F20538">
        <v>5.0000000000000001E-3</v>
      </c>
      <c r="G20538">
        <v>0</v>
      </c>
      <c r="H20538">
        <v>1.4999999999999999E-2</v>
      </c>
      <c r="I20538">
        <v>0</v>
      </c>
    </row>
    <row r="20539" spans="1:9" x14ac:dyDescent="0.25">
      <c r="A20539" t="s">
        <v>733</v>
      </c>
      <c r="B20539">
        <v>77661</v>
      </c>
      <c r="C20539" s="593">
        <v>8.1250000000000003E-2</v>
      </c>
      <c r="D20539" t="s">
        <v>5854</v>
      </c>
      <c r="E20539">
        <v>6.25E-2</v>
      </c>
      <c r="F20539">
        <v>0</v>
      </c>
      <c r="G20539">
        <v>0</v>
      </c>
      <c r="H20539">
        <v>1.8749999999999999E-2</v>
      </c>
      <c r="I20539">
        <v>0</v>
      </c>
    </row>
    <row r="20540" spans="1:9" x14ac:dyDescent="0.25">
      <c r="A20540" t="s">
        <v>733</v>
      </c>
      <c r="B20540">
        <v>77662</v>
      </c>
      <c r="C20540" s="593">
        <v>8.2500000000000004E-2</v>
      </c>
      <c r="D20540" t="s">
        <v>5855</v>
      </c>
      <c r="E20540">
        <v>6.25E-2</v>
      </c>
      <c r="F20540">
        <v>5.0000000000000001E-3</v>
      </c>
      <c r="G20540">
        <v>1.4999999999999999E-2</v>
      </c>
      <c r="H20540">
        <v>0</v>
      </c>
      <c r="I20540">
        <v>0</v>
      </c>
    </row>
    <row r="20541" spans="1:9" x14ac:dyDescent="0.25">
      <c r="A20541" t="s">
        <v>733</v>
      </c>
      <c r="B20541">
        <v>77663</v>
      </c>
      <c r="C20541" s="593">
        <v>6.25E-2</v>
      </c>
      <c r="D20541" t="s">
        <v>3417</v>
      </c>
      <c r="E20541">
        <v>6.25E-2</v>
      </c>
      <c r="F20541">
        <v>0</v>
      </c>
      <c r="G20541">
        <v>0</v>
      </c>
      <c r="H20541">
        <v>0</v>
      </c>
      <c r="I20541">
        <v>0</v>
      </c>
    </row>
    <row r="20542" spans="1:9" x14ac:dyDescent="0.25">
      <c r="A20542" t="s">
        <v>733</v>
      </c>
      <c r="B20542">
        <v>77664</v>
      </c>
      <c r="C20542" s="593">
        <v>6.7500000000000004E-2</v>
      </c>
      <c r="D20542" t="s">
        <v>5555</v>
      </c>
      <c r="E20542">
        <v>6.25E-2</v>
      </c>
      <c r="F20542">
        <v>5.0000000000000001E-3</v>
      </c>
      <c r="G20542">
        <v>0</v>
      </c>
      <c r="H20542">
        <v>0</v>
      </c>
      <c r="I20542">
        <v>0</v>
      </c>
    </row>
    <row r="20543" spans="1:9" x14ac:dyDescent="0.25">
      <c r="A20543" t="s">
        <v>733</v>
      </c>
      <c r="B20543">
        <v>77665</v>
      </c>
      <c r="C20543" s="593">
        <v>8.1250000000000003E-2</v>
      </c>
      <c r="D20543" t="s">
        <v>5854</v>
      </c>
      <c r="E20543">
        <v>6.25E-2</v>
      </c>
      <c r="F20543">
        <v>0</v>
      </c>
      <c r="G20543">
        <v>0</v>
      </c>
      <c r="H20543">
        <v>1.8749999999999999E-2</v>
      </c>
      <c r="I20543">
        <v>0</v>
      </c>
    </row>
    <row r="20544" spans="1:9" x14ac:dyDescent="0.25">
      <c r="A20544" t="s">
        <v>733</v>
      </c>
      <c r="B20544">
        <v>77670</v>
      </c>
      <c r="C20544" s="593">
        <v>8.2500000000000004E-2</v>
      </c>
      <c r="D20544" t="s">
        <v>5856</v>
      </c>
      <c r="E20544">
        <v>6.25E-2</v>
      </c>
      <c r="F20544">
        <v>5.0000000000000001E-3</v>
      </c>
      <c r="G20544">
        <v>1.4999999999999999E-2</v>
      </c>
      <c r="H20544">
        <v>0</v>
      </c>
      <c r="I20544">
        <v>0</v>
      </c>
    </row>
    <row r="20545" spans="1:9" x14ac:dyDescent="0.25">
      <c r="A20545" t="s">
        <v>733</v>
      </c>
      <c r="B20545">
        <v>77701</v>
      </c>
      <c r="C20545" s="593">
        <v>8.2500000000000004E-2</v>
      </c>
      <c r="D20545" t="s">
        <v>1680</v>
      </c>
      <c r="E20545">
        <v>6.25E-2</v>
      </c>
      <c r="F20545">
        <v>5.0000000000000001E-3</v>
      </c>
      <c r="G20545">
        <v>1.4999999999999999E-2</v>
      </c>
      <c r="H20545">
        <v>0</v>
      </c>
      <c r="I20545">
        <v>0</v>
      </c>
    </row>
    <row r="20546" spans="1:9" x14ac:dyDescent="0.25">
      <c r="A20546" t="s">
        <v>733</v>
      </c>
      <c r="B20546">
        <v>77702</v>
      </c>
      <c r="C20546" s="593">
        <v>8.2500000000000004E-2</v>
      </c>
      <c r="D20546" t="s">
        <v>1680</v>
      </c>
      <c r="E20546">
        <v>6.25E-2</v>
      </c>
      <c r="F20546">
        <v>5.0000000000000001E-3</v>
      </c>
      <c r="G20546">
        <v>1.4999999999999999E-2</v>
      </c>
      <c r="H20546">
        <v>0</v>
      </c>
      <c r="I20546">
        <v>0</v>
      </c>
    </row>
    <row r="20547" spans="1:9" x14ac:dyDescent="0.25">
      <c r="A20547" t="s">
        <v>733</v>
      </c>
      <c r="B20547">
        <v>77703</v>
      </c>
      <c r="C20547" s="593">
        <v>8.2500000000000004E-2</v>
      </c>
      <c r="D20547" t="s">
        <v>1680</v>
      </c>
      <c r="E20547">
        <v>6.25E-2</v>
      </c>
      <c r="F20547">
        <v>5.0000000000000001E-3</v>
      </c>
      <c r="G20547">
        <v>1.4999999999999999E-2</v>
      </c>
      <c r="H20547">
        <v>0</v>
      </c>
      <c r="I20547">
        <v>0</v>
      </c>
    </row>
    <row r="20548" spans="1:9" x14ac:dyDescent="0.25">
      <c r="A20548" t="s">
        <v>733</v>
      </c>
      <c r="B20548">
        <v>77704</v>
      </c>
      <c r="C20548" s="593">
        <v>8.2500000000000004E-2</v>
      </c>
      <c r="D20548" t="s">
        <v>1680</v>
      </c>
      <c r="E20548">
        <v>6.25E-2</v>
      </c>
      <c r="F20548">
        <v>5.0000000000000001E-3</v>
      </c>
      <c r="G20548">
        <v>1.4999999999999999E-2</v>
      </c>
      <c r="H20548">
        <v>0</v>
      </c>
      <c r="I20548">
        <v>0</v>
      </c>
    </row>
    <row r="20549" spans="1:9" x14ac:dyDescent="0.25">
      <c r="A20549" t="s">
        <v>733</v>
      </c>
      <c r="B20549">
        <v>77705</v>
      </c>
      <c r="C20549" s="593">
        <v>8.2500000000000004E-2</v>
      </c>
      <c r="D20549" t="s">
        <v>1680</v>
      </c>
      <c r="E20549">
        <v>6.25E-2</v>
      </c>
      <c r="F20549">
        <v>5.0000000000000001E-3</v>
      </c>
      <c r="G20549">
        <v>1.4999999999999999E-2</v>
      </c>
      <c r="H20549">
        <v>0</v>
      </c>
      <c r="I20549">
        <v>0</v>
      </c>
    </row>
    <row r="20550" spans="1:9" x14ac:dyDescent="0.25">
      <c r="A20550" t="s">
        <v>733</v>
      </c>
      <c r="B20550">
        <v>77706</v>
      </c>
      <c r="C20550" s="593">
        <v>8.2500000000000004E-2</v>
      </c>
      <c r="D20550" t="s">
        <v>1680</v>
      </c>
      <c r="E20550">
        <v>6.25E-2</v>
      </c>
      <c r="F20550">
        <v>5.0000000000000001E-3</v>
      </c>
      <c r="G20550">
        <v>1.4999999999999999E-2</v>
      </c>
      <c r="H20550">
        <v>0</v>
      </c>
      <c r="I20550">
        <v>0</v>
      </c>
    </row>
    <row r="20551" spans="1:9" x14ac:dyDescent="0.25">
      <c r="A20551" t="s">
        <v>733</v>
      </c>
      <c r="B20551">
        <v>77707</v>
      </c>
      <c r="C20551" s="593">
        <v>8.2500000000000004E-2</v>
      </c>
      <c r="D20551" t="s">
        <v>1680</v>
      </c>
      <c r="E20551">
        <v>6.25E-2</v>
      </c>
      <c r="F20551">
        <v>5.0000000000000001E-3</v>
      </c>
      <c r="G20551">
        <v>1.4999999999999999E-2</v>
      </c>
      <c r="H20551">
        <v>0</v>
      </c>
      <c r="I20551">
        <v>0</v>
      </c>
    </row>
    <row r="20552" spans="1:9" x14ac:dyDescent="0.25">
      <c r="A20552" t="s">
        <v>733</v>
      </c>
      <c r="B20552">
        <v>77708</v>
      </c>
      <c r="C20552" s="593">
        <v>8.2500000000000004E-2</v>
      </c>
      <c r="D20552" t="s">
        <v>1680</v>
      </c>
      <c r="E20552">
        <v>6.25E-2</v>
      </c>
      <c r="F20552">
        <v>5.0000000000000001E-3</v>
      </c>
      <c r="G20552">
        <v>1.4999999999999999E-2</v>
      </c>
      <c r="H20552">
        <v>0</v>
      </c>
      <c r="I20552">
        <v>0</v>
      </c>
    </row>
    <row r="20553" spans="1:9" x14ac:dyDescent="0.25">
      <c r="A20553" t="s">
        <v>733</v>
      </c>
      <c r="B20553">
        <v>77710</v>
      </c>
      <c r="C20553" s="593">
        <v>8.2500000000000004E-2</v>
      </c>
      <c r="D20553" t="s">
        <v>1680</v>
      </c>
      <c r="E20553">
        <v>6.25E-2</v>
      </c>
      <c r="F20553">
        <v>5.0000000000000001E-3</v>
      </c>
      <c r="G20553">
        <v>1.4999999999999999E-2</v>
      </c>
      <c r="H20553">
        <v>0</v>
      </c>
      <c r="I20553">
        <v>0</v>
      </c>
    </row>
    <row r="20554" spans="1:9" x14ac:dyDescent="0.25">
      <c r="A20554" t="s">
        <v>733</v>
      </c>
      <c r="B20554">
        <v>77713</v>
      </c>
      <c r="C20554" s="593">
        <v>8.2500000000000004E-2</v>
      </c>
      <c r="D20554" t="s">
        <v>1680</v>
      </c>
      <c r="E20554">
        <v>6.25E-2</v>
      </c>
      <c r="F20554">
        <v>5.0000000000000001E-3</v>
      </c>
      <c r="G20554">
        <v>1.4999999999999999E-2</v>
      </c>
      <c r="H20554">
        <v>0</v>
      </c>
      <c r="I20554">
        <v>0</v>
      </c>
    </row>
    <row r="20555" spans="1:9" x14ac:dyDescent="0.25">
      <c r="A20555" t="s">
        <v>733</v>
      </c>
      <c r="B20555">
        <v>77720</v>
      </c>
      <c r="C20555" s="593">
        <v>8.2500000000000004E-2</v>
      </c>
      <c r="D20555" t="s">
        <v>1680</v>
      </c>
      <c r="E20555">
        <v>6.25E-2</v>
      </c>
      <c r="F20555">
        <v>5.0000000000000001E-3</v>
      </c>
      <c r="G20555">
        <v>1.4999999999999999E-2</v>
      </c>
      <c r="H20555">
        <v>0</v>
      </c>
      <c r="I20555">
        <v>0</v>
      </c>
    </row>
    <row r="20556" spans="1:9" x14ac:dyDescent="0.25">
      <c r="A20556" t="s">
        <v>733</v>
      </c>
      <c r="B20556">
        <v>77725</v>
      </c>
      <c r="C20556" s="593">
        <v>8.2500000000000004E-2</v>
      </c>
      <c r="D20556" t="s">
        <v>1680</v>
      </c>
      <c r="E20556">
        <v>6.25E-2</v>
      </c>
      <c r="F20556">
        <v>5.0000000000000001E-3</v>
      </c>
      <c r="G20556">
        <v>1.4999999999999999E-2</v>
      </c>
      <c r="H20556">
        <v>0</v>
      </c>
      <c r="I20556">
        <v>0</v>
      </c>
    </row>
    <row r="20557" spans="1:9" x14ac:dyDescent="0.25">
      <c r="A20557" t="s">
        <v>733</v>
      </c>
      <c r="B20557">
        <v>77726</v>
      </c>
      <c r="C20557" s="593">
        <v>8.2500000000000004E-2</v>
      </c>
      <c r="D20557" t="s">
        <v>1680</v>
      </c>
      <c r="E20557">
        <v>6.25E-2</v>
      </c>
      <c r="F20557">
        <v>5.0000000000000001E-3</v>
      </c>
      <c r="G20557">
        <v>1.4999999999999999E-2</v>
      </c>
      <c r="H20557">
        <v>0</v>
      </c>
      <c r="I20557">
        <v>0</v>
      </c>
    </row>
    <row r="20558" spans="1:9" x14ac:dyDescent="0.25">
      <c r="A20558" t="s">
        <v>733</v>
      </c>
      <c r="B20558">
        <v>77801</v>
      </c>
      <c r="C20558" s="593">
        <v>8.2500000000000004E-2</v>
      </c>
      <c r="D20558" t="s">
        <v>5857</v>
      </c>
      <c r="E20558">
        <v>6.25E-2</v>
      </c>
      <c r="F20558">
        <v>5.0000000000000001E-3</v>
      </c>
      <c r="G20558">
        <v>0</v>
      </c>
      <c r="H20558">
        <v>1.4999999999999999E-2</v>
      </c>
      <c r="I20558">
        <v>0</v>
      </c>
    </row>
    <row r="20559" spans="1:9" x14ac:dyDescent="0.25">
      <c r="A20559" t="s">
        <v>733</v>
      </c>
      <c r="B20559">
        <v>77802</v>
      </c>
      <c r="C20559" s="593">
        <v>8.2500000000000004E-2</v>
      </c>
      <c r="D20559" t="s">
        <v>2901</v>
      </c>
      <c r="E20559">
        <v>6.25E-2</v>
      </c>
      <c r="F20559">
        <v>5.0000000000000001E-3</v>
      </c>
      <c r="G20559">
        <v>1.4999999999999999E-2</v>
      </c>
      <c r="H20559">
        <v>0</v>
      </c>
      <c r="I20559">
        <v>0</v>
      </c>
    </row>
    <row r="20560" spans="1:9" x14ac:dyDescent="0.25">
      <c r="A20560" t="s">
        <v>733</v>
      </c>
      <c r="B20560">
        <v>77803</v>
      </c>
      <c r="C20560" s="593">
        <v>8.2500000000000004E-2</v>
      </c>
      <c r="D20560" t="s">
        <v>2901</v>
      </c>
      <c r="E20560">
        <v>6.25E-2</v>
      </c>
      <c r="F20560">
        <v>5.0000000000000001E-3</v>
      </c>
      <c r="G20560">
        <v>1.4999999999999999E-2</v>
      </c>
      <c r="H20560">
        <v>0</v>
      </c>
      <c r="I20560">
        <v>0</v>
      </c>
    </row>
    <row r="20561" spans="1:9" x14ac:dyDescent="0.25">
      <c r="A20561" t="s">
        <v>733</v>
      </c>
      <c r="B20561">
        <v>77805</v>
      </c>
      <c r="C20561" s="593">
        <v>8.2500000000000004E-2</v>
      </c>
      <c r="D20561" t="s">
        <v>2901</v>
      </c>
      <c r="E20561">
        <v>6.25E-2</v>
      </c>
      <c r="F20561">
        <v>5.0000000000000001E-3</v>
      </c>
      <c r="G20561">
        <v>1.4999999999999999E-2</v>
      </c>
      <c r="H20561">
        <v>0</v>
      </c>
      <c r="I20561">
        <v>0</v>
      </c>
    </row>
    <row r="20562" spans="1:9" x14ac:dyDescent="0.25">
      <c r="A20562" t="s">
        <v>733</v>
      </c>
      <c r="B20562">
        <v>77806</v>
      </c>
      <c r="C20562" s="593">
        <v>8.2500000000000004E-2</v>
      </c>
      <c r="D20562" t="s">
        <v>2901</v>
      </c>
      <c r="E20562">
        <v>6.25E-2</v>
      </c>
      <c r="F20562">
        <v>5.0000000000000001E-3</v>
      </c>
      <c r="G20562">
        <v>1.4999999999999999E-2</v>
      </c>
      <c r="H20562">
        <v>0</v>
      </c>
      <c r="I20562">
        <v>0</v>
      </c>
    </row>
    <row r="20563" spans="1:9" x14ac:dyDescent="0.25">
      <c r="A20563" t="s">
        <v>733</v>
      </c>
      <c r="B20563">
        <v>77807</v>
      </c>
      <c r="C20563" s="593">
        <v>8.2500000000000004E-2</v>
      </c>
      <c r="D20563" t="s">
        <v>5857</v>
      </c>
      <c r="E20563">
        <v>6.25E-2</v>
      </c>
      <c r="F20563">
        <v>5.0000000000000001E-3</v>
      </c>
      <c r="G20563">
        <v>0</v>
      </c>
      <c r="H20563">
        <v>1.4999999999999999E-2</v>
      </c>
      <c r="I20563">
        <v>0</v>
      </c>
    </row>
    <row r="20564" spans="1:9" x14ac:dyDescent="0.25">
      <c r="A20564" t="s">
        <v>733</v>
      </c>
      <c r="B20564">
        <v>77808</v>
      </c>
      <c r="C20564" s="593">
        <v>8.2500000000000004E-2</v>
      </c>
      <c r="D20564" t="s">
        <v>5857</v>
      </c>
      <c r="E20564">
        <v>6.25E-2</v>
      </c>
      <c r="F20564">
        <v>5.0000000000000001E-3</v>
      </c>
      <c r="G20564">
        <v>0</v>
      </c>
      <c r="H20564">
        <v>1.4999999999999999E-2</v>
      </c>
      <c r="I20564">
        <v>0</v>
      </c>
    </row>
    <row r="20565" spans="1:9" x14ac:dyDescent="0.25">
      <c r="A20565" t="s">
        <v>733</v>
      </c>
      <c r="B20565">
        <v>77830</v>
      </c>
      <c r="C20565" s="593">
        <v>8.2500000000000004E-2</v>
      </c>
      <c r="D20565" t="s">
        <v>5777</v>
      </c>
      <c r="E20565">
        <v>6.25E-2</v>
      </c>
      <c r="F20565">
        <v>0</v>
      </c>
      <c r="G20565">
        <v>0</v>
      </c>
      <c r="H20565">
        <v>0.02</v>
      </c>
      <c r="I20565">
        <v>0</v>
      </c>
    </row>
    <row r="20566" spans="1:9" x14ac:dyDescent="0.25">
      <c r="A20566" t="s">
        <v>733</v>
      </c>
      <c r="B20566">
        <v>77831</v>
      </c>
      <c r="C20566" s="593">
        <v>0.08</v>
      </c>
      <c r="D20566" t="s">
        <v>5858</v>
      </c>
      <c r="E20566">
        <v>6.25E-2</v>
      </c>
      <c r="F20566">
        <v>5.0000000000000001E-3</v>
      </c>
      <c r="G20566">
        <v>1.2500000000000001E-2</v>
      </c>
      <c r="H20566">
        <v>0</v>
      </c>
      <c r="I20566">
        <v>0</v>
      </c>
    </row>
    <row r="20567" spans="1:9" x14ac:dyDescent="0.25">
      <c r="A20567" t="s">
        <v>733</v>
      </c>
      <c r="B20567">
        <v>77833</v>
      </c>
      <c r="C20567" s="593">
        <v>8.2500000000000004E-2</v>
      </c>
      <c r="D20567" t="s">
        <v>5859</v>
      </c>
      <c r="E20567">
        <v>6.25E-2</v>
      </c>
      <c r="F20567">
        <v>5.0000000000000001E-3</v>
      </c>
      <c r="G20567">
        <v>1.4999999999999999E-2</v>
      </c>
      <c r="H20567">
        <v>0</v>
      </c>
      <c r="I20567">
        <v>0</v>
      </c>
    </row>
    <row r="20568" spans="1:9" x14ac:dyDescent="0.25">
      <c r="A20568" t="s">
        <v>733</v>
      </c>
      <c r="B20568">
        <v>77834</v>
      </c>
      <c r="C20568" s="593">
        <v>8.2500000000000004E-2</v>
      </c>
      <c r="D20568" t="s">
        <v>5859</v>
      </c>
      <c r="E20568">
        <v>6.25E-2</v>
      </c>
      <c r="F20568">
        <v>5.0000000000000001E-3</v>
      </c>
      <c r="G20568">
        <v>1.4999999999999999E-2</v>
      </c>
      <c r="H20568">
        <v>0</v>
      </c>
      <c r="I20568">
        <v>0</v>
      </c>
    </row>
    <row r="20569" spans="1:9" x14ac:dyDescent="0.25">
      <c r="A20569" t="s">
        <v>733</v>
      </c>
      <c r="B20569">
        <v>77835</v>
      </c>
      <c r="C20569" s="593">
        <v>8.2500000000000004E-2</v>
      </c>
      <c r="D20569" t="s">
        <v>5860</v>
      </c>
      <c r="E20569">
        <v>6.25E-2</v>
      </c>
      <c r="F20569">
        <v>5.0000000000000001E-3</v>
      </c>
      <c r="G20569">
        <v>1.4999999999999999E-2</v>
      </c>
      <c r="H20569">
        <v>0</v>
      </c>
      <c r="I20569">
        <v>0</v>
      </c>
    </row>
    <row r="20570" spans="1:9" x14ac:dyDescent="0.25">
      <c r="A20570" t="s">
        <v>733</v>
      </c>
      <c r="B20570">
        <v>77836</v>
      </c>
      <c r="C20570" s="593">
        <v>8.2500000000000004E-2</v>
      </c>
      <c r="D20570" t="s">
        <v>1376</v>
      </c>
      <c r="E20570">
        <v>6.25E-2</v>
      </c>
      <c r="F20570">
        <v>5.0000000000000001E-3</v>
      </c>
      <c r="G20570">
        <v>1.4999999999999999E-2</v>
      </c>
      <c r="H20570">
        <v>0</v>
      </c>
      <c r="I20570">
        <v>0</v>
      </c>
    </row>
    <row r="20571" spans="1:9" x14ac:dyDescent="0.25">
      <c r="A20571" t="s">
        <v>733</v>
      </c>
      <c r="B20571">
        <v>77837</v>
      </c>
      <c r="C20571" s="593">
        <v>8.2500000000000004E-2</v>
      </c>
      <c r="D20571" t="s">
        <v>3947</v>
      </c>
      <c r="E20571">
        <v>6.25E-2</v>
      </c>
      <c r="F20571">
        <v>0</v>
      </c>
      <c r="G20571">
        <v>0.02</v>
      </c>
      <c r="H20571">
        <v>0</v>
      </c>
      <c r="I20571">
        <v>0</v>
      </c>
    </row>
    <row r="20572" spans="1:9" x14ac:dyDescent="0.25">
      <c r="A20572" t="s">
        <v>733</v>
      </c>
      <c r="B20572">
        <v>77838</v>
      </c>
      <c r="C20572" s="593">
        <v>6.7500000000000004E-2</v>
      </c>
      <c r="D20572" t="s">
        <v>5611</v>
      </c>
      <c r="E20572">
        <v>6.25E-2</v>
      </c>
      <c r="F20572">
        <v>5.0000000000000001E-3</v>
      </c>
      <c r="G20572">
        <v>0</v>
      </c>
      <c r="H20572">
        <v>0</v>
      </c>
      <c r="I20572">
        <v>0</v>
      </c>
    </row>
    <row r="20573" spans="1:9" x14ac:dyDescent="0.25">
      <c r="A20573" t="s">
        <v>733</v>
      </c>
      <c r="B20573">
        <v>77840</v>
      </c>
      <c r="C20573" s="593">
        <v>8.2500000000000004E-2</v>
      </c>
      <c r="D20573" t="s">
        <v>5857</v>
      </c>
      <c r="E20573">
        <v>6.25E-2</v>
      </c>
      <c r="F20573">
        <v>5.0000000000000001E-3</v>
      </c>
      <c r="G20573">
        <v>0</v>
      </c>
      <c r="H20573">
        <v>1.4999999999999999E-2</v>
      </c>
      <c r="I20573">
        <v>0</v>
      </c>
    </row>
    <row r="20574" spans="1:9" x14ac:dyDescent="0.25">
      <c r="A20574" t="s">
        <v>733</v>
      </c>
      <c r="B20574">
        <v>77841</v>
      </c>
      <c r="C20574" s="593">
        <v>8.2500000000000004E-2</v>
      </c>
      <c r="D20574" t="s">
        <v>5861</v>
      </c>
      <c r="E20574">
        <v>6.25E-2</v>
      </c>
      <c r="F20574">
        <v>5.0000000000000001E-3</v>
      </c>
      <c r="G20574">
        <v>1.4999999999999999E-2</v>
      </c>
      <c r="H20574">
        <v>0</v>
      </c>
      <c r="I20574">
        <v>0</v>
      </c>
    </row>
    <row r="20575" spans="1:9" x14ac:dyDescent="0.25">
      <c r="A20575" t="s">
        <v>733</v>
      </c>
      <c r="B20575">
        <v>77842</v>
      </c>
      <c r="C20575" s="593">
        <v>8.2500000000000004E-2</v>
      </c>
      <c r="D20575" t="s">
        <v>5861</v>
      </c>
      <c r="E20575">
        <v>6.25E-2</v>
      </c>
      <c r="F20575">
        <v>5.0000000000000001E-3</v>
      </c>
      <c r="G20575">
        <v>1.4999999999999999E-2</v>
      </c>
      <c r="H20575">
        <v>0</v>
      </c>
      <c r="I20575">
        <v>0</v>
      </c>
    </row>
    <row r="20576" spans="1:9" x14ac:dyDescent="0.25">
      <c r="A20576" t="s">
        <v>733</v>
      </c>
      <c r="B20576">
        <v>77843</v>
      </c>
      <c r="C20576" s="593">
        <v>8.2500000000000004E-2</v>
      </c>
      <c r="D20576" t="s">
        <v>5861</v>
      </c>
      <c r="E20576">
        <v>6.25E-2</v>
      </c>
      <c r="F20576">
        <v>5.0000000000000001E-3</v>
      </c>
      <c r="G20576">
        <v>1.4999999999999999E-2</v>
      </c>
      <c r="H20576">
        <v>0</v>
      </c>
      <c r="I20576">
        <v>0</v>
      </c>
    </row>
    <row r="20577" spans="1:9" x14ac:dyDescent="0.25">
      <c r="A20577" t="s">
        <v>733</v>
      </c>
      <c r="B20577">
        <v>77844</v>
      </c>
      <c r="C20577" s="593">
        <v>8.2500000000000004E-2</v>
      </c>
      <c r="D20577" t="s">
        <v>5861</v>
      </c>
      <c r="E20577">
        <v>6.25E-2</v>
      </c>
      <c r="F20577">
        <v>5.0000000000000001E-3</v>
      </c>
      <c r="G20577">
        <v>1.4999999999999999E-2</v>
      </c>
      <c r="H20577">
        <v>0</v>
      </c>
      <c r="I20577">
        <v>0</v>
      </c>
    </row>
    <row r="20578" spans="1:9" x14ac:dyDescent="0.25">
      <c r="A20578" t="s">
        <v>733</v>
      </c>
      <c r="B20578">
        <v>77845</v>
      </c>
      <c r="C20578" s="593">
        <v>8.2500000000000004E-2</v>
      </c>
      <c r="D20578" t="s">
        <v>5857</v>
      </c>
      <c r="E20578">
        <v>6.25E-2</v>
      </c>
      <c r="F20578">
        <v>5.0000000000000001E-3</v>
      </c>
      <c r="G20578">
        <v>0</v>
      </c>
      <c r="H20578">
        <v>1.4999999999999999E-2</v>
      </c>
      <c r="I20578">
        <v>0</v>
      </c>
    </row>
    <row r="20579" spans="1:9" x14ac:dyDescent="0.25">
      <c r="A20579" t="s">
        <v>733</v>
      </c>
      <c r="B20579">
        <v>77850</v>
      </c>
      <c r="C20579" s="593">
        <v>6.7500000000000004E-2</v>
      </c>
      <c r="D20579" t="s">
        <v>2333</v>
      </c>
      <c r="E20579">
        <v>6.25E-2</v>
      </c>
      <c r="F20579">
        <v>5.0000000000000001E-3</v>
      </c>
      <c r="G20579">
        <v>0</v>
      </c>
      <c r="H20579">
        <v>0</v>
      </c>
      <c r="I20579">
        <v>0</v>
      </c>
    </row>
    <row r="20580" spans="1:9" x14ac:dyDescent="0.25">
      <c r="A20580" t="s">
        <v>733</v>
      </c>
      <c r="B20580">
        <v>77852</v>
      </c>
      <c r="C20580" s="593">
        <v>6.7500000000000004E-2</v>
      </c>
      <c r="D20580" t="s">
        <v>5611</v>
      </c>
      <c r="E20580">
        <v>6.25E-2</v>
      </c>
      <c r="F20580">
        <v>5.0000000000000001E-3</v>
      </c>
      <c r="G20580">
        <v>0</v>
      </c>
      <c r="H20580">
        <v>0</v>
      </c>
      <c r="I20580">
        <v>0</v>
      </c>
    </row>
    <row r="20581" spans="1:9" x14ac:dyDescent="0.25">
      <c r="A20581" t="s">
        <v>733</v>
      </c>
      <c r="B20581">
        <v>77853</v>
      </c>
      <c r="C20581" s="593">
        <v>6.7500000000000004E-2</v>
      </c>
      <c r="D20581" t="s">
        <v>1374</v>
      </c>
      <c r="E20581">
        <v>6.25E-2</v>
      </c>
      <c r="F20581">
        <v>5.0000000000000001E-3</v>
      </c>
      <c r="G20581">
        <v>0</v>
      </c>
      <c r="H20581">
        <v>0</v>
      </c>
      <c r="I20581">
        <v>0</v>
      </c>
    </row>
    <row r="20582" spans="1:9" x14ac:dyDescent="0.25">
      <c r="A20582" t="s">
        <v>733</v>
      </c>
      <c r="B20582">
        <v>77855</v>
      </c>
      <c r="C20582" s="593">
        <v>6.7500000000000004E-2</v>
      </c>
      <c r="D20582" t="s">
        <v>2333</v>
      </c>
      <c r="E20582">
        <v>6.25E-2</v>
      </c>
      <c r="F20582">
        <v>5.0000000000000001E-3</v>
      </c>
      <c r="G20582">
        <v>0</v>
      </c>
      <c r="H20582">
        <v>0</v>
      </c>
      <c r="I20582">
        <v>0</v>
      </c>
    </row>
    <row r="20583" spans="1:9" x14ac:dyDescent="0.25">
      <c r="A20583" t="s">
        <v>733</v>
      </c>
      <c r="B20583">
        <v>77856</v>
      </c>
      <c r="C20583" s="593">
        <v>8.2500000000000004E-2</v>
      </c>
      <c r="D20583" t="s">
        <v>1466</v>
      </c>
      <c r="E20583">
        <v>6.25E-2</v>
      </c>
      <c r="F20583">
        <v>0</v>
      </c>
      <c r="G20583">
        <v>0.02</v>
      </c>
      <c r="H20583">
        <v>0</v>
      </c>
      <c r="I20583">
        <v>0</v>
      </c>
    </row>
    <row r="20584" spans="1:9" x14ac:dyDescent="0.25">
      <c r="A20584" t="s">
        <v>733</v>
      </c>
      <c r="B20584">
        <v>77857</v>
      </c>
      <c r="C20584" s="593">
        <v>6.7500000000000004E-2</v>
      </c>
      <c r="D20584" t="s">
        <v>5674</v>
      </c>
      <c r="E20584">
        <v>6.25E-2</v>
      </c>
      <c r="F20584">
        <v>5.0000000000000001E-3</v>
      </c>
      <c r="G20584">
        <v>0</v>
      </c>
      <c r="H20584">
        <v>0</v>
      </c>
      <c r="I20584">
        <v>0</v>
      </c>
    </row>
    <row r="20585" spans="1:9" x14ac:dyDescent="0.25">
      <c r="A20585" t="s">
        <v>733</v>
      </c>
      <c r="B20585">
        <v>77859</v>
      </c>
      <c r="C20585" s="593">
        <v>8.2500000000000004E-2</v>
      </c>
      <c r="D20585" t="s">
        <v>5857</v>
      </c>
      <c r="E20585">
        <v>6.25E-2</v>
      </c>
      <c r="F20585">
        <v>5.0000000000000001E-3</v>
      </c>
      <c r="G20585">
        <v>0</v>
      </c>
      <c r="H20585">
        <v>1.4999999999999999E-2</v>
      </c>
      <c r="I20585">
        <v>0</v>
      </c>
    </row>
    <row r="20586" spans="1:9" x14ac:dyDescent="0.25">
      <c r="A20586" t="s">
        <v>733</v>
      </c>
      <c r="B20586">
        <v>77861</v>
      </c>
      <c r="C20586" s="593">
        <v>0.08</v>
      </c>
      <c r="D20586" t="s">
        <v>5862</v>
      </c>
      <c r="E20586">
        <v>6.25E-2</v>
      </c>
      <c r="F20586">
        <v>5.0000000000000001E-3</v>
      </c>
      <c r="G20586">
        <v>1.2500000000000001E-2</v>
      </c>
      <c r="H20586">
        <v>0</v>
      </c>
      <c r="I20586">
        <v>0</v>
      </c>
    </row>
    <row r="20587" spans="1:9" x14ac:dyDescent="0.25">
      <c r="A20587" t="s">
        <v>733</v>
      </c>
      <c r="B20587">
        <v>77862</v>
      </c>
      <c r="C20587" s="593">
        <v>7.7499999999999999E-2</v>
      </c>
      <c r="D20587" t="s">
        <v>5863</v>
      </c>
      <c r="E20587">
        <v>6.25E-2</v>
      </c>
      <c r="F20587">
        <v>5.0000000000000001E-3</v>
      </c>
      <c r="G20587">
        <v>0.01</v>
      </c>
      <c r="H20587">
        <v>0</v>
      </c>
      <c r="I20587">
        <v>0</v>
      </c>
    </row>
    <row r="20588" spans="1:9" x14ac:dyDescent="0.25">
      <c r="A20588" t="s">
        <v>733</v>
      </c>
      <c r="B20588">
        <v>77863</v>
      </c>
      <c r="C20588" s="593">
        <v>6.7500000000000004E-2</v>
      </c>
      <c r="D20588" t="s">
        <v>5611</v>
      </c>
      <c r="E20588">
        <v>6.25E-2</v>
      </c>
      <c r="F20588">
        <v>5.0000000000000001E-3</v>
      </c>
      <c r="G20588">
        <v>0</v>
      </c>
      <c r="H20588">
        <v>0</v>
      </c>
      <c r="I20588">
        <v>0</v>
      </c>
    </row>
    <row r="20589" spans="1:9" x14ac:dyDescent="0.25">
      <c r="A20589" t="s">
        <v>733</v>
      </c>
      <c r="B20589">
        <v>77864</v>
      </c>
      <c r="C20589" s="593">
        <v>8.2500000000000004E-2</v>
      </c>
      <c r="D20589" t="s">
        <v>3593</v>
      </c>
      <c r="E20589">
        <v>6.25E-2</v>
      </c>
      <c r="F20589">
        <v>5.0000000000000001E-3</v>
      </c>
      <c r="G20589">
        <v>1.4999999999999999E-2</v>
      </c>
      <c r="H20589">
        <v>0</v>
      </c>
      <c r="I20589">
        <v>0</v>
      </c>
    </row>
    <row r="20590" spans="1:9" x14ac:dyDescent="0.25">
      <c r="A20590" t="s">
        <v>733</v>
      </c>
      <c r="B20590">
        <v>77865</v>
      </c>
      <c r="C20590" s="593">
        <v>8.2500000000000004E-2</v>
      </c>
      <c r="D20590" t="s">
        <v>5864</v>
      </c>
      <c r="E20590">
        <v>6.25E-2</v>
      </c>
      <c r="F20590">
        <v>5.0000000000000001E-3</v>
      </c>
      <c r="G20590">
        <v>1.4999999999999999E-2</v>
      </c>
      <c r="H20590">
        <v>0</v>
      </c>
      <c r="I20590">
        <v>0</v>
      </c>
    </row>
    <row r="20591" spans="1:9" x14ac:dyDescent="0.25">
      <c r="A20591" t="s">
        <v>733</v>
      </c>
      <c r="B20591">
        <v>77866</v>
      </c>
      <c r="C20591" s="593">
        <v>8.2500000000000004E-2</v>
      </c>
      <c r="D20591" t="s">
        <v>5857</v>
      </c>
      <c r="E20591">
        <v>6.25E-2</v>
      </c>
      <c r="F20591">
        <v>5.0000000000000001E-3</v>
      </c>
      <c r="G20591">
        <v>0</v>
      </c>
      <c r="H20591">
        <v>1.4999999999999999E-2</v>
      </c>
      <c r="I20591">
        <v>0</v>
      </c>
    </row>
    <row r="20592" spans="1:9" x14ac:dyDescent="0.25">
      <c r="A20592" t="s">
        <v>733</v>
      </c>
      <c r="B20592">
        <v>77867</v>
      </c>
      <c r="C20592" s="593">
        <v>6.25E-2</v>
      </c>
      <c r="D20592" t="s">
        <v>5287</v>
      </c>
      <c r="E20592">
        <v>6.25E-2</v>
      </c>
      <c r="F20592">
        <v>0</v>
      </c>
      <c r="G20592">
        <v>0</v>
      </c>
      <c r="H20592">
        <v>0</v>
      </c>
      <c r="I20592">
        <v>0</v>
      </c>
    </row>
    <row r="20593" spans="1:9" x14ac:dyDescent="0.25">
      <c r="A20593" t="s">
        <v>733</v>
      </c>
      <c r="B20593">
        <v>77868</v>
      </c>
      <c r="C20593" s="593">
        <v>8.2500000000000004E-2</v>
      </c>
      <c r="D20593" t="s">
        <v>5857</v>
      </c>
      <c r="E20593">
        <v>6.25E-2</v>
      </c>
      <c r="F20593">
        <v>5.0000000000000001E-3</v>
      </c>
      <c r="G20593">
        <v>0</v>
      </c>
      <c r="H20593">
        <v>1.4999999999999999E-2</v>
      </c>
      <c r="I20593">
        <v>0</v>
      </c>
    </row>
    <row r="20594" spans="1:9" x14ac:dyDescent="0.25">
      <c r="A20594" t="s">
        <v>733</v>
      </c>
      <c r="B20594">
        <v>77870</v>
      </c>
      <c r="C20594" s="593">
        <v>6.25E-2</v>
      </c>
      <c r="D20594" t="s">
        <v>5287</v>
      </c>
      <c r="E20594">
        <v>6.25E-2</v>
      </c>
      <c r="F20594">
        <v>0</v>
      </c>
      <c r="G20594">
        <v>0</v>
      </c>
      <c r="H20594">
        <v>0</v>
      </c>
      <c r="I20594">
        <v>0</v>
      </c>
    </row>
    <row r="20595" spans="1:9" x14ac:dyDescent="0.25">
      <c r="A20595" t="s">
        <v>733</v>
      </c>
      <c r="B20595">
        <v>77871</v>
      </c>
      <c r="C20595" s="593">
        <v>0.08</v>
      </c>
      <c r="D20595" t="s">
        <v>5865</v>
      </c>
      <c r="E20595">
        <v>6.25E-2</v>
      </c>
      <c r="F20595">
        <v>5.0000000000000001E-3</v>
      </c>
      <c r="G20595">
        <v>1.2500000000000001E-2</v>
      </c>
      <c r="H20595">
        <v>0</v>
      </c>
      <c r="I20595">
        <v>0</v>
      </c>
    </row>
    <row r="20596" spans="1:9" x14ac:dyDescent="0.25">
      <c r="A20596" t="s">
        <v>733</v>
      </c>
      <c r="B20596">
        <v>77872</v>
      </c>
      <c r="C20596" s="593">
        <v>6.7500000000000004E-2</v>
      </c>
      <c r="D20596" t="s">
        <v>5866</v>
      </c>
      <c r="E20596">
        <v>6.25E-2</v>
      </c>
      <c r="F20596">
        <v>5.0000000000000001E-3</v>
      </c>
      <c r="G20596">
        <v>0</v>
      </c>
      <c r="H20596">
        <v>0</v>
      </c>
      <c r="I20596">
        <v>0</v>
      </c>
    </row>
    <row r="20597" spans="1:9" x14ac:dyDescent="0.25">
      <c r="A20597" t="s">
        <v>733</v>
      </c>
      <c r="B20597">
        <v>77873</v>
      </c>
      <c r="C20597" s="593">
        <v>8.2500000000000004E-2</v>
      </c>
      <c r="D20597" t="s">
        <v>5777</v>
      </c>
      <c r="E20597">
        <v>6.25E-2</v>
      </c>
      <c r="F20597">
        <v>0</v>
      </c>
      <c r="G20597">
        <v>0</v>
      </c>
      <c r="H20597">
        <v>0.02</v>
      </c>
      <c r="I20597">
        <v>0</v>
      </c>
    </row>
    <row r="20598" spans="1:9" x14ac:dyDescent="0.25">
      <c r="A20598" t="s">
        <v>733</v>
      </c>
      <c r="B20598">
        <v>77875</v>
      </c>
      <c r="C20598" s="593">
        <v>6.7500000000000004E-2</v>
      </c>
      <c r="D20598" t="s">
        <v>5866</v>
      </c>
      <c r="E20598">
        <v>6.25E-2</v>
      </c>
      <c r="F20598">
        <v>5.0000000000000001E-3</v>
      </c>
      <c r="G20598">
        <v>0</v>
      </c>
      <c r="H20598">
        <v>0</v>
      </c>
      <c r="I20598">
        <v>0</v>
      </c>
    </row>
    <row r="20599" spans="1:9" x14ac:dyDescent="0.25">
      <c r="A20599" t="s">
        <v>733</v>
      </c>
      <c r="B20599">
        <v>77876</v>
      </c>
      <c r="C20599" s="593">
        <v>6.7500000000000004E-2</v>
      </c>
      <c r="D20599" t="s">
        <v>5866</v>
      </c>
      <c r="E20599">
        <v>6.25E-2</v>
      </c>
      <c r="F20599">
        <v>5.0000000000000001E-3</v>
      </c>
      <c r="G20599">
        <v>0</v>
      </c>
      <c r="H20599">
        <v>0</v>
      </c>
      <c r="I20599">
        <v>0</v>
      </c>
    </row>
    <row r="20600" spans="1:9" x14ac:dyDescent="0.25">
      <c r="A20600" t="s">
        <v>733</v>
      </c>
      <c r="B20600">
        <v>77878</v>
      </c>
      <c r="C20600" s="593">
        <v>8.2500000000000004E-2</v>
      </c>
      <c r="D20600" t="s">
        <v>5867</v>
      </c>
      <c r="E20600">
        <v>6.25E-2</v>
      </c>
      <c r="F20600">
        <v>5.0000000000000001E-3</v>
      </c>
      <c r="G20600">
        <v>1.4999999999999999E-2</v>
      </c>
      <c r="H20600">
        <v>0</v>
      </c>
      <c r="I20600">
        <v>0</v>
      </c>
    </row>
    <row r="20601" spans="1:9" x14ac:dyDescent="0.25">
      <c r="A20601" t="s">
        <v>733</v>
      </c>
      <c r="B20601">
        <v>77879</v>
      </c>
      <c r="C20601" s="593">
        <v>8.2500000000000004E-2</v>
      </c>
      <c r="D20601" t="s">
        <v>5867</v>
      </c>
      <c r="E20601">
        <v>6.25E-2</v>
      </c>
      <c r="F20601">
        <v>5.0000000000000001E-3</v>
      </c>
      <c r="G20601">
        <v>1.4999999999999999E-2</v>
      </c>
      <c r="H20601">
        <v>0</v>
      </c>
      <c r="I20601">
        <v>0</v>
      </c>
    </row>
    <row r="20602" spans="1:9" x14ac:dyDescent="0.25">
      <c r="A20602" t="s">
        <v>733</v>
      </c>
      <c r="B20602">
        <v>77880</v>
      </c>
      <c r="C20602" s="593">
        <v>6.7500000000000004E-2</v>
      </c>
      <c r="D20602" t="s">
        <v>1251</v>
      </c>
      <c r="E20602">
        <v>6.25E-2</v>
      </c>
      <c r="F20602">
        <v>5.0000000000000001E-3</v>
      </c>
      <c r="G20602">
        <v>0</v>
      </c>
      <c r="H20602">
        <v>0</v>
      </c>
      <c r="I20602">
        <v>0</v>
      </c>
    </row>
    <row r="20603" spans="1:9" x14ac:dyDescent="0.25">
      <c r="A20603" t="s">
        <v>733</v>
      </c>
      <c r="B20603">
        <v>77881</v>
      </c>
      <c r="C20603" s="593">
        <v>8.2500000000000004E-2</v>
      </c>
      <c r="D20603" t="s">
        <v>5861</v>
      </c>
      <c r="E20603">
        <v>6.25E-2</v>
      </c>
      <c r="F20603">
        <v>5.0000000000000001E-3</v>
      </c>
      <c r="G20603">
        <v>1.4999999999999999E-2</v>
      </c>
      <c r="H20603">
        <v>0</v>
      </c>
      <c r="I20603">
        <v>0</v>
      </c>
    </row>
    <row r="20604" spans="1:9" x14ac:dyDescent="0.25">
      <c r="A20604" t="s">
        <v>733</v>
      </c>
      <c r="B20604">
        <v>77882</v>
      </c>
      <c r="C20604" s="593">
        <v>6.25E-2</v>
      </c>
      <c r="D20604" t="s">
        <v>5287</v>
      </c>
      <c r="E20604">
        <v>6.25E-2</v>
      </c>
      <c r="F20604">
        <v>0</v>
      </c>
      <c r="G20604">
        <v>0</v>
      </c>
      <c r="H20604">
        <v>0</v>
      </c>
      <c r="I20604">
        <v>0</v>
      </c>
    </row>
    <row r="20605" spans="1:9" x14ac:dyDescent="0.25">
      <c r="A20605" t="s">
        <v>733</v>
      </c>
      <c r="B20605">
        <v>77901</v>
      </c>
      <c r="C20605" s="593">
        <v>8.2500000000000004E-2</v>
      </c>
      <c r="D20605" t="s">
        <v>5868</v>
      </c>
      <c r="E20605">
        <v>6.25E-2</v>
      </c>
      <c r="F20605">
        <v>5.0000000000000001E-3</v>
      </c>
      <c r="G20605">
        <v>1.4999999999999999E-2</v>
      </c>
      <c r="H20605">
        <v>0</v>
      </c>
      <c r="I20605">
        <v>0</v>
      </c>
    </row>
    <row r="20606" spans="1:9" x14ac:dyDescent="0.25">
      <c r="A20606" t="s">
        <v>733</v>
      </c>
      <c r="B20606">
        <v>77902</v>
      </c>
      <c r="C20606" s="593">
        <v>8.2500000000000004E-2</v>
      </c>
      <c r="D20606" t="s">
        <v>5868</v>
      </c>
      <c r="E20606">
        <v>6.25E-2</v>
      </c>
      <c r="F20606">
        <v>5.0000000000000001E-3</v>
      </c>
      <c r="G20606">
        <v>1.4999999999999999E-2</v>
      </c>
      <c r="H20606">
        <v>0</v>
      </c>
      <c r="I20606">
        <v>0</v>
      </c>
    </row>
    <row r="20607" spans="1:9" x14ac:dyDescent="0.25">
      <c r="A20607" t="s">
        <v>733</v>
      </c>
      <c r="B20607">
        <v>77903</v>
      </c>
      <c r="C20607" s="593">
        <v>8.2500000000000004E-2</v>
      </c>
      <c r="D20607" t="s">
        <v>5868</v>
      </c>
      <c r="E20607">
        <v>6.25E-2</v>
      </c>
      <c r="F20607">
        <v>5.0000000000000001E-3</v>
      </c>
      <c r="G20607">
        <v>1.4999999999999999E-2</v>
      </c>
      <c r="H20607">
        <v>0</v>
      </c>
      <c r="I20607">
        <v>0</v>
      </c>
    </row>
    <row r="20608" spans="1:9" x14ac:dyDescent="0.25">
      <c r="A20608" t="s">
        <v>733</v>
      </c>
      <c r="B20608">
        <v>77904</v>
      </c>
      <c r="C20608" s="593">
        <v>8.2500000000000004E-2</v>
      </c>
      <c r="D20608" t="s">
        <v>5868</v>
      </c>
      <c r="E20608">
        <v>6.25E-2</v>
      </c>
      <c r="F20608">
        <v>5.0000000000000001E-3</v>
      </c>
      <c r="G20608">
        <v>1.4999999999999999E-2</v>
      </c>
      <c r="H20608">
        <v>0</v>
      </c>
      <c r="I20608">
        <v>0</v>
      </c>
    </row>
    <row r="20609" spans="1:9" x14ac:dyDescent="0.25">
      <c r="A20609" t="s">
        <v>733</v>
      </c>
      <c r="B20609">
        <v>77905</v>
      </c>
      <c r="C20609" s="593">
        <v>8.2500000000000004E-2</v>
      </c>
      <c r="D20609" t="s">
        <v>5868</v>
      </c>
      <c r="E20609">
        <v>6.25E-2</v>
      </c>
      <c r="F20609">
        <v>5.0000000000000001E-3</v>
      </c>
      <c r="G20609">
        <v>1.4999999999999999E-2</v>
      </c>
      <c r="H20609">
        <v>0</v>
      </c>
      <c r="I20609">
        <v>0</v>
      </c>
    </row>
    <row r="20610" spans="1:9" x14ac:dyDescent="0.25">
      <c r="A20610" t="s">
        <v>733</v>
      </c>
      <c r="B20610">
        <v>77950</v>
      </c>
      <c r="C20610" s="593">
        <v>7.2499999999999995E-2</v>
      </c>
      <c r="D20610" t="s">
        <v>5869</v>
      </c>
      <c r="E20610">
        <v>6.25E-2</v>
      </c>
      <c r="F20610">
        <v>0</v>
      </c>
      <c r="G20610">
        <v>0.01</v>
      </c>
      <c r="H20610">
        <v>0</v>
      </c>
      <c r="I20610">
        <v>0</v>
      </c>
    </row>
    <row r="20611" spans="1:9" x14ac:dyDescent="0.25">
      <c r="A20611" t="s">
        <v>733</v>
      </c>
      <c r="B20611">
        <v>77951</v>
      </c>
      <c r="C20611" s="593">
        <v>6.7500000000000004E-2</v>
      </c>
      <c r="D20611" t="s">
        <v>5868</v>
      </c>
      <c r="E20611">
        <v>6.25E-2</v>
      </c>
      <c r="F20611">
        <v>5.0000000000000001E-3</v>
      </c>
      <c r="G20611">
        <v>0</v>
      </c>
      <c r="H20611">
        <v>0</v>
      </c>
      <c r="I20611">
        <v>0</v>
      </c>
    </row>
    <row r="20612" spans="1:9" x14ac:dyDescent="0.25">
      <c r="A20612" t="s">
        <v>733</v>
      </c>
      <c r="B20612">
        <v>77954</v>
      </c>
      <c r="C20612" s="593">
        <v>8.2500000000000004E-2</v>
      </c>
      <c r="D20612" t="s">
        <v>5870</v>
      </c>
      <c r="E20612">
        <v>6.25E-2</v>
      </c>
      <c r="F20612">
        <v>0</v>
      </c>
      <c r="G20612">
        <v>0.02</v>
      </c>
      <c r="H20612">
        <v>0</v>
      </c>
      <c r="I20612">
        <v>0</v>
      </c>
    </row>
    <row r="20613" spans="1:9" x14ac:dyDescent="0.25">
      <c r="A20613" t="s">
        <v>733</v>
      </c>
      <c r="B20613">
        <v>77957</v>
      </c>
      <c r="C20613" s="593">
        <v>8.2500000000000004E-2</v>
      </c>
      <c r="D20613" t="s">
        <v>5871</v>
      </c>
      <c r="E20613">
        <v>6.25E-2</v>
      </c>
      <c r="F20613">
        <v>5.0000000000000001E-3</v>
      </c>
      <c r="G20613">
        <v>1.4999999999999999E-2</v>
      </c>
      <c r="H20613">
        <v>0</v>
      </c>
      <c r="I20613">
        <v>0</v>
      </c>
    </row>
    <row r="20614" spans="1:9" x14ac:dyDescent="0.25">
      <c r="A20614" t="s">
        <v>733</v>
      </c>
      <c r="B20614">
        <v>77960</v>
      </c>
      <c r="C20614" s="593">
        <v>6.25E-2</v>
      </c>
      <c r="D20614" t="s">
        <v>5872</v>
      </c>
      <c r="E20614">
        <v>6.25E-2</v>
      </c>
      <c r="F20614">
        <v>0</v>
      </c>
      <c r="G20614">
        <v>0</v>
      </c>
      <c r="H20614">
        <v>0</v>
      </c>
      <c r="I20614">
        <v>0</v>
      </c>
    </row>
    <row r="20615" spans="1:9" x14ac:dyDescent="0.25">
      <c r="A20615" t="s">
        <v>733</v>
      </c>
      <c r="B20615">
        <v>77961</v>
      </c>
      <c r="C20615" s="593">
        <v>6.7500000000000004E-2</v>
      </c>
      <c r="D20615" t="s">
        <v>1415</v>
      </c>
      <c r="E20615">
        <v>6.25E-2</v>
      </c>
      <c r="F20615">
        <v>5.0000000000000001E-3</v>
      </c>
      <c r="G20615">
        <v>0</v>
      </c>
      <c r="H20615">
        <v>0</v>
      </c>
      <c r="I20615">
        <v>0</v>
      </c>
    </row>
    <row r="20616" spans="1:9" x14ac:dyDescent="0.25">
      <c r="A20616" t="s">
        <v>733</v>
      </c>
      <c r="B20616">
        <v>77962</v>
      </c>
      <c r="C20616" s="593">
        <v>8.2500000000000004E-2</v>
      </c>
      <c r="D20616" t="s">
        <v>5873</v>
      </c>
      <c r="E20616">
        <v>6.25E-2</v>
      </c>
      <c r="F20616">
        <v>5.0000000000000001E-3</v>
      </c>
      <c r="G20616">
        <v>1.4999999999999999E-2</v>
      </c>
      <c r="H20616">
        <v>0</v>
      </c>
      <c r="I20616">
        <v>0</v>
      </c>
    </row>
    <row r="20617" spans="1:9" x14ac:dyDescent="0.25">
      <c r="A20617" t="s">
        <v>733</v>
      </c>
      <c r="B20617">
        <v>77963</v>
      </c>
      <c r="C20617" s="593">
        <v>8.2500000000000004E-2</v>
      </c>
      <c r="D20617" t="s">
        <v>5872</v>
      </c>
      <c r="E20617">
        <v>6.25E-2</v>
      </c>
      <c r="F20617">
        <v>0</v>
      </c>
      <c r="G20617">
        <v>0.02</v>
      </c>
      <c r="H20617">
        <v>0</v>
      </c>
      <c r="I20617">
        <v>0</v>
      </c>
    </row>
    <row r="20618" spans="1:9" x14ac:dyDescent="0.25">
      <c r="A20618" t="s">
        <v>733</v>
      </c>
      <c r="B20618">
        <v>77964</v>
      </c>
      <c r="C20618" s="593">
        <v>8.2500000000000004E-2</v>
      </c>
      <c r="D20618" t="s">
        <v>5874</v>
      </c>
      <c r="E20618">
        <v>6.25E-2</v>
      </c>
      <c r="F20618">
        <v>0</v>
      </c>
      <c r="G20618">
        <v>0.02</v>
      </c>
      <c r="H20618">
        <v>0</v>
      </c>
      <c r="I20618">
        <v>0</v>
      </c>
    </row>
    <row r="20619" spans="1:9" x14ac:dyDescent="0.25">
      <c r="A20619" t="s">
        <v>733</v>
      </c>
      <c r="B20619">
        <v>77967</v>
      </c>
      <c r="C20619" s="593">
        <v>6.25E-2</v>
      </c>
      <c r="D20619" t="s">
        <v>5875</v>
      </c>
      <c r="E20619">
        <v>6.25E-2</v>
      </c>
      <c r="F20619">
        <v>0</v>
      </c>
      <c r="G20619">
        <v>0</v>
      </c>
      <c r="H20619">
        <v>0</v>
      </c>
      <c r="I20619">
        <v>0</v>
      </c>
    </row>
    <row r="20620" spans="1:9" x14ac:dyDescent="0.25">
      <c r="A20620" t="s">
        <v>733</v>
      </c>
      <c r="B20620">
        <v>77968</v>
      </c>
      <c r="C20620" s="593">
        <v>6.7500000000000004E-2</v>
      </c>
      <c r="D20620" t="s">
        <v>1415</v>
      </c>
      <c r="E20620">
        <v>6.25E-2</v>
      </c>
      <c r="F20620">
        <v>5.0000000000000001E-3</v>
      </c>
      <c r="G20620">
        <v>0</v>
      </c>
      <c r="H20620">
        <v>0</v>
      </c>
      <c r="I20620">
        <v>0</v>
      </c>
    </row>
    <row r="20621" spans="1:9" x14ac:dyDescent="0.25">
      <c r="A20621" t="s">
        <v>733</v>
      </c>
      <c r="B20621">
        <v>77969</v>
      </c>
      <c r="C20621" s="593">
        <v>6.7500000000000004E-2</v>
      </c>
      <c r="D20621" t="s">
        <v>1415</v>
      </c>
      <c r="E20621">
        <v>6.25E-2</v>
      </c>
      <c r="F20621">
        <v>5.0000000000000001E-3</v>
      </c>
      <c r="G20621">
        <v>0</v>
      </c>
      <c r="H20621">
        <v>0</v>
      </c>
      <c r="I20621">
        <v>0</v>
      </c>
    </row>
    <row r="20622" spans="1:9" x14ac:dyDescent="0.25">
      <c r="A20622" t="s">
        <v>733</v>
      </c>
      <c r="B20622">
        <v>77970</v>
      </c>
      <c r="C20622" s="593">
        <v>7.7499999999999999E-2</v>
      </c>
      <c r="D20622" t="s">
        <v>5876</v>
      </c>
      <c r="E20622">
        <v>6.25E-2</v>
      </c>
      <c r="F20622">
        <v>5.0000000000000001E-3</v>
      </c>
      <c r="G20622">
        <v>0.01</v>
      </c>
      <c r="H20622">
        <v>0</v>
      </c>
      <c r="I20622">
        <v>0</v>
      </c>
    </row>
    <row r="20623" spans="1:9" x14ac:dyDescent="0.25">
      <c r="A20623" t="s">
        <v>733</v>
      </c>
      <c r="B20623">
        <v>77971</v>
      </c>
      <c r="C20623" s="593">
        <v>6.7500000000000004E-2</v>
      </c>
      <c r="D20623" t="s">
        <v>1415</v>
      </c>
      <c r="E20623">
        <v>6.25E-2</v>
      </c>
      <c r="F20623">
        <v>5.0000000000000001E-3</v>
      </c>
      <c r="G20623">
        <v>0</v>
      </c>
      <c r="H20623">
        <v>0</v>
      </c>
      <c r="I20623">
        <v>0</v>
      </c>
    </row>
    <row r="20624" spans="1:9" x14ac:dyDescent="0.25">
      <c r="A20624" t="s">
        <v>733</v>
      </c>
      <c r="B20624">
        <v>77973</v>
      </c>
      <c r="C20624" s="593">
        <v>6.7500000000000004E-2</v>
      </c>
      <c r="D20624" t="s">
        <v>5868</v>
      </c>
      <c r="E20624">
        <v>6.25E-2</v>
      </c>
      <c r="F20624">
        <v>5.0000000000000001E-3</v>
      </c>
      <c r="G20624">
        <v>0</v>
      </c>
      <c r="H20624">
        <v>0</v>
      </c>
      <c r="I20624">
        <v>0</v>
      </c>
    </row>
    <row r="20625" spans="1:9" x14ac:dyDescent="0.25">
      <c r="A20625" t="s">
        <v>733</v>
      </c>
      <c r="B20625">
        <v>77974</v>
      </c>
      <c r="C20625" s="593">
        <v>6.7500000000000004E-2</v>
      </c>
      <c r="D20625" t="s">
        <v>5868</v>
      </c>
      <c r="E20625">
        <v>6.25E-2</v>
      </c>
      <c r="F20625">
        <v>5.0000000000000001E-3</v>
      </c>
      <c r="G20625">
        <v>0</v>
      </c>
      <c r="H20625">
        <v>0</v>
      </c>
      <c r="I20625">
        <v>0</v>
      </c>
    </row>
    <row r="20626" spans="1:9" x14ac:dyDescent="0.25">
      <c r="A20626" t="s">
        <v>733</v>
      </c>
      <c r="B20626">
        <v>77975</v>
      </c>
      <c r="C20626" s="593">
        <v>8.2500000000000004E-2</v>
      </c>
      <c r="D20626" t="s">
        <v>5877</v>
      </c>
      <c r="E20626">
        <v>6.25E-2</v>
      </c>
      <c r="F20626">
        <v>0</v>
      </c>
      <c r="G20626">
        <v>0.02</v>
      </c>
      <c r="H20626">
        <v>0</v>
      </c>
      <c r="I20626">
        <v>0</v>
      </c>
    </row>
    <row r="20627" spans="1:9" x14ac:dyDescent="0.25">
      <c r="A20627" t="s">
        <v>733</v>
      </c>
      <c r="B20627">
        <v>77976</v>
      </c>
      <c r="C20627" s="593">
        <v>6.7500000000000004E-2</v>
      </c>
      <c r="D20627" t="s">
        <v>5868</v>
      </c>
      <c r="E20627">
        <v>6.25E-2</v>
      </c>
      <c r="F20627">
        <v>5.0000000000000001E-3</v>
      </c>
      <c r="G20627">
        <v>0</v>
      </c>
      <c r="H20627">
        <v>0</v>
      </c>
      <c r="I20627">
        <v>0</v>
      </c>
    </row>
    <row r="20628" spans="1:9" x14ac:dyDescent="0.25">
      <c r="A20628" t="s">
        <v>733</v>
      </c>
      <c r="B20628">
        <v>77977</v>
      </c>
      <c r="C20628" s="593">
        <v>6.7500000000000004E-2</v>
      </c>
      <c r="D20628" t="s">
        <v>5868</v>
      </c>
      <c r="E20628">
        <v>6.25E-2</v>
      </c>
      <c r="F20628">
        <v>5.0000000000000001E-3</v>
      </c>
      <c r="G20628">
        <v>0</v>
      </c>
      <c r="H20628">
        <v>0</v>
      </c>
      <c r="I20628">
        <v>0</v>
      </c>
    </row>
    <row r="20629" spans="1:9" x14ac:dyDescent="0.25">
      <c r="A20629" t="s">
        <v>733</v>
      </c>
      <c r="B20629">
        <v>77978</v>
      </c>
      <c r="C20629" s="593">
        <v>8.2500000000000004E-2</v>
      </c>
      <c r="D20629" t="s">
        <v>5878</v>
      </c>
      <c r="E20629">
        <v>6.25E-2</v>
      </c>
      <c r="F20629">
        <v>5.0000000000000001E-3</v>
      </c>
      <c r="G20629">
        <v>0.01</v>
      </c>
      <c r="H20629">
        <v>5.0000000000000001E-3</v>
      </c>
      <c r="I20629">
        <v>0</v>
      </c>
    </row>
    <row r="20630" spans="1:9" x14ac:dyDescent="0.25">
      <c r="A20630" t="s">
        <v>733</v>
      </c>
      <c r="B20630">
        <v>77979</v>
      </c>
      <c r="C20630" s="593">
        <v>8.2500000000000004E-2</v>
      </c>
      <c r="D20630" t="s">
        <v>5878</v>
      </c>
      <c r="E20630">
        <v>6.25E-2</v>
      </c>
      <c r="F20630">
        <v>5.0000000000000001E-3</v>
      </c>
      <c r="G20630">
        <v>0.01</v>
      </c>
      <c r="H20630">
        <v>5.0000000000000001E-3</v>
      </c>
      <c r="I20630">
        <v>0</v>
      </c>
    </row>
    <row r="20631" spans="1:9" x14ac:dyDescent="0.25">
      <c r="A20631" t="s">
        <v>733</v>
      </c>
      <c r="B20631">
        <v>77982</v>
      </c>
      <c r="C20631" s="593">
        <v>8.2500000000000004E-2</v>
      </c>
      <c r="D20631" t="s">
        <v>5879</v>
      </c>
      <c r="E20631">
        <v>6.25E-2</v>
      </c>
      <c r="F20631">
        <v>5.0000000000000001E-3</v>
      </c>
      <c r="G20631">
        <v>0</v>
      </c>
      <c r="H20631">
        <v>1.4999999999999999E-2</v>
      </c>
      <c r="I20631">
        <v>0</v>
      </c>
    </row>
    <row r="20632" spans="1:9" x14ac:dyDescent="0.25">
      <c r="A20632" t="s">
        <v>733</v>
      </c>
      <c r="B20632">
        <v>77983</v>
      </c>
      <c r="C20632" s="593">
        <v>8.2500000000000004E-2</v>
      </c>
      <c r="D20632" t="s">
        <v>5880</v>
      </c>
      <c r="E20632">
        <v>6.25E-2</v>
      </c>
      <c r="F20632">
        <v>5.0000000000000001E-3</v>
      </c>
      <c r="G20632">
        <v>1.4999999999999999E-2</v>
      </c>
      <c r="H20632">
        <v>0</v>
      </c>
      <c r="I20632">
        <v>0</v>
      </c>
    </row>
    <row r="20633" spans="1:9" x14ac:dyDescent="0.25">
      <c r="A20633" t="s">
        <v>733</v>
      </c>
      <c r="B20633">
        <v>77984</v>
      </c>
      <c r="C20633" s="593">
        <v>7.2499999999999995E-2</v>
      </c>
      <c r="D20633" t="s">
        <v>5881</v>
      </c>
      <c r="E20633">
        <v>6.25E-2</v>
      </c>
      <c r="F20633">
        <v>0</v>
      </c>
      <c r="G20633">
        <v>0.01</v>
      </c>
      <c r="H20633">
        <v>0</v>
      </c>
      <c r="I20633">
        <v>0</v>
      </c>
    </row>
    <row r="20634" spans="1:9" x14ac:dyDescent="0.25">
      <c r="A20634" t="s">
        <v>733</v>
      </c>
      <c r="B20634">
        <v>77986</v>
      </c>
      <c r="C20634" s="593">
        <v>6.25E-2</v>
      </c>
      <c r="D20634" t="s">
        <v>5882</v>
      </c>
      <c r="E20634">
        <v>6.25E-2</v>
      </c>
      <c r="F20634">
        <v>0</v>
      </c>
      <c r="G20634">
        <v>0</v>
      </c>
      <c r="H20634">
        <v>0</v>
      </c>
      <c r="I20634">
        <v>0</v>
      </c>
    </row>
    <row r="20635" spans="1:9" x14ac:dyDescent="0.25">
      <c r="A20635" t="s">
        <v>733</v>
      </c>
      <c r="B20635">
        <v>77987</v>
      </c>
      <c r="C20635" s="593">
        <v>6.25E-2</v>
      </c>
      <c r="D20635" t="s">
        <v>5882</v>
      </c>
      <c r="E20635">
        <v>6.25E-2</v>
      </c>
      <c r="F20635">
        <v>0</v>
      </c>
      <c r="G20635">
        <v>0</v>
      </c>
      <c r="H20635">
        <v>0</v>
      </c>
      <c r="I20635">
        <v>0</v>
      </c>
    </row>
    <row r="20636" spans="1:9" x14ac:dyDescent="0.25">
      <c r="A20636" t="s">
        <v>733</v>
      </c>
      <c r="B20636">
        <v>77988</v>
      </c>
      <c r="C20636" s="593">
        <v>6.7500000000000004E-2</v>
      </c>
      <c r="D20636" t="s">
        <v>5868</v>
      </c>
      <c r="E20636">
        <v>6.25E-2</v>
      </c>
      <c r="F20636">
        <v>5.0000000000000001E-3</v>
      </c>
      <c r="G20636">
        <v>0</v>
      </c>
      <c r="H20636">
        <v>0</v>
      </c>
      <c r="I20636">
        <v>0</v>
      </c>
    </row>
    <row r="20637" spans="1:9" x14ac:dyDescent="0.25">
      <c r="A20637" t="s">
        <v>733</v>
      </c>
      <c r="B20637">
        <v>77989</v>
      </c>
      <c r="C20637" s="593">
        <v>6.25E-2</v>
      </c>
      <c r="D20637" t="s">
        <v>5875</v>
      </c>
      <c r="E20637">
        <v>6.25E-2</v>
      </c>
      <c r="F20637">
        <v>0</v>
      </c>
      <c r="G20637">
        <v>0</v>
      </c>
      <c r="H20637">
        <v>0</v>
      </c>
      <c r="I20637">
        <v>0</v>
      </c>
    </row>
    <row r="20638" spans="1:9" x14ac:dyDescent="0.25">
      <c r="A20638" t="s">
        <v>733</v>
      </c>
      <c r="B20638">
        <v>77990</v>
      </c>
      <c r="C20638" s="593">
        <v>6.7500000000000004E-2</v>
      </c>
      <c r="D20638" t="s">
        <v>2363</v>
      </c>
      <c r="E20638">
        <v>6.25E-2</v>
      </c>
      <c r="F20638">
        <v>5.0000000000000001E-3</v>
      </c>
      <c r="G20638">
        <v>0</v>
      </c>
      <c r="H20638">
        <v>0</v>
      </c>
      <c r="I20638">
        <v>0</v>
      </c>
    </row>
    <row r="20639" spans="1:9" x14ac:dyDescent="0.25">
      <c r="A20639" t="s">
        <v>733</v>
      </c>
      <c r="B20639">
        <v>77991</v>
      </c>
      <c r="C20639" s="593">
        <v>6.7500000000000004E-2</v>
      </c>
      <c r="D20639" t="s">
        <v>1415</v>
      </c>
      <c r="E20639">
        <v>6.25E-2</v>
      </c>
      <c r="F20639">
        <v>5.0000000000000001E-3</v>
      </c>
      <c r="G20639">
        <v>0</v>
      </c>
      <c r="H20639">
        <v>0</v>
      </c>
      <c r="I20639">
        <v>0</v>
      </c>
    </row>
    <row r="20640" spans="1:9" x14ac:dyDescent="0.25">
      <c r="A20640" t="s">
        <v>733</v>
      </c>
      <c r="B20640">
        <v>77993</v>
      </c>
      <c r="C20640" s="593">
        <v>6.25E-2</v>
      </c>
      <c r="D20640" t="s">
        <v>5872</v>
      </c>
      <c r="E20640">
        <v>6.25E-2</v>
      </c>
      <c r="F20640">
        <v>0</v>
      </c>
      <c r="G20640">
        <v>0</v>
      </c>
      <c r="H20640">
        <v>0</v>
      </c>
      <c r="I20640">
        <v>0</v>
      </c>
    </row>
    <row r="20641" spans="1:9" x14ac:dyDescent="0.25">
      <c r="A20641" t="s">
        <v>733</v>
      </c>
      <c r="B20641">
        <v>77994</v>
      </c>
      <c r="C20641" s="593">
        <v>6.7500000000000004E-2</v>
      </c>
      <c r="D20641" t="s">
        <v>1828</v>
      </c>
      <c r="E20641">
        <v>6.25E-2</v>
      </c>
      <c r="F20641">
        <v>5.0000000000000001E-3</v>
      </c>
      <c r="G20641">
        <v>0</v>
      </c>
      <c r="H20641">
        <v>0</v>
      </c>
      <c r="I20641">
        <v>0</v>
      </c>
    </row>
    <row r="20642" spans="1:9" x14ac:dyDescent="0.25">
      <c r="A20642" t="s">
        <v>733</v>
      </c>
      <c r="B20642">
        <v>77995</v>
      </c>
      <c r="C20642" s="593">
        <v>8.2500000000000004E-2</v>
      </c>
      <c r="D20642" t="s">
        <v>5883</v>
      </c>
      <c r="E20642">
        <v>6.25E-2</v>
      </c>
      <c r="F20642">
        <v>0</v>
      </c>
      <c r="G20642">
        <v>0.02</v>
      </c>
      <c r="H20642">
        <v>0</v>
      </c>
      <c r="I20642">
        <v>0</v>
      </c>
    </row>
    <row r="20643" spans="1:9" x14ac:dyDescent="0.25">
      <c r="A20643" t="s">
        <v>733</v>
      </c>
      <c r="B20643">
        <v>78001</v>
      </c>
      <c r="C20643" s="593">
        <v>6.25E-2</v>
      </c>
      <c r="D20643" t="s">
        <v>3121</v>
      </c>
      <c r="E20643">
        <v>6.25E-2</v>
      </c>
      <c r="F20643">
        <v>0</v>
      </c>
      <c r="G20643">
        <v>0</v>
      </c>
      <c r="H20643">
        <v>0</v>
      </c>
      <c r="I20643">
        <v>0</v>
      </c>
    </row>
    <row r="20644" spans="1:9" x14ac:dyDescent="0.25">
      <c r="A20644" t="s">
        <v>733</v>
      </c>
      <c r="B20644">
        <v>78002</v>
      </c>
      <c r="C20644" s="593">
        <v>8.2500000000000004E-2</v>
      </c>
      <c r="D20644" t="s">
        <v>5884</v>
      </c>
      <c r="E20644">
        <v>6.25E-2</v>
      </c>
      <c r="F20644">
        <v>0</v>
      </c>
      <c r="G20644">
        <v>0</v>
      </c>
      <c r="H20644">
        <v>0.02</v>
      </c>
      <c r="I20644">
        <v>0</v>
      </c>
    </row>
    <row r="20645" spans="1:9" x14ac:dyDescent="0.25">
      <c r="A20645" t="s">
        <v>733</v>
      </c>
      <c r="B20645">
        <v>78003</v>
      </c>
      <c r="C20645" s="593">
        <v>8.2500000000000004E-2</v>
      </c>
      <c r="D20645" t="s">
        <v>5885</v>
      </c>
      <c r="E20645">
        <v>6.25E-2</v>
      </c>
      <c r="F20645">
        <v>5.0000000000000001E-3</v>
      </c>
      <c r="G20645">
        <v>0</v>
      </c>
      <c r="H20645">
        <v>1.4999999999999999E-2</v>
      </c>
      <c r="I20645">
        <v>0</v>
      </c>
    </row>
    <row r="20646" spans="1:9" x14ac:dyDescent="0.25">
      <c r="A20646" t="s">
        <v>733</v>
      </c>
      <c r="B20646">
        <v>78004</v>
      </c>
      <c r="C20646" s="593">
        <v>6.7500000000000004E-2</v>
      </c>
      <c r="D20646" t="s">
        <v>3151</v>
      </c>
      <c r="E20646">
        <v>6.25E-2</v>
      </c>
      <c r="F20646">
        <v>5.0000000000000001E-3</v>
      </c>
      <c r="G20646">
        <v>0</v>
      </c>
      <c r="H20646">
        <v>0</v>
      </c>
      <c r="I20646">
        <v>0</v>
      </c>
    </row>
    <row r="20647" spans="1:9" x14ac:dyDescent="0.25">
      <c r="A20647" t="s">
        <v>733</v>
      </c>
      <c r="B20647">
        <v>78005</v>
      </c>
      <c r="C20647" s="593">
        <v>6.7500000000000004E-2</v>
      </c>
      <c r="D20647" t="s">
        <v>5886</v>
      </c>
      <c r="E20647">
        <v>6.25E-2</v>
      </c>
      <c r="F20647">
        <v>5.0000000000000001E-3</v>
      </c>
      <c r="G20647">
        <v>0</v>
      </c>
      <c r="H20647">
        <v>0</v>
      </c>
      <c r="I20647">
        <v>0</v>
      </c>
    </row>
    <row r="20648" spans="1:9" x14ac:dyDescent="0.25">
      <c r="A20648" t="s">
        <v>733</v>
      </c>
      <c r="B20648">
        <v>78006</v>
      </c>
      <c r="C20648" s="593">
        <v>8.2500000000000004E-2</v>
      </c>
      <c r="D20648" t="s">
        <v>5887</v>
      </c>
      <c r="E20648">
        <v>6.25E-2</v>
      </c>
      <c r="F20648">
        <v>0</v>
      </c>
      <c r="G20648">
        <v>1.4999999999999999E-2</v>
      </c>
      <c r="H20648">
        <v>5.0000000000000001E-3</v>
      </c>
      <c r="I20648">
        <v>0</v>
      </c>
    </row>
    <row r="20649" spans="1:9" x14ac:dyDescent="0.25">
      <c r="A20649" t="s">
        <v>733</v>
      </c>
      <c r="B20649">
        <v>78007</v>
      </c>
      <c r="C20649" s="593">
        <v>6.25E-2</v>
      </c>
      <c r="D20649" t="s">
        <v>5888</v>
      </c>
      <c r="E20649">
        <v>6.25E-2</v>
      </c>
      <c r="F20649">
        <v>0</v>
      </c>
      <c r="G20649">
        <v>0</v>
      </c>
      <c r="H20649">
        <v>0</v>
      </c>
      <c r="I20649">
        <v>0</v>
      </c>
    </row>
    <row r="20650" spans="1:9" x14ac:dyDescent="0.25">
      <c r="A20650" t="s">
        <v>733</v>
      </c>
      <c r="B20650">
        <v>78008</v>
      </c>
      <c r="C20650" s="593">
        <v>6.7500000000000004E-2</v>
      </c>
      <c r="D20650" t="s">
        <v>5886</v>
      </c>
      <c r="E20650">
        <v>6.25E-2</v>
      </c>
      <c r="F20650">
        <v>5.0000000000000001E-3</v>
      </c>
      <c r="G20650">
        <v>0</v>
      </c>
      <c r="H20650">
        <v>0</v>
      </c>
      <c r="I20650">
        <v>0</v>
      </c>
    </row>
    <row r="20651" spans="1:9" x14ac:dyDescent="0.25">
      <c r="A20651" t="s">
        <v>733</v>
      </c>
      <c r="B20651">
        <v>78009</v>
      </c>
      <c r="C20651" s="593">
        <v>8.2500000000000004E-2</v>
      </c>
      <c r="D20651" t="s">
        <v>5889</v>
      </c>
      <c r="E20651">
        <v>6.25E-2</v>
      </c>
      <c r="F20651">
        <v>0</v>
      </c>
      <c r="G20651">
        <v>0</v>
      </c>
      <c r="H20651">
        <v>0.02</v>
      </c>
      <c r="I20651">
        <v>0</v>
      </c>
    </row>
    <row r="20652" spans="1:9" x14ac:dyDescent="0.25">
      <c r="A20652" t="s">
        <v>733</v>
      </c>
      <c r="B20652">
        <v>78010</v>
      </c>
      <c r="C20652" s="593">
        <v>6.7500000000000004E-2</v>
      </c>
      <c r="D20652" t="s">
        <v>5890</v>
      </c>
      <c r="E20652">
        <v>6.25E-2</v>
      </c>
      <c r="F20652">
        <v>5.0000000000000001E-3</v>
      </c>
      <c r="G20652">
        <v>0</v>
      </c>
      <c r="H20652">
        <v>0</v>
      </c>
      <c r="I20652">
        <v>0</v>
      </c>
    </row>
    <row r="20653" spans="1:9" x14ac:dyDescent="0.25">
      <c r="A20653" t="s">
        <v>733</v>
      </c>
      <c r="B20653">
        <v>78011</v>
      </c>
      <c r="C20653" s="593">
        <v>8.2500000000000004E-2</v>
      </c>
      <c r="D20653" t="s">
        <v>2572</v>
      </c>
      <c r="E20653">
        <v>6.25E-2</v>
      </c>
      <c r="F20653">
        <v>5.0000000000000001E-3</v>
      </c>
      <c r="G20653">
        <v>1.4999999999999999E-2</v>
      </c>
      <c r="H20653">
        <v>0</v>
      </c>
      <c r="I20653">
        <v>0</v>
      </c>
    </row>
    <row r="20654" spans="1:9" x14ac:dyDescent="0.25">
      <c r="A20654" t="s">
        <v>733</v>
      </c>
      <c r="B20654">
        <v>78012</v>
      </c>
      <c r="C20654" s="593">
        <v>6.7500000000000004E-2</v>
      </c>
      <c r="D20654" t="s">
        <v>5886</v>
      </c>
      <c r="E20654">
        <v>6.25E-2</v>
      </c>
      <c r="F20654">
        <v>5.0000000000000001E-3</v>
      </c>
      <c r="G20654">
        <v>0</v>
      </c>
      <c r="H20654">
        <v>0</v>
      </c>
      <c r="I20654">
        <v>0</v>
      </c>
    </row>
    <row r="20655" spans="1:9" x14ac:dyDescent="0.25">
      <c r="A20655" t="s">
        <v>733</v>
      </c>
      <c r="B20655">
        <v>78013</v>
      </c>
      <c r="C20655" s="593">
        <v>6.7500000000000004E-2</v>
      </c>
      <c r="D20655" t="s">
        <v>3151</v>
      </c>
      <c r="E20655">
        <v>6.25E-2</v>
      </c>
      <c r="F20655">
        <v>5.0000000000000001E-3</v>
      </c>
      <c r="G20655">
        <v>0</v>
      </c>
      <c r="H20655">
        <v>0</v>
      </c>
      <c r="I20655">
        <v>0</v>
      </c>
    </row>
    <row r="20656" spans="1:9" x14ac:dyDescent="0.25">
      <c r="A20656" t="s">
        <v>733</v>
      </c>
      <c r="B20656">
        <v>78014</v>
      </c>
      <c r="C20656" s="593">
        <v>8.2500000000000004E-2</v>
      </c>
      <c r="D20656" t="s">
        <v>5891</v>
      </c>
      <c r="E20656">
        <v>6.25E-2</v>
      </c>
      <c r="F20656">
        <v>0</v>
      </c>
      <c r="G20656">
        <v>0.02</v>
      </c>
      <c r="H20656">
        <v>0</v>
      </c>
      <c r="I20656">
        <v>0</v>
      </c>
    </row>
    <row r="20657" spans="1:9" x14ac:dyDescent="0.25">
      <c r="A20657" t="s">
        <v>733</v>
      </c>
      <c r="B20657">
        <v>78015</v>
      </c>
      <c r="C20657" s="593">
        <v>8.2500000000000004E-2</v>
      </c>
      <c r="D20657" t="s">
        <v>5887</v>
      </c>
      <c r="E20657">
        <v>6.25E-2</v>
      </c>
      <c r="F20657">
        <v>0</v>
      </c>
      <c r="G20657">
        <v>1.4999999999999999E-2</v>
      </c>
      <c r="H20657">
        <v>5.0000000000000001E-3</v>
      </c>
      <c r="I20657">
        <v>0</v>
      </c>
    </row>
    <row r="20658" spans="1:9" x14ac:dyDescent="0.25">
      <c r="A20658" t="s">
        <v>733</v>
      </c>
      <c r="B20658">
        <v>78016</v>
      </c>
      <c r="C20658" s="593">
        <v>8.2500000000000004E-2</v>
      </c>
      <c r="D20658" t="s">
        <v>5892</v>
      </c>
      <c r="E20658">
        <v>6.25E-2</v>
      </c>
      <c r="F20658">
        <v>5.0000000000000001E-3</v>
      </c>
      <c r="G20658">
        <v>0</v>
      </c>
      <c r="H20658">
        <v>1.4999999999999999E-2</v>
      </c>
      <c r="I20658">
        <v>0</v>
      </c>
    </row>
    <row r="20659" spans="1:9" x14ac:dyDescent="0.25">
      <c r="A20659" t="s">
        <v>733</v>
      </c>
      <c r="B20659">
        <v>78017</v>
      </c>
      <c r="C20659" s="593">
        <v>8.2500000000000004E-2</v>
      </c>
      <c r="D20659" t="s">
        <v>5893</v>
      </c>
      <c r="E20659">
        <v>6.25E-2</v>
      </c>
      <c r="F20659">
        <v>5.0000000000000001E-3</v>
      </c>
      <c r="G20659">
        <v>1.4999999999999999E-2</v>
      </c>
      <c r="H20659">
        <v>0</v>
      </c>
      <c r="I20659">
        <v>0</v>
      </c>
    </row>
    <row r="20660" spans="1:9" x14ac:dyDescent="0.25">
      <c r="A20660" t="s">
        <v>733</v>
      </c>
      <c r="B20660">
        <v>78019</v>
      </c>
      <c r="C20660" s="593">
        <v>8.2500000000000004E-2</v>
      </c>
      <c r="D20660" t="s">
        <v>5894</v>
      </c>
      <c r="E20660">
        <v>6.25E-2</v>
      </c>
      <c r="F20660">
        <v>0</v>
      </c>
      <c r="G20660">
        <v>0.02</v>
      </c>
      <c r="H20660">
        <v>0</v>
      </c>
      <c r="I20660">
        <v>0</v>
      </c>
    </row>
    <row r="20661" spans="1:9" x14ac:dyDescent="0.25">
      <c r="A20661" t="s">
        <v>733</v>
      </c>
      <c r="B20661">
        <v>78021</v>
      </c>
      <c r="C20661" s="593">
        <v>6.25E-2</v>
      </c>
      <c r="D20661" t="s">
        <v>3121</v>
      </c>
      <c r="E20661">
        <v>6.25E-2</v>
      </c>
      <c r="F20661">
        <v>0</v>
      </c>
      <c r="G20661">
        <v>0</v>
      </c>
      <c r="H20661">
        <v>0</v>
      </c>
      <c r="I20661">
        <v>0</v>
      </c>
    </row>
    <row r="20662" spans="1:9" x14ac:dyDescent="0.25">
      <c r="A20662" t="s">
        <v>733</v>
      </c>
      <c r="B20662">
        <v>78022</v>
      </c>
      <c r="C20662" s="593">
        <v>8.2500000000000004E-2</v>
      </c>
      <c r="D20662" t="s">
        <v>5895</v>
      </c>
      <c r="E20662">
        <v>6.25E-2</v>
      </c>
      <c r="F20662">
        <v>5.0000000000000001E-3</v>
      </c>
      <c r="G20662">
        <v>1.4999999999999999E-2</v>
      </c>
      <c r="H20662">
        <v>0</v>
      </c>
      <c r="I20662">
        <v>0</v>
      </c>
    </row>
    <row r="20663" spans="1:9" x14ac:dyDescent="0.25">
      <c r="A20663" t="s">
        <v>733</v>
      </c>
      <c r="B20663">
        <v>78023</v>
      </c>
      <c r="C20663" s="593">
        <v>8.2500000000000004E-2</v>
      </c>
      <c r="D20663" t="s">
        <v>5896</v>
      </c>
      <c r="E20663">
        <v>6.25E-2</v>
      </c>
      <c r="F20663">
        <v>0</v>
      </c>
      <c r="G20663">
        <v>0</v>
      </c>
      <c r="H20663">
        <v>0.02</v>
      </c>
      <c r="I20663">
        <v>0</v>
      </c>
    </row>
    <row r="20664" spans="1:9" x14ac:dyDescent="0.25">
      <c r="A20664" t="s">
        <v>733</v>
      </c>
      <c r="B20664">
        <v>78024</v>
      </c>
      <c r="C20664" s="593">
        <v>6.7500000000000004E-2</v>
      </c>
      <c r="D20664" t="s">
        <v>5890</v>
      </c>
      <c r="E20664">
        <v>6.25E-2</v>
      </c>
      <c r="F20664">
        <v>5.0000000000000001E-3</v>
      </c>
      <c r="G20664">
        <v>0</v>
      </c>
      <c r="H20664">
        <v>0</v>
      </c>
      <c r="I20664">
        <v>0</v>
      </c>
    </row>
    <row r="20665" spans="1:9" x14ac:dyDescent="0.25">
      <c r="A20665" t="s">
        <v>733</v>
      </c>
      <c r="B20665">
        <v>78025</v>
      </c>
      <c r="C20665" s="593">
        <v>8.2500000000000004E-2</v>
      </c>
      <c r="D20665" t="s">
        <v>5897</v>
      </c>
      <c r="E20665">
        <v>6.25E-2</v>
      </c>
      <c r="F20665">
        <v>5.0000000000000001E-3</v>
      </c>
      <c r="G20665">
        <v>1.4999999999999999E-2</v>
      </c>
      <c r="H20665">
        <v>0</v>
      </c>
      <c r="I20665">
        <v>0</v>
      </c>
    </row>
    <row r="20666" spans="1:9" x14ac:dyDescent="0.25">
      <c r="A20666" t="s">
        <v>733</v>
      </c>
      <c r="B20666">
        <v>78026</v>
      </c>
      <c r="C20666" s="593">
        <v>8.2500000000000004E-2</v>
      </c>
      <c r="D20666" t="s">
        <v>5898</v>
      </c>
      <c r="E20666">
        <v>6.25E-2</v>
      </c>
      <c r="F20666">
        <v>5.0000000000000001E-3</v>
      </c>
      <c r="G20666">
        <v>1.4999999999999999E-2</v>
      </c>
      <c r="H20666">
        <v>0</v>
      </c>
      <c r="I20666">
        <v>0</v>
      </c>
    </row>
    <row r="20667" spans="1:9" x14ac:dyDescent="0.25">
      <c r="A20667" t="s">
        <v>733</v>
      </c>
      <c r="B20667">
        <v>78027</v>
      </c>
      <c r="C20667" s="593">
        <v>8.2500000000000004E-2</v>
      </c>
      <c r="D20667" t="s">
        <v>5899</v>
      </c>
      <c r="E20667">
        <v>6.25E-2</v>
      </c>
      <c r="F20667">
        <v>5.0000000000000001E-3</v>
      </c>
      <c r="G20667">
        <v>0</v>
      </c>
      <c r="H20667">
        <v>1.4999999999999999E-2</v>
      </c>
      <c r="I20667">
        <v>0</v>
      </c>
    </row>
    <row r="20668" spans="1:9" x14ac:dyDescent="0.25">
      <c r="A20668" t="s">
        <v>733</v>
      </c>
      <c r="B20668">
        <v>78028</v>
      </c>
      <c r="C20668" s="593">
        <v>8.2500000000000004E-2</v>
      </c>
      <c r="D20668" t="s">
        <v>5897</v>
      </c>
      <c r="E20668">
        <v>6.25E-2</v>
      </c>
      <c r="F20668">
        <v>5.0000000000000001E-3</v>
      </c>
      <c r="G20668">
        <v>1.4999999999999999E-2</v>
      </c>
      <c r="H20668">
        <v>0</v>
      </c>
      <c r="I20668">
        <v>0</v>
      </c>
    </row>
    <row r="20669" spans="1:9" x14ac:dyDescent="0.25">
      <c r="A20669" t="s">
        <v>733</v>
      </c>
      <c r="B20669">
        <v>78029</v>
      </c>
      <c r="C20669" s="593">
        <v>8.2500000000000004E-2</v>
      </c>
      <c r="D20669" t="s">
        <v>5900</v>
      </c>
      <c r="E20669">
        <v>6.25E-2</v>
      </c>
      <c r="F20669">
        <v>5.0000000000000001E-3</v>
      </c>
      <c r="G20669">
        <v>1.4999999999999999E-2</v>
      </c>
      <c r="H20669">
        <v>0</v>
      </c>
      <c r="I20669">
        <v>0</v>
      </c>
    </row>
    <row r="20670" spans="1:9" x14ac:dyDescent="0.25">
      <c r="A20670" t="s">
        <v>733</v>
      </c>
      <c r="B20670">
        <v>78039</v>
      </c>
      <c r="C20670" s="593">
        <v>8.2500000000000004E-2</v>
      </c>
      <c r="D20670" t="s">
        <v>5884</v>
      </c>
      <c r="E20670">
        <v>6.25E-2</v>
      </c>
      <c r="F20670">
        <v>0</v>
      </c>
      <c r="G20670">
        <v>0</v>
      </c>
      <c r="H20670">
        <v>0.02</v>
      </c>
      <c r="I20670">
        <v>0</v>
      </c>
    </row>
    <row r="20671" spans="1:9" x14ac:dyDescent="0.25">
      <c r="A20671" t="s">
        <v>733</v>
      </c>
      <c r="B20671">
        <v>78040</v>
      </c>
      <c r="C20671" s="593">
        <v>8.2500000000000004E-2</v>
      </c>
      <c r="D20671" t="s">
        <v>5901</v>
      </c>
      <c r="E20671">
        <v>6.25E-2</v>
      </c>
      <c r="F20671">
        <v>5.0000000000000001E-3</v>
      </c>
      <c r="G20671">
        <v>1.2500000000000001E-2</v>
      </c>
      <c r="H20671">
        <v>2.5000000000000001E-3</v>
      </c>
      <c r="I20671">
        <v>0</v>
      </c>
    </row>
    <row r="20672" spans="1:9" x14ac:dyDescent="0.25">
      <c r="A20672" t="s">
        <v>733</v>
      </c>
      <c r="B20672">
        <v>78041</v>
      </c>
      <c r="C20672" s="593">
        <v>8.2500000000000004E-2</v>
      </c>
      <c r="D20672" t="s">
        <v>5901</v>
      </c>
      <c r="E20672">
        <v>6.25E-2</v>
      </c>
      <c r="F20672">
        <v>5.0000000000000001E-3</v>
      </c>
      <c r="G20672">
        <v>1.2500000000000001E-2</v>
      </c>
      <c r="H20672">
        <v>2.5000000000000001E-3</v>
      </c>
      <c r="I20672">
        <v>0</v>
      </c>
    </row>
    <row r="20673" spans="1:9" x14ac:dyDescent="0.25">
      <c r="A20673" t="s">
        <v>733</v>
      </c>
      <c r="B20673">
        <v>78042</v>
      </c>
      <c r="C20673" s="593">
        <v>8.2500000000000004E-2</v>
      </c>
      <c r="D20673" t="s">
        <v>5901</v>
      </c>
      <c r="E20673">
        <v>6.25E-2</v>
      </c>
      <c r="F20673">
        <v>5.0000000000000001E-3</v>
      </c>
      <c r="G20673">
        <v>1.2500000000000001E-2</v>
      </c>
      <c r="H20673">
        <v>2.5000000000000001E-3</v>
      </c>
      <c r="I20673">
        <v>0</v>
      </c>
    </row>
    <row r="20674" spans="1:9" x14ac:dyDescent="0.25">
      <c r="A20674" t="s">
        <v>733</v>
      </c>
      <c r="B20674">
        <v>78043</v>
      </c>
      <c r="C20674" s="593">
        <v>8.2500000000000004E-2</v>
      </c>
      <c r="D20674" t="s">
        <v>5901</v>
      </c>
      <c r="E20674">
        <v>6.25E-2</v>
      </c>
      <c r="F20674">
        <v>5.0000000000000001E-3</v>
      </c>
      <c r="G20674">
        <v>1.2500000000000001E-2</v>
      </c>
      <c r="H20674">
        <v>2.5000000000000001E-3</v>
      </c>
      <c r="I20674">
        <v>0</v>
      </c>
    </row>
    <row r="20675" spans="1:9" x14ac:dyDescent="0.25">
      <c r="A20675" t="s">
        <v>733</v>
      </c>
      <c r="B20675">
        <v>78044</v>
      </c>
      <c r="C20675" s="593">
        <v>8.2500000000000004E-2</v>
      </c>
      <c r="D20675" t="s">
        <v>5901</v>
      </c>
      <c r="E20675">
        <v>6.25E-2</v>
      </c>
      <c r="F20675">
        <v>5.0000000000000001E-3</v>
      </c>
      <c r="G20675">
        <v>1.2500000000000001E-2</v>
      </c>
      <c r="H20675">
        <v>2.5000000000000001E-3</v>
      </c>
      <c r="I20675">
        <v>0</v>
      </c>
    </row>
    <row r="20676" spans="1:9" x14ac:dyDescent="0.25">
      <c r="A20676" t="s">
        <v>733</v>
      </c>
      <c r="B20676">
        <v>78045</v>
      </c>
      <c r="C20676" s="593">
        <v>8.2500000000000004E-2</v>
      </c>
      <c r="D20676" t="s">
        <v>5901</v>
      </c>
      <c r="E20676">
        <v>6.25E-2</v>
      </c>
      <c r="F20676">
        <v>5.0000000000000001E-3</v>
      </c>
      <c r="G20676">
        <v>1.2500000000000001E-2</v>
      </c>
      <c r="H20676">
        <v>2.5000000000000001E-3</v>
      </c>
      <c r="I20676">
        <v>0</v>
      </c>
    </row>
    <row r="20677" spans="1:9" x14ac:dyDescent="0.25">
      <c r="A20677" t="s">
        <v>733</v>
      </c>
      <c r="B20677">
        <v>78046</v>
      </c>
      <c r="C20677" s="593">
        <v>8.2500000000000004E-2</v>
      </c>
      <c r="D20677" t="s">
        <v>5902</v>
      </c>
      <c r="E20677">
        <v>6.25E-2</v>
      </c>
      <c r="F20677">
        <v>5.0000000000000001E-3</v>
      </c>
      <c r="G20677">
        <v>1.4999999999999999E-2</v>
      </c>
      <c r="H20677">
        <v>0</v>
      </c>
      <c r="I20677">
        <v>0</v>
      </c>
    </row>
    <row r="20678" spans="1:9" x14ac:dyDescent="0.25">
      <c r="A20678" t="s">
        <v>733</v>
      </c>
      <c r="B20678">
        <v>78050</v>
      </c>
      <c r="C20678" s="593">
        <v>6.7500000000000004E-2</v>
      </c>
      <c r="D20678" t="s">
        <v>5886</v>
      </c>
      <c r="E20678">
        <v>6.25E-2</v>
      </c>
      <c r="F20678">
        <v>5.0000000000000001E-3</v>
      </c>
      <c r="G20678">
        <v>0</v>
      </c>
      <c r="H20678">
        <v>0</v>
      </c>
      <c r="I20678">
        <v>0</v>
      </c>
    </row>
    <row r="20679" spans="1:9" x14ac:dyDescent="0.25">
      <c r="A20679" t="s">
        <v>733</v>
      </c>
      <c r="B20679">
        <v>78052</v>
      </c>
      <c r="C20679" s="593">
        <v>8.2500000000000004E-2</v>
      </c>
      <c r="D20679" t="s">
        <v>5884</v>
      </c>
      <c r="E20679">
        <v>6.25E-2</v>
      </c>
      <c r="F20679">
        <v>0</v>
      </c>
      <c r="G20679">
        <v>0</v>
      </c>
      <c r="H20679">
        <v>0.02</v>
      </c>
      <c r="I20679">
        <v>0</v>
      </c>
    </row>
    <row r="20680" spans="1:9" x14ac:dyDescent="0.25">
      <c r="A20680" t="s">
        <v>733</v>
      </c>
      <c r="B20680">
        <v>78054</v>
      </c>
      <c r="C20680" s="593">
        <v>8.2500000000000004E-2</v>
      </c>
      <c r="D20680" t="s">
        <v>5884</v>
      </c>
      <c r="E20680">
        <v>6.25E-2</v>
      </c>
      <c r="F20680">
        <v>0</v>
      </c>
      <c r="G20680">
        <v>0</v>
      </c>
      <c r="H20680">
        <v>0.02</v>
      </c>
      <c r="I20680">
        <v>0</v>
      </c>
    </row>
    <row r="20681" spans="1:9" x14ac:dyDescent="0.25">
      <c r="A20681" t="s">
        <v>733</v>
      </c>
      <c r="B20681">
        <v>78055</v>
      </c>
      <c r="C20681" s="593">
        <v>6.7500000000000004E-2</v>
      </c>
      <c r="D20681" t="s">
        <v>5903</v>
      </c>
      <c r="E20681">
        <v>6.25E-2</v>
      </c>
      <c r="F20681">
        <v>5.0000000000000001E-3</v>
      </c>
      <c r="G20681">
        <v>0</v>
      </c>
      <c r="H20681">
        <v>0</v>
      </c>
      <c r="I20681">
        <v>0</v>
      </c>
    </row>
    <row r="20682" spans="1:9" x14ac:dyDescent="0.25">
      <c r="A20682" t="s">
        <v>733</v>
      </c>
      <c r="B20682">
        <v>78056</v>
      </c>
      <c r="C20682" s="593">
        <v>8.2500000000000004E-2</v>
      </c>
      <c r="D20682" t="s">
        <v>5892</v>
      </c>
      <c r="E20682">
        <v>6.25E-2</v>
      </c>
      <c r="F20682">
        <v>5.0000000000000001E-3</v>
      </c>
      <c r="G20682">
        <v>0</v>
      </c>
      <c r="H20682">
        <v>1.4999999999999999E-2</v>
      </c>
      <c r="I20682">
        <v>0</v>
      </c>
    </row>
    <row r="20683" spans="1:9" x14ac:dyDescent="0.25">
      <c r="A20683" t="s">
        <v>733</v>
      </c>
      <c r="B20683">
        <v>78057</v>
      </c>
      <c r="C20683" s="593">
        <v>8.2500000000000004E-2</v>
      </c>
      <c r="D20683" t="s">
        <v>5885</v>
      </c>
      <c r="E20683">
        <v>6.25E-2</v>
      </c>
      <c r="F20683">
        <v>5.0000000000000001E-3</v>
      </c>
      <c r="G20683">
        <v>0</v>
      </c>
      <c r="H20683">
        <v>1.4999999999999999E-2</v>
      </c>
      <c r="I20683">
        <v>0</v>
      </c>
    </row>
    <row r="20684" spans="1:9" x14ac:dyDescent="0.25">
      <c r="A20684" t="s">
        <v>733</v>
      </c>
      <c r="B20684">
        <v>78058</v>
      </c>
      <c r="C20684" s="593">
        <v>6.7500000000000004E-2</v>
      </c>
      <c r="D20684" t="s">
        <v>5742</v>
      </c>
      <c r="E20684">
        <v>6.25E-2</v>
      </c>
      <c r="F20684">
        <v>0</v>
      </c>
      <c r="G20684">
        <v>0</v>
      </c>
      <c r="H20684">
        <v>5.0000000000000001E-3</v>
      </c>
      <c r="I20684">
        <v>0</v>
      </c>
    </row>
    <row r="20685" spans="1:9" x14ac:dyDescent="0.25">
      <c r="A20685" t="s">
        <v>733</v>
      </c>
      <c r="B20685">
        <v>78059</v>
      </c>
      <c r="C20685" s="593">
        <v>8.2500000000000004E-2</v>
      </c>
      <c r="D20685" t="s">
        <v>5892</v>
      </c>
      <c r="E20685">
        <v>6.25E-2</v>
      </c>
      <c r="F20685">
        <v>5.0000000000000001E-3</v>
      </c>
      <c r="G20685">
        <v>0</v>
      </c>
      <c r="H20685">
        <v>1.4999999999999999E-2</v>
      </c>
      <c r="I20685">
        <v>0</v>
      </c>
    </row>
    <row r="20686" spans="1:9" x14ac:dyDescent="0.25">
      <c r="A20686" t="s">
        <v>733</v>
      </c>
      <c r="B20686">
        <v>78060</v>
      </c>
      <c r="C20686" s="593">
        <v>6.7500000000000004E-2</v>
      </c>
      <c r="D20686" t="s">
        <v>2303</v>
      </c>
      <c r="E20686">
        <v>6.25E-2</v>
      </c>
      <c r="F20686">
        <v>5.0000000000000001E-3</v>
      </c>
      <c r="G20686">
        <v>0</v>
      </c>
      <c r="H20686">
        <v>0</v>
      </c>
      <c r="I20686">
        <v>0</v>
      </c>
    </row>
    <row r="20687" spans="1:9" x14ac:dyDescent="0.25">
      <c r="A20687" t="s">
        <v>733</v>
      </c>
      <c r="B20687">
        <v>78061</v>
      </c>
      <c r="C20687" s="593">
        <v>8.2500000000000004E-2</v>
      </c>
      <c r="D20687" t="s">
        <v>5904</v>
      </c>
      <c r="E20687">
        <v>6.25E-2</v>
      </c>
      <c r="F20687">
        <v>5.0000000000000001E-3</v>
      </c>
      <c r="G20687">
        <v>1.4999999999999999E-2</v>
      </c>
      <c r="H20687">
        <v>0</v>
      </c>
      <c r="I20687">
        <v>0</v>
      </c>
    </row>
    <row r="20688" spans="1:9" x14ac:dyDescent="0.25">
      <c r="A20688" t="s">
        <v>733</v>
      </c>
      <c r="B20688">
        <v>78062</v>
      </c>
      <c r="C20688" s="593">
        <v>6.7500000000000004E-2</v>
      </c>
      <c r="D20688" t="s">
        <v>5886</v>
      </c>
      <c r="E20688">
        <v>6.25E-2</v>
      </c>
      <c r="F20688">
        <v>5.0000000000000001E-3</v>
      </c>
      <c r="G20688">
        <v>0</v>
      </c>
      <c r="H20688">
        <v>0</v>
      </c>
      <c r="I20688">
        <v>0</v>
      </c>
    </row>
    <row r="20689" spans="1:9" x14ac:dyDescent="0.25">
      <c r="A20689" t="s">
        <v>733</v>
      </c>
      <c r="B20689">
        <v>78063</v>
      </c>
      <c r="C20689" s="593">
        <v>8.2500000000000004E-2</v>
      </c>
      <c r="D20689" t="s">
        <v>5892</v>
      </c>
      <c r="E20689">
        <v>6.25E-2</v>
      </c>
      <c r="F20689">
        <v>5.0000000000000001E-3</v>
      </c>
      <c r="G20689">
        <v>0</v>
      </c>
      <c r="H20689">
        <v>1.4999999999999999E-2</v>
      </c>
      <c r="I20689">
        <v>0</v>
      </c>
    </row>
    <row r="20690" spans="1:9" x14ac:dyDescent="0.25">
      <c r="A20690" t="s">
        <v>733</v>
      </c>
      <c r="B20690">
        <v>78064</v>
      </c>
      <c r="C20690" s="593">
        <v>8.2500000000000004E-2</v>
      </c>
      <c r="D20690" t="s">
        <v>5898</v>
      </c>
      <c r="E20690">
        <v>6.25E-2</v>
      </c>
      <c r="F20690">
        <v>5.0000000000000001E-3</v>
      </c>
      <c r="G20690">
        <v>1.4999999999999999E-2</v>
      </c>
      <c r="H20690">
        <v>0</v>
      </c>
      <c r="I20690">
        <v>0</v>
      </c>
    </row>
    <row r="20691" spans="1:9" x14ac:dyDescent="0.25">
      <c r="A20691" t="s">
        <v>733</v>
      </c>
      <c r="B20691">
        <v>78065</v>
      </c>
      <c r="C20691" s="593">
        <v>8.2500000000000004E-2</v>
      </c>
      <c r="D20691" t="s">
        <v>5905</v>
      </c>
      <c r="E20691">
        <v>6.25E-2</v>
      </c>
      <c r="F20691">
        <v>0</v>
      </c>
      <c r="G20691">
        <v>0.02</v>
      </c>
      <c r="H20691">
        <v>0</v>
      </c>
      <c r="I20691">
        <v>0</v>
      </c>
    </row>
    <row r="20692" spans="1:9" x14ac:dyDescent="0.25">
      <c r="A20692" t="s">
        <v>733</v>
      </c>
      <c r="B20692">
        <v>78066</v>
      </c>
      <c r="C20692" s="593">
        <v>8.2500000000000004E-2</v>
      </c>
      <c r="D20692" t="s">
        <v>5892</v>
      </c>
      <c r="E20692">
        <v>6.25E-2</v>
      </c>
      <c r="F20692">
        <v>5.0000000000000001E-3</v>
      </c>
      <c r="G20692">
        <v>0</v>
      </c>
      <c r="H20692">
        <v>1.4999999999999999E-2</v>
      </c>
      <c r="I20692">
        <v>0</v>
      </c>
    </row>
    <row r="20693" spans="1:9" x14ac:dyDescent="0.25">
      <c r="A20693" t="s">
        <v>733</v>
      </c>
      <c r="B20693">
        <v>78067</v>
      </c>
      <c r="C20693" s="593">
        <v>8.2500000000000004E-2</v>
      </c>
      <c r="D20693" t="s">
        <v>5906</v>
      </c>
      <c r="E20693">
        <v>6.25E-2</v>
      </c>
      <c r="F20693">
        <v>0</v>
      </c>
      <c r="G20693">
        <v>0</v>
      </c>
      <c r="H20693">
        <v>0.02</v>
      </c>
      <c r="I20693">
        <v>0</v>
      </c>
    </row>
    <row r="20694" spans="1:9" x14ac:dyDescent="0.25">
      <c r="A20694" t="s">
        <v>733</v>
      </c>
      <c r="B20694">
        <v>78069</v>
      </c>
      <c r="C20694" s="593">
        <v>8.2500000000000004E-2</v>
      </c>
      <c r="D20694" t="s">
        <v>3551</v>
      </c>
      <c r="E20694">
        <v>6.25E-2</v>
      </c>
      <c r="F20694">
        <v>0</v>
      </c>
      <c r="G20694">
        <v>0.02</v>
      </c>
      <c r="H20694">
        <v>0</v>
      </c>
      <c r="I20694">
        <v>0</v>
      </c>
    </row>
    <row r="20695" spans="1:9" x14ac:dyDescent="0.25">
      <c r="A20695" t="s">
        <v>733</v>
      </c>
      <c r="B20695">
        <v>78070</v>
      </c>
      <c r="C20695" s="593">
        <v>8.2500000000000004E-2</v>
      </c>
      <c r="D20695" t="s">
        <v>5907</v>
      </c>
      <c r="E20695">
        <v>6.25E-2</v>
      </c>
      <c r="F20695">
        <v>5.0000000000000001E-3</v>
      </c>
      <c r="G20695">
        <v>0</v>
      </c>
      <c r="H20695">
        <v>1.4999999999999999E-2</v>
      </c>
      <c r="I20695">
        <v>0</v>
      </c>
    </row>
    <row r="20696" spans="1:9" x14ac:dyDescent="0.25">
      <c r="A20696" t="s">
        <v>733</v>
      </c>
      <c r="B20696">
        <v>78071</v>
      </c>
      <c r="C20696" s="593">
        <v>8.2500000000000004E-2</v>
      </c>
      <c r="D20696" t="s">
        <v>5908</v>
      </c>
      <c r="E20696">
        <v>6.25E-2</v>
      </c>
      <c r="F20696">
        <v>5.0000000000000001E-3</v>
      </c>
      <c r="G20696">
        <v>1.4999999999999999E-2</v>
      </c>
      <c r="H20696">
        <v>0</v>
      </c>
      <c r="I20696">
        <v>0</v>
      </c>
    </row>
    <row r="20697" spans="1:9" x14ac:dyDescent="0.25">
      <c r="A20697" t="s">
        <v>733</v>
      </c>
      <c r="B20697">
        <v>78072</v>
      </c>
      <c r="C20697" s="593">
        <v>6.25E-2</v>
      </c>
      <c r="D20697" t="s">
        <v>5888</v>
      </c>
      <c r="E20697">
        <v>6.25E-2</v>
      </c>
      <c r="F20697">
        <v>0</v>
      </c>
      <c r="G20697">
        <v>0</v>
      </c>
      <c r="H20697">
        <v>0</v>
      </c>
      <c r="I20697">
        <v>0</v>
      </c>
    </row>
    <row r="20698" spans="1:9" x14ac:dyDescent="0.25">
      <c r="A20698" t="s">
        <v>733</v>
      </c>
      <c r="B20698">
        <v>78073</v>
      </c>
      <c r="C20698" s="593">
        <v>8.2500000000000004E-2</v>
      </c>
      <c r="D20698" t="s">
        <v>5909</v>
      </c>
      <c r="E20698">
        <v>6.25E-2</v>
      </c>
      <c r="F20698">
        <v>0</v>
      </c>
      <c r="G20698">
        <v>0</v>
      </c>
      <c r="H20698">
        <v>0.02</v>
      </c>
      <c r="I20698">
        <v>0</v>
      </c>
    </row>
    <row r="20699" spans="1:9" x14ac:dyDescent="0.25">
      <c r="A20699" t="s">
        <v>733</v>
      </c>
      <c r="B20699">
        <v>78074</v>
      </c>
      <c r="C20699" s="593">
        <v>6.7500000000000004E-2</v>
      </c>
      <c r="D20699" t="s">
        <v>3151</v>
      </c>
      <c r="E20699">
        <v>6.25E-2</v>
      </c>
      <c r="F20699">
        <v>5.0000000000000001E-3</v>
      </c>
      <c r="G20699">
        <v>0</v>
      </c>
      <c r="H20699">
        <v>0</v>
      </c>
      <c r="I20699">
        <v>0</v>
      </c>
    </row>
    <row r="20700" spans="1:9" x14ac:dyDescent="0.25">
      <c r="A20700" t="s">
        <v>733</v>
      </c>
      <c r="B20700">
        <v>78075</v>
      </c>
      <c r="C20700" s="593">
        <v>6.7500000000000004E-2</v>
      </c>
      <c r="D20700" t="s">
        <v>2303</v>
      </c>
      <c r="E20700">
        <v>6.25E-2</v>
      </c>
      <c r="F20700">
        <v>5.0000000000000001E-3</v>
      </c>
      <c r="G20700">
        <v>0</v>
      </c>
      <c r="H20700">
        <v>0</v>
      </c>
      <c r="I20700">
        <v>0</v>
      </c>
    </row>
    <row r="20701" spans="1:9" x14ac:dyDescent="0.25">
      <c r="A20701" t="s">
        <v>733</v>
      </c>
      <c r="B20701">
        <v>78076</v>
      </c>
      <c r="C20701" s="593">
        <v>8.2500000000000004E-2</v>
      </c>
      <c r="D20701" t="s">
        <v>5906</v>
      </c>
      <c r="E20701">
        <v>6.25E-2</v>
      </c>
      <c r="F20701">
        <v>0</v>
      </c>
      <c r="G20701">
        <v>0</v>
      </c>
      <c r="H20701">
        <v>0.02</v>
      </c>
      <c r="I20701">
        <v>0</v>
      </c>
    </row>
    <row r="20702" spans="1:9" x14ac:dyDescent="0.25">
      <c r="A20702" t="s">
        <v>733</v>
      </c>
      <c r="B20702">
        <v>78101</v>
      </c>
      <c r="C20702" s="593">
        <v>8.2500000000000004E-2</v>
      </c>
      <c r="D20702" t="s">
        <v>5910</v>
      </c>
      <c r="E20702">
        <v>6.25E-2</v>
      </c>
      <c r="F20702">
        <v>0</v>
      </c>
      <c r="G20702">
        <v>0</v>
      </c>
      <c r="H20702">
        <v>0.02</v>
      </c>
      <c r="I20702">
        <v>0</v>
      </c>
    </row>
    <row r="20703" spans="1:9" x14ac:dyDescent="0.25">
      <c r="A20703" t="s">
        <v>733</v>
      </c>
      <c r="B20703">
        <v>78102</v>
      </c>
      <c r="C20703" s="593">
        <v>8.2500000000000004E-2</v>
      </c>
      <c r="D20703" t="s">
        <v>5911</v>
      </c>
      <c r="E20703">
        <v>6.25E-2</v>
      </c>
      <c r="F20703">
        <v>5.0000000000000001E-3</v>
      </c>
      <c r="G20703">
        <v>1.4999999999999999E-2</v>
      </c>
      <c r="H20703">
        <v>0</v>
      </c>
      <c r="I20703">
        <v>0</v>
      </c>
    </row>
    <row r="20704" spans="1:9" x14ac:dyDescent="0.25">
      <c r="A20704" t="s">
        <v>733</v>
      </c>
      <c r="B20704">
        <v>78104</v>
      </c>
      <c r="C20704" s="593">
        <v>8.2500000000000004E-2</v>
      </c>
      <c r="D20704" t="s">
        <v>5911</v>
      </c>
      <c r="E20704">
        <v>6.25E-2</v>
      </c>
      <c r="F20704">
        <v>5.0000000000000001E-3</v>
      </c>
      <c r="G20704">
        <v>1.4999999999999999E-2</v>
      </c>
      <c r="H20704">
        <v>0</v>
      </c>
      <c r="I20704">
        <v>0</v>
      </c>
    </row>
    <row r="20705" spans="1:9" x14ac:dyDescent="0.25">
      <c r="A20705" t="s">
        <v>733</v>
      </c>
      <c r="B20705">
        <v>78107</v>
      </c>
      <c r="C20705" s="593">
        <v>6.25E-2</v>
      </c>
      <c r="D20705" t="s">
        <v>5872</v>
      </c>
      <c r="E20705">
        <v>6.25E-2</v>
      </c>
      <c r="F20705">
        <v>0</v>
      </c>
      <c r="G20705">
        <v>0</v>
      </c>
      <c r="H20705">
        <v>0</v>
      </c>
      <c r="I20705">
        <v>0</v>
      </c>
    </row>
    <row r="20706" spans="1:9" x14ac:dyDescent="0.25">
      <c r="A20706" t="s">
        <v>733</v>
      </c>
      <c r="B20706">
        <v>78108</v>
      </c>
      <c r="C20706" s="593">
        <v>8.2500000000000004E-2</v>
      </c>
      <c r="D20706" t="s">
        <v>5912</v>
      </c>
      <c r="E20706">
        <v>6.25E-2</v>
      </c>
      <c r="F20706">
        <v>5.0000000000000001E-3</v>
      </c>
      <c r="G20706">
        <v>1.4999999999999999E-2</v>
      </c>
      <c r="H20706">
        <v>0</v>
      </c>
      <c r="I20706">
        <v>0</v>
      </c>
    </row>
    <row r="20707" spans="1:9" x14ac:dyDescent="0.25">
      <c r="A20707" t="s">
        <v>733</v>
      </c>
      <c r="B20707">
        <v>78109</v>
      </c>
      <c r="C20707" s="593">
        <v>8.2500000000000004E-2</v>
      </c>
      <c r="D20707" t="s">
        <v>5896</v>
      </c>
      <c r="E20707">
        <v>6.25E-2</v>
      </c>
      <c r="F20707">
        <v>0</v>
      </c>
      <c r="G20707">
        <v>0</v>
      </c>
      <c r="H20707">
        <v>0.02</v>
      </c>
      <c r="I20707">
        <v>0</v>
      </c>
    </row>
    <row r="20708" spans="1:9" x14ac:dyDescent="0.25">
      <c r="A20708" t="s">
        <v>733</v>
      </c>
      <c r="B20708">
        <v>78111</v>
      </c>
      <c r="C20708" s="593">
        <v>6.7500000000000004E-2</v>
      </c>
      <c r="D20708" t="s">
        <v>5913</v>
      </c>
      <c r="E20708">
        <v>6.25E-2</v>
      </c>
      <c r="F20708">
        <v>5.0000000000000001E-3</v>
      </c>
      <c r="G20708">
        <v>0</v>
      </c>
      <c r="H20708">
        <v>0</v>
      </c>
      <c r="I20708">
        <v>0</v>
      </c>
    </row>
    <row r="20709" spans="1:9" x14ac:dyDescent="0.25">
      <c r="A20709" t="s">
        <v>733</v>
      </c>
      <c r="B20709">
        <v>78112</v>
      </c>
      <c r="C20709" s="593">
        <v>8.2500000000000004E-2</v>
      </c>
      <c r="D20709" t="s">
        <v>5914</v>
      </c>
      <c r="E20709">
        <v>6.25E-2</v>
      </c>
      <c r="F20709">
        <v>0</v>
      </c>
      <c r="G20709">
        <v>0</v>
      </c>
      <c r="H20709">
        <v>0.02</v>
      </c>
      <c r="I20709">
        <v>0</v>
      </c>
    </row>
    <row r="20710" spans="1:9" x14ac:dyDescent="0.25">
      <c r="A20710" t="s">
        <v>733</v>
      </c>
      <c r="B20710">
        <v>78113</v>
      </c>
      <c r="C20710" s="593">
        <v>7.7499999999999999E-2</v>
      </c>
      <c r="D20710" t="s">
        <v>5915</v>
      </c>
      <c r="E20710">
        <v>6.25E-2</v>
      </c>
      <c r="F20710">
        <v>5.0000000000000001E-3</v>
      </c>
      <c r="G20710">
        <v>0.01</v>
      </c>
      <c r="H20710">
        <v>0</v>
      </c>
      <c r="I20710">
        <v>0</v>
      </c>
    </row>
    <row r="20711" spans="1:9" x14ac:dyDescent="0.25">
      <c r="A20711" t="s">
        <v>733</v>
      </c>
      <c r="B20711">
        <v>78114</v>
      </c>
      <c r="C20711" s="593">
        <v>8.2500000000000004E-2</v>
      </c>
      <c r="D20711" t="s">
        <v>5910</v>
      </c>
      <c r="E20711">
        <v>6.25E-2</v>
      </c>
      <c r="F20711">
        <v>0</v>
      </c>
      <c r="G20711">
        <v>0</v>
      </c>
      <c r="H20711">
        <v>0.02</v>
      </c>
      <c r="I20711">
        <v>0</v>
      </c>
    </row>
    <row r="20712" spans="1:9" x14ac:dyDescent="0.25">
      <c r="A20712" t="s">
        <v>733</v>
      </c>
      <c r="B20712">
        <v>78115</v>
      </c>
      <c r="C20712" s="593">
        <v>8.2500000000000004E-2</v>
      </c>
      <c r="D20712" t="s">
        <v>5916</v>
      </c>
      <c r="E20712">
        <v>6.25E-2</v>
      </c>
      <c r="F20712">
        <v>5.0000000000000001E-3</v>
      </c>
      <c r="G20712">
        <v>1.4999999999999999E-2</v>
      </c>
      <c r="H20712">
        <v>0</v>
      </c>
      <c r="I20712">
        <v>0</v>
      </c>
    </row>
    <row r="20713" spans="1:9" x14ac:dyDescent="0.25">
      <c r="A20713" t="s">
        <v>733</v>
      </c>
      <c r="B20713">
        <v>78116</v>
      </c>
      <c r="C20713" s="593">
        <v>7.2499999999999995E-2</v>
      </c>
      <c r="D20713" t="s">
        <v>5910</v>
      </c>
      <c r="E20713">
        <v>6.25E-2</v>
      </c>
      <c r="F20713">
        <v>0</v>
      </c>
      <c r="G20713">
        <v>0</v>
      </c>
      <c r="H20713">
        <v>0.01</v>
      </c>
      <c r="I20713">
        <v>0</v>
      </c>
    </row>
    <row r="20714" spans="1:9" x14ac:dyDescent="0.25">
      <c r="A20714" t="s">
        <v>733</v>
      </c>
      <c r="B20714">
        <v>78117</v>
      </c>
      <c r="C20714" s="593">
        <v>6.7500000000000004E-2</v>
      </c>
      <c r="D20714" t="s">
        <v>5913</v>
      </c>
      <c r="E20714">
        <v>6.25E-2</v>
      </c>
      <c r="F20714">
        <v>5.0000000000000001E-3</v>
      </c>
      <c r="G20714">
        <v>0</v>
      </c>
      <c r="H20714">
        <v>0</v>
      </c>
      <c r="I20714">
        <v>0</v>
      </c>
    </row>
    <row r="20715" spans="1:9" x14ac:dyDescent="0.25">
      <c r="A20715" t="s">
        <v>733</v>
      </c>
      <c r="B20715">
        <v>78118</v>
      </c>
      <c r="C20715" s="593">
        <v>8.2500000000000004E-2</v>
      </c>
      <c r="D20715" t="s">
        <v>5917</v>
      </c>
      <c r="E20715">
        <v>6.25E-2</v>
      </c>
      <c r="F20715">
        <v>5.0000000000000001E-3</v>
      </c>
      <c r="G20715">
        <v>1.4999999999999999E-2</v>
      </c>
      <c r="H20715">
        <v>0</v>
      </c>
      <c r="I20715">
        <v>0</v>
      </c>
    </row>
    <row r="20716" spans="1:9" x14ac:dyDescent="0.25">
      <c r="A20716" t="s">
        <v>733</v>
      </c>
      <c r="B20716">
        <v>78119</v>
      </c>
      <c r="C20716" s="593">
        <v>8.2500000000000004E-2</v>
      </c>
      <c r="D20716" t="s">
        <v>5918</v>
      </c>
      <c r="E20716">
        <v>6.25E-2</v>
      </c>
      <c r="F20716">
        <v>5.0000000000000001E-3</v>
      </c>
      <c r="G20716">
        <v>1.4999999999999999E-2</v>
      </c>
      <c r="H20716">
        <v>0</v>
      </c>
      <c r="I20716">
        <v>0</v>
      </c>
    </row>
    <row r="20717" spans="1:9" x14ac:dyDescent="0.25">
      <c r="A20717" t="s">
        <v>733</v>
      </c>
      <c r="B20717">
        <v>78121</v>
      </c>
      <c r="C20717" s="593">
        <v>8.2500000000000004E-2</v>
      </c>
      <c r="D20717" t="s">
        <v>5910</v>
      </c>
      <c r="E20717">
        <v>6.25E-2</v>
      </c>
      <c r="F20717">
        <v>0</v>
      </c>
      <c r="G20717">
        <v>0</v>
      </c>
      <c r="H20717">
        <v>0.02</v>
      </c>
      <c r="I20717">
        <v>0</v>
      </c>
    </row>
    <row r="20718" spans="1:9" x14ac:dyDescent="0.25">
      <c r="A20718" t="s">
        <v>733</v>
      </c>
      <c r="B20718">
        <v>78122</v>
      </c>
      <c r="C20718" s="593">
        <v>6.7500000000000004E-2</v>
      </c>
      <c r="D20718" t="s">
        <v>1828</v>
      </c>
      <c r="E20718">
        <v>6.25E-2</v>
      </c>
      <c r="F20718">
        <v>5.0000000000000001E-3</v>
      </c>
      <c r="G20718">
        <v>0</v>
      </c>
      <c r="H20718">
        <v>0</v>
      </c>
      <c r="I20718">
        <v>0</v>
      </c>
    </row>
    <row r="20719" spans="1:9" x14ac:dyDescent="0.25">
      <c r="A20719" t="s">
        <v>733</v>
      </c>
      <c r="B20719">
        <v>78123</v>
      </c>
      <c r="C20719" s="593">
        <v>8.2500000000000004E-2</v>
      </c>
      <c r="D20719" t="s">
        <v>5916</v>
      </c>
      <c r="E20719">
        <v>6.25E-2</v>
      </c>
      <c r="F20719">
        <v>5.0000000000000001E-3</v>
      </c>
      <c r="G20719">
        <v>1.4999999999999999E-2</v>
      </c>
      <c r="H20719">
        <v>0</v>
      </c>
      <c r="I20719">
        <v>0</v>
      </c>
    </row>
    <row r="20720" spans="1:9" x14ac:dyDescent="0.25">
      <c r="A20720" t="s">
        <v>733</v>
      </c>
      <c r="B20720">
        <v>78124</v>
      </c>
      <c r="C20720" s="593">
        <v>8.2500000000000004E-2</v>
      </c>
      <c r="D20720" t="s">
        <v>5919</v>
      </c>
      <c r="E20720">
        <v>6.25E-2</v>
      </c>
      <c r="F20720">
        <v>0</v>
      </c>
      <c r="G20720">
        <v>0</v>
      </c>
      <c r="H20720">
        <v>0.02</v>
      </c>
      <c r="I20720">
        <v>0</v>
      </c>
    </row>
    <row r="20721" spans="1:9" x14ac:dyDescent="0.25">
      <c r="A20721" t="s">
        <v>733</v>
      </c>
      <c r="B20721">
        <v>78125</v>
      </c>
      <c r="C20721" s="593">
        <v>6.7500000000000004E-2</v>
      </c>
      <c r="D20721" t="s">
        <v>5920</v>
      </c>
      <c r="E20721">
        <v>6.25E-2</v>
      </c>
      <c r="F20721">
        <v>5.0000000000000001E-3</v>
      </c>
      <c r="G20721">
        <v>0</v>
      </c>
      <c r="H20721">
        <v>0</v>
      </c>
      <c r="I20721">
        <v>0</v>
      </c>
    </row>
    <row r="20722" spans="1:9" x14ac:dyDescent="0.25">
      <c r="A20722" t="s">
        <v>733</v>
      </c>
      <c r="B20722">
        <v>78130</v>
      </c>
      <c r="C20722" s="593">
        <v>8.2500000000000004E-2</v>
      </c>
      <c r="D20722" t="s">
        <v>5921</v>
      </c>
      <c r="E20722">
        <v>6.25E-2</v>
      </c>
      <c r="F20722">
        <v>5.0000000000000001E-3</v>
      </c>
      <c r="G20722">
        <v>0</v>
      </c>
      <c r="H20722">
        <v>1.4999999999999999E-2</v>
      </c>
      <c r="I20722">
        <v>0</v>
      </c>
    </row>
    <row r="20723" spans="1:9" x14ac:dyDescent="0.25">
      <c r="A20723" t="s">
        <v>733</v>
      </c>
      <c r="B20723">
        <v>78131</v>
      </c>
      <c r="C20723" s="593">
        <v>8.2500000000000004E-2</v>
      </c>
      <c r="D20723" t="s">
        <v>5922</v>
      </c>
      <c r="E20723">
        <v>6.25E-2</v>
      </c>
      <c r="F20723">
        <v>5.0000000000000001E-3</v>
      </c>
      <c r="G20723">
        <v>1.4999999999999999E-2</v>
      </c>
      <c r="H20723">
        <v>0</v>
      </c>
      <c r="I20723">
        <v>0</v>
      </c>
    </row>
    <row r="20724" spans="1:9" x14ac:dyDescent="0.25">
      <c r="A20724" t="s">
        <v>733</v>
      </c>
      <c r="B20724">
        <v>78132</v>
      </c>
      <c r="C20724" s="593">
        <v>8.2500000000000004E-2</v>
      </c>
      <c r="D20724" t="s">
        <v>5923</v>
      </c>
      <c r="E20724">
        <v>6.25E-2</v>
      </c>
      <c r="F20724">
        <v>5.0000000000000001E-3</v>
      </c>
      <c r="G20724">
        <v>0</v>
      </c>
      <c r="H20724">
        <v>1.4999999999999999E-2</v>
      </c>
      <c r="I20724">
        <v>0</v>
      </c>
    </row>
    <row r="20725" spans="1:9" x14ac:dyDescent="0.25">
      <c r="A20725" t="s">
        <v>733</v>
      </c>
      <c r="B20725">
        <v>78133</v>
      </c>
      <c r="C20725" s="593">
        <v>8.2500000000000004E-2</v>
      </c>
      <c r="D20725" t="s">
        <v>5924</v>
      </c>
      <c r="E20725">
        <v>6.25E-2</v>
      </c>
      <c r="F20725">
        <v>5.0000000000000001E-3</v>
      </c>
      <c r="G20725">
        <v>0</v>
      </c>
      <c r="H20725">
        <v>1.4999999999999999E-2</v>
      </c>
      <c r="I20725">
        <v>0</v>
      </c>
    </row>
    <row r="20726" spans="1:9" x14ac:dyDescent="0.25">
      <c r="A20726" t="s">
        <v>733</v>
      </c>
      <c r="B20726">
        <v>78135</v>
      </c>
      <c r="C20726" s="593">
        <v>8.2500000000000004E-2</v>
      </c>
      <c r="D20726" t="s">
        <v>5922</v>
      </c>
      <c r="E20726">
        <v>6.25E-2</v>
      </c>
      <c r="F20726">
        <v>5.0000000000000001E-3</v>
      </c>
      <c r="G20726">
        <v>1.4999999999999999E-2</v>
      </c>
      <c r="H20726">
        <v>0</v>
      </c>
      <c r="I20726">
        <v>0</v>
      </c>
    </row>
    <row r="20727" spans="1:9" x14ac:dyDescent="0.25">
      <c r="A20727" t="s">
        <v>733</v>
      </c>
      <c r="B20727">
        <v>78140</v>
      </c>
      <c r="C20727" s="593">
        <v>8.2500000000000004E-2</v>
      </c>
      <c r="D20727" t="s">
        <v>5925</v>
      </c>
      <c r="E20727">
        <v>6.25E-2</v>
      </c>
      <c r="F20727">
        <v>5.0000000000000001E-3</v>
      </c>
      <c r="G20727">
        <v>1.4999999999999999E-2</v>
      </c>
      <c r="H20727">
        <v>0</v>
      </c>
      <c r="I20727">
        <v>0</v>
      </c>
    </row>
    <row r="20728" spans="1:9" x14ac:dyDescent="0.25">
      <c r="A20728" t="s">
        <v>733</v>
      </c>
      <c r="B20728">
        <v>78141</v>
      </c>
      <c r="C20728" s="593">
        <v>7.2499999999999995E-2</v>
      </c>
      <c r="D20728" t="s">
        <v>5926</v>
      </c>
      <c r="E20728">
        <v>6.25E-2</v>
      </c>
      <c r="F20728">
        <v>0</v>
      </c>
      <c r="G20728">
        <v>0.01</v>
      </c>
      <c r="H20728">
        <v>0</v>
      </c>
      <c r="I20728">
        <v>0</v>
      </c>
    </row>
    <row r="20729" spans="1:9" x14ac:dyDescent="0.25">
      <c r="A20729" t="s">
        <v>733</v>
      </c>
      <c r="B20729">
        <v>78142</v>
      </c>
      <c r="C20729" s="593">
        <v>6.7500000000000004E-2</v>
      </c>
      <c r="D20729" t="s">
        <v>5920</v>
      </c>
      <c r="E20729">
        <v>6.25E-2</v>
      </c>
      <c r="F20729">
        <v>5.0000000000000001E-3</v>
      </c>
      <c r="G20729">
        <v>0</v>
      </c>
      <c r="H20729">
        <v>0</v>
      </c>
      <c r="I20729">
        <v>0</v>
      </c>
    </row>
    <row r="20730" spans="1:9" x14ac:dyDescent="0.25">
      <c r="A20730" t="s">
        <v>733</v>
      </c>
      <c r="B20730">
        <v>78143</v>
      </c>
      <c r="C20730" s="593">
        <v>7.2499999999999995E-2</v>
      </c>
      <c r="D20730" t="s">
        <v>5910</v>
      </c>
      <c r="E20730">
        <v>6.25E-2</v>
      </c>
      <c r="F20730">
        <v>0</v>
      </c>
      <c r="G20730">
        <v>0</v>
      </c>
      <c r="H20730">
        <v>0.01</v>
      </c>
      <c r="I20730">
        <v>0</v>
      </c>
    </row>
    <row r="20731" spans="1:9" x14ac:dyDescent="0.25">
      <c r="A20731" t="s">
        <v>733</v>
      </c>
      <c r="B20731">
        <v>78144</v>
      </c>
      <c r="C20731" s="593">
        <v>6.7500000000000004E-2</v>
      </c>
      <c r="D20731" t="s">
        <v>5913</v>
      </c>
      <c r="E20731">
        <v>6.25E-2</v>
      </c>
      <c r="F20731">
        <v>5.0000000000000001E-3</v>
      </c>
      <c r="G20731">
        <v>0</v>
      </c>
      <c r="H20731">
        <v>0</v>
      </c>
      <c r="I20731">
        <v>0</v>
      </c>
    </row>
    <row r="20732" spans="1:9" x14ac:dyDescent="0.25">
      <c r="A20732" t="s">
        <v>733</v>
      </c>
      <c r="B20732">
        <v>78145</v>
      </c>
      <c r="C20732" s="593">
        <v>6.7500000000000004E-2</v>
      </c>
      <c r="D20732" t="s">
        <v>5920</v>
      </c>
      <c r="E20732">
        <v>6.25E-2</v>
      </c>
      <c r="F20732">
        <v>5.0000000000000001E-3</v>
      </c>
      <c r="G20732">
        <v>0</v>
      </c>
      <c r="H20732">
        <v>0</v>
      </c>
      <c r="I20732">
        <v>0</v>
      </c>
    </row>
    <row r="20733" spans="1:9" x14ac:dyDescent="0.25">
      <c r="A20733" t="s">
        <v>733</v>
      </c>
      <c r="B20733">
        <v>78146</v>
      </c>
      <c r="C20733" s="593">
        <v>6.7500000000000004E-2</v>
      </c>
      <c r="D20733" t="s">
        <v>5920</v>
      </c>
      <c r="E20733">
        <v>6.25E-2</v>
      </c>
      <c r="F20733">
        <v>5.0000000000000001E-3</v>
      </c>
      <c r="G20733">
        <v>0</v>
      </c>
      <c r="H20733">
        <v>0</v>
      </c>
      <c r="I20733">
        <v>0</v>
      </c>
    </row>
    <row r="20734" spans="1:9" x14ac:dyDescent="0.25">
      <c r="A20734" t="s">
        <v>733</v>
      </c>
      <c r="B20734">
        <v>78147</v>
      </c>
      <c r="C20734" s="593">
        <v>0.08</v>
      </c>
      <c r="D20734" t="s">
        <v>5927</v>
      </c>
      <c r="E20734">
        <v>6.25E-2</v>
      </c>
      <c r="F20734">
        <v>0</v>
      </c>
      <c r="G20734">
        <v>1.7500000000000002E-2</v>
      </c>
      <c r="H20734">
        <v>0</v>
      </c>
      <c r="I20734">
        <v>0</v>
      </c>
    </row>
    <row r="20735" spans="1:9" x14ac:dyDescent="0.25">
      <c r="A20735" t="s">
        <v>733</v>
      </c>
      <c r="B20735">
        <v>78148</v>
      </c>
      <c r="C20735" s="593">
        <v>8.2500000000000004E-2</v>
      </c>
      <c r="D20735" t="s">
        <v>2303</v>
      </c>
      <c r="E20735">
        <v>6.25E-2</v>
      </c>
      <c r="F20735">
        <v>0</v>
      </c>
      <c r="G20735">
        <v>0.02</v>
      </c>
      <c r="H20735">
        <v>0</v>
      </c>
      <c r="I20735">
        <v>0</v>
      </c>
    </row>
    <row r="20736" spans="1:9" x14ac:dyDescent="0.25">
      <c r="A20736" t="s">
        <v>733</v>
      </c>
      <c r="B20736">
        <v>78150</v>
      </c>
      <c r="C20736" s="593">
        <v>6.7500000000000004E-2</v>
      </c>
      <c r="D20736" t="s">
        <v>5896</v>
      </c>
      <c r="E20736">
        <v>6.25E-2</v>
      </c>
      <c r="F20736">
        <v>0</v>
      </c>
      <c r="G20736">
        <v>0</v>
      </c>
      <c r="H20736">
        <v>5.0000000000000001E-3</v>
      </c>
      <c r="I20736">
        <v>0</v>
      </c>
    </row>
    <row r="20737" spans="1:9" x14ac:dyDescent="0.25">
      <c r="A20737" t="s">
        <v>733</v>
      </c>
      <c r="B20737">
        <v>78151</v>
      </c>
      <c r="C20737" s="593">
        <v>8.2500000000000004E-2</v>
      </c>
      <c r="D20737" t="s">
        <v>5928</v>
      </c>
      <c r="E20737">
        <v>6.25E-2</v>
      </c>
      <c r="F20737">
        <v>5.0000000000000001E-3</v>
      </c>
      <c r="G20737">
        <v>1.4999999999999999E-2</v>
      </c>
      <c r="H20737">
        <v>0</v>
      </c>
      <c r="I20737">
        <v>0</v>
      </c>
    </row>
    <row r="20738" spans="1:9" x14ac:dyDescent="0.25">
      <c r="A20738" t="s">
        <v>733</v>
      </c>
      <c r="B20738">
        <v>78152</v>
      </c>
      <c r="C20738" s="593">
        <v>8.2500000000000004E-2</v>
      </c>
      <c r="D20738" t="s">
        <v>5910</v>
      </c>
      <c r="E20738">
        <v>6.25E-2</v>
      </c>
      <c r="F20738">
        <v>0</v>
      </c>
      <c r="G20738">
        <v>0</v>
      </c>
      <c r="H20738">
        <v>0.02</v>
      </c>
      <c r="I20738">
        <v>0</v>
      </c>
    </row>
    <row r="20739" spans="1:9" x14ac:dyDescent="0.25">
      <c r="A20739" t="s">
        <v>733</v>
      </c>
      <c r="B20739">
        <v>78154</v>
      </c>
      <c r="C20739" s="593">
        <v>8.2500000000000004E-2</v>
      </c>
      <c r="D20739" t="s">
        <v>2303</v>
      </c>
      <c r="E20739">
        <v>6.25E-2</v>
      </c>
      <c r="F20739">
        <v>0</v>
      </c>
      <c r="G20739">
        <v>0.02</v>
      </c>
      <c r="H20739">
        <v>0</v>
      </c>
      <c r="I20739">
        <v>0</v>
      </c>
    </row>
    <row r="20740" spans="1:9" x14ac:dyDescent="0.25">
      <c r="A20740" t="s">
        <v>733</v>
      </c>
      <c r="B20740">
        <v>78155</v>
      </c>
      <c r="C20740" s="593">
        <v>8.2500000000000004E-2</v>
      </c>
      <c r="D20740" t="s">
        <v>5929</v>
      </c>
      <c r="E20740">
        <v>6.25E-2</v>
      </c>
      <c r="F20740">
        <v>5.0000000000000001E-3</v>
      </c>
      <c r="G20740">
        <v>1.4999999999999999E-2</v>
      </c>
      <c r="H20740">
        <v>0</v>
      </c>
      <c r="I20740">
        <v>0</v>
      </c>
    </row>
    <row r="20741" spans="1:9" x14ac:dyDescent="0.25">
      <c r="A20741" t="s">
        <v>733</v>
      </c>
      <c r="B20741">
        <v>78156</v>
      </c>
      <c r="C20741" s="593">
        <v>8.2500000000000004E-2</v>
      </c>
      <c r="D20741" t="s">
        <v>5916</v>
      </c>
      <c r="E20741">
        <v>6.25E-2</v>
      </c>
      <c r="F20741">
        <v>5.0000000000000001E-3</v>
      </c>
      <c r="G20741">
        <v>1.4999999999999999E-2</v>
      </c>
      <c r="H20741">
        <v>0</v>
      </c>
      <c r="I20741">
        <v>0</v>
      </c>
    </row>
    <row r="20742" spans="1:9" x14ac:dyDescent="0.25">
      <c r="A20742" t="s">
        <v>733</v>
      </c>
      <c r="B20742">
        <v>78159</v>
      </c>
      <c r="C20742" s="593">
        <v>7.7499999999999999E-2</v>
      </c>
      <c r="D20742" t="s">
        <v>5930</v>
      </c>
      <c r="E20742">
        <v>6.25E-2</v>
      </c>
      <c r="F20742">
        <v>5.0000000000000001E-3</v>
      </c>
      <c r="G20742">
        <v>0.01</v>
      </c>
      <c r="H20742">
        <v>0</v>
      </c>
      <c r="I20742">
        <v>0</v>
      </c>
    </row>
    <row r="20743" spans="1:9" x14ac:dyDescent="0.25">
      <c r="A20743" t="s">
        <v>733</v>
      </c>
      <c r="B20743">
        <v>78160</v>
      </c>
      <c r="C20743" s="593">
        <v>8.2500000000000004E-2</v>
      </c>
      <c r="D20743" t="s">
        <v>5910</v>
      </c>
      <c r="E20743">
        <v>6.25E-2</v>
      </c>
      <c r="F20743">
        <v>0</v>
      </c>
      <c r="G20743">
        <v>0</v>
      </c>
      <c r="H20743">
        <v>0.02</v>
      </c>
      <c r="I20743">
        <v>0</v>
      </c>
    </row>
    <row r="20744" spans="1:9" x14ac:dyDescent="0.25">
      <c r="A20744" t="s">
        <v>733</v>
      </c>
      <c r="B20744">
        <v>78161</v>
      </c>
      <c r="C20744" s="593">
        <v>8.2500000000000004E-2</v>
      </c>
      <c r="D20744" t="s">
        <v>5910</v>
      </c>
      <c r="E20744">
        <v>6.25E-2</v>
      </c>
      <c r="F20744">
        <v>0</v>
      </c>
      <c r="G20744">
        <v>0</v>
      </c>
      <c r="H20744">
        <v>0.02</v>
      </c>
      <c r="I20744">
        <v>0</v>
      </c>
    </row>
    <row r="20745" spans="1:9" x14ac:dyDescent="0.25">
      <c r="A20745" t="s">
        <v>733</v>
      </c>
      <c r="B20745">
        <v>78162</v>
      </c>
      <c r="C20745" s="593">
        <v>6.7500000000000004E-2</v>
      </c>
      <c r="D20745" t="s">
        <v>5920</v>
      </c>
      <c r="E20745">
        <v>6.25E-2</v>
      </c>
      <c r="F20745">
        <v>5.0000000000000001E-3</v>
      </c>
      <c r="G20745">
        <v>0</v>
      </c>
      <c r="H20745">
        <v>0</v>
      </c>
      <c r="I20745">
        <v>0</v>
      </c>
    </row>
    <row r="20746" spans="1:9" x14ac:dyDescent="0.25">
      <c r="A20746" t="s">
        <v>733</v>
      </c>
      <c r="B20746">
        <v>78163</v>
      </c>
      <c r="C20746" s="593">
        <v>8.2500000000000004E-2</v>
      </c>
      <c r="D20746" t="s">
        <v>5931</v>
      </c>
      <c r="E20746">
        <v>6.25E-2</v>
      </c>
      <c r="F20746">
        <v>5.0000000000000001E-3</v>
      </c>
      <c r="G20746">
        <v>0.01</v>
      </c>
      <c r="H20746">
        <v>5.0000000000000001E-3</v>
      </c>
      <c r="I20746">
        <v>0</v>
      </c>
    </row>
    <row r="20747" spans="1:9" x14ac:dyDescent="0.25">
      <c r="A20747" t="s">
        <v>733</v>
      </c>
      <c r="B20747">
        <v>78164</v>
      </c>
      <c r="C20747" s="593">
        <v>8.2500000000000004E-2</v>
      </c>
      <c r="D20747" t="s">
        <v>5932</v>
      </c>
      <c r="E20747">
        <v>6.25E-2</v>
      </c>
      <c r="F20747">
        <v>0</v>
      </c>
      <c r="G20747">
        <v>0.02</v>
      </c>
      <c r="H20747">
        <v>0</v>
      </c>
      <c r="I20747">
        <v>0</v>
      </c>
    </row>
    <row r="20748" spans="1:9" x14ac:dyDescent="0.25">
      <c r="A20748" t="s">
        <v>733</v>
      </c>
      <c r="B20748">
        <v>78201</v>
      </c>
      <c r="C20748" s="593">
        <v>8.2500000000000004E-2</v>
      </c>
      <c r="D20748" t="s">
        <v>5933</v>
      </c>
      <c r="E20748">
        <v>6.25E-2</v>
      </c>
      <c r="F20748">
        <v>0</v>
      </c>
      <c r="G20748">
        <v>0.01</v>
      </c>
      <c r="H20748">
        <v>0.01</v>
      </c>
      <c r="I20748">
        <v>0</v>
      </c>
    </row>
    <row r="20749" spans="1:9" x14ac:dyDescent="0.25">
      <c r="A20749" t="s">
        <v>733</v>
      </c>
      <c r="B20749">
        <v>78202</v>
      </c>
      <c r="C20749" s="593">
        <v>8.2500000000000004E-2</v>
      </c>
      <c r="D20749" t="s">
        <v>2535</v>
      </c>
      <c r="E20749">
        <v>6.25E-2</v>
      </c>
      <c r="F20749">
        <v>0</v>
      </c>
      <c r="G20749">
        <v>1.2500000000000001E-2</v>
      </c>
      <c r="H20749">
        <v>7.4999999999999997E-3</v>
      </c>
      <c r="I20749">
        <v>0</v>
      </c>
    </row>
    <row r="20750" spans="1:9" x14ac:dyDescent="0.25">
      <c r="A20750" t="s">
        <v>733</v>
      </c>
      <c r="B20750">
        <v>78203</v>
      </c>
      <c r="C20750" s="593">
        <v>8.2500000000000004E-2</v>
      </c>
      <c r="D20750" t="s">
        <v>2535</v>
      </c>
      <c r="E20750">
        <v>6.25E-2</v>
      </c>
      <c r="F20750">
        <v>0</v>
      </c>
      <c r="G20750">
        <v>1.2500000000000001E-2</v>
      </c>
      <c r="H20750">
        <v>7.4999999999999997E-3</v>
      </c>
      <c r="I20750">
        <v>0</v>
      </c>
    </row>
    <row r="20751" spans="1:9" x14ac:dyDescent="0.25">
      <c r="A20751" t="s">
        <v>733</v>
      </c>
      <c r="B20751">
        <v>78204</v>
      </c>
      <c r="C20751" s="593">
        <v>8.2500000000000004E-2</v>
      </c>
      <c r="D20751" t="s">
        <v>2535</v>
      </c>
      <c r="E20751">
        <v>6.25E-2</v>
      </c>
      <c r="F20751">
        <v>0</v>
      </c>
      <c r="G20751">
        <v>1.2500000000000001E-2</v>
      </c>
      <c r="H20751">
        <v>7.4999999999999997E-3</v>
      </c>
      <c r="I20751">
        <v>0</v>
      </c>
    </row>
    <row r="20752" spans="1:9" x14ac:dyDescent="0.25">
      <c r="A20752" t="s">
        <v>733</v>
      </c>
      <c r="B20752">
        <v>78205</v>
      </c>
      <c r="C20752" s="593">
        <v>8.2500000000000004E-2</v>
      </c>
      <c r="D20752" t="s">
        <v>2535</v>
      </c>
      <c r="E20752">
        <v>6.25E-2</v>
      </c>
      <c r="F20752">
        <v>0</v>
      </c>
      <c r="G20752">
        <v>1.2500000000000001E-2</v>
      </c>
      <c r="H20752">
        <v>7.4999999999999997E-3</v>
      </c>
      <c r="I20752">
        <v>0</v>
      </c>
    </row>
    <row r="20753" spans="1:9" x14ac:dyDescent="0.25">
      <c r="A20753" t="s">
        <v>733</v>
      </c>
      <c r="B20753">
        <v>78206</v>
      </c>
      <c r="C20753" s="593">
        <v>8.2500000000000004E-2</v>
      </c>
      <c r="D20753" t="s">
        <v>2535</v>
      </c>
      <c r="E20753">
        <v>6.25E-2</v>
      </c>
      <c r="F20753">
        <v>0</v>
      </c>
      <c r="G20753">
        <v>1.2500000000000001E-2</v>
      </c>
      <c r="H20753">
        <v>7.4999999999999997E-3</v>
      </c>
      <c r="I20753">
        <v>0</v>
      </c>
    </row>
    <row r="20754" spans="1:9" x14ac:dyDescent="0.25">
      <c r="A20754" t="s">
        <v>733</v>
      </c>
      <c r="B20754">
        <v>78207</v>
      </c>
      <c r="C20754" s="593">
        <v>8.2500000000000004E-2</v>
      </c>
      <c r="D20754" t="s">
        <v>2535</v>
      </c>
      <c r="E20754">
        <v>6.25E-2</v>
      </c>
      <c r="F20754">
        <v>0</v>
      </c>
      <c r="G20754">
        <v>1.2500000000000001E-2</v>
      </c>
      <c r="H20754">
        <v>7.4999999999999997E-3</v>
      </c>
      <c r="I20754">
        <v>0</v>
      </c>
    </row>
    <row r="20755" spans="1:9" x14ac:dyDescent="0.25">
      <c r="A20755" t="s">
        <v>733</v>
      </c>
      <c r="B20755">
        <v>78208</v>
      </c>
      <c r="C20755" s="593">
        <v>8.2500000000000004E-2</v>
      </c>
      <c r="D20755" t="s">
        <v>2535</v>
      </c>
      <c r="E20755">
        <v>6.25E-2</v>
      </c>
      <c r="F20755">
        <v>0</v>
      </c>
      <c r="G20755">
        <v>1.2500000000000001E-2</v>
      </c>
      <c r="H20755">
        <v>7.4999999999999997E-3</v>
      </c>
      <c r="I20755">
        <v>0</v>
      </c>
    </row>
    <row r="20756" spans="1:9" x14ac:dyDescent="0.25">
      <c r="A20756" t="s">
        <v>733</v>
      </c>
      <c r="B20756">
        <v>78209</v>
      </c>
      <c r="C20756" s="593">
        <v>8.2500000000000004E-2</v>
      </c>
      <c r="D20756" t="s">
        <v>5934</v>
      </c>
      <c r="E20756">
        <v>6.25E-2</v>
      </c>
      <c r="F20756">
        <v>0</v>
      </c>
      <c r="G20756">
        <v>1.4999999999999999E-2</v>
      </c>
      <c r="H20756">
        <v>5.0000000000000001E-3</v>
      </c>
      <c r="I20756">
        <v>0</v>
      </c>
    </row>
    <row r="20757" spans="1:9" x14ac:dyDescent="0.25">
      <c r="A20757" t="s">
        <v>733</v>
      </c>
      <c r="B20757">
        <v>78210</v>
      </c>
      <c r="C20757" s="593">
        <v>8.2500000000000004E-2</v>
      </c>
      <c r="D20757" t="s">
        <v>2535</v>
      </c>
      <c r="E20757">
        <v>6.25E-2</v>
      </c>
      <c r="F20757">
        <v>0</v>
      </c>
      <c r="G20757">
        <v>1.2500000000000001E-2</v>
      </c>
      <c r="H20757">
        <v>7.4999999999999997E-3</v>
      </c>
      <c r="I20757">
        <v>0</v>
      </c>
    </row>
    <row r="20758" spans="1:9" x14ac:dyDescent="0.25">
      <c r="A20758" t="s">
        <v>733</v>
      </c>
      <c r="B20758">
        <v>78211</v>
      </c>
      <c r="C20758" s="593">
        <v>8.2500000000000004E-2</v>
      </c>
      <c r="D20758" t="s">
        <v>2535</v>
      </c>
      <c r="E20758">
        <v>6.25E-2</v>
      </c>
      <c r="F20758">
        <v>0</v>
      </c>
      <c r="G20758">
        <v>1.2500000000000001E-2</v>
      </c>
      <c r="H20758">
        <v>7.4999999999999997E-3</v>
      </c>
      <c r="I20758">
        <v>0</v>
      </c>
    </row>
    <row r="20759" spans="1:9" x14ac:dyDescent="0.25">
      <c r="A20759" t="s">
        <v>733</v>
      </c>
      <c r="B20759">
        <v>78212</v>
      </c>
      <c r="C20759" s="593">
        <v>8.2500000000000004E-2</v>
      </c>
      <c r="D20759" t="s">
        <v>5935</v>
      </c>
      <c r="E20759">
        <v>6.25E-2</v>
      </c>
      <c r="F20759">
        <v>0</v>
      </c>
      <c r="G20759">
        <v>1.4999999999999999E-2</v>
      </c>
      <c r="H20759">
        <v>5.0000000000000001E-3</v>
      </c>
      <c r="I20759">
        <v>0</v>
      </c>
    </row>
    <row r="20760" spans="1:9" x14ac:dyDescent="0.25">
      <c r="A20760" t="s">
        <v>733</v>
      </c>
      <c r="B20760">
        <v>78213</v>
      </c>
      <c r="C20760" s="593">
        <v>8.2500000000000004E-2</v>
      </c>
      <c r="D20760" t="s">
        <v>5933</v>
      </c>
      <c r="E20760">
        <v>6.25E-2</v>
      </c>
      <c r="F20760">
        <v>0</v>
      </c>
      <c r="G20760">
        <v>0.01</v>
      </c>
      <c r="H20760">
        <v>0.01</v>
      </c>
      <c r="I20760">
        <v>0</v>
      </c>
    </row>
    <row r="20761" spans="1:9" x14ac:dyDescent="0.25">
      <c r="A20761" t="s">
        <v>733</v>
      </c>
      <c r="B20761">
        <v>78214</v>
      </c>
      <c r="C20761" s="593">
        <v>8.2500000000000004E-2</v>
      </c>
      <c r="D20761" t="s">
        <v>2535</v>
      </c>
      <c r="E20761">
        <v>6.25E-2</v>
      </c>
      <c r="F20761">
        <v>0</v>
      </c>
      <c r="G20761">
        <v>1.2500000000000001E-2</v>
      </c>
      <c r="H20761">
        <v>7.4999999999999997E-3</v>
      </c>
      <c r="I20761">
        <v>0</v>
      </c>
    </row>
    <row r="20762" spans="1:9" x14ac:dyDescent="0.25">
      <c r="A20762" t="s">
        <v>733</v>
      </c>
      <c r="B20762">
        <v>78215</v>
      </c>
      <c r="C20762" s="593">
        <v>8.2500000000000004E-2</v>
      </c>
      <c r="D20762" t="s">
        <v>2535</v>
      </c>
      <c r="E20762">
        <v>6.25E-2</v>
      </c>
      <c r="F20762">
        <v>0</v>
      </c>
      <c r="G20762">
        <v>1.2500000000000001E-2</v>
      </c>
      <c r="H20762">
        <v>7.4999999999999997E-3</v>
      </c>
      <c r="I20762">
        <v>0</v>
      </c>
    </row>
    <row r="20763" spans="1:9" x14ac:dyDescent="0.25">
      <c r="A20763" t="s">
        <v>733</v>
      </c>
      <c r="B20763">
        <v>78216</v>
      </c>
      <c r="C20763" s="593">
        <v>8.2500000000000004E-2</v>
      </c>
      <c r="D20763" t="s">
        <v>2535</v>
      </c>
      <c r="E20763">
        <v>6.25E-2</v>
      </c>
      <c r="F20763">
        <v>0</v>
      </c>
      <c r="G20763">
        <v>1.2500000000000001E-2</v>
      </c>
      <c r="H20763">
        <v>7.4999999999999997E-3</v>
      </c>
      <c r="I20763">
        <v>0</v>
      </c>
    </row>
    <row r="20764" spans="1:9" x14ac:dyDescent="0.25">
      <c r="A20764" t="s">
        <v>733</v>
      </c>
      <c r="B20764">
        <v>78217</v>
      </c>
      <c r="C20764" s="593">
        <v>8.2500000000000004E-2</v>
      </c>
      <c r="D20764" t="s">
        <v>2535</v>
      </c>
      <c r="E20764">
        <v>6.25E-2</v>
      </c>
      <c r="F20764">
        <v>0</v>
      </c>
      <c r="G20764">
        <v>1.2500000000000001E-2</v>
      </c>
      <c r="H20764">
        <v>7.4999999999999997E-3</v>
      </c>
      <c r="I20764">
        <v>0</v>
      </c>
    </row>
    <row r="20765" spans="1:9" x14ac:dyDescent="0.25">
      <c r="A20765" t="s">
        <v>733</v>
      </c>
      <c r="B20765">
        <v>78218</v>
      </c>
      <c r="C20765" s="593">
        <v>8.2500000000000004E-2</v>
      </c>
      <c r="D20765" t="s">
        <v>2303</v>
      </c>
      <c r="E20765">
        <v>6.25E-2</v>
      </c>
      <c r="F20765">
        <v>0</v>
      </c>
      <c r="G20765">
        <v>0.02</v>
      </c>
      <c r="H20765">
        <v>0</v>
      </c>
      <c r="I20765">
        <v>0</v>
      </c>
    </row>
    <row r="20766" spans="1:9" x14ac:dyDescent="0.25">
      <c r="A20766" t="s">
        <v>733</v>
      </c>
      <c r="B20766">
        <v>78219</v>
      </c>
      <c r="C20766" s="593">
        <v>8.2500000000000004E-2</v>
      </c>
      <c r="D20766" t="s">
        <v>5936</v>
      </c>
      <c r="E20766">
        <v>6.25E-2</v>
      </c>
      <c r="F20766">
        <v>0</v>
      </c>
      <c r="G20766">
        <v>1.2500000000000001E-2</v>
      </c>
      <c r="H20766">
        <v>7.4999999999999997E-3</v>
      </c>
      <c r="I20766">
        <v>0</v>
      </c>
    </row>
    <row r="20767" spans="1:9" x14ac:dyDescent="0.25">
      <c r="A20767" t="s">
        <v>733</v>
      </c>
      <c r="B20767">
        <v>78220</v>
      </c>
      <c r="C20767" s="593">
        <v>8.2500000000000004E-2</v>
      </c>
      <c r="D20767" t="s">
        <v>2535</v>
      </c>
      <c r="E20767">
        <v>6.25E-2</v>
      </c>
      <c r="F20767">
        <v>0</v>
      </c>
      <c r="G20767">
        <v>1.2500000000000001E-2</v>
      </c>
      <c r="H20767">
        <v>7.4999999999999997E-3</v>
      </c>
      <c r="I20767">
        <v>0</v>
      </c>
    </row>
    <row r="20768" spans="1:9" x14ac:dyDescent="0.25">
      <c r="A20768" t="s">
        <v>733</v>
      </c>
      <c r="B20768">
        <v>78221</v>
      </c>
      <c r="C20768" s="593">
        <v>8.2500000000000004E-2</v>
      </c>
      <c r="D20768" t="s">
        <v>2535</v>
      </c>
      <c r="E20768">
        <v>6.25E-2</v>
      </c>
      <c r="F20768">
        <v>0</v>
      </c>
      <c r="G20768">
        <v>1.2500000000000001E-2</v>
      </c>
      <c r="H20768">
        <v>7.4999999999999997E-3</v>
      </c>
      <c r="I20768">
        <v>0</v>
      </c>
    </row>
    <row r="20769" spans="1:9" x14ac:dyDescent="0.25">
      <c r="A20769" t="s">
        <v>733</v>
      </c>
      <c r="B20769">
        <v>78222</v>
      </c>
      <c r="C20769" s="593">
        <v>8.2500000000000004E-2</v>
      </c>
      <c r="D20769" t="s">
        <v>2535</v>
      </c>
      <c r="E20769">
        <v>6.25E-2</v>
      </c>
      <c r="F20769">
        <v>0</v>
      </c>
      <c r="G20769">
        <v>1.2500000000000001E-2</v>
      </c>
      <c r="H20769">
        <v>7.4999999999999997E-3</v>
      </c>
      <c r="I20769">
        <v>0</v>
      </c>
    </row>
    <row r="20770" spans="1:9" x14ac:dyDescent="0.25">
      <c r="A20770" t="s">
        <v>733</v>
      </c>
      <c r="B20770">
        <v>78223</v>
      </c>
      <c r="C20770" s="593">
        <v>8.2500000000000004E-2</v>
      </c>
      <c r="D20770" t="s">
        <v>5914</v>
      </c>
      <c r="E20770">
        <v>6.25E-2</v>
      </c>
      <c r="F20770">
        <v>0</v>
      </c>
      <c r="G20770">
        <v>0</v>
      </c>
      <c r="H20770">
        <v>0.02</v>
      </c>
      <c r="I20770">
        <v>0</v>
      </c>
    </row>
    <row r="20771" spans="1:9" x14ac:dyDescent="0.25">
      <c r="A20771" t="s">
        <v>733</v>
      </c>
      <c r="B20771">
        <v>78224</v>
      </c>
      <c r="C20771" s="593">
        <v>8.2500000000000004E-2</v>
      </c>
      <c r="D20771" t="s">
        <v>2535</v>
      </c>
      <c r="E20771">
        <v>6.25E-2</v>
      </c>
      <c r="F20771">
        <v>0</v>
      </c>
      <c r="G20771">
        <v>1.2500000000000001E-2</v>
      </c>
      <c r="H20771">
        <v>7.4999999999999997E-3</v>
      </c>
      <c r="I20771">
        <v>0</v>
      </c>
    </row>
    <row r="20772" spans="1:9" x14ac:dyDescent="0.25">
      <c r="A20772" t="s">
        <v>733</v>
      </c>
      <c r="B20772">
        <v>78225</v>
      </c>
      <c r="C20772" s="593">
        <v>8.2500000000000004E-2</v>
      </c>
      <c r="D20772" t="s">
        <v>2535</v>
      </c>
      <c r="E20772">
        <v>6.25E-2</v>
      </c>
      <c r="F20772">
        <v>0</v>
      </c>
      <c r="G20772">
        <v>1.2500000000000001E-2</v>
      </c>
      <c r="H20772">
        <v>7.4999999999999997E-3</v>
      </c>
      <c r="I20772">
        <v>0</v>
      </c>
    </row>
    <row r="20773" spans="1:9" x14ac:dyDescent="0.25">
      <c r="A20773" t="s">
        <v>733</v>
      </c>
      <c r="B20773">
        <v>78226</v>
      </c>
      <c r="C20773" s="593">
        <v>8.2500000000000004E-2</v>
      </c>
      <c r="D20773" t="s">
        <v>2535</v>
      </c>
      <c r="E20773">
        <v>6.25E-2</v>
      </c>
      <c r="F20773">
        <v>0</v>
      </c>
      <c r="G20773">
        <v>1.2500000000000001E-2</v>
      </c>
      <c r="H20773">
        <v>7.4999999999999997E-3</v>
      </c>
      <c r="I20773">
        <v>0</v>
      </c>
    </row>
    <row r="20774" spans="1:9" x14ac:dyDescent="0.25">
      <c r="A20774" t="s">
        <v>733</v>
      </c>
      <c r="B20774">
        <v>78227</v>
      </c>
      <c r="C20774" s="593">
        <v>8.2500000000000004E-2</v>
      </c>
      <c r="D20774" t="s">
        <v>2535</v>
      </c>
      <c r="E20774">
        <v>6.25E-2</v>
      </c>
      <c r="F20774">
        <v>0</v>
      </c>
      <c r="G20774">
        <v>1.2500000000000001E-2</v>
      </c>
      <c r="H20774">
        <v>7.4999999999999997E-3</v>
      </c>
      <c r="I20774">
        <v>0</v>
      </c>
    </row>
    <row r="20775" spans="1:9" x14ac:dyDescent="0.25">
      <c r="A20775" t="s">
        <v>733</v>
      </c>
      <c r="B20775">
        <v>78228</v>
      </c>
      <c r="C20775" s="593">
        <v>8.2500000000000004E-2</v>
      </c>
      <c r="D20775" t="s">
        <v>5933</v>
      </c>
      <c r="E20775">
        <v>6.25E-2</v>
      </c>
      <c r="F20775">
        <v>0</v>
      </c>
      <c r="G20775">
        <v>0.01</v>
      </c>
      <c r="H20775">
        <v>0.01</v>
      </c>
      <c r="I20775">
        <v>0</v>
      </c>
    </row>
    <row r="20776" spans="1:9" x14ac:dyDescent="0.25">
      <c r="A20776" t="s">
        <v>733</v>
      </c>
      <c r="B20776">
        <v>78229</v>
      </c>
      <c r="C20776" s="593">
        <v>8.2500000000000004E-2</v>
      </c>
      <c r="D20776" t="s">
        <v>2535</v>
      </c>
      <c r="E20776">
        <v>6.25E-2</v>
      </c>
      <c r="F20776">
        <v>0</v>
      </c>
      <c r="G20776">
        <v>1.2500000000000001E-2</v>
      </c>
      <c r="H20776">
        <v>7.4999999999999997E-3</v>
      </c>
      <c r="I20776">
        <v>0</v>
      </c>
    </row>
    <row r="20777" spans="1:9" x14ac:dyDescent="0.25">
      <c r="A20777" t="s">
        <v>733</v>
      </c>
      <c r="B20777">
        <v>78230</v>
      </c>
      <c r="C20777" s="593">
        <v>8.2500000000000004E-2</v>
      </c>
      <c r="D20777" t="s">
        <v>5937</v>
      </c>
      <c r="E20777">
        <v>6.25E-2</v>
      </c>
      <c r="F20777">
        <v>0</v>
      </c>
      <c r="G20777">
        <v>1.2500000000000001E-2</v>
      </c>
      <c r="H20777">
        <v>7.4999999999999997E-3</v>
      </c>
      <c r="I20777">
        <v>0</v>
      </c>
    </row>
    <row r="20778" spans="1:9" x14ac:dyDescent="0.25">
      <c r="A20778" t="s">
        <v>733</v>
      </c>
      <c r="B20778">
        <v>78231</v>
      </c>
      <c r="C20778" s="593">
        <v>8.2500000000000004E-2</v>
      </c>
      <c r="D20778" t="s">
        <v>2535</v>
      </c>
      <c r="E20778">
        <v>6.25E-2</v>
      </c>
      <c r="F20778">
        <v>0</v>
      </c>
      <c r="G20778">
        <v>1.2500000000000001E-2</v>
      </c>
      <c r="H20778">
        <v>7.4999999999999997E-3</v>
      </c>
      <c r="I20778">
        <v>0</v>
      </c>
    </row>
    <row r="20779" spans="1:9" x14ac:dyDescent="0.25">
      <c r="A20779" t="s">
        <v>733</v>
      </c>
      <c r="B20779">
        <v>78232</v>
      </c>
      <c r="C20779" s="593">
        <v>8.2500000000000004E-2</v>
      </c>
      <c r="D20779" t="s">
        <v>5938</v>
      </c>
      <c r="E20779">
        <v>6.25E-2</v>
      </c>
      <c r="F20779">
        <v>0</v>
      </c>
      <c r="G20779">
        <v>0.02</v>
      </c>
      <c r="H20779">
        <v>0</v>
      </c>
      <c r="I20779">
        <v>0</v>
      </c>
    </row>
    <row r="20780" spans="1:9" x14ac:dyDescent="0.25">
      <c r="A20780" t="s">
        <v>733</v>
      </c>
      <c r="B20780">
        <v>78233</v>
      </c>
      <c r="C20780" s="593">
        <v>8.2500000000000004E-2</v>
      </c>
      <c r="D20780" t="s">
        <v>3764</v>
      </c>
      <c r="E20780">
        <v>6.25E-2</v>
      </c>
      <c r="F20780">
        <v>0</v>
      </c>
      <c r="G20780">
        <v>1.4999999999999999E-2</v>
      </c>
      <c r="H20780">
        <v>5.0000000000000001E-3</v>
      </c>
      <c r="I20780">
        <v>0</v>
      </c>
    </row>
    <row r="20781" spans="1:9" x14ac:dyDescent="0.25">
      <c r="A20781" t="s">
        <v>733</v>
      </c>
      <c r="B20781">
        <v>78234</v>
      </c>
      <c r="C20781" s="593">
        <v>8.2500000000000004E-2</v>
      </c>
      <c r="D20781" t="s">
        <v>2535</v>
      </c>
      <c r="E20781">
        <v>6.25E-2</v>
      </c>
      <c r="F20781">
        <v>0</v>
      </c>
      <c r="G20781">
        <v>1.2500000000000001E-2</v>
      </c>
      <c r="H20781">
        <v>7.4999999999999997E-3</v>
      </c>
      <c r="I20781">
        <v>0</v>
      </c>
    </row>
    <row r="20782" spans="1:9" x14ac:dyDescent="0.25">
      <c r="A20782" t="s">
        <v>733</v>
      </c>
      <c r="B20782">
        <v>78235</v>
      </c>
      <c r="C20782" s="593">
        <v>8.2500000000000004E-2</v>
      </c>
      <c r="D20782" t="s">
        <v>2535</v>
      </c>
      <c r="E20782">
        <v>6.25E-2</v>
      </c>
      <c r="F20782">
        <v>0</v>
      </c>
      <c r="G20782">
        <v>1.2500000000000001E-2</v>
      </c>
      <c r="H20782">
        <v>7.4999999999999997E-3</v>
      </c>
      <c r="I20782">
        <v>0</v>
      </c>
    </row>
    <row r="20783" spans="1:9" x14ac:dyDescent="0.25">
      <c r="A20783" t="s">
        <v>733</v>
      </c>
      <c r="B20783">
        <v>78236</v>
      </c>
      <c r="C20783" s="593">
        <v>8.2500000000000004E-2</v>
      </c>
      <c r="D20783" t="s">
        <v>2535</v>
      </c>
      <c r="E20783">
        <v>6.25E-2</v>
      </c>
      <c r="F20783">
        <v>0</v>
      </c>
      <c r="G20783">
        <v>1.2500000000000001E-2</v>
      </c>
      <c r="H20783">
        <v>7.4999999999999997E-3</v>
      </c>
      <c r="I20783">
        <v>0</v>
      </c>
    </row>
    <row r="20784" spans="1:9" x14ac:dyDescent="0.25">
      <c r="A20784" t="s">
        <v>733</v>
      </c>
      <c r="B20784">
        <v>78237</v>
      </c>
      <c r="C20784" s="593">
        <v>8.2500000000000004E-2</v>
      </c>
      <c r="D20784" t="s">
        <v>2535</v>
      </c>
      <c r="E20784">
        <v>6.25E-2</v>
      </c>
      <c r="F20784">
        <v>0</v>
      </c>
      <c r="G20784">
        <v>1.2500000000000001E-2</v>
      </c>
      <c r="H20784">
        <v>7.4999999999999997E-3</v>
      </c>
      <c r="I20784">
        <v>0</v>
      </c>
    </row>
    <row r="20785" spans="1:9" x14ac:dyDescent="0.25">
      <c r="A20785" t="s">
        <v>733</v>
      </c>
      <c r="B20785">
        <v>78238</v>
      </c>
      <c r="C20785" s="593">
        <v>8.2500000000000004E-2</v>
      </c>
      <c r="D20785" t="s">
        <v>5939</v>
      </c>
      <c r="E20785">
        <v>6.25E-2</v>
      </c>
      <c r="F20785">
        <v>0</v>
      </c>
      <c r="G20785">
        <v>1.375E-2</v>
      </c>
      <c r="H20785">
        <v>6.2500000000000003E-3</v>
      </c>
      <c r="I20785">
        <v>0</v>
      </c>
    </row>
    <row r="20786" spans="1:9" x14ac:dyDescent="0.25">
      <c r="A20786" t="s">
        <v>733</v>
      </c>
      <c r="B20786">
        <v>78239</v>
      </c>
      <c r="C20786" s="593">
        <v>8.2500000000000004E-2</v>
      </c>
      <c r="D20786" t="s">
        <v>3764</v>
      </c>
      <c r="E20786">
        <v>6.25E-2</v>
      </c>
      <c r="F20786">
        <v>0</v>
      </c>
      <c r="G20786">
        <v>1.4999999999999999E-2</v>
      </c>
      <c r="H20786">
        <v>5.0000000000000001E-3</v>
      </c>
      <c r="I20786">
        <v>0</v>
      </c>
    </row>
    <row r="20787" spans="1:9" x14ac:dyDescent="0.25">
      <c r="A20787" t="s">
        <v>733</v>
      </c>
      <c r="B20787">
        <v>78240</v>
      </c>
      <c r="C20787" s="593">
        <v>8.2500000000000004E-2</v>
      </c>
      <c r="D20787" t="s">
        <v>5939</v>
      </c>
      <c r="E20787">
        <v>6.25E-2</v>
      </c>
      <c r="F20787">
        <v>0</v>
      </c>
      <c r="G20787">
        <v>1.375E-2</v>
      </c>
      <c r="H20787">
        <v>6.2500000000000003E-3</v>
      </c>
      <c r="I20787">
        <v>0</v>
      </c>
    </row>
    <row r="20788" spans="1:9" x14ac:dyDescent="0.25">
      <c r="A20788" t="s">
        <v>733</v>
      </c>
      <c r="B20788">
        <v>78241</v>
      </c>
      <c r="C20788" s="593">
        <v>8.2500000000000004E-2</v>
      </c>
      <c r="D20788" t="s">
        <v>2535</v>
      </c>
      <c r="E20788">
        <v>6.25E-2</v>
      </c>
      <c r="F20788">
        <v>0</v>
      </c>
      <c r="G20788">
        <v>1.2500000000000001E-2</v>
      </c>
      <c r="H20788">
        <v>7.4999999999999997E-3</v>
      </c>
      <c r="I20788">
        <v>0</v>
      </c>
    </row>
    <row r="20789" spans="1:9" x14ac:dyDescent="0.25">
      <c r="A20789" t="s">
        <v>733</v>
      </c>
      <c r="B20789">
        <v>78242</v>
      </c>
      <c r="C20789" s="593">
        <v>8.2500000000000004E-2</v>
      </c>
      <c r="D20789" t="s">
        <v>2535</v>
      </c>
      <c r="E20789">
        <v>6.25E-2</v>
      </c>
      <c r="F20789">
        <v>0</v>
      </c>
      <c r="G20789">
        <v>1.2500000000000001E-2</v>
      </c>
      <c r="H20789">
        <v>7.4999999999999997E-3</v>
      </c>
      <c r="I20789">
        <v>0</v>
      </c>
    </row>
    <row r="20790" spans="1:9" x14ac:dyDescent="0.25">
      <c r="A20790" t="s">
        <v>733</v>
      </c>
      <c r="B20790">
        <v>78243</v>
      </c>
      <c r="C20790" s="593">
        <v>6.7500000000000004E-2</v>
      </c>
      <c r="D20790" t="s">
        <v>5896</v>
      </c>
      <c r="E20790">
        <v>6.25E-2</v>
      </c>
      <c r="F20790">
        <v>0</v>
      </c>
      <c r="G20790">
        <v>0</v>
      </c>
      <c r="H20790">
        <v>5.0000000000000001E-3</v>
      </c>
      <c r="I20790">
        <v>0</v>
      </c>
    </row>
    <row r="20791" spans="1:9" x14ac:dyDescent="0.25">
      <c r="A20791" t="s">
        <v>733</v>
      </c>
      <c r="B20791">
        <v>78244</v>
      </c>
      <c r="C20791" s="593">
        <v>8.2500000000000004E-2</v>
      </c>
      <c r="D20791" t="s">
        <v>5896</v>
      </c>
      <c r="E20791">
        <v>6.25E-2</v>
      </c>
      <c r="F20791">
        <v>0</v>
      </c>
      <c r="G20791">
        <v>0</v>
      </c>
      <c r="H20791">
        <v>0.02</v>
      </c>
      <c r="I20791">
        <v>0</v>
      </c>
    </row>
    <row r="20792" spans="1:9" x14ac:dyDescent="0.25">
      <c r="A20792" t="s">
        <v>733</v>
      </c>
      <c r="B20792">
        <v>78245</v>
      </c>
      <c r="C20792" s="593">
        <v>8.2500000000000004E-2</v>
      </c>
      <c r="D20792" t="s">
        <v>5896</v>
      </c>
      <c r="E20792">
        <v>6.25E-2</v>
      </c>
      <c r="F20792">
        <v>0</v>
      </c>
      <c r="G20792">
        <v>0</v>
      </c>
      <c r="H20792">
        <v>0.02</v>
      </c>
      <c r="I20792">
        <v>0</v>
      </c>
    </row>
    <row r="20793" spans="1:9" x14ac:dyDescent="0.25">
      <c r="A20793" t="s">
        <v>733</v>
      </c>
      <c r="B20793">
        <v>78246</v>
      </c>
      <c r="C20793" s="593">
        <v>8.2500000000000004E-2</v>
      </c>
      <c r="D20793" t="s">
        <v>2535</v>
      </c>
      <c r="E20793">
        <v>6.25E-2</v>
      </c>
      <c r="F20793">
        <v>0</v>
      </c>
      <c r="G20793">
        <v>1.2500000000000001E-2</v>
      </c>
      <c r="H20793">
        <v>7.4999999999999997E-3</v>
      </c>
      <c r="I20793">
        <v>0</v>
      </c>
    </row>
    <row r="20794" spans="1:9" x14ac:dyDescent="0.25">
      <c r="A20794" t="s">
        <v>733</v>
      </c>
      <c r="B20794">
        <v>78247</v>
      </c>
      <c r="C20794" s="593">
        <v>8.2500000000000004E-2</v>
      </c>
      <c r="D20794" t="s">
        <v>2535</v>
      </c>
      <c r="E20794">
        <v>6.25E-2</v>
      </c>
      <c r="F20794">
        <v>0</v>
      </c>
      <c r="G20794">
        <v>1.2500000000000001E-2</v>
      </c>
      <c r="H20794">
        <v>7.4999999999999997E-3</v>
      </c>
      <c r="I20794">
        <v>0</v>
      </c>
    </row>
    <row r="20795" spans="1:9" x14ac:dyDescent="0.25">
      <c r="A20795" t="s">
        <v>733</v>
      </c>
      <c r="B20795">
        <v>78248</v>
      </c>
      <c r="C20795" s="593">
        <v>8.2500000000000004E-2</v>
      </c>
      <c r="D20795" t="s">
        <v>2535</v>
      </c>
      <c r="E20795">
        <v>6.25E-2</v>
      </c>
      <c r="F20795">
        <v>0</v>
      </c>
      <c r="G20795">
        <v>1.2500000000000001E-2</v>
      </c>
      <c r="H20795">
        <v>7.4999999999999997E-3</v>
      </c>
      <c r="I20795">
        <v>0</v>
      </c>
    </row>
    <row r="20796" spans="1:9" x14ac:dyDescent="0.25">
      <c r="A20796" t="s">
        <v>733</v>
      </c>
      <c r="B20796">
        <v>78249</v>
      </c>
      <c r="C20796" s="593">
        <v>8.2500000000000004E-2</v>
      </c>
      <c r="D20796" t="s">
        <v>2535</v>
      </c>
      <c r="E20796">
        <v>6.25E-2</v>
      </c>
      <c r="F20796">
        <v>0</v>
      </c>
      <c r="G20796">
        <v>1.2500000000000001E-2</v>
      </c>
      <c r="H20796">
        <v>7.4999999999999997E-3</v>
      </c>
      <c r="I20796">
        <v>0</v>
      </c>
    </row>
    <row r="20797" spans="1:9" x14ac:dyDescent="0.25">
      <c r="A20797" t="s">
        <v>733</v>
      </c>
      <c r="B20797">
        <v>78250</v>
      </c>
      <c r="C20797" s="593">
        <v>8.2500000000000004E-2</v>
      </c>
      <c r="D20797" t="s">
        <v>2535</v>
      </c>
      <c r="E20797">
        <v>6.25E-2</v>
      </c>
      <c r="F20797">
        <v>0</v>
      </c>
      <c r="G20797">
        <v>1.2500000000000001E-2</v>
      </c>
      <c r="H20797">
        <v>7.4999999999999997E-3</v>
      </c>
      <c r="I20797">
        <v>0</v>
      </c>
    </row>
    <row r="20798" spans="1:9" x14ac:dyDescent="0.25">
      <c r="A20798" t="s">
        <v>733</v>
      </c>
      <c r="B20798">
        <v>78251</v>
      </c>
      <c r="C20798" s="593">
        <v>8.2500000000000004E-2</v>
      </c>
      <c r="D20798" t="s">
        <v>2535</v>
      </c>
      <c r="E20798">
        <v>6.25E-2</v>
      </c>
      <c r="F20798">
        <v>0</v>
      </c>
      <c r="G20798">
        <v>1.2500000000000001E-2</v>
      </c>
      <c r="H20798">
        <v>7.4999999999999997E-3</v>
      </c>
      <c r="I20798">
        <v>0</v>
      </c>
    </row>
    <row r="20799" spans="1:9" x14ac:dyDescent="0.25">
      <c r="A20799" t="s">
        <v>733</v>
      </c>
      <c r="B20799">
        <v>78252</v>
      </c>
      <c r="C20799" s="593">
        <v>8.2500000000000004E-2</v>
      </c>
      <c r="D20799" t="s">
        <v>2535</v>
      </c>
      <c r="E20799">
        <v>6.25E-2</v>
      </c>
      <c r="F20799">
        <v>0</v>
      </c>
      <c r="G20799">
        <v>1.2500000000000001E-2</v>
      </c>
      <c r="H20799">
        <v>7.4999999999999997E-3</v>
      </c>
      <c r="I20799">
        <v>0</v>
      </c>
    </row>
    <row r="20800" spans="1:9" x14ac:dyDescent="0.25">
      <c r="A20800" t="s">
        <v>733</v>
      </c>
      <c r="B20800">
        <v>78253</v>
      </c>
      <c r="C20800" s="593">
        <v>8.2500000000000004E-2</v>
      </c>
      <c r="D20800" t="s">
        <v>5896</v>
      </c>
      <c r="E20800">
        <v>6.25E-2</v>
      </c>
      <c r="F20800">
        <v>0</v>
      </c>
      <c r="G20800">
        <v>0</v>
      </c>
      <c r="H20800">
        <v>0.02</v>
      </c>
      <c r="I20800">
        <v>0</v>
      </c>
    </row>
    <row r="20801" spans="1:9" x14ac:dyDescent="0.25">
      <c r="A20801" t="s">
        <v>733</v>
      </c>
      <c r="B20801">
        <v>78254</v>
      </c>
      <c r="C20801" s="593">
        <v>8.2500000000000004E-2</v>
      </c>
      <c r="D20801" t="s">
        <v>5940</v>
      </c>
      <c r="E20801">
        <v>6.25E-2</v>
      </c>
      <c r="F20801">
        <v>0</v>
      </c>
      <c r="G20801">
        <v>0</v>
      </c>
      <c r="H20801">
        <v>0.02</v>
      </c>
      <c r="I20801">
        <v>0</v>
      </c>
    </row>
    <row r="20802" spans="1:9" x14ac:dyDescent="0.25">
      <c r="A20802" t="s">
        <v>733</v>
      </c>
      <c r="B20802">
        <v>78255</v>
      </c>
      <c r="C20802" s="593">
        <v>8.2500000000000004E-2</v>
      </c>
      <c r="D20802" t="s">
        <v>5896</v>
      </c>
      <c r="E20802">
        <v>6.25E-2</v>
      </c>
      <c r="F20802">
        <v>0</v>
      </c>
      <c r="G20802">
        <v>0</v>
      </c>
      <c r="H20802">
        <v>0.02</v>
      </c>
      <c r="I20802">
        <v>0</v>
      </c>
    </row>
    <row r="20803" spans="1:9" x14ac:dyDescent="0.25">
      <c r="A20803" t="s">
        <v>733</v>
      </c>
      <c r="B20803">
        <v>78256</v>
      </c>
      <c r="C20803" s="593">
        <v>8.2500000000000004E-2</v>
      </c>
      <c r="D20803" t="s">
        <v>5896</v>
      </c>
      <c r="E20803">
        <v>6.25E-2</v>
      </c>
      <c r="F20803">
        <v>0</v>
      </c>
      <c r="G20803">
        <v>0</v>
      </c>
      <c r="H20803">
        <v>0.02</v>
      </c>
      <c r="I20803">
        <v>0</v>
      </c>
    </row>
    <row r="20804" spans="1:9" x14ac:dyDescent="0.25">
      <c r="A20804" t="s">
        <v>733</v>
      </c>
      <c r="B20804">
        <v>78257</v>
      </c>
      <c r="C20804" s="593">
        <v>8.2500000000000004E-2</v>
      </c>
      <c r="D20804" t="s">
        <v>5896</v>
      </c>
      <c r="E20804">
        <v>6.25E-2</v>
      </c>
      <c r="F20804">
        <v>0</v>
      </c>
      <c r="G20804">
        <v>0</v>
      </c>
      <c r="H20804">
        <v>0.02</v>
      </c>
      <c r="I20804">
        <v>0</v>
      </c>
    </row>
    <row r="20805" spans="1:9" x14ac:dyDescent="0.25">
      <c r="A20805" t="s">
        <v>733</v>
      </c>
      <c r="B20805">
        <v>78258</v>
      </c>
      <c r="C20805" s="593">
        <v>8.2500000000000004E-2</v>
      </c>
      <c r="D20805" t="s">
        <v>2535</v>
      </c>
      <c r="E20805">
        <v>6.25E-2</v>
      </c>
      <c r="F20805">
        <v>0</v>
      </c>
      <c r="G20805">
        <v>1.2500000000000001E-2</v>
      </c>
      <c r="H20805">
        <v>7.4999999999999997E-3</v>
      </c>
      <c r="I20805">
        <v>0</v>
      </c>
    </row>
    <row r="20806" spans="1:9" x14ac:dyDescent="0.25">
      <c r="A20806" t="s">
        <v>733</v>
      </c>
      <c r="B20806">
        <v>78259</v>
      </c>
      <c r="C20806" s="593">
        <v>8.2500000000000004E-2</v>
      </c>
      <c r="D20806" t="s">
        <v>2535</v>
      </c>
      <c r="E20806">
        <v>6.25E-2</v>
      </c>
      <c r="F20806">
        <v>0</v>
      </c>
      <c r="G20806">
        <v>1.2500000000000001E-2</v>
      </c>
      <c r="H20806">
        <v>7.4999999999999997E-3</v>
      </c>
      <c r="I20806">
        <v>0</v>
      </c>
    </row>
    <row r="20807" spans="1:9" x14ac:dyDescent="0.25">
      <c r="A20807" t="s">
        <v>733</v>
      </c>
      <c r="B20807">
        <v>78260</v>
      </c>
      <c r="C20807" s="593">
        <v>8.2500000000000004E-2</v>
      </c>
      <c r="D20807" t="s">
        <v>2535</v>
      </c>
      <c r="E20807">
        <v>6.25E-2</v>
      </c>
      <c r="F20807">
        <v>0</v>
      </c>
      <c r="G20807">
        <v>1.2500000000000001E-2</v>
      </c>
      <c r="H20807">
        <v>7.4999999999999997E-3</v>
      </c>
      <c r="I20807">
        <v>0</v>
      </c>
    </row>
    <row r="20808" spans="1:9" x14ac:dyDescent="0.25">
      <c r="A20808" t="s">
        <v>733</v>
      </c>
      <c r="B20808">
        <v>78261</v>
      </c>
      <c r="C20808" s="593">
        <v>8.2500000000000004E-2</v>
      </c>
      <c r="D20808" t="s">
        <v>5941</v>
      </c>
      <c r="E20808">
        <v>6.25E-2</v>
      </c>
      <c r="F20808">
        <v>0</v>
      </c>
      <c r="G20808">
        <v>0</v>
      </c>
      <c r="H20808">
        <v>0.02</v>
      </c>
      <c r="I20808">
        <v>0</v>
      </c>
    </row>
    <row r="20809" spans="1:9" x14ac:dyDescent="0.25">
      <c r="A20809" t="s">
        <v>733</v>
      </c>
      <c r="B20809">
        <v>78263</v>
      </c>
      <c r="C20809" s="593">
        <v>8.2500000000000004E-2</v>
      </c>
      <c r="D20809" t="s">
        <v>5919</v>
      </c>
      <c r="E20809">
        <v>6.25E-2</v>
      </c>
      <c r="F20809">
        <v>0</v>
      </c>
      <c r="G20809">
        <v>0</v>
      </c>
      <c r="H20809">
        <v>0.02</v>
      </c>
      <c r="I20809">
        <v>0</v>
      </c>
    </row>
    <row r="20810" spans="1:9" x14ac:dyDescent="0.25">
      <c r="A20810" t="s">
        <v>733</v>
      </c>
      <c r="B20810">
        <v>78264</v>
      </c>
      <c r="C20810" s="593">
        <v>8.2500000000000004E-2</v>
      </c>
      <c r="D20810" t="s">
        <v>2535</v>
      </c>
      <c r="E20810">
        <v>6.25E-2</v>
      </c>
      <c r="F20810">
        <v>0</v>
      </c>
      <c r="G20810">
        <v>1.2500000000000001E-2</v>
      </c>
      <c r="H20810">
        <v>7.4999999999999997E-3</v>
      </c>
      <c r="I20810">
        <v>0</v>
      </c>
    </row>
    <row r="20811" spans="1:9" x14ac:dyDescent="0.25">
      <c r="A20811" t="s">
        <v>733</v>
      </c>
      <c r="B20811">
        <v>78265</v>
      </c>
      <c r="C20811" s="593">
        <v>8.2500000000000004E-2</v>
      </c>
      <c r="D20811" t="s">
        <v>2535</v>
      </c>
      <c r="E20811">
        <v>6.25E-2</v>
      </c>
      <c r="F20811">
        <v>0</v>
      </c>
      <c r="G20811">
        <v>1.2500000000000001E-2</v>
      </c>
      <c r="H20811">
        <v>7.4999999999999997E-3</v>
      </c>
      <c r="I20811">
        <v>0</v>
      </c>
    </row>
    <row r="20812" spans="1:9" x14ac:dyDescent="0.25">
      <c r="A20812" t="s">
        <v>733</v>
      </c>
      <c r="B20812">
        <v>78266</v>
      </c>
      <c r="C20812" s="593">
        <v>8.2500000000000004E-2</v>
      </c>
      <c r="D20812" t="s">
        <v>2535</v>
      </c>
      <c r="E20812">
        <v>6.25E-2</v>
      </c>
      <c r="F20812">
        <v>0</v>
      </c>
      <c r="G20812">
        <v>1.2500000000000001E-2</v>
      </c>
      <c r="H20812">
        <v>7.4999999999999997E-3</v>
      </c>
      <c r="I20812">
        <v>0</v>
      </c>
    </row>
    <row r="20813" spans="1:9" x14ac:dyDescent="0.25">
      <c r="A20813" t="s">
        <v>733</v>
      </c>
      <c r="B20813">
        <v>78268</v>
      </c>
      <c r="C20813" s="593">
        <v>8.2500000000000004E-2</v>
      </c>
      <c r="D20813" t="s">
        <v>5939</v>
      </c>
      <c r="E20813">
        <v>6.25E-2</v>
      </c>
      <c r="F20813">
        <v>0</v>
      </c>
      <c r="G20813">
        <v>1.375E-2</v>
      </c>
      <c r="H20813">
        <v>6.2500000000000003E-3</v>
      </c>
      <c r="I20813">
        <v>0</v>
      </c>
    </row>
    <row r="20814" spans="1:9" x14ac:dyDescent="0.25">
      <c r="A20814" t="s">
        <v>733</v>
      </c>
      <c r="B20814">
        <v>78269</v>
      </c>
      <c r="C20814" s="593">
        <v>8.2500000000000004E-2</v>
      </c>
      <c r="D20814" t="s">
        <v>2535</v>
      </c>
      <c r="E20814">
        <v>6.25E-2</v>
      </c>
      <c r="F20814">
        <v>0</v>
      </c>
      <c r="G20814">
        <v>1.2500000000000001E-2</v>
      </c>
      <c r="H20814">
        <v>7.4999999999999997E-3</v>
      </c>
      <c r="I20814">
        <v>0</v>
      </c>
    </row>
    <row r="20815" spans="1:9" x14ac:dyDescent="0.25">
      <c r="A20815" t="s">
        <v>733</v>
      </c>
      <c r="B20815">
        <v>78270</v>
      </c>
      <c r="C20815" s="593">
        <v>8.2500000000000004E-2</v>
      </c>
      <c r="D20815" t="s">
        <v>2535</v>
      </c>
      <c r="E20815">
        <v>6.25E-2</v>
      </c>
      <c r="F20815">
        <v>0</v>
      </c>
      <c r="G20815">
        <v>1.2500000000000001E-2</v>
      </c>
      <c r="H20815">
        <v>7.4999999999999997E-3</v>
      </c>
      <c r="I20815">
        <v>0</v>
      </c>
    </row>
    <row r="20816" spans="1:9" x14ac:dyDescent="0.25">
      <c r="A20816" t="s">
        <v>733</v>
      </c>
      <c r="B20816">
        <v>78278</v>
      </c>
      <c r="C20816" s="593">
        <v>8.2500000000000004E-2</v>
      </c>
      <c r="D20816" t="s">
        <v>2535</v>
      </c>
      <c r="E20816">
        <v>6.25E-2</v>
      </c>
      <c r="F20816">
        <v>0</v>
      </c>
      <c r="G20816">
        <v>1.2500000000000001E-2</v>
      </c>
      <c r="H20816">
        <v>7.4999999999999997E-3</v>
      </c>
      <c r="I20816">
        <v>0</v>
      </c>
    </row>
    <row r="20817" spans="1:9" x14ac:dyDescent="0.25">
      <c r="A20817" t="s">
        <v>733</v>
      </c>
      <c r="B20817">
        <v>78279</v>
      </c>
      <c r="C20817" s="593">
        <v>8.2500000000000004E-2</v>
      </c>
      <c r="D20817" t="s">
        <v>2535</v>
      </c>
      <c r="E20817">
        <v>6.25E-2</v>
      </c>
      <c r="F20817">
        <v>0</v>
      </c>
      <c r="G20817">
        <v>1.2500000000000001E-2</v>
      </c>
      <c r="H20817">
        <v>7.4999999999999997E-3</v>
      </c>
      <c r="I20817">
        <v>0</v>
      </c>
    </row>
    <row r="20818" spans="1:9" x14ac:dyDescent="0.25">
      <c r="A20818" t="s">
        <v>733</v>
      </c>
      <c r="B20818">
        <v>78280</v>
      </c>
      <c r="C20818" s="593">
        <v>8.2500000000000004E-2</v>
      </c>
      <c r="D20818" t="s">
        <v>2535</v>
      </c>
      <c r="E20818">
        <v>6.25E-2</v>
      </c>
      <c r="F20818">
        <v>0</v>
      </c>
      <c r="G20818">
        <v>1.2500000000000001E-2</v>
      </c>
      <c r="H20818">
        <v>7.4999999999999997E-3</v>
      </c>
      <c r="I20818">
        <v>0</v>
      </c>
    </row>
    <row r="20819" spans="1:9" x14ac:dyDescent="0.25">
      <c r="A20819" t="s">
        <v>733</v>
      </c>
      <c r="B20819">
        <v>78283</v>
      </c>
      <c r="C20819" s="593">
        <v>8.2500000000000004E-2</v>
      </c>
      <c r="D20819" t="s">
        <v>2535</v>
      </c>
      <c r="E20819">
        <v>6.25E-2</v>
      </c>
      <c r="F20819">
        <v>0</v>
      </c>
      <c r="G20819">
        <v>1.2500000000000001E-2</v>
      </c>
      <c r="H20819">
        <v>7.4999999999999997E-3</v>
      </c>
      <c r="I20819">
        <v>0</v>
      </c>
    </row>
    <row r="20820" spans="1:9" x14ac:dyDescent="0.25">
      <c r="A20820" t="s">
        <v>733</v>
      </c>
      <c r="B20820">
        <v>78284</v>
      </c>
      <c r="C20820" s="593">
        <v>8.2500000000000004E-2</v>
      </c>
      <c r="D20820" t="s">
        <v>2535</v>
      </c>
      <c r="E20820">
        <v>6.25E-2</v>
      </c>
      <c r="F20820">
        <v>0</v>
      </c>
      <c r="G20820">
        <v>1.2500000000000001E-2</v>
      </c>
      <c r="H20820">
        <v>7.4999999999999997E-3</v>
      </c>
      <c r="I20820">
        <v>0</v>
      </c>
    </row>
    <row r="20821" spans="1:9" x14ac:dyDescent="0.25">
      <c r="A20821" t="s">
        <v>733</v>
      </c>
      <c r="B20821">
        <v>78285</v>
      </c>
      <c r="C20821" s="593">
        <v>8.2500000000000004E-2</v>
      </c>
      <c r="D20821" t="s">
        <v>2535</v>
      </c>
      <c r="E20821">
        <v>6.25E-2</v>
      </c>
      <c r="F20821">
        <v>0</v>
      </c>
      <c r="G20821">
        <v>1.2500000000000001E-2</v>
      </c>
      <c r="H20821">
        <v>7.4999999999999997E-3</v>
      </c>
      <c r="I20821">
        <v>0</v>
      </c>
    </row>
    <row r="20822" spans="1:9" x14ac:dyDescent="0.25">
      <c r="A20822" t="s">
        <v>733</v>
      </c>
      <c r="B20822">
        <v>78288</v>
      </c>
      <c r="C20822" s="593">
        <v>8.2500000000000004E-2</v>
      </c>
      <c r="D20822" t="s">
        <v>2535</v>
      </c>
      <c r="E20822">
        <v>6.25E-2</v>
      </c>
      <c r="F20822">
        <v>0</v>
      </c>
      <c r="G20822">
        <v>1.2500000000000001E-2</v>
      </c>
      <c r="H20822">
        <v>7.4999999999999997E-3</v>
      </c>
      <c r="I20822">
        <v>0</v>
      </c>
    </row>
    <row r="20823" spans="1:9" x14ac:dyDescent="0.25">
      <c r="A20823" t="s">
        <v>733</v>
      </c>
      <c r="B20823">
        <v>78289</v>
      </c>
      <c r="C20823" s="593">
        <v>8.2500000000000004E-2</v>
      </c>
      <c r="D20823" t="s">
        <v>2535</v>
      </c>
      <c r="E20823">
        <v>6.25E-2</v>
      </c>
      <c r="F20823">
        <v>0</v>
      </c>
      <c r="G20823">
        <v>1.2500000000000001E-2</v>
      </c>
      <c r="H20823">
        <v>7.4999999999999997E-3</v>
      </c>
      <c r="I20823">
        <v>0</v>
      </c>
    </row>
    <row r="20824" spans="1:9" x14ac:dyDescent="0.25">
      <c r="A20824" t="s">
        <v>733</v>
      </c>
      <c r="B20824">
        <v>78291</v>
      </c>
      <c r="C20824" s="593">
        <v>8.2500000000000004E-2</v>
      </c>
      <c r="D20824" t="s">
        <v>2535</v>
      </c>
      <c r="E20824">
        <v>6.25E-2</v>
      </c>
      <c r="F20824">
        <v>0</v>
      </c>
      <c r="G20824">
        <v>1.2500000000000001E-2</v>
      </c>
      <c r="H20824">
        <v>7.4999999999999997E-3</v>
      </c>
      <c r="I20824">
        <v>0</v>
      </c>
    </row>
    <row r="20825" spans="1:9" x14ac:dyDescent="0.25">
      <c r="A20825" t="s">
        <v>733</v>
      </c>
      <c r="B20825">
        <v>78292</v>
      </c>
      <c r="C20825" s="593">
        <v>8.2500000000000004E-2</v>
      </c>
      <c r="D20825" t="s">
        <v>2535</v>
      </c>
      <c r="E20825">
        <v>6.25E-2</v>
      </c>
      <c r="F20825">
        <v>0</v>
      </c>
      <c r="G20825">
        <v>1.2500000000000001E-2</v>
      </c>
      <c r="H20825">
        <v>7.4999999999999997E-3</v>
      </c>
      <c r="I20825">
        <v>0</v>
      </c>
    </row>
    <row r="20826" spans="1:9" x14ac:dyDescent="0.25">
      <c r="A20826" t="s">
        <v>733</v>
      </c>
      <c r="B20826">
        <v>78293</v>
      </c>
      <c r="C20826" s="593">
        <v>8.2500000000000004E-2</v>
      </c>
      <c r="D20826" t="s">
        <v>2535</v>
      </c>
      <c r="E20826">
        <v>6.25E-2</v>
      </c>
      <c r="F20826">
        <v>0</v>
      </c>
      <c r="G20826">
        <v>1.2500000000000001E-2</v>
      </c>
      <c r="H20826">
        <v>7.4999999999999997E-3</v>
      </c>
      <c r="I20826">
        <v>0</v>
      </c>
    </row>
    <row r="20827" spans="1:9" x14ac:dyDescent="0.25">
      <c r="A20827" t="s">
        <v>733</v>
      </c>
      <c r="B20827">
        <v>78294</v>
      </c>
      <c r="C20827" s="593">
        <v>8.2500000000000004E-2</v>
      </c>
      <c r="D20827" t="s">
        <v>2535</v>
      </c>
      <c r="E20827">
        <v>6.25E-2</v>
      </c>
      <c r="F20827">
        <v>0</v>
      </c>
      <c r="G20827">
        <v>1.2500000000000001E-2</v>
      </c>
      <c r="H20827">
        <v>7.4999999999999997E-3</v>
      </c>
      <c r="I20827">
        <v>0</v>
      </c>
    </row>
    <row r="20828" spans="1:9" x14ac:dyDescent="0.25">
      <c r="A20828" t="s">
        <v>733</v>
      </c>
      <c r="B20828">
        <v>78295</v>
      </c>
      <c r="C20828" s="593">
        <v>8.2500000000000004E-2</v>
      </c>
      <c r="D20828" t="s">
        <v>2535</v>
      </c>
      <c r="E20828">
        <v>6.25E-2</v>
      </c>
      <c r="F20828">
        <v>0</v>
      </c>
      <c r="G20828">
        <v>1.2500000000000001E-2</v>
      </c>
      <c r="H20828">
        <v>7.4999999999999997E-3</v>
      </c>
      <c r="I20828">
        <v>0</v>
      </c>
    </row>
    <row r="20829" spans="1:9" x14ac:dyDescent="0.25">
      <c r="A20829" t="s">
        <v>733</v>
      </c>
      <c r="B20829">
        <v>78296</v>
      </c>
      <c r="C20829" s="593">
        <v>8.2500000000000004E-2</v>
      </c>
      <c r="D20829" t="s">
        <v>2535</v>
      </c>
      <c r="E20829">
        <v>6.25E-2</v>
      </c>
      <c r="F20829">
        <v>0</v>
      </c>
      <c r="G20829">
        <v>1.2500000000000001E-2</v>
      </c>
      <c r="H20829">
        <v>7.4999999999999997E-3</v>
      </c>
      <c r="I20829">
        <v>0</v>
      </c>
    </row>
    <row r="20830" spans="1:9" x14ac:dyDescent="0.25">
      <c r="A20830" t="s">
        <v>733</v>
      </c>
      <c r="B20830">
        <v>78297</v>
      </c>
      <c r="C20830" s="593">
        <v>8.2500000000000004E-2</v>
      </c>
      <c r="D20830" t="s">
        <v>2535</v>
      </c>
      <c r="E20830">
        <v>6.25E-2</v>
      </c>
      <c r="F20830">
        <v>0</v>
      </c>
      <c r="G20830">
        <v>1.2500000000000001E-2</v>
      </c>
      <c r="H20830">
        <v>7.4999999999999997E-3</v>
      </c>
      <c r="I20830">
        <v>0</v>
      </c>
    </row>
    <row r="20831" spans="1:9" x14ac:dyDescent="0.25">
      <c r="A20831" t="s">
        <v>733</v>
      </c>
      <c r="B20831">
        <v>78298</v>
      </c>
      <c r="C20831" s="593">
        <v>8.2500000000000004E-2</v>
      </c>
      <c r="D20831" t="s">
        <v>2535</v>
      </c>
      <c r="E20831">
        <v>6.25E-2</v>
      </c>
      <c r="F20831">
        <v>0</v>
      </c>
      <c r="G20831">
        <v>1.2500000000000001E-2</v>
      </c>
      <c r="H20831">
        <v>7.4999999999999997E-3</v>
      </c>
      <c r="I20831">
        <v>0</v>
      </c>
    </row>
    <row r="20832" spans="1:9" x14ac:dyDescent="0.25">
      <c r="A20832" t="s">
        <v>733</v>
      </c>
      <c r="B20832">
        <v>78299</v>
      </c>
      <c r="C20832" s="593">
        <v>8.2500000000000004E-2</v>
      </c>
      <c r="D20832" t="s">
        <v>2535</v>
      </c>
      <c r="E20832">
        <v>6.25E-2</v>
      </c>
      <c r="F20832">
        <v>0</v>
      </c>
      <c r="G20832">
        <v>1.2500000000000001E-2</v>
      </c>
      <c r="H20832">
        <v>7.4999999999999997E-3</v>
      </c>
      <c r="I20832">
        <v>0</v>
      </c>
    </row>
    <row r="20833" spans="1:9" x14ac:dyDescent="0.25">
      <c r="A20833" t="s">
        <v>733</v>
      </c>
      <c r="B20833">
        <v>78330</v>
      </c>
      <c r="C20833" s="593">
        <v>7.7499999999999999E-2</v>
      </c>
      <c r="D20833" t="s">
        <v>5942</v>
      </c>
      <c r="E20833">
        <v>6.25E-2</v>
      </c>
      <c r="F20833">
        <v>0</v>
      </c>
      <c r="G20833">
        <v>0.01</v>
      </c>
      <c r="H20833">
        <v>5.0000000000000001E-3</v>
      </c>
      <c r="I20833">
        <v>0</v>
      </c>
    </row>
    <row r="20834" spans="1:9" x14ac:dyDescent="0.25">
      <c r="A20834" t="s">
        <v>733</v>
      </c>
      <c r="B20834">
        <v>78332</v>
      </c>
      <c r="C20834" s="593">
        <v>8.2500000000000004E-2</v>
      </c>
      <c r="D20834" t="s">
        <v>5943</v>
      </c>
      <c r="E20834">
        <v>6.25E-2</v>
      </c>
      <c r="F20834">
        <v>0</v>
      </c>
      <c r="G20834">
        <v>1.4999999999999999E-2</v>
      </c>
      <c r="H20834">
        <v>5.0000000000000001E-3</v>
      </c>
      <c r="I20834">
        <v>0</v>
      </c>
    </row>
    <row r="20835" spans="1:9" x14ac:dyDescent="0.25">
      <c r="A20835" t="s">
        <v>733</v>
      </c>
      <c r="B20835">
        <v>78333</v>
      </c>
      <c r="C20835" s="593">
        <v>8.2500000000000004E-2</v>
      </c>
      <c r="D20835" t="s">
        <v>5944</v>
      </c>
      <c r="E20835">
        <v>6.25E-2</v>
      </c>
      <c r="F20835">
        <v>5.0000000000000001E-3</v>
      </c>
      <c r="G20835">
        <v>1.4999999999999999E-2</v>
      </c>
      <c r="H20835">
        <v>0</v>
      </c>
      <c r="I20835">
        <v>0</v>
      </c>
    </row>
    <row r="20836" spans="1:9" x14ac:dyDescent="0.25">
      <c r="A20836" t="s">
        <v>733</v>
      </c>
      <c r="B20836">
        <v>78335</v>
      </c>
      <c r="C20836" s="593">
        <v>8.2500000000000004E-2</v>
      </c>
      <c r="D20836" t="s">
        <v>5945</v>
      </c>
      <c r="E20836">
        <v>6.25E-2</v>
      </c>
      <c r="F20836">
        <v>0</v>
      </c>
      <c r="G20836">
        <v>0.01</v>
      </c>
      <c r="H20836">
        <v>0.01</v>
      </c>
      <c r="I20836">
        <v>0</v>
      </c>
    </row>
    <row r="20837" spans="1:9" x14ac:dyDescent="0.25">
      <c r="A20837" t="s">
        <v>733</v>
      </c>
      <c r="B20837">
        <v>78336</v>
      </c>
      <c r="C20837" s="593">
        <v>8.2500000000000004E-2</v>
      </c>
      <c r="D20837" t="s">
        <v>5945</v>
      </c>
      <c r="E20837">
        <v>6.25E-2</v>
      </c>
      <c r="F20837">
        <v>0</v>
      </c>
      <c r="G20837">
        <v>0.01</v>
      </c>
      <c r="H20837">
        <v>0.01</v>
      </c>
      <c r="I20837">
        <v>0</v>
      </c>
    </row>
    <row r="20838" spans="1:9" x14ac:dyDescent="0.25">
      <c r="A20838" t="s">
        <v>733</v>
      </c>
      <c r="B20838">
        <v>78338</v>
      </c>
      <c r="C20838" s="593">
        <v>6.25E-2</v>
      </c>
      <c r="D20838" t="s">
        <v>5918</v>
      </c>
      <c r="E20838">
        <v>6.25E-2</v>
      </c>
      <c r="F20838">
        <v>0</v>
      </c>
      <c r="G20838">
        <v>0</v>
      </c>
      <c r="H20838">
        <v>0</v>
      </c>
      <c r="I20838">
        <v>0</v>
      </c>
    </row>
    <row r="20839" spans="1:9" x14ac:dyDescent="0.25">
      <c r="A20839" t="s">
        <v>733</v>
      </c>
      <c r="B20839">
        <v>78339</v>
      </c>
      <c r="C20839" s="593">
        <v>8.2500000000000004E-2</v>
      </c>
      <c r="D20839" t="s">
        <v>5946</v>
      </c>
      <c r="E20839">
        <v>6.25E-2</v>
      </c>
      <c r="F20839">
        <v>0</v>
      </c>
      <c r="G20839">
        <v>0</v>
      </c>
      <c r="H20839">
        <v>0.02</v>
      </c>
      <c r="I20839">
        <v>0</v>
      </c>
    </row>
    <row r="20840" spans="1:9" x14ac:dyDescent="0.25">
      <c r="A20840" t="s">
        <v>733</v>
      </c>
      <c r="B20840">
        <v>78340</v>
      </c>
      <c r="C20840" s="593">
        <v>7.2499999999999995E-2</v>
      </c>
      <c r="D20840" t="s">
        <v>5947</v>
      </c>
      <c r="E20840">
        <v>6.25E-2</v>
      </c>
      <c r="F20840">
        <v>0</v>
      </c>
      <c r="G20840">
        <v>0.01</v>
      </c>
      <c r="H20840">
        <v>0</v>
      </c>
      <c r="I20840">
        <v>0</v>
      </c>
    </row>
    <row r="20841" spans="1:9" x14ac:dyDescent="0.25">
      <c r="A20841" t="s">
        <v>733</v>
      </c>
      <c r="B20841">
        <v>78341</v>
      </c>
      <c r="C20841" s="593">
        <v>8.2500000000000004E-2</v>
      </c>
      <c r="D20841" t="s">
        <v>5948</v>
      </c>
      <c r="E20841">
        <v>6.25E-2</v>
      </c>
      <c r="F20841">
        <v>0</v>
      </c>
      <c r="G20841">
        <v>0.02</v>
      </c>
      <c r="H20841">
        <v>0</v>
      </c>
      <c r="I20841">
        <v>0</v>
      </c>
    </row>
    <row r="20842" spans="1:9" x14ac:dyDescent="0.25">
      <c r="A20842" t="s">
        <v>733</v>
      </c>
      <c r="B20842">
        <v>78342</v>
      </c>
      <c r="C20842" s="593">
        <v>6.7500000000000004E-2</v>
      </c>
      <c r="D20842" t="s">
        <v>5949</v>
      </c>
      <c r="E20842">
        <v>6.25E-2</v>
      </c>
      <c r="F20842">
        <v>5.0000000000000001E-3</v>
      </c>
      <c r="G20842">
        <v>0</v>
      </c>
      <c r="H20842">
        <v>0</v>
      </c>
      <c r="I20842">
        <v>0</v>
      </c>
    </row>
    <row r="20843" spans="1:9" x14ac:dyDescent="0.25">
      <c r="A20843" t="s">
        <v>733</v>
      </c>
      <c r="B20843">
        <v>78343</v>
      </c>
      <c r="C20843" s="593">
        <v>8.2500000000000004E-2</v>
      </c>
      <c r="D20843" t="s">
        <v>5950</v>
      </c>
      <c r="E20843">
        <v>6.25E-2</v>
      </c>
      <c r="F20843">
        <v>0</v>
      </c>
      <c r="G20843">
        <v>1.4999999999999999E-2</v>
      </c>
      <c r="H20843">
        <v>5.0000000000000001E-3</v>
      </c>
      <c r="I20843">
        <v>0</v>
      </c>
    </row>
    <row r="20844" spans="1:9" x14ac:dyDescent="0.25">
      <c r="A20844" t="s">
        <v>733</v>
      </c>
      <c r="B20844">
        <v>78344</v>
      </c>
      <c r="C20844" s="593">
        <v>8.2500000000000004E-2</v>
      </c>
      <c r="D20844" t="s">
        <v>2901</v>
      </c>
      <c r="E20844">
        <v>6.25E-2</v>
      </c>
      <c r="F20844">
        <v>5.0000000000000001E-3</v>
      </c>
      <c r="G20844">
        <v>1.4999999999999999E-2</v>
      </c>
      <c r="H20844">
        <v>0</v>
      </c>
      <c r="I20844">
        <v>0</v>
      </c>
    </row>
    <row r="20845" spans="1:9" x14ac:dyDescent="0.25">
      <c r="A20845" t="s">
        <v>733</v>
      </c>
      <c r="B20845">
        <v>78347</v>
      </c>
      <c r="C20845" s="593">
        <v>6.7500000000000004E-2</v>
      </c>
      <c r="D20845" t="s">
        <v>5946</v>
      </c>
      <c r="E20845">
        <v>6.25E-2</v>
      </c>
      <c r="F20845">
        <v>0</v>
      </c>
      <c r="G20845">
        <v>0</v>
      </c>
      <c r="H20845">
        <v>5.0000000000000001E-3</v>
      </c>
      <c r="I20845">
        <v>0</v>
      </c>
    </row>
    <row r="20846" spans="1:9" x14ac:dyDescent="0.25">
      <c r="A20846" t="s">
        <v>733</v>
      </c>
      <c r="B20846">
        <v>78349</v>
      </c>
      <c r="C20846" s="593">
        <v>6.25E-2</v>
      </c>
      <c r="D20846" t="s">
        <v>5951</v>
      </c>
      <c r="E20846">
        <v>6.25E-2</v>
      </c>
      <c r="F20846">
        <v>0</v>
      </c>
      <c r="G20846">
        <v>0</v>
      </c>
      <c r="H20846">
        <v>0</v>
      </c>
      <c r="I20846">
        <v>0</v>
      </c>
    </row>
    <row r="20847" spans="1:9" x14ac:dyDescent="0.25">
      <c r="A20847" t="s">
        <v>733</v>
      </c>
      <c r="B20847">
        <v>78350</v>
      </c>
      <c r="C20847" s="593">
        <v>6.7500000000000004E-2</v>
      </c>
      <c r="D20847" t="s">
        <v>2303</v>
      </c>
      <c r="E20847">
        <v>6.25E-2</v>
      </c>
      <c r="F20847">
        <v>5.0000000000000001E-3</v>
      </c>
      <c r="G20847">
        <v>0</v>
      </c>
      <c r="H20847">
        <v>0</v>
      </c>
      <c r="I20847">
        <v>0</v>
      </c>
    </row>
    <row r="20848" spans="1:9" x14ac:dyDescent="0.25">
      <c r="A20848" t="s">
        <v>733</v>
      </c>
      <c r="B20848">
        <v>78351</v>
      </c>
      <c r="C20848" s="593">
        <v>8.2500000000000004E-2</v>
      </c>
      <c r="D20848" t="s">
        <v>5952</v>
      </c>
      <c r="E20848">
        <v>6.25E-2</v>
      </c>
      <c r="F20848">
        <v>0</v>
      </c>
      <c r="G20848">
        <v>1.4999999999999999E-2</v>
      </c>
      <c r="H20848">
        <v>5.0000000000000001E-3</v>
      </c>
      <c r="I20848">
        <v>0</v>
      </c>
    </row>
    <row r="20849" spans="1:9" x14ac:dyDescent="0.25">
      <c r="A20849" t="s">
        <v>733</v>
      </c>
      <c r="B20849">
        <v>78352</v>
      </c>
      <c r="C20849" s="593">
        <v>6.25E-2</v>
      </c>
      <c r="D20849" t="s">
        <v>5953</v>
      </c>
      <c r="E20849">
        <v>6.25E-2</v>
      </c>
      <c r="F20849">
        <v>0</v>
      </c>
      <c r="G20849">
        <v>0</v>
      </c>
      <c r="H20849">
        <v>0</v>
      </c>
      <c r="I20849">
        <v>0</v>
      </c>
    </row>
    <row r="20850" spans="1:9" x14ac:dyDescent="0.25">
      <c r="A20850" t="s">
        <v>733</v>
      </c>
      <c r="B20850">
        <v>78353</v>
      </c>
      <c r="C20850" s="593">
        <v>6.7500000000000004E-2</v>
      </c>
      <c r="D20850" t="s">
        <v>5954</v>
      </c>
      <c r="E20850">
        <v>6.25E-2</v>
      </c>
      <c r="F20850">
        <v>0</v>
      </c>
      <c r="G20850">
        <v>0</v>
      </c>
      <c r="H20850">
        <v>5.0000000000000001E-3</v>
      </c>
      <c r="I20850">
        <v>0</v>
      </c>
    </row>
    <row r="20851" spans="1:9" x14ac:dyDescent="0.25">
      <c r="A20851" t="s">
        <v>733</v>
      </c>
      <c r="B20851">
        <v>78355</v>
      </c>
      <c r="C20851" s="593">
        <v>8.2500000000000004E-2</v>
      </c>
      <c r="D20851" t="s">
        <v>5955</v>
      </c>
      <c r="E20851">
        <v>6.25E-2</v>
      </c>
      <c r="F20851">
        <v>0</v>
      </c>
      <c r="G20851">
        <v>1.4999999999999999E-2</v>
      </c>
      <c r="H20851">
        <v>5.0000000000000001E-3</v>
      </c>
      <c r="I20851">
        <v>0</v>
      </c>
    </row>
    <row r="20852" spans="1:9" x14ac:dyDescent="0.25">
      <c r="A20852" t="s">
        <v>733</v>
      </c>
      <c r="B20852">
        <v>78357</v>
      </c>
      <c r="C20852" s="593">
        <v>8.2500000000000004E-2</v>
      </c>
      <c r="D20852" t="s">
        <v>5956</v>
      </c>
      <c r="E20852">
        <v>6.25E-2</v>
      </c>
      <c r="F20852">
        <v>0</v>
      </c>
      <c r="G20852">
        <v>1.7500000000000002E-2</v>
      </c>
      <c r="H20852">
        <v>2.5000000000000001E-3</v>
      </c>
      <c r="I20852">
        <v>0</v>
      </c>
    </row>
    <row r="20853" spans="1:9" x14ac:dyDescent="0.25">
      <c r="A20853" t="s">
        <v>733</v>
      </c>
      <c r="B20853">
        <v>78358</v>
      </c>
      <c r="C20853" s="593">
        <v>8.2500000000000004E-2</v>
      </c>
      <c r="D20853" t="s">
        <v>1236</v>
      </c>
      <c r="E20853">
        <v>6.25E-2</v>
      </c>
      <c r="F20853">
        <v>5.0000000000000001E-3</v>
      </c>
      <c r="G20853">
        <v>0.01</v>
      </c>
      <c r="H20853">
        <v>5.0000000000000001E-3</v>
      </c>
      <c r="I20853">
        <v>0</v>
      </c>
    </row>
    <row r="20854" spans="1:9" x14ac:dyDescent="0.25">
      <c r="A20854" t="s">
        <v>733</v>
      </c>
      <c r="B20854">
        <v>78359</v>
      </c>
      <c r="C20854" s="593">
        <v>8.2500000000000004E-2</v>
      </c>
      <c r="D20854" t="s">
        <v>5957</v>
      </c>
      <c r="E20854">
        <v>6.25E-2</v>
      </c>
      <c r="F20854">
        <v>0</v>
      </c>
      <c r="G20854">
        <v>1.4999999999999999E-2</v>
      </c>
      <c r="H20854">
        <v>5.0000000000000001E-3</v>
      </c>
      <c r="I20854">
        <v>0</v>
      </c>
    </row>
    <row r="20855" spans="1:9" x14ac:dyDescent="0.25">
      <c r="A20855" t="s">
        <v>733</v>
      </c>
      <c r="B20855">
        <v>78360</v>
      </c>
      <c r="C20855" s="593">
        <v>8.2500000000000004E-2</v>
      </c>
      <c r="D20855" t="s">
        <v>5958</v>
      </c>
      <c r="E20855">
        <v>6.25E-2</v>
      </c>
      <c r="F20855">
        <v>0.01</v>
      </c>
      <c r="G20855">
        <v>0</v>
      </c>
      <c r="H20855">
        <v>0.01</v>
      </c>
      <c r="I20855">
        <v>0</v>
      </c>
    </row>
    <row r="20856" spans="1:9" x14ac:dyDescent="0.25">
      <c r="A20856" t="s">
        <v>733</v>
      </c>
      <c r="B20856">
        <v>78361</v>
      </c>
      <c r="C20856" s="593">
        <v>8.2500000000000004E-2</v>
      </c>
      <c r="D20856" t="s">
        <v>5958</v>
      </c>
      <c r="E20856">
        <v>6.25E-2</v>
      </c>
      <c r="F20856">
        <v>0.01</v>
      </c>
      <c r="G20856">
        <v>0</v>
      </c>
      <c r="H20856">
        <v>0.01</v>
      </c>
      <c r="I20856">
        <v>0</v>
      </c>
    </row>
    <row r="20857" spans="1:9" x14ac:dyDescent="0.25">
      <c r="A20857" t="s">
        <v>733</v>
      </c>
      <c r="B20857">
        <v>78362</v>
      </c>
      <c r="C20857" s="593">
        <v>8.2500000000000004E-2</v>
      </c>
      <c r="D20857" t="s">
        <v>5959</v>
      </c>
      <c r="E20857">
        <v>6.25E-2</v>
      </c>
      <c r="F20857">
        <v>0</v>
      </c>
      <c r="G20857">
        <v>0.02</v>
      </c>
      <c r="H20857">
        <v>0</v>
      </c>
      <c r="I20857">
        <v>0</v>
      </c>
    </row>
    <row r="20858" spans="1:9" x14ac:dyDescent="0.25">
      <c r="A20858" t="s">
        <v>733</v>
      </c>
      <c r="B20858">
        <v>78363</v>
      </c>
      <c r="C20858" s="593">
        <v>8.2500000000000004E-2</v>
      </c>
      <c r="D20858" t="s">
        <v>5960</v>
      </c>
      <c r="E20858">
        <v>6.25E-2</v>
      </c>
      <c r="F20858">
        <v>5.0000000000000001E-3</v>
      </c>
      <c r="G20858">
        <v>1.4999999999999999E-2</v>
      </c>
      <c r="H20858">
        <v>0</v>
      </c>
      <c r="I20858">
        <v>0</v>
      </c>
    </row>
    <row r="20859" spans="1:9" x14ac:dyDescent="0.25">
      <c r="A20859" t="s">
        <v>733</v>
      </c>
      <c r="B20859">
        <v>78364</v>
      </c>
      <c r="C20859" s="593">
        <v>8.2500000000000004E-2</v>
      </c>
      <c r="D20859" t="s">
        <v>5960</v>
      </c>
      <c r="E20859">
        <v>6.25E-2</v>
      </c>
      <c r="F20859">
        <v>5.0000000000000001E-3</v>
      </c>
      <c r="G20859">
        <v>1.4999999999999999E-2</v>
      </c>
      <c r="H20859">
        <v>0</v>
      </c>
      <c r="I20859">
        <v>0</v>
      </c>
    </row>
    <row r="20860" spans="1:9" x14ac:dyDescent="0.25">
      <c r="A20860" t="s">
        <v>733</v>
      </c>
      <c r="B20860">
        <v>78368</v>
      </c>
      <c r="C20860" s="593">
        <v>8.2500000000000004E-2</v>
      </c>
      <c r="D20860" t="s">
        <v>5961</v>
      </c>
      <c r="E20860">
        <v>6.25E-2</v>
      </c>
      <c r="F20860">
        <v>0</v>
      </c>
      <c r="G20860">
        <v>0.02</v>
      </c>
      <c r="H20860">
        <v>0</v>
      </c>
      <c r="I20860">
        <v>0</v>
      </c>
    </row>
    <row r="20861" spans="1:9" x14ac:dyDescent="0.25">
      <c r="A20861" t="s">
        <v>733</v>
      </c>
      <c r="B20861">
        <v>78369</v>
      </c>
      <c r="C20861" s="593">
        <v>6.7500000000000004E-2</v>
      </c>
      <c r="D20861" t="s">
        <v>5962</v>
      </c>
      <c r="E20861">
        <v>6.25E-2</v>
      </c>
      <c r="F20861">
        <v>5.0000000000000001E-3</v>
      </c>
      <c r="G20861">
        <v>0</v>
      </c>
      <c r="H20861">
        <v>0</v>
      </c>
      <c r="I20861">
        <v>0</v>
      </c>
    </row>
    <row r="20862" spans="1:9" x14ac:dyDescent="0.25">
      <c r="A20862" t="s">
        <v>733</v>
      </c>
      <c r="B20862">
        <v>78370</v>
      </c>
      <c r="C20862" s="593">
        <v>8.2500000000000004E-2</v>
      </c>
      <c r="D20862" t="s">
        <v>5963</v>
      </c>
      <c r="E20862">
        <v>6.25E-2</v>
      </c>
      <c r="F20862">
        <v>0</v>
      </c>
      <c r="G20862">
        <v>0.02</v>
      </c>
      <c r="H20862">
        <v>0</v>
      </c>
      <c r="I20862">
        <v>0</v>
      </c>
    </row>
    <row r="20863" spans="1:9" x14ac:dyDescent="0.25">
      <c r="A20863" t="s">
        <v>733</v>
      </c>
      <c r="B20863">
        <v>78371</v>
      </c>
      <c r="C20863" s="593">
        <v>6.7500000000000004E-2</v>
      </c>
      <c r="D20863" t="s">
        <v>5962</v>
      </c>
      <c r="E20863">
        <v>6.25E-2</v>
      </c>
      <c r="F20863">
        <v>5.0000000000000001E-3</v>
      </c>
      <c r="G20863">
        <v>0</v>
      </c>
      <c r="H20863">
        <v>0</v>
      </c>
      <c r="I20863">
        <v>0</v>
      </c>
    </row>
    <row r="20864" spans="1:9" x14ac:dyDescent="0.25">
      <c r="A20864" t="s">
        <v>733</v>
      </c>
      <c r="B20864">
        <v>78372</v>
      </c>
      <c r="C20864" s="593">
        <v>8.2500000000000004E-2</v>
      </c>
      <c r="D20864" t="s">
        <v>5964</v>
      </c>
      <c r="E20864">
        <v>6.25E-2</v>
      </c>
      <c r="F20864">
        <v>5.0000000000000001E-3</v>
      </c>
      <c r="G20864">
        <v>1.4999999999999999E-2</v>
      </c>
      <c r="H20864">
        <v>0</v>
      </c>
      <c r="I20864">
        <v>0</v>
      </c>
    </row>
    <row r="20865" spans="1:9" x14ac:dyDescent="0.25">
      <c r="A20865" t="s">
        <v>733</v>
      </c>
      <c r="B20865">
        <v>78373</v>
      </c>
      <c r="C20865" s="593">
        <v>8.2500000000000004E-2</v>
      </c>
      <c r="D20865" t="s">
        <v>5965</v>
      </c>
      <c r="E20865">
        <v>6.25E-2</v>
      </c>
      <c r="F20865">
        <v>0</v>
      </c>
      <c r="G20865">
        <v>1.375E-2</v>
      </c>
      <c r="H20865">
        <v>6.2500000000000003E-3</v>
      </c>
      <c r="I20865">
        <v>0</v>
      </c>
    </row>
    <row r="20866" spans="1:9" x14ac:dyDescent="0.25">
      <c r="A20866" t="s">
        <v>733</v>
      </c>
      <c r="B20866">
        <v>78374</v>
      </c>
      <c r="C20866" s="593">
        <v>8.2500000000000004E-2</v>
      </c>
      <c r="D20866" t="s">
        <v>5965</v>
      </c>
      <c r="E20866">
        <v>6.25E-2</v>
      </c>
      <c r="F20866">
        <v>0</v>
      </c>
      <c r="G20866">
        <v>1.375E-2</v>
      </c>
      <c r="H20866">
        <v>6.2500000000000003E-3</v>
      </c>
      <c r="I20866">
        <v>0</v>
      </c>
    </row>
    <row r="20867" spans="1:9" x14ac:dyDescent="0.25">
      <c r="A20867" t="s">
        <v>733</v>
      </c>
      <c r="B20867">
        <v>78375</v>
      </c>
      <c r="C20867" s="593">
        <v>8.2500000000000004E-2</v>
      </c>
      <c r="D20867" t="s">
        <v>5966</v>
      </c>
      <c r="E20867">
        <v>6.25E-2</v>
      </c>
      <c r="F20867">
        <v>5.0000000000000001E-3</v>
      </c>
      <c r="G20867">
        <v>1.4999999999999999E-2</v>
      </c>
      <c r="H20867">
        <v>0</v>
      </c>
      <c r="I20867">
        <v>0</v>
      </c>
    </row>
    <row r="20868" spans="1:9" x14ac:dyDescent="0.25">
      <c r="A20868" t="s">
        <v>733</v>
      </c>
      <c r="B20868">
        <v>78376</v>
      </c>
      <c r="C20868" s="593">
        <v>6.25E-2</v>
      </c>
      <c r="D20868" t="s">
        <v>5951</v>
      </c>
      <c r="E20868">
        <v>6.25E-2</v>
      </c>
      <c r="F20868">
        <v>0</v>
      </c>
      <c r="G20868">
        <v>0</v>
      </c>
      <c r="H20868">
        <v>0</v>
      </c>
      <c r="I20868">
        <v>0</v>
      </c>
    </row>
    <row r="20869" spans="1:9" x14ac:dyDescent="0.25">
      <c r="A20869" t="s">
        <v>733</v>
      </c>
      <c r="B20869">
        <v>78377</v>
      </c>
      <c r="C20869" s="593">
        <v>8.2500000000000004E-2</v>
      </c>
      <c r="D20869" t="s">
        <v>5967</v>
      </c>
      <c r="E20869">
        <v>6.25E-2</v>
      </c>
      <c r="F20869">
        <v>0</v>
      </c>
      <c r="G20869">
        <v>0.02</v>
      </c>
      <c r="H20869">
        <v>0</v>
      </c>
      <c r="I20869">
        <v>0</v>
      </c>
    </row>
    <row r="20870" spans="1:9" x14ac:dyDescent="0.25">
      <c r="A20870" t="s">
        <v>733</v>
      </c>
      <c r="B20870">
        <v>78379</v>
      </c>
      <c r="C20870" s="593">
        <v>6.7500000000000004E-2</v>
      </c>
      <c r="D20870" t="s">
        <v>5968</v>
      </c>
      <c r="E20870">
        <v>6.25E-2</v>
      </c>
      <c r="F20870">
        <v>5.0000000000000001E-3</v>
      </c>
      <c r="G20870">
        <v>0</v>
      </c>
      <c r="H20870">
        <v>0</v>
      </c>
      <c r="I20870">
        <v>0</v>
      </c>
    </row>
    <row r="20871" spans="1:9" x14ac:dyDescent="0.25">
      <c r="A20871" t="s">
        <v>733</v>
      </c>
      <c r="B20871">
        <v>78380</v>
      </c>
      <c r="C20871" s="593">
        <v>8.2500000000000004E-2</v>
      </c>
      <c r="D20871" t="s">
        <v>5946</v>
      </c>
      <c r="E20871">
        <v>6.25E-2</v>
      </c>
      <c r="F20871">
        <v>0</v>
      </c>
      <c r="G20871">
        <v>0</v>
      </c>
      <c r="H20871">
        <v>0.02</v>
      </c>
      <c r="I20871">
        <v>0</v>
      </c>
    </row>
    <row r="20872" spans="1:9" x14ac:dyDescent="0.25">
      <c r="A20872" t="s">
        <v>733</v>
      </c>
      <c r="B20872">
        <v>78381</v>
      </c>
      <c r="C20872" s="593">
        <v>8.2500000000000004E-2</v>
      </c>
      <c r="D20872" t="s">
        <v>1336</v>
      </c>
      <c r="E20872">
        <v>6.25E-2</v>
      </c>
      <c r="F20872">
        <v>5.0000000000000001E-3</v>
      </c>
      <c r="G20872">
        <v>0.01</v>
      </c>
      <c r="H20872">
        <v>5.0000000000000001E-3</v>
      </c>
      <c r="I20872">
        <v>0</v>
      </c>
    </row>
    <row r="20873" spans="1:9" x14ac:dyDescent="0.25">
      <c r="A20873" t="s">
        <v>733</v>
      </c>
      <c r="B20873">
        <v>78382</v>
      </c>
      <c r="C20873" s="593">
        <v>8.2500000000000004E-2</v>
      </c>
      <c r="D20873" t="s">
        <v>1236</v>
      </c>
      <c r="E20873">
        <v>6.25E-2</v>
      </c>
      <c r="F20873">
        <v>5.0000000000000001E-3</v>
      </c>
      <c r="G20873">
        <v>0.01</v>
      </c>
      <c r="H20873">
        <v>5.0000000000000001E-3</v>
      </c>
      <c r="I20873">
        <v>0</v>
      </c>
    </row>
    <row r="20874" spans="1:9" x14ac:dyDescent="0.25">
      <c r="A20874" t="s">
        <v>733</v>
      </c>
      <c r="B20874">
        <v>78383</v>
      </c>
      <c r="C20874" s="593">
        <v>8.2500000000000004E-2</v>
      </c>
      <c r="D20874" t="s">
        <v>5946</v>
      </c>
      <c r="E20874">
        <v>6.25E-2</v>
      </c>
      <c r="F20874">
        <v>0</v>
      </c>
      <c r="G20874">
        <v>0</v>
      </c>
      <c r="H20874">
        <v>0.02</v>
      </c>
      <c r="I20874">
        <v>0</v>
      </c>
    </row>
    <row r="20875" spans="1:9" x14ac:dyDescent="0.25">
      <c r="A20875" t="s">
        <v>733</v>
      </c>
      <c r="B20875">
        <v>78384</v>
      </c>
      <c r="C20875" s="593">
        <v>8.2500000000000004E-2</v>
      </c>
      <c r="D20875" t="s">
        <v>5956</v>
      </c>
      <c r="E20875">
        <v>6.25E-2</v>
      </c>
      <c r="F20875">
        <v>0</v>
      </c>
      <c r="G20875">
        <v>1.7500000000000002E-2</v>
      </c>
      <c r="H20875">
        <v>2.5000000000000001E-3</v>
      </c>
      <c r="I20875">
        <v>0</v>
      </c>
    </row>
    <row r="20876" spans="1:9" x14ac:dyDescent="0.25">
      <c r="A20876" t="s">
        <v>733</v>
      </c>
      <c r="B20876">
        <v>78385</v>
      </c>
      <c r="C20876" s="593">
        <v>6.25E-2</v>
      </c>
      <c r="D20876" t="s">
        <v>5918</v>
      </c>
      <c r="E20876">
        <v>6.25E-2</v>
      </c>
      <c r="F20876">
        <v>0</v>
      </c>
      <c r="G20876">
        <v>0</v>
      </c>
      <c r="H20876">
        <v>0</v>
      </c>
      <c r="I20876">
        <v>0</v>
      </c>
    </row>
    <row r="20877" spans="1:9" x14ac:dyDescent="0.25">
      <c r="A20877" t="s">
        <v>733</v>
      </c>
      <c r="B20877">
        <v>78387</v>
      </c>
      <c r="C20877" s="593">
        <v>8.2500000000000004E-2</v>
      </c>
      <c r="D20877" t="s">
        <v>5969</v>
      </c>
      <c r="E20877">
        <v>6.25E-2</v>
      </c>
      <c r="F20877">
        <v>0</v>
      </c>
      <c r="G20877">
        <v>0.02</v>
      </c>
      <c r="H20877">
        <v>0</v>
      </c>
      <c r="I20877">
        <v>0</v>
      </c>
    </row>
    <row r="20878" spans="1:9" x14ac:dyDescent="0.25">
      <c r="A20878" t="s">
        <v>733</v>
      </c>
      <c r="B20878">
        <v>78389</v>
      </c>
      <c r="C20878" s="593">
        <v>6.7500000000000004E-2</v>
      </c>
      <c r="D20878" t="s">
        <v>5920</v>
      </c>
      <c r="E20878">
        <v>6.25E-2</v>
      </c>
      <c r="F20878">
        <v>5.0000000000000001E-3</v>
      </c>
      <c r="G20878">
        <v>0</v>
      </c>
      <c r="H20878">
        <v>0</v>
      </c>
      <c r="I20878">
        <v>0</v>
      </c>
    </row>
    <row r="20879" spans="1:9" x14ac:dyDescent="0.25">
      <c r="A20879" t="s">
        <v>733</v>
      </c>
      <c r="B20879">
        <v>78390</v>
      </c>
      <c r="C20879" s="593">
        <v>8.2500000000000004E-2</v>
      </c>
      <c r="D20879" t="s">
        <v>5970</v>
      </c>
      <c r="E20879">
        <v>6.25E-2</v>
      </c>
      <c r="F20879">
        <v>0</v>
      </c>
      <c r="G20879">
        <v>0.02</v>
      </c>
      <c r="H20879">
        <v>0</v>
      </c>
      <c r="I20879">
        <v>0</v>
      </c>
    </row>
    <row r="20880" spans="1:9" x14ac:dyDescent="0.25">
      <c r="A20880" t="s">
        <v>733</v>
      </c>
      <c r="B20880">
        <v>78391</v>
      </c>
      <c r="C20880" s="593">
        <v>6.7500000000000004E-2</v>
      </c>
      <c r="D20880" t="s">
        <v>5920</v>
      </c>
      <c r="E20880">
        <v>6.25E-2</v>
      </c>
      <c r="F20880">
        <v>5.0000000000000001E-3</v>
      </c>
      <c r="G20880">
        <v>0</v>
      </c>
      <c r="H20880">
        <v>0</v>
      </c>
      <c r="I20880">
        <v>0</v>
      </c>
    </row>
    <row r="20881" spans="1:9" x14ac:dyDescent="0.25">
      <c r="A20881" t="s">
        <v>733</v>
      </c>
      <c r="B20881">
        <v>78393</v>
      </c>
      <c r="C20881" s="593">
        <v>7.2499999999999995E-2</v>
      </c>
      <c r="D20881" t="s">
        <v>5947</v>
      </c>
      <c r="E20881">
        <v>6.25E-2</v>
      </c>
      <c r="F20881">
        <v>0</v>
      </c>
      <c r="G20881">
        <v>0.01</v>
      </c>
      <c r="H20881">
        <v>0</v>
      </c>
      <c r="I20881">
        <v>0</v>
      </c>
    </row>
    <row r="20882" spans="1:9" x14ac:dyDescent="0.25">
      <c r="A20882" t="s">
        <v>733</v>
      </c>
      <c r="B20882">
        <v>78401</v>
      </c>
      <c r="C20882" s="593">
        <v>8.2500000000000004E-2</v>
      </c>
      <c r="D20882" t="s">
        <v>5965</v>
      </c>
      <c r="E20882">
        <v>6.25E-2</v>
      </c>
      <c r="F20882">
        <v>0</v>
      </c>
      <c r="G20882">
        <v>1.375E-2</v>
      </c>
      <c r="H20882">
        <v>6.2500000000000003E-3</v>
      </c>
      <c r="I20882">
        <v>0</v>
      </c>
    </row>
    <row r="20883" spans="1:9" x14ac:dyDescent="0.25">
      <c r="A20883" t="s">
        <v>733</v>
      </c>
      <c r="B20883">
        <v>78402</v>
      </c>
      <c r="C20883" s="593">
        <v>8.2500000000000004E-2</v>
      </c>
      <c r="D20883" t="s">
        <v>5965</v>
      </c>
      <c r="E20883">
        <v>6.25E-2</v>
      </c>
      <c r="F20883">
        <v>0</v>
      </c>
      <c r="G20883">
        <v>1.375E-2</v>
      </c>
      <c r="H20883">
        <v>6.2500000000000003E-3</v>
      </c>
      <c r="I20883">
        <v>0</v>
      </c>
    </row>
    <row r="20884" spans="1:9" x14ac:dyDescent="0.25">
      <c r="A20884" t="s">
        <v>733</v>
      </c>
      <c r="B20884">
        <v>78403</v>
      </c>
      <c r="C20884" s="593">
        <v>8.2500000000000004E-2</v>
      </c>
      <c r="D20884" t="s">
        <v>5965</v>
      </c>
      <c r="E20884">
        <v>6.25E-2</v>
      </c>
      <c r="F20884">
        <v>0</v>
      </c>
      <c r="G20884">
        <v>1.375E-2</v>
      </c>
      <c r="H20884">
        <v>6.2500000000000003E-3</v>
      </c>
      <c r="I20884">
        <v>0</v>
      </c>
    </row>
    <row r="20885" spans="1:9" x14ac:dyDescent="0.25">
      <c r="A20885" t="s">
        <v>733</v>
      </c>
      <c r="B20885">
        <v>78404</v>
      </c>
      <c r="C20885" s="593">
        <v>8.2500000000000004E-2</v>
      </c>
      <c r="D20885" t="s">
        <v>5965</v>
      </c>
      <c r="E20885">
        <v>6.25E-2</v>
      </c>
      <c r="F20885">
        <v>0</v>
      </c>
      <c r="G20885">
        <v>1.375E-2</v>
      </c>
      <c r="H20885">
        <v>6.2500000000000003E-3</v>
      </c>
      <c r="I20885">
        <v>0</v>
      </c>
    </row>
    <row r="20886" spans="1:9" x14ac:dyDescent="0.25">
      <c r="A20886" t="s">
        <v>733</v>
      </c>
      <c r="B20886">
        <v>78405</v>
      </c>
      <c r="C20886" s="593">
        <v>8.2500000000000004E-2</v>
      </c>
      <c r="D20886" t="s">
        <v>5965</v>
      </c>
      <c r="E20886">
        <v>6.25E-2</v>
      </c>
      <c r="F20886">
        <v>0</v>
      </c>
      <c r="G20886">
        <v>1.375E-2</v>
      </c>
      <c r="H20886">
        <v>6.2500000000000003E-3</v>
      </c>
      <c r="I20886">
        <v>0</v>
      </c>
    </row>
    <row r="20887" spans="1:9" x14ac:dyDescent="0.25">
      <c r="A20887" t="s">
        <v>733</v>
      </c>
      <c r="B20887">
        <v>78406</v>
      </c>
      <c r="C20887" s="593">
        <v>8.2500000000000004E-2</v>
      </c>
      <c r="D20887" t="s">
        <v>5965</v>
      </c>
      <c r="E20887">
        <v>6.25E-2</v>
      </c>
      <c r="F20887">
        <v>0</v>
      </c>
      <c r="G20887">
        <v>1.375E-2</v>
      </c>
      <c r="H20887">
        <v>6.2500000000000003E-3</v>
      </c>
      <c r="I20887">
        <v>0</v>
      </c>
    </row>
    <row r="20888" spans="1:9" x14ac:dyDescent="0.25">
      <c r="A20888" t="s">
        <v>733</v>
      </c>
      <c r="B20888">
        <v>78407</v>
      </c>
      <c r="C20888" s="593">
        <v>8.2500000000000004E-2</v>
      </c>
      <c r="D20888" t="s">
        <v>5965</v>
      </c>
      <c r="E20888">
        <v>6.25E-2</v>
      </c>
      <c r="F20888">
        <v>0</v>
      </c>
      <c r="G20888">
        <v>1.375E-2</v>
      </c>
      <c r="H20888">
        <v>6.2500000000000003E-3</v>
      </c>
      <c r="I20888">
        <v>0</v>
      </c>
    </row>
    <row r="20889" spans="1:9" x14ac:dyDescent="0.25">
      <c r="A20889" t="s">
        <v>733</v>
      </c>
      <c r="B20889">
        <v>78408</v>
      </c>
      <c r="C20889" s="593">
        <v>8.2500000000000004E-2</v>
      </c>
      <c r="D20889" t="s">
        <v>5965</v>
      </c>
      <c r="E20889">
        <v>6.25E-2</v>
      </c>
      <c r="F20889">
        <v>0</v>
      </c>
      <c r="G20889">
        <v>1.375E-2</v>
      </c>
      <c r="H20889">
        <v>6.2500000000000003E-3</v>
      </c>
      <c r="I20889">
        <v>0</v>
      </c>
    </row>
    <row r="20890" spans="1:9" x14ac:dyDescent="0.25">
      <c r="A20890" t="s">
        <v>733</v>
      </c>
      <c r="B20890">
        <v>78409</v>
      </c>
      <c r="C20890" s="593">
        <v>8.2500000000000004E-2</v>
      </c>
      <c r="D20890" t="s">
        <v>5965</v>
      </c>
      <c r="E20890">
        <v>6.25E-2</v>
      </c>
      <c r="F20890">
        <v>0</v>
      </c>
      <c r="G20890">
        <v>1.375E-2</v>
      </c>
      <c r="H20890">
        <v>6.2500000000000003E-3</v>
      </c>
      <c r="I20890">
        <v>0</v>
      </c>
    </row>
    <row r="20891" spans="1:9" x14ac:dyDescent="0.25">
      <c r="A20891" t="s">
        <v>733</v>
      </c>
      <c r="B20891">
        <v>78410</v>
      </c>
      <c r="C20891" s="593">
        <v>8.2500000000000004E-2</v>
      </c>
      <c r="D20891" t="s">
        <v>5965</v>
      </c>
      <c r="E20891">
        <v>6.25E-2</v>
      </c>
      <c r="F20891">
        <v>0</v>
      </c>
      <c r="G20891">
        <v>1.375E-2</v>
      </c>
      <c r="H20891">
        <v>6.2500000000000003E-3</v>
      </c>
      <c r="I20891">
        <v>0</v>
      </c>
    </row>
    <row r="20892" spans="1:9" x14ac:dyDescent="0.25">
      <c r="A20892" t="s">
        <v>733</v>
      </c>
      <c r="B20892">
        <v>78411</v>
      </c>
      <c r="C20892" s="593">
        <v>8.2500000000000004E-2</v>
      </c>
      <c r="D20892" t="s">
        <v>5965</v>
      </c>
      <c r="E20892">
        <v>6.25E-2</v>
      </c>
      <c r="F20892">
        <v>0</v>
      </c>
      <c r="G20892">
        <v>1.375E-2</v>
      </c>
      <c r="H20892">
        <v>6.2500000000000003E-3</v>
      </c>
      <c r="I20892">
        <v>0</v>
      </c>
    </row>
    <row r="20893" spans="1:9" x14ac:dyDescent="0.25">
      <c r="A20893" t="s">
        <v>733</v>
      </c>
      <c r="B20893">
        <v>78412</v>
      </c>
      <c r="C20893" s="593">
        <v>8.2500000000000004E-2</v>
      </c>
      <c r="D20893" t="s">
        <v>5965</v>
      </c>
      <c r="E20893">
        <v>6.25E-2</v>
      </c>
      <c r="F20893">
        <v>0</v>
      </c>
      <c r="G20893">
        <v>1.375E-2</v>
      </c>
      <c r="H20893">
        <v>6.2500000000000003E-3</v>
      </c>
      <c r="I20893">
        <v>0</v>
      </c>
    </row>
    <row r="20894" spans="1:9" x14ac:dyDescent="0.25">
      <c r="A20894" t="s">
        <v>733</v>
      </c>
      <c r="B20894">
        <v>78413</v>
      </c>
      <c r="C20894" s="593">
        <v>8.2500000000000004E-2</v>
      </c>
      <c r="D20894" t="s">
        <v>5965</v>
      </c>
      <c r="E20894">
        <v>6.25E-2</v>
      </c>
      <c r="F20894">
        <v>0</v>
      </c>
      <c r="G20894">
        <v>1.375E-2</v>
      </c>
      <c r="H20894">
        <v>6.2500000000000003E-3</v>
      </c>
      <c r="I20894">
        <v>0</v>
      </c>
    </row>
    <row r="20895" spans="1:9" x14ac:dyDescent="0.25">
      <c r="A20895" t="s">
        <v>733</v>
      </c>
      <c r="B20895">
        <v>78414</v>
      </c>
      <c r="C20895" s="593">
        <v>8.2500000000000004E-2</v>
      </c>
      <c r="D20895" t="s">
        <v>5965</v>
      </c>
      <c r="E20895">
        <v>6.25E-2</v>
      </c>
      <c r="F20895">
        <v>0</v>
      </c>
      <c r="G20895">
        <v>1.375E-2</v>
      </c>
      <c r="H20895">
        <v>6.2500000000000003E-3</v>
      </c>
      <c r="I20895">
        <v>0</v>
      </c>
    </row>
    <row r="20896" spans="1:9" x14ac:dyDescent="0.25">
      <c r="A20896" t="s">
        <v>733</v>
      </c>
      <c r="B20896">
        <v>78415</v>
      </c>
      <c r="C20896" s="593">
        <v>8.2500000000000004E-2</v>
      </c>
      <c r="D20896" t="s">
        <v>5965</v>
      </c>
      <c r="E20896">
        <v>6.25E-2</v>
      </c>
      <c r="F20896">
        <v>0</v>
      </c>
      <c r="G20896">
        <v>1.375E-2</v>
      </c>
      <c r="H20896">
        <v>6.2500000000000003E-3</v>
      </c>
      <c r="I20896">
        <v>0</v>
      </c>
    </row>
    <row r="20897" spans="1:9" x14ac:dyDescent="0.25">
      <c r="A20897" t="s">
        <v>733</v>
      </c>
      <c r="B20897">
        <v>78416</v>
      </c>
      <c r="C20897" s="593">
        <v>8.2500000000000004E-2</v>
      </c>
      <c r="D20897" t="s">
        <v>5965</v>
      </c>
      <c r="E20897">
        <v>6.25E-2</v>
      </c>
      <c r="F20897">
        <v>0</v>
      </c>
      <c r="G20897">
        <v>1.375E-2</v>
      </c>
      <c r="H20897">
        <v>6.2500000000000003E-3</v>
      </c>
      <c r="I20897">
        <v>0</v>
      </c>
    </row>
    <row r="20898" spans="1:9" x14ac:dyDescent="0.25">
      <c r="A20898" t="s">
        <v>733</v>
      </c>
      <c r="B20898">
        <v>78417</v>
      </c>
      <c r="C20898" s="593">
        <v>8.2500000000000004E-2</v>
      </c>
      <c r="D20898" t="s">
        <v>5965</v>
      </c>
      <c r="E20898">
        <v>6.25E-2</v>
      </c>
      <c r="F20898">
        <v>0</v>
      </c>
      <c r="G20898">
        <v>1.375E-2</v>
      </c>
      <c r="H20898">
        <v>6.2500000000000003E-3</v>
      </c>
      <c r="I20898">
        <v>0</v>
      </c>
    </row>
    <row r="20899" spans="1:9" x14ac:dyDescent="0.25">
      <c r="A20899" t="s">
        <v>733</v>
      </c>
      <c r="B20899">
        <v>78418</v>
      </c>
      <c r="C20899" s="593">
        <v>8.2500000000000004E-2</v>
      </c>
      <c r="D20899" t="s">
        <v>5965</v>
      </c>
      <c r="E20899">
        <v>6.25E-2</v>
      </c>
      <c r="F20899">
        <v>0</v>
      </c>
      <c r="G20899">
        <v>1.375E-2</v>
      </c>
      <c r="H20899">
        <v>6.2500000000000003E-3</v>
      </c>
      <c r="I20899">
        <v>0</v>
      </c>
    </row>
    <row r="20900" spans="1:9" x14ac:dyDescent="0.25">
      <c r="A20900" t="s">
        <v>733</v>
      </c>
      <c r="B20900">
        <v>78419</v>
      </c>
      <c r="C20900" s="593">
        <v>8.2500000000000004E-2</v>
      </c>
      <c r="D20900" t="s">
        <v>5965</v>
      </c>
      <c r="E20900">
        <v>6.25E-2</v>
      </c>
      <c r="F20900">
        <v>0</v>
      </c>
      <c r="G20900">
        <v>1.375E-2</v>
      </c>
      <c r="H20900">
        <v>6.2500000000000003E-3</v>
      </c>
      <c r="I20900">
        <v>0</v>
      </c>
    </row>
    <row r="20901" spans="1:9" x14ac:dyDescent="0.25">
      <c r="A20901" t="s">
        <v>733</v>
      </c>
      <c r="B20901">
        <v>78426</v>
      </c>
      <c r="C20901" s="593">
        <v>8.2500000000000004E-2</v>
      </c>
      <c r="D20901" t="s">
        <v>5965</v>
      </c>
      <c r="E20901">
        <v>6.25E-2</v>
      </c>
      <c r="F20901">
        <v>0</v>
      </c>
      <c r="G20901">
        <v>1.375E-2</v>
      </c>
      <c r="H20901">
        <v>6.2500000000000003E-3</v>
      </c>
      <c r="I20901">
        <v>0</v>
      </c>
    </row>
    <row r="20902" spans="1:9" x14ac:dyDescent="0.25">
      <c r="A20902" t="s">
        <v>733</v>
      </c>
      <c r="B20902">
        <v>78427</v>
      </c>
      <c r="C20902" s="593">
        <v>8.2500000000000004E-2</v>
      </c>
      <c r="D20902" t="s">
        <v>5965</v>
      </c>
      <c r="E20902">
        <v>6.25E-2</v>
      </c>
      <c r="F20902">
        <v>0</v>
      </c>
      <c r="G20902">
        <v>1.375E-2</v>
      </c>
      <c r="H20902">
        <v>6.2500000000000003E-3</v>
      </c>
      <c r="I20902">
        <v>0</v>
      </c>
    </row>
    <row r="20903" spans="1:9" x14ac:dyDescent="0.25">
      <c r="A20903" t="s">
        <v>733</v>
      </c>
      <c r="B20903">
        <v>78460</v>
      </c>
      <c r="C20903" s="593">
        <v>8.2500000000000004E-2</v>
      </c>
      <c r="D20903" t="s">
        <v>5965</v>
      </c>
      <c r="E20903">
        <v>6.25E-2</v>
      </c>
      <c r="F20903">
        <v>0</v>
      </c>
      <c r="G20903">
        <v>1.375E-2</v>
      </c>
      <c r="H20903">
        <v>6.2500000000000003E-3</v>
      </c>
      <c r="I20903">
        <v>0</v>
      </c>
    </row>
    <row r="20904" spans="1:9" x14ac:dyDescent="0.25">
      <c r="A20904" t="s">
        <v>733</v>
      </c>
      <c r="B20904">
        <v>78463</v>
      </c>
      <c r="C20904" s="593">
        <v>8.2500000000000004E-2</v>
      </c>
      <c r="D20904" t="s">
        <v>5965</v>
      </c>
      <c r="E20904">
        <v>6.25E-2</v>
      </c>
      <c r="F20904">
        <v>0</v>
      </c>
      <c r="G20904">
        <v>1.375E-2</v>
      </c>
      <c r="H20904">
        <v>6.2500000000000003E-3</v>
      </c>
      <c r="I20904">
        <v>0</v>
      </c>
    </row>
    <row r="20905" spans="1:9" x14ac:dyDescent="0.25">
      <c r="A20905" t="s">
        <v>733</v>
      </c>
      <c r="B20905">
        <v>78465</v>
      </c>
      <c r="C20905" s="593">
        <v>8.2500000000000004E-2</v>
      </c>
      <c r="D20905" t="s">
        <v>5965</v>
      </c>
      <c r="E20905">
        <v>6.25E-2</v>
      </c>
      <c r="F20905">
        <v>0</v>
      </c>
      <c r="G20905">
        <v>1.375E-2</v>
      </c>
      <c r="H20905">
        <v>6.2500000000000003E-3</v>
      </c>
      <c r="I20905">
        <v>0</v>
      </c>
    </row>
    <row r="20906" spans="1:9" x14ac:dyDescent="0.25">
      <c r="A20906" t="s">
        <v>733</v>
      </c>
      <c r="B20906">
        <v>78466</v>
      </c>
      <c r="C20906" s="593">
        <v>8.2500000000000004E-2</v>
      </c>
      <c r="D20906" t="s">
        <v>5965</v>
      </c>
      <c r="E20906">
        <v>6.25E-2</v>
      </c>
      <c r="F20906">
        <v>0</v>
      </c>
      <c r="G20906">
        <v>1.375E-2</v>
      </c>
      <c r="H20906">
        <v>6.2500000000000003E-3</v>
      </c>
      <c r="I20906">
        <v>0</v>
      </c>
    </row>
    <row r="20907" spans="1:9" x14ac:dyDescent="0.25">
      <c r="A20907" t="s">
        <v>733</v>
      </c>
      <c r="B20907">
        <v>78467</v>
      </c>
      <c r="C20907" s="593">
        <v>8.2500000000000004E-2</v>
      </c>
      <c r="D20907" t="s">
        <v>5965</v>
      </c>
      <c r="E20907">
        <v>6.25E-2</v>
      </c>
      <c r="F20907">
        <v>0</v>
      </c>
      <c r="G20907">
        <v>1.375E-2</v>
      </c>
      <c r="H20907">
        <v>6.2500000000000003E-3</v>
      </c>
      <c r="I20907">
        <v>0</v>
      </c>
    </row>
    <row r="20908" spans="1:9" x14ac:dyDescent="0.25">
      <c r="A20908" t="s">
        <v>733</v>
      </c>
      <c r="B20908">
        <v>78468</v>
      </c>
      <c r="C20908" s="593">
        <v>8.2500000000000004E-2</v>
      </c>
      <c r="D20908" t="s">
        <v>5965</v>
      </c>
      <c r="E20908">
        <v>6.25E-2</v>
      </c>
      <c r="F20908">
        <v>0</v>
      </c>
      <c r="G20908">
        <v>1.375E-2</v>
      </c>
      <c r="H20908">
        <v>6.2500000000000003E-3</v>
      </c>
      <c r="I20908">
        <v>0</v>
      </c>
    </row>
    <row r="20909" spans="1:9" x14ac:dyDescent="0.25">
      <c r="A20909" t="s">
        <v>733</v>
      </c>
      <c r="B20909">
        <v>78469</v>
      </c>
      <c r="C20909" s="593">
        <v>8.2500000000000004E-2</v>
      </c>
      <c r="D20909" t="s">
        <v>5965</v>
      </c>
      <c r="E20909">
        <v>6.25E-2</v>
      </c>
      <c r="F20909">
        <v>0</v>
      </c>
      <c r="G20909">
        <v>1.375E-2</v>
      </c>
      <c r="H20909">
        <v>6.2500000000000003E-3</v>
      </c>
      <c r="I20909">
        <v>0</v>
      </c>
    </row>
    <row r="20910" spans="1:9" x14ac:dyDescent="0.25">
      <c r="A20910" t="s">
        <v>733</v>
      </c>
      <c r="B20910">
        <v>78472</v>
      </c>
      <c r="C20910" s="593">
        <v>8.2500000000000004E-2</v>
      </c>
      <c r="D20910" t="s">
        <v>5965</v>
      </c>
      <c r="E20910">
        <v>6.25E-2</v>
      </c>
      <c r="F20910">
        <v>0</v>
      </c>
      <c r="G20910">
        <v>1.375E-2</v>
      </c>
      <c r="H20910">
        <v>6.2500000000000003E-3</v>
      </c>
      <c r="I20910">
        <v>0</v>
      </c>
    </row>
    <row r="20911" spans="1:9" x14ac:dyDescent="0.25">
      <c r="A20911" t="s">
        <v>733</v>
      </c>
      <c r="B20911">
        <v>78480</v>
      </c>
      <c r="C20911" s="593">
        <v>8.2500000000000004E-2</v>
      </c>
      <c r="D20911" t="s">
        <v>5965</v>
      </c>
      <c r="E20911">
        <v>6.25E-2</v>
      </c>
      <c r="F20911">
        <v>0</v>
      </c>
      <c r="G20911">
        <v>1.375E-2</v>
      </c>
      <c r="H20911">
        <v>6.2500000000000003E-3</v>
      </c>
      <c r="I20911">
        <v>0</v>
      </c>
    </row>
    <row r="20912" spans="1:9" x14ac:dyDescent="0.25">
      <c r="A20912" t="s">
        <v>733</v>
      </c>
      <c r="B20912">
        <v>78501</v>
      </c>
      <c r="C20912" s="593">
        <v>8.2500000000000004E-2</v>
      </c>
      <c r="D20912" t="s">
        <v>5971</v>
      </c>
      <c r="E20912">
        <v>6.25E-2</v>
      </c>
      <c r="F20912">
        <v>0</v>
      </c>
      <c r="G20912">
        <v>0.02</v>
      </c>
      <c r="H20912">
        <v>0</v>
      </c>
      <c r="I20912">
        <v>0</v>
      </c>
    </row>
    <row r="20913" spans="1:9" x14ac:dyDescent="0.25">
      <c r="A20913" t="s">
        <v>733</v>
      </c>
      <c r="B20913">
        <v>78502</v>
      </c>
      <c r="C20913" s="593">
        <v>8.2500000000000004E-2</v>
      </c>
      <c r="D20913" t="s">
        <v>5971</v>
      </c>
      <c r="E20913">
        <v>6.25E-2</v>
      </c>
      <c r="F20913">
        <v>0</v>
      </c>
      <c r="G20913">
        <v>0.02</v>
      </c>
      <c r="H20913">
        <v>0</v>
      </c>
      <c r="I20913">
        <v>0</v>
      </c>
    </row>
    <row r="20914" spans="1:9" x14ac:dyDescent="0.25">
      <c r="A20914" t="s">
        <v>733</v>
      </c>
      <c r="B20914">
        <v>78503</v>
      </c>
      <c r="C20914" s="593">
        <v>8.2500000000000004E-2</v>
      </c>
      <c r="D20914" t="s">
        <v>5971</v>
      </c>
      <c r="E20914">
        <v>6.25E-2</v>
      </c>
      <c r="F20914">
        <v>0</v>
      </c>
      <c r="G20914">
        <v>0.02</v>
      </c>
      <c r="H20914">
        <v>0</v>
      </c>
      <c r="I20914">
        <v>0</v>
      </c>
    </row>
    <row r="20915" spans="1:9" x14ac:dyDescent="0.25">
      <c r="A20915" t="s">
        <v>733</v>
      </c>
      <c r="B20915">
        <v>78504</v>
      </c>
      <c r="C20915" s="593">
        <v>8.2500000000000004E-2</v>
      </c>
      <c r="D20915" t="s">
        <v>5972</v>
      </c>
      <c r="E20915">
        <v>6.25E-2</v>
      </c>
      <c r="F20915">
        <v>0</v>
      </c>
      <c r="G20915">
        <v>0.02</v>
      </c>
      <c r="H20915">
        <v>0</v>
      </c>
      <c r="I20915">
        <v>0</v>
      </c>
    </row>
    <row r="20916" spans="1:9" x14ac:dyDescent="0.25">
      <c r="A20916" t="s">
        <v>733</v>
      </c>
      <c r="B20916">
        <v>78505</v>
      </c>
      <c r="C20916" s="593">
        <v>8.2500000000000004E-2</v>
      </c>
      <c r="D20916" t="s">
        <v>5971</v>
      </c>
      <c r="E20916">
        <v>6.25E-2</v>
      </c>
      <c r="F20916">
        <v>0</v>
      </c>
      <c r="G20916">
        <v>0.02</v>
      </c>
      <c r="H20916">
        <v>0</v>
      </c>
      <c r="I20916">
        <v>0</v>
      </c>
    </row>
    <row r="20917" spans="1:9" x14ac:dyDescent="0.25">
      <c r="A20917" t="s">
        <v>733</v>
      </c>
      <c r="B20917">
        <v>78516</v>
      </c>
      <c r="C20917" s="593">
        <v>8.2500000000000004E-2</v>
      </c>
      <c r="D20917" t="s">
        <v>5385</v>
      </c>
      <c r="E20917">
        <v>6.25E-2</v>
      </c>
      <c r="F20917">
        <v>0</v>
      </c>
      <c r="G20917">
        <v>0.02</v>
      </c>
      <c r="H20917">
        <v>0</v>
      </c>
      <c r="I20917">
        <v>0</v>
      </c>
    </row>
    <row r="20918" spans="1:9" x14ac:dyDescent="0.25">
      <c r="A20918" t="s">
        <v>733</v>
      </c>
      <c r="B20918">
        <v>78520</v>
      </c>
      <c r="C20918" s="593">
        <v>8.2500000000000004E-2</v>
      </c>
      <c r="D20918" t="s">
        <v>5388</v>
      </c>
      <c r="E20918">
        <v>6.25E-2</v>
      </c>
      <c r="F20918">
        <v>0</v>
      </c>
      <c r="G20918">
        <v>0.02</v>
      </c>
      <c r="H20918">
        <v>0</v>
      </c>
      <c r="I20918">
        <v>0</v>
      </c>
    </row>
    <row r="20919" spans="1:9" x14ac:dyDescent="0.25">
      <c r="A20919" t="s">
        <v>733</v>
      </c>
      <c r="B20919">
        <v>78521</v>
      </c>
      <c r="C20919" s="593">
        <v>8.2500000000000004E-2</v>
      </c>
      <c r="D20919" t="s">
        <v>5388</v>
      </c>
      <c r="E20919">
        <v>6.25E-2</v>
      </c>
      <c r="F20919">
        <v>0</v>
      </c>
      <c r="G20919">
        <v>0.02</v>
      </c>
      <c r="H20919">
        <v>0</v>
      </c>
      <c r="I20919">
        <v>0</v>
      </c>
    </row>
    <row r="20920" spans="1:9" x14ac:dyDescent="0.25">
      <c r="A20920" t="s">
        <v>733</v>
      </c>
      <c r="B20920">
        <v>78522</v>
      </c>
      <c r="C20920" s="593">
        <v>8.2500000000000004E-2</v>
      </c>
      <c r="D20920" t="s">
        <v>5388</v>
      </c>
      <c r="E20920">
        <v>6.25E-2</v>
      </c>
      <c r="F20920">
        <v>0</v>
      </c>
      <c r="G20920">
        <v>0.02</v>
      </c>
      <c r="H20920">
        <v>0</v>
      </c>
      <c r="I20920">
        <v>0</v>
      </c>
    </row>
    <row r="20921" spans="1:9" x14ac:dyDescent="0.25">
      <c r="A20921" t="s">
        <v>733</v>
      </c>
      <c r="B20921">
        <v>78523</v>
      </c>
      <c r="C20921" s="593">
        <v>8.2500000000000004E-2</v>
      </c>
      <c r="D20921" t="s">
        <v>5388</v>
      </c>
      <c r="E20921">
        <v>6.25E-2</v>
      </c>
      <c r="F20921">
        <v>0</v>
      </c>
      <c r="G20921">
        <v>0.02</v>
      </c>
      <c r="H20921">
        <v>0</v>
      </c>
      <c r="I20921">
        <v>0</v>
      </c>
    </row>
    <row r="20922" spans="1:9" x14ac:dyDescent="0.25">
      <c r="A20922" t="s">
        <v>733</v>
      </c>
      <c r="B20922">
        <v>78526</v>
      </c>
      <c r="C20922" s="593">
        <v>8.2500000000000004E-2</v>
      </c>
      <c r="D20922" t="s">
        <v>5388</v>
      </c>
      <c r="E20922">
        <v>6.25E-2</v>
      </c>
      <c r="F20922">
        <v>0</v>
      </c>
      <c r="G20922">
        <v>0.02</v>
      </c>
      <c r="H20922">
        <v>0</v>
      </c>
      <c r="I20922">
        <v>0</v>
      </c>
    </row>
    <row r="20923" spans="1:9" x14ac:dyDescent="0.25">
      <c r="A20923" t="s">
        <v>733</v>
      </c>
      <c r="B20923">
        <v>78535</v>
      </c>
      <c r="C20923" s="593">
        <v>8.2500000000000004E-2</v>
      </c>
      <c r="D20923" t="s">
        <v>5973</v>
      </c>
      <c r="E20923">
        <v>6.25E-2</v>
      </c>
      <c r="F20923">
        <v>0</v>
      </c>
      <c r="G20923">
        <v>1.7500000000000002E-2</v>
      </c>
      <c r="H20923">
        <v>2.5000000000000001E-3</v>
      </c>
      <c r="I20923">
        <v>0</v>
      </c>
    </row>
    <row r="20924" spans="1:9" x14ac:dyDescent="0.25">
      <c r="A20924" t="s">
        <v>733</v>
      </c>
      <c r="B20924">
        <v>78536</v>
      </c>
      <c r="C20924" s="593">
        <v>6.25E-2</v>
      </c>
      <c r="D20924" t="s">
        <v>5974</v>
      </c>
      <c r="E20924">
        <v>6.25E-2</v>
      </c>
      <c r="F20924">
        <v>0</v>
      </c>
      <c r="G20924">
        <v>0</v>
      </c>
      <c r="H20924">
        <v>0</v>
      </c>
      <c r="I20924">
        <v>0</v>
      </c>
    </row>
    <row r="20925" spans="1:9" x14ac:dyDescent="0.25">
      <c r="A20925" t="s">
        <v>733</v>
      </c>
      <c r="B20925">
        <v>78537</v>
      </c>
      <c r="C20925" s="593">
        <v>8.2500000000000004E-2</v>
      </c>
      <c r="D20925" t="s">
        <v>5385</v>
      </c>
      <c r="E20925">
        <v>6.25E-2</v>
      </c>
      <c r="F20925">
        <v>0</v>
      </c>
      <c r="G20925">
        <v>0.02</v>
      </c>
      <c r="H20925">
        <v>0</v>
      </c>
      <c r="I20925">
        <v>0</v>
      </c>
    </row>
    <row r="20926" spans="1:9" x14ac:dyDescent="0.25">
      <c r="A20926" t="s">
        <v>733</v>
      </c>
      <c r="B20926">
        <v>78538</v>
      </c>
      <c r="C20926" s="593">
        <v>8.2500000000000004E-2</v>
      </c>
      <c r="D20926" t="s">
        <v>5975</v>
      </c>
      <c r="E20926">
        <v>6.25E-2</v>
      </c>
      <c r="F20926">
        <v>0</v>
      </c>
      <c r="G20926">
        <v>1.4999999999999999E-2</v>
      </c>
      <c r="H20926">
        <v>5.0000000000000001E-3</v>
      </c>
      <c r="I20926">
        <v>0</v>
      </c>
    </row>
    <row r="20927" spans="1:9" x14ac:dyDescent="0.25">
      <c r="A20927" t="s">
        <v>733</v>
      </c>
      <c r="B20927">
        <v>78539</v>
      </c>
      <c r="C20927" s="593">
        <v>8.2500000000000004E-2</v>
      </c>
      <c r="D20927" t="s">
        <v>5972</v>
      </c>
      <c r="E20927">
        <v>6.25E-2</v>
      </c>
      <c r="F20927">
        <v>0</v>
      </c>
      <c r="G20927">
        <v>0.02</v>
      </c>
      <c r="H20927">
        <v>0</v>
      </c>
      <c r="I20927">
        <v>0</v>
      </c>
    </row>
    <row r="20928" spans="1:9" x14ac:dyDescent="0.25">
      <c r="A20928" t="s">
        <v>733</v>
      </c>
      <c r="B20928">
        <v>78540</v>
      </c>
      <c r="C20928" s="593">
        <v>8.2500000000000004E-2</v>
      </c>
      <c r="D20928" t="s">
        <v>5972</v>
      </c>
      <c r="E20928">
        <v>6.25E-2</v>
      </c>
      <c r="F20928">
        <v>0</v>
      </c>
      <c r="G20928">
        <v>0.02</v>
      </c>
      <c r="H20928">
        <v>0</v>
      </c>
      <c r="I20928">
        <v>0</v>
      </c>
    </row>
    <row r="20929" spans="1:9" x14ac:dyDescent="0.25">
      <c r="A20929" t="s">
        <v>733</v>
      </c>
      <c r="B20929">
        <v>78541</v>
      </c>
      <c r="C20929" s="593">
        <v>8.2500000000000004E-2</v>
      </c>
      <c r="D20929" t="s">
        <v>5972</v>
      </c>
      <c r="E20929">
        <v>6.25E-2</v>
      </c>
      <c r="F20929">
        <v>0</v>
      </c>
      <c r="G20929">
        <v>0.02</v>
      </c>
      <c r="H20929">
        <v>0</v>
      </c>
      <c r="I20929">
        <v>0</v>
      </c>
    </row>
    <row r="20930" spans="1:9" x14ac:dyDescent="0.25">
      <c r="A20930" t="s">
        <v>733</v>
      </c>
      <c r="B20930">
        <v>78542</v>
      </c>
      <c r="C20930" s="593">
        <v>8.2500000000000004E-2</v>
      </c>
      <c r="D20930" t="s">
        <v>5972</v>
      </c>
      <c r="E20930">
        <v>6.25E-2</v>
      </c>
      <c r="F20930">
        <v>0</v>
      </c>
      <c r="G20930">
        <v>0.02</v>
      </c>
      <c r="H20930">
        <v>0</v>
      </c>
      <c r="I20930">
        <v>0</v>
      </c>
    </row>
    <row r="20931" spans="1:9" x14ac:dyDescent="0.25">
      <c r="A20931" t="s">
        <v>733</v>
      </c>
      <c r="B20931">
        <v>78543</v>
      </c>
      <c r="C20931" s="593">
        <v>8.2500000000000004E-2</v>
      </c>
      <c r="D20931" t="s">
        <v>5975</v>
      </c>
      <c r="E20931">
        <v>6.25E-2</v>
      </c>
      <c r="F20931">
        <v>0</v>
      </c>
      <c r="G20931">
        <v>1.4999999999999999E-2</v>
      </c>
      <c r="H20931">
        <v>5.0000000000000001E-3</v>
      </c>
      <c r="I20931">
        <v>0</v>
      </c>
    </row>
    <row r="20932" spans="1:9" x14ac:dyDescent="0.25">
      <c r="A20932" t="s">
        <v>733</v>
      </c>
      <c r="B20932">
        <v>78545</v>
      </c>
      <c r="C20932" s="593">
        <v>6.25E-2</v>
      </c>
      <c r="D20932" t="s">
        <v>5974</v>
      </c>
      <c r="E20932">
        <v>6.25E-2</v>
      </c>
      <c r="F20932">
        <v>0</v>
      </c>
      <c r="G20932">
        <v>0</v>
      </c>
      <c r="H20932">
        <v>0</v>
      </c>
      <c r="I20932">
        <v>0</v>
      </c>
    </row>
    <row r="20933" spans="1:9" x14ac:dyDescent="0.25">
      <c r="A20933" t="s">
        <v>733</v>
      </c>
      <c r="B20933">
        <v>78547</v>
      </c>
      <c r="C20933" s="593">
        <v>6.25E-2</v>
      </c>
      <c r="D20933" t="s">
        <v>5974</v>
      </c>
      <c r="E20933">
        <v>6.25E-2</v>
      </c>
      <c r="F20933">
        <v>0</v>
      </c>
      <c r="G20933">
        <v>0</v>
      </c>
      <c r="H20933">
        <v>0</v>
      </c>
      <c r="I20933">
        <v>0</v>
      </c>
    </row>
    <row r="20934" spans="1:9" x14ac:dyDescent="0.25">
      <c r="A20934" t="s">
        <v>733</v>
      </c>
      <c r="B20934">
        <v>78548</v>
      </c>
      <c r="C20934" s="593">
        <v>7.2499999999999995E-2</v>
      </c>
      <c r="D20934" t="s">
        <v>5976</v>
      </c>
      <c r="E20934">
        <v>6.25E-2</v>
      </c>
      <c r="F20934">
        <v>0</v>
      </c>
      <c r="G20934">
        <v>0.01</v>
      </c>
      <c r="H20934">
        <v>0</v>
      </c>
      <c r="I20934">
        <v>0</v>
      </c>
    </row>
    <row r="20935" spans="1:9" x14ac:dyDescent="0.25">
      <c r="A20935" t="s">
        <v>733</v>
      </c>
      <c r="B20935">
        <v>78549</v>
      </c>
      <c r="C20935" s="593">
        <v>6.25E-2</v>
      </c>
      <c r="D20935" t="s">
        <v>5977</v>
      </c>
      <c r="E20935">
        <v>6.25E-2</v>
      </c>
      <c r="F20935">
        <v>0</v>
      </c>
      <c r="G20935">
        <v>0</v>
      </c>
      <c r="H20935">
        <v>0</v>
      </c>
      <c r="I20935">
        <v>0</v>
      </c>
    </row>
    <row r="20936" spans="1:9" x14ac:dyDescent="0.25">
      <c r="A20936" t="s">
        <v>733</v>
      </c>
      <c r="B20936">
        <v>78550</v>
      </c>
      <c r="C20936" s="593">
        <v>8.2500000000000004E-2</v>
      </c>
      <c r="D20936" t="s">
        <v>5978</v>
      </c>
      <c r="E20936">
        <v>6.25E-2</v>
      </c>
      <c r="F20936">
        <v>0</v>
      </c>
      <c r="G20936">
        <v>0.02</v>
      </c>
      <c r="H20936">
        <v>0</v>
      </c>
      <c r="I20936">
        <v>0</v>
      </c>
    </row>
    <row r="20937" spans="1:9" x14ac:dyDescent="0.25">
      <c r="A20937" t="s">
        <v>733</v>
      </c>
      <c r="B20937">
        <v>78551</v>
      </c>
      <c r="C20937" s="593">
        <v>8.2500000000000004E-2</v>
      </c>
      <c r="D20937" t="s">
        <v>5978</v>
      </c>
      <c r="E20937">
        <v>6.25E-2</v>
      </c>
      <c r="F20937">
        <v>0</v>
      </c>
      <c r="G20937">
        <v>0.02</v>
      </c>
      <c r="H20937">
        <v>0</v>
      </c>
      <c r="I20937">
        <v>0</v>
      </c>
    </row>
    <row r="20938" spans="1:9" x14ac:dyDescent="0.25">
      <c r="A20938" t="s">
        <v>733</v>
      </c>
      <c r="B20938">
        <v>78552</v>
      </c>
      <c r="C20938" s="593">
        <v>8.2500000000000004E-2</v>
      </c>
      <c r="D20938" t="s">
        <v>5973</v>
      </c>
      <c r="E20938">
        <v>6.25E-2</v>
      </c>
      <c r="F20938">
        <v>0</v>
      </c>
      <c r="G20938">
        <v>1.7500000000000002E-2</v>
      </c>
      <c r="H20938">
        <v>2.5000000000000001E-3</v>
      </c>
      <c r="I20938">
        <v>0</v>
      </c>
    </row>
    <row r="20939" spans="1:9" x14ac:dyDescent="0.25">
      <c r="A20939" t="s">
        <v>733</v>
      </c>
      <c r="B20939">
        <v>78553</v>
      </c>
      <c r="C20939" s="593">
        <v>8.2500000000000004E-2</v>
      </c>
      <c r="D20939" t="s">
        <v>5978</v>
      </c>
      <c r="E20939">
        <v>6.25E-2</v>
      </c>
      <c r="F20939">
        <v>0</v>
      </c>
      <c r="G20939">
        <v>0.02</v>
      </c>
      <c r="H20939">
        <v>0</v>
      </c>
      <c r="I20939">
        <v>0</v>
      </c>
    </row>
    <row r="20940" spans="1:9" x14ac:dyDescent="0.25">
      <c r="A20940" t="s">
        <v>733</v>
      </c>
      <c r="B20940">
        <v>78557</v>
      </c>
      <c r="C20940" s="593">
        <v>8.2500000000000004E-2</v>
      </c>
      <c r="D20940" t="s">
        <v>5977</v>
      </c>
      <c r="E20940">
        <v>6.25E-2</v>
      </c>
      <c r="F20940">
        <v>0</v>
      </c>
      <c r="G20940">
        <v>0.02</v>
      </c>
      <c r="H20940">
        <v>0</v>
      </c>
      <c r="I20940">
        <v>0</v>
      </c>
    </row>
    <row r="20941" spans="1:9" x14ac:dyDescent="0.25">
      <c r="A20941" t="s">
        <v>733</v>
      </c>
      <c r="B20941">
        <v>78558</v>
      </c>
      <c r="C20941" s="593">
        <v>6.25E-2</v>
      </c>
      <c r="D20941" t="s">
        <v>5977</v>
      </c>
      <c r="E20941">
        <v>6.25E-2</v>
      </c>
      <c r="F20941">
        <v>0</v>
      </c>
      <c r="G20941">
        <v>0</v>
      </c>
      <c r="H20941">
        <v>0</v>
      </c>
      <c r="I20941">
        <v>0</v>
      </c>
    </row>
    <row r="20942" spans="1:9" x14ac:dyDescent="0.25">
      <c r="A20942" t="s">
        <v>733</v>
      </c>
      <c r="B20942">
        <v>78559</v>
      </c>
      <c r="C20942" s="593">
        <v>8.2500000000000004E-2</v>
      </c>
      <c r="D20942" t="s">
        <v>5979</v>
      </c>
      <c r="E20942">
        <v>6.25E-2</v>
      </c>
      <c r="F20942">
        <v>0</v>
      </c>
      <c r="G20942">
        <v>0.02</v>
      </c>
      <c r="H20942">
        <v>0</v>
      </c>
      <c r="I20942">
        <v>0</v>
      </c>
    </row>
    <row r="20943" spans="1:9" x14ac:dyDescent="0.25">
      <c r="A20943" t="s">
        <v>733</v>
      </c>
      <c r="B20943">
        <v>78560</v>
      </c>
      <c r="C20943" s="593">
        <v>8.2500000000000004E-2</v>
      </c>
      <c r="D20943" t="s">
        <v>5980</v>
      </c>
      <c r="E20943">
        <v>6.25E-2</v>
      </c>
      <c r="F20943">
        <v>0</v>
      </c>
      <c r="G20943">
        <v>0.02</v>
      </c>
      <c r="H20943">
        <v>0</v>
      </c>
      <c r="I20943">
        <v>0</v>
      </c>
    </row>
    <row r="20944" spans="1:9" x14ac:dyDescent="0.25">
      <c r="A20944" t="s">
        <v>733</v>
      </c>
      <c r="B20944">
        <v>78561</v>
      </c>
      <c r="C20944" s="593">
        <v>6.25E-2</v>
      </c>
      <c r="D20944" t="s">
        <v>5981</v>
      </c>
      <c r="E20944">
        <v>6.25E-2</v>
      </c>
      <c r="F20944">
        <v>0</v>
      </c>
      <c r="G20944">
        <v>0</v>
      </c>
      <c r="H20944">
        <v>0</v>
      </c>
      <c r="I20944">
        <v>0</v>
      </c>
    </row>
    <row r="20945" spans="1:9" x14ac:dyDescent="0.25">
      <c r="A20945" t="s">
        <v>733</v>
      </c>
      <c r="B20945">
        <v>78562</v>
      </c>
      <c r="C20945" s="593">
        <v>8.2500000000000004E-2</v>
      </c>
      <c r="D20945" t="s">
        <v>5982</v>
      </c>
      <c r="E20945">
        <v>6.25E-2</v>
      </c>
      <c r="F20945">
        <v>0</v>
      </c>
      <c r="G20945">
        <v>0.02</v>
      </c>
      <c r="H20945">
        <v>0</v>
      </c>
      <c r="I20945">
        <v>0</v>
      </c>
    </row>
    <row r="20946" spans="1:9" x14ac:dyDescent="0.25">
      <c r="A20946" t="s">
        <v>733</v>
      </c>
      <c r="B20946">
        <v>78563</v>
      </c>
      <c r="C20946" s="593">
        <v>6.25E-2</v>
      </c>
      <c r="D20946" t="s">
        <v>5977</v>
      </c>
      <c r="E20946">
        <v>6.25E-2</v>
      </c>
      <c r="F20946">
        <v>0</v>
      </c>
      <c r="G20946">
        <v>0</v>
      </c>
      <c r="H20946">
        <v>0</v>
      </c>
      <c r="I20946">
        <v>0</v>
      </c>
    </row>
    <row r="20947" spans="1:9" x14ac:dyDescent="0.25">
      <c r="A20947" t="s">
        <v>733</v>
      </c>
      <c r="B20947">
        <v>78564</v>
      </c>
      <c r="C20947" s="593">
        <v>8.2500000000000004E-2</v>
      </c>
      <c r="D20947" t="s">
        <v>5906</v>
      </c>
      <c r="E20947">
        <v>6.25E-2</v>
      </c>
      <c r="F20947">
        <v>0</v>
      </c>
      <c r="G20947">
        <v>0</v>
      </c>
      <c r="H20947">
        <v>0.02</v>
      </c>
      <c r="I20947">
        <v>0</v>
      </c>
    </row>
    <row r="20948" spans="1:9" x14ac:dyDescent="0.25">
      <c r="A20948" t="s">
        <v>733</v>
      </c>
      <c r="B20948">
        <v>78565</v>
      </c>
      <c r="C20948" s="593">
        <v>6.25E-2</v>
      </c>
      <c r="D20948" t="s">
        <v>5977</v>
      </c>
      <c r="E20948">
        <v>6.25E-2</v>
      </c>
      <c r="F20948">
        <v>0</v>
      </c>
      <c r="G20948">
        <v>0</v>
      </c>
      <c r="H20948">
        <v>0</v>
      </c>
      <c r="I20948">
        <v>0</v>
      </c>
    </row>
    <row r="20949" spans="1:9" x14ac:dyDescent="0.25">
      <c r="A20949" t="s">
        <v>733</v>
      </c>
      <c r="B20949">
        <v>78566</v>
      </c>
      <c r="C20949" s="593">
        <v>8.2500000000000004E-2</v>
      </c>
      <c r="D20949" t="s">
        <v>5388</v>
      </c>
      <c r="E20949">
        <v>6.25E-2</v>
      </c>
      <c r="F20949">
        <v>0</v>
      </c>
      <c r="G20949">
        <v>0.02</v>
      </c>
      <c r="H20949">
        <v>0</v>
      </c>
      <c r="I20949">
        <v>0</v>
      </c>
    </row>
    <row r="20950" spans="1:9" x14ac:dyDescent="0.25">
      <c r="A20950" t="s">
        <v>733</v>
      </c>
      <c r="B20950">
        <v>78567</v>
      </c>
      <c r="C20950" s="593">
        <v>0.08</v>
      </c>
      <c r="D20950" t="s">
        <v>5983</v>
      </c>
      <c r="E20950">
        <v>6.25E-2</v>
      </c>
      <c r="F20950">
        <v>0</v>
      </c>
      <c r="G20950">
        <v>1.7500000000000002E-2</v>
      </c>
      <c r="H20950">
        <v>0</v>
      </c>
      <c r="I20950">
        <v>0</v>
      </c>
    </row>
    <row r="20951" spans="1:9" x14ac:dyDescent="0.25">
      <c r="A20951" t="s">
        <v>733</v>
      </c>
      <c r="B20951">
        <v>78568</v>
      </c>
      <c r="C20951" s="593">
        <v>6.25E-2</v>
      </c>
      <c r="D20951" t="s">
        <v>3643</v>
      </c>
      <c r="E20951">
        <v>6.25E-2</v>
      </c>
      <c r="F20951">
        <v>0</v>
      </c>
      <c r="G20951">
        <v>0</v>
      </c>
      <c r="H20951">
        <v>0</v>
      </c>
      <c r="I20951">
        <v>0</v>
      </c>
    </row>
    <row r="20952" spans="1:9" x14ac:dyDescent="0.25">
      <c r="A20952" t="s">
        <v>733</v>
      </c>
      <c r="B20952">
        <v>78569</v>
      </c>
      <c r="C20952" s="593">
        <v>8.2500000000000004E-2</v>
      </c>
      <c r="D20952" t="s">
        <v>5984</v>
      </c>
      <c r="E20952">
        <v>6.25E-2</v>
      </c>
      <c r="F20952">
        <v>0</v>
      </c>
      <c r="G20952">
        <v>0.02</v>
      </c>
      <c r="H20952">
        <v>0</v>
      </c>
      <c r="I20952">
        <v>0</v>
      </c>
    </row>
    <row r="20953" spans="1:9" x14ac:dyDescent="0.25">
      <c r="A20953" t="s">
        <v>733</v>
      </c>
      <c r="B20953">
        <v>78570</v>
      </c>
      <c r="C20953" s="593">
        <v>8.2500000000000004E-2</v>
      </c>
      <c r="D20953" t="s">
        <v>5985</v>
      </c>
      <c r="E20953">
        <v>6.25E-2</v>
      </c>
      <c r="F20953">
        <v>0</v>
      </c>
      <c r="G20953">
        <v>0.02</v>
      </c>
      <c r="H20953">
        <v>0</v>
      </c>
      <c r="I20953">
        <v>0</v>
      </c>
    </row>
    <row r="20954" spans="1:9" x14ac:dyDescent="0.25">
      <c r="A20954" t="s">
        <v>733</v>
      </c>
      <c r="B20954">
        <v>78572</v>
      </c>
      <c r="C20954" s="593">
        <v>8.2500000000000004E-2</v>
      </c>
      <c r="D20954" t="s">
        <v>5986</v>
      </c>
      <c r="E20954">
        <v>6.25E-2</v>
      </c>
      <c r="F20954">
        <v>0</v>
      </c>
      <c r="G20954">
        <v>1.4999999999999999E-2</v>
      </c>
      <c r="H20954">
        <v>5.0000000000000001E-3</v>
      </c>
      <c r="I20954">
        <v>0</v>
      </c>
    </row>
    <row r="20955" spans="1:9" x14ac:dyDescent="0.25">
      <c r="A20955" t="s">
        <v>733</v>
      </c>
      <c r="B20955">
        <v>78573</v>
      </c>
      <c r="C20955" s="593">
        <v>8.2500000000000004E-2</v>
      </c>
      <c r="D20955" t="s">
        <v>3292</v>
      </c>
      <c r="E20955">
        <v>6.25E-2</v>
      </c>
      <c r="F20955">
        <v>0</v>
      </c>
      <c r="G20955">
        <v>0.02</v>
      </c>
      <c r="H20955">
        <v>0</v>
      </c>
      <c r="I20955">
        <v>0</v>
      </c>
    </row>
    <row r="20956" spans="1:9" x14ac:dyDescent="0.25">
      <c r="A20956" t="s">
        <v>733</v>
      </c>
      <c r="B20956">
        <v>78574</v>
      </c>
      <c r="C20956" s="593">
        <v>8.2500000000000004E-2</v>
      </c>
      <c r="D20956" t="s">
        <v>5986</v>
      </c>
      <c r="E20956">
        <v>6.25E-2</v>
      </c>
      <c r="F20956">
        <v>0</v>
      </c>
      <c r="G20956">
        <v>1.4999999999999999E-2</v>
      </c>
      <c r="H20956">
        <v>5.0000000000000001E-3</v>
      </c>
      <c r="I20956">
        <v>0</v>
      </c>
    </row>
    <row r="20957" spans="1:9" x14ac:dyDescent="0.25">
      <c r="A20957" t="s">
        <v>733</v>
      </c>
      <c r="B20957">
        <v>78575</v>
      </c>
      <c r="C20957" s="593">
        <v>8.2500000000000004E-2</v>
      </c>
      <c r="D20957" t="s">
        <v>5388</v>
      </c>
      <c r="E20957">
        <v>6.25E-2</v>
      </c>
      <c r="F20957">
        <v>0</v>
      </c>
      <c r="G20957">
        <v>0.02</v>
      </c>
      <c r="H20957">
        <v>0</v>
      </c>
      <c r="I20957">
        <v>0</v>
      </c>
    </row>
    <row r="20958" spans="1:9" x14ac:dyDescent="0.25">
      <c r="A20958" t="s">
        <v>733</v>
      </c>
      <c r="B20958">
        <v>78576</v>
      </c>
      <c r="C20958" s="593">
        <v>8.2500000000000004E-2</v>
      </c>
      <c r="D20958" t="s">
        <v>5980</v>
      </c>
      <c r="E20958">
        <v>6.25E-2</v>
      </c>
      <c r="F20958">
        <v>0</v>
      </c>
      <c r="G20958">
        <v>0.02</v>
      </c>
      <c r="H20958">
        <v>0</v>
      </c>
      <c r="I20958">
        <v>0</v>
      </c>
    </row>
    <row r="20959" spans="1:9" x14ac:dyDescent="0.25">
      <c r="A20959" t="s">
        <v>733</v>
      </c>
      <c r="B20959">
        <v>78577</v>
      </c>
      <c r="C20959" s="593">
        <v>8.2500000000000004E-2</v>
      </c>
      <c r="D20959" t="s">
        <v>5977</v>
      </c>
      <c r="E20959">
        <v>6.25E-2</v>
      </c>
      <c r="F20959">
        <v>0</v>
      </c>
      <c r="G20959">
        <v>0.02</v>
      </c>
      <c r="H20959">
        <v>0</v>
      </c>
      <c r="I20959">
        <v>0</v>
      </c>
    </row>
    <row r="20960" spans="1:9" x14ac:dyDescent="0.25">
      <c r="A20960" t="s">
        <v>733</v>
      </c>
      <c r="B20960">
        <v>78578</v>
      </c>
      <c r="C20960" s="593">
        <v>8.2500000000000004E-2</v>
      </c>
      <c r="D20960" t="s">
        <v>5987</v>
      </c>
      <c r="E20960">
        <v>6.25E-2</v>
      </c>
      <c r="F20960">
        <v>0</v>
      </c>
      <c r="G20960">
        <v>0.02</v>
      </c>
      <c r="H20960">
        <v>0</v>
      </c>
      <c r="I20960">
        <v>0</v>
      </c>
    </row>
    <row r="20961" spans="1:9" x14ac:dyDescent="0.25">
      <c r="A20961" t="s">
        <v>733</v>
      </c>
      <c r="B20961">
        <v>78579</v>
      </c>
      <c r="C20961" s="593">
        <v>8.2500000000000004E-2</v>
      </c>
      <c r="D20961" t="s">
        <v>5988</v>
      </c>
      <c r="E20961">
        <v>6.25E-2</v>
      </c>
      <c r="F20961">
        <v>0</v>
      </c>
      <c r="G20961">
        <v>0.02</v>
      </c>
      <c r="H20961">
        <v>0</v>
      </c>
      <c r="I20961">
        <v>0</v>
      </c>
    </row>
    <row r="20962" spans="1:9" x14ac:dyDescent="0.25">
      <c r="A20962" t="s">
        <v>733</v>
      </c>
      <c r="B20962">
        <v>78580</v>
      </c>
      <c r="C20962" s="593">
        <v>8.2500000000000004E-2</v>
      </c>
      <c r="D20962" t="s">
        <v>5989</v>
      </c>
      <c r="E20962">
        <v>6.25E-2</v>
      </c>
      <c r="F20962">
        <v>0</v>
      </c>
      <c r="G20962">
        <v>0.02</v>
      </c>
      <c r="H20962">
        <v>0</v>
      </c>
      <c r="I20962">
        <v>0</v>
      </c>
    </row>
    <row r="20963" spans="1:9" x14ac:dyDescent="0.25">
      <c r="A20963" t="s">
        <v>733</v>
      </c>
      <c r="B20963">
        <v>78582</v>
      </c>
      <c r="C20963" s="593">
        <v>8.2500000000000004E-2</v>
      </c>
      <c r="D20963" t="s">
        <v>5990</v>
      </c>
      <c r="E20963">
        <v>6.25E-2</v>
      </c>
      <c r="F20963">
        <v>0</v>
      </c>
      <c r="G20963">
        <v>0.01</v>
      </c>
      <c r="H20963">
        <v>0.01</v>
      </c>
      <c r="I20963">
        <v>0</v>
      </c>
    </row>
    <row r="20964" spans="1:9" x14ac:dyDescent="0.25">
      <c r="A20964" t="s">
        <v>733</v>
      </c>
      <c r="B20964">
        <v>78583</v>
      </c>
      <c r="C20964" s="593">
        <v>8.2500000000000004E-2</v>
      </c>
      <c r="D20964" t="s">
        <v>5991</v>
      </c>
      <c r="E20964">
        <v>6.25E-2</v>
      </c>
      <c r="F20964">
        <v>0</v>
      </c>
      <c r="G20964">
        <v>1.7500000000000002E-2</v>
      </c>
      <c r="H20964">
        <v>2.5000000000000001E-3</v>
      </c>
      <c r="I20964">
        <v>0</v>
      </c>
    </row>
    <row r="20965" spans="1:9" x14ac:dyDescent="0.25">
      <c r="A20965" t="s">
        <v>733</v>
      </c>
      <c r="B20965">
        <v>78584</v>
      </c>
      <c r="C20965" s="593">
        <v>8.2500000000000004E-2</v>
      </c>
      <c r="D20965" t="s">
        <v>5992</v>
      </c>
      <c r="E20965">
        <v>6.25E-2</v>
      </c>
      <c r="F20965">
        <v>0</v>
      </c>
      <c r="G20965">
        <v>0.02</v>
      </c>
      <c r="H20965">
        <v>0</v>
      </c>
      <c r="I20965">
        <v>0</v>
      </c>
    </row>
    <row r="20966" spans="1:9" x14ac:dyDescent="0.25">
      <c r="A20966" t="s">
        <v>733</v>
      </c>
      <c r="B20966">
        <v>78585</v>
      </c>
      <c r="C20966" s="593">
        <v>6.25E-2</v>
      </c>
      <c r="D20966" t="s">
        <v>5974</v>
      </c>
      <c r="E20966">
        <v>6.25E-2</v>
      </c>
      <c r="F20966">
        <v>0</v>
      </c>
      <c r="G20966">
        <v>0</v>
      </c>
      <c r="H20966">
        <v>0</v>
      </c>
      <c r="I20966">
        <v>0</v>
      </c>
    </row>
    <row r="20967" spans="1:9" x14ac:dyDescent="0.25">
      <c r="A20967" t="s">
        <v>733</v>
      </c>
      <c r="B20967">
        <v>78586</v>
      </c>
      <c r="C20967" s="593">
        <v>8.2500000000000004E-2</v>
      </c>
      <c r="D20967" t="s">
        <v>5388</v>
      </c>
      <c r="E20967">
        <v>6.25E-2</v>
      </c>
      <c r="F20967">
        <v>0</v>
      </c>
      <c r="G20967">
        <v>0.02</v>
      </c>
      <c r="H20967">
        <v>0</v>
      </c>
      <c r="I20967">
        <v>0</v>
      </c>
    </row>
    <row r="20968" spans="1:9" x14ac:dyDescent="0.25">
      <c r="A20968" t="s">
        <v>733</v>
      </c>
      <c r="B20968">
        <v>78588</v>
      </c>
      <c r="C20968" s="593">
        <v>6.25E-2</v>
      </c>
      <c r="D20968" t="s">
        <v>5974</v>
      </c>
      <c r="E20968">
        <v>6.25E-2</v>
      </c>
      <c r="F20968">
        <v>0</v>
      </c>
      <c r="G20968">
        <v>0</v>
      </c>
      <c r="H20968">
        <v>0</v>
      </c>
      <c r="I20968">
        <v>0</v>
      </c>
    </row>
    <row r="20969" spans="1:9" x14ac:dyDescent="0.25">
      <c r="A20969" t="s">
        <v>733</v>
      </c>
      <c r="B20969">
        <v>78589</v>
      </c>
      <c r="C20969" s="593">
        <v>8.2500000000000004E-2</v>
      </c>
      <c r="D20969" t="s">
        <v>5385</v>
      </c>
      <c r="E20969">
        <v>6.25E-2</v>
      </c>
      <c r="F20969">
        <v>0</v>
      </c>
      <c r="G20969">
        <v>0.02</v>
      </c>
      <c r="H20969">
        <v>0</v>
      </c>
      <c r="I20969">
        <v>0</v>
      </c>
    </row>
    <row r="20970" spans="1:9" x14ac:dyDescent="0.25">
      <c r="A20970" t="s">
        <v>733</v>
      </c>
      <c r="B20970">
        <v>78590</v>
      </c>
      <c r="C20970" s="593">
        <v>6.25E-2</v>
      </c>
      <c r="D20970" t="s">
        <v>5993</v>
      </c>
      <c r="E20970">
        <v>6.25E-2</v>
      </c>
      <c r="F20970">
        <v>0</v>
      </c>
      <c r="G20970">
        <v>0</v>
      </c>
      <c r="H20970">
        <v>0</v>
      </c>
      <c r="I20970">
        <v>0</v>
      </c>
    </row>
    <row r="20971" spans="1:9" x14ac:dyDescent="0.25">
      <c r="A20971" t="s">
        <v>733</v>
      </c>
      <c r="B20971">
        <v>78591</v>
      </c>
      <c r="C20971" s="593">
        <v>6.25E-2</v>
      </c>
      <c r="D20971" t="s">
        <v>5974</v>
      </c>
      <c r="E20971">
        <v>6.25E-2</v>
      </c>
      <c r="F20971">
        <v>0</v>
      </c>
      <c r="G20971">
        <v>0</v>
      </c>
      <c r="H20971">
        <v>0</v>
      </c>
      <c r="I20971">
        <v>0</v>
      </c>
    </row>
    <row r="20972" spans="1:9" x14ac:dyDescent="0.25">
      <c r="A20972" t="s">
        <v>733</v>
      </c>
      <c r="B20972">
        <v>78592</v>
      </c>
      <c r="C20972" s="593">
        <v>6.25E-2</v>
      </c>
      <c r="D20972" t="s">
        <v>3643</v>
      </c>
      <c r="E20972">
        <v>6.25E-2</v>
      </c>
      <c r="F20972">
        <v>0</v>
      </c>
      <c r="G20972">
        <v>0</v>
      </c>
      <c r="H20972">
        <v>0</v>
      </c>
      <c r="I20972">
        <v>0</v>
      </c>
    </row>
    <row r="20973" spans="1:9" x14ac:dyDescent="0.25">
      <c r="A20973" t="s">
        <v>733</v>
      </c>
      <c r="B20973">
        <v>78593</v>
      </c>
      <c r="C20973" s="593">
        <v>8.2500000000000004E-2</v>
      </c>
      <c r="D20973" t="s">
        <v>2376</v>
      </c>
      <c r="E20973">
        <v>6.25E-2</v>
      </c>
      <c r="F20973">
        <v>0</v>
      </c>
      <c r="G20973">
        <v>0.02</v>
      </c>
      <c r="H20973">
        <v>0</v>
      </c>
      <c r="I20973">
        <v>0</v>
      </c>
    </row>
    <row r="20974" spans="1:9" x14ac:dyDescent="0.25">
      <c r="A20974" t="s">
        <v>733</v>
      </c>
      <c r="B20974">
        <v>78594</v>
      </c>
      <c r="C20974" s="593">
        <v>6.25E-2</v>
      </c>
      <c r="D20974" t="s">
        <v>5981</v>
      </c>
      <c r="E20974">
        <v>6.25E-2</v>
      </c>
      <c r="F20974">
        <v>0</v>
      </c>
      <c r="G20974">
        <v>0</v>
      </c>
      <c r="H20974">
        <v>0</v>
      </c>
      <c r="I20974">
        <v>0</v>
      </c>
    </row>
    <row r="20975" spans="1:9" x14ac:dyDescent="0.25">
      <c r="A20975" t="s">
        <v>733</v>
      </c>
      <c r="B20975">
        <v>78595</v>
      </c>
      <c r="C20975" s="593">
        <v>8.2500000000000004E-2</v>
      </c>
      <c r="D20975" t="s">
        <v>5990</v>
      </c>
      <c r="E20975">
        <v>6.25E-2</v>
      </c>
      <c r="F20975">
        <v>0</v>
      </c>
      <c r="G20975">
        <v>0.01</v>
      </c>
      <c r="H20975">
        <v>0.01</v>
      </c>
      <c r="I20975">
        <v>0</v>
      </c>
    </row>
    <row r="20976" spans="1:9" x14ac:dyDescent="0.25">
      <c r="A20976" t="s">
        <v>733</v>
      </c>
      <c r="B20976">
        <v>78596</v>
      </c>
      <c r="C20976" s="593">
        <v>8.2500000000000004E-2</v>
      </c>
      <c r="D20976" t="s">
        <v>5994</v>
      </c>
      <c r="E20976">
        <v>6.25E-2</v>
      </c>
      <c r="F20976">
        <v>0</v>
      </c>
      <c r="G20976">
        <v>0.02</v>
      </c>
      <c r="H20976">
        <v>0</v>
      </c>
      <c r="I20976">
        <v>0</v>
      </c>
    </row>
    <row r="20977" spans="1:9" x14ac:dyDescent="0.25">
      <c r="A20977" t="s">
        <v>733</v>
      </c>
      <c r="B20977">
        <v>78597</v>
      </c>
      <c r="C20977" s="593">
        <v>8.2500000000000004E-2</v>
      </c>
      <c r="D20977" t="s">
        <v>5995</v>
      </c>
      <c r="E20977">
        <v>6.25E-2</v>
      </c>
      <c r="F20977">
        <v>0</v>
      </c>
      <c r="G20977">
        <v>0.02</v>
      </c>
      <c r="H20977">
        <v>0</v>
      </c>
      <c r="I20977">
        <v>0</v>
      </c>
    </row>
    <row r="20978" spans="1:9" x14ac:dyDescent="0.25">
      <c r="A20978" t="s">
        <v>733</v>
      </c>
      <c r="B20978">
        <v>78598</v>
      </c>
      <c r="C20978" s="593">
        <v>6.25E-2</v>
      </c>
      <c r="D20978" t="s">
        <v>5981</v>
      </c>
      <c r="E20978">
        <v>6.25E-2</v>
      </c>
      <c r="F20978">
        <v>0</v>
      </c>
      <c r="G20978">
        <v>0</v>
      </c>
      <c r="H20978">
        <v>0</v>
      </c>
      <c r="I20978">
        <v>0</v>
      </c>
    </row>
    <row r="20979" spans="1:9" x14ac:dyDescent="0.25">
      <c r="A20979" t="s">
        <v>733</v>
      </c>
      <c r="B20979">
        <v>78599</v>
      </c>
      <c r="C20979" s="593">
        <v>8.2500000000000004E-2</v>
      </c>
      <c r="D20979" t="s">
        <v>5975</v>
      </c>
      <c r="E20979">
        <v>6.25E-2</v>
      </c>
      <c r="F20979">
        <v>0</v>
      </c>
      <c r="G20979">
        <v>1.4999999999999999E-2</v>
      </c>
      <c r="H20979">
        <v>5.0000000000000001E-3</v>
      </c>
      <c r="I20979">
        <v>0</v>
      </c>
    </row>
    <row r="20980" spans="1:9" x14ac:dyDescent="0.25">
      <c r="A20980" t="s">
        <v>733</v>
      </c>
      <c r="B20980">
        <v>78602</v>
      </c>
      <c r="C20980" s="593">
        <v>8.2500000000000004E-2</v>
      </c>
      <c r="D20980" t="s">
        <v>5996</v>
      </c>
      <c r="E20980">
        <v>6.25E-2</v>
      </c>
      <c r="F20980">
        <v>5.0000000000000001E-3</v>
      </c>
      <c r="G20980">
        <v>1.4999999999999999E-2</v>
      </c>
      <c r="H20980">
        <v>0</v>
      </c>
      <c r="I20980">
        <v>0</v>
      </c>
    </row>
    <row r="20981" spans="1:9" x14ac:dyDescent="0.25">
      <c r="A20981" t="s">
        <v>733</v>
      </c>
      <c r="B20981">
        <v>78604</v>
      </c>
      <c r="C20981" s="593">
        <v>6.7500000000000004E-2</v>
      </c>
      <c r="D20981" t="s">
        <v>1828</v>
      </c>
      <c r="E20981">
        <v>6.25E-2</v>
      </c>
      <c r="F20981">
        <v>5.0000000000000001E-3</v>
      </c>
      <c r="G20981">
        <v>0</v>
      </c>
      <c r="H20981">
        <v>0</v>
      </c>
      <c r="I20981">
        <v>0</v>
      </c>
    </row>
    <row r="20982" spans="1:9" x14ac:dyDescent="0.25">
      <c r="A20982" t="s">
        <v>733</v>
      </c>
      <c r="B20982">
        <v>78605</v>
      </c>
      <c r="C20982" s="593">
        <v>8.2500000000000004E-2</v>
      </c>
      <c r="D20982" t="s">
        <v>5678</v>
      </c>
      <c r="E20982">
        <v>6.25E-2</v>
      </c>
      <c r="F20982">
        <v>0</v>
      </c>
      <c r="G20982">
        <v>0</v>
      </c>
      <c r="H20982">
        <v>0.02</v>
      </c>
      <c r="I20982">
        <v>0</v>
      </c>
    </row>
    <row r="20983" spans="1:9" x14ac:dyDescent="0.25">
      <c r="A20983" t="s">
        <v>733</v>
      </c>
      <c r="B20983">
        <v>78606</v>
      </c>
      <c r="C20983" s="593">
        <v>8.2500000000000004E-2</v>
      </c>
      <c r="D20983" t="s">
        <v>5924</v>
      </c>
      <c r="E20983">
        <v>6.25E-2</v>
      </c>
      <c r="F20983">
        <v>5.0000000000000001E-3</v>
      </c>
      <c r="G20983">
        <v>0</v>
      </c>
      <c r="H20983">
        <v>1.4999999999999999E-2</v>
      </c>
      <c r="I20983">
        <v>0</v>
      </c>
    </row>
    <row r="20984" spans="1:9" x14ac:dyDescent="0.25">
      <c r="A20984" t="s">
        <v>733</v>
      </c>
      <c r="B20984">
        <v>78607</v>
      </c>
      <c r="C20984" s="593">
        <v>6.25E-2</v>
      </c>
      <c r="D20984" t="s">
        <v>5736</v>
      </c>
      <c r="E20984">
        <v>6.25E-2</v>
      </c>
      <c r="F20984">
        <v>0</v>
      </c>
      <c r="G20984">
        <v>0</v>
      </c>
      <c r="H20984">
        <v>0</v>
      </c>
      <c r="I20984">
        <v>0</v>
      </c>
    </row>
    <row r="20985" spans="1:9" x14ac:dyDescent="0.25">
      <c r="A20985" t="s">
        <v>733</v>
      </c>
      <c r="B20985">
        <v>78608</v>
      </c>
      <c r="C20985" s="593">
        <v>8.2500000000000004E-2</v>
      </c>
      <c r="D20985" t="s">
        <v>5681</v>
      </c>
      <c r="E20985">
        <v>6.25E-2</v>
      </c>
      <c r="F20985">
        <v>0</v>
      </c>
      <c r="G20985">
        <v>0</v>
      </c>
      <c r="H20985">
        <v>0.02</v>
      </c>
      <c r="I20985">
        <v>0</v>
      </c>
    </row>
    <row r="20986" spans="1:9" x14ac:dyDescent="0.25">
      <c r="A20986" t="s">
        <v>733</v>
      </c>
      <c r="B20986">
        <v>78609</v>
      </c>
      <c r="C20986" s="593">
        <v>6.25E-2</v>
      </c>
      <c r="D20986" t="s">
        <v>5736</v>
      </c>
      <c r="E20986">
        <v>6.25E-2</v>
      </c>
      <c r="F20986">
        <v>0</v>
      </c>
      <c r="G20986">
        <v>0</v>
      </c>
      <c r="H20986">
        <v>0</v>
      </c>
      <c r="I20986">
        <v>0</v>
      </c>
    </row>
    <row r="20987" spans="1:9" x14ac:dyDescent="0.25">
      <c r="A20987" t="s">
        <v>733</v>
      </c>
      <c r="B20987">
        <v>78610</v>
      </c>
      <c r="C20987" s="593">
        <v>8.2500000000000004E-2</v>
      </c>
      <c r="D20987" t="s">
        <v>5997</v>
      </c>
      <c r="E20987">
        <v>6.25E-2</v>
      </c>
      <c r="F20987">
        <v>0</v>
      </c>
      <c r="G20987">
        <v>0</v>
      </c>
      <c r="H20987">
        <v>0.02</v>
      </c>
      <c r="I20987">
        <v>0</v>
      </c>
    </row>
    <row r="20988" spans="1:9" x14ac:dyDescent="0.25">
      <c r="A20988" t="s">
        <v>733</v>
      </c>
      <c r="B20988">
        <v>78611</v>
      </c>
      <c r="C20988" s="593">
        <v>8.2500000000000004E-2</v>
      </c>
      <c r="D20988" t="s">
        <v>5998</v>
      </c>
      <c r="E20988">
        <v>6.25E-2</v>
      </c>
      <c r="F20988">
        <v>0</v>
      </c>
      <c r="G20988">
        <v>0</v>
      </c>
      <c r="H20988">
        <v>0.02</v>
      </c>
      <c r="I20988">
        <v>0</v>
      </c>
    </row>
    <row r="20989" spans="1:9" x14ac:dyDescent="0.25">
      <c r="A20989" t="s">
        <v>733</v>
      </c>
      <c r="B20989">
        <v>78612</v>
      </c>
      <c r="C20989" s="593">
        <v>8.2500000000000004E-2</v>
      </c>
      <c r="D20989" t="s">
        <v>5999</v>
      </c>
      <c r="E20989">
        <v>6.25E-2</v>
      </c>
      <c r="F20989">
        <v>0</v>
      </c>
      <c r="G20989">
        <v>0</v>
      </c>
      <c r="H20989">
        <v>0.02</v>
      </c>
      <c r="I20989">
        <v>0</v>
      </c>
    </row>
    <row r="20990" spans="1:9" x14ac:dyDescent="0.25">
      <c r="A20990" t="s">
        <v>733</v>
      </c>
      <c r="B20990">
        <v>78613</v>
      </c>
      <c r="C20990" s="593">
        <v>8.2500000000000004E-2</v>
      </c>
      <c r="D20990" t="s">
        <v>6000</v>
      </c>
      <c r="E20990">
        <v>6.25E-2</v>
      </c>
      <c r="F20990">
        <v>0</v>
      </c>
      <c r="G20990">
        <v>0</v>
      </c>
      <c r="H20990">
        <v>0.02</v>
      </c>
      <c r="I20990">
        <v>0</v>
      </c>
    </row>
    <row r="20991" spans="1:9" x14ac:dyDescent="0.25">
      <c r="A20991" t="s">
        <v>733</v>
      </c>
      <c r="B20991">
        <v>78614</v>
      </c>
      <c r="C20991" s="593">
        <v>6.7500000000000004E-2</v>
      </c>
      <c r="D20991" t="s">
        <v>1828</v>
      </c>
      <c r="E20991">
        <v>6.25E-2</v>
      </c>
      <c r="F20991">
        <v>5.0000000000000001E-3</v>
      </c>
      <c r="G20991">
        <v>0</v>
      </c>
      <c r="H20991">
        <v>0</v>
      </c>
      <c r="I20991">
        <v>0</v>
      </c>
    </row>
    <row r="20992" spans="1:9" x14ac:dyDescent="0.25">
      <c r="A20992" t="s">
        <v>733</v>
      </c>
      <c r="B20992">
        <v>78615</v>
      </c>
      <c r="C20992" s="593">
        <v>8.2500000000000004E-2</v>
      </c>
      <c r="D20992" t="s">
        <v>6001</v>
      </c>
      <c r="E20992">
        <v>6.25E-2</v>
      </c>
      <c r="F20992">
        <v>0</v>
      </c>
      <c r="G20992">
        <v>0</v>
      </c>
      <c r="H20992">
        <v>0.02</v>
      </c>
      <c r="I20992">
        <v>0</v>
      </c>
    </row>
    <row r="20993" spans="1:9" x14ac:dyDescent="0.25">
      <c r="A20993" t="s">
        <v>733</v>
      </c>
      <c r="B20993">
        <v>78616</v>
      </c>
      <c r="C20993" s="593">
        <v>8.2500000000000004E-2</v>
      </c>
      <c r="D20993" t="s">
        <v>1376</v>
      </c>
      <c r="E20993">
        <v>6.25E-2</v>
      </c>
      <c r="F20993">
        <v>5.0000000000000001E-3</v>
      </c>
      <c r="G20993">
        <v>0</v>
      </c>
      <c r="H20993">
        <v>1.4999999999999999E-2</v>
      </c>
      <c r="I20993">
        <v>0</v>
      </c>
    </row>
    <row r="20994" spans="1:9" x14ac:dyDescent="0.25">
      <c r="A20994" t="s">
        <v>733</v>
      </c>
      <c r="B20994">
        <v>78617</v>
      </c>
      <c r="C20994" s="593">
        <v>8.2500000000000004E-2</v>
      </c>
      <c r="D20994" t="s">
        <v>1282</v>
      </c>
      <c r="E20994">
        <v>6.25E-2</v>
      </c>
      <c r="F20994">
        <v>0</v>
      </c>
      <c r="G20994">
        <v>0.01</v>
      </c>
      <c r="H20994">
        <v>0.01</v>
      </c>
      <c r="I20994">
        <v>0</v>
      </c>
    </row>
    <row r="20995" spans="1:9" x14ac:dyDescent="0.25">
      <c r="A20995" t="s">
        <v>733</v>
      </c>
      <c r="B20995">
        <v>78618</v>
      </c>
      <c r="C20995" s="593">
        <v>7.2499999999999995E-2</v>
      </c>
      <c r="D20995" t="s">
        <v>5731</v>
      </c>
      <c r="E20995">
        <v>6.25E-2</v>
      </c>
      <c r="F20995">
        <v>0</v>
      </c>
      <c r="G20995">
        <v>0</v>
      </c>
      <c r="H20995">
        <v>0.01</v>
      </c>
      <c r="I20995">
        <v>0</v>
      </c>
    </row>
    <row r="20996" spans="1:9" x14ac:dyDescent="0.25">
      <c r="A20996" t="s">
        <v>733</v>
      </c>
      <c r="B20996">
        <v>78619</v>
      </c>
      <c r="C20996" s="593">
        <v>8.2500000000000004E-2</v>
      </c>
      <c r="D20996" t="s">
        <v>6002</v>
      </c>
      <c r="E20996">
        <v>6.25E-2</v>
      </c>
      <c r="F20996">
        <v>5.0000000000000001E-3</v>
      </c>
      <c r="G20996">
        <v>0</v>
      </c>
      <c r="H20996">
        <v>1.4999999999999999E-2</v>
      </c>
      <c r="I20996">
        <v>0</v>
      </c>
    </row>
    <row r="20997" spans="1:9" x14ac:dyDescent="0.25">
      <c r="A20997" t="s">
        <v>733</v>
      </c>
      <c r="B20997">
        <v>78620</v>
      </c>
      <c r="C20997" s="593">
        <v>8.2500000000000004E-2</v>
      </c>
      <c r="D20997" t="s">
        <v>6002</v>
      </c>
      <c r="E20997">
        <v>6.25E-2</v>
      </c>
      <c r="F20997">
        <v>5.0000000000000001E-3</v>
      </c>
      <c r="G20997">
        <v>0</v>
      </c>
      <c r="H20997">
        <v>1.4999999999999999E-2</v>
      </c>
      <c r="I20997">
        <v>0</v>
      </c>
    </row>
    <row r="20998" spans="1:9" x14ac:dyDescent="0.25">
      <c r="A20998" t="s">
        <v>733</v>
      </c>
      <c r="B20998">
        <v>78621</v>
      </c>
      <c r="C20998" s="593">
        <v>8.2500000000000004E-2</v>
      </c>
      <c r="D20998" t="s">
        <v>6003</v>
      </c>
      <c r="E20998">
        <v>6.25E-2</v>
      </c>
      <c r="F20998">
        <v>0</v>
      </c>
      <c r="G20998">
        <v>0</v>
      </c>
      <c r="H20998">
        <v>0.02</v>
      </c>
      <c r="I20998">
        <v>0</v>
      </c>
    </row>
    <row r="20999" spans="1:9" x14ac:dyDescent="0.25">
      <c r="A20999" t="s">
        <v>733</v>
      </c>
      <c r="B20999">
        <v>78622</v>
      </c>
      <c r="C20999" s="593">
        <v>6.7500000000000004E-2</v>
      </c>
      <c r="D20999" t="s">
        <v>1376</v>
      </c>
      <c r="E20999">
        <v>6.25E-2</v>
      </c>
      <c r="F20999">
        <v>5.0000000000000001E-3</v>
      </c>
      <c r="G20999">
        <v>0</v>
      </c>
      <c r="H20999">
        <v>0</v>
      </c>
      <c r="I20999">
        <v>0</v>
      </c>
    </row>
    <row r="21000" spans="1:9" x14ac:dyDescent="0.25">
      <c r="A21000" t="s">
        <v>733</v>
      </c>
      <c r="B21000">
        <v>78623</v>
      </c>
      <c r="C21000" s="593">
        <v>8.2500000000000004E-2</v>
      </c>
      <c r="D21000" t="s">
        <v>6004</v>
      </c>
      <c r="E21000">
        <v>6.25E-2</v>
      </c>
      <c r="F21000">
        <v>5.0000000000000001E-3</v>
      </c>
      <c r="G21000">
        <v>0</v>
      </c>
      <c r="H21000">
        <v>1.4999999999999999E-2</v>
      </c>
      <c r="I21000">
        <v>0</v>
      </c>
    </row>
    <row r="21001" spans="1:9" x14ac:dyDescent="0.25">
      <c r="A21001" t="s">
        <v>733</v>
      </c>
      <c r="B21001">
        <v>78624</v>
      </c>
      <c r="C21001" s="593">
        <v>8.2500000000000004E-2</v>
      </c>
      <c r="D21001" t="s">
        <v>6005</v>
      </c>
      <c r="E21001">
        <v>6.25E-2</v>
      </c>
      <c r="F21001">
        <v>5.0000000000000001E-3</v>
      </c>
      <c r="G21001">
        <v>0</v>
      </c>
      <c r="H21001">
        <v>1.4999999999999999E-2</v>
      </c>
      <c r="I21001">
        <v>0</v>
      </c>
    </row>
    <row r="21002" spans="1:9" x14ac:dyDescent="0.25">
      <c r="A21002" t="s">
        <v>733</v>
      </c>
      <c r="B21002">
        <v>78626</v>
      </c>
      <c r="C21002" s="593">
        <v>8.2500000000000004E-2</v>
      </c>
      <c r="D21002" t="s">
        <v>6006</v>
      </c>
      <c r="E21002">
        <v>6.25E-2</v>
      </c>
      <c r="F21002">
        <v>0</v>
      </c>
      <c r="G21002">
        <v>0.02</v>
      </c>
      <c r="H21002">
        <v>0</v>
      </c>
      <c r="I21002">
        <v>0</v>
      </c>
    </row>
    <row r="21003" spans="1:9" x14ac:dyDescent="0.25">
      <c r="A21003" t="s">
        <v>733</v>
      </c>
      <c r="B21003">
        <v>78627</v>
      </c>
      <c r="C21003" s="593">
        <v>8.2500000000000004E-2</v>
      </c>
      <c r="D21003" t="s">
        <v>2075</v>
      </c>
      <c r="E21003">
        <v>6.25E-2</v>
      </c>
      <c r="F21003">
        <v>0</v>
      </c>
      <c r="G21003">
        <v>0.02</v>
      </c>
      <c r="H21003">
        <v>0</v>
      </c>
      <c r="I21003">
        <v>0</v>
      </c>
    </row>
    <row r="21004" spans="1:9" x14ac:dyDescent="0.25">
      <c r="A21004" t="s">
        <v>733</v>
      </c>
      <c r="B21004">
        <v>78628</v>
      </c>
      <c r="C21004" s="593">
        <v>8.2500000000000004E-2</v>
      </c>
      <c r="D21004" t="s">
        <v>5678</v>
      </c>
      <c r="E21004">
        <v>6.25E-2</v>
      </c>
      <c r="F21004">
        <v>0</v>
      </c>
      <c r="G21004">
        <v>0</v>
      </c>
      <c r="H21004">
        <v>0.02</v>
      </c>
      <c r="I21004">
        <v>0</v>
      </c>
    </row>
    <row r="21005" spans="1:9" x14ac:dyDescent="0.25">
      <c r="A21005" t="s">
        <v>733</v>
      </c>
      <c r="B21005">
        <v>78629</v>
      </c>
      <c r="C21005" s="593">
        <v>8.2500000000000004E-2</v>
      </c>
      <c r="D21005" t="s">
        <v>1828</v>
      </c>
      <c r="E21005">
        <v>6.25E-2</v>
      </c>
      <c r="F21005">
        <v>5.0000000000000001E-3</v>
      </c>
      <c r="G21005">
        <v>1.4999999999999999E-2</v>
      </c>
      <c r="H21005">
        <v>0</v>
      </c>
      <c r="I21005">
        <v>0</v>
      </c>
    </row>
    <row r="21006" spans="1:9" x14ac:dyDescent="0.25">
      <c r="A21006" t="s">
        <v>733</v>
      </c>
      <c r="B21006">
        <v>78630</v>
      </c>
      <c r="C21006" s="593">
        <v>8.2500000000000004E-2</v>
      </c>
      <c r="D21006" t="s">
        <v>6007</v>
      </c>
      <c r="E21006">
        <v>6.25E-2</v>
      </c>
      <c r="F21006">
        <v>0</v>
      </c>
      <c r="G21006">
        <v>0.02</v>
      </c>
      <c r="H21006">
        <v>0</v>
      </c>
      <c r="I21006">
        <v>0</v>
      </c>
    </row>
    <row r="21007" spans="1:9" x14ac:dyDescent="0.25">
      <c r="A21007" t="s">
        <v>733</v>
      </c>
      <c r="B21007">
        <v>78631</v>
      </c>
      <c r="C21007" s="593">
        <v>6.7500000000000004E-2</v>
      </c>
      <c r="D21007" t="s">
        <v>5742</v>
      </c>
      <c r="E21007">
        <v>6.25E-2</v>
      </c>
      <c r="F21007">
        <v>0</v>
      </c>
      <c r="G21007">
        <v>0</v>
      </c>
      <c r="H21007">
        <v>5.0000000000000001E-3</v>
      </c>
      <c r="I21007">
        <v>0</v>
      </c>
    </row>
    <row r="21008" spans="1:9" x14ac:dyDescent="0.25">
      <c r="A21008" t="s">
        <v>733</v>
      </c>
      <c r="B21008">
        <v>78632</v>
      </c>
      <c r="C21008" s="593">
        <v>6.7500000000000004E-2</v>
      </c>
      <c r="D21008" t="s">
        <v>1376</v>
      </c>
      <c r="E21008">
        <v>6.25E-2</v>
      </c>
      <c r="F21008">
        <v>5.0000000000000001E-3</v>
      </c>
      <c r="G21008">
        <v>0</v>
      </c>
      <c r="H21008">
        <v>0</v>
      </c>
      <c r="I21008">
        <v>0</v>
      </c>
    </row>
    <row r="21009" spans="1:9" x14ac:dyDescent="0.25">
      <c r="A21009" t="s">
        <v>733</v>
      </c>
      <c r="B21009">
        <v>78633</v>
      </c>
      <c r="C21009" s="593">
        <v>8.2500000000000004E-2</v>
      </c>
      <c r="D21009" t="s">
        <v>5678</v>
      </c>
      <c r="E21009">
        <v>6.25E-2</v>
      </c>
      <c r="F21009">
        <v>0</v>
      </c>
      <c r="G21009">
        <v>0</v>
      </c>
      <c r="H21009">
        <v>0.02</v>
      </c>
      <c r="I21009">
        <v>0</v>
      </c>
    </row>
    <row r="21010" spans="1:9" x14ac:dyDescent="0.25">
      <c r="A21010" t="s">
        <v>733</v>
      </c>
      <c r="B21010">
        <v>78634</v>
      </c>
      <c r="C21010" s="593">
        <v>8.2500000000000004E-2</v>
      </c>
      <c r="D21010" t="s">
        <v>6000</v>
      </c>
      <c r="E21010">
        <v>6.25E-2</v>
      </c>
      <c r="F21010">
        <v>0</v>
      </c>
      <c r="G21010">
        <v>0</v>
      </c>
      <c r="H21010">
        <v>0.02</v>
      </c>
      <c r="I21010">
        <v>0</v>
      </c>
    </row>
    <row r="21011" spans="1:9" x14ac:dyDescent="0.25">
      <c r="A21011" t="s">
        <v>733</v>
      </c>
      <c r="B21011">
        <v>78635</v>
      </c>
      <c r="C21011" s="593">
        <v>8.2500000000000004E-2</v>
      </c>
      <c r="D21011" t="s">
        <v>6008</v>
      </c>
      <c r="E21011">
        <v>6.25E-2</v>
      </c>
      <c r="F21011">
        <v>5.0000000000000001E-3</v>
      </c>
      <c r="G21011">
        <v>0</v>
      </c>
      <c r="H21011">
        <v>1.4999999999999999E-2</v>
      </c>
      <c r="I21011">
        <v>0</v>
      </c>
    </row>
    <row r="21012" spans="1:9" x14ac:dyDescent="0.25">
      <c r="A21012" t="s">
        <v>733</v>
      </c>
      <c r="B21012">
        <v>78636</v>
      </c>
      <c r="C21012" s="593">
        <v>8.2500000000000004E-2</v>
      </c>
      <c r="D21012" t="s">
        <v>6009</v>
      </c>
      <c r="E21012">
        <v>6.25E-2</v>
      </c>
      <c r="F21012">
        <v>5.0000000000000001E-3</v>
      </c>
      <c r="G21012">
        <v>0</v>
      </c>
      <c r="H21012">
        <v>1.4999999999999999E-2</v>
      </c>
      <c r="I21012">
        <v>0</v>
      </c>
    </row>
    <row r="21013" spans="1:9" x14ac:dyDescent="0.25">
      <c r="A21013" t="s">
        <v>733</v>
      </c>
      <c r="B21013">
        <v>78638</v>
      </c>
      <c r="C21013" s="593">
        <v>8.2500000000000004E-2</v>
      </c>
      <c r="D21013" t="s">
        <v>6010</v>
      </c>
      <c r="E21013">
        <v>6.25E-2</v>
      </c>
      <c r="F21013">
        <v>5.0000000000000001E-3</v>
      </c>
      <c r="G21013">
        <v>1.4999999999999999E-2</v>
      </c>
      <c r="H21013">
        <v>0</v>
      </c>
      <c r="I21013">
        <v>0</v>
      </c>
    </row>
    <row r="21014" spans="1:9" x14ac:dyDescent="0.25">
      <c r="A21014" t="s">
        <v>733</v>
      </c>
      <c r="B21014">
        <v>78639</v>
      </c>
      <c r="C21014" s="593">
        <v>6.25E-2</v>
      </c>
      <c r="D21014" t="s">
        <v>5998</v>
      </c>
      <c r="E21014">
        <v>6.25E-2</v>
      </c>
      <c r="F21014">
        <v>0</v>
      </c>
      <c r="G21014">
        <v>0</v>
      </c>
      <c r="H21014">
        <v>0</v>
      </c>
      <c r="I21014">
        <v>0</v>
      </c>
    </row>
    <row r="21015" spans="1:9" x14ac:dyDescent="0.25">
      <c r="A21015" t="s">
        <v>733</v>
      </c>
      <c r="B21015">
        <v>78640</v>
      </c>
      <c r="C21015" s="593">
        <v>8.2500000000000004E-2</v>
      </c>
      <c r="D21015" t="s">
        <v>6011</v>
      </c>
      <c r="E21015">
        <v>6.25E-2</v>
      </c>
      <c r="F21015">
        <v>5.0000000000000001E-3</v>
      </c>
      <c r="G21015">
        <v>0</v>
      </c>
      <c r="H21015">
        <v>1.4999999999999999E-2</v>
      </c>
      <c r="I21015">
        <v>0</v>
      </c>
    </row>
    <row r="21016" spans="1:9" x14ac:dyDescent="0.25">
      <c r="A21016" t="s">
        <v>733</v>
      </c>
      <c r="B21016">
        <v>78641</v>
      </c>
      <c r="C21016" s="593">
        <v>8.2500000000000004E-2</v>
      </c>
      <c r="D21016" t="s">
        <v>5678</v>
      </c>
      <c r="E21016">
        <v>6.25E-2</v>
      </c>
      <c r="F21016">
        <v>0</v>
      </c>
      <c r="G21016">
        <v>0</v>
      </c>
      <c r="H21016">
        <v>0.02</v>
      </c>
      <c r="I21016">
        <v>0</v>
      </c>
    </row>
    <row r="21017" spans="1:9" x14ac:dyDescent="0.25">
      <c r="A21017" t="s">
        <v>733</v>
      </c>
      <c r="B21017">
        <v>78642</v>
      </c>
      <c r="C21017" s="593">
        <v>8.2500000000000004E-2</v>
      </c>
      <c r="D21017" t="s">
        <v>5678</v>
      </c>
      <c r="E21017">
        <v>6.25E-2</v>
      </c>
      <c r="F21017">
        <v>0</v>
      </c>
      <c r="G21017">
        <v>0</v>
      </c>
      <c r="H21017">
        <v>0.02</v>
      </c>
      <c r="I21017">
        <v>0</v>
      </c>
    </row>
    <row r="21018" spans="1:9" x14ac:dyDescent="0.25">
      <c r="A21018" t="s">
        <v>733</v>
      </c>
      <c r="B21018">
        <v>78643</v>
      </c>
      <c r="C21018" s="593">
        <v>8.2500000000000004E-2</v>
      </c>
      <c r="D21018" t="s">
        <v>6012</v>
      </c>
      <c r="E21018">
        <v>6.25E-2</v>
      </c>
      <c r="F21018">
        <v>0</v>
      </c>
      <c r="G21018">
        <v>0.02</v>
      </c>
      <c r="H21018">
        <v>0</v>
      </c>
      <c r="I21018">
        <v>0</v>
      </c>
    </row>
    <row r="21019" spans="1:9" x14ac:dyDescent="0.25">
      <c r="A21019" t="s">
        <v>733</v>
      </c>
      <c r="B21019">
        <v>78644</v>
      </c>
      <c r="C21019" s="593">
        <v>8.2500000000000004E-2</v>
      </c>
      <c r="D21019" t="s">
        <v>1376</v>
      </c>
      <c r="E21019">
        <v>6.25E-2</v>
      </c>
      <c r="F21019">
        <v>5.0000000000000001E-3</v>
      </c>
      <c r="G21019">
        <v>0</v>
      </c>
      <c r="H21019">
        <v>1.4999999999999999E-2</v>
      </c>
      <c r="I21019">
        <v>0</v>
      </c>
    </row>
    <row r="21020" spans="1:9" x14ac:dyDescent="0.25">
      <c r="A21020" t="s">
        <v>733</v>
      </c>
      <c r="B21020">
        <v>78645</v>
      </c>
      <c r="C21020" s="593">
        <v>8.2500000000000004E-2</v>
      </c>
      <c r="D21020" t="s">
        <v>6000</v>
      </c>
      <c r="E21020">
        <v>6.25E-2</v>
      </c>
      <c r="F21020">
        <v>0</v>
      </c>
      <c r="G21020">
        <v>0</v>
      </c>
      <c r="H21020">
        <v>0.02</v>
      </c>
      <c r="I21020">
        <v>0</v>
      </c>
    </row>
    <row r="21021" spans="1:9" x14ac:dyDescent="0.25">
      <c r="A21021" t="s">
        <v>733</v>
      </c>
      <c r="B21021">
        <v>78646</v>
      </c>
      <c r="C21021" s="593">
        <v>8.2500000000000004E-2</v>
      </c>
      <c r="D21021" t="s">
        <v>6013</v>
      </c>
      <c r="E21021">
        <v>6.25E-2</v>
      </c>
      <c r="F21021">
        <v>0</v>
      </c>
      <c r="G21021">
        <v>0.01</v>
      </c>
      <c r="H21021">
        <v>0.01</v>
      </c>
      <c r="I21021">
        <v>0</v>
      </c>
    </row>
    <row r="21022" spans="1:9" x14ac:dyDescent="0.25">
      <c r="A21022" t="s">
        <v>733</v>
      </c>
      <c r="B21022">
        <v>78648</v>
      </c>
      <c r="C21022" s="593">
        <v>8.2500000000000004E-2</v>
      </c>
      <c r="D21022" t="s">
        <v>6014</v>
      </c>
      <c r="E21022">
        <v>6.25E-2</v>
      </c>
      <c r="F21022">
        <v>5.0000000000000001E-3</v>
      </c>
      <c r="G21022">
        <v>0</v>
      </c>
      <c r="H21022">
        <v>1.4999999999999999E-2</v>
      </c>
      <c r="I21022">
        <v>0</v>
      </c>
    </row>
    <row r="21023" spans="1:9" x14ac:dyDescent="0.25">
      <c r="A21023" t="s">
        <v>733</v>
      </c>
      <c r="B21023">
        <v>78650</v>
      </c>
      <c r="C21023" s="593">
        <v>6.7500000000000004E-2</v>
      </c>
      <c r="D21023" t="s">
        <v>5996</v>
      </c>
      <c r="E21023">
        <v>6.25E-2</v>
      </c>
      <c r="F21023">
        <v>5.0000000000000001E-3</v>
      </c>
      <c r="G21023">
        <v>0</v>
      </c>
      <c r="H21023">
        <v>0</v>
      </c>
      <c r="I21023">
        <v>0</v>
      </c>
    </row>
    <row r="21024" spans="1:9" x14ac:dyDescent="0.25">
      <c r="A21024" t="s">
        <v>733</v>
      </c>
      <c r="B21024">
        <v>78651</v>
      </c>
      <c r="C21024" s="593">
        <v>8.2500000000000004E-2</v>
      </c>
      <c r="D21024" t="s">
        <v>6015</v>
      </c>
      <c r="E21024">
        <v>6.25E-2</v>
      </c>
      <c r="F21024">
        <v>0</v>
      </c>
      <c r="G21024">
        <v>0.01</v>
      </c>
      <c r="H21024">
        <v>0.01</v>
      </c>
      <c r="I21024">
        <v>0</v>
      </c>
    </row>
    <row r="21025" spans="1:9" x14ac:dyDescent="0.25">
      <c r="A21025" t="s">
        <v>733</v>
      </c>
      <c r="B21025">
        <v>78652</v>
      </c>
      <c r="C21025" s="593">
        <v>8.2500000000000004E-2</v>
      </c>
      <c r="D21025" t="s">
        <v>6016</v>
      </c>
      <c r="E21025">
        <v>6.25E-2</v>
      </c>
      <c r="F21025">
        <v>0</v>
      </c>
      <c r="G21025">
        <v>0</v>
      </c>
      <c r="H21025">
        <v>0.02</v>
      </c>
      <c r="I21025">
        <v>0</v>
      </c>
    </row>
    <row r="21026" spans="1:9" x14ac:dyDescent="0.25">
      <c r="A21026" t="s">
        <v>733</v>
      </c>
      <c r="B21026">
        <v>78653</v>
      </c>
      <c r="C21026" s="593">
        <v>8.2500000000000004E-2</v>
      </c>
      <c r="D21026" t="s">
        <v>6017</v>
      </c>
      <c r="E21026">
        <v>6.25E-2</v>
      </c>
      <c r="F21026">
        <v>0</v>
      </c>
      <c r="G21026">
        <v>1.4999999999999999E-2</v>
      </c>
      <c r="H21026">
        <v>5.0000000000000001E-3</v>
      </c>
      <c r="I21026">
        <v>0</v>
      </c>
    </row>
    <row r="21027" spans="1:9" x14ac:dyDescent="0.25">
      <c r="A21027" t="s">
        <v>733</v>
      </c>
      <c r="B21027">
        <v>78654</v>
      </c>
      <c r="C21027" s="593">
        <v>8.2500000000000004E-2</v>
      </c>
      <c r="D21027" t="s">
        <v>6000</v>
      </c>
      <c r="E21027">
        <v>6.25E-2</v>
      </c>
      <c r="F21027">
        <v>0</v>
      </c>
      <c r="G21027">
        <v>0</v>
      </c>
      <c r="H21027">
        <v>0.02</v>
      </c>
      <c r="I21027">
        <v>0</v>
      </c>
    </row>
    <row r="21028" spans="1:9" x14ac:dyDescent="0.25">
      <c r="A21028" t="s">
        <v>733</v>
      </c>
      <c r="B21028">
        <v>78655</v>
      </c>
      <c r="C21028" s="593">
        <v>8.2500000000000004E-2</v>
      </c>
      <c r="D21028" t="s">
        <v>1376</v>
      </c>
      <c r="E21028">
        <v>6.25E-2</v>
      </c>
      <c r="F21028">
        <v>5.0000000000000001E-3</v>
      </c>
      <c r="G21028">
        <v>0</v>
      </c>
      <c r="H21028">
        <v>1.4999999999999999E-2</v>
      </c>
      <c r="I21028">
        <v>0</v>
      </c>
    </row>
    <row r="21029" spans="1:9" x14ac:dyDescent="0.25">
      <c r="A21029" t="s">
        <v>733</v>
      </c>
      <c r="B21029">
        <v>78656</v>
      </c>
      <c r="C21029" s="593">
        <v>8.2500000000000004E-2</v>
      </c>
      <c r="D21029" t="s">
        <v>6011</v>
      </c>
      <c r="E21029">
        <v>6.25E-2</v>
      </c>
      <c r="F21029">
        <v>5.0000000000000001E-3</v>
      </c>
      <c r="G21029">
        <v>0</v>
      </c>
      <c r="H21029">
        <v>1.4999999999999999E-2</v>
      </c>
      <c r="I21029">
        <v>0</v>
      </c>
    </row>
    <row r="21030" spans="1:9" x14ac:dyDescent="0.25">
      <c r="A21030" t="s">
        <v>733</v>
      </c>
      <c r="B21030">
        <v>78657</v>
      </c>
      <c r="C21030" s="593">
        <v>8.2500000000000004E-2</v>
      </c>
      <c r="D21030" t="s">
        <v>6018</v>
      </c>
      <c r="E21030">
        <v>6.25E-2</v>
      </c>
      <c r="F21030">
        <v>0</v>
      </c>
      <c r="G21030">
        <v>1.4999999999999999E-2</v>
      </c>
      <c r="H21030">
        <v>5.0000000000000001E-3</v>
      </c>
      <c r="I21030">
        <v>0</v>
      </c>
    </row>
    <row r="21031" spans="1:9" x14ac:dyDescent="0.25">
      <c r="A21031" t="s">
        <v>733</v>
      </c>
      <c r="B21031">
        <v>78658</v>
      </c>
      <c r="C21031" s="593">
        <v>6.7500000000000004E-2</v>
      </c>
      <c r="D21031" t="s">
        <v>1828</v>
      </c>
      <c r="E21031">
        <v>6.25E-2</v>
      </c>
      <c r="F21031">
        <v>5.0000000000000001E-3</v>
      </c>
      <c r="G21031">
        <v>0</v>
      </c>
      <c r="H21031">
        <v>0</v>
      </c>
      <c r="I21031">
        <v>0</v>
      </c>
    </row>
    <row r="21032" spans="1:9" x14ac:dyDescent="0.25">
      <c r="A21032" t="s">
        <v>733</v>
      </c>
      <c r="B21032">
        <v>78659</v>
      </c>
      <c r="C21032" s="593">
        <v>6.7500000000000004E-2</v>
      </c>
      <c r="D21032" t="s">
        <v>5996</v>
      </c>
      <c r="E21032">
        <v>6.25E-2</v>
      </c>
      <c r="F21032">
        <v>5.0000000000000001E-3</v>
      </c>
      <c r="G21032">
        <v>0</v>
      </c>
      <c r="H21032">
        <v>0</v>
      </c>
      <c r="I21032">
        <v>0</v>
      </c>
    </row>
    <row r="21033" spans="1:9" x14ac:dyDescent="0.25">
      <c r="A21033" t="s">
        <v>733</v>
      </c>
      <c r="B21033">
        <v>78660</v>
      </c>
      <c r="C21033" s="593">
        <v>8.2500000000000004E-2</v>
      </c>
      <c r="D21033" t="s">
        <v>6017</v>
      </c>
      <c r="E21033">
        <v>6.25E-2</v>
      </c>
      <c r="F21033">
        <v>0</v>
      </c>
      <c r="G21033">
        <v>1.4999999999999999E-2</v>
      </c>
      <c r="H21033">
        <v>5.0000000000000001E-3</v>
      </c>
      <c r="I21033">
        <v>0</v>
      </c>
    </row>
    <row r="21034" spans="1:9" x14ac:dyDescent="0.25">
      <c r="A21034" t="s">
        <v>733</v>
      </c>
      <c r="B21034">
        <v>78661</v>
      </c>
      <c r="C21034" s="593">
        <v>6.7500000000000004E-2</v>
      </c>
      <c r="D21034" t="s">
        <v>1376</v>
      </c>
      <c r="E21034">
        <v>6.25E-2</v>
      </c>
      <c r="F21034">
        <v>5.0000000000000001E-3</v>
      </c>
      <c r="G21034">
        <v>0</v>
      </c>
      <c r="H21034">
        <v>0</v>
      </c>
      <c r="I21034">
        <v>0</v>
      </c>
    </row>
    <row r="21035" spans="1:9" x14ac:dyDescent="0.25">
      <c r="A21035" t="s">
        <v>733</v>
      </c>
      <c r="B21035">
        <v>78662</v>
      </c>
      <c r="C21035" s="593">
        <v>6.7500000000000004E-2</v>
      </c>
      <c r="D21035" t="s">
        <v>5996</v>
      </c>
      <c r="E21035">
        <v>6.25E-2</v>
      </c>
      <c r="F21035">
        <v>5.0000000000000001E-3</v>
      </c>
      <c r="G21035">
        <v>0</v>
      </c>
      <c r="H21035">
        <v>0</v>
      </c>
      <c r="I21035">
        <v>0</v>
      </c>
    </row>
    <row r="21036" spans="1:9" x14ac:dyDescent="0.25">
      <c r="A21036" t="s">
        <v>733</v>
      </c>
      <c r="B21036">
        <v>78663</v>
      </c>
      <c r="C21036" s="593">
        <v>8.2500000000000004E-2</v>
      </c>
      <c r="D21036" t="s">
        <v>6019</v>
      </c>
      <c r="E21036">
        <v>6.25E-2</v>
      </c>
      <c r="F21036">
        <v>0</v>
      </c>
      <c r="G21036">
        <v>0</v>
      </c>
      <c r="H21036">
        <v>0.02</v>
      </c>
      <c r="I21036">
        <v>0</v>
      </c>
    </row>
    <row r="21037" spans="1:9" x14ac:dyDescent="0.25">
      <c r="A21037" t="s">
        <v>733</v>
      </c>
      <c r="B21037">
        <v>78664</v>
      </c>
      <c r="C21037" s="593">
        <v>8.2500000000000004E-2</v>
      </c>
      <c r="D21037" t="s">
        <v>6017</v>
      </c>
      <c r="E21037">
        <v>6.25E-2</v>
      </c>
      <c r="F21037">
        <v>0</v>
      </c>
      <c r="G21037">
        <v>1.4999999999999999E-2</v>
      </c>
      <c r="H21037">
        <v>5.0000000000000001E-3</v>
      </c>
      <c r="I21037">
        <v>0</v>
      </c>
    </row>
    <row r="21038" spans="1:9" x14ac:dyDescent="0.25">
      <c r="A21038" t="s">
        <v>733</v>
      </c>
      <c r="B21038">
        <v>78665</v>
      </c>
      <c r="C21038" s="593">
        <v>8.2500000000000004E-2</v>
      </c>
      <c r="D21038" t="s">
        <v>5689</v>
      </c>
      <c r="E21038">
        <v>6.25E-2</v>
      </c>
      <c r="F21038">
        <v>0</v>
      </c>
      <c r="G21038">
        <v>0</v>
      </c>
      <c r="H21038">
        <v>0.02</v>
      </c>
      <c r="I21038">
        <v>0</v>
      </c>
    </row>
    <row r="21039" spans="1:9" x14ac:dyDescent="0.25">
      <c r="A21039" t="s">
        <v>733</v>
      </c>
      <c r="B21039">
        <v>78666</v>
      </c>
      <c r="C21039" s="593">
        <v>8.2500000000000004E-2</v>
      </c>
      <c r="D21039" t="s">
        <v>5921</v>
      </c>
      <c r="E21039">
        <v>6.25E-2</v>
      </c>
      <c r="F21039">
        <v>5.0000000000000001E-3</v>
      </c>
      <c r="G21039">
        <v>0</v>
      </c>
      <c r="H21039">
        <v>1.4999999999999999E-2</v>
      </c>
      <c r="I21039">
        <v>0</v>
      </c>
    </row>
    <row r="21040" spans="1:9" x14ac:dyDescent="0.25">
      <c r="A21040" t="s">
        <v>733</v>
      </c>
      <c r="B21040">
        <v>78667</v>
      </c>
      <c r="C21040" s="593">
        <v>8.2500000000000004E-2</v>
      </c>
      <c r="D21040" t="s">
        <v>1676</v>
      </c>
      <c r="E21040">
        <v>6.25E-2</v>
      </c>
      <c r="F21040">
        <v>5.0000000000000001E-3</v>
      </c>
      <c r="G21040">
        <v>1.4999999999999999E-2</v>
      </c>
      <c r="H21040">
        <v>0</v>
      </c>
      <c r="I21040">
        <v>0</v>
      </c>
    </row>
    <row r="21041" spans="1:9" x14ac:dyDescent="0.25">
      <c r="A21041" t="s">
        <v>733</v>
      </c>
      <c r="B21041">
        <v>78669</v>
      </c>
      <c r="C21041" s="593">
        <v>8.2500000000000004E-2</v>
      </c>
      <c r="D21041" t="s">
        <v>6020</v>
      </c>
      <c r="E21041">
        <v>6.25E-2</v>
      </c>
      <c r="F21041">
        <v>0</v>
      </c>
      <c r="G21041">
        <v>0</v>
      </c>
      <c r="H21041">
        <v>0.02</v>
      </c>
      <c r="I21041">
        <v>0</v>
      </c>
    </row>
    <row r="21042" spans="1:9" x14ac:dyDescent="0.25">
      <c r="A21042" t="s">
        <v>733</v>
      </c>
      <c r="B21042">
        <v>78670</v>
      </c>
      <c r="C21042" s="593">
        <v>8.2500000000000004E-2</v>
      </c>
      <c r="D21042" t="s">
        <v>6021</v>
      </c>
      <c r="E21042">
        <v>6.25E-2</v>
      </c>
      <c r="F21042">
        <v>5.0000000000000001E-3</v>
      </c>
      <c r="G21042">
        <v>0.01</v>
      </c>
      <c r="H21042">
        <v>5.0000000000000001E-3</v>
      </c>
      <c r="I21042">
        <v>0</v>
      </c>
    </row>
    <row r="21043" spans="1:9" x14ac:dyDescent="0.25">
      <c r="A21043" t="s">
        <v>733</v>
      </c>
      <c r="B21043">
        <v>78671</v>
      </c>
      <c r="C21043" s="593">
        <v>8.2500000000000004E-2</v>
      </c>
      <c r="D21043" t="s">
        <v>6008</v>
      </c>
      <c r="E21043">
        <v>6.25E-2</v>
      </c>
      <c r="F21043">
        <v>5.0000000000000001E-3</v>
      </c>
      <c r="G21043">
        <v>0</v>
      </c>
      <c r="H21043">
        <v>1.4999999999999999E-2</v>
      </c>
      <c r="I21043">
        <v>0</v>
      </c>
    </row>
    <row r="21044" spans="1:9" x14ac:dyDescent="0.25">
      <c r="A21044" t="s">
        <v>733</v>
      </c>
      <c r="B21044">
        <v>78672</v>
      </c>
      <c r="C21044" s="593">
        <v>6.25E-2</v>
      </c>
      <c r="D21044" t="s">
        <v>5736</v>
      </c>
      <c r="E21044">
        <v>6.25E-2</v>
      </c>
      <c r="F21044">
        <v>0</v>
      </c>
      <c r="G21044">
        <v>0</v>
      </c>
      <c r="H21044">
        <v>0</v>
      </c>
      <c r="I21044">
        <v>0</v>
      </c>
    </row>
    <row r="21045" spans="1:9" x14ac:dyDescent="0.25">
      <c r="A21045" t="s">
        <v>733</v>
      </c>
      <c r="B21045">
        <v>78673</v>
      </c>
      <c r="C21045" s="593">
        <v>6.25E-2</v>
      </c>
      <c r="D21045" t="s">
        <v>5678</v>
      </c>
      <c r="E21045">
        <v>6.25E-2</v>
      </c>
      <c r="F21045">
        <v>0</v>
      </c>
      <c r="G21045">
        <v>0</v>
      </c>
      <c r="H21045">
        <v>0</v>
      </c>
      <c r="I21045">
        <v>0</v>
      </c>
    </row>
    <row r="21046" spans="1:9" x14ac:dyDescent="0.25">
      <c r="A21046" t="s">
        <v>733</v>
      </c>
      <c r="B21046">
        <v>78674</v>
      </c>
      <c r="C21046" s="593">
        <v>7.2499999999999995E-2</v>
      </c>
      <c r="D21046" t="s">
        <v>6022</v>
      </c>
      <c r="E21046">
        <v>6.25E-2</v>
      </c>
      <c r="F21046">
        <v>0</v>
      </c>
      <c r="G21046">
        <v>0.01</v>
      </c>
      <c r="H21046">
        <v>0</v>
      </c>
      <c r="I21046">
        <v>0</v>
      </c>
    </row>
    <row r="21047" spans="1:9" x14ac:dyDescent="0.25">
      <c r="A21047" t="s">
        <v>733</v>
      </c>
      <c r="B21047">
        <v>78675</v>
      </c>
      <c r="C21047" s="593">
        <v>6.7500000000000004E-2</v>
      </c>
      <c r="D21047" t="s">
        <v>6023</v>
      </c>
      <c r="E21047">
        <v>6.25E-2</v>
      </c>
      <c r="F21047">
        <v>5.0000000000000001E-3</v>
      </c>
      <c r="G21047">
        <v>0</v>
      </c>
      <c r="H21047">
        <v>0</v>
      </c>
      <c r="I21047">
        <v>0</v>
      </c>
    </row>
    <row r="21048" spans="1:9" x14ac:dyDescent="0.25">
      <c r="A21048" t="s">
        <v>733</v>
      </c>
      <c r="B21048">
        <v>78676</v>
      </c>
      <c r="C21048" s="593">
        <v>8.2500000000000004E-2</v>
      </c>
      <c r="D21048" t="s">
        <v>6024</v>
      </c>
      <c r="E21048">
        <v>6.25E-2</v>
      </c>
      <c r="F21048">
        <v>5.0000000000000001E-3</v>
      </c>
      <c r="G21048">
        <v>0.01</v>
      </c>
      <c r="H21048">
        <v>5.0000000000000001E-3</v>
      </c>
      <c r="I21048">
        <v>0</v>
      </c>
    </row>
    <row r="21049" spans="1:9" x14ac:dyDescent="0.25">
      <c r="A21049" t="s">
        <v>733</v>
      </c>
      <c r="B21049">
        <v>78677</v>
      </c>
      <c r="C21049" s="593">
        <v>6.7500000000000004E-2</v>
      </c>
      <c r="D21049" t="s">
        <v>1828</v>
      </c>
      <c r="E21049">
        <v>6.25E-2</v>
      </c>
      <c r="F21049">
        <v>5.0000000000000001E-3</v>
      </c>
      <c r="G21049">
        <v>0</v>
      </c>
      <c r="H21049">
        <v>0</v>
      </c>
      <c r="I21049">
        <v>0</v>
      </c>
    </row>
    <row r="21050" spans="1:9" x14ac:dyDescent="0.25">
      <c r="A21050" t="s">
        <v>733</v>
      </c>
      <c r="B21050">
        <v>78680</v>
      </c>
      <c r="C21050" s="593">
        <v>8.2500000000000004E-2</v>
      </c>
      <c r="D21050" t="s">
        <v>6006</v>
      </c>
      <c r="E21050">
        <v>6.25E-2</v>
      </c>
      <c r="F21050">
        <v>0</v>
      </c>
      <c r="G21050">
        <v>0.02</v>
      </c>
      <c r="H21050">
        <v>0</v>
      </c>
      <c r="I21050">
        <v>0</v>
      </c>
    </row>
    <row r="21051" spans="1:9" x14ac:dyDescent="0.25">
      <c r="A21051" t="s">
        <v>733</v>
      </c>
      <c r="B21051">
        <v>78681</v>
      </c>
      <c r="C21051" s="593">
        <v>8.2500000000000004E-2</v>
      </c>
      <c r="D21051" t="s">
        <v>6006</v>
      </c>
      <c r="E21051">
        <v>6.25E-2</v>
      </c>
      <c r="F21051">
        <v>0</v>
      </c>
      <c r="G21051">
        <v>0.02</v>
      </c>
      <c r="H21051">
        <v>0</v>
      </c>
      <c r="I21051">
        <v>0</v>
      </c>
    </row>
    <row r="21052" spans="1:9" x14ac:dyDescent="0.25">
      <c r="A21052" t="s">
        <v>733</v>
      </c>
      <c r="B21052">
        <v>78682</v>
      </c>
      <c r="C21052" s="593">
        <v>8.2500000000000004E-2</v>
      </c>
      <c r="D21052" t="s">
        <v>6006</v>
      </c>
      <c r="E21052">
        <v>6.25E-2</v>
      </c>
      <c r="F21052">
        <v>0</v>
      </c>
      <c r="G21052">
        <v>0.02</v>
      </c>
      <c r="H21052">
        <v>0</v>
      </c>
      <c r="I21052">
        <v>0</v>
      </c>
    </row>
    <row r="21053" spans="1:9" x14ac:dyDescent="0.25">
      <c r="A21053" t="s">
        <v>733</v>
      </c>
      <c r="B21053">
        <v>78683</v>
      </c>
      <c r="C21053" s="593">
        <v>8.2500000000000004E-2</v>
      </c>
      <c r="D21053" t="s">
        <v>6006</v>
      </c>
      <c r="E21053">
        <v>6.25E-2</v>
      </c>
      <c r="F21053">
        <v>0</v>
      </c>
      <c r="G21053">
        <v>0.02</v>
      </c>
      <c r="H21053">
        <v>0</v>
      </c>
      <c r="I21053">
        <v>0</v>
      </c>
    </row>
    <row r="21054" spans="1:9" x14ac:dyDescent="0.25">
      <c r="A21054" t="s">
        <v>733</v>
      </c>
      <c r="B21054">
        <v>78691</v>
      </c>
      <c r="C21054" s="593">
        <v>8.2500000000000004E-2</v>
      </c>
      <c r="D21054" t="s">
        <v>6017</v>
      </c>
      <c r="E21054">
        <v>6.25E-2</v>
      </c>
      <c r="F21054">
        <v>0</v>
      </c>
      <c r="G21054">
        <v>1.4999999999999999E-2</v>
      </c>
      <c r="H21054">
        <v>5.0000000000000001E-3</v>
      </c>
      <c r="I21054">
        <v>0</v>
      </c>
    </row>
    <row r="21055" spans="1:9" x14ac:dyDescent="0.25">
      <c r="A21055" t="s">
        <v>733</v>
      </c>
      <c r="B21055">
        <v>78701</v>
      </c>
      <c r="C21055" s="593">
        <v>8.2500000000000004E-2</v>
      </c>
      <c r="D21055" t="s">
        <v>1282</v>
      </c>
      <c r="E21055">
        <v>6.25E-2</v>
      </c>
      <c r="F21055">
        <v>0</v>
      </c>
      <c r="G21055">
        <v>0.01</v>
      </c>
      <c r="H21055">
        <v>0.01</v>
      </c>
      <c r="I21055">
        <v>0</v>
      </c>
    </row>
    <row r="21056" spans="1:9" x14ac:dyDescent="0.25">
      <c r="A21056" t="s">
        <v>733</v>
      </c>
      <c r="B21056">
        <v>78702</v>
      </c>
      <c r="C21056" s="593">
        <v>8.2500000000000004E-2</v>
      </c>
      <c r="D21056" t="s">
        <v>1282</v>
      </c>
      <c r="E21056">
        <v>6.25E-2</v>
      </c>
      <c r="F21056">
        <v>0</v>
      </c>
      <c r="G21056">
        <v>0.01</v>
      </c>
      <c r="H21056">
        <v>0.01</v>
      </c>
      <c r="I21056">
        <v>0</v>
      </c>
    </row>
    <row r="21057" spans="1:9" x14ac:dyDescent="0.25">
      <c r="A21057" t="s">
        <v>733</v>
      </c>
      <c r="B21057">
        <v>78703</v>
      </c>
      <c r="C21057" s="593">
        <v>8.2500000000000004E-2</v>
      </c>
      <c r="D21057" t="s">
        <v>1282</v>
      </c>
      <c r="E21057">
        <v>6.25E-2</v>
      </c>
      <c r="F21057">
        <v>0</v>
      </c>
      <c r="G21057">
        <v>0.01</v>
      </c>
      <c r="H21057">
        <v>0.01</v>
      </c>
      <c r="I21057">
        <v>0</v>
      </c>
    </row>
    <row r="21058" spans="1:9" x14ac:dyDescent="0.25">
      <c r="A21058" t="s">
        <v>733</v>
      </c>
      <c r="B21058">
        <v>78704</v>
      </c>
      <c r="C21058" s="593">
        <v>8.2500000000000004E-2</v>
      </c>
      <c r="D21058" t="s">
        <v>1282</v>
      </c>
      <c r="E21058">
        <v>6.25E-2</v>
      </c>
      <c r="F21058">
        <v>0</v>
      </c>
      <c r="G21058">
        <v>0.01</v>
      </c>
      <c r="H21058">
        <v>0.01</v>
      </c>
      <c r="I21058">
        <v>0</v>
      </c>
    </row>
    <row r="21059" spans="1:9" x14ac:dyDescent="0.25">
      <c r="A21059" t="s">
        <v>733</v>
      </c>
      <c r="B21059">
        <v>78705</v>
      </c>
      <c r="C21059" s="593">
        <v>8.2500000000000004E-2</v>
      </c>
      <c r="D21059" t="s">
        <v>1282</v>
      </c>
      <c r="E21059">
        <v>6.25E-2</v>
      </c>
      <c r="F21059">
        <v>0</v>
      </c>
      <c r="G21059">
        <v>0.01</v>
      </c>
      <c r="H21059">
        <v>0.01</v>
      </c>
      <c r="I21059">
        <v>0</v>
      </c>
    </row>
    <row r="21060" spans="1:9" x14ac:dyDescent="0.25">
      <c r="A21060" t="s">
        <v>733</v>
      </c>
      <c r="B21060">
        <v>78708</v>
      </c>
      <c r="C21060" s="593">
        <v>8.2500000000000004E-2</v>
      </c>
      <c r="D21060" t="s">
        <v>1282</v>
      </c>
      <c r="E21060">
        <v>6.25E-2</v>
      </c>
      <c r="F21060">
        <v>0</v>
      </c>
      <c r="G21060">
        <v>0.01</v>
      </c>
      <c r="H21060">
        <v>0.01</v>
      </c>
      <c r="I21060">
        <v>0</v>
      </c>
    </row>
    <row r="21061" spans="1:9" x14ac:dyDescent="0.25">
      <c r="A21061" t="s">
        <v>733</v>
      </c>
      <c r="B21061">
        <v>78709</v>
      </c>
      <c r="C21061" s="593">
        <v>8.2500000000000004E-2</v>
      </c>
      <c r="D21061" t="s">
        <v>1282</v>
      </c>
      <c r="E21061">
        <v>6.25E-2</v>
      </c>
      <c r="F21061">
        <v>0</v>
      </c>
      <c r="G21061">
        <v>0.01</v>
      </c>
      <c r="H21061">
        <v>0.01</v>
      </c>
      <c r="I21061">
        <v>0</v>
      </c>
    </row>
    <row r="21062" spans="1:9" x14ac:dyDescent="0.25">
      <c r="A21062" t="s">
        <v>733</v>
      </c>
      <c r="B21062">
        <v>78710</v>
      </c>
      <c r="C21062" s="593">
        <v>8.2500000000000004E-2</v>
      </c>
      <c r="D21062" t="s">
        <v>1282</v>
      </c>
      <c r="E21062">
        <v>6.25E-2</v>
      </c>
      <c r="F21062">
        <v>0</v>
      </c>
      <c r="G21062">
        <v>0.01</v>
      </c>
      <c r="H21062">
        <v>0.01</v>
      </c>
      <c r="I21062">
        <v>0</v>
      </c>
    </row>
    <row r="21063" spans="1:9" x14ac:dyDescent="0.25">
      <c r="A21063" t="s">
        <v>733</v>
      </c>
      <c r="B21063">
        <v>78711</v>
      </c>
      <c r="C21063" s="593">
        <v>8.2500000000000004E-2</v>
      </c>
      <c r="D21063" t="s">
        <v>1282</v>
      </c>
      <c r="E21063">
        <v>6.25E-2</v>
      </c>
      <c r="F21063">
        <v>0</v>
      </c>
      <c r="G21063">
        <v>0.01</v>
      </c>
      <c r="H21063">
        <v>0.01</v>
      </c>
      <c r="I21063">
        <v>0</v>
      </c>
    </row>
    <row r="21064" spans="1:9" x14ac:dyDescent="0.25">
      <c r="A21064" t="s">
        <v>733</v>
      </c>
      <c r="B21064">
        <v>78712</v>
      </c>
      <c r="C21064" s="593">
        <v>8.2500000000000004E-2</v>
      </c>
      <c r="D21064" t="s">
        <v>1282</v>
      </c>
      <c r="E21064">
        <v>6.25E-2</v>
      </c>
      <c r="F21064">
        <v>0</v>
      </c>
      <c r="G21064">
        <v>0.01</v>
      </c>
      <c r="H21064">
        <v>0.01</v>
      </c>
      <c r="I21064">
        <v>0</v>
      </c>
    </row>
    <row r="21065" spans="1:9" x14ac:dyDescent="0.25">
      <c r="A21065" t="s">
        <v>733</v>
      </c>
      <c r="B21065">
        <v>78713</v>
      </c>
      <c r="C21065" s="593">
        <v>8.2500000000000004E-2</v>
      </c>
      <c r="D21065" t="s">
        <v>1282</v>
      </c>
      <c r="E21065">
        <v>6.25E-2</v>
      </c>
      <c r="F21065">
        <v>0</v>
      </c>
      <c r="G21065">
        <v>0.01</v>
      </c>
      <c r="H21065">
        <v>0.01</v>
      </c>
      <c r="I21065">
        <v>0</v>
      </c>
    </row>
    <row r="21066" spans="1:9" x14ac:dyDescent="0.25">
      <c r="A21066" t="s">
        <v>733</v>
      </c>
      <c r="B21066">
        <v>78714</v>
      </c>
      <c r="C21066" s="593">
        <v>8.2500000000000004E-2</v>
      </c>
      <c r="D21066" t="s">
        <v>1282</v>
      </c>
      <c r="E21066">
        <v>6.25E-2</v>
      </c>
      <c r="F21066">
        <v>0</v>
      </c>
      <c r="G21066">
        <v>0.01</v>
      </c>
      <c r="H21066">
        <v>0.01</v>
      </c>
      <c r="I21066">
        <v>0</v>
      </c>
    </row>
    <row r="21067" spans="1:9" x14ac:dyDescent="0.25">
      <c r="A21067" t="s">
        <v>733</v>
      </c>
      <c r="B21067">
        <v>78715</v>
      </c>
      <c r="C21067" s="593">
        <v>8.2500000000000004E-2</v>
      </c>
      <c r="D21067" t="s">
        <v>1282</v>
      </c>
      <c r="E21067">
        <v>6.25E-2</v>
      </c>
      <c r="F21067">
        <v>0</v>
      </c>
      <c r="G21067">
        <v>0.01</v>
      </c>
      <c r="H21067">
        <v>0.01</v>
      </c>
      <c r="I21067">
        <v>0</v>
      </c>
    </row>
    <row r="21068" spans="1:9" x14ac:dyDescent="0.25">
      <c r="A21068" t="s">
        <v>733</v>
      </c>
      <c r="B21068">
        <v>78716</v>
      </c>
      <c r="C21068" s="593">
        <v>8.2500000000000004E-2</v>
      </c>
      <c r="D21068" t="s">
        <v>1282</v>
      </c>
      <c r="E21068">
        <v>6.25E-2</v>
      </c>
      <c r="F21068">
        <v>0</v>
      </c>
      <c r="G21068">
        <v>0.01</v>
      </c>
      <c r="H21068">
        <v>0.01</v>
      </c>
      <c r="I21068">
        <v>0</v>
      </c>
    </row>
    <row r="21069" spans="1:9" x14ac:dyDescent="0.25">
      <c r="A21069" t="s">
        <v>733</v>
      </c>
      <c r="B21069">
        <v>78717</v>
      </c>
      <c r="C21069" s="593">
        <v>8.2500000000000004E-2</v>
      </c>
      <c r="D21069" t="s">
        <v>1282</v>
      </c>
      <c r="E21069">
        <v>6.25E-2</v>
      </c>
      <c r="F21069">
        <v>0</v>
      </c>
      <c r="G21069">
        <v>0.01</v>
      </c>
      <c r="H21069">
        <v>0.01</v>
      </c>
      <c r="I21069">
        <v>0</v>
      </c>
    </row>
    <row r="21070" spans="1:9" x14ac:dyDescent="0.25">
      <c r="A21070" t="s">
        <v>733</v>
      </c>
      <c r="B21070">
        <v>78718</v>
      </c>
      <c r="C21070" s="593">
        <v>8.2500000000000004E-2</v>
      </c>
      <c r="D21070" t="s">
        <v>1282</v>
      </c>
      <c r="E21070">
        <v>6.25E-2</v>
      </c>
      <c r="F21070">
        <v>0</v>
      </c>
      <c r="G21070">
        <v>0.01</v>
      </c>
      <c r="H21070">
        <v>0.01</v>
      </c>
      <c r="I21070">
        <v>0</v>
      </c>
    </row>
    <row r="21071" spans="1:9" x14ac:dyDescent="0.25">
      <c r="A21071" t="s">
        <v>733</v>
      </c>
      <c r="B21071">
        <v>78719</v>
      </c>
      <c r="C21071" s="593">
        <v>8.2500000000000004E-2</v>
      </c>
      <c r="D21071" t="s">
        <v>6025</v>
      </c>
      <c r="E21071">
        <v>6.25E-2</v>
      </c>
      <c r="F21071">
        <v>5.0000000000000001E-3</v>
      </c>
      <c r="G21071">
        <v>0.01</v>
      </c>
      <c r="H21071">
        <v>5.0000000000000001E-3</v>
      </c>
      <c r="I21071">
        <v>0</v>
      </c>
    </row>
    <row r="21072" spans="1:9" x14ac:dyDescent="0.25">
      <c r="A21072" t="s">
        <v>733</v>
      </c>
      <c r="B21072">
        <v>78720</v>
      </c>
      <c r="C21072" s="593">
        <v>8.2500000000000004E-2</v>
      </c>
      <c r="D21072" t="s">
        <v>1282</v>
      </c>
      <c r="E21072">
        <v>6.25E-2</v>
      </c>
      <c r="F21072">
        <v>0</v>
      </c>
      <c r="G21072">
        <v>0.01</v>
      </c>
      <c r="H21072">
        <v>0.01</v>
      </c>
      <c r="I21072">
        <v>0</v>
      </c>
    </row>
    <row r="21073" spans="1:9" x14ac:dyDescent="0.25">
      <c r="A21073" t="s">
        <v>733</v>
      </c>
      <c r="B21073">
        <v>78721</v>
      </c>
      <c r="C21073" s="593">
        <v>8.2500000000000004E-2</v>
      </c>
      <c r="D21073" t="s">
        <v>1282</v>
      </c>
      <c r="E21073">
        <v>6.25E-2</v>
      </c>
      <c r="F21073">
        <v>0</v>
      </c>
      <c r="G21073">
        <v>0.01</v>
      </c>
      <c r="H21073">
        <v>0.01</v>
      </c>
      <c r="I21073">
        <v>0</v>
      </c>
    </row>
    <row r="21074" spans="1:9" x14ac:dyDescent="0.25">
      <c r="A21074" t="s">
        <v>733</v>
      </c>
      <c r="B21074">
        <v>78722</v>
      </c>
      <c r="C21074" s="593">
        <v>8.2500000000000004E-2</v>
      </c>
      <c r="D21074" t="s">
        <v>1282</v>
      </c>
      <c r="E21074">
        <v>6.25E-2</v>
      </c>
      <c r="F21074">
        <v>0</v>
      </c>
      <c r="G21074">
        <v>0.01</v>
      </c>
      <c r="H21074">
        <v>0.01</v>
      </c>
      <c r="I21074">
        <v>0</v>
      </c>
    </row>
    <row r="21075" spans="1:9" x14ac:dyDescent="0.25">
      <c r="A21075" t="s">
        <v>733</v>
      </c>
      <c r="B21075">
        <v>78723</v>
      </c>
      <c r="C21075" s="593">
        <v>8.2500000000000004E-2</v>
      </c>
      <c r="D21075" t="s">
        <v>1282</v>
      </c>
      <c r="E21075">
        <v>6.25E-2</v>
      </c>
      <c r="F21075">
        <v>0</v>
      </c>
      <c r="G21075">
        <v>0.01</v>
      </c>
      <c r="H21075">
        <v>0.01</v>
      </c>
      <c r="I21075">
        <v>0</v>
      </c>
    </row>
    <row r="21076" spans="1:9" x14ac:dyDescent="0.25">
      <c r="A21076" t="s">
        <v>733</v>
      </c>
      <c r="B21076">
        <v>78724</v>
      </c>
      <c r="C21076" s="593">
        <v>8.2500000000000004E-2</v>
      </c>
      <c r="D21076" t="s">
        <v>1282</v>
      </c>
      <c r="E21076">
        <v>6.25E-2</v>
      </c>
      <c r="F21076">
        <v>0</v>
      </c>
      <c r="G21076">
        <v>0.01</v>
      </c>
      <c r="H21076">
        <v>0.01</v>
      </c>
      <c r="I21076">
        <v>0</v>
      </c>
    </row>
    <row r="21077" spans="1:9" x14ac:dyDescent="0.25">
      <c r="A21077" t="s">
        <v>733</v>
      </c>
      <c r="B21077">
        <v>78725</v>
      </c>
      <c r="C21077" s="593">
        <v>8.2500000000000004E-2</v>
      </c>
      <c r="D21077" t="s">
        <v>1282</v>
      </c>
      <c r="E21077">
        <v>6.25E-2</v>
      </c>
      <c r="F21077">
        <v>0</v>
      </c>
      <c r="G21077">
        <v>0.01</v>
      </c>
      <c r="H21077">
        <v>0.01</v>
      </c>
      <c r="I21077">
        <v>0</v>
      </c>
    </row>
    <row r="21078" spans="1:9" x14ac:dyDescent="0.25">
      <c r="A21078" t="s">
        <v>733</v>
      </c>
      <c r="B21078">
        <v>78726</v>
      </c>
      <c r="C21078" s="593">
        <v>8.2500000000000004E-2</v>
      </c>
      <c r="D21078" t="s">
        <v>6007</v>
      </c>
      <c r="E21078">
        <v>6.25E-2</v>
      </c>
      <c r="F21078">
        <v>0</v>
      </c>
      <c r="G21078">
        <v>0.02</v>
      </c>
      <c r="H21078">
        <v>0</v>
      </c>
      <c r="I21078">
        <v>0</v>
      </c>
    </row>
    <row r="21079" spans="1:9" x14ac:dyDescent="0.25">
      <c r="A21079" t="s">
        <v>733</v>
      </c>
      <c r="B21079">
        <v>78727</v>
      </c>
      <c r="C21079" s="593">
        <v>8.2500000000000004E-2</v>
      </c>
      <c r="D21079" t="s">
        <v>1282</v>
      </c>
      <c r="E21079">
        <v>6.25E-2</v>
      </c>
      <c r="F21079">
        <v>0</v>
      </c>
      <c r="G21079">
        <v>0.01</v>
      </c>
      <c r="H21079">
        <v>0.01</v>
      </c>
      <c r="I21079">
        <v>0</v>
      </c>
    </row>
    <row r="21080" spans="1:9" x14ac:dyDescent="0.25">
      <c r="A21080" t="s">
        <v>733</v>
      </c>
      <c r="B21080">
        <v>78728</v>
      </c>
      <c r="C21080" s="593">
        <v>8.2500000000000004E-2</v>
      </c>
      <c r="D21080" t="s">
        <v>1282</v>
      </c>
      <c r="E21080">
        <v>6.25E-2</v>
      </c>
      <c r="F21080">
        <v>0</v>
      </c>
      <c r="G21080">
        <v>0.01</v>
      </c>
      <c r="H21080">
        <v>0.01</v>
      </c>
      <c r="I21080">
        <v>0</v>
      </c>
    </row>
    <row r="21081" spans="1:9" x14ac:dyDescent="0.25">
      <c r="A21081" t="s">
        <v>733</v>
      </c>
      <c r="B21081">
        <v>78729</v>
      </c>
      <c r="C21081" s="593">
        <v>8.2500000000000004E-2</v>
      </c>
      <c r="D21081" t="s">
        <v>1282</v>
      </c>
      <c r="E21081">
        <v>6.25E-2</v>
      </c>
      <c r="F21081">
        <v>0</v>
      </c>
      <c r="G21081">
        <v>0.01</v>
      </c>
      <c r="H21081">
        <v>0.01</v>
      </c>
      <c r="I21081">
        <v>0</v>
      </c>
    </row>
    <row r="21082" spans="1:9" x14ac:dyDescent="0.25">
      <c r="A21082" t="s">
        <v>733</v>
      </c>
      <c r="B21082">
        <v>78730</v>
      </c>
      <c r="C21082" s="593">
        <v>8.2500000000000004E-2</v>
      </c>
      <c r="D21082" t="s">
        <v>1282</v>
      </c>
      <c r="E21082">
        <v>6.25E-2</v>
      </c>
      <c r="F21082">
        <v>0</v>
      </c>
      <c r="G21082">
        <v>0.01</v>
      </c>
      <c r="H21082">
        <v>0.01</v>
      </c>
      <c r="I21082">
        <v>0</v>
      </c>
    </row>
    <row r="21083" spans="1:9" x14ac:dyDescent="0.25">
      <c r="A21083" t="s">
        <v>733</v>
      </c>
      <c r="B21083">
        <v>78731</v>
      </c>
      <c r="C21083" s="593">
        <v>8.2500000000000004E-2</v>
      </c>
      <c r="D21083" t="s">
        <v>1282</v>
      </c>
      <c r="E21083">
        <v>6.25E-2</v>
      </c>
      <c r="F21083">
        <v>0</v>
      </c>
      <c r="G21083">
        <v>0.01</v>
      </c>
      <c r="H21083">
        <v>0.01</v>
      </c>
      <c r="I21083">
        <v>0</v>
      </c>
    </row>
    <row r="21084" spans="1:9" x14ac:dyDescent="0.25">
      <c r="A21084" t="s">
        <v>733</v>
      </c>
      <c r="B21084">
        <v>78732</v>
      </c>
      <c r="C21084" s="593">
        <v>8.2500000000000004E-2</v>
      </c>
      <c r="D21084" t="s">
        <v>1282</v>
      </c>
      <c r="E21084">
        <v>6.25E-2</v>
      </c>
      <c r="F21084">
        <v>0</v>
      </c>
      <c r="G21084">
        <v>0.01</v>
      </c>
      <c r="H21084">
        <v>0.01</v>
      </c>
      <c r="I21084">
        <v>0</v>
      </c>
    </row>
    <row r="21085" spans="1:9" x14ac:dyDescent="0.25">
      <c r="A21085" t="s">
        <v>733</v>
      </c>
      <c r="B21085">
        <v>78733</v>
      </c>
      <c r="C21085" s="593">
        <v>8.2500000000000004E-2</v>
      </c>
      <c r="D21085" t="s">
        <v>1282</v>
      </c>
      <c r="E21085">
        <v>6.25E-2</v>
      </c>
      <c r="F21085">
        <v>0</v>
      </c>
      <c r="G21085">
        <v>0.01</v>
      </c>
      <c r="H21085">
        <v>0.01</v>
      </c>
      <c r="I21085">
        <v>0</v>
      </c>
    </row>
    <row r="21086" spans="1:9" x14ac:dyDescent="0.25">
      <c r="A21086" t="s">
        <v>733</v>
      </c>
      <c r="B21086">
        <v>78734</v>
      </c>
      <c r="C21086" s="593">
        <v>8.2500000000000004E-2</v>
      </c>
      <c r="D21086" t="s">
        <v>1282</v>
      </c>
      <c r="E21086">
        <v>6.25E-2</v>
      </c>
      <c r="F21086">
        <v>0</v>
      </c>
      <c r="G21086">
        <v>0.01</v>
      </c>
      <c r="H21086">
        <v>0.01</v>
      </c>
      <c r="I21086">
        <v>0</v>
      </c>
    </row>
    <row r="21087" spans="1:9" x14ac:dyDescent="0.25">
      <c r="A21087" t="s">
        <v>733</v>
      </c>
      <c r="B21087">
        <v>78735</v>
      </c>
      <c r="C21087" s="593">
        <v>8.2500000000000004E-2</v>
      </c>
      <c r="D21087" t="s">
        <v>5997</v>
      </c>
      <c r="E21087">
        <v>6.25E-2</v>
      </c>
      <c r="F21087">
        <v>0</v>
      </c>
      <c r="G21087">
        <v>0</v>
      </c>
      <c r="H21087">
        <v>0.02</v>
      </c>
      <c r="I21087">
        <v>0</v>
      </c>
    </row>
    <row r="21088" spans="1:9" x14ac:dyDescent="0.25">
      <c r="A21088" t="s">
        <v>733</v>
      </c>
      <c r="B21088">
        <v>78736</v>
      </c>
      <c r="C21088" s="593">
        <v>8.2500000000000004E-2</v>
      </c>
      <c r="D21088" t="s">
        <v>6002</v>
      </c>
      <c r="E21088">
        <v>6.25E-2</v>
      </c>
      <c r="F21088">
        <v>5.0000000000000001E-3</v>
      </c>
      <c r="G21088">
        <v>0</v>
      </c>
      <c r="H21088">
        <v>1.4999999999999999E-2</v>
      </c>
      <c r="I21088">
        <v>0</v>
      </c>
    </row>
    <row r="21089" spans="1:9" x14ac:dyDescent="0.25">
      <c r="A21089" t="s">
        <v>733</v>
      </c>
      <c r="B21089">
        <v>78737</v>
      </c>
      <c r="C21089" s="593">
        <v>8.2500000000000004E-2</v>
      </c>
      <c r="D21089" t="s">
        <v>6002</v>
      </c>
      <c r="E21089">
        <v>6.25E-2</v>
      </c>
      <c r="F21089">
        <v>5.0000000000000001E-3</v>
      </c>
      <c r="G21089">
        <v>0</v>
      </c>
      <c r="H21089">
        <v>1.4999999999999999E-2</v>
      </c>
      <c r="I21089">
        <v>0</v>
      </c>
    </row>
    <row r="21090" spans="1:9" x14ac:dyDescent="0.25">
      <c r="A21090" t="s">
        <v>733</v>
      </c>
      <c r="B21090">
        <v>78738</v>
      </c>
      <c r="C21090" s="593">
        <v>8.2500000000000004E-2</v>
      </c>
      <c r="D21090" t="s">
        <v>6020</v>
      </c>
      <c r="E21090">
        <v>6.25E-2</v>
      </c>
      <c r="F21090">
        <v>0</v>
      </c>
      <c r="G21090">
        <v>0</v>
      </c>
      <c r="H21090">
        <v>0.02</v>
      </c>
      <c r="I21090">
        <v>0</v>
      </c>
    </row>
    <row r="21091" spans="1:9" x14ac:dyDescent="0.25">
      <c r="A21091" t="s">
        <v>733</v>
      </c>
      <c r="B21091">
        <v>78739</v>
      </c>
      <c r="C21091" s="593">
        <v>8.2500000000000004E-2</v>
      </c>
      <c r="D21091" t="s">
        <v>5997</v>
      </c>
      <c r="E21091">
        <v>6.25E-2</v>
      </c>
      <c r="F21091">
        <v>0</v>
      </c>
      <c r="G21091">
        <v>0</v>
      </c>
      <c r="H21091">
        <v>0.02</v>
      </c>
      <c r="I21091">
        <v>0</v>
      </c>
    </row>
    <row r="21092" spans="1:9" x14ac:dyDescent="0.25">
      <c r="A21092" t="s">
        <v>733</v>
      </c>
      <c r="B21092">
        <v>78741</v>
      </c>
      <c r="C21092" s="593">
        <v>8.2500000000000004E-2</v>
      </c>
      <c r="D21092" t="s">
        <v>1282</v>
      </c>
      <c r="E21092">
        <v>6.25E-2</v>
      </c>
      <c r="F21092">
        <v>0</v>
      </c>
      <c r="G21092">
        <v>0.01</v>
      </c>
      <c r="H21092">
        <v>0.01</v>
      </c>
      <c r="I21092">
        <v>0</v>
      </c>
    </row>
    <row r="21093" spans="1:9" x14ac:dyDescent="0.25">
      <c r="A21093" t="s">
        <v>733</v>
      </c>
      <c r="B21093">
        <v>78742</v>
      </c>
      <c r="C21093" s="593">
        <v>8.2500000000000004E-2</v>
      </c>
      <c r="D21093" t="s">
        <v>1282</v>
      </c>
      <c r="E21093">
        <v>6.25E-2</v>
      </c>
      <c r="F21093">
        <v>0</v>
      </c>
      <c r="G21093">
        <v>0.01</v>
      </c>
      <c r="H21093">
        <v>0.01</v>
      </c>
      <c r="I21093">
        <v>0</v>
      </c>
    </row>
    <row r="21094" spans="1:9" x14ac:dyDescent="0.25">
      <c r="A21094" t="s">
        <v>733</v>
      </c>
      <c r="B21094">
        <v>78744</v>
      </c>
      <c r="C21094" s="593">
        <v>8.2500000000000004E-2</v>
      </c>
      <c r="D21094" t="s">
        <v>1282</v>
      </c>
      <c r="E21094">
        <v>6.25E-2</v>
      </c>
      <c r="F21094">
        <v>0</v>
      </c>
      <c r="G21094">
        <v>0.01</v>
      </c>
      <c r="H21094">
        <v>0.01</v>
      </c>
      <c r="I21094">
        <v>0</v>
      </c>
    </row>
    <row r="21095" spans="1:9" x14ac:dyDescent="0.25">
      <c r="A21095" t="s">
        <v>733</v>
      </c>
      <c r="B21095">
        <v>78745</v>
      </c>
      <c r="C21095" s="593">
        <v>8.2500000000000004E-2</v>
      </c>
      <c r="D21095" t="s">
        <v>1282</v>
      </c>
      <c r="E21095">
        <v>6.25E-2</v>
      </c>
      <c r="F21095">
        <v>0</v>
      </c>
      <c r="G21095">
        <v>0.01</v>
      </c>
      <c r="H21095">
        <v>0.01</v>
      </c>
      <c r="I21095">
        <v>0</v>
      </c>
    </row>
    <row r="21096" spans="1:9" x14ac:dyDescent="0.25">
      <c r="A21096" t="s">
        <v>733</v>
      </c>
      <c r="B21096">
        <v>78746</v>
      </c>
      <c r="C21096" s="593">
        <v>8.2500000000000004E-2</v>
      </c>
      <c r="D21096" t="s">
        <v>1282</v>
      </c>
      <c r="E21096">
        <v>6.25E-2</v>
      </c>
      <c r="F21096">
        <v>0</v>
      </c>
      <c r="G21096">
        <v>0.01</v>
      </c>
      <c r="H21096">
        <v>0.01</v>
      </c>
      <c r="I21096">
        <v>0</v>
      </c>
    </row>
    <row r="21097" spans="1:9" x14ac:dyDescent="0.25">
      <c r="A21097" t="s">
        <v>733</v>
      </c>
      <c r="B21097">
        <v>78747</v>
      </c>
      <c r="C21097" s="593">
        <v>8.2500000000000004E-2</v>
      </c>
      <c r="D21097" t="s">
        <v>1282</v>
      </c>
      <c r="E21097">
        <v>6.25E-2</v>
      </c>
      <c r="F21097">
        <v>0</v>
      </c>
      <c r="G21097">
        <v>0.01</v>
      </c>
      <c r="H21097">
        <v>0.01</v>
      </c>
      <c r="I21097">
        <v>0</v>
      </c>
    </row>
    <row r="21098" spans="1:9" x14ac:dyDescent="0.25">
      <c r="A21098" t="s">
        <v>733</v>
      </c>
      <c r="B21098">
        <v>78748</v>
      </c>
      <c r="C21098" s="593">
        <v>8.2500000000000004E-2</v>
      </c>
      <c r="D21098" t="s">
        <v>6016</v>
      </c>
      <c r="E21098">
        <v>6.25E-2</v>
      </c>
      <c r="F21098">
        <v>0</v>
      </c>
      <c r="G21098">
        <v>0</v>
      </c>
      <c r="H21098">
        <v>0.02</v>
      </c>
      <c r="I21098">
        <v>0</v>
      </c>
    </row>
    <row r="21099" spans="1:9" x14ac:dyDescent="0.25">
      <c r="A21099" t="s">
        <v>733</v>
      </c>
      <c r="B21099">
        <v>78749</v>
      </c>
      <c r="C21099" s="593">
        <v>8.2500000000000004E-2</v>
      </c>
      <c r="D21099" t="s">
        <v>5997</v>
      </c>
      <c r="E21099">
        <v>6.25E-2</v>
      </c>
      <c r="F21099">
        <v>0</v>
      </c>
      <c r="G21099">
        <v>0</v>
      </c>
      <c r="H21099">
        <v>0.02</v>
      </c>
      <c r="I21099">
        <v>0</v>
      </c>
    </row>
    <row r="21100" spans="1:9" x14ac:dyDescent="0.25">
      <c r="A21100" t="s">
        <v>733</v>
      </c>
      <c r="B21100">
        <v>78750</v>
      </c>
      <c r="C21100" s="593">
        <v>8.2500000000000004E-2</v>
      </c>
      <c r="D21100" t="s">
        <v>1282</v>
      </c>
      <c r="E21100">
        <v>6.25E-2</v>
      </c>
      <c r="F21100">
        <v>0</v>
      </c>
      <c r="G21100">
        <v>0.01</v>
      </c>
      <c r="H21100">
        <v>0.01</v>
      </c>
      <c r="I21100">
        <v>0</v>
      </c>
    </row>
    <row r="21101" spans="1:9" x14ac:dyDescent="0.25">
      <c r="A21101" t="s">
        <v>733</v>
      </c>
      <c r="B21101">
        <v>78751</v>
      </c>
      <c r="C21101" s="593">
        <v>8.2500000000000004E-2</v>
      </c>
      <c r="D21101" t="s">
        <v>1282</v>
      </c>
      <c r="E21101">
        <v>6.25E-2</v>
      </c>
      <c r="F21101">
        <v>0</v>
      </c>
      <c r="G21101">
        <v>0.01</v>
      </c>
      <c r="H21101">
        <v>0.01</v>
      </c>
      <c r="I21101">
        <v>0</v>
      </c>
    </row>
    <row r="21102" spans="1:9" x14ac:dyDescent="0.25">
      <c r="A21102" t="s">
        <v>733</v>
      </c>
      <c r="B21102">
        <v>78752</v>
      </c>
      <c r="C21102" s="593">
        <v>8.2500000000000004E-2</v>
      </c>
      <c r="D21102" t="s">
        <v>1282</v>
      </c>
      <c r="E21102">
        <v>6.25E-2</v>
      </c>
      <c r="F21102">
        <v>0</v>
      </c>
      <c r="G21102">
        <v>0.01</v>
      </c>
      <c r="H21102">
        <v>0.01</v>
      </c>
      <c r="I21102">
        <v>0</v>
      </c>
    </row>
    <row r="21103" spans="1:9" x14ac:dyDescent="0.25">
      <c r="A21103" t="s">
        <v>733</v>
      </c>
      <c r="B21103">
        <v>78753</v>
      </c>
      <c r="C21103" s="593">
        <v>8.2500000000000004E-2</v>
      </c>
      <c r="D21103" t="s">
        <v>1282</v>
      </c>
      <c r="E21103">
        <v>6.25E-2</v>
      </c>
      <c r="F21103">
        <v>0</v>
      </c>
      <c r="G21103">
        <v>0.01</v>
      </c>
      <c r="H21103">
        <v>0.01</v>
      </c>
      <c r="I21103">
        <v>0</v>
      </c>
    </row>
    <row r="21104" spans="1:9" x14ac:dyDescent="0.25">
      <c r="A21104" t="s">
        <v>733</v>
      </c>
      <c r="B21104">
        <v>78754</v>
      </c>
      <c r="C21104" s="593">
        <v>8.2500000000000004E-2</v>
      </c>
      <c r="D21104" t="s">
        <v>1282</v>
      </c>
      <c r="E21104">
        <v>6.25E-2</v>
      </c>
      <c r="F21104">
        <v>0</v>
      </c>
      <c r="G21104">
        <v>0.01</v>
      </c>
      <c r="H21104">
        <v>0.01</v>
      </c>
      <c r="I21104">
        <v>0</v>
      </c>
    </row>
    <row r="21105" spans="1:9" x14ac:dyDescent="0.25">
      <c r="A21105" t="s">
        <v>733</v>
      </c>
      <c r="B21105">
        <v>78755</v>
      </c>
      <c r="C21105" s="593">
        <v>8.2500000000000004E-2</v>
      </c>
      <c r="D21105" t="s">
        <v>1282</v>
      </c>
      <c r="E21105">
        <v>6.25E-2</v>
      </c>
      <c r="F21105">
        <v>0</v>
      </c>
      <c r="G21105">
        <v>0.01</v>
      </c>
      <c r="H21105">
        <v>0.01</v>
      </c>
      <c r="I21105">
        <v>0</v>
      </c>
    </row>
    <row r="21106" spans="1:9" x14ac:dyDescent="0.25">
      <c r="A21106" t="s">
        <v>733</v>
      </c>
      <c r="B21106">
        <v>78756</v>
      </c>
      <c r="C21106" s="593">
        <v>8.2500000000000004E-2</v>
      </c>
      <c r="D21106" t="s">
        <v>1282</v>
      </c>
      <c r="E21106">
        <v>6.25E-2</v>
      </c>
      <c r="F21106">
        <v>0</v>
      </c>
      <c r="G21106">
        <v>0.01</v>
      </c>
      <c r="H21106">
        <v>0.01</v>
      </c>
      <c r="I21106">
        <v>0</v>
      </c>
    </row>
    <row r="21107" spans="1:9" x14ac:dyDescent="0.25">
      <c r="A21107" t="s">
        <v>733</v>
      </c>
      <c r="B21107">
        <v>78757</v>
      </c>
      <c r="C21107" s="593">
        <v>8.2500000000000004E-2</v>
      </c>
      <c r="D21107" t="s">
        <v>1282</v>
      </c>
      <c r="E21107">
        <v>6.25E-2</v>
      </c>
      <c r="F21107">
        <v>0</v>
      </c>
      <c r="G21107">
        <v>0.01</v>
      </c>
      <c r="H21107">
        <v>0.01</v>
      </c>
      <c r="I21107">
        <v>0</v>
      </c>
    </row>
    <row r="21108" spans="1:9" x14ac:dyDescent="0.25">
      <c r="A21108" t="s">
        <v>733</v>
      </c>
      <c r="B21108">
        <v>78758</v>
      </c>
      <c r="C21108" s="593">
        <v>8.2500000000000004E-2</v>
      </c>
      <c r="D21108" t="s">
        <v>1282</v>
      </c>
      <c r="E21108">
        <v>6.25E-2</v>
      </c>
      <c r="F21108">
        <v>0</v>
      </c>
      <c r="G21108">
        <v>0.01</v>
      </c>
      <c r="H21108">
        <v>0.01</v>
      </c>
      <c r="I21108">
        <v>0</v>
      </c>
    </row>
    <row r="21109" spans="1:9" x14ac:dyDescent="0.25">
      <c r="A21109" t="s">
        <v>733</v>
      </c>
      <c r="B21109">
        <v>78759</v>
      </c>
      <c r="C21109" s="593">
        <v>8.2500000000000004E-2</v>
      </c>
      <c r="D21109" t="s">
        <v>1282</v>
      </c>
      <c r="E21109">
        <v>6.25E-2</v>
      </c>
      <c r="F21109">
        <v>0</v>
      </c>
      <c r="G21109">
        <v>0.01</v>
      </c>
      <c r="H21109">
        <v>0.01</v>
      </c>
      <c r="I21109">
        <v>0</v>
      </c>
    </row>
    <row r="21110" spans="1:9" x14ac:dyDescent="0.25">
      <c r="A21110" t="s">
        <v>733</v>
      </c>
      <c r="B21110">
        <v>78760</v>
      </c>
      <c r="C21110" s="593">
        <v>8.2500000000000004E-2</v>
      </c>
      <c r="D21110" t="s">
        <v>1282</v>
      </c>
      <c r="E21110">
        <v>6.25E-2</v>
      </c>
      <c r="F21110">
        <v>0</v>
      </c>
      <c r="G21110">
        <v>0.01</v>
      </c>
      <c r="H21110">
        <v>0.01</v>
      </c>
      <c r="I21110">
        <v>0</v>
      </c>
    </row>
    <row r="21111" spans="1:9" x14ac:dyDescent="0.25">
      <c r="A21111" t="s">
        <v>733</v>
      </c>
      <c r="B21111">
        <v>78761</v>
      </c>
      <c r="C21111" s="593">
        <v>8.2500000000000004E-2</v>
      </c>
      <c r="D21111" t="s">
        <v>1282</v>
      </c>
      <c r="E21111">
        <v>6.25E-2</v>
      </c>
      <c r="F21111">
        <v>0</v>
      </c>
      <c r="G21111">
        <v>0.01</v>
      </c>
      <c r="H21111">
        <v>0.01</v>
      </c>
      <c r="I21111">
        <v>0</v>
      </c>
    </row>
    <row r="21112" spans="1:9" x14ac:dyDescent="0.25">
      <c r="A21112" t="s">
        <v>733</v>
      </c>
      <c r="B21112">
        <v>78762</v>
      </c>
      <c r="C21112" s="593">
        <v>8.2500000000000004E-2</v>
      </c>
      <c r="D21112" t="s">
        <v>1282</v>
      </c>
      <c r="E21112">
        <v>6.25E-2</v>
      </c>
      <c r="F21112">
        <v>0</v>
      </c>
      <c r="G21112">
        <v>0.01</v>
      </c>
      <c r="H21112">
        <v>0.01</v>
      </c>
      <c r="I21112">
        <v>0</v>
      </c>
    </row>
    <row r="21113" spans="1:9" x14ac:dyDescent="0.25">
      <c r="A21113" t="s">
        <v>733</v>
      </c>
      <c r="B21113">
        <v>78763</v>
      </c>
      <c r="C21113" s="593">
        <v>8.2500000000000004E-2</v>
      </c>
      <c r="D21113" t="s">
        <v>1282</v>
      </c>
      <c r="E21113">
        <v>6.25E-2</v>
      </c>
      <c r="F21113">
        <v>0</v>
      </c>
      <c r="G21113">
        <v>0.01</v>
      </c>
      <c r="H21113">
        <v>0.01</v>
      </c>
      <c r="I21113">
        <v>0</v>
      </c>
    </row>
    <row r="21114" spans="1:9" x14ac:dyDescent="0.25">
      <c r="A21114" t="s">
        <v>733</v>
      </c>
      <c r="B21114">
        <v>78764</v>
      </c>
      <c r="C21114" s="593">
        <v>8.2500000000000004E-2</v>
      </c>
      <c r="D21114" t="s">
        <v>1282</v>
      </c>
      <c r="E21114">
        <v>6.25E-2</v>
      </c>
      <c r="F21114">
        <v>0</v>
      </c>
      <c r="G21114">
        <v>0.01</v>
      </c>
      <c r="H21114">
        <v>0.01</v>
      </c>
      <c r="I21114">
        <v>0</v>
      </c>
    </row>
    <row r="21115" spans="1:9" x14ac:dyDescent="0.25">
      <c r="A21115" t="s">
        <v>733</v>
      </c>
      <c r="B21115">
        <v>78765</v>
      </c>
      <c r="C21115" s="593">
        <v>8.2500000000000004E-2</v>
      </c>
      <c r="D21115" t="s">
        <v>1282</v>
      </c>
      <c r="E21115">
        <v>6.25E-2</v>
      </c>
      <c r="F21115">
        <v>0</v>
      </c>
      <c r="G21115">
        <v>0.01</v>
      </c>
      <c r="H21115">
        <v>0.01</v>
      </c>
      <c r="I21115">
        <v>0</v>
      </c>
    </row>
    <row r="21116" spans="1:9" x14ac:dyDescent="0.25">
      <c r="A21116" t="s">
        <v>733</v>
      </c>
      <c r="B21116">
        <v>78766</v>
      </c>
      <c r="C21116" s="593">
        <v>8.2500000000000004E-2</v>
      </c>
      <c r="D21116" t="s">
        <v>1282</v>
      </c>
      <c r="E21116">
        <v>6.25E-2</v>
      </c>
      <c r="F21116">
        <v>0</v>
      </c>
      <c r="G21116">
        <v>0.01</v>
      </c>
      <c r="H21116">
        <v>0.01</v>
      </c>
      <c r="I21116">
        <v>0</v>
      </c>
    </row>
    <row r="21117" spans="1:9" x14ac:dyDescent="0.25">
      <c r="A21117" t="s">
        <v>733</v>
      </c>
      <c r="B21117">
        <v>78767</v>
      </c>
      <c r="C21117" s="593">
        <v>8.2500000000000004E-2</v>
      </c>
      <c r="D21117" t="s">
        <v>1282</v>
      </c>
      <c r="E21117">
        <v>6.25E-2</v>
      </c>
      <c r="F21117">
        <v>0</v>
      </c>
      <c r="G21117">
        <v>0.01</v>
      </c>
      <c r="H21117">
        <v>0.01</v>
      </c>
      <c r="I21117">
        <v>0</v>
      </c>
    </row>
    <row r="21118" spans="1:9" x14ac:dyDescent="0.25">
      <c r="A21118" t="s">
        <v>733</v>
      </c>
      <c r="B21118">
        <v>78768</v>
      </c>
      <c r="C21118" s="593">
        <v>8.2500000000000004E-2</v>
      </c>
      <c r="D21118" t="s">
        <v>1282</v>
      </c>
      <c r="E21118">
        <v>6.25E-2</v>
      </c>
      <c r="F21118">
        <v>0</v>
      </c>
      <c r="G21118">
        <v>0.01</v>
      </c>
      <c r="H21118">
        <v>0.01</v>
      </c>
      <c r="I21118">
        <v>0</v>
      </c>
    </row>
    <row r="21119" spans="1:9" x14ac:dyDescent="0.25">
      <c r="A21119" t="s">
        <v>733</v>
      </c>
      <c r="B21119">
        <v>78772</v>
      </c>
      <c r="C21119" s="593">
        <v>8.2500000000000004E-2</v>
      </c>
      <c r="D21119" t="s">
        <v>1282</v>
      </c>
      <c r="E21119">
        <v>6.25E-2</v>
      </c>
      <c r="F21119">
        <v>0</v>
      </c>
      <c r="G21119">
        <v>0.01</v>
      </c>
      <c r="H21119">
        <v>0.01</v>
      </c>
      <c r="I21119">
        <v>0</v>
      </c>
    </row>
    <row r="21120" spans="1:9" x14ac:dyDescent="0.25">
      <c r="A21120" t="s">
        <v>733</v>
      </c>
      <c r="B21120">
        <v>78773</v>
      </c>
      <c r="C21120" s="593">
        <v>8.2500000000000004E-2</v>
      </c>
      <c r="D21120" t="s">
        <v>1282</v>
      </c>
      <c r="E21120">
        <v>6.25E-2</v>
      </c>
      <c r="F21120">
        <v>0</v>
      </c>
      <c r="G21120">
        <v>0.01</v>
      </c>
      <c r="H21120">
        <v>0.01</v>
      </c>
      <c r="I21120">
        <v>0</v>
      </c>
    </row>
    <row r="21121" spans="1:9" x14ac:dyDescent="0.25">
      <c r="A21121" t="s">
        <v>733</v>
      </c>
      <c r="B21121">
        <v>78774</v>
      </c>
      <c r="C21121" s="593">
        <v>8.2500000000000004E-2</v>
      </c>
      <c r="D21121" t="s">
        <v>1282</v>
      </c>
      <c r="E21121">
        <v>6.25E-2</v>
      </c>
      <c r="F21121">
        <v>0</v>
      </c>
      <c r="G21121">
        <v>0.01</v>
      </c>
      <c r="H21121">
        <v>0.01</v>
      </c>
      <c r="I21121">
        <v>0</v>
      </c>
    </row>
    <row r="21122" spans="1:9" x14ac:dyDescent="0.25">
      <c r="A21122" t="s">
        <v>733</v>
      </c>
      <c r="B21122">
        <v>78778</v>
      </c>
      <c r="C21122" s="593">
        <v>8.2500000000000004E-2</v>
      </c>
      <c r="D21122" t="s">
        <v>1282</v>
      </c>
      <c r="E21122">
        <v>6.25E-2</v>
      </c>
      <c r="F21122">
        <v>0</v>
      </c>
      <c r="G21122">
        <v>0.01</v>
      </c>
      <c r="H21122">
        <v>0.01</v>
      </c>
      <c r="I21122">
        <v>0</v>
      </c>
    </row>
    <row r="21123" spans="1:9" x14ac:dyDescent="0.25">
      <c r="A21123" t="s">
        <v>733</v>
      </c>
      <c r="B21123">
        <v>78779</v>
      </c>
      <c r="C21123" s="593">
        <v>8.2500000000000004E-2</v>
      </c>
      <c r="D21123" t="s">
        <v>1282</v>
      </c>
      <c r="E21123">
        <v>6.25E-2</v>
      </c>
      <c r="F21123">
        <v>0</v>
      </c>
      <c r="G21123">
        <v>0.01</v>
      </c>
      <c r="H21123">
        <v>0.01</v>
      </c>
      <c r="I21123">
        <v>0</v>
      </c>
    </row>
    <row r="21124" spans="1:9" x14ac:dyDescent="0.25">
      <c r="A21124" t="s">
        <v>733</v>
      </c>
      <c r="B21124">
        <v>78783</v>
      </c>
      <c r="C21124" s="593">
        <v>8.2500000000000004E-2</v>
      </c>
      <c r="D21124" t="s">
        <v>1282</v>
      </c>
      <c r="E21124">
        <v>6.25E-2</v>
      </c>
      <c r="F21124">
        <v>0</v>
      </c>
      <c r="G21124">
        <v>0.01</v>
      </c>
      <c r="H21124">
        <v>0.01</v>
      </c>
      <c r="I21124">
        <v>0</v>
      </c>
    </row>
    <row r="21125" spans="1:9" x14ac:dyDescent="0.25">
      <c r="A21125" t="s">
        <v>733</v>
      </c>
      <c r="B21125">
        <v>78799</v>
      </c>
      <c r="C21125" s="593">
        <v>8.2500000000000004E-2</v>
      </c>
      <c r="D21125" t="s">
        <v>1282</v>
      </c>
      <c r="E21125">
        <v>6.25E-2</v>
      </c>
      <c r="F21125">
        <v>0</v>
      </c>
      <c r="G21125">
        <v>0.01</v>
      </c>
      <c r="H21125">
        <v>0.01</v>
      </c>
      <c r="I21125">
        <v>0</v>
      </c>
    </row>
    <row r="21126" spans="1:9" x14ac:dyDescent="0.25">
      <c r="A21126" t="s">
        <v>733</v>
      </c>
      <c r="B21126">
        <v>78801</v>
      </c>
      <c r="C21126" s="593">
        <v>8.2500000000000004E-2</v>
      </c>
      <c r="D21126" t="s">
        <v>6026</v>
      </c>
      <c r="E21126">
        <v>6.25E-2</v>
      </c>
      <c r="F21126">
        <v>5.0000000000000001E-3</v>
      </c>
      <c r="G21126">
        <v>0.01</v>
      </c>
      <c r="H21126">
        <v>5.0000000000000001E-3</v>
      </c>
      <c r="I21126">
        <v>0</v>
      </c>
    </row>
    <row r="21127" spans="1:9" x14ac:dyDescent="0.25">
      <c r="A21127" t="s">
        <v>733</v>
      </c>
      <c r="B21127">
        <v>78802</v>
      </c>
      <c r="C21127" s="593">
        <v>8.2500000000000004E-2</v>
      </c>
      <c r="D21127" t="s">
        <v>6026</v>
      </c>
      <c r="E21127">
        <v>6.25E-2</v>
      </c>
      <c r="F21127">
        <v>5.0000000000000001E-3</v>
      </c>
      <c r="G21127">
        <v>0.01</v>
      </c>
      <c r="H21127">
        <v>5.0000000000000001E-3</v>
      </c>
      <c r="I21127">
        <v>0</v>
      </c>
    </row>
    <row r="21128" spans="1:9" x14ac:dyDescent="0.25">
      <c r="A21128" t="s">
        <v>733</v>
      </c>
      <c r="B21128">
        <v>78827</v>
      </c>
      <c r="C21128" s="593">
        <v>8.2500000000000004E-2</v>
      </c>
      <c r="D21128" t="s">
        <v>6027</v>
      </c>
      <c r="E21128">
        <v>6.25E-2</v>
      </c>
      <c r="F21128">
        <v>5.0000000000000001E-3</v>
      </c>
      <c r="G21128">
        <v>1.4999999999999999E-2</v>
      </c>
      <c r="H21128">
        <v>0</v>
      </c>
      <c r="I21128">
        <v>0</v>
      </c>
    </row>
    <row r="21129" spans="1:9" x14ac:dyDescent="0.25">
      <c r="A21129" t="s">
        <v>733</v>
      </c>
      <c r="B21129">
        <v>78828</v>
      </c>
      <c r="C21129" s="593">
        <v>6.7500000000000004E-2</v>
      </c>
      <c r="D21129" t="s">
        <v>6028</v>
      </c>
      <c r="E21129">
        <v>6.25E-2</v>
      </c>
      <c r="F21129">
        <v>5.0000000000000001E-3</v>
      </c>
      <c r="G21129">
        <v>0</v>
      </c>
      <c r="H21129">
        <v>0</v>
      </c>
      <c r="I21129">
        <v>0</v>
      </c>
    </row>
    <row r="21130" spans="1:9" x14ac:dyDescent="0.25">
      <c r="A21130" t="s">
        <v>733</v>
      </c>
      <c r="B21130">
        <v>78829</v>
      </c>
      <c r="C21130" s="593">
        <v>6.7500000000000004E-2</v>
      </c>
      <c r="D21130" t="s">
        <v>6029</v>
      </c>
      <c r="E21130">
        <v>6.25E-2</v>
      </c>
      <c r="F21130">
        <v>0</v>
      </c>
      <c r="G21130">
        <v>0</v>
      </c>
      <c r="H21130">
        <v>5.0000000000000001E-3</v>
      </c>
      <c r="I21130">
        <v>0</v>
      </c>
    </row>
    <row r="21131" spans="1:9" x14ac:dyDescent="0.25">
      <c r="A21131" t="s">
        <v>733</v>
      </c>
      <c r="B21131">
        <v>78830</v>
      </c>
      <c r="C21131" s="593">
        <v>7.7499999999999999E-2</v>
      </c>
      <c r="D21131" t="s">
        <v>6030</v>
      </c>
      <c r="E21131">
        <v>6.25E-2</v>
      </c>
      <c r="F21131">
        <v>5.0000000000000001E-3</v>
      </c>
      <c r="G21131">
        <v>0.01</v>
      </c>
      <c r="H21131">
        <v>0</v>
      </c>
      <c r="I21131">
        <v>0</v>
      </c>
    </row>
    <row r="21132" spans="1:9" x14ac:dyDescent="0.25">
      <c r="A21132" t="s">
        <v>733</v>
      </c>
      <c r="B21132">
        <v>78832</v>
      </c>
      <c r="C21132" s="593">
        <v>8.2500000000000004E-2</v>
      </c>
      <c r="D21132" t="s">
        <v>6031</v>
      </c>
      <c r="E21132">
        <v>6.25E-2</v>
      </c>
      <c r="F21132">
        <v>5.0000000000000001E-3</v>
      </c>
      <c r="G21132">
        <v>0.01</v>
      </c>
      <c r="H21132">
        <v>5.0000000000000001E-3</v>
      </c>
      <c r="I21132">
        <v>0</v>
      </c>
    </row>
    <row r="21133" spans="1:9" x14ac:dyDescent="0.25">
      <c r="A21133" t="s">
        <v>733</v>
      </c>
      <c r="B21133">
        <v>78833</v>
      </c>
      <c r="C21133" s="593">
        <v>7.7499999999999999E-2</v>
      </c>
      <c r="D21133" t="s">
        <v>6032</v>
      </c>
      <c r="E21133">
        <v>6.25E-2</v>
      </c>
      <c r="F21133">
        <v>5.0000000000000001E-3</v>
      </c>
      <c r="G21133">
        <v>0.01</v>
      </c>
      <c r="H21133">
        <v>0</v>
      </c>
      <c r="I21133">
        <v>0</v>
      </c>
    </row>
    <row r="21134" spans="1:9" x14ac:dyDescent="0.25">
      <c r="A21134" t="s">
        <v>733</v>
      </c>
      <c r="B21134">
        <v>78834</v>
      </c>
      <c r="C21134" s="593">
        <v>8.2500000000000004E-2</v>
      </c>
      <c r="D21134" t="s">
        <v>6033</v>
      </c>
      <c r="E21134">
        <v>6.25E-2</v>
      </c>
      <c r="F21134">
        <v>5.0000000000000001E-3</v>
      </c>
      <c r="G21134">
        <v>1.4999999999999999E-2</v>
      </c>
      <c r="H21134">
        <v>0</v>
      </c>
      <c r="I21134">
        <v>0</v>
      </c>
    </row>
    <row r="21135" spans="1:9" x14ac:dyDescent="0.25">
      <c r="A21135" t="s">
        <v>733</v>
      </c>
      <c r="B21135">
        <v>78836</v>
      </c>
      <c r="C21135" s="593">
        <v>6.7500000000000004E-2</v>
      </c>
      <c r="D21135" t="s">
        <v>6034</v>
      </c>
      <c r="E21135">
        <v>6.25E-2</v>
      </c>
      <c r="F21135">
        <v>5.0000000000000001E-3</v>
      </c>
      <c r="G21135">
        <v>0</v>
      </c>
      <c r="H21135">
        <v>0</v>
      </c>
      <c r="I21135">
        <v>0</v>
      </c>
    </row>
    <row r="21136" spans="1:9" x14ac:dyDescent="0.25">
      <c r="A21136" t="s">
        <v>733</v>
      </c>
      <c r="B21136">
        <v>78837</v>
      </c>
      <c r="C21136" s="593">
        <v>6.7500000000000004E-2</v>
      </c>
      <c r="D21136" t="s">
        <v>5758</v>
      </c>
      <c r="E21136">
        <v>6.25E-2</v>
      </c>
      <c r="F21136">
        <v>5.0000000000000001E-3</v>
      </c>
      <c r="G21136">
        <v>0</v>
      </c>
      <c r="H21136">
        <v>0</v>
      </c>
      <c r="I21136">
        <v>0</v>
      </c>
    </row>
    <row r="21137" spans="1:9" x14ac:dyDescent="0.25">
      <c r="A21137" t="s">
        <v>733</v>
      </c>
      <c r="B21137">
        <v>78838</v>
      </c>
      <c r="C21137" s="593">
        <v>7.2499999999999995E-2</v>
      </c>
      <c r="D21137" t="s">
        <v>6035</v>
      </c>
      <c r="E21137">
        <v>6.25E-2</v>
      </c>
      <c r="F21137">
        <v>5.0000000000000001E-3</v>
      </c>
      <c r="G21137">
        <v>0</v>
      </c>
      <c r="H21137">
        <v>5.0000000000000001E-3</v>
      </c>
      <c r="I21137">
        <v>0</v>
      </c>
    </row>
    <row r="21138" spans="1:9" x14ac:dyDescent="0.25">
      <c r="A21138" t="s">
        <v>733</v>
      </c>
      <c r="B21138">
        <v>78839</v>
      </c>
      <c r="C21138" s="593">
        <v>8.2500000000000004E-2</v>
      </c>
      <c r="D21138" t="s">
        <v>6036</v>
      </c>
      <c r="E21138">
        <v>6.25E-2</v>
      </c>
      <c r="F21138">
        <v>0</v>
      </c>
      <c r="G21138">
        <v>0.02</v>
      </c>
      <c r="H21138">
        <v>0</v>
      </c>
      <c r="I21138">
        <v>0</v>
      </c>
    </row>
    <row r="21139" spans="1:9" x14ac:dyDescent="0.25">
      <c r="A21139" t="s">
        <v>733</v>
      </c>
      <c r="B21139">
        <v>78840</v>
      </c>
      <c r="C21139" s="593">
        <v>8.2500000000000004E-2</v>
      </c>
      <c r="D21139" t="s">
        <v>6037</v>
      </c>
      <c r="E21139">
        <v>6.25E-2</v>
      </c>
      <c r="F21139">
        <v>5.0000000000000001E-3</v>
      </c>
      <c r="G21139">
        <v>1.4999999999999999E-2</v>
      </c>
      <c r="H21139">
        <v>0</v>
      </c>
      <c r="I21139">
        <v>0</v>
      </c>
    </row>
    <row r="21140" spans="1:9" x14ac:dyDescent="0.25">
      <c r="A21140" t="s">
        <v>733</v>
      </c>
      <c r="B21140">
        <v>78841</v>
      </c>
      <c r="C21140" s="593">
        <v>8.2500000000000004E-2</v>
      </c>
      <c r="D21140" t="s">
        <v>6037</v>
      </c>
      <c r="E21140">
        <v>6.25E-2</v>
      </c>
      <c r="F21140">
        <v>5.0000000000000001E-3</v>
      </c>
      <c r="G21140">
        <v>1.4999999999999999E-2</v>
      </c>
      <c r="H21140">
        <v>0</v>
      </c>
      <c r="I21140">
        <v>0</v>
      </c>
    </row>
    <row r="21141" spans="1:9" x14ac:dyDescent="0.25">
      <c r="A21141" t="s">
        <v>733</v>
      </c>
      <c r="B21141">
        <v>78842</v>
      </c>
      <c r="C21141" s="593">
        <v>8.2500000000000004E-2</v>
      </c>
      <c r="D21141" t="s">
        <v>6037</v>
      </c>
      <c r="E21141">
        <v>6.25E-2</v>
      </c>
      <c r="F21141">
        <v>5.0000000000000001E-3</v>
      </c>
      <c r="G21141">
        <v>1.4999999999999999E-2</v>
      </c>
      <c r="H21141">
        <v>0</v>
      </c>
      <c r="I21141">
        <v>0</v>
      </c>
    </row>
    <row r="21142" spans="1:9" x14ac:dyDescent="0.25">
      <c r="A21142" t="s">
        <v>733</v>
      </c>
      <c r="B21142">
        <v>78843</v>
      </c>
      <c r="C21142" s="593">
        <v>8.2500000000000004E-2</v>
      </c>
      <c r="D21142" t="s">
        <v>6037</v>
      </c>
      <c r="E21142">
        <v>6.25E-2</v>
      </c>
      <c r="F21142">
        <v>5.0000000000000001E-3</v>
      </c>
      <c r="G21142">
        <v>1.4999999999999999E-2</v>
      </c>
      <c r="H21142">
        <v>0</v>
      </c>
      <c r="I21142">
        <v>0</v>
      </c>
    </row>
    <row r="21143" spans="1:9" x14ac:dyDescent="0.25">
      <c r="A21143" t="s">
        <v>733</v>
      </c>
      <c r="B21143">
        <v>78847</v>
      </c>
      <c r="C21143" s="593">
        <v>6.7500000000000004E-2</v>
      </c>
      <c r="D21143" t="s">
        <v>5758</v>
      </c>
      <c r="E21143">
        <v>6.25E-2</v>
      </c>
      <c r="F21143">
        <v>5.0000000000000001E-3</v>
      </c>
      <c r="G21143">
        <v>0</v>
      </c>
      <c r="H21143">
        <v>0</v>
      </c>
      <c r="I21143">
        <v>0</v>
      </c>
    </row>
    <row r="21144" spans="1:9" x14ac:dyDescent="0.25">
      <c r="A21144" t="s">
        <v>733</v>
      </c>
      <c r="B21144">
        <v>78850</v>
      </c>
      <c r="C21144" s="593">
        <v>6.7500000000000004E-2</v>
      </c>
      <c r="D21144" t="s">
        <v>4900</v>
      </c>
      <c r="E21144">
        <v>6.25E-2</v>
      </c>
      <c r="F21144">
        <v>5.0000000000000001E-3</v>
      </c>
      <c r="G21144">
        <v>0</v>
      </c>
      <c r="H21144">
        <v>0</v>
      </c>
      <c r="I21144">
        <v>0</v>
      </c>
    </row>
    <row r="21145" spans="1:9" x14ac:dyDescent="0.25">
      <c r="A21145" t="s">
        <v>733</v>
      </c>
      <c r="B21145">
        <v>78851</v>
      </c>
      <c r="C21145" s="593">
        <v>7.7499999999999999E-2</v>
      </c>
      <c r="D21145" t="s">
        <v>5493</v>
      </c>
      <c r="E21145">
        <v>6.25E-2</v>
      </c>
      <c r="F21145">
        <v>1.4999999999999999E-2</v>
      </c>
      <c r="G21145">
        <v>0</v>
      </c>
      <c r="H21145">
        <v>0</v>
      </c>
      <c r="I21145">
        <v>0</v>
      </c>
    </row>
    <row r="21146" spans="1:9" x14ac:dyDescent="0.25">
      <c r="A21146" t="s">
        <v>733</v>
      </c>
      <c r="B21146">
        <v>78852</v>
      </c>
      <c r="C21146" s="593">
        <v>8.2500000000000004E-2</v>
      </c>
      <c r="D21146" t="s">
        <v>6038</v>
      </c>
      <c r="E21146">
        <v>6.25E-2</v>
      </c>
      <c r="F21146">
        <v>5.0000000000000001E-3</v>
      </c>
      <c r="G21146">
        <v>0.01</v>
      </c>
      <c r="H21146">
        <v>5.0000000000000001E-3</v>
      </c>
      <c r="I21146">
        <v>0</v>
      </c>
    </row>
    <row r="21147" spans="1:9" x14ac:dyDescent="0.25">
      <c r="A21147" t="s">
        <v>733</v>
      </c>
      <c r="B21147">
        <v>78853</v>
      </c>
      <c r="C21147" s="593">
        <v>8.2500000000000004E-2</v>
      </c>
      <c r="D21147" t="s">
        <v>6038</v>
      </c>
      <c r="E21147">
        <v>6.25E-2</v>
      </c>
      <c r="F21147">
        <v>5.0000000000000001E-3</v>
      </c>
      <c r="G21147">
        <v>0.01</v>
      </c>
      <c r="H21147">
        <v>5.0000000000000001E-3</v>
      </c>
      <c r="I21147">
        <v>0</v>
      </c>
    </row>
    <row r="21148" spans="1:9" x14ac:dyDescent="0.25">
      <c r="A21148" t="s">
        <v>733</v>
      </c>
      <c r="B21148">
        <v>78860</v>
      </c>
      <c r="C21148" s="593">
        <v>7.2499999999999995E-2</v>
      </c>
      <c r="D21148" t="s">
        <v>6039</v>
      </c>
      <c r="E21148">
        <v>6.25E-2</v>
      </c>
      <c r="F21148">
        <v>5.0000000000000001E-3</v>
      </c>
      <c r="G21148">
        <v>0</v>
      </c>
      <c r="H21148">
        <v>5.0000000000000001E-3</v>
      </c>
      <c r="I21148">
        <v>0</v>
      </c>
    </row>
    <row r="21149" spans="1:9" x14ac:dyDescent="0.25">
      <c r="A21149" t="s">
        <v>733</v>
      </c>
      <c r="B21149">
        <v>78861</v>
      </c>
      <c r="C21149" s="593">
        <v>8.2500000000000004E-2</v>
      </c>
      <c r="D21149" t="s">
        <v>6040</v>
      </c>
      <c r="E21149">
        <v>6.25E-2</v>
      </c>
      <c r="F21149">
        <v>5.0000000000000001E-3</v>
      </c>
      <c r="G21149">
        <v>0</v>
      </c>
      <c r="H21149">
        <v>1.4999999999999999E-2</v>
      </c>
      <c r="I21149">
        <v>0</v>
      </c>
    </row>
    <row r="21150" spans="1:9" x14ac:dyDescent="0.25">
      <c r="A21150" t="s">
        <v>733</v>
      </c>
      <c r="B21150">
        <v>78870</v>
      </c>
      <c r="C21150" s="593">
        <v>7.2499999999999995E-2</v>
      </c>
      <c r="D21150" t="s">
        <v>6035</v>
      </c>
      <c r="E21150">
        <v>6.25E-2</v>
      </c>
      <c r="F21150">
        <v>5.0000000000000001E-3</v>
      </c>
      <c r="G21150">
        <v>0</v>
      </c>
      <c r="H21150">
        <v>5.0000000000000001E-3</v>
      </c>
      <c r="I21150">
        <v>0</v>
      </c>
    </row>
    <row r="21151" spans="1:9" x14ac:dyDescent="0.25">
      <c r="A21151" t="s">
        <v>733</v>
      </c>
      <c r="B21151">
        <v>78871</v>
      </c>
      <c r="C21151" s="593">
        <v>6.7500000000000004E-2</v>
      </c>
      <c r="D21151" t="s">
        <v>5758</v>
      </c>
      <c r="E21151">
        <v>6.25E-2</v>
      </c>
      <c r="F21151">
        <v>5.0000000000000001E-3</v>
      </c>
      <c r="G21151">
        <v>0</v>
      </c>
      <c r="H21151">
        <v>0</v>
      </c>
      <c r="I21151">
        <v>0</v>
      </c>
    </row>
    <row r="21152" spans="1:9" x14ac:dyDescent="0.25">
      <c r="A21152" t="s">
        <v>733</v>
      </c>
      <c r="B21152">
        <v>78872</v>
      </c>
      <c r="C21152" s="593">
        <v>6.7500000000000004E-2</v>
      </c>
      <c r="D21152" t="s">
        <v>6029</v>
      </c>
      <c r="E21152">
        <v>6.25E-2</v>
      </c>
      <c r="F21152">
        <v>0</v>
      </c>
      <c r="G21152">
        <v>0</v>
      </c>
      <c r="H21152">
        <v>5.0000000000000001E-3</v>
      </c>
      <c r="I21152">
        <v>0</v>
      </c>
    </row>
    <row r="21153" spans="1:9" x14ac:dyDescent="0.25">
      <c r="A21153" t="s">
        <v>733</v>
      </c>
      <c r="B21153">
        <v>78873</v>
      </c>
      <c r="C21153" s="593">
        <v>8.2500000000000004E-2</v>
      </c>
      <c r="D21153" t="s">
        <v>6041</v>
      </c>
      <c r="E21153">
        <v>6.25E-2</v>
      </c>
      <c r="F21153">
        <v>5.0000000000000001E-3</v>
      </c>
      <c r="G21153">
        <v>1.4999999999999999E-2</v>
      </c>
      <c r="H21153">
        <v>0</v>
      </c>
      <c r="I21153">
        <v>0</v>
      </c>
    </row>
    <row r="21154" spans="1:9" x14ac:dyDescent="0.25">
      <c r="A21154" t="s">
        <v>733</v>
      </c>
      <c r="B21154">
        <v>78877</v>
      </c>
      <c r="C21154" s="593">
        <v>7.2499999999999995E-2</v>
      </c>
      <c r="D21154" t="s">
        <v>6042</v>
      </c>
      <c r="E21154">
        <v>6.25E-2</v>
      </c>
      <c r="F21154">
        <v>5.0000000000000001E-3</v>
      </c>
      <c r="G21154">
        <v>0</v>
      </c>
      <c r="H21154">
        <v>5.0000000000000001E-3</v>
      </c>
      <c r="I21154">
        <v>0</v>
      </c>
    </row>
    <row r="21155" spans="1:9" x14ac:dyDescent="0.25">
      <c r="A21155" t="s">
        <v>733</v>
      </c>
      <c r="B21155">
        <v>78879</v>
      </c>
      <c r="C21155" s="593">
        <v>8.2500000000000004E-2</v>
      </c>
      <c r="D21155" t="s">
        <v>6041</v>
      </c>
      <c r="E21155">
        <v>6.25E-2</v>
      </c>
      <c r="F21155">
        <v>5.0000000000000001E-3</v>
      </c>
      <c r="G21155">
        <v>1.4999999999999999E-2</v>
      </c>
      <c r="H21155">
        <v>0</v>
      </c>
      <c r="I21155">
        <v>0</v>
      </c>
    </row>
    <row r="21156" spans="1:9" x14ac:dyDescent="0.25">
      <c r="A21156" t="s">
        <v>733</v>
      </c>
      <c r="B21156">
        <v>78880</v>
      </c>
      <c r="C21156" s="593">
        <v>7.7499999999999999E-2</v>
      </c>
      <c r="D21156" t="s">
        <v>6043</v>
      </c>
      <c r="E21156">
        <v>6.25E-2</v>
      </c>
      <c r="F21156">
        <v>0</v>
      </c>
      <c r="G21156">
        <v>1.4999999999999999E-2</v>
      </c>
      <c r="H21156">
        <v>0</v>
      </c>
      <c r="I21156">
        <v>0</v>
      </c>
    </row>
    <row r="21157" spans="1:9" x14ac:dyDescent="0.25">
      <c r="A21157" t="s">
        <v>733</v>
      </c>
      <c r="B21157">
        <v>78881</v>
      </c>
      <c r="C21157" s="593">
        <v>8.2500000000000004E-2</v>
      </c>
      <c r="D21157" t="s">
        <v>6044</v>
      </c>
      <c r="E21157">
        <v>6.25E-2</v>
      </c>
      <c r="F21157">
        <v>5.0000000000000001E-3</v>
      </c>
      <c r="G21157">
        <v>0.01</v>
      </c>
      <c r="H21157">
        <v>5.0000000000000001E-3</v>
      </c>
      <c r="I21157">
        <v>0</v>
      </c>
    </row>
    <row r="21158" spans="1:9" x14ac:dyDescent="0.25">
      <c r="A21158" t="s">
        <v>733</v>
      </c>
      <c r="B21158">
        <v>78883</v>
      </c>
      <c r="C21158" s="593">
        <v>6.7500000000000004E-2</v>
      </c>
      <c r="D21158" t="s">
        <v>5903</v>
      </c>
      <c r="E21158">
        <v>6.25E-2</v>
      </c>
      <c r="F21158">
        <v>5.0000000000000001E-3</v>
      </c>
      <c r="G21158">
        <v>0</v>
      </c>
      <c r="H21158">
        <v>0</v>
      </c>
      <c r="I21158">
        <v>0</v>
      </c>
    </row>
    <row r="21159" spans="1:9" x14ac:dyDescent="0.25">
      <c r="A21159" t="s">
        <v>733</v>
      </c>
      <c r="B21159">
        <v>78884</v>
      </c>
      <c r="C21159" s="593">
        <v>8.2500000000000004E-2</v>
      </c>
      <c r="D21159" t="s">
        <v>5885</v>
      </c>
      <c r="E21159">
        <v>6.25E-2</v>
      </c>
      <c r="F21159">
        <v>5.0000000000000001E-3</v>
      </c>
      <c r="G21159">
        <v>0</v>
      </c>
      <c r="H21159">
        <v>1.4999999999999999E-2</v>
      </c>
      <c r="I21159">
        <v>0</v>
      </c>
    </row>
    <row r="21160" spans="1:9" x14ac:dyDescent="0.25">
      <c r="A21160" t="s">
        <v>733</v>
      </c>
      <c r="B21160">
        <v>78885</v>
      </c>
      <c r="C21160" s="593">
        <v>6.7500000000000004E-2</v>
      </c>
      <c r="D21160" t="s">
        <v>5903</v>
      </c>
      <c r="E21160">
        <v>6.25E-2</v>
      </c>
      <c r="F21160">
        <v>5.0000000000000001E-3</v>
      </c>
      <c r="G21160">
        <v>0</v>
      </c>
      <c r="H21160">
        <v>0</v>
      </c>
      <c r="I21160">
        <v>0</v>
      </c>
    </row>
    <row r="21161" spans="1:9" x14ac:dyDescent="0.25">
      <c r="A21161" t="s">
        <v>733</v>
      </c>
      <c r="B21161">
        <v>78886</v>
      </c>
      <c r="C21161" s="593">
        <v>8.2500000000000004E-2</v>
      </c>
      <c r="D21161" t="s">
        <v>5885</v>
      </c>
      <c r="E21161">
        <v>6.25E-2</v>
      </c>
      <c r="F21161">
        <v>5.0000000000000001E-3</v>
      </c>
      <c r="G21161">
        <v>0</v>
      </c>
      <c r="H21161">
        <v>1.4999999999999999E-2</v>
      </c>
      <c r="I21161">
        <v>0</v>
      </c>
    </row>
    <row r="21162" spans="1:9" x14ac:dyDescent="0.25">
      <c r="A21162" t="s">
        <v>733</v>
      </c>
      <c r="B21162">
        <v>78931</v>
      </c>
      <c r="C21162" s="593">
        <v>6.7500000000000004E-2</v>
      </c>
      <c r="D21162" t="s">
        <v>1282</v>
      </c>
      <c r="E21162">
        <v>6.25E-2</v>
      </c>
      <c r="F21162">
        <v>5.0000000000000001E-3</v>
      </c>
      <c r="G21162">
        <v>0</v>
      </c>
      <c r="H21162">
        <v>0</v>
      </c>
      <c r="I21162">
        <v>0</v>
      </c>
    </row>
    <row r="21163" spans="1:9" x14ac:dyDescent="0.25">
      <c r="A21163" t="s">
        <v>733</v>
      </c>
      <c r="B21163">
        <v>78932</v>
      </c>
      <c r="C21163" s="593">
        <v>8.2500000000000004E-2</v>
      </c>
      <c r="D21163" t="s">
        <v>6045</v>
      </c>
      <c r="E21163">
        <v>6.25E-2</v>
      </c>
      <c r="F21163">
        <v>5.0000000000000001E-3</v>
      </c>
      <c r="G21163">
        <v>1.4999999999999999E-2</v>
      </c>
      <c r="H21163">
        <v>0</v>
      </c>
      <c r="I21163">
        <v>0</v>
      </c>
    </row>
    <row r="21164" spans="1:9" x14ac:dyDescent="0.25">
      <c r="A21164" t="s">
        <v>733</v>
      </c>
      <c r="B21164">
        <v>78933</v>
      </c>
      <c r="C21164" s="593">
        <v>8.2500000000000004E-2</v>
      </c>
      <c r="D21164" t="s">
        <v>1282</v>
      </c>
      <c r="E21164">
        <v>6.25E-2</v>
      </c>
      <c r="F21164">
        <v>5.0000000000000001E-3</v>
      </c>
      <c r="G21164">
        <v>0</v>
      </c>
      <c r="H21164">
        <v>1.4999999999999999E-2</v>
      </c>
      <c r="I21164">
        <v>0</v>
      </c>
    </row>
    <row r="21165" spans="1:9" x14ac:dyDescent="0.25">
      <c r="A21165" t="s">
        <v>733</v>
      </c>
      <c r="B21165">
        <v>78934</v>
      </c>
      <c r="C21165" s="593">
        <v>8.2500000000000004E-2</v>
      </c>
      <c r="D21165" t="s">
        <v>4349</v>
      </c>
      <c r="E21165">
        <v>6.25E-2</v>
      </c>
      <c r="F21165">
        <v>5.0000000000000001E-3</v>
      </c>
      <c r="G21165">
        <v>1.4999999999999999E-2</v>
      </c>
      <c r="H21165">
        <v>0</v>
      </c>
      <c r="I21165">
        <v>0</v>
      </c>
    </row>
    <row r="21166" spans="1:9" x14ac:dyDescent="0.25">
      <c r="A21166" t="s">
        <v>733</v>
      </c>
      <c r="B21166">
        <v>78935</v>
      </c>
      <c r="C21166" s="593">
        <v>7.2499999999999995E-2</v>
      </c>
      <c r="D21166" t="s">
        <v>5793</v>
      </c>
      <c r="E21166">
        <v>6.25E-2</v>
      </c>
      <c r="F21166">
        <v>5.0000000000000001E-3</v>
      </c>
      <c r="G21166">
        <v>0</v>
      </c>
      <c r="H21166">
        <v>5.0000000000000001E-3</v>
      </c>
      <c r="I21166">
        <v>0</v>
      </c>
    </row>
    <row r="21167" spans="1:9" x14ac:dyDescent="0.25">
      <c r="A21167" t="s">
        <v>733</v>
      </c>
      <c r="B21167">
        <v>78938</v>
      </c>
      <c r="C21167" s="593">
        <v>7.7499999999999999E-2</v>
      </c>
      <c r="D21167" t="s">
        <v>2688</v>
      </c>
      <c r="E21167">
        <v>6.25E-2</v>
      </c>
      <c r="F21167">
        <v>5.0000000000000001E-3</v>
      </c>
      <c r="G21167">
        <v>0.01</v>
      </c>
      <c r="H21167">
        <v>0</v>
      </c>
      <c r="I21167">
        <v>0</v>
      </c>
    </row>
    <row r="21168" spans="1:9" x14ac:dyDescent="0.25">
      <c r="A21168" t="s">
        <v>733</v>
      </c>
      <c r="B21168">
        <v>78940</v>
      </c>
      <c r="C21168" s="593">
        <v>8.2500000000000004E-2</v>
      </c>
      <c r="D21168" t="s">
        <v>1507</v>
      </c>
      <c r="E21168">
        <v>6.25E-2</v>
      </c>
      <c r="F21168">
        <v>5.0000000000000001E-3</v>
      </c>
      <c r="G21168">
        <v>1.4999999999999999E-2</v>
      </c>
      <c r="H21168">
        <v>0</v>
      </c>
      <c r="I21168">
        <v>0</v>
      </c>
    </row>
    <row r="21169" spans="1:9" x14ac:dyDescent="0.25">
      <c r="A21169" t="s">
        <v>733</v>
      </c>
      <c r="B21169">
        <v>78941</v>
      </c>
      <c r="C21169" s="593">
        <v>8.2500000000000004E-2</v>
      </c>
      <c r="D21169" t="s">
        <v>6046</v>
      </c>
      <c r="E21169">
        <v>6.25E-2</v>
      </c>
      <c r="F21169">
        <v>5.0000000000000001E-3</v>
      </c>
      <c r="G21169">
        <v>1.4999999999999999E-2</v>
      </c>
      <c r="H21169">
        <v>0</v>
      </c>
      <c r="I21169">
        <v>0</v>
      </c>
    </row>
    <row r="21170" spans="1:9" x14ac:dyDescent="0.25">
      <c r="A21170" t="s">
        <v>733</v>
      </c>
      <c r="B21170">
        <v>78942</v>
      </c>
      <c r="C21170" s="593">
        <v>8.2500000000000004E-2</v>
      </c>
      <c r="D21170" t="s">
        <v>6047</v>
      </c>
      <c r="E21170">
        <v>6.25E-2</v>
      </c>
      <c r="F21170">
        <v>5.0000000000000001E-3</v>
      </c>
      <c r="G21170">
        <v>1.4999999999999999E-2</v>
      </c>
      <c r="H21170">
        <v>0</v>
      </c>
      <c r="I21170">
        <v>0</v>
      </c>
    </row>
    <row r="21171" spans="1:9" x14ac:dyDescent="0.25">
      <c r="A21171" t="s">
        <v>733</v>
      </c>
      <c r="B21171">
        <v>78943</v>
      </c>
      <c r="C21171" s="593">
        <v>6.7500000000000004E-2</v>
      </c>
      <c r="D21171" t="s">
        <v>5809</v>
      </c>
      <c r="E21171">
        <v>6.25E-2</v>
      </c>
      <c r="F21171">
        <v>5.0000000000000001E-3</v>
      </c>
      <c r="G21171">
        <v>0</v>
      </c>
      <c r="H21171">
        <v>0</v>
      </c>
      <c r="I21171">
        <v>0</v>
      </c>
    </row>
    <row r="21172" spans="1:9" x14ac:dyDescent="0.25">
      <c r="A21172" t="s">
        <v>733</v>
      </c>
      <c r="B21172">
        <v>78944</v>
      </c>
      <c r="C21172" s="593">
        <v>8.2500000000000004E-2</v>
      </c>
      <c r="D21172" t="s">
        <v>1643</v>
      </c>
      <c r="E21172">
        <v>6.25E-2</v>
      </c>
      <c r="F21172">
        <v>5.0000000000000001E-3</v>
      </c>
      <c r="G21172">
        <v>1.4999999999999999E-2</v>
      </c>
      <c r="H21172">
        <v>0</v>
      </c>
      <c r="I21172">
        <v>0</v>
      </c>
    </row>
    <row r="21173" spans="1:9" x14ac:dyDescent="0.25">
      <c r="A21173" t="s">
        <v>733</v>
      </c>
      <c r="B21173">
        <v>78945</v>
      </c>
      <c r="C21173" s="593">
        <v>8.2500000000000004E-2</v>
      </c>
      <c r="D21173" t="s">
        <v>1392</v>
      </c>
      <c r="E21173">
        <v>6.25E-2</v>
      </c>
      <c r="F21173">
        <v>5.0000000000000001E-3</v>
      </c>
      <c r="G21173">
        <v>1.4999999999999999E-2</v>
      </c>
      <c r="H21173">
        <v>0</v>
      </c>
      <c r="I21173">
        <v>0</v>
      </c>
    </row>
    <row r="21174" spans="1:9" x14ac:dyDescent="0.25">
      <c r="A21174" t="s">
        <v>733</v>
      </c>
      <c r="B21174">
        <v>78946</v>
      </c>
      <c r="C21174" s="593">
        <v>6.7500000000000004E-2</v>
      </c>
      <c r="D21174" t="s">
        <v>2688</v>
      </c>
      <c r="E21174">
        <v>6.25E-2</v>
      </c>
      <c r="F21174">
        <v>5.0000000000000001E-3</v>
      </c>
      <c r="G21174">
        <v>0</v>
      </c>
      <c r="H21174">
        <v>0</v>
      </c>
      <c r="I21174">
        <v>0</v>
      </c>
    </row>
    <row r="21175" spans="1:9" x14ac:dyDescent="0.25">
      <c r="A21175" t="s">
        <v>733</v>
      </c>
      <c r="B21175">
        <v>78947</v>
      </c>
      <c r="C21175" s="593">
        <v>8.2500000000000004E-2</v>
      </c>
      <c r="D21175" t="s">
        <v>3266</v>
      </c>
      <c r="E21175">
        <v>6.25E-2</v>
      </c>
      <c r="F21175">
        <v>5.0000000000000001E-3</v>
      </c>
      <c r="G21175">
        <v>1.4999999999999999E-2</v>
      </c>
      <c r="H21175">
        <v>0</v>
      </c>
      <c r="I21175">
        <v>0</v>
      </c>
    </row>
    <row r="21176" spans="1:9" x14ac:dyDescent="0.25">
      <c r="A21176" t="s">
        <v>733</v>
      </c>
      <c r="B21176">
        <v>78948</v>
      </c>
      <c r="C21176" s="593">
        <v>6.7500000000000004E-2</v>
      </c>
      <c r="D21176" t="s">
        <v>1374</v>
      </c>
      <c r="E21176">
        <v>6.25E-2</v>
      </c>
      <c r="F21176">
        <v>5.0000000000000001E-3</v>
      </c>
      <c r="G21176">
        <v>0</v>
      </c>
      <c r="H21176">
        <v>0</v>
      </c>
      <c r="I21176">
        <v>0</v>
      </c>
    </row>
    <row r="21177" spans="1:9" x14ac:dyDescent="0.25">
      <c r="A21177" t="s">
        <v>733</v>
      </c>
      <c r="B21177">
        <v>78949</v>
      </c>
      <c r="C21177" s="593">
        <v>6.7500000000000004E-2</v>
      </c>
      <c r="D21177" t="s">
        <v>2688</v>
      </c>
      <c r="E21177">
        <v>6.25E-2</v>
      </c>
      <c r="F21177">
        <v>5.0000000000000001E-3</v>
      </c>
      <c r="G21177">
        <v>0</v>
      </c>
      <c r="H21177">
        <v>0</v>
      </c>
      <c r="I21177">
        <v>0</v>
      </c>
    </row>
    <row r="21178" spans="1:9" x14ac:dyDescent="0.25">
      <c r="A21178" t="s">
        <v>733</v>
      </c>
      <c r="B21178">
        <v>78950</v>
      </c>
      <c r="C21178" s="593">
        <v>6.7500000000000004E-2</v>
      </c>
      <c r="D21178" t="s">
        <v>1282</v>
      </c>
      <c r="E21178">
        <v>6.25E-2</v>
      </c>
      <c r="F21178">
        <v>5.0000000000000001E-3</v>
      </c>
      <c r="G21178">
        <v>0</v>
      </c>
      <c r="H21178">
        <v>0</v>
      </c>
      <c r="I21178">
        <v>0</v>
      </c>
    </row>
    <row r="21179" spans="1:9" x14ac:dyDescent="0.25">
      <c r="A21179" t="s">
        <v>733</v>
      </c>
      <c r="B21179">
        <v>78951</v>
      </c>
      <c r="C21179" s="593">
        <v>6.7500000000000004E-2</v>
      </c>
      <c r="D21179" t="s">
        <v>5809</v>
      </c>
      <c r="E21179">
        <v>6.25E-2</v>
      </c>
      <c r="F21179">
        <v>5.0000000000000001E-3</v>
      </c>
      <c r="G21179">
        <v>0</v>
      </c>
      <c r="H21179">
        <v>0</v>
      </c>
      <c r="I21179">
        <v>0</v>
      </c>
    </row>
    <row r="21180" spans="1:9" x14ac:dyDescent="0.25">
      <c r="A21180" t="s">
        <v>733</v>
      </c>
      <c r="B21180">
        <v>78952</v>
      </c>
      <c r="C21180" s="593">
        <v>6.7500000000000004E-2</v>
      </c>
      <c r="D21180" t="s">
        <v>2688</v>
      </c>
      <c r="E21180">
        <v>6.25E-2</v>
      </c>
      <c r="F21180">
        <v>5.0000000000000001E-3</v>
      </c>
      <c r="G21180">
        <v>0</v>
      </c>
      <c r="H21180">
        <v>0</v>
      </c>
      <c r="I21180">
        <v>0</v>
      </c>
    </row>
    <row r="21181" spans="1:9" x14ac:dyDescent="0.25">
      <c r="A21181" t="s">
        <v>733</v>
      </c>
      <c r="B21181">
        <v>78953</v>
      </c>
      <c r="C21181" s="593">
        <v>6.7500000000000004E-2</v>
      </c>
      <c r="D21181" t="s">
        <v>5996</v>
      </c>
      <c r="E21181">
        <v>6.25E-2</v>
      </c>
      <c r="F21181">
        <v>5.0000000000000001E-3</v>
      </c>
      <c r="G21181">
        <v>0</v>
      </c>
      <c r="H21181">
        <v>0</v>
      </c>
      <c r="I21181">
        <v>0</v>
      </c>
    </row>
    <row r="21182" spans="1:9" x14ac:dyDescent="0.25">
      <c r="A21182" t="s">
        <v>733</v>
      </c>
      <c r="B21182">
        <v>78954</v>
      </c>
      <c r="C21182" s="593">
        <v>8.2500000000000004E-2</v>
      </c>
      <c r="D21182" t="s">
        <v>6048</v>
      </c>
      <c r="E21182">
        <v>6.25E-2</v>
      </c>
      <c r="F21182">
        <v>5.0000000000000001E-3</v>
      </c>
      <c r="G21182">
        <v>1.4999999999999999E-2</v>
      </c>
      <c r="H21182">
        <v>0</v>
      </c>
      <c r="I21182">
        <v>0</v>
      </c>
    </row>
    <row r="21183" spans="1:9" x14ac:dyDescent="0.25">
      <c r="A21183" t="s">
        <v>733</v>
      </c>
      <c r="B21183">
        <v>78956</v>
      </c>
      <c r="C21183" s="593">
        <v>8.2500000000000004E-2</v>
      </c>
      <c r="D21183" t="s">
        <v>6049</v>
      </c>
      <c r="E21183">
        <v>6.25E-2</v>
      </c>
      <c r="F21183">
        <v>5.0000000000000001E-3</v>
      </c>
      <c r="G21183">
        <v>1.4999999999999999E-2</v>
      </c>
      <c r="H21183">
        <v>0</v>
      </c>
      <c r="I21183">
        <v>0</v>
      </c>
    </row>
    <row r="21184" spans="1:9" x14ac:dyDescent="0.25">
      <c r="A21184" t="s">
        <v>733</v>
      </c>
      <c r="B21184">
        <v>78957</v>
      </c>
      <c r="C21184" s="593">
        <v>8.2500000000000004E-2</v>
      </c>
      <c r="D21184" t="s">
        <v>1446</v>
      </c>
      <c r="E21184">
        <v>6.25E-2</v>
      </c>
      <c r="F21184">
        <v>5.0000000000000001E-3</v>
      </c>
      <c r="G21184">
        <v>1.4999999999999999E-2</v>
      </c>
      <c r="H21184">
        <v>0</v>
      </c>
      <c r="I21184">
        <v>0</v>
      </c>
    </row>
    <row r="21185" spans="1:9" x14ac:dyDescent="0.25">
      <c r="A21185" t="s">
        <v>733</v>
      </c>
      <c r="B21185">
        <v>78959</v>
      </c>
      <c r="C21185" s="593">
        <v>7.7499999999999999E-2</v>
      </c>
      <c r="D21185" t="s">
        <v>6050</v>
      </c>
      <c r="E21185">
        <v>6.25E-2</v>
      </c>
      <c r="F21185">
        <v>5.0000000000000001E-3</v>
      </c>
      <c r="G21185">
        <v>0.01</v>
      </c>
      <c r="H21185">
        <v>0</v>
      </c>
      <c r="I21185">
        <v>0</v>
      </c>
    </row>
    <row r="21186" spans="1:9" x14ac:dyDescent="0.25">
      <c r="A21186" t="s">
        <v>733</v>
      </c>
      <c r="B21186">
        <v>78960</v>
      </c>
      <c r="C21186" s="593">
        <v>6.7500000000000004E-2</v>
      </c>
      <c r="D21186" t="s">
        <v>2688</v>
      </c>
      <c r="E21186">
        <v>6.25E-2</v>
      </c>
      <c r="F21186">
        <v>5.0000000000000001E-3</v>
      </c>
      <c r="G21186">
        <v>0</v>
      </c>
      <c r="H21186">
        <v>0</v>
      </c>
      <c r="I21186">
        <v>0</v>
      </c>
    </row>
    <row r="21187" spans="1:9" x14ac:dyDescent="0.25">
      <c r="A21187" t="s">
        <v>733</v>
      </c>
      <c r="B21187">
        <v>78961</v>
      </c>
      <c r="C21187" s="593">
        <v>6.7500000000000004E-2</v>
      </c>
      <c r="D21187" t="s">
        <v>2688</v>
      </c>
      <c r="E21187">
        <v>6.25E-2</v>
      </c>
      <c r="F21187">
        <v>5.0000000000000001E-3</v>
      </c>
      <c r="G21187">
        <v>0</v>
      </c>
      <c r="H21187">
        <v>0</v>
      </c>
      <c r="I21187">
        <v>0</v>
      </c>
    </row>
    <row r="21188" spans="1:9" x14ac:dyDescent="0.25">
      <c r="A21188" t="s">
        <v>733</v>
      </c>
      <c r="B21188">
        <v>78962</v>
      </c>
      <c r="C21188" s="593">
        <v>8.2500000000000004E-2</v>
      </c>
      <c r="D21188" t="s">
        <v>6051</v>
      </c>
      <c r="E21188">
        <v>6.25E-2</v>
      </c>
      <c r="F21188">
        <v>5.0000000000000001E-3</v>
      </c>
      <c r="G21188">
        <v>1.4999999999999999E-2</v>
      </c>
      <c r="H21188">
        <v>0</v>
      </c>
      <c r="I21188">
        <v>0</v>
      </c>
    </row>
    <row r="21189" spans="1:9" x14ac:dyDescent="0.25">
      <c r="A21189" t="s">
        <v>733</v>
      </c>
      <c r="B21189">
        <v>78963</v>
      </c>
      <c r="C21189" s="593">
        <v>6.7500000000000004E-2</v>
      </c>
      <c r="D21189" t="s">
        <v>2688</v>
      </c>
      <c r="E21189">
        <v>6.25E-2</v>
      </c>
      <c r="F21189">
        <v>5.0000000000000001E-3</v>
      </c>
      <c r="G21189">
        <v>0</v>
      </c>
      <c r="H21189">
        <v>0</v>
      </c>
      <c r="I21189">
        <v>0</v>
      </c>
    </row>
    <row r="21190" spans="1:9" x14ac:dyDescent="0.25">
      <c r="A21190" t="s">
        <v>733</v>
      </c>
      <c r="B21190">
        <v>79001</v>
      </c>
      <c r="C21190" s="593">
        <v>7.7499999999999999E-2</v>
      </c>
      <c r="D21190" t="s">
        <v>6052</v>
      </c>
      <c r="E21190">
        <v>6.25E-2</v>
      </c>
      <c r="F21190">
        <v>5.0000000000000001E-3</v>
      </c>
      <c r="G21190">
        <v>0.01</v>
      </c>
      <c r="H21190">
        <v>0</v>
      </c>
      <c r="I21190">
        <v>0</v>
      </c>
    </row>
    <row r="21191" spans="1:9" x14ac:dyDescent="0.25">
      <c r="A21191" t="s">
        <v>733</v>
      </c>
      <c r="B21191">
        <v>79002</v>
      </c>
      <c r="C21191" s="593">
        <v>6.25E-2</v>
      </c>
      <c r="D21191" t="s">
        <v>2866</v>
      </c>
      <c r="E21191">
        <v>6.25E-2</v>
      </c>
      <c r="F21191">
        <v>0</v>
      </c>
      <c r="G21191">
        <v>0</v>
      </c>
      <c r="H21191">
        <v>0</v>
      </c>
      <c r="I21191">
        <v>0</v>
      </c>
    </row>
    <row r="21192" spans="1:9" x14ac:dyDescent="0.25">
      <c r="A21192" t="s">
        <v>733</v>
      </c>
      <c r="B21192">
        <v>79003</v>
      </c>
      <c r="C21192" s="593">
        <v>6.25E-2</v>
      </c>
      <c r="D21192" t="s">
        <v>6053</v>
      </c>
      <c r="E21192">
        <v>6.25E-2</v>
      </c>
      <c r="F21192">
        <v>0</v>
      </c>
      <c r="G21192">
        <v>0</v>
      </c>
      <c r="H21192">
        <v>0</v>
      </c>
      <c r="I21192">
        <v>0</v>
      </c>
    </row>
    <row r="21193" spans="1:9" x14ac:dyDescent="0.25">
      <c r="A21193" t="s">
        <v>733</v>
      </c>
      <c r="B21193">
        <v>79005</v>
      </c>
      <c r="C21193" s="593">
        <v>7.7499999999999999E-2</v>
      </c>
      <c r="D21193" t="s">
        <v>6054</v>
      </c>
      <c r="E21193">
        <v>6.25E-2</v>
      </c>
      <c r="F21193">
        <v>0</v>
      </c>
      <c r="G21193">
        <v>1.4999999999999999E-2</v>
      </c>
      <c r="H21193">
        <v>0</v>
      </c>
      <c r="I21193">
        <v>0</v>
      </c>
    </row>
    <row r="21194" spans="1:9" x14ac:dyDescent="0.25">
      <c r="A21194" t="s">
        <v>733</v>
      </c>
      <c r="B21194">
        <v>79007</v>
      </c>
      <c r="C21194" s="593">
        <v>8.2500000000000004E-2</v>
      </c>
      <c r="D21194" t="s">
        <v>6055</v>
      </c>
      <c r="E21194">
        <v>6.25E-2</v>
      </c>
      <c r="F21194">
        <v>0</v>
      </c>
      <c r="G21194">
        <v>0.02</v>
      </c>
      <c r="H21194">
        <v>0</v>
      </c>
      <c r="I21194">
        <v>0</v>
      </c>
    </row>
    <row r="21195" spans="1:9" x14ac:dyDescent="0.25">
      <c r="A21195" t="s">
        <v>733</v>
      </c>
      <c r="B21195">
        <v>79008</v>
      </c>
      <c r="C21195" s="593">
        <v>8.2500000000000004E-2</v>
      </c>
      <c r="D21195" t="s">
        <v>6055</v>
      </c>
      <c r="E21195">
        <v>6.25E-2</v>
      </c>
      <c r="F21195">
        <v>0</v>
      </c>
      <c r="G21195">
        <v>0.02</v>
      </c>
      <c r="H21195">
        <v>0</v>
      </c>
      <c r="I21195">
        <v>0</v>
      </c>
    </row>
    <row r="21196" spans="1:9" x14ac:dyDescent="0.25">
      <c r="A21196" t="s">
        <v>733</v>
      </c>
      <c r="B21196">
        <v>79009</v>
      </c>
      <c r="C21196" s="593">
        <v>8.2500000000000004E-2</v>
      </c>
      <c r="D21196" t="s">
        <v>6056</v>
      </c>
      <c r="E21196">
        <v>6.25E-2</v>
      </c>
      <c r="F21196">
        <v>0</v>
      </c>
      <c r="G21196">
        <v>0.02</v>
      </c>
      <c r="H21196">
        <v>0</v>
      </c>
      <c r="I21196">
        <v>0</v>
      </c>
    </row>
    <row r="21197" spans="1:9" x14ac:dyDescent="0.25">
      <c r="A21197" t="s">
        <v>733</v>
      </c>
      <c r="B21197">
        <v>79010</v>
      </c>
      <c r="C21197" s="593">
        <v>8.2500000000000004E-2</v>
      </c>
      <c r="D21197" t="s">
        <v>6057</v>
      </c>
      <c r="E21197">
        <v>6.25E-2</v>
      </c>
      <c r="F21197">
        <v>0</v>
      </c>
      <c r="G21197">
        <v>0</v>
      </c>
      <c r="H21197">
        <v>0.02</v>
      </c>
      <c r="I21197">
        <v>0</v>
      </c>
    </row>
    <row r="21198" spans="1:9" x14ac:dyDescent="0.25">
      <c r="A21198" t="s">
        <v>733</v>
      </c>
      <c r="B21198">
        <v>79011</v>
      </c>
      <c r="C21198" s="593">
        <v>6.25E-2</v>
      </c>
      <c r="D21198" t="s">
        <v>6053</v>
      </c>
      <c r="E21198">
        <v>6.25E-2</v>
      </c>
      <c r="F21198">
        <v>0</v>
      </c>
      <c r="G21198">
        <v>0</v>
      </c>
      <c r="H21198">
        <v>0</v>
      </c>
      <c r="I21198">
        <v>0</v>
      </c>
    </row>
    <row r="21199" spans="1:9" x14ac:dyDescent="0.25">
      <c r="A21199" t="s">
        <v>733</v>
      </c>
      <c r="B21199">
        <v>79012</v>
      </c>
      <c r="C21199" s="593">
        <v>8.2500000000000004E-2</v>
      </c>
      <c r="D21199" t="s">
        <v>6057</v>
      </c>
      <c r="E21199">
        <v>6.25E-2</v>
      </c>
      <c r="F21199">
        <v>0</v>
      </c>
      <c r="G21199">
        <v>0</v>
      </c>
      <c r="H21199">
        <v>0.02</v>
      </c>
      <c r="I21199">
        <v>0</v>
      </c>
    </row>
    <row r="21200" spans="1:9" x14ac:dyDescent="0.25">
      <c r="A21200" t="s">
        <v>733</v>
      </c>
      <c r="B21200">
        <v>79013</v>
      </c>
      <c r="C21200" s="593">
        <v>7.2499999999999995E-2</v>
      </c>
      <c r="D21200" t="s">
        <v>6058</v>
      </c>
      <c r="E21200">
        <v>6.25E-2</v>
      </c>
      <c r="F21200">
        <v>0</v>
      </c>
      <c r="G21200">
        <v>0.01</v>
      </c>
      <c r="H21200">
        <v>0</v>
      </c>
      <c r="I21200">
        <v>0</v>
      </c>
    </row>
    <row r="21201" spans="1:9" x14ac:dyDescent="0.25">
      <c r="A21201" t="s">
        <v>733</v>
      </c>
      <c r="B21201">
        <v>79014</v>
      </c>
      <c r="C21201" s="593">
        <v>8.2500000000000004E-2</v>
      </c>
      <c r="D21201" t="s">
        <v>6059</v>
      </c>
      <c r="E21201">
        <v>6.25E-2</v>
      </c>
      <c r="F21201">
        <v>0</v>
      </c>
      <c r="G21201">
        <v>0.02</v>
      </c>
      <c r="H21201">
        <v>0</v>
      </c>
      <c r="I21201">
        <v>0</v>
      </c>
    </row>
    <row r="21202" spans="1:9" x14ac:dyDescent="0.25">
      <c r="A21202" t="s">
        <v>733</v>
      </c>
      <c r="B21202">
        <v>79015</v>
      </c>
      <c r="C21202" s="593">
        <v>8.2500000000000004E-2</v>
      </c>
      <c r="D21202" t="s">
        <v>6060</v>
      </c>
      <c r="E21202">
        <v>6.25E-2</v>
      </c>
      <c r="F21202">
        <v>0</v>
      </c>
      <c r="G21202">
        <v>0</v>
      </c>
      <c r="H21202">
        <v>0.02</v>
      </c>
      <c r="I21202">
        <v>0</v>
      </c>
    </row>
    <row r="21203" spans="1:9" x14ac:dyDescent="0.25">
      <c r="A21203" t="s">
        <v>733</v>
      </c>
      <c r="B21203">
        <v>79016</v>
      </c>
      <c r="C21203" s="593">
        <v>8.2500000000000004E-2</v>
      </c>
      <c r="D21203" t="s">
        <v>6061</v>
      </c>
      <c r="E21203">
        <v>6.25E-2</v>
      </c>
      <c r="F21203">
        <v>0</v>
      </c>
      <c r="G21203">
        <v>0.02</v>
      </c>
      <c r="H21203">
        <v>0</v>
      </c>
      <c r="I21203">
        <v>0</v>
      </c>
    </row>
    <row r="21204" spans="1:9" x14ac:dyDescent="0.25">
      <c r="A21204" t="s">
        <v>733</v>
      </c>
      <c r="B21204">
        <v>79018</v>
      </c>
      <c r="C21204" s="593">
        <v>7.2499999999999995E-2</v>
      </c>
      <c r="D21204" t="s">
        <v>6062</v>
      </c>
      <c r="E21204">
        <v>6.25E-2</v>
      </c>
      <c r="F21204">
        <v>0</v>
      </c>
      <c r="G21204">
        <v>0.01</v>
      </c>
      <c r="H21204">
        <v>0</v>
      </c>
      <c r="I21204">
        <v>0</v>
      </c>
    </row>
    <row r="21205" spans="1:9" x14ac:dyDescent="0.25">
      <c r="A21205" t="s">
        <v>733</v>
      </c>
      <c r="B21205">
        <v>79019</v>
      </c>
      <c r="C21205" s="593">
        <v>8.2500000000000004E-2</v>
      </c>
      <c r="D21205" t="s">
        <v>6063</v>
      </c>
      <c r="E21205">
        <v>6.25E-2</v>
      </c>
      <c r="F21205">
        <v>5.0000000000000001E-3</v>
      </c>
      <c r="G21205">
        <v>1.4999999999999999E-2</v>
      </c>
      <c r="H21205">
        <v>0</v>
      </c>
      <c r="I21205">
        <v>0</v>
      </c>
    </row>
    <row r="21206" spans="1:9" x14ac:dyDescent="0.25">
      <c r="A21206" t="s">
        <v>733</v>
      </c>
      <c r="B21206">
        <v>79021</v>
      </c>
      <c r="C21206" s="593">
        <v>6.7500000000000004E-2</v>
      </c>
      <c r="D21206" t="s">
        <v>6064</v>
      </c>
      <c r="E21206">
        <v>6.25E-2</v>
      </c>
      <c r="F21206">
        <v>5.0000000000000001E-3</v>
      </c>
      <c r="G21206">
        <v>0</v>
      </c>
      <c r="H21206">
        <v>0</v>
      </c>
      <c r="I21206">
        <v>0</v>
      </c>
    </row>
    <row r="21207" spans="1:9" x14ac:dyDescent="0.25">
      <c r="A21207" t="s">
        <v>733</v>
      </c>
      <c r="B21207">
        <v>79022</v>
      </c>
      <c r="C21207" s="593">
        <v>8.2500000000000004E-2</v>
      </c>
      <c r="D21207" t="s">
        <v>6065</v>
      </c>
      <c r="E21207">
        <v>6.25E-2</v>
      </c>
      <c r="F21207">
        <v>0</v>
      </c>
      <c r="G21207">
        <v>0.02</v>
      </c>
      <c r="H21207">
        <v>0</v>
      </c>
      <c r="I21207">
        <v>0</v>
      </c>
    </row>
    <row r="21208" spans="1:9" x14ac:dyDescent="0.25">
      <c r="A21208" t="s">
        <v>733</v>
      </c>
      <c r="B21208">
        <v>79024</v>
      </c>
      <c r="C21208" s="593">
        <v>7.7499999999999999E-2</v>
      </c>
      <c r="D21208" t="s">
        <v>6066</v>
      </c>
      <c r="E21208">
        <v>6.25E-2</v>
      </c>
      <c r="F21208">
        <v>0</v>
      </c>
      <c r="G21208">
        <v>1.4999999999999999E-2</v>
      </c>
      <c r="H21208">
        <v>0</v>
      </c>
      <c r="I21208">
        <v>0</v>
      </c>
    </row>
    <row r="21209" spans="1:9" x14ac:dyDescent="0.25">
      <c r="A21209" t="s">
        <v>733</v>
      </c>
      <c r="B21209">
        <v>79025</v>
      </c>
      <c r="C21209" s="593">
        <v>6.7500000000000004E-2</v>
      </c>
      <c r="D21209" t="s">
        <v>6067</v>
      </c>
      <c r="E21209">
        <v>6.25E-2</v>
      </c>
      <c r="F21209">
        <v>5.0000000000000001E-3</v>
      </c>
      <c r="G21209">
        <v>0</v>
      </c>
      <c r="H21209">
        <v>0</v>
      </c>
      <c r="I21209">
        <v>0</v>
      </c>
    </row>
    <row r="21210" spans="1:9" x14ac:dyDescent="0.25">
      <c r="A21210" t="s">
        <v>733</v>
      </c>
      <c r="B21210">
        <v>79027</v>
      </c>
      <c r="C21210" s="593">
        <v>8.2500000000000004E-2</v>
      </c>
      <c r="D21210" t="s">
        <v>6068</v>
      </c>
      <c r="E21210">
        <v>6.25E-2</v>
      </c>
      <c r="F21210">
        <v>5.0000000000000001E-3</v>
      </c>
      <c r="G21210">
        <v>1.4999999999999999E-2</v>
      </c>
      <c r="H21210">
        <v>0</v>
      </c>
      <c r="I21210">
        <v>0</v>
      </c>
    </row>
    <row r="21211" spans="1:9" x14ac:dyDescent="0.25">
      <c r="A21211" t="s">
        <v>733</v>
      </c>
      <c r="B21211">
        <v>79029</v>
      </c>
      <c r="C21211" s="593">
        <v>8.2500000000000004E-2</v>
      </c>
      <c r="D21211" t="s">
        <v>1173</v>
      </c>
      <c r="E21211">
        <v>6.25E-2</v>
      </c>
      <c r="F21211">
        <v>0</v>
      </c>
      <c r="G21211">
        <v>0.02</v>
      </c>
      <c r="H21211">
        <v>0</v>
      </c>
      <c r="I21211">
        <v>0</v>
      </c>
    </row>
    <row r="21212" spans="1:9" x14ac:dyDescent="0.25">
      <c r="A21212" t="s">
        <v>733</v>
      </c>
      <c r="B21212">
        <v>79031</v>
      </c>
      <c r="C21212" s="593">
        <v>7.7499999999999999E-2</v>
      </c>
      <c r="D21212" t="s">
        <v>6069</v>
      </c>
      <c r="E21212">
        <v>6.25E-2</v>
      </c>
      <c r="F21212">
        <v>0</v>
      </c>
      <c r="G21212">
        <v>1.4999999999999999E-2</v>
      </c>
      <c r="H21212">
        <v>0</v>
      </c>
      <c r="I21212">
        <v>0</v>
      </c>
    </row>
    <row r="21213" spans="1:9" x14ac:dyDescent="0.25">
      <c r="A21213" t="s">
        <v>733</v>
      </c>
      <c r="B21213">
        <v>79032</v>
      </c>
      <c r="C21213" s="593">
        <v>7.7499999999999999E-2</v>
      </c>
      <c r="D21213" t="s">
        <v>3533</v>
      </c>
      <c r="E21213">
        <v>6.25E-2</v>
      </c>
      <c r="F21213">
        <v>5.0000000000000001E-3</v>
      </c>
      <c r="G21213">
        <v>0.01</v>
      </c>
      <c r="H21213">
        <v>0</v>
      </c>
      <c r="I21213">
        <v>0</v>
      </c>
    </row>
    <row r="21214" spans="1:9" x14ac:dyDescent="0.25">
      <c r="A21214" t="s">
        <v>733</v>
      </c>
      <c r="B21214">
        <v>79033</v>
      </c>
      <c r="C21214" s="593">
        <v>6.25E-2</v>
      </c>
      <c r="D21214" t="s">
        <v>6070</v>
      </c>
      <c r="E21214">
        <v>6.25E-2</v>
      </c>
      <c r="F21214">
        <v>0</v>
      </c>
      <c r="G21214">
        <v>0</v>
      </c>
      <c r="H21214">
        <v>0</v>
      </c>
      <c r="I21214">
        <v>0</v>
      </c>
    </row>
    <row r="21215" spans="1:9" x14ac:dyDescent="0.25">
      <c r="A21215" t="s">
        <v>733</v>
      </c>
      <c r="B21215">
        <v>79034</v>
      </c>
      <c r="C21215" s="593">
        <v>8.2500000000000004E-2</v>
      </c>
      <c r="D21215" t="s">
        <v>6071</v>
      </c>
      <c r="E21215">
        <v>6.25E-2</v>
      </c>
      <c r="F21215">
        <v>0</v>
      </c>
      <c r="G21215">
        <v>0.02</v>
      </c>
      <c r="H21215">
        <v>0</v>
      </c>
      <c r="I21215">
        <v>0</v>
      </c>
    </row>
    <row r="21216" spans="1:9" x14ac:dyDescent="0.25">
      <c r="A21216" t="s">
        <v>733</v>
      </c>
      <c r="B21216">
        <v>79035</v>
      </c>
      <c r="C21216" s="593">
        <v>8.2500000000000004E-2</v>
      </c>
      <c r="D21216" t="s">
        <v>6072</v>
      </c>
      <c r="E21216">
        <v>6.25E-2</v>
      </c>
      <c r="F21216">
        <v>0</v>
      </c>
      <c r="G21216">
        <v>0.02</v>
      </c>
      <c r="H21216">
        <v>0</v>
      </c>
      <c r="I21216">
        <v>0</v>
      </c>
    </row>
    <row r="21217" spans="1:9" x14ac:dyDescent="0.25">
      <c r="A21217" t="s">
        <v>733</v>
      </c>
      <c r="B21217">
        <v>79036</v>
      </c>
      <c r="C21217" s="593">
        <v>8.2500000000000004E-2</v>
      </c>
      <c r="D21217" t="s">
        <v>6073</v>
      </c>
      <c r="E21217">
        <v>6.25E-2</v>
      </c>
      <c r="F21217">
        <v>0</v>
      </c>
      <c r="G21217">
        <v>1.7500000000000002E-2</v>
      </c>
      <c r="H21217">
        <v>2.5000000000000001E-3</v>
      </c>
      <c r="I21217">
        <v>0</v>
      </c>
    </row>
    <row r="21218" spans="1:9" x14ac:dyDescent="0.25">
      <c r="A21218" t="s">
        <v>733</v>
      </c>
      <c r="B21218">
        <v>79039</v>
      </c>
      <c r="C21218" s="593">
        <v>8.2500000000000004E-2</v>
      </c>
      <c r="D21218" t="s">
        <v>6074</v>
      </c>
      <c r="E21218">
        <v>6.25E-2</v>
      </c>
      <c r="F21218">
        <v>0</v>
      </c>
      <c r="G21218">
        <v>0.02</v>
      </c>
      <c r="H21218">
        <v>0</v>
      </c>
      <c r="I21218">
        <v>0</v>
      </c>
    </row>
    <row r="21219" spans="1:9" x14ac:dyDescent="0.25">
      <c r="A21219" t="s">
        <v>733</v>
      </c>
      <c r="B21219">
        <v>79040</v>
      </c>
      <c r="C21219" s="593">
        <v>8.2500000000000004E-2</v>
      </c>
      <c r="D21219" t="s">
        <v>6075</v>
      </c>
      <c r="E21219">
        <v>6.25E-2</v>
      </c>
      <c r="F21219">
        <v>0</v>
      </c>
      <c r="G21219">
        <v>0.02</v>
      </c>
      <c r="H21219">
        <v>0</v>
      </c>
      <c r="I21219">
        <v>0</v>
      </c>
    </row>
    <row r="21220" spans="1:9" x14ac:dyDescent="0.25">
      <c r="A21220" t="s">
        <v>733</v>
      </c>
      <c r="B21220">
        <v>79041</v>
      </c>
      <c r="C21220" s="593">
        <v>8.2500000000000004E-2</v>
      </c>
      <c r="D21220" t="s">
        <v>6076</v>
      </c>
      <c r="E21220">
        <v>6.25E-2</v>
      </c>
      <c r="F21220">
        <v>5.0000000000000001E-3</v>
      </c>
      <c r="G21220">
        <v>1.4999999999999999E-2</v>
      </c>
      <c r="H21220">
        <v>0</v>
      </c>
      <c r="I21220">
        <v>0</v>
      </c>
    </row>
    <row r="21221" spans="1:9" x14ac:dyDescent="0.25">
      <c r="A21221" t="s">
        <v>733</v>
      </c>
      <c r="B21221">
        <v>79042</v>
      </c>
      <c r="C21221" s="593">
        <v>7.7499999999999999E-2</v>
      </c>
      <c r="D21221" t="s">
        <v>6077</v>
      </c>
      <c r="E21221">
        <v>6.25E-2</v>
      </c>
      <c r="F21221">
        <v>5.0000000000000001E-3</v>
      </c>
      <c r="G21221">
        <v>0.01</v>
      </c>
      <c r="H21221">
        <v>0</v>
      </c>
      <c r="I21221">
        <v>0</v>
      </c>
    </row>
    <row r="21222" spans="1:9" x14ac:dyDescent="0.25">
      <c r="A21222" t="s">
        <v>733</v>
      </c>
      <c r="B21222">
        <v>79043</v>
      </c>
      <c r="C21222" s="593">
        <v>8.2500000000000004E-2</v>
      </c>
      <c r="D21222" t="s">
        <v>3558</v>
      </c>
      <c r="E21222">
        <v>6.25E-2</v>
      </c>
      <c r="F21222">
        <v>5.0000000000000001E-3</v>
      </c>
      <c r="G21222">
        <v>1.4999999999999999E-2</v>
      </c>
      <c r="H21222">
        <v>0</v>
      </c>
      <c r="I21222">
        <v>0</v>
      </c>
    </row>
    <row r="21223" spans="1:9" x14ac:dyDescent="0.25">
      <c r="A21223" t="s">
        <v>733</v>
      </c>
      <c r="B21223">
        <v>79044</v>
      </c>
      <c r="C21223" s="593">
        <v>6.25E-2</v>
      </c>
      <c r="D21223" t="s">
        <v>6078</v>
      </c>
      <c r="E21223">
        <v>6.25E-2</v>
      </c>
      <c r="F21223">
        <v>0</v>
      </c>
      <c r="G21223">
        <v>0</v>
      </c>
      <c r="H21223">
        <v>0</v>
      </c>
      <c r="I21223">
        <v>0</v>
      </c>
    </row>
    <row r="21224" spans="1:9" x14ac:dyDescent="0.25">
      <c r="A21224" t="s">
        <v>733</v>
      </c>
      <c r="B21224">
        <v>79045</v>
      </c>
      <c r="C21224" s="593">
        <v>8.2500000000000004E-2</v>
      </c>
      <c r="D21224" t="s">
        <v>6068</v>
      </c>
      <c r="E21224">
        <v>6.25E-2</v>
      </c>
      <c r="F21224">
        <v>5.0000000000000001E-3</v>
      </c>
      <c r="G21224">
        <v>1.4999999999999999E-2</v>
      </c>
      <c r="H21224">
        <v>0</v>
      </c>
      <c r="I21224">
        <v>0</v>
      </c>
    </row>
    <row r="21225" spans="1:9" x14ac:dyDescent="0.25">
      <c r="A21225" t="s">
        <v>733</v>
      </c>
      <c r="B21225">
        <v>79046</v>
      </c>
      <c r="C21225" s="593">
        <v>0.08</v>
      </c>
      <c r="D21225" t="s">
        <v>6079</v>
      </c>
      <c r="E21225">
        <v>6.25E-2</v>
      </c>
      <c r="F21225">
        <v>0</v>
      </c>
      <c r="G21225">
        <v>1.7500000000000002E-2</v>
      </c>
      <c r="H21225">
        <v>0</v>
      </c>
      <c r="I21225">
        <v>0</v>
      </c>
    </row>
    <row r="21226" spans="1:9" x14ac:dyDescent="0.25">
      <c r="A21226" t="s">
        <v>733</v>
      </c>
      <c r="B21226">
        <v>79051</v>
      </c>
      <c r="C21226" s="593">
        <v>6.25E-2</v>
      </c>
      <c r="D21226" t="s">
        <v>6080</v>
      </c>
      <c r="E21226">
        <v>6.25E-2</v>
      </c>
      <c r="F21226">
        <v>0</v>
      </c>
      <c r="G21226">
        <v>0</v>
      </c>
      <c r="H21226">
        <v>0</v>
      </c>
      <c r="I21226">
        <v>0</v>
      </c>
    </row>
    <row r="21227" spans="1:9" x14ac:dyDescent="0.25">
      <c r="A21227" t="s">
        <v>733</v>
      </c>
      <c r="B21227">
        <v>79052</v>
      </c>
      <c r="C21227" s="593">
        <v>7.7499999999999999E-2</v>
      </c>
      <c r="D21227" t="s">
        <v>6081</v>
      </c>
      <c r="E21227">
        <v>6.25E-2</v>
      </c>
      <c r="F21227">
        <v>5.0000000000000001E-3</v>
      </c>
      <c r="G21227">
        <v>0.01</v>
      </c>
      <c r="H21227">
        <v>0</v>
      </c>
      <c r="I21227">
        <v>0</v>
      </c>
    </row>
    <row r="21228" spans="1:9" x14ac:dyDescent="0.25">
      <c r="A21228" t="s">
        <v>733</v>
      </c>
      <c r="B21228">
        <v>79053</v>
      </c>
      <c r="C21228" s="593">
        <v>6.25E-2</v>
      </c>
      <c r="D21228" t="s">
        <v>6082</v>
      </c>
      <c r="E21228">
        <v>6.25E-2</v>
      </c>
      <c r="F21228">
        <v>0</v>
      </c>
      <c r="G21228">
        <v>0</v>
      </c>
      <c r="H21228">
        <v>0</v>
      </c>
      <c r="I21228">
        <v>0</v>
      </c>
    </row>
    <row r="21229" spans="1:9" x14ac:dyDescent="0.25">
      <c r="A21229" t="s">
        <v>733</v>
      </c>
      <c r="B21229">
        <v>79054</v>
      </c>
      <c r="C21229" s="593">
        <v>7.2499999999999995E-2</v>
      </c>
      <c r="D21229" t="s">
        <v>6083</v>
      </c>
      <c r="E21229">
        <v>6.25E-2</v>
      </c>
      <c r="F21229">
        <v>0</v>
      </c>
      <c r="G21229">
        <v>0.01</v>
      </c>
      <c r="H21229">
        <v>0</v>
      </c>
      <c r="I21229">
        <v>0</v>
      </c>
    </row>
    <row r="21230" spans="1:9" x14ac:dyDescent="0.25">
      <c r="A21230" t="s">
        <v>733</v>
      </c>
      <c r="B21230">
        <v>79056</v>
      </c>
      <c r="C21230" s="593">
        <v>6.25E-2</v>
      </c>
      <c r="D21230" t="s">
        <v>6084</v>
      </c>
      <c r="E21230">
        <v>6.25E-2</v>
      </c>
      <c r="F21230">
        <v>0</v>
      </c>
      <c r="G21230">
        <v>0</v>
      </c>
      <c r="H21230">
        <v>0</v>
      </c>
      <c r="I21230">
        <v>0</v>
      </c>
    </row>
    <row r="21231" spans="1:9" x14ac:dyDescent="0.25">
      <c r="A21231" t="s">
        <v>733</v>
      </c>
      <c r="B21231">
        <v>79057</v>
      </c>
      <c r="C21231" s="593">
        <v>8.2500000000000004E-2</v>
      </c>
      <c r="D21231" t="s">
        <v>3260</v>
      </c>
      <c r="E21231">
        <v>6.25E-2</v>
      </c>
      <c r="F21231">
        <v>0</v>
      </c>
      <c r="G21231">
        <v>0.02</v>
      </c>
      <c r="H21231">
        <v>0</v>
      </c>
      <c r="I21231">
        <v>0</v>
      </c>
    </row>
    <row r="21232" spans="1:9" x14ac:dyDescent="0.25">
      <c r="A21232" t="s">
        <v>733</v>
      </c>
      <c r="B21232">
        <v>79058</v>
      </c>
      <c r="C21232" s="593">
        <v>8.2500000000000004E-2</v>
      </c>
      <c r="D21232" t="s">
        <v>6057</v>
      </c>
      <c r="E21232">
        <v>6.25E-2</v>
      </c>
      <c r="F21232">
        <v>0</v>
      </c>
      <c r="G21232">
        <v>0</v>
      </c>
      <c r="H21232">
        <v>0.02</v>
      </c>
      <c r="I21232">
        <v>0</v>
      </c>
    </row>
    <row r="21233" spans="1:9" x14ac:dyDescent="0.25">
      <c r="A21233" t="s">
        <v>733</v>
      </c>
      <c r="B21233">
        <v>79059</v>
      </c>
      <c r="C21233" s="593">
        <v>8.2500000000000004E-2</v>
      </c>
      <c r="D21233" t="s">
        <v>2472</v>
      </c>
      <c r="E21233">
        <v>6.25E-2</v>
      </c>
      <c r="F21233">
        <v>0</v>
      </c>
      <c r="G21233">
        <v>0.02</v>
      </c>
      <c r="H21233">
        <v>0</v>
      </c>
      <c r="I21233">
        <v>0</v>
      </c>
    </row>
    <row r="21234" spans="1:9" x14ac:dyDescent="0.25">
      <c r="A21234" t="s">
        <v>733</v>
      </c>
      <c r="B21234">
        <v>79061</v>
      </c>
      <c r="C21234" s="593">
        <v>7.2499999999999995E-2</v>
      </c>
      <c r="D21234" t="s">
        <v>6085</v>
      </c>
      <c r="E21234">
        <v>6.25E-2</v>
      </c>
      <c r="F21234">
        <v>0</v>
      </c>
      <c r="G21234">
        <v>0.01</v>
      </c>
      <c r="H21234">
        <v>0</v>
      </c>
      <c r="I21234">
        <v>0</v>
      </c>
    </row>
    <row r="21235" spans="1:9" x14ac:dyDescent="0.25">
      <c r="A21235" t="s">
        <v>733</v>
      </c>
      <c r="B21235">
        <v>79062</v>
      </c>
      <c r="C21235" s="593">
        <v>6.25E-2</v>
      </c>
      <c r="D21235" t="s">
        <v>6086</v>
      </c>
      <c r="E21235">
        <v>6.25E-2</v>
      </c>
      <c r="F21235">
        <v>0</v>
      </c>
      <c r="G21235">
        <v>0</v>
      </c>
      <c r="H21235">
        <v>0</v>
      </c>
      <c r="I21235">
        <v>0</v>
      </c>
    </row>
    <row r="21236" spans="1:9" x14ac:dyDescent="0.25">
      <c r="A21236" t="s">
        <v>733</v>
      </c>
      <c r="B21236">
        <v>79063</v>
      </c>
      <c r="C21236" s="593">
        <v>8.2500000000000004E-2</v>
      </c>
      <c r="D21236" t="s">
        <v>6087</v>
      </c>
      <c r="E21236">
        <v>6.25E-2</v>
      </c>
      <c r="F21236">
        <v>5.0000000000000001E-3</v>
      </c>
      <c r="G21236">
        <v>1.4999999999999999E-2</v>
      </c>
      <c r="H21236">
        <v>0</v>
      </c>
      <c r="I21236">
        <v>0</v>
      </c>
    </row>
    <row r="21237" spans="1:9" x14ac:dyDescent="0.25">
      <c r="A21237" t="s">
        <v>733</v>
      </c>
      <c r="B21237">
        <v>79064</v>
      </c>
      <c r="C21237" s="593">
        <v>8.2500000000000004E-2</v>
      </c>
      <c r="D21237" t="s">
        <v>6088</v>
      </c>
      <c r="E21237">
        <v>6.25E-2</v>
      </c>
      <c r="F21237">
        <v>0</v>
      </c>
      <c r="G21237">
        <v>0.02</v>
      </c>
      <c r="H21237">
        <v>0</v>
      </c>
      <c r="I21237">
        <v>0</v>
      </c>
    </row>
    <row r="21238" spans="1:9" x14ac:dyDescent="0.25">
      <c r="A21238" t="s">
        <v>733</v>
      </c>
      <c r="B21238">
        <v>79065</v>
      </c>
      <c r="C21238" s="593">
        <v>8.2500000000000004E-2</v>
      </c>
      <c r="D21238" t="s">
        <v>6089</v>
      </c>
      <c r="E21238">
        <v>6.25E-2</v>
      </c>
      <c r="F21238">
        <v>0</v>
      </c>
      <c r="G21238">
        <v>0.02</v>
      </c>
      <c r="H21238">
        <v>0</v>
      </c>
      <c r="I21238">
        <v>0</v>
      </c>
    </row>
    <row r="21239" spans="1:9" x14ac:dyDescent="0.25">
      <c r="A21239" t="s">
        <v>733</v>
      </c>
      <c r="B21239">
        <v>79066</v>
      </c>
      <c r="C21239" s="593">
        <v>8.2500000000000004E-2</v>
      </c>
      <c r="D21239" t="s">
        <v>6089</v>
      </c>
      <c r="E21239">
        <v>6.25E-2</v>
      </c>
      <c r="F21239">
        <v>0</v>
      </c>
      <c r="G21239">
        <v>0.02</v>
      </c>
      <c r="H21239">
        <v>0</v>
      </c>
      <c r="I21239">
        <v>0</v>
      </c>
    </row>
    <row r="21240" spans="1:9" x14ac:dyDescent="0.25">
      <c r="A21240" t="s">
        <v>733</v>
      </c>
      <c r="B21240">
        <v>79068</v>
      </c>
      <c r="C21240" s="593">
        <v>8.2500000000000004E-2</v>
      </c>
      <c r="D21240" t="s">
        <v>6090</v>
      </c>
      <c r="E21240">
        <v>6.25E-2</v>
      </c>
      <c r="F21240">
        <v>0</v>
      </c>
      <c r="G21240">
        <v>0.02</v>
      </c>
      <c r="H21240">
        <v>0</v>
      </c>
      <c r="I21240">
        <v>0</v>
      </c>
    </row>
    <row r="21241" spans="1:9" x14ac:dyDescent="0.25">
      <c r="A21241" t="s">
        <v>733</v>
      </c>
      <c r="B21241">
        <v>79070</v>
      </c>
      <c r="C21241" s="593">
        <v>8.2500000000000004E-2</v>
      </c>
      <c r="D21241" t="s">
        <v>6091</v>
      </c>
      <c r="E21241">
        <v>6.25E-2</v>
      </c>
      <c r="F21241">
        <v>0</v>
      </c>
      <c r="G21241">
        <v>0.02</v>
      </c>
      <c r="H21241">
        <v>0</v>
      </c>
      <c r="I21241">
        <v>0</v>
      </c>
    </row>
    <row r="21242" spans="1:9" x14ac:dyDescent="0.25">
      <c r="A21242" t="s">
        <v>733</v>
      </c>
      <c r="B21242">
        <v>79072</v>
      </c>
      <c r="C21242" s="593">
        <v>8.2500000000000004E-2</v>
      </c>
      <c r="D21242" t="s">
        <v>5349</v>
      </c>
      <c r="E21242">
        <v>6.25E-2</v>
      </c>
      <c r="F21242">
        <v>5.0000000000000001E-3</v>
      </c>
      <c r="G21242">
        <v>1.4999999999999999E-2</v>
      </c>
      <c r="H21242">
        <v>0</v>
      </c>
      <c r="I21242">
        <v>0</v>
      </c>
    </row>
    <row r="21243" spans="1:9" x14ac:dyDescent="0.25">
      <c r="A21243" t="s">
        <v>733</v>
      </c>
      <c r="B21243">
        <v>79073</v>
      </c>
      <c r="C21243" s="593">
        <v>8.2500000000000004E-2</v>
      </c>
      <c r="D21243" t="s">
        <v>5349</v>
      </c>
      <c r="E21243">
        <v>6.25E-2</v>
      </c>
      <c r="F21243">
        <v>5.0000000000000001E-3</v>
      </c>
      <c r="G21243">
        <v>1.4999999999999999E-2</v>
      </c>
      <c r="H21243">
        <v>0</v>
      </c>
      <c r="I21243">
        <v>0</v>
      </c>
    </row>
    <row r="21244" spans="1:9" x14ac:dyDescent="0.25">
      <c r="A21244" t="s">
        <v>733</v>
      </c>
      <c r="B21244">
        <v>79077</v>
      </c>
      <c r="C21244" s="593">
        <v>6.25E-2</v>
      </c>
      <c r="D21244" t="s">
        <v>6092</v>
      </c>
      <c r="E21244">
        <v>6.25E-2</v>
      </c>
      <c r="F21244">
        <v>0</v>
      </c>
      <c r="G21244">
        <v>0</v>
      </c>
      <c r="H21244">
        <v>0</v>
      </c>
      <c r="I21244">
        <v>0</v>
      </c>
    </row>
    <row r="21245" spans="1:9" x14ac:dyDescent="0.25">
      <c r="A21245" t="s">
        <v>733</v>
      </c>
      <c r="B21245">
        <v>79078</v>
      </c>
      <c r="C21245" s="593">
        <v>7.2499999999999995E-2</v>
      </c>
      <c r="D21245" t="s">
        <v>2216</v>
      </c>
      <c r="E21245">
        <v>6.25E-2</v>
      </c>
      <c r="F21245">
        <v>0</v>
      </c>
      <c r="G21245">
        <v>0.01</v>
      </c>
      <c r="H21245">
        <v>0</v>
      </c>
      <c r="I21245">
        <v>0</v>
      </c>
    </row>
    <row r="21246" spans="1:9" x14ac:dyDescent="0.25">
      <c r="A21246" t="s">
        <v>733</v>
      </c>
      <c r="B21246">
        <v>79079</v>
      </c>
      <c r="C21246" s="593">
        <v>0.08</v>
      </c>
      <c r="D21246" t="s">
        <v>6093</v>
      </c>
      <c r="E21246">
        <v>6.25E-2</v>
      </c>
      <c r="F21246">
        <v>0</v>
      </c>
      <c r="G21246">
        <v>1.7500000000000002E-2</v>
      </c>
      <c r="H21246">
        <v>0</v>
      </c>
      <c r="I21246">
        <v>0</v>
      </c>
    </row>
    <row r="21247" spans="1:9" x14ac:dyDescent="0.25">
      <c r="A21247" t="s">
        <v>733</v>
      </c>
      <c r="B21247">
        <v>79080</v>
      </c>
      <c r="C21247" s="593">
        <v>8.2500000000000004E-2</v>
      </c>
      <c r="D21247" t="s">
        <v>6094</v>
      </c>
      <c r="E21247">
        <v>6.25E-2</v>
      </c>
      <c r="F21247">
        <v>0</v>
      </c>
      <c r="G21247">
        <v>0.02</v>
      </c>
      <c r="H21247">
        <v>0</v>
      </c>
      <c r="I21247">
        <v>0</v>
      </c>
    </row>
    <row r="21248" spans="1:9" x14ac:dyDescent="0.25">
      <c r="A21248" t="s">
        <v>733</v>
      </c>
      <c r="B21248">
        <v>79081</v>
      </c>
      <c r="C21248" s="593">
        <v>8.2500000000000004E-2</v>
      </c>
      <c r="D21248" t="s">
        <v>6095</v>
      </c>
      <c r="E21248">
        <v>6.25E-2</v>
      </c>
      <c r="F21248">
        <v>0</v>
      </c>
      <c r="G21248">
        <v>0.02</v>
      </c>
      <c r="H21248">
        <v>0</v>
      </c>
      <c r="I21248">
        <v>0</v>
      </c>
    </row>
    <row r="21249" spans="1:9" x14ac:dyDescent="0.25">
      <c r="A21249" t="s">
        <v>733</v>
      </c>
      <c r="B21249">
        <v>79082</v>
      </c>
      <c r="C21249" s="593">
        <v>6.7500000000000004E-2</v>
      </c>
      <c r="D21249" t="s">
        <v>6096</v>
      </c>
      <c r="E21249">
        <v>6.25E-2</v>
      </c>
      <c r="F21249">
        <v>5.0000000000000001E-3</v>
      </c>
      <c r="G21249">
        <v>0</v>
      </c>
      <c r="H21249">
        <v>0</v>
      </c>
      <c r="I21249">
        <v>0</v>
      </c>
    </row>
    <row r="21250" spans="1:9" x14ac:dyDescent="0.25">
      <c r="A21250" t="s">
        <v>733</v>
      </c>
      <c r="B21250">
        <v>79083</v>
      </c>
      <c r="C21250" s="593">
        <v>8.2500000000000004E-2</v>
      </c>
      <c r="D21250" t="s">
        <v>6097</v>
      </c>
      <c r="E21250">
        <v>6.25E-2</v>
      </c>
      <c r="F21250">
        <v>0</v>
      </c>
      <c r="G21250">
        <v>0.02</v>
      </c>
      <c r="H21250">
        <v>0</v>
      </c>
      <c r="I21250">
        <v>0</v>
      </c>
    </row>
    <row r="21251" spans="1:9" x14ac:dyDescent="0.25">
      <c r="A21251" t="s">
        <v>733</v>
      </c>
      <c r="B21251">
        <v>79084</v>
      </c>
      <c r="C21251" s="593">
        <v>7.7499999999999999E-2</v>
      </c>
      <c r="D21251" t="s">
        <v>6098</v>
      </c>
      <c r="E21251">
        <v>6.25E-2</v>
      </c>
      <c r="F21251">
        <v>0</v>
      </c>
      <c r="G21251">
        <v>1.4999999999999999E-2</v>
      </c>
      <c r="H21251">
        <v>0</v>
      </c>
      <c r="I21251">
        <v>0</v>
      </c>
    </row>
    <row r="21252" spans="1:9" x14ac:dyDescent="0.25">
      <c r="A21252" t="s">
        <v>733</v>
      </c>
      <c r="B21252">
        <v>79085</v>
      </c>
      <c r="C21252" s="593">
        <v>6.7500000000000004E-2</v>
      </c>
      <c r="D21252" t="s">
        <v>6096</v>
      </c>
      <c r="E21252">
        <v>6.25E-2</v>
      </c>
      <c r="F21252">
        <v>5.0000000000000001E-3</v>
      </c>
      <c r="G21252">
        <v>0</v>
      </c>
      <c r="H21252">
        <v>0</v>
      </c>
      <c r="I21252">
        <v>0</v>
      </c>
    </row>
    <row r="21253" spans="1:9" x14ac:dyDescent="0.25">
      <c r="A21253" t="s">
        <v>733</v>
      </c>
      <c r="B21253">
        <v>79086</v>
      </c>
      <c r="C21253" s="593">
        <v>8.2500000000000004E-2</v>
      </c>
      <c r="D21253" t="s">
        <v>6099</v>
      </c>
      <c r="E21253">
        <v>6.25E-2</v>
      </c>
      <c r="F21253">
        <v>0</v>
      </c>
      <c r="G21253">
        <v>0.02</v>
      </c>
      <c r="H21253">
        <v>0</v>
      </c>
      <c r="I21253">
        <v>0</v>
      </c>
    </row>
    <row r="21254" spans="1:9" x14ac:dyDescent="0.25">
      <c r="A21254" t="s">
        <v>733</v>
      </c>
      <c r="B21254">
        <v>79087</v>
      </c>
      <c r="C21254" s="593">
        <v>7.2499999999999995E-2</v>
      </c>
      <c r="D21254" t="s">
        <v>6100</v>
      </c>
      <c r="E21254">
        <v>6.25E-2</v>
      </c>
      <c r="F21254">
        <v>0</v>
      </c>
      <c r="G21254">
        <v>0.01</v>
      </c>
      <c r="H21254">
        <v>0</v>
      </c>
      <c r="I21254">
        <v>0</v>
      </c>
    </row>
    <row r="21255" spans="1:9" x14ac:dyDescent="0.25">
      <c r="A21255" t="s">
        <v>733</v>
      </c>
      <c r="B21255">
        <v>79088</v>
      </c>
      <c r="C21255" s="593">
        <v>8.2500000000000004E-2</v>
      </c>
      <c r="D21255" t="s">
        <v>6101</v>
      </c>
      <c r="E21255">
        <v>6.25E-2</v>
      </c>
      <c r="F21255">
        <v>5.0000000000000001E-3</v>
      </c>
      <c r="G21255">
        <v>1.4999999999999999E-2</v>
      </c>
      <c r="H21255">
        <v>0</v>
      </c>
      <c r="I21255">
        <v>0</v>
      </c>
    </row>
    <row r="21256" spans="1:9" x14ac:dyDescent="0.25">
      <c r="A21256" t="s">
        <v>733</v>
      </c>
      <c r="B21256">
        <v>79091</v>
      </c>
      <c r="C21256" s="593">
        <v>6.7500000000000004E-2</v>
      </c>
      <c r="D21256" t="s">
        <v>6102</v>
      </c>
      <c r="E21256">
        <v>6.25E-2</v>
      </c>
      <c r="F21256">
        <v>0</v>
      </c>
      <c r="G21256">
        <v>0</v>
      </c>
      <c r="H21256">
        <v>5.0000000000000001E-3</v>
      </c>
      <c r="I21256">
        <v>0</v>
      </c>
    </row>
    <row r="21257" spans="1:9" x14ac:dyDescent="0.25">
      <c r="A21257" t="s">
        <v>733</v>
      </c>
      <c r="B21257">
        <v>79092</v>
      </c>
      <c r="C21257" s="593">
        <v>8.2500000000000004E-2</v>
      </c>
      <c r="D21257" t="s">
        <v>6103</v>
      </c>
      <c r="E21257">
        <v>6.25E-2</v>
      </c>
      <c r="F21257">
        <v>5.0000000000000001E-3</v>
      </c>
      <c r="G21257">
        <v>1.4999999999999999E-2</v>
      </c>
      <c r="H21257">
        <v>0</v>
      </c>
      <c r="I21257">
        <v>0</v>
      </c>
    </row>
    <row r="21258" spans="1:9" x14ac:dyDescent="0.25">
      <c r="A21258" t="s">
        <v>733</v>
      </c>
      <c r="B21258">
        <v>79093</v>
      </c>
      <c r="C21258" s="593">
        <v>6.25E-2</v>
      </c>
      <c r="D21258" t="s">
        <v>6070</v>
      </c>
      <c r="E21258">
        <v>6.25E-2</v>
      </c>
      <c r="F21258">
        <v>0</v>
      </c>
      <c r="G21258">
        <v>0</v>
      </c>
      <c r="H21258">
        <v>0</v>
      </c>
      <c r="I21258">
        <v>0</v>
      </c>
    </row>
    <row r="21259" spans="1:9" x14ac:dyDescent="0.25">
      <c r="A21259" t="s">
        <v>733</v>
      </c>
      <c r="B21259">
        <v>79094</v>
      </c>
      <c r="C21259" s="593">
        <v>6.7500000000000004E-2</v>
      </c>
      <c r="D21259" t="s">
        <v>6102</v>
      </c>
      <c r="E21259">
        <v>6.25E-2</v>
      </c>
      <c r="F21259">
        <v>0</v>
      </c>
      <c r="G21259">
        <v>0</v>
      </c>
      <c r="H21259">
        <v>5.0000000000000001E-3</v>
      </c>
      <c r="I21259">
        <v>0</v>
      </c>
    </row>
    <row r="21260" spans="1:9" x14ac:dyDescent="0.25">
      <c r="A21260" t="s">
        <v>733</v>
      </c>
      <c r="B21260">
        <v>79095</v>
      </c>
      <c r="C21260" s="593">
        <v>8.2500000000000004E-2</v>
      </c>
      <c r="D21260" t="s">
        <v>2113</v>
      </c>
      <c r="E21260">
        <v>6.25E-2</v>
      </c>
      <c r="F21260">
        <v>0</v>
      </c>
      <c r="G21260">
        <v>0.02</v>
      </c>
      <c r="H21260">
        <v>0</v>
      </c>
      <c r="I21260">
        <v>0</v>
      </c>
    </row>
    <row r="21261" spans="1:9" x14ac:dyDescent="0.25">
      <c r="A21261" t="s">
        <v>733</v>
      </c>
      <c r="B21261">
        <v>79096</v>
      </c>
      <c r="C21261" s="593">
        <v>0.08</v>
      </c>
      <c r="D21261" t="s">
        <v>6053</v>
      </c>
      <c r="E21261">
        <v>6.25E-2</v>
      </c>
      <c r="F21261">
        <v>0</v>
      </c>
      <c r="G21261">
        <v>1.7500000000000002E-2</v>
      </c>
      <c r="H21261">
        <v>0</v>
      </c>
      <c r="I21261">
        <v>0</v>
      </c>
    </row>
    <row r="21262" spans="1:9" x14ac:dyDescent="0.25">
      <c r="A21262" t="s">
        <v>733</v>
      </c>
      <c r="B21262">
        <v>79097</v>
      </c>
      <c r="C21262" s="593">
        <v>8.2500000000000004E-2</v>
      </c>
      <c r="D21262" t="s">
        <v>6104</v>
      </c>
      <c r="E21262">
        <v>6.25E-2</v>
      </c>
      <c r="F21262">
        <v>0</v>
      </c>
      <c r="G21262">
        <v>0.02</v>
      </c>
      <c r="H21262">
        <v>0</v>
      </c>
      <c r="I21262">
        <v>0</v>
      </c>
    </row>
    <row r="21263" spans="1:9" x14ac:dyDescent="0.25">
      <c r="A21263" t="s">
        <v>733</v>
      </c>
      <c r="B21263">
        <v>79098</v>
      </c>
      <c r="C21263" s="593">
        <v>8.2500000000000004E-2</v>
      </c>
      <c r="D21263" t="s">
        <v>6057</v>
      </c>
      <c r="E21263">
        <v>6.25E-2</v>
      </c>
      <c r="F21263">
        <v>0</v>
      </c>
      <c r="G21263">
        <v>0</v>
      </c>
      <c r="H21263">
        <v>0.02</v>
      </c>
      <c r="I21263">
        <v>0</v>
      </c>
    </row>
    <row r="21264" spans="1:9" x14ac:dyDescent="0.25">
      <c r="A21264" t="s">
        <v>733</v>
      </c>
      <c r="B21264">
        <v>79101</v>
      </c>
      <c r="C21264" s="593">
        <v>8.2500000000000004E-2</v>
      </c>
      <c r="D21264" t="s">
        <v>6105</v>
      </c>
      <c r="E21264">
        <v>6.25E-2</v>
      </c>
      <c r="F21264">
        <v>0</v>
      </c>
      <c r="G21264">
        <v>0.02</v>
      </c>
      <c r="H21264">
        <v>0</v>
      </c>
      <c r="I21264">
        <v>0</v>
      </c>
    </row>
    <row r="21265" spans="1:9" x14ac:dyDescent="0.25">
      <c r="A21265" t="s">
        <v>733</v>
      </c>
      <c r="B21265">
        <v>79102</v>
      </c>
      <c r="C21265" s="593">
        <v>8.2500000000000004E-2</v>
      </c>
      <c r="D21265" t="s">
        <v>6105</v>
      </c>
      <c r="E21265">
        <v>6.25E-2</v>
      </c>
      <c r="F21265">
        <v>0</v>
      </c>
      <c r="G21265">
        <v>0.02</v>
      </c>
      <c r="H21265">
        <v>0</v>
      </c>
      <c r="I21265">
        <v>0</v>
      </c>
    </row>
    <row r="21266" spans="1:9" x14ac:dyDescent="0.25">
      <c r="A21266" t="s">
        <v>733</v>
      </c>
      <c r="B21266">
        <v>79103</v>
      </c>
      <c r="C21266" s="593">
        <v>8.2500000000000004E-2</v>
      </c>
      <c r="D21266" t="s">
        <v>6105</v>
      </c>
      <c r="E21266">
        <v>6.25E-2</v>
      </c>
      <c r="F21266">
        <v>0</v>
      </c>
      <c r="G21266">
        <v>0.02</v>
      </c>
      <c r="H21266">
        <v>0</v>
      </c>
      <c r="I21266">
        <v>0</v>
      </c>
    </row>
    <row r="21267" spans="1:9" x14ac:dyDescent="0.25">
      <c r="A21267" t="s">
        <v>733</v>
      </c>
      <c r="B21267">
        <v>79104</v>
      </c>
      <c r="C21267" s="593">
        <v>8.2500000000000004E-2</v>
      </c>
      <c r="D21267" t="s">
        <v>6105</v>
      </c>
      <c r="E21267">
        <v>6.25E-2</v>
      </c>
      <c r="F21267">
        <v>0</v>
      </c>
      <c r="G21267">
        <v>0.02</v>
      </c>
      <c r="H21267">
        <v>0</v>
      </c>
      <c r="I21267">
        <v>0</v>
      </c>
    </row>
    <row r="21268" spans="1:9" x14ac:dyDescent="0.25">
      <c r="A21268" t="s">
        <v>733</v>
      </c>
      <c r="B21268">
        <v>79105</v>
      </c>
      <c r="C21268" s="593">
        <v>8.2500000000000004E-2</v>
      </c>
      <c r="D21268" t="s">
        <v>6105</v>
      </c>
      <c r="E21268">
        <v>6.25E-2</v>
      </c>
      <c r="F21268">
        <v>0</v>
      </c>
      <c r="G21268">
        <v>0.02</v>
      </c>
      <c r="H21268">
        <v>0</v>
      </c>
      <c r="I21268">
        <v>0</v>
      </c>
    </row>
    <row r="21269" spans="1:9" x14ac:dyDescent="0.25">
      <c r="A21269" t="s">
        <v>733</v>
      </c>
      <c r="B21269">
        <v>79106</v>
      </c>
      <c r="C21269" s="593">
        <v>8.2500000000000004E-2</v>
      </c>
      <c r="D21269" t="s">
        <v>6105</v>
      </c>
      <c r="E21269">
        <v>6.25E-2</v>
      </c>
      <c r="F21269">
        <v>0</v>
      </c>
      <c r="G21269">
        <v>0.02</v>
      </c>
      <c r="H21269">
        <v>0</v>
      </c>
      <c r="I21269">
        <v>0</v>
      </c>
    </row>
    <row r="21270" spans="1:9" x14ac:dyDescent="0.25">
      <c r="A21270" t="s">
        <v>733</v>
      </c>
      <c r="B21270">
        <v>79107</v>
      </c>
      <c r="C21270" s="593">
        <v>8.2500000000000004E-2</v>
      </c>
      <c r="D21270" t="s">
        <v>6105</v>
      </c>
      <c r="E21270">
        <v>6.25E-2</v>
      </c>
      <c r="F21270">
        <v>0</v>
      </c>
      <c r="G21270">
        <v>0.02</v>
      </c>
      <c r="H21270">
        <v>0</v>
      </c>
      <c r="I21270">
        <v>0</v>
      </c>
    </row>
    <row r="21271" spans="1:9" x14ac:dyDescent="0.25">
      <c r="A21271" t="s">
        <v>733</v>
      </c>
      <c r="B21271">
        <v>79108</v>
      </c>
      <c r="C21271" s="593">
        <v>8.2500000000000004E-2</v>
      </c>
      <c r="D21271" t="s">
        <v>6105</v>
      </c>
      <c r="E21271">
        <v>6.25E-2</v>
      </c>
      <c r="F21271">
        <v>0</v>
      </c>
      <c r="G21271">
        <v>0.02</v>
      </c>
      <c r="H21271">
        <v>0</v>
      </c>
      <c r="I21271">
        <v>0</v>
      </c>
    </row>
    <row r="21272" spans="1:9" x14ac:dyDescent="0.25">
      <c r="A21272" t="s">
        <v>733</v>
      </c>
      <c r="B21272">
        <v>79109</v>
      </c>
      <c r="C21272" s="593">
        <v>8.2500000000000004E-2</v>
      </c>
      <c r="D21272" t="s">
        <v>6105</v>
      </c>
      <c r="E21272">
        <v>6.25E-2</v>
      </c>
      <c r="F21272">
        <v>0</v>
      </c>
      <c r="G21272">
        <v>0.02</v>
      </c>
      <c r="H21272">
        <v>0</v>
      </c>
      <c r="I21272">
        <v>0</v>
      </c>
    </row>
    <row r="21273" spans="1:9" x14ac:dyDescent="0.25">
      <c r="A21273" t="s">
        <v>733</v>
      </c>
      <c r="B21273">
        <v>79110</v>
      </c>
      <c r="C21273" s="593">
        <v>8.2500000000000004E-2</v>
      </c>
      <c r="D21273" t="s">
        <v>6105</v>
      </c>
      <c r="E21273">
        <v>6.25E-2</v>
      </c>
      <c r="F21273">
        <v>0</v>
      </c>
      <c r="G21273">
        <v>0.02</v>
      </c>
      <c r="H21273">
        <v>0</v>
      </c>
      <c r="I21273">
        <v>0</v>
      </c>
    </row>
    <row r="21274" spans="1:9" x14ac:dyDescent="0.25">
      <c r="A21274" t="s">
        <v>733</v>
      </c>
      <c r="B21274">
        <v>79111</v>
      </c>
      <c r="C21274" s="593">
        <v>8.2500000000000004E-2</v>
      </c>
      <c r="D21274" t="s">
        <v>6105</v>
      </c>
      <c r="E21274">
        <v>6.25E-2</v>
      </c>
      <c r="F21274">
        <v>0</v>
      </c>
      <c r="G21274">
        <v>0.02</v>
      </c>
      <c r="H21274">
        <v>0</v>
      </c>
      <c r="I21274">
        <v>0</v>
      </c>
    </row>
    <row r="21275" spans="1:9" x14ac:dyDescent="0.25">
      <c r="A21275" t="s">
        <v>733</v>
      </c>
      <c r="B21275">
        <v>79114</v>
      </c>
      <c r="C21275" s="593">
        <v>8.2500000000000004E-2</v>
      </c>
      <c r="D21275" t="s">
        <v>6105</v>
      </c>
      <c r="E21275">
        <v>6.25E-2</v>
      </c>
      <c r="F21275">
        <v>0</v>
      </c>
      <c r="G21275">
        <v>0.02</v>
      </c>
      <c r="H21275">
        <v>0</v>
      </c>
      <c r="I21275">
        <v>0</v>
      </c>
    </row>
    <row r="21276" spans="1:9" x14ac:dyDescent="0.25">
      <c r="A21276" t="s">
        <v>733</v>
      </c>
      <c r="B21276">
        <v>79116</v>
      </c>
      <c r="C21276" s="593">
        <v>8.2500000000000004E-2</v>
      </c>
      <c r="D21276" t="s">
        <v>6105</v>
      </c>
      <c r="E21276">
        <v>6.25E-2</v>
      </c>
      <c r="F21276">
        <v>0</v>
      </c>
      <c r="G21276">
        <v>0.02</v>
      </c>
      <c r="H21276">
        <v>0</v>
      </c>
      <c r="I21276">
        <v>0</v>
      </c>
    </row>
    <row r="21277" spans="1:9" x14ac:dyDescent="0.25">
      <c r="A21277" t="s">
        <v>733</v>
      </c>
      <c r="B21277">
        <v>79117</v>
      </c>
      <c r="C21277" s="593">
        <v>8.2500000000000004E-2</v>
      </c>
      <c r="D21277" t="s">
        <v>6105</v>
      </c>
      <c r="E21277">
        <v>6.25E-2</v>
      </c>
      <c r="F21277">
        <v>0</v>
      </c>
      <c r="G21277">
        <v>0.02</v>
      </c>
      <c r="H21277">
        <v>0</v>
      </c>
      <c r="I21277">
        <v>0</v>
      </c>
    </row>
    <row r="21278" spans="1:9" x14ac:dyDescent="0.25">
      <c r="A21278" t="s">
        <v>733</v>
      </c>
      <c r="B21278">
        <v>79118</v>
      </c>
      <c r="C21278" s="593">
        <v>8.2500000000000004E-2</v>
      </c>
      <c r="D21278" t="s">
        <v>6060</v>
      </c>
      <c r="E21278">
        <v>6.25E-2</v>
      </c>
      <c r="F21278">
        <v>0</v>
      </c>
      <c r="G21278">
        <v>0</v>
      </c>
      <c r="H21278">
        <v>0.02</v>
      </c>
      <c r="I21278">
        <v>0</v>
      </c>
    </row>
    <row r="21279" spans="1:9" x14ac:dyDescent="0.25">
      <c r="A21279" t="s">
        <v>733</v>
      </c>
      <c r="B21279">
        <v>79119</v>
      </c>
      <c r="C21279" s="593">
        <v>8.2500000000000004E-2</v>
      </c>
      <c r="D21279" t="s">
        <v>6060</v>
      </c>
      <c r="E21279">
        <v>6.25E-2</v>
      </c>
      <c r="F21279">
        <v>0</v>
      </c>
      <c r="G21279">
        <v>0</v>
      </c>
      <c r="H21279">
        <v>0.02</v>
      </c>
      <c r="I21279">
        <v>0</v>
      </c>
    </row>
    <row r="21280" spans="1:9" x14ac:dyDescent="0.25">
      <c r="A21280" t="s">
        <v>733</v>
      </c>
      <c r="B21280">
        <v>79120</v>
      </c>
      <c r="C21280" s="593">
        <v>8.2500000000000004E-2</v>
      </c>
      <c r="D21280" t="s">
        <v>6105</v>
      </c>
      <c r="E21280">
        <v>6.25E-2</v>
      </c>
      <c r="F21280">
        <v>0</v>
      </c>
      <c r="G21280">
        <v>0.02</v>
      </c>
      <c r="H21280">
        <v>0</v>
      </c>
      <c r="I21280">
        <v>0</v>
      </c>
    </row>
    <row r="21281" spans="1:9" x14ac:dyDescent="0.25">
      <c r="A21281" t="s">
        <v>733</v>
      </c>
      <c r="B21281">
        <v>79121</v>
      </c>
      <c r="C21281" s="593">
        <v>8.2500000000000004E-2</v>
      </c>
      <c r="D21281" t="s">
        <v>6105</v>
      </c>
      <c r="E21281">
        <v>6.25E-2</v>
      </c>
      <c r="F21281">
        <v>0</v>
      </c>
      <c r="G21281">
        <v>0.02</v>
      </c>
      <c r="H21281">
        <v>0</v>
      </c>
      <c r="I21281">
        <v>0</v>
      </c>
    </row>
    <row r="21282" spans="1:9" x14ac:dyDescent="0.25">
      <c r="A21282" t="s">
        <v>733</v>
      </c>
      <c r="B21282">
        <v>79124</v>
      </c>
      <c r="C21282" s="593">
        <v>8.2500000000000004E-2</v>
      </c>
      <c r="D21282" t="s">
        <v>6057</v>
      </c>
      <c r="E21282">
        <v>6.25E-2</v>
      </c>
      <c r="F21282">
        <v>0</v>
      </c>
      <c r="G21282">
        <v>0</v>
      </c>
      <c r="H21282">
        <v>0.02</v>
      </c>
      <c r="I21282">
        <v>0</v>
      </c>
    </row>
    <row r="21283" spans="1:9" x14ac:dyDescent="0.25">
      <c r="A21283" t="s">
        <v>733</v>
      </c>
      <c r="B21283">
        <v>79159</v>
      </c>
      <c r="C21283" s="593">
        <v>8.2500000000000004E-2</v>
      </c>
      <c r="D21283" t="s">
        <v>6105</v>
      </c>
      <c r="E21283">
        <v>6.25E-2</v>
      </c>
      <c r="F21283">
        <v>0</v>
      </c>
      <c r="G21283">
        <v>0.02</v>
      </c>
      <c r="H21283">
        <v>0</v>
      </c>
      <c r="I21283">
        <v>0</v>
      </c>
    </row>
    <row r="21284" spans="1:9" x14ac:dyDescent="0.25">
      <c r="A21284" t="s">
        <v>733</v>
      </c>
      <c r="B21284">
        <v>79166</v>
      </c>
      <c r="C21284" s="593">
        <v>8.2500000000000004E-2</v>
      </c>
      <c r="D21284" t="s">
        <v>6105</v>
      </c>
      <c r="E21284">
        <v>6.25E-2</v>
      </c>
      <c r="F21284">
        <v>0</v>
      </c>
      <c r="G21284">
        <v>0.02</v>
      </c>
      <c r="H21284">
        <v>0</v>
      </c>
      <c r="I21284">
        <v>0</v>
      </c>
    </row>
    <row r="21285" spans="1:9" x14ac:dyDescent="0.25">
      <c r="A21285" t="s">
        <v>733</v>
      </c>
      <c r="B21285">
        <v>79168</v>
      </c>
      <c r="C21285" s="593">
        <v>8.2500000000000004E-2</v>
      </c>
      <c r="D21285" t="s">
        <v>6105</v>
      </c>
      <c r="E21285">
        <v>6.25E-2</v>
      </c>
      <c r="F21285">
        <v>0</v>
      </c>
      <c r="G21285">
        <v>0.02</v>
      </c>
      <c r="H21285">
        <v>0</v>
      </c>
      <c r="I21285">
        <v>0</v>
      </c>
    </row>
    <row r="21286" spans="1:9" x14ac:dyDescent="0.25">
      <c r="A21286" t="s">
        <v>733</v>
      </c>
      <c r="B21286">
        <v>79172</v>
      </c>
      <c r="C21286" s="593">
        <v>8.2500000000000004E-2</v>
      </c>
      <c r="D21286" t="s">
        <v>6105</v>
      </c>
      <c r="E21286">
        <v>6.25E-2</v>
      </c>
      <c r="F21286">
        <v>0</v>
      </c>
      <c r="G21286">
        <v>0.02</v>
      </c>
      <c r="H21286">
        <v>0</v>
      </c>
      <c r="I21286">
        <v>0</v>
      </c>
    </row>
    <row r="21287" spans="1:9" x14ac:dyDescent="0.25">
      <c r="A21287" t="s">
        <v>733</v>
      </c>
      <c r="B21287">
        <v>79174</v>
      </c>
      <c r="C21287" s="593">
        <v>8.2500000000000004E-2</v>
      </c>
      <c r="D21287" t="s">
        <v>6105</v>
      </c>
      <c r="E21287">
        <v>6.25E-2</v>
      </c>
      <c r="F21287">
        <v>0</v>
      </c>
      <c r="G21287">
        <v>0.02</v>
      </c>
      <c r="H21287">
        <v>0</v>
      </c>
      <c r="I21287">
        <v>0</v>
      </c>
    </row>
    <row r="21288" spans="1:9" x14ac:dyDescent="0.25">
      <c r="A21288" t="s">
        <v>733</v>
      </c>
      <c r="B21288">
        <v>79178</v>
      </c>
      <c r="C21288" s="593">
        <v>8.2500000000000004E-2</v>
      </c>
      <c r="D21288" t="s">
        <v>6105</v>
      </c>
      <c r="E21288">
        <v>6.25E-2</v>
      </c>
      <c r="F21288">
        <v>0</v>
      </c>
      <c r="G21288">
        <v>0.02</v>
      </c>
      <c r="H21288">
        <v>0</v>
      </c>
      <c r="I21288">
        <v>0</v>
      </c>
    </row>
    <row r="21289" spans="1:9" x14ac:dyDescent="0.25">
      <c r="A21289" t="s">
        <v>733</v>
      </c>
      <c r="B21289">
        <v>79185</v>
      </c>
      <c r="C21289" s="593">
        <v>8.2500000000000004E-2</v>
      </c>
      <c r="D21289" t="s">
        <v>6105</v>
      </c>
      <c r="E21289">
        <v>6.25E-2</v>
      </c>
      <c r="F21289">
        <v>0</v>
      </c>
      <c r="G21289">
        <v>0.02</v>
      </c>
      <c r="H21289">
        <v>0</v>
      </c>
      <c r="I21289">
        <v>0</v>
      </c>
    </row>
    <row r="21290" spans="1:9" x14ac:dyDescent="0.25">
      <c r="A21290" t="s">
        <v>733</v>
      </c>
      <c r="B21290">
        <v>79189</v>
      </c>
      <c r="C21290" s="593">
        <v>8.2500000000000004E-2</v>
      </c>
      <c r="D21290" t="s">
        <v>6105</v>
      </c>
      <c r="E21290">
        <v>6.25E-2</v>
      </c>
      <c r="F21290">
        <v>0</v>
      </c>
      <c r="G21290">
        <v>0.02</v>
      </c>
      <c r="H21290">
        <v>0</v>
      </c>
      <c r="I21290">
        <v>0</v>
      </c>
    </row>
    <row r="21291" spans="1:9" x14ac:dyDescent="0.25">
      <c r="A21291" t="s">
        <v>733</v>
      </c>
      <c r="B21291">
        <v>79201</v>
      </c>
      <c r="C21291" s="593">
        <v>8.2500000000000004E-2</v>
      </c>
      <c r="D21291" t="s">
        <v>6106</v>
      </c>
      <c r="E21291">
        <v>6.25E-2</v>
      </c>
      <c r="F21291">
        <v>5.0000000000000001E-3</v>
      </c>
      <c r="G21291">
        <v>0.01</v>
      </c>
      <c r="H21291">
        <v>5.0000000000000001E-3</v>
      </c>
      <c r="I21291">
        <v>0</v>
      </c>
    </row>
    <row r="21292" spans="1:9" x14ac:dyDescent="0.25">
      <c r="A21292" t="s">
        <v>733</v>
      </c>
      <c r="B21292">
        <v>79220</v>
      </c>
      <c r="C21292" s="593">
        <v>6.7500000000000004E-2</v>
      </c>
      <c r="D21292" t="s">
        <v>6107</v>
      </c>
      <c r="E21292">
        <v>6.25E-2</v>
      </c>
      <c r="F21292">
        <v>5.0000000000000001E-3</v>
      </c>
      <c r="G21292">
        <v>0</v>
      </c>
      <c r="H21292">
        <v>0</v>
      </c>
      <c r="I21292">
        <v>0</v>
      </c>
    </row>
    <row r="21293" spans="1:9" x14ac:dyDescent="0.25">
      <c r="A21293" t="s">
        <v>733</v>
      </c>
      <c r="B21293">
        <v>79221</v>
      </c>
      <c r="C21293" s="593">
        <v>6.25E-2</v>
      </c>
      <c r="D21293" t="s">
        <v>2668</v>
      </c>
      <c r="E21293">
        <v>6.25E-2</v>
      </c>
      <c r="F21293">
        <v>0</v>
      </c>
      <c r="G21293">
        <v>0</v>
      </c>
      <c r="H21293">
        <v>0</v>
      </c>
      <c r="I21293">
        <v>0</v>
      </c>
    </row>
    <row r="21294" spans="1:9" x14ac:dyDescent="0.25">
      <c r="A21294" t="s">
        <v>733</v>
      </c>
      <c r="B21294">
        <v>79223</v>
      </c>
      <c r="C21294" s="593">
        <v>6.25E-2</v>
      </c>
      <c r="D21294" t="s">
        <v>6108</v>
      </c>
      <c r="E21294">
        <v>6.25E-2</v>
      </c>
      <c r="F21294">
        <v>0</v>
      </c>
      <c r="G21294">
        <v>0</v>
      </c>
      <c r="H21294">
        <v>0</v>
      </c>
      <c r="I21294">
        <v>0</v>
      </c>
    </row>
    <row r="21295" spans="1:9" x14ac:dyDescent="0.25">
      <c r="A21295" t="s">
        <v>733</v>
      </c>
      <c r="B21295">
        <v>79225</v>
      </c>
      <c r="C21295" s="593">
        <v>0.08</v>
      </c>
      <c r="D21295" t="s">
        <v>5063</v>
      </c>
      <c r="E21295">
        <v>6.25E-2</v>
      </c>
      <c r="F21295">
        <v>5.0000000000000001E-3</v>
      </c>
      <c r="G21295">
        <v>1.2500000000000001E-2</v>
      </c>
      <c r="H21295">
        <v>0</v>
      </c>
      <c r="I21295">
        <v>0</v>
      </c>
    </row>
    <row r="21296" spans="1:9" x14ac:dyDescent="0.25">
      <c r="A21296" t="s">
        <v>733</v>
      </c>
      <c r="B21296">
        <v>79226</v>
      </c>
      <c r="C21296" s="593">
        <v>8.2500000000000004E-2</v>
      </c>
      <c r="D21296" t="s">
        <v>1296</v>
      </c>
      <c r="E21296">
        <v>6.25E-2</v>
      </c>
      <c r="F21296">
        <v>0</v>
      </c>
      <c r="G21296">
        <v>0.02</v>
      </c>
      <c r="H21296">
        <v>0</v>
      </c>
      <c r="I21296">
        <v>0</v>
      </c>
    </row>
    <row r="21297" spans="1:9" x14ac:dyDescent="0.25">
      <c r="A21297" t="s">
        <v>733</v>
      </c>
      <c r="B21297">
        <v>79227</v>
      </c>
      <c r="C21297" s="593">
        <v>0.08</v>
      </c>
      <c r="D21297" t="s">
        <v>6109</v>
      </c>
      <c r="E21297">
        <v>6.25E-2</v>
      </c>
      <c r="F21297">
        <v>0</v>
      </c>
      <c r="G21297">
        <v>1.7500000000000002E-2</v>
      </c>
      <c r="H21297">
        <v>0</v>
      </c>
      <c r="I21297">
        <v>0</v>
      </c>
    </row>
    <row r="21298" spans="1:9" x14ac:dyDescent="0.25">
      <c r="A21298" t="s">
        <v>733</v>
      </c>
      <c r="B21298">
        <v>79229</v>
      </c>
      <c r="C21298" s="593">
        <v>8.2500000000000004E-2</v>
      </c>
      <c r="D21298" t="s">
        <v>6107</v>
      </c>
      <c r="E21298">
        <v>6.25E-2</v>
      </c>
      <c r="F21298">
        <v>5.0000000000000001E-3</v>
      </c>
      <c r="G21298">
        <v>1.4999999999999999E-2</v>
      </c>
      <c r="H21298">
        <v>0</v>
      </c>
      <c r="I21298">
        <v>0</v>
      </c>
    </row>
    <row r="21299" spans="1:9" x14ac:dyDescent="0.25">
      <c r="A21299" t="s">
        <v>733</v>
      </c>
      <c r="B21299">
        <v>79230</v>
      </c>
      <c r="C21299" s="593">
        <v>6.7500000000000004E-2</v>
      </c>
      <c r="D21299" t="s">
        <v>6106</v>
      </c>
      <c r="E21299">
        <v>6.25E-2</v>
      </c>
      <c r="F21299">
        <v>5.0000000000000001E-3</v>
      </c>
      <c r="G21299">
        <v>0</v>
      </c>
      <c r="H21299">
        <v>0</v>
      </c>
      <c r="I21299">
        <v>0</v>
      </c>
    </row>
    <row r="21300" spans="1:9" x14ac:dyDescent="0.25">
      <c r="A21300" t="s">
        <v>733</v>
      </c>
      <c r="B21300">
        <v>79231</v>
      </c>
      <c r="C21300" s="593">
        <v>6.25E-2</v>
      </c>
      <c r="D21300" t="s">
        <v>2668</v>
      </c>
      <c r="E21300">
        <v>6.25E-2</v>
      </c>
      <c r="F21300">
        <v>0</v>
      </c>
      <c r="G21300">
        <v>0</v>
      </c>
      <c r="H21300">
        <v>0</v>
      </c>
      <c r="I21300">
        <v>0</v>
      </c>
    </row>
    <row r="21301" spans="1:9" x14ac:dyDescent="0.25">
      <c r="A21301" t="s">
        <v>733</v>
      </c>
      <c r="B21301">
        <v>79233</v>
      </c>
      <c r="C21301" s="593">
        <v>7.2499999999999995E-2</v>
      </c>
      <c r="D21301" t="s">
        <v>6110</v>
      </c>
      <c r="E21301">
        <v>6.25E-2</v>
      </c>
      <c r="F21301">
        <v>0</v>
      </c>
      <c r="G21301">
        <v>0.01</v>
      </c>
      <c r="H21301">
        <v>0</v>
      </c>
      <c r="I21301">
        <v>0</v>
      </c>
    </row>
    <row r="21302" spans="1:9" x14ac:dyDescent="0.25">
      <c r="A21302" t="s">
        <v>733</v>
      </c>
      <c r="B21302">
        <v>79234</v>
      </c>
      <c r="C21302" s="593">
        <v>6.25E-2</v>
      </c>
      <c r="D21302" t="s">
        <v>2668</v>
      </c>
      <c r="E21302">
        <v>6.25E-2</v>
      </c>
      <c r="F21302">
        <v>0</v>
      </c>
      <c r="G21302">
        <v>0</v>
      </c>
      <c r="H21302">
        <v>0</v>
      </c>
      <c r="I21302">
        <v>0</v>
      </c>
    </row>
    <row r="21303" spans="1:9" x14ac:dyDescent="0.25">
      <c r="A21303" t="s">
        <v>733</v>
      </c>
      <c r="B21303">
        <v>79235</v>
      </c>
      <c r="C21303" s="593">
        <v>0.08</v>
      </c>
      <c r="D21303" t="s">
        <v>6111</v>
      </c>
      <c r="E21303">
        <v>6.25E-2</v>
      </c>
      <c r="F21303">
        <v>0</v>
      </c>
      <c r="G21303">
        <v>1.7500000000000002E-2</v>
      </c>
      <c r="H21303">
        <v>0</v>
      </c>
      <c r="I21303">
        <v>0</v>
      </c>
    </row>
    <row r="21304" spans="1:9" x14ac:dyDescent="0.25">
      <c r="A21304" t="s">
        <v>733</v>
      </c>
      <c r="B21304">
        <v>79236</v>
      </c>
      <c r="C21304" s="593">
        <v>6.25E-2</v>
      </c>
      <c r="D21304" t="s">
        <v>4105</v>
      </c>
      <c r="E21304">
        <v>6.25E-2</v>
      </c>
      <c r="F21304">
        <v>0</v>
      </c>
      <c r="G21304">
        <v>0</v>
      </c>
      <c r="H21304">
        <v>0</v>
      </c>
      <c r="I21304">
        <v>0</v>
      </c>
    </row>
    <row r="21305" spans="1:9" x14ac:dyDescent="0.25">
      <c r="A21305" t="s">
        <v>733</v>
      </c>
      <c r="B21305">
        <v>79237</v>
      </c>
      <c r="C21305" s="593">
        <v>7.2499999999999995E-2</v>
      </c>
      <c r="D21305" t="s">
        <v>6112</v>
      </c>
      <c r="E21305">
        <v>6.25E-2</v>
      </c>
      <c r="F21305">
        <v>0</v>
      </c>
      <c r="G21305">
        <v>0.01</v>
      </c>
      <c r="H21305">
        <v>0</v>
      </c>
      <c r="I21305">
        <v>0</v>
      </c>
    </row>
    <row r="21306" spans="1:9" x14ac:dyDescent="0.25">
      <c r="A21306" t="s">
        <v>733</v>
      </c>
      <c r="B21306">
        <v>79239</v>
      </c>
      <c r="C21306" s="593">
        <v>7.2499999999999995E-2</v>
      </c>
      <c r="D21306" t="s">
        <v>1493</v>
      </c>
      <c r="E21306">
        <v>6.25E-2</v>
      </c>
      <c r="F21306">
        <v>0</v>
      </c>
      <c r="G21306">
        <v>0.01</v>
      </c>
      <c r="H21306">
        <v>0</v>
      </c>
      <c r="I21306">
        <v>0</v>
      </c>
    </row>
    <row r="21307" spans="1:9" x14ac:dyDescent="0.25">
      <c r="A21307" t="s">
        <v>733</v>
      </c>
      <c r="B21307">
        <v>79240</v>
      </c>
      <c r="C21307" s="593">
        <v>6.25E-2</v>
      </c>
      <c r="D21307" t="s">
        <v>6113</v>
      </c>
      <c r="E21307">
        <v>6.25E-2</v>
      </c>
      <c r="F21307">
        <v>0</v>
      </c>
      <c r="G21307">
        <v>0</v>
      </c>
      <c r="H21307">
        <v>0</v>
      </c>
      <c r="I21307">
        <v>0</v>
      </c>
    </row>
    <row r="21308" spans="1:9" x14ac:dyDescent="0.25">
      <c r="A21308" t="s">
        <v>733</v>
      </c>
      <c r="B21308">
        <v>79241</v>
      </c>
      <c r="C21308" s="593">
        <v>7.7499999999999999E-2</v>
      </c>
      <c r="D21308" t="s">
        <v>6114</v>
      </c>
      <c r="E21308">
        <v>6.25E-2</v>
      </c>
      <c r="F21308">
        <v>0</v>
      </c>
      <c r="G21308">
        <v>1.4999999999999999E-2</v>
      </c>
      <c r="H21308">
        <v>0</v>
      </c>
      <c r="I21308">
        <v>0</v>
      </c>
    </row>
    <row r="21309" spans="1:9" x14ac:dyDescent="0.25">
      <c r="A21309" t="s">
        <v>733</v>
      </c>
      <c r="B21309">
        <v>79243</v>
      </c>
      <c r="C21309" s="593">
        <v>6.7500000000000004E-2</v>
      </c>
      <c r="D21309" t="s">
        <v>6115</v>
      </c>
      <c r="E21309">
        <v>6.25E-2</v>
      </c>
      <c r="F21309">
        <v>5.0000000000000001E-3</v>
      </c>
      <c r="G21309">
        <v>0</v>
      </c>
      <c r="H21309">
        <v>0</v>
      </c>
      <c r="I21309">
        <v>0</v>
      </c>
    </row>
    <row r="21310" spans="1:9" x14ac:dyDescent="0.25">
      <c r="A21310" t="s">
        <v>733</v>
      </c>
      <c r="B21310">
        <v>79244</v>
      </c>
      <c r="C21310" s="593">
        <v>8.2500000000000004E-2</v>
      </c>
      <c r="D21310" t="s">
        <v>6116</v>
      </c>
      <c r="E21310">
        <v>6.25E-2</v>
      </c>
      <c r="F21310">
        <v>0</v>
      </c>
      <c r="G21310">
        <v>0.02</v>
      </c>
      <c r="H21310">
        <v>0</v>
      </c>
      <c r="I21310">
        <v>0</v>
      </c>
    </row>
    <row r="21311" spans="1:9" x14ac:dyDescent="0.25">
      <c r="A21311" t="s">
        <v>733</v>
      </c>
      <c r="B21311">
        <v>79245</v>
      </c>
      <c r="C21311" s="593">
        <v>8.2500000000000004E-2</v>
      </c>
      <c r="D21311" t="s">
        <v>5336</v>
      </c>
      <c r="E21311">
        <v>6.25E-2</v>
      </c>
      <c r="F21311">
        <v>0</v>
      </c>
      <c r="G21311">
        <v>0.02</v>
      </c>
      <c r="H21311">
        <v>0</v>
      </c>
      <c r="I21311">
        <v>0</v>
      </c>
    </row>
    <row r="21312" spans="1:9" x14ac:dyDescent="0.25">
      <c r="A21312" t="s">
        <v>733</v>
      </c>
      <c r="B21312">
        <v>79247</v>
      </c>
      <c r="C21312" s="593">
        <v>6.7500000000000004E-2</v>
      </c>
      <c r="D21312" t="s">
        <v>5635</v>
      </c>
      <c r="E21312">
        <v>6.25E-2</v>
      </c>
      <c r="F21312">
        <v>5.0000000000000001E-3</v>
      </c>
      <c r="G21312">
        <v>0</v>
      </c>
      <c r="H21312">
        <v>0</v>
      </c>
      <c r="I21312">
        <v>0</v>
      </c>
    </row>
    <row r="21313" spans="1:9" x14ac:dyDescent="0.25">
      <c r="A21313" t="s">
        <v>733</v>
      </c>
      <c r="B21313">
        <v>79248</v>
      </c>
      <c r="C21313" s="593">
        <v>8.2500000000000004E-2</v>
      </c>
      <c r="D21313" t="s">
        <v>6117</v>
      </c>
      <c r="E21313">
        <v>6.25E-2</v>
      </c>
      <c r="F21313">
        <v>0</v>
      </c>
      <c r="G21313">
        <v>1.7500000000000002E-2</v>
      </c>
      <c r="H21313">
        <v>2.5000000000000001E-3</v>
      </c>
      <c r="I21313">
        <v>0</v>
      </c>
    </row>
    <row r="21314" spans="1:9" x14ac:dyDescent="0.25">
      <c r="A21314" t="s">
        <v>733</v>
      </c>
      <c r="B21314">
        <v>79250</v>
      </c>
      <c r="C21314" s="593">
        <v>8.2500000000000004E-2</v>
      </c>
      <c r="D21314" t="s">
        <v>6118</v>
      </c>
      <c r="E21314">
        <v>6.25E-2</v>
      </c>
      <c r="F21314">
        <v>5.0000000000000001E-3</v>
      </c>
      <c r="G21314">
        <v>1.4999999999999999E-2</v>
      </c>
      <c r="H21314">
        <v>0</v>
      </c>
      <c r="I21314">
        <v>0</v>
      </c>
    </row>
    <row r="21315" spans="1:9" x14ac:dyDescent="0.25">
      <c r="A21315" t="s">
        <v>733</v>
      </c>
      <c r="B21315">
        <v>79251</v>
      </c>
      <c r="C21315" s="593">
        <v>6.25E-2</v>
      </c>
      <c r="D21315" t="s">
        <v>6092</v>
      </c>
      <c r="E21315">
        <v>6.25E-2</v>
      </c>
      <c r="F21315">
        <v>0</v>
      </c>
      <c r="G21315">
        <v>0</v>
      </c>
      <c r="H21315">
        <v>0</v>
      </c>
      <c r="I21315">
        <v>0</v>
      </c>
    </row>
    <row r="21316" spans="1:9" x14ac:dyDescent="0.25">
      <c r="A21316" t="s">
        <v>733</v>
      </c>
      <c r="B21316">
        <v>79252</v>
      </c>
      <c r="C21316" s="593">
        <v>8.2500000000000004E-2</v>
      </c>
      <c r="D21316" t="s">
        <v>6119</v>
      </c>
      <c r="E21316">
        <v>6.25E-2</v>
      </c>
      <c r="F21316">
        <v>5.0000000000000001E-3</v>
      </c>
      <c r="G21316">
        <v>1.4999999999999999E-2</v>
      </c>
      <c r="H21316">
        <v>0</v>
      </c>
      <c r="I21316">
        <v>0</v>
      </c>
    </row>
    <row r="21317" spans="1:9" x14ac:dyDescent="0.25">
      <c r="A21317" t="s">
        <v>733</v>
      </c>
      <c r="B21317">
        <v>79255</v>
      </c>
      <c r="C21317" s="593">
        <v>8.2500000000000004E-2</v>
      </c>
      <c r="D21317" t="s">
        <v>6120</v>
      </c>
      <c r="E21317">
        <v>6.25E-2</v>
      </c>
      <c r="F21317">
        <v>0</v>
      </c>
      <c r="G21317">
        <v>0.02</v>
      </c>
      <c r="H21317">
        <v>0</v>
      </c>
      <c r="I21317">
        <v>0</v>
      </c>
    </row>
    <row r="21318" spans="1:9" x14ac:dyDescent="0.25">
      <c r="A21318" t="s">
        <v>733</v>
      </c>
      <c r="B21318">
        <v>79256</v>
      </c>
      <c r="C21318" s="593">
        <v>8.2500000000000004E-2</v>
      </c>
      <c r="D21318" t="s">
        <v>6121</v>
      </c>
      <c r="E21318">
        <v>6.25E-2</v>
      </c>
      <c r="F21318">
        <v>0</v>
      </c>
      <c r="G21318">
        <v>0.02</v>
      </c>
      <c r="H21318">
        <v>0</v>
      </c>
      <c r="I21318">
        <v>0</v>
      </c>
    </row>
    <row r="21319" spans="1:9" x14ac:dyDescent="0.25">
      <c r="A21319" t="s">
        <v>733</v>
      </c>
      <c r="B21319">
        <v>79257</v>
      </c>
      <c r="C21319" s="593">
        <v>0.08</v>
      </c>
      <c r="D21319" t="s">
        <v>2259</v>
      </c>
      <c r="E21319">
        <v>6.25E-2</v>
      </c>
      <c r="F21319">
        <v>0</v>
      </c>
      <c r="G21319">
        <v>1.7500000000000002E-2</v>
      </c>
      <c r="H21319">
        <v>0</v>
      </c>
      <c r="I21319">
        <v>0</v>
      </c>
    </row>
    <row r="21320" spans="1:9" x14ac:dyDescent="0.25">
      <c r="A21320" t="s">
        <v>733</v>
      </c>
      <c r="B21320">
        <v>79258</v>
      </c>
      <c r="C21320" s="593">
        <v>6.25E-2</v>
      </c>
      <c r="D21320" t="s">
        <v>2668</v>
      </c>
      <c r="E21320">
        <v>6.25E-2</v>
      </c>
      <c r="F21320">
        <v>0</v>
      </c>
      <c r="G21320">
        <v>0</v>
      </c>
      <c r="H21320">
        <v>0</v>
      </c>
      <c r="I21320">
        <v>0</v>
      </c>
    </row>
    <row r="21321" spans="1:9" x14ac:dyDescent="0.25">
      <c r="A21321" t="s">
        <v>733</v>
      </c>
      <c r="B21321">
        <v>79259</v>
      </c>
      <c r="C21321" s="593">
        <v>6.7500000000000004E-2</v>
      </c>
      <c r="D21321" t="s">
        <v>6106</v>
      </c>
      <c r="E21321">
        <v>6.25E-2</v>
      </c>
      <c r="F21321">
        <v>5.0000000000000001E-3</v>
      </c>
      <c r="G21321">
        <v>0</v>
      </c>
      <c r="H21321">
        <v>0</v>
      </c>
      <c r="I21321">
        <v>0</v>
      </c>
    </row>
    <row r="21322" spans="1:9" x14ac:dyDescent="0.25">
      <c r="A21322" t="s">
        <v>733</v>
      </c>
      <c r="B21322">
        <v>79261</v>
      </c>
      <c r="C21322" s="593">
        <v>8.2500000000000004E-2</v>
      </c>
      <c r="D21322" t="s">
        <v>4334</v>
      </c>
      <c r="E21322">
        <v>6.25E-2</v>
      </c>
      <c r="F21322">
        <v>0</v>
      </c>
      <c r="G21322">
        <v>0.02</v>
      </c>
      <c r="H21322">
        <v>0</v>
      </c>
      <c r="I21322">
        <v>0</v>
      </c>
    </row>
    <row r="21323" spans="1:9" x14ac:dyDescent="0.25">
      <c r="A21323" t="s">
        <v>733</v>
      </c>
      <c r="B21323">
        <v>79311</v>
      </c>
      <c r="C21323" s="593">
        <v>8.2500000000000004E-2</v>
      </c>
      <c r="D21323" t="s">
        <v>6122</v>
      </c>
      <c r="E21323">
        <v>6.25E-2</v>
      </c>
      <c r="F21323">
        <v>5.0000000000000001E-3</v>
      </c>
      <c r="G21323">
        <v>1.4999999999999999E-2</v>
      </c>
      <c r="H21323">
        <v>0</v>
      </c>
      <c r="I21323">
        <v>0</v>
      </c>
    </row>
    <row r="21324" spans="1:9" x14ac:dyDescent="0.25">
      <c r="A21324" t="s">
        <v>733</v>
      </c>
      <c r="B21324">
        <v>79312</v>
      </c>
      <c r="C21324" s="593">
        <v>7.4999999999999997E-2</v>
      </c>
      <c r="D21324" t="s">
        <v>3781</v>
      </c>
      <c r="E21324">
        <v>6.25E-2</v>
      </c>
      <c r="F21324">
        <v>0</v>
      </c>
      <c r="G21324">
        <v>1.2500000000000001E-2</v>
      </c>
      <c r="H21324">
        <v>0</v>
      </c>
      <c r="I21324">
        <v>0</v>
      </c>
    </row>
    <row r="21325" spans="1:9" x14ac:dyDescent="0.25">
      <c r="A21325" t="s">
        <v>733</v>
      </c>
      <c r="B21325">
        <v>79313</v>
      </c>
      <c r="C21325" s="593">
        <v>8.2500000000000004E-2</v>
      </c>
      <c r="D21325" t="s">
        <v>6123</v>
      </c>
      <c r="E21325">
        <v>6.25E-2</v>
      </c>
      <c r="F21325">
        <v>0</v>
      </c>
      <c r="G21325">
        <v>0.02</v>
      </c>
      <c r="H21325">
        <v>0</v>
      </c>
      <c r="I21325">
        <v>0</v>
      </c>
    </row>
    <row r="21326" spans="1:9" x14ac:dyDescent="0.25">
      <c r="A21326" t="s">
        <v>733</v>
      </c>
      <c r="B21326">
        <v>79314</v>
      </c>
      <c r="C21326" s="593">
        <v>6.25E-2</v>
      </c>
      <c r="D21326" t="s">
        <v>2855</v>
      </c>
      <c r="E21326">
        <v>6.25E-2</v>
      </c>
      <c r="F21326">
        <v>0</v>
      </c>
      <c r="G21326">
        <v>0</v>
      </c>
      <c r="H21326">
        <v>0</v>
      </c>
      <c r="I21326">
        <v>0</v>
      </c>
    </row>
    <row r="21327" spans="1:9" x14ac:dyDescent="0.25">
      <c r="A21327" t="s">
        <v>733</v>
      </c>
      <c r="B21327">
        <v>79316</v>
      </c>
      <c r="C21327" s="593">
        <v>8.2500000000000004E-2</v>
      </c>
      <c r="D21327" t="s">
        <v>6124</v>
      </c>
      <c r="E21327">
        <v>6.25E-2</v>
      </c>
      <c r="F21327">
        <v>5.0000000000000001E-3</v>
      </c>
      <c r="G21327">
        <v>1.4999999999999999E-2</v>
      </c>
      <c r="H21327">
        <v>0</v>
      </c>
      <c r="I21327">
        <v>0</v>
      </c>
    </row>
    <row r="21328" spans="1:9" x14ac:dyDescent="0.25">
      <c r="A21328" t="s">
        <v>733</v>
      </c>
      <c r="B21328">
        <v>79322</v>
      </c>
      <c r="C21328" s="593">
        <v>8.2500000000000004E-2</v>
      </c>
      <c r="D21328" t="s">
        <v>6125</v>
      </c>
      <c r="E21328">
        <v>6.25E-2</v>
      </c>
      <c r="F21328">
        <v>5.0000000000000001E-3</v>
      </c>
      <c r="G21328">
        <v>1.4999999999999999E-2</v>
      </c>
      <c r="H21328">
        <v>0</v>
      </c>
      <c r="I21328">
        <v>0</v>
      </c>
    </row>
    <row r="21329" spans="1:9" x14ac:dyDescent="0.25">
      <c r="A21329" t="s">
        <v>733</v>
      </c>
      <c r="B21329">
        <v>79323</v>
      </c>
      <c r="C21329" s="593">
        <v>7.7499999999999999E-2</v>
      </c>
      <c r="D21329" t="s">
        <v>6126</v>
      </c>
      <c r="E21329">
        <v>6.25E-2</v>
      </c>
      <c r="F21329">
        <v>0</v>
      </c>
      <c r="G21329">
        <v>1.4999999999999999E-2</v>
      </c>
      <c r="H21329">
        <v>0</v>
      </c>
      <c r="I21329">
        <v>0</v>
      </c>
    </row>
    <row r="21330" spans="1:9" x14ac:dyDescent="0.25">
      <c r="A21330" t="s">
        <v>733</v>
      </c>
      <c r="B21330">
        <v>79324</v>
      </c>
      <c r="C21330" s="593">
        <v>6.7500000000000004E-2</v>
      </c>
      <c r="D21330" t="s">
        <v>4183</v>
      </c>
      <c r="E21330">
        <v>6.25E-2</v>
      </c>
      <c r="F21330">
        <v>5.0000000000000001E-3</v>
      </c>
      <c r="G21330">
        <v>0</v>
      </c>
      <c r="H21330">
        <v>0</v>
      </c>
      <c r="I21330">
        <v>0</v>
      </c>
    </row>
    <row r="21331" spans="1:9" x14ac:dyDescent="0.25">
      <c r="A21331" t="s">
        <v>733</v>
      </c>
      <c r="B21331">
        <v>79325</v>
      </c>
      <c r="C21331" s="593">
        <v>7.7499999999999999E-2</v>
      </c>
      <c r="D21331" t="s">
        <v>6127</v>
      </c>
      <c r="E21331">
        <v>6.25E-2</v>
      </c>
      <c r="F21331">
        <v>0</v>
      </c>
      <c r="G21331">
        <v>1.4999999999999999E-2</v>
      </c>
      <c r="H21331">
        <v>0</v>
      </c>
      <c r="I21331">
        <v>0</v>
      </c>
    </row>
    <row r="21332" spans="1:9" x14ac:dyDescent="0.25">
      <c r="A21332" t="s">
        <v>733</v>
      </c>
      <c r="B21332">
        <v>79326</v>
      </c>
      <c r="C21332" s="593">
        <v>6.25E-2</v>
      </c>
      <c r="D21332" t="s">
        <v>6128</v>
      </c>
      <c r="E21332">
        <v>6.25E-2</v>
      </c>
      <c r="F21332">
        <v>0</v>
      </c>
      <c r="G21332">
        <v>0</v>
      </c>
      <c r="H21332">
        <v>0</v>
      </c>
      <c r="I21332">
        <v>0</v>
      </c>
    </row>
    <row r="21333" spans="1:9" x14ac:dyDescent="0.25">
      <c r="A21333" t="s">
        <v>733</v>
      </c>
      <c r="B21333">
        <v>79329</v>
      </c>
      <c r="C21333" s="593">
        <v>8.2500000000000004E-2</v>
      </c>
      <c r="D21333" t="s">
        <v>6129</v>
      </c>
      <c r="E21333">
        <v>6.25E-2</v>
      </c>
      <c r="F21333">
        <v>5.0000000000000001E-3</v>
      </c>
      <c r="G21333">
        <v>1.4999999999999999E-2</v>
      </c>
      <c r="H21333">
        <v>0</v>
      </c>
      <c r="I21333">
        <v>0</v>
      </c>
    </row>
    <row r="21334" spans="1:9" x14ac:dyDescent="0.25">
      <c r="A21334" t="s">
        <v>733</v>
      </c>
      <c r="B21334">
        <v>79330</v>
      </c>
      <c r="C21334" s="593">
        <v>6.25E-2</v>
      </c>
      <c r="D21334" t="s">
        <v>6130</v>
      </c>
      <c r="E21334">
        <v>6.25E-2</v>
      </c>
      <c r="F21334">
        <v>0</v>
      </c>
      <c r="G21334">
        <v>0</v>
      </c>
      <c r="H21334">
        <v>0</v>
      </c>
      <c r="I21334">
        <v>0</v>
      </c>
    </row>
    <row r="21335" spans="1:9" x14ac:dyDescent="0.25">
      <c r="A21335" t="s">
        <v>733</v>
      </c>
      <c r="B21335">
        <v>79331</v>
      </c>
      <c r="C21335" s="593">
        <v>8.2500000000000004E-2</v>
      </c>
      <c r="D21335" t="s">
        <v>6131</v>
      </c>
      <c r="E21335">
        <v>6.25E-2</v>
      </c>
      <c r="F21335">
        <v>5.0000000000000001E-3</v>
      </c>
      <c r="G21335">
        <v>1.4999999999999999E-2</v>
      </c>
      <c r="H21335">
        <v>0</v>
      </c>
      <c r="I21335">
        <v>0</v>
      </c>
    </row>
    <row r="21336" spans="1:9" x14ac:dyDescent="0.25">
      <c r="A21336" t="s">
        <v>733</v>
      </c>
      <c r="B21336">
        <v>79336</v>
      </c>
      <c r="C21336" s="593">
        <v>8.2500000000000004E-2</v>
      </c>
      <c r="D21336" t="s">
        <v>5905</v>
      </c>
      <c r="E21336">
        <v>6.25E-2</v>
      </c>
      <c r="F21336">
        <v>0</v>
      </c>
      <c r="G21336">
        <v>0.02</v>
      </c>
      <c r="H21336">
        <v>0</v>
      </c>
      <c r="I21336">
        <v>0</v>
      </c>
    </row>
    <row r="21337" spans="1:9" x14ac:dyDescent="0.25">
      <c r="A21337" t="s">
        <v>733</v>
      </c>
      <c r="B21337">
        <v>79338</v>
      </c>
      <c r="C21337" s="593">
        <v>8.2500000000000004E-2</v>
      </c>
      <c r="D21337" t="s">
        <v>5905</v>
      </c>
      <c r="E21337">
        <v>6.25E-2</v>
      </c>
      <c r="F21337">
        <v>0</v>
      </c>
      <c r="G21337">
        <v>0.02</v>
      </c>
      <c r="H21337">
        <v>0</v>
      </c>
      <c r="I21337">
        <v>0</v>
      </c>
    </row>
    <row r="21338" spans="1:9" x14ac:dyDescent="0.25">
      <c r="A21338" t="s">
        <v>733</v>
      </c>
      <c r="B21338">
        <v>79339</v>
      </c>
      <c r="C21338" s="593">
        <v>8.2500000000000004E-2</v>
      </c>
      <c r="D21338" t="s">
        <v>6132</v>
      </c>
      <c r="E21338">
        <v>6.25E-2</v>
      </c>
      <c r="F21338">
        <v>0</v>
      </c>
      <c r="G21338">
        <v>0.02</v>
      </c>
      <c r="H21338">
        <v>0</v>
      </c>
      <c r="I21338">
        <v>0</v>
      </c>
    </row>
    <row r="21339" spans="1:9" x14ac:dyDescent="0.25">
      <c r="A21339" t="s">
        <v>733</v>
      </c>
      <c r="B21339">
        <v>79342</v>
      </c>
      <c r="C21339" s="593">
        <v>6.25E-2</v>
      </c>
      <c r="D21339" t="s">
        <v>6133</v>
      </c>
      <c r="E21339">
        <v>6.25E-2</v>
      </c>
      <c r="F21339">
        <v>0</v>
      </c>
      <c r="G21339">
        <v>0</v>
      </c>
      <c r="H21339">
        <v>0</v>
      </c>
      <c r="I21339">
        <v>0</v>
      </c>
    </row>
    <row r="21340" spans="1:9" x14ac:dyDescent="0.25">
      <c r="A21340" t="s">
        <v>733</v>
      </c>
      <c r="B21340">
        <v>79343</v>
      </c>
      <c r="C21340" s="593">
        <v>7.7499999999999999E-2</v>
      </c>
      <c r="D21340" t="s">
        <v>6134</v>
      </c>
      <c r="E21340">
        <v>6.25E-2</v>
      </c>
      <c r="F21340">
        <v>5.0000000000000001E-3</v>
      </c>
      <c r="G21340">
        <v>0.01</v>
      </c>
      <c r="H21340">
        <v>0</v>
      </c>
      <c r="I21340">
        <v>0</v>
      </c>
    </row>
    <row r="21341" spans="1:9" x14ac:dyDescent="0.25">
      <c r="A21341" t="s">
        <v>733</v>
      </c>
      <c r="B21341">
        <v>79344</v>
      </c>
      <c r="C21341" s="593">
        <v>6.7500000000000004E-2</v>
      </c>
      <c r="D21341" t="s">
        <v>4183</v>
      </c>
      <c r="E21341">
        <v>6.25E-2</v>
      </c>
      <c r="F21341">
        <v>5.0000000000000001E-3</v>
      </c>
      <c r="G21341">
        <v>0</v>
      </c>
      <c r="H21341">
        <v>0</v>
      </c>
      <c r="I21341">
        <v>0</v>
      </c>
    </row>
    <row r="21342" spans="1:9" x14ac:dyDescent="0.25">
      <c r="A21342" t="s">
        <v>733</v>
      </c>
      <c r="B21342">
        <v>79345</v>
      </c>
      <c r="C21342" s="593">
        <v>7.7499999999999999E-2</v>
      </c>
      <c r="D21342" t="s">
        <v>6135</v>
      </c>
      <c r="E21342">
        <v>6.25E-2</v>
      </c>
      <c r="F21342">
        <v>5.0000000000000001E-3</v>
      </c>
      <c r="G21342">
        <v>0.01</v>
      </c>
      <c r="H21342">
        <v>0</v>
      </c>
      <c r="I21342">
        <v>0</v>
      </c>
    </row>
    <row r="21343" spans="1:9" x14ac:dyDescent="0.25">
      <c r="A21343" t="s">
        <v>733</v>
      </c>
      <c r="B21343">
        <v>79346</v>
      </c>
      <c r="C21343" s="593">
        <v>7.7499999999999999E-2</v>
      </c>
      <c r="D21343" t="s">
        <v>6136</v>
      </c>
      <c r="E21343">
        <v>6.25E-2</v>
      </c>
      <c r="F21343">
        <v>0</v>
      </c>
      <c r="G21343">
        <v>1.4999999999999999E-2</v>
      </c>
      <c r="H21343">
        <v>0</v>
      </c>
      <c r="I21343">
        <v>0</v>
      </c>
    </row>
    <row r="21344" spans="1:9" x14ac:dyDescent="0.25">
      <c r="A21344" t="s">
        <v>733</v>
      </c>
      <c r="B21344">
        <v>79347</v>
      </c>
      <c r="C21344" s="593">
        <v>8.2500000000000004E-2</v>
      </c>
      <c r="D21344" t="s">
        <v>6137</v>
      </c>
      <c r="E21344">
        <v>6.25E-2</v>
      </c>
      <c r="F21344">
        <v>0</v>
      </c>
      <c r="G21344">
        <v>0.02</v>
      </c>
      <c r="H21344">
        <v>0</v>
      </c>
      <c r="I21344">
        <v>0</v>
      </c>
    </row>
    <row r="21345" spans="1:9" x14ac:dyDescent="0.25">
      <c r="A21345" t="s">
        <v>733</v>
      </c>
      <c r="B21345">
        <v>79350</v>
      </c>
      <c r="C21345" s="593">
        <v>8.2500000000000004E-2</v>
      </c>
      <c r="D21345" t="s">
        <v>6138</v>
      </c>
      <c r="E21345">
        <v>6.25E-2</v>
      </c>
      <c r="F21345">
        <v>5.0000000000000001E-3</v>
      </c>
      <c r="G21345">
        <v>1.4999999999999999E-2</v>
      </c>
      <c r="H21345">
        <v>0</v>
      </c>
      <c r="I21345">
        <v>0</v>
      </c>
    </row>
    <row r="21346" spans="1:9" x14ac:dyDescent="0.25">
      <c r="A21346" t="s">
        <v>733</v>
      </c>
      <c r="B21346">
        <v>79351</v>
      </c>
      <c r="C21346" s="593">
        <v>7.7499999999999999E-2</v>
      </c>
      <c r="D21346" t="s">
        <v>6139</v>
      </c>
      <c r="E21346">
        <v>6.25E-2</v>
      </c>
      <c r="F21346">
        <v>5.0000000000000001E-3</v>
      </c>
      <c r="G21346">
        <v>0.01</v>
      </c>
      <c r="H21346">
        <v>0</v>
      </c>
      <c r="I21346">
        <v>0</v>
      </c>
    </row>
    <row r="21347" spans="1:9" x14ac:dyDescent="0.25">
      <c r="A21347" t="s">
        <v>733</v>
      </c>
      <c r="B21347">
        <v>79353</v>
      </c>
      <c r="C21347" s="593">
        <v>6.25E-2</v>
      </c>
      <c r="D21347" t="s">
        <v>6140</v>
      </c>
      <c r="E21347">
        <v>6.25E-2</v>
      </c>
      <c r="F21347">
        <v>0</v>
      </c>
      <c r="G21347">
        <v>0</v>
      </c>
      <c r="H21347">
        <v>0</v>
      </c>
      <c r="I21347">
        <v>0</v>
      </c>
    </row>
    <row r="21348" spans="1:9" x14ac:dyDescent="0.25">
      <c r="A21348" t="s">
        <v>733</v>
      </c>
      <c r="B21348">
        <v>79355</v>
      </c>
      <c r="C21348" s="593">
        <v>7.7499999999999999E-2</v>
      </c>
      <c r="D21348" t="s">
        <v>2983</v>
      </c>
      <c r="E21348">
        <v>6.25E-2</v>
      </c>
      <c r="F21348">
        <v>0</v>
      </c>
      <c r="G21348">
        <v>1.4999999999999999E-2</v>
      </c>
      <c r="H21348">
        <v>0</v>
      </c>
      <c r="I21348">
        <v>0</v>
      </c>
    </row>
    <row r="21349" spans="1:9" x14ac:dyDescent="0.25">
      <c r="A21349" t="s">
        <v>733</v>
      </c>
      <c r="B21349">
        <v>79356</v>
      </c>
      <c r="C21349" s="593">
        <v>8.2500000000000004E-2</v>
      </c>
      <c r="D21349" t="s">
        <v>6141</v>
      </c>
      <c r="E21349">
        <v>6.25E-2</v>
      </c>
      <c r="F21349">
        <v>0</v>
      </c>
      <c r="G21349">
        <v>0.02</v>
      </c>
      <c r="H21349">
        <v>0</v>
      </c>
      <c r="I21349">
        <v>0</v>
      </c>
    </row>
    <row r="21350" spans="1:9" x14ac:dyDescent="0.25">
      <c r="A21350" t="s">
        <v>733</v>
      </c>
      <c r="B21350">
        <v>79357</v>
      </c>
      <c r="C21350" s="593">
        <v>8.2500000000000004E-2</v>
      </c>
      <c r="D21350" t="s">
        <v>6142</v>
      </c>
      <c r="E21350">
        <v>6.25E-2</v>
      </c>
      <c r="F21350">
        <v>5.0000000000000001E-3</v>
      </c>
      <c r="G21350">
        <v>1.4999999999999999E-2</v>
      </c>
      <c r="H21350">
        <v>0</v>
      </c>
      <c r="I21350">
        <v>0</v>
      </c>
    </row>
    <row r="21351" spans="1:9" x14ac:dyDescent="0.25">
      <c r="A21351" t="s">
        <v>733</v>
      </c>
      <c r="B21351">
        <v>79358</v>
      </c>
      <c r="C21351" s="593">
        <v>8.2500000000000004E-2</v>
      </c>
      <c r="D21351" t="s">
        <v>6143</v>
      </c>
      <c r="E21351">
        <v>6.25E-2</v>
      </c>
      <c r="F21351">
        <v>0</v>
      </c>
      <c r="G21351">
        <v>0.02</v>
      </c>
      <c r="H21351">
        <v>0</v>
      </c>
      <c r="I21351">
        <v>0</v>
      </c>
    </row>
    <row r="21352" spans="1:9" x14ac:dyDescent="0.25">
      <c r="A21352" t="s">
        <v>733</v>
      </c>
      <c r="B21352">
        <v>79359</v>
      </c>
      <c r="C21352" s="593">
        <v>8.2500000000000004E-2</v>
      </c>
      <c r="D21352" t="s">
        <v>6144</v>
      </c>
      <c r="E21352">
        <v>6.25E-2</v>
      </c>
      <c r="F21352">
        <v>0</v>
      </c>
      <c r="G21352">
        <v>0.02</v>
      </c>
      <c r="H21352">
        <v>0</v>
      </c>
      <c r="I21352">
        <v>0</v>
      </c>
    </row>
    <row r="21353" spans="1:9" x14ac:dyDescent="0.25">
      <c r="A21353" t="s">
        <v>733</v>
      </c>
      <c r="B21353">
        <v>79360</v>
      </c>
      <c r="C21353" s="593">
        <v>8.2500000000000004E-2</v>
      </c>
      <c r="D21353" t="s">
        <v>2410</v>
      </c>
      <c r="E21353">
        <v>6.25E-2</v>
      </c>
      <c r="F21353">
        <v>0</v>
      </c>
      <c r="G21353">
        <v>0.02</v>
      </c>
      <c r="H21353">
        <v>0</v>
      </c>
      <c r="I21353">
        <v>0</v>
      </c>
    </row>
    <row r="21354" spans="1:9" x14ac:dyDescent="0.25">
      <c r="A21354" t="s">
        <v>733</v>
      </c>
      <c r="B21354">
        <v>79363</v>
      </c>
      <c r="C21354" s="593">
        <v>7.7499999999999999E-2</v>
      </c>
      <c r="D21354" t="s">
        <v>6145</v>
      </c>
      <c r="E21354">
        <v>6.25E-2</v>
      </c>
      <c r="F21354">
        <v>5.0000000000000001E-3</v>
      </c>
      <c r="G21354">
        <v>0.01</v>
      </c>
      <c r="H21354">
        <v>0</v>
      </c>
      <c r="I21354">
        <v>0</v>
      </c>
    </row>
    <row r="21355" spans="1:9" x14ac:dyDescent="0.25">
      <c r="A21355" t="s">
        <v>733</v>
      </c>
      <c r="B21355">
        <v>79364</v>
      </c>
      <c r="C21355" s="593">
        <v>8.2500000000000004E-2</v>
      </c>
      <c r="D21355" t="s">
        <v>6146</v>
      </c>
      <c r="E21355">
        <v>6.25E-2</v>
      </c>
      <c r="F21355">
        <v>5.0000000000000001E-3</v>
      </c>
      <c r="G21355">
        <v>1.4999999999999999E-2</v>
      </c>
      <c r="H21355">
        <v>0</v>
      </c>
      <c r="I21355">
        <v>0</v>
      </c>
    </row>
    <row r="21356" spans="1:9" x14ac:dyDescent="0.25">
      <c r="A21356" t="s">
        <v>733</v>
      </c>
      <c r="B21356">
        <v>79366</v>
      </c>
      <c r="C21356" s="593">
        <v>7.7499999999999999E-2</v>
      </c>
      <c r="D21356" t="s">
        <v>6147</v>
      </c>
      <c r="E21356">
        <v>6.25E-2</v>
      </c>
      <c r="F21356">
        <v>5.0000000000000001E-3</v>
      </c>
      <c r="G21356">
        <v>0.01</v>
      </c>
      <c r="H21356">
        <v>0</v>
      </c>
      <c r="I21356">
        <v>0</v>
      </c>
    </row>
    <row r="21357" spans="1:9" x14ac:dyDescent="0.25">
      <c r="A21357" t="s">
        <v>733</v>
      </c>
      <c r="B21357">
        <v>79367</v>
      </c>
      <c r="C21357" s="593">
        <v>6.25E-2</v>
      </c>
      <c r="D21357" t="s">
        <v>6140</v>
      </c>
      <c r="E21357">
        <v>6.25E-2</v>
      </c>
      <c r="F21357">
        <v>0</v>
      </c>
      <c r="G21357">
        <v>0</v>
      </c>
      <c r="H21357">
        <v>0</v>
      </c>
      <c r="I21357">
        <v>0</v>
      </c>
    </row>
    <row r="21358" spans="1:9" x14ac:dyDescent="0.25">
      <c r="A21358" t="s">
        <v>733</v>
      </c>
      <c r="B21358">
        <v>79369</v>
      </c>
      <c r="C21358" s="593">
        <v>6.25E-2</v>
      </c>
      <c r="D21358" t="s">
        <v>6128</v>
      </c>
      <c r="E21358">
        <v>6.25E-2</v>
      </c>
      <c r="F21358">
        <v>0</v>
      </c>
      <c r="G21358">
        <v>0</v>
      </c>
      <c r="H21358">
        <v>0</v>
      </c>
      <c r="I21358">
        <v>0</v>
      </c>
    </row>
    <row r="21359" spans="1:9" x14ac:dyDescent="0.25">
      <c r="A21359" t="s">
        <v>733</v>
      </c>
      <c r="B21359">
        <v>79370</v>
      </c>
      <c r="C21359" s="593">
        <v>8.2500000000000004E-2</v>
      </c>
      <c r="D21359" t="s">
        <v>6148</v>
      </c>
      <c r="E21359">
        <v>6.25E-2</v>
      </c>
      <c r="F21359">
        <v>5.0000000000000001E-3</v>
      </c>
      <c r="G21359">
        <v>1.4999999999999999E-2</v>
      </c>
      <c r="H21359">
        <v>0</v>
      </c>
      <c r="I21359">
        <v>0</v>
      </c>
    </row>
    <row r="21360" spans="1:9" x14ac:dyDescent="0.25">
      <c r="A21360" t="s">
        <v>733</v>
      </c>
      <c r="B21360">
        <v>79371</v>
      </c>
      <c r="C21360" s="593">
        <v>8.2500000000000004E-2</v>
      </c>
      <c r="D21360" t="s">
        <v>6137</v>
      </c>
      <c r="E21360">
        <v>6.25E-2</v>
      </c>
      <c r="F21360">
        <v>0</v>
      </c>
      <c r="G21360">
        <v>0.02</v>
      </c>
      <c r="H21360">
        <v>0</v>
      </c>
      <c r="I21360">
        <v>0</v>
      </c>
    </row>
    <row r="21361" spans="1:9" x14ac:dyDescent="0.25">
      <c r="A21361" t="s">
        <v>733</v>
      </c>
      <c r="B21361">
        <v>79372</v>
      </c>
      <c r="C21361" s="593">
        <v>8.2500000000000004E-2</v>
      </c>
      <c r="D21361" t="s">
        <v>6149</v>
      </c>
      <c r="E21361">
        <v>6.25E-2</v>
      </c>
      <c r="F21361">
        <v>0</v>
      </c>
      <c r="G21361">
        <v>0.02</v>
      </c>
      <c r="H21361">
        <v>0</v>
      </c>
      <c r="I21361">
        <v>0</v>
      </c>
    </row>
    <row r="21362" spans="1:9" x14ac:dyDescent="0.25">
      <c r="A21362" t="s">
        <v>733</v>
      </c>
      <c r="B21362">
        <v>79373</v>
      </c>
      <c r="C21362" s="593">
        <v>8.2500000000000004E-2</v>
      </c>
      <c r="D21362" t="s">
        <v>6150</v>
      </c>
      <c r="E21362">
        <v>6.25E-2</v>
      </c>
      <c r="F21362">
        <v>5.0000000000000001E-3</v>
      </c>
      <c r="G21362">
        <v>1.4999999999999999E-2</v>
      </c>
      <c r="H21362">
        <v>0</v>
      </c>
      <c r="I21362">
        <v>0</v>
      </c>
    </row>
    <row r="21363" spans="1:9" x14ac:dyDescent="0.25">
      <c r="A21363" t="s">
        <v>733</v>
      </c>
      <c r="B21363">
        <v>79376</v>
      </c>
      <c r="C21363" s="593">
        <v>6.7500000000000004E-2</v>
      </c>
      <c r="D21363" t="s">
        <v>6151</v>
      </c>
      <c r="E21363">
        <v>6.25E-2</v>
      </c>
      <c r="F21363">
        <v>5.0000000000000001E-3</v>
      </c>
      <c r="G21363">
        <v>0</v>
      </c>
      <c r="H21363">
        <v>0</v>
      </c>
      <c r="I21363">
        <v>0</v>
      </c>
    </row>
    <row r="21364" spans="1:9" x14ac:dyDescent="0.25">
      <c r="A21364" t="s">
        <v>733</v>
      </c>
      <c r="B21364">
        <v>79377</v>
      </c>
      <c r="C21364" s="593">
        <v>6.7500000000000004E-2</v>
      </c>
      <c r="D21364" t="s">
        <v>2677</v>
      </c>
      <c r="E21364">
        <v>6.25E-2</v>
      </c>
      <c r="F21364">
        <v>5.0000000000000001E-3</v>
      </c>
      <c r="G21364">
        <v>0</v>
      </c>
      <c r="H21364">
        <v>0</v>
      </c>
      <c r="I21364">
        <v>0</v>
      </c>
    </row>
    <row r="21365" spans="1:9" x14ac:dyDescent="0.25">
      <c r="A21365" t="s">
        <v>733</v>
      </c>
      <c r="B21365">
        <v>79378</v>
      </c>
      <c r="C21365" s="593">
        <v>7.7499999999999999E-2</v>
      </c>
      <c r="D21365" t="s">
        <v>6152</v>
      </c>
      <c r="E21365">
        <v>6.25E-2</v>
      </c>
      <c r="F21365">
        <v>5.0000000000000001E-3</v>
      </c>
      <c r="G21365">
        <v>0.01</v>
      </c>
      <c r="H21365">
        <v>0</v>
      </c>
      <c r="I21365">
        <v>0</v>
      </c>
    </row>
    <row r="21366" spans="1:9" x14ac:dyDescent="0.25">
      <c r="A21366" t="s">
        <v>733</v>
      </c>
      <c r="B21366">
        <v>79379</v>
      </c>
      <c r="C21366" s="593">
        <v>7.7499999999999999E-2</v>
      </c>
      <c r="D21366" t="s">
        <v>6153</v>
      </c>
      <c r="E21366">
        <v>6.25E-2</v>
      </c>
      <c r="F21366">
        <v>0</v>
      </c>
      <c r="G21366">
        <v>1.4999999999999999E-2</v>
      </c>
      <c r="H21366">
        <v>0</v>
      </c>
      <c r="I21366">
        <v>0</v>
      </c>
    </row>
    <row r="21367" spans="1:9" x14ac:dyDescent="0.25">
      <c r="A21367" t="s">
        <v>733</v>
      </c>
      <c r="B21367">
        <v>79380</v>
      </c>
      <c r="C21367" s="593">
        <v>6.25E-2</v>
      </c>
      <c r="D21367" t="s">
        <v>6140</v>
      </c>
      <c r="E21367">
        <v>6.25E-2</v>
      </c>
      <c r="F21367">
        <v>0</v>
      </c>
      <c r="G21367">
        <v>0</v>
      </c>
      <c r="H21367">
        <v>0</v>
      </c>
      <c r="I21367">
        <v>0</v>
      </c>
    </row>
    <row r="21368" spans="1:9" x14ac:dyDescent="0.25">
      <c r="A21368" t="s">
        <v>733</v>
      </c>
      <c r="B21368">
        <v>79381</v>
      </c>
      <c r="C21368" s="593">
        <v>7.7499999999999999E-2</v>
      </c>
      <c r="D21368" t="s">
        <v>4221</v>
      </c>
      <c r="E21368">
        <v>6.25E-2</v>
      </c>
      <c r="F21368">
        <v>5.0000000000000001E-3</v>
      </c>
      <c r="G21368">
        <v>0.01</v>
      </c>
      <c r="H21368">
        <v>0</v>
      </c>
      <c r="I21368">
        <v>0</v>
      </c>
    </row>
    <row r="21369" spans="1:9" x14ac:dyDescent="0.25">
      <c r="A21369" t="s">
        <v>733</v>
      </c>
      <c r="B21369">
        <v>79382</v>
      </c>
      <c r="C21369" s="593">
        <v>8.2500000000000004E-2</v>
      </c>
      <c r="D21369" t="s">
        <v>6154</v>
      </c>
      <c r="E21369">
        <v>6.25E-2</v>
      </c>
      <c r="F21369">
        <v>5.0000000000000001E-3</v>
      </c>
      <c r="G21369">
        <v>1.4999999999999999E-2</v>
      </c>
      <c r="H21369">
        <v>0</v>
      </c>
      <c r="I21369">
        <v>0</v>
      </c>
    </row>
    <row r="21370" spans="1:9" x14ac:dyDescent="0.25">
      <c r="A21370" t="s">
        <v>733</v>
      </c>
      <c r="B21370">
        <v>79383</v>
      </c>
      <c r="C21370" s="593">
        <v>6.7500000000000004E-2</v>
      </c>
      <c r="D21370" t="s">
        <v>6155</v>
      </c>
      <c r="E21370">
        <v>6.25E-2</v>
      </c>
      <c r="F21370">
        <v>5.0000000000000001E-3</v>
      </c>
      <c r="G21370">
        <v>0</v>
      </c>
      <c r="H21370">
        <v>0</v>
      </c>
      <c r="I21370">
        <v>0</v>
      </c>
    </row>
    <row r="21371" spans="1:9" x14ac:dyDescent="0.25">
      <c r="A21371" t="s">
        <v>733</v>
      </c>
      <c r="B21371">
        <v>79401</v>
      </c>
      <c r="C21371" s="593">
        <v>8.2500000000000004E-2</v>
      </c>
      <c r="D21371" t="s">
        <v>6154</v>
      </c>
      <c r="E21371">
        <v>6.25E-2</v>
      </c>
      <c r="F21371">
        <v>5.0000000000000001E-3</v>
      </c>
      <c r="G21371">
        <v>1.4999999999999999E-2</v>
      </c>
      <c r="H21371">
        <v>0</v>
      </c>
      <c r="I21371">
        <v>0</v>
      </c>
    </row>
    <row r="21372" spans="1:9" x14ac:dyDescent="0.25">
      <c r="A21372" t="s">
        <v>733</v>
      </c>
      <c r="B21372">
        <v>79402</v>
      </c>
      <c r="C21372" s="593">
        <v>8.2500000000000004E-2</v>
      </c>
      <c r="D21372" t="s">
        <v>6154</v>
      </c>
      <c r="E21372">
        <v>6.25E-2</v>
      </c>
      <c r="F21372">
        <v>5.0000000000000001E-3</v>
      </c>
      <c r="G21372">
        <v>1.4999999999999999E-2</v>
      </c>
      <c r="H21372">
        <v>0</v>
      </c>
      <c r="I21372">
        <v>0</v>
      </c>
    </row>
    <row r="21373" spans="1:9" x14ac:dyDescent="0.25">
      <c r="A21373" t="s">
        <v>733</v>
      </c>
      <c r="B21373">
        <v>79403</v>
      </c>
      <c r="C21373" s="593">
        <v>8.2500000000000004E-2</v>
      </c>
      <c r="D21373" t="s">
        <v>6154</v>
      </c>
      <c r="E21373">
        <v>6.25E-2</v>
      </c>
      <c r="F21373">
        <v>5.0000000000000001E-3</v>
      </c>
      <c r="G21373">
        <v>1.4999999999999999E-2</v>
      </c>
      <c r="H21373">
        <v>0</v>
      </c>
      <c r="I21373">
        <v>0</v>
      </c>
    </row>
    <row r="21374" spans="1:9" x14ac:dyDescent="0.25">
      <c r="A21374" t="s">
        <v>733</v>
      </c>
      <c r="B21374">
        <v>79404</v>
      </c>
      <c r="C21374" s="593">
        <v>8.2500000000000004E-2</v>
      </c>
      <c r="D21374" t="s">
        <v>6154</v>
      </c>
      <c r="E21374">
        <v>6.25E-2</v>
      </c>
      <c r="F21374">
        <v>5.0000000000000001E-3</v>
      </c>
      <c r="G21374">
        <v>1.4999999999999999E-2</v>
      </c>
      <c r="H21374">
        <v>0</v>
      </c>
      <c r="I21374">
        <v>0</v>
      </c>
    </row>
    <row r="21375" spans="1:9" x14ac:dyDescent="0.25">
      <c r="A21375" t="s">
        <v>733</v>
      </c>
      <c r="B21375">
        <v>79406</v>
      </c>
      <c r="C21375" s="593">
        <v>8.2500000000000004E-2</v>
      </c>
      <c r="D21375" t="s">
        <v>6154</v>
      </c>
      <c r="E21375">
        <v>6.25E-2</v>
      </c>
      <c r="F21375">
        <v>5.0000000000000001E-3</v>
      </c>
      <c r="G21375">
        <v>1.4999999999999999E-2</v>
      </c>
      <c r="H21375">
        <v>0</v>
      </c>
      <c r="I21375">
        <v>0</v>
      </c>
    </row>
    <row r="21376" spans="1:9" x14ac:dyDescent="0.25">
      <c r="A21376" t="s">
        <v>733</v>
      </c>
      <c r="B21376">
        <v>79407</v>
      </c>
      <c r="C21376" s="593">
        <v>8.2500000000000004E-2</v>
      </c>
      <c r="D21376" t="s">
        <v>6154</v>
      </c>
      <c r="E21376">
        <v>6.25E-2</v>
      </c>
      <c r="F21376">
        <v>5.0000000000000001E-3</v>
      </c>
      <c r="G21376">
        <v>1.4999999999999999E-2</v>
      </c>
      <c r="H21376">
        <v>0</v>
      </c>
      <c r="I21376">
        <v>0</v>
      </c>
    </row>
    <row r="21377" spans="1:9" x14ac:dyDescent="0.25">
      <c r="A21377" t="s">
        <v>733</v>
      </c>
      <c r="B21377">
        <v>79408</v>
      </c>
      <c r="C21377" s="593">
        <v>8.2500000000000004E-2</v>
      </c>
      <c r="D21377" t="s">
        <v>6154</v>
      </c>
      <c r="E21377">
        <v>6.25E-2</v>
      </c>
      <c r="F21377">
        <v>5.0000000000000001E-3</v>
      </c>
      <c r="G21377">
        <v>1.4999999999999999E-2</v>
      </c>
      <c r="H21377">
        <v>0</v>
      </c>
      <c r="I21377">
        <v>0</v>
      </c>
    </row>
    <row r="21378" spans="1:9" x14ac:dyDescent="0.25">
      <c r="A21378" t="s">
        <v>733</v>
      </c>
      <c r="B21378">
        <v>79409</v>
      </c>
      <c r="C21378" s="593">
        <v>8.2500000000000004E-2</v>
      </c>
      <c r="D21378" t="s">
        <v>6154</v>
      </c>
      <c r="E21378">
        <v>6.25E-2</v>
      </c>
      <c r="F21378">
        <v>5.0000000000000001E-3</v>
      </c>
      <c r="G21378">
        <v>1.4999999999999999E-2</v>
      </c>
      <c r="H21378">
        <v>0</v>
      </c>
      <c r="I21378">
        <v>0</v>
      </c>
    </row>
    <row r="21379" spans="1:9" x14ac:dyDescent="0.25">
      <c r="A21379" t="s">
        <v>733</v>
      </c>
      <c r="B21379">
        <v>79410</v>
      </c>
      <c r="C21379" s="593">
        <v>8.2500000000000004E-2</v>
      </c>
      <c r="D21379" t="s">
        <v>6154</v>
      </c>
      <c r="E21379">
        <v>6.25E-2</v>
      </c>
      <c r="F21379">
        <v>5.0000000000000001E-3</v>
      </c>
      <c r="G21379">
        <v>1.4999999999999999E-2</v>
      </c>
      <c r="H21379">
        <v>0</v>
      </c>
      <c r="I21379">
        <v>0</v>
      </c>
    </row>
    <row r="21380" spans="1:9" x14ac:dyDescent="0.25">
      <c r="A21380" t="s">
        <v>733</v>
      </c>
      <c r="B21380">
        <v>79411</v>
      </c>
      <c r="C21380" s="593">
        <v>8.2500000000000004E-2</v>
      </c>
      <c r="D21380" t="s">
        <v>6154</v>
      </c>
      <c r="E21380">
        <v>6.25E-2</v>
      </c>
      <c r="F21380">
        <v>5.0000000000000001E-3</v>
      </c>
      <c r="G21380">
        <v>1.4999999999999999E-2</v>
      </c>
      <c r="H21380">
        <v>0</v>
      </c>
      <c r="I21380">
        <v>0</v>
      </c>
    </row>
    <row r="21381" spans="1:9" x14ac:dyDescent="0.25">
      <c r="A21381" t="s">
        <v>733</v>
      </c>
      <c r="B21381">
        <v>79412</v>
      </c>
      <c r="C21381" s="593">
        <v>8.2500000000000004E-2</v>
      </c>
      <c r="D21381" t="s">
        <v>6154</v>
      </c>
      <c r="E21381">
        <v>6.25E-2</v>
      </c>
      <c r="F21381">
        <v>5.0000000000000001E-3</v>
      </c>
      <c r="G21381">
        <v>1.4999999999999999E-2</v>
      </c>
      <c r="H21381">
        <v>0</v>
      </c>
      <c r="I21381">
        <v>0</v>
      </c>
    </row>
    <row r="21382" spans="1:9" x14ac:dyDescent="0.25">
      <c r="A21382" t="s">
        <v>733</v>
      </c>
      <c r="B21382">
        <v>79413</v>
      </c>
      <c r="C21382" s="593">
        <v>8.2500000000000004E-2</v>
      </c>
      <c r="D21382" t="s">
        <v>6154</v>
      </c>
      <c r="E21382">
        <v>6.25E-2</v>
      </c>
      <c r="F21382">
        <v>5.0000000000000001E-3</v>
      </c>
      <c r="G21382">
        <v>1.4999999999999999E-2</v>
      </c>
      <c r="H21382">
        <v>0</v>
      </c>
      <c r="I21382">
        <v>0</v>
      </c>
    </row>
    <row r="21383" spans="1:9" x14ac:dyDescent="0.25">
      <c r="A21383" t="s">
        <v>733</v>
      </c>
      <c r="B21383">
        <v>79414</v>
      </c>
      <c r="C21383" s="593">
        <v>8.2500000000000004E-2</v>
      </c>
      <c r="D21383" t="s">
        <v>6154</v>
      </c>
      <c r="E21383">
        <v>6.25E-2</v>
      </c>
      <c r="F21383">
        <v>5.0000000000000001E-3</v>
      </c>
      <c r="G21383">
        <v>1.4999999999999999E-2</v>
      </c>
      <c r="H21383">
        <v>0</v>
      </c>
      <c r="I21383">
        <v>0</v>
      </c>
    </row>
    <row r="21384" spans="1:9" x14ac:dyDescent="0.25">
      <c r="A21384" t="s">
        <v>733</v>
      </c>
      <c r="B21384">
        <v>79415</v>
      </c>
      <c r="C21384" s="593">
        <v>8.2500000000000004E-2</v>
      </c>
      <c r="D21384" t="s">
        <v>6154</v>
      </c>
      <c r="E21384">
        <v>6.25E-2</v>
      </c>
      <c r="F21384">
        <v>5.0000000000000001E-3</v>
      </c>
      <c r="G21384">
        <v>1.4999999999999999E-2</v>
      </c>
      <c r="H21384">
        <v>0</v>
      </c>
      <c r="I21384">
        <v>0</v>
      </c>
    </row>
    <row r="21385" spans="1:9" x14ac:dyDescent="0.25">
      <c r="A21385" t="s">
        <v>733</v>
      </c>
      <c r="B21385">
        <v>79416</v>
      </c>
      <c r="C21385" s="593">
        <v>8.2500000000000004E-2</v>
      </c>
      <c r="D21385" t="s">
        <v>6154</v>
      </c>
      <c r="E21385">
        <v>6.25E-2</v>
      </c>
      <c r="F21385">
        <v>5.0000000000000001E-3</v>
      </c>
      <c r="G21385">
        <v>1.4999999999999999E-2</v>
      </c>
      <c r="H21385">
        <v>0</v>
      </c>
      <c r="I21385">
        <v>0</v>
      </c>
    </row>
    <row r="21386" spans="1:9" x14ac:dyDescent="0.25">
      <c r="A21386" t="s">
        <v>733</v>
      </c>
      <c r="B21386">
        <v>79423</v>
      </c>
      <c r="C21386" s="593">
        <v>8.2500000000000004E-2</v>
      </c>
      <c r="D21386" t="s">
        <v>6154</v>
      </c>
      <c r="E21386">
        <v>6.25E-2</v>
      </c>
      <c r="F21386">
        <v>5.0000000000000001E-3</v>
      </c>
      <c r="G21386">
        <v>1.4999999999999999E-2</v>
      </c>
      <c r="H21386">
        <v>0</v>
      </c>
      <c r="I21386">
        <v>0</v>
      </c>
    </row>
    <row r="21387" spans="1:9" x14ac:dyDescent="0.25">
      <c r="A21387" t="s">
        <v>733</v>
      </c>
      <c r="B21387">
        <v>79424</v>
      </c>
      <c r="C21387" s="593">
        <v>8.2500000000000004E-2</v>
      </c>
      <c r="D21387" t="s">
        <v>6154</v>
      </c>
      <c r="E21387">
        <v>6.25E-2</v>
      </c>
      <c r="F21387">
        <v>5.0000000000000001E-3</v>
      </c>
      <c r="G21387">
        <v>1.4999999999999999E-2</v>
      </c>
      <c r="H21387">
        <v>0</v>
      </c>
      <c r="I21387">
        <v>0</v>
      </c>
    </row>
    <row r="21388" spans="1:9" x14ac:dyDescent="0.25">
      <c r="A21388" t="s">
        <v>733</v>
      </c>
      <c r="B21388">
        <v>79430</v>
      </c>
      <c r="C21388" s="593">
        <v>8.2500000000000004E-2</v>
      </c>
      <c r="D21388" t="s">
        <v>6154</v>
      </c>
      <c r="E21388">
        <v>6.25E-2</v>
      </c>
      <c r="F21388">
        <v>5.0000000000000001E-3</v>
      </c>
      <c r="G21388">
        <v>1.4999999999999999E-2</v>
      </c>
      <c r="H21388">
        <v>0</v>
      </c>
      <c r="I21388">
        <v>0</v>
      </c>
    </row>
    <row r="21389" spans="1:9" x14ac:dyDescent="0.25">
      <c r="A21389" t="s">
        <v>733</v>
      </c>
      <c r="B21389">
        <v>79452</v>
      </c>
      <c r="C21389" s="593">
        <v>8.2500000000000004E-2</v>
      </c>
      <c r="D21389" t="s">
        <v>6154</v>
      </c>
      <c r="E21389">
        <v>6.25E-2</v>
      </c>
      <c r="F21389">
        <v>5.0000000000000001E-3</v>
      </c>
      <c r="G21389">
        <v>1.4999999999999999E-2</v>
      </c>
      <c r="H21389">
        <v>0</v>
      </c>
      <c r="I21389">
        <v>0</v>
      </c>
    </row>
    <row r="21390" spans="1:9" x14ac:dyDescent="0.25">
      <c r="A21390" t="s">
        <v>733</v>
      </c>
      <c r="B21390">
        <v>79453</v>
      </c>
      <c r="C21390" s="593">
        <v>8.2500000000000004E-2</v>
      </c>
      <c r="D21390" t="s">
        <v>6154</v>
      </c>
      <c r="E21390">
        <v>6.25E-2</v>
      </c>
      <c r="F21390">
        <v>5.0000000000000001E-3</v>
      </c>
      <c r="G21390">
        <v>1.4999999999999999E-2</v>
      </c>
      <c r="H21390">
        <v>0</v>
      </c>
      <c r="I21390">
        <v>0</v>
      </c>
    </row>
    <row r="21391" spans="1:9" x14ac:dyDescent="0.25">
      <c r="A21391" t="s">
        <v>733</v>
      </c>
      <c r="B21391">
        <v>79457</v>
      </c>
      <c r="C21391" s="593">
        <v>8.2500000000000004E-2</v>
      </c>
      <c r="D21391" t="s">
        <v>6154</v>
      </c>
      <c r="E21391">
        <v>6.25E-2</v>
      </c>
      <c r="F21391">
        <v>5.0000000000000001E-3</v>
      </c>
      <c r="G21391">
        <v>1.4999999999999999E-2</v>
      </c>
      <c r="H21391">
        <v>0</v>
      </c>
      <c r="I21391">
        <v>0</v>
      </c>
    </row>
    <row r="21392" spans="1:9" x14ac:dyDescent="0.25">
      <c r="A21392" t="s">
        <v>733</v>
      </c>
      <c r="B21392">
        <v>79464</v>
      </c>
      <c r="C21392" s="593">
        <v>8.2500000000000004E-2</v>
      </c>
      <c r="D21392" t="s">
        <v>6154</v>
      </c>
      <c r="E21392">
        <v>6.25E-2</v>
      </c>
      <c r="F21392">
        <v>5.0000000000000001E-3</v>
      </c>
      <c r="G21392">
        <v>1.4999999999999999E-2</v>
      </c>
      <c r="H21392">
        <v>0</v>
      </c>
      <c r="I21392">
        <v>0</v>
      </c>
    </row>
    <row r="21393" spans="1:9" x14ac:dyDescent="0.25">
      <c r="A21393" t="s">
        <v>733</v>
      </c>
      <c r="B21393">
        <v>79490</v>
      </c>
      <c r="C21393" s="593">
        <v>8.2500000000000004E-2</v>
      </c>
      <c r="D21393" t="s">
        <v>6154</v>
      </c>
      <c r="E21393">
        <v>6.25E-2</v>
      </c>
      <c r="F21393">
        <v>5.0000000000000001E-3</v>
      </c>
      <c r="G21393">
        <v>1.4999999999999999E-2</v>
      </c>
      <c r="H21393">
        <v>0</v>
      </c>
      <c r="I21393">
        <v>0</v>
      </c>
    </row>
    <row r="21394" spans="1:9" x14ac:dyDescent="0.25">
      <c r="A21394" t="s">
        <v>733</v>
      </c>
      <c r="B21394">
        <v>79491</v>
      </c>
      <c r="C21394" s="593">
        <v>8.2500000000000004E-2</v>
      </c>
      <c r="D21394" t="s">
        <v>6154</v>
      </c>
      <c r="E21394">
        <v>6.25E-2</v>
      </c>
      <c r="F21394">
        <v>5.0000000000000001E-3</v>
      </c>
      <c r="G21394">
        <v>1.4999999999999999E-2</v>
      </c>
      <c r="H21394">
        <v>0</v>
      </c>
      <c r="I21394">
        <v>0</v>
      </c>
    </row>
    <row r="21395" spans="1:9" x14ac:dyDescent="0.25">
      <c r="A21395" t="s">
        <v>733</v>
      </c>
      <c r="B21395">
        <v>79493</v>
      </c>
      <c r="C21395" s="593">
        <v>8.2500000000000004E-2</v>
      </c>
      <c r="D21395" t="s">
        <v>6154</v>
      </c>
      <c r="E21395">
        <v>6.25E-2</v>
      </c>
      <c r="F21395">
        <v>5.0000000000000001E-3</v>
      </c>
      <c r="G21395">
        <v>1.4999999999999999E-2</v>
      </c>
      <c r="H21395">
        <v>0</v>
      </c>
      <c r="I21395">
        <v>0</v>
      </c>
    </row>
    <row r="21396" spans="1:9" x14ac:dyDescent="0.25">
      <c r="A21396" t="s">
        <v>733</v>
      </c>
      <c r="B21396">
        <v>79499</v>
      </c>
      <c r="C21396" s="593">
        <v>8.2500000000000004E-2</v>
      </c>
      <c r="D21396" t="s">
        <v>6154</v>
      </c>
      <c r="E21396">
        <v>6.25E-2</v>
      </c>
      <c r="F21396">
        <v>5.0000000000000001E-3</v>
      </c>
      <c r="G21396">
        <v>1.4999999999999999E-2</v>
      </c>
      <c r="H21396">
        <v>0</v>
      </c>
      <c r="I21396">
        <v>0</v>
      </c>
    </row>
    <row r="21397" spans="1:9" x14ac:dyDescent="0.25">
      <c r="A21397" t="s">
        <v>733</v>
      </c>
      <c r="B21397">
        <v>79501</v>
      </c>
      <c r="C21397" s="593">
        <v>8.2500000000000004E-2</v>
      </c>
      <c r="D21397" t="s">
        <v>4286</v>
      </c>
      <c r="E21397">
        <v>6.25E-2</v>
      </c>
      <c r="F21397">
        <v>0</v>
      </c>
      <c r="G21397">
        <v>0.02</v>
      </c>
      <c r="H21397">
        <v>0</v>
      </c>
      <c r="I21397">
        <v>0</v>
      </c>
    </row>
    <row r="21398" spans="1:9" x14ac:dyDescent="0.25">
      <c r="A21398" t="s">
        <v>733</v>
      </c>
      <c r="B21398">
        <v>79502</v>
      </c>
      <c r="C21398" s="593">
        <v>8.2500000000000004E-2</v>
      </c>
      <c r="D21398" t="s">
        <v>6156</v>
      </c>
      <c r="E21398">
        <v>6.25E-2</v>
      </c>
      <c r="F21398">
        <v>0</v>
      </c>
      <c r="G21398">
        <v>0.02</v>
      </c>
      <c r="H21398">
        <v>0</v>
      </c>
      <c r="I21398">
        <v>0</v>
      </c>
    </row>
    <row r="21399" spans="1:9" x14ac:dyDescent="0.25">
      <c r="A21399" t="s">
        <v>733</v>
      </c>
      <c r="B21399">
        <v>79503</v>
      </c>
      <c r="C21399" s="593">
        <v>6.25E-2</v>
      </c>
      <c r="D21399" t="s">
        <v>6157</v>
      </c>
      <c r="E21399">
        <v>6.25E-2</v>
      </c>
      <c r="F21399">
        <v>0</v>
      </c>
      <c r="G21399">
        <v>0</v>
      </c>
      <c r="H21399">
        <v>0</v>
      </c>
      <c r="I21399">
        <v>0</v>
      </c>
    </row>
    <row r="21400" spans="1:9" x14ac:dyDescent="0.25">
      <c r="A21400" t="s">
        <v>733</v>
      </c>
      <c r="B21400">
        <v>79504</v>
      </c>
      <c r="C21400" s="593">
        <v>8.2500000000000004E-2</v>
      </c>
      <c r="D21400" t="s">
        <v>6158</v>
      </c>
      <c r="E21400">
        <v>6.25E-2</v>
      </c>
      <c r="F21400">
        <v>0</v>
      </c>
      <c r="G21400">
        <v>0.02</v>
      </c>
      <c r="H21400">
        <v>0</v>
      </c>
      <c r="I21400">
        <v>0</v>
      </c>
    </row>
    <row r="21401" spans="1:9" x14ac:dyDescent="0.25">
      <c r="A21401" t="s">
        <v>733</v>
      </c>
      <c r="B21401">
        <v>79505</v>
      </c>
      <c r="C21401" s="593">
        <v>8.2500000000000004E-2</v>
      </c>
      <c r="D21401" t="s">
        <v>6159</v>
      </c>
      <c r="E21401">
        <v>6.25E-2</v>
      </c>
      <c r="F21401">
        <v>0</v>
      </c>
      <c r="G21401">
        <v>0.02</v>
      </c>
      <c r="H21401">
        <v>0</v>
      </c>
      <c r="I21401">
        <v>0</v>
      </c>
    </row>
    <row r="21402" spans="1:9" x14ac:dyDescent="0.25">
      <c r="A21402" t="s">
        <v>733</v>
      </c>
      <c r="B21402">
        <v>79506</v>
      </c>
      <c r="C21402" s="593">
        <v>7.2499999999999995E-2</v>
      </c>
      <c r="D21402" t="s">
        <v>6160</v>
      </c>
      <c r="E21402">
        <v>6.25E-2</v>
      </c>
      <c r="F21402">
        <v>0</v>
      </c>
      <c r="G21402">
        <v>0.01</v>
      </c>
      <c r="H21402">
        <v>0</v>
      </c>
      <c r="I21402">
        <v>0</v>
      </c>
    </row>
    <row r="21403" spans="1:9" x14ac:dyDescent="0.25">
      <c r="A21403" t="s">
        <v>733</v>
      </c>
      <c r="B21403">
        <v>79508</v>
      </c>
      <c r="C21403" s="593">
        <v>8.2500000000000004E-2</v>
      </c>
      <c r="D21403" t="s">
        <v>6161</v>
      </c>
      <c r="E21403">
        <v>6.25E-2</v>
      </c>
      <c r="F21403">
        <v>0</v>
      </c>
      <c r="G21403">
        <v>0.02</v>
      </c>
      <c r="H21403">
        <v>0</v>
      </c>
      <c r="I21403">
        <v>0</v>
      </c>
    </row>
    <row r="21404" spans="1:9" x14ac:dyDescent="0.25">
      <c r="A21404" t="s">
        <v>733</v>
      </c>
      <c r="B21404">
        <v>79510</v>
      </c>
      <c r="C21404" s="593">
        <v>8.2500000000000004E-2</v>
      </c>
      <c r="D21404" t="s">
        <v>4433</v>
      </c>
      <c r="E21404">
        <v>6.25E-2</v>
      </c>
      <c r="F21404">
        <v>0</v>
      </c>
      <c r="G21404">
        <v>0.02</v>
      </c>
      <c r="H21404">
        <v>0</v>
      </c>
      <c r="I21404">
        <v>0</v>
      </c>
    </row>
    <row r="21405" spans="1:9" x14ac:dyDescent="0.25">
      <c r="A21405" t="s">
        <v>733</v>
      </c>
      <c r="B21405">
        <v>79511</v>
      </c>
      <c r="C21405" s="593">
        <v>7.7499999999999999E-2</v>
      </c>
      <c r="D21405" t="s">
        <v>6162</v>
      </c>
      <c r="E21405">
        <v>6.25E-2</v>
      </c>
      <c r="F21405">
        <v>0</v>
      </c>
      <c r="G21405">
        <v>1.4999999999999999E-2</v>
      </c>
      <c r="H21405">
        <v>0</v>
      </c>
      <c r="I21405">
        <v>0</v>
      </c>
    </row>
    <row r="21406" spans="1:9" x14ac:dyDescent="0.25">
      <c r="A21406" t="s">
        <v>733</v>
      </c>
      <c r="B21406">
        <v>79512</v>
      </c>
      <c r="C21406" s="593">
        <v>8.2500000000000004E-2</v>
      </c>
      <c r="D21406" t="s">
        <v>6163</v>
      </c>
      <c r="E21406">
        <v>6.25E-2</v>
      </c>
      <c r="F21406">
        <v>5.0000000000000001E-3</v>
      </c>
      <c r="G21406">
        <v>1.4999999999999999E-2</v>
      </c>
      <c r="H21406">
        <v>0</v>
      </c>
      <c r="I21406">
        <v>0</v>
      </c>
    </row>
    <row r="21407" spans="1:9" x14ac:dyDescent="0.25">
      <c r="A21407" t="s">
        <v>733</v>
      </c>
      <c r="B21407">
        <v>79516</v>
      </c>
      <c r="C21407" s="593">
        <v>6.7500000000000004E-2</v>
      </c>
      <c r="D21407" t="s">
        <v>5492</v>
      </c>
      <c r="E21407">
        <v>6.25E-2</v>
      </c>
      <c r="F21407">
        <v>5.0000000000000001E-3</v>
      </c>
      <c r="G21407">
        <v>0</v>
      </c>
      <c r="H21407">
        <v>0</v>
      </c>
      <c r="I21407">
        <v>0</v>
      </c>
    </row>
    <row r="21408" spans="1:9" x14ac:dyDescent="0.25">
      <c r="A21408" t="s">
        <v>733</v>
      </c>
      <c r="B21408">
        <v>79517</v>
      </c>
      <c r="C21408" s="593">
        <v>6.7500000000000004E-2</v>
      </c>
      <c r="D21408" t="s">
        <v>5492</v>
      </c>
      <c r="E21408">
        <v>6.25E-2</v>
      </c>
      <c r="F21408">
        <v>5.0000000000000001E-3</v>
      </c>
      <c r="G21408">
        <v>0</v>
      </c>
      <c r="H21408">
        <v>0</v>
      </c>
      <c r="I21408">
        <v>0</v>
      </c>
    </row>
    <row r="21409" spans="1:9" x14ac:dyDescent="0.25">
      <c r="A21409" t="s">
        <v>733</v>
      </c>
      <c r="B21409">
        <v>79518</v>
      </c>
      <c r="C21409" s="593">
        <v>6.25E-2</v>
      </c>
      <c r="D21409" t="s">
        <v>3966</v>
      </c>
      <c r="E21409">
        <v>6.25E-2</v>
      </c>
      <c r="F21409">
        <v>0</v>
      </c>
      <c r="G21409">
        <v>0</v>
      </c>
      <c r="H21409">
        <v>0</v>
      </c>
      <c r="I21409">
        <v>0</v>
      </c>
    </row>
    <row r="21410" spans="1:9" x14ac:dyDescent="0.25">
      <c r="A21410" t="s">
        <v>733</v>
      </c>
      <c r="B21410">
        <v>79519</v>
      </c>
      <c r="C21410" s="593">
        <v>6.7500000000000004E-2</v>
      </c>
      <c r="D21410" t="s">
        <v>5747</v>
      </c>
      <c r="E21410">
        <v>6.25E-2</v>
      </c>
      <c r="F21410">
        <v>5.0000000000000001E-3</v>
      </c>
      <c r="G21410">
        <v>0</v>
      </c>
      <c r="H21410">
        <v>0</v>
      </c>
      <c r="I21410">
        <v>0</v>
      </c>
    </row>
    <row r="21411" spans="1:9" x14ac:dyDescent="0.25">
      <c r="A21411" t="s">
        <v>733</v>
      </c>
      <c r="B21411">
        <v>79520</v>
      </c>
      <c r="C21411" s="593">
        <v>8.2500000000000004E-2</v>
      </c>
      <c r="D21411" t="s">
        <v>6164</v>
      </c>
      <c r="E21411">
        <v>6.25E-2</v>
      </c>
      <c r="F21411">
        <v>0</v>
      </c>
      <c r="G21411">
        <v>1.4999999999999999E-2</v>
      </c>
      <c r="H21411">
        <v>5.0000000000000001E-3</v>
      </c>
      <c r="I21411">
        <v>0</v>
      </c>
    </row>
    <row r="21412" spans="1:9" x14ac:dyDescent="0.25">
      <c r="A21412" t="s">
        <v>733</v>
      </c>
      <c r="B21412">
        <v>79521</v>
      </c>
      <c r="C21412" s="593">
        <v>8.2500000000000004E-2</v>
      </c>
      <c r="D21412" t="s">
        <v>6157</v>
      </c>
      <c r="E21412">
        <v>6.25E-2</v>
      </c>
      <c r="F21412">
        <v>0</v>
      </c>
      <c r="G21412">
        <v>0.02</v>
      </c>
      <c r="H21412">
        <v>0</v>
      </c>
      <c r="I21412">
        <v>0</v>
      </c>
    </row>
    <row r="21413" spans="1:9" x14ac:dyDescent="0.25">
      <c r="A21413" t="s">
        <v>733</v>
      </c>
      <c r="B21413">
        <v>79525</v>
      </c>
      <c r="C21413" s="593">
        <v>7.7499999999999999E-2</v>
      </c>
      <c r="D21413" t="s">
        <v>6165</v>
      </c>
      <c r="E21413">
        <v>6.25E-2</v>
      </c>
      <c r="F21413">
        <v>0</v>
      </c>
      <c r="G21413">
        <v>1.4999999999999999E-2</v>
      </c>
      <c r="H21413">
        <v>0</v>
      </c>
      <c r="I21413">
        <v>0</v>
      </c>
    </row>
    <row r="21414" spans="1:9" x14ac:dyDescent="0.25">
      <c r="A21414" t="s">
        <v>733</v>
      </c>
      <c r="B21414">
        <v>79526</v>
      </c>
      <c r="C21414" s="593">
        <v>6.7500000000000004E-2</v>
      </c>
      <c r="D21414" t="s">
        <v>2970</v>
      </c>
      <c r="E21414">
        <v>6.25E-2</v>
      </c>
      <c r="F21414">
        <v>5.0000000000000001E-3</v>
      </c>
      <c r="G21414">
        <v>0</v>
      </c>
      <c r="H21414">
        <v>0</v>
      </c>
      <c r="I21414">
        <v>0</v>
      </c>
    </row>
    <row r="21415" spans="1:9" x14ac:dyDescent="0.25">
      <c r="A21415" t="s">
        <v>733</v>
      </c>
      <c r="B21415">
        <v>79527</v>
      </c>
      <c r="C21415" s="593">
        <v>6.7500000000000004E-2</v>
      </c>
      <c r="D21415" t="s">
        <v>5492</v>
      </c>
      <c r="E21415">
        <v>6.25E-2</v>
      </c>
      <c r="F21415">
        <v>5.0000000000000001E-3</v>
      </c>
      <c r="G21415">
        <v>0</v>
      </c>
      <c r="H21415">
        <v>0</v>
      </c>
      <c r="I21415">
        <v>0</v>
      </c>
    </row>
    <row r="21416" spans="1:9" x14ac:dyDescent="0.25">
      <c r="A21416" t="s">
        <v>733</v>
      </c>
      <c r="B21416">
        <v>79528</v>
      </c>
      <c r="C21416" s="593">
        <v>7.2499999999999995E-2</v>
      </c>
      <c r="D21416" t="s">
        <v>6166</v>
      </c>
      <c r="E21416">
        <v>6.25E-2</v>
      </c>
      <c r="F21416">
        <v>0</v>
      </c>
      <c r="G21416">
        <v>0.01</v>
      </c>
      <c r="H21416">
        <v>0</v>
      </c>
      <c r="I21416">
        <v>0</v>
      </c>
    </row>
    <row r="21417" spans="1:9" x14ac:dyDescent="0.25">
      <c r="A21417" t="s">
        <v>733</v>
      </c>
      <c r="B21417">
        <v>79529</v>
      </c>
      <c r="C21417" s="593">
        <v>8.2500000000000004E-2</v>
      </c>
      <c r="D21417" t="s">
        <v>6167</v>
      </c>
      <c r="E21417">
        <v>6.25E-2</v>
      </c>
      <c r="F21417">
        <v>0</v>
      </c>
      <c r="G21417">
        <v>0.02</v>
      </c>
      <c r="H21417">
        <v>0</v>
      </c>
      <c r="I21417">
        <v>0</v>
      </c>
    </row>
    <row r="21418" spans="1:9" x14ac:dyDescent="0.25">
      <c r="A21418" t="s">
        <v>733</v>
      </c>
      <c r="B21418">
        <v>79530</v>
      </c>
      <c r="C21418" s="593">
        <v>7.2499999999999995E-2</v>
      </c>
      <c r="D21418" t="s">
        <v>6168</v>
      </c>
      <c r="E21418">
        <v>6.25E-2</v>
      </c>
      <c r="F21418">
        <v>0</v>
      </c>
      <c r="G21418">
        <v>0.01</v>
      </c>
      <c r="H21418">
        <v>0</v>
      </c>
      <c r="I21418">
        <v>0</v>
      </c>
    </row>
    <row r="21419" spans="1:9" x14ac:dyDescent="0.25">
      <c r="A21419" t="s">
        <v>733</v>
      </c>
      <c r="B21419">
        <v>79532</v>
      </c>
      <c r="C21419" s="593">
        <v>8.2500000000000004E-2</v>
      </c>
      <c r="D21419" t="s">
        <v>6169</v>
      </c>
      <c r="E21419">
        <v>6.25E-2</v>
      </c>
      <c r="F21419">
        <v>5.0000000000000001E-3</v>
      </c>
      <c r="G21419">
        <v>1.4999999999999999E-2</v>
      </c>
      <c r="H21419">
        <v>0</v>
      </c>
      <c r="I21419">
        <v>0</v>
      </c>
    </row>
    <row r="21420" spans="1:9" x14ac:dyDescent="0.25">
      <c r="A21420" t="s">
        <v>733</v>
      </c>
      <c r="B21420">
        <v>79533</v>
      </c>
      <c r="C21420" s="593">
        <v>7.2499999999999995E-2</v>
      </c>
      <c r="D21420" t="s">
        <v>6170</v>
      </c>
      <c r="E21420">
        <v>6.25E-2</v>
      </c>
      <c r="F21420">
        <v>0</v>
      </c>
      <c r="G21420">
        <v>0.01</v>
      </c>
      <c r="H21420">
        <v>0</v>
      </c>
      <c r="I21420">
        <v>0</v>
      </c>
    </row>
    <row r="21421" spans="1:9" x14ac:dyDescent="0.25">
      <c r="A21421" t="s">
        <v>733</v>
      </c>
      <c r="B21421">
        <v>79534</v>
      </c>
      <c r="C21421" s="593">
        <v>6.25E-2</v>
      </c>
      <c r="D21421" t="s">
        <v>6171</v>
      </c>
      <c r="E21421">
        <v>6.25E-2</v>
      </c>
      <c r="F21421">
        <v>0</v>
      </c>
      <c r="G21421">
        <v>0</v>
      </c>
      <c r="H21421">
        <v>0</v>
      </c>
      <c r="I21421">
        <v>0</v>
      </c>
    </row>
    <row r="21422" spans="1:9" x14ac:dyDescent="0.25">
      <c r="A21422" t="s">
        <v>733</v>
      </c>
      <c r="B21422">
        <v>79535</v>
      </c>
      <c r="C21422" s="593">
        <v>6.25E-2</v>
      </c>
      <c r="D21422" t="s">
        <v>6172</v>
      </c>
      <c r="E21422">
        <v>6.25E-2</v>
      </c>
      <c r="F21422">
        <v>0</v>
      </c>
      <c r="G21422">
        <v>0</v>
      </c>
      <c r="H21422">
        <v>0</v>
      </c>
      <c r="I21422">
        <v>0</v>
      </c>
    </row>
    <row r="21423" spans="1:9" x14ac:dyDescent="0.25">
      <c r="A21423" t="s">
        <v>733</v>
      </c>
      <c r="B21423">
        <v>79536</v>
      </c>
      <c r="C21423" s="593">
        <v>8.2500000000000004E-2</v>
      </c>
      <c r="D21423" t="s">
        <v>6173</v>
      </c>
      <c r="E21423">
        <v>6.25E-2</v>
      </c>
      <c r="F21423">
        <v>0</v>
      </c>
      <c r="G21423">
        <v>0.02</v>
      </c>
      <c r="H21423">
        <v>0</v>
      </c>
      <c r="I21423">
        <v>0</v>
      </c>
    </row>
    <row r="21424" spans="1:9" x14ac:dyDescent="0.25">
      <c r="A21424" t="s">
        <v>733</v>
      </c>
      <c r="B21424">
        <v>79537</v>
      </c>
      <c r="C21424" s="593">
        <v>6.25E-2</v>
      </c>
      <c r="D21424" t="s">
        <v>6172</v>
      </c>
      <c r="E21424">
        <v>6.25E-2</v>
      </c>
      <c r="F21424">
        <v>0</v>
      </c>
      <c r="G21424">
        <v>0</v>
      </c>
      <c r="H21424">
        <v>0</v>
      </c>
      <c r="I21424">
        <v>0</v>
      </c>
    </row>
    <row r="21425" spans="1:9" x14ac:dyDescent="0.25">
      <c r="A21425" t="s">
        <v>733</v>
      </c>
      <c r="B21425">
        <v>79538</v>
      </c>
      <c r="C21425" s="593">
        <v>8.2500000000000004E-2</v>
      </c>
      <c r="D21425" t="s">
        <v>6174</v>
      </c>
      <c r="E21425">
        <v>6.25E-2</v>
      </c>
      <c r="F21425">
        <v>0</v>
      </c>
      <c r="G21425">
        <v>0.02</v>
      </c>
      <c r="H21425">
        <v>0</v>
      </c>
      <c r="I21425">
        <v>0</v>
      </c>
    </row>
    <row r="21426" spans="1:9" x14ac:dyDescent="0.25">
      <c r="A21426" t="s">
        <v>733</v>
      </c>
      <c r="B21426">
        <v>79539</v>
      </c>
      <c r="C21426" s="593">
        <v>7.2499999999999995E-2</v>
      </c>
      <c r="D21426" t="s">
        <v>6175</v>
      </c>
      <c r="E21426">
        <v>6.25E-2</v>
      </c>
      <c r="F21426">
        <v>0</v>
      </c>
      <c r="G21426">
        <v>0.01</v>
      </c>
      <c r="H21426">
        <v>0</v>
      </c>
      <c r="I21426">
        <v>0</v>
      </c>
    </row>
    <row r="21427" spans="1:9" x14ac:dyDescent="0.25">
      <c r="A21427" t="s">
        <v>733</v>
      </c>
      <c r="B21427">
        <v>79540</v>
      </c>
      <c r="C21427" s="593">
        <v>6.25E-2</v>
      </c>
      <c r="D21427" t="s">
        <v>6157</v>
      </c>
      <c r="E21427">
        <v>6.25E-2</v>
      </c>
      <c r="F21427">
        <v>0</v>
      </c>
      <c r="G21427">
        <v>0</v>
      </c>
      <c r="H21427">
        <v>0</v>
      </c>
      <c r="I21427">
        <v>0</v>
      </c>
    </row>
    <row r="21428" spans="1:9" x14ac:dyDescent="0.25">
      <c r="A21428" t="s">
        <v>733</v>
      </c>
      <c r="B21428">
        <v>79541</v>
      </c>
      <c r="C21428" s="593">
        <v>6.25E-2</v>
      </c>
      <c r="D21428" t="s">
        <v>2294</v>
      </c>
      <c r="E21428">
        <v>6.25E-2</v>
      </c>
      <c r="F21428">
        <v>0</v>
      </c>
      <c r="G21428">
        <v>0</v>
      </c>
      <c r="H21428">
        <v>0</v>
      </c>
      <c r="I21428">
        <v>0</v>
      </c>
    </row>
    <row r="21429" spans="1:9" x14ac:dyDescent="0.25">
      <c r="A21429" t="s">
        <v>733</v>
      </c>
      <c r="B21429">
        <v>79543</v>
      </c>
      <c r="C21429" s="593">
        <v>7.2499999999999995E-2</v>
      </c>
      <c r="D21429" t="s">
        <v>6176</v>
      </c>
      <c r="E21429">
        <v>6.25E-2</v>
      </c>
      <c r="F21429">
        <v>0</v>
      </c>
      <c r="G21429">
        <v>0.01</v>
      </c>
      <c r="H21429">
        <v>0</v>
      </c>
      <c r="I21429">
        <v>0</v>
      </c>
    </row>
    <row r="21430" spans="1:9" x14ac:dyDescent="0.25">
      <c r="A21430" t="s">
        <v>733</v>
      </c>
      <c r="B21430">
        <v>79544</v>
      </c>
      <c r="C21430" s="593">
        <v>7.2499999999999995E-2</v>
      </c>
      <c r="D21430" t="s">
        <v>4000</v>
      </c>
      <c r="E21430">
        <v>6.25E-2</v>
      </c>
      <c r="F21430">
        <v>0</v>
      </c>
      <c r="G21430">
        <v>0.01</v>
      </c>
      <c r="H21430">
        <v>0</v>
      </c>
      <c r="I21430">
        <v>0</v>
      </c>
    </row>
    <row r="21431" spans="1:9" x14ac:dyDescent="0.25">
      <c r="A21431" t="s">
        <v>733</v>
      </c>
      <c r="B21431">
        <v>79545</v>
      </c>
      <c r="C21431" s="593">
        <v>8.2500000000000004E-2</v>
      </c>
      <c r="D21431" t="s">
        <v>6177</v>
      </c>
      <c r="E21431">
        <v>6.25E-2</v>
      </c>
      <c r="F21431">
        <v>0</v>
      </c>
      <c r="G21431">
        <v>0.02</v>
      </c>
      <c r="H21431">
        <v>0</v>
      </c>
      <c r="I21431">
        <v>0</v>
      </c>
    </row>
    <row r="21432" spans="1:9" x14ac:dyDescent="0.25">
      <c r="A21432" t="s">
        <v>733</v>
      </c>
      <c r="B21432">
        <v>79546</v>
      </c>
      <c r="C21432" s="593">
        <v>8.2500000000000004E-2</v>
      </c>
      <c r="D21432" t="s">
        <v>6178</v>
      </c>
      <c r="E21432">
        <v>6.25E-2</v>
      </c>
      <c r="F21432">
        <v>0</v>
      </c>
      <c r="G21432">
        <v>0.02</v>
      </c>
      <c r="H21432">
        <v>0</v>
      </c>
      <c r="I21432">
        <v>0</v>
      </c>
    </row>
    <row r="21433" spans="1:9" x14ac:dyDescent="0.25">
      <c r="A21433" t="s">
        <v>733</v>
      </c>
      <c r="B21433">
        <v>79547</v>
      </c>
      <c r="C21433" s="593">
        <v>8.2500000000000004E-2</v>
      </c>
      <c r="D21433" t="s">
        <v>6179</v>
      </c>
      <c r="E21433">
        <v>6.25E-2</v>
      </c>
      <c r="F21433">
        <v>0</v>
      </c>
      <c r="G21433">
        <v>0.02</v>
      </c>
      <c r="H21433">
        <v>0</v>
      </c>
      <c r="I21433">
        <v>0</v>
      </c>
    </row>
    <row r="21434" spans="1:9" x14ac:dyDescent="0.25">
      <c r="A21434" t="s">
        <v>733</v>
      </c>
      <c r="B21434">
        <v>79548</v>
      </c>
      <c r="C21434" s="593">
        <v>6.25E-2</v>
      </c>
      <c r="D21434" t="s">
        <v>6157</v>
      </c>
      <c r="E21434">
        <v>6.25E-2</v>
      </c>
      <c r="F21434">
        <v>0</v>
      </c>
      <c r="G21434">
        <v>0</v>
      </c>
      <c r="H21434">
        <v>0</v>
      </c>
      <c r="I21434">
        <v>0</v>
      </c>
    </row>
    <row r="21435" spans="1:9" x14ac:dyDescent="0.25">
      <c r="A21435" t="s">
        <v>733</v>
      </c>
      <c r="B21435">
        <v>79549</v>
      </c>
      <c r="C21435" s="593">
        <v>8.2500000000000004E-2</v>
      </c>
      <c r="D21435" t="s">
        <v>5162</v>
      </c>
      <c r="E21435">
        <v>6.25E-2</v>
      </c>
      <c r="F21435">
        <v>5.0000000000000001E-3</v>
      </c>
      <c r="G21435">
        <v>1.4999999999999999E-2</v>
      </c>
      <c r="H21435">
        <v>0</v>
      </c>
      <c r="I21435">
        <v>0</v>
      </c>
    </row>
    <row r="21436" spans="1:9" x14ac:dyDescent="0.25">
      <c r="A21436" t="s">
        <v>733</v>
      </c>
      <c r="B21436">
        <v>79550</v>
      </c>
      <c r="C21436" s="593">
        <v>8.2500000000000004E-2</v>
      </c>
      <c r="D21436" t="s">
        <v>5162</v>
      </c>
      <c r="E21436">
        <v>6.25E-2</v>
      </c>
      <c r="F21436">
        <v>5.0000000000000001E-3</v>
      </c>
      <c r="G21436">
        <v>1.4999999999999999E-2</v>
      </c>
      <c r="H21436">
        <v>0</v>
      </c>
      <c r="I21436">
        <v>0</v>
      </c>
    </row>
    <row r="21437" spans="1:9" x14ac:dyDescent="0.25">
      <c r="A21437" t="s">
        <v>733</v>
      </c>
      <c r="B21437">
        <v>79553</v>
      </c>
      <c r="C21437" s="593">
        <v>8.2500000000000004E-2</v>
      </c>
      <c r="D21437" t="s">
        <v>6180</v>
      </c>
      <c r="E21437">
        <v>6.25E-2</v>
      </c>
      <c r="F21437">
        <v>0</v>
      </c>
      <c r="G21437">
        <v>0.02</v>
      </c>
      <c r="H21437">
        <v>0</v>
      </c>
      <c r="I21437">
        <v>0</v>
      </c>
    </row>
    <row r="21438" spans="1:9" x14ac:dyDescent="0.25">
      <c r="A21438" t="s">
        <v>733</v>
      </c>
      <c r="B21438">
        <v>79556</v>
      </c>
      <c r="C21438" s="593">
        <v>8.2500000000000004E-2</v>
      </c>
      <c r="D21438" t="s">
        <v>2474</v>
      </c>
      <c r="E21438">
        <v>6.25E-2</v>
      </c>
      <c r="F21438">
        <v>0</v>
      </c>
      <c r="G21438">
        <v>1.4999999999999999E-2</v>
      </c>
      <c r="H21438">
        <v>5.0000000000000001E-3</v>
      </c>
      <c r="I21438">
        <v>0</v>
      </c>
    </row>
    <row r="21439" spans="1:9" x14ac:dyDescent="0.25">
      <c r="A21439" t="s">
        <v>733</v>
      </c>
      <c r="B21439">
        <v>79560</v>
      </c>
      <c r="C21439" s="593">
        <v>6.25E-2</v>
      </c>
      <c r="D21439" t="s">
        <v>4375</v>
      </c>
      <c r="E21439">
        <v>6.25E-2</v>
      </c>
      <c r="F21439">
        <v>0</v>
      </c>
      <c r="G21439">
        <v>0</v>
      </c>
      <c r="H21439">
        <v>0</v>
      </c>
      <c r="I21439">
        <v>0</v>
      </c>
    </row>
    <row r="21440" spans="1:9" x14ac:dyDescent="0.25">
      <c r="A21440" t="s">
        <v>733</v>
      </c>
      <c r="B21440">
        <v>79561</v>
      </c>
      <c r="C21440" s="593">
        <v>8.2500000000000004E-2</v>
      </c>
      <c r="D21440" t="s">
        <v>6181</v>
      </c>
      <c r="E21440">
        <v>6.25E-2</v>
      </c>
      <c r="F21440">
        <v>0</v>
      </c>
      <c r="G21440">
        <v>0.02</v>
      </c>
      <c r="H21440">
        <v>0</v>
      </c>
      <c r="I21440">
        <v>0</v>
      </c>
    </row>
    <row r="21441" spans="1:9" x14ac:dyDescent="0.25">
      <c r="A21441" t="s">
        <v>733</v>
      </c>
      <c r="B21441">
        <v>79562</v>
      </c>
      <c r="C21441" s="593">
        <v>8.2500000000000004E-2</v>
      </c>
      <c r="D21441" t="s">
        <v>6182</v>
      </c>
      <c r="E21441">
        <v>6.25E-2</v>
      </c>
      <c r="F21441">
        <v>0</v>
      </c>
      <c r="G21441">
        <v>1.2500000000000001E-2</v>
      </c>
      <c r="H21441">
        <v>7.4999999999999997E-3</v>
      </c>
      <c r="I21441">
        <v>0</v>
      </c>
    </row>
    <row r="21442" spans="1:9" x14ac:dyDescent="0.25">
      <c r="A21442" t="s">
        <v>733</v>
      </c>
      <c r="B21442">
        <v>79563</v>
      </c>
      <c r="C21442" s="593">
        <v>8.2500000000000004E-2</v>
      </c>
      <c r="D21442" t="s">
        <v>6183</v>
      </c>
      <c r="E21442">
        <v>6.25E-2</v>
      </c>
      <c r="F21442">
        <v>0</v>
      </c>
      <c r="G21442">
        <v>0.02</v>
      </c>
      <c r="H21442">
        <v>0</v>
      </c>
      <c r="I21442">
        <v>0</v>
      </c>
    </row>
    <row r="21443" spans="1:9" x14ac:dyDescent="0.25">
      <c r="A21443" t="s">
        <v>733</v>
      </c>
      <c r="B21443">
        <v>79565</v>
      </c>
      <c r="C21443" s="593">
        <v>7.7499999999999999E-2</v>
      </c>
      <c r="D21443" t="s">
        <v>6184</v>
      </c>
      <c r="E21443">
        <v>6.25E-2</v>
      </c>
      <c r="F21443">
        <v>5.0000000000000001E-3</v>
      </c>
      <c r="G21443">
        <v>0.01</v>
      </c>
      <c r="H21443">
        <v>0</v>
      </c>
      <c r="I21443">
        <v>0</v>
      </c>
    </row>
    <row r="21444" spans="1:9" x14ac:dyDescent="0.25">
      <c r="A21444" t="s">
        <v>733</v>
      </c>
      <c r="B21444">
        <v>79566</v>
      </c>
      <c r="C21444" s="593">
        <v>6.7500000000000004E-2</v>
      </c>
      <c r="D21444" t="s">
        <v>5747</v>
      </c>
      <c r="E21444">
        <v>6.25E-2</v>
      </c>
      <c r="F21444">
        <v>5.0000000000000001E-3</v>
      </c>
      <c r="G21444">
        <v>0</v>
      </c>
      <c r="H21444">
        <v>0</v>
      </c>
      <c r="I21444">
        <v>0</v>
      </c>
    </row>
    <row r="21445" spans="1:9" x14ac:dyDescent="0.25">
      <c r="A21445" t="s">
        <v>733</v>
      </c>
      <c r="B21445">
        <v>79567</v>
      </c>
      <c r="C21445" s="593">
        <v>8.2500000000000004E-2</v>
      </c>
      <c r="D21445" t="s">
        <v>6185</v>
      </c>
      <c r="E21445">
        <v>6.25E-2</v>
      </c>
      <c r="F21445">
        <v>5.0000000000000001E-3</v>
      </c>
      <c r="G21445">
        <v>1.4999999999999999E-2</v>
      </c>
      <c r="H21445">
        <v>0</v>
      </c>
      <c r="I21445">
        <v>0</v>
      </c>
    </row>
    <row r="21446" spans="1:9" x14ac:dyDescent="0.25">
      <c r="A21446" t="s">
        <v>733</v>
      </c>
      <c r="B21446">
        <v>79601</v>
      </c>
      <c r="C21446" s="593">
        <v>8.2500000000000004E-2</v>
      </c>
      <c r="D21446" t="s">
        <v>6183</v>
      </c>
      <c r="E21446">
        <v>6.25E-2</v>
      </c>
      <c r="F21446">
        <v>0</v>
      </c>
      <c r="G21446">
        <v>0.02</v>
      </c>
      <c r="H21446">
        <v>0</v>
      </c>
      <c r="I21446">
        <v>0</v>
      </c>
    </row>
    <row r="21447" spans="1:9" x14ac:dyDescent="0.25">
      <c r="A21447" t="s">
        <v>733</v>
      </c>
      <c r="B21447">
        <v>79602</v>
      </c>
      <c r="C21447" s="593">
        <v>8.2500000000000004E-2</v>
      </c>
      <c r="D21447" t="s">
        <v>6183</v>
      </c>
      <c r="E21447">
        <v>6.25E-2</v>
      </c>
      <c r="F21447">
        <v>0</v>
      </c>
      <c r="G21447">
        <v>0.02</v>
      </c>
      <c r="H21447">
        <v>0</v>
      </c>
      <c r="I21447">
        <v>0</v>
      </c>
    </row>
    <row r="21448" spans="1:9" x14ac:dyDescent="0.25">
      <c r="A21448" t="s">
        <v>733</v>
      </c>
      <c r="B21448">
        <v>79603</v>
      </c>
      <c r="C21448" s="593">
        <v>8.2500000000000004E-2</v>
      </c>
      <c r="D21448" t="s">
        <v>6183</v>
      </c>
      <c r="E21448">
        <v>6.25E-2</v>
      </c>
      <c r="F21448">
        <v>0</v>
      </c>
      <c r="G21448">
        <v>0.02</v>
      </c>
      <c r="H21448">
        <v>0</v>
      </c>
      <c r="I21448">
        <v>0</v>
      </c>
    </row>
    <row r="21449" spans="1:9" x14ac:dyDescent="0.25">
      <c r="A21449" t="s">
        <v>733</v>
      </c>
      <c r="B21449">
        <v>79604</v>
      </c>
      <c r="C21449" s="593">
        <v>8.2500000000000004E-2</v>
      </c>
      <c r="D21449" t="s">
        <v>6183</v>
      </c>
      <c r="E21449">
        <v>6.25E-2</v>
      </c>
      <c r="F21449">
        <v>0</v>
      </c>
      <c r="G21449">
        <v>0.02</v>
      </c>
      <c r="H21449">
        <v>0</v>
      </c>
      <c r="I21449">
        <v>0</v>
      </c>
    </row>
    <row r="21450" spans="1:9" x14ac:dyDescent="0.25">
      <c r="A21450" t="s">
        <v>733</v>
      </c>
      <c r="B21450">
        <v>79605</v>
      </c>
      <c r="C21450" s="593">
        <v>8.2500000000000004E-2</v>
      </c>
      <c r="D21450" t="s">
        <v>6183</v>
      </c>
      <c r="E21450">
        <v>6.25E-2</v>
      </c>
      <c r="F21450">
        <v>0</v>
      </c>
      <c r="G21450">
        <v>0.02</v>
      </c>
      <c r="H21450">
        <v>0</v>
      </c>
      <c r="I21450">
        <v>0</v>
      </c>
    </row>
    <row r="21451" spans="1:9" x14ac:dyDescent="0.25">
      <c r="A21451" t="s">
        <v>733</v>
      </c>
      <c r="B21451">
        <v>79606</v>
      </c>
      <c r="C21451" s="593">
        <v>8.2500000000000004E-2</v>
      </c>
      <c r="D21451" t="s">
        <v>6183</v>
      </c>
      <c r="E21451">
        <v>6.25E-2</v>
      </c>
      <c r="F21451">
        <v>0</v>
      </c>
      <c r="G21451">
        <v>0.02</v>
      </c>
      <c r="H21451">
        <v>0</v>
      </c>
      <c r="I21451">
        <v>0</v>
      </c>
    </row>
    <row r="21452" spans="1:9" x14ac:dyDescent="0.25">
      <c r="A21452" t="s">
        <v>733</v>
      </c>
      <c r="B21452">
        <v>79607</v>
      </c>
      <c r="C21452" s="593">
        <v>8.2500000000000004E-2</v>
      </c>
      <c r="D21452" t="s">
        <v>6183</v>
      </c>
      <c r="E21452">
        <v>6.25E-2</v>
      </c>
      <c r="F21452">
        <v>0</v>
      </c>
      <c r="G21452">
        <v>0.02</v>
      </c>
      <c r="H21452">
        <v>0</v>
      </c>
      <c r="I21452">
        <v>0</v>
      </c>
    </row>
    <row r="21453" spans="1:9" x14ac:dyDescent="0.25">
      <c r="A21453" t="s">
        <v>733</v>
      </c>
      <c r="B21453">
        <v>79608</v>
      </c>
      <c r="C21453" s="593">
        <v>8.2500000000000004E-2</v>
      </c>
      <c r="D21453" t="s">
        <v>6183</v>
      </c>
      <c r="E21453">
        <v>6.25E-2</v>
      </c>
      <c r="F21453">
        <v>0</v>
      </c>
      <c r="G21453">
        <v>0.02</v>
      </c>
      <c r="H21453">
        <v>0</v>
      </c>
      <c r="I21453">
        <v>0</v>
      </c>
    </row>
    <row r="21454" spans="1:9" x14ac:dyDescent="0.25">
      <c r="A21454" t="s">
        <v>733</v>
      </c>
      <c r="B21454">
        <v>79697</v>
      </c>
      <c r="C21454" s="593">
        <v>8.2500000000000004E-2</v>
      </c>
      <c r="D21454" t="s">
        <v>6183</v>
      </c>
      <c r="E21454">
        <v>6.25E-2</v>
      </c>
      <c r="F21454">
        <v>0</v>
      </c>
      <c r="G21454">
        <v>0.02</v>
      </c>
      <c r="H21454">
        <v>0</v>
      </c>
      <c r="I21454">
        <v>0</v>
      </c>
    </row>
    <row r="21455" spans="1:9" x14ac:dyDescent="0.25">
      <c r="A21455" t="s">
        <v>733</v>
      </c>
      <c r="B21455">
        <v>79698</v>
      </c>
      <c r="C21455" s="593">
        <v>8.2500000000000004E-2</v>
      </c>
      <c r="D21455" t="s">
        <v>6183</v>
      </c>
      <c r="E21455">
        <v>6.25E-2</v>
      </c>
      <c r="F21455">
        <v>0</v>
      </c>
      <c r="G21455">
        <v>0.02</v>
      </c>
      <c r="H21455">
        <v>0</v>
      </c>
      <c r="I21455">
        <v>0</v>
      </c>
    </row>
    <row r="21456" spans="1:9" x14ac:dyDescent="0.25">
      <c r="A21456" t="s">
        <v>733</v>
      </c>
      <c r="B21456">
        <v>79699</v>
      </c>
      <c r="C21456" s="593">
        <v>8.2500000000000004E-2</v>
      </c>
      <c r="D21456" t="s">
        <v>6183</v>
      </c>
      <c r="E21456">
        <v>6.25E-2</v>
      </c>
      <c r="F21456">
        <v>0</v>
      </c>
      <c r="G21456">
        <v>0.02</v>
      </c>
      <c r="H21456">
        <v>0</v>
      </c>
      <c r="I21456">
        <v>0</v>
      </c>
    </row>
    <row r="21457" spans="1:9" x14ac:dyDescent="0.25">
      <c r="A21457" t="s">
        <v>733</v>
      </c>
      <c r="B21457">
        <v>79701</v>
      </c>
      <c r="C21457" s="593">
        <v>8.2500000000000004E-2</v>
      </c>
      <c r="D21457" t="s">
        <v>1567</v>
      </c>
      <c r="E21457">
        <v>6.25E-2</v>
      </c>
      <c r="F21457">
        <v>5.0000000000000001E-3</v>
      </c>
      <c r="G21457">
        <v>1.2500000000000001E-2</v>
      </c>
      <c r="H21457">
        <v>2.5000000000000001E-3</v>
      </c>
      <c r="I21457">
        <v>0</v>
      </c>
    </row>
    <row r="21458" spans="1:9" x14ac:dyDescent="0.25">
      <c r="A21458" t="s">
        <v>733</v>
      </c>
      <c r="B21458">
        <v>79702</v>
      </c>
      <c r="C21458" s="593">
        <v>8.2500000000000004E-2</v>
      </c>
      <c r="D21458" t="s">
        <v>1567</v>
      </c>
      <c r="E21458">
        <v>6.25E-2</v>
      </c>
      <c r="F21458">
        <v>5.0000000000000001E-3</v>
      </c>
      <c r="G21458">
        <v>1.2500000000000001E-2</v>
      </c>
      <c r="H21458">
        <v>2.5000000000000001E-3</v>
      </c>
      <c r="I21458">
        <v>0</v>
      </c>
    </row>
    <row r="21459" spans="1:9" x14ac:dyDescent="0.25">
      <c r="A21459" t="s">
        <v>733</v>
      </c>
      <c r="B21459">
        <v>79703</v>
      </c>
      <c r="C21459" s="593">
        <v>8.2500000000000004E-2</v>
      </c>
      <c r="D21459" t="s">
        <v>1567</v>
      </c>
      <c r="E21459">
        <v>6.25E-2</v>
      </c>
      <c r="F21459">
        <v>5.0000000000000001E-3</v>
      </c>
      <c r="G21459">
        <v>1.2500000000000001E-2</v>
      </c>
      <c r="H21459">
        <v>2.5000000000000001E-3</v>
      </c>
      <c r="I21459">
        <v>0</v>
      </c>
    </row>
    <row r="21460" spans="1:9" x14ac:dyDescent="0.25">
      <c r="A21460" t="s">
        <v>733</v>
      </c>
      <c r="B21460">
        <v>79704</v>
      </c>
      <c r="C21460" s="593">
        <v>8.2500000000000004E-2</v>
      </c>
      <c r="D21460" t="s">
        <v>1567</v>
      </c>
      <c r="E21460">
        <v>6.25E-2</v>
      </c>
      <c r="F21460">
        <v>5.0000000000000001E-3</v>
      </c>
      <c r="G21460">
        <v>1.2500000000000001E-2</v>
      </c>
      <c r="H21460">
        <v>2.5000000000000001E-3</v>
      </c>
      <c r="I21460">
        <v>0</v>
      </c>
    </row>
    <row r="21461" spans="1:9" x14ac:dyDescent="0.25">
      <c r="A21461" t="s">
        <v>733</v>
      </c>
      <c r="B21461">
        <v>79705</v>
      </c>
      <c r="C21461" s="593">
        <v>8.2500000000000004E-2</v>
      </c>
      <c r="D21461" t="s">
        <v>1567</v>
      </c>
      <c r="E21461">
        <v>6.25E-2</v>
      </c>
      <c r="F21461">
        <v>5.0000000000000001E-3</v>
      </c>
      <c r="G21461">
        <v>1.2500000000000001E-2</v>
      </c>
      <c r="H21461">
        <v>2.5000000000000001E-3</v>
      </c>
      <c r="I21461">
        <v>0</v>
      </c>
    </row>
    <row r="21462" spans="1:9" x14ac:dyDescent="0.25">
      <c r="A21462" t="s">
        <v>733</v>
      </c>
      <c r="B21462">
        <v>79706</v>
      </c>
      <c r="C21462" s="593">
        <v>8.2500000000000004E-2</v>
      </c>
      <c r="D21462" t="s">
        <v>1567</v>
      </c>
      <c r="E21462">
        <v>6.25E-2</v>
      </c>
      <c r="F21462">
        <v>5.0000000000000001E-3</v>
      </c>
      <c r="G21462">
        <v>1.2500000000000001E-2</v>
      </c>
      <c r="H21462">
        <v>2.5000000000000001E-3</v>
      </c>
      <c r="I21462">
        <v>0</v>
      </c>
    </row>
    <row r="21463" spans="1:9" x14ac:dyDescent="0.25">
      <c r="A21463" t="s">
        <v>733</v>
      </c>
      <c r="B21463">
        <v>79707</v>
      </c>
      <c r="C21463" s="593">
        <v>8.2500000000000004E-2</v>
      </c>
      <c r="D21463" t="s">
        <v>6186</v>
      </c>
      <c r="E21463">
        <v>6.25E-2</v>
      </c>
      <c r="F21463">
        <v>5.0000000000000001E-3</v>
      </c>
      <c r="G21463">
        <v>1.2500000000000001E-2</v>
      </c>
      <c r="H21463">
        <v>2.5000000000000001E-3</v>
      </c>
      <c r="I21463">
        <v>0</v>
      </c>
    </row>
    <row r="21464" spans="1:9" x14ac:dyDescent="0.25">
      <c r="A21464" t="s">
        <v>733</v>
      </c>
      <c r="B21464">
        <v>79708</v>
      </c>
      <c r="C21464" s="593">
        <v>8.2500000000000004E-2</v>
      </c>
      <c r="D21464" t="s">
        <v>1567</v>
      </c>
      <c r="E21464">
        <v>6.25E-2</v>
      </c>
      <c r="F21464">
        <v>5.0000000000000001E-3</v>
      </c>
      <c r="G21464">
        <v>1.2500000000000001E-2</v>
      </c>
      <c r="H21464">
        <v>2.5000000000000001E-3</v>
      </c>
      <c r="I21464">
        <v>0</v>
      </c>
    </row>
    <row r="21465" spans="1:9" x14ac:dyDescent="0.25">
      <c r="A21465" t="s">
        <v>733</v>
      </c>
      <c r="B21465">
        <v>79710</v>
      </c>
      <c r="C21465" s="593">
        <v>8.2500000000000004E-2</v>
      </c>
      <c r="D21465" t="s">
        <v>1567</v>
      </c>
      <c r="E21465">
        <v>6.25E-2</v>
      </c>
      <c r="F21465">
        <v>5.0000000000000001E-3</v>
      </c>
      <c r="G21465">
        <v>1.2500000000000001E-2</v>
      </c>
      <c r="H21465">
        <v>2.5000000000000001E-3</v>
      </c>
      <c r="I21465">
        <v>0</v>
      </c>
    </row>
    <row r="21466" spans="1:9" x14ac:dyDescent="0.25">
      <c r="A21466" t="s">
        <v>733</v>
      </c>
      <c r="B21466">
        <v>79711</v>
      </c>
      <c r="C21466" s="593">
        <v>8.2500000000000004E-2</v>
      </c>
      <c r="D21466" t="s">
        <v>1567</v>
      </c>
      <c r="E21466">
        <v>6.25E-2</v>
      </c>
      <c r="F21466">
        <v>5.0000000000000001E-3</v>
      </c>
      <c r="G21466">
        <v>1.2500000000000001E-2</v>
      </c>
      <c r="H21466">
        <v>2.5000000000000001E-3</v>
      </c>
      <c r="I21466">
        <v>0</v>
      </c>
    </row>
    <row r="21467" spans="1:9" x14ac:dyDescent="0.25">
      <c r="A21467" t="s">
        <v>733</v>
      </c>
      <c r="B21467">
        <v>79712</v>
      </c>
      <c r="C21467" s="593">
        <v>7.0000000000000007E-2</v>
      </c>
      <c r="D21467" t="s">
        <v>1567</v>
      </c>
      <c r="E21467">
        <v>6.25E-2</v>
      </c>
      <c r="F21467">
        <v>5.0000000000000001E-3</v>
      </c>
      <c r="G21467">
        <v>0</v>
      </c>
      <c r="H21467">
        <v>2.5000000000000001E-3</v>
      </c>
      <c r="I21467">
        <v>0</v>
      </c>
    </row>
    <row r="21468" spans="1:9" x14ac:dyDescent="0.25">
      <c r="A21468" t="s">
        <v>733</v>
      </c>
      <c r="B21468">
        <v>79713</v>
      </c>
      <c r="C21468" s="593">
        <v>7.7499999999999999E-2</v>
      </c>
      <c r="D21468" t="s">
        <v>6187</v>
      </c>
      <c r="E21468">
        <v>6.25E-2</v>
      </c>
      <c r="F21468">
        <v>5.0000000000000001E-3</v>
      </c>
      <c r="G21468">
        <v>0.01</v>
      </c>
      <c r="H21468">
        <v>0</v>
      </c>
      <c r="I21468">
        <v>0</v>
      </c>
    </row>
    <row r="21469" spans="1:9" x14ac:dyDescent="0.25">
      <c r="A21469" t="s">
        <v>733</v>
      </c>
      <c r="B21469">
        <v>79714</v>
      </c>
      <c r="C21469" s="593">
        <v>8.2500000000000004E-2</v>
      </c>
      <c r="D21469" t="s">
        <v>6188</v>
      </c>
      <c r="E21469">
        <v>6.25E-2</v>
      </c>
      <c r="F21469">
        <v>0</v>
      </c>
      <c r="G21469">
        <v>0.02</v>
      </c>
      <c r="H21469">
        <v>0</v>
      </c>
      <c r="I21469">
        <v>0</v>
      </c>
    </row>
    <row r="21470" spans="1:9" x14ac:dyDescent="0.25">
      <c r="A21470" t="s">
        <v>733</v>
      </c>
      <c r="B21470">
        <v>79718</v>
      </c>
      <c r="C21470" s="593">
        <v>8.2500000000000004E-2</v>
      </c>
      <c r="D21470" t="s">
        <v>6189</v>
      </c>
      <c r="E21470">
        <v>6.25E-2</v>
      </c>
      <c r="F21470">
        <v>0</v>
      </c>
      <c r="G21470">
        <v>0</v>
      </c>
      <c r="H21470">
        <v>0.02</v>
      </c>
      <c r="I21470">
        <v>0</v>
      </c>
    </row>
    <row r="21471" spans="1:9" x14ac:dyDescent="0.25">
      <c r="A21471" t="s">
        <v>733</v>
      </c>
      <c r="B21471">
        <v>79719</v>
      </c>
      <c r="C21471" s="593">
        <v>6.25E-2</v>
      </c>
      <c r="D21471" t="s">
        <v>1362</v>
      </c>
      <c r="E21471">
        <v>6.25E-2</v>
      </c>
      <c r="F21471">
        <v>0</v>
      </c>
      <c r="G21471">
        <v>0</v>
      </c>
      <c r="H21471">
        <v>0</v>
      </c>
      <c r="I21471">
        <v>0</v>
      </c>
    </row>
    <row r="21472" spans="1:9" x14ac:dyDescent="0.25">
      <c r="A21472" t="s">
        <v>733</v>
      </c>
      <c r="B21472">
        <v>79720</v>
      </c>
      <c r="C21472" s="593">
        <v>8.2500000000000004E-2</v>
      </c>
      <c r="D21472" t="s">
        <v>6190</v>
      </c>
      <c r="E21472">
        <v>6.25E-2</v>
      </c>
      <c r="F21472">
        <v>0</v>
      </c>
      <c r="G21472">
        <v>0.02</v>
      </c>
      <c r="H21472">
        <v>0</v>
      </c>
      <c r="I21472">
        <v>0</v>
      </c>
    </row>
    <row r="21473" spans="1:9" x14ac:dyDescent="0.25">
      <c r="A21473" t="s">
        <v>733</v>
      </c>
      <c r="B21473">
        <v>79721</v>
      </c>
      <c r="C21473" s="593">
        <v>8.2500000000000004E-2</v>
      </c>
      <c r="D21473" t="s">
        <v>6190</v>
      </c>
      <c r="E21473">
        <v>6.25E-2</v>
      </c>
      <c r="F21473">
        <v>0</v>
      </c>
      <c r="G21473">
        <v>0.02</v>
      </c>
      <c r="H21473">
        <v>0</v>
      </c>
      <c r="I21473">
        <v>0</v>
      </c>
    </row>
    <row r="21474" spans="1:9" x14ac:dyDescent="0.25">
      <c r="A21474" t="s">
        <v>733</v>
      </c>
      <c r="B21474">
        <v>79730</v>
      </c>
      <c r="C21474" s="593">
        <v>6.25E-2</v>
      </c>
      <c r="D21474" t="s">
        <v>6191</v>
      </c>
      <c r="E21474">
        <v>6.25E-2</v>
      </c>
      <c r="F21474">
        <v>0</v>
      </c>
      <c r="G21474">
        <v>0</v>
      </c>
      <c r="H21474">
        <v>0</v>
      </c>
      <c r="I21474">
        <v>0</v>
      </c>
    </row>
    <row r="21475" spans="1:9" x14ac:dyDescent="0.25">
      <c r="A21475" t="s">
        <v>733</v>
      </c>
      <c r="B21475">
        <v>79731</v>
      </c>
      <c r="C21475" s="593">
        <v>8.2500000000000004E-2</v>
      </c>
      <c r="D21475" t="s">
        <v>6192</v>
      </c>
      <c r="E21475">
        <v>6.25E-2</v>
      </c>
      <c r="F21475">
        <v>0</v>
      </c>
      <c r="G21475">
        <v>1.4999999999999999E-2</v>
      </c>
      <c r="H21475">
        <v>5.0000000000000001E-3</v>
      </c>
      <c r="I21475">
        <v>0</v>
      </c>
    </row>
    <row r="21476" spans="1:9" x14ac:dyDescent="0.25">
      <c r="A21476" t="s">
        <v>733</v>
      </c>
      <c r="B21476">
        <v>79733</v>
      </c>
      <c r="C21476" s="593">
        <v>7.2499999999999995E-2</v>
      </c>
      <c r="D21476" t="s">
        <v>6193</v>
      </c>
      <c r="E21476">
        <v>6.25E-2</v>
      </c>
      <c r="F21476">
        <v>0</v>
      </c>
      <c r="G21476">
        <v>0.01</v>
      </c>
      <c r="H21476">
        <v>0</v>
      </c>
      <c r="I21476">
        <v>0</v>
      </c>
    </row>
    <row r="21477" spans="1:9" x14ac:dyDescent="0.25">
      <c r="A21477" t="s">
        <v>733</v>
      </c>
      <c r="B21477">
        <v>79734</v>
      </c>
      <c r="C21477" s="593">
        <v>8.2500000000000004E-2</v>
      </c>
      <c r="D21477" t="s">
        <v>6194</v>
      </c>
      <c r="E21477">
        <v>6.25E-2</v>
      </c>
      <c r="F21477">
        <v>5.0000000000000001E-3</v>
      </c>
      <c r="G21477">
        <v>0</v>
      </c>
      <c r="H21477">
        <v>1.4999999999999999E-2</v>
      </c>
      <c r="I21477">
        <v>0</v>
      </c>
    </row>
    <row r="21478" spans="1:9" x14ac:dyDescent="0.25">
      <c r="A21478" t="s">
        <v>733</v>
      </c>
      <c r="B21478">
        <v>79735</v>
      </c>
      <c r="C21478" s="593">
        <v>8.2500000000000004E-2</v>
      </c>
      <c r="D21478" t="s">
        <v>6195</v>
      </c>
      <c r="E21478">
        <v>6.25E-2</v>
      </c>
      <c r="F21478">
        <v>0</v>
      </c>
      <c r="G21478">
        <v>0.02</v>
      </c>
      <c r="H21478">
        <v>0</v>
      </c>
      <c r="I21478">
        <v>0</v>
      </c>
    </row>
    <row r="21479" spans="1:9" x14ac:dyDescent="0.25">
      <c r="A21479" t="s">
        <v>733</v>
      </c>
      <c r="B21479">
        <v>79738</v>
      </c>
      <c r="C21479" s="593">
        <v>6.25E-2</v>
      </c>
      <c r="D21479" t="s">
        <v>6196</v>
      </c>
      <c r="E21479">
        <v>6.25E-2</v>
      </c>
      <c r="F21479">
        <v>0</v>
      </c>
      <c r="G21479">
        <v>0</v>
      </c>
      <c r="H21479">
        <v>0</v>
      </c>
      <c r="I21479">
        <v>0</v>
      </c>
    </row>
    <row r="21480" spans="1:9" x14ac:dyDescent="0.25">
      <c r="A21480" t="s">
        <v>733</v>
      </c>
      <c r="B21480">
        <v>79739</v>
      </c>
      <c r="C21480" s="593">
        <v>6.7500000000000004E-2</v>
      </c>
      <c r="D21480" t="s">
        <v>6197</v>
      </c>
      <c r="E21480">
        <v>6.25E-2</v>
      </c>
      <c r="F21480">
        <v>5.0000000000000001E-3</v>
      </c>
      <c r="G21480">
        <v>0</v>
      </c>
      <c r="H21480">
        <v>0</v>
      </c>
      <c r="I21480">
        <v>0</v>
      </c>
    </row>
    <row r="21481" spans="1:9" x14ac:dyDescent="0.25">
      <c r="A21481" t="s">
        <v>733</v>
      </c>
      <c r="B21481">
        <v>79740</v>
      </c>
      <c r="C21481" s="593">
        <v>6.25E-2</v>
      </c>
      <c r="D21481" t="s">
        <v>6191</v>
      </c>
      <c r="E21481">
        <v>6.25E-2</v>
      </c>
      <c r="F21481">
        <v>0</v>
      </c>
      <c r="G21481">
        <v>0</v>
      </c>
      <c r="H21481">
        <v>0</v>
      </c>
      <c r="I21481">
        <v>0</v>
      </c>
    </row>
    <row r="21482" spans="1:9" x14ac:dyDescent="0.25">
      <c r="A21482" t="s">
        <v>733</v>
      </c>
      <c r="B21482">
        <v>79741</v>
      </c>
      <c r="C21482" s="593">
        <v>8.2500000000000004E-2</v>
      </c>
      <c r="D21482" t="s">
        <v>6198</v>
      </c>
      <c r="E21482">
        <v>6.25E-2</v>
      </c>
      <c r="F21482">
        <v>0</v>
      </c>
      <c r="G21482">
        <v>0</v>
      </c>
      <c r="H21482">
        <v>0.02</v>
      </c>
      <c r="I21482">
        <v>0</v>
      </c>
    </row>
    <row r="21483" spans="1:9" x14ac:dyDescent="0.25">
      <c r="A21483" t="s">
        <v>733</v>
      </c>
      <c r="B21483">
        <v>79742</v>
      </c>
      <c r="C21483" s="593">
        <v>8.2500000000000004E-2</v>
      </c>
      <c r="D21483" t="s">
        <v>6199</v>
      </c>
      <c r="E21483">
        <v>6.25E-2</v>
      </c>
      <c r="F21483">
        <v>0</v>
      </c>
      <c r="G21483">
        <v>0.02</v>
      </c>
      <c r="H21483">
        <v>0</v>
      </c>
      <c r="I21483">
        <v>0</v>
      </c>
    </row>
    <row r="21484" spans="1:9" x14ac:dyDescent="0.25">
      <c r="A21484" t="s">
        <v>733</v>
      </c>
      <c r="B21484">
        <v>79743</v>
      </c>
      <c r="C21484" s="593">
        <v>6.25E-2</v>
      </c>
      <c r="D21484" t="s">
        <v>6191</v>
      </c>
      <c r="E21484">
        <v>6.25E-2</v>
      </c>
      <c r="F21484">
        <v>0</v>
      </c>
      <c r="G21484">
        <v>0</v>
      </c>
      <c r="H21484">
        <v>0</v>
      </c>
      <c r="I21484">
        <v>0</v>
      </c>
    </row>
    <row r="21485" spans="1:9" x14ac:dyDescent="0.25">
      <c r="A21485" t="s">
        <v>733</v>
      </c>
      <c r="B21485">
        <v>79744</v>
      </c>
      <c r="C21485" s="593">
        <v>8.2500000000000004E-2</v>
      </c>
      <c r="D21485" t="s">
        <v>6200</v>
      </c>
      <c r="E21485">
        <v>6.25E-2</v>
      </c>
      <c r="F21485">
        <v>0</v>
      </c>
      <c r="G21485">
        <v>0.02</v>
      </c>
      <c r="H21485">
        <v>0</v>
      </c>
      <c r="I21485">
        <v>0</v>
      </c>
    </row>
    <row r="21486" spans="1:9" x14ac:dyDescent="0.25">
      <c r="A21486" t="s">
        <v>733</v>
      </c>
      <c r="B21486">
        <v>79745</v>
      </c>
      <c r="C21486" s="593">
        <v>8.2500000000000004E-2</v>
      </c>
      <c r="D21486" t="s">
        <v>6201</v>
      </c>
      <c r="E21486">
        <v>6.25E-2</v>
      </c>
      <c r="F21486">
        <v>5.0000000000000001E-3</v>
      </c>
      <c r="G21486">
        <v>0.01</v>
      </c>
      <c r="H21486">
        <v>5.0000000000000001E-3</v>
      </c>
      <c r="I21486">
        <v>0</v>
      </c>
    </row>
    <row r="21487" spans="1:9" x14ac:dyDescent="0.25">
      <c r="A21487" t="s">
        <v>733</v>
      </c>
      <c r="B21487">
        <v>79748</v>
      </c>
      <c r="C21487" s="593">
        <v>6.25E-2</v>
      </c>
      <c r="D21487" t="s">
        <v>1229</v>
      </c>
      <c r="E21487">
        <v>6.25E-2</v>
      </c>
      <c r="F21487">
        <v>0</v>
      </c>
      <c r="G21487">
        <v>0</v>
      </c>
      <c r="H21487">
        <v>0</v>
      </c>
      <c r="I21487">
        <v>0</v>
      </c>
    </row>
    <row r="21488" spans="1:9" x14ac:dyDescent="0.25">
      <c r="A21488" t="s">
        <v>733</v>
      </c>
      <c r="B21488">
        <v>79749</v>
      </c>
      <c r="C21488" s="593">
        <v>6.25E-2</v>
      </c>
      <c r="D21488" t="s">
        <v>2523</v>
      </c>
      <c r="E21488">
        <v>6.25E-2</v>
      </c>
      <c r="F21488">
        <v>0</v>
      </c>
      <c r="G21488">
        <v>0</v>
      </c>
      <c r="H21488">
        <v>0</v>
      </c>
      <c r="I21488">
        <v>0</v>
      </c>
    </row>
    <row r="21489" spans="1:9" x14ac:dyDescent="0.25">
      <c r="A21489" t="s">
        <v>733</v>
      </c>
      <c r="B21489">
        <v>79752</v>
      </c>
      <c r="C21489" s="593">
        <v>7.7499999999999999E-2</v>
      </c>
      <c r="D21489" t="s">
        <v>6202</v>
      </c>
      <c r="E21489">
        <v>6.25E-2</v>
      </c>
      <c r="F21489">
        <v>0</v>
      </c>
      <c r="G21489">
        <v>1.4999999999999999E-2</v>
      </c>
      <c r="H21489">
        <v>0</v>
      </c>
      <c r="I21489">
        <v>0</v>
      </c>
    </row>
    <row r="21490" spans="1:9" x14ac:dyDescent="0.25">
      <c r="A21490" t="s">
        <v>733</v>
      </c>
      <c r="B21490">
        <v>79754</v>
      </c>
      <c r="C21490" s="593">
        <v>6.25E-2</v>
      </c>
      <c r="D21490" t="s">
        <v>6203</v>
      </c>
      <c r="E21490">
        <v>6.25E-2</v>
      </c>
      <c r="F21490">
        <v>0</v>
      </c>
      <c r="G21490">
        <v>0</v>
      </c>
      <c r="H21490">
        <v>0</v>
      </c>
      <c r="I21490">
        <v>0</v>
      </c>
    </row>
    <row r="21491" spans="1:9" x14ac:dyDescent="0.25">
      <c r="A21491" t="s">
        <v>733</v>
      </c>
      <c r="B21491">
        <v>79755</v>
      </c>
      <c r="C21491" s="593">
        <v>7.0000000000000007E-2</v>
      </c>
      <c r="D21491" t="s">
        <v>1567</v>
      </c>
      <c r="E21491">
        <v>6.25E-2</v>
      </c>
      <c r="F21491">
        <v>5.0000000000000001E-3</v>
      </c>
      <c r="G21491">
        <v>0</v>
      </c>
      <c r="H21491">
        <v>2.5000000000000001E-3</v>
      </c>
      <c r="I21491">
        <v>0</v>
      </c>
    </row>
    <row r="21492" spans="1:9" x14ac:dyDescent="0.25">
      <c r="A21492" t="s">
        <v>733</v>
      </c>
      <c r="B21492">
        <v>79756</v>
      </c>
      <c r="C21492" s="593">
        <v>8.2500000000000004E-2</v>
      </c>
      <c r="D21492" t="s">
        <v>6204</v>
      </c>
      <c r="E21492">
        <v>6.25E-2</v>
      </c>
      <c r="F21492">
        <v>0</v>
      </c>
      <c r="G21492">
        <v>0.02</v>
      </c>
      <c r="H21492">
        <v>0</v>
      </c>
      <c r="I21492">
        <v>0</v>
      </c>
    </row>
    <row r="21493" spans="1:9" x14ac:dyDescent="0.25">
      <c r="A21493" t="s">
        <v>733</v>
      </c>
      <c r="B21493">
        <v>79758</v>
      </c>
      <c r="C21493" s="593">
        <v>8.2500000000000004E-2</v>
      </c>
      <c r="D21493" t="s">
        <v>6198</v>
      </c>
      <c r="E21493">
        <v>6.25E-2</v>
      </c>
      <c r="F21493">
        <v>0</v>
      </c>
      <c r="G21493">
        <v>0</v>
      </c>
      <c r="H21493">
        <v>0.02</v>
      </c>
      <c r="I21493">
        <v>0</v>
      </c>
    </row>
    <row r="21494" spans="1:9" x14ac:dyDescent="0.25">
      <c r="A21494" t="s">
        <v>733</v>
      </c>
      <c r="B21494">
        <v>79759</v>
      </c>
      <c r="C21494" s="593">
        <v>8.2500000000000004E-2</v>
      </c>
      <c r="D21494" t="s">
        <v>6198</v>
      </c>
      <c r="E21494">
        <v>6.25E-2</v>
      </c>
      <c r="F21494">
        <v>0</v>
      </c>
      <c r="G21494">
        <v>0</v>
      </c>
      <c r="H21494">
        <v>0.02</v>
      </c>
      <c r="I21494">
        <v>0</v>
      </c>
    </row>
    <row r="21495" spans="1:9" x14ac:dyDescent="0.25">
      <c r="A21495" t="s">
        <v>733</v>
      </c>
      <c r="B21495">
        <v>79760</v>
      </c>
      <c r="C21495" s="593">
        <v>8.2500000000000004E-2</v>
      </c>
      <c r="D21495" t="s">
        <v>6186</v>
      </c>
      <c r="E21495">
        <v>6.25E-2</v>
      </c>
      <c r="F21495">
        <v>0</v>
      </c>
      <c r="G21495">
        <v>1.2500000000000001E-2</v>
      </c>
      <c r="H21495">
        <v>7.4999999999999997E-3</v>
      </c>
      <c r="I21495">
        <v>0</v>
      </c>
    </row>
    <row r="21496" spans="1:9" x14ac:dyDescent="0.25">
      <c r="A21496" t="s">
        <v>733</v>
      </c>
      <c r="B21496">
        <v>79761</v>
      </c>
      <c r="C21496" s="593">
        <v>8.2500000000000004E-2</v>
      </c>
      <c r="D21496" t="s">
        <v>6198</v>
      </c>
      <c r="E21496">
        <v>6.25E-2</v>
      </c>
      <c r="F21496">
        <v>0</v>
      </c>
      <c r="G21496">
        <v>0</v>
      </c>
      <c r="H21496">
        <v>0.02</v>
      </c>
      <c r="I21496">
        <v>0</v>
      </c>
    </row>
    <row r="21497" spans="1:9" x14ac:dyDescent="0.25">
      <c r="A21497" t="s">
        <v>733</v>
      </c>
      <c r="B21497">
        <v>79762</v>
      </c>
      <c r="C21497" s="593">
        <v>8.2500000000000004E-2</v>
      </c>
      <c r="D21497" t="s">
        <v>6198</v>
      </c>
      <c r="E21497">
        <v>6.25E-2</v>
      </c>
      <c r="F21497">
        <v>0</v>
      </c>
      <c r="G21497">
        <v>0</v>
      </c>
      <c r="H21497">
        <v>0.02</v>
      </c>
      <c r="I21497">
        <v>0</v>
      </c>
    </row>
    <row r="21498" spans="1:9" x14ac:dyDescent="0.25">
      <c r="A21498" t="s">
        <v>733</v>
      </c>
      <c r="B21498">
        <v>79763</v>
      </c>
      <c r="C21498" s="593">
        <v>8.2500000000000004E-2</v>
      </c>
      <c r="D21498" t="s">
        <v>6198</v>
      </c>
      <c r="E21498">
        <v>6.25E-2</v>
      </c>
      <c r="F21498">
        <v>0</v>
      </c>
      <c r="G21498">
        <v>0</v>
      </c>
      <c r="H21498">
        <v>0.02</v>
      </c>
      <c r="I21498">
        <v>0</v>
      </c>
    </row>
    <row r="21499" spans="1:9" x14ac:dyDescent="0.25">
      <c r="A21499" t="s">
        <v>733</v>
      </c>
      <c r="B21499">
        <v>79764</v>
      </c>
      <c r="C21499" s="593">
        <v>8.2500000000000004E-2</v>
      </c>
      <c r="D21499" t="s">
        <v>6198</v>
      </c>
      <c r="E21499">
        <v>6.25E-2</v>
      </c>
      <c r="F21499">
        <v>0</v>
      </c>
      <c r="G21499">
        <v>0</v>
      </c>
      <c r="H21499">
        <v>0.02</v>
      </c>
      <c r="I21499">
        <v>0</v>
      </c>
    </row>
    <row r="21500" spans="1:9" x14ac:dyDescent="0.25">
      <c r="A21500" t="s">
        <v>733</v>
      </c>
      <c r="B21500">
        <v>79765</v>
      </c>
      <c r="C21500" s="593">
        <v>8.2500000000000004E-2</v>
      </c>
      <c r="D21500" t="s">
        <v>6186</v>
      </c>
      <c r="E21500">
        <v>6.25E-2</v>
      </c>
      <c r="F21500">
        <v>5.0000000000000001E-3</v>
      </c>
      <c r="G21500">
        <v>1.2500000000000001E-2</v>
      </c>
      <c r="H21500">
        <v>2.5000000000000001E-3</v>
      </c>
      <c r="I21500">
        <v>0</v>
      </c>
    </row>
    <row r="21501" spans="1:9" x14ac:dyDescent="0.25">
      <c r="A21501" t="s">
        <v>733</v>
      </c>
      <c r="B21501">
        <v>79766</v>
      </c>
      <c r="C21501" s="593">
        <v>8.2500000000000004E-2</v>
      </c>
      <c r="D21501" t="s">
        <v>6186</v>
      </c>
      <c r="E21501">
        <v>6.25E-2</v>
      </c>
      <c r="F21501">
        <v>5.0000000000000001E-3</v>
      </c>
      <c r="G21501">
        <v>1.2500000000000001E-2</v>
      </c>
      <c r="H21501">
        <v>2.5000000000000001E-3</v>
      </c>
      <c r="I21501">
        <v>0</v>
      </c>
    </row>
    <row r="21502" spans="1:9" x14ac:dyDescent="0.25">
      <c r="A21502" t="s">
        <v>733</v>
      </c>
      <c r="B21502">
        <v>79768</v>
      </c>
      <c r="C21502" s="593">
        <v>8.2500000000000004E-2</v>
      </c>
      <c r="D21502" t="s">
        <v>6186</v>
      </c>
      <c r="E21502">
        <v>6.25E-2</v>
      </c>
      <c r="F21502">
        <v>0</v>
      </c>
      <c r="G21502">
        <v>1.2500000000000001E-2</v>
      </c>
      <c r="H21502">
        <v>7.4999999999999997E-3</v>
      </c>
      <c r="I21502">
        <v>0</v>
      </c>
    </row>
    <row r="21503" spans="1:9" x14ac:dyDescent="0.25">
      <c r="A21503" t="s">
        <v>733</v>
      </c>
      <c r="B21503">
        <v>79769</v>
      </c>
      <c r="C21503" s="593">
        <v>8.2500000000000004E-2</v>
      </c>
      <c r="D21503" t="s">
        <v>6198</v>
      </c>
      <c r="E21503">
        <v>6.25E-2</v>
      </c>
      <c r="F21503">
        <v>0</v>
      </c>
      <c r="G21503">
        <v>0</v>
      </c>
      <c r="H21503">
        <v>0.02</v>
      </c>
      <c r="I21503">
        <v>0</v>
      </c>
    </row>
    <row r="21504" spans="1:9" x14ac:dyDescent="0.25">
      <c r="A21504" t="s">
        <v>733</v>
      </c>
      <c r="B21504">
        <v>79770</v>
      </c>
      <c r="C21504" s="593">
        <v>8.2500000000000004E-2</v>
      </c>
      <c r="D21504" t="s">
        <v>6189</v>
      </c>
      <c r="E21504">
        <v>6.25E-2</v>
      </c>
      <c r="F21504">
        <v>0</v>
      </c>
      <c r="G21504">
        <v>0</v>
      </c>
      <c r="H21504">
        <v>0.02</v>
      </c>
      <c r="I21504">
        <v>0</v>
      </c>
    </row>
    <row r="21505" spans="1:9" x14ac:dyDescent="0.25">
      <c r="A21505" t="s">
        <v>733</v>
      </c>
      <c r="B21505">
        <v>79772</v>
      </c>
      <c r="C21505" s="593">
        <v>8.2500000000000004E-2</v>
      </c>
      <c r="D21505" t="s">
        <v>6189</v>
      </c>
      <c r="E21505">
        <v>6.25E-2</v>
      </c>
      <c r="F21505">
        <v>0</v>
      </c>
      <c r="G21505">
        <v>0</v>
      </c>
      <c r="H21505">
        <v>0.02</v>
      </c>
      <c r="I21505">
        <v>0</v>
      </c>
    </row>
    <row r="21506" spans="1:9" x14ac:dyDescent="0.25">
      <c r="A21506" t="s">
        <v>733</v>
      </c>
      <c r="B21506">
        <v>79776</v>
      </c>
      <c r="C21506" s="593">
        <v>8.2500000000000004E-2</v>
      </c>
      <c r="D21506" t="s">
        <v>6198</v>
      </c>
      <c r="E21506">
        <v>6.25E-2</v>
      </c>
      <c r="F21506">
        <v>0</v>
      </c>
      <c r="G21506">
        <v>0</v>
      </c>
      <c r="H21506">
        <v>0.02</v>
      </c>
      <c r="I21506">
        <v>0</v>
      </c>
    </row>
    <row r="21507" spans="1:9" x14ac:dyDescent="0.25">
      <c r="A21507" t="s">
        <v>733</v>
      </c>
      <c r="B21507">
        <v>79777</v>
      </c>
      <c r="C21507" s="593">
        <v>7.2499999999999995E-2</v>
      </c>
      <c r="D21507" t="s">
        <v>6205</v>
      </c>
      <c r="E21507">
        <v>6.25E-2</v>
      </c>
      <c r="F21507">
        <v>0</v>
      </c>
      <c r="G21507">
        <v>0.01</v>
      </c>
      <c r="H21507">
        <v>0</v>
      </c>
      <c r="I21507">
        <v>0</v>
      </c>
    </row>
    <row r="21508" spans="1:9" x14ac:dyDescent="0.25">
      <c r="A21508" t="s">
        <v>733</v>
      </c>
      <c r="B21508">
        <v>79778</v>
      </c>
      <c r="C21508" s="593">
        <v>7.7499999999999999E-2</v>
      </c>
      <c r="D21508" t="s">
        <v>6206</v>
      </c>
      <c r="E21508">
        <v>6.25E-2</v>
      </c>
      <c r="F21508">
        <v>0</v>
      </c>
      <c r="G21508">
        <v>1.4999999999999999E-2</v>
      </c>
      <c r="H21508">
        <v>0</v>
      </c>
      <c r="I21508">
        <v>0</v>
      </c>
    </row>
    <row r="21509" spans="1:9" x14ac:dyDescent="0.25">
      <c r="A21509" t="s">
        <v>733</v>
      </c>
      <c r="B21509">
        <v>79780</v>
      </c>
      <c r="C21509" s="593">
        <v>8.2500000000000004E-2</v>
      </c>
      <c r="D21509" t="s">
        <v>6189</v>
      </c>
      <c r="E21509">
        <v>6.25E-2</v>
      </c>
      <c r="F21509">
        <v>0</v>
      </c>
      <c r="G21509">
        <v>0</v>
      </c>
      <c r="H21509">
        <v>0.02</v>
      </c>
      <c r="I21509">
        <v>0</v>
      </c>
    </row>
    <row r="21510" spans="1:9" x14ac:dyDescent="0.25">
      <c r="A21510" t="s">
        <v>733</v>
      </c>
      <c r="B21510">
        <v>79781</v>
      </c>
      <c r="C21510" s="593">
        <v>6.25E-2</v>
      </c>
      <c r="D21510" t="s">
        <v>6191</v>
      </c>
      <c r="E21510">
        <v>6.25E-2</v>
      </c>
      <c r="F21510">
        <v>0</v>
      </c>
      <c r="G21510">
        <v>0</v>
      </c>
      <c r="H21510">
        <v>0</v>
      </c>
      <c r="I21510">
        <v>0</v>
      </c>
    </row>
    <row r="21511" spans="1:9" x14ac:dyDescent="0.25">
      <c r="A21511" t="s">
        <v>733</v>
      </c>
      <c r="B21511">
        <v>79782</v>
      </c>
      <c r="C21511" s="593">
        <v>0.08</v>
      </c>
      <c r="D21511" t="s">
        <v>3463</v>
      </c>
      <c r="E21511">
        <v>6.25E-2</v>
      </c>
      <c r="F21511">
        <v>0</v>
      </c>
      <c r="G21511">
        <v>1.7500000000000002E-2</v>
      </c>
      <c r="H21511">
        <v>0</v>
      </c>
      <c r="I21511">
        <v>0</v>
      </c>
    </row>
    <row r="21512" spans="1:9" x14ac:dyDescent="0.25">
      <c r="A21512" t="s">
        <v>733</v>
      </c>
      <c r="B21512">
        <v>79783</v>
      </c>
      <c r="C21512" s="593">
        <v>6.25E-2</v>
      </c>
      <c r="D21512" t="s">
        <v>2523</v>
      </c>
      <c r="E21512">
        <v>6.25E-2</v>
      </c>
      <c r="F21512">
        <v>0</v>
      </c>
      <c r="G21512">
        <v>0</v>
      </c>
      <c r="H21512">
        <v>0</v>
      </c>
      <c r="I21512">
        <v>0</v>
      </c>
    </row>
    <row r="21513" spans="1:9" x14ac:dyDescent="0.25">
      <c r="A21513" t="s">
        <v>733</v>
      </c>
      <c r="B21513">
        <v>79785</v>
      </c>
      <c r="C21513" s="593">
        <v>8.2500000000000004E-2</v>
      </c>
      <c r="D21513" t="s">
        <v>6207</v>
      </c>
      <c r="E21513">
        <v>6.25E-2</v>
      </c>
      <c r="F21513">
        <v>0</v>
      </c>
      <c r="G21513">
        <v>1.4999999999999999E-2</v>
      </c>
      <c r="H21513">
        <v>5.0000000000000001E-3</v>
      </c>
      <c r="I21513">
        <v>0</v>
      </c>
    </row>
    <row r="21514" spans="1:9" x14ac:dyDescent="0.25">
      <c r="A21514" t="s">
        <v>733</v>
      </c>
      <c r="B21514">
        <v>79786</v>
      </c>
      <c r="C21514" s="593">
        <v>8.2500000000000004E-2</v>
      </c>
      <c r="D21514" t="s">
        <v>6189</v>
      </c>
      <c r="E21514">
        <v>6.25E-2</v>
      </c>
      <c r="F21514">
        <v>0</v>
      </c>
      <c r="G21514">
        <v>0</v>
      </c>
      <c r="H21514">
        <v>0.02</v>
      </c>
      <c r="I21514">
        <v>0</v>
      </c>
    </row>
    <row r="21515" spans="1:9" x14ac:dyDescent="0.25">
      <c r="A21515" t="s">
        <v>733</v>
      </c>
      <c r="B21515">
        <v>79788</v>
      </c>
      <c r="C21515" s="593">
        <v>7.2499999999999995E-2</v>
      </c>
      <c r="D21515" t="s">
        <v>6208</v>
      </c>
      <c r="E21515">
        <v>6.25E-2</v>
      </c>
      <c r="F21515">
        <v>0</v>
      </c>
      <c r="G21515">
        <v>0.01</v>
      </c>
      <c r="H21515">
        <v>0</v>
      </c>
      <c r="I21515">
        <v>0</v>
      </c>
    </row>
    <row r="21516" spans="1:9" x14ac:dyDescent="0.25">
      <c r="A21516" t="s">
        <v>733</v>
      </c>
      <c r="B21516">
        <v>79789</v>
      </c>
      <c r="C21516" s="593">
        <v>8.2500000000000004E-2</v>
      </c>
      <c r="D21516" t="s">
        <v>6209</v>
      </c>
      <c r="E21516">
        <v>6.25E-2</v>
      </c>
      <c r="F21516">
        <v>5.0000000000000001E-3</v>
      </c>
      <c r="G21516">
        <v>0.01</v>
      </c>
      <c r="H21516">
        <v>5.0000000000000001E-3</v>
      </c>
      <c r="I21516">
        <v>0</v>
      </c>
    </row>
    <row r="21517" spans="1:9" x14ac:dyDescent="0.25">
      <c r="A21517" t="s">
        <v>733</v>
      </c>
      <c r="B21517">
        <v>79821</v>
      </c>
      <c r="C21517" s="593">
        <v>8.2500000000000004E-2</v>
      </c>
      <c r="D21517" t="s">
        <v>6210</v>
      </c>
      <c r="E21517">
        <v>6.25E-2</v>
      </c>
      <c r="F21517">
        <v>5.0000000000000001E-3</v>
      </c>
      <c r="G21517">
        <v>0.01</v>
      </c>
      <c r="H21517">
        <v>5.0000000000000001E-3</v>
      </c>
      <c r="I21517">
        <v>0</v>
      </c>
    </row>
    <row r="21518" spans="1:9" x14ac:dyDescent="0.25">
      <c r="A21518" t="s">
        <v>733</v>
      </c>
      <c r="B21518">
        <v>79830</v>
      </c>
      <c r="C21518" s="593">
        <v>8.2500000000000004E-2</v>
      </c>
      <c r="D21518" t="s">
        <v>1920</v>
      </c>
      <c r="E21518">
        <v>6.25E-2</v>
      </c>
      <c r="F21518">
        <v>5.0000000000000001E-3</v>
      </c>
      <c r="G21518">
        <v>1.4999999999999999E-2</v>
      </c>
      <c r="H21518">
        <v>0</v>
      </c>
      <c r="I21518">
        <v>0</v>
      </c>
    </row>
    <row r="21519" spans="1:9" x14ac:dyDescent="0.25">
      <c r="A21519" t="s">
        <v>733</v>
      </c>
      <c r="B21519">
        <v>79831</v>
      </c>
      <c r="C21519" s="593">
        <v>8.2500000000000004E-2</v>
      </c>
      <c r="D21519" t="s">
        <v>1920</v>
      </c>
      <c r="E21519">
        <v>6.25E-2</v>
      </c>
      <c r="F21519">
        <v>5.0000000000000001E-3</v>
      </c>
      <c r="G21519">
        <v>1.4999999999999999E-2</v>
      </c>
      <c r="H21519">
        <v>0</v>
      </c>
      <c r="I21519">
        <v>0</v>
      </c>
    </row>
    <row r="21520" spans="1:9" x14ac:dyDescent="0.25">
      <c r="A21520" t="s">
        <v>733</v>
      </c>
      <c r="B21520">
        <v>79832</v>
      </c>
      <c r="C21520" s="593">
        <v>8.2500000000000004E-2</v>
      </c>
      <c r="D21520" t="s">
        <v>1920</v>
      </c>
      <c r="E21520">
        <v>6.25E-2</v>
      </c>
      <c r="F21520">
        <v>5.0000000000000001E-3</v>
      </c>
      <c r="G21520">
        <v>1.4999999999999999E-2</v>
      </c>
      <c r="H21520">
        <v>0</v>
      </c>
      <c r="I21520">
        <v>0</v>
      </c>
    </row>
    <row r="21521" spans="1:9" x14ac:dyDescent="0.25">
      <c r="A21521" t="s">
        <v>733</v>
      </c>
      <c r="B21521">
        <v>79834</v>
      </c>
      <c r="C21521" s="593">
        <v>8.2500000000000004E-2</v>
      </c>
      <c r="D21521" t="s">
        <v>6211</v>
      </c>
      <c r="E21521">
        <v>6.25E-2</v>
      </c>
      <c r="F21521">
        <v>5.0000000000000001E-3</v>
      </c>
      <c r="G21521">
        <v>0</v>
      </c>
      <c r="H21521">
        <v>1.4999999999999999E-2</v>
      </c>
      <c r="I21521">
        <v>0</v>
      </c>
    </row>
    <row r="21522" spans="1:9" x14ac:dyDescent="0.25">
      <c r="A21522" t="s">
        <v>733</v>
      </c>
      <c r="B21522">
        <v>79835</v>
      </c>
      <c r="C21522" s="593">
        <v>8.2500000000000004E-2</v>
      </c>
      <c r="D21522" t="s">
        <v>6212</v>
      </c>
      <c r="E21522">
        <v>6.25E-2</v>
      </c>
      <c r="F21522">
        <v>5.0000000000000001E-3</v>
      </c>
      <c r="G21522">
        <v>0.01</v>
      </c>
      <c r="H21522">
        <v>5.0000000000000001E-3</v>
      </c>
      <c r="I21522">
        <v>0</v>
      </c>
    </row>
    <row r="21523" spans="1:9" x14ac:dyDescent="0.25">
      <c r="A21523" t="s">
        <v>733</v>
      </c>
      <c r="B21523">
        <v>79836</v>
      </c>
      <c r="C21523" s="593">
        <v>8.2500000000000004E-2</v>
      </c>
      <c r="D21523" t="s">
        <v>6213</v>
      </c>
      <c r="E21523">
        <v>6.25E-2</v>
      </c>
      <c r="F21523">
        <v>5.0000000000000001E-3</v>
      </c>
      <c r="G21523">
        <v>0.01</v>
      </c>
      <c r="H21523">
        <v>5.0000000000000001E-3</v>
      </c>
      <c r="I21523">
        <v>0</v>
      </c>
    </row>
    <row r="21524" spans="1:9" x14ac:dyDescent="0.25">
      <c r="A21524" t="s">
        <v>733</v>
      </c>
      <c r="B21524">
        <v>79837</v>
      </c>
      <c r="C21524" s="593">
        <v>7.2499999999999995E-2</v>
      </c>
      <c r="D21524" t="s">
        <v>6214</v>
      </c>
      <c r="E21524">
        <v>6.25E-2</v>
      </c>
      <c r="F21524">
        <v>0</v>
      </c>
      <c r="G21524">
        <v>0.01</v>
      </c>
      <c r="H21524">
        <v>0</v>
      </c>
      <c r="I21524">
        <v>0</v>
      </c>
    </row>
    <row r="21525" spans="1:9" x14ac:dyDescent="0.25">
      <c r="A21525" t="s">
        <v>733</v>
      </c>
      <c r="B21525">
        <v>79838</v>
      </c>
      <c r="C21525" s="593">
        <v>7.2499999999999995E-2</v>
      </c>
      <c r="D21525" t="s">
        <v>6215</v>
      </c>
      <c r="E21525">
        <v>6.25E-2</v>
      </c>
      <c r="F21525">
        <v>5.0000000000000001E-3</v>
      </c>
      <c r="G21525">
        <v>0</v>
      </c>
      <c r="H21525">
        <v>5.0000000000000001E-3</v>
      </c>
      <c r="I21525">
        <v>0</v>
      </c>
    </row>
    <row r="21526" spans="1:9" x14ac:dyDescent="0.25">
      <c r="A21526" t="s">
        <v>733</v>
      </c>
      <c r="B21526">
        <v>79839</v>
      </c>
      <c r="C21526" s="593">
        <v>7.2499999999999995E-2</v>
      </c>
      <c r="D21526" t="s">
        <v>6215</v>
      </c>
      <c r="E21526">
        <v>6.25E-2</v>
      </c>
      <c r="F21526">
        <v>5.0000000000000001E-3</v>
      </c>
      <c r="G21526">
        <v>0</v>
      </c>
      <c r="H21526">
        <v>5.0000000000000001E-3</v>
      </c>
      <c r="I21526">
        <v>0</v>
      </c>
    </row>
    <row r="21527" spans="1:9" x14ac:dyDescent="0.25">
      <c r="A21527" t="s">
        <v>733</v>
      </c>
      <c r="B21527">
        <v>79842</v>
      </c>
      <c r="C21527" s="593">
        <v>6.7500000000000004E-2</v>
      </c>
      <c r="D21527" t="s">
        <v>3920</v>
      </c>
      <c r="E21527">
        <v>6.25E-2</v>
      </c>
      <c r="F21527">
        <v>5.0000000000000001E-3</v>
      </c>
      <c r="G21527">
        <v>0</v>
      </c>
      <c r="H21527">
        <v>0</v>
      </c>
      <c r="I21527">
        <v>0</v>
      </c>
    </row>
    <row r="21528" spans="1:9" x14ac:dyDescent="0.25">
      <c r="A21528" t="s">
        <v>733</v>
      </c>
      <c r="B21528">
        <v>79843</v>
      </c>
      <c r="C21528" s="593">
        <v>0.08</v>
      </c>
      <c r="D21528" t="s">
        <v>6216</v>
      </c>
      <c r="E21528">
        <v>6.25E-2</v>
      </c>
      <c r="F21528">
        <v>0</v>
      </c>
      <c r="G21528">
        <v>1.7500000000000002E-2</v>
      </c>
      <c r="H21528">
        <v>0</v>
      </c>
      <c r="I21528">
        <v>0</v>
      </c>
    </row>
    <row r="21529" spans="1:9" x14ac:dyDescent="0.25">
      <c r="A21529" t="s">
        <v>733</v>
      </c>
      <c r="B21529">
        <v>79845</v>
      </c>
      <c r="C21529" s="593">
        <v>8.2500000000000004E-2</v>
      </c>
      <c r="D21529" t="s">
        <v>6217</v>
      </c>
      <c r="E21529">
        <v>6.25E-2</v>
      </c>
      <c r="F21529">
        <v>0</v>
      </c>
      <c r="G21529">
        <v>1.4999999999999999E-2</v>
      </c>
      <c r="H21529">
        <v>5.0000000000000001E-3</v>
      </c>
      <c r="I21529">
        <v>0</v>
      </c>
    </row>
    <row r="21530" spans="1:9" x14ac:dyDescent="0.25">
      <c r="A21530" t="s">
        <v>733</v>
      </c>
      <c r="B21530">
        <v>79846</v>
      </c>
      <c r="C21530" s="593">
        <v>6.25E-2</v>
      </c>
      <c r="D21530" t="s">
        <v>6217</v>
      </c>
      <c r="E21530">
        <v>6.25E-2</v>
      </c>
      <c r="F21530">
        <v>0</v>
      </c>
      <c r="G21530">
        <v>0</v>
      </c>
      <c r="H21530">
        <v>0</v>
      </c>
      <c r="I21530">
        <v>0</v>
      </c>
    </row>
    <row r="21531" spans="1:9" x14ac:dyDescent="0.25">
      <c r="A21531" t="s">
        <v>733</v>
      </c>
      <c r="B21531">
        <v>79847</v>
      </c>
      <c r="C21531" s="593">
        <v>6.25E-2</v>
      </c>
      <c r="D21531" t="s">
        <v>6218</v>
      </c>
      <c r="E21531">
        <v>6.25E-2</v>
      </c>
      <c r="F21531">
        <v>0</v>
      </c>
      <c r="G21531">
        <v>0</v>
      </c>
      <c r="H21531">
        <v>0</v>
      </c>
      <c r="I21531">
        <v>0</v>
      </c>
    </row>
    <row r="21532" spans="1:9" x14ac:dyDescent="0.25">
      <c r="A21532" t="s">
        <v>733</v>
      </c>
      <c r="B21532">
        <v>79848</v>
      </c>
      <c r="C21532" s="593">
        <v>7.7499999999999999E-2</v>
      </c>
      <c r="D21532" t="s">
        <v>5493</v>
      </c>
      <c r="E21532">
        <v>6.25E-2</v>
      </c>
      <c r="F21532">
        <v>1.4999999999999999E-2</v>
      </c>
      <c r="G21532">
        <v>0</v>
      </c>
      <c r="H21532">
        <v>0</v>
      </c>
      <c r="I21532">
        <v>0</v>
      </c>
    </row>
    <row r="21533" spans="1:9" x14ac:dyDescent="0.25">
      <c r="A21533" t="s">
        <v>733</v>
      </c>
      <c r="B21533">
        <v>79849</v>
      </c>
      <c r="C21533" s="593">
        <v>8.2500000000000004E-2</v>
      </c>
      <c r="D21533" t="s">
        <v>6219</v>
      </c>
      <c r="E21533">
        <v>6.25E-2</v>
      </c>
      <c r="F21533">
        <v>5.0000000000000001E-3</v>
      </c>
      <c r="G21533">
        <v>0.01</v>
      </c>
      <c r="H21533">
        <v>5.0000000000000001E-3</v>
      </c>
      <c r="I21533">
        <v>0</v>
      </c>
    </row>
    <row r="21534" spans="1:9" x14ac:dyDescent="0.25">
      <c r="A21534" t="s">
        <v>733</v>
      </c>
      <c r="B21534">
        <v>79851</v>
      </c>
      <c r="C21534" s="593">
        <v>6.25E-2</v>
      </c>
      <c r="D21534" t="s">
        <v>6220</v>
      </c>
      <c r="E21534">
        <v>6.25E-2</v>
      </c>
      <c r="F21534">
        <v>0</v>
      </c>
      <c r="G21534">
        <v>0</v>
      </c>
      <c r="H21534">
        <v>0</v>
      </c>
      <c r="I21534">
        <v>0</v>
      </c>
    </row>
    <row r="21535" spans="1:9" x14ac:dyDescent="0.25">
      <c r="A21535" t="s">
        <v>733</v>
      </c>
      <c r="B21535">
        <v>79852</v>
      </c>
      <c r="C21535" s="593">
        <v>6.7500000000000004E-2</v>
      </c>
      <c r="D21535" t="s">
        <v>3920</v>
      </c>
      <c r="E21535">
        <v>6.25E-2</v>
      </c>
      <c r="F21535">
        <v>5.0000000000000001E-3</v>
      </c>
      <c r="G21535">
        <v>0</v>
      </c>
      <c r="H21535">
        <v>0</v>
      </c>
      <c r="I21535">
        <v>0</v>
      </c>
    </row>
    <row r="21536" spans="1:9" x14ac:dyDescent="0.25">
      <c r="A21536" t="s">
        <v>733</v>
      </c>
      <c r="B21536">
        <v>79853</v>
      </c>
      <c r="C21536" s="593">
        <v>7.2499999999999995E-2</v>
      </c>
      <c r="D21536" t="s">
        <v>6215</v>
      </c>
      <c r="E21536">
        <v>6.25E-2</v>
      </c>
      <c r="F21536">
        <v>5.0000000000000001E-3</v>
      </c>
      <c r="G21536">
        <v>0</v>
      </c>
      <c r="H21536">
        <v>5.0000000000000001E-3</v>
      </c>
      <c r="I21536">
        <v>0</v>
      </c>
    </row>
    <row r="21537" spans="1:9" x14ac:dyDescent="0.25">
      <c r="A21537" t="s">
        <v>733</v>
      </c>
      <c r="B21537">
        <v>79854</v>
      </c>
      <c r="C21537" s="593">
        <v>8.2500000000000004E-2</v>
      </c>
      <c r="D21537" t="s">
        <v>6194</v>
      </c>
      <c r="E21537">
        <v>6.25E-2</v>
      </c>
      <c r="F21537">
        <v>5.0000000000000001E-3</v>
      </c>
      <c r="G21537">
        <v>0</v>
      </c>
      <c r="H21537">
        <v>1.4999999999999999E-2</v>
      </c>
      <c r="I21537">
        <v>0</v>
      </c>
    </row>
    <row r="21538" spans="1:9" x14ac:dyDescent="0.25">
      <c r="A21538" t="s">
        <v>733</v>
      </c>
      <c r="B21538">
        <v>79855</v>
      </c>
      <c r="C21538" s="593">
        <v>0.08</v>
      </c>
      <c r="D21538" t="s">
        <v>6221</v>
      </c>
      <c r="E21538">
        <v>6.25E-2</v>
      </c>
      <c r="F21538">
        <v>0</v>
      </c>
      <c r="G21538">
        <v>1.7500000000000002E-2</v>
      </c>
      <c r="H21538">
        <v>0</v>
      </c>
      <c r="I21538">
        <v>0</v>
      </c>
    </row>
    <row r="21539" spans="1:9" x14ac:dyDescent="0.25">
      <c r="A21539" t="s">
        <v>733</v>
      </c>
      <c r="B21539">
        <v>79901</v>
      </c>
      <c r="C21539" s="593">
        <v>8.2500000000000004E-2</v>
      </c>
      <c r="D21539" t="s">
        <v>6212</v>
      </c>
      <c r="E21539">
        <v>6.25E-2</v>
      </c>
      <c r="F21539">
        <v>5.0000000000000001E-3</v>
      </c>
      <c r="G21539">
        <v>0.01</v>
      </c>
      <c r="H21539">
        <v>5.0000000000000001E-3</v>
      </c>
      <c r="I21539">
        <v>0</v>
      </c>
    </row>
    <row r="21540" spans="1:9" x14ac:dyDescent="0.25">
      <c r="A21540" t="s">
        <v>733</v>
      </c>
      <c r="B21540">
        <v>79902</v>
      </c>
      <c r="C21540" s="593">
        <v>8.2500000000000004E-2</v>
      </c>
      <c r="D21540" t="s">
        <v>6212</v>
      </c>
      <c r="E21540">
        <v>6.25E-2</v>
      </c>
      <c r="F21540">
        <v>5.0000000000000001E-3</v>
      </c>
      <c r="G21540">
        <v>0.01</v>
      </c>
      <c r="H21540">
        <v>5.0000000000000001E-3</v>
      </c>
      <c r="I21540">
        <v>0</v>
      </c>
    </row>
    <row r="21541" spans="1:9" x14ac:dyDescent="0.25">
      <c r="A21541" t="s">
        <v>733</v>
      </c>
      <c r="B21541">
        <v>79903</v>
      </c>
      <c r="C21541" s="593">
        <v>8.2500000000000004E-2</v>
      </c>
      <c r="D21541" t="s">
        <v>6222</v>
      </c>
      <c r="E21541">
        <v>6.25E-2</v>
      </c>
      <c r="F21541">
        <v>5.0000000000000001E-3</v>
      </c>
      <c r="G21541">
        <v>0.01</v>
      </c>
      <c r="H21541">
        <v>5.0000000000000001E-3</v>
      </c>
      <c r="I21541">
        <v>0</v>
      </c>
    </row>
    <row r="21542" spans="1:9" x14ac:dyDescent="0.25">
      <c r="A21542" t="s">
        <v>733</v>
      </c>
      <c r="B21542">
        <v>79904</v>
      </c>
      <c r="C21542" s="593">
        <v>8.2500000000000004E-2</v>
      </c>
      <c r="D21542" t="s">
        <v>6212</v>
      </c>
      <c r="E21542">
        <v>6.25E-2</v>
      </c>
      <c r="F21542">
        <v>5.0000000000000001E-3</v>
      </c>
      <c r="G21542">
        <v>0.01</v>
      </c>
      <c r="H21542">
        <v>5.0000000000000001E-3</v>
      </c>
      <c r="I21542">
        <v>0</v>
      </c>
    </row>
    <row r="21543" spans="1:9" x14ac:dyDescent="0.25">
      <c r="A21543" t="s">
        <v>733</v>
      </c>
      <c r="B21543">
        <v>79905</v>
      </c>
      <c r="C21543" s="593">
        <v>8.2500000000000004E-2</v>
      </c>
      <c r="D21543" t="s">
        <v>6212</v>
      </c>
      <c r="E21543">
        <v>6.25E-2</v>
      </c>
      <c r="F21543">
        <v>5.0000000000000001E-3</v>
      </c>
      <c r="G21543">
        <v>0.01</v>
      </c>
      <c r="H21543">
        <v>5.0000000000000001E-3</v>
      </c>
      <c r="I21543">
        <v>0</v>
      </c>
    </row>
    <row r="21544" spans="1:9" x14ac:dyDescent="0.25">
      <c r="A21544" t="s">
        <v>733</v>
      </c>
      <c r="B21544">
        <v>79906</v>
      </c>
      <c r="C21544" s="593">
        <v>8.2500000000000004E-2</v>
      </c>
      <c r="D21544" t="s">
        <v>6222</v>
      </c>
      <c r="E21544">
        <v>6.25E-2</v>
      </c>
      <c r="F21544">
        <v>5.0000000000000001E-3</v>
      </c>
      <c r="G21544">
        <v>0.01</v>
      </c>
      <c r="H21544">
        <v>5.0000000000000001E-3</v>
      </c>
      <c r="I21544">
        <v>0</v>
      </c>
    </row>
    <row r="21545" spans="1:9" x14ac:dyDescent="0.25">
      <c r="A21545" t="s">
        <v>733</v>
      </c>
      <c r="B21545">
        <v>79907</v>
      </c>
      <c r="C21545" s="593">
        <v>8.2500000000000004E-2</v>
      </c>
      <c r="D21545" t="s">
        <v>6212</v>
      </c>
      <c r="E21545">
        <v>6.25E-2</v>
      </c>
      <c r="F21545">
        <v>5.0000000000000001E-3</v>
      </c>
      <c r="G21545">
        <v>0.01</v>
      </c>
      <c r="H21545">
        <v>5.0000000000000001E-3</v>
      </c>
      <c r="I21545">
        <v>0</v>
      </c>
    </row>
    <row r="21546" spans="1:9" x14ac:dyDescent="0.25">
      <c r="A21546" t="s">
        <v>733</v>
      </c>
      <c r="B21546">
        <v>79908</v>
      </c>
      <c r="C21546" s="593">
        <v>8.2500000000000004E-2</v>
      </c>
      <c r="D21546" t="s">
        <v>6222</v>
      </c>
      <c r="E21546">
        <v>6.25E-2</v>
      </c>
      <c r="F21546">
        <v>5.0000000000000001E-3</v>
      </c>
      <c r="G21546">
        <v>0.01</v>
      </c>
      <c r="H21546">
        <v>5.0000000000000001E-3</v>
      </c>
      <c r="I21546">
        <v>0</v>
      </c>
    </row>
    <row r="21547" spans="1:9" x14ac:dyDescent="0.25">
      <c r="A21547" t="s">
        <v>733</v>
      </c>
      <c r="B21547">
        <v>79910</v>
      </c>
      <c r="C21547" s="593">
        <v>8.2500000000000004E-2</v>
      </c>
      <c r="D21547" t="s">
        <v>6212</v>
      </c>
      <c r="E21547">
        <v>6.25E-2</v>
      </c>
      <c r="F21547">
        <v>5.0000000000000001E-3</v>
      </c>
      <c r="G21547">
        <v>0.01</v>
      </c>
      <c r="H21547">
        <v>5.0000000000000001E-3</v>
      </c>
      <c r="I21547">
        <v>0</v>
      </c>
    </row>
    <row r="21548" spans="1:9" x14ac:dyDescent="0.25">
      <c r="A21548" t="s">
        <v>733</v>
      </c>
      <c r="B21548">
        <v>79911</v>
      </c>
      <c r="C21548" s="593">
        <v>8.2500000000000004E-2</v>
      </c>
      <c r="D21548" t="s">
        <v>6212</v>
      </c>
      <c r="E21548">
        <v>6.25E-2</v>
      </c>
      <c r="F21548">
        <v>5.0000000000000001E-3</v>
      </c>
      <c r="G21548">
        <v>0.01</v>
      </c>
      <c r="H21548">
        <v>5.0000000000000001E-3</v>
      </c>
      <c r="I21548">
        <v>0</v>
      </c>
    </row>
    <row r="21549" spans="1:9" x14ac:dyDescent="0.25">
      <c r="A21549" t="s">
        <v>733</v>
      </c>
      <c r="B21549">
        <v>79912</v>
      </c>
      <c r="C21549" s="593">
        <v>8.2500000000000004E-2</v>
      </c>
      <c r="D21549" t="s">
        <v>6212</v>
      </c>
      <c r="E21549">
        <v>6.25E-2</v>
      </c>
      <c r="F21549">
        <v>5.0000000000000001E-3</v>
      </c>
      <c r="G21549">
        <v>0.01</v>
      </c>
      <c r="H21549">
        <v>5.0000000000000001E-3</v>
      </c>
      <c r="I21549">
        <v>0</v>
      </c>
    </row>
    <row r="21550" spans="1:9" x14ac:dyDescent="0.25">
      <c r="A21550" t="s">
        <v>733</v>
      </c>
      <c r="B21550">
        <v>79913</v>
      </c>
      <c r="C21550" s="593">
        <v>8.2500000000000004E-2</v>
      </c>
      <c r="D21550" t="s">
        <v>6212</v>
      </c>
      <c r="E21550">
        <v>6.25E-2</v>
      </c>
      <c r="F21550">
        <v>5.0000000000000001E-3</v>
      </c>
      <c r="G21550">
        <v>0.01</v>
      </c>
      <c r="H21550">
        <v>5.0000000000000001E-3</v>
      </c>
      <c r="I21550">
        <v>0</v>
      </c>
    </row>
    <row r="21551" spans="1:9" x14ac:dyDescent="0.25">
      <c r="A21551" t="s">
        <v>733</v>
      </c>
      <c r="B21551">
        <v>79914</v>
      </c>
      <c r="C21551" s="593">
        <v>8.2500000000000004E-2</v>
      </c>
      <c r="D21551" t="s">
        <v>6212</v>
      </c>
      <c r="E21551">
        <v>6.25E-2</v>
      </c>
      <c r="F21551">
        <v>5.0000000000000001E-3</v>
      </c>
      <c r="G21551">
        <v>0.01</v>
      </c>
      <c r="H21551">
        <v>5.0000000000000001E-3</v>
      </c>
      <c r="I21551">
        <v>0</v>
      </c>
    </row>
    <row r="21552" spans="1:9" x14ac:dyDescent="0.25">
      <c r="A21552" t="s">
        <v>733</v>
      </c>
      <c r="B21552">
        <v>79915</v>
      </c>
      <c r="C21552" s="593">
        <v>8.2500000000000004E-2</v>
      </c>
      <c r="D21552" t="s">
        <v>6212</v>
      </c>
      <c r="E21552">
        <v>6.25E-2</v>
      </c>
      <c r="F21552">
        <v>5.0000000000000001E-3</v>
      </c>
      <c r="G21552">
        <v>0.01</v>
      </c>
      <c r="H21552">
        <v>5.0000000000000001E-3</v>
      </c>
      <c r="I21552">
        <v>0</v>
      </c>
    </row>
    <row r="21553" spans="1:9" x14ac:dyDescent="0.25">
      <c r="A21553" t="s">
        <v>733</v>
      </c>
      <c r="B21553">
        <v>79916</v>
      </c>
      <c r="C21553" s="593">
        <v>8.2500000000000004E-2</v>
      </c>
      <c r="D21553" t="s">
        <v>6222</v>
      </c>
      <c r="E21553">
        <v>6.25E-2</v>
      </c>
      <c r="F21553">
        <v>5.0000000000000001E-3</v>
      </c>
      <c r="G21553">
        <v>0.01</v>
      </c>
      <c r="H21553">
        <v>5.0000000000000001E-3</v>
      </c>
      <c r="I21553">
        <v>0</v>
      </c>
    </row>
    <row r="21554" spans="1:9" x14ac:dyDescent="0.25">
      <c r="A21554" t="s">
        <v>733</v>
      </c>
      <c r="B21554">
        <v>79917</v>
      </c>
      <c r="C21554" s="593">
        <v>8.2500000000000004E-2</v>
      </c>
      <c r="D21554" t="s">
        <v>6212</v>
      </c>
      <c r="E21554">
        <v>6.25E-2</v>
      </c>
      <c r="F21554">
        <v>5.0000000000000001E-3</v>
      </c>
      <c r="G21554">
        <v>0.01</v>
      </c>
      <c r="H21554">
        <v>5.0000000000000001E-3</v>
      </c>
      <c r="I21554">
        <v>0</v>
      </c>
    </row>
    <row r="21555" spans="1:9" x14ac:dyDescent="0.25">
      <c r="A21555" t="s">
        <v>733</v>
      </c>
      <c r="B21555">
        <v>79918</v>
      </c>
      <c r="C21555" s="593">
        <v>7.2499999999999995E-2</v>
      </c>
      <c r="D21555" t="s">
        <v>6215</v>
      </c>
      <c r="E21555">
        <v>6.25E-2</v>
      </c>
      <c r="F21555">
        <v>5.0000000000000001E-3</v>
      </c>
      <c r="G21555">
        <v>0</v>
      </c>
      <c r="H21555">
        <v>5.0000000000000001E-3</v>
      </c>
      <c r="I21555">
        <v>0</v>
      </c>
    </row>
    <row r="21556" spans="1:9" x14ac:dyDescent="0.25">
      <c r="A21556" t="s">
        <v>733</v>
      </c>
      <c r="B21556">
        <v>79920</v>
      </c>
      <c r="C21556" s="593">
        <v>8.2500000000000004E-2</v>
      </c>
      <c r="D21556" t="s">
        <v>6212</v>
      </c>
      <c r="E21556">
        <v>6.25E-2</v>
      </c>
      <c r="F21556">
        <v>5.0000000000000001E-3</v>
      </c>
      <c r="G21556">
        <v>0.01</v>
      </c>
      <c r="H21556">
        <v>5.0000000000000001E-3</v>
      </c>
      <c r="I21556">
        <v>0</v>
      </c>
    </row>
    <row r="21557" spans="1:9" x14ac:dyDescent="0.25">
      <c r="A21557" t="s">
        <v>733</v>
      </c>
      <c r="B21557">
        <v>79922</v>
      </c>
      <c r="C21557" s="593">
        <v>8.2500000000000004E-2</v>
      </c>
      <c r="D21557" t="s">
        <v>6212</v>
      </c>
      <c r="E21557">
        <v>6.25E-2</v>
      </c>
      <c r="F21557">
        <v>5.0000000000000001E-3</v>
      </c>
      <c r="G21557">
        <v>0.01</v>
      </c>
      <c r="H21557">
        <v>5.0000000000000001E-3</v>
      </c>
      <c r="I21557">
        <v>0</v>
      </c>
    </row>
    <row r="21558" spans="1:9" x14ac:dyDescent="0.25">
      <c r="A21558" t="s">
        <v>733</v>
      </c>
      <c r="B21558">
        <v>79923</v>
      </c>
      <c r="C21558" s="593">
        <v>8.2500000000000004E-2</v>
      </c>
      <c r="D21558" t="s">
        <v>6212</v>
      </c>
      <c r="E21558">
        <v>6.25E-2</v>
      </c>
      <c r="F21558">
        <v>5.0000000000000001E-3</v>
      </c>
      <c r="G21558">
        <v>0.01</v>
      </c>
      <c r="H21558">
        <v>5.0000000000000001E-3</v>
      </c>
      <c r="I21558">
        <v>0</v>
      </c>
    </row>
    <row r="21559" spans="1:9" x14ac:dyDescent="0.25">
      <c r="A21559" t="s">
        <v>733</v>
      </c>
      <c r="B21559">
        <v>79924</v>
      </c>
      <c r="C21559" s="593">
        <v>8.2500000000000004E-2</v>
      </c>
      <c r="D21559" t="s">
        <v>6212</v>
      </c>
      <c r="E21559">
        <v>6.25E-2</v>
      </c>
      <c r="F21559">
        <v>5.0000000000000001E-3</v>
      </c>
      <c r="G21559">
        <v>0.01</v>
      </c>
      <c r="H21559">
        <v>5.0000000000000001E-3</v>
      </c>
      <c r="I21559">
        <v>0</v>
      </c>
    </row>
    <row r="21560" spans="1:9" x14ac:dyDescent="0.25">
      <c r="A21560" t="s">
        <v>733</v>
      </c>
      <c r="B21560">
        <v>79925</v>
      </c>
      <c r="C21560" s="593">
        <v>8.2500000000000004E-2</v>
      </c>
      <c r="D21560" t="s">
        <v>6222</v>
      </c>
      <c r="E21560">
        <v>6.25E-2</v>
      </c>
      <c r="F21560">
        <v>5.0000000000000001E-3</v>
      </c>
      <c r="G21560">
        <v>0.01</v>
      </c>
      <c r="H21560">
        <v>5.0000000000000001E-3</v>
      </c>
      <c r="I21560">
        <v>0</v>
      </c>
    </row>
    <row r="21561" spans="1:9" x14ac:dyDescent="0.25">
      <c r="A21561" t="s">
        <v>733</v>
      </c>
      <c r="B21561">
        <v>79926</v>
      </c>
      <c r="C21561" s="593">
        <v>8.2500000000000004E-2</v>
      </c>
      <c r="D21561" t="s">
        <v>6212</v>
      </c>
      <c r="E21561">
        <v>6.25E-2</v>
      </c>
      <c r="F21561">
        <v>5.0000000000000001E-3</v>
      </c>
      <c r="G21561">
        <v>0.01</v>
      </c>
      <c r="H21561">
        <v>5.0000000000000001E-3</v>
      </c>
      <c r="I21561">
        <v>0</v>
      </c>
    </row>
    <row r="21562" spans="1:9" x14ac:dyDescent="0.25">
      <c r="A21562" t="s">
        <v>733</v>
      </c>
      <c r="B21562">
        <v>79927</v>
      </c>
      <c r="C21562" s="593">
        <v>8.2500000000000004E-2</v>
      </c>
      <c r="D21562" t="s">
        <v>6222</v>
      </c>
      <c r="E21562">
        <v>6.25E-2</v>
      </c>
      <c r="F21562">
        <v>5.0000000000000001E-3</v>
      </c>
      <c r="G21562">
        <v>0</v>
      </c>
      <c r="H21562">
        <v>1.4999999999999999E-2</v>
      </c>
      <c r="I21562">
        <v>0</v>
      </c>
    </row>
    <row r="21563" spans="1:9" x14ac:dyDescent="0.25">
      <c r="A21563" t="s">
        <v>733</v>
      </c>
      <c r="B21563">
        <v>79928</v>
      </c>
      <c r="C21563" s="593">
        <v>8.2500000000000004E-2</v>
      </c>
      <c r="D21563" t="s">
        <v>6222</v>
      </c>
      <c r="E21563">
        <v>6.25E-2</v>
      </c>
      <c r="F21563">
        <v>5.0000000000000001E-3</v>
      </c>
      <c r="G21563">
        <v>0</v>
      </c>
      <c r="H21563">
        <v>1.4999999999999999E-2</v>
      </c>
      <c r="I21563">
        <v>0</v>
      </c>
    </row>
    <row r="21564" spans="1:9" x14ac:dyDescent="0.25">
      <c r="A21564" t="s">
        <v>733</v>
      </c>
      <c r="B21564">
        <v>79929</v>
      </c>
      <c r="C21564" s="593">
        <v>8.2500000000000004E-2</v>
      </c>
      <c r="D21564" t="s">
        <v>6223</v>
      </c>
      <c r="E21564">
        <v>6.25E-2</v>
      </c>
      <c r="F21564">
        <v>5.0000000000000001E-3</v>
      </c>
      <c r="G21564">
        <v>0.01</v>
      </c>
      <c r="H21564">
        <v>5.0000000000000001E-3</v>
      </c>
      <c r="I21564">
        <v>0</v>
      </c>
    </row>
    <row r="21565" spans="1:9" x14ac:dyDescent="0.25">
      <c r="A21565" t="s">
        <v>733</v>
      </c>
      <c r="B21565">
        <v>79930</v>
      </c>
      <c r="C21565" s="593">
        <v>8.2500000000000004E-2</v>
      </c>
      <c r="D21565" t="s">
        <v>6212</v>
      </c>
      <c r="E21565">
        <v>6.25E-2</v>
      </c>
      <c r="F21565">
        <v>5.0000000000000001E-3</v>
      </c>
      <c r="G21565">
        <v>0.01</v>
      </c>
      <c r="H21565">
        <v>5.0000000000000001E-3</v>
      </c>
      <c r="I21565">
        <v>0</v>
      </c>
    </row>
    <row r="21566" spans="1:9" x14ac:dyDescent="0.25">
      <c r="A21566" t="s">
        <v>733</v>
      </c>
      <c r="B21566">
        <v>79931</v>
      </c>
      <c r="C21566" s="593">
        <v>8.2500000000000004E-2</v>
      </c>
      <c r="D21566" t="s">
        <v>6212</v>
      </c>
      <c r="E21566">
        <v>6.25E-2</v>
      </c>
      <c r="F21566">
        <v>5.0000000000000001E-3</v>
      </c>
      <c r="G21566">
        <v>0.01</v>
      </c>
      <c r="H21566">
        <v>5.0000000000000001E-3</v>
      </c>
      <c r="I21566">
        <v>0</v>
      </c>
    </row>
    <row r="21567" spans="1:9" x14ac:dyDescent="0.25">
      <c r="A21567" t="s">
        <v>733</v>
      </c>
      <c r="B21567">
        <v>79932</v>
      </c>
      <c r="C21567" s="593">
        <v>8.2500000000000004E-2</v>
      </c>
      <c r="D21567" t="s">
        <v>6212</v>
      </c>
      <c r="E21567">
        <v>6.25E-2</v>
      </c>
      <c r="F21567">
        <v>5.0000000000000001E-3</v>
      </c>
      <c r="G21567">
        <v>0.01</v>
      </c>
      <c r="H21567">
        <v>5.0000000000000001E-3</v>
      </c>
      <c r="I21567">
        <v>0</v>
      </c>
    </row>
    <row r="21568" spans="1:9" x14ac:dyDescent="0.25">
      <c r="A21568" t="s">
        <v>733</v>
      </c>
      <c r="B21568">
        <v>79934</v>
      </c>
      <c r="C21568" s="593">
        <v>8.2500000000000004E-2</v>
      </c>
      <c r="D21568" t="s">
        <v>6212</v>
      </c>
      <c r="E21568">
        <v>6.25E-2</v>
      </c>
      <c r="F21568">
        <v>5.0000000000000001E-3</v>
      </c>
      <c r="G21568">
        <v>0.01</v>
      </c>
      <c r="H21568">
        <v>5.0000000000000001E-3</v>
      </c>
      <c r="I21568">
        <v>0</v>
      </c>
    </row>
    <row r="21569" spans="1:9" x14ac:dyDescent="0.25">
      <c r="A21569" t="s">
        <v>733</v>
      </c>
      <c r="B21569">
        <v>79935</v>
      </c>
      <c r="C21569" s="593">
        <v>8.2500000000000004E-2</v>
      </c>
      <c r="D21569" t="s">
        <v>6212</v>
      </c>
      <c r="E21569">
        <v>6.25E-2</v>
      </c>
      <c r="F21569">
        <v>5.0000000000000001E-3</v>
      </c>
      <c r="G21569">
        <v>0.01</v>
      </c>
      <c r="H21569">
        <v>5.0000000000000001E-3</v>
      </c>
      <c r="I21569">
        <v>0</v>
      </c>
    </row>
    <row r="21570" spans="1:9" x14ac:dyDescent="0.25">
      <c r="A21570" t="s">
        <v>733</v>
      </c>
      <c r="B21570">
        <v>79936</v>
      </c>
      <c r="C21570" s="593">
        <v>8.2500000000000004E-2</v>
      </c>
      <c r="D21570" t="s">
        <v>6222</v>
      </c>
      <c r="E21570">
        <v>6.25E-2</v>
      </c>
      <c r="F21570">
        <v>5.0000000000000001E-3</v>
      </c>
      <c r="G21570">
        <v>0</v>
      </c>
      <c r="H21570">
        <v>1.4999999999999999E-2</v>
      </c>
      <c r="I21570">
        <v>0</v>
      </c>
    </row>
    <row r="21571" spans="1:9" x14ac:dyDescent="0.25">
      <c r="A21571" t="s">
        <v>733</v>
      </c>
      <c r="B21571">
        <v>79937</v>
      </c>
      <c r="C21571" s="593">
        <v>8.2500000000000004E-2</v>
      </c>
      <c r="D21571" t="s">
        <v>6212</v>
      </c>
      <c r="E21571">
        <v>6.25E-2</v>
      </c>
      <c r="F21571">
        <v>5.0000000000000001E-3</v>
      </c>
      <c r="G21571">
        <v>0.01</v>
      </c>
      <c r="H21571">
        <v>5.0000000000000001E-3</v>
      </c>
      <c r="I21571">
        <v>0</v>
      </c>
    </row>
    <row r="21572" spans="1:9" x14ac:dyDescent="0.25">
      <c r="A21572" t="s">
        <v>733</v>
      </c>
      <c r="B21572">
        <v>79938</v>
      </c>
      <c r="C21572" s="593">
        <v>8.2500000000000004E-2</v>
      </c>
      <c r="D21572" t="s">
        <v>6212</v>
      </c>
      <c r="E21572">
        <v>6.25E-2</v>
      </c>
      <c r="F21572">
        <v>5.0000000000000001E-3</v>
      </c>
      <c r="G21572">
        <v>0.01</v>
      </c>
      <c r="H21572">
        <v>5.0000000000000001E-3</v>
      </c>
      <c r="I21572">
        <v>0</v>
      </c>
    </row>
    <row r="21573" spans="1:9" x14ac:dyDescent="0.25">
      <c r="A21573" t="s">
        <v>733</v>
      </c>
      <c r="B21573">
        <v>79940</v>
      </c>
      <c r="C21573" s="593">
        <v>8.2500000000000004E-2</v>
      </c>
      <c r="D21573" t="s">
        <v>6212</v>
      </c>
      <c r="E21573">
        <v>6.25E-2</v>
      </c>
      <c r="F21573">
        <v>5.0000000000000001E-3</v>
      </c>
      <c r="G21573">
        <v>0.01</v>
      </c>
      <c r="H21573">
        <v>5.0000000000000001E-3</v>
      </c>
      <c r="I21573">
        <v>0</v>
      </c>
    </row>
    <row r="21574" spans="1:9" x14ac:dyDescent="0.25">
      <c r="A21574" t="s">
        <v>733</v>
      </c>
      <c r="B21574">
        <v>79941</v>
      </c>
      <c r="C21574" s="593">
        <v>8.2500000000000004E-2</v>
      </c>
      <c r="D21574" t="s">
        <v>6212</v>
      </c>
      <c r="E21574">
        <v>6.25E-2</v>
      </c>
      <c r="F21574">
        <v>5.0000000000000001E-3</v>
      </c>
      <c r="G21574">
        <v>0.01</v>
      </c>
      <c r="H21574">
        <v>5.0000000000000001E-3</v>
      </c>
      <c r="I21574">
        <v>0</v>
      </c>
    </row>
    <row r="21575" spans="1:9" x14ac:dyDescent="0.25">
      <c r="A21575" t="s">
        <v>733</v>
      </c>
      <c r="B21575">
        <v>79942</v>
      </c>
      <c r="C21575" s="593">
        <v>8.2500000000000004E-2</v>
      </c>
      <c r="D21575" t="s">
        <v>6212</v>
      </c>
      <c r="E21575">
        <v>6.25E-2</v>
      </c>
      <c r="F21575">
        <v>5.0000000000000001E-3</v>
      </c>
      <c r="G21575">
        <v>0.01</v>
      </c>
      <c r="H21575">
        <v>5.0000000000000001E-3</v>
      </c>
      <c r="I21575">
        <v>0</v>
      </c>
    </row>
    <row r="21576" spans="1:9" x14ac:dyDescent="0.25">
      <c r="A21576" t="s">
        <v>733</v>
      </c>
      <c r="B21576">
        <v>79943</v>
      </c>
      <c r="C21576" s="593">
        <v>8.2500000000000004E-2</v>
      </c>
      <c r="D21576" t="s">
        <v>6212</v>
      </c>
      <c r="E21576">
        <v>6.25E-2</v>
      </c>
      <c r="F21576">
        <v>5.0000000000000001E-3</v>
      </c>
      <c r="G21576">
        <v>0.01</v>
      </c>
      <c r="H21576">
        <v>5.0000000000000001E-3</v>
      </c>
      <c r="I21576">
        <v>0</v>
      </c>
    </row>
    <row r="21577" spans="1:9" x14ac:dyDescent="0.25">
      <c r="A21577" t="s">
        <v>733</v>
      </c>
      <c r="B21577">
        <v>79944</v>
      </c>
      <c r="C21577" s="593">
        <v>8.2500000000000004E-2</v>
      </c>
      <c r="D21577" t="s">
        <v>6212</v>
      </c>
      <c r="E21577">
        <v>6.25E-2</v>
      </c>
      <c r="F21577">
        <v>5.0000000000000001E-3</v>
      </c>
      <c r="G21577">
        <v>0.01</v>
      </c>
      <c r="H21577">
        <v>5.0000000000000001E-3</v>
      </c>
      <c r="I21577">
        <v>0</v>
      </c>
    </row>
    <row r="21578" spans="1:9" x14ac:dyDescent="0.25">
      <c r="A21578" t="s">
        <v>733</v>
      </c>
      <c r="B21578">
        <v>79945</v>
      </c>
      <c r="C21578" s="593">
        <v>8.2500000000000004E-2</v>
      </c>
      <c r="D21578" t="s">
        <v>6212</v>
      </c>
      <c r="E21578">
        <v>6.25E-2</v>
      </c>
      <c r="F21578">
        <v>5.0000000000000001E-3</v>
      </c>
      <c r="G21578">
        <v>0.01</v>
      </c>
      <c r="H21578">
        <v>5.0000000000000001E-3</v>
      </c>
      <c r="I21578">
        <v>0</v>
      </c>
    </row>
    <row r="21579" spans="1:9" x14ac:dyDescent="0.25">
      <c r="A21579" t="s">
        <v>733</v>
      </c>
      <c r="B21579">
        <v>79946</v>
      </c>
      <c r="C21579" s="593">
        <v>8.2500000000000004E-2</v>
      </c>
      <c r="D21579" t="s">
        <v>6212</v>
      </c>
      <c r="E21579">
        <v>6.25E-2</v>
      </c>
      <c r="F21579">
        <v>5.0000000000000001E-3</v>
      </c>
      <c r="G21579">
        <v>0.01</v>
      </c>
      <c r="H21579">
        <v>5.0000000000000001E-3</v>
      </c>
      <c r="I21579">
        <v>0</v>
      </c>
    </row>
    <row r="21580" spans="1:9" x14ac:dyDescent="0.25">
      <c r="A21580" t="s">
        <v>733</v>
      </c>
      <c r="B21580">
        <v>79947</v>
      </c>
      <c r="C21580" s="593">
        <v>8.2500000000000004E-2</v>
      </c>
      <c r="D21580" t="s">
        <v>6212</v>
      </c>
      <c r="E21580">
        <v>6.25E-2</v>
      </c>
      <c r="F21580">
        <v>5.0000000000000001E-3</v>
      </c>
      <c r="G21580">
        <v>0.01</v>
      </c>
      <c r="H21580">
        <v>5.0000000000000001E-3</v>
      </c>
      <c r="I21580">
        <v>0</v>
      </c>
    </row>
    <row r="21581" spans="1:9" x14ac:dyDescent="0.25">
      <c r="A21581" t="s">
        <v>733</v>
      </c>
      <c r="B21581">
        <v>79948</v>
      </c>
      <c r="C21581" s="593">
        <v>8.2500000000000004E-2</v>
      </c>
      <c r="D21581" t="s">
        <v>6212</v>
      </c>
      <c r="E21581">
        <v>6.25E-2</v>
      </c>
      <c r="F21581">
        <v>5.0000000000000001E-3</v>
      </c>
      <c r="G21581">
        <v>0.01</v>
      </c>
      <c r="H21581">
        <v>5.0000000000000001E-3</v>
      </c>
      <c r="I21581">
        <v>0</v>
      </c>
    </row>
    <row r="21582" spans="1:9" x14ac:dyDescent="0.25">
      <c r="A21582" t="s">
        <v>733</v>
      </c>
      <c r="B21582">
        <v>79949</v>
      </c>
      <c r="C21582" s="593">
        <v>8.2500000000000004E-2</v>
      </c>
      <c r="D21582" t="s">
        <v>6212</v>
      </c>
      <c r="E21582">
        <v>6.25E-2</v>
      </c>
      <c r="F21582">
        <v>5.0000000000000001E-3</v>
      </c>
      <c r="G21582">
        <v>0.01</v>
      </c>
      <c r="H21582">
        <v>5.0000000000000001E-3</v>
      </c>
      <c r="I21582">
        <v>0</v>
      </c>
    </row>
    <row r="21583" spans="1:9" x14ac:dyDescent="0.25">
      <c r="A21583" t="s">
        <v>733</v>
      </c>
      <c r="B21583">
        <v>79950</v>
      </c>
      <c r="C21583" s="593">
        <v>8.2500000000000004E-2</v>
      </c>
      <c r="D21583" t="s">
        <v>6212</v>
      </c>
      <c r="E21583">
        <v>6.25E-2</v>
      </c>
      <c r="F21583">
        <v>5.0000000000000001E-3</v>
      </c>
      <c r="G21583">
        <v>0.01</v>
      </c>
      <c r="H21583">
        <v>5.0000000000000001E-3</v>
      </c>
      <c r="I21583">
        <v>0</v>
      </c>
    </row>
    <row r="21584" spans="1:9" x14ac:dyDescent="0.25">
      <c r="A21584" t="s">
        <v>733</v>
      </c>
      <c r="B21584">
        <v>79951</v>
      </c>
      <c r="C21584" s="593">
        <v>8.2500000000000004E-2</v>
      </c>
      <c r="D21584" t="s">
        <v>6212</v>
      </c>
      <c r="E21584">
        <v>6.25E-2</v>
      </c>
      <c r="F21584">
        <v>5.0000000000000001E-3</v>
      </c>
      <c r="G21584">
        <v>0.01</v>
      </c>
      <c r="H21584">
        <v>5.0000000000000001E-3</v>
      </c>
      <c r="I21584">
        <v>0</v>
      </c>
    </row>
    <row r="21585" spans="1:9" x14ac:dyDescent="0.25">
      <c r="A21585" t="s">
        <v>733</v>
      </c>
      <c r="B21585">
        <v>79952</v>
      </c>
      <c r="C21585" s="593">
        <v>8.2500000000000004E-2</v>
      </c>
      <c r="D21585" t="s">
        <v>6212</v>
      </c>
      <c r="E21585">
        <v>6.25E-2</v>
      </c>
      <c r="F21585">
        <v>5.0000000000000001E-3</v>
      </c>
      <c r="G21585">
        <v>0.01</v>
      </c>
      <c r="H21585">
        <v>5.0000000000000001E-3</v>
      </c>
      <c r="I21585">
        <v>0</v>
      </c>
    </row>
    <row r="21586" spans="1:9" x14ac:dyDescent="0.25">
      <c r="A21586" t="s">
        <v>733</v>
      </c>
      <c r="B21586">
        <v>79953</v>
      </c>
      <c r="C21586" s="593">
        <v>8.2500000000000004E-2</v>
      </c>
      <c r="D21586" t="s">
        <v>6212</v>
      </c>
      <c r="E21586">
        <v>6.25E-2</v>
      </c>
      <c r="F21586">
        <v>5.0000000000000001E-3</v>
      </c>
      <c r="G21586">
        <v>0.01</v>
      </c>
      <c r="H21586">
        <v>5.0000000000000001E-3</v>
      </c>
      <c r="I21586">
        <v>0</v>
      </c>
    </row>
    <row r="21587" spans="1:9" x14ac:dyDescent="0.25">
      <c r="A21587" t="s">
        <v>733</v>
      </c>
      <c r="B21587">
        <v>79954</v>
      </c>
      <c r="C21587" s="593">
        <v>8.2500000000000004E-2</v>
      </c>
      <c r="D21587" t="s">
        <v>6212</v>
      </c>
      <c r="E21587">
        <v>6.25E-2</v>
      </c>
      <c r="F21587">
        <v>5.0000000000000001E-3</v>
      </c>
      <c r="G21587">
        <v>0.01</v>
      </c>
      <c r="H21587">
        <v>5.0000000000000001E-3</v>
      </c>
      <c r="I21587">
        <v>0</v>
      </c>
    </row>
    <row r="21588" spans="1:9" x14ac:dyDescent="0.25">
      <c r="A21588" t="s">
        <v>733</v>
      </c>
      <c r="B21588">
        <v>79955</v>
      </c>
      <c r="C21588" s="593">
        <v>8.2500000000000004E-2</v>
      </c>
      <c r="D21588" t="s">
        <v>6212</v>
      </c>
      <c r="E21588">
        <v>6.25E-2</v>
      </c>
      <c r="F21588">
        <v>5.0000000000000001E-3</v>
      </c>
      <c r="G21588">
        <v>0.01</v>
      </c>
      <c r="H21588">
        <v>5.0000000000000001E-3</v>
      </c>
      <c r="I21588">
        <v>0</v>
      </c>
    </row>
    <row r="21589" spans="1:9" x14ac:dyDescent="0.25">
      <c r="A21589" t="s">
        <v>733</v>
      </c>
      <c r="B21589">
        <v>79958</v>
      </c>
      <c r="C21589" s="593">
        <v>8.2500000000000004E-2</v>
      </c>
      <c r="D21589" t="s">
        <v>6212</v>
      </c>
      <c r="E21589">
        <v>6.25E-2</v>
      </c>
      <c r="F21589">
        <v>5.0000000000000001E-3</v>
      </c>
      <c r="G21589">
        <v>0.01</v>
      </c>
      <c r="H21589">
        <v>5.0000000000000001E-3</v>
      </c>
      <c r="I21589">
        <v>0</v>
      </c>
    </row>
    <row r="21590" spans="1:9" x14ac:dyDescent="0.25">
      <c r="A21590" t="s">
        <v>733</v>
      </c>
      <c r="B21590">
        <v>79960</v>
      </c>
      <c r="C21590" s="593">
        <v>8.2500000000000004E-2</v>
      </c>
      <c r="D21590" t="s">
        <v>6212</v>
      </c>
      <c r="E21590">
        <v>6.25E-2</v>
      </c>
      <c r="F21590">
        <v>5.0000000000000001E-3</v>
      </c>
      <c r="G21590">
        <v>0.01</v>
      </c>
      <c r="H21590">
        <v>5.0000000000000001E-3</v>
      </c>
      <c r="I21590">
        <v>0</v>
      </c>
    </row>
    <row r="21591" spans="1:9" x14ac:dyDescent="0.25">
      <c r="A21591" t="s">
        <v>733</v>
      </c>
      <c r="B21591">
        <v>79961</v>
      </c>
      <c r="C21591" s="593">
        <v>8.2500000000000004E-2</v>
      </c>
      <c r="D21591" t="s">
        <v>6212</v>
      </c>
      <c r="E21591">
        <v>6.25E-2</v>
      </c>
      <c r="F21591">
        <v>5.0000000000000001E-3</v>
      </c>
      <c r="G21591">
        <v>0.01</v>
      </c>
      <c r="H21591">
        <v>5.0000000000000001E-3</v>
      </c>
      <c r="I21591">
        <v>0</v>
      </c>
    </row>
    <row r="21592" spans="1:9" x14ac:dyDescent="0.25">
      <c r="A21592" t="s">
        <v>733</v>
      </c>
      <c r="B21592">
        <v>79968</v>
      </c>
      <c r="C21592" s="593">
        <v>8.2500000000000004E-2</v>
      </c>
      <c r="D21592" t="s">
        <v>6212</v>
      </c>
      <c r="E21592">
        <v>6.25E-2</v>
      </c>
      <c r="F21592">
        <v>5.0000000000000001E-3</v>
      </c>
      <c r="G21592">
        <v>0.01</v>
      </c>
      <c r="H21592">
        <v>5.0000000000000001E-3</v>
      </c>
      <c r="I21592">
        <v>0</v>
      </c>
    </row>
    <row r="21593" spans="1:9" x14ac:dyDescent="0.25">
      <c r="A21593" t="s">
        <v>733</v>
      </c>
      <c r="B21593">
        <v>79976</v>
      </c>
      <c r="C21593" s="593">
        <v>8.2500000000000004E-2</v>
      </c>
      <c r="D21593" t="s">
        <v>6212</v>
      </c>
      <c r="E21593">
        <v>6.25E-2</v>
      </c>
      <c r="F21593">
        <v>5.0000000000000001E-3</v>
      </c>
      <c r="G21593">
        <v>0.01</v>
      </c>
      <c r="H21593">
        <v>5.0000000000000001E-3</v>
      </c>
      <c r="I21593">
        <v>0</v>
      </c>
    </row>
    <row r="21594" spans="1:9" x14ac:dyDescent="0.25">
      <c r="A21594" t="s">
        <v>733</v>
      </c>
      <c r="B21594">
        <v>79978</v>
      </c>
      <c r="C21594" s="593">
        <v>8.2500000000000004E-2</v>
      </c>
      <c r="D21594" t="s">
        <v>6212</v>
      </c>
      <c r="E21594">
        <v>6.25E-2</v>
      </c>
      <c r="F21594">
        <v>5.0000000000000001E-3</v>
      </c>
      <c r="G21594">
        <v>0.01</v>
      </c>
      <c r="H21594">
        <v>5.0000000000000001E-3</v>
      </c>
      <c r="I21594">
        <v>0</v>
      </c>
    </row>
    <row r="21595" spans="1:9" x14ac:dyDescent="0.25">
      <c r="A21595" t="s">
        <v>733</v>
      </c>
      <c r="B21595">
        <v>79980</v>
      </c>
      <c r="C21595" s="593">
        <v>8.2500000000000004E-2</v>
      </c>
      <c r="D21595" t="s">
        <v>6212</v>
      </c>
      <c r="E21595">
        <v>6.25E-2</v>
      </c>
      <c r="F21595">
        <v>5.0000000000000001E-3</v>
      </c>
      <c r="G21595">
        <v>0.01</v>
      </c>
      <c r="H21595">
        <v>5.0000000000000001E-3</v>
      </c>
      <c r="I21595">
        <v>0</v>
      </c>
    </row>
    <row r="21596" spans="1:9" x14ac:dyDescent="0.25">
      <c r="A21596" t="s">
        <v>733</v>
      </c>
      <c r="B21596">
        <v>79995</v>
      </c>
      <c r="C21596" s="593">
        <v>8.2500000000000004E-2</v>
      </c>
      <c r="D21596" t="s">
        <v>6212</v>
      </c>
      <c r="E21596">
        <v>6.25E-2</v>
      </c>
      <c r="F21596">
        <v>5.0000000000000001E-3</v>
      </c>
      <c r="G21596">
        <v>0.01</v>
      </c>
      <c r="H21596">
        <v>5.0000000000000001E-3</v>
      </c>
      <c r="I21596">
        <v>0</v>
      </c>
    </row>
    <row r="21597" spans="1:9" x14ac:dyDescent="0.25">
      <c r="A21597" t="s">
        <v>733</v>
      </c>
      <c r="B21597">
        <v>79996</v>
      </c>
      <c r="C21597" s="593">
        <v>8.2500000000000004E-2</v>
      </c>
      <c r="D21597" t="s">
        <v>6212</v>
      </c>
      <c r="E21597">
        <v>6.25E-2</v>
      </c>
      <c r="F21597">
        <v>5.0000000000000001E-3</v>
      </c>
      <c r="G21597">
        <v>0.01</v>
      </c>
      <c r="H21597">
        <v>5.0000000000000001E-3</v>
      </c>
      <c r="I21597">
        <v>0</v>
      </c>
    </row>
    <row r="21598" spans="1:9" x14ac:dyDescent="0.25">
      <c r="A21598" t="s">
        <v>733</v>
      </c>
      <c r="B21598">
        <v>79997</v>
      </c>
      <c r="C21598" s="593">
        <v>8.2500000000000004E-2</v>
      </c>
      <c r="D21598" t="s">
        <v>6212</v>
      </c>
      <c r="E21598">
        <v>6.25E-2</v>
      </c>
      <c r="F21598">
        <v>5.0000000000000001E-3</v>
      </c>
      <c r="G21598">
        <v>0.01</v>
      </c>
      <c r="H21598">
        <v>5.0000000000000001E-3</v>
      </c>
      <c r="I21598">
        <v>0</v>
      </c>
    </row>
    <row r="21599" spans="1:9" x14ac:dyDescent="0.25">
      <c r="A21599" t="s">
        <v>733</v>
      </c>
      <c r="B21599">
        <v>79998</v>
      </c>
      <c r="C21599" s="593">
        <v>8.2500000000000004E-2</v>
      </c>
      <c r="D21599" t="s">
        <v>6212</v>
      </c>
      <c r="E21599">
        <v>6.25E-2</v>
      </c>
      <c r="F21599">
        <v>5.0000000000000001E-3</v>
      </c>
      <c r="G21599">
        <v>0.01</v>
      </c>
      <c r="H21599">
        <v>5.0000000000000001E-3</v>
      </c>
      <c r="I21599">
        <v>0</v>
      </c>
    </row>
    <row r="21600" spans="1:9" x14ac:dyDescent="0.25">
      <c r="A21600" t="s">
        <v>733</v>
      </c>
      <c r="B21600">
        <v>79999</v>
      </c>
      <c r="C21600" s="593">
        <v>8.2500000000000004E-2</v>
      </c>
      <c r="D21600" t="s">
        <v>6212</v>
      </c>
      <c r="E21600">
        <v>6.25E-2</v>
      </c>
      <c r="F21600">
        <v>5.0000000000000001E-3</v>
      </c>
      <c r="G21600">
        <v>0.01</v>
      </c>
      <c r="H21600">
        <v>5.0000000000000001E-3</v>
      </c>
      <c r="I21600">
        <v>0</v>
      </c>
    </row>
    <row r="21601" spans="1:9" x14ac:dyDescent="0.25">
      <c r="A21601" t="s">
        <v>733</v>
      </c>
      <c r="B21601">
        <v>88240</v>
      </c>
      <c r="C21601" s="593">
        <v>6.25E-2</v>
      </c>
      <c r="D21601" t="s">
        <v>6133</v>
      </c>
      <c r="E21601">
        <v>6.25E-2</v>
      </c>
      <c r="F21601">
        <v>0</v>
      </c>
      <c r="G21601">
        <v>0</v>
      </c>
      <c r="H21601">
        <v>0</v>
      </c>
      <c r="I21601">
        <v>0</v>
      </c>
    </row>
    <row r="21602" spans="1:9" x14ac:dyDescent="0.25">
      <c r="A21602" t="s">
        <v>733</v>
      </c>
      <c r="B21602">
        <v>88510</v>
      </c>
      <c r="C21602" s="593">
        <v>8.2500000000000004E-2</v>
      </c>
      <c r="D21602" t="s">
        <v>6212</v>
      </c>
      <c r="E21602">
        <v>6.25E-2</v>
      </c>
      <c r="F21602">
        <v>5.0000000000000001E-3</v>
      </c>
      <c r="G21602">
        <v>0.01</v>
      </c>
      <c r="H21602">
        <v>5.0000000000000001E-3</v>
      </c>
      <c r="I21602">
        <v>0</v>
      </c>
    </row>
    <row r="21603" spans="1:9" x14ac:dyDescent="0.25">
      <c r="A21603" t="s">
        <v>733</v>
      </c>
      <c r="B21603">
        <v>88511</v>
      </c>
      <c r="C21603" s="593">
        <v>8.2500000000000004E-2</v>
      </c>
      <c r="D21603" t="s">
        <v>6212</v>
      </c>
      <c r="E21603">
        <v>6.25E-2</v>
      </c>
      <c r="F21603">
        <v>5.0000000000000001E-3</v>
      </c>
      <c r="G21603">
        <v>0.01</v>
      </c>
      <c r="H21603">
        <v>5.0000000000000001E-3</v>
      </c>
      <c r="I21603">
        <v>0</v>
      </c>
    </row>
    <row r="21604" spans="1:9" x14ac:dyDescent="0.25">
      <c r="A21604" t="s">
        <v>733</v>
      </c>
      <c r="B21604">
        <v>88512</v>
      </c>
      <c r="C21604" s="593">
        <v>8.2500000000000004E-2</v>
      </c>
      <c r="D21604" t="s">
        <v>6212</v>
      </c>
      <c r="E21604">
        <v>6.25E-2</v>
      </c>
      <c r="F21604">
        <v>5.0000000000000001E-3</v>
      </c>
      <c r="G21604">
        <v>0.01</v>
      </c>
      <c r="H21604">
        <v>5.0000000000000001E-3</v>
      </c>
      <c r="I21604">
        <v>0</v>
      </c>
    </row>
    <row r="21605" spans="1:9" x14ac:dyDescent="0.25">
      <c r="A21605" t="s">
        <v>733</v>
      </c>
      <c r="B21605">
        <v>88513</v>
      </c>
      <c r="C21605" s="593">
        <v>8.2500000000000004E-2</v>
      </c>
      <c r="D21605" t="s">
        <v>6212</v>
      </c>
      <c r="E21605">
        <v>6.25E-2</v>
      </c>
      <c r="F21605">
        <v>5.0000000000000001E-3</v>
      </c>
      <c r="G21605">
        <v>0.01</v>
      </c>
      <c r="H21605">
        <v>5.0000000000000001E-3</v>
      </c>
      <c r="I21605">
        <v>0</v>
      </c>
    </row>
    <row r="21606" spans="1:9" x14ac:dyDescent="0.25">
      <c r="A21606" t="s">
        <v>733</v>
      </c>
      <c r="B21606">
        <v>88514</v>
      </c>
      <c r="C21606" s="593">
        <v>8.2500000000000004E-2</v>
      </c>
      <c r="D21606" t="s">
        <v>6212</v>
      </c>
      <c r="E21606">
        <v>6.25E-2</v>
      </c>
      <c r="F21606">
        <v>5.0000000000000001E-3</v>
      </c>
      <c r="G21606">
        <v>0.01</v>
      </c>
      <c r="H21606">
        <v>5.0000000000000001E-3</v>
      </c>
      <c r="I21606">
        <v>0</v>
      </c>
    </row>
    <row r="21607" spans="1:9" x14ac:dyDescent="0.25">
      <c r="A21607" t="s">
        <v>733</v>
      </c>
      <c r="B21607">
        <v>88515</v>
      </c>
      <c r="C21607" s="593">
        <v>8.2500000000000004E-2</v>
      </c>
      <c r="D21607" t="s">
        <v>6212</v>
      </c>
      <c r="E21607">
        <v>6.25E-2</v>
      </c>
      <c r="F21607">
        <v>5.0000000000000001E-3</v>
      </c>
      <c r="G21607">
        <v>0.01</v>
      </c>
      <c r="H21607">
        <v>5.0000000000000001E-3</v>
      </c>
      <c r="I21607">
        <v>0</v>
      </c>
    </row>
    <row r="21608" spans="1:9" x14ac:dyDescent="0.25">
      <c r="A21608" t="s">
        <v>733</v>
      </c>
      <c r="B21608">
        <v>88517</v>
      </c>
      <c r="C21608" s="593">
        <v>8.2500000000000004E-2</v>
      </c>
      <c r="D21608" t="s">
        <v>6212</v>
      </c>
      <c r="E21608">
        <v>6.25E-2</v>
      </c>
      <c r="F21608">
        <v>5.0000000000000001E-3</v>
      </c>
      <c r="G21608">
        <v>0.01</v>
      </c>
      <c r="H21608">
        <v>5.0000000000000001E-3</v>
      </c>
      <c r="I21608">
        <v>0</v>
      </c>
    </row>
    <row r="21609" spans="1:9" x14ac:dyDescent="0.25">
      <c r="A21609" t="s">
        <v>733</v>
      </c>
      <c r="B21609">
        <v>88518</v>
      </c>
      <c r="C21609" s="593">
        <v>8.2500000000000004E-2</v>
      </c>
      <c r="D21609" t="s">
        <v>6212</v>
      </c>
      <c r="E21609">
        <v>6.25E-2</v>
      </c>
      <c r="F21609">
        <v>5.0000000000000001E-3</v>
      </c>
      <c r="G21609">
        <v>0.01</v>
      </c>
      <c r="H21609">
        <v>5.0000000000000001E-3</v>
      </c>
      <c r="I21609">
        <v>0</v>
      </c>
    </row>
    <row r="21610" spans="1:9" x14ac:dyDescent="0.25">
      <c r="A21610" t="s">
        <v>733</v>
      </c>
      <c r="B21610">
        <v>88519</v>
      </c>
      <c r="C21610" s="593">
        <v>8.2500000000000004E-2</v>
      </c>
      <c r="D21610" t="s">
        <v>6212</v>
      </c>
      <c r="E21610">
        <v>6.25E-2</v>
      </c>
      <c r="F21610">
        <v>5.0000000000000001E-3</v>
      </c>
      <c r="G21610">
        <v>0.01</v>
      </c>
      <c r="H21610">
        <v>5.0000000000000001E-3</v>
      </c>
      <c r="I21610">
        <v>0</v>
      </c>
    </row>
    <row r="21611" spans="1:9" x14ac:dyDescent="0.25">
      <c r="A21611" t="s">
        <v>733</v>
      </c>
      <c r="B21611">
        <v>88520</v>
      </c>
      <c r="C21611" s="593">
        <v>8.2500000000000004E-2</v>
      </c>
      <c r="D21611" t="s">
        <v>6212</v>
      </c>
      <c r="E21611">
        <v>6.25E-2</v>
      </c>
      <c r="F21611">
        <v>5.0000000000000001E-3</v>
      </c>
      <c r="G21611">
        <v>0.01</v>
      </c>
      <c r="H21611">
        <v>5.0000000000000001E-3</v>
      </c>
      <c r="I21611">
        <v>0</v>
      </c>
    </row>
    <row r="21612" spans="1:9" x14ac:dyDescent="0.25">
      <c r="A21612" t="s">
        <v>733</v>
      </c>
      <c r="B21612">
        <v>88521</v>
      </c>
      <c r="C21612" s="593">
        <v>8.2500000000000004E-2</v>
      </c>
      <c r="D21612" t="s">
        <v>6212</v>
      </c>
      <c r="E21612">
        <v>6.25E-2</v>
      </c>
      <c r="F21612">
        <v>5.0000000000000001E-3</v>
      </c>
      <c r="G21612">
        <v>0.01</v>
      </c>
      <c r="H21612">
        <v>5.0000000000000001E-3</v>
      </c>
      <c r="I21612">
        <v>0</v>
      </c>
    </row>
    <row r="21613" spans="1:9" x14ac:dyDescent="0.25">
      <c r="A21613" t="s">
        <v>733</v>
      </c>
      <c r="B21613">
        <v>88523</v>
      </c>
      <c r="C21613" s="593">
        <v>8.2500000000000004E-2</v>
      </c>
      <c r="D21613" t="s">
        <v>6212</v>
      </c>
      <c r="E21613">
        <v>6.25E-2</v>
      </c>
      <c r="F21613">
        <v>5.0000000000000001E-3</v>
      </c>
      <c r="G21613">
        <v>0.01</v>
      </c>
      <c r="H21613">
        <v>5.0000000000000001E-3</v>
      </c>
      <c r="I21613">
        <v>0</v>
      </c>
    </row>
    <row r="21614" spans="1:9" x14ac:dyDescent="0.25">
      <c r="A21614" t="s">
        <v>733</v>
      </c>
      <c r="B21614">
        <v>88524</v>
      </c>
      <c r="C21614" s="593">
        <v>8.2500000000000004E-2</v>
      </c>
      <c r="D21614" t="s">
        <v>6212</v>
      </c>
      <c r="E21614">
        <v>6.25E-2</v>
      </c>
      <c r="F21614">
        <v>5.0000000000000001E-3</v>
      </c>
      <c r="G21614">
        <v>0.01</v>
      </c>
      <c r="H21614">
        <v>5.0000000000000001E-3</v>
      </c>
      <c r="I21614">
        <v>0</v>
      </c>
    </row>
    <row r="21615" spans="1:9" x14ac:dyDescent="0.25">
      <c r="A21615" t="s">
        <v>733</v>
      </c>
      <c r="B21615">
        <v>88525</v>
      </c>
      <c r="C21615" s="593">
        <v>8.2500000000000004E-2</v>
      </c>
      <c r="D21615" t="s">
        <v>6212</v>
      </c>
      <c r="E21615">
        <v>6.25E-2</v>
      </c>
      <c r="F21615">
        <v>5.0000000000000001E-3</v>
      </c>
      <c r="G21615">
        <v>0.01</v>
      </c>
      <c r="H21615">
        <v>5.0000000000000001E-3</v>
      </c>
      <c r="I21615">
        <v>0</v>
      </c>
    </row>
    <row r="21616" spans="1:9" x14ac:dyDescent="0.25">
      <c r="A21616" t="s">
        <v>733</v>
      </c>
      <c r="B21616">
        <v>88526</v>
      </c>
      <c r="C21616" s="593">
        <v>8.2500000000000004E-2</v>
      </c>
      <c r="D21616" t="s">
        <v>6212</v>
      </c>
      <c r="E21616">
        <v>6.25E-2</v>
      </c>
      <c r="F21616">
        <v>5.0000000000000001E-3</v>
      </c>
      <c r="G21616">
        <v>0.01</v>
      </c>
      <c r="H21616">
        <v>5.0000000000000001E-3</v>
      </c>
      <c r="I21616">
        <v>0</v>
      </c>
    </row>
    <row r="21617" spans="1:9" x14ac:dyDescent="0.25">
      <c r="A21617" t="s">
        <v>733</v>
      </c>
      <c r="B21617">
        <v>88527</v>
      </c>
      <c r="C21617" s="593">
        <v>8.2500000000000004E-2</v>
      </c>
      <c r="D21617" t="s">
        <v>6212</v>
      </c>
      <c r="E21617">
        <v>6.25E-2</v>
      </c>
      <c r="F21617">
        <v>5.0000000000000001E-3</v>
      </c>
      <c r="G21617">
        <v>0.01</v>
      </c>
      <c r="H21617">
        <v>5.0000000000000001E-3</v>
      </c>
      <c r="I21617">
        <v>0</v>
      </c>
    </row>
    <row r="21618" spans="1:9" x14ac:dyDescent="0.25">
      <c r="A21618" t="s">
        <v>733</v>
      </c>
      <c r="B21618">
        <v>88528</v>
      </c>
      <c r="C21618" s="593">
        <v>8.2500000000000004E-2</v>
      </c>
      <c r="D21618" t="s">
        <v>6212</v>
      </c>
      <c r="E21618">
        <v>6.25E-2</v>
      </c>
      <c r="F21618">
        <v>5.0000000000000001E-3</v>
      </c>
      <c r="G21618">
        <v>0.01</v>
      </c>
      <c r="H21618">
        <v>5.0000000000000001E-3</v>
      </c>
      <c r="I21618">
        <v>0</v>
      </c>
    </row>
    <row r="21619" spans="1:9" x14ac:dyDescent="0.25">
      <c r="A21619" t="s">
        <v>733</v>
      </c>
      <c r="B21619">
        <v>88529</v>
      </c>
      <c r="C21619" s="593">
        <v>8.2500000000000004E-2</v>
      </c>
      <c r="D21619" t="s">
        <v>6212</v>
      </c>
      <c r="E21619">
        <v>6.25E-2</v>
      </c>
      <c r="F21619">
        <v>5.0000000000000001E-3</v>
      </c>
      <c r="G21619">
        <v>0.01</v>
      </c>
      <c r="H21619">
        <v>5.0000000000000001E-3</v>
      </c>
      <c r="I21619">
        <v>0</v>
      </c>
    </row>
    <row r="21620" spans="1:9" x14ac:dyDescent="0.25">
      <c r="A21620" t="s">
        <v>733</v>
      </c>
      <c r="B21620">
        <v>88530</v>
      </c>
      <c r="C21620" s="593">
        <v>8.2500000000000004E-2</v>
      </c>
      <c r="D21620" t="s">
        <v>6212</v>
      </c>
      <c r="E21620">
        <v>6.25E-2</v>
      </c>
      <c r="F21620">
        <v>5.0000000000000001E-3</v>
      </c>
      <c r="G21620">
        <v>0.01</v>
      </c>
      <c r="H21620">
        <v>5.0000000000000001E-3</v>
      </c>
      <c r="I21620">
        <v>0</v>
      </c>
    </row>
    <row r="21621" spans="1:9" x14ac:dyDescent="0.25">
      <c r="A21621" t="s">
        <v>733</v>
      </c>
      <c r="B21621">
        <v>88531</v>
      </c>
      <c r="C21621" s="593">
        <v>8.2500000000000004E-2</v>
      </c>
      <c r="D21621" t="s">
        <v>6212</v>
      </c>
      <c r="E21621">
        <v>6.25E-2</v>
      </c>
      <c r="F21621">
        <v>5.0000000000000001E-3</v>
      </c>
      <c r="G21621">
        <v>0.01</v>
      </c>
      <c r="H21621">
        <v>5.0000000000000001E-3</v>
      </c>
      <c r="I21621">
        <v>0</v>
      </c>
    </row>
    <row r="21622" spans="1:9" x14ac:dyDescent="0.25">
      <c r="A21622" t="s">
        <v>733</v>
      </c>
      <c r="B21622">
        <v>88532</v>
      </c>
      <c r="C21622" s="593">
        <v>8.2500000000000004E-2</v>
      </c>
      <c r="D21622" t="s">
        <v>6212</v>
      </c>
      <c r="E21622">
        <v>6.25E-2</v>
      </c>
      <c r="F21622">
        <v>5.0000000000000001E-3</v>
      </c>
      <c r="G21622">
        <v>0.01</v>
      </c>
      <c r="H21622">
        <v>5.0000000000000001E-3</v>
      </c>
      <c r="I21622">
        <v>0</v>
      </c>
    </row>
    <row r="21623" spans="1:9" x14ac:dyDescent="0.25">
      <c r="A21623" t="s">
        <v>733</v>
      </c>
      <c r="B21623">
        <v>88533</v>
      </c>
      <c r="C21623" s="593">
        <v>8.2500000000000004E-2</v>
      </c>
      <c r="D21623" t="s">
        <v>6212</v>
      </c>
      <c r="E21623">
        <v>6.25E-2</v>
      </c>
      <c r="F21623">
        <v>5.0000000000000001E-3</v>
      </c>
      <c r="G21623">
        <v>0.01</v>
      </c>
      <c r="H21623">
        <v>5.0000000000000001E-3</v>
      </c>
      <c r="I21623">
        <v>0</v>
      </c>
    </row>
    <row r="21624" spans="1:9" x14ac:dyDescent="0.25">
      <c r="A21624" t="s">
        <v>733</v>
      </c>
      <c r="B21624">
        <v>88534</v>
      </c>
      <c r="C21624" s="593">
        <v>8.2500000000000004E-2</v>
      </c>
      <c r="D21624" t="s">
        <v>6212</v>
      </c>
      <c r="E21624">
        <v>6.25E-2</v>
      </c>
      <c r="F21624">
        <v>5.0000000000000001E-3</v>
      </c>
      <c r="G21624">
        <v>0.01</v>
      </c>
      <c r="H21624">
        <v>5.0000000000000001E-3</v>
      </c>
      <c r="I21624">
        <v>0</v>
      </c>
    </row>
    <row r="21625" spans="1:9" x14ac:dyDescent="0.25">
      <c r="A21625" t="s">
        <v>733</v>
      </c>
      <c r="B21625">
        <v>88535</v>
      </c>
      <c r="C21625" s="593">
        <v>8.2500000000000004E-2</v>
      </c>
      <c r="D21625" t="s">
        <v>6212</v>
      </c>
      <c r="E21625">
        <v>6.25E-2</v>
      </c>
      <c r="F21625">
        <v>5.0000000000000001E-3</v>
      </c>
      <c r="G21625">
        <v>0.01</v>
      </c>
      <c r="H21625">
        <v>5.0000000000000001E-3</v>
      </c>
      <c r="I21625">
        <v>0</v>
      </c>
    </row>
    <row r="21626" spans="1:9" x14ac:dyDescent="0.25">
      <c r="A21626" t="s">
        <v>733</v>
      </c>
      <c r="B21626">
        <v>88536</v>
      </c>
      <c r="C21626" s="593">
        <v>8.2500000000000004E-2</v>
      </c>
      <c r="D21626" t="s">
        <v>6212</v>
      </c>
      <c r="E21626">
        <v>6.25E-2</v>
      </c>
      <c r="F21626">
        <v>5.0000000000000001E-3</v>
      </c>
      <c r="G21626">
        <v>0.01</v>
      </c>
      <c r="H21626">
        <v>5.0000000000000001E-3</v>
      </c>
      <c r="I21626">
        <v>0</v>
      </c>
    </row>
    <row r="21627" spans="1:9" x14ac:dyDescent="0.25">
      <c r="A21627" t="s">
        <v>733</v>
      </c>
      <c r="B21627">
        <v>88538</v>
      </c>
      <c r="C21627" s="593">
        <v>8.2500000000000004E-2</v>
      </c>
      <c r="D21627" t="s">
        <v>6212</v>
      </c>
      <c r="E21627">
        <v>6.25E-2</v>
      </c>
      <c r="F21627">
        <v>5.0000000000000001E-3</v>
      </c>
      <c r="G21627">
        <v>0.01</v>
      </c>
      <c r="H21627">
        <v>5.0000000000000001E-3</v>
      </c>
      <c r="I21627">
        <v>0</v>
      </c>
    </row>
    <row r="21628" spans="1:9" x14ac:dyDescent="0.25">
      <c r="A21628" t="s">
        <v>733</v>
      </c>
      <c r="B21628">
        <v>88539</v>
      </c>
      <c r="C21628" s="593">
        <v>8.2500000000000004E-2</v>
      </c>
      <c r="D21628" t="s">
        <v>6212</v>
      </c>
      <c r="E21628">
        <v>6.25E-2</v>
      </c>
      <c r="F21628">
        <v>5.0000000000000001E-3</v>
      </c>
      <c r="G21628">
        <v>0.01</v>
      </c>
      <c r="H21628">
        <v>5.0000000000000001E-3</v>
      </c>
      <c r="I21628">
        <v>0</v>
      </c>
    </row>
    <row r="21629" spans="1:9" x14ac:dyDescent="0.25">
      <c r="A21629" t="s">
        <v>733</v>
      </c>
      <c r="B21629">
        <v>88540</v>
      </c>
      <c r="C21629" s="593">
        <v>8.2500000000000004E-2</v>
      </c>
      <c r="D21629" t="s">
        <v>6212</v>
      </c>
      <c r="E21629">
        <v>6.25E-2</v>
      </c>
      <c r="F21629">
        <v>5.0000000000000001E-3</v>
      </c>
      <c r="G21629">
        <v>0.01</v>
      </c>
      <c r="H21629">
        <v>5.0000000000000001E-3</v>
      </c>
      <c r="I21629">
        <v>0</v>
      </c>
    </row>
    <row r="21630" spans="1:9" x14ac:dyDescent="0.25">
      <c r="A21630" t="s">
        <v>733</v>
      </c>
      <c r="B21630">
        <v>88541</v>
      </c>
      <c r="C21630" s="593">
        <v>8.2500000000000004E-2</v>
      </c>
      <c r="D21630" t="s">
        <v>6212</v>
      </c>
      <c r="E21630">
        <v>6.25E-2</v>
      </c>
      <c r="F21630">
        <v>5.0000000000000001E-3</v>
      </c>
      <c r="G21630">
        <v>0.01</v>
      </c>
      <c r="H21630">
        <v>5.0000000000000001E-3</v>
      </c>
      <c r="I21630">
        <v>0</v>
      </c>
    </row>
    <row r="21631" spans="1:9" x14ac:dyDescent="0.25">
      <c r="A21631" t="s">
        <v>733</v>
      </c>
      <c r="B21631">
        <v>88542</v>
      </c>
      <c r="C21631" s="593">
        <v>8.2500000000000004E-2</v>
      </c>
      <c r="D21631" t="s">
        <v>6212</v>
      </c>
      <c r="E21631">
        <v>6.25E-2</v>
      </c>
      <c r="F21631">
        <v>5.0000000000000001E-3</v>
      </c>
      <c r="G21631">
        <v>0.01</v>
      </c>
      <c r="H21631">
        <v>5.0000000000000001E-3</v>
      </c>
      <c r="I21631">
        <v>0</v>
      </c>
    </row>
    <row r="21632" spans="1:9" x14ac:dyDescent="0.25">
      <c r="A21632" t="s">
        <v>733</v>
      </c>
      <c r="B21632">
        <v>88543</v>
      </c>
      <c r="C21632" s="593">
        <v>8.2500000000000004E-2</v>
      </c>
      <c r="D21632" t="s">
        <v>6212</v>
      </c>
      <c r="E21632">
        <v>6.25E-2</v>
      </c>
      <c r="F21632">
        <v>5.0000000000000001E-3</v>
      </c>
      <c r="G21632">
        <v>0.01</v>
      </c>
      <c r="H21632">
        <v>5.0000000000000001E-3</v>
      </c>
      <c r="I21632">
        <v>0</v>
      </c>
    </row>
    <row r="21633" spans="1:9" x14ac:dyDescent="0.25">
      <c r="A21633" t="s">
        <v>733</v>
      </c>
      <c r="B21633">
        <v>88544</v>
      </c>
      <c r="C21633" s="593">
        <v>8.2500000000000004E-2</v>
      </c>
      <c r="D21633" t="s">
        <v>6212</v>
      </c>
      <c r="E21633">
        <v>6.25E-2</v>
      </c>
      <c r="F21633">
        <v>5.0000000000000001E-3</v>
      </c>
      <c r="G21633">
        <v>0.01</v>
      </c>
      <c r="H21633">
        <v>5.0000000000000001E-3</v>
      </c>
      <c r="I21633">
        <v>0</v>
      </c>
    </row>
    <row r="21634" spans="1:9" x14ac:dyDescent="0.25">
      <c r="A21634" t="s">
        <v>733</v>
      </c>
      <c r="B21634">
        <v>88545</v>
      </c>
      <c r="C21634" s="593">
        <v>8.2500000000000004E-2</v>
      </c>
      <c r="D21634" t="s">
        <v>6212</v>
      </c>
      <c r="E21634">
        <v>6.25E-2</v>
      </c>
      <c r="F21634">
        <v>5.0000000000000001E-3</v>
      </c>
      <c r="G21634">
        <v>0.01</v>
      </c>
      <c r="H21634">
        <v>5.0000000000000001E-3</v>
      </c>
      <c r="I21634">
        <v>0</v>
      </c>
    </row>
    <row r="21635" spans="1:9" x14ac:dyDescent="0.25">
      <c r="A21635" t="s">
        <v>733</v>
      </c>
      <c r="B21635">
        <v>88546</v>
      </c>
      <c r="C21635" s="593">
        <v>8.2500000000000004E-2</v>
      </c>
      <c r="D21635" t="s">
        <v>6212</v>
      </c>
      <c r="E21635">
        <v>6.25E-2</v>
      </c>
      <c r="F21635">
        <v>5.0000000000000001E-3</v>
      </c>
      <c r="G21635">
        <v>0.01</v>
      </c>
      <c r="H21635">
        <v>5.0000000000000001E-3</v>
      </c>
      <c r="I21635">
        <v>0</v>
      </c>
    </row>
    <row r="21636" spans="1:9" x14ac:dyDescent="0.25">
      <c r="A21636" t="s">
        <v>733</v>
      </c>
      <c r="B21636">
        <v>88547</v>
      </c>
      <c r="C21636" s="593">
        <v>8.2500000000000004E-2</v>
      </c>
      <c r="D21636" t="s">
        <v>6212</v>
      </c>
      <c r="E21636">
        <v>6.25E-2</v>
      </c>
      <c r="F21636">
        <v>5.0000000000000001E-3</v>
      </c>
      <c r="G21636">
        <v>0.01</v>
      </c>
      <c r="H21636">
        <v>5.0000000000000001E-3</v>
      </c>
      <c r="I21636">
        <v>0</v>
      </c>
    </row>
    <row r="21637" spans="1:9" x14ac:dyDescent="0.25">
      <c r="A21637" t="s">
        <v>733</v>
      </c>
      <c r="B21637">
        <v>88548</v>
      </c>
      <c r="C21637" s="593">
        <v>8.2500000000000004E-2</v>
      </c>
      <c r="D21637" t="s">
        <v>6212</v>
      </c>
      <c r="E21637">
        <v>6.25E-2</v>
      </c>
      <c r="F21637">
        <v>5.0000000000000001E-3</v>
      </c>
      <c r="G21637">
        <v>0.01</v>
      </c>
      <c r="H21637">
        <v>5.0000000000000001E-3</v>
      </c>
      <c r="I21637">
        <v>0</v>
      </c>
    </row>
    <row r="21638" spans="1:9" x14ac:dyDescent="0.25">
      <c r="A21638" t="s">
        <v>733</v>
      </c>
      <c r="B21638">
        <v>88549</v>
      </c>
      <c r="C21638" s="593">
        <v>8.2500000000000004E-2</v>
      </c>
      <c r="D21638" t="s">
        <v>6212</v>
      </c>
      <c r="E21638">
        <v>6.25E-2</v>
      </c>
      <c r="F21638">
        <v>5.0000000000000001E-3</v>
      </c>
      <c r="G21638">
        <v>0.01</v>
      </c>
      <c r="H21638">
        <v>5.0000000000000001E-3</v>
      </c>
      <c r="I21638">
        <v>0</v>
      </c>
    </row>
    <row r="21639" spans="1:9" x14ac:dyDescent="0.25">
      <c r="A21639" t="s">
        <v>733</v>
      </c>
      <c r="B21639">
        <v>88550</v>
      </c>
      <c r="C21639" s="593">
        <v>8.2500000000000004E-2</v>
      </c>
      <c r="D21639" t="s">
        <v>6212</v>
      </c>
      <c r="E21639">
        <v>6.25E-2</v>
      </c>
      <c r="F21639">
        <v>5.0000000000000001E-3</v>
      </c>
      <c r="G21639">
        <v>0.01</v>
      </c>
      <c r="H21639">
        <v>5.0000000000000001E-3</v>
      </c>
      <c r="I21639">
        <v>0</v>
      </c>
    </row>
    <row r="21640" spans="1:9" x14ac:dyDescent="0.25">
      <c r="A21640" t="s">
        <v>733</v>
      </c>
      <c r="B21640">
        <v>88553</v>
      </c>
      <c r="C21640" s="593">
        <v>8.2500000000000004E-2</v>
      </c>
      <c r="D21640" t="s">
        <v>6212</v>
      </c>
      <c r="E21640">
        <v>6.25E-2</v>
      </c>
      <c r="F21640">
        <v>5.0000000000000001E-3</v>
      </c>
      <c r="G21640">
        <v>0.01</v>
      </c>
      <c r="H21640">
        <v>5.0000000000000001E-3</v>
      </c>
      <c r="I21640">
        <v>0</v>
      </c>
    </row>
    <row r="21641" spans="1:9" x14ac:dyDescent="0.25">
      <c r="A21641" t="s">
        <v>733</v>
      </c>
      <c r="B21641">
        <v>88554</v>
      </c>
      <c r="C21641" s="593">
        <v>8.2500000000000004E-2</v>
      </c>
      <c r="D21641" t="s">
        <v>6212</v>
      </c>
      <c r="E21641">
        <v>6.25E-2</v>
      </c>
      <c r="F21641">
        <v>5.0000000000000001E-3</v>
      </c>
      <c r="G21641">
        <v>0.01</v>
      </c>
      <c r="H21641">
        <v>5.0000000000000001E-3</v>
      </c>
      <c r="I21641">
        <v>0</v>
      </c>
    </row>
    <row r="21642" spans="1:9" x14ac:dyDescent="0.25">
      <c r="A21642" t="s">
        <v>733</v>
      </c>
      <c r="B21642">
        <v>88555</v>
      </c>
      <c r="C21642" s="593">
        <v>8.2500000000000004E-2</v>
      </c>
      <c r="D21642" t="s">
        <v>6212</v>
      </c>
      <c r="E21642">
        <v>6.25E-2</v>
      </c>
      <c r="F21642">
        <v>5.0000000000000001E-3</v>
      </c>
      <c r="G21642">
        <v>0.01</v>
      </c>
      <c r="H21642">
        <v>5.0000000000000001E-3</v>
      </c>
      <c r="I21642">
        <v>0</v>
      </c>
    </row>
    <row r="21643" spans="1:9" x14ac:dyDescent="0.25">
      <c r="A21643" t="s">
        <v>733</v>
      </c>
      <c r="B21643">
        <v>88556</v>
      </c>
      <c r="C21643" s="593">
        <v>8.2500000000000004E-2</v>
      </c>
      <c r="D21643" t="s">
        <v>6212</v>
      </c>
      <c r="E21643">
        <v>6.25E-2</v>
      </c>
      <c r="F21643">
        <v>5.0000000000000001E-3</v>
      </c>
      <c r="G21643">
        <v>0.01</v>
      </c>
      <c r="H21643">
        <v>5.0000000000000001E-3</v>
      </c>
      <c r="I21643">
        <v>0</v>
      </c>
    </row>
    <row r="21644" spans="1:9" x14ac:dyDescent="0.25">
      <c r="A21644" t="s">
        <v>733</v>
      </c>
      <c r="B21644">
        <v>88557</v>
      </c>
      <c r="C21644" s="593">
        <v>8.2500000000000004E-2</v>
      </c>
      <c r="D21644" t="s">
        <v>6212</v>
      </c>
      <c r="E21644">
        <v>6.25E-2</v>
      </c>
      <c r="F21644">
        <v>5.0000000000000001E-3</v>
      </c>
      <c r="G21644">
        <v>0.01</v>
      </c>
      <c r="H21644">
        <v>5.0000000000000001E-3</v>
      </c>
      <c r="I21644">
        <v>0</v>
      </c>
    </row>
    <row r="21645" spans="1:9" x14ac:dyDescent="0.25">
      <c r="A21645" t="s">
        <v>733</v>
      </c>
      <c r="B21645">
        <v>88558</v>
      </c>
      <c r="C21645" s="593">
        <v>8.2500000000000004E-2</v>
      </c>
      <c r="D21645" t="s">
        <v>6212</v>
      </c>
      <c r="E21645">
        <v>6.25E-2</v>
      </c>
      <c r="F21645">
        <v>5.0000000000000001E-3</v>
      </c>
      <c r="G21645">
        <v>0.01</v>
      </c>
      <c r="H21645">
        <v>5.0000000000000001E-3</v>
      </c>
      <c r="I21645">
        <v>0</v>
      </c>
    </row>
    <row r="21646" spans="1:9" x14ac:dyDescent="0.25">
      <c r="A21646" t="s">
        <v>733</v>
      </c>
      <c r="B21646">
        <v>88559</v>
      </c>
      <c r="C21646" s="593">
        <v>8.2500000000000004E-2</v>
      </c>
      <c r="D21646" t="s">
        <v>6212</v>
      </c>
      <c r="E21646">
        <v>6.25E-2</v>
      </c>
      <c r="F21646">
        <v>5.0000000000000001E-3</v>
      </c>
      <c r="G21646">
        <v>0.01</v>
      </c>
      <c r="H21646">
        <v>5.0000000000000001E-3</v>
      </c>
      <c r="I21646">
        <v>0</v>
      </c>
    </row>
    <row r="21647" spans="1:9" x14ac:dyDescent="0.25">
      <c r="A21647" t="s">
        <v>733</v>
      </c>
      <c r="B21647">
        <v>88560</v>
      </c>
      <c r="C21647" s="593">
        <v>8.2500000000000004E-2</v>
      </c>
      <c r="D21647" t="s">
        <v>6212</v>
      </c>
      <c r="E21647">
        <v>6.25E-2</v>
      </c>
      <c r="F21647">
        <v>5.0000000000000001E-3</v>
      </c>
      <c r="G21647">
        <v>0.01</v>
      </c>
      <c r="H21647">
        <v>5.0000000000000001E-3</v>
      </c>
      <c r="I21647">
        <v>0</v>
      </c>
    </row>
    <row r="21648" spans="1:9" x14ac:dyDescent="0.25">
      <c r="A21648" t="s">
        <v>733</v>
      </c>
      <c r="B21648">
        <v>88561</v>
      </c>
      <c r="C21648" s="593">
        <v>8.2500000000000004E-2</v>
      </c>
      <c r="D21648" t="s">
        <v>6212</v>
      </c>
      <c r="E21648">
        <v>6.25E-2</v>
      </c>
      <c r="F21648">
        <v>5.0000000000000001E-3</v>
      </c>
      <c r="G21648">
        <v>0.01</v>
      </c>
      <c r="H21648">
        <v>5.0000000000000001E-3</v>
      </c>
      <c r="I21648">
        <v>0</v>
      </c>
    </row>
    <row r="21649" spans="1:9" x14ac:dyDescent="0.25">
      <c r="A21649" t="s">
        <v>733</v>
      </c>
      <c r="B21649">
        <v>88562</v>
      </c>
      <c r="C21649" s="593">
        <v>8.2500000000000004E-2</v>
      </c>
      <c r="D21649" t="s">
        <v>6212</v>
      </c>
      <c r="E21649">
        <v>6.25E-2</v>
      </c>
      <c r="F21649">
        <v>5.0000000000000001E-3</v>
      </c>
      <c r="G21649">
        <v>0.01</v>
      </c>
      <c r="H21649">
        <v>5.0000000000000001E-3</v>
      </c>
      <c r="I21649">
        <v>0</v>
      </c>
    </row>
    <row r="21650" spans="1:9" x14ac:dyDescent="0.25">
      <c r="A21650" t="s">
        <v>733</v>
      </c>
      <c r="B21650">
        <v>88563</v>
      </c>
      <c r="C21650" s="593">
        <v>8.2500000000000004E-2</v>
      </c>
      <c r="D21650" t="s">
        <v>6212</v>
      </c>
      <c r="E21650">
        <v>6.25E-2</v>
      </c>
      <c r="F21650">
        <v>5.0000000000000001E-3</v>
      </c>
      <c r="G21650">
        <v>0.01</v>
      </c>
      <c r="H21650">
        <v>5.0000000000000001E-3</v>
      </c>
      <c r="I21650">
        <v>0</v>
      </c>
    </row>
    <row r="21651" spans="1:9" x14ac:dyDescent="0.25">
      <c r="A21651" t="s">
        <v>733</v>
      </c>
      <c r="B21651">
        <v>88565</v>
      </c>
      <c r="C21651" s="593">
        <v>8.2500000000000004E-2</v>
      </c>
      <c r="D21651" t="s">
        <v>6212</v>
      </c>
      <c r="E21651">
        <v>6.25E-2</v>
      </c>
      <c r="F21651">
        <v>5.0000000000000001E-3</v>
      </c>
      <c r="G21651">
        <v>0.01</v>
      </c>
      <c r="H21651">
        <v>5.0000000000000001E-3</v>
      </c>
      <c r="I21651">
        <v>0</v>
      </c>
    </row>
    <row r="21652" spans="1:9" x14ac:dyDescent="0.25">
      <c r="A21652" t="s">
        <v>733</v>
      </c>
      <c r="B21652">
        <v>88566</v>
      </c>
      <c r="C21652" s="593">
        <v>8.2500000000000004E-2</v>
      </c>
      <c r="D21652" t="s">
        <v>6212</v>
      </c>
      <c r="E21652">
        <v>6.25E-2</v>
      </c>
      <c r="F21652">
        <v>5.0000000000000001E-3</v>
      </c>
      <c r="G21652">
        <v>0.01</v>
      </c>
      <c r="H21652">
        <v>5.0000000000000001E-3</v>
      </c>
      <c r="I21652">
        <v>0</v>
      </c>
    </row>
    <row r="21653" spans="1:9" x14ac:dyDescent="0.25">
      <c r="A21653" t="s">
        <v>733</v>
      </c>
      <c r="B21653">
        <v>88567</v>
      </c>
      <c r="C21653" s="593">
        <v>8.2500000000000004E-2</v>
      </c>
      <c r="D21653" t="s">
        <v>6212</v>
      </c>
      <c r="E21653">
        <v>6.25E-2</v>
      </c>
      <c r="F21653">
        <v>5.0000000000000001E-3</v>
      </c>
      <c r="G21653">
        <v>0.01</v>
      </c>
      <c r="H21653">
        <v>5.0000000000000001E-3</v>
      </c>
      <c r="I21653">
        <v>0</v>
      </c>
    </row>
    <row r="21654" spans="1:9" x14ac:dyDescent="0.25">
      <c r="A21654" t="s">
        <v>733</v>
      </c>
      <c r="B21654">
        <v>88568</v>
      </c>
      <c r="C21654" s="593">
        <v>8.2500000000000004E-2</v>
      </c>
      <c r="D21654" t="s">
        <v>6212</v>
      </c>
      <c r="E21654">
        <v>6.25E-2</v>
      </c>
      <c r="F21654">
        <v>5.0000000000000001E-3</v>
      </c>
      <c r="G21654">
        <v>0.01</v>
      </c>
      <c r="H21654">
        <v>5.0000000000000001E-3</v>
      </c>
      <c r="I21654">
        <v>0</v>
      </c>
    </row>
    <row r="21655" spans="1:9" x14ac:dyDescent="0.25">
      <c r="A21655" t="s">
        <v>733</v>
      </c>
      <c r="B21655">
        <v>88569</v>
      </c>
      <c r="C21655" s="593">
        <v>8.2500000000000004E-2</v>
      </c>
      <c r="D21655" t="s">
        <v>6212</v>
      </c>
      <c r="E21655">
        <v>6.25E-2</v>
      </c>
      <c r="F21655">
        <v>5.0000000000000001E-3</v>
      </c>
      <c r="G21655">
        <v>0.01</v>
      </c>
      <c r="H21655">
        <v>5.0000000000000001E-3</v>
      </c>
      <c r="I21655">
        <v>0</v>
      </c>
    </row>
    <row r="21656" spans="1:9" x14ac:dyDescent="0.25">
      <c r="A21656" t="s">
        <v>733</v>
      </c>
      <c r="B21656">
        <v>88570</v>
      </c>
      <c r="C21656" s="593">
        <v>8.2500000000000004E-2</v>
      </c>
      <c r="D21656" t="s">
        <v>6212</v>
      </c>
      <c r="E21656">
        <v>6.25E-2</v>
      </c>
      <c r="F21656">
        <v>5.0000000000000001E-3</v>
      </c>
      <c r="G21656">
        <v>0.01</v>
      </c>
      <c r="H21656">
        <v>5.0000000000000001E-3</v>
      </c>
      <c r="I21656">
        <v>0</v>
      </c>
    </row>
    <row r="21657" spans="1:9" x14ac:dyDescent="0.25">
      <c r="A21657" t="s">
        <v>733</v>
      </c>
      <c r="B21657">
        <v>88571</v>
      </c>
      <c r="C21657" s="593">
        <v>8.2500000000000004E-2</v>
      </c>
      <c r="D21657" t="s">
        <v>6212</v>
      </c>
      <c r="E21657">
        <v>6.25E-2</v>
      </c>
      <c r="F21657">
        <v>5.0000000000000001E-3</v>
      </c>
      <c r="G21657">
        <v>0.01</v>
      </c>
      <c r="H21657">
        <v>5.0000000000000001E-3</v>
      </c>
      <c r="I21657">
        <v>0</v>
      </c>
    </row>
    <row r="21658" spans="1:9" x14ac:dyDescent="0.25">
      <c r="A21658" t="s">
        <v>733</v>
      </c>
      <c r="B21658">
        <v>88572</v>
      </c>
      <c r="C21658" s="593">
        <v>8.2500000000000004E-2</v>
      </c>
      <c r="D21658" t="s">
        <v>6212</v>
      </c>
      <c r="E21658">
        <v>6.25E-2</v>
      </c>
      <c r="F21658">
        <v>5.0000000000000001E-3</v>
      </c>
      <c r="G21658">
        <v>0.01</v>
      </c>
      <c r="H21658">
        <v>5.0000000000000001E-3</v>
      </c>
      <c r="I21658">
        <v>0</v>
      </c>
    </row>
    <row r="21659" spans="1:9" x14ac:dyDescent="0.25">
      <c r="A21659" t="s">
        <v>733</v>
      </c>
      <c r="B21659">
        <v>88573</v>
      </c>
      <c r="C21659" s="593">
        <v>8.2500000000000004E-2</v>
      </c>
      <c r="D21659" t="s">
        <v>6212</v>
      </c>
      <c r="E21659">
        <v>6.25E-2</v>
      </c>
      <c r="F21659">
        <v>5.0000000000000001E-3</v>
      </c>
      <c r="G21659">
        <v>0.01</v>
      </c>
      <c r="H21659">
        <v>5.0000000000000001E-3</v>
      </c>
      <c r="I21659">
        <v>0</v>
      </c>
    </row>
    <row r="21660" spans="1:9" x14ac:dyDescent="0.25">
      <c r="A21660" t="s">
        <v>733</v>
      </c>
      <c r="B21660">
        <v>88574</v>
      </c>
      <c r="C21660" s="593">
        <v>8.2500000000000004E-2</v>
      </c>
      <c r="D21660" t="s">
        <v>6212</v>
      </c>
      <c r="E21660">
        <v>6.25E-2</v>
      </c>
      <c r="F21660">
        <v>5.0000000000000001E-3</v>
      </c>
      <c r="G21660">
        <v>0.01</v>
      </c>
      <c r="H21660">
        <v>5.0000000000000001E-3</v>
      </c>
      <c r="I21660">
        <v>0</v>
      </c>
    </row>
    <row r="21661" spans="1:9" x14ac:dyDescent="0.25">
      <c r="A21661" t="s">
        <v>733</v>
      </c>
      <c r="B21661">
        <v>88575</v>
      </c>
      <c r="C21661" s="593">
        <v>8.2500000000000004E-2</v>
      </c>
      <c r="D21661" t="s">
        <v>6212</v>
      </c>
      <c r="E21661">
        <v>6.25E-2</v>
      </c>
      <c r="F21661">
        <v>5.0000000000000001E-3</v>
      </c>
      <c r="G21661">
        <v>0.01</v>
      </c>
      <c r="H21661">
        <v>5.0000000000000001E-3</v>
      </c>
      <c r="I21661">
        <v>0</v>
      </c>
    </row>
    <row r="21662" spans="1:9" x14ac:dyDescent="0.25">
      <c r="A21662" t="s">
        <v>733</v>
      </c>
      <c r="B21662">
        <v>88576</v>
      </c>
      <c r="C21662" s="593">
        <v>8.2500000000000004E-2</v>
      </c>
      <c r="D21662" t="s">
        <v>6212</v>
      </c>
      <c r="E21662">
        <v>6.25E-2</v>
      </c>
      <c r="F21662">
        <v>5.0000000000000001E-3</v>
      </c>
      <c r="G21662">
        <v>0.01</v>
      </c>
      <c r="H21662">
        <v>5.0000000000000001E-3</v>
      </c>
      <c r="I21662">
        <v>0</v>
      </c>
    </row>
    <row r="21663" spans="1:9" x14ac:dyDescent="0.25">
      <c r="A21663" t="s">
        <v>733</v>
      </c>
      <c r="B21663">
        <v>88577</v>
      </c>
      <c r="C21663" s="593">
        <v>8.2500000000000004E-2</v>
      </c>
      <c r="D21663" t="s">
        <v>6212</v>
      </c>
      <c r="E21663">
        <v>6.25E-2</v>
      </c>
      <c r="F21663">
        <v>5.0000000000000001E-3</v>
      </c>
      <c r="G21663">
        <v>0.01</v>
      </c>
      <c r="H21663">
        <v>5.0000000000000001E-3</v>
      </c>
      <c r="I21663">
        <v>0</v>
      </c>
    </row>
    <row r="21664" spans="1:9" x14ac:dyDescent="0.25">
      <c r="A21664" t="s">
        <v>733</v>
      </c>
      <c r="B21664">
        <v>88578</v>
      </c>
      <c r="C21664" s="593">
        <v>8.2500000000000004E-2</v>
      </c>
      <c r="D21664" t="s">
        <v>6212</v>
      </c>
      <c r="E21664">
        <v>6.25E-2</v>
      </c>
      <c r="F21664">
        <v>5.0000000000000001E-3</v>
      </c>
      <c r="G21664">
        <v>0.01</v>
      </c>
      <c r="H21664">
        <v>5.0000000000000001E-3</v>
      </c>
      <c r="I21664">
        <v>0</v>
      </c>
    </row>
    <row r="21665" spans="1:9" x14ac:dyDescent="0.25">
      <c r="A21665" t="s">
        <v>733</v>
      </c>
      <c r="B21665">
        <v>88579</v>
      </c>
      <c r="C21665" s="593">
        <v>8.2500000000000004E-2</v>
      </c>
      <c r="D21665" t="s">
        <v>6212</v>
      </c>
      <c r="E21665">
        <v>6.25E-2</v>
      </c>
      <c r="F21665">
        <v>5.0000000000000001E-3</v>
      </c>
      <c r="G21665">
        <v>0.01</v>
      </c>
      <c r="H21665">
        <v>5.0000000000000001E-3</v>
      </c>
      <c r="I21665">
        <v>0</v>
      </c>
    </row>
    <row r="21666" spans="1:9" x14ac:dyDescent="0.25">
      <c r="A21666" t="s">
        <v>733</v>
      </c>
      <c r="B21666">
        <v>88580</v>
      </c>
      <c r="C21666" s="593">
        <v>8.2500000000000004E-2</v>
      </c>
      <c r="D21666" t="s">
        <v>6212</v>
      </c>
      <c r="E21666">
        <v>6.25E-2</v>
      </c>
      <c r="F21666">
        <v>5.0000000000000001E-3</v>
      </c>
      <c r="G21666">
        <v>0.01</v>
      </c>
      <c r="H21666">
        <v>5.0000000000000001E-3</v>
      </c>
      <c r="I21666">
        <v>0</v>
      </c>
    </row>
    <row r="21667" spans="1:9" x14ac:dyDescent="0.25">
      <c r="A21667" t="s">
        <v>733</v>
      </c>
      <c r="B21667">
        <v>88581</v>
      </c>
      <c r="C21667" s="593">
        <v>8.2500000000000004E-2</v>
      </c>
      <c r="D21667" t="s">
        <v>6212</v>
      </c>
      <c r="E21667">
        <v>6.25E-2</v>
      </c>
      <c r="F21667">
        <v>5.0000000000000001E-3</v>
      </c>
      <c r="G21667">
        <v>0.01</v>
      </c>
      <c r="H21667">
        <v>5.0000000000000001E-3</v>
      </c>
      <c r="I21667">
        <v>0</v>
      </c>
    </row>
    <row r="21668" spans="1:9" x14ac:dyDescent="0.25">
      <c r="A21668" t="s">
        <v>733</v>
      </c>
      <c r="B21668">
        <v>88582</v>
      </c>
      <c r="C21668" s="593">
        <v>8.2500000000000004E-2</v>
      </c>
      <c r="D21668" t="s">
        <v>6212</v>
      </c>
      <c r="E21668">
        <v>6.25E-2</v>
      </c>
      <c r="F21668">
        <v>5.0000000000000001E-3</v>
      </c>
      <c r="G21668">
        <v>0.01</v>
      </c>
      <c r="H21668">
        <v>5.0000000000000001E-3</v>
      </c>
      <c r="I21668">
        <v>0</v>
      </c>
    </row>
    <row r="21669" spans="1:9" x14ac:dyDescent="0.25">
      <c r="A21669" t="s">
        <v>733</v>
      </c>
      <c r="B21669">
        <v>88583</v>
      </c>
      <c r="C21669" s="593">
        <v>8.2500000000000004E-2</v>
      </c>
      <c r="D21669" t="s">
        <v>6212</v>
      </c>
      <c r="E21669">
        <v>6.25E-2</v>
      </c>
      <c r="F21669">
        <v>5.0000000000000001E-3</v>
      </c>
      <c r="G21669">
        <v>0.01</v>
      </c>
      <c r="H21669">
        <v>5.0000000000000001E-3</v>
      </c>
      <c r="I21669">
        <v>0</v>
      </c>
    </row>
    <row r="21670" spans="1:9" x14ac:dyDescent="0.25">
      <c r="A21670" t="s">
        <v>733</v>
      </c>
      <c r="B21670">
        <v>88584</v>
      </c>
      <c r="C21670" s="593">
        <v>8.2500000000000004E-2</v>
      </c>
      <c r="D21670" t="s">
        <v>6212</v>
      </c>
      <c r="E21670">
        <v>6.25E-2</v>
      </c>
      <c r="F21670">
        <v>5.0000000000000001E-3</v>
      </c>
      <c r="G21670">
        <v>0.01</v>
      </c>
      <c r="H21670">
        <v>5.0000000000000001E-3</v>
      </c>
      <c r="I21670">
        <v>0</v>
      </c>
    </row>
    <row r="21671" spans="1:9" x14ac:dyDescent="0.25">
      <c r="A21671" t="s">
        <v>733</v>
      </c>
      <c r="B21671">
        <v>88585</v>
      </c>
      <c r="C21671" s="593">
        <v>8.2500000000000004E-2</v>
      </c>
      <c r="D21671" t="s">
        <v>6212</v>
      </c>
      <c r="E21671">
        <v>6.25E-2</v>
      </c>
      <c r="F21671">
        <v>5.0000000000000001E-3</v>
      </c>
      <c r="G21671">
        <v>0.01</v>
      </c>
      <c r="H21671">
        <v>5.0000000000000001E-3</v>
      </c>
      <c r="I21671">
        <v>0</v>
      </c>
    </row>
    <row r="21672" spans="1:9" x14ac:dyDescent="0.25">
      <c r="A21672" t="s">
        <v>733</v>
      </c>
      <c r="B21672">
        <v>88586</v>
      </c>
      <c r="C21672" s="593">
        <v>8.2500000000000004E-2</v>
      </c>
      <c r="D21672" t="s">
        <v>6212</v>
      </c>
      <c r="E21672">
        <v>6.25E-2</v>
      </c>
      <c r="F21672">
        <v>5.0000000000000001E-3</v>
      </c>
      <c r="G21672">
        <v>0.01</v>
      </c>
      <c r="H21672">
        <v>5.0000000000000001E-3</v>
      </c>
      <c r="I21672">
        <v>0</v>
      </c>
    </row>
    <row r="21673" spans="1:9" x14ac:dyDescent="0.25">
      <c r="A21673" t="s">
        <v>733</v>
      </c>
      <c r="B21673">
        <v>88587</v>
      </c>
      <c r="C21673" s="593">
        <v>8.2500000000000004E-2</v>
      </c>
      <c r="D21673" t="s">
        <v>6212</v>
      </c>
      <c r="E21673">
        <v>6.25E-2</v>
      </c>
      <c r="F21673">
        <v>5.0000000000000001E-3</v>
      </c>
      <c r="G21673">
        <v>0.01</v>
      </c>
      <c r="H21673">
        <v>5.0000000000000001E-3</v>
      </c>
      <c r="I21673">
        <v>0</v>
      </c>
    </row>
    <row r="21674" spans="1:9" x14ac:dyDescent="0.25">
      <c r="A21674" t="s">
        <v>733</v>
      </c>
      <c r="B21674">
        <v>88588</v>
      </c>
      <c r="C21674" s="593">
        <v>8.2500000000000004E-2</v>
      </c>
      <c r="D21674" t="s">
        <v>6212</v>
      </c>
      <c r="E21674">
        <v>6.25E-2</v>
      </c>
      <c r="F21674">
        <v>5.0000000000000001E-3</v>
      </c>
      <c r="G21674">
        <v>0.01</v>
      </c>
      <c r="H21674">
        <v>5.0000000000000001E-3</v>
      </c>
      <c r="I21674">
        <v>0</v>
      </c>
    </row>
    <row r="21675" spans="1:9" x14ac:dyDescent="0.25">
      <c r="A21675" t="s">
        <v>733</v>
      </c>
      <c r="B21675">
        <v>88589</v>
      </c>
      <c r="C21675" s="593">
        <v>8.2500000000000004E-2</v>
      </c>
      <c r="D21675" t="s">
        <v>6212</v>
      </c>
      <c r="E21675">
        <v>6.25E-2</v>
      </c>
      <c r="F21675">
        <v>5.0000000000000001E-3</v>
      </c>
      <c r="G21675">
        <v>0.01</v>
      </c>
      <c r="H21675">
        <v>5.0000000000000001E-3</v>
      </c>
      <c r="I21675">
        <v>0</v>
      </c>
    </row>
    <row r="21676" spans="1:9" x14ac:dyDescent="0.25">
      <c r="A21676" t="s">
        <v>733</v>
      </c>
      <c r="B21676">
        <v>88590</v>
      </c>
      <c r="C21676" s="593">
        <v>8.2500000000000004E-2</v>
      </c>
      <c r="D21676" t="s">
        <v>6212</v>
      </c>
      <c r="E21676">
        <v>6.25E-2</v>
      </c>
      <c r="F21676">
        <v>5.0000000000000001E-3</v>
      </c>
      <c r="G21676">
        <v>0.01</v>
      </c>
      <c r="H21676">
        <v>5.0000000000000001E-3</v>
      </c>
      <c r="I21676">
        <v>0</v>
      </c>
    </row>
    <row r="21677" spans="1:9" x14ac:dyDescent="0.25">
      <c r="A21677" t="s">
        <v>733</v>
      </c>
      <c r="B21677">
        <v>88595</v>
      </c>
      <c r="C21677" s="593">
        <v>8.2500000000000004E-2</v>
      </c>
      <c r="D21677" t="s">
        <v>6212</v>
      </c>
      <c r="E21677">
        <v>6.25E-2</v>
      </c>
      <c r="F21677">
        <v>5.0000000000000001E-3</v>
      </c>
      <c r="G21677">
        <v>0.01</v>
      </c>
      <c r="H21677">
        <v>5.0000000000000001E-3</v>
      </c>
      <c r="I21677">
        <v>0</v>
      </c>
    </row>
    <row r="21678" spans="1:9" x14ac:dyDescent="0.25">
      <c r="A21678" t="s">
        <v>734</v>
      </c>
      <c r="B21678">
        <v>20101</v>
      </c>
      <c r="C21678" s="593">
        <v>0.06</v>
      </c>
      <c r="D21678" t="s">
        <v>6224</v>
      </c>
      <c r="E21678">
        <v>4.2999999999999997E-2</v>
      </c>
      <c r="F21678">
        <v>0.01</v>
      </c>
      <c r="G21678">
        <v>0</v>
      </c>
      <c r="H21678">
        <v>7.0000000000000001E-3</v>
      </c>
      <c r="I21678">
        <v>0</v>
      </c>
    </row>
    <row r="21679" spans="1:9" x14ac:dyDescent="0.25">
      <c r="A21679" t="s">
        <v>734</v>
      </c>
      <c r="B21679">
        <v>20102</v>
      </c>
      <c r="C21679" s="593">
        <v>0.06</v>
      </c>
      <c r="D21679" t="s">
        <v>6224</v>
      </c>
      <c r="E21679">
        <v>4.2999999999999997E-2</v>
      </c>
      <c r="F21679">
        <v>0.01</v>
      </c>
      <c r="G21679">
        <v>0</v>
      </c>
      <c r="H21679">
        <v>7.0000000000000001E-3</v>
      </c>
      <c r="I21679">
        <v>0</v>
      </c>
    </row>
    <row r="21680" spans="1:9" x14ac:dyDescent="0.25">
      <c r="A21680" t="s">
        <v>734</v>
      </c>
      <c r="B21680">
        <v>20103</v>
      </c>
      <c r="C21680" s="593">
        <v>0.06</v>
      </c>
      <c r="D21680" t="s">
        <v>6224</v>
      </c>
      <c r="E21680">
        <v>4.2999999999999997E-2</v>
      </c>
      <c r="F21680">
        <v>0.01</v>
      </c>
      <c r="G21680">
        <v>0</v>
      </c>
      <c r="H21680">
        <v>7.0000000000000001E-3</v>
      </c>
      <c r="I21680">
        <v>0</v>
      </c>
    </row>
    <row r="21681" spans="1:9" x14ac:dyDescent="0.25">
      <c r="A21681" t="s">
        <v>734</v>
      </c>
      <c r="B21681">
        <v>20104</v>
      </c>
      <c r="C21681" s="593">
        <v>0.06</v>
      </c>
      <c r="D21681" t="s">
        <v>6224</v>
      </c>
      <c r="E21681">
        <v>4.2999999999999997E-2</v>
      </c>
      <c r="F21681">
        <v>0.01</v>
      </c>
      <c r="G21681">
        <v>0</v>
      </c>
      <c r="H21681">
        <v>7.0000000000000001E-3</v>
      </c>
      <c r="I21681">
        <v>0</v>
      </c>
    </row>
    <row r="21682" spans="1:9" x14ac:dyDescent="0.25">
      <c r="A21682" t="s">
        <v>734</v>
      </c>
      <c r="B21682">
        <v>20105</v>
      </c>
      <c r="C21682" s="593">
        <v>0.06</v>
      </c>
      <c r="D21682" t="s">
        <v>6224</v>
      </c>
      <c r="E21682">
        <v>4.2999999999999997E-2</v>
      </c>
      <c r="F21682">
        <v>0.01</v>
      </c>
      <c r="G21682">
        <v>0</v>
      </c>
      <c r="H21682">
        <v>7.0000000000000001E-3</v>
      </c>
      <c r="I21682">
        <v>0</v>
      </c>
    </row>
    <row r="21683" spans="1:9" x14ac:dyDescent="0.25">
      <c r="A21683" t="s">
        <v>734</v>
      </c>
      <c r="B21683">
        <v>20106</v>
      </c>
      <c r="C21683" s="593">
        <v>5.2999999999999999E-2</v>
      </c>
      <c r="D21683" t="s">
        <v>6225</v>
      </c>
      <c r="E21683">
        <v>4.2999999999999997E-2</v>
      </c>
      <c r="F21683">
        <v>0.01</v>
      </c>
      <c r="G21683">
        <v>0</v>
      </c>
      <c r="H21683">
        <v>0</v>
      </c>
      <c r="I21683">
        <v>0</v>
      </c>
    </row>
    <row r="21684" spans="1:9" x14ac:dyDescent="0.25">
      <c r="A21684" t="s">
        <v>734</v>
      </c>
      <c r="B21684">
        <v>20108</v>
      </c>
      <c r="C21684" s="593">
        <v>0.06</v>
      </c>
      <c r="D21684" t="s">
        <v>6226</v>
      </c>
      <c r="E21684">
        <v>4.2999999999999997E-2</v>
      </c>
      <c r="F21684">
        <v>0</v>
      </c>
      <c r="G21684">
        <v>0.01</v>
      </c>
      <c r="H21684">
        <v>7.0000000000000001E-3</v>
      </c>
      <c r="I21684">
        <v>0</v>
      </c>
    </row>
    <row r="21685" spans="1:9" x14ac:dyDescent="0.25">
      <c r="A21685" t="s">
        <v>734</v>
      </c>
      <c r="B21685">
        <v>20109</v>
      </c>
      <c r="C21685" s="593">
        <v>0.06</v>
      </c>
      <c r="D21685" t="s">
        <v>6224</v>
      </c>
      <c r="E21685">
        <v>4.2999999999999997E-2</v>
      </c>
      <c r="F21685">
        <v>0.01</v>
      </c>
      <c r="G21685">
        <v>0</v>
      </c>
      <c r="H21685">
        <v>7.0000000000000001E-3</v>
      </c>
      <c r="I21685">
        <v>0</v>
      </c>
    </row>
    <row r="21686" spans="1:9" x14ac:dyDescent="0.25">
      <c r="A21686" t="s">
        <v>734</v>
      </c>
      <c r="B21686">
        <v>20110</v>
      </c>
      <c r="C21686" s="593">
        <v>0.06</v>
      </c>
      <c r="D21686" t="s">
        <v>6226</v>
      </c>
      <c r="E21686">
        <v>4.2999999999999997E-2</v>
      </c>
      <c r="F21686">
        <v>0</v>
      </c>
      <c r="G21686">
        <v>0.01</v>
      </c>
      <c r="H21686">
        <v>7.0000000000000001E-3</v>
      </c>
      <c r="I21686">
        <v>0</v>
      </c>
    </row>
    <row r="21687" spans="1:9" x14ac:dyDescent="0.25">
      <c r="A21687" t="s">
        <v>734</v>
      </c>
      <c r="B21687">
        <v>20111</v>
      </c>
      <c r="C21687" s="593">
        <v>0.06</v>
      </c>
      <c r="D21687" t="s">
        <v>1893</v>
      </c>
      <c r="E21687">
        <v>4.2999999999999997E-2</v>
      </c>
      <c r="F21687">
        <v>0.01</v>
      </c>
      <c r="G21687">
        <v>0</v>
      </c>
      <c r="H21687">
        <v>7.0000000000000001E-3</v>
      </c>
      <c r="I21687">
        <v>0</v>
      </c>
    </row>
    <row r="21688" spans="1:9" x14ac:dyDescent="0.25">
      <c r="A21688" t="s">
        <v>734</v>
      </c>
      <c r="B21688">
        <v>20112</v>
      </c>
      <c r="C21688" s="593">
        <v>0.06</v>
      </c>
      <c r="D21688" t="s">
        <v>6227</v>
      </c>
      <c r="E21688">
        <v>4.2999999999999997E-2</v>
      </c>
      <c r="F21688">
        <v>0.01</v>
      </c>
      <c r="G21688">
        <v>0</v>
      </c>
      <c r="H21688">
        <v>7.0000000000000001E-3</v>
      </c>
      <c r="I21688">
        <v>0</v>
      </c>
    </row>
    <row r="21689" spans="1:9" x14ac:dyDescent="0.25">
      <c r="A21689" t="s">
        <v>734</v>
      </c>
      <c r="B21689">
        <v>20113</v>
      </c>
      <c r="C21689" s="593">
        <v>0.06</v>
      </c>
      <c r="D21689" t="s">
        <v>6228</v>
      </c>
      <c r="E21689">
        <v>4.2999999999999997E-2</v>
      </c>
      <c r="F21689">
        <v>0</v>
      </c>
      <c r="G21689">
        <v>0.01</v>
      </c>
      <c r="H21689">
        <v>7.0000000000000001E-3</v>
      </c>
      <c r="I21689">
        <v>0</v>
      </c>
    </row>
    <row r="21690" spans="1:9" x14ac:dyDescent="0.25">
      <c r="A21690" t="s">
        <v>734</v>
      </c>
      <c r="B21690">
        <v>20115</v>
      </c>
      <c r="C21690" s="593">
        <v>5.2999999999999999E-2</v>
      </c>
      <c r="D21690" t="s">
        <v>6229</v>
      </c>
      <c r="E21690">
        <v>4.2999999999999997E-2</v>
      </c>
      <c r="F21690">
        <v>0.01</v>
      </c>
      <c r="G21690">
        <v>0</v>
      </c>
      <c r="H21690">
        <v>0</v>
      </c>
      <c r="I21690">
        <v>0</v>
      </c>
    </row>
    <row r="21691" spans="1:9" x14ac:dyDescent="0.25">
      <c r="A21691" t="s">
        <v>734</v>
      </c>
      <c r="B21691">
        <v>20116</v>
      </c>
      <c r="C21691" s="593">
        <v>5.2999999999999999E-2</v>
      </c>
      <c r="D21691" t="s">
        <v>6229</v>
      </c>
      <c r="E21691">
        <v>4.2999999999999997E-2</v>
      </c>
      <c r="F21691">
        <v>0.01</v>
      </c>
      <c r="G21691">
        <v>0</v>
      </c>
      <c r="H21691">
        <v>0</v>
      </c>
      <c r="I21691">
        <v>0</v>
      </c>
    </row>
    <row r="21692" spans="1:9" x14ac:dyDescent="0.25">
      <c r="A21692" t="s">
        <v>734</v>
      </c>
      <c r="B21692">
        <v>20117</v>
      </c>
      <c r="C21692" s="593">
        <v>0.06</v>
      </c>
      <c r="D21692" t="s">
        <v>4161</v>
      </c>
      <c r="E21692">
        <v>4.2999999999999997E-2</v>
      </c>
      <c r="F21692">
        <v>0.01</v>
      </c>
      <c r="G21692">
        <v>0</v>
      </c>
      <c r="H21692">
        <v>7.0000000000000001E-3</v>
      </c>
      <c r="I21692">
        <v>0</v>
      </c>
    </row>
    <row r="21693" spans="1:9" x14ac:dyDescent="0.25">
      <c r="A21693" t="s">
        <v>734</v>
      </c>
      <c r="B21693">
        <v>20118</v>
      </c>
      <c r="C21693" s="593">
        <v>0.06</v>
      </c>
      <c r="D21693" t="s">
        <v>4161</v>
      </c>
      <c r="E21693">
        <v>4.2999999999999997E-2</v>
      </c>
      <c r="F21693">
        <v>0.01</v>
      </c>
      <c r="G21693">
        <v>0</v>
      </c>
      <c r="H21693">
        <v>7.0000000000000001E-3</v>
      </c>
      <c r="I21693">
        <v>0</v>
      </c>
    </row>
    <row r="21694" spans="1:9" x14ac:dyDescent="0.25">
      <c r="A21694" t="s">
        <v>734</v>
      </c>
      <c r="B21694">
        <v>20119</v>
      </c>
      <c r="C21694" s="593">
        <v>0.06</v>
      </c>
      <c r="D21694" t="s">
        <v>6227</v>
      </c>
      <c r="E21694">
        <v>4.2999999999999997E-2</v>
      </c>
      <c r="F21694">
        <v>0.01</v>
      </c>
      <c r="G21694">
        <v>0</v>
      </c>
      <c r="H21694">
        <v>7.0000000000000001E-3</v>
      </c>
      <c r="I21694">
        <v>0</v>
      </c>
    </row>
    <row r="21695" spans="1:9" x14ac:dyDescent="0.25">
      <c r="A21695" t="s">
        <v>734</v>
      </c>
      <c r="B21695">
        <v>20120</v>
      </c>
      <c r="C21695" s="593">
        <v>0.06</v>
      </c>
      <c r="D21695" t="s">
        <v>1893</v>
      </c>
      <c r="E21695">
        <v>4.2999999999999997E-2</v>
      </c>
      <c r="F21695">
        <v>0.01</v>
      </c>
      <c r="G21695">
        <v>0</v>
      </c>
      <c r="H21695">
        <v>7.0000000000000001E-3</v>
      </c>
      <c r="I21695">
        <v>0</v>
      </c>
    </row>
    <row r="21696" spans="1:9" x14ac:dyDescent="0.25">
      <c r="A21696" t="s">
        <v>734</v>
      </c>
      <c r="B21696">
        <v>20121</v>
      </c>
      <c r="C21696" s="593">
        <v>0.06</v>
      </c>
      <c r="D21696" t="s">
        <v>1893</v>
      </c>
      <c r="E21696">
        <v>4.2999999999999997E-2</v>
      </c>
      <c r="F21696">
        <v>0.01</v>
      </c>
      <c r="G21696">
        <v>0</v>
      </c>
      <c r="H21696">
        <v>7.0000000000000001E-3</v>
      </c>
      <c r="I21696">
        <v>0</v>
      </c>
    </row>
    <row r="21697" spans="1:9" x14ac:dyDescent="0.25">
      <c r="A21697" t="s">
        <v>734</v>
      </c>
      <c r="B21697">
        <v>20122</v>
      </c>
      <c r="C21697" s="593">
        <v>0.06</v>
      </c>
      <c r="D21697" t="s">
        <v>1893</v>
      </c>
      <c r="E21697">
        <v>4.2999999999999997E-2</v>
      </c>
      <c r="F21697">
        <v>0.01</v>
      </c>
      <c r="G21697">
        <v>0</v>
      </c>
      <c r="H21697">
        <v>7.0000000000000001E-3</v>
      </c>
      <c r="I21697">
        <v>0</v>
      </c>
    </row>
    <row r="21698" spans="1:9" x14ac:dyDescent="0.25">
      <c r="A21698" t="s">
        <v>734</v>
      </c>
      <c r="B21698">
        <v>20124</v>
      </c>
      <c r="C21698" s="593">
        <v>0.06</v>
      </c>
      <c r="D21698" t="s">
        <v>4465</v>
      </c>
      <c r="E21698">
        <v>4.2999999999999997E-2</v>
      </c>
      <c r="F21698">
        <v>0.01</v>
      </c>
      <c r="G21698">
        <v>0</v>
      </c>
      <c r="H21698">
        <v>7.0000000000000001E-3</v>
      </c>
      <c r="I21698">
        <v>0</v>
      </c>
    </row>
    <row r="21699" spans="1:9" x14ac:dyDescent="0.25">
      <c r="A21699" t="s">
        <v>734</v>
      </c>
      <c r="B21699">
        <v>20128</v>
      </c>
      <c r="C21699" s="593">
        <v>5.2999999999999999E-2</v>
      </c>
      <c r="D21699" t="s">
        <v>6229</v>
      </c>
      <c r="E21699">
        <v>4.2999999999999997E-2</v>
      </c>
      <c r="F21699">
        <v>0.01</v>
      </c>
      <c r="G21699">
        <v>0</v>
      </c>
      <c r="H21699">
        <v>0</v>
      </c>
      <c r="I21699">
        <v>0</v>
      </c>
    </row>
    <row r="21700" spans="1:9" x14ac:dyDescent="0.25">
      <c r="A21700" t="s">
        <v>734</v>
      </c>
      <c r="B21700">
        <v>20129</v>
      </c>
      <c r="C21700" s="593">
        <v>0.06</v>
      </c>
      <c r="D21700" t="s">
        <v>6224</v>
      </c>
      <c r="E21700">
        <v>4.2999999999999997E-2</v>
      </c>
      <c r="F21700">
        <v>0.01</v>
      </c>
      <c r="G21700">
        <v>0</v>
      </c>
      <c r="H21700">
        <v>7.0000000000000001E-3</v>
      </c>
      <c r="I21700">
        <v>0</v>
      </c>
    </row>
    <row r="21701" spans="1:9" x14ac:dyDescent="0.25">
      <c r="A21701" t="s">
        <v>734</v>
      </c>
      <c r="B21701">
        <v>20130</v>
      </c>
      <c r="C21701" s="593">
        <v>5.2999999999999999E-2</v>
      </c>
      <c r="D21701" t="s">
        <v>6230</v>
      </c>
      <c r="E21701">
        <v>4.2999999999999997E-2</v>
      </c>
      <c r="F21701">
        <v>0.01</v>
      </c>
      <c r="G21701">
        <v>0</v>
      </c>
      <c r="H21701">
        <v>0</v>
      </c>
      <c r="I21701">
        <v>0</v>
      </c>
    </row>
    <row r="21702" spans="1:9" x14ac:dyDescent="0.25">
      <c r="A21702" t="s">
        <v>734</v>
      </c>
      <c r="B21702">
        <v>20131</v>
      </c>
      <c r="C21702" s="593">
        <v>0.06</v>
      </c>
      <c r="D21702" t="s">
        <v>6224</v>
      </c>
      <c r="E21702">
        <v>4.2999999999999997E-2</v>
      </c>
      <c r="F21702">
        <v>0.01</v>
      </c>
      <c r="G21702">
        <v>0</v>
      </c>
      <c r="H21702">
        <v>7.0000000000000001E-3</v>
      </c>
      <c r="I21702">
        <v>0</v>
      </c>
    </row>
    <row r="21703" spans="1:9" x14ac:dyDescent="0.25">
      <c r="A21703" t="s">
        <v>734</v>
      </c>
      <c r="B21703">
        <v>20132</v>
      </c>
      <c r="C21703" s="593">
        <v>0.06</v>
      </c>
      <c r="D21703" t="s">
        <v>5008</v>
      </c>
      <c r="E21703">
        <v>4.2999999999999997E-2</v>
      </c>
      <c r="F21703">
        <v>0.01</v>
      </c>
      <c r="G21703">
        <v>0</v>
      </c>
      <c r="H21703">
        <v>7.0000000000000001E-3</v>
      </c>
      <c r="I21703">
        <v>0</v>
      </c>
    </row>
    <row r="21704" spans="1:9" x14ac:dyDescent="0.25">
      <c r="A21704" t="s">
        <v>734</v>
      </c>
      <c r="B21704">
        <v>20134</v>
      </c>
      <c r="C21704" s="593">
        <v>0.06</v>
      </c>
      <c r="D21704" t="s">
        <v>6231</v>
      </c>
      <c r="E21704">
        <v>4.2999999999999997E-2</v>
      </c>
      <c r="F21704">
        <v>0.01</v>
      </c>
      <c r="G21704">
        <v>0</v>
      </c>
      <c r="H21704">
        <v>7.0000000000000001E-3</v>
      </c>
      <c r="I21704">
        <v>0</v>
      </c>
    </row>
    <row r="21705" spans="1:9" x14ac:dyDescent="0.25">
      <c r="A21705" t="s">
        <v>734</v>
      </c>
      <c r="B21705">
        <v>20135</v>
      </c>
      <c r="C21705" s="593">
        <v>0.06</v>
      </c>
      <c r="D21705" t="s">
        <v>6224</v>
      </c>
      <c r="E21705">
        <v>4.2999999999999997E-2</v>
      </c>
      <c r="F21705">
        <v>0.01</v>
      </c>
      <c r="G21705">
        <v>0</v>
      </c>
      <c r="H21705">
        <v>7.0000000000000001E-3</v>
      </c>
      <c r="I21705">
        <v>0</v>
      </c>
    </row>
    <row r="21706" spans="1:9" x14ac:dyDescent="0.25">
      <c r="A21706" t="s">
        <v>734</v>
      </c>
      <c r="B21706">
        <v>20136</v>
      </c>
      <c r="C21706" s="593">
        <v>0.06</v>
      </c>
      <c r="D21706" t="s">
        <v>6226</v>
      </c>
      <c r="E21706">
        <v>4.2999999999999997E-2</v>
      </c>
      <c r="F21706">
        <v>0</v>
      </c>
      <c r="G21706">
        <v>0.01</v>
      </c>
      <c r="H21706">
        <v>7.0000000000000001E-3</v>
      </c>
      <c r="I21706">
        <v>0</v>
      </c>
    </row>
    <row r="21707" spans="1:9" x14ac:dyDescent="0.25">
      <c r="A21707" t="s">
        <v>734</v>
      </c>
      <c r="B21707">
        <v>20137</v>
      </c>
      <c r="C21707" s="593">
        <v>0.06</v>
      </c>
      <c r="D21707" t="s">
        <v>6227</v>
      </c>
      <c r="E21707">
        <v>4.2999999999999997E-2</v>
      </c>
      <c r="F21707">
        <v>0.01</v>
      </c>
      <c r="G21707">
        <v>0</v>
      </c>
      <c r="H21707">
        <v>7.0000000000000001E-3</v>
      </c>
      <c r="I21707">
        <v>0</v>
      </c>
    </row>
    <row r="21708" spans="1:9" x14ac:dyDescent="0.25">
      <c r="A21708" t="s">
        <v>734</v>
      </c>
      <c r="B21708">
        <v>20138</v>
      </c>
      <c r="C21708" s="593">
        <v>5.2999999999999999E-2</v>
      </c>
      <c r="D21708" t="s">
        <v>6229</v>
      </c>
      <c r="E21708">
        <v>4.2999999999999997E-2</v>
      </c>
      <c r="F21708">
        <v>0.01</v>
      </c>
      <c r="G21708">
        <v>0</v>
      </c>
      <c r="H21708">
        <v>0</v>
      </c>
      <c r="I21708">
        <v>0</v>
      </c>
    </row>
    <row r="21709" spans="1:9" x14ac:dyDescent="0.25">
      <c r="A21709" t="s">
        <v>734</v>
      </c>
      <c r="B21709">
        <v>20139</v>
      </c>
      <c r="C21709" s="593">
        <v>5.2999999999999999E-2</v>
      </c>
      <c r="D21709" t="s">
        <v>6229</v>
      </c>
      <c r="E21709">
        <v>4.2999999999999997E-2</v>
      </c>
      <c r="F21709">
        <v>0.01</v>
      </c>
      <c r="G21709">
        <v>0</v>
      </c>
      <c r="H21709">
        <v>0</v>
      </c>
      <c r="I21709">
        <v>0</v>
      </c>
    </row>
    <row r="21710" spans="1:9" x14ac:dyDescent="0.25">
      <c r="A21710" t="s">
        <v>734</v>
      </c>
      <c r="B21710">
        <v>20140</v>
      </c>
      <c r="C21710" s="593">
        <v>5.2999999999999999E-2</v>
      </c>
      <c r="D21710" t="s">
        <v>6229</v>
      </c>
      <c r="E21710">
        <v>4.2999999999999997E-2</v>
      </c>
      <c r="F21710">
        <v>0.01</v>
      </c>
      <c r="G21710">
        <v>0</v>
      </c>
      <c r="H21710">
        <v>0</v>
      </c>
      <c r="I21710">
        <v>0</v>
      </c>
    </row>
    <row r="21711" spans="1:9" x14ac:dyDescent="0.25">
      <c r="A21711" t="s">
        <v>734</v>
      </c>
      <c r="B21711">
        <v>20141</v>
      </c>
      <c r="C21711" s="593">
        <v>0.06</v>
      </c>
      <c r="D21711" t="s">
        <v>6232</v>
      </c>
      <c r="E21711">
        <v>4.2999999999999997E-2</v>
      </c>
      <c r="F21711">
        <v>0.01</v>
      </c>
      <c r="G21711">
        <v>0</v>
      </c>
      <c r="H21711">
        <v>7.0000000000000001E-3</v>
      </c>
      <c r="I21711">
        <v>0</v>
      </c>
    </row>
    <row r="21712" spans="1:9" x14ac:dyDescent="0.25">
      <c r="A21712" t="s">
        <v>734</v>
      </c>
      <c r="B21712">
        <v>20142</v>
      </c>
      <c r="C21712" s="593">
        <v>0.06</v>
      </c>
      <c r="D21712" t="s">
        <v>6232</v>
      </c>
      <c r="E21712">
        <v>4.2999999999999997E-2</v>
      </c>
      <c r="F21712">
        <v>0.01</v>
      </c>
      <c r="G21712">
        <v>0</v>
      </c>
      <c r="H21712">
        <v>7.0000000000000001E-3</v>
      </c>
      <c r="I21712">
        <v>0</v>
      </c>
    </row>
    <row r="21713" spans="1:9" x14ac:dyDescent="0.25">
      <c r="A21713" t="s">
        <v>734</v>
      </c>
      <c r="B21713">
        <v>20143</v>
      </c>
      <c r="C21713" s="593">
        <v>0.06</v>
      </c>
      <c r="D21713" t="s">
        <v>6227</v>
      </c>
      <c r="E21713">
        <v>4.2999999999999997E-2</v>
      </c>
      <c r="F21713">
        <v>0.01</v>
      </c>
      <c r="G21713">
        <v>0</v>
      </c>
      <c r="H21713">
        <v>7.0000000000000001E-3</v>
      </c>
      <c r="I21713">
        <v>0</v>
      </c>
    </row>
    <row r="21714" spans="1:9" x14ac:dyDescent="0.25">
      <c r="A21714" t="s">
        <v>734</v>
      </c>
      <c r="B21714">
        <v>20144</v>
      </c>
      <c r="C21714" s="593">
        <v>5.2999999999999999E-2</v>
      </c>
      <c r="D21714" t="s">
        <v>6229</v>
      </c>
      <c r="E21714">
        <v>4.2999999999999997E-2</v>
      </c>
      <c r="F21714">
        <v>0.01</v>
      </c>
      <c r="G21714">
        <v>0</v>
      </c>
      <c r="H21714">
        <v>0</v>
      </c>
      <c r="I21714">
        <v>0</v>
      </c>
    </row>
    <row r="21715" spans="1:9" x14ac:dyDescent="0.25">
      <c r="A21715" t="s">
        <v>734</v>
      </c>
      <c r="B21715">
        <v>20146</v>
      </c>
      <c r="C21715" s="593">
        <v>0.06</v>
      </c>
      <c r="D21715" t="s">
        <v>6224</v>
      </c>
      <c r="E21715">
        <v>4.2999999999999997E-2</v>
      </c>
      <c r="F21715">
        <v>0.01</v>
      </c>
      <c r="G21715">
        <v>0</v>
      </c>
      <c r="H21715">
        <v>7.0000000000000001E-3</v>
      </c>
      <c r="I21715">
        <v>0</v>
      </c>
    </row>
    <row r="21716" spans="1:9" x14ac:dyDescent="0.25">
      <c r="A21716" t="s">
        <v>734</v>
      </c>
      <c r="B21716">
        <v>20147</v>
      </c>
      <c r="C21716" s="593">
        <v>0.06</v>
      </c>
      <c r="D21716" t="s">
        <v>6224</v>
      </c>
      <c r="E21716">
        <v>4.2999999999999997E-2</v>
      </c>
      <c r="F21716">
        <v>0.01</v>
      </c>
      <c r="G21716">
        <v>0</v>
      </c>
      <c r="H21716">
        <v>7.0000000000000001E-3</v>
      </c>
      <c r="I21716">
        <v>0</v>
      </c>
    </row>
    <row r="21717" spans="1:9" x14ac:dyDescent="0.25">
      <c r="A21717" t="s">
        <v>734</v>
      </c>
      <c r="B21717">
        <v>20148</v>
      </c>
      <c r="C21717" s="593">
        <v>0.06</v>
      </c>
      <c r="D21717" t="s">
        <v>6224</v>
      </c>
      <c r="E21717">
        <v>4.2999999999999997E-2</v>
      </c>
      <c r="F21717">
        <v>0.01</v>
      </c>
      <c r="G21717">
        <v>0</v>
      </c>
      <c r="H21717">
        <v>7.0000000000000001E-3</v>
      </c>
      <c r="I21717">
        <v>0</v>
      </c>
    </row>
    <row r="21718" spans="1:9" x14ac:dyDescent="0.25">
      <c r="A21718" t="s">
        <v>734</v>
      </c>
      <c r="B21718">
        <v>20149</v>
      </c>
      <c r="C21718" s="593">
        <v>0.06</v>
      </c>
      <c r="D21718" t="s">
        <v>6224</v>
      </c>
      <c r="E21718">
        <v>4.2999999999999997E-2</v>
      </c>
      <c r="F21718">
        <v>0.01</v>
      </c>
      <c r="G21718">
        <v>0</v>
      </c>
      <c r="H21718">
        <v>7.0000000000000001E-3</v>
      </c>
      <c r="I21718">
        <v>0</v>
      </c>
    </row>
    <row r="21719" spans="1:9" x14ac:dyDescent="0.25">
      <c r="A21719" t="s">
        <v>734</v>
      </c>
      <c r="B21719">
        <v>20151</v>
      </c>
      <c r="C21719" s="593">
        <v>0.06</v>
      </c>
      <c r="D21719" t="s">
        <v>1893</v>
      </c>
      <c r="E21719">
        <v>4.2999999999999997E-2</v>
      </c>
      <c r="F21719">
        <v>0.01</v>
      </c>
      <c r="G21719">
        <v>0</v>
      </c>
      <c r="H21719">
        <v>7.0000000000000001E-3</v>
      </c>
      <c r="I21719">
        <v>0</v>
      </c>
    </row>
    <row r="21720" spans="1:9" x14ac:dyDescent="0.25">
      <c r="A21720" t="s">
        <v>734</v>
      </c>
      <c r="B21720">
        <v>20152</v>
      </c>
      <c r="C21720" s="593">
        <v>0.06</v>
      </c>
      <c r="D21720" t="s">
        <v>1893</v>
      </c>
      <c r="E21720">
        <v>4.2999999999999997E-2</v>
      </c>
      <c r="F21720">
        <v>0.01</v>
      </c>
      <c r="G21720">
        <v>0</v>
      </c>
      <c r="H21720">
        <v>7.0000000000000001E-3</v>
      </c>
      <c r="I21720">
        <v>0</v>
      </c>
    </row>
    <row r="21721" spans="1:9" x14ac:dyDescent="0.25">
      <c r="A21721" t="s">
        <v>734</v>
      </c>
      <c r="B21721">
        <v>20153</v>
      </c>
      <c r="C21721" s="593">
        <v>0.06</v>
      </c>
      <c r="D21721" t="s">
        <v>1893</v>
      </c>
      <c r="E21721">
        <v>4.2999999999999997E-2</v>
      </c>
      <c r="F21721">
        <v>0.01</v>
      </c>
      <c r="G21721">
        <v>0</v>
      </c>
      <c r="H21721">
        <v>7.0000000000000001E-3</v>
      </c>
      <c r="I21721">
        <v>0</v>
      </c>
    </row>
    <row r="21722" spans="1:9" x14ac:dyDescent="0.25">
      <c r="A21722" t="s">
        <v>734</v>
      </c>
      <c r="B21722">
        <v>20155</v>
      </c>
      <c r="C21722" s="593">
        <v>0.06</v>
      </c>
      <c r="D21722" t="s">
        <v>6233</v>
      </c>
      <c r="E21722">
        <v>4.2999999999999997E-2</v>
      </c>
      <c r="F21722">
        <v>0.01</v>
      </c>
      <c r="G21722">
        <v>0</v>
      </c>
      <c r="H21722">
        <v>7.0000000000000001E-3</v>
      </c>
      <c r="I21722">
        <v>0</v>
      </c>
    </row>
    <row r="21723" spans="1:9" x14ac:dyDescent="0.25">
      <c r="A21723" t="s">
        <v>734</v>
      </c>
      <c r="B21723">
        <v>20156</v>
      </c>
      <c r="C21723" s="593">
        <v>0.06</v>
      </c>
      <c r="D21723" t="s">
        <v>6227</v>
      </c>
      <c r="E21723">
        <v>4.2999999999999997E-2</v>
      </c>
      <c r="F21723">
        <v>0.01</v>
      </c>
      <c r="G21723">
        <v>0</v>
      </c>
      <c r="H21723">
        <v>7.0000000000000001E-3</v>
      </c>
      <c r="I21723">
        <v>0</v>
      </c>
    </row>
    <row r="21724" spans="1:9" x14ac:dyDescent="0.25">
      <c r="A21724" t="s">
        <v>734</v>
      </c>
      <c r="B21724">
        <v>20158</v>
      </c>
      <c r="C21724" s="593">
        <v>0.06</v>
      </c>
      <c r="D21724" t="s">
        <v>2999</v>
      </c>
      <c r="E21724">
        <v>4.2999999999999997E-2</v>
      </c>
      <c r="F21724">
        <v>0.01</v>
      </c>
      <c r="G21724">
        <v>0</v>
      </c>
      <c r="H21724">
        <v>7.0000000000000001E-3</v>
      </c>
      <c r="I21724">
        <v>0</v>
      </c>
    </row>
    <row r="21725" spans="1:9" x14ac:dyDescent="0.25">
      <c r="A21725" t="s">
        <v>734</v>
      </c>
      <c r="B21725">
        <v>20159</v>
      </c>
      <c r="C21725" s="593">
        <v>0.06</v>
      </c>
      <c r="D21725" t="s">
        <v>2999</v>
      </c>
      <c r="E21725">
        <v>4.2999999999999997E-2</v>
      </c>
      <c r="F21725">
        <v>0.01</v>
      </c>
      <c r="G21725">
        <v>0</v>
      </c>
      <c r="H21725">
        <v>7.0000000000000001E-3</v>
      </c>
      <c r="I21725">
        <v>0</v>
      </c>
    </row>
    <row r="21726" spans="1:9" x14ac:dyDescent="0.25">
      <c r="A21726" t="s">
        <v>734</v>
      </c>
      <c r="B21726">
        <v>20160</v>
      </c>
      <c r="C21726" s="593">
        <v>0.06</v>
      </c>
      <c r="D21726" t="s">
        <v>6224</v>
      </c>
      <c r="E21726">
        <v>4.2999999999999997E-2</v>
      </c>
      <c r="F21726">
        <v>0.01</v>
      </c>
      <c r="G21726">
        <v>0</v>
      </c>
      <c r="H21726">
        <v>7.0000000000000001E-3</v>
      </c>
      <c r="I21726">
        <v>0</v>
      </c>
    </row>
    <row r="21727" spans="1:9" x14ac:dyDescent="0.25">
      <c r="A21727" t="s">
        <v>734</v>
      </c>
      <c r="B21727">
        <v>20163</v>
      </c>
      <c r="C21727" s="593">
        <v>0.06</v>
      </c>
      <c r="D21727" t="s">
        <v>6224</v>
      </c>
      <c r="E21727">
        <v>4.2999999999999997E-2</v>
      </c>
      <c r="F21727">
        <v>0.01</v>
      </c>
      <c r="G21727">
        <v>0</v>
      </c>
      <c r="H21727">
        <v>7.0000000000000001E-3</v>
      </c>
      <c r="I21727">
        <v>0</v>
      </c>
    </row>
    <row r="21728" spans="1:9" x14ac:dyDescent="0.25">
      <c r="A21728" t="s">
        <v>734</v>
      </c>
      <c r="B21728">
        <v>20164</v>
      </c>
      <c r="C21728" s="593">
        <v>0.06</v>
      </c>
      <c r="D21728" t="s">
        <v>1893</v>
      </c>
      <c r="E21728">
        <v>4.2999999999999997E-2</v>
      </c>
      <c r="F21728">
        <v>0.01</v>
      </c>
      <c r="G21728">
        <v>0</v>
      </c>
      <c r="H21728">
        <v>7.0000000000000001E-3</v>
      </c>
      <c r="I21728">
        <v>0</v>
      </c>
    </row>
    <row r="21729" spans="1:9" x14ac:dyDescent="0.25">
      <c r="A21729" t="s">
        <v>734</v>
      </c>
      <c r="B21729">
        <v>20165</v>
      </c>
      <c r="C21729" s="593">
        <v>0.06</v>
      </c>
      <c r="D21729" t="s">
        <v>1893</v>
      </c>
      <c r="E21729">
        <v>4.2999999999999997E-2</v>
      </c>
      <c r="F21729">
        <v>0.01</v>
      </c>
      <c r="G21729">
        <v>0</v>
      </c>
      <c r="H21729">
        <v>7.0000000000000001E-3</v>
      </c>
      <c r="I21729">
        <v>0</v>
      </c>
    </row>
    <row r="21730" spans="1:9" x14ac:dyDescent="0.25">
      <c r="A21730" t="s">
        <v>734</v>
      </c>
      <c r="B21730">
        <v>20166</v>
      </c>
      <c r="C21730" s="593">
        <v>0.06</v>
      </c>
      <c r="D21730" t="s">
        <v>6224</v>
      </c>
      <c r="E21730">
        <v>4.2999999999999997E-2</v>
      </c>
      <c r="F21730">
        <v>0.01</v>
      </c>
      <c r="G21730">
        <v>0</v>
      </c>
      <c r="H21730">
        <v>7.0000000000000001E-3</v>
      </c>
      <c r="I21730">
        <v>0</v>
      </c>
    </row>
    <row r="21731" spans="1:9" x14ac:dyDescent="0.25">
      <c r="A21731" t="s">
        <v>734</v>
      </c>
      <c r="B21731">
        <v>20167</v>
      </c>
      <c r="C21731" s="593">
        <v>0.06</v>
      </c>
      <c r="D21731" t="s">
        <v>6224</v>
      </c>
      <c r="E21731">
        <v>4.2999999999999997E-2</v>
      </c>
      <c r="F21731">
        <v>0.01</v>
      </c>
      <c r="G21731">
        <v>0</v>
      </c>
      <c r="H21731">
        <v>7.0000000000000001E-3</v>
      </c>
      <c r="I21731">
        <v>0</v>
      </c>
    </row>
    <row r="21732" spans="1:9" x14ac:dyDescent="0.25">
      <c r="A21732" t="s">
        <v>734</v>
      </c>
      <c r="B21732">
        <v>20168</v>
      </c>
      <c r="C21732" s="593">
        <v>0.06</v>
      </c>
      <c r="D21732" t="s">
        <v>6233</v>
      </c>
      <c r="E21732">
        <v>4.2999999999999997E-2</v>
      </c>
      <c r="F21732">
        <v>0.01</v>
      </c>
      <c r="G21732">
        <v>0</v>
      </c>
      <c r="H21732">
        <v>7.0000000000000001E-3</v>
      </c>
      <c r="I21732">
        <v>0</v>
      </c>
    </row>
    <row r="21733" spans="1:9" x14ac:dyDescent="0.25">
      <c r="A21733" t="s">
        <v>734</v>
      </c>
      <c r="B21733">
        <v>20169</v>
      </c>
      <c r="C21733" s="593">
        <v>0.06</v>
      </c>
      <c r="D21733" t="s">
        <v>6233</v>
      </c>
      <c r="E21733">
        <v>4.2999999999999997E-2</v>
      </c>
      <c r="F21733">
        <v>0.01</v>
      </c>
      <c r="G21733">
        <v>0</v>
      </c>
      <c r="H21733">
        <v>7.0000000000000001E-3</v>
      </c>
      <c r="I21733">
        <v>0</v>
      </c>
    </row>
    <row r="21734" spans="1:9" x14ac:dyDescent="0.25">
      <c r="A21734" t="s">
        <v>734</v>
      </c>
      <c r="B21734">
        <v>20170</v>
      </c>
      <c r="C21734" s="593">
        <v>0.06</v>
      </c>
      <c r="D21734" t="s">
        <v>6234</v>
      </c>
      <c r="E21734">
        <v>4.2999999999999997E-2</v>
      </c>
      <c r="F21734">
        <v>0.01</v>
      </c>
      <c r="G21734">
        <v>0</v>
      </c>
      <c r="H21734">
        <v>7.0000000000000001E-3</v>
      </c>
      <c r="I21734">
        <v>0</v>
      </c>
    </row>
    <row r="21735" spans="1:9" x14ac:dyDescent="0.25">
      <c r="A21735" t="s">
        <v>734</v>
      </c>
      <c r="B21735">
        <v>20171</v>
      </c>
      <c r="C21735" s="593">
        <v>0.06</v>
      </c>
      <c r="D21735" t="s">
        <v>1893</v>
      </c>
      <c r="E21735">
        <v>4.2999999999999997E-2</v>
      </c>
      <c r="F21735">
        <v>0.01</v>
      </c>
      <c r="G21735">
        <v>0</v>
      </c>
      <c r="H21735">
        <v>7.0000000000000001E-3</v>
      </c>
      <c r="I21735">
        <v>0</v>
      </c>
    </row>
    <row r="21736" spans="1:9" x14ac:dyDescent="0.25">
      <c r="A21736" t="s">
        <v>734</v>
      </c>
      <c r="B21736">
        <v>20172</v>
      </c>
      <c r="C21736" s="593">
        <v>0.06</v>
      </c>
      <c r="D21736" t="s">
        <v>6234</v>
      </c>
      <c r="E21736">
        <v>4.2999999999999997E-2</v>
      </c>
      <c r="F21736">
        <v>0.01</v>
      </c>
      <c r="G21736">
        <v>0</v>
      </c>
      <c r="H21736">
        <v>7.0000000000000001E-3</v>
      </c>
      <c r="I21736">
        <v>0</v>
      </c>
    </row>
    <row r="21737" spans="1:9" x14ac:dyDescent="0.25">
      <c r="A21737" t="s">
        <v>734</v>
      </c>
      <c r="B21737">
        <v>20175</v>
      </c>
      <c r="C21737" s="593">
        <v>0.06</v>
      </c>
      <c r="D21737" t="s">
        <v>2424</v>
      </c>
      <c r="E21737">
        <v>4.2999999999999997E-2</v>
      </c>
      <c r="F21737">
        <v>0.01</v>
      </c>
      <c r="G21737">
        <v>0</v>
      </c>
      <c r="H21737">
        <v>7.0000000000000001E-3</v>
      </c>
      <c r="I21737">
        <v>0</v>
      </c>
    </row>
    <row r="21738" spans="1:9" x14ac:dyDescent="0.25">
      <c r="A21738" t="s">
        <v>734</v>
      </c>
      <c r="B21738">
        <v>20176</v>
      </c>
      <c r="C21738" s="593">
        <v>0.06</v>
      </c>
      <c r="D21738" t="s">
        <v>2424</v>
      </c>
      <c r="E21738">
        <v>4.2999999999999997E-2</v>
      </c>
      <c r="F21738">
        <v>0.01</v>
      </c>
      <c r="G21738">
        <v>0</v>
      </c>
      <c r="H21738">
        <v>7.0000000000000001E-3</v>
      </c>
      <c r="I21738">
        <v>0</v>
      </c>
    </row>
    <row r="21739" spans="1:9" x14ac:dyDescent="0.25">
      <c r="A21739" t="s">
        <v>734</v>
      </c>
      <c r="B21739">
        <v>20177</v>
      </c>
      <c r="C21739" s="593">
        <v>0.06</v>
      </c>
      <c r="D21739" t="s">
        <v>2424</v>
      </c>
      <c r="E21739">
        <v>4.2999999999999997E-2</v>
      </c>
      <c r="F21739">
        <v>0.01</v>
      </c>
      <c r="G21739">
        <v>0</v>
      </c>
      <c r="H21739">
        <v>7.0000000000000001E-3</v>
      </c>
      <c r="I21739">
        <v>0</v>
      </c>
    </row>
    <row r="21740" spans="1:9" x14ac:dyDescent="0.25">
      <c r="A21740" t="s">
        <v>734</v>
      </c>
      <c r="B21740">
        <v>20178</v>
      </c>
      <c r="C21740" s="593">
        <v>0.06</v>
      </c>
      <c r="D21740" t="s">
        <v>2424</v>
      </c>
      <c r="E21740">
        <v>4.2999999999999997E-2</v>
      </c>
      <c r="F21740">
        <v>0.01</v>
      </c>
      <c r="G21740">
        <v>0</v>
      </c>
      <c r="H21740">
        <v>7.0000000000000001E-3</v>
      </c>
      <c r="I21740">
        <v>0</v>
      </c>
    </row>
    <row r="21741" spans="1:9" x14ac:dyDescent="0.25">
      <c r="A21741" t="s">
        <v>734</v>
      </c>
      <c r="B21741">
        <v>20180</v>
      </c>
      <c r="C21741" s="593">
        <v>0.06</v>
      </c>
      <c r="D21741" t="s">
        <v>6235</v>
      </c>
      <c r="E21741">
        <v>4.2999999999999997E-2</v>
      </c>
      <c r="F21741">
        <v>0.01</v>
      </c>
      <c r="G21741">
        <v>0</v>
      </c>
      <c r="H21741">
        <v>7.0000000000000001E-3</v>
      </c>
      <c r="I21741">
        <v>0</v>
      </c>
    </row>
    <row r="21742" spans="1:9" x14ac:dyDescent="0.25">
      <c r="A21742" t="s">
        <v>734</v>
      </c>
      <c r="B21742">
        <v>20181</v>
      </c>
      <c r="C21742" s="593">
        <v>0.06</v>
      </c>
      <c r="D21742" t="s">
        <v>6227</v>
      </c>
      <c r="E21742">
        <v>4.2999999999999997E-2</v>
      </c>
      <c r="F21742">
        <v>0.01</v>
      </c>
      <c r="G21742">
        <v>0</v>
      </c>
      <c r="H21742">
        <v>7.0000000000000001E-3</v>
      </c>
      <c r="I21742">
        <v>0</v>
      </c>
    </row>
    <row r="21743" spans="1:9" x14ac:dyDescent="0.25">
      <c r="A21743" t="s">
        <v>734</v>
      </c>
      <c r="B21743">
        <v>20182</v>
      </c>
      <c r="C21743" s="593">
        <v>0.06</v>
      </c>
      <c r="D21743" t="s">
        <v>6227</v>
      </c>
      <c r="E21743">
        <v>4.2999999999999997E-2</v>
      </c>
      <c r="F21743">
        <v>0.01</v>
      </c>
      <c r="G21743">
        <v>0</v>
      </c>
      <c r="H21743">
        <v>7.0000000000000001E-3</v>
      </c>
      <c r="I21743">
        <v>0</v>
      </c>
    </row>
    <row r="21744" spans="1:9" x14ac:dyDescent="0.25">
      <c r="A21744" t="s">
        <v>734</v>
      </c>
      <c r="B21744">
        <v>20184</v>
      </c>
      <c r="C21744" s="593">
        <v>0.06</v>
      </c>
      <c r="D21744" t="s">
        <v>6224</v>
      </c>
      <c r="E21744">
        <v>4.2999999999999997E-2</v>
      </c>
      <c r="F21744">
        <v>0.01</v>
      </c>
      <c r="G21744">
        <v>0</v>
      </c>
      <c r="H21744">
        <v>7.0000000000000001E-3</v>
      </c>
      <c r="I21744">
        <v>0</v>
      </c>
    </row>
    <row r="21745" spans="1:9" x14ac:dyDescent="0.25">
      <c r="A21745" t="s">
        <v>734</v>
      </c>
      <c r="B21745">
        <v>20185</v>
      </c>
      <c r="C21745" s="593">
        <v>5.2999999999999999E-2</v>
      </c>
      <c r="D21745" t="s">
        <v>6229</v>
      </c>
      <c r="E21745">
        <v>4.2999999999999997E-2</v>
      </c>
      <c r="F21745">
        <v>0.01</v>
      </c>
      <c r="G21745">
        <v>0</v>
      </c>
      <c r="H21745">
        <v>0</v>
      </c>
      <c r="I21745">
        <v>0</v>
      </c>
    </row>
    <row r="21746" spans="1:9" x14ac:dyDescent="0.25">
      <c r="A21746" t="s">
        <v>734</v>
      </c>
      <c r="B21746">
        <v>20186</v>
      </c>
      <c r="C21746" s="593">
        <v>5.2999999999999999E-2</v>
      </c>
      <c r="D21746" t="s">
        <v>2844</v>
      </c>
      <c r="E21746">
        <v>4.2999999999999997E-2</v>
      </c>
      <c r="F21746">
        <v>0.01</v>
      </c>
      <c r="G21746">
        <v>0</v>
      </c>
      <c r="H21746">
        <v>0</v>
      </c>
      <c r="I21746">
        <v>0</v>
      </c>
    </row>
    <row r="21747" spans="1:9" x14ac:dyDescent="0.25">
      <c r="A21747" t="s">
        <v>734</v>
      </c>
      <c r="B21747">
        <v>20187</v>
      </c>
      <c r="C21747" s="593">
        <v>0.06</v>
      </c>
      <c r="D21747" t="s">
        <v>6227</v>
      </c>
      <c r="E21747">
        <v>4.2999999999999997E-2</v>
      </c>
      <c r="F21747">
        <v>0.01</v>
      </c>
      <c r="G21747">
        <v>0</v>
      </c>
      <c r="H21747">
        <v>7.0000000000000001E-3</v>
      </c>
      <c r="I21747">
        <v>0</v>
      </c>
    </row>
    <row r="21748" spans="1:9" x14ac:dyDescent="0.25">
      <c r="A21748" t="s">
        <v>734</v>
      </c>
      <c r="B21748">
        <v>20188</v>
      </c>
      <c r="C21748" s="593">
        <v>5.2999999999999999E-2</v>
      </c>
      <c r="D21748" t="s">
        <v>2844</v>
      </c>
      <c r="E21748">
        <v>4.2999999999999997E-2</v>
      </c>
      <c r="F21748">
        <v>0.01</v>
      </c>
      <c r="G21748">
        <v>0</v>
      </c>
      <c r="H21748">
        <v>0</v>
      </c>
      <c r="I21748">
        <v>0</v>
      </c>
    </row>
    <row r="21749" spans="1:9" x14ac:dyDescent="0.25">
      <c r="A21749" t="s">
        <v>734</v>
      </c>
      <c r="B21749">
        <v>20189</v>
      </c>
      <c r="C21749" s="593">
        <v>0.06</v>
      </c>
      <c r="D21749" t="s">
        <v>6224</v>
      </c>
      <c r="E21749">
        <v>4.2999999999999997E-2</v>
      </c>
      <c r="F21749">
        <v>0.01</v>
      </c>
      <c r="G21749">
        <v>0</v>
      </c>
      <c r="H21749">
        <v>7.0000000000000001E-3</v>
      </c>
      <c r="I21749">
        <v>0</v>
      </c>
    </row>
    <row r="21750" spans="1:9" x14ac:dyDescent="0.25">
      <c r="A21750" t="s">
        <v>734</v>
      </c>
      <c r="B21750">
        <v>20190</v>
      </c>
      <c r="C21750" s="593">
        <v>0.06</v>
      </c>
      <c r="D21750" t="s">
        <v>1893</v>
      </c>
      <c r="E21750">
        <v>4.2999999999999997E-2</v>
      </c>
      <c r="F21750">
        <v>0.01</v>
      </c>
      <c r="G21750">
        <v>0</v>
      </c>
      <c r="H21750">
        <v>7.0000000000000001E-3</v>
      </c>
      <c r="I21750">
        <v>0</v>
      </c>
    </row>
    <row r="21751" spans="1:9" x14ac:dyDescent="0.25">
      <c r="A21751" t="s">
        <v>734</v>
      </c>
      <c r="B21751">
        <v>20191</v>
      </c>
      <c r="C21751" s="593">
        <v>0.06</v>
      </c>
      <c r="D21751" t="s">
        <v>1893</v>
      </c>
      <c r="E21751">
        <v>4.2999999999999997E-2</v>
      </c>
      <c r="F21751">
        <v>0.01</v>
      </c>
      <c r="G21751">
        <v>0</v>
      </c>
      <c r="H21751">
        <v>7.0000000000000001E-3</v>
      </c>
      <c r="I21751">
        <v>0</v>
      </c>
    </row>
    <row r="21752" spans="1:9" x14ac:dyDescent="0.25">
      <c r="A21752" t="s">
        <v>734</v>
      </c>
      <c r="B21752">
        <v>20192</v>
      </c>
      <c r="C21752" s="593">
        <v>0.06</v>
      </c>
      <c r="D21752" t="s">
        <v>1893</v>
      </c>
      <c r="E21752">
        <v>4.2999999999999997E-2</v>
      </c>
      <c r="F21752">
        <v>0.01</v>
      </c>
      <c r="G21752">
        <v>0</v>
      </c>
      <c r="H21752">
        <v>7.0000000000000001E-3</v>
      </c>
      <c r="I21752">
        <v>0</v>
      </c>
    </row>
    <row r="21753" spans="1:9" x14ac:dyDescent="0.25">
      <c r="A21753" t="s">
        <v>734</v>
      </c>
      <c r="B21753">
        <v>20194</v>
      </c>
      <c r="C21753" s="593">
        <v>0.06</v>
      </c>
      <c r="D21753" t="s">
        <v>1893</v>
      </c>
      <c r="E21753">
        <v>4.2999999999999997E-2</v>
      </c>
      <c r="F21753">
        <v>0.01</v>
      </c>
      <c r="G21753">
        <v>0</v>
      </c>
      <c r="H21753">
        <v>7.0000000000000001E-3</v>
      </c>
      <c r="I21753">
        <v>0</v>
      </c>
    </row>
    <row r="21754" spans="1:9" x14ac:dyDescent="0.25">
      <c r="A21754" t="s">
        <v>734</v>
      </c>
      <c r="B21754">
        <v>20195</v>
      </c>
      <c r="C21754" s="593">
        <v>0.06</v>
      </c>
      <c r="D21754" t="s">
        <v>1893</v>
      </c>
      <c r="E21754">
        <v>4.2999999999999997E-2</v>
      </c>
      <c r="F21754">
        <v>0.01</v>
      </c>
      <c r="G21754">
        <v>0</v>
      </c>
      <c r="H21754">
        <v>7.0000000000000001E-3</v>
      </c>
      <c r="I21754">
        <v>0</v>
      </c>
    </row>
    <row r="21755" spans="1:9" x14ac:dyDescent="0.25">
      <c r="A21755" t="s">
        <v>734</v>
      </c>
      <c r="B21755">
        <v>20196</v>
      </c>
      <c r="C21755" s="593">
        <v>0.06</v>
      </c>
      <c r="D21755" t="s">
        <v>1893</v>
      </c>
      <c r="E21755">
        <v>4.2999999999999997E-2</v>
      </c>
      <c r="F21755">
        <v>0.01</v>
      </c>
      <c r="G21755">
        <v>0</v>
      </c>
      <c r="H21755">
        <v>7.0000000000000001E-3</v>
      </c>
      <c r="I21755">
        <v>0</v>
      </c>
    </row>
    <row r="21756" spans="1:9" x14ac:dyDescent="0.25">
      <c r="A21756" t="s">
        <v>734</v>
      </c>
      <c r="B21756">
        <v>20197</v>
      </c>
      <c r="C21756" s="593">
        <v>0.06</v>
      </c>
      <c r="D21756" t="s">
        <v>6224</v>
      </c>
      <c r="E21756">
        <v>4.2999999999999997E-2</v>
      </c>
      <c r="F21756">
        <v>0.01</v>
      </c>
      <c r="G21756">
        <v>0</v>
      </c>
      <c r="H21756">
        <v>7.0000000000000001E-3</v>
      </c>
      <c r="I21756">
        <v>0</v>
      </c>
    </row>
    <row r="21757" spans="1:9" x14ac:dyDescent="0.25">
      <c r="A21757" t="s">
        <v>734</v>
      </c>
      <c r="B21757">
        <v>20198</v>
      </c>
      <c r="C21757" s="593">
        <v>5.2999999999999999E-2</v>
      </c>
      <c r="D21757" t="s">
        <v>6236</v>
      </c>
      <c r="E21757">
        <v>4.2999999999999997E-2</v>
      </c>
      <c r="F21757">
        <v>0.01</v>
      </c>
      <c r="G21757">
        <v>0</v>
      </c>
      <c r="H21757">
        <v>0</v>
      </c>
      <c r="I21757">
        <v>0</v>
      </c>
    </row>
    <row r="21758" spans="1:9" x14ac:dyDescent="0.25">
      <c r="A21758" t="s">
        <v>734</v>
      </c>
      <c r="B21758">
        <v>20598</v>
      </c>
      <c r="C21758" s="593">
        <v>0.06</v>
      </c>
      <c r="D21758" t="s">
        <v>6224</v>
      </c>
      <c r="E21758">
        <v>4.2999999999999997E-2</v>
      </c>
      <c r="F21758">
        <v>0.01</v>
      </c>
      <c r="G21758">
        <v>0</v>
      </c>
      <c r="H21758">
        <v>7.0000000000000001E-3</v>
      </c>
      <c r="I21758">
        <v>0</v>
      </c>
    </row>
    <row r="21759" spans="1:9" x14ac:dyDescent="0.25">
      <c r="A21759" t="s">
        <v>734</v>
      </c>
      <c r="B21759">
        <v>22003</v>
      </c>
      <c r="C21759" s="593">
        <v>0.06</v>
      </c>
      <c r="D21759" t="s">
        <v>1893</v>
      </c>
      <c r="E21759">
        <v>4.2999999999999997E-2</v>
      </c>
      <c r="F21759">
        <v>0.01</v>
      </c>
      <c r="G21759">
        <v>0</v>
      </c>
      <c r="H21759">
        <v>7.0000000000000001E-3</v>
      </c>
      <c r="I21759">
        <v>0</v>
      </c>
    </row>
    <row r="21760" spans="1:9" x14ac:dyDescent="0.25">
      <c r="A21760" t="s">
        <v>734</v>
      </c>
      <c r="B21760">
        <v>22009</v>
      </c>
      <c r="C21760" s="593">
        <v>0.06</v>
      </c>
      <c r="D21760" t="s">
        <v>1893</v>
      </c>
      <c r="E21760">
        <v>4.2999999999999997E-2</v>
      </c>
      <c r="F21760">
        <v>0.01</v>
      </c>
      <c r="G21760">
        <v>0</v>
      </c>
      <c r="H21760">
        <v>7.0000000000000001E-3</v>
      </c>
      <c r="I21760">
        <v>0</v>
      </c>
    </row>
    <row r="21761" spans="1:9" x14ac:dyDescent="0.25">
      <c r="A21761" t="s">
        <v>734</v>
      </c>
      <c r="B21761">
        <v>22015</v>
      </c>
      <c r="C21761" s="593">
        <v>0.06</v>
      </c>
      <c r="D21761" t="s">
        <v>1893</v>
      </c>
      <c r="E21761">
        <v>4.2999999999999997E-2</v>
      </c>
      <c r="F21761">
        <v>0.01</v>
      </c>
      <c r="G21761">
        <v>0</v>
      </c>
      <c r="H21761">
        <v>7.0000000000000001E-3</v>
      </c>
      <c r="I21761">
        <v>0</v>
      </c>
    </row>
    <row r="21762" spans="1:9" x14ac:dyDescent="0.25">
      <c r="A21762" t="s">
        <v>734</v>
      </c>
      <c r="B21762">
        <v>22025</v>
      </c>
      <c r="C21762" s="593">
        <v>0.06</v>
      </c>
      <c r="D21762" t="s">
        <v>6237</v>
      </c>
      <c r="E21762">
        <v>4.2999999999999997E-2</v>
      </c>
      <c r="F21762">
        <v>0.01</v>
      </c>
      <c r="G21762">
        <v>0</v>
      </c>
      <c r="H21762">
        <v>7.0000000000000001E-3</v>
      </c>
      <c r="I21762">
        <v>0</v>
      </c>
    </row>
    <row r="21763" spans="1:9" x14ac:dyDescent="0.25">
      <c r="A21763" t="s">
        <v>734</v>
      </c>
      <c r="B21763">
        <v>22026</v>
      </c>
      <c r="C21763" s="593">
        <v>0.06</v>
      </c>
      <c r="D21763" t="s">
        <v>6237</v>
      </c>
      <c r="E21763">
        <v>4.2999999999999997E-2</v>
      </c>
      <c r="F21763">
        <v>0.01</v>
      </c>
      <c r="G21763">
        <v>0</v>
      </c>
      <c r="H21763">
        <v>7.0000000000000001E-3</v>
      </c>
      <c r="I21763">
        <v>0</v>
      </c>
    </row>
    <row r="21764" spans="1:9" x14ac:dyDescent="0.25">
      <c r="A21764" t="s">
        <v>734</v>
      </c>
      <c r="B21764">
        <v>22027</v>
      </c>
      <c r="C21764" s="593">
        <v>0.06</v>
      </c>
      <c r="D21764" t="s">
        <v>1893</v>
      </c>
      <c r="E21764">
        <v>4.2999999999999997E-2</v>
      </c>
      <c r="F21764">
        <v>0.01</v>
      </c>
      <c r="G21764">
        <v>0</v>
      </c>
      <c r="H21764">
        <v>7.0000000000000001E-3</v>
      </c>
      <c r="I21764">
        <v>0</v>
      </c>
    </row>
    <row r="21765" spans="1:9" x14ac:dyDescent="0.25">
      <c r="A21765" t="s">
        <v>734</v>
      </c>
      <c r="B21765">
        <v>22030</v>
      </c>
      <c r="C21765" s="593">
        <v>0.06</v>
      </c>
      <c r="D21765" t="s">
        <v>1893</v>
      </c>
      <c r="E21765">
        <v>4.2999999999999997E-2</v>
      </c>
      <c r="F21765">
        <v>0.01</v>
      </c>
      <c r="G21765">
        <v>0</v>
      </c>
      <c r="H21765">
        <v>7.0000000000000001E-3</v>
      </c>
      <c r="I21765">
        <v>0</v>
      </c>
    </row>
    <row r="21766" spans="1:9" x14ac:dyDescent="0.25">
      <c r="A21766" t="s">
        <v>734</v>
      </c>
      <c r="B21766">
        <v>22031</v>
      </c>
      <c r="C21766" s="593">
        <v>0.06</v>
      </c>
      <c r="D21766" t="s">
        <v>1893</v>
      </c>
      <c r="E21766">
        <v>4.2999999999999997E-2</v>
      </c>
      <c r="F21766">
        <v>0.01</v>
      </c>
      <c r="G21766">
        <v>0</v>
      </c>
      <c r="H21766">
        <v>7.0000000000000001E-3</v>
      </c>
      <c r="I21766">
        <v>0</v>
      </c>
    </row>
    <row r="21767" spans="1:9" x14ac:dyDescent="0.25">
      <c r="A21767" t="s">
        <v>734</v>
      </c>
      <c r="B21767">
        <v>22032</v>
      </c>
      <c r="C21767" s="593">
        <v>0.06</v>
      </c>
      <c r="D21767" t="s">
        <v>1893</v>
      </c>
      <c r="E21767">
        <v>4.2999999999999997E-2</v>
      </c>
      <c r="F21767">
        <v>0.01</v>
      </c>
      <c r="G21767">
        <v>0</v>
      </c>
      <c r="H21767">
        <v>7.0000000000000001E-3</v>
      </c>
      <c r="I21767">
        <v>0</v>
      </c>
    </row>
    <row r="21768" spans="1:9" x14ac:dyDescent="0.25">
      <c r="A21768" t="s">
        <v>734</v>
      </c>
      <c r="B21768">
        <v>22033</v>
      </c>
      <c r="C21768" s="593">
        <v>0.06</v>
      </c>
      <c r="D21768" t="s">
        <v>1893</v>
      </c>
      <c r="E21768">
        <v>4.2999999999999997E-2</v>
      </c>
      <c r="F21768">
        <v>0.01</v>
      </c>
      <c r="G21768">
        <v>0</v>
      </c>
      <c r="H21768">
        <v>7.0000000000000001E-3</v>
      </c>
      <c r="I21768">
        <v>0</v>
      </c>
    </row>
    <row r="21769" spans="1:9" x14ac:dyDescent="0.25">
      <c r="A21769" t="s">
        <v>734</v>
      </c>
      <c r="B21769">
        <v>22034</v>
      </c>
      <c r="C21769" s="593">
        <v>0.06</v>
      </c>
      <c r="D21769" t="s">
        <v>6238</v>
      </c>
      <c r="E21769">
        <v>4.2999999999999997E-2</v>
      </c>
      <c r="F21769">
        <v>0</v>
      </c>
      <c r="G21769">
        <v>0.01</v>
      </c>
      <c r="H21769">
        <v>7.0000000000000001E-3</v>
      </c>
      <c r="I21769">
        <v>0</v>
      </c>
    </row>
    <row r="21770" spans="1:9" x14ac:dyDescent="0.25">
      <c r="A21770" t="s">
        <v>734</v>
      </c>
      <c r="B21770">
        <v>22035</v>
      </c>
      <c r="C21770" s="593">
        <v>0.06</v>
      </c>
      <c r="D21770" t="s">
        <v>1893</v>
      </c>
      <c r="E21770">
        <v>4.2999999999999997E-2</v>
      </c>
      <c r="F21770">
        <v>0.01</v>
      </c>
      <c r="G21770">
        <v>0</v>
      </c>
      <c r="H21770">
        <v>7.0000000000000001E-3</v>
      </c>
      <c r="I21770">
        <v>0</v>
      </c>
    </row>
    <row r="21771" spans="1:9" x14ac:dyDescent="0.25">
      <c r="A21771" t="s">
        <v>734</v>
      </c>
      <c r="B21771">
        <v>22036</v>
      </c>
      <c r="C21771" s="593">
        <v>0.06</v>
      </c>
      <c r="D21771" t="s">
        <v>6238</v>
      </c>
      <c r="E21771">
        <v>4.2999999999999997E-2</v>
      </c>
      <c r="F21771">
        <v>0</v>
      </c>
      <c r="G21771">
        <v>0.01</v>
      </c>
      <c r="H21771">
        <v>7.0000000000000001E-3</v>
      </c>
      <c r="I21771">
        <v>0</v>
      </c>
    </row>
    <row r="21772" spans="1:9" x14ac:dyDescent="0.25">
      <c r="A21772" t="s">
        <v>734</v>
      </c>
      <c r="B21772">
        <v>22037</v>
      </c>
      <c r="C21772" s="593">
        <v>0.06</v>
      </c>
      <c r="D21772" t="s">
        <v>1893</v>
      </c>
      <c r="E21772">
        <v>4.2999999999999997E-2</v>
      </c>
      <c r="F21772">
        <v>0.01</v>
      </c>
      <c r="G21772">
        <v>0</v>
      </c>
      <c r="H21772">
        <v>7.0000000000000001E-3</v>
      </c>
      <c r="I21772">
        <v>0</v>
      </c>
    </row>
    <row r="21773" spans="1:9" x14ac:dyDescent="0.25">
      <c r="A21773" t="s">
        <v>734</v>
      </c>
      <c r="B21773">
        <v>22038</v>
      </c>
      <c r="C21773" s="593">
        <v>0.06</v>
      </c>
      <c r="D21773" t="s">
        <v>1893</v>
      </c>
      <c r="E21773">
        <v>4.2999999999999997E-2</v>
      </c>
      <c r="F21773">
        <v>0.01</v>
      </c>
      <c r="G21773">
        <v>0</v>
      </c>
      <c r="H21773">
        <v>7.0000000000000001E-3</v>
      </c>
      <c r="I21773">
        <v>0</v>
      </c>
    </row>
    <row r="21774" spans="1:9" x14ac:dyDescent="0.25">
      <c r="A21774" t="s">
        <v>734</v>
      </c>
      <c r="B21774">
        <v>22039</v>
      </c>
      <c r="C21774" s="593">
        <v>0.06</v>
      </c>
      <c r="D21774" t="s">
        <v>1893</v>
      </c>
      <c r="E21774">
        <v>4.2999999999999997E-2</v>
      </c>
      <c r="F21774">
        <v>0.01</v>
      </c>
      <c r="G21774">
        <v>0</v>
      </c>
      <c r="H21774">
        <v>7.0000000000000001E-3</v>
      </c>
      <c r="I21774">
        <v>0</v>
      </c>
    </row>
    <row r="21775" spans="1:9" x14ac:dyDescent="0.25">
      <c r="A21775" t="s">
        <v>734</v>
      </c>
      <c r="B21775">
        <v>22040</v>
      </c>
      <c r="C21775" s="593">
        <v>0.06</v>
      </c>
      <c r="D21775" t="s">
        <v>6239</v>
      </c>
      <c r="E21775">
        <v>4.2999999999999997E-2</v>
      </c>
      <c r="F21775">
        <v>0</v>
      </c>
      <c r="G21775">
        <v>0.01</v>
      </c>
      <c r="H21775">
        <v>7.0000000000000001E-3</v>
      </c>
      <c r="I21775">
        <v>0</v>
      </c>
    </row>
    <row r="21776" spans="1:9" x14ac:dyDescent="0.25">
      <c r="A21776" t="s">
        <v>734</v>
      </c>
      <c r="B21776">
        <v>22041</v>
      </c>
      <c r="C21776" s="593">
        <v>0.06</v>
      </c>
      <c r="D21776" t="s">
        <v>6240</v>
      </c>
      <c r="E21776">
        <v>4.2999999999999997E-2</v>
      </c>
      <c r="F21776">
        <v>0.01</v>
      </c>
      <c r="G21776">
        <v>0</v>
      </c>
      <c r="H21776">
        <v>7.0000000000000001E-3</v>
      </c>
      <c r="I21776">
        <v>0</v>
      </c>
    </row>
    <row r="21777" spans="1:9" x14ac:dyDescent="0.25">
      <c r="A21777" t="s">
        <v>734</v>
      </c>
      <c r="B21777">
        <v>22042</v>
      </c>
      <c r="C21777" s="593">
        <v>0.06</v>
      </c>
      <c r="D21777" t="s">
        <v>1893</v>
      </c>
      <c r="E21777">
        <v>4.2999999999999997E-2</v>
      </c>
      <c r="F21777">
        <v>0.01</v>
      </c>
      <c r="G21777">
        <v>0</v>
      </c>
      <c r="H21777">
        <v>7.0000000000000001E-3</v>
      </c>
      <c r="I21777">
        <v>0</v>
      </c>
    </row>
    <row r="21778" spans="1:9" x14ac:dyDescent="0.25">
      <c r="A21778" t="s">
        <v>734</v>
      </c>
      <c r="B21778">
        <v>22043</v>
      </c>
      <c r="C21778" s="593">
        <v>0.06</v>
      </c>
      <c r="D21778" t="s">
        <v>6240</v>
      </c>
      <c r="E21778">
        <v>4.2999999999999997E-2</v>
      </c>
      <c r="F21778">
        <v>0.01</v>
      </c>
      <c r="G21778">
        <v>0</v>
      </c>
      <c r="H21778">
        <v>7.0000000000000001E-3</v>
      </c>
      <c r="I21778">
        <v>0</v>
      </c>
    </row>
    <row r="21779" spans="1:9" x14ac:dyDescent="0.25">
      <c r="A21779" t="s">
        <v>734</v>
      </c>
      <c r="B21779">
        <v>22044</v>
      </c>
      <c r="C21779" s="593">
        <v>0.06</v>
      </c>
      <c r="D21779" t="s">
        <v>1893</v>
      </c>
      <c r="E21779">
        <v>4.2999999999999997E-2</v>
      </c>
      <c r="F21779">
        <v>0.01</v>
      </c>
      <c r="G21779">
        <v>0</v>
      </c>
      <c r="H21779">
        <v>7.0000000000000001E-3</v>
      </c>
      <c r="I21779">
        <v>0</v>
      </c>
    </row>
    <row r="21780" spans="1:9" x14ac:dyDescent="0.25">
      <c r="A21780" t="s">
        <v>734</v>
      </c>
      <c r="B21780">
        <v>22046</v>
      </c>
      <c r="C21780" s="593">
        <v>0.06</v>
      </c>
      <c r="D21780" t="s">
        <v>6240</v>
      </c>
      <c r="E21780">
        <v>4.2999999999999997E-2</v>
      </c>
      <c r="F21780">
        <v>0.01</v>
      </c>
      <c r="G21780">
        <v>0</v>
      </c>
      <c r="H21780">
        <v>7.0000000000000001E-3</v>
      </c>
      <c r="I21780">
        <v>0</v>
      </c>
    </row>
    <row r="21781" spans="1:9" x14ac:dyDescent="0.25">
      <c r="A21781" t="s">
        <v>734</v>
      </c>
      <c r="B21781">
        <v>22060</v>
      </c>
      <c r="C21781" s="593">
        <v>0.06</v>
      </c>
      <c r="D21781" t="s">
        <v>1893</v>
      </c>
      <c r="E21781">
        <v>4.2999999999999997E-2</v>
      </c>
      <c r="F21781">
        <v>0.01</v>
      </c>
      <c r="G21781">
        <v>0</v>
      </c>
      <c r="H21781">
        <v>7.0000000000000001E-3</v>
      </c>
      <c r="I21781">
        <v>0</v>
      </c>
    </row>
    <row r="21782" spans="1:9" x14ac:dyDescent="0.25">
      <c r="A21782" t="s">
        <v>734</v>
      </c>
      <c r="B21782">
        <v>22066</v>
      </c>
      <c r="C21782" s="593">
        <v>0.06</v>
      </c>
      <c r="D21782" t="s">
        <v>1893</v>
      </c>
      <c r="E21782">
        <v>4.2999999999999997E-2</v>
      </c>
      <c r="F21782">
        <v>0.01</v>
      </c>
      <c r="G21782">
        <v>0</v>
      </c>
      <c r="H21782">
        <v>7.0000000000000001E-3</v>
      </c>
      <c r="I21782">
        <v>0</v>
      </c>
    </row>
    <row r="21783" spans="1:9" x14ac:dyDescent="0.25">
      <c r="A21783" t="s">
        <v>734</v>
      </c>
      <c r="B21783">
        <v>22067</v>
      </c>
      <c r="C21783" s="593">
        <v>0.06</v>
      </c>
      <c r="D21783" t="s">
        <v>1893</v>
      </c>
      <c r="E21783">
        <v>4.2999999999999997E-2</v>
      </c>
      <c r="F21783">
        <v>0.01</v>
      </c>
      <c r="G21783">
        <v>0</v>
      </c>
      <c r="H21783">
        <v>7.0000000000000001E-3</v>
      </c>
      <c r="I21783">
        <v>0</v>
      </c>
    </row>
    <row r="21784" spans="1:9" x14ac:dyDescent="0.25">
      <c r="A21784" t="s">
        <v>734</v>
      </c>
      <c r="B21784">
        <v>22079</v>
      </c>
      <c r="C21784" s="593">
        <v>0.06</v>
      </c>
      <c r="D21784" t="s">
        <v>1893</v>
      </c>
      <c r="E21784">
        <v>4.2999999999999997E-2</v>
      </c>
      <c r="F21784">
        <v>0.01</v>
      </c>
      <c r="G21784">
        <v>0</v>
      </c>
      <c r="H21784">
        <v>7.0000000000000001E-3</v>
      </c>
      <c r="I21784">
        <v>0</v>
      </c>
    </row>
    <row r="21785" spans="1:9" x14ac:dyDescent="0.25">
      <c r="A21785" t="s">
        <v>734</v>
      </c>
      <c r="B21785">
        <v>22081</v>
      </c>
      <c r="C21785" s="593">
        <v>0.06</v>
      </c>
      <c r="D21785" t="s">
        <v>1893</v>
      </c>
      <c r="E21785">
        <v>4.2999999999999997E-2</v>
      </c>
      <c r="F21785">
        <v>0.01</v>
      </c>
      <c r="G21785">
        <v>0</v>
      </c>
      <c r="H21785">
        <v>7.0000000000000001E-3</v>
      </c>
      <c r="I21785">
        <v>0</v>
      </c>
    </row>
    <row r="21786" spans="1:9" x14ac:dyDescent="0.25">
      <c r="A21786" t="s">
        <v>734</v>
      </c>
      <c r="B21786">
        <v>22082</v>
      </c>
      <c r="C21786" s="593">
        <v>0.06</v>
      </c>
      <c r="D21786" t="s">
        <v>1893</v>
      </c>
      <c r="E21786">
        <v>4.2999999999999997E-2</v>
      </c>
      <c r="F21786">
        <v>0.01</v>
      </c>
      <c r="G21786">
        <v>0</v>
      </c>
      <c r="H21786">
        <v>7.0000000000000001E-3</v>
      </c>
      <c r="I21786">
        <v>0</v>
      </c>
    </row>
    <row r="21787" spans="1:9" x14ac:dyDescent="0.25">
      <c r="A21787" t="s">
        <v>734</v>
      </c>
      <c r="B21787">
        <v>22095</v>
      </c>
      <c r="C21787" s="593">
        <v>0.06</v>
      </c>
      <c r="D21787" t="s">
        <v>6234</v>
      </c>
      <c r="E21787">
        <v>4.2999999999999997E-2</v>
      </c>
      <c r="F21787">
        <v>0.01</v>
      </c>
      <c r="G21787">
        <v>0</v>
      </c>
      <c r="H21787">
        <v>7.0000000000000001E-3</v>
      </c>
      <c r="I21787">
        <v>0</v>
      </c>
    </row>
    <row r="21788" spans="1:9" x14ac:dyDescent="0.25">
      <c r="A21788" t="s">
        <v>734</v>
      </c>
      <c r="B21788">
        <v>22096</v>
      </c>
      <c r="C21788" s="593">
        <v>0.06</v>
      </c>
      <c r="D21788" t="s">
        <v>1893</v>
      </c>
      <c r="E21788">
        <v>4.2999999999999997E-2</v>
      </c>
      <c r="F21788">
        <v>0.01</v>
      </c>
      <c r="G21788">
        <v>0</v>
      </c>
      <c r="H21788">
        <v>7.0000000000000001E-3</v>
      </c>
      <c r="I21788">
        <v>0</v>
      </c>
    </row>
    <row r="21789" spans="1:9" x14ac:dyDescent="0.25">
      <c r="A21789" t="s">
        <v>734</v>
      </c>
      <c r="B21789">
        <v>22101</v>
      </c>
      <c r="C21789" s="593">
        <v>0.06</v>
      </c>
      <c r="D21789" t="s">
        <v>6240</v>
      </c>
      <c r="E21789">
        <v>4.2999999999999997E-2</v>
      </c>
      <c r="F21789">
        <v>0.01</v>
      </c>
      <c r="G21789">
        <v>0</v>
      </c>
      <c r="H21789">
        <v>7.0000000000000001E-3</v>
      </c>
      <c r="I21789">
        <v>0</v>
      </c>
    </row>
    <row r="21790" spans="1:9" x14ac:dyDescent="0.25">
      <c r="A21790" t="s">
        <v>734</v>
      </c>
      <c r="B21790">
        <v>22102</v>
      </c>
      <c r="C21790" s="593">
        <v>0.06</v>
      </c>
      <c r="D21790" t="s">
        <v>1893</v>
      </c>
      <c r="E21790">
        <v>4.2999999999999997E-2</v>
      </c>
      <c r="F21790">
        <v>0.01</v>
      </c>
      <c r="G21790">
        <v>0</v>
      </c>
      <c r="H21790">
        <v>7.0000000000000001E-3</v>
      </c>
      <c r="I21790">
        <v>0</v>
      </c>
    </row>
    <row r="21791" spans="1:9" x14ac:dyDescent="0.25">
      <c r="A21791" t="s">
        <v>734</v>
      </c>
      <c r="B21791">
        <v>22103</v>
      </c>
      <c r="C21791" s="593">
        <v>0.06</v>
      </c>
      <c r="D21791" t="s">
        <v>1893</v>
      </c>
      <c r="E21791">
        <v>4.2999999999999997E-2</v>
      </c>
      <c r="F21791">
        <v>0.01</v>
      </c>
      <c r="G21791">
        <v>0</v>
      </c>
      <c r="H21791">
        <v>7.0000000000000001E-3</v>
      </c>
      <c r="I21791">
        <v>0</v>
      </c>
    </row>
    <row r="21792" spans="1:9" x14ac:dyDescent="0.25">
      <c r="A21792" t="s">
        <v>734</v>
      </c>
      <c r="B21792">
        <v>22106</v>
      </c>
      <c r="C21792" s="593">
        <v>0.06</v>
      </c>
      <c r="D21792" t="s">
        <v>1893</v>
      </c>
      <c r="E21792">
        <v>4.2999999999999997E-2</v>
      </c>
      <c r="F21792">
        <v>0.01</v>
      </c>
      <c r="G21792">
        <v>0</v>
      </c>
      <c r="H21792">
        <v>7.0000000000000001E-3</v>
      </c>
      <c r="I21792">
        <v>0</v>
      </c>
    </row>
    <row r="21793" spans="1:9" x14ac:dyDescent="0.25">
      <c r="A21793" t="s">
        <v>734</v>
      </c>
      <c r="B21793">
        <v>22107</v>
      </c>
      <c r="C21793" s="593">
        <v>0.06</v>
      </c>
      <c r="D21793" t="s">
        <v>1893</v>
      </c>
      <c r="E21793">
        <v>4.2999999999999997E-2</v>
      </c>
      <c r="F21793">
        <v>0.01</v>
      </c>
      <c r="G21793">
        <v>0</v>
      </c>
      <c r="H21793">
        <v>7.0000000000000001E-3</v>
      </c>
      <c r="I21793">
        <v>0</v>
      </c>
    </row>
    <row r="21794" spans="1:9" x14ac:dyDescent="0.25">
      <c r="A21794" t="s">
        <v>734</v>
      </c>
      <c r="B21794">
        <v>22108</v>
      </c>
      <c r="C21794" s="593">
        <v>0.06</v>
      </c>
      <c r="D21794" t="s">
        <v>1893</v>
      </c>
      <c r="E21794">
        <v>4.2999999999999997E-2</v>
      </c>
      <c r="F21794">
        <v>0.01</v>
      </c>
      <c r="G21794">
        <v>0</v>
      </c>
      <c r="H21794">
        <v>7.0000000000000001E-3</v>
      </c>
      <c r="I21794">
        <v>0</v>
      </c>
    </row>
    <row r="21795" spans="1:9" x14ac:dyDescent="0.25">
      <c r="A21795" t="s">
        <v>734</v>
      </c>
      <c r="B21795">
        <v>22109</v>
      </c>
      <c r="C21795" s="593">
        <v>0.06</v>
      </c>
      <c r="D21795" t="s">
        <v>1893</v>
      </c>
      <c r="E21795">
        <v>4.2999999999999997E-2</v>
      </c>
      <c r="F21795">
        <v>0.01</v>
      </c>
      <c r="G21795">
        <v>0</v>
      </c>
      <c r="H21795">
        <v>7.0000000000000001E-3</v>
      </c>
      <c r="I21795">
        <v>0</v>
      </c>
    </row>
    <row r="21796" spans="1:9" x14ac:dyDescent="0.25">
      <c r="A21796" t="s">
        <v>734</v>
      </c>
      <c r="B21796">
        <v>22116</v>
      </c>
      <c r="C21796" s="593">
        <v>0.06</v>
      </c>
      <c r="D21796" t="s">
        <v>1893</v>
      </c>
      <c r="E21796">
        <v>4.2999999999999997E-2</v>
      </c>
      <c r="F21796">
        <v>0.01</v>
      </c>
      <c r="G21796">
        <v>0</v>
      </c>
      <c r="H21796">
        <v>7.0000000000000001E-3</v>
      </c>
      <c r="I21796">
        <v>0</v>
      </c>
    </row>
    <row r="21797" spans="1:9" x14ac:dyDescent="0.25">
      <c r="A21797" t="s">
        <v>734</v>
      </c>
      <c r="B21797">
        <v>22118</v>
      </c>
      <c r="C21797" s="593">
        <v>0.06</v>
      </c>
      <c r="D21797" t="s">
        <v>1893</v>
      </c>
      <c r="E21797">
        <v>4.2999999999999997E-2</v>
      </c>
      <c r="F21797">
        <v>0.01</v>
      </c>
      <c r="G21797">
        <v>0</v>
      </c>
      <c r="H21797">
        <v>7.0000000000000001E-3</v>
      </c>
      <c r="I21797">
        <v>0</v>
      </c>
    </row>
    <row r="21798" spans="1:9" x14ac:dyDescent="0.25">
      <c r="A21798" t="s">
        <v>734</v>
      </c>
      <c r="B21798">
        <v>22119</v>
      </c>
      <c r="C21798" s="593">
        <v>0.06</v>
      </c>
      <c r="D21798" t="s">
        <v>1893</v>
      </c>
      <c r="E21798">
        <v>4.2999999999999997E-2</v>
      </c>
      <c r="F21798">
        <v>0.01</v>
      </c>
      <c r="G21798">
        <v>0</v>
      </c>
      <c r="H21798">
        <v>7.0000000000000001E-3</v>
      </c>
      <c r="I21798">
        <v>0</v>
      </c>
    </row>
    <row r="21799" spans="1:9" x14ac:dyDescent="0.25">
      <c r="A21799" t="s">
        <v>734</v>
      </c>
      <c r="B21799">
        <v>22121</v>
      </c>
      <c r="C21799" s="593">
        <v>0.06</v>
      </c>
      <c r="D21799" t="s">
        <v>1893</v>
      </c>
      <c r="E21799">
        <v>4.2999999999999997E-2</v>
      </c>
      <c r="F21799">
        <v>0.01</v>
      </c>
      <c r="G21799">
        <v>0</v>
      </c>
      <c r="H21799">
        <v>7.0000000000000001E-3</v>
      </c>
      <c r="I21799">
        <v>0</v>
      </c>
    </row>
    <row r="21800" spans="1:9" x14ac:dyDescent="0.25">
      <c r="A21800" t="s">
        <v>734</v>
      </c>
      <c r="B21800">
        <v>22122</v>
      </c>
      <c r="C21800" s="593">
        <v>0.06</v>
      </c>
      <c r="D21800" t="s">
        <v>1893</v>
      </c>
      <c r="E21800">
        <v>4.2999999999999997E-2</v>
      </c>
      <c r="F21800">
        <v>0.01</v>
      </c>
      <c r="G21800">
        <v>0</v>
      </c>
      <c r="H21800">
        <v>7.0000000000000001E-3</v>
      </c>
      <c r="I21800">
        <v>0</v>
      </c>
    </row>
    <row r="21801" spans="1:9" x14ac:dyDescent="0.25">
      <c r="A21801" t="s">
        <v>734</v>
      </c>
      <c r="B21801">
        <v>22124</v>
      </c>
      <c r="C21801" s="593">
        <v>0.06</v>
      </c>
      <c r="D21801" t="s">
        <v>1893</v>
      </c>
      <c r="E21801">
        <v>4.2999999999999997E-2</v>
      </c>
      <c r="F21801">
        <v>0.01</v>
      </c>
      <c r="G21801">
        <v>0</v>
      </c>
      <c r="H21801">
        <v>7.0000000000000001E-3</v>
      </c>
      <c r="I21801">
        <v>0</v>
      </c>
    </row>
    <row r="21802" spans="1:9" x14ac:dyDescent="0.25">
      <c r="A21802" t="s">
        <v>734</v>
      </c>
      <c r="B21802">
        <v>22125</v>
      </c>
      <c r="C21802" s="593">
        <v>0.06</v>
      </c>
      <c r="D21802" t="s">
        <v>6241</v>
      </c>
      <c r="E21802">
        <v>4.2999999999999997E-2</v>
      </c>
      <c r="F21802">
        <v>0.01</v>
      </c>
      <c r="G21802">
        <v>0</v>
      </c>
      <c r="H21802">
        <v>7.0000000000000001E-3</v>
      </c>
      <c r="I21802">
        <v>0</v>
      </c>
    </row>
    <row r="21803" spans="1:9" x14ac:dyDescent="0.25">
      <c r="A21803" t="s">
        <v>734</v>
      </c>
      <c r="B21803">
        <v>22134</v>
      </c>
      <c r="C21803" s="593">
        <v>0.06</v>
      </c>
      <c r="D21803" t="s">
        <v>6242</v>
      </c>
      <c r="E21803">
        <v>4.2999999999999997E-2</v>
      </c>
      <c r="F21803">
        <v>0.01</v>
      </c>
      <c r="G21803">
        <v>0</v>
      </c>
      <c r="H21803">
        <v>7.0000000000000001E-3</v>
      </c>
      <c r="I21803">
        <v>0</v>
      </c>
    </row>
    <row r="21804" spans="1:9" x14ac:dyDescent="0.25">
      <c r="A21804" t="s">
        <v>734</v>
      </c>
      <c r="B21804">
        <v>22135</v>
      </c>
      <c r="C21804" s="593">
        <v>0.06</v>
      </c>
      <c r="D21804" t="s">
        <v>6227</v>
      </c>
      <c r="E21804">
        <v>4.2999999999999997E-2</v>
      </c>
      <c r="F21804">
        <v>0.01</v>
      </c>
      <c r="G21804">
        <v>0</v>
      </c>
      <c r="H21804">
        <v>7.0000000000000001E-3</v>
      </c>
      <c r="I21804">
        <v>0</v>
      </c>
    </row>
    <row r="21805" spans="1:9" x14ac:dyDescent="0.25">
      <c r="A21805" t="s">
        <v>734</v>
      </c>
      <c r="B21805">
        <v>22150</v>
      </c>
      <c r="C21805" s="593">
        <v>0.06</v>
      </c>
      <c r="D21805" t="s">
        <v>1893</v>
      </c>
      <c r="E21805">
        <v>4.2999999999999997E-2</v>
      </c>
      <c r="F21805">
        <v>0.01</v>
      </c>
      <c r="G21805">
        <v>0</v>
      </c>
      <c r="H21805">
        <v>7.0000000000000001E-3</v>
      </c>
      <c r="I21805">
        <v>0</v>
      </c>
    </row>
    <row r="21806" spans="1:9" x14ac:dyDescent="0.25">
      <c r="A21806" t="s">
        <v>734</v>
      </c>
      <c r="B21806">
        <v>22151</v>
      </c>
      <c r="C21806" s="593">
        <v>0.06</v>
      </c>
      <c r="D21806" t="s">
        <v>1893</v>
      </c>
      <c r="E21806">
        <v>4.2999999999999997E-2</v>
      </c>
      <c r="F21806">
        <v>0.01</v>
      </c>
      <c r="G21806">
        <v>0</v>
      </c>
      <c r="H21806">
        <v>7.0000000000000001E-3</v>
      </c>
      <c r="I21806">
        <v>0</v>
      </c>
    </row>
    <row r="21807" spans="1:9" x14ac:dyDescent="0.25">
      <c r="A21807" t="s">
        <v>734</v>
      </c>
      <c r="B21807">
        <v>22152</v>
      </c>
      <c r="C21807" s="593">
        <v>0.06</v>
      </c>
      <c r="D21807" t="s">
        <v>1893</v>
      </c>
      <c r="E21807">
        <v>4.2999999999999997E-2</v>
      </c>
      <c r="F21807">
        <v>0.01</v>
      </c>
      <c r="G21807">
        <v>0</v>
      </c>
      <c r="H21807">
        <v>7.0000000000000001E-3</v>
      </c>
      <c r="I21807">
        <v>0</v>
      </c>
    </row>
    <row r="21808" spans="1:9" x14ac:dyDescent="0.25">
      <c r="A21808" t="s">
        <v>734</v>
      </c>
      <c r="B21808">
        <v>22153</v>
      </c>
      <c r="C21808" s="593">
        <v>0.06</v>
      </c>
      <c r="D21808" t="s">
        <v>1893</v>
      </c>
      <c r="E21808">
        <v>4.2999999999999997E-2</v>
      </c>
      <c r="F21808">
        <v>0.01</v>
      </c>
      <c r="G21808">
        <v>0</v>
      </c>
      <c r="H21808">
        <v>7.0000000000000001E-3</v>
      </c>
      <c r="I21808">
        <v>0</v>
      </c>
    </row>
    <row r="21809" spans="1:9" x14ac:dyDescent="0.25">
      <c r="A21809" t="s">
        <v>734</v>
      </c>
      <c r="B21809">
        <v>22156</v>
      </c>
      <c r="C21809" s="593">
        <v>0.06</v>
      </c>
      <c r="D21809" t="s">
        <v>1893</v>
      </c>
      <c r="E21809">
        <v>4.2999999999999997E-2</v>
      </c>
      <c r="F21809">
        <v>0.01</v>
      </c>
      <c r="G21809">
        <v>0</v>
      </c>
      <c r="H21809">
        <v>7.0000000000000001E-3</v>
      </c>
      <c r="I21809">
        <v>0</v>
      </c>
    </row>
    <row r="21810" spans="1:9" x14ac:dyDescent="0.25">
      <c r="A21810" t="s">
        <v>734</v>
      </c>
      <c r="B21810">
        <v>22158</v>
      </c>
      <c r="C21810" s="593">
        <v>0.06</v>
      </c>
      <c r="D21810" t="s">
        <v>1893</v>
      </c>
      <c r="E21810">
        <v>4.2999999999999997E-2</v>
      </c>
      <c r="F21810">
        <v>0.01</v>
      </c>
      <c r="G21810">
        <v>0</v>
      </c>
      <c r="H21810">
        <v>7.0000000000000001E-3</v>
      </c>
      <c r="I21810">
        <v>0</v>
      </c>
    </row>
    <row r="21811" spans="1:9" x14ac:dyDescent="0.25">
      <c r="A21811" t="s">
        <v>734</v>
      </c>
      <c r="B21811">
        <v>22159</v>
      </c>
      <c r="C21811" s="593">
        <v>0.06</v>
      </c>
      <c r="D21811" t="s">
        <v>1893</v>
      </c>
      <c r="E21811">
        <v>4.2999999999999997E-2</v>
      </c>
      <c r="F21811">
        <v>0.01</v>
      </c>
      <c r="G21811">
        <v>0</v>
      </c>
      <c r="H21811">
        <v>7.0000000000000001E-3</v>
      </c>
      <c r="I21811">
        <v>0</v>
      </c>
    </row>
    <row r="21812" spans="1:9" x14ac:dyDescent="0.25">
      <c r="A21812" t="s">
        <v>734</v>
      </c>
      <c r="B21812">
        <v>22160</v>
      </c>
      <c r="C21812" s="593">
        <v>0.06</v>
      </c>
      <c r="D21812" t="s">
        <v>1893</v>
      </c>
      <c r="E21812">
        <v>4.2999999999999997E-2</v>
      </c>
      <c r="F21812">
        <v>0.01</v>
      </c>
      <c r="G21812">
        <v>0</v>
      </c>
      <c r="H21812">
        <v>7.0000000000000001E-3</v>
      </c>
      <c r="I21812">
        <v>0</v>
      </c>
    </row>
    <row r="21813" spans="1:9" x14ac:dyDescent="0.25">
      <c r="A21813" t="s">
        <v>734</v>
      </c>
      <c r="B21813">
        <v>22161</v>
      </c>
      <c r="C21813" s="593">
        <v>0.06</v>
      </c>
      <c r="D21813" t="s">
        <v>1893</v>
      </c>
      <c r="E21813">
        <v>4.2999999999999997E-2</v>
      </c>
      <c r="F21813">
        <v>0.01</v>
      </c>
      <c r="G21813">
        <v>0</v>
      </c>
      <c r="H21813">
        <v>7.0000000000000001E-3</v>
      </c>
      <c r="I21813">
        <v>0</v>
      </c>
    </row>
    <row r="21814" spans="1:9" x14ac:dyDescent="0.25">
      <c r="A21814" t="s">
        <v>734</v>
      </c>
      <c r="B21814">
        <v>22172</v>
      </c>
      <c r="C21814" s="593">
        <v>0.06</v>
      </c>
      <c r="D21814" t="s">
        <v>6237</v>
      </c>
      <c r="E21814">
        <v>4.2999999999999997E-2</v>
      </c>
      <c r="F21814">
        <v>0.01</v>
      </c>
      <c r="G21814">
        <v>0</v>
      </c>
      <c r="H21814">
        <v>7.0000000000000001E-3</v>
      </c>
      <c r="I21814">
        <v>0</v>
      </c>
    </row>
    <row r="21815" spans="1:9" x14ac:dyDescent="0.25">
      <c r="A21815" t="s">
        <v>734</v>
      </c>
      <c r="B21815">
        <v>22180</v>
      </c>
      <c r="C21815" s="593">
        <v>0.06</v>
      </c>
      <c r="D21815" t="s">
        <v>2895</v>
      </c>
      <c r="E21815">
        <v>4.2999999999999997E-2</v>
      </c>
      <c r="F21815">
        <v>0.01</v>
      </c>
      <c r="G21815">
        <v>0</v>
      </c>
      <c r="H21815">
        <v>7.0000000000000001E-3</v>
      </c>
      <c r="I21815">
        <v>0</v>
      </c>
    </row>
    <row r="21816" spans="1:9" x14ac:dyDescent="0.25">
      <c r="A21816" t="s">
        <v>734</v>
      </c>
      <c r="B21816">
        <v>22181</v>
      </c>
      <c r="C21816" s="593">
        <v>0.06</v>
      </c>
      <c r="D21816" t="s">
        <v>2895</v>
      </c>
      <c r="E21816">
        <v>4.2999999999999997E-2</v>
      </c>
      <c r="F21816">
        <v>0.01</v>
      </c>
      <c r="G21816">
        <v>0</v>
      </c>
      <c r="H21816">
        <v>7.0000000000000001E-3</v>
      </c>
      <c r="I21816">
        <v>0</v>
      </c>
    </row>
    <row r="21817" spans="1:9" x14ac:dyDescent="0.25">
      <c r="A21817" t="s">
        <v>734</v>
      </c>
      <c r="B21817">
        <v>22182</v>
      </c>
      <c r="C21817" s="593">
        <v>0.06</v>
      </c>
      <c r="D21817" t="s">
        <v>2895</v>
      </c>
      <c r="E21817">
        <v>4.2999999999999997E-2</v>
      </c>
      <c r="F21817">
        <v>0.01</v>
      </c>
      <c r="G21817">
        <v>0</v>
      </c>
      <c r="H21817">
        <v>7.0000000000000001E-3</v>
      </c>
      <c r="I21817">
        <v>0</v>
      </c>
    </row>
    <row r="21818" spans="1:9" x14ac:dyDescent="0.25">
      <c r="A21818" t="s">
        <v>734</v>
      </c>
      <c r="B21818">
        <v>22183</v>
      </c>
      <c r="C21818" s="593">
        <v>0.06</v>
      </c>
      <c r="D21818" t="s">
        <v>2895</v>
      </c>
      <c r="E21818">
        <v>4.2999999999999997E-2</v>
      </c>
      <c r="F21818">
        <v>0.01</v>
      </c>
      <c r="G21818">
        <v>0</v>
      </c>
      <c r="H21818">
        <v>7.0000000000000001E-3</v>
      </c>
      <c r="I21818">
        <v>0</v>
      </c>
    </row>
    <row r="21819" spans="1:9" x14ac:dyDescent="0.25">
      <c r="A21819" t="s">
        <v>734</v>
      </c>
      <c r="B21819">
        <v>22185</v>
      </c>
      <c r="C21819" s="593">
        <v>0.06</v>
      </c>
      <c r="D21819" t="s">
        <v>1893</v>
      </c>
      <c r="E21819">
        <v>4.2999999999999997E-2</v>
      </c>
      <c r="F21819">
        <v>0.01</v>
      </c>
      <c r="G21819">
        <v>0</v>
      </c>
      <c r="H21819">
        <v>7.0000000000000001E-3</v>
      </c>
      <c r="I21819">
        <v>0</v>
      </c>
    </row>
    <row r="21820" spans="1:9" x14ac:dyDescent="0.25">
      <c r="A21820" t="s">
        <v>734</v>
      </c>
      <c r="B21820">
        <v>22191</v>
      </c>
      <c r="C21820" s="593">
        <v>0.06</v>
      </c>
      <c r="D21820" t="s">
        <v>6227</v>
      </c>
      <c r="E21820">
        <v>4.2999999999999997E-2</v>
      </c>
      <c r="F21820">
        <v>0.01</v>
      </c>
      <c r="G21820">
        <v>0</v>
      </c>
      <c r="H21820">
        <v>7.0000000000000001E-3</v>
      </c>
      <c r="I21820">
        <v>0</v>
      </c>
    </row>
    <row r="21821" spans="1:9" x14ac:dyDescent="0.25">
      <c r="A21821" t="s">
        <v>734</v>
      </c>
      <c r="B21821">
        <v>22192</v>
      </c>
      <c r="C21821" s="593">
        <v>0.06</v>
      </c>
      <c r="D21821" t="s">
        <v>6241</v>
      </c>
      <c r="E21821">
        <v>4.2999999999999997E-2</v>
      </c>
      <c r="F21821">
        <v>0.01</v>
      </c>
      <c r="G21821">
        <v>0</v>
      </c>
      <c r="H21821">
        <v>7.0000000000000001E-3</v>
      </c>
      <c r="I21821">
        <v>0</v>
      </c>
    </row>
    <row r="21822" spans="1:9" x14ac:dyDescent="0.25">
      <c r="A21822" t="s">
        <v>734</v>
      </c>
      <c r="B21822">
        <v>22193</v>
      </c>
      <c r="C21822" s="593">
        <v>0.06</v>
      </c>
      <c r="D21822" t="s">
        <v>6227</v>
      </c>
      <c r="E21822">
        <v>4.2999999999999997E-2</v>
      </c>
      <c r="F21822">
        <v>0.01</v>
      </c>
      <c r="G21822">
        <v>0</v>
      </c>
      <c r="H21822">
        <v>7.0000000000000001E-3</v>
      </c>
      <c r="I21822">
        <v>0</v>
      </c>
    </row>
    <row r="21823" spans="1:9" x14ac:dyDescent="0.25">
      <c r="A21823" t="s">
        <v>734</v>
      </c>
      <c r="B21823">
        <v>22194</v>
      </c>
      <c r="C21823" s="593">
        <v>0.06</v>
      </c>
      <c r="D21823" t="s">
        <v>6227</v>
      </c>
      <c r="E21823">
        <v>4.2999999999999997E-2</v>
      </c>
      <c r="F21823">
        <v>0.01</v>
      </c>
      <c r="G21823">
        <v>0</v>
      </c>
      <c r="H21823">
        <v>7.0000000000000001E-3</v>
      </c>
      <c r="I21823">
        <v>0</v>
      </c>
    </row>
    <row r="21824" spans="1:9" x14ac:dyDescent="0.25">
      <c r="A21824" t="s">
        <v>734</v>
      </c>
      <c r="B21824">
        <v>22195</v>
      </c>
      <c r="C21824" s="593">
        <v>0.06</v>
      </c>
      <c r="D21824" t="s">
        <v>6227</v>
      </c>
      <c r="E21824">
        <v>4.2999999999999997E-2</v>
      </c>
      <c r="F21824">
        <v>0.01</v>
      </c>
      <c r="G21824">
        <v>0</v>
      </c>
      <c r="H21824">
        <v>7.0000000000000001E-3</v>
      </c>
      <c r="I21824">
        <v>0</v>
      </c>
    </row>
    <row r="21825" spans="1:9" x14ac:dyDescent="0.25">
      <c r="A21825" t="s">
        <v>734</v>
      </c>
      <c r="B21825">
        <v>22199</v>
      </c>
      <c r="C21825" s="593">
        <v>0.06</v>
      </c>
      <c r="D21825" t="s">
        <v>1893</v>
      </c>
      <c r="E21825">
        <v>4.2999999999999997E-2</v>
      </c>
      <c r="F21825">
        <v>0.01</v>
      </c>
      <c r="G21825">
        <v>0</v>
      </c>
      <c r="H21825">
        <v>7.0000000000000001E-3</v>
      </c>
      <c r="I21825">
        <v>0</v>
      </c>
    </row>
    <row r="21826" spans="1:9" x14ac:dyDescent="0.25">
      <c r="A21826" t="s">
        <v>734</v>
      </c>
      <c r="B21826">
        <v>22201</v>
      </c>
      <c r="C21826" s="593">
        <v>0.06</v>
      </c>
      <c r="D21826" t="s">
        <v>6240</v>
      </c>
      <c r="E21826">
        <v>4.2999999999999997E-2</v>
      </c>
      <c r="F21826">
        <v>0.01</v>
      </c>
      <c r="G21826">
        <v>0</v>
      </c>
      <c r="H21826">
        <v>7.0000000000000001E-3</v>
      </c>
      <c r="I21826">
        <v>0</v>
      </c>
    </row>
    <row r="21827" spans="1:9" x14ac:dyDescent="0.25">
      <c r="A21827" t="s">
        <v>734</v>
      </c>
      <c r="B21827">
        <v>22202</v>
      </c>
      <c r="C21827" s="593">
        <v>0.06</v>
      </c>
      <c r="D21827" t="s">
        <v>6240</v>
      </c>
      <c r="E21827">
        <v>4.2999999999999997E-2</v>
      </c>
      <c r="F21827">
        <v>0.01</v>
      </c>
      <c r="G21827">
        <v>0</v>
      </c>
      <c r="H21827">
        <v>7.0000000000000001E-3</v>
      </c>
      <c r="I21827">
        <v>0</v>
      </c>
    </row>
    <row r="21828" spans="1:9" x14ac:dyDescent="0.25">
      <c r="A21828" t="s">
        <v>734</v>
      </c>
      <c r="B21828">
        <v>22203</v>
      </c>
      <c r="C21828" s="593">
        <v>0.06</v>
      </c>
      <c r="D21828" t="s">
        <v>6240</v>
      </c>
      <c r="E21828">
        <v>4.2999999999999997E-2</v>
      </c>
      <c r="F21828">
        <v>0.01</v>
      </c>
      <c r="G21828">
        <v>0</v>
      </c>
      <c r="H21828">
        <v>7.0000000000000001E-3</v>
      </c>
      <c r="I21828">
        <v>0</v>
      </c>
    </row>
    <row r="21829" spans="1:9" x14ac:dyDescent="0.25">
      <c r="A21829" t="s">
        <v>734</v>
      </c>
      <c r="B21829">
        <v>22204</v>
      </c>
      <c r="C21829" s="593">
        <v>0.06</v>
      </c>
      <c r="D21829" t="s">
        <v>6240</v>
      </c>
      <c r="E21829">
        <v>4.2999999999999997E-2</v>
      </c>
      <c r="F21829">
        <v>0.01</v>
      </c>
      <c r="G21829">
        <v>0</v>
      </c>
      <c r="H21829">
        <v>7.0000000000000001E-3</v>
      </c>
      <c r="I21829">
        <v>0</v>
      </c>
    </row>
    <row r="21830" spans="1:9" x14ac:dyDescent="0.25">
      <c r="A21830" t="s">
        <v>734</v>
      </c>
      <c r="B21830">
        <v>22205</v>
      </c>
      <c r="C21830" s="593">
        <v>0.06</v>
      </c>
      <c r="D21830" t="s">
        <v>6240</v>
      </c>
      <c r="E21830">
        <v>4.2999999999999997E-2</v>
      </c>
      <c r="F21830">
        <v>0.01</v>
      </c>
      <c r="G21830">
        <v>0</v>
      </c>
      <c r="H21830">
        <v>7.0000000000000001E-3</v>
      </c>
      <c r="I21830">
        <v>0</v>
      </c>
    </row>
    <row r="21831" spans="1:9" x14ac:dyDescent="0.25">
      <c r="A21831" t="s">
        <v>734</v>
      </c>
      <c r="B21831">
        <v>22206</v>
      </c>
      <c r="C21831" s="593">
        <v>0.06</v>
      </c>
      <c r="D21831" t="s">
        <v>6243</v>
      </c>
      <c r="E21831">
        <v>4.2999999999999997E-2</v>
      </c>
      <c r="F21831">
        <v>0</v>
      </c>
      <c r="G21831">
        <v>0.01</v>
      </c>
      <c r="H21831">
        <v>7.0000000000000001E-3</v>
      </c>
      <c r="I21831">
        <v>0</v>
      </c>
    </row>
    <row r="21832" spans="1:9" x14ac:dyDescent="0.25">
      <c r="A21832" t="s">
        <v>734</v>
      </c>
      <c r="B21832">
        <v>22207</v>
      </c>
      <c r="C21832" s="593">
        <v>0.06</v>
      </c>
      <c r="D21832" t="s">
        <v>6240</v>
      </c>
      <c r="E21832">
        <v>4.2999999999999997E-2</v>
      </c>
      <c r="F21832">
        <v>0.01</v>
      </c>
      <c r="G21832">
        <v>0</v>
      </c>
      <c r="H21832">
        <v>7.0000000000000001E-3</v>
      </c>
      <c r="I21832">
        <v>0</v>
      </c>
    </row>
    <row r="21833" spans="1:9" x14ac:dyDescent="0.25">
      <c r="A21833" t="s">
        <v>734</v>
      </c>
      <c r="B21833">
        <v>22209</v>
      </c>
      <c r="C21833" s="593">
        <v>0.06</v>
      </c>
      <c r="D21833" t="s">
        <v>6240</v>
      </c>
      <c r="E21833">
        <v>4.2999999999999997E-2</v>
      </c>
      <c r="F21833">
        <v>0.01</v>
      </c>
      <c r="G21833">
        <v>0</v>
      </c>
      <c r="H21833">
        <v>7.0000000000000001E-3</v>
      </c>
      <c r="I21833">
        <v>0</v>
      </c>
    </row>
    <row r="21834" spans="1:9" x14ac:dyDescent="0.25">
      <c r="A21834" t="s">
        <v>734</v>
      </c>
      <c r="B21834">
        <v>22210</v>
      </c>
      <c r="C21834" s="593">
        <v>0.06</v>
      </c>
      <c r="D21834" t="s">
        <v>6240</v>
      </c>
      <c r="E21834">
        <v>4.2999999999999997E-2</v>
      </c>
      <c r="F21834">
        <v>0.01</v>
      </c>
      <c r="G21834">
        <v>0</v>
      </c>
      <c r="H21834">
        <v>7.0000000000000001E-3</v>
      </c>
      <c r="I21834">
        <v>0</v>
      </c>
    </row>
    <row r="21835" spans="1:9" x14ac:dyDescent="0.25">
      <c r="A21835" t="s">
        <v>734</v>
      </c>
      <c r="B21835">
        <v>22211</v>
      </c>
      <c r="C21835" s="593">
        <v>0.06</v>
      </c>
      <c r="D21835" t="s">
        <v>6240</v>
      </c>
      <c r="E21835">
        <v>4.2999999999999997E-2</v>
      </c>
      <c r="F21835">
        <v>0.01</v>
      </c>
      <c r="G21835">
        <v>0</v>
      </c>
      <c r="H21835">
        <v>7.0000000000000001E-3</v>
      </c>
      <c r="I21835">
        <v>0</v>
      </c>
    </row>
    <row r="21836" spans="1:9" x14ac:dyDescent="0.25">
      <c r="A21836" t="s">
        <v>734</v>
      </c>
      <c r="B21836">
        <v>22212</v>
      </c>
      <c r="C21836" s="593">
        <v>0.06</v>
      </c>
      <c r="D21836" t="s">
        <v>6240</v>
      </c>
      <c r="E21836">
        <v>4.2999999999999997E-2</v>
      </c>
      <c r="F21836">
        <v>0.01</v>
      </c>
      <c r="G21836">
        <v>0</v>
      </c>
      <c r="H21836">
        <v>7.0000000000000001E-3</v>
      </c>
      <c r="I21836">
        <v>0</v>
      </c>
    </row>
    <row r="21837" spans="1:9" x14ac:dyDescent="0.25">
      <c r="A21837" t="s">
        <v>734</v>
      </c>
      <c r="B21837">
        <v>22213</v>
      </c>
      <c r="C21837" s="593">
        <v>0.06</v>
      </c>
      <c r="D21837" t="s">
        <v>6240</v>
      </c>
      <c r="E21837">
        <v>4.2999999999999997E-2</v>
      </c>
      <c r="F21837">
        <v>0.01</v>
      </c>
      <c r="G21837">
        <v>0</v>
      </c>
      <c r="H21837">
        <v>7.0000000000000001E-3</v>
      </c>
      <c r="I21837">
        <v>0</v>
      </c>
    </row>
    <row r="21838" spans="1:9" x14ac:dyDescent="0.25">
      <c r="A21838" t="s">
        <v>734</v>
      </c>
      <c r="B21838">
        <v>22214</v>
      </c>
      <c r="C21838" s="593">
        <v>0.06</v>
      </c>
      <c r="D21838" t="s">
        <v>6240</v>
      </c>
      <c r="E21838">
        <v>4.2999999999999997E-2</v>
      </c>
      <c r="F21838">
        <v>0.01</v>
      </c>
      <c r="G21838">
        <v>0</v>
      </c>
      <c r="H21838">
        <v>7.0000000000000001E-3</v>
      </c>
      <c r="I21838">
        <v>0</v>
      </c>
    </row>
    <row r="21839" spans="1:9" x14ac:dyDescent="0.25">
      <c r="A21839" t="s">
        <v>734</v>
      </c>
      <c r="B21839">
        <v>22215</v>
      </c>
      <c r="C21839" s="593">
        <v>0.06</v>
      </c>
      <c r="D21839" t="s">
        <v>6240</v>
      </c>
      <c r="E21839">
        <v>4.2999999999999997E-2</v>
      </c>
      <c r="F21839">
        <v>0.01</v>
      </c>
      <c r="G21839">
        <v>0</v>
      </c>
      <c r="H21839">
        <v>7.0000000000000001E-3</v>
      </c>
      <c r="I21839">
        <v>0</v>
      </c>
    </row>
    <row r="21840" spans="1:9" x14ac:dyDescent="0.25">
      <c r="A21840" t="s">
        <v>734</v>
      </c>
      <c r="B21840">
        <v>22216</v>
      </c>
      <c r="C21840" s="593">
        <v>0.06</v>
      </c>
      <c r="D21840" t="s">
        <v>6240</v>
      </c>
      <c r="E21840">
        <v>4.2999999999999997E-2</v>
      </c>
      <c r="F21840">
        <v>0.01</v>
      </c>
      <c r="G21840">
        <v>0</v>
      </c>
      <c r="H21840">
        <v>7.0000000000000001E-3</v>
      </c>
      <c r="I21840">
        <v>0</v>
      </c>
    </row>
    <row r="21841" spans="1:9" x14ac:dyDescent="0.25">
      <c r="A21841" t="s">
        <v>734</v>
      </c>
      <c r="B21841">
        <v>22217</v>
      </c>
      <c r="C21841" s="593">
        <v>0.06</v>
      </c>
      <c r="D21841" t="s">
        <v>6240</v>
      </c>
      <c r="E21841">
        <v>4.2999999999999997E-2</v>
      </c>
      <c r="F21841">
        <v>0.01</v>
      </c>
      <c r="G21841">
        <v>0</v>
      </c>
      <c r="H21841">
        <v>7.0000000000000001E-3</v>
      </c>
      <c r="I21841">
        <v>0</v>
      </c>
    </row>
    <row r="21842" spans="1:9" x14ac:dyDescent="0.25">
      <c r="A21842" t="s">
        <v>734</v>
      </c>
      <c r="B21842">
        <v>22219</v>
      </c>
      <c r="C21842" s="593">
        <v>0.06</v>
      </c>
      <c r="D21842" t="s">
        <v>6240</v>
      </c>
      <c r="E21842">
        <v>4.2999999999999997E-2</v>
      </c>
      <c r="F21842">
        <v>0.01</v>
      </c>
      <c r="G21842">
        <v>0</v>
      </c>
      <c r="H21842">
        <v>7.0000000000000001E-3</v>
      </c>
      <c r="I21842">
        <v>0</v>
      </c>
    </row>
    <row r="21843" spans="1:9" x14ac:dyDescent="0.25">
      <c r="A21843" t="s">
        <v>734</v>
      </c>
      <c r="B21843">
        <v>22225</v>
      </c>
      <c r="C21843" s="593">
        <v>0.06</v>
      </c>
      <c r="D21843" t="s">
        <v>6224</v>
      </c>
      <c r="E21843">
        <v>4.2999999999999997E-2</v>
      </c>
      <c r="F21843">
        <v>0.01</v>
      </c>
      <c r="G21843">
        <v>0</v>
      </c>
      <c r="H21843">
        <v>7.0000000000000001E-3</v>
      </c>
      <c r="I21843">
        <v>0</v>
      </c>
    </row>
    <row r="21844" spans="1:9" x14ac:dyDescent="0.25">
      <c r="A21844" t="s">
        <v>734</v>
      </c>
      <c r="B21844">
        <v>22226</v>
      </c>
      <c r="C21844" s="593">
        <v>0.06</v>
      </c>
      <c r="D21844" t="s">
        <v>6240</v>
      </c>
      <c r="E21844">
        <v>4.2999999999999997E-2</v>
      </c>
      <c r="F21844">
        <v>0.01</v>
      </c>
      <c r="G21844">
        <v>0</v>
      </c>
      <c r="H21844">
        <v>7.0000000000000001E-3</v>
      </c>
      <c r="I21844">
        <v>0</v>
      </c>
    </row>
    <row r="21845" spans="1:9" x14ac:dyDescent="0.25">
      <c r="A21845" t="s">
        <v>734</v>
      </c>
      <c r="B21845">
        <v>22227</v>
      </c>
      <c r="C21845" s="593">
        <v>0.06</v>
      </c>
      <c r="D21845" t="s">
        <v>6240</v>
      </c>
      <c r="E21845">
        <v>4.2999999999999997E-2</v>
      </c>
      <c r="F21845">
        <v>0.01</v>
      </c>
      <c r="G21845">
        <v>0</v>
      </c>
      <c r="H21845">
        <v>7.0000000000000001E-3</v>
      </c>
      <c r="I21845">
        <v>0</v>
      </c>
    </row>
    <row r="21846" spans="1:9" x14ac:dyDescent="0.25">
      <c r="A21846" t="s">
        <v>734</v>
      </c>
      <c r="B21846">
        <v>22230</v>
      </c>
      <c r="C21846" s="593">
        <v>0.06</v>
      </c>
      <c r="D21846" t="s">
        <v>6240</v>
      </c>
      <c r="E21846">
        <v>4.2999999999999997E-2</v>
      </c>
      <c r="F21846">
        <v>0.01</v>
      </c>
      <c r="G21846">
        <v>0</v>
      </c>
      <c r="H21846">
        <v>7.0000000000000001E-3</v>
      </c>
      <c r="I21846">
        <v>0</v>
      </c>
    </row>
    <row r="21847" spans="1:9" x14ac:dyDescent="0.25">
      <c r="A21847" t="s">
        <v>734</v>
      </c>
      <c r="B21847">
        <v>22240</v>
      </c>
      <c r="C21847" s="593">
        <v>0.06</v>
      </c>
      <c r="D21847" t="s">
        <v>6240</v>
      </c>
      <c r="E21847">
        <v>4.2999999999999997E-2</v>
      </c>
      <c r="F21847">
        <v>0.01</v>
      </c>
      <c r="G21847">
        <v>0</v>
      </c>
      <c r="H21847">
        <v>7.0000000000000001E-3</v>
      </c>
      <c r="I21847">
        <v>0</v>
      </c>
    </row>
    <row r="21848" spans="1:9" x14ac:dyDescent="0.25">
      <c r="A21848" t="s">
        <v>734</v>
      </c>
      <c r="B21848">
        <v>22241</v>
      </c>
      <c r="C21848" s="593">
        <v>0.06</v>
      </c>
      <c r="D21848" t="s">
        <v>6224</v>
      </c>
      <c r="E21848">
        <v>4.2999999999999997E-2</v>
      </c>
      <c r="F21848">
        <v>0.01</v>
      </c>
      <c r="G21848">
        <v>0</v>
      </c>
      <c r="H21848">
        <v>7.0000000000000001E-3</v>
      </c>
      <c r="I21848">
        <v>0</v>
      </c>
    </row>
    <row r="21849" spans="1:9" x14ac:dyDescent="0.25">
      <c r="A21849" t="s">
        <v>734</v>
      </c>
      <c r="B21849">
        <v>22242</v>
      </c>
      <c r="C21849" s="593">
        <v>0.06</v>
      </c>
      <c r="D21849" t="s">
        <v>6240</v>
      </c>
      <c r="E21849">
        <v>4.2999999999999997E-2</v>
      </c>
      <c r="F21849">
        <v>0.01</v>
      </c>
      <c r="G21849">
        <v>0</v>
      </c>
      <c r="H21849">
        <v>7.0000000000000001E-3</v>
      </c>
      <c r="I21849">
        <v>0</v>
      </c>
    </row>
    <row r="21850" spans="1:9" x14ac:dyDescent="0.25">
      <c r="A21850" t="s">
        <v>734</v>
      </c>
      <c r="B21850">
        <v>22243</v>
      </c>
      <c r="C21850" s="593">
        <v>0.06</v>
      </c>
      <c r="D21850" t="s">
        <v>6240</v>
      </c>
      <c r="E21850">
        <v>4.2999999999999997E-2</v>
      </c>
      <c r="F21850">
        <v>0.01</v>
      </c>
      <c r="G21850">
        <v>0</v>
      </c>
      <c r="H21850">
        <v>7.0000000000000001E-3</v>
      </c>
      <c r="I21850">
        <v>0</v>
      </c>
    </row>
    <row r="21851" spans="1:9" x14ac:dyDescent="0.25">
      <c r="A21851" t="s">
        <v>734</v>
      </c>
      <c r="B21851">
        <v>22244</v>
      </c>
      <c r="C21851" s="593">
        <v>0.06</v>
      </c>
      <c r="D21851" t="s">
        <v>6240</v>
      </c>
      <c r="E21851">
        <v>4.2999999999999997E-2</v>
      </c>
      <c r="F21851">
        <v>0.01</v>
      </c>
      <c r="G21851">
        <v>0</v>
      </c>
      <c r="H21851">
        <v>7.0000000000000001E-3</v>
      </c>
      <c r="I21851">
        <v>0</v>
      </c>
    </row>
    <row r="21852" spans="1:9" x14ac:dyDescent="0.25">
      <c r="A21852" t="s">
        <v>734</v>
      </c>
      <c r="B21852">
        <v>22245</v>
      </c>
      <c r="C21852" s="593">
        <v>0.06</v>
      </c>
      <c r="D21852" t="s">
        <v>6240</v>
      </c>
      <c r="E21852">
        <v>4.2999999999999997E-2</v>
      </c>
      <c r="F21852">
        <v>0.01</v>
      </c>
      <c r="G21852">
        <v>0</v>
      </c>
      <c r="H21852">
        <v>7.0000000000000001E-3</v>
      </c>
      <c r="I21852">
        <v>0</v>
      </c>
    </row>
    <row r="21853" spans="1:9" x14ac:dyDescent="0.25">
      <c r="A21853" t="s">
        <v>734</v>
      </c>
      <c r="B21853">
        <v>22246</v>
      </c>
      <c r="C21853" s="593">
        <v>0.06</v>
      </c>
      <c r="D21853" t="s">
        <v>6224</v>
      </c>
      <c r="E21853">
        <v>4.2999999999999997E-2</v>
      </c>
      <c r="F21853">
        <v>0.01</v>
      </c>
      <c r="G21853">
        <v>0</v>
      </c>
      <c r="H21853">
        <v>7.0000000000000001E-3</v>
      </c>
      <c r="I21853">
        <v>0</v>
      </c>
    </row>
    <row r="21854" spans="1:9" x14ac:dyDescent="0.25">
      <c r="A21854" t="s">
        <v>734</v>
      </c>
      <c r="B21854">
        <v>22301</v>
      </c>
      <c r="C21854" s="593">
        <v>0.06</v>
      </c>
      <c r="D21854" t="s">
        <v>6243</v>
      </c>
      <c r="E21854">
        <v>4.2999999999999997E-2</v>
      </c>
      <c r="F21854">
        <v>0</v>
      </c>
      <c r="G21854">
        <v>0.01</v>
      </c>
      <c r="H21854">
        <v>7.0000000000000001E-3</v>
      </c>
      <c r="I21854">
        <v>0</v>
      </c>
    </row>
    <row r="21855" spans="1:9" x14ac:dyDescent="0.25">
      <c r="A21855" t="s">
        <v>734</v>
      </c>
      <c r="B21855">
        <v>22302</v>
      </c>
      <c r="C21855" s="593">
        <v>0.06</v>
      </c>
      <c r="D21855" t="s">
        <v>6243</v>
      </c>
      <c r="E21855">
        <v>4.2999999999999997E-2</v>
      </c>
      <c r="F21855">
        <v>0</v>
      </c>
      <c r="G21855">
        <v>0.01</v>
      </c>
      <c r="H21855">
        <v>7.0000000000000001E-3</v>
      </c>
      <c r="I21855">
        <v>0</v>
      </c>
    </row>
    <row r="21856" spans="1:9" x14ac:dyDescent="0.25">
      <c r="A21856" t="s">
        <v>734</v>
      </c>
      <c r="B21856">
        <v>22303</v>
      </c>
      <c r="C21856" s="593">
        <v>0.06</v>
      </c>
      <c r="D21856" t="s">
        <v>1893</v>
      </c>
      <c r="E21856">
        <v>4.2999999999999997E-2</v>
      </c>
      <c r="F21856">
        <v>0.01</v>
      </c>
      <c r="G21856">
        <v>0</v>
      </c>
      <c r="H21856">
        <v>7.0000000000000001E-3</v>
      </c>
      <c r="I21856">
        <v>0</v>
      </c>
    </row>
    <row r="21857" spans="1:9" x14ac:dyDescent="0.25">
      <c r="A21857" t="s">
        <v>734</v>
      </c>
      <c r="B21857">
        <v>22304</v>
      </c>
      <c r="C21857" s="593">
        <v>0.06</v>
      </c>
      <c r="D21857" t="s">
        <v>6243</v>
      </c>
      <c r="E21857">
        <v>4.2999999999999997E-2</v>
      </c>
      <c r="F21857">
        <v>0</v>
      </c>
      <c r="G21857">
        <v>0.01</v>
      </c>
      <c r="H21857">
        <v>7.0000000000000001E-3</v>
      </c>
      <c r="I21857">
        <v>0</v>
      </c>
    </row>
    <row r="21858" spans="1:9" x14ac:dyDescent="0.25">
      <c r="A21858" t="s">
        <v>734</v>
      </c>
      <c r="B21858">
        <v>22305</v>
      </c>
      <c r="C21858" s="593">
        <v>0.06</v>
      </c>
      <c r="D21858" t="s">
        <v>6243</v>
      </c>
      <c r="E21858">
        <v>4.2999999999999997E-2</v>
      </c>
      <c r="F21858">
        <v>0</v>
      </c>
      <c r="G21858">
        <v>0.01</v>
      </c>
      <c r="H21858">
        <v>7.0000000000000001E-3</v>
      </c>
      <c r="I21858">
        <v>0</v>
      </c>
    </row>
    <row r="21859" spans="1:9" x14ac:dyDescent="0.25">
      <c r="A21859" t="s">
        <v>734</v>
      </c>
      <c r="B21859">
        <v>22306</v>
      </c>
      <c r="C21859" s="593">
        <v>0.06</v>
      </c>
      <c r="D21859" t="s">
        <v>1893</v>
      </c>
      <c r="E21859">
        <v>4.2999999999999997E-2</v>
      </c>
      <c r="F21859">
        <v>0.01</v>
      </c>
      <c r="G21859">
        <v>0</v>
      </c>
      <c r="H21859">
        <v>7.0000000000000001E-3</v>
      </c>
      <c r="I21859">
        <v>0</v>
      </c>
    </row>
    <row r="21860" spans="1:9" x14ac:dyDescent="0.25">
      <c r="A21860" t="s">
        <v>734</v>
      </c>
      <c r="B21860">
        <v>22307</v>
      </c>
      <c r="C21860" s="593">
        <v>0.06</v>
      </c>
      <c r="D21860" t="s">
        <v>1893</v>
      </c>
      <c r="E21860">
        <v>4.2999999999999997E-2</v>
      </c>
      <c r="F21860">
        <v>0.01</v>
      </c>
      <c r="G21860">
        <v>0</v>
      </c>
      <c r="H21860">
        <v>7.0000000000000001E-3</v>
      </c>
      <c r="I21860">
        <v>0</v>
      </c>
    </row>
    <row r="21861" spans="1:9" x14ac:dyDescent="0.25">
      <c r="A21861" t="s">
        <v>734</v>
      </c>
      <c r="B21861">
        <v>22308</v>
      </c>
      <c r="C21861" s="593">
        <v>0.06</v>
      </c>
      <c r="D21861" t="s">
        <v>6243</v>
      </c>
      <c r="E21861">
        <v>4.2999999999999997E-2</v>
      </c>
      <c r="F21861">
        <v>0</v>
      </c>
      <c r="G21861">
        <v>0.01</v>
      </c>
      <c r="H21861">
        <v>7.0000000000000001E-3</v>
      </c>
      <c r="I21861">
        <v>0</v>
      </c>
    </row>
    <row r="21862" spans="1:9" x14ac:dyDescent="0.25">
      <c r="A21862" t="s">
        <v>734</v>
      </c>
      <c r="B21862">
        <v>22309</v>
      </c>
      <c r="C21862" s="593">
        <v>0.06</v>
      </c>
      <c r="D21862" t="s">
        <v>1893</v>
      </c>
      <c r="E21862">
        <v>4.2999999999999997E-2</v>
      </c>
      <c r="F21862">
        <v>0.01</v>
      </c>
      <c r="G21862">
        <v>0</v>
      </c>
      <c r="H21862">
        <v>7.0000000000000001E-3</v>
      </c>
      <c r="I21862">
        <v>0</v>
      </c>
    </row>
    <row r="21863" spans="1:9" x14ac:dyDescent="0.25">
      <c r="A21863" t="s">
        <v>734</v>
      </c>
      <c r="B21863">
        <v>22310</v>
      </c>
      <c r="C21863" s="593">
        <v>0.06</v>
      </c>
      <c r="D21863" t="s">
        <v>1893</v>
      </c>
      <c r="E21863">
        <v>4.2999999999999997E-2</v>
      </c>
      <c r="F21863">
        <v>0.01</v>
      </c>
      <c r="G21863">
        <v>0</v>
      </c>
      <c r="H21863">
        <v>7.0000000000000001E-3</v>
      </c>
      <c r="I21863">
        <v>0</v>
      </c>
    </row>
    <row r="21864" spans="1:9" x14ac:dyDescent="0.25">
      <c r="A21864" t="s">
        <v>734</v>
      </c>
      <c r="B21864">
        <v>22311</v>
      </c>
      <c r="C21864" s="593">
        <v>0.06</v>
      </c>
      <c r="D21864" t="s">
        <v>6243</v>
      </c>
      <c r="E21864">
        <v>4.2999999999999997E-2</v>
      </c>
      <c r="F21864">
        <v>0</v>
      </c>
      <c r="G21864">
        <v>0.01</v>
      </c>
      <c r="H21864">
        <v>7.0000000000000001E-3</v>
      </c>
      <c r="I21864">
        <v>0</v>
      </c>
    </row>
    <row r="21865" spans="1:9" x14ac:dyDescent="0.25">
      <c r="A21865" t="s">
        <v>734</v>
      </c>
      <c r="B21865">
        <v>22312</v>
      </c>
      <c r="C21865" s="593">
        <v>0.06</v>
      </c>
      <c r="D21865" t="s">
        <v>6243</v>
      </c>
      <c r="E21865">
        <v>4.2999999999999997E-2</v>
      </c>
      <c r="F21865">
        <v>0</v>
      </c>
      <c r="G21865">
        <v>0.01</v>
      </c>
      <c r="H21865">
        <v>7.0000000000000001E-3</v>
      </c>
      <c r="I21865">
        <v>0</v>
      </c>
    </row>
    <row r="21866" spans="1:9" x14ac:dyDescent="0.25">
      <c r="A21866" t="s">
        <v>734</v>
      </c>
      <c r="B21866">
        <v>22313</v>
      </c>
      <c r="C21866" s="593">
        <v>0.06</v>
      </c>
      <c r="D21866" t="s">
        <v>6243</v>
      </c>
      <c r="E21866">
        <v>4.2999999999999997E-2</v>
      </c>
      <c r="F21866">
        <v>0</v>
      </c>
      <c r="G21866">
        <v>0.01</v>
      </c>
      <c r="H21866">
        <v>7.0000000000000001E-3</v>
      </c>
      <c r="I21866">
        <v>0</v>
      </c>
    </row>
    <row r="21867" spans="1:9" x14ac:dyDescent="0.25">
      <c r="A21867" t="s">
        <v>734</v>
      </c>
      <c r="B21867">
        <v>22314</v>
      </c>
      <c r="C21867" s="593">
        <v>0.06</v>
      </c>
      <c r="D21867" t="s">
        <v>6243</v>
      </c>
      <c r="E21867">
        <v>4.2999999999999997E-2</v>
      </c>
      <c r="F21867">
        <v>0</v>
      </c>
      <c r="G21867">
        <v>0.01</v>
      </c>
      <c r="H21867">
        <v>7.0000000000000001E-3</v>
      </c>
      <c r="I21867">
        <v>0</v>
      </c>
    </row>
    <row r="21868" spans="1:9" x14ac:dyDescent="0.25">
      <c r="A21868" t="s">
        <v>734</v>
      </c>
      <c r="B21868">
        <v>22315</v>
      </c>
      <c r="C21868" s="593">
        <v>0.06</v>
      </c>
      <c r="D21868" t="s">
        <v>1893</v>
      </c>
      <c r="E21868">
        <v>4.2999999999999997E-2</v>
      </c>
      <c r="F21868">
        <v>0.01</v>
      </c>
      <c r="G21868">
        <v>0</v>
      </c>
      <c r="H21868">
        <v>7.0000000000000001E-3</v>
      </c>
      <c r="I21868">
        <v>0</v>
      </c>
    </row>
    <row r="21869" spans="1:9" x14ac:dyDescent="0.25">
      <c r="A21869" t="s">
        <v>734</v>
      </c>
      <c r="B21869">
        <v>22320</v>
      </c>
      <c r="C21869" s="593">
        <v>0.06</v>
      </c>
      <c r="D21869" t="s">
        <v>6243</v>
      </c>
      <c r="E21869">
        <v>4.2999999999999997E-2</v>
      </c>
      <c r="F21869">
        <v>0</v>
      </c>
      <c r="G21869">
        <v>0.01</v>
      </c>
      <c r="H21869">
        <v>7.0000000000000001E-3</v>
      </c>
      <c r="I21869">
        <v>0</v>
      </c>
    </row>
    <row r="21870" spans="1:9" x14ac:dyDescent="0.25">
      <c r="A21870" t="s">
        <v>734</v>
      </c>
      <c r="B21870">
        <v>22331</v>
      </c>
      <c r="C21870" s="593">
        <v>0.06</v>
      </c>
      <c r="D21870" t="s">
        <v>6243</v>
      </c>
      <c r="E21870">
        <v>4.2999999999999997E-2</v>
      </c>
      <c r="F21870">
        <v>0</v>
      </c>
      <c r="G21870">
        <v>0.01</v>
      </c>
      <c r="H21870">
        <v>7.0000000000000001E-3</v>
      </c>
      <c r="I21870">
        <v>0</v>
      </c>
    </row>
    <row r="21871" spans="1:9" x14ac:dyDescent="0.25">
      <c r="A21871" t="s">
        <v>734</v>
      </c>
      <c r="B21871">
        <v>22332</v>
      </c>
      <c r="C21871" s="593">
        <v>0.06</v>
      </c>
      <c r="D21871" t="s">
        <v>6243</v>
      </c>
      <c r="E21871">
        <v>4.2999999999999997E-2</v>
      </c>
      <c r="F21871">
        <v>0</v>
      </c>
      <c r="G21871">
        <v>0.01</v>
      </c>
      <c r="H21871">
        <v>7.0000000000000001E-3</v>
      </c>
      <c r="I21871">
        <v>0</v>
      </c>
    </row>
    <row r="21872" spans="1:9" x14ac:dyDescent="0.25">
      <c r="A21872" t="s">
        <v>734</v>
      </c>
      <c r="B21872">
        <v>22333</v>
      </c>
      <c r="C21872" s="593">
        <v>0.06</v>
      </c>
      <c r="D21872" t="s">
        <v>6243</v>
      </c>
      <c r="E21872">
        <v>4.2999999999999997E-2</v>
      </c>
      <c r="F21872">
        <v>0</v>
      </c>
      <c r="G21872">
        <v>0.01</v>
      </c>
      <c r="H21872">
        <v>7.0000000000000001E-3</v>
      </c>
      <c r="I21872">
        <v>0</v>
      </c>
    </row>
    <row r="21873" spans="1:9" x14ac:dyDescent="0.25">
      <c r="A21873" t="s">
        <v>734</v>
      </c>
      <c r="B21873">
        <v>22334</v>
      </c>
      <c r="C21873" s="593">
        <v>0.06</v>
      </c>
      <c r="D21873" t="s">
        <v>6224</v>
      </c>
      <c r="E21873">
        <v>4.2999999999999997E-2</v>
      </c>
      <c r="F21873">
        <v>0.01</v>
      </c>
      <c r="G21873">
        <v>0</v>
      </c>
      <c r="H21873">
        <v>7.0000000000000001E-3</v>
      </c>
      <c r="I21873">
        <v>0</v>
      </c>
    </row>
    <row r="21874" spans="1:9" x14ac:dyDescent="0.25">
      <c r="A21874" t="s">
        <v>734</v>
      </c>
      <c r="B21874">
        <v>22350</v>
      </c>
      <c r="C21874" s="593">
        <v>0.06</v>
      </c>
      <c r="D21874" t="s">
        <v>6243</v>
      </c>
      <c r="E21874">
        <v>4.2999999999999997E-2</v>
      </c>
      <c r="F21874">
        <v>0</v>
      </c>
      <c r="G21874">
        <v>0.01</v>
      </c>
      <c r="H21874">
        <v>7.0000000000000001E-3</v>
      </c>
      <c r="I21874">
        <v>0</v>
      </c>
    </row>
    <row r="21875" spans="1:9" x14ac:dyDescent="0.25">
      <c r="A21875" t="s">
        <v>734</v>
      </c>
      <c r="B21875">
        <v>22401</v>
      </c>
      <c r="C21875" s="593">
        <v>5.2999999999999999E-2</v>
      </c>
      <c r="D21875" t="s">
        <v>6244</v>
      </c>
      <c r="E21875">
        <v>4.2999999999999997E-2</v>
      </c>
      <c r="F21875">
        <v>0</v>
      </c>
      <c r="G21875">
        <v>0.01</v>
      </c>
      <c r="H21875">
        <v>0</v>
      </c>
      <c r="I21875">
        <v>0</v>
      </c>
    </row>
    <row r="21876" spans="1:9" x14ac:dyDescent="0.25">
      <c r="A21876" t="s">
        <v>734</v>
      </c>
      <c r="B21876">
        <v>22402</v>
      </c>
      <c r="C21876" s="593">
        <v>5.2999999999999999E-2</v>
      </c>
      <c r="D21876" t="s">
        <v>6244</v>
      </c>
      <c r="E21876">
        <v>4.2999999999999997E-2</v>
      </c>
      <c r="F21876">
        <v>0</v>
      </c>
      <c r="G21876">
        <v>0.01</v>
      </c>
      <c r="H21876">
        <v>0</v>
      </c>
      <c r="I21876">
        <v>0</v>
      </c>
    </row>
    <row r="21877" spans="1:9" x14ac:dyDescent="0.25">
      <c r="A21877" t="s">
        <v>734</v>
      </c>
      <c r="B21877">
        <v>22403</v>
      </c>
      <c r="C21877" s="593">
        <v>5.2999999999999999E-2</v>
      </c>
      <c r="D21877" t="s">
        <v>4863</v>
      </c>
      <c r="E21877">
        <v>4.2999999999999997E-2</v>
      </c>
      <c r="F21877">
        <v>0.01</v>
      </c>
      <c r="G21877">
        <v>0</v>
      </c>
      <c r="H21877">
        <v>0</v>
      </c>
      <c r="I21877">
        <v>0</v>
      </c>
    </row>
    <row r="21878" spans="1:9" x14ac:dyDescent="0.25">
      <c r="A21878" t="s">
        <v>734</v>
      </c>
      <c r="B21878">
        <v>22404</v>
      </c>
      <c r="C21878" s="593">
        <v>5.2999999999999999E-2</v>
      </c>
      <c r="D21878" t="s">
        <v>6244</v>
      </c>
      <c r="E21878">
        <v>4.2999999999999997E-2</v>
      </c>
      <c r="F21878">
        <v>0</v>
      </c>
      <c r="G21878">
        <v>0.01</v>
      </c>
      <c r="H21878">
        <v>0</v>
      </c>
      <c r="I21878">
        <v>0</v>
      </c>
    </row>
    <row r="21879" spans="1:9" x14ac:dyDescent="0.25">
      <c r="A21879" t="s">
        <v>734</v>
      </c>
      <c r="B21879">
        <v>22405</v>
      </c>
      <c r="C21879" s="593">
        <v>5.2999999999999999E-2</v>
      </c>
      <c r="D21879" t="s">
        <v>6244</v>
      </c>
      <c r="E21879">
        <v>4.2999999999999997E-2</v>
      </c>
      <c r="F21879">
        <v>0</v>
      </c>
      <c r="G21879">
        <v>0.01</v>
      </c>
      <c r="H21879">
        <v>0</v>
      </c>
      <c r="I21879">
        <v>0</v>
      </c>
    </row>
    <row r="21880" spans="1:9" x14ac:dyDescent="0.25">
      <c r="A21880" t="s">
        <v>734</v>
      </c>
      <c r="B21880">
        <v>22406</v>
      </c>
      <c r="C21880" s="593">
        <v>5.2999999999999999E-2</v>
      </c>
      <c r="D21880" t="s">
        <v>6229</v>
      </c>
      <c r="E21880">
        <v>4.2999999999999997E-2</v>
      </c>
      <c r="F21880">
        <v>0.01</v>
      </c>
      <c r="G21880">
        <v>0</v>
      </c>
      <c r="H21880">
        <v>0</v>
      </c>
      <c r="I21880">
        <v>0</v>
      </c>
    </row>
    <row r="21881" spans="1:9" x14ac:dyDescent="0.25">
      <c r="A21881" t="s">
        <v>734</v>
      </c>
      <c r="B21881">
        <v>22407</v>
      </c>
      <c r="C21881" s="593">
        <v>5.2999999999999999E-2</v>
      </c>
      <c r="D21881" t="s">
        <v>6225</v>
      </c>
      <c r="E21881">
        <v>4.2999999999999997E-2</v>
      </c>
      <c r="F21881">
        <v>0.01</v>
      </c>
      <c r="G21881">
        <v>0</v>
      </c>
      <c r="H21881">
        <v>0</v>
      </c>
      <c r="I21881">
        <v>0</v>
      </c>
    </row>
    <row r="21882" spans="1:9" x14ac:dyDescent="0.25">
      <c r="A21882" t="s">
        <v>734</v>
      </c>
      <c r="B21882">
        <v>22408</v>
      </c>
      <c r="C21882" s="593">
        <v>5.2999999999999999E-2</v>
      </c>
      <c r="D21882" t="s">
        <v>3965</v>
      </c>
      <c r="E21882">
        <v>4.2999999999999997E-2</v>
      </c>
      <c r="F21882">
        <v>0.01</v>
      </c>
      <c r="G21882">
        <v>0</v>
      </c>
      <c r="H21882">
        <v>0</v>
      </c>
      <c r="I21882">
        <v>0</v>
      </c>
    </row>
    <row r="21883" spans="1:9" x14ac:dyDescent="0.25">
      <c r="A21883" t="s">
        <v>734</v>
      </c>
      <c r="B21883">
        <v>22412</v>
      </c>
      <c r="C21883" s="593">
        <v>5.2999999999999999E-2</v>
      </c>
      <c r="D21883" t="s">
        <v>4863</v>
      </c>
      <c r="E21883">
        <v>4.2999999999999997E-2</v>
      </c>
      <c r="F21883">
        <v>0.01</v>
      </c>
      <c r="G21883">
        <v>0</v>
      </c>
      <c r="H21883">
        <v>0</v>
      </c>
      <c r="I21883">
        <v>0</v>
      </c>
    </row>
    <row r="21884" spans="1:9" x14ac:dyDescent="0.25">
      <c r="A21884" t="s">
        <v>734</v>
      </c>
      <c r="B21884">
        <v>22427</v>
      </c>
      <c r="C21884" s="593">
        <v>5.2999999999999999E-2</v>
      </c>
      <c r="D21884" t="s">
        <v>2555</v>
      </c>
      <c r="E21884">
        <v>4.2999999999999997E-2</v>
      </c>
      <c r="F21884">
        <v>0.01</v>
      </c>
      <c r="G21884">
        <v>0</v>
      </c>
      <c r="H21884">
        <v>0</v>
      </c>
      <c r="I21884">
        <v>0</v>
      </c>
    </row>
    <row r="21885" spans="1:9" x14ac:dyDescent="0.25">
      <c r="A21885" t="s">
        <v>734</v>
      </c>
      <c r="B21885">
        <v>22428</v>
      </c>
      <c r="C21885" s="593">
        <v>5.2999999999999999E-2</v>
      </c>
      <c r="D21885" t="s">
        <v>2555</v>
      </c>
      <c r="E21885">
        <v>4.2999999999999997E-2</v>
      </c>
      <c r="F21885">
        <v>0.01</v>
      </c>
      <c r="G21885">
        <v>0</v>
      </c>
      <c r="H21885">
        <v>0</v>
      </c>
      <c r="I21885">
        <v>0</v>
      </c>
    </row>
    <row r="21886" spans="1:9" x14ac:dyDescent="0.25">
      <c r="A21886" t="s">
        <v>734</v>
      </c>
      <c r="B21886">
        <v>22430</v>
      </c>
      <c r="C21886" s="593">
        <v>5.2999999999999999E-2</v>
      </c>
      <c r="D21886" t="s">
        <v>4863</v>
      </c>
      <c r="E21886">
        <v>4.2999999999999997E-2</v>
      </c>
      <c r="F21886">
        <v>0.01</v>
      </c>
      <c r="G21886">
        <v>0</v>
      </c>
      <c r="H21886">
        <v>0</v>
      </c>
      <c r="I21886">
        <v>0</v>
      </c>
    </row>
    <row r="21887" spans="1:9" x14ac:dyDescent="0.25">
      <c r="A21887" t="s">
        <v>734</v>
      </c>
      <c r="B21887">
        <v>22432</v>
      </c>
      <c r="C21887" s="593">
        <v>5.2999999999999999E-2</v>
      </c>
      <c r="D21887" t="s">
        <v>5160</v>
      </c>
      <c r="E21887">
        <v>4.2999999999999997E-2</v>
      </c>
      <c r="F21887">
        <v>0.01</v>
      </c>
      <c r="G21887">
        <v>0</v>
      </c>
      <c r="H21887">
        <v>0</v>
      </c>
      <c r="I21887">
        <v>0</v>
      </c>
    </row>
    <row r="21888" spans="1:9" x14ac:dyDescent="0.25">
      <c r="A21888" t="s">
        <v>734</v>
      </c>
      <c r="B21888">
        <v>22433</v>
      </c>
      <c r="C21888" s="593">
        <v>5.2999999999999999E-2</v>
      </c>
      <c r="D21888" t="s">
        <v>1745</v>
      </c>
      <c r="E21888">
        <v>4.2999999999999997E-2</v>
      </c>
      <c r="F21888">
        <v>0.01</v>
      </c>
      <c r="G21888">
        <v>0</v>
      </c>
      <c r="H21888">
        <v>0</v>
      </c>
      <c r="I21888">
        <v>0</v>
      </c>
    </row>
    <row r="21889" spans="1:9" x14ac:dyDescent="0.25">
      <c r="A21889" t="s">
        <v>734</v>
      </c>
      <c r="B21889">
        <v>22435</v>
      </c>
      <c r="C21889" s="593">
        <v>5.2999999999999999E-2</v>
      </c>
      <c r="D21889" t="s">
        <v>5160</v>
      </c>
      <c r="E21889">
        <v>4.2999999999999997E-2</v>
      </c>
      <c r="F21889">
        <v>0.01</v>
      </c>
      <c r="G21889">
        <v>0</v>
      </c>
      <c r="H21889">
        <v>0</v>
      </c>
      <c r="I21889">
        <v>0</v>
      </c>
    </row>
    <row r="21890" spans="1:9" x14ac:dyDescent="0.25">
      <c r="A21890" t="s">
        <v>734</v>
      </c>
      <c r="B21890">
        <v>22436</v>
      </c>
      <c r="C21890" s="593">
        <v>5.2999999999999999E-2</v>
      </c>
      <c r="D21890" t="s">
        <v>3965</v>
      </c>
      <c r="E21890">
        <v>4.2999999999999997E-2</v>
      </c>
      <c r="F21890">
        <v>0.01</v>
      </c>
      <c r="G21890">
        <v>0</v>
      </c>
      <c r="H21890">
        <v>0</v>
      </c>
      <c r="I21890">
        <v>0</v>
      </c>
    </row>
    <row r="21891" spans="1:9" x14ac:dyDescent="0.25">
      <c r="A21891" t="s">
        <v>734</v>
      </c>
      <c r="B21891">
        <v>22437</v>
      </c>
      <c r="C21891" s="593">
        <v>5.2999999999999999E-2</v>
      </c>
      <c r="D21891" t="s">
        <v>6245</v>
      </c>
      <c r="E21891">
        <v>4.2999999999999997E-2</v>
      </c>
      <c r="F21891">
        <v>0.01</v>
      </c>
      <c r="G21891">
        <v>0</v>
      </c>
      <c r="H21891">
        <v>0</v>
      </c>
      <c r="I21891">
        <v>0</v>
      </c>
    </row>
    <row r="21892" spans="1:9" x14ac:dyDescent="0.25">
      <c r="A21892" t="s">
        <v>734</v>
      </c>
      <c r="B21892">
        <v>22438</v>
      </c>
      <c r="C21892" s="593">
        <v>5.2999999999999999E-2</v>
      </c>
      <c r="D21892" t="s">
        <v>3965</v>
      </c>
      <c r="E21892">
        <v>4.2999999999999997E-2</v>
      </c>
      <c r="F21892">
        <v>0.01</v>
      </c>
      <c r="G21892">
        <v>0</v>
      </c>
      <c r="H21892">
        <v>0</v>
      </c>
      <c r="I21892">
        <v>0</v>
      </c>
    </row>
    <row r="21893" spans="1:9" x14ac:dyDescent="0.25">
      <c r="A21893" t="s">
        <v>734</v>
      </c>
      <c r="B21893">
        <v>22442</v>
      </c>
      <c r="C21893" s="593">
        <v>5.2999999999999999E-2</v>
      </c>
      <c r="D21893" t="s">
        <v>5141</v>
      </c>
      <c r="E21893">
        <v>4.2999999999999997E-2</v>
      </c>
      <c r="F21893">
        <v>0.01</v>
      </c>
      <c r="G21893">
        <v>0</v>
      </c>
      <c r="H21893">
        <v>0</v>
      </c>
      <c r="I21893">
        <v>0</v>
      </c>
    </row>
    <row r="21894" spans="1:9" x14ac:dyDescent="0.25">
      <c r="A21894" t="s">
        <v>734</v>
      </c>
      <c r="B21894">
        <v>22443</v>
      </c>
      <c r="C21894" s="593">
        <v>5.2999999999999999E-2</v>
      </c>
      <c r="D21894" t="s">
        <v>6246</v>
      </c>
      <c r="E21894">
        <v>4.2999999999999997E-2</v>
      </c>
      <c r="F21894">
        <v>0.01</v>
      </c>
      <c r="G21894">
        <v>0</v>
      </c>
      <c r="H21894">
        <v>0</v>
      </c>
      <c r="I21894">
        <v>0</v>
      </c>
    </row>
    <row r="21895" spans="1:9" x14ac:dyDescent="0.25">
      <c r="A21895" t="s">
        <v>734</v>
      </c>
      <c r="B21895">
        <v>22446</v>
      </c>
      <c r="C21895" s="593">
        <v>5.2999999999999999E-2</v>
      </c>
      <c r="D21895" t="s">
        <v>3965</v>
      </c>
      <c r="E21895">
        <v>4.2999999999999997E-2</v>
      </c>
      <c r="F21895">
        <v>0.01</v>
      </c>
      <c r="G21895">
        <v>0</v>
      </c>
      <c r="H21895">
        <v>0</v>
      </c>
      <c r="I21895">
        <v>0</v>
      </c>
    </row>
    <row r="21896" spans="1:9" x14ac:dyDescent="0.25">
      <c r="A21896" t="s">
        <v>734</v>
      </c>
      <c r="B21896">
        <v>22448</v>
      </c>
      <c r="C21896" s="593">
        <v>5.2999999999999999E-2</v>
      </c>
      <c r="D21896" t="s">
        <v>6247</v>
      </c>
      <c r="E21896">
        <v>4.2999999999999997E-2</v>
      </c>
      <c r="F21896">
        <v>0.01</v>
      </c>
      <c r="G21896">
        <v>0</v>
      </c>
      <c r="H21896">
        <v>0</v>
      </c>
      <c r="I21896">
        <v>0</v>
      </c>
    </row>
    <row r="21897" spans="1:9" x14ac:dyDescent="0.25">
      <c r="A21897" t="s">
        <v>734</v>
      </c>
      <c r="B21897">
        <v>22451</v>
      </c>
      <c r="C21897" s="593">
        <v>5.2999999999999999E-2</v>
      </c>
      <c r="D21897" t="s">
        <v>6247</v>
      </c>
      <c r="E21897">
        <v>4.2999999999999997E-2</v>
      </c>
      <c r="F21897">
        <v>0.01</v>
      </c>
      <c r="G21897">
        <v>0</v>
      </c>
      <c r="H21897">
        <v>0</v>
      </c>
      <c r="I21897">
        <v>0</v>
      </c>
    </row>
    <row r="21898" spans="1:9" x14ac:dyDescent="0.25">
      <c r="A21898" t="s">
        <v>734</v>
      </c>
      <c r="B21898">
        <v>22454</v>
      </c>
      <c r="C21898" s="593">
        <v>5.2999999999999999E-2</v>
      </c>
      <c r="D21898" t="s">
        <v>6245</v>
      </c>
      <c r="E21898">
        <v>4.2999999999999997E-2</v>
      </c>
      <c r="F21898">
        <v>0.01</v>
      </c>
      <c r="G21898">
        <v>0</v>
      </c>
      <c r="H21898">
        <v>0</v>
      </c>
      <c r="I21898">
        <v>0</v>
      </c>
    </row>
    <row r="21899" spans="1:9" x14ac:dyDescent="0.25">
      <c r="A21899" t="s">
        <v>734</v>
      </c>
      <c r="B21899">
        <v>22456</v>
      </c>
      <c r="C21899" s="593">
        <v>5.2999999999999999E-2</v>
      </c>
      <c r="D21899" t="s">
        <v>5160</v>
      </c>
      <c r="E21899">
        <v>4.2999999999999997E-2</v>
      </c>
      <c r="F21899">
        <v>0.01</v>
      </c>
      <c r="G21899">
        <v>0</v>
      </c>
      <c r="H21899">
        <v>0</v>
      </c>
      <c r="I21899">
        <v>0</v>
      </c>
    </row>
    <row r="21900" spans="1:9" x14ac:dyDescent="0.25">
      <c r="A21900" t="s">
        <v>734</v>
      </c>
      <c r="B21900">
        <v>22460</v>
      </c>
      <c r="C21900" s="593">
        <v>5.2999999999999999E-2</v>
      </c>
      <c r="D21900" t="s">
        <v>5160</v>
      </c>
      <c r="E21900">
        <v>4.2999999999999997E-2</v>
      </c>
      <c r="F21900">
        <v>0.01</v>
      </c>
      <c r="G21900">
        <v>0</v>
      </c>
      <c r="H21900">
        <v>0</v>
      </c>
      <c r="I21900">
        <v>0</v>
      </c>
    </row>
    <row r="21901" spans="1:9" x14ac:dyDescent="0.25">
      <c r="A21901" t="s">
        <v>734</v>
      </c>
      <c r="B21901">
        <v>22463</v>
      </c>
      <c r="C21901" s="593">
        <v>5.2999999999999999E-2</v>
      </c>
      <c r="D21901" t="s">
        <v>4863</v>
      </c>
      <c r="E21901">
        <v>4.2999999999999997E-2</v>
      </c>
      <c r="F21901">
        <v>0.01</v>
      </c>
      <c r="G21901">
        <v>0</v>
      </c>
      <c r="H21901">
        <v>0</v>
      </c>
      <c r="I21901">
        <v>0</v>
      </c>
    </row>
    <row r="21902" spans="1:9" x14ac:dyDescent="0.25">
      <c r="A21902" t="s">
        <v>734</v>
      </c>
      <c r="B21902">
        <v>22469</v>
      </c>
      <c r="C21902" s="593">
        <v>5.2999999999999999E-2</v>
      </c>
      <c r="D21902" t="s">
        <v>5141</v>
      </c>
      <c r="E21902">
        <v>4.2999999999999997E-2</v>
      </c>
      <c r="F21902">
        <v>0.01</v>
      </c>
      <c r="G21902">
        <v>0</v>
      </c>
      <c r="H21902">
        <v>0</v>
      </c>
      <c r="I21902">
        <v>0</v>
      </c>
    </row>
    <row r="21903" spans="1:9" x14ac:dyDescent="0.25">
      <c r="A21903" t="s">
        <v>734</v>
      </c>
      <c r="B21903">
        <v>22471</v>
      </c>
      <c r="C21903" s="593">
        <v>5.2999999999999999E-2</v>
      </c>
      <c r="D21903" t="s">
        <v>4863</v>
      </c>
      <c r="E21903">
        <v>4.2999999999999997E-2</v>
      </c>
      <c r="F21903">
        <v>0.01</v>
      </c>
      <c r="G21903">
        <v>0</v>
      </c>
      <c r="H21903">
        <v>0</v>
      </c>
      <c r="I21903">
        <v>0</v>
      </c>
    </row>
    <row r="21904" spans="1:9" x14ac:dyDescent="0.25">
      <c r="A21904" t="s">
        <v>734</v>
      </c>
      <c r="B21904">
        <v>22472</v>
      </c>
      <c r="C21904" s="593">
        <v>5.2999999999999999E-2</v>
      </c>
      <c r="D21904" t="s">
        <v>3469</v>
      </c>
      <c r="E21904">
        <v>4.2999999999999997E-2</v>
      </c>
      <c r="F21904">
        <v>0.01</v>
      </c>
      <c r="G21904">
        <v>0</v>
      </c>
      <c r="H21904">
        <v>0</v>
      </c>
      <c r="I21904">
        <v>0</v>
      </c>
    </row>
    <row r="21905" spans="1:9" x14ac:dyDescent="0.25">
      <c r="A21905" t="s">
        <v>734</v>
      </c>
      <c r="B21905">
        <v>22473</v>
      </c>
      <c r="C21905" s="593">
        <v>5.2999999999999999E-2</v>
      </c>
      <c r="D21905" t="s">
        <v>3826</v>
      </c>
      <c r="E21905">
        <v>4.2999999999999997E-2</v>
      </c>
      <c r="F21905">
        <v>0.01</v>
      </c>
      <c r="G21905">
        <v>0</v>
      </c>
      <c r="H21905">
        <v>0</v>
      </c>
      <c r="I21905">
        <v>0</v>
      </c>
    </row>
    <row r="21906" spans="1:9" x14ac:dyDescent="0.25">
      <c r="A21906" t="s">
        <v>734</v>
      </c>
      <c r="B21906">
        <v>22476</v>
      </c>
      <c r="C21906" s="593">
        <v>5.2999999999999999E-2</v>
      </c>
      <c r="D21906" t="s">
        <v>6245</v>
      </c>
      <c r="E21906">
        <v>4.2999999999999997E-2</v>
      </c>
      <c r="F21906">
        <v>0.01</v>
      </c>
      <c r="G21906">
        <v>0</v>
      </c>
      <c r="H21906">
        <v>0</v>
      </c>
      <c r="I21906">
        <v>0</v>
      </c>
    </row>
    <row r="21907" spans="1:9" x14ac:dyDescent="0.25">
      <c r="A21907" t="s">
        <v>734</v>
      </c>
      <c r="B21907">
        <v>22480</v>
      </c>
      <c r="C21907" s="593">
        <v>5.2999999999999999E-2</v>
      </c>
      <c r="D21907" t="s">
        <v>4479</v>
      </c>
      <c r="E21907">
        <v>4.2999999999999997E-2</v>
      </c>
      <c r="F21907">
        <v>0.01</v>
      </c>
      <c r="G21907">
        <v>0</v>
      </c>
      <c r="H21907">
        <v>0</v>
      </c>
      <c r="I21907">
        <v>0</v>
      </c>
    </row>
    <row r="21908" spans="1:9" x14ac:dyDescent="0.25">
      <c r="A21908" t="s">
        <v>734</v>
      </c>
      <c r="B21908">
        <v>22481</v>
      </c>
      <c r="C21908" s="593">
        <v>5.2999999999999999E-2</v>
      </c>
      <c r="D21908" t="s">
        <v>6247</v>
      </c>
      <c r="E21908">
        <v>4.2999999999999997E-2</v>
      </c>
      <c r="F21908">
        <v>0.01</v>
      </c>
      <c r="G21908">
        <v>0</v>
      </c>
      <c r="H21908">
        <v>0</v>
      </c>
      <c r="I21908">
        <v>0</v>
      </c>
    </row>
    <row r="21909" spans="1:9" x14ac:dyDescent="0.25">
      <c r="A21909" t="s">
        <v>734</v>
      </c>
      <c r="B21909">
        <v>22482</v>
      </c>
      <c r="C21909" s="593">
        <v>5.2999999999999999E-2</v>
      </c>
      <c r="D21909" t="s">
        <v>6248</v>
      </c>
      <c r="E21909">
        <v>4.2999999999999997E-2</v>
      </c>
      <c r="F21909">
        <v>0.01</v>
      </c>
      <c r="G21909">
        <v>0</v>
      </c>
      <c r="H21909">
        <v>0</v>
      </c>
      <c r="I21909">
        <v>0</v>
      </c>
    </row>
    <row r="21910" spans="1:9" x14ac:dyDescent="0.25">
      <c r="A21910" t="s">
        <v>734</v>
      </c>
      <c r="B21910">
        <v>22485</v>
      </c>
      <c r="C21910" s="593">
        <v>5.2999999999999999E-2</v>
      </c>
      <c r="D21910" t="s">
        <v>6247</v>
      </c>
      <c r="E21910">
        <v>4.2999999999999997E-2</v>
      </c>
      <c r="F21910">
        <v>0.01</v>
      </c>
      <c r="G21910">
        <v>0</v>
      </c>
      <c r="H21910">
        <v>0</v>
      </c>
      <c r="I21910">
        <v>0</v>
      </c>
    </row>
    <row r="21911" spans="1:9" x14ac:dyDescent="0.25">
      <c r="A21911" t="s">
        <v>734</v>
      </c>
      <c r="B21911">
        <v>22488</v>
      </c>
      <c r="C21911" s="593">
        <v>5.2999999999999999E-2</v>
      </c>
      <c r="D21911" t="s">
        <v>5141</v>
      </c>
      <c r="E21911">
        <v>4.2999999999999997E-2</v>
      </c>
      <c r="F21911">
        <v>0.01</v>
      </c>
      <c r="G21911">
        <v>0</v>
      </c>
      <c r="H21911">
        <v>0</v>
      </c>
      <c r="I21911">
        <v>0</v>
      </c>
    </row>
    <row r="21912" spans="1:9" x14ac:dyDescent="0.25">
      <c r="A21912" t="s">
        <v>734</v>
      </c>
      <c r="B21912">
        <v>22501</v>
      </c>
      <c r="C21912" s="593">
        <v>5.2999999999999999E-2</v>
      </c>
      <c r="D21912" t="s">
        <v>3965</v>
      </c>
      <c r="E21912">
        <v>4.2999999999999997E-2</v>
      </c>
      <c r="F21912">
        <v>0.01</v>
      </c>
      <c r="G21912">
        <v>0</v>
      </c>
      <c r="H21912">
        <v>0</v>
      </c>
      <c r="I21912">
        <v>0</v>
      </c>
    </row>
    <row r="21913" spans="1:9" x14ac:dyDescent="0.25">
      <c r="A21913" t="s">
        <v>734</v>
      </c>
      <c r="B21913">
        <v>22503</v>
      </c>
      <c r="C21913" s="593">
        <v>5.2999999999999999E-2</v>
      </c>
      <c r="D21913" t="s">
        <v>3826</v>
      </c>
      <c r="E21913">
        <v>4.2999999999999997E-2</v>
      </c>
      <c r="F21913">
        <v>0.01</v>
      </c>
      <c r="G21913">
        <v>0</v>
      </c>
      <c r="H21913">
        <v>0</v>
      </c>
      <c r="I21913">
        <v>0</v>
      </c>
    </row>
    <row r="21914" spans="1:9" x14ac:dyDescent="0.25">
      <c r="A21914" t="s">
        <v>734</v>
      </c>
      <c r="B21914">
        <v>22504</v>
      </c>
      <c r="C21914" s="593">
        <v>5.2999999999999999E-2</v>
      </c>
      <c r="D21914" t="s">
        <v>6245</v>
      </c>
      <c r="E21914">
        <v>4.2999999999999997E-2</v>
      </c>
      <c r="F21914">
        <v>0.01</v>
      </c>
      <c r="G21914">
        <v>0</v>
      </c>
      <c r="H21914">
        <v>0</v>
      </c>
      <c r="I21914">
        <v>0</v>
      </c>
    </row>
    <row r="21915" spans="1:9" x14ac:dyDescent="0.25">
      <c r="A21915" t="s">
        <v>734</v>
      </c>
      <c r="B21915">
        <v>22507</v>
      </c>
      <c r="C21915" s="593">
        <v>5.2999999999999999E-2</v>
      </c>
      <c r="D21915" t="s">
        <v>3826</v>
      </c>
      <c r="E21915">
        <v>4.2999999999999997E-2</v>
      </c>
      <c r="F21915">
        <v>0.01</v>
      </c>
      <c r="G21915">
        <v>0</v>
      </c>
      <c r="H21915">
        <v>0</v>
      </c>
      <c r="I21915">
        <v>0</v>
      </c>
    </row>
    <row r="21916" spans="1:9" x14ac:dyDescent="0.25">
      <c r="A21916" t="s">
        <v>734</v>
      </c>
      <c r="B21916">
        <v>22508</v>
      </c>
      <c r="C21916" s="593">
        <v>5.2999999999999999E-2</v>
      </c>
      <c r="D21916" t="s">
        <v>1745</v>
      </c>
      <c r="E21916">
        <v>4.2999999999999997E-2</v>
      </c>
      <c r="F21916">
        <v>0.01</v>
      </c>
      <c r="G21916">
        <v>0</v>
      </c>
      <c r="H21916">
        <v>0</v>
      </c>
      <c r="I21916">
        <v>0</v>
      </c>
    </row>
    <row r="21917" spans="1:9" x14ac:dyDescent="0.25">
      <c r="A21917" t="s">
        <v>734</v>
      </c>
      <c r="B21917">
        <v>22509</v>
      </c>
      <c r="C21917" s="593">
        <v>5.2999999999999999E-2</v>
      </c>
      <c r="D21917" t="s">
        <v>6245</v>
      </c>
      <c r="E21917">
        <v>4.2999999999999997E-2</v>
      </c>
      <c r="F21917">
        <v>0.01</v>
      </c>
      <c r="G21917">
        <v>0</v>
      </c>
      <c r="H21917">
        <v>0</v>
      </c>
      <c r="I21917">
        <v>0</v>
      </c>
    </row>
    <row r="21918" spans="1:9" x14ac:dyDescent="0.25">
      <c r="A21918" t="s">
        <v>734</v>
      </c>
      <c r="B21918">
        <v>22511</v>
      </c>
      <c r="C21918" s="593">
        <v>5.2999999999999999E-2</v>
      </c>
      <c r="D21918" t="s">
        <v>5160</v>
      </c>
      <c r="E21918">
        <v>4.2999999999999997E-2</v>
      </c>
      <c r="F21918">
        <v>0.01</v>
      </c>
      <c r="G21918">
        <v>0</v>
      </c>
      <c r="H21918">
        <v>0</v>
      </c>
      <c r="I21918">
        <v>0</v>
      </c>
    </row>
    <row r="21919" spans="1:9" x14ac:dyDescent="0.25">
      <c r="A21919" t="s">
        <v>734</v>
      </c>
      <c r="B21919">
        <v>22513</v>
      </c>
      <c r="C21919" s="593">
        <v>5.2999999999999999E-2</v>
      </c>
      <c r="D21919" t="s">
        <v>3826</v>
      </c>
      <c r="E21919">
        <v>4.2999999999999997E-2</v>
      </c>
      <c r="F21919">
        <v>0.01</v>
      </c>
      <c r="G21919">
        <v>0</v>
      </c>
      <c r="H21919">
        <v>0</v>
      </c>
      <c r="I21919">
        <v>0</v>
      </c>
    </row>
    <row r="21920" spans="1:9" x14ac:dyDescent="0.25">
      <c r="A21920" t="s">
        <v>734</v>
      </c>
      <c r="B21920">
        <v>22514</v>
      </c>
      <c r="C21920" s="593">
        <v>5.2999999999999999E-2</v>
      </c>
      <c r="D21920" t="s">
        <v>3965</v>
      </c>
      <c r="E21920">
        <v>4.2999999999999997E-2</v>
      </c>
      <c r="F21920">
        <v>0.01</v>
      </c>
      <c r="G21920">
        <v>0</v>
      </c>
      <c r="H21920">
        <v>0</v>
      </c>
      <c r="I21920">
        <v>0</v>
      </c>
    </row>
    <row r="21921" spans="1:9" x14ac:dyDescent="0.25">
      <c r="A21921" t="s">
        <v>734</v>
      </c>
      <c r="B21921">
        <v>22517</v>
      </c>
      <c r="C21921" s="593">
        <v>5.2999999999999999E-2</v>
      </c>
      <c r="D21921" t="s">
        <v>3826</v>
      </c>
      <c r="E21921">
        <v>4.2999999999999997E-2</v>
      </c>
      <c r="F21921">
        <v>0.01</v>
      </c>
      <c r="G21921">
        <v>0</v>
      </c>
      <c r="H21921">
        <v>0</v>
      </c>
      <c r="I21921">
        <v>0</v>
      </c>
    </row>
    <row r="21922" spans="1:9" x14ac:dyDescent="0.25">
      <c r="A21922" t="s">
        <v>734</v>
      </c>
      <c r="B21922">
        <v>22520</v>
      </c>
      <c r="C21922" s="593">
        <v>5.2999999999999999E-2</v>
      </c>
      <c r="D21922" t="s">
        <v>6249</v>
      </c>
      <c r="E21922">
        <v>4.2999999999999997E-2</v>
      </c>
      <c r="F21922">
        <v>0.01</v>
      </c>
      <c r="G21922">
        <v>0</v>
      </c>
      <c r="H21922">
        <v>0</v>
      </c>
      <c r="I21922">
        <v>0</v>
      </c>
    </row>
    <row r="21923" spans="1:9" x14ac:dyDescent="0.25">
      <c r="A21923" t="s">
        <v>734</v>
      </c>
      <c r="B21923">
        <v>22523</v>
      </c>
      <c r="C21923" s="593">
        <v>5.2999999999999999E-2</v>
      </c>
      <c r="D21923" t="s">
        <v>3826</v>
      </c>
      <c r="E21923">
        <v>4.2999999999999997E-2</v>
      </c>
      <c r="F21923">
        <v>0.01</v>
      </c>
      <c r="G21923">
        <v>0</v>
      </c>
      <c r="H21923">
        <v>0</v>
      </c>
      <c r="I21923">
        <v>0</v>
      </c>
    </row>
    <row r="21924" spans="1:9" x14ac:dyDescent="0.25">
      <c r="A21924" t="s">
        <v>734</v>
      </c>
      <c r="B21924">
        <v>22524</v>
      </c>
      <c r="C21924" s="593">
        <v>5.2999999999999999E-2</v>
      </c>
      <c r="D21924" t="s">
        <v>5141</v>
      </c>
      <c r="E21924">
        <v>4.2999999999999997E-2</v>
      </c>
      <c r="F21924">
        <v>0.01</v>
      </c>
      <c r="G21924">
        <v>0</v>
      </c>
      <c r="H21924">
        <v>0</v>
      </c>
      <c r="I21924">
        <v>0</v>
      </c>
    </row>
    <row r="21925" spans="1:9" x14ac:dyDescent="0.25">
      <c r="A21925" t="s">
        <v>734</v>
      </c>
      <c r="B21925">
        <v>22526</v>
      </c>
      <c r="C21925" s="593">
        <v>5.2999999999999999E-2</v>
      </c>
      <c r="D21925" t="s">
        <v>6247</v>
      </c>
      <c r="E21925">
        <v>4.2999999999999997E-2</v>
      </c>
      <c r="F21925">
        <v>0.01</v>
      </c>
      <c r="G21925">
        <v>0</v>
      </c>
      <c r="H21925">
        <v>0</v>
      </c>
      <c r="I21925">
        <v>0</v>
      </c>
    </row>
    <row r="21926" spans="1:9" x14ac:dyDescent="0.25">
      <c r="A21926" t="s">
        <v>734</v>
      </c>
      <c r="B21926">
        <v>22528</v>
      </c>
      <c r="C21926" s="593">
        <v>5.2999999999999999E-2</v>
      </c>
      <c r="D21926" t="s">
        <v>3826</v>
      </c>
      <c r="E21926">
        <v>4.2999999999999997E-2</v>
      </c>
      <c r="F21926">
        <v>0.01</v>
      </c>
      <c r="G21926">
        <v>0</v>
      </c>
      <c r="H21926">
        <v>0</v>
      </c>
      <c r="I21926">
        <v>0</v>
      </c>
    </row>
    <row r="21927" spans="1:9" x14ac:dyDescent="0.25">
      <c r="A21927" t="s">
        <v>734</v>
      </c>
      <c r="B21927">
        <v>22529</v>
      </c>
      <c r="C21927" s="593">
        <v>5.2999999999999999E-2</v>
      </c>
      <c r="D21927" t="s">
        <v>5141</v>
      </c>
      <c r="E21927">
        <v>4.2999999999999997E-2</v>
      </c>
      <c r="F21927">
        <v>0.01</v>
      </c>
      <c r="G21927">
        <v>0</v>
      </c>
      <c r="H21927">
        <v>0</v>
      </c>
      <c r="I21927">
        <v>0</v>
      </c>
    </row>
    <row r="21928" spans="1:9" x14ac:dyDescent="0.25">
      <c r="A21928" t="s">
        <v>734</v>
      </c>
      <c r="B21928">
        <v>22530</v>
      </c>
      <c r="C21928" s="593">
        <v>5.2999999999999999E-2</v>
      </c>
      <c r="D21928" t="s">
        <v>5160</v>
      </c>
      <c r="E21928">
        <v>4.2999999999999997E-2</v>
      </c>
      <c r="F21928">
        <v>0.01</v>
      </c>
      <c r="G21928">
        <v>0</v>
      </c>
      <c r="H21928">
        <v>0</v>
      </c>
      <c r="I21928">
        <v>0</v>
      </c>
    </row>
    <row r="21929" spans="1:9" x14ac:dyDescent="0.25">
      <c r="A21929" t="s">
        <v>734</v>
      </c>
      <c r="B21929">
        <v>22534</v>
      </c>
      <c r="C21929" s="593">
        <v>5.2999999999999999E-2</v>
      </c>
      <c r="D21929" t="s">
        <v>6250</v>
      </c>
      <c r="E21929">
        <v>4.2999999999999997E-2</v>
      </c>
      <c r="F21929">
        <v>0.01</v>
      </c>
      <c r="G21929">
        <v>0</v>
      </c>
      <c r="H21929">
        <v>0</v>
      </c>
      <c r="I21929">
        <v>0</v>
      </c>
    </row>
    <row r="21930" spans="1:9" x14ac:dyDescent="0.25">
      <c r="A21930" t="s">
        <v>734</v>
      </c>
      <c r="B21930">
        <v>22535</v>
      </c>
      <c r="C21930" s="593">
        <v>5.2999999999999999E-2</v>
      </c>
      <c r="D21930" t="s">
        <v>5275</v>
      </c>
      <c r="E21930">
        <v>4.2999999999999997E-2</v>
      </c>
      <c r="F21930">
        <v>0.01</v>
      </c>
      <c r="G21930">
        <v>0</v>
      </c>
      <c r="H21930">
        <v>0</v>
      </c>
      <c r="I21930">
        <v>0</v>
      </c>
    </row>
    <row r="21931" spans="1:9" x14ac:dyDescent="0.25">
      <c r="A21931" t="s">
        <v>734</v>
      </c>
      <c r="B21931">
        <v>22538</v>
      </c>
      <c r="C21931" s="593">
        <v>5.2999999999999999E-2</v>
      </c>
      <c r="D21931" t="s">
        <v>3965</v>
      </c>
      <c r="E21931">
        <v>4.2999999999999997E-2</v>
      </c>
      <c r="F21931">
        <v>0.01</v>
      </c>
      <c r="G21931">
        <v>0</v>
      </c>
      <c r="H21931">
        <v>0</v>
      </c>
      <c r="I21931">
        <v>0</v>
      </c>
    </row>
    <row r="21932" spans="1:9" x14ac:dyDescent="0.25">
      <c r="A21932" t="s">
        <v>734</v>
      </c>
      <c r="B21932">
        <v>22539</v>
      </c>
      <c r="C21932" s="593">
        <v>5.2999999999999999E-2</v>
      </c>
      <c r="D21932" t="s">
        <v>5160</v>
      </c>
      <c r="E21932">
        <v>4.2999999999999997E-2</v>
      </c>
      <c r="F21932">
        <v>0.01</v>
      </c>
      <c r="G21932">
        <v>0</v>
      </c>
      <c r="H21932">
        <v>0</v>
      </c>
      <c r="I21932">
        <v>0</v>
      </c>
    </row>
    <row r="21933" spans="1:9" x14ac:dyDescent="0.25">
      <c r="A21933" t="s">
        <v>734</v>
      </c>
      <c r="B21933">
        <v>22542</v>
      </c>
      <c r="C21933" s="593">
        <v>5.2999999999999999E-2</v>
      </c>
      <c r="D21933" t="s">
        <v>1745</v>
      </c>
      <c r="E21933">
        <v>4.2999999999999997E-2</v>
      </c>
      <c r="F21933">
        <v>0.01</v>
      </c>
      <c r="G21933">
        <v>0</v>
      </c>
      <c r="H21933">
        <v>0</v>
      </c>
      <c r="I21933">
        <v>0</v>
      </c>
    </row>
    <row r="21934" spans="1:9" x14ac:dyDescent="0.25">
      <c r="A21934" t="s">
        <v>734</v>
      </c>
      <c r="B21934">
        <v>22544</v>
      </c>
      <c r="C21934" s="593">
        <v>5.2999999999999999E-2</v>
      </c>
      <c r="D21934" t="s">
        <v>6247</v>
      </c>
      <c r="E21934">
        <v>4.2999999999999997E-2</v>
      </c>
      <c r="F21934">
        <v>0.01</v>
      </c>
      <c r="G21934">
        <v>0</v>
      </c>
      <c r="H21934">
        <v>0</v>
      </c>
      <c r="I21934">
        <v>0</v>
      </c>
    </row>
    <row r="21935" spans="1:9" x14ac:dyDescent="0.25">
      <c r="A21935" t="s">
        <v>734</v>
      </c>
      <c r="B21935">
        <v>22545</v>
      </c>
      <c r="C21935" s="593">
        <v>5.2999999999999999E-2</v>
      </c>
      <c r="D21935" t="s">
        <v>4863</v>
      </c>
      <c r="E21935">
        <v>4.2999999999999997E-2</v>
      </c>
      <c r="F21935">
        <v>0.01</v>
      </c>
      <c r="G21935">
        <v>0</v>
      </c>
      <c r="H21935">
        <v>0</v>
      </c>
      <c r="I21935">
        <v>0</v>
      </c>
    </row>
    <row r="21936" spans="1:9" x14ac:dyDescent="0.25">
      <c r="A21936" t="s">
        <v>734</v>
      </c>
      <c r="B21936">
        <v>22546</v>
      </c>
      <c r="C21936" s="593">
        <v>0.06</v>
      </c>
      <c r="D21936" t="s">
        <v>3886</v>
      </c>
      <c r="E21936">
        <v>4.2999999999999997E-2</v>
      </c>
      <c r="F21936">
        <v>0.01</v>
      </c>
      <c r="G21936">
        <v>0</v>
      </c>
      <c r="H21936">
        <v>7.0000000000000001E-3</v>
      </c>
      <c r="I21936">
        <v>0</v>
      </c>
    </row>
    <row r="21937" spans="1:9" x14ac:dyDescent="0.25">
      <c r="A21937" t="s">
        <v>734</v>
      </c>
      <c r="B21937">
        <v>22547</v>
      </c>
      <c r="C21937" s="593">
        <v>5.2999999999999999E-2</v>
      </c>
      <c r="D21937" t="s">
        <v>6247</v>
      </c>
      <c r="E21937">
        <v>4.2999999999999997E-2</v>
      </c>
      <c r="F21937">
        <v>0.01</v>
      </c>
      <c r="G21937">
        <v>0</v>
      </c>
      <c r="H21937">
        <v>0</v>
      </c>
      <c r="I21937">
        <v>0</v>
      </c>
    </row>
    <row r="21938" spans="1:9" x14ac:dyDescent="0.25">
      <c r="A21938" t="s">
        <v>734</v>
      </c>
      <c r="B21938">
        <v>22548</v>
      </c>
      <c r="C21938" s="593">
        <v>5.2999999999999999E-2</v>
      </c>
      <c r="D21938" t="s">
        <v>3469</v>
      </c>
      <c r="E21938">
        <v>4.2999999999999997E-2</v>
      </c>
      <c r="F21938">
        <v>0.01</v>
      </c>
      <c r="G21938">
        <v>0</v>
      </c>
      <c r="H21938">
        <v>0</v>
      </c>
      <c r="I21938">
        <v>0</v>
      </c>
    </row>
    <row r="21939" spans="1:9" x14ac:dyDescent="0.25">
      <c r="A21939" t="s">
        <v>734</v>
      </c>
      <c r="B21939">
        <v>22551</v>
      </c>
      <c r="C21939" s="593">
        <v>5.2999999999999999E-2</v>
      </c>
      <c r="D21939" t="s">
        <v>1745</v>
      </c>
      <c r="E21939">
        <v>4.2999999999999997E-2</v>
      </c>
      <c r="F21939">
        <v>0.01</v>
      </c>
      <c r="G21939">
        <v>0</v>
      </c>
      <c r="H21939">
        <v>0</v>
      </c>
      <c r="I21939">
        <v>0</v>
      </c>
    </row>
    <row r="21940" spans="1:9" x14ac:dyDescent="0.25">
      <c r="A21940" t="s">
        <v>734</v>
      </c>
      <c r="B21940">
        <v>22552</v>
      </c>
      <c r="C21940" s="593">
        <v>5.2999999999999999E-2</v>
      </c>
      <c r="D21940" t="s">
        <v>3965</v>
      </c>
      <c r="E21940">
        <v>4.2999999999999997E-2</v>
      </c>
      <c r="F21940">
        <v>0.01</v>
      </c>
      <c r="G21940">
        <v>0</v>
      </c>
      <c r="H21940">
        <v>0</v>
      </c>
      <c r="I21940">
        <v>0</v>
      </c>
    </row>
    <row r="21941" spans="1:9" x14ac:dyDescent="0.25">
      <c r="A21941" t="s">
        <v>734</v>
      </c>
      <c r="B21941">
        <v>22553</v>
      </c>
      <c r="C21941" s="593">
        <v>5.2999999999999999E-2</v>
      </c>
      <c r="D21941" t="s">
        <v>1745</v>
      </c>
      <c r="E21941">
        <v>4.2999999999999997E-2</v>
      </c>
      <c r="F21941">
        <v>0.01</v>
      </c>
      <c r="G21941">
        <v>0</v>
      </c>
      <c r="H21941">
        <v>0</v>
      </c>
      <c r="I21941">
        <v>0</v>
      </c>
    </row>
    <row r="21942" spans="1:9" x14ac:dyDescent="0.25">
      <c r="A21942" t="s">
        <v>734</v>
      </c>
      <c r="B21942">
        <v>22554</v>
      </c>
      <c r="C21942" s="593">
        <v>5.2999999999999999E-2</v>
      </c>
      <c r="D21942" t="s">
        <v>4863</v>
      </c>
      <c r="E21942">
        <v>4.2999999999999997E-2</v>
      </c>
      <c r="F21942">
        <v>0.01</v>
      </c>
      <c r="G21942">
        <v>0</v>
      </c>
      <c r="H21942">
        <v>0</v>
      </c>
      <c r="I21942">
        <v>0</v>
      </c>
    </row>
    <row r="21943" spans="1:9" x14ac:dyDescent="0.25">
      <c r="A21943" t="s">
        <v>734</v>
      </c>
      <c r="B21943">
        <v>22555</v>
      </c>
      <c r="C21943" s="593">
        <v>5.2999999999999999E-2</v>
      </c>
      <c r="D21943" t="s">
        <v>4863</v>
      </c>
      <c r="E21943">
        <v>4.2999999999999997E-2</v>
      </c>
      <c r="F21943">
        <v>0.01</v>
      </c>
      <c r="G21943">
        <v>0</v>
      </c>
      <c r="H21943">
        <v>0</v>
      </c>
      <c r="I21943">
        <v>0</v>
      </c>
    </row>
    <row r="21944" spans="1:9" x14ac:dyDescent="0.25">
      <c r="A21944" t="s">
        <v>734</v>
      </c>
      <c r="B21944">
        <v>22556</v>
      </c>
      <c r="C21944" s="593">
        <v>5.2999999999999999E-2</v>
      </c>
      <c r="D21944" t="s">
        <v>6229</v>
      </c>
      <c r="E21944">
        <v>4.2999999999999997E-2</v>
      </c>
      <c r="F21944">
        <v>0.01</v>
      </c>
      <c r="G21944">
        <v>0</v>
      </c>
      <c r="H21944">
        <v>0</v>
      </c>
      <c r="I21944">
        <v>0</v>
      </c>
    </row>
    <row r="21945" spans="1:9" x14ac:dyDescent="0.25">
      <c r="A21945" t="s">
        <v>734</v>
      </c>
      <c r="B21945">
        <v>22558</v>
      </c>
      <c r="C21945" s="593">
        <v>5.2999999999999999E-2</v>
      </c>
      <c r="D21945" t="s">
        <v>5141</v>
      </c>
      <c r="E21945">
        <v>4.2999999999999997E-2</v>
      </c>
      <c r="F21945">
        <v>0.01</v>
      </c>
      <c r="G21945">
        <v>0</v>
      </c>
      <c r="H21945">
        <v>0</v>
      </c>
      <c r="I21945">
        <v>0</v>
      </c>
    </row>
    <row r="21946" spans="1:9" x14ac:dyDescent="0.25">
      <c r="A21946" t="s">
        <v>734</v>
      </c>
      <c r="B21946">
        <v>22560</v>
      </c>
      <c r="C21946" s="593">
        <v>5.2999999999999999E-2</v>
      </c>
      <c r="D21946" t="s">
        <v>6251</v>
      </c>
      <c r="E21946">
        <v>4.2999999999999997E-2</v>
      </c>
      <c r="F21946">
        <v>0.01</v>
      </c>
      <c r="G21946">
        <v>0</v>
      </c>
      <c r="H21946">
        <v>0</v>
      </c>
      <c r="I21946">
        <v>0</v>
      </c>
    </row>
    <row r="21947" spans="1:9" x14ac:dyDescent="0.25">
      <c r="A21947" t="s">
        <v>734</v>
      </c>
      <c r="B21947">
        <v>22565</v>
      </c>
      <c r="C21947" s="593">
        <v>5.2999999999999999E-2</v>
      </c>
      <c r="D21947" t="s">
        <v>6250</v>
      </c>
      <c r="E21947">
        <v>4.2999999999999997E-2</v>
      </c>
      <c r="F21947">
        <v>0.01</v>
      </c>
      <c r="G21947">
        <v>0</v>
      </c>
      <c r="H21947">
        <v>0</v>
      </c>
      <c r="I21947">
        <v>0</v>
      </c>
    </row>
    <row r="21948" spans="1:9" x14ac:dyDescent="0.25">
      <c r="A21948" t="s">
        <v>734</v>
      </c>
      <c r="B21948">
        <v>22567</v>
      </c>
      <c r="C21948" s="593">
        <v>5.2999999999999999E-2</v>
      </c>
      <c r="D21948" t="s">
        <v>1745</v>
      </c>
      <c r="E21948">
        <v>4.2999999999999997E-2</v>
      </c>
      <c r="F21948">
        <v>0.01</v>
      </c>
      <c r="G21948">
        <v>0</v>
      </c>
      <c r="H21948">
        <v>0</v>
      </c>
      <c r="I21948">
        <v>0</v>
      </c>
    </row>
    <row r="21949" spans="1:9" x14ac:dyDescent="0.25">
      <c r="A21949" t="s">
        <v>734</v>
      </c>
      <c r="B21949">
        <v>22570</v>
      </c>
      <c r="C21949" s="593">
        <v>5.2999999999999999E-2</v>
      </c>
      <c r="D21949" t="s">
        <v>3469</v>
      </c>
      <c r="E21949">
        <v>4.2999999999999997E-2</v>
      </c>
      <c r="F21949">
        <v>0.01</v>
      </c>
      <c r="G21949">
        <v>0</v>
      </c>
      <c r="H21949">
        <v>0</v>
      </c>
      <c r="I21949">
        <v>0</v>
      </c>
    </row>
    <row r="21950" spans="1:9" x14ac:dyDescent="0.25">
      <c r="A21950" t="s">
        <v>734</v>
      </c>
      <c r="B21950">
        <v>22572</v>
      </c>
      <c r="C21950" s="593">
        <v>5.2999999999999999E-2</v>
      </c>
      <c r="D21950" t="s">
        <v>4338</v>
      </c>
      <c r="E21950">
        <v>4.2999999999999997E-2</v>
      </c>
      <c r="F21950">
        <v>0.01</v>
      </c>
      <c r="G21950">
        <v>0</v>
      </c>
      <c r="H21950">
        <v>0</v>
      </c>
      <c r="I21950">
        <v>0</v>
      </c>
    </row>
    <row r="21951" spans="1:9" x14ac:dyDescent="0.25">
      <c r="A21951" t="s">
        <v>734</v>
      </c>
      <c r="B21951">
        <v>22576</v>
      </c>
      <c r="C21951" s="593">
        <v>5.2999999999999999E-2</v>
      </c>
      <c r="D21951" t="s">
        <v>6248</v>
      </c>
      <c r="E21951">
        <v>4.2999999999999997E-2</v>
      </c>
      <c r="F21951">
        <v>0.01</v>
      </c>
      <c r="G21951">
        <v>0</v>
      </c>
      <c r="H21951">
        <v>0</v>
      </c>
      <c r="I21951">
        <v>0</v>
      </c>
    </row>
    <row r="21952" spans="1:9" x14ac:dyDescent="0.25">
      <c r="A21952" t="s">
        <v>734</v>
      </c>
      <c r="B21952">
        <v>22577</v>
      </c>
      <c r="C21952" s="593">
        <v>5.2999999999999999E-2</v>
      </c>
      <c r="D21952" t="s">
        <v>5141</v>
      </c>
      <c r="E21952">
        <v>4.2999999999999997E-2</v>
      </c>
      <c r="F21952">
        <v>0.01</v>
      </c>
      <c r="G21952">
        <v>0</v>
      </c>
      <c r="H21952">
        <v>0</v>
      </c>
      <c r="I21952">
        <v>0</v>
      </c>
    </row>
    <row r="21953" spans="1:9" x14ac:dyDescent="0.25">
      <c r="A21953" t="s">
        <v>734</v>
      </c>
      <c r="B21953">
        <v>22578</v>
      </c>
      <c r="C21953" s="593">
        <v>5.2999999999999999E-2</v>
      </c>
      <c r="D21953" t="s">
        <v>6252</v>
      </c>
      <c r="E21953">
        <v>4.2999999999999997E-2</v>
      </c>
      <c r="F21953">
        <v>0.01</v>
      </c>
      <c r="G21953">
        <v>0</v>
      </c>
      <c r="H21953">
        <v>0</v>
      </c>
      <c r="I21953">
        <v>0</v>
      </c>
    </row>
    <row r="21954" spans="1:9" x14ac:dyDescent="0.25">
      <c r="A21954" t="s">
        <v>734</v>
      </c>
      <c r="B21954">
        <v>22579</v>
      </c>
      <c r="C21954" s="593">
        <v>5.2999999999999999E-2</v>
      </c>
      <c r="D21954" t="s">
        <v>5160</v>
      </c>
      <c r="E21954">
        <v>4.2999999999999997E-2</v>
      </c>
      <c r="F21954">
        <v>0.01</v>
      </c>
      <c r="G21954">
        <v>0</v>
      </c>
      <c r="H21954">
        <v>0</v>
      </c>
      <c r="I21954">
        <v>0</v>
      </c>
    </row>
    <row r="21955" spans="1:9" x14ac:dyDescent="0.25">
      <c r="A21955" t="s">
        <v>734</v>
      </c>
      <c r="B21955">
        <v>22580</v>
      </c>
      <c r="C21955" s="593">
        <v>5.2999999999999999E-2</v>
      </c>
      <c r="D21955" t="s">
        <v>2555</v>
      </c>
      <c r="E21955">
        <v>4.2999999999999997E-2</v>
      </c>
      <c r="F21955">
        <v>0.01</v>
      </c>
      <c r="G21955">
        <v>0</v>
      </c>
      <c r="H21955">
        <v>0</v>
      </c>
      <c r="I21955">
        <v>0</v>
      </c>
    </row>
    <row r="21956" spans="1:9" x14ac:dyDescent="0.25">
      <c r="A21956" t="s">
        <v>734</v>
      </c>
      <c r="B21956">
        <v>22581</v>
      </c>
      <c r="C21956" s="593">
        <v>5.2999999999999999E-2</v>
      </c>
      <c r="D21956" t="s">
        <v>5141</v>
      </c>
      <c r="E21956">
        <v>4.2999999999999997E-2</v>
      </c>
      <c r="F21956">
        <v>0.01</v>
      </c>
      <c r="G21956">
        <v>0</v>
      </c>
      <c r="H21956">
        <v>0</v>
      </c>
      <c r="I21956">
        <v>0</v>
      </c>
    </row>
    <row r="21957" spans="1:9" x14ac:dyDescent="0.25">
      <c r="A21957" t="s">
        <v>734</v>
      </c>
      <c r="B21957">
        <v>22601</v>
      </c>
      <c r="C21957" s="593">
        <v>5.2999999999999999E-2</v>
      </c>
      <c r="D21957" t="s">
        <v>2100</v>
      </c>
      <c r="E21957">
        <v>4.2999999999999997E-2</v>
      </c>
      <c r="F21957">
        <v>0.01</v>
      </c>
      <c r="G21957">
        <v>0</v>
      </c>
      <c r="H21957">
        <v>0</v>
      </c>
      <c r="I21957">
        <v>0</v>
      </c>
    </row>
    <row r="21958" spans="1:9" x14ac:dyDescent="0.25">
      <c r="A21958" t="s">
        <v>734</v>
      </c>
      <c r="B21958">
        <v>22602</v>
      </c>
      <c r="C21958" s="593">
        <v>5.2999999999999999E-2</v>
      </c>
      <c r="D21958" t="s">
        <v>6230</v>
      </c>
      <c r="E21958">
        <v>4.2999999999999997E-2</v>
      </c>
      <c r="F21958">
        <v>0.01</v>
      </c>
      <c r="G21958">
        <v>0</v>
      </c>
      <c r="H21958">
        <v>0</v>
      </c>
      <c r="I21958">
        <v>0</v>
      </c>
    </row>
    <row r="21959" spans="1:9" x14ac:dyDescent="0.25">
      <c r="A21959" t="s">
        <v>734</v>
      </c>
      <c r="B21959">
        <v>22603</v>
      </c>
      <c r="C21959" s="593">
        <v>5.2999999999999999E-2</v>
      </c>
      <c r="D21959" t="s">
        <v>6230</v>
      </c>
      <c r="E21959">
        <v>4.2999999999999997E-2</v>
      </c>
      <c r="F21959">
        <v>0.01</v>
      </c>
      <c r="G21959">
        <v>0</v>
      </c>
      <c r="H21959">
        <v>0</v>
      </c>
      <c r="I21959">
        <v>0</v>
      </c>
    </row>
    <row r="21960" spans="1:9" x14ac:dyDescent="0.25">
      <c r="A21960" t="s">
        <v>734</v>
      </c>
      <c r="B21960">
        <v>22604</v>
      </c>
      <c r="C21960" s="593">
        <v>5.2999999999999999E-2</v>
      </c>
      <c r="D21960" t="s">
        <v>1195</v>
      </c>
      <c r="E21960">
        <v>4.2999999999999997E-2</v>
      </c>
      <c r="F21960">
        <v>0</v>
      </c>
      <c r="G21960">
        <v>0.01</v>
      </c>
      <c r="H21960">
        <v>0</v>
      </c>
      <c r="I21960">
        <v>0</v>
      </c>
    </row>
    <row r="21961" spans="1:9" x14ac:dyDescent="0.25">
      <c r="A21961" t="s">
        <v>734</v>
      </c>
      <c r="B21961">
        <v>22610</v>
      </c>
      <c r="C21961" s="593">
        <v>5.2999999999999999E-2</v>
      </c>
      <c r="D21961" t="s">
        <v>6253</v>
      </c>
      <c r="E21961">
        <v>4.2999999999999997E-2</v>
      </c>
      <c r="F21961">
        <v>0.01</v>
      </c>
      <c r="G21961">
        <v>0</v>
      </c>
      <c r="H21961">
        <v>0</v>
      </c>
      <c r="I21961">
        <v>0</v>
      </c>
    </row>
    <row r="21962" spans="1:9" x14ac:dyDescent="0.25">
      <c r="A21962" t="s">
        <v>734</v>
      </c>
      <c r="B21962">
        <v>22611</v>
      </c>
      <c r="C21962" s="593">
        <v>5.2999999999999999E-2</v>
      </c>
      <c r="D21962" t="s">
        <v>1484</v>
      </c>
      <c r="E21962">
        <v>4.2999999999999997E-2</v>
      </c>
      <c r="F21962">
        <v>0.01</v>
      </c>
      <c r="G21962">
        <v>0</v>
      </c>
      <c r="H21962">
        <v>0</v>
      </c>
      <c r="I21962">
        <v>0</v>
      </c>
    </row>
    <row r="21963" spans="1:9" x14ac:dyDescent="0.25">
      <c r="A21963" t="s">
        <v>734</v>
      </c>
      <c r="B21963">
        <v>22620</v>
      </c>
      <c r="C21963" s="593">
        <v>5.2999999999999999E-2</v>
      </c>
      <c r="D21963" t="s">
        <v>6254</v>
      </c>
      <c r="E21963">
        <v>4.2999999999999997E-2</v>
      </c>
      <c r="F21963">
        <v>0.01</v>
      </c>
      <c r="G21963">
        <v>0</v>
      </c>
      <c r="H21963">
        <v>0</v>
      </c>
      <c r="I21963">
        <v>0</v>
      </c>
    </row>
    <row r="21964" spans="1:9" x14ac:dyDescent="0.25">
      <c r="A21964" t="s">
        <v>734</v>
      </c>
      <c r="B21964">
        <v>22622</v>
      </c>
      <c r="C21964" s="593">
        <v>5.2999999999999999E-2</v>
      </c>
      <c r="D21964" t="s">
        <v>2100</v>
      </c>
      <c r="E21964">
        <v>4.2999999999999997E-2</v>
      </c>
      <c r="F21964">
        <v>0.01</v>
      </c>
      <c r="G21964">
        <v>0</v>
      </c>
      <c r="H21964">
        <v>0</v>
      </c>
      <c r="I21964">
        <v>0</v>
      </c>
    </row>
    <row r="21965" spans="1:9" x14ac:dyDescent="0.25">
      <c r="A21965" t="s">
        <v>734</v>
      </c>
      <c r="B21965">
        <v>22623</v>
      </c>
      <c r="C21965" s="593">
        <v>5.2999999999999999E-2</v>
      </c>
      <c r="D21965" t="s">
        <v>6255</v>
      </c>
      <c r="E21965">
        <v>4.2999999999999997E-2</v>
      </c>
      <c r="F21965">
        <v>0.01</v>
      </c>
      <c r="G21965">
        <v>0</v>
      </c>
      <c r="H21965">
        <v>0</v>
      </c>
      <c r="I21965">
        <v>0</v>
      </c>
    </row>
    <row r="21966" spans="1:9" x14ac:dyDescent="0.25">
      <c r="A21966" t="s">
        <v>734</v>
      </c>
      <c r="B21966">
        <v>22624</v>
      </c>
      <c r="C21966" s="593">
        <v>5.2999999999999999E-2</v>
      </c>
      <c r="D21966" t="s">
        <v>2100</v>
      </c>
      <c r="E21966">
        <v>4.2999999999999997E-2</v>
      </c>
      <c r="F21966">
        <v>0.01</v>
      </c>
      <c r="G21966">
        <v>0</v>
      </c>
      <c r="H21966">
        <v>0</v>
      </c>
      <c r="I21966">
        <v>0</v>
      </c>
    </row>
    <row r="21967" spans="1:9" x14ac:dyDescent="0.25">
      <c r="A21967" t="s">
        <v>734</v>
      </c>
      <c r="B21967">
        <v>22625</v>
      </c>
      <c r="C21967" s="593">
        <v>5.2999999999999999E-2</v>
      </c>
      <c r="D21967" t="s">
        <v>2100</v>
      </c>
      <c r="E21967">
        <v>4.2999999999999997E-2</v>
      </c>
      <c r="F21967">
        <v>0.01</v>
      </c>
      <c r="G21967">
        <v>0</v>
      </c>
      <c r="H21967">
        <v>0</v>
      </c>
      <c r="I21967">
        <v>0</v>
      </c>
    </row>
    <row r="21968" spans="1:9" x14ac:dyDescent="0.25">
      <c r="A21968" t="s">
        <v>734</v>
      </c>
      <c r="B21968">
        <v>22626</v>
      </c>
      <c r="C21968" s="593">
        <v>5.2999999999999999E-2</v>
      </c>
      <c r="D21968" t="s">
        <v>5788</v>
      </c>
      <c r="E21968">
        <v>4.2999999999999997E-2</v>
      </c>
      <c r="F21968">
        <v>0.01</v>
      </c>
      <c r="G21968">
        <v>0</v>
      </c>
      <c r="H21968">
        <v>0</v>
      </c>
      <c r="I21968">
        <v>0</v>
      </c>
    </row>
    <row r="21969" spans="1:9" x14ac:dyDescent="0.25">
      <c r="A21969" t="s">
        <v>734</v>
      </c>
      <c r="B21969">
        <v>22627</v>
      </c>
      <c r="C21969" s="593">
        <v>5.2999999999999999E-2</v>
      </c>
      <c r="D21969" t="s">
        <v>6255</v>
      </c>
      <c r="E21969">
        <v>4.2999999999999997E-2</v>
      </c>
      <c r="F21969">
        <v>0.01</v>
      </c>
      <c r="G21969">
        <v>0</v>
      </c>
      <c r="H21969">
        <v>0</v>
      </c>
      <c r="I21969">
        <v>0</v>
      </c>
    </row>
    <row r="21970" spans="1:9" x14ac:dyDescent="0.25">
      <c r="A21970" t="s">
        <v>734</v>
      </c>
      <c r="B21970">
        <v>22630</v>
      </c>
      <c r="C21970" s="593">
        <v>5.2999999999999999E-2</v>
      </c>
      <c r="D21970" t="s">
        <v>6256</v>
      </c>
      <c r="E21970">
        <v>4.2999999999999997E-2</v>
      </c>
      <c r="F21970">
        <v>0.01</v>
      </c>
      <c r="G21970">
        <v>0</v>
      </c>
      <c r="H21970">
        <v>0</v>
      </c>
      <c r="I21970">
        <v>0</v>
      </c>
    </row>
    <row r="21971" spans="1:9" x14ac:dyDescent="0.25">
      <c r="A21971" t="s">
        <v>734</v>
      </c>
      <c r="B21971">
        <v>22637</v>
      </c>
      <c r="C21971" s="593">
        <v>5.2999999999999999E-2</v>
      </c>
      <c r="D21971" t="s">
        <v>2100</v>
      </c>
      <c r="E21971">
        <v>4.2999999999999997E-2</v>
      </c>
      <c r="F21971">
        <v>0.01</v>
      </c>
      <c r="G21971">
        <v>0</v>
      </c>
      <c r="H21971">
        <v>0</v>
      </c>
      <c r="I21971">
        <v>0</v>
      </c>
    </row>
    <row r="21972" spans="1:9" x14ac:dyDescent="0.25">
      <c r="A21972" t="s">
        <v>734</v>
      </c>
      <c r="B21972">
        <v>22639</v>
      </c>
      <c r="C21972" s="593">
        <v>5.2999999999999999E-2</v>
      </c>
      <c r="D21972" t="s">
        <v>6229</v>
      </c>
      <c r="E21972">
        <v>4.2999999999999997E-2</v>
      </c>
      <c r="F21972">
        <v>0.01</v>
      </c>
      <c r="G21972">
        <v>0</v>
      </c>
      <c r="H21972">
        <v>0</v>
      </c>
      <c r="I21972">
        <v>0</v>
      </c>
    </row>
    <row r="21973" spans="1:9" x14ac:dyDescent="0.25">
      <c r="A21973" t="s">
        <v>734</v>
      </c>
      <c r="B21973">
        <v>22640</v>
      </c>
      <c r="C21973" s="593">
        <v>5.2999999999999999E-2</v>
      </c>
      <c r="D21973" t="s">
        <v>6229</v>
      </c>
      <c r="E21973">
        <v>4.2999999999999997E-2</v>
      </c>
      <c r="F21973">
        <v>0.01</v>
      </c>
      <c r="G21973">
        <v>0</v>
      </c>
      <c r="H21973">
        <v>0</v>
      </c>
      <c r="I21973">
        <v>0</v>
      </c>
    </row>
    <row r="21974" spans="1:9" x14ac:dyDescent="0.25">
      <c r="A21974" t="s">
        <v>734</v>
      </c>
      <c r="B21974">
        <v>22641</v>
      </c>
      <c r="C21974" s="593">
        <v>5.2999999999999999E-2</v>
      </c>
      <c r="D21974" t="s">
        <v>5788</v>
      </c>
      <c r="E21974">
        <v>4.2999999999999997E-2</v>
      </c>
      <c r="F21974">
        <v>0.01</v>
      </c>
      <c r="G21974">
        <v>0</v>
      </c>
      <c r="H21974">
        <v>0</v>
      </c>
      <c r="I21974">
        <v>0</v>
      </c>
    </row>
    <row r="21975" spans="1:9" x14ac:dyDescent="0.25">
      <c r="A21975" t="s">
        <v>734</v>
      </c>
      <c r="B21975">
        <v>22642</v>
      </c>
      <c r="C21975" s="593">
        <v>5.2999999999999999E-2</v>
      </c>
      <c r="D21975" t="s">
        <v>6229</v>
      </c>
      <c r="E21975">
        <v>4.2999999999999997E-2</v>
      </c>
      <c r="F21975">
        <v>0.01</v>
      </c>
      <c r="G21975">
        <v>0</v>
      </c>
      <c r="H21975">
        <v>0</v>
      </c>
      <c r="I21975">
        <v>0</v>
      </c>
    </row>
    <row r="21976" spans="1:9" x14ac:dyDescent="0.25">
      <c r="A21976" t="s">
        <v>734</v>
      </c>
      <c r="B21976">
        <v>22643</v>
      </c>
      <c r="C21976" s="593">
        <v>5.2999999999999999E-2</v>
      </c>
      <c r="D21976" t="s">
        <v>6229</v>
      </c>
      <c r="E21976">
        <v>4.2999999999999997E-2</v>
      </c>
      <c r="F21976">
        <v>0.01</v>
      </c>
      <c r="G21976">
        <v>0</v>
      </c>
      <c r="H21976">
        <v>0</v>
      </c>
      <c r="I21976">
        <v>0</v>
      </c>
    </row>
    <row r="21977" spans="1:9" x14ac:dyDescent="0.25">
      <c r="A21977" t="s">
        <v>734</v>
      </c>
      <c r="B21977">
        <v>22644</v>
      </c>
      <c r="C21977" s="593">
        <v>5.2999999999999999E-2</v>
      </c>
      <c r="D21977" t="s">
        <v>5788</v>
      </c>
      <c r="E21977">
        <v>4.2999999999999997E-2</v>
      </c>
      <c r="F21977">
        <v>0.01</v>
      </c>
      <c r="G21977">
        <v>0</v>
      </c>
      <c r="H21977">
        <v>0</v>
      </c>
      <c r="I21977">
        <v>0</v>
      </c>
    </row>
    <row r="21978" spans="1:9" x14ac:dyDescent="0.25">
      <c r="A21978" t="s">
        <v>734</v>
      </c>
      <c r="B21978">
        <v>22645</v>
      </c>
      <c r="C21978" s="593">
        <v>5.2999999999999999E-2</v>
      </c>
      <c r="D21978" t="s">
        <v>3445</v>
      </c>
      <c r="E21978">
        <v>4.2999999999999997E-2</v>
      </c>
      <c r="F21978">
        <v>0.01</v>
      </c>
      <c r="G21978">
        <v>0</v>
      </c>
      <c r="H21978">
        <v>0</v>
      </c>
      <c r="I21978">
        <v>0</v>
      </c>
    </row>
    <row r="21979" spans="1:9" x14ac:dyDescent="0.25">
      <c r="A21979" t="s">
        <v>734</v>
      </c>
      <c r="B21979">
        <v>22646</v>
      </c>
      <c r="C21979" s="593">
        <v>5.2999999999999999E-2</v>
      </c>
      <c r="D21979" t="s">
        <v>6230</v>
      </c>
      <c r="E21979">
        <v>4.2999999999999997E-2</v>
      </c>
      <c r="F21979">
        <v>0.01</v>
      </c>
      <c r="G21979">
        <v>0</v>
      </c>
      <c r="H21979">
        <v>0</v>
      </c>
      <c r="I21979">
        <v>0</v>
      </c>
    </row>
    <row r="21980" spans="1:9" x14ac:dyDescent="0.25">
      <c r="A21980" t="s">
        <v>734</v>
      </c>
      <c r="B21980">
        <v>22649</v>
      </c>
      <c r="C21980" s="593">
        <v>5.2999999999999999E-2</v>
      </c>
      <c r="D21980" t="s">
        <v>3238</v>
      </c>
      <c r="E21980">
        <v>4.2999999999999997E-2</v>
      </c>
      <c r="F21980">
        <v>0.01</v>
      </c>
      <c r="G21980">
        <v>0</v>
      </c>
      <c r="H21980">
        <v>0</v>
      </c>
      <c r="I21980">
        <v>0</v>
      </c>
    </row>
    <row r="21981" spans="1:9" x14ac:dyDescent="0.25">
      <c r="A21981" t="s">
        <v>734</v>
      </c>
      <c r="B21981">
        <v>22650</v>
      </c>
      <c r="C21981" s="593">
        <v>5.2999999999999999E-2</v>
      </c>
      <c r="D21981" t="s">
        <v>6253</v>
      </c>
      <c r="E21981">
        <v>4.2999999999999997E-2</v>
      </c>
      <c r="F21981">
        <v>0.01</v>
      </c>
      <c r="G21981">
        <v>0</v>
      </c>
      <c r="H21981">
        <v>0</v>
      </c>
      <c r="I21981">
        <v>0</v>
      </c>
    </row>
    <row r="21982" spans="1:9" x14ac:dyDescent="0.25">
      <c r="A21982" t="s">
        <v>734</v>
      </c>
      <c r="B21982">
        <v>22652</v>
      </c>
      <c r="C21982" s="593">
        <v>5.2999999999999999E-2</v>
      </c>
      <c r="D21982" t="s">
        <v>5788</v>
      </c>
      <c r="E21982">
        <v>4.2999999999999997E-2</v>
      </c>
      <c r="F21982">
        <v>0.01</v>
      </c>
      <c r="G21982">
        <v>0</v>
      </c>
      <c r="H21982">
        <v>0</v>
      </c>
      <c r="I21982">
        <v>0</v>
      </c>
    </row>
    <row r="21983" spans="1:9" x14ac:dyDescent="0.25">
      <c r="A21983" t="s">
        <v>734</v>
      </c>
      <c r="B21983">
        <v>22654</v>
      </c>
      <c r="C21983" s="593">
        <v>5.2999999999999999E-2</v>
      </c>
      <c r="D21983" t="s">
        <v>2100</v>
      </c>
      <c r="E21983">
        <v>4.2999999999999997E-2</v>
      </c>
      <c r="F21983">
        <v>0.01</v>
      </c>
      <c r="G21983">
        <v>0</v>
      </c>
      <c r="H21983">
        <v>0</v>
      </c>
      <c r="I21983">
        <v>0</v>
      </c>
    </row>
    <row r="21984" spans="1:9" x14ac:dyDescent="0.25">
      <c r="A21984" t="s">
        <v>734</v>
      </c>
      <c r="B21984">
        <v>22655</v>
      </c>
      <c r="C21984" s="593">
        <v>5.2999999999999999E-2</v>
      </c>
      <c r="D21984" t="s">
        <v>6257</v>
      </c>
      <c r="E21984">
        <v>4.2999999999999997E-2</v>
      </c>
      <c r="F21984">
        <v>0.01</v>
      </c>
      <c r="G21984">
        <v>0</v>
      </c>
      <c r="H21984">
        <v>0</v>
      </c>
      <c r="I21984">
        <v>0</v>
      </c>
    </row>
    <row r="21985" spans="1:9" x14ac:dyDescent="0.25">
      <c r="A21985" t="s">
        <v>734</v>
      </c>
      <c r="B21985">
        <v>22656</v>
      </c>
      <c r="C21985" s="593">
        <v>5.2999999999999999E-2</v>
      </c>
      <c r="D21985" t="s">
        <v>2100</v>
      </c>
      <c r="E21985">
        <v>4.2999999999999997E-2</v>
      </c>
      <c r="F21985">
        <v>0.01</v>
      </c>
      <c r="G21985">
        <v>0</v>
      </c>
      <c r="H21985">
        <v>0</v>
      </c>
      <c r="I21985">
        <v>0</v>
      </c>
    </row>
    <row r="21986" spans="1:9" x14ac:dyDescent="0.25">
      <c r="A21986" t="s">
        <v>734</v>
      </c>
      <c r="B21986">
        <v>22657</v>
      </c>
      <c r="C21986" s="593">
        <v>5.2999999999999999E-2</v>
      </c>
      <c r="D21986" t="s">
        <v>6258</v>
      </c>
      <c r="E21986">
        <v>4.2999999999999997E-2</v>
      </c>
      <c r="F21986">
        <v>0.01</v>
      </c>
      <c r="G21986">
        <v>0</v>
      </c>
      <c r="H21986">
        <v>0</v>
      </c>
      <c r="I21986">
        <v>0</v>
      </c>
    </row>
    <row r="21987" spans="1:9" x14ac:dyDescent="0.25">
      <c r="A21987" t="s">
        <v>734</v>
      </c>
      <c r="B21987">
        <v>22660</v>
      </c>
      <c r="C21987" s="593">
        <v>5.2999999999999999E-2</v>
      </c>
      <c r="D21987" t="s">
        <v>6259</v>
      </c>
      <c r="E21987">
        <v>4.2999999999999997E-2</v>
      </c>
      <c r="F21987">
        <v>0.01</v>
      </c>
      <c r="G21987">
        <v>0</v>
      </c>
      <c r="H21987">
        <v>0</v>
      </c>
      <c r="I21987">
        <v>0</v>
      </c>
    </row>
    <row r="21988" spans="1:9" x14ac:dyDescent="0.25">
      <c r="A21988" t="s">
        <v>734</v>
      </c>
      <c r="B21988">
        <v>22663</v>
      </c>
      <c r="C21988" s="593">
        <v>5.2999999999999999E-2</v>
      </c>
      <c r="D21988" t="s">
        <v>6230</v>
      </c>
      <c r="E21988">
        <v>4.2999999999999997E-2</v>
      </c>
      <c r="F21988">
        <v>0.01</v>
      </c>
      <c r="G21988">
        <v>0</v>
      </c>
      <c r="H21988">
        <v>0</v>
      </c>
      <c r="I21988">
        <v>0</v>
      </c>
    </row>
    <row r="21989" spans="1:9" x14ac:dyDescent="0.25">
      <c r="A21989" t="s">
        <v>734</v>
      </c>
      <c r="B21989">
        <v>22664</v>
      </c>
      <c r="C21989" s="593">
        <v>5.2999999999999999E-2</v>
      </c>
      <c r="D21989" t="s">
        <v>2684</v>
      </c>
      <c r="E21989">
        <v>4.2999999999999997E-2</v>
      </c>
      <c r="F21989">
        <v>0.01</v>
      </c>
      <c r="G21989">
        <v>0</v>
      </c>
      <c r="H21989">
        <v>0</v>
      </c>
      <c r="I21989">
        <v>0</v>
      </c>
    </row>
    <row r="21990" spans="1:9" x14ac:dyDescent="0.25">
      <c r="A21990" t="s">
        <v>734</v>
      </c>
      <c r="B21990">
        <v>22701</v>
      </c>
      <c r="C21990" s="593">
        <v>5.2999999999999999E-2</v>
      </c>
      <c r="D21990" t="s">
        <v>6225</v>
      </c>
      <c r="E21990">
        <v>4.2999999999999997E-2</v>
      </c>
      <c r="F21990">
        <v>0.01</v>
      </c>
      <c r="G21990">
        <v>0</v>
      </c>
      <c r="H21990">
        <v>0</v>
      </c>
      <c r="I21990">
        <v>0</v>
      </c>
    </row>
    <row r="21991" spans="1:9" x14ac:dyDescent="0.25">
      <c r="A21991" t="s">
        <v>734</v>
      </c>
      <c r="B21991">
        <v>22709</v>
      </c>
      <c r="C21991" s="593">
        <v>5.2999999999999999E-2</v>
      </c>
      <c r="D21991" t="s">
        <v>1395</v>
      </c>
      <c r="E21991">
        <v>4.2999999999999997E-2</v>
      </c>
      <c r="F21991">
        <v>0.01</v>
      </c>
      <c r="G21991">
        <v>0</v>
      </c>
      <c r="H21991">
        <v>0</v>
      </c>
      <c r="I21991">
        <v>0</v>
      </c>
    </row>
    <row r="21992" spans="1:9" x14ac:dyDescent="0.25">
      <c r="A21992" t="s">
        <v>734</v>
      </c>
      <c r="B21992">
        <v>22711</v>
      </c>
      <c r="C21992" s="593">
        <v>5.2999999999999999E-2</v>
      </c>
      <c r="D21992" t="s">
        <v>1395</v>
      </c>
      <c r="E21992">
        <v>4.2999999999999997E-2</v>
      </c>
      <c r="F21992">
        <v>0.01</v>
      </c>
      <c r="G21992">
        <v>0</v>
      </c>
      <c r="H21992">
        <v>0</v>
      </c>
      <c r="I21992">
        <v>0</v>
      </c>
    </row>
    <row r="21993" spans="1:9" x14ac:dyDescent="0.25">
      <c r="A21993" t="s">
        <v>734</v>
      </c>
      <c r="B21993">
        <v>22712</v>
      </c>
      <c r="C21993" s="593">
        <v>5.2999999999999999E-2</v>
      </c>
      <c r="D21993" t="s">
        <v>6229</v>
      </c>
      <c r="E21993">
        <v>4.2999999999999997E-2</v>
      </c>
      <c r="F21993">
        <v>0.01</v>
      </c>
      <c r="G21993">
        <v>0</v>
      </c>
      <c r="H21993">
        <v>0</v>
      </c>
      <c r="I21993">
        <v>0</v>
      </c>
    </row>
    <row r="21994" spans="1:9" x14ac:dyDescent="0.25">
      <c r="A21994" t="s">
        <v>734</v>
      </c>
      <c r="B21994">
        <v>22713</v>
      </c>
      <c r="C21994" s="593">
        <v>5.2999999999999999E-2</v>
      </c>
      <c r="D21994" t="s">
        <v>6225</v>
      </c>
      <c r="E21994">
        <v>4.2999999999999997E-2</v>
      </c>
      <c r="F21994">
        <v>0.01</v>
      </c>
      <c r="G21994">
        <v>0</v>
      </c>
      <c r="H21994">
        <v>0</v>
      </c>
      <c r="I21994">
        <v>0</v>
      </c>
    </row>
    <row r="21995" spans="1:9" x14ac:dyDescent="0.25">
      <c r="A21995" t="s">
        <v>734</v>
      </c>
      <c r="B21995">
        <v>22714</v>
      </c>
      <c r="C21995" s="593">
        <v>5.2999999999999999E-2</v>
      </c>
      <c r="D21995" t="s">
        <v>6225</v>
      </c>
      <c r="E21995">
        <v>4.2999999999999997E-2</v>
      </c>
      <c r="F21995">
        <v>0.01</v>
      </c>
      <c r="G21995">
        <v>0</v>
      </c>
      <c r="H21995">
        <v>0</v>
      </c>
      <c r="I21995">
        <v>0</v>
      </c>
    </row>
    <row r="21996" spans="1:9" x14ac:dyDescent="0.25">
      <c r="A21996" t="s">
        <v>734</v>
      </c>
      <c r="B21996">
        <v>22715</v>
      </c>
      <c r="C21996" s="593">
        <v>5.2999999999999999E-2</v>
      </c>
      <c r="D21996" t="s">
        <v>1395</v>
      </c>
      <c r="E21996">
        <v>4.2999999999999997E-2</v>
      </c>
      <c r="F21996">
        <v>0.01</v>
      </c>
      <c r="G21996">
        <v>0</v>
      </c>
      <c r="H21996">
        <v>0</v>
      </c>
      <c r="I21996">
        <v>0</v>
      </c>
    </row>
    <row r="21997" spans="1:9" x14ac:dyDescent="0.25">
      <c r="A21997" t="s">
        <v>734</v>
      </c>
      <c r="B21997">
        <v>22716</v>
      </c>
      <c r="C21997" s="593">
        <v>5.2999999999999999E-2</v>
      </c>
      <c r="D21997" t="s">
        <v>6225</v>
      </c>
      <c r="E21997">
        <v>4.2999999999999997E-2</v>
      </c>
      <c r="F21997">
        <v>0.01</v>
      </c>
      <c r="G21997">
        <v>0</v>
      </c>
      <c r="H21997">
        <v>0</v>
      </c>
      <c r="I21997">
        <v>0</v>
      </c>
    </row>
    <row r="21998" spans="1:9" x14ac:dyDescent="0.25">
      <c r="A21998" t="s">
        <v>734</v>
      </c>
      <c r="B21998">
        <v>22718</v>
      </c>
      <c r="C21998" s="593">
        <v>5.2999999999999999E-2</v>
      </c>
      <c r="D21998" t="s">
        <v>6225</v>
      </c>
      <c r="E21998">
        <v>4.2999999999999997E-2</v>
      </c>
      <c r="F21998">
        <v>0.01</v>
      </c>
      <c r="G21998">
        <v>0</v>
      </c>
      <c r="H21998">
        <v>0</v>
      </c>
      <c r="I21998">
        <v>0</v>
      </c>
    </row>
    <row r="21999" spans="1:9" x14ac:dyDescent="0.25">
      <c r="A21999" t="s">
        <v>734</v>
      </c>
      <c r="B21999">
        <v>22719</v>
      </c>
      <c r="C21999" s="593">
        <v>5.2999999999999999E-2</v>
      </c>
      <c r="D21999" t="s">
        <v>1395</v>
      </c>
      <c r="E21999">
        <v>4.2999999999999997E-2</v>
      </c>
      <c r="F21999">
        <v>0.01</v>
      </c>
      <c r="G21999">
        <v>0</v>
      </c>
      <c r="H21999">
        <v>0</v>
      </c>
      <c r="I21999">
        <v>0</v>
      </c>
    </row>
    <row r="22000" spans="1:9" x14ac:dyDescent="0.25">
      <c r="A22000" t="s">
        <v>734</v>
      </c>
      <c r="B22000">
        <v>22720</v>
      </c>
      <c r="C22000" s="593">
        <v>5.2999999999999999E-2</v>
      </c>
      <c r="D22000" t="s">
        <v>6229</v>
      </c>
      <c r="E22000">
        <v>4.2999999999999997E-2</v>
      </c>
      <c r="F22000">
        <v>0.01</v>
      </c>
      <c r="G22000">
        <v>0</v>
      </c>
      <c r="H22000">
        <v>0</v>
      </c>
      <c r="I22000">
        <v>0</v>
      </c>
    </row>
    <row r="22001" spans="1:9" x14ac:dyDescent="0.25">
      <c r="A22001" t="s">
        <v>734</v>
      </c>
      <c r="B22001">
        <v>22722</v>
      </c>
      <c r="C22001" s="593">
        <v>5.2999999999999999E-2</v>
      </c>
      <c r="D22001" t="s">
        <v>1395</v>
      </c>
      <c r="E22001">
        <v>4.2999999999999997E-2</v>
      </c>
      <c r="F22001">
        <v>0.01</v>
      </c>
      <c r="G22001">
        <v>0</v>
      </c>
      <c r="H22001">
        <v>0</v>
      </c>
      <c r="I22001">
        <v>0</v>
      </c>
    </row>
    <row r="22002" spans="1:9" x14ac:dyDescent="0.25">
      <c r="A22002" t="s">
        <v>734</v>
      </c>
      <c r="B22002">
        <v>22723</v>
      </c>
      <c r="C22002" s="593">
        <v>5.2999999999999999E-2</v>
      </c>
      <c r="D22002" t="s">
        <v>1395</v>
      </c>
      <c r="E22002">
        <v>4.2999999999999997E-2</v>
      </c>
      <c r="F22002">
        <v>0.01</v>
      </c>
      <c r="G22002">
        <v>0</v>
      </c>
      <c r="H22002">
        <v>0</v>
      </c>
      <c r="I22002">
        <v>0</v>
      </c>
    </row>
    <row r="22003" spans="1:9" x14ac:dyDescent="0.25">
      <c r="A22003" t="s">
        <v>734</v>
      </c>
      <c r="B22003">
        <v>22724</v>
      </c>
      <c r="C22003" s="593">
        <v>5.2999999999999999E-2</v>
      </c>
      <c r="D22003" t="s">
        <v>6225</v>
      </c>
      <c r="E22003">
        <v>4.2999999999999997E-2</v>
      </c>
      <c r="F22003">
        <v>0.01</v>
      </c>
      <c r="G22003">
        <v>0</v>
      </c>
      <c r="H22003">
        <v>0</v>
      </c>
      <c r="I22003">
        <v>0</v>
      </c>
    </row>
    <row r="22004" spans="1:9" x14ac:dyDescent="0.25">
      <c r="A22004" t="s">
        <v>734</v>
      </c>
      <c r="B22004">
        <v>22725</v>
      </c>
      <c r="C22004" s="593">
        <v>5.2999999999999999E-2</v>
      </c>
      <c r="D22004" t="s">
        <v>1395</v>
      </c>
      <c r="E22004">
        <v>4.2999999999999997E-2</v>
      </c>
      <c r="F22004">
        <v>0.01</v>
      </c>
      <c r="G22004">
        <v>0</v>
      </c>
      <c r="H22004">
        <v>0</v>
      </c>
      <c r="I22004">
        <v>0</v>
      </c>
    </row>
    <row r="22005" spans="1:9" x14ac:dyDescent="0.25">
      <c r="A22005" t="s">
        <v>734</v>
      </c>
      <c r="B22005">
        <v>22726</v>
      </c>
      <c r="C22005" s="593">
        <v>5.2999999999999999E-2</v>
      </c>
      <c r="D22005" t="s">
        <v>6225</v>
      </c>
      <c r="E22005">
        <v>4.2999999999999997E-2</v>
      </c>
      <c r="F22005">
        <v>0.01</v>
      </c>
      <c r="G22005">
        <v>0</v>
      </c>
      <c r="H22005">
        <v>0</v>
      </c>
      <c r="I22005">
        <v>0</v>
      </c>
    </row>
    <row r="22006" spans="1:9" x14ac:dyDescent="0.25">
      <c r="A22006" t="s">
        <v>734</v>
      </c>
      <c r="B22006">
        <v>22727</v>
      </c>
      <c r="C22006" s="593">
        <v>5.2999999999999999E-2</v>
      </c>
      <c r="D22006" t="s">
        <v>1395</v>
      </c>
      <c r="E22006">
        <v>4.2999999999999997E-2</v>
      </c>
      <c r="F22006">
        <v>0.01</v>
      </c>
      <c r="G22006">
        <v>0</v>
      </c>
      <c r="H22006">
        <v>0</v>
      </c>
      <c r="I22006">
        <v>0</v>
      </c>
    </row>
    <row r="22007" spans="1:9" x14ac:dyDescent="0.25">
      <c r="A22007" t="s">
        <v>734</v>
      </c>
      <c r="B22007">
        <v>22728</v>
      </c>
      <c r="C22007" s="593">
        <v>5.2999999999999999E-2</v>
      </c>
      <c r="D22007" t="s">
        <v>6229</v>
      </c>
      <c r="E22007">
        <v>4.2999999999999997E-2</v>
      </c>
      <c r="F22007">
        <v>0.01</v>
      </c>
      <c r="G22007">
        <v>0</v>
      </c>
      <c r="H22007">
        <v>0</v>
      </c>
      <c r="I22007">
        <v>0</v>
      </c>
    </row>
    <row r="22008" spans="1:9" x14ac:dyDescent="0.25">
      <c r="A22008" t="s">
        <v>734</v>
      </c>
      <c r="B22008">
        <v>22729</v>
      </c>
      <c r="C22008" s="593">
        <v>5.2999999999999999E-2</v>
      </c>
      <c r="D22008" t="s">
        <v>6225</v>
      </c>
      <c r="E22008">
        <v>4.2999999999999997E-2</v>
      </c>
      <c r="F22008">
        <v>0.01</v>
      </c>
      <c r="G22008">
        <v>0</v>
      </c>
      <c r="H22008">
        <v>0</v>
      </c>
      <c r="I22008">
        <v>0</v>
      </c>
    </row>
    <row r="22009" spans="1:9" x14ac:dyDescent="0.25">
      <c r="A22009" t="s">
        <v>734</v>
      </c>
      <c r="B22009">
        <v>22730</v>
      </c>
      <c r="C22009" s="593">
        <v>5.2999999999999999E-2</v>
      </c>
      <c r="D22009" t="s">
        <v>1395</v>
      </c>
      <c r="E22009">
        <v>4.2999999999999997E-2</v>
      </c>
      <c r="F22009">
        <v>0.01</v>
      </c>
      <c r="G22009">
        <v>0</v>
      </c>
      <c r="H22009">
        <v>0</v>
      </c>
      <c r="I22009">
        <v>0</v>
      </c>
    </row>
    <row r="22010" spans="1:9" x14ac:dyDescent="0.25">
      <c r="A22010" t="s">
        <v>734</v>
      </c>
      <c r="B22010">
        <v>22731</v>
      </c>
      <c r="C22010" s="593">
        <v>5.2999999999999999E-2</v>
      </c>
      <c r="D22010" t="s">
        <v>1395</v>
      </c>
      <c r="E22010">
        <v>4.2999999999999997E-2</v>
      </c>
      <c r="F22010">
        <v>0.01</v>
      </c>
      <c r="G22010">
        <v>0</v>
      </c>
      <c r="H22010">
        <v>0</v>
      </c>
      <c r="I22010">
        <v>0</v>
      </c>
    </row>
    <row r="22011" spans="1:9" x14ac:dyDescent="0.25">
      <c r="A22011" t="s">
        <v>734</v>
      </c>
      <c r="B22011">
        <v>22732</v>
      </c>
      <c r="C22011" s="593">
        <v>5.2999999999999999E-2</v>
      </c>
      <c r="D22011" t="s">
        <v>1395</v>
      </c>
      <c r="E22011">
        <v>4.2999999999999997E-2</v>
      </c>
      <c r="F22011">
        <v>0.01</v>
      </c>
      <c r="G22011">
        <v>0</v>
      </c>
      <c r="H22011">
        <v>0</v>
      </c>
      <c r="I22011">
        <v>0</v>
      </c>
    </row>
    <row r="22012" spans="1:9" x14ac:dyDescent="0.25">
      <c r="A22012" t="s">
        <v>734</v>
      </c>
      <c r="B22012">
        <v>22733</v>
      </c>
      <c r="C22012" s="593">
        <v>5.2999999999999999E-2</v>
      </c>
      <c r="D22012" t="s">
        <v>6225</v>
      </c>
      <c r="E22012">
        <v>4.2999999999999997E-2</v>
      </c>
      <c r="F22012">
        <v>0.01</v>
      </c>
      <c r="G22012">
        <v>0</v>
      </c>
      <c r="H22012">
        <v>0</v>
      </c>
      <c r="I22012">
        <v>0</v>
      </c>
    </row>
    <row r="22013" spans="1:9" x14ac:dyDescent="0.25">
      <c r="A22013" t="s">
        <v>734</v>
      </c>
      <c r="B22013">
        <v>22734</v>
      </c>
      <c r="C22013" s="593">
        <v>5.2999999999999999E-2</v>
      </c>
      <c r="D22013" t="s">
        <v>6260</v>
      </c>
      <c r="E22013">
        <v>4.2999999999999997E-2</v>
      </c>
      <c r="F22013">
        <v>0.01</v>
      </c>
      <c r="G22013">
        <v>0</v>
      </c>
      <c r="H22013">
        <v>0</v>
      </c>
      <c r="I22013">
        <v>0</v>
      </c>
    </row>
    <row r="22014" spans="1:9" x14ac:dyDescent="0.25">
      <c r="A22014" t="s">
        <v>734</v>
      </c>
      <c r="B22014">
        <v>22735</v>
      </c>
      <c r="C22014" s="593">
        <v>5.2999999999999999E-2</v>
      </c>
      <c r="D22014" t="s">
        <v>6225</v>
      </c>
      <c r="E22014">
        <v>4.2999999999999997E-2</v>
      </c>
      <c r="F22014">
        <v>0.01</v>
      </c>
      <c r="G22014">
        <v>0</v>
      </c>
      <c r="H22014">
        <v>0</v>
      </c>
      <c r="I22014">
        <v>0</v>
      </c>
    </row>
    <row r="22015" spans="1:9" x14ac:dyDescent="0.25">
      <c r="A22015" t="s">
        <v>734</v>
      </c>
      <c r="B22015">
        <v>22736</v>
      </c>
      <c r="C22015" s="593">
        <v>5.2999999999999999E-2</v>
      </c>
      <c r="D22015" t="s">
        <v>6225</v>
      </c>
      <c r="E22015">
        <v>4.2999999999999997E-2</v>
      </c>
      <c r="F22015">
        <v>0.01</v>
      </c>
      <c r="G22015">
        <v>0</v>
      </c>
      <c r="H22015">
        <v>0</v>
      </c>
      <c r="I22015">
        <v>0</v>
      </c>
    </row>
    <row r="22016" spans="1:9" x14ac:dyDescent="0.25">
      <c r="A22016" t="s">
        <v>734</v>
      </c>
      <c r="B22016">
        <v>22737</v>
      </c>
      <c r="C22016" s="593">
        <v>5.2999999999999999E-2</v>
      </c>
      <c r="D22016" t="s">
        <v>6225</v>
      </c>
      <c r="E22016">
        <v>4.2999999999999997E-2</v>
      </c>
      <c r="F22016">
        <v>0.01</v>
      </c>
      <c r="G22016">
        <v>0</v>
      </c>
      <c r="H22016">
        <v>0</v>
      </c>
      <c r="I22016">
        <v>0</v>
      </c>
    </row>
    <row r="22017" spans="1:9" x14ac:dyDescent="0.25">
      <c r="A22017" t="s">
        <v>734</v>
      </c>
      <c r="B22017">
        <v>22738</v>
      </c>
      <c r="C22017" s="593">
        <v>5.2999999999999999E-2</v>
      </c>
      <c r="D22017" t="s">
        <v>1411</v>
      </c>
      <c r="E22017">
        <v>4.2999999999999997E-2</v>
      </c>
      <c r="F22017">
        <v>0.01</v>
      </c>
      <c r="G22017">
        <v>0</v>
      </c>
      <c r="H22017">
        <v>0</v>
      </c>
      <c r="I22017">
        <v>0</v>
      </c>
    </row>
    <row r="22018" spans="1:9" x14ac:dyDescent="0.25">
      <c r="A22018" t="s">
        <v>734</v>
      </c>
      <c r="B22018">
        <v>22739</v>
      </c>
      <c r="C22018" s="593">
        <v>5.2999999999999999E-2</v>
      </c>
      <c r="D22018" t="s">
        <v>6229</v>
      </c>
      <c r="E22018">
        <v>4.2999999999999997E-2</v>
      </c>
      <c r="F22018">
        <v>0.01</v>
      </c>
      <c r="G22018">
        <v>0</v>
      </c>
      <c r="H22018">
        <v>0</v>
      </c>
      <c r="I22018">
        <v>0</v>
      </c>
    </row>
    <row r="22019" spans="1:9" x14ac:dyDescent="0.25">
      <c r="A22019" t="s">
        <v>734</v>
      </c>
      <c r="B22019">
        <v>22740</v>
      </c>
      <c r="C22019" s="593">
        <v>5.2999999999999999E-2</v>
      </c>
      <c r="D22019" t="s">
        <v>6225</v>
      </c>
      <c r="E22019">
        <v>4.2999999999999997E-2</v>
      </c>
      <c r="F22019">
        <v>0.01</v>
      </c>
      <c r="G22019">
        <v>0</v>
      </c>
      <c r="H22019">
        <v>0</v>
      </c>
      <c r="I22019">
        <v>0</v>
      </c>
    </row>
    <row r="22020" spans="1:9" x14ac:dyDescent="0.25">
      <c r="A22020" t="s">
        <v>734</v>
      </c>
      <c r="B22020">
        <v>22741</v>
      </c>
      <c r="C22020" s="593">
        <v>5.2999999999999999E-2</v>
      </c>
      <c r="D22020" t="s">
        <v>6225</v>
      </c>
      <c r="E22020">
        <v>4.2999999999999997E-2</v>
      </c>
      <c r="F22020">
        <v>0.01</v>
      </c>
      <c r="G22020">
        <v>0</v>
      </c>
      <c r="H22020">
        <v>0</v>
      </c>
      <c r="I22020">
        <v>0</v>
      </c>
    </row>
    <row r="22021" spans="1:9" x14ac:dyDescent="0.25">
      <c r="A22021" t="s">
        <v>734</v>
      </c>
      <c r="B22021">
        <v>22742</v>
      </c>
      <c r="C22021" s="593">
        <v>5.2999999999999999E-2</v>
      </c>
      <c r="D22021" t="s">
        <v>6229</v>
      </c>
      <c r="E22021">
        <v>4.2999999999999997E-2</v>
      </c>
      <c r="F22021">
        <v>0.01</v>
      </c>
      <c r="G22021">
        <v>0</v>
      </c>
      <c r="H22021">
        <v>0</v>
      </c>
      <c r="I22021">
        <v>0</v>
      </c>
    </row>
    <row r="22022" spans="1:9" x14ac:dyDescent="0.25">
      <c r="A22022" t="s">
        <v>734</v>
      </c>
      <c r="B22022">
        <v>22743</v>
      </c>
      <c r="C22022" s="593">
        <v>5.2999999999999999E-2</v>
      </c>
      <c r="D22022" t="s">
        <v>1395</v>
      </c>
      <c r="E22022">
        <v>4.2999999999999997E-2</v>
      </c>
      <c r="F22022">
        <v>0.01</v>
      </c>
      <c r="G22022">
        <v>0</v>
      </c>
      <c r="H22022">
        <v>0</v>
      </c>
      <c r="I22022">
        <v>0</v>
      </c>
    </row>
    <row r="22023" spans="1:9" x14ac:dyDescent="0.25">
      <c r="A22023" t="s">
        <v>734</v>
      </c>
      <c r="B22023">
        <v>22746</v>
      </c>
      <c r="C22023" s="593">
        <v>5.2999999999999999E-2</v>
      </c>
      <c r="D22023" t="s">
        <v>6255</v>
      </c>
      <c r="E22023">
        <v>4.2999999999999997E-2</v>
      </c>
      <c r="F22023">
        <v>0.01</v>
      </c>
      <c r="G22023">
        <v>0</v>
      </c>
      <c r="H22023">
        <v>0</v>
      </c>
      <c r="I22023">
        <v>0</v>
      </c>
    </row>
    <row r="22024" spans="1:9" x14ac:dyDescent="0.25">
      <c r="A22024" t="s">
        <v>734</v>
      </c>
      <c r="B22024">
        <v>22747</v>
      </c>
      <c r="C22024" s="593">
        <v>5.2999999999999999E-2</v>
      </c>
      <c r="D22024" t="s">
        <v>1251</v>
      </c>
      <c r="E22024">
        <v>4.2999999999999997E-2</v>
      </c>
      <c r="F22024">
        <v>0.01</v>
      </c>
      <c r="G22024">
        <v>0</v>
      </c>
      <c r="H22024">
        <v>0</v>
      </c>
      <c r="I22024">
        <v>0</v>
      </c>
    </row>
    <row r="22025" spans="1:9" x14ac:dyDescent="0.25">
      <c r="A22025" t="s">
        <v>734</v>
      </c>
      <c r="B22025">
        <v>22748</v>
      </c>
      <c r="C22025" s="593">
        <v>5.2999999999999999E-2</v>
      </c>
      <c r="D22025" t="s">
        <v>1395</v>
      </c>
      <c r="E22025">
        <v>4.2999999999999997E-2</v>
      </c>
      <c r="F22025">
        <v>0.01</v>
      </c>
      <c r="G22025">
        <v>0</v>
      </c>
      <c r="H22025">
        <v>0</v>
      </c>
      <c r="I22025">
        <v>0</v>
      </c>
    </row>
    <row r="22026" spans="1:9" x14ac:dyDescent="0.25">
      <c r="A22026" t="s">
        <v>734</v>
      </c>
      <c r="B22026">
        <v>22749</v>
      </c>
      <c r="C22026" s="593">
        <v>5.2999999999999999E-2</v>
      </c>
      <c r="D22026" t="s">
        <v>6255</v>
      </c>
      <c r="E22026">
        <v>4.2999999999999997E-2</v>
      </c>
      <c r="F22026">
        <v>0.01</v>
      </c>
      <c r="G22026">
        <v>0</v>
      </c>
      <c r="H22026">
        <v>0</v>
      </c>
      <c r="I22026">
        <v>0</v>
      </c>
    </row>
    <row r="22027" spans="1:9" x14ac:dyDescent="0.25">
      <c r="A22027" t="s">
        <v>734</v>
      </c>
      <c r="B22027">
        <v>22801</v>
      </c>
      <c r="C22027" s="593">
        <v>5.2999999999999999E-2</v>
      </c>
      <c r="D22027" t="s">
        <v>5058</v>
      </c>
      <c r="E22027">
        <v>4.2999999999999997E-2</v>
      </c>
      <c r="F22027">
        <v>0.01</v>
      </c>
      <c r="G22027">
        <v>0</v>
      </c>
      <c r="H22027">
        <v>0</v>
      </c>
      <c r="I22027">
        <v>0</v>
      </c>
    </row>
    <row r="22028" spans="1:9" x14ac:dyDescent="0.25">
      <c r="A22028" t="s">
        <v>734</v>
      </c>
      <c r="B22028">
        <v>22802</v>
      </c>
      <c r="C22028" s="593">
        <v>5.2999999999999999E-2</v>
      </c>
      <c r="D22028" t="s">
        <v>6261</v>
      </c>
      <c r="E22028">
        <v>4.2999999999999997E-2</v>
      </c>
      <c r="F22028">
        <v>0</v>
      </c>
      <c r="G22028">
        <v>0.01</v>
      </c>
      <c r="H22028">
        <v>0</v>
      </c>
      <c r="I22028">
        <v>0</v>
      </c>
    </row>
    <row r="22029" spans="1:9" x14ac:dyDescent="0.25">
      <c r="A22029" t="s">
        <v>734</v>
      </c>
      <c r="B22029">
        <v>22803</v>
      </c>
      <c r="C22029" s="593">
        <v>5.2999999999999999E-2</v>
      </c>
      <c r="D22029" t="s">
        <v>6261</v>
      </c>
      <c r="E22029">
        <v>4.2999999999999997E-2</v>
      </c>
      <c r="F22029">
        <v>0</v>
      </c>
      <c r="G22029">
        <v>0.01</v>
      </c>
      <c r="H22029">
        <v>0</v>
      </c>
      <c r="I22029">
        <v>0</v>
      </c>
    </row>
    <row r="22030" spans="1:9" x14ac:dyDescent="0.25">
      <c r="A22030" t="s">
        <v>734</v>
      </c>
      <c r="B22030">
        <v>22807</v>
      </c>
      <c r="C22030" s="593">
        <v>5.2999999999999999E-2</v>
      </c>
      <c r="D22030" t="s">
        <v>6261</v>
      </c>
      <c r="E22030">
        <v>4.2999999999999997E-2</v>
      </c>
      <c r="F22030">
        <v>0</v>
      </c>
      <c r="G22030">
        <v>0.01</v>
      </c>
      <c r="H22030">
        <v>0</v>
      </c>
      <c r="I22030">
        <v>0</v>
      </c>
    </row>
    <row r="22031" spans="1:9" x14ac:dyDescent="0.25">
      <c r="A22031" t="s">
        <v>734</v>
      </c>
      <c r="B22031">
        <v>22810</v>
      </c>
      <c r="C22031" s="593">
        <v>5.2999999999999999E-2</v>
      </c>
      <c r="D22031" t="s">
        <v>5788</v>
      </c>
      <c r="E22031">
        <v>4.2999999999999997E-2</v>
      </c>
      <c r="F22031">
        <v>0.01</v>
      </c>
      <c r="G22031">
        <v>0</v>
      </c>
      <c r="H22031">
        <v>0</v>
      </c>
      <c r="I22031">
        <v>0</v>
      </c>
    </row>
    <row r="22032" spans="1:9" x14ac:dyDescent="0.25">
      <c r="A22032" t="s">
        <v>734</v>
      </c>
      <c r="B22032">
        <v>22811</v>
      </c>
      <c r="C22032" s="593">
        <v>5.2999999999999999E-2</v>
      </c>
      <c r="D22032" t="s">
        <v>4108</v>
      </c>
      <c r="E22032">
        <v>4.2999999999999997E-2</v>
      </c>
      <c r="F22032">
        <v>0.01</v>
      </c>
      <c r="G22032">
        <v>0</v>
      </c>
      <c r="H22032">
        <v>0</v>
      </c>
      <c r="I22032">
        <v>0</v>
      </c>
    </row>
    <row r="22033" spans="1:9" x14ac:dyDescent="0.25">
      <c r="A22033" t="s">
        <v>734</v>
      </c>
      <c r="B22033">
        <v>22812</v>
      </c>
      <c r="C22033" s="593">
        <v>5.2999999999999999E-2</v>
      </c>
      <c r="D22033" t="s">
        <v>3898</v>
      </c>
      <c r="E22033">
        <v>4.2999999999999997E-2</v>
      </c>
      <c r="F22033">
        <v>0.01</v>
      </c>
      <c r="G22033">
        <v>0</v>
      </c>
      <c r="H22033">
        <v>0</v>
      </c>
      <c r="I22033">
        <v>0</v>
      </c>
    </row>
    <row r="22034" spans="1:9" x14ac:dyDescent="0.25">
      <c r="A22034" t="s">
        <v>734</v>
      </c>
      <c r="B22034">
        <v>22815</v>
      </c>
      <c r="C22034" s="593">
        <v>5.2999999999999999E-2</v>
      </c>
      <c r="D22034" t="s">
        <v>4132</v>
      </c>
      <c r="E22034">
        <v>4.2999999999999997E-2</v>
      </c>
      <c r="F22034">
        <v>0.01</v>
      </c>
      <c r="G22034">
        <v>0</v>
      </c>
      <c r="H22034">
        <v>0</v>
      </c>
      <c r="I22034">
        <v>0</v>
      </c>
    </row>
    <row r="22035" spans="1:9" x14ac:dyDescent="0.25">
      <c r="A22035" t="s">
        <v>734</v>
      </c>
      <c r="B22035">
        <v>22820</v>
      </c>
      <c r="C22035" s="593">
        <v>5.2999999999999999E-2</v>
      </c>
      <c r="D22035" t="s">
        <v>4108</v>
      </c>
      <c r="E22035">
        <v>4.2999999999999997E-2</v>
      </c>
      <c r="F22035">
        <v>0.01</v>
      </c>
      <c r="G22035">
        <v>0</v>
      </c>
      <c r="H22035">
        <v>0</v>
      </c>
      <c r="I22035">
        <v>0</v>
      </c>
    </row>
    <row r="22036" spans="1:9" x14ac:dyDescent="0.25">
      <c r="A22036" t="s">
        <v>734</v>
      </c>
      <c r="B22036">
        <v>22821</v>
      </c>
      <c r="C22036" s="593">
        <v>5.2999999999999999E-2</v>
      </c>
      <c r="D22036" t="s">
        <v>3898</v>
      </c>
      <c r="E22036">
        <v>4.2999999999999997E-2</v>
      </c>
      <c r="F22036">
        <v>0.01</v>
      </c>
      <c r="G22036">
        <v>0</v>
      </c>
      <c r="H22036">
        <v>0</v>
      </c>
      <c r="I22036">
        <v>0</v>
      </c>
    </row>
    <row r="22037" spans="1:9" x14ac:dyDescent="0.25">
      <c r="A22037" t="s">
        <v>734</v>
      </c>
      <c r="B22037">
        <v>22824</v>
      </c>
      <c r="C22037" s="593">
        <v>5.2999999999999999E-2</v>
      </c>
      <c r="D22037" t="s">
        <v>5972</v>
      </c>
      <c r="E22037">
        <v>4.2999999999999997E-2</v>
      </c>
      <c r="F22037">
        <v>0.01</v>
      </c>
      <c r="G22037">
        <v>0</v>
      </c>
      <c r="H22037">
        <v>0</v>
      </c>
      <c r="I22037">
        <v>0</v>
      </c>
    </row>
    <row r="22038" spans="1:9" x14ac:dyDescent="0.25">
      <c r="A22038" t="s">
        <v>734</v>
      </c>
      <c r="B22038">
        <v>22827</v>
      </c>
      <c r="C22038" s="593">
        <v>5.2999999999999999E-2</v>
      </c>
      <c r="D22038" t="s">
        <v>3974</v>
      </c>
      <c r="E22038">
        <v>4.2999999999999997E-2</v>
      </c>
      <c r="F22038">
        <v>0.01</v>
      </c>
      <c r="G22038">
        <v>0</v>
      </c>
      <c r="H22038">
        <v>0</v>
      </c>
      <c r="I22038">
        <v>0</v>
      </c>
    </row>
    <row r="22039" spans="1:9" x14ac:dyDescent="0.25">
      <c r="A22039" t="s">
        <v>734</v>
      </c>
      <c r="B22039">
        <v>22830</v>
      </c>
      <c r="C22039" s="593">
        <v>5.2999999999999999E-2</v>
      </c>
      <c r="D22039" t="s">
        <v>4108</v>
      </c>
      <c r="E22039">
        <v>4.2999999999999997E-2</v>
      </c>
      <c r="F22039">
        <v>0.01</v>
      </c>
      <c r="G22039">
        <v>0</v>
      </c>
      <c r="H22039">
        <v>0</v>
      </c>
      <c r="I22039">
        <v>0</v>
      </c>
    </row>
    <row r="22040" spans="1:9" x14ac:dyDescent="0.25">
      <c r="A22040" t="s">
        <v>734</v>
      </c>
      <c r="B22040">
        <v>22831</v>
      </c>
      <c r="C22040" s="593">
        <v>5.2999999999999999E-2</v>
      </c>
      <c r="D22040" t="s">
        <v>4108</v>
      </c>
      <c r="E22040">
        <v>4.2999999999999997E-2</v>
      </c>
      <c r="F22040">
        <v>0.01</v>
      </c>
      <c r="G22040">
        <v>0</v>
      </c>
      <c r="H22040">
        <v>0</v>
      </c>
      <c r="I22040">
        <v>0</v>
      </c>
    </row>
    <row r="22041" spans="1:9" x14ac:dyDescent="0.25">
      <c r="A22041" t="s">
        <v>734</v>
      </c>
      <c r="B22041">
        <v>22832</v>
      </c>
      <c r="C22041" s="593">
        <v>5.2999999999999999E-2</v>
      </c>
      <c r="D22041" t="s">
        <v>4108</v>
      </c>
      <c r="E22041">
        <v>4.2999999999999997E-2</v>
      </c>
      <c r="F22041">
        <v>0.01</v>
      </c>
      <c r="G22041">
        <v>0</v>
      </c>
      <c r="H22041">
        <v>0</v>
      </c>
      <c r="I22041">
        <v>0</v>
      </c>
    </row>
    <row r="22042" spans="1:9" x14ac:dyDescent="0.25">
      <c r="A22042" t="s">
        <v>734</v>
      </c>
      <c r="B22042">
        <v>22833</v>
      </c>
      <c r="C22042" s="593">
        <v>5.2999999999999999E-2</v>
      </c>
      <c r="D22042" t="s">
        <v>4108</v>
      </c>
      <c r="E22042">
        <v>4.2999999999999997E-2</v>
      </c>
      <c r="F22042">
        <v>0.01</v>
      </c>
      <c r="G22042">
        <v>0</v>
      </c>
      <c r="H22042">
        <v>0</v>
      </c>
      <c r="I22042">
        <v>0</v>
      </c>
    </row>
    <row r="22043" spans="1:9" x14ac:dyDescent="0.25">
      <c r="A22043" t="s">
        <v>734</v>
      </c>
      <c r="B22043">
        <v>22834</v>
      </c>
      <c r="C22043" s="593">
        <v>5.2999999999999999E-2</v>
      </c>
      <c r="D22043" t="s">
        <v>4108</v>
      </c>
      <c r="E22043">
        <v>4.2999999999999997E-2</v>
      </c>
      <c r="F22043">
        <v>0.01</v>
      </c>
      <c r="G22043">
        <v>0</v>
      </c>
      <c r="H22043">
        <v>0</v>
      </c>
      <c r="I22043">
        <v>0</v>
      </c>
    </row>
    <row r="22044" spans="1:9" x14ac:dyDescent="0.25">
      <c r="A22044" t="s">
        <v>734</v>
      </c>
      <c r="B22044">
        <v>22835</v>
      </c>
      <c r="C22044" s="593">
        <v>5.2999999999999999E-2</v>
      </c>
      <c r="D22044" t="s">
        <v>6262</v>
      </c>
      <c r="E22044">
        <v>4.2999999999999997E-2</v>
      </c>
      <c r="F22044">
        <v>0.01</v>
      </c>
      <c r="G22044">
        <v>0</v>
      </c>
      <c r="H22044">
        <v>0</v>
      </c>
      <c r="I22044">
        <v>0</v>
      </c>
    </row>
    <row r="22045" spans="1:9" x14ac:dyDescent="0.25">
      <c r="A22045" t="s">
        <v>734</v>
      </c>
      <c r="B22045">
        <v>22840</v>
      </c>
      <c r="C22045" s="593">
        <v>5.2999999999999999E-2</v>
      </c>
      <c r="D22045" t="s">
        <v>4108</v>
      </c>
      <c r="E22045">
        <v>4.2999999999999997E-2</v>
      </c>
      <c r="F22045">
        <v>0.01</v>
      </c>
      <c r="G22045">
        <v>0</v>
      </c>
      <c r="H22045">
        <v>0</v>
      </c>
      <c r="I22045">
        <v>0</v>
      </c>
    </row>
    <row r="22046" spans="1:9" x14ac:dyDescent="0.25">
      <c r="A22046" t="s">
        <v>734</v>
      </c>
      <c r="B22046">
        <v>22841</v>
      </c>
      <c r="C22046" s="593">
        <v>5.2999999999999999E-2</v>
      </c>
      <c r="D22046" t="s">
        <v>3898</v>
      </c>
      <c r="E22046">
        <v>4.2999999999999997E-2</v>
      </c>
      <c r="F22046">
        <v>0.01</v>
      </c>
      <c r="G22046">
        <v>0</v>
      </c>
      <c r="H22046">
        <v>0</v>
      </c>
      <c r="I22046">
        <v>0</v>
      </c>
    </row>
    <row r="22047" spans="1:9" x14ac:dyDescent="0.25">
      <c r="A22047" t="s">
        <v>734</v>
      </c>
      <c r="B22047">
        <v>22842</v>
      </c>
      <c r="C22047" s="593">
        <v>5.2999999999999999E-2</v>
      </c>
      <c r="D22047" t="s">
        <v>6263</v>
      </c>
      <c r="E22047">
        <v>4.2999999999999997E-2</v>
      </c>
      <c r="F22047">
        <v>0.01</v>
      </c>
      <c r="G22047">
        <v>0</v>
      </c>
      <c r="H22047">
        <v>0</v>
      </c>
      <c r="I22047">
        <v>0</v>
      </c>
    </row>
    <row r="22048" spans="1:9" x14ac:dyDescent="0.25">
      <c r="A22048" t="s">
        <v>734</v>
      </c>
      <c r="B22048">
        <v>22843</v>
      </c>
      <c r="C22048" s="593">
        <v>5.2999999999999999E-2</v>
      </c>
      <c r="D22048" t="s">
        <v>1281</v>
      </c>
      <c r="E22048">
        <v>4.2999999999999997E-2</v>
      </c>
      <c r="F22048">
        <v>0.01</v>
      </c>
      <c r="G22048">
        <v>0</v>
      </c>
      <c r="H22048">
        <v>0</v>
      </c>
      <c r="I22048">
        <v>0</v>
      </c>
    </row>
    <row r="22049" spans="1:9" x14ac:dyDescent="0.25">
      <c r="A22049" t="s">
        <v>734</v>
      </c>
      <c r="B22049">
        <v>22844</v>
      </c>
      <c r="C22049" s="593">
        <v>5.2999999999999999E-2</v>
      </c>
      <c r="D22049" t="s">
        <v>6264</v>
      </c>
      <c r="E22049">
        <v>4.2999999999999997E-2</v>
      </c>
      <c r="F22049">
        <v>0.01</v>
      </c>
      <c r="G22049">
        <v>0</v>
      </c>
      <c r="H22049">
        <v>0</v>
      </c>
      <c r="I22049">
        <v>0</v>
      </c>
    </row>
    <row r="22050" spans="1:9" x14ac:dyDescent="0.25">
      <c r="A22050" t="s">
        <v>734</v>
      </c>
      <c r="B22050">
        <v>22845</v>
      </c>
      <c r="C22050" s="593">
        <v>5.2999999999999999E-2</v>
      </c>
      <c r="D22050" t="s">
        <v>5788</v>
      </c>
      <c r="E22050">
        <v>4.2999999999999997E-2</v>
      </c>
      <c r="F22050">
        <v>0.01</v>
      </c>
      <c r="G22050">
        <v>0</v>
      </c>
      <c r="H22050">
        <v>0</v>
      </c>
      <c r="I22050">
        <v>0</v>
      </c>
    </row>
    <row r="22051" spans="1:9" x14ac:dyDescent="0.25">
      <c r="A22051" t="s">
        <v>734</v>
      </c>
      <c r="B22051">
        <v>22846</v>
      </c>
      <c r="C22051" s="593">
        <v>5.2999999999999999E-2</v>
      </c>
      <c r="D22051" t="s">
        <v>4108</v>
      </c>
      <c r="E22051">
        <v>4.2999999999999997E-2</v>
      </c>
      <c r="F22051">
        <v>0.01</v>
      </c>
      <c r="G22051">
        <v>0</v>
      </c>
      <c r="H22051">
        <v>0</v>
      </c>
      <c r="I22051">
        <v>0</v>
      </c>
    </row>
    <row r="22052" spans="1:9" x14ac:dyDescent="0.25">
      <c r="A22052" t="s">
        <v>734</v>
      </c>
      <c r="B22052">
        <v>22847</v>
      </c>
      <c r="C22052" s="593">
        <v>5.2999999999999999E-2</v>
      </c>
      <c r="D22052" t="s">
        <v>6263</v>
      </c>
      <c r="E22052">
        <v>4.2999999999999997E-2</v>
      </c>
      <c r="F22052">
        <v>0.01</v>
      </c>
      <c r="G22052">
        <v>0</v>
      </c>
      <c r="H22052">
        <v>0</v>
      </c>
      <c r="I22052">
        <v>0</v>
      </c>
    </row>
    <row r="22053" spans="1:9" x14ac:dyDescent="0.25">
      <c r="A22053" t="s">
        <v>734</v>
      </c>
      <c r="B22053">
        <v>22848</v>
      </c>
      <c r="C22053" s="593">
        <v>5.2999999999999999E-2</v>
      </c>
      <c r="D22053" t="s">
        <v>4108</v>
      </c>
      <c r="E22053">
        <v>4.2999999999999997E-2</v>
      </c>
      <c r="F22053">
        <v>0.01</v>
      </c>
      <c r="G22053">
        <v>0</v>
      </c>
      <c r="H22053">
        <v>0</v>
      </c>
      <c r="I22053">
        <v>0</v>
      </c>
    </row>
    <row r="22054" spans="1:9" x14ac:dyDescent="0.25">
      <c r="A22054" t="s">
        <v>734</v>
      </c>
      <c r="B22054">
        <v>22849</v>
      </c>
      <c r="C22054" s="593">
        <v>5.2999999999999999E-2</v>
      </c>
      <c r="D22054" t="s">
        <v>5788</v>
      </c>
      <c r="E22054">
        <v>4.2999999999999997E-2</v>
      </c>
      <c r="F22054">
        <v>0.01</v>
      </c>
      <c r="G22054">
        <v>0</v>
      </c>
      <c r="H22054">
        <v>0</v>
      </c>
      <c r="I22054">
        <v>0</v>
      </c>
    </row>
    <row r="22055" spans="1:9" x14ac:dyDescent="0.25">
      <c r="A22055" t="s">
        <v>734</v>
      </c>
      <c r="B22055">
        <v>22850</v>
      </c>
      <c r="C22055" s="593">
        <v>5.2999999999999999E-2</v>
      </c>
      <c r="D22055" t="s">
        <v>4108</v>
      </c>
      <c r="E22055">
        <v>4.2999999999999997E-2</v>
      </c>
      <c r="F22055">
        <v>0.01</v>
      </c>
      <c r="G22055">
        <v>0</v>
      </c>
      <c r="H22055">
        <v>0</v>
      </c>
      <c r="I22055">
        <v>0</v>
      </c>
    </row>
    <row r="22056" spans="1:9" x14ac:dyDescent="0.25">
      <c r="A22056" t="s">
        <v>734</v>
      </c>
      <c r="B22056">
        <v>22851</v>
      </c>
      <c r="C22056" s="593">
        <v>5.2999999999999999E-2</v>
      </c>
      <c r="D22056" t="s">
        <v>4297</v>
      </c>
      <c r="E22056">
        <v>4.2999999999999997E-2</v>
      </c>
      <c r="F22056">
        <v>0.01</v>
      </c>
      <c r="G22056">
        <v>0</v>
      </c>
      <c r="H22056">
        <v>0</v>
      </c>
      <c r="I22056">
        <v>0</v>
      </c>
    </row>
    <row r="22057" spans="1:9" x14ac:dyDescent="0.25">
      <c r="A22057" t="s">
        <v>734</v>
      </c>
      <c r="B22057">
        <v>22853</v>
      </c>
      <c r="C22057" s="593">
        <v>5.2999999999999999E-2</v>
      </c>
      <c r="D22057" t="s">
        <v>6265</v>
      </c>
      <c r="E22057">
        <v>4.2999999999999997E-2</v>
      </c>
      <c r="F22057">
        <v>0.01</v>
      </c>
      <c r="G22057">
        <v>0</v>
      </c>
      <c r="H22057">
        <v>0</v>
      </c>
      <c r="I22057">
        <v>0</v>
      </c>
    </row>
    <row r="22058" spans="1:9" x14ac:dyDescent="0.25">
      <c r="A22058" t="s">
        <v>734</v>
      </c>
      <c r="B22058">
        <v>22901</v>
      </c>
      <c r="C22058" s="593">
        <v>5.2999999999999999E-2</v>
      </c>
      <c r="D22058" t="s">
        <v>4255</v>
      </c>
      <c r="E22058">
        <v>4.2999999999999997E-2</v>
      </c>
      <c r="F22058">
        <v>0.01</v>
      </c>
      <c r="G22058">
        <v>0</v>
      </c>
      <c r="H22058">
        <v>0</v>
      </c>
      <c r="I22058">
        <v>0</v>
      </c>
    </row>
    <row r="22059" spans="1:9" x14ac:dyDescent="0.25">
      <c r="A22059" t="s">
        <v>734</v>
      </c>
      <c r="B22059">
        <v>22902</v>
      </c>
      <c r="C22059" s="593">
        <v>5.2999999999999999E-2</v>
      </c>
      <c r="D22059" t="s">
        <v>4255</v>
      </c>
      <c r="E22059">
        <v>4.2999999999999997E-2</v>
      </c>
      <c r="F22059">
        <v>0.01</v>
      </c>
      <c r="G22059">
        <v>0</v>
      </c>
      <c r="H22059">
        <v>0</v>
      </c>
      <c r="I22059">
        <v>0</v>
      </c>
    </row>
    <row r="22060" spans="1:9" x14ac:dyDescent="0.25">
      <c r="A22060" t="s">
        <v>734</v>
      </c>
      <c r="B22060">
        <v>22903</v>
      </c>
      <c r="C22060" s="593">
        <v>5.2999999999999999E-2</v>
      </c>
      <c r="D22060" t="s">
        <v>4255</v>
      </c>
      <c r="E22060">
        <v>4.2999999999999997E-2</v>
      </c>
      <c r="F22060">
        <v>0.01</v>
      </c>
      <c r="G22060">
        <v>0</v>
      </c>
      <c r="H22060">
        <v>0</v>
      </c>
      <c r="I22060">
        <v>0</v>
      </c>
    </row>
    <row r="22061" spans="1:9" x14ac:dyDescent="0.25">
      <c r="A22061" t="s">
        <v>734</v>
      </c>
      <c r="B22061">
        <v>22904</v>
      </c>
      <c r="C22061" s="593">
        <v>5.2999999999999999E-2</v>
      </c>
      <c r="D22061" t="s">
        <v>4255</v>
      </c>
      <c r="E22061">
        <v>4.2999999999999997E-2</v>
      </c>
      <c r="F22061">
        <v>0.01</v>
      </c>
      <c r="G22061">
        <v>0</v>
      </c>
      <c r="H22061">
        <v>0</v>
      </c>
      <c r="I22061">
        <v>0</v>
      </c>
    </row>
    <row r="22062" spans="1:9" x14ac:dyDescent="0.25">
      <c r="A22062" t="s">
        <v>734</v>
      </c>
      <c r="B22062">
        <v>22905</v>
      </c>
      <c r="C22062" s="593">
        <v>5.2999999999999999E-2</v>
      </c>
      <c r="D22062" t="s">
        <v>6266</v>
      </c>
      <c r="E22062">
        <v>4.2999999999999997E-2</v>
      </c>
      <c r="F22062">
        <v>0</v>
      </c>
      <c r="G22062">
        <v>0.01</v>
      </c>
      <c r="H22062">
        <v>0</v>
      </c>
      <c r="I22062">
        <v>0</v>
      </c>
    </row>
    <row r="22063" spans="1:9" x14ac:dyDescent="0.25">
      <c r="A22063" t="s">
        <v>734</v>
      </c>
      <c r="B22063">
        <v>22906</v>
      </c>
      <c r="C22063" s="593">
        <v>5.2999999999999999E-2</v>
      </c>
      <c r="D22063" t="s">
        <v>6266</v>
      </c>
      <c r="E22063">
        <v>4.2999999999999997E-2</v>
      </c>
      <c r="F22063">
        <v>0</v>
      </c>
      <c r="G22063">
        <v>0.01</v>
      </c>
      <c r="H22063">
        <v>0</v>
      </c>
      <c r="I22063">
        <v>0</v>
      </c>
    </row>
    <row r="22064" spans="1:9" x14ac:dyDescent="0.25">
      <c r="A22064" t="s">
        <v>734</v>
      </c>
      <c r="B22064">
        <v>22907</v>
      </c>
      <c r="C22064" s="593">
        <v>5.2999999999999999E-2</v>
      </c>
      <c r="D22064" t="s">
        <v>6266</v>
      </c>
      <c r="E22064">
        <v>4.2999999999999997E-2</v>
      </c>
      <c r="F22064">
        <v>0</v>
      </c>
      <c r="G22064">
        <v>0.01</v>
      </c>
      <c r="H22064">
        <v>0</v>
      </c>
      <c r="I22064">
        <v>0</v>
      </c>
    </row>
    <row r="22065" spans="1:9" x14ac:dyDescent="0.25">
      <c r="A22065" t="s">
        <v>734</v>
      </c>
      <c r="B22065">
        <v>22908</v>
      </c>
      <c r="C22065" s="593">
        <v>5.2999999999999999E-2</v>
      </c>
      <c r="D22065" t="s">
        <v>4255</v>
      </c>
      <c r="E22065">
        <v>4.2999999999999997E-2</v>
      </c>
      <c r="F22065">
        <v>0.01</v>
      </c>
      <c r="G22065">
        <v>0</v>
      </c>
      <c r="H22065">
        <v>0</v>
      </c>
      <c r="I22065">
        <v>0</v>
      </c>
    </row>
    <row r="22066" spans="1:9" x14ac:dyDescent="0.25">
      <c r="A22066" t="s">
        <v>734</v>
      </c>
      <c r="B22066">
        <v>22909</v>
      </c>
      <c r="C22066" s="593">
        <v>5.2999999999999999E-2</v>
      </c>
      <c r="D22066" t="s">
        <v>4255</v>
      </c>
      <c r="E22066">
        <v>4.2999999999999997E-2</v>
      </c>
      <c r="F22066">
        <v>0.01</v>
      </c>
      <c r="G22066">
        <v>0</v>
      </c>
      <c r="H22066">
        <v>0</v>
      </c>
      <c r="I22066">
        <v>0</v>
      </c>
    </row>
    <row r="22067" spans="1:9" x14ac:dyDescent="0.25">
      <c r="A22067" t="s">
        <v>734</v>
      </c>
      <c r="B22067">
        <v>22910</v>
      </c>
      <c r="C22067" s="593">
        <v>5.2999999999999999E-2</v>
      </c>
      <c r="D22067" t="s">
        <v>4255</v>
      </c>
      <c r="E22067">
        <v>4.2999999999999997E-2</v>
      </c>
      <c r="F22067">
        <v>0.01</v>
      </c>
      <c r="G22067">
        <v>0</v>
      </c>
      <c r="H22067">
        <v>0</v>
      </c>
      <c r="I22067">
        <v>0</v>
      </c>
    </row>
    <row r="22068" spans="1:9" x14ac:dyDescent="0.25">
      <c r="A22068" t="s">
        <v>734</v>
      </c>
      <c r="B22068">
        <v>22911</v>
      </c>
      <c r="C22068" s="593">
        <v>5.2999999999999999E-2</v>
      </c>
      <c r="D22068" t="s">
        <v>4255</v>
      </c>
      <c r="E22068">
        <v>4.2999999999999997E-2</v>
      </c>
      <c r="F22068">
        <v>0.01</v>
      </c>
      <c r="G22068">
        <v>0</v>
      </c>
      <c r="H22068">
        <v>0</v>
      </c>
      <c r="I22068">
        <v>0</v>
      </c>
    </row>
    <row r="22069" spans="1:9" x14ac:dyDescent="0.25">
      <c r="A22069" t="s">
        <v>734</v>
      </c>
      <c r="B22069">
        <v>22920</v>
      </c>
      <c r="C22069" s="593">
        <v>5.2999999999999999E-2</v>
      </c>
      <c r="D22069" t="s">
        <v>4255</v>
      </c>
      <c r="E22069">
        <v>4.2999999999999997E-2</v>
      </c>
      <c r="F22069">
        <v>0.01</v>
      </c>
      <c r="G22069">
        <v>0</v>
      </c>
      <c r="H22069">
        <v>0</v>
      </c>
      <c r="I22069">
        <v>0</v>
      </c>
    </row>
    <row r="22070" spans="1:9" x14ac:dyDescent="0.25">
      <c r="A22070" t="s">
        <v>734</v>
      </c>
      <c r="B22070">
        <v>22922</v>
      </c>
      <c r="C22070" s="593">
        <v>5.2999999999999999E-2</v>
      </c>
      <c r="D22070" t="s">
        <v>3781</v>
      </c>
      <c r="E22070">
        <v>4.2999999999999997E-2</v>
      </c>
      <c r="F22070">
        <v>0.01</v>
      </c>
      <c r="G22070">
        <v>0</v>
      </c>
      <c r="H22070">
        <v>0</v>
      </c>
      <c r="I22070">
        <v>0</v>
      </c>
    </row>
    <row r="22071" spans="1:9" x14ac:dyDescent="0.25">
      <c r="A22071" t="s">
        <v>734</v>
      </c>
      <c r="B22071">
        <v>22923</v>
      </c>
      <c r="C22071" s="593">
        <v>5.2999999999999999E-2</v>
      </c>
      <c r="D22071" t="s">
        <v>4255</v>
      </c>
      <c r="E22071">
        <v>4.2999999999999997E-2</v>
      </c>
      <c r="F22071">
        <v>0.01</v>
      </c>
      <c r="G22071">
        <v>0</v>
      </c>
      <c r="H22071">
        <v>0</v>
      </c>
      <c r="I22071">
        <v>0</v>
      </c>
    </row>
    <row r="22072" spans="1:9" x14ac:dyDescent="0.25">
      <c r="A22072" t="s">
        <v>734</v>
      </c>
      <c r="B22072">
        <v>22924</v>
      </c>
      <c r="C22072" s="593">
        <v>5.2999999999999999E-2</v>
      </c>
      <c r="D22072" t="s">
        <v>4255</v>
      </c>
      <c r="E22072">
        <v>4.2999999999999997E-2</v>
      </c>
      <c r="F22072">
        <v>0.01</v>
      </c>
      <c r="G22072">
        <v>0</v>
      </c>
      <c r="H22072">
        <v>0</v>
      </c>
      <c r="I22072">
        <v>0</v>
      </c>
    </row>
    <row r="22073" spans="1:9" x14ac:dyDescent="0.25">
      <c r="A22073" t="s">
        <v>734</v>
      </c>
      <c r="B22073">
        <v>22931</v>
      </c>
      <c r="C22073" s="593">
        <v>5.2999999999999999E-2</v>
      </c>
      <c r="D22073" t="s">
        <v>4255</v>
      </c>
      <c r="E22073">
        <v>4.2999999999999997E-2</v>
      </c>
      <c r="F22073">
        <v>0.01</v>
      </c>
      <c r="G22073">
        <v>0</v>
      </c>
      <c r="H22073">
        <v>0</v>
      </c>
      <c r="I22073">
        <v>0</v>
      </c>
    </row>
    <row r="22074" spans="1:9" x14ac:dyDescent="0.25">
      <c r="A22074" t="s">
        <v>734</v>
      </c>
      <c r="B22074">
        <v>22932</v>
      </c>
      <c r="C22074" s="593">
        <v>5.2999999999999999E-2</v>
      </c>
      <c r="D22074" t="s">
        <v>4255</v>
      </c>
      <c r="E22074">
        <v>4.2999999999999997E-2</v>
      </c>
      <c r="F22074">
        <v>0.01</v>
      </c>
      <c r="G22074">
        <v>0</v>
      </c>
      <c r="H22074">
        <v>0</v>
      </c>
      <c r="I22074">
        <v>0</v>
      </c>
    </row>
    <row r="22075" spans="1:9" x14ac:dyDescent="0.25">
      <c r="A22075" t="s">
        <v>734</v>
      </c>
      <c r="B22075">
        <v>22935</v>
      </c>
      <c r="C22075" s="593">
        <v>5.2999999999999999E-2</v>
      </c>
      <c r="D22075" t="s">
        <v>4255</v>
      </c>
      <c r="E22075">
        <v>4.2999999999999997E-2</v>
      </c>
      <c r="F22075">
        <v>0.01</v>
      </c>
      <c r="G22075">
        <v>0</v>
      </c>
      <c r="H22075">
        <v>0</v>
      </c>
      <c r="I22075">
        <v>0</v>
      </c>
    </row>
    <row r="22076" spans="1:9" x14ac:dyDescent="0.25">
      <c r="A22076" t="s">
        <v>734</v>
      </c>
      <c r="B22076">
        <v>22936</v>
      </c>
      <c r="C22076" s="593">
        <v>5.2999999999999999E-2</v>
      </c>
      <c r="D22076" t="s">
        <v>4255</v>
      </c>
      <c r="E22076">
        <v>4.2999999999999997E-2</v>
      </c>
      <c r="F22076">
        <v>0.01</v>
      </c>
      <c r="G22076">
        <v>0</v>
      </c>
      <c r="H22076">
        <v>0</v>
      </c>
      <c r="I22076">
        <v>0</v>
      </c>
    </row>
    <row r="22077" spans="1:9" x14ac:dyDescent="0.25">
      <c r="A22077" t="s">
        <v>734</v>
      </c>
      <c r="B22077">
        <v>22937</v>
      </c>
      <c r="C22077" s="593">
        <v>5.2999999999999999E-2</v>
      </c>
      <c r="D22077" t="s">
        <v>4255</v>
      </c>
      <c r="E22077">
        <v>4.2999999999999997E-2</v>
      </c>
      <c r="F22077">
        <v>0.01</v>
      </c>
      <c r="G22077">
        <v>0</v>
      </c>
      <c r="H22077">
        <v>0</v>
      </c>
      <c r="I22077">
        <v>0</v>
      </c>
    </row>
    <row r="22078" spans="1:9" x14ac:dyDescent="0.25">
      <c r="A22078" t="s">
        <v>734</v>
      </c>
      <c r="B22078">
        <v>22938</v>
      </c>
      <c r="C22078" s="593">
        <v>5.2999999999999999E-2</v>
      </c>
      <c r="D22078" t="s">
        <v>4255</v>
      </c>
      <c r="E22078">
        <v>4.2999999999999997E-2</v>
      </c>
      <c r="F22078">
        <v>0.01</v>
      </c>
      <c r="G22078">
        <v>0</v>
      </c>
      <c r="H22078">
        <v>0</v>
      </c>
      <c r="I22078">
        <v>0</v>
      </c>
    </row>
    <row r="22079" spans="1:9" x14ac:dyDescent="0.25">
      <c r="A22079" t="s">
        <v>734</v>
      </c>
      <c r="B22079">
        <v>22939</v>
      </c>
      <c r="C22079" s="593">
        <v>5.2999999999999999E-2</v>
      </c>
      <c r="D22079" t="s">
        <v>1281</v>
      </c>
      <c r="E22079">
        <v>4.2999999999999997E-2</v>
      </c>
      <c r="F22079">
        <v>0.01</v>
      </c>
      <c r="G22079">
        <v>0</v>
      </c>
      <c r="H22079">
        <v>0</v>
      </c>
      <c r="I22079">
        <v>0</v>
      </c>
    </row>
    <row r="22080" spans="1:9" x14ac:dyDescent="0.25">
      <c r="A22080" t="s">
        <v>734</v>
      </c>
      <c r="B22080">
        <v>22940</v>
      </c>
      <c r="C22080" s="593">
        <v>5.2999999999999999E-2</v>
      </c>
      <c r="D22080" t="s">
        <v>4255</v>
      </c>
      <c r="E22080">
        <v>4.2999999999999997E-2</v>
      </c>
      <c r="F22080">
        <v>0.01</v>
      </c>
      <c r="G22080">
        <v>0</v>
      </c>
      <c r="H22080">
        <v>0</v>
      </c>
      <c r="I22080">
        <v>0</v>
      </c>
    </row>
    <row r="22081" spans="1:9" x14ac:dyDescent="0.25">
      <c r="A22081" t="s">
        <v>734</v>
      </c>
      <c r="B22081">
        <v>22942</v>
      </c>
      <c r="C22081" s="593">
        <v>5.2999999999999999E-2</v>
      </c>
      <c r="D22081" t="s">
        <v>5448</v>
      </c>
      <c r="E22081">
        <v>4.2999999999999997E-2</v>
      </c>
      <c r="F22081">
        <v>0.01</v>
      </c>
      <c r="G22081">
        <v>0</v>
      </c>
      <c r="H22081">
        <v>0</v>
      </c>
      <c r="I22081">
        <v>0</v>
      </c>
    </row>
    <row r="22082" spans="1:9" x14ac:dyDescent="0.25">
      <c r="A22082" t="s">
        <v>734</v>
      </c>
      <c r="B22082">
        <v>22943</v>
      </c>
      <c r="C22082" s="593">
        <v>5.2999999999999999E-2</v>
      </c>
      <c r="D22082" t="s">
        <v>4255</v>
      </c>
      <c r="E22082">
        <v>4.2999999999999997E-2</v>
      </c>
      <c r="F22082">
        <v>0.01</v>
      </c>
      <c r="G22082">
        <v>0</v>
      </c>
      <c r="H22082">
        <v>0</v>
      </c>
      <c r="I22082">
        <v>0</v>
      </c>
    </row>
    <row r="22083" spans="1:9" x14ac:dyDescent="0.25">
      <c r="A22083" t="s">
        <v>734</v>
      </c>
      <c r="B22083">
        <v>22945</v>
      </c>
      <c r="C22083" s="593">
        <v>5.2999999999999999E-2</v>
      </c>
      <c r="D22083" t="s">
        <v>4255</v>
      </c>
      <c r="E22083">
        <v>4.2999999999999997E-2</v>
      </c>
      <c r="F22083">
        <v>0.01</v>
      </c>
      <c r="G22083">
        <v>0</v>
      </c>
      <c r="H22083">
        <v>0</v>
      </c>
      <c r="I22083">
        <v>0</v>
      </c>
    </row>
    <row r="22084" spans="1:9" x14ac:dyDescent="0.25">
      <c r="A22084" t="s">
        <v>734</v>
      </c>
      <c r="B22084">
        <v>22946</v>
      </c>
      <c r="C22084" s="593">
        <v>5.2999999999999999E-2</v>
      </c>
      <c r="D22084" t="s">
        <v>4255</v>
      </c>
      <c r="E22084">
        <v>4.2999999999999997E-2</v>
      </c>
      <c r="F22084">
        <v>0.01</v>
      </c>
      <c r="G22084">
        <v>0</v>
      </c>
      <c r="H22084">
        <v>0</v>
      </c>
      <c r="I22084">
        <v>0</v>
      </c>
    </row>
    <row r="22085" spans="1:9" x14ac:dyDescent="0.25">
      <c r="A22085" t="s">
        <v>734</v>
      </c>
      <c r="B22085">
        <v>22947</v>
      </c>
      <c r="C22085" s="593">
        <v>5.2999999999999999E-2</v>
      </c>
      <c r="D22085" t="s">
        <v>4255</v>
      </c>
      <c r="E22085">
        <v>4.2999999999999997E-2</v>
      </c>
      <c r="F22085">
        <v>0.01</v>
      </c>
      <c r="G22085">
        <v>0</v>
      </c>
      <c r="H22085">
        <v>0</v>
      </c>
      <c r="I22085">
        <v>0</v>
      </c>
    </row>
    <row r="22086" spans="1:9" x14ac:dyDescent="0.25">
      <c r="A22086" t="s">
        <v>734</v>
      </c>
      <c r="B22086">
        <v>22948</v>
      </c>
      <c r="C22086" s="593">
        <v>5.2999999999999999E-2</v>
      </c>
      <c r="D22086" t="s">
        <v>1395</v>
      </c>
      <c r="E22086">
        <v>4.2999999999999997E-2</v>
      </c>
      <c r="F22086">
        <v>0.01</v>
      </c>
      <c r="G22086">
        <v>0</v>
      </c>
      <c r="H22086">
        <v>0</v>
      </c>
      <c r="I22086">
        <v>0</v>
      </c>
    </row>
    <row r="22087" spans="1:9" x14ac:dyDescent="0.25">
      <c r="A22087" t="s">
        <v>734</v>
      </c>
      <c r="B22087">
        <v>22949</v>
      </c>
      <c r="C22087" s="593">
        <v>5.2999999999999999E-2</v>
      </c>
      <c r="D22087" t="s">
        <v>2659</v>
      </c>
      <c r="E22087">
        <v>4.2999999999999997E-2</v>
      </c>
      <c r="F22087">
        <v>0.01</v>
      </c>
      <c r="G22087">
        <v>0</v>
      </c>
      <c r="H22087">
        <v>0</v>
      </c>
      <c r="I22087">
        <v>0</v>
      </c>
    </row>
    <row r="22088" spans="1:9" x14ac:dyDescent="0.25">
      <c r="A22088" t="s">
        <v>734</v>
      </c>
      <c r="B22088">
        <v>22952</v>
      </c>
      <c r="C22088" s="593">
        <v>5.2999999999999999E-2</v>
      </c>
      <c r="D22088" t="s">
        <v>1281</v>
      </c>
      <c r="E22088">
        <v>4.2999999999999997E-2</v>
      </c>
      <c r="F22088">
        <v>0.01</v>
      </c>
      <c r="G22088">
        <v>0</v>
      </c>
      <c r="H22088">
        <v>0</v>
      </c>
      <c r="I22088">
        <v>0</v>
      </c>
    </row>
    <row r="22089" spans="1:9" x14ac:dyDescent="0.25">
      <c r="A22089" t="s">
        <v>734</v>
      </c>
      <c r="B22089">
        <v>22957</v>
      </c>
      <c r="C22089" s="593">
        <v>5.2999999999999999E-2</v>
      </c>
      <c r="D22089" t="s">
        <v>1745</v>
      </c>
      <c r="E22089">
        <v>4.2999999999999997E-2</v>
      </c>
      <c r="F22089">
        <v>0.01</v>
      </c>
      <c r="G22089">
        <v>0</v>
      </c>
      <c r="H22089">
        <v>0</v>
      </c>
      <c r="I22089">
        <v>0</v>
      </c>
    </row>
    <row r="22090" spans="1:9" x14ac:dyDescent="0.25">
      <c r="A22090" t="s">
        <v>734</v>
      </c>
      <c r="B22090">
        <v>22958</v>
      </c>
      <c r="C22090" s="593">
        <v>5.2999999999999999E-2</v>
      </c>
      <c r="D22090" t="s">
        <v>2659</v>
      </c>
      <c r="E22090">
        <v>4.2999999999999997E-2</v>
      </c>
      <c r="F22090">
        <v>0.01</v>
      </c>
      <c r="G22090">
        <v>0</v>
      </c>
      <c r="H22090">
        <v>0</v>
      </c>
      <c r="I22090">
        <v>0</v>
      </c>
    </row>
    <row r="22091" spans="1:9" x14ac:dyDescent="0.25">
      <c r="A22091" t="s">
        <v>734</v>
      </c>
      <c r="B22091">
        <v>22959</v>
      </c>
      <c r="C22091" s="593">
        <v>5.2999999999999999E-2</v>
      </c>
      <c r="D22091" t="s">
        <v>4255</v>
      </c>
      <c r="E22091">
        <v>4.2999999999999997E-2</v>
      </c>
      <c r="F22091">
        <v>0.01</v>
      </c>
      <c r="G22091">
        <v>0</v>
      </c>
      <c r="H22091">
        <v>0</v>
      </c>
      <c r="I22091">
        <v>0</v>
      </c>
    </row>
    <row r="22092" spans="1:9" x14ac:dyDescent="0.25">
      <c r="A22092" t="s">
        <v>734</v>
      </c>
      <c r="B22092">
        <v>22960</v>
      </c>
      <c r="C22092" s="593">
        <v>5.2999999999999999E-2</v>
      </c>
      <c r="D22092" t="s">
        <v>1745</v>
      </c>
      <c r="E22092">
        <v>4.2999999999999997E-2</v>
      </c>
      <c r="F22092">
        <v>0.01</v>
      </c>
      <c r="G22092">
        <v>0</v>
      </c>
      <c r="H22092">
        <v>0</v>
      </c>
      <c r="I22092">
        <v>0</v>
      </c>
    </row>
    <row r="22093" spans="1:9" x14ac:dyDescent="0.25">
      <c r="A22093" t="s">
        <v>734</v>
      </c>
      <c r="B22093">
        <v>22963</v>
      </c>
      <c r="C22093" s="593">
        <v>5.2999999999999999E-2</v>
      </c>
      <c r="D22093" t="s">
        <v>6267</v>
      </c>
      <c r="E22093">
        <v>4.2999999999999997E-2</v>
      </c>
      <c r="F22093">
        <v>0.01</v>
      </c>
      <c r="G22093">
        <v>0</v>
      </c>
      <c r="H22093">
        <v>0</v>
      </c>
      <c r="I22093">
        <v>0</v>
      </c>
    </row>
    <row r="22094" spans="1:9" x14ac:dyDescent="0.25">
      <c r="A22094" t="s">
        <v>734</v>
      </c>
      <c r="B22094">
        <v>22964</v>
      </c>
      <c r="C22094" s="593">
        <v>5.2999999999999999E-2</v>
      </c>
      <c r="D22094" t="s">
        <v>2659</v>
      </c>
      <c r="E22094">
        <v>4.2999999999999997E-2</v>
      </c>
      <c r="F22094">
        <v>0.01</v>
      </c>
      <c r="G22094">
        <v>0</v>
      </c>
      <c r="H22094">
        <v>0</v>
      </c>
      <c r="I22094">
        <v>0</v>
      </c>
    </row>
    <row r="22095" spans="1:9" x14ac:dyDescent="0.25">
      <c r="A22095" t="s">
        <v>734</v>
      </c>
      <c r="B22095">
        <v>22965</v>
      </c>
      <c r="C22095" s="593">
        <v>5.2999999999999999E-2</v>
      </c>
      <c r="D22095" t="s">
        <v>1411</v>
      </c>
      <c r="E22095">
        <v>4.2999999999999997E-2</v>
      </c>
      <c r="F22095">
        <v>0.01</v>
      </c>
      <c r="G22095">
        <v>0</v>
      </c>
      <c r="H22095">
        <v>0</v>
      </c>
      <c r="I22095">
        <v>0</v>
      </c>
    </row>
    <row r="22096" spans="1:9" x14ac:dyDescent="0.25">
      <c r="A22096" t="s">
        <v>734</v>
      </c>
      <c r="B22096">
        <v>22967</v>
      </c>
      <c r="C22096" s="593">
        <v>5.2999999999999999E-2</v>
      </c>
      <c r="D22096" t="s">
        <v>3781</v>
      </c>
      <c r="E22096">
        <v>4.2999999999999997E-2</v>
      </c>
      <c r="F22096">
        <v>0.01</v>
      </c>
      <c r="G22096">
        <v>0</v>
      </c>
      <c r="H22096">
        <v>0</v>
      </c>
      <c r="I22096">
        <v>0</v>
      </c>
    </row>
    <row r="22097" spans="1:9" x14ac:dyDescent="0.25">
      <c r="A22097" t="s">
        <v>734</v>
      </c>
      <c r="B22097">
        <v>22968</v>
      </c>
      <c r="C22097" s="593">
        <v>5.2999999999999999E-2</v>
      </c>
      <c r="D22097" t="s">
        <v>4255</v>
      </c>
      <c r="E22097">
        <v>4.2999999999999997E-2</v>
      </c>
      <c r="F22097">
        <v>0.01</v>
      </c>
      <c r="G22097">
        <v>0</v>
      </c>
      <c r="H22097">
        <v>0</v>
      </c>
      <c r="I22097">
        <v>0</v>
      </c>
    </row>
    <row r="22098" spans="1:9" x14ac:dyDescent="0.25">
      <c r="A22098" t="s">
        <v>734</v>
      </c>
      <c r="B22098">
        <v>22969</v>
      </c>
      <c r="C22098" s="593">
        <v>5.2999999999999999E-2</v>
      </c>
      <c r="D22098" t="s">
        <v>4255</v>
      </c>
      <c r="E22098">
        <v>4.2999999999999997E-2</v>
      </c>
      <c r="F22098">
        <v>0.01</v>
      </c>
      <c r="G22098">
        <v>0</v>
      </c>
      <c r="H22098">
        <v>0</v>
      </c>
      <c r="I22098">
        <v>0</v>
      </c>
    </row>
    <row r="22099" spans="1:9" x14ac:dyDescent="0.25">
      <c r="A22099" t="s">
        <v>734</v>
      </c>
      <c r="B22099">
        <v>22971</v>
      </c>
      <c r="C22099" s="593">
        <v>5.2999999999999999E-2</v>
      </c>
      <c r="D22099" t="s">
        <v>2659</v>
      </c>
      <c r="E22099">
        <v>4.2999999999999997E-2</v>
      </c>
      <c r="F22099">
        <v>0.01</v>
      </c>
      <c r="G22099">
        <v>0</v>
      </c>
      <c r="H22099">
        <v>0</v>
      </c>
      <c r="I22099">
        <v>0</v>
      </c>
    </row>
    <row r="22100" spans="1:9" x14ac:dyDescent="0.25">
      <c r="A22100" t="s">
        <v>734</v>
      </c>
      <c r="B22100">
        <v>22972</v>
      </c>
      <c r="C22100" s="593">
        <v>5.2999999999999999E-2</v>
      </c>
      <c r="D22100" t="s">
        <v>1395</v>
      </c>
      <c r="E22100">
        <v>4.2999999999999997E-2</v>
      </c>
      <c r="F22100">
        <v>0.01</v>
      </c>
      <c r="G22100">
        <v>0</v>
      </c>
      <c r="H22100">
        <v>0</v>
      </c>
      <c r="I22100">
        <v>0</v>
      </c>
    </row>
    <row r="22101" spans="1:9" x14ac:dyDescent="0.25">
      <c r="A22101" t="s">
        <v>734</v>
      </c>
      <c r="B22101">
        <v>22973</v>
      </c>
      <c r="C22101" s="593">
        <v>5.2999999999999999E-2</v>
      </c>
      <c r="D22101" t="s">
        <v>6268</v>
      </c>
      <c r="E22101">
        <v>4.2999999999999997E-2</v>
      </c>
      <c r="F22101">
        <v>0.01</v>
      </c>
      <c r="G22101">
        <v>0</v>
      </c>
      <c r="H22101">
        <v>0</v>
      </c>
      <c r="I22101">
        <v>0</v>
      </c>
    </row>
    <row r="22102" spans="1:9" x14ac:dyDescent="0.25">
      <c r="A22102" t="s">
        <v>734</v>
      </c>
      <c r="B22102">
        <v>22974</v>
      </c>
      <c r="C22102" s="593">
        <v>5.2999999999999999E-2</v>
      </c>
      <c r="D22102" t="s">
        <v>4255</v>
      </c>
      <c r="E22102">
        <v>4.2999999999999997E-2</v>
      </c>
      <c r="F22102">
        <v>0.01</v>
      </c>
      <c r="G22102">
        <v>0</v>
      </c>
      <c r="H22102">
        <v>0</v>
      </c>
      <c r="I22102">
        <v>0</v>
      </c>
    </row>
    <row r="22103" spans="1:9" x14ac:dyDescent="0.25">
      <c r="A22103" t="s">
        <v>734</v>
      </c>
      <c r="B22103">
        <v>22976</v>
      </c>
      <c r="C22103" s="593">
        <v>5.2999999999999999E-2</v>
      </c>
      <c r="D22103" t="s">
        <v>2659</v>
      </c>
      <c r="E22103">
        <v>4.2999999999999997E-2</v>
      </c>
      <c r="F22103">
        <v>0.01</v>
      </c>
      <c r="G22103">
        <v>0</v>
      </c>
      <c r="H22103">
        <v>0</v>
      </c>
      <c r="I22103">
        <v>0</v>
      </c>
    </row>
    <row r="22104" spans="1:9" x14ac:dyDescent="0.25">
      <c r="A22104" t="s">
        <v>734</v>
      </c>
      <c r="B22104">
        <v>22980</v>
      </c>
      <c r="C22104" s="593">
        <v>5.2999999999999999E-2</v>
      </c>
      <c r="D22104" t="s">
        <v>1281</v>
      </c>
      <c r="E22104">
        <v>4.2999999999999997E-2</v>
      </c>
      <c r="F22104">
        <v>0.01</v>
      </c>
      <c r="G22104">
        <v>0</v>
      </c>
      <c r="H22104">
        <v>0</v>
      </c>
      <c r="I22104">
        <v>0</v>
      </c>
    </row>
    <row r="22105" spans="1:9" x14ac:dyDescent="0.25">
      <c r="A22105" t="s">
        <v>734</v>
      </c>
      <c r="B22105">
        <v>22987</v>
      </c>
      <c r="C22105" s="593">
        <v>5.2999999999999999E-2</v>
      </c>
      <c r="D22105" t="s">
        <v>4255</v>
      </c>
      <c r="E22105">
        <v>4.2999999999999997E-2</v>
      </c>
      <c r="F22105">
        <v>0.01</v>
      </c>
      <c r="G22105">
        <v>0</v>
      </c>
      <c r="H22105">
        <v>0</v>
      </c>
      <c r="I22105">
        <v>0</v>
      </c>
    </row>
    <row r="22106" spans="1:9" x14ac:dyDescent="0.25">
      <c r="A22106" t="s">
        <v>734</v>
      </c>
      <c r="B22106">
        <v>22989</v>
      </c>
      <c r="C22106" s="593">
        <v>5.2999999999999999E-2</v>
      </c>
      <c r="D22106" t="s">
        <v>1395</v>
      </c>
      <c r="E22106">
        <v>4.2999999999999997E-2</v>
      </c>
      <c r="F22106">
        <v>0.01</v>
      </c>
      <c r="G22106">
        <v>0</v>
      </c>
      <c r="H22106">
        <v>0</v>
      </c>
      <c r="I22106">
        <v>0</v>
      </c>
    </row>
    <row r="22107" spans="1:9" x14ac:dyDescent="0.25">
      <c r="A22107" t="s">
        <v>734</v>
      </c>
      <c r="B22107">
        <v>23001</v>
      </c>
      <c r="C22107" s="593">
        <v>6.3E-2</v>
      </c>
      <c r="D22107" t="s">
        <v>3869</v>
      </c>
      <c r="E22107">
        <v>4.2999999999999997E-2</v>
      </c>
      <c r="F22107">
        <v>0.01</v>
      </c>
      <c r="G22107">
        <v>0</v>
      </c>
      <c r="H22107">
        <v>0.01</v>
      </c>
      <c r="I22107">
        <v>0</v>
      </c>
    </row>
    <row r="22108" spans="1:9" x14ac:dyDescent="0.25">
      <c r="A22108" t="s">
        <v>734</v>
      </c>
      <c r="B22108">
        <v>23002</v>
      </c>
      <c r="C22108" s="593">
        <v>5.2999999999999999E-2</v>
      </c>
      <c r="D22108" t="s">
        <v>6269</v>
      </c>
      <c r="E22108">
        <v>4.2999999999999997E-2</v>
      </c>
      <c r="F22108">
        <v>0.01</v>
      </c>
      <c r="G22108">
        <v>0</v>
      </c>
      <c r="H22108">
        <v>0</v>
      </c>
      <c r="I22108">
        <v>0</v>
      </c>
    </row>
    <row r="22109" spans="1:9" x14ac:dyDescent="0.25">
      <c r="A22109" t="s">
        <v>734</v>
      </c>
      <c r="B22109">
        <v>23003</v>
      </c>
      <c r="C22109" s="593">
        <v>6.3E-2</v>
      </c>
      <c r="D22109" t="s">
        <v>3869</v>
      </c>
      <c r="E22109">
        <v>4.2999999999999997E-2</v>
      </c>
      <c r="F22109">
        <v>0.01</v>
      </c>
      <c r="G22109">
        <v>0</v>
      </c>
      <c r="H22109">
        <v>0.01</v>
      </c>
      <c r="I22109">
        <v>0</v>
      </c>
    </row>
    <row r="22110" spans="1:9" x14ac:dyDescent="0.25">
      <c r="A22110" t="s">
        <v>734</v>
      </c>
      <c r="B22110">
        <v>23004</v>
      </c>
      <c r="C22110" s="593">
        <v>5.2999999999999999E-2</v>
      </c>
      <c r="D22110" t="s">
        <v>6270</v>
      </c>
      <c r="E22110">
        <v>4.2999999999999997E-2</v>
      </c>
      <c r="F22110">
        <v>0.01</v>
      </c>
      <c r="G22110">
        <v>0</v>
      </c>
      <c r="H22110">
        <v>0</v>
      </c>
      <c r="I22110">
        <v>0</v>
      </c>
    </row>
    <row r="22111" spans="1:9" x14ac:dyDescent="0.25">
      <c r="A22111" t="s">
        <v>734</v>
      </c>
      <c r="B22111">
        <v>23005</v>
      </c>
      <c r="C22111" s="593">
        <v>0.06</v>
      </c>
      <c r="D22111" t="s">
        <v>3886</v>
      </c>
      <c r="E22111">
        <v>4.2999999999999997E-2</v>
      </c>
      <c r="F22111">
        <v>0.01</v>
      </c>
      <c r="G22111">
        <v>0</v>
      </c>
      <c r="H22111">
        <v>7.0000000000000001E-3</v>
      </c>
      <c r="I22111">
        <v>0</v>
      </c>
    </row>
    <row r="22112" spans="1:9" x14ac:dyDescent="0.25">
      <c r="A22112" t="s">
        <v>734</v>
      </c>
      <c r="B22112">
        <v>23009</v>
      </c>
      <c r="C22112" s="593">
        <v>5.2999999999999999E-2</v>
      </c>
      <c r="D22112" t="s">
        <v>6271</v>
      </c>
      <c r="E22112">
        <v>4.2999999999999997E-2</v>
      </c>
      <c r="F22112">
        <v>0.01</v>
      </c>
      <c r="G22112">
        <v>0</v>
      </c>
      <c r="H22112">
        <v>0</v>
      </c>
      <c r="I22112">
        <v>0</v>
      </c>
    </row>
    <row r="22113" spans="1:9" x14ac:dyDescent="0.25">
      <c r="A22113" t="s">
        <v>734</v>
      </c>
      <c r="B22113">
        <v>23011</v>
      </c>
      <c r="C22113" s="593">
        <v>7.0000000000000007E-2</v>
      </c>
      <c r="D22113" t="s">
        <v>6272</v>
      </c>
      <c r="E22113">
        <v>4.2999999999999997E-2</v>
      </c>
      <c r="F22113">
        <v>0.01</v>
      </c>
      <c r="G22113">
        <v>0</v>
      </c>
      <c r="H22113">
        <v>1.7000000000000001E-2</v>
      </c>
      <c r="I22113">
        <v>0</v>
      </c>
    </row>
    <row r="22114" spans="1:9" x14ac:dyDescent="0.25">
      <c r="A22114" t="s">
        <v>734</v>
      </c>
      <c r="B22114">
        <v>23014</v>
      </c>
      <c r="C22114" s="593">
        <v>0.06</v>
      </c>
      <c r="D22114" t="s">
        <v>6273</v>
      </c>
      <c r="E22114">
        <v>4.2999999999999997E-2</v>
      </c>
      <c r="F22114">
        <v>0.01</v>
      </c>
      <c r="G22114">
        <v>0</v>
      </c>
      <c r="H22114">
        <v>7.0000000000000001E-3</v>
      </c>
      <c r="I22114">
        <v>0</v>
      </c>
    </row>
    <row r="22115" spans="1:9" x14ac:dyDescent="0.25">
      <c r="A22115" t="s">
        <v>734</v>
      </c>
      <c r="B22115">
        <v>23015</v>
      </c>
      <c r="C22115" s="593">
        <v>0.06</v>
      </c>
      <c r="D22115" t="s">
        <v>3886</v>
      </c>
      <c r="E22115">
        <v>4.2999999999999997E-2</v>
      </c>
      <c r="F22115">
        <v>0.01</v>
      </c>
      <c r="G22115">
        <v>0</v>
      </c>
      <c r="H22115">
        <v>7.0000000000000001E-3</v>
      </c>
      <c r="I22115">
        <v>0</v>
      </c>
    </row>
    <row r="22116" spans="1:9" x14ac:dyDescent="0.25">
      <c r="A22116" t="s">
        <v>734</v>
      </c>
      <c r="B22116">
        <v>23018</v>
      </c>
      <c r="C22116" s="593">
        <v>6.3E-2</v>
      </c>
      <c r="D22116" t="s">
        <v>3869</v>
      </c>
      <c r="E22116">
        <v>4.2999999999999997E-2</v>
      </c>
      <c r="F22116">
        <v>0.01</v>
      </c>
      <c r="G22116">
        <v>0</v>
      </c>
      <c r="H22116">
        <v>0.01</v>
      </c>
      <c r="I22116">
        <v>0</v>
      </c>
    </row>
    <row r="22117" spans="1:9" x14ac:dyDescent="0.25">
      <c r="A22117" t="s">
        <v>734</v>
      </c>
      <c r="B22117">
        <v>23021</v>
      </c>
      <c r="C22117" s="593">
        <v>5.2999999999999999E-2</v>
      </c>
      <c r="D22117" t="s">
        <v>6274</v>
      </c>
      <c r="E22117">
        <v>4.2999999999999997E-2</v>
      </c>
      <c r="F22117">
        <v>0.01</v>
      </c>
      <c r="G22117">
        <v>0</v>
      </c>
      <c r="H22117">
        <v>0</v>
      </c>
      <c r="I22117">
        <v>0</v>
      </c>
    </row>
    <row r="22118" spans="1:9" x14ac:dyDescent="0.25">
      <c r="A22118" t="s">
        <v>734</v>
      </c>
      <c r="B22118">
        <v>23022</v>
      </c>
      <c r="C22118" s="593">
        <v>5.2999999999999999E-2</v>
      </c>
      <c r="D22118" t="s">
        <v>6267</v>
      </c>
      <c r="E22118">
        <v>4.2999999999999997E-2</v>
      </c>
      <c r="F22118">
        <v>0.01</v>
      </c>
      <c r="G22118">
        <v>0</v>
      </c>
      <c r="H22118">
        <v>0</v>
      </c>
      <c r="I22118">
        <v>0</v>
      </c>
    </row>
    <row r="22119" spans="1:9" x14ac:dyDescent="0.25">
      <c r="A22119" t="s">
        <v>734</v>
      </c>
      <c r="B22119">
        <v>23023</v>
      </c>
      <c r="C22119" s="593">
        <v>5.2999999999999999E-2</v>
      </c>
      <c r="D22119" t="s">
        <v>6245</v>
      </c>
      <c r="E22119">
        <v>4.2999999999999997E-2</v>
      </c>
      <c r="F22119">
        <v>0.01</v>
      </c>
      <c r="G22119">
        <v>0</v>
      </c>
      <c r="H22119">
        <v>0</v>
      </c>
      <c r="I22119">
        <v>0</v>
      </c>
    </row>
    <row r="22120" spans="1:9" x14ac:dyDescent="0.25">
      <c r="A22120" t="s">
        <v>734</v>
      </c>
      <c r="B22120">
        <v>23024</v>
      </c>
      <c r="C22120" s="593">
        <v>0.06</v>
      </c>
      <c r="D22120" t="s">
        <v>3886</v>
      </c>
      <c r="E22120">
        <v>4.2999999999999997E-2</v>
      </c>
      <c r="F22120">
        <v>0.01</v>
      </c>
      <c r="G22120">
        <v>0</v>
      </c>
      <c r="H22120">
        <v>7.0000000000000001E-3</v>
      </c>
      <c r="I22120">
        <v>0</v>
      </c>
    </row>
    <row r="22121" spans="1:9" x14ac:dyDescent="0.25">
      <c r="A22121" t="s">
        <v>734</v>
      </c>
      <c r="B22121">
        <v>23025</v>
      </c>
      <c r="C22121" s="593">
        <v>5.2999999999999999E-2</v>
      </c>
      <c r="D22121" t="s">
        <v>6274</v>
      </c>
      <c r="E22121">
        <v>4.2999999999999997E-2</v>
      </c>
      <c r="F22121">
        <v>0.01</v>
      </c>
      <c r="G22121">
        <v>0</v>
      </c>
      <c r="H22121">
        <v>0</v>
      </c>
      <c r="I22121">
        <v>0</v>
      </c>
    </row>
    <row r="22122" spans="1:9" x14ac:dyDescent="0.25">
      <c r="A22122" t="s">
        <v>734</v>
      </c>
      <c r="B22122">
        <v>23027</v>
      </c>
      <c r="C22122" s="593">
        <v>5.2999999999999999E-2</v>
      </c>
      <c r="D22122" t="s">
        <v>3361</v>
      </c>
      <c r="E22122">
        <v>4.2999999999999997E-2</v>
      </c>
      <c r="F22122">
        <v>0.01</v>
      </c>
      <c r="G22122">
        <v>0</v>
      </c>
      <c r="H22122">
        <v>0</v>
      </c>
      <c r="I22122">
        <v>0</v>
      </c>
    </row>
    <row r="22123" spans="1:9" x14ac:dyDescent="0.25">
      <c r="A22123" t="s">
        <v>734</v>
      </c>
      <c r="B22123">
        <v>23030</v>
      </c>
      <c r="C22123" s="593">
        <v>0.06</v>
      </c>
      <c r="D22123" t="s">
        <v>6275</v>
      </c>
      <c r="E22123">
        <v>4.2999999999999997E-2</v>
      </c>
      <c r="F22123">
        <v>0.01</v>
      </c>
      <c r="G22123">
        <v>0</v>
      </c>
      <c r="H22123">
        <v>7.0000000000000001E-3</v>
      </c>
      <c r="I22123">
        <v>0</v>
      </c>
    </row>
    <row r="22124" spans="1:9" x14ac:dyDescent="0.25">
      <c r="A22124" t="s">
        <v>734</v>
      </c>
      <c r="B22124">
        <v>23031</v>
      </c>
      <c r="C22124" s="593">
        <v>5.2999999999999999E-2</v>
      </c>
      <c r="D22124" t="s">
        <v>4168</v>
      </c>
      <c r="E22124">
        <v>4.2999999999999997E-2</v>
      </c>
      <c r="F22124">
        <v>0.01</v>
      </c>
      <c r="G22124">
        <v>0</v>
      </c>
      <c r="H22124">
        <v>0</v>
      </c>
      <c r="I22124">
        <v>0</v>
      </c>
    </row>
    <row r="22125" spans="1:9" x14ac:dyDescent="0.25">
      <c r="A22125" t="s">
        <v>734</v>
      </c>
      <c r="B22125">
        <v>23032</v>
      </c>
      <c r="C22125" s="593">
        <v>5.2999999999999999E-2</v>
      </c>
      <c r="D22125" t="s">
        <v>4168</v>
      </c>
      <c r="E22125">
        <v>4.2999999999999997E-2</v>
      </c>
      <c r="F22125">
        <v>0.01</v>
      </c>
      <c r="G22125">
        <v>0</v>
      </c>
      <c r="H22125">
        <v>0</v>
      </c>
      <c r="I22125">
        <v>0</v>
      </c>
    </row>
    <row r="22126" spans="1:9" x14ac:dyDescent="0.25">
      <c r="A22126" t="s">
        <v>734</v>
      </c>
      <c r="B22126">
        <v>23035</v>
      </c>
      <c r="C22126" s="593">
        <v>5.2999999999999999E-2</v>
      </c>
      <c r="D22126" t="s">
        <v>6274</v>
      </c>
      <c r="E22126">
        <v>4.2999999999999997E-2</v>
      </c>
      <c r="F22126">
        <v>0.01</v>
      </c>
      <c r="G22126">
        <v>0</v>
      </c>
      <c r="H22126">
        <v>0</v>
      </c>
      <c r="I22126">
        <v>0</v>
      </c>
    </row>
    <row r="22127" spans="1:9" x14ac:dyDescent="0.25">
      <c r="A22127" t="s">
        <v>734</v>
      </c>
      <c r="B22127">
        <v>23038</v>
      </c>
      <c r="C22127" s="593">
        <v>0.06</v>
      </c>
      <c r="D22127" t="s">
        <v>6273</v>
      </c>
      <c r="E22127">
        <v>4.2999999999999997E-2</v>
      </c>
      <c r="F22127">
        <v>0.01</v>
      </c>
      <c r="G22127">
        <v>0</v>
      </c>
      <c r="H22127">
        <v>7.0000000000000001E-3</v>
      </c>
      <c r="I22127">
        <v>0</v>
      </c>
    </row>
    <row r="22128" spans="1:9" x14ac:dyDescent="0.25">
      <c r="A22128" t="s">
        <v>734</v>
      </c>
      <c r="B22128">
        <v>23039</v>
      </c>
      <c r="C22128" s="593">
        <v>0.06</v>
      </c>
      <c r="D22128" t="s">
        <v>6273</v>
      </c>
      <c r="E22128">
        <v>4.2999999999999997E-2</v>
      </c>
      <c r="F22128">
        <v>0.01</v>
      </c>
      <c r="G22128">
        <v>0</v>
      </c>
      <c r="H22128">
        <v>7.0000000000000001E-3</v>
      </c>
      <c r="I22128">
        <v>0</v>
      </c>
    </row>
    <row r="22129" spans="1:9" x14ac:dyDescent="0.25">
      <c r="A22129" t="s">
        <v>734</v>
      </c>
      <c r="B22129">
        <v>23040</v>
      </c>
      <c r="C22129" s="593">
        <v>5.2999999999999999E-2</v>
      </c>
      <c r="D22129" t="s">
        <v>6270</v>
      </c>
      <c r="E22129">
        <v>4.2999999999999997E-2</v>
      </c>
      <c r="F22129">
        <v>0.01</v>
      </c>
      <c r="G22129">
        <v>0</v>
      </c>
      <c r="H22129">
        <v>0</v>
      </c>
      <c r="I22129">
        <v>0</v>
      </c>
    </row>
    <row r="22130" spans="1:9" x14ac:dyDescent="0.25">
      <c r="A22130" t="s">
        <v>734</v>
      </c>
      <c r="B22130">
        <v>23043</v>
      </c>
      <c r="C22130" s="593">
        <v>5.2999999999999999E-2</v>
      </c>
      <c r="D22130" t="s">
        <v>4168</v>
      </c>
      <c r="E22130">
        <v>4.2999999999999997E-2</v>
      </c>
      <c r="F22130">
        <v>0.01</v>
      </c>
      <c r="G22130">
        <v>0</v>
      </c>
      <c r="H22130">
        <v>0</v>
      </c>
      <c r="I22130">
        <v>0</v>
      </c>
    </row>
    <row r="22131" spans="1:9" x14ac:dyDescent="0.25">
      <c r="A22131" t="s">
        <v>734</v>
      </c>
      <c r="B22131">
        <v>23045</v>
      </c>
      <c r="C22131" s="593">
        <v>5.2999999999999999E-2</v>
      </c>
      <c r="D22131" t="s">
        <v>6274</v>
      </c>
      <c r="E22131">
        <v>4.2999999999999997E-2</v>
      </c>
      <c r="F22131">
        <v>0.01</v>
      </c>
      <c r="G22131">
        <v>0</v>
      </c>
      <c r="H22131">
        <v>0</v>
      </c>
      <c r="I22131">
        <v>0</v>
      </c>
    </row>
    <row r="22132" spans="1:9" x14ac:dyDescent="0.25">
      <c r="A22132" t="s">
        <v>734</v>
      </c>
      <c r="B22132">
        <v>23047</v>
      </c>
      <c r="C22132" s="593">
        <v>0.06</v>
      </c>
      <c r="D22132" t="s">
        <v>3886</v>
      </c>
      <c r="E22132">
        <v>4.2999999999999997E-2</v>
      </c>
      <c r="F22132">
        <v>0.01</v>
      </c>
      <c r="G22132">
        <v>0</v>
      </c>
      <c r="H22132">
        <v>7.0000000000000001E-3</v>
      </c>
      <c r="I22132">
        <v>0</v>
      </c>
    </row>
    <row r="22133" spans="1:9" x14ac:dyDescent="0.25">
      <c r="A22133" t="s">
        <v>734</v>
      </c>
      <c r="B22133">
        <v>23050</v>
      </c>
      <c r="C22133" s="593">
        <v>6.3E-2</v>
      </c>
      <c r="D22133" t="s">
        <v>3869</v>
      </c>
      <c r="E22133">
        <v>4.2999999999999997E-2</v>
      </c>
      <c r="F22133">
        <v>0.01</v>
      </c>
      <c r="G22133">
        <v>0</v>
      </c>
      <c r="H22133">
        <v>0.01</v>
      </c>
      <c r="I22133">
        <v>0</v>
      </c>
    </row>
    <row r="22134" spans="1:9" x14ac:dyDescent="0.25">
      <c r="A22134" t="s">
        <v>734</v>
      </c>
      <c r="B22134">
        <v>23055</v>
      </c>
      <c r="C22134" s="593">
        <v>5.2999999999999999E-2</v>
      </c>
      <c r="D22134" t="s">
        <v>6267</v>
      </c>
      <c r="E22134">
        <v>4.2999999999999997E-2</v>
      </c>
      <c r="F22134">
        <v>0.01</v>
      </c>
      <c r="G22134">
        <v>0</v>
      </c>
      <c r="H22134">
        <v>0</v>
      </c>
      <c r="I22134">
        <v>0</v>
      </c>
    </row>
    <row r="22135" spans="1:9" x14ac:dyDescent="0.25">
      <c r="A22135" t="s">
        <v>734</v>
      </c>
      <c r="B22135">
        <v>23056</v>
      </c>
      <c r="C22135" s="593">
        <v>5.2999999999999999E-2</v>
      </c>
      <c r="D22135" t="s">
        <v>6274</v>
      </c>
      <c r="E22135">
        <v>4.2999999999999997E-2</v>
      </c>
      <c r="F22135">
        <v>0.01</v>
      </c>
      <c r="G22135">
        <v>0</v>
      </c>
      <c r="H22135">
        <v>0</v>
      </c>
      <c r="I22135">
        <v>0</v>
      </c>
    </row>
    <row r="22136" spans="1:9" x14ac:dyDescent="0.25">
      <c r="A22136" t="s">
        <v>734</v>
      </c>
      <c r="B22136">
        <v>23058</v>
      </c>
      <c r="C22136" s="593">
        <v>0.06</v>
      </c>
      <c r="D22136" t="s">
        <v>6276</v>
      </c>
      <c r="E22136">
        <v>4.2999999999999997E-2</v>
      </c>
      <c r="F22136">
        <v>0.01</v>
      </c>
      <c r="G22136">
        <v>0</v>
      </c>
      <c r="H22136">
        <v>7.0000000000000001E-3</v>
      </c>
      <c r="I22136">
        <v>0</v>
      </c>
    </row>
    <row r="22137" spans="1:9" x14ac:dyDescent="0.25">
      <c r="A22137" t="s">
        <v>734</v>
      </c>
      <c r="B22137">
        <v>23059</v>
      </c>
      <c r="C22137" s="593">
        <v>0.06</v>
      </c>
      <c r="D22137" t="s">
        <v>6273</v>
      </c>
      <c r="E22137">
        <v>4.2999999999999997E-2</v>
      </c>
      <c r="F22137">
        <v>0.01</v>
      </c>
      <c r="G22137">
        <v>0</v>
      </c>
      <c r="H22137">
        <v>7.0000000000000001E-3</v>
      </c>
      <c r="I22137">
        <v>0</v>
      </c>
    </row>
    <row r="22138" spans="1:9" x14ac:dyDescent="0.25">
      <c r="A22138" t="s">
        <v>734</v>
      </c>
      <c r="B22138">
        <v>23060</v>
      </c>
      <c r="C22138" s="593">
        <v>0.06</v>
      </c>
      <c r="D22138" t="s">
        <v>6276</v>
      </c>
      <c r="E22138">
        <v>4.2999999999999997E-2</v>
      </c>
      <c r="F22138">
        <v>0.01</v>
      </c>
      <c r="G22138">
        <v>0</v>
      </c>
      <c r="H22138">
        <v>7.0000000000000001E-3</v>
      </c>
      <c r="I22138">
        <v>0</v>
      </c>
    </row>
    <row r="22139" spans="1:9" x14ac:dyDescent="0.25">
      <c r="A22139" t="s">
        <v>734</v>
      </c>
      <c r="B22139">
        <v>23061</v>
      </c>
      <c r="C22139" s="593">
        <v>6.3E-2</v>
      </c>
      <c r="D22139" t="s">
        <v>3869</v>
      </c>
      <c r="E22139">
        <v>4.2999999999999997E-2</v>
      </c>
      <c r="F22139">
        <v>0.01</v>
      </c>
      <c r="G22139">
        <v>0</v>
      </c>
      <c r="H22139">
        <v>0.01</v>
      </c>
      <c r="I22139">
        <v>0</v>
      </c>
    </row>
    <row r="22140" spans="1:9" x14ac:dyDescent="0.25">
      <c r="A22140" t="s">
        <v>734</v>
      </c>
      <c r="B22140">
        <v>23062</v>
      </c>
      <c r="C22140" s="593">
        <v>6.3E-2</v>
      </c>
      <c r="D22140" t="s">
        <v>3869</v>
      </c>
      <c r="E22140">
        <v>4.2999999999999997E-2</v>
      </c>
      <c r="F22140">
        <v>0.01</v>
      </c>
      <c r="G22140">
        <v>0</v>
      </c>
      <c r="H22140">
        <v>0.01</v>
      </c>
      <c r="I22140">
        <v>0</v>
      </c>
    </row>
    <row r="22141" spans="1:9" x14ac:dyDescent="0.25">
      <c r="A22141" t="s">
        <v>734</v>
      </c>
      <c r="B22141">
        <v>23063</v>
      </c>
      <c r="C22141" s="593">
        <v>0.06</v>
      </c>
      <c r="D22141" t="s">
        <v>6273</v>
      </c>
      <c r="E22141">
        <v>4.2999999999999997E-2</v>
      </c>
      <c r="F22141">
        <v>0.01</v>
      </c>
      <c r="G22141">
        <v>0</v>
      </c>
      <c r="H22141">
        <v>7.0000000000000001E-3</v>
      </c>
      <c r="I22141">
        <v>0</v>
      </c>
    </row>
    <row r="22142" spans="1:9" x14ac:dyDescent="0.25">
      <c r="A22142" t="s">
        <v>734</v>
      </c>
      <c r="B22142">
        <v>23064</v>
      </c>
      <c r="C22142" s="593">
        <v>5.2999999999999999E-2</v>
      </c>
      <c r="D22142" t="s">
        <v>6274</v>
      </c>
      <c r="E22142">
        <v>4.2999999999999997E-2</v>
      </c>
      <c r="F22142">
        <v>0.01</v>
      </c>
      <c r="G22142">
        <v>0</v>
      </c>
      <c r="H22142">
        <v>0</v>
      </c>
      <c r="I22142">
        <v>0</v>
      </c>
    </row>
    <row r="22143" spans="1:9" x14ac:dyDescent="0.25">
      <c r="A22143" t="s">
        <v>734</v>
      </c>
      <c r="B22143">
        <v>23065</v>
      </c>
      <c r="C22143" s="593">
        <v>0.06</v>
      </c>
      <c r="D22143" t="s">
        <v>6273</v>
      </c>
      <c r="E22143">
        <v>4.2999999999999997E-2</v>
      </c>
      <c r="F22143">
        <v>0.01</v>
      </c>
      <c r="G22143">
        <v>0</v>
      </c>
      <c r="H22143">
        <v>7.0000000000000001E-3</v>
      </c>
      <c r="I22143">
        <v>0</v>
      </c>
    </row>
    <row r="22144" spans="1:9" x14ac:dyDescent="0.25">
      <c r="A22144" t="s">
        <v>734</v>
      </c>
      <c r="B22144">
        <v>23066</v>
      </c>
      <c r="C22144" s="593">
        <v>5.2999999999999999E-2</v>
      </c>
      <c r="D22144" t="s">
        <v>6274</v>
      </c>
      <c r="E22144">
        <v>4.2999999999999997E-2</v>
      </c>
      <c r="F22144">
        <v>0.01</v>
      </c>
      <c r="G22144">
        <v>0</v>
      </c>
      <c r="H22144">
        <v>0</v>
      </c>
      <c r="I22144">
        <v>0</v>
      </c>
    </row>
    <row r="22145" spans="1:9" x14ac:dyDescent="0.25">
      <c r="A22145" t="s">
        <v>734</v>
      </c>
      <c r="B22145">
        <v>23067</v>
      </c>
      <c r="C22145" s="593">
        <v>0.06</v>
      </c>
      <c r="D22145" t="s">
        <v>6273</v>
      </c>
      <c r="E22145">
        <v>4.2999999999999997E-2</v>
      </c>
      <c r="F22145">
        <v>0.01</v>
      </c>
      <c r="G22145">
        <v>0</v>
      </c>
      <c r="H22145">
        <v>7.0000000000000001E-3</v>
      </c>
      <c r="I22145">
        <v>0</v>
      </c>
    </row>
    <row r="22146" spans="1:9" x14ac:dyDescent="0.25">
      <c r="A22146" t="s">
        <v>734</v>
      </c>
      <c r="B22146">
        <v>23068</v>
      </c>
      <c r="C22146" s="593">
        <v>5.2999999999999999E-2</v>
      </c>
      <c r="D22146" t="s">
        <v>6274</v>
      </c>
      <c r="E22146">
        <v>4.2999999999999997E-2</v>
      </c>
      <c r="F22146">
        <v>0.01</v>
      </c>
      <c r="G22146">
        <v>0</v>
      </c>
      <c r="H22146">
        <v>0</v>
      </c>
      <c r="I22146">
        <v>0</v>
      </c>
    </row>
    <row r="22147" spans="1:9" x14ac:dyDescent="0.25">
      <c r="A22147" t="s">
        <v>734</v>
      </c>
      <c r="B22147">
        <v>23069</v>
      </c>
      <c r="C22147" s="593">
        <v>0.06</v>
      </c>
      <c r="D22147" t="s">
        <v>3886</v>
      </c>
      <c r="E22147">
        <v>4.2999999999999997E-2</v>
      </c>
      <c r="F22147">
        <v>0.01</v>
      </c>
      <c r="G22147">
        <v>0</v>
      </c>
      <c r="H22147">
        <v>7.0000000000000001E-3</v>
      </c>
      <c r="I22147">
        <v>0</v>
      </c>
    </row>
    <row r="22148" spans="1:9" x14ac:dyDescent="0.25">
      <c r="A22148" t="s">
        <v>734</v>
      </c>
      <c r="B22148">
        <v>23070</v>
      </c>
      <c r="C22148" s="593">
        <v>5.2999999999999999E-2</v>
      </c>
      <c r="D22148" t="s">
        <v>4168</v>
      </c>
      <c r="E22148">
        <v>4.2999999999999997E-2</v>
      </c>
      <c r="F22148">
        <v>0.01</v>
      </c>
      <c r="G22148">
        <v>0</v>
      </c>
      <c r="H22148">
        <v>0</v>
      </c>
      <c r="I22148">
        <v>0</v>
      </c>
    </row>
    <row r="22149" spans="1:9" x14ac:dyDescent="0.25">
      <c r="A22149" t="s">
        <v>734</v>
      </c>
      <c r="B22149">
        <v>23071</v>
      </c>
      <c r="C22149" s="593">
        <v>5.2999999999999999E-2</v>
      </c>
      <c r="D22149" t="s">
        <v>4168</v>
      </c>
      <c r="E22149">
        <v>4.2999999999999997E-2</v>
      </c>
      <c r="F22149">
        <v>0.01</v>
      </c>
      <c r="G22149">
        <v>0</v>
      </c>
      <c r="H22149">
        <v>0</v>
      </c>
      <c r="I22149">
        <v>0</v>
      </c>
    </row>
    <row r="22150" spans="1:9" x14ac:dyDescent="0.25">
      <c r="A22150" t="s">
        <v>734</v>
      </c>
      <c r="B22150">
        <v>23072</v>
      </c>
      <c r="C22150" s="593">
        <v>6.3E-2</v>
      </c>
      <c r="D22150" t="s">
        <v>3869</v>
      </c>
      <c r="E22150">
        <v>4.2999999999999997E-2</v>
      </c>
      <c r="F22150">
        <v>0.01</v>
      </c>
      <c r="G22150">
        <v>0</v>
      </c>
      <c r="H22150">
        <v>0.01</v>
      </c>
      <c r="I22150">
        <v>0</v>
      </c>
    </row>
    <row r="22151" spans="1:9" x14ac:dyDescent="0.25">
      <c r="A22151" t="s">
        <v>734</v>
      </c>
      <c r="B22151">
        <v>23075</v>
      </c>
      <c r="C22151" s="593">
        <v>0.06</v>
      </c>
      <c r="D22151" t="s">
        <v>6276</v>
      </c>
      <c r="E22151">
        <v>4.2999999999999997E-2</v>
      </c>
      <c r="F22151">
        <v>0.01</v>
      </c>
      <c r="G22151">
        <v>0</v>
      </c>
      <c r="H22151">
        <v>7.0000000000000001E-3</v>
      </c>
      <c r="I22151">
        <v>0</v>
      </c>
    </row>
    <row r="22152" spans="1:9" x14ac:dyDescent="0.25">
      <c r="A22152" t="s">
        <v>734</v>
      </c>
      <c r="B22152">
        <v>23076</v>
      </c>
      <c r="C22152" s="593">
        <v>5.2999999999999999E-2</v>
      </c>
      <c r="D22152" t="s">
        <v>6274</v>
      </c>
      <c r="E22152">
        <v>4.2999999999999997E-2</v>
      </c>
      <c r="F22152">
        <v>0.01</v>
      </c>
      <c r="G22152">
        <v>0</v>
      </c>
      <c r="H22152">
        <v>0</v>
      </c>
      <c r="I22152">
        <v>0</v>
      </c>
    </row>
    <row r="22153" spans="1:9" x14ac:dyDescent="0.25">
      <c r="A22153" t="s">
        <v>734</v>
      </c>
      <c r="B22153">
        <v>23079</v>
      </c>
      <c r="C22153" s="593">
        <v>5.2999999999999999E-2</v>
      </c>
      <c r="D22153" t="s">
        <v>4168</v>
      </c>
      <c r="E22153">
        <v>4.2999999999999997E-2</v>
      </c>
      <c r="F22153">
        <v>0.01</v>
      </c>
      <c r="G22153">
        <v>0</v>
      </c>
      <c r="H22153">
        <v>0</v>
      </c>
      <c r="I22153">
        <v>0</v>
      </c>
    </row>
    <row r="22154" spans="1:9" x14ac:dyDescent="0.25">
      <c r="A22154" t="s">
        <v>734</v>
      </c>
      <c r="B22154">
        <v>23081</v>
      </c>
      <c r="C22154" s="593">
        <v>7.0000000000000007E-2</v>
      </c>
      <c r="D22154" t="s">
        <v>6272</v>
      </c>
      <c r="E22154">
        <v>4.2999999999999997E-2</v>
      </c>
      <c r="F22154">
        <v>0.01</v>
      </c>
      <c r="G22154">
        <v>0</v>
      </c>
      <c r="H22154">
        <v>1.7000000000000001E-2</v>
      </c>
      <c r="I22154">
        <v>0</v>
      </c>
    </row>
    <row r="22155" spans="1:9" x14ac:dyDescent="0.25">
      <c r="A22155" t="s">
        <v>734</v>
      </c>
      <c r="B22155">
        <v>23083</v>
      </c>
      <c r="C22155" s="593">
        <v>5.2999999999999999E-2</v>
      </c>
      <c r="D22155" t="s">
        <v>6269</v>
      </c>
      <c r="E22155">
        <v>4.2999999999999997E-2</v>
      </c>
      <c r="F22155">
        <v>0.01</v>
      </c>
      <c r="G22155">
        <v>0</v>
      </c>
      <c r="H22155">
        <v>0</v>
      </c>
      <c r="I22155">
        <v>0</v>
      </c>
    </row>
    <row r="22156" spans="1:9" x14ac:dyDescent="0.25">
      <c r="A22156" t="s">
        <v>734</v>
      </c>
      <c r="B22156">
        <v>23084</v>
      </c>
      <c r="C22156" s="593">
        <v>0.06</v>
      </c>
      <c r="D22156" t="s">
        <v>6273</v>
      </c>
      <c r="E22156">
        <v>4.2999999999999997E-2</v>
      </c>
      <c r="F22156">
        <v>0.01</v>
      </c>
      <c r="G22156">
        <v>0</v>
      </c>
      <c r="H22156">
        <v>7.0000000000000001E-3</v>
      </c>
      <c r="I22156">
        <v>0</v>
      </c>
    </row>
    <row r="22157" spans="1:9" x14ac:dyDescent="0.25">
      <c r="A22157" t="s">
        <v>734</v>
      </c>
      <c r="B22157">
        <v>23085</v>
      </c>
      <c r="C22157" s="593">
        <v>5.2999999999999999E-2</v>
      </c>
      <c r="D22157" t="s">
        <v>6277</v>
      </c>
      <c r="E22157">
        <v>4.2999999999999997E-2</v>
      </c>
      <c r="F22157">
        <v>0.01</v>
      </c>
      <c r="G22157">
        <v>0</v>
      </c>
      <c r="H22157">
        <v>0</v>
      </c>
      <c r="I22157">
        <v>0</v>
      </c>
    </row>
    <row r="22158" spans="1:9" x14ac:dyDescent="0.25">
      <c r="A22158" t="s">
        <v>734</v>
      </c>
      <c r="B22158">
        <v>23086</v>
      </c>
      <c r="C22158" s="593">
        <v>5.2999999999999999E-2</v>
      </c>
      <c r="D22158" t="s">
        <v>6271</v>
      </c>
      <c r="E22158">
        <v>4.2999999999999997E-2</v>
      </c>
      <c r="F22158">
        <v>0.01</v>
      </c>
      <c r="G22158">
        <v>0</v>
      </c>
      <c r="H22158">
        <v>0</v>
      </c>
      <c r="I22158">
        <v>0</v>
      </c>
    </row>
    <row r="22159" spans="1:9" x14ac:dyDescent="0.25">
      <c r="A22159" t="s">
        <v>734</v>
      </c>
      <c r="B22159">
        <v>23089</v>
      </c>
      <c r="C22159" s="593">
        <v>7.0000000000000007E-2</v>
      </c>
      <c r="D22159" t="s">
        <v>6272</v>
      </c>
      <c r="E22159">
        <v>4.2999999999999997E-2</v>
      </c>
      <c r="F22159">
        <v>0.01</v>
      </c>
      <c r="G22159">
        <v>0</v>
      </c>
      <c r="H22159">
        <v>1.7000000000000001E-2</v>
      </c>
      <c r="I22159">
        <v>0</v>
      </c>
    </row>
    <row r="22160" spans="1:9" x14ac:dyDescent="0.25">
      <c r="A22160" t="s">
        <v>734</v>
      </c>
      <c r="B22160">
        <v>23090</v>
      </c>
      <c r="C22160" s="593">
        <v>7.0000000000000007E-2</v>
      </c>
      <c r="D22160" t="s">
        <v>6278</v>
      </c>
      <c r="E22160">
        <v>4.2999999999999997E-2</v>
      </c>
      <c r="F22160">
        <v>0.01</v>
      </c>
      <c r="G22160">
        <v>0</v>
      </c>
      <c r="H22160">
        <v>1.7000000000000001E-2</v>
      </c>
      <c r="I22160">
        <v>0</v>
      </c>
    </row>
    <row r="22161" spans="1:9" x14ac:dyDescent="0.25">
      <c r="A22161" t="s">
        <v>734</v>
      </c>
      <c r="B22161">
        <v>23091</v>
      </c>
      <c r="C22161" s="593">
        <v>5.2999999999999999E-2</v>
      </c>
      <c r="D22161" t="s">
        <v>6277</v>
      </c>
      <c r="E22161">
        <v>4.2999999999999997E-2</v>
      </c>
      <c r="F22161">
        <v>0.01</v>
      </c>
      <c r="G22161">
        <v>0</v>
      </c>
      <c r="H22161">
        <v>0</v>
      </c>
      <c r="I22161">
        <v>0</v>
      </c>
    </row>
    <row r="22162" spans="1:9" x14ac:dyDescent="0.25">
      <c r="A22162" t="s">
        <v>734</v>
      </c>
      <c r="B22162">
        <v>23092</v>
      </c>
      <c r="C22162" s="593">
        <v>5.2999999999999999E-2</v>
      </c>
      <c r="D22162" t="s">
        <v>4168</v>
      </c>
      <c r="E22162">
        <v>4.2999999999999997E-2</v>
      </c>
      <c r="F22162">
        <v>0.01</v>
      </c>
      <c r="G22162">
        <v>0</v>
      </c>
      <c r="H22162">
        <v>0</v>
      </c>
      <c r="I22162">
        <v>0</v>
      </c>
    </row>
    <row r="22163" spans="1:9" x14ac:dyDescent="0.25">
      <c r="A22163" t="s">
        <v>734</v>
      </c>
      <c r="B22163">
        <v>23093</v>
      </c>
      <c r="C22163" s="593">
        <v>0.06</v>
      </c>
      <c r="D22163" t="s">
        <v>6273</v>
      </c>
      <c r="E22163">
        <v>4.2999999999999997E-2</v>
      </c>
      <c r="F22163">
        <v>0.01</v>
      </c>
      <c r="G22163">
        <v>0</v>
      </c>
      <c r="H22163">
        <v>7.0000000000000001E-3</v>
      </c>
      <c r="I22163">
        <v>0</v>
      </c>
    </row>
    <row r="22164" spans="1:9" x14ac:dyDescent="0.25">
      <c r="A22164" t="s">
        <v>734</v>
      </c>
      <c r="B22164">
        <v>23102</v>
      </c>
      <c r="C22164" s="593">
        <v>0.06</v>
      </c>
      <c r="D22164" t="s">
        <v>6273</v>
      </c>
      <c r="E22164">
        <v>4.2999999999999997E-2</v>
      </c>
      <c r="F22164">
        <v>0.01</v>
      </c>
      <c r="G22164">
        <v>0</v>
      </c>
      <c r="H22164">
        <v>7.0000000000000001E-3</v>
      </c>
      <c r="I22164">
        <v>0</v>
      </c>
    </row>
    <row r="22165" spans="1:9" x14ac:dyDescent="0.25">
      <c r="A22165" t="s">
        <v>734</v>
      </c>
      <c r="B22165">
        <v>23103</v>
      </c>
      <c r="C22165" s="593">
        <v>0.06</v>
      </c>
      <c r="D22165" t="s">
        <v>6273</v>
      </c>
      <c r="E22165">
        <v>4.2999999999999997E-2</v>
      </c>
      <c r="F22165">
        <v>0.01</v>
      </c>
      <c r="G22165">
        <v>0</v>
      </c>
      <c r="H22165">
        <v>7.0000000000000001E-3</v>
      </c>
      <c r="I22165">
        <v>0</v>
      </c>
    </row>
    <row r="22166" spans="1:9" x14ac:dyDescent="0.25">
      <c r="A22166" t="s">
        <v>734</v>
      </c>
      <c r="B22166">
        <v>23105</v>
      </c>
      <c r="C22166" s="593">
        <v>5.2999999999999999E-2</v>
      </c>
      <c r="D22166" t="s">
        <v>6269</v>
      </c>
      <c r="E22166">
        <v>4.2999999999999997E-2</v>
      </c>
      <c r="F22166">
        <v>0.01</v>
      </c>
      <c r="G22166">
        <v>0</v>
      </c>
      <c r="H22166">
        <v>0</v>
      </c>
      <c r="I22166">
        <v>0</v>
      </c>
    </row>
    <row r="22167" spans="1:9" x14ac:dyDescent="0.25">
      <c r="A22167" t="s">
        <v>734</v>
      </c>
      <c r="B22167">
        <v>23106</v>
      </c>
      <c r="C22167" s="593">
        <v>5.2999999999999999E-2</v>
      </c>
      <c r="D22167" t="s">
        <v>6271</v>
      </c>
      <c r="E22167">
        <v>4.2999999999999997E-2</v>
      </c>
      <c r="F22167">
        <v>0.01</v>
      </c>
      <c r="G22167">
        <v>0</v>
      </c>
      <c r="H22167">
        <v>0</v>
      </c>
      <c r="I22167">
        <v>0</v>
      </c>
    </row>
    <row r="22168" spans="1:9" x14ac:dyDescent="0.25">
      <c r="A22168" t="s">
        <v>734</v>
      </c>
      <c r="B22168">
        <v>23107</v>
      </c>
      <c r="C22168" s="593">
        <v>6.3E-2</v>
      </c>
      <c r="D22168" t="s">
        <v>3869</v>
      </c>
      <c r="E22168">
        <v>4.2999999999999997E-2</v>
      </c>
      <c r="F22168">
        <v>0.01</v>
      </c>
      <c r="G22168">
        <v>0</v>
      </c>
      <c r="H22168">
        <v>0.01</v>
      </c>
      <c r="I22168">
        <v>0</v>
      </c>
    </row>
    <row r="22169" spans="1:9" x14ac:dyDescent="0.25">
      <c r="A22169" t="s">
        <v>734</v>
      </c>
      <c r="B22169">
        <v>23108</v>
      </c>
      <c r="C22169" s="593">
        <v>5.2999999999999999E-2</v>
      </c>
      <c r="D22169" t="s">
        <v>6277</v>
      </c>
      <c r="E22169">
        <v>4.2999999999999997E-2</v>
      </c>
      <c r="F22169">
        <v>0.01</v>
      </c>
      <c r="G22169">
        <v>0</v>
      </c>
      <c r="H22169">
        <v>0</v>
      </c>
      <c r="I22169">
        <v>0</v>
      </c>
    </row>
    <row r="22170" spans="1:9" x14ac:dyDescent="0.25">
      <c r="A22170" t="s">
        <v>734</v>
      </c>
      <c r="B22170">
        <v>23109</v>
      </c>
      <c r="C22170" s="593">
        <v>5.2999999999999999E-2</v>
      </c>
      <c r="D22170" t="s">
        <v>6274</v>
      </c>
      <c r="E22170">
        <v>4.2999999999999997E-2</v>
      </c>
      <c r="F22170">
        <v>0.01</v>
      </c>
      <c r="G22170">
        <v>0</v>
      </c>
      <c r="H22170">
        <v>0</v>
      </c>
      <c r="I22170">
        <v>0</v>
      </c>
    </row>
    <row r="22171" spans="1:9" x14ac:dyDescent="0.25">
      <c r="A22171" t="s">
        <v>734</v>
      </c>
      <c r="B22171">
        <v>23110</v>
      </c>
      <c r="C22171" s="593">
        <v>5.2999999999999999E-2</v>
      </c>
      <c r="D22171" t="s">
        <v>6277</v>
      </c>
      <c r="E22171">
        <v>4.2999999999999997E-2</v>
      </c>
      <c r="F22171">
        <v>0.01</v>
      </c>
      <c r="G22171">
        <v>0</v>
      </c>
      <c r="H22171">
        <v>0</v>
      </c>
      <c r="I22171">
        <v>0</v>
      </c>
    </row>
    <row r="22172" spans="1:9" x14ac:dyDescent="0.25">
      <c r="A22172" t="s">
        <v>734</v>
      </c>
      <c r="B22172">
        <v>23111</v>
      </c>
      <c r="C22172" s="593">
        <v>0.06</v>
      </c>
      <c r="D22172" t="s">
        <v>3886</v>
      </c>
      <c r="E22172">
        <v>4.2999999999999997E-2</v>
      </c>
      <c r="F22172">
        <v>0.01</v>
      </c>
      <c r="G22172">
        <v>0</v>
      </c>
      <c r="H22172">
        <v>7.0000000000000001E-3</v>
      </c>
      <c r="I22172">
        <v>0</v>
      </c>
    </row>
    <row r="22173" spans="1:9" x14ac:dyDescent="0.25">
      <c r="A22173" t="s">
        <v>734</v>
      </c>
      <c r="B22173">
        <v>23112</v>
      </c>
      <c r="C22173" s="593">
        <v>0.06</v>
      </c>
      <c r="D22173" t="s">
        <v>3786</v>
      </c>
      <c r="E22173">
        <v>4.2999999999999997E-2</v>
      </c>
      <c r="F22173">
        <v>0.01</v>
      </c>
      <c r="G22173">
        <v>0</v>
      </c>
      <c r="H22173">
        <v>7.0000000000000001E-3</v>
      </c>
      <c r="I22173">
        <v>0</v>
      </c>
    </row>
    <row r="22174" spans="1:9" x14ac:dyDescent="0.25">
      <c r="A22174" t="s">
        <v>734</v>
      </c>
      <c r="B22174">
        <v>23113</v>
      </c>
      <c r="C22174" s="593">
        <v>0.06</v>
      </c>
      <c r="D22174" t="s">
        <v>3786</v>
      </c>
      <c r="E22174">
        <v>4.2999999999999997E-2</v>
      </c>
      <c r="F22174">
        <v>0.01</v>
      </c>
      <c r="G22174">
        <v>0</v>
      </c>
      <c r="H22174">
        <v>7.0000000000000001E-3</v>
      </c>
      <c r="I22174">
        <v>0</v>
      </c>
    </row>
    <row r="22175" spans="1:9" x14ac:dyDescent="0.25">
      <c r="A22175" t="s">
        <v>734</v>
      </c>
      <c r="B22175">
        <v>23114</v>
      </c>
      <c r="C22175" s="593">
        <v>0.06</v>
      </c>
      <c r="D22175" t="s">
        <v>3786</v>
      </c>
      <c r="E22175">
        <v>4.2999999999999997E-2</v>
      </c>
      <c r="F22175">
        <v>0.01</v>
      </c>
      <c r="G22175">
        <v>0</v>
      </c>
      <c r="H22175">
        <v>7.0000000000000001E-3</v>
      </c>
      <c r="I22175">
        <v>0</v>
      </c>
    </row>
    <row r="22176" spans="1:9" x14ac:dyDescent="0.25">
      <c r="A22176" t="s">
        <v>734</v>
      </c>
      <c r="B22176">
        <v>23115</v>
      </c>
      <c r="C22176" s="593">
        <v>5.2999999999999999E-2</v>
      </c>
      <c r="D22176" t="s">
        <v>6245</v>
      </c>
      <c r="E22176">
        <v>4.2999999999999997E-2</v>
      </c>
      <c r="F22176">
        <v>0.01</v>
      </c>
      <c r="G22176">
        <v>0</v>
      </c>
      <c r="H22176">
        <v>0</v>
      </c>
      <c r="I22176">
        <v>0</v>
      </c>
    </row>
    <row r="22177" spans="1:9" x14ac:dyDescent="0.25">
      <c r="A22177" t="s">
        <v>734</v>
      </c>
      <c r="B22177">
        <v>23116</v>
      </c>
      <c r="C22177" s="593">
        <v>0.06</v>
      </c>
      <c r="D22177" t="s">
        <v>3886</v>
      </c>
      <c r="E22177">
        <v>4.2999999999999997E-2</v>
      </c>
      <c r="F22177">
        <v>0.01</v>
      </c>
      <c r="G22177">
        <v>0</v>
      </c>
      <c r="H22177">
        <v>7.0000000000000001E-3</v>
      </c>
      <c r="I22177">
        <v>0</v>
      </c>
    </row>
    <row r="22178" spans="1:9" x14ac:dyDescent="0.25">
      <c r="A22178" t="s">
        <v>734</v>
      </c>
      <c r="B22178">
        <v>23117</v>
      </c>
      <c r="C22178" s="593">
        <v>0.06</v>
      </c>
      <c r="D22178" t="s">
        <v>6273</v>
      </c>
      <c r="E22178">
        <v>4.2999999999999997E-2</v>
      </c>
      <c r="F22178">
        <v>0.01</v>
      </c>
      <c r="G22178">
        <v>0</v>
      </c>
      <c r="H22178">
        <v>7.0000000000000001E-3</v>
      </c>
      <c r="I22178">
        <v>0</v>
      </c>
    </row>
    <row r="22179" spans="1:9" x14ac:dyDescent="0.25">
      <c r="A22179" t="s">
        <v>734</v>
      </c>
      <c r="B22179">
        <v>23119</v>
      </c>
      <c r="C22179" s="593">
        <v>5.2999999999999999E-2</v>
      </c>
      <c r="D22179" t="s">
        <v>6274</v>
      </c>
      <c r="E22179">
        <v>4.2999999999999997E-2</v>
      </c>
      <c r="F22179">
        <v>0.01</v>
      </c>
      <c r="G22179">
        <v>0</v>
      </c>
      <c r="H22179">
        <v>0</v>
      </c>
      <c r="I22179">
        <v>0</v>
      </c>
    </row>
    <row r="22180" spans="1:9" x14ac:dyDescent="0.25">
      <c r="A22180" t="s">
        <v>734</v>
      </c>
      <c r="B22180">
        <v>23120</v>
      </c>
      <c r="C22180" s="593">
        <v>0.06</v>
      </c>
      <c r="D22180" t="s">
        <v>3786</v>
      </c>
      <c r="E22180">
        <v>4.2999999999999997E-2</v>
      </c>
      <c r="F22180">
        <v>0.01</v>
      </c>
      <c r="G22180">
        <v>0</v>
      </c>
      <c r="H22180">
        <v>7.0000000000000001E-3</v>
      </c>
      <c r="I22180">
        <v>0</v>
      </c>
    </row>
    <row r="22181" spans="1:9" x14ac:dyDescent="0.25">
      <c r="A22181" t="s">
        <v>734</v>
      </c>
      <c r="B22181">
        <v>23123</v>
      </c>
      <c r="C22181" s="593">
        <v>5.2999999999999999E-2</v>
      </c>
      <c r="D22181" t="s">
        <v>6270</v>
      </c>
      <c r="E22181">
        <v>4.2999999999999997E-2</v>
      </c>
      <c r="F22181">
        <v>0.01</v>
      </c>
      <c r="G22181">
        <v>0</v>
      </c>
      <c r="H22181">
        <v>0</v>
      </c>
      <c r="I22181">
        <v>0</v>
      </c>
    </row>
    <row r="22182" spans="1:9" x14ac:dyDescent="0.25">
      <c r="A22182" t="s">
        <v>734</v>
      </c>
      <c r="B22182">
        <v>23124</v>
      </c>
      <c r="C22182" s="593">
        <v>0.06</v>
      </c>
      <c r="D22182" t="s">
        <v>3886</v>
      </c>
      <c r="E22182">
        <v>4.2999999999999997E-2</v>
      </c>
      <c r="F22182">
        <v>0.01</v>
      </c>
      <c r="G22182">
        <v>0</v>
      </c>
      <c r="H22182">
        <v>7.0000000000000001E-3</v>
      </c>
      <c r="I22182">
        <v>0</v>
      </c>
    </row>
    <row r="22183" spans="1:9" x14ac:dyDescent="0.25">
      <c r="A22183" t="s">
        <v>734</v>
      </c>
      <c r="B22183">
        <v>23125</v>
      </c>
      <c r="C22183" s="593">
        <v>5.2999999999999999E-2</v>
      </c>
      <c r="D22183" t="s">
        <v>6274</v>
      </c>
      <c r="E22183">
        <v>4.2999999999999997E-2</v>
      </c>
      <c r="F22183">
        <v>0.01</v>
      </c>
      <c r="G22183">
        <v>0</v>
      </c>
      <c r="H22183">
        <v>0</v>
      </c>
      <c r="I22183">
        <v>0</v>
      </c>
    </row>
    <row r="22184" spans="1:9" x14ac:dyDescent="0.25">
      <c r="A22184" t="s">
        <v>734</v>
      </c>
      <c r="B22184">
        <v>23126</v>
      </c>
      <c r="C22184" s="593">
        <v>5.2999999999999999E-2</v>
      </c>
      <c r="D22184" t="s">
        <v>6277</v>
      </c>
      <c r="E22184">
        <v>4.2999999999999997E-2</v>
      </c>
      <c r="F22184">
        <v>0.01</v>
      </c>
      <c r="G22184">
        <v>0</v>
      </c>
      <c r="H22184">
        <v>0</v>
      </c>
      <c r="I22184">
        <v>0</v>
      </c>
    </row>
    <row r="22185" spans="1:9" x14ac:dyDescent="0.25">
      <c r="A22185" t="s">
        <v>734</v>
      </c>
      <c r="B22185">
        <v>23127</v>
      </c>
      <c r="C22185" s="593">
        <v>7.0000000000000007E-2</v>
      </c>
      <c r="D22185" t="s">
        <v>6272</v>
      </c>
      <c r="E22185">
        <v>4.2999999999999997E-2</v>
      </c>
      <c r="F22185">
        <v>0.01</v>
      </c>
      <c r="G22185">
        <v>0</v>
      </c>
      <c r="H22185">
        <v>1.7000000000000001E-2</v>
      </c>
      <c r="I22185">
        <v>0</v>
      </c>
    </row>
    <row r="22186" spans="1:9" x14ac:dyDescent="0.25">
      <c r="A22186" t="s">
        <v>734</v>
      </c>
      <c r="B22186">
        <v>23128</v>
      </c>
      <c r="C22186" s="593">
        <v>6.3E-2</v>
      </c>
      <c r="D22186" t="s">
        <v>3869</v>
      </c>
      <c r="E22186">
        <v>4.2999999999999997E-2</v>
      </c>
      <c r="F22186">
        <v>0.01</v>
      </c>
      <c r="G22186">
        <v>0</v>
      </c>
      <c r="H22186">
        <v>0.01</v>
      </c>
      <c r="I22186">
        <v>0</v>
      </c>
    </row>
    <row r="22187" spans="1:9" x14ac:dyDescent="0.25">
      <c r="A22187" t="s">
        <v>734</v>
      </c>
      <c r="B22187">
        <v>23129</v>
      </c>
      <c r="C22187" s="593">
        <v>0.06</v>
      </c>
      <c r="D22187" t="s">
        <v>6273</v>
      </c>
      <c r="E22187">
        <v>4.2999999999999997E-2</v>
      </c>
      <c r="F22187">
        <v>0.01</v>
      </c>
      <c r="G22187">
        <v>0</v>
      </c>
      <c r="H22187">
        <v>7.0000000000000001E-3</v>
      </c>
      <c r="I22187">
        <v>0</v>
      </c>
    </row>
    <row r="22188" spans="1:9" x14ac:dyDescent="0.25">
      <c r="A22188" t="s">
        <v>734</v>
      </c>
      <c r="B22188">
        <v>23130</v>
      </c>
      <c r="C22188" s="593">
        <v>5.2999999999999999E-2</v>
      </c>
      <c r="D22188" t="s">
        <v>6274</v>
      </c>
      <c r="E22188">
        <v>4.2999999999999997E-2</v>
      </c>
      <c r="F22188">
        <v>0.01</v>
      </c>
      <c r="G22188">
        <v>0</v>
      </c>
      <c r="H22188">
        <v>0</v>
      </c>
      <c r="I22188">
        <v>0</v>
      </c>
    </row>
    <row r="22189" spans="1:9" x14ac:dyDescent="0.25">
      <c r="A22189" t="s">
        <v>734</v>
      </c>
      <c r="B22189">
        <v>23131</v>
      </c>
      <c r="C22189" s="593">
        <v>6.3E-2</v>
      </c>
      <c r="D22189" t="s">
        <v>3869</v>
      </c>
      <c r="E22189">
        <v>4.2999999999999997E-2</v>
      </c>
      <c r="F22189">
        <v>0.01</v>
      </c>
      <c r="G22189">
        <v>0</v>
      </c>
      <c r="H22189">
        <v>0.01</v>
      </c>
      <c r="I22189">
        <v>0</v>
      </c>
    </row>
    <row r="22190" spans="1:9" x14ac:dyDescent="0.25">
      <c r="A22190" t="s">
        <v>734</v>
      </c>
      <c r="B22190">
        <v>23138</v>
      </c>
      <c r="C22190" s="593">
        <v>5.2999999999999999E-2</v>
      </c>
      <c r="D22190" t="s">
        <v>6274</v>
      </c>
      <c r="E22190">
        <v>4.2999999999999997E-2</v>
      </c>
      <c r="F22190">
        <v>0.01</v>
      </c>
      <c r="G22190">
        <v>0</v>
      </c>
      <c r="H22190">
        <v>0</v>
      </c>
      <c r="I22190">
        <v>0</v>
      </c>
    </row>
    <row r="22191" spans="1:9" x14ac:dyDescent="0.25">
      <c r="A22191" t="s">
        <v>734</v>
      </c>
      <c r="B22191">
        <v>23139</v>
      </c>
      <c r="C22191" s="593">
        <v>0.06</v>
      </c>
      <c r="D22191" t="s">
        <v>1440</v>
      </c>
      <c r="E22191">
        <v>4.2999999999999997E-2</v>
      </c>
      <c r="F22191">
        <v>0.01</v>
      </c>
      <c r="G22191">
        <v>0</v>
      </c>
      <c r="H22191">
        <v>7.0000000000000001E-3</v>
      </c>
      <c r="I22191">
        <v>0</v>
      </c>
    </row>
    <row r="22192" spans="1:9" x14ac:dyDescent="0.25">
      <c r="A22192" t="s">
        <v>734</v>
      </c>
      <c r="B22192">
        <v>23140</v>
      </c>
      <c r="C22192" s="593">
        <v>0.06</v>
      </c>
      <c r="D22192" t="s">
        <v>6275</v>
      </c>
      <c r="E22192">
        <v>4.2999999999999997E-2</v>
      </c>
      <c r="F22192">
        <v>0.01</v>
      </c>
      <c r="G22192">
        <v>0</v>
      </c>
      <c r="H22192">
        <v>7.0000000000000001E-3</v>
      </c>
      <c r="I22192">
        <v>0</v>
      </c>
    </row>
    <row r="22193" spans="1:9" x14ac:dyDescent="0.25">
      <c r="A22193" t="s">
        <v>734</v>
      </c>
      <c r="B22193">
        <v>23141</v>
      </c>
      <c r="C22193" s="593">
        <v>0.06</v>
      </c>
      <c r="D22193" t="s">
        <v>6279</v>
      </c>
      <c r="E22193">
        <v>4.2999999999999997E-2</v>
      </c>
      <c r="F22193">
        <v>0.01</v>
      </c>
      <c r="G22193">
        <v>0</v>
      </c>
      <c r="H22193">
        <v>7.0000000000000001E-3</v>
      </c>
      <c r="I22193">
        <v>0</v>
      </c>
    </row>
    <row r="22194" spans="1:9" x14ac:dyDescent="0.25">
      <c r="A22194" t="s">
        <v>734</v>
      </c>
      <c r="B22194">
        <v>23146</v>
      </c>
      <c r="C22194" s="593">
        <v>0.06</v>
      </c>
      <c r="D22194" t="s">
        <v>6273</v>
      </c>
      <c r="E22194">
        <v>4.2999999999999997E-2</v>
      </c>
      <c r="F22194">
        <v>0.01</v>
      </c>
      <c r="G22194">
        <v>0</v>
      </c>
      <c r="H22194">
        <v>7.0000000000000001E-3</v>
      </c>
      <c r="I22194">
        <v>0</v>
      </c>
    </row>
    <row r="22195" spans="1:9" x14ac:dyDescent="0.25">
      <c r="A22195" t="s">
        <v>734</v>
      </c>
      <c r="B22195">
        <v>23147</v>
      </c>
      <c r="C22195" s="593">
        <v>0.06</v>
      </c>
      <c r="D22195" t="s">
        <v>6275</v>
      </c>
      <c r="E22195">
        <v>4.2999999999999997E-2</v>
      </c>
      <c r="F22195">
        <v>0.01</v>
      </c>
      <c r="G22195">
        <v>0</v>
      </c>
      <c r="H22195">
        <v>7.0000000000000001E-3</v>
      </c>
      <c r="I22195">
        <v>0</v>
      </c>
    </row>
    <row r="22196" spans="1:9" x14ac:dyDescent="0.25">
      <c r="A22196" t="s">
        <v>734</v>
      </c>
      <c r="B22196">
        <v>23148</v>
      </c>
      <c r="C22196" s="593">
        <v>5.2999999999999999E-2</v>
      </c>
      <c r="D22196" t="s">
        <v>6245</v>
      </c>
      <c r="E22196">
        <v>4.2999999999999997E-2</v>
      </c>
      <c r="F22196">
        <v>0.01</v>
      </c>
      <c r="G22196">
        <v>0</v>
      </c>
      <c r="H22196">
        <v>0</v>
      </c>
      <c r="I22196">
        <v>0</v>
      </c>
    </row>
    <row r="22197" spans="1:9" x14ac:dyDescent="0.25">
      <c r="A22197" t="s">
        <v>734</v>
      </c>
      <c r="B22197">
        <v>23149</v>
      </c>
      <c r="C22197" s="593">
        <v>6.3E-2</v>
      </c>
      <c r="D22197" t="s">
        <v>3869</v>
      </c>
      <c r="E22197">
        <v>4.2999999999999997E-2</v>
      </c>
      <c r="F22197">
        <v>0.01</v>
      </c>
      <c r="G22197">
        <v>0</v>
      </c>
      <c r="H22197">
        <v>0.01</v>
      </c>
      <c r="I22197">
        <v>0</v>
      </c>
    </row>
    <row r="22198" spans="1:9" x14ac:dyDescent="0.25">
      <c r="A22198" t="s">
        <v>734</v>
      </c>
      <c r="B22198">
        <v>23150</v>
      </c>
      <c r="C22198" s="593">
        <v>0.06</v>
      </c>
      <c r="D22198" t="s">
        <v>6276</v>
      </c>
      <c r="E22198">
        <v>4.2999999999999997E-2</v>
      </c>
      <c r="F22198">
        <v>0.01</v>
      </c>
      <c r="G22198">
        <v>0</v>
      </c>
      <c r="H22198">
        <v>7.0000000000000001E-3</v>
      </c>
      <c r="I22198">
        <v>0</v>
      </c>
    </row>
    <row r="22199" spans="1:9" x14ac:dyDescent="0.25">
      <c r="A22199" t="s">
        <v>734</v>
      </c>
      <c r="B22199">
        <v>23153</v>
      </c>
      <c r="C22199" s="593">
        <v>0.06</v>
      </c>
      <c r="D22199" t="s">
        <v>6273</v>
      </c>
      <c r="E22199">
        <v>4.2999999999999997E-2</v>
      </c>
      <c r="F22199">
        <v>0.01</v>
      </c>
      <c r="G22199">
        <v>0</v>
      </c>
      <c r="H22199">
        <v>7.0000000000000001E-3</v>
      </c>
      <c r="I22199">
        <v>0</v>
      </c>
    </row>
    <row r="22200" spans="1:9" x14ac:dyDescent="0.25">
      <c r="A22200" t="s">
        <v>734</v>
      </c>
      <c r="B22200">
        <v>23154</v>
      </c>
      <c r="C22200" s="593">
        <v>6.3E-2</v>
      </c>
      <c r="D22200" t="s">
        <v>3869</v>
      </c>
      <c r="E22200">
        <v>4.2999999999999997E-2</v>
      </c>
      <c r="F22200">
        <v>0.01</v>
      </c>
      <c r="G22200">
        <v>0</v>
      </c>
      <c r="H22200">
        <v>0.01</v>
      </c>
      <c r="I22200">
        <v>0</v>
      </c>
    </row>
    <row r="22201" spans="1:9" x14ac:dyDescent="0.25">
      <c r="A22201" t="s">
        <v>734</v>
      </c>
      <c r="B22201">
        <v>23155</v>
      </c>
      <c r="C22201" s="593">
        <v>6.3E-2</v>
      </c>
      <c r="D22201" t="s">
        <v>3869</v>
      </c>
      <c r="E22201">
        <v>4.2999999999999997E-2</v>
      </c>
      <c r="F22201">
        <v>0.01</v>
      </c>
      <c r="G22201">
        <v>0</v>
      </c>
      <c r="H22201">
        <v>0.01</v>
      </c>
      <c r="I22201">
        <v>0</v>
      </c>
    </row>
    <row r="22202" spans="1:9" x14ac:dyDescent="0.25">
      <c r="A22202" t="s">
        <v>734</v>
      </c>
      <c r="B22202">
        <v>23156</v>
      </c>
      <c r="C22202" s="593">
        <v>5.2999999999999999E-2</v>
      </c>
      <c r="D22202" t="s">
        <v>6277</v>
      </c>
      <c r="E22202">
        <v>4.2999999999999997E-2</v>
      </c>
      <c r="F22202">
        <v>0.01</v>
      </c>
      <c r="G22202">
        <v>0</v>
      </c>
      <c r="H22202">
        <v>0</v>
      </c>
      <c r="I22202">
        <v>0</v>
      </c>
    </row>
    <row r="22203" spans="1:9" x14ac:dyDescent="0.25">
      <c r="A22203" t="s">
        <v>734</v>
      </c>
      <c r="B22203">
        <v>23160</v>
      </c>
      <c r="C22203" s="593">
        <v>0.06</v>
      </c>
      <c r="D22203" t="s">
        <v>6273</v>
      </c>
      <c r="E22203">
        <v>4.2999999999999997E-2</v>
      </c>
      <c r="F22203">
        <v>0.01</v>
      </c>
      <c r="G22203">
        <v>0</v>
      </c>
      <c r="H22203">
        <v>7.0000000000000001E-3</v>
      </c>
      <c r="I22203">
        <v>0</v>
      </c>
    </row>
    <row r="22204" spans="1:9" x14ac:dyDescent="0.25">
      <c r="A22204" t="s">
        <v>734</v>
      </c>
      <c r="B22204">
        <v>23161</v>
      </c>
      <c r="C22204" s="593">
        <v>5.2999999999999999E-2</v>
      </c>
      <c r="D22204" t="s">
        <v>6277</v>
      </c>
      <c r="E22204">
        <v>4.2999999999999997E-2</v>
      </c>
      <c r="F22204">
        <v>0.01</v>
      </c>
      <c r="G22204">
        <v>0</v>
      </c>
      <c r="H22204">
        <v>0</v>
      </c>
      <c r="I22204">
        <v>0</v>
      </c>
    </row>
    <row r="22205" spans="1:9" x14ac:dyDescent="0.25">
      <c r="A22205" t="s">
        <v>734</v>
      </c>
      <c r="B22205">
        <v>23162</v>
      </c>
      <c r="C22205" s="593">
        <v>0.06</v>
      </c>
      <c r="D22205" t="s">
        <v>3886</v>
      </c>
      <c r="E22205">
        <v>4.2999999999999997E-2</v>
      </c>
      <c r="F22205">
        <v>0.01</v>
      </c>
      <c r="G22205">
        <v>0</v>
      </c>
      <c r="H22205">
        <v>7.0000000000000001E-3</v>
      </c>
      <c r="I22205">
        <v>0</v>
      </c>
    </row>
    <row r="22206" spans="1:9" x14ac:dyDescent="0.25">
      <c r="A22206" t="s">
        <v>734</v>
      </c>
      <c r="B22206">
        <v>23163</v>
      </c>
      <c r="C22206" s="593">
        <v>5.2999999999999999E-2</v>
      </c>
      <c r="D22206" t="s">
        <v>6274</v>
      </c>
      <c r="E22206">
        <v>4.2999999999999997E-2</v>
      </c>
      <c r="F22206">
        <v>0.01</v>
      </c>
      <c r="G22206">
        <v>0</v>
      </c>
      <c r="H22206">
        <v>0</v>
      </c>
      <c r="I22206">
        <v>0</v>
      </c>
    </row>
    <row r="22207" spans="1:9" x14ac:dyDescent="0.25">
      <c r="A22207" t="s">
        <v>734</v>
      </c>
      <c r="B22207">
        <v>23168</v>
      </c>
      <c r="C22207" s="593">
        <v>7.0000000000000007E-2</v>
      </c>
      <c r="D22207" t="s">
        <v>6272</v>
      </c>
      <c r="E22207">
        <v>4.2999999999999997E-2</v>
      </c>
      <c r="F22207">
        <v>0.01</v>
      </c>
      <c r="G22207">
        <v>0</v>
      </c>
      <c r="H22207">
        <v>1.7000000000000001E-2</v>
      </c>
      <c r="I22207">
        <v>0</v>
      </c>
    </row>
    <row r="22208" spans="1:9" x14ac:dyDescent="0.25">
      <c r="A22208" t="s">
        <v>734</v>
      </c>
      <c r="B22208">
        <v>23169</v>
      </c>
      <c r="C22208" s="593">
        <v>5.2999999999999999E-2</v>
      </c>
      <c r="D22208" t="s">
        <v>4168</v>
      </c>
      <c r="E22208">
        <v>4.2999999999999997E-2</v>
      </c>
      <c r="F22208">
        <v>0.01</v>
      </c>
      <c r="G22208">
        <v>0</v>
      </c>
      <c r="H22208">
        <v>0</v>
      </c>
      <c r="I22208">
        <v>0</v>
      </c>
    </row>
    <row r="22209" spans="1:9" x14ac:dyDescent="0.25">
      <c r="A22209" t="s">
        <v>734</v>
      </c>
      <c r="B22209">
        <v>23170</v>
      </c>
      <c r="C22209" s="593">
        <v>5.2999999999999999E-2</v>
      </c>
      <c r="D22209" t="s">
        <v>6280</v>
      </c>
      <c r="E22209">
        <v>4.2999999999999997E-2</v>
      </c>
      <c r="F22209">
        <v>0.01</v>
      </c>
      <c r="G22209">
        <v>0</v>
      </c>
      <c r="H22209">
        <v>0</v>
      </c>
      <c r="I22209">
        <v>0</v>
      </c>
    </row>
    <row r="22210" spans="1:9" x14ac:dyDescent="0.25">
      <c r="A22210" t="s">
        <v>734</v>
      </c>
      <c r="B22210">
        <v>23173</v>
      </c>
      <c r="C22210" s="593">
        <v>0.06</v>
      </c>
      <c r="D22210" t="s">
        <v>6276</v>
      </c>
      <c r="E22210">
        <v>4.2999999999999997E-2</v>
      </c>
      <c r="F22210">
        <v>0.01</v>
      </c>
      <c r="G22210">
        <v>0</v>
      </c>
      <c r="H22210">
        <v>7.0000000000000001E-3</v>
      </c>
      <c r="I22210">
        <v>0</v>
      </c>
    </row>
    <row r="22211" spans="1:9" x14ac:dyDescent="0.25">
      <c r="A22211" t="s">
        <v>734</v>
      </c>
      <c r="B22211">
        <v>23175</v>
      </c>
      <c r="C22211" s="593">
        <v>5.2999999999999999E-2</v>
      </c>
      <c r="D22211" t="s">
        <v>6281</v>
      </c>
      <c r="E22211">
        <v>4.2999999999999997E-2</v>
      </c>
      <c r="F22211">
        <v>0.01</v>
      </c>
      <c r="G22211">
        <v>0</v>
      </c>
      <c r="H22211">
        <v>0</v>
      </c>
      <c r="I22211">
        <v>0</v>
      </c>
    </row>
    <row r="22212" spans="1:9" x14ac:dyDescent="0.25">
      <c r="A22212" t="s">
        <v>734</v>
      </c>
      <c r="B22212">
        <v>23176</v>
      </c>
      <c r="C22212" s="593">
        <v>5.2999999999999999E-2</v>
      </c>
      <c r="D22212" t="s">
        <v>4168</v>
      </c>
      <c r="E22212">
        <v>4.2999999999999997E-2</v>
      </c>
      <c r="F22212">
        <v>0.01</v>
      </c>
      <c r="G22212">
        <v>0</v>
      </c>
      <c r="H22212">
        <v>0</v>
      </c>
      <c r="I22212">
        <v>0</v>
      </c>
    </row>
    <row r="22213" spans="1:9" x14ac:dyDescent="0.25">
      <c r="A22213" t="s">
        <v>734</v>
      </c>
      <c r="B22213">
        <v>23177</v>
      </c>
      <c r="C22213" s="593">
        <v>5.2999999999999999E-2</v>
      </c>
      <c r="D22213" t="s">
        <v>6277</v>
      </c>
      <c r="E22213">
        <v>4.2999999999999997E-2</v>
      </c>
      <c r="F22213">
        <v>0.01</v>
      </c>
      <c r="G22213">
        <v>0</v>
      </c>
      <c r="H22213">
        <v>0</v>
      </c>
      <c r="I22213">
        <v>0</v>
      </c>
    </row>
    <row r="22214" spans="1:9" x14ac:dyDescent="0.25">
      <c r="A22214" t="s">
        <v>734</v>
      </c>
      <c r="B22214">
        <v>23178</v>
      </c>
      <c r="C22214" s="593">
        <v>6.3E-2</v>
      </c>
      <c r="D22214" t="s">
        <v>3869</v>
      </c>
      <c r="E22214">
        <v>4.2999999999999997E-2</v>
      </c>
      <c r="F22214">
        <v>0.01</v>
      </c>
      <c r="G22214">
        <v>0</v>
      </c>
      <c r="H22214">
        <v>0.01</v>
      </c>
      <c r="I22214">
        <v>0</v>
      </c>
    </row>
    <row r="22215" spans="1:9" x14ac:dyDescent="0.25">
      <c r="A22215" t="s">
        <v>734</v>
      </c>
      <c r="B22215">
        <v>23180</v>
      </c>
      <c r="C22215" s="593">
        <v>5.2999999999999999E-2</v>
      </c>
      <c r="D22215" t="s">
        <v>4168</v>
      </c>
      <c r="E22215">
        <v>4.2999999999999997E-2</v>
      </c>
      <c r="F22215">
        <v>0.01</v>
      </c>
      <c r="G22215">
        <v>0</v>
      </c>
      <c r="H22215">
        <v>0</v>
      </c>
      <c r="I22215">
        <v>0</v>
      </c>
    </row>
    <row r="22216" spans="1:9" x14ac:dyDescent="0.25">
      <c r="A22216" t="s">
        <v>734</v>
      </c>
      <c r="B22216">
        <v>23181</v>
      </c>
      <c r="C22216" s="593">
        <v>0.06</v>
      </c>
      <c r="D22216" t="s">
        <v>6279</v>
      </c>
      <c r="E22216">
        <v>4.2999999999999997E-2</v>
      </c>
      <c r="F22216">
        <v>0.01</v>
      </c>
      <c r="G22216">
        <v>0</v>
      </c>
      <c r="H22216">
        <v>7.0000000000000001E-3</v>
      </c>
      <c r="I22216">
        <v>0</v>
      </c>
    </row>
    <row r="22217" spans="1:9" x14ac:dyDescent="0.25">
      <c r="A22217" t="s">
        <v>734</v>
      </c>
      <c r="B22217">
        <v>23183</v>
      </c>
      <c r="C22217" s="593">
        <v>6.3E-2</v>
      </c>
      <c r="D22217" t="s">
        <v>3869</v>
      </c>
      <c r="E22217">
        <v>4.2999999999999997E-2</v>
      </c>
      <c r="F22217">
        <v>0.01</v>
      </c>
      <c r="G22217">
        <v>0</v>
      </c>
      <c r="H22217">
        <v>0.01</v>
      </c>
      <c r="I22217">
        <v>0</v>
      </c>
    </row>
    <row r="22218" spans="1:9" x14ac:dyDescent="0.25">
      <c r="A22218" t="s">
        <v>734</v>
      </c>
      <c r="B22218">
        <v>23184</v>
      </c>
      <c r="C22218" s="593">
        <v>6.3E-2</v>
      </c>
      <c r="D22218" t="s">
        <v>3869</v>
      </c>
      <c r="E22218">
        <v>4.2999999999999997E-2</v>
      </c>
      <c r="F22218">
        <v>0.01</v>
      </c>
      <c r="G22218">
        <v>0</v>
      </c>
      <c r="H22218">
        <v>0.01</v>
      </c>
      <c r="I22218">
        <v>0</v>
      </c>
    </row>
    <row r="22219" spans="1:9" x14ac:dyDescent="0.25">
      <c r="A22219" t="s">
        <v>734</v>
      </c>
      <c r="B22219">
        <v>23185</v>
      </c>
      <c r="C22219" s="593">
        <v>7.0000000000000007E-2</v>
      </c>
      <c r="D22219" t="s">
        <v>6282</v>
      </c>
      <c r="E22219">
        <v>4.2999999999999997E-2</v>
      </c>
      <c r="F22219">
        <v>0</v>
      </c>
      <c r="G22219">
        <v>0.01</v>
      </c>
      <c r="H22219">
        <v>1.7000000000000001E-2</v>
      </c>
      <c r="I22219">
        <v>0</v>
      </c>
    </row>
    <row r="22220" spans="1:9" x14ac:dyDescent="0.25">
      <c r="A22220" t="s">
        <v>734</v>
      </c>
      <c r="B22220">
        <v>23186</v>
      </c>
      <c r="C22220" s="593">
        <v>7.0000000000000007E-2</v>
      </c>
      <c r="D22220" t="s">
        <v>6282</v>
      </c>
      <c r="E22220">
        <v>4.2999999999999997E-2</v>
      </c>
      <c r="F22220">
        <v>0</v>
      </c>
      <c r="G22220">
        <v>0.01</v>
      </c>
      <c r="H22220">
        <v>1.7000000000000001E-2</v>
      </c>
      <c r="I22220">
        <v>0</v>
      </c>
    </row>
    <row r="22221" spans="1:9" x14ac:dyDescent="0.25">
      <c r="A22221" t="s">
        <v>734</v>
      </c>
      <c r="B22221">
        <v>23187</v>
      </c>
      <c r="C22221" s="593">
        <v>7.0000000000000007E-2</v>
      </c>
      <c r="D22221" t="s">
        <v>6282</v>
      </c>
      <c r="E22221">
        <v>4.2999999999999997E-2</v>
      </c>
      <c r="F22221">
        <v>0</v>
      </c>
      <c r="G22221">
        <v>0.01</v>
      </c>
      <c r="H22221">
        <v>1.7000000000000001E-2</v>
      </c>
      <c r="I22221">
        <v>0</v>
      </c>
    </row>
    <row r="22222" spans="1:9" x14ac:dyDescent="0.25">
      <c r="A22222" t="s">
        <v>734</v>
      </c>
      <c r="B22222">
        <v>23188</v>
      </c>
      <c r="C22222" s="593">
        <v>7.0000000000000007E-2</v>
      </c>
      <c r="D22222" t="s">
        <v>6282</v>
      </c>
      <c r="E22222">
        <v>4.2999999999999997E-2</v>
      </c>
      <c r="F22222">
        <v>0</v>
      </c>
      <c r="G22222">
        <v>0.01</v>
      </c>
      <c r="H22222">
        <v>1.7000000000000001E-2</v>
      </c>
      <c r="I22222">
        <v>0</v>
      </c>
    </row>
    <row r="22223" spans="1:9" x14ac:dyDescent="0.25">
      <c r="A22223" t="s">
        <v>734</v>
      </c>
      <c r="B22223">
        <v>23190</v>
      </c>
      <c r="C22223" s="593">
        <v>6.3E-2</v>
      </c>
      <c r="D22223" t="s">
        <v>3869</v>
      </c>
      <c r="E22223">
        <v>4.2999999999999997E-2</v>
      </c>
      <c r="F22223">
        <v>0.01</v>
      </c>
      <c r="G22223">
        <v>0</v>
      </c>
      <c r="H22223">
        <v>0.01</v>
      </c>
      <c r="I22223">
        <v>0</v>
      </c>
    </row>
    <row r="22224" spans="1:9" x14ac:dyDescent="0.25">
      <c r="A22224" t="s">
        <v>734</v>
      </c>
      <c r="B22224">
        <v>23192</v>
      </c>
      <c r="C22224" s="593">
        <v>0.06</v>
      </c>
      <c r="D22224" t="s">
        <v>3886</v>
      </c>
      <c r="E22224">
        <v>4.2999999999999997E-2</v>
      </c>
      <c r="F22224">
        <v>0.01</v>
      </c>
      <c r="G22224">
        <v>0</v>
      </c>
      <c r="H22224">
        <v>7.0000000000000001E-3</v>
      </c>
      <c r="I22224">
        <v>0</v>
      </c>
    </row>
    <row r="22225" spans="1:9" x14ac:dyDescent="0.25">
      <c r="A22225" t="s">
        <v>734</v>
      </c>
      <c r="B22225">
        <v>23218</v>
      </c>
      <c r="C22225" s="593">
        <v>0.06</v>
      </c>
      <c r="D22225" t="s">
        <v>3469</v>
      </c>
      <c r="E22225">
        <v>4.2999999999999997E-2</v>
      </c>
      <c r="F22225">
        <v>0</v>
      </c>
      <c r="G22225">
        <v>0.01</v>
      </c>
      <c r="H22225">
        <v>7.0000000000000001E-3</v>
      </c>
      <c r="I22225">
        <v>0</v>
      </c>
    </row>
    <row r="22226" spans="1:9" x14ac:dyDescent="0.25">
      <c r="A22226" t="s">
        <v>734</v>
      </c>
      <c r="B22226">
        <v>23219</v>
      </c>
      <c r="C22226" s="593">
        <v>0.06</v>
      </c>
      <c r="D22226" t="s">
        <v>3469</v>
      </c>
      <c r="E22226">
        <v>4.2999999999999997E-2</v>
      </c>
      <c r="F22226">
        <v>0</v>
      </c>
      <c r="G22226">
        <v>0.01</v>
      </c>
      <c r="H22226">
        <v>7.0000000000000001E-3</v>
      </c>
      <c r="I22226">
        <v>0</v>
      </c>
    </row>
    <row r="22227" spans="1:9" x14ac:dyDescent="0.25">
      <c r="A22227" t="s">
        <v>734</v>
      </c>
      <c r="B22227">
        <v>23220</v>
      </c>
      <c r="C22227" s="593">
        <v>0.06</v>
      </c>
      <c r="D22227" t="s">
        <v>6276</v>
      </c>
      <c r="E22227">
        <v>4.2999999999999997E-2</v>
      </c>
      <c r="F22227">
        <v>0.01</v>
      </c>
      <c r="G22227">
        <v>0</v>
      </c>
      <c r="H22227">
        <v>7.0000000000000001E-3</v>
      </c>
      <c r="I22227">
        <v>0</v>
      </c>
    </row>
    <row r="22228" spans="1:9" x14ac:dyDescent="0.25">
      <c r="A22228" t="s">
        <v>734</v>
      </c>
      <c r="B22228">
        <v>23221</v>
      </c>
      <c r="C22228" s="593">
        <v>0.06</v>
      </c>
      <c r="D22228" t="s">
        <v>3469</v>
      </c>
      <c r="E22228">
        <v>4.2999999999999997E-2</v>
      </c>
      <c r="F22228">
        <v>0</v>
      </c>
      <c r="G22228">
        <v>0.01</v>
      </c>
      <c r="H22228">
        <v>7.0000000000000001E-3</v>
      </c>
      <c r="I22228">
        <v>0</v>
      </c>
    </row>
    <row r="22229" spans="1:9" x14ac:dyDescent="0.25">
      <c r="A22229" t="s">
        <v>734</v>
      </c>
      <c r="B22229">
        <v>23222</v>
      </c>
      <c r="C22229" s="593">
        <v>0.06</v>
      </c>
      <c r="D22229" t="s">
        <v>6276</v>
      </c>
      <c r="E22229">
        <v>4.2999999999999997E-2</v>
      </c>
      <c r="F22229">
        <v>0.01</v>
      </c>
      <c r="G22229">
        <v>0</v>
      </c>
      <c r="H22229">
        <v>7.0000000000000001E-3</v>
      </c>
      <c r="I22229">
        <v>0</v>
      </c>
    </row>
    <row r="22230" spans="1:9" x14ac:dyDescent="0.25">
      <c r="A22230" t="s">
        <v>734</v>
      </c>
      <c r="B22230">
        <v>23223</v>
      </c>
      <c r="C22230" s="593">
        <v>0.06</v>
      </c>
      <c r="D22230" t="s">
        <v>6276</v>
      </c>
      <c r="E22230">
        <v>4.2999999999999997E-2</v>
      </c>
      <c r="F22230">
        <v>0.01</v>
      </c>
      <c r="G22230">
        <v>0</v>
      </c>
      <c r="H22230">
        <v>7.0000000000000001E-3</v>
      </c>
      <c r="I22230">
        <v>0</v>
      </c>
    </row>
    <row r="22231" spans="1:9" x14ac:dyDescent="0.25">
      <c r="A22231" t="s">
        <v>734</v>
      </c>
      <c r="B22231">
        <v>23224</v>
      </c>
      <c r="C22231" s="593">
        <v>0.06</v>
      </c>
      <c r="D22231" t="s">
        <v>3786</v>
      </c>
      <c r="E22231">
        <v>4.2999999999999997E-2</v>
      </c>
      <c r="F22231">
        <v>0.01</v>
      </c>
      <c r="G22231">
        <v>0</v>
      </c>
      <c r="H22231">
        <v>7.0000000000000001E-3</v>
      </c>
      <c r="I22231">
        <v>0</v>
      </c>
    </row>
    <row r="22232" spans="1:9" x14ac:dyDescent="0.25">
      <c r="A22232" t="s">
        <v>734</v>
      </c>
      <c r="B22232">
        <v>23225</v>
      </c>
      <c r="C22232" s="593">
        <v>0.06</v>
      </c>
      <c r="D22232" t="s">
        <v>3786</v>
      </c>
      <c r="E22232">
        <v>4.2999999999999997E-2</v>
      </c>
      <c r="F22232">
        <v>0.01</v>
      </c>
      <c r="G22232">
        <v>0</v>
      </c>
      <c r="H22232">
        <v>7.0000000000000001E-3</v>
      </c>
      <c r="I22232">
        <v>0</v>
      </c>
    </row>
    <row r="22233" spans="1:9" x14ac:dyDescent="0.25">
      <c r="A22233" t="s">
        <v>734</v>
      </c>
      <c r="B22233">
        <v>23226</v>
      </c>
      <c r="C22233" s="593">
        <v>0.06</v>
      </c>
      <c r="D22233" t="s">
        <v>6276</v>
      </c>
      <c r="E22233">
        <v>4.2999999999999997E-2</v>
      </c>
      <c r="F22233">
        <v>0.01</v>
      </c>
      <c r="G22233">
        <v>0</v>
      </c>
      <c r="H22233">
        <v>7.0000000000000001E-3</v>
      </c>
      <c r="I22233">
        <v>0</v>
      </c>
    </row>
    <row r="22234" spans="1:9" x14ac:dyDescent="0.25">
      <c r="A22234" t="s">
        <v>734</v>
      </c>
      <c r="B22234">
        <v>23227</v>
      </c>
      <c r="C22234" s="593">
        <v>0.06</v>
      </c>
      <c r="D22234" t="s">
        <v>6276</v>
      </c>
      <c r="E22234">
        <v>4.2999999999999997E-2</v>
      </c>
      <c r="F22234">
        <v>0.01</v>
      </c>
      <c r="G22234">
        <v>0</v>
      </c>
      <c r="H22234">
        <v>7.0000000000000001E-3</v>
      </c>
      <c r="I22234">
        <v>0</v>
      </c>
    </row>
    <row r="22235" spans="1:9" x14ac:dyDescent="0.25">
      <c r="A22235" t="s">
        <v>734</v>
      </c>
      <c r="B22235">
        <v>23228</v>
      </c>
      <c r="C22235" s="593">
        <v>0.06</v>
      </c>
      <c r="D22235" t="s">
        <v>6276</v>
      </c>
      <c r="E22235">
        <v>4.2999999999999997E-2</v>
      </c>
      <c r="F22235">
        <v>0.01</v>
      </c>
      <c r="G22235">
        <v>0</v>
      </c>
      <c r="H22235">
        <v>7.0000000000000001E-3</v>
      </c>
      <c r="I22235">
        <v>0</v>
      </c>
    </row>
    <row r="22236" spans="1:9" x14ac:dyDescent="0.25">
      <c r="A22236" t="s">
        <v>734</v>
      </c>
      <c r="B22236">
        <v>23229</v>
      </c>
      <c r="C22236" s="593">
        <v>0.06</v>
      </c>
      <c r="D22236" t="s">
        <v>6276</v>
      </c>
      <c r="E22236">
        <v>4.2999999999999997E-2</v>
      </c>
      <c r="F22236">
        <v>0.01</v>
      </c>
      <c r="G22236">
        <v>0</v>
      </c>
      <c r="H22236">
        <v>7.0000000000000001E-3</v>
      </c>
      <c r="I22236">
        <v>0</v>
      </c>
    </row>
    <row r="22237" spans="1:9" x14ac:dyDescent="0.25">
      <c r="A22237" t="s">
        <v>734</v>
      </c>
      <c r="B22237">
        <v>23230</v>
      </c>
      <c r="C22237" s="593">
        <v>0.06</v>
      </c>
      <c r="D22237" t="s">
        <v>6276</v>
      </c>
      <c r="E22237">
        <v>4.2999999999999997E-2</v>
      </c>
      <c r="F22237">
        <v>0.01</v>
      </c>
      <c r="G22237">
        <v>0</v>
      </c>
      <c r="H22237">
        <v>7.0000000000000001E-3</v>
      </c>
      <c r="I22237">
        <v>0</v>
      </c>
    </row>
    <row r="22238" spans="1:9" x14ac:dyDescent="0.25">
      <c r="A22238" t="s">
        <v>734</v>
      </c>
      <c r="B22238">
        <v>23231</v>
      </c>
      <c r="C22238" s="593">
        <v>0.06</v>
      </c>
      <c r="D22238" t="s">
        <v>6275</v>
      </c>
      <c r="E22238">
        <v>4.2999999999999997E-2</v>
      </c>
      <c r="F22238">
        <v>0.01</v>
      </c>
      <c r="G22238">
        <v>0</v>
      </c>
      <c r="H22238">
        <v>7.0000000000000001E-3</v>
      </c>
      <c r="I22238">
        <v>0</v>
      </c>
    </row>
    <row r="22239" spans="1:9" x14ac:dyDescent="0.25">
      <c r="A22239" t="s">
        <v>734</v>
      </c>
      <c r="B22239">
        <v>23232</v>
      </c>
      <c r="C22239" s="593">
        <v>0.06</v>
      </c>
      <c r="D22239" t="s">
        <v>3469</v>
      </c>
      <c r="E22239">
        <v>4.2999999999999997E-2</v>
      </c>
      <c r="F22239">
        <v>0</v>
      </c>
      <c r="G22239">
        <v>0.01</v>
      </c>
      <c r="H22239">
        <v>7.0000000000000001E-3</v>
      </c>
      <c r="I22239">
        <v>0</v>
      </c>
    </row>
    <row r="22240" spans="1:9" x14ac:dyDescent="0.25">
      <c r="A22240" t="s">
        <v>734</v>
      </c>
      <c r="B22240">
        <v>23233</v>
      </c>
      <c r="C22240" s="593">
        <v>0.06</v>
      </c>
      <c r="D22240" t="s">
        <v>6273</v>
      </c>
      <c r="E22240">
        <v>4.2999999999999997E-2</v>
      </c>
      <c r="F22240">
        <v>0.01</v>
      </c>
      <c r="G22240">
        <v>0</v>
      </c>
      <c r="H22240">
        <v>7.0000000000000001E-3</v>
      </c>
      <c r="I22240">
        <v>0</v>
      </c>
    </row>
    <row r="22241" spans="1:9" x14ac:dyDescent="0.25">
      <c r="A22241" t="s">
        <v>734</v>
      </c>
      <c r="B22241">
        <v>23234</v>
      </c>
      <c r="C22241" s="593">
        <v>0.06</v>
      </c>
      <c r="D22241" t="s">
        <v>3786</v>
      </c>
      <c r="E22241">
        <v>4.2999999999999997E-2</v>
      </c>
      <c r="F22241">
        <v>0.01</v>
      </c>
      <c r="G22241">
        <v>0</v>
      </c>
      <c r="H22241">
        <v>7.0000000000000001E-3</v>
      </c>
      <c r="I22241">
        <v>0</v>
      </c>
    </row>
    <row r="22242" spans="1:9" x14ac:dyDescent="0.25">
      <c r="A22242" t="s">
        <v>734</v>
      </c>
      <c r="B22242">
        <v>23235</v>
      </c>
      <c r="C22242" s="593">
        <v>0.06</v>
      </c>
      <c r="D22242" t="s">
        <v>3786</v>
      </c>
      <c r="E22242">
        <v>4.2999999999999997E-2</v>
      </c>
      <c r="F22242">
        <v>0.01</v>
      </c>
      <c r="G22242">
        <v>0</v>
      </c>
      <c r="H22242">
        <v>7.0000000000000001E-3</v>
      </c>
      <c r="I22242">
        <v>0</v>
      </c>
    </row>
    <row r="22243" spans="1:9" x14ac:dyDescent="0.25">
      <c r="A22243" t="s">
        <v>734</v>
      </c>
      <c r="B22243">
        <v>23236</v>
      </c>
      <c r="C22243" s="593">
        <v>0.06</v>
      </c>
      <c r="D22243" t="s">
        <v>3786</v>
      </c>
      <c r="E22243">
        <v>4.2999999999999997E-2</v>
      </c>
      <c r="F22243">
        <v>0.01</v>
      </c>
      <c r="G22243">
        <v>0</v>
      </c>
      <c r="H22243">
        <v>7.0000000000000001E-3</v>
      </c>
      <c r="I22243">
        <v>0</v>
      </c>
    </row>
    <row r="22244" spans="1:9" x14ac:dyDescent="0.25">
      <c r="A22244" t="s">
        <v>734</v>
      </c>
      <c r="B22244">
        <v>23237</v>
      </c>
      <c r="C22244" s="593">
        <v>0.06</v>
      </c>
      <c r="D22244" t="s">
        <v>3786</v>
      </c>
      <c r="E22244">
        <v>4.2999999999999997E-2</v>
      </c>
      <c r="F22244">
        <v>0.01</v>
      </c>
      <c r="G22244">
        <v>0</v>
      </c>
      <c r="H22244">
        <v>7.0000000000000001E-3</v>
      </c>
      <c r="I22244">
        <v>0</v>
      </c>
    </row>
    <row r="22245" spans="1:9" x14ac:dyDescent="0.25">
      <c r="A22245" t="s">
        <v>734</v>
      </c>
      <c r="B22245">
        <v>23238</v>
      </c>
      <c r="C22245" s="593">
        <v>0.06</v>
      </c>
      <c r="D22245" t="s">
        <v>6273</v>
      </c>
      <c r="E22245">
        <v>4.2999999999999997E-2</v>
      </c>
      <c r="F22245">
        <v>0.01</v>
      </c>
      <c r="G22245">
        <v>0</v>
      </c>
      <c r="H22245">
        <v>7.0000000000000001E-3</v>
      </c>
      <c r="I22245">
        <v>0</v>
      </c>
    </row>
    <row r="22246" spans="1:9" x14ac:dyDescent="0.25">
      <c r="A22246" t="s">
        <v>734</v>
      </c>
      <c r="B22246">
        <v>23241</v>
      </c>
      <c r="C22246" s="593">
        <v>0.06</v>
      </c>
      <c r="D22246" t="s">
        <v>3469</v>
      </c>
      <c r="E22246">
        <v>4.2999999999999997E-2</v>
      </c>
      <c r="F22246">
        <v>0</v>
      </c>
      <c r="G22246">
        <v>0.01</v>
      </c>
      <c r="H22246">
        <v>7.0000000000000001E-3</v>
      </c>
      <c r="I22246">
        <v>0</v>
      </c>
    </row>
    <row r="22247" spans="1:9" x14ac:dyDescent="0.25">
      <c r="A22247" t="s">
        <v>734</v>
      </c>
      <c r="B22247">
        <v>23242</v>
      </c>
      <c r="C22247" s="593">
        <v>0.06</v>
      </c>
      <c r="D22247" t="s">
        <v>6276</v>
      </c>
      <c r="E22247">
        <v>4.2999999999999997E-2</v>
      </c>
      <c r="F22247">
        <v>0.01</v>
      </c>
      <c r="G22247">
        <v>0</v>
      </c>
      <c r="H22247">
        <v>7.0000000000000001E-3</v>
      </c>
      <c r="I22247">
        <v>0</v>
      </c>
    </row>
    <row r="22248" spans="1:9" x14ac:dyDescent="0.25">
      <c r="A22248" t="s">
        <v>734</v>
      </c>
      <c r="B22248">
        <v>23249</v>
      </c>
      <c r="C22248" s="593">
        <v>0.06</v>
      </c>
      <c r="D22248" t="s">
        <v>3469</v>
      </c>
      <c r="E22248">
        <v>4.2999999999999997E-2</v>
      </c>
      <c r="F22248">
        <v>0</v>
      </c>
      <c r="G22248">
        <v>0.01</v>
      </c>
      <c r="H22248">
        <v>7.0000000000000001E-3</v>
      </c>
      <c r="I22248">
        <v>0</v>
      </c>
    </row>
    <row r="22249" spans="1:9" x14ac:dyDescent="0.25">
      <c r="A22249" t="s">
        <v>734</v>
      </c>
      <c r="B22249">
        <v>23250</v>
      </c>
      <c r="C22249" s="593">
        <v>0.06</v>
      </c>
      <c r="D22249" t="s">
        <v>3786</v>
      </c>
      <c r="E22249">
        <v>4.2999999999999997E-2</v>
      </c>
      <c r="F22249">
        <v>0.01</v>
      </c>
      <c r="G22249">
        <v>0</v>
      </c>
      <c r="H22249">
        <v>7.0000000000000001E-3</v>
      </c>
      <c r="I22249">
        <v>0</v>
      </c>
    </row>
    <row r="22250" spans="1:9" x14ac:dyDescent="0.25">
      <c r="A22250" t="s">
        <v>734</v>
      </c>
      <c r="B22250">
        <v>23255</v>
      </c>
      <c r="C22250" s="593">
        <v>0.06</v>
      </c>
      <c r="D22250" t="s">
        <v>6276</v>
      </c>
      <c r="E22250">
        <v>4.2999999999999997E-2</v>
      </c>
      <c r="F22250">
        <v>0.01</v>
      </c>
      <c r="G22250">
        <v>0</v>
      </c>
      <c r="H22250">
        <v>7.0000000000000001E-3</v>
      </c>
      <c r="I22250">
        <v>0</v>
      </c>
    </row>
    <row r="22251" spans="1:9" x14ac:dyDescent="0.25">
      <c r="A22251" t="s">
        <v>734</v>
      </c>
      <c r="B22251">
        <v>23260</v>
      </c>
      <c r="C22251" s="593">
        <v>0.06</v>
      </c>
      <c r="D22251" t="s">
        <v>3469</v>
      </c>
      <c r="E22251">
        <v>4.2999999999999997E-2</v>
      </c>
      <c r="F22251">
        <v>0</v>
      </c>
      <c r="G22251">
        <v>0.01</v>
      </c>
      <c r="H22251">
        <v>7.0000000000000001E-3</v>
      </c>
      <c r="I22251">
        <v>0</v>
      </c>
    </row>
    <row r="22252" spans="1:9" x14ac:dyDescent="0.25">
      <c r="A22252" t="s">
        <v>734</v>
      </c>
      <c r="B22252">
        <v>23261</v>
      </c>
      <c r="C22252" s="593">
        <v>0.06</v>
      </c>
      <c r="D22252" t="s">
        <v>3469</v>
      </c>
      <c r="E22252">
        <v>4.2999999999999997E-2</v>
      </c>
      <c r="F22252">
        <v>0</v>
      </c>
      <c r="G22252">
        <v>0.01</v>
      </c>
      <c r="H22252">
        <v>7.0000000000000001E-3</v>
      </c>
      <c r="I22252">
        <v>0</v>
      </c>
    </row>
    <row r="22253" spans="1:9" x14ac:dyDescent="0.25">
      <c r="A22253" t="s">
        <v>734</v>
      </c>
      <c r="B22253">
        <v>23269</v>
      </c>
      <c r="C22253" s="593">
        <v>0.06</v>
      </c>
      <c r="D22253" t="s">
        <v>3469</v>
      </c>
      <c r="E22253">
        <v>4.2999999999999997E-2</v>
      </c>
      <c r="F22253">
        <v>0</v>
      </c>
      <c r="G22253">
        <v>0.01</v>
      </c>
      <c r="H22253">
        <v>7.0000000000000001E-3</v>
      </c>
      <c r="I22253">
        <v>0</v>
      </c>
    </row>
    <row r="22254" spans="1:9" x14ac:dyDescent="0.25">
      <c r="A22254" t="s">
        <v>734</v>
      </c>
      <c r="B22254">
        <v>23273</v>
      </c>
      <c r="C22254" s="593">
        <v>0.06</v>
      </c>
      <c r="D22254" t="s">
        <v>6276</v>
      </c>
      <c r="E22254">
        <v>4.2999999999999997E-2</v>
      </c>
      <c r="F22254">
        <v>0.01</v>
      </c>
      <c r="G22254">
        <v>0</v>
      </c>
      <c r="H22254">
        <v>7.0000000000000001E-3</v>
      </c>
      <c r="I22254">
        <v>0</v>
      </c>
    </row>
    <row r="22255" spans="1:9" x14ac:dyDescent="0.25">
      <c r="A22255" t="s">
        <v>734</v>
      </c>
      <c r="B22255">
        <v>23274</v>
      </c>
      <c r="C22255" s="593">
        <v>0.06</v>
      </c>
      <c r="D22255" t="s">
        <v>3469</v>
      </c>
      <c r="E22255">
        <v>4.2999999999999997E-2</v>
      </c>
      <c r="F22255">
        <v>0</v>
      </c>
      <c r="G22255">
        <v>0.01</v>
      </c>
      <c r="H22255">
        <v>7.0000000000000001E-3</v>
      </c>
      <c r="I22255">
        <v>0</v>
      </c>
    </row>
    <row r="22256" spans="1:9" x14ac:dyDescent="0.25">
      <c r="A22256" t="s">
        <v>734</v>
      </c>
      <c r="B22256">
        <v>23276</v>
      </c>
      <c r="C22256" s="593">
        <v>0.06</v>
      </c>
      <c r="D22256" t="s">
        <v>3469</v>
      </c>
      <c r="E22256">
        <v>4.2999999999999997E-2</v>
      </c>
      <c r="F22256">
        <v>0</v>
      </c>
      <c r="G22256">
        <v>0.01</v>
      </c>
      <c r="H22256">
        <v>7.0000000000000001E-3</v>
      </c>
      <c r="I22256">
        <v>0</v>
      </c>
    </row>
    <row r="22257" spans="1:9" x14ac:dyDescent="0.25">
      <c r="A22257" t="s">
        <v>734</v>
      </c>
      <c r="B22257">
        <v>23278</v>
      </c>
      <c r="C22257" s="593">
        <v>0.06</v>
      </c>
      <c r="D22257" t="s">
        <v>3469</v>
      </c>
      <c r="E22257">
        <v>4.2999999999999997E-2</v>
      </c>
      <c r="F22257">
        <v>0</v>
      </c>
      <c r="G22257">
        <v>0.01</v>
      </c>
      <c r="H22257">
        <v>7.0000000000000001E-3</v>
      </c>
      <c r="I22257">
        <v>0</v>
      </c>
    </row>
    <row r="22258" spans="1:9" x14ac:dyDescent="0.25">
      <c r="A22258" t="s">
        <v>734</v>
      </c>
      <c r="B22258">
        <v>23279</v>
      </c>
      <c r="C22258" s="593">
        <v>0.06</v>
      </c>
      <c r="D22258" t="s">
        <v>3469</v>
      </c>
      <c r="E22258">
        <v>4.2999999999999997E-2</v>
      </c>
      <c r="F22258">
        <v>0</v>
      </c>
      <c r="G22258">
        <v>0.01</v>
      </c>
      <c r="H22258">
        <v>7.0000000000000001E-3</v>
      </c>
      <c r="I22258">
        <v>0</v>
      </c>
    </row>
    <row r="22259" spans="1:9" x14ac:dyDescent="0.25">
      <c r="A22259" t="s">
        <v>734</v>
      </c>
      <c r="B22259">
        <v>23282</v>
      </c>
      <c r="C22259" s="593">
        <v>0.06</v>
      </c>
      <c r="D22259" t="s">
        <v>3469</v>
      </c>
      <c r="E22259">
        <v>4.2999999999999997E-2</v>
      </c>
      <c r="F22259">
        <v>0</v>
      </c>
      <c r="G22259">
        <v>0.01</v>
      </c>
      <c r="H22259">
        <v>7.0000000000000001E-3</v>
      </c>
      <c r="I22259">
        <v>0</v>
      </c>
    </row>
    <row r="22260" spans="1:9" x14ac:dyDescent="0.25">
      <c r="A22260" t="s">
        <v>734</v>
      </c>
      <c r="B22260">
        <v>23284</v>
      </c>
      <c r="C22260" s="593">
        <v>0.06</v>
      </c>
      <c r="D22260" t="s">
        <v>3469</v>
      </c>
      <c r="E22260">
        <v>4.2999999999999997E-2</v>
      </c>
      <c r="F22260">
        <v>0</v>
      </c>
      <c r="G22260">
        <v>0.01</v>
      </c>
      <c r="H22260">
        <v>7.0000000000000001E-3</v>
      </c>
      <c r="I22260">
        <v>0</v>
      </c>
    </row>
    <row r="22261" spans="1:9" x14ac:dyDescent="0.25">
      <c r="A22261" t="s">
        <v>734</v>
      </c>
      <c r="B22261">
        <v>23285</v>
      </c>
      <c r="C22261" s="593">
        <v>0.06</v>
      </c>
      <c r="D22261" t="s">
        <v>3469</v>
      </c>
      <c r="E22261">
        <v>4.2999999999999997E-2</v>
      </c>
      <c r="F22261">
        <v>0</v>
      </c>
      <c r="G22261">
        <v>0.01</v>
      </c>
      <c r="H22261">
        <v>7.0000000000000001E-3</v>
      </c>
      <c r="I22261">
        <v>0</v>
      </c>
    </row>
    <row r="22262" spans="1:9" x14ac:dyDescent="0.25">
      <c r="A22262" t="s">
        <v>734</v>
      </c>
      <c r="B22262">
        <v>23286</v>
      </c>
      <c r="C22262" s="593">
        <v>0.06</v>
      </c>
      <c r="D22262" t="s">
        <v>3469</v>
      </c>
      <c r="E22262">
        <v>4.2999999999999997E-2</v>
      </c>
      <c r="F22262">
        <v>0</v>
      </c>
      <c r="G22262">
        <v>0.01</v>
      </c>
      <c r="H22262">
        <v>7.0000000000000001E-3</v>
      </c>
      <c r="I22262">
        <v>0</v>
      </c>
    </row>
    <row r="22263" spans="1:9" x14ac:dyDescent="0.25">
      <c r="A22263" t="s">
        <v>734</v>
      </c>
      <c r="B22263">
        <v>23288</v>
      </c>
      <c r="C22263" s="593">
        <v>0.06</v>
      </c>
      <c r="D22263" t="s">
        <v>6276</v>
      </c>
      <c r="E22263">
        <v>4.2999999999999997E-2</v>
      </c>
      <c r="F22263">
        <v>0.01</v>
      </c>
      <c r="G22263">
        <v>0</v>
      </c>
      <c r="H22263">
        <v>7.0000000000000001E-3</v>
      </c>
      <c r="I22263">
        <v>0</v>
      </c>
    </row>
    <row r="22264" spans="1:9" x14ac:dyDescent="0.25">
      <c r="A22264" t="s">
        <v>734</v>
      </c>
      <c r="B22264">
        <v>23289</v>
      </c>
      <c r="C22264" s="593">
        <v>0.06</v>
      </c>
      <c r="D22264" t="s">
        <v>3469</v>
      </c>
      <c r="E22264">
        <v>4.2999999999999997E-2</v>
      </c>
      <c r="F22264">
        <v>0</v>
      </c>
      <c r="G22264">
        <v>0.01</v>
      </c>
      <c r="H22264">
        <v>7.0000000000000001E-3</v>
      </c>
      <c r="I22264">
        <v>0</v>
      </c>
    </row>
    <row r="22265" spans="1:9" x14ac:dyDescent="0.25">
      <c r="A22265" t="s">
        <v>734</v>
      </c>
      <c r="B22265">
        <v>23290</v>
      </c>
      <c r="C22265" s="593">
        <v>0.06</v>
      </c>
      <c r="D22265" t="s">
        <v>3469</v>
      </c>
      <c r="E22265">
        <v>4.2999999999999997E-2</v>
      </c>
      <c r="F22265">
        <v>0</v>
      </c>
      <c r="G22265">
        <v>0.01</v>
      </c>
      <c r="H22265">
        <v>7.0000000000000001E-3</v>
      </c>
      <c r="I22265">
        <v>0</v>
      </c>
    </row>
    <row r="22266" spans="1:9" x14ac:dyDescent="0.25">
      <c r="A22266" t="s">
        <v>734</v>
      </c>
      <c r="B22266">
        <v>23291</v>
      </c>
      <c r="C22266" s="593">
        <v>0.06</v>
      </c>
      <c r="D22266" t="s">
        <v>3469</v>
      </c>
      <c r="E22266">
        <v>4.2999999999999997E-2</v>
      </c>
      <c r="F22266">
        <v>0</v>
      </c>
      <c r="G22266">
        <v>0.01</v>
      </c>
      <c r="H22266">
        <v>7.0000000000000001E-3</v>
      </c>
      <c r="I22266">
        <v>0</v>
      </c>
    </row>
    <row r="22267" spans="1:9" x14ac:dyDescent="0.25">
      <c r="A22267" t="s">
        <v>734</v>
      </c>
      <c r="B22267">
        <v>23292</v>
      </c>
      <c r="C22267" s="593">
        <v>0.06</v>
      </c>
      <c r="D22267" t="s">
        <v>3469</v>
      </c>
      <c r="E22267">
        <v>4.2999999999999997E-2</v>
      </c>
      <c r="F22267">
        <v>0</v>
      </c>
      <c r="G22267">
        <v>0.01</v>
      </c>
      <c r="H22267">
        <v>7.0000000000000001E-3</v>
      </c>
      <c r="I22267">
        <v>0</v>
      </c>
    </row>
    <row r="22268" spans="1:9" x14ac:dyDescent="0.25">
      <c r="A22268" t="s">
        <v>734</v>
      </c>
      <c r="B22268">
        <v>23293</v>
      </c>
      <c r="C22268" s="593">
        <v>0.06</v>
      </c>
      <c r="D22268" t="s">
        <v>3469</v>
      </c>
      <c r="E22268">
        <v>4.2999999999999997E-2</v>
      </c>
      <c r="F22268">
        <v>0</v>
      </c>
      <c r="G22268">
        <v>0.01</v>
      </c>
      <c r="H22268">
        <v>7.0000000000000001E-3</v>
      </c>
      <c r="I22268">
        <v>0</v>
      </c>
    </row>
    <row r="22269" spans="1:9" x14ac:dyDescent="0.25">
      <c r="A22269" t="s">
        <v>734</v>
      </c>
      <c r="B22269">
        <v>23294</v>
      </c>
      <c r="C22269" s="593">
        <v>0.06</v>
      </c>
      <c r="D22269" t="s">
        <v>6276</v>
      </c>
      <c r="E22269">
        <v>4.2999999999999997E-2</v>
      </c>
      <c r="F22269">
        <v>0.01</v>
      </c>
      <c r="G22269">
        <v>0</v>
      </c>
      <c r="H22269">
        <v>7.0000000000000001E-3</v>
      </c>
      <c r="I22269">
        <v>0</v>
      </c>
    </row>
    <row r="22270" spans="1:9" x14ac:dyDescent="0.25">
      <c r="A22270" t="s">
        <v>734</v>
      </c>
      <c r="B22270">
        <v>23295</v>
      </c>
      <c r="C22270" s="593">
        <v>0.06</v>
      </c>
      <c r="D22270" t="s">
        <v>3469</v>
      </c>
      <c r="E22270">
        <v>4.2999999999999997E-2</v>
      </c>
      <c r="F22270">
        <v>0</v>
      </c>
      <c r="G22270">
        <v>0.01</v>
      </c>
      <c r="H22270">
        <v>7.0000000000000001E-3</v>
      </c>
      <c r="I22270">
        <v>0</v>
      </c>
    </row>
    <row r="22271" spans="1:9" x14ac:dyDescent="0.25">
      <c r="A22271" t="s">
        <v>734</v>
      </c>
      <c r="B22271">
        <v>23297</v>
      </c>
      <c r="C22271" s="593">
        <v>0.06</v>
      </c>
      <c r="D22271" t="s">
        <v>3786</v>
      </c>
      <c r="E22271">
        <v>4.2999999999999997E-2</v>
      </c>
      <c r="F22271">
        <v>0.01</v>
      </c>
      <c r="G22271">
        <v>0</v>
      </c>
      <c r="H22271">
        <v>7.0000000000000001E-3</v>
      </c>
      <c r="I22271">
        <v>0</v>
      </c>
    </row>
    <row r="22272" spans="1:9" x14ac:dyDescent="0.25">
      <c r="A22272" t="s">
        <v>734</v>
      </c>
      <c r="B22272">
        <v>23298</v>
      </c>
      <c r="C22272" s="593">
        <v>0.06</v>
      </c>
      <c r="D22272" t="s">
        <v>3469</v>
      </c>
      <c r="E22272">
        <v>4.2999999999999997E-2</v>
      </c>
      <c r="F22272">
        <v>0</v>
      </c>
      <c r="G22272">
        <v>0.01</v>
      </c>
      <c r="H22272">
        <v>7.0000000000000001E-3</v>
      </c>
      <c r="I22272">
        <v>0</v>
      </c>
    </row>
    <row r="22273" spans="1:9" x14ac:dyDescent="0.25">
      <c r="A22273" t="s">
        <v>734</v>
      </c>
      <c r="B22273">
        <v>23301</v>
      </c>
      <c r="C22273" s="593">
        <v>5.2999999999999999E-2</v>
      </c>
      <c r="D22273" t="s">
        <v>6283</v>
      </c>
      <c r="E22273">
        <v>4.2999999999999997E-2</v>
      </c>
      <c r="F22273">
        <v>0.01</v>
      </c>
      <c r="G22273">
        <v>0</v>
      </c>
      <c r="H22273">
        <v>0</v>
      </c>
      <c r="I22273">
        <v>0</v>
      </c>
    </row>
    <row r="22274" spans="1:9" x14ac:dyDescent="0.25">
      <c r="A22274" t="s">
        <v>734</v>
      </c>
      <c r="B22274">
        <v>23302</v>
      </c>
      <c r="C22274" s="593">
        <v>5.2999999999999999E-2</v>
      </c>
      <c r="D22274" t="s">
        <v>6283</v>
      </c>
      <c r="E22274">
        <v>4.2999999999999997E-2</v>
      </c>
      <c r="F22274">
        <v>0.01</v>
      </c>
      <c r="G22274">
        <v>0</v>
      </c>
      <c r="H22274">
        <v>0</v>
      </c>
      <c r="I22274">
        <v>0</v>
      </c>
    </row>
    <row r="22275" spans="1:9" x14ac:dyDescent="0.25">
      <c r="A22275" t="s">
        <v>734</v>
      </c>
      <c r="B22275">
        <v>23303</v>
      </c>
      <c r="C22275" s="593">
        <v>5.2999999999999999E-2</v>
      </c>
      <c r="D22275" t="s">
        <v>6283</v>
      </c>
      <c r="E22275">
        <v>4.2999999999999997E-2</v>
      </c>
      <c r="F22275">
        <v>0.01</v>
      </c>
      <c r="G22275">
        <v>0</v>
      </c>
      <c r="H22275">
        <v>0</v>
      </c>
      <c r="I22275">
        <v>0</v>
      </c>
    </row>
    <row r="22276" spans="1:9" x14ac:dyDescent="0.25">
      <c r="A22276" t="s">
        <v>734</v>
      </c>
      <c r="B22276">
        <v>23304</v>
      </c>
      <c r="C22276" s="593">
        <v>0.06</v>
      </c>
      <c r="D22276" t="s">
        <v>6284</v>
      </c>
      <c r="E22276">
        <v>4.2999999999999997E-2</v>
      </c>
      <c r="F22276">
        <v>0.01</v>
      </c>
      <c r="G22276">
        <v>0</v>
      </c>
      <c r="H22276">
        <v>7.0000000000000001E-3</v>
      </c>
      <c r="I22276">
        <v>0</v>
      </c>
    </row>
    <row r="22277" spans="1:9" x14ac:dyDescent="0.25">
      <c r="A22277" t="s">
        <v>734</v>
      </c>
      <c r="B22277">
        <v>23306</v>
      </c>
      <c r="C22277" s="593">
        <v>6.3E-2</v>
      </c>
      <c r="D22277" t="s">
        <v>6285</v>
      </c>
      <c r="E22277">
        <v>4.2999999999999997E-2</v>
      </c>
      <c r="F22277">
        <v>0.01</v>
      </c>
      <c r="G22277">
        <v>0</v>
      </c>
      <c r="H22277">
        <v>0.01</v>
      </c>
      <c r="I22277">
        <v>0</v>
      </c>
    </row>
    <row r="22278" spans="1:9" x14ac:dyDescent="0.25">
      <c r="A22278" t="s">
        <v>734</v>
      </c>
      <c r="B22278">
        <v>23307</v>
      </c>
      <c r="C22278" s="593">
        <v>6.3E-2</v>
      </c>
      <c r="D22278" t="s">
        <v>3793</v>
      </c>
      <c r="E22278">
        <v>4.2999999999999997E-2</v>
      </c>
      <c r="F22278">
        <v>0.01</v>
      </c>
      <c r="G22278">
        <v>0</v>
      </c>
      <c r="H22278">
        <v>0.01</v>
      </c>
      <c r="I22278">
        <v>0</v>
      </c>
    </row>
    <row r="22279" spans="1:9" x14ac:dyDescent="0.25">
      <c r="A22279" t="s">
        <v>734</v>
      </c>
      <c r="B22279">
        <v>23308</v>
      </c>
      <c r="C22279" s="593">
        <v>5.2999999999999999E-2</v>
      </c>
      <c r="D22279" t="s">
        <v>6286</v>
      </c>
      <c r="E22279">
        <v>4.2999999999999997E-2</v>
      </c>
      <c r="F22279">
        <v>0.01</v>
      </c>
      <c r="G22279">
        <v>0</v>
      </c>
      <c r="H22279">
        <v>0</v>
      </c>
      <c r="I22279">
        <v>0</v>
      </c>
    </row>
    <row r="22280" spans="1:9" x14ac:dyDescent="0.25">
      <c r="A22280" t="s">
        <v>734</v>
      </c>
      <c r="B22280">
        <v>23310</v>
      </c>
      <c r="C22280" s="593">
        <v>6.3E-2</v>
      </c>
      <c r="D22280" t="s">
        <v>6287</v>
      </c>
      <c r="E22280">
        <v>4.2999999999999997E-2</v>
      </c>
      <c r="F22280">
        <v>0.01</v>
      </c>
      <c r="G22280">
        <v>0</v>
      </c>
      <c r="H22280">
        <v>0.01</v>
      </c>
      <c r="I22280">
        <v>0</v>
      </c>
    </row>
    <row r="22281" spans="1:9" x14ac:dyDescent="0.25">
      <c r="A22281" t="s">
        <v>734</v>
      </c>
      <c r="B22281">
        <v>23313</v>
      </c>
      <c r="C22281" s="593">
        <v>6.3E-2</v>
      </c>
      <c r="D22281" t="s">
        <v>3793</v>
      </c>
      <c r="E22281">
        <v>4.2999999999999997E-2</v>
      </c>
      <c r="F22281">
        <v>0.01</v>
      </c>
      <c r="G22281">
        <v>0</v>
      </c>
      <c r="H22281">
        <v>0.01</v>
      </c>
      <c r="I22281">
        <v>0</v>
      </c>
    </row>
    <row r="22282" spans="1:9" x14ac:dyDescent="0.25">
      <c r="A22282" t="s">
        <v>734</v>
      </c>
      <c r="B22282">
        <v>23314</v>
      </c>
      <c r="C22282" s="593">
        <v>0.06</v>
      </c>
      <c r="D22282" t="s">
        <v>6284</v>
      </c>
      <c r="E22282">
        <v>4.2999999999999997E-2</v>
      </c>
      <c r="F22282">
        <v>0.01</v>
      </c>
      <c r="G22282">
        <v>0</v>
      </c>
      <c r="H22282">
        <v>7.0000000000000001E-3</v>
      </c>
      <c r="I22282">
        <v>0</v>
      </c>
    </row>
    <row r="22283" spans="1:9" x14ac:dyDescent="0.25">
      <c r="A22283" t="s">
        <v>734</v>
      </c>
      <c r="B22283">
        <v>23315</v>
      </c>
      <c r="C22283" s="593">
        <v>0.06</v>
      </c>
      <c r="D22283" t="s">
        <v>6284</v>
      </c>
      <c r="E22283">
        <v>4.2999999999999997E-2</v>
      </c>
      <c r="F22283">
        <v>0.01</v>
      </c>
      <c r="G22283">
        <v>0</v>
      </c>
      <c r="H22283">
        <v>7.0000000000000001E-3</v>
      </c>
      <c r="I22283">
        <v>0</v>
      </c>
    </row>
    <row r="22284" spans="1:9" x14ac:dyDescent="0.25">
      <c r="A22284" t="s">
        <v>734</v>
      </c>
      <c r="B22284">
        <v>23316</v>
      </c>
      <c r="C22284" s="593">
        <v>6.3E-2</v>
      </c>
      <c r="D22284" t="s">
        <v>6287</v>
      </c>
      <c r="E22284">
        <v>4.2999999999999997E-2</v>
      </c>
      <c r="F22284">
        <v>0.01</v>
      </c>
      <c r="G22284">
        <v>0</v>
      </c>
      <c r="H22284">
        <v>0.01</v>
      </c>
      <c r="I22284">
        <v>0</v>
      </c>
    </row>
    <row r="22285" spans="1:9" x14ac:dyDescent="0.25">
      <c r="A22285" t="s">
        <v>734</v>
      </c>
      <c r="B22285">
        <v>23320</v>
      </c>
      <c r="C22285" s="593">
        <v>0.06</v>
      </c>
      <c r="D22285" t="s">
        <v>6288</v>
      </c>
      <c r="E22285">
        <v>4.2999999999999997E-2</v>
      </c>
      <c r="F22285">
        <v>0</v>
      </c>
      <c r="G22285">
        <v>0.01</v>
      </c>
      <c r="H22285">
        <v>7.0000000000000001E-3</v>
      </c>
      <c r="I22285">
        <v>0</v>
      </c>
    </row>
    <row r="22286" spans="1:9" x14ac:dyDescent="0.25">
      <c r="A22286" t="s">
        <v>734</v>
      </c>
      <c r="B22286">
        <v>23321</v>
      </c>
      <c r="C22286" s="593">
        <v>0.06</v>
      </c>
      <c r="D22286" t="s">
        <v>6288</v>
      </c>
      <c r="E22286">
        <v>4.2999999999999997E-2</v>
      </c>
      <c r="F22286">
        <v>0</v>
      </c>
      <c r="G22286">
        <v>0.01</v>
      </c>
      <c r="H22286">
        <v>7.0000000000000001E-3</v>
      </c>
      <c r="I22286">
        <v>0</v>
      </c>
    </row>
    <row r="22287" spans="1:9" x14ac:dyDescent="0.25">
      <c r="A22287" t="s">
        <v>734</v>
      </c>
      <c r="B22287">
        <v>23322</v>
      </c>
      <c r="C22287" s="593">
        <v>0.06</v>
      </c>
      <c r="D22287" t="s">
        <v>6288</v>
      </c>
      <c r="E22287">
        <v>4.2999999999999997E-2</v>
      </c>
      <c r="F22287">
        <v>0</v>
      </c>
      <c r="G22287">
        <v>0.01</v>
      </c>
      <c r="H22287">
        <v>7.0000000000000001E-3</v>
      </c>
      <c r="I22287">
        <v>0</v>
      </c>
    </row>
    <row r="22288" spans="1:9" x14ac:dyDescent="0.25">
      <c r="A22288" t="s">
        <v>734</v>
      </c>
      <c r="B22288">
        <v>23323</v>
      </c>
      <c r="C22288" s="593">
        <v>0.06</v>
      </c>
      <c r="D22288" t="s">
        <v>6288</v>
      </c>
      <c r="E22288">
        <v>4.2999999999999997E-2</v>
      </c>
      <c r="F22288">
        <v>0</v>
      </c>
      <c r="G22288">
        <v>0.01</v>
      </c>
      <c r="H22288">
        <v>7.0000000000000001E-3</v>
      </c>
      <c r="I22288">
        <v>0</v>
      </c>
    </row>
    <row r="22289" spans="1:9" x14ac:dyDescent="0.25">
      <c r="A22289" t="s">
        <v>734</v>
      </c>
      <c r="B22289">
        <v>23324</v>
      </c>
      <c r="C22289" s="593">
        <v>0.06</v>
      </c>
      <c r="D22289" t="s">
        <v>6288</v>
      </c>
      <c r="E22289">
        <v>4.2999999999999997E-2</v>
      </c>
      <c r="F22289">
        <v>0</v>
      </c>
      <c r="G22289">
        <v>0.01</v>
      </c>
      <c r="H22289">
        <v>7.0000000000000001E-3</v>
      </c>
      <c r="I22289">
        <v>0</v>
      </c>
    </row>
    <row r="22290" spans="1:9" x14ac:dyDescent="0.25">
      <c r="A22290" t="s">
        <v>734</v>
      </c>
      <c r="B22290">
        <v>23325</v>
      </c>
      <c r="C22290" s="593">
        <v>0.06</v>
      </c>
      <c r="D22290" t="s">
        <v>6288</v>
      </c>
      <c r="E22290">
        <v>4.2999999999999997E-2</v>
      </c>
      <c r="F22290">
        <v>0</v>
      </c>
      <c r="G22290">
        <v>0.01</v>
      </c>
      <c r="H22290">
        <v>7.0000000000000001E-3</v>
      </c>
      <c r="I22290">
        <v>0</v>
      </c>
    </row>
    <row r="22291" spans="1:9" x14ac:dyDescent="0.25">
      <c r="A22291" t="s">
        <v>734</v>
      </c>
      <c r="B22291">
        <v>23326</v>
      </c>
      <c r="C22291" s="593">
        <v>0.06</v>
      </c>
      <c r="D22291" t="s">
        <v>6288</v>
      </c>
      <c r="E22291">
        <v>4.2999999999999997E-2</v>
      </c>
      <c r="F22291">
        <v>0</v>
      </c>
      <c r="G22291">
        <v>0.01</v>
      </c>
      <c r="H22291">
        <v>7.0000000000000001E-3</v>
      </c>
      <c r="I22291">
        <v>0</v>
      </c>
    </row>
    <row r="22292" spans="1:9" x14ac:dyDescent="0.25">
      <c r="A22292" t="s">
        <v>734</v>
      </c>
      <c r="B22292">
        <v>23327</v>
      </c>
      <c r="C22292" s="593">
        <v>0.06</v>
      </c>
      <c r="D22292" t="s">
        <v>6288</v>
      </c>
      <c r="E22292">
        <v>4.2999999999999997E-2</v>
      </c>
      <c r="F22292">
        <v>0</v>
      </c>
      <c r="G22292">
        <v>0.01</v>
      </c>
      <c r="H22292">
        <v>7.0000000000000001E-3</v>
      </c>
      <c r="I22292">
        <v>0</v>
      </c>
    </row>
    <row r="22293" spans="1:9" x14ac:dyDescent="0.25">
      <c r="A22293" t="s">
        <v>734</v>
      </c>
      <c r="B22293">
        <v>23328</v>
      </c>
      <c r="C22293" s="593">
        <v>0.06</v>
      </c>
      <c r="D22293" t="s">
        <v>6288</v>
      </c>
      <c r="E22293">
        <v>4.2999999999999997E-2</v>
      </c>
      <c r="F22293">
        <v>0</v>
      </c>
      <c r="G22293">
        <v>0.01</v>
      </c>
      <c r="H22293">
        <v>7.0000000000000001E-3</v>
      </c>
      <c r="I22293">
        <v>0</v>
      </c>
    </row>
    <row r="22294" spans="1:9" x14ac:dyDescent="0.25">
      <c r="A22294" t="s">
        <v>734</v>
      </c>
      <c r="B22294">
        <v>23336</v>
      </c>
      <c r="C22294" s="593">
        <v>5.2999999999999999E-2</v>
      </c>
      <c r="D22294" t="s">
        <v>6289</v>
      </c>
      <c r="E22294">
        <v>4.2999999999999997E-2</v>
      </c>
      <c r="F22294">
        <v>0.01</v>
      </c>
      <c r="G22294">
        <v>0</v>
      </c>
      <c r="H22294">
        <v>0</v>
      </c>
      <c r="I22294">
        <v>0</v>
      </c>
    </row>
    <row r="22295" spans="1:9" x14ac:dyDescent="0.25">
      <c r="A22295" t="s">
        <v>734</v>
      </c>
      <c r="B22295">
        <v>23337</v>
      </c>
      <c r="C22295" s="593">
        <v>5.2999999999999999E-2</v>
      </c>
      <c r="D22295" t="s">
        <v>6283</v>
      </c>
      <c r="E22295">
        <v>4.2999999999999997E-2</v>
      </c>
      <c r="F22295">
        <v>0.01</v>
      </c>
      <c r="G22295">
        <v>0</v>
      </c>
      <c r="H22295">
        <v>0</v>
      </c>
      <c r="I22295">
        <v>0</v>
      </c>
    </row>
    <row r="22296" spans="1:9" x14ac:dyDescent="0.25">
      <c r="A22296" t="s">
        <v>734</v>
      </c>
      <c r="B22296">
        <v>23341</v>
      </c>
      <c r="C22296" s="593">
        <v>5.2999999999999999E-2</v>
      </c>
      <c r="D22296" t="s">
        <v>6283</v>
      </c>
      <c r="E22296">
        <v>4.2999999999999997E-2</v>
      </c>
      <c r="F22296">
        <v>0.01</v>
      </c>
      <c r="G22296">
        <v>0</v>
      </c>
      <c r="H22296">
        <v>0</v>
      </c>
      <c r="I22296">
        <v>0</v>
      </c>
    </row>
    <row r="22297" spans="1:9" x14ac:dyDescent="0.25">
      <c r="A22297" t="s">
        <v>734</v>
      </c>
      <c r="B22297">
        <v>23345</v>
      </c>
      <c r="C22297" s="593">
        <v>5.2999999999999999E-2</v>
      </c>
      <c r="D22297" t="s">
        <v>6283</v>
      </c>
      <c r="E22297">
        <v>4.2999999999999997E-2</v>
      </c>
      <c r="F22297">
        <v>0.01</v>
      </c>
      <c r="G22297">
        <v>0</v>
      </c>
      <c r="H22297">
        <v>0</v>
      </c>
      <c r="I22297">
        <v>0</v>
      </c>
    </row>
    <row r="22298" spans="1:9" x14ac:dyDescent="0.25">
      <c r="A22298" t="s">
        <v>734</v>
      </c>
      <c r="B22298">
        <v>23347</v>
      </c>
      <c r="C22298" s="593">
        <v>6.3E-2</v>
      </c>
      <c r="D22298" t="s">
        <v>6290</v>
      </c>
      <c r="E22298">
        <v>4.2999999999999997E-2</v>
      </c>
      <c r="F22298">
        <v>0.01</v>
      </c>
      <c r="G22298">
        <v>0</v>
      </c>
      <c r="H22298">
        <v>0.01</v>
      </c>
      <c r="I22298">
        <v>0</v>
      </c>
    </row>
    <row r="22299" spans="1:9" x14ac:dyDescent="0.25">
      <c r="A22299" t="s">
        <v>734</v>
      </c>
      <c r="B22299">
        <v>23350</v>
      </c>
      <c r="C22299" s="593">
        <v>6.3E-2</v>
      </c>
      <c r="D22299" t="s">
        <v>6285</v>
      </c>
      <c r="E22299">
        <v>4.2999999999999997E-2</v>
      </c>
      <c r="F22299">
        <v>0.01</v>
      </c>
      <c r="G22299">
        <v>0</v>
      </c>
      <c r="H22299">
        <v>0.01</v>
      </c>
      <c r="I22299">
        <v>0</v>
      </c>
    </row>
    <row r="22300" spans="1:9" x14ac:dyDescent="0.25">
      <c r="A22300" t="s">
        <v>734</v>
      </c>
      <c r="B22300">
        <v>23354</v>
      </c>
      <c r="C22300" s="593">
        <v>6.3E-2</v>
      </c>
      <c r="D22300" t="s">
        <v>3793</v>
      </c>
      <c r="E22300">
        <v>4.2999999999999997E-2</v>
      </c>
      <c r="F22300">
        <v>0.01</v>
      </c>
      <c r="G22300">
        <v>0</v>
      </c>
      <c r="H22300">
        <v>0.01</v>
      </c>
      <c r="I22300">
        <v>0</v>
      </c>
    </row>
    <row r="22301" spans="1:9" x14ac:dyDescent="0.25">
      <c r="A22301" t="s">
        <v>734</v>
      </c>
      <c r="B22301">
        <v>23356</v>
      </c>
      <c r="C22301" s="593">
        <v>5.2999999999999999E-2</v>
      </c>
      <c r="D22301" t="s">
        <v>6283</v>
      </c>
      <c r="E22301">
        <v>4.2999999999999997E-2</v>
      </c>
      <c r="F22301">
        <v>0.01</v>
      </c>
      <c r="G22301">
        <v>0</v>
      </c>
      <c r="H22301">
        <v>0</v>
      </c>
      <c r="I22301">
        <v>0</v>
      </c>
    </row>
    <row r="22302" spans="1:9" x14ac:dyDescent="0.25">
      <c r="A22302" t="s">
        <v>734</v>
      </c>
      <c r="B22302">
        <v>23357</v>
      </c>
      <c r="C22302" s="593">
        <v>5.2999999999999999E-2</v>
      </c>
      <c r="D22302" t="s">
        <v>6283</v>
      </c>
      <c r="E22302">
        <v>4.2999999999999997E-2</v>
      </c>
      <c r="F22302">
        <v>0.01</v>
      </c>
      <c r="G22302">
        <v>0</v>
      </c>
      <c r="H22302">
        <v>0</v>
      </c>
      <c r="I22302">
        <v>0</v>
      </c>
    </row>
    <row r="22303" spans="1:9" x14ac:dyDescent="0.25">
      <c r="A22303" t="s">
        <v>734</v>
      </c>
      <c r="B22303">
        <v>23358</v>
      </c>
      <c r="C22303" s="593">
        <v>5.2999999999999999E-2</v>
      </c>
      <c r="D22303" t="s">
        <v>6283</v>
      </c>
      <c r="E22303">
        <v>4.2999999999999997E-2</v>
      </c>
      <c r="F22303">
        <v>0.01</v>
      </c>
      <c r="G22303">
        <v>0</v>
      </c>
      <c r="H22303">
        <v>0</v>
      </c>
      <c r="I22303">
        <v>0</v>
      </c>
    </row>
    <row r="22304" spans="1:9" x14ac:dyDescent="0.25">
      <c r="A22304" t="s">
        <v>734</v>
      </c>
      <c r="B22304">
        <v>23359</v>
      </c>
      <c r="C22304" s="593">
        <v>5.2999999999999999E-2</v>
      </c>
      <c r="D22304" t="s">
        <v>6291</v>
      </c>
      <c r="E22304">
        <v>4.2999999999999997E-2</v>
      </c>
      <c r="F22304">
        <v>0.01</v>
      </c>
      <c r="G22304">
        <v>0</v>
      </c>
      <c r="H22304">
        <v>0</v>
      </c>
      <c r="I22304">
        <v>0</v>
      </c>
    </row>
    <row r="22305" spans="1:9" x14ac:dyDescent="0.25">
      <c r="A22305" t="s">
        <v>734</v>
      </c>
      <c r="B22305">
        <v>23389</v>
      </c>
      <c r="C22305" s="593">
        <v>5.2999999999999999E-2</v>
      </c>
      <c r="D22305" t="s">
        <v>6283</v>
      </c>
      <c r="E22305">
        <v>4.2999999999999997E-2</v>
      </c>
      <c r="F22305">
        <v>0.01</v>
      </c>
      <c r="G22305">
        <v>0</v>
      </c>
      <c r="H22305">
        <v>0</v>
      </c>
      <c r="I22305">
        <v>0</v>
      </c>
    </row>
    <row r="22306" spans="1:9" x14ac:dyDescent="0.25">
      <c r="A22306" t="s">
        <v>734</v>
      </c>
      <c r="B22306">
        <v>23395</v>
      </c>
      <c r="C22306" s="593">
        <v>5.2999999999999999E-2</v>
      </c>
      <c r="D22306" t="s">
        <v>6283</v>
      </c>
      <c r="E22306">
        <v>4.2999999999999997E-2</v>
      </c>
      <c r="F22306">
        <v>0.01</v>
      </c>
      <c r="G22306">
        <v>0</v>
      </c>
      <c r="H22306">
        <v>0</v>
      </c>
      <c r="I22306">
        <v>0</v>
      </c>
    </row>
    <row r="22307" spans="1:9" x14ac:dyDescent="0.25">
      <c r="A22307" t="s">
        <v>734</v>
      </c>
      <c r="B22307">
        <v>23396</v>
      </c>
      <c r="C22307" s="593">
        <v>5.2999999999999999E-2</v>
      </c>
      <c r="D22307" t="s">
        <v>6283</v>
      </c>
      <c r="E22307">
        <v>4.2999999999999997E-2</v>
      </c>
      <c r="F22307">
        <v>0.01</v>
      </c>
      <c r="G22307">
        <v>0</v>
      </c>
      <c r="H22307">
        <v>0</v>
      </c>
      <c r="I22307">
        <v>0</v>
      </c>
    </row>
    <row r="22308" spans="1:9" x14ac:dyDescent="0.25">
      <c r="A22308" t="s">
        <v>734</v>
      </c>
      <c r="B22308">
        <v>23397</v>
      </c>
      <c r="C22308" s="593">
        <v>0.06</v>
      </c>
      <c r="D22308" t="s">
        <v>6284</v>
      </c>
      <c r="E22308">
        <v>4.2999999999999997E-2</v>
      </c>
      <c r="F22308">
        <v>0.01</v>
      </c>
      <c r="G22308">
        <v>0</v>
      </c>
      <c r="H22308">
        <v>7.0000000000000001E-3</v>
      </c>
      <c r="I22308">
        <v>0</v>
      </c>
    </row>
    <row r="22309" spans="1:9" x14ac:dyDescent="0.25">
      <c r="A22309" t="s">
        <v>734</v>
      </c>
      <c r="B22309">
        <v>23398</v>
      </c>
      <c r="C22309" s="593">
        <v>6.3E-2</v>
      </c>
      <c r="D22309" t="s">
        <v>3793</v>
      </c>
      <c r="E22309">
        <v>4.2999999999999997E-2</v>
      </c>
      <c r="F22309">
        <v>0.01</v>
      </c>
      <c r="G22309">
        <v>0</v>
      </c>
      <c r="H22309">
        <v>0.01</v>
      </c>
      <c r="I22309">
        <v>0</v>
      </c>
    </row>
    <row r="22310" spans="1:9" x14ac:dyDescent="0.25">
      <c r="A22310" t="s">
        <v>734</v>
      </c>
      <c r="B22310">
        <v>23399</v>
      </c>
      <c r="C22310" s="593">
        <v>5.2999999999999999E-2</v>
      </c>
      <c r="D22310" t="s">
        <v>6283</v>
      </c>
      <c r="E22310">
        <v>4.2999999999999997E-2</v>
      </c>
      <c r="F22310">
        <v>0.01</v>
      </c>
      <c r="G22310">
        <v>0</v>
      </c>
      <c r="H22310">
        <v>0</v>
      </c>
      <c r="I22310">
        <v>0</v>
      </c>
    </row>
    <row r="22311" spans="1:9" x14ac:dyDescent="0.25">
      <c r="A22311" t="s">
        <v>734</v>
      </c>
      <c r="B22311">
        <v>23401</v>
      </c>
      <c r="C22311" s="593">
        <v>5.2999999999999999E-2</v>
      </c>
      <c r="D22311" t="s">
        <v>6292</v>
      </c>
      <c r="E22311">
        <v>4.2999999999999997E-2</v>
      </c>
      <c r="F22311">
        <v>0.01</v>
      </c>
      <c r="G22311">
        <v>0</v>
      </c>
      <c r="H22311">
        <v>0</v>
      </c>
      <c r="I22311">
        <v>0</v>
      </c>
    </row>
    <row r="22312" spans="1:9" x14ac:dyDescent="0.25">
      <c r="A22312" t="s">
        <v>734</v>
      </c>
      <c r="B22312">
        <v>23404</v>
      </c>
      <c r="C22312" s="593">
        <v>5.2999999999999999E-2</v>
      </c>
      <c r="D22312" t="s">
        <v>6283</v>
      </c>
      <c r="E22312">
        <v>4.2999999999999997E-2</v>
      </c>
      <c r="F22312">
        <v>0.01</v>
      </c>
      <c r="G22312">
        <v>0</v>
      </c>
      <c r="H22312">
        <v>0</v>
      </c>
      <c r="I22312">
        <v>0</v>
      </c>
    </row>
    <row r="22313" spans="1:9" x14ac:dyDescent="0.25">
      <c r="A22313" t="s">
        <v>734</v>
      </c>
      <c r="B22313">
        <v>23405</v>
      </c>
      <c r="C22313" s="593">
        <v>6.3E-2</v>
      </c>
      <c r="D22313" t="s">
        <v>3793</v>
      </c>
      <c r="E22313">
        <v>4.2999999999999997E-2</v>
      </c>
      <c r="F22313">
        <v>0.01</v>
      </c>
      <c r="G22313">
        <v>0</v>
      </c>
      <c r="H22313">
        <v>0.01</v>
      </c>
      <c r="I22313">
        <v>0</v>
      </c>
    </row>
    <row r="22314" spans="1:9" x14ac:dyDescent="0.25">
      <c r="A22314" t="s">
        <v>734</v>
      </c>
      <c r="B22314">
        <v>23407</v>
      </c>
      <c r="C22314" s="593">
        <v>5.2999999999999999E-2</v>
      </c>
      <c r="D22314" t="s">
        <v>6283</v>
      </c>
      <c r="E22314">
        <v>4.2999999999999997E-2</v>
      </c>
      <c r="F22314">
        <v>0.01</v>
      </c>
      <c r="G22314">
        <v>0</v>
      </c>
      <c r="H22314">
        <v>0</v>
      </c>
      <c r="I22314">
        <v>0</v>
      </c>
    </row>
    <row r="22315" spans="1:9" x14ac:dyDescent="0.25">
      <c r="A22315" t="s">
        <v>734</v>
      </c>
      <c r="B22315">
        <v>23408</v>
      </c>
      <c r="C22315" s="593">
        <v>6.3E-2</v>
      </c>
      <c r="D22315" t="s">
        <v>3793</v>
      </c>
      <c r="E22315">
        <v>4.2999999999999997E-2</v>
      </c>
      <c r="F22315">
        <v>0.01</v>
      </c>
      <c r="G22315">
        <v>0</v>
      </c>
      <c r="H22315">
        <v>0.01</v>
      </c>
      <c r="I22315">
        <v>0</v>
      </c>
    </row>
    <row r="22316" spans="1:9" x14ac:dyDescent="0.25">
      <c r="A22316" t="s">
        <v>734</v>
      </c>
      <c r="B22316">
        <v>23409</v>
      </c>
      <c r="C22316" s="593">
        <v>5.2999999999999999E-2</v>
      </c>
      <c r="D22316" t="s">
        <v>6283</v>
      </c>
      <c r="E22316">
        <v>4.2999999999999997E-2</v>
      </c>
      <c r="F22316">
        <v>0.01</v>
      </c>
      <c r="G22316">
        <v>0</v>
      </c>
      <c r="H22316">
        <v>0</v>
      </c>
      <c r="I22316">
        <v>0</v>
      </c>
    </row>
    <row r="22317" spans="1:9" x14ac:dyDescent="0.25">
      <c r="A22317" t="s">
        <v>734</v>
      </c>
      <c r="B22317">
        <v>23410</v>
      </c>
      <c r="C22317" s="593">
        <v>5.2999999999999999E-2</v>
      </c>
      <c r="D22317" t="s">
        <v>6292</v>
      </c>
      <c r="E22317">
        <v>4.2999999999999997E-2</v>
      </c>
      <c r="F22317">
        <v>0.01</v>
      </c>
      <c r="G22317">
        <v>0</v>
      </c>
      <c r="H22317">
        <v>0</v>
      </c>
      <c r="I22317">
        <v>0</v>
      </c>
    </row>
    <row r="22318" spans="1:9" x14ac:dyDescent="0.25">
      <c r="A22318" t="s">
        <v>734</v>
      </c>
      <c r="B22318">
        <v>23412</v>
      </c>
      <c r="C22318" s="593">
        <v>5.2999999999999999E-2</v>
      </c>
      <c r="D22318" t="s">
        <v>6283</v>
      </c>
      <c r="E22318">
        <v>4.2999999999999997E-2</v>
      </c>
      <c r="F22318">
        <v>0.01</v>
      </c>
      <c r="G22318">
        <v>0</v>
      </c>
      <c r="H22318">
        <v>0</v>
      </c>
      <c r="I22318">
        <v>0</v>
      </c>
    </row>
    <row r="22319" spans="1:9" x14ac:dyDescent="0.25">
      <c r="A22319" t="s">
        <v>734</v>
      </c>
      <c r="B22319">
        <v>23413</v>
      </c>
      <c r="C22319" s="593">
        <v>6.3E-2</v>
      </c>
      <c r="D22319" t="s">
        <v>6293</v>
      </c>
      <c r="E22319">
        <v>4.2999999999999997E-2</v>
      </c>
      <c r="F22319">
        <v>0.01</v>
      </c>
      <c r="G22319">
        <v>0</v>
      </c>
      <c r="H22319">
        <v>0.01</v>
      </c>
      <c r="I22319">
        <v>0</v>
      </c>
    </row>
    <row r="22320" spans="1:9" x14ac:dyDescent="0.25">
      <c r="A22320" t="s">
        <v>734</v>
      </c>
      <c r="B22320">
        <v>23414</v>
      </c>
      <c r="C22320" s="593">
        <v>5.2999999999999999E-2</v>
      </c>
      <c r="D22320" t="s">
        <v>6283</v>
      </c>
      <c r="E22320">
        <v>4.2999999999999997E-2</v>
      </c>
      <c r="F22320">
        <v>0.01</v>
      </c>
      <c r="G22320">
        <v>0</v>
      </c>
      <c r="H22320">
        <v>0</v>
      </c>
      <c r="I22320">
        <v>0</v>
      </c>
    </row>
    <row r="22321" spans="1:9" x14ac:dyDescent="0.25">
      <c r="A22321" t="s">
        <v>734</v>
      </c>
      <c r="B22321">
        <v>23415</v>
      </c>
      <c r="C22321" s="593">
        <v>5.2999999999999999E-2</v>
      </c>
      <c r="D22321" t="s">
        <v>6283</v>
      </c>
      <c r="E22321">
        <v>4.2999999999999997E-2</v>
      </c>
      <c r="F22321">
        <v>0.01</v>
      </c>
      <c r="G22321">
        <v>0</v>
      </c>
      <c r="H22321">
        <v>0</v>
      </c>
      <c r="I22321">
        <v>0</v>
      </c>
    </row>
    <row r="22322" spans="1:9" x14ac:dyDescent="0.25">
      <c r="A22322" t="s">
        <v>734</v>
      </c>
      <c r="B22322">
        <v>23416</v>
      </c>
      <c r="C22322" s="593">
        <v>5.2999999999999999E-2</v>
      </c>
      <c r="D22322" t="s">
        <v>6283</v>
      </c>
      <c r="E22322">
        <v>4.2999999999999997E-2</v>
      </c>
      <c r="F22322">
        <v>0.01</v>
      </c>
      <c r="G22322">
        <v>0</v>
      </c>
      <c r="H22322">
        <v>0</v>
      </c>
      <c r="I22322">
        <v>0</v>
      </c>
    </row>
    <row r="22323" spans="1:9" x14ac:dyDescent="0.25">
      <c r="A22323" t="s">
        <v>734</v>
      </c>
      <c r="B22323">
        <v>23417</v>
      </c>
      <c r="C22323" s="593">
        <v>5.2999999999999999E-2</v>
      </c>
      <c r="D22323" t="s">
        <v>6294</v>
      </c>
      <c r="E22323">
        <v>4.2999999999999997E-2</v>
      </c>
      <c r="F22323">
        <v>0.01</v>
      </c>
      <c r="G22323">
        <v>0</v>
      </c>
      <c r="H22323">
        <v>0</v>
      </c>
      <c r="I22323">
        <v>0</v>
      </c>
    </row>
    <row r="22324" spans="1:9" x14ac:dyDescent="0.25">
      <c r="A22324" t="s">
        <v>734</v>
      </c>
      <c r="B22324">
        <v>23418</v>
      </c>
      <c r="C22324" s="593">
        <v>5.2999999999999999E-2</v>
      </c>
      <c r="D22324" t="s">
        <v>6295</v>
      </c>
      <c r="E22324">
        <v>4.2999999999999997E-2</v>
      </c>
      <c r="F22324">
        <v>0.01</v>
      </c>
      <c r="G22324">
        <v>0</v>
      </c>
      <c r="H22324">
        <v>0</v>
      </c>
      <c r="I22324">
        <v>0</v>
      </c>
    </row>
    <row r="22325" spans="1:9" x14ac:dyDescent="0.25">
      <c r="A22325" t="s">
        <v>734</v>
      </c>
      <c r="B22325">
        <v>23419</v>
      </c>
      <c r="C22325" s="593">
        <v>6.3E-2</v>
      </c>
      <c r="D22325" t="s">
        <v>3793</v>
      </c>
      <c r="E22325">
        <v>4.2999999999999997E-2</v>
      </c>
      <c r="F22325">
        <v>0.01</v>
      </c>
      <c r="G22325">
        <v>0</v>
      </c>
      <c r="H22325">
        <v>0.01</v>
      </c>
      <c r="I22325">
        <v>0</v>
      </c>
    </row>
    <row r="22326" spans="1:9" x14ac:dyDescent="0.25">
      <c r="A22326" t="s">
        <v>734</v>
      </c>
      <c r="B22326">
        <v>23420</v>
      </c>
      <c r="C22326" s="593">
        <v>5.2999999999999999E-2</v>
      </c>
      <c r="D22326" t="s">
        <v>6296</v>
      </c>
      <c r="E22326">
        <v>4.2999999999999997E-2</v>
      </c>
      <c r="F22326">
        <v>0.01</v>
      </c>
      <c r="G22326">
        <v>0</v>
      </c>
      <c r="H22326">
        <v>0</v>
      </c>
      <c r="I22326">
        <v>0</v>
      </c>
    </row>
    <row r="22327" spans="1:9" x14ac:dyDescent="0.25">
      <c r="A22327" t="s">
        <v>734</v>
      </c>
      <c r="B22327">
        <v>23421</v>
      </c>
      <c r="C22327" s="593">
        <v>5.2999999999999999E-2</v>
      </c>
      <c r="D22327" t="s">
        <v>6297</v>
      </c>
      <c r="E22327">
        <v>4.2999999999999997E-2</v>
      </c>
      <c r="F22327">
        <v>0.01</v>
      </c>
      <c r="G22327">
        <v>0</v>
      </c>
      <c r="H22327">
        <v>0</v>
      </c>
      <c r="I22327">
        <v>0</v>
      </c>
    </row>
    <row r="22328" spans="1:9" x14ac:dyDescent="0.25">
      <c r="A22328" t="s">
        <v>734</v>
      </c>
      <c r="B22328">
        <v>23422</v>
      </c>
      <c r="C22328" s="593">
        <v>5.2999999999999999E-2</v>
      </c>
      <c r="D22328" t="s">
        <v>6283</v>
      </c>
      <c r="E22328">
        <v>4.2999999999999997E-2</v>
      </c>
      <c r="F22328">
        <v>0.01</v>
      </c>
      <c r="G22328">
        <v>0</v>
      </c>
      <c r="H22328">
        <v>0</v>
      </c>
      <c r="I22328">
        <v>0</v>
      </c>
    </row>
    <row r="22329" spans="1:9" x14ac:dyDescent="0.25">
      <c r="A22329" t="s">
        <v>734</v>
      </c>
      <c r="B22329">
        <v>23423</v>
      </c>
      <c r="C22329" s="593">
        <v>5.2999999999999999E-2</v>
      </c>
      <c r="D22329" t="s">
        <v>6283</v>
      </c>
      <c r="E22329">
        <v>4.2999999999999997E-2</v>
      </c>
      <c r="F22329">
        <v>0.01</v>
      </c>
      <c r="G22329">
        <v>0</v>
      </c>
      <c r="H22329">
        <v>0</v>
      </c>
      <c r="I22329">
        <v>0</v>
      </c>
    </row>
    <row r="22330" spans="1:9" x14ac:dyDescent="0.25">
      <c r="A22330" t="s">
        <v>734</v>
      </c>
      <c r="B22330">
        <v>23424</v>
      </c>
      <c r="C22330" s="593">
        <v>0.06</v>
      </c>
      <c r="D22330" t="s">
        <v>6284</v>
      </c>
      <c r="E22330">
        <v>4.2999999999999997E-2</v>
      </c>
      <c r="F22330">
        <v>0.01</v>
      </c>
      <c r="G22330">
        <v>0</v>
      </c>
      <c r="H22330">
        <v>7.0000000000000001E-3</v>
      </c>
      <c r="I22330">
        <v>0</v>
      </c>
    </row>
    <row r="22331" spans="1:9" x14ac:dyDescent="0.25">
      <c r="A22331" t="s">
        <v>734</v>
      </c>
      <c r="B22331">
        <v>23426</v>
      </c>
      <c r="C22331" s="593">
        <v>5.2999999999999999E-2</v>
      </c>
      <c r="D22331" t="s">
        <v>6283</v>
      </c>
      <c r="E22331">
        <v>4.2999999999999997E-2</v>
      </c>
      <c r="F22331">
        <v>0.01</v>
      </c>
      <c r="G22331">
        <v>0</v>
      </c>
      <c r="H22331">
        <v>0</v>
      </c>
      <c r="I22331">
        <v>0</v>
      </c>
    </row>
    <row r="22332" spans="1:9" x14ac:dyDescent="0.25">
      <c r="A22332" t="s">
        <v>734</v>
      </c>
      <c r="B22332">
        <v>23427</v>
      </c>
      <c r="C22332" s="593">
        <v>5.2999999999999999E-2</v>
      </c>
      <c r="D22332" t="s">
        <v>6298</v>
      </c>
      <c r="E22332">
        <v>4.2999999999999997E-2</v>
      </c>
      <c r="F22332">
        <v>0.01</v>
      </c>
      <c r="G22332">
        <v>0</v>
      </c>
      <c r="H22332">
        <v>0</v>
      </c>
      <c r="I22332">
        <v>0</v>
      </c>
    </row>
    <row r="22333" spans="1:9" x14ac:dyDescent="0.25">
      <c r="A22333" t="s">
        <v>734</v>
      </c>
      <c r="B22333">
        <v>23429</v>
      </c>
      <c r="C22333" s="593">
        <v>6.3E-2</v>
      </c>
      <c r="D22333" t="s">
        <v>3793</v>
      </c>
      <c r="E22333">
        <v>4.2999999999999997E-2</v>
      </c>
      <c r="F22333">
        <v>0.01</v>
      </c>
      <c r="G22333">
        <v>0</v>
      </c>
      <c r="H22333">
        <v>0.01</v>
      </c>
      <c r="I22333">
        <v>0</v>
      </c>
    </row>
    <row r="22334" spans="1:9" x14ac:dyDescent="0.25">
      <c r="A22334" t="s">
        <v>734</v>
      </c>
      <c r="B22334">
        <v>23430</v>
      </c>
      <c r="C22334" s="593">
        <v>0.06</v>
      </c>
      <c r="D22334" t="s">
        <v>4880</v>
      </c>
      <c r="E22334">
        <v>4.2999999999999997E-2</v>
      </c>
      <c r="F22334">
        <v>0.01</v>
      </c>
      <c r="G22334">
        <v>0</v>
      </c>
      <c r="H22334">
        <v>7.0000000000000001E-3</v>
      </c>
      <c r="I22334">
        <v>0</v>
      </c>
    </row>
    <row r="22335" spans="1:9" x14ac:dyDescent="0.25">
      <c r="A22335" t="s">
        <v>734</v>
      </c>
      <c r="B22335">
        <v>23431</v>
      </c>
      <c r="C22335" s="593">
        <v>0.06</v>
      </c>
      <c r="D22335" t="s">
        <v>4880</v>
      </c>
      <c r="E22335">
        <v>4.2999999999999997E-2</v>
      </c>
      <c r="F22335">
        <v>0.01</v>
      </c>
      <c r="G22335">
        <v>0</v>
      </c>
      <c r="H22335">
        <v>7.0000000000000001E-3</v>
      </c>
      <c r="I22335">
        <v>0</v>
      </c>
    </row>
    <row r="22336" spans="1:9" x14ac:dyDescent="0.25">
      <c r="A22336" t="s">
        <v>734</v>
      </c>
      <c r="B22336">
        <v>23432</v>
      </c>
      <c r="C22336" s="593">
        <v>0.06</v>
      </c>
      <c r="D22336" t="s">
        <v>6284</v>
      </c>
      <c r="E22336">
        <v>4.2999999999999997E-2</v>
      </c>
      <c r="F22336">
        <v>0.01</v>
      </c>
      <c r="G22336">
        <v>0</v>
      </c>
      <c r="H22336">
        <v>7.0000000000000001E-3</v>
      </c>
      <c r="I22336">
        <v>0</v>
      </c>
    </row>
    <row r="22337" spans="1:9" x14ac:dyDescent="0.25">
      <c r="A22337" t="s">
        <v>734</v>
      </c>
      <c r="B22337">
        <v>23433</v>
      </c>
      <c r="C22337" s="593">
        <v>0.06</v>
      </c>
      <c r="D22337" t="s">
        <v>6299</v>
      </c>
      <c r="E22337">
        <v>4.2999999999999997E-2</v>
      </c>
      <c r="F22337">
        <v>0</v>
      </c>
      <c r="G22337">
        <v>0.01</v>
      </c>
      <c r="H22337">
        <v>7.0000000000000001E-3</v>
      </c>
      <c r="I22337">
        <v>0</v>
      </c>
    </row>
    <row r="22338" spans="1:9" x14ac:dyDescent="0.25">
      <c r="A22338" t="s">
        <v>734</v>
      </c>
      <c r="B22338">
        <v>23434</v>
      </c>
      <c r="C22338" s="593">
        <v>0.06</v>
      </c>
      <c r="D22338" t="s">
        <v>6284</v>
      </c>
      <c r="E22338">
        <v>4.2999999999999997E-2</v>
      </c>
      <c r="F22338">
        <v>0.01</v>
      </c>
      <c r="G22338">
        <v>0</v>
      </c>
      <c r="H22338">
        <v>7.0000000000000001E-3</v>
      </c>
      <c r="I22338">
        <v>0</v>
      </c>
    </row>
    <row r="22339" spans="1:9" x14ac:dyDescent="0.25">
      <c r="A22339" t="s">
        <v>734</v>
      </c>
      <c r="B22339">
        <v>23435</v>
      </c>
      <c r="C22339" s="593">
        <v>0.06</v>
      </c>
      <c r="D22339" t="s">
        <v>6288</v>
      </c>
      <c r="E22339">
        <v>4.2999999999999997E-2</v>
      </c>
      <c r="F22339">
        <v>0</v>
      </c>
      <c r="G22339">
        <v>0.01</v>
      </c>
      <c r="H22339">
        <v>7.0000000000000001E-3</v>
      </c>
      <c r="I22339">
        <v>0</v>
      </c>
    </row>
    <row r="22340" spans="1:9" x14ac:dyDescent="0.25">
      <c r="A22340" t="s">
        <v>734</v>
      </c>
      <c r="B22340">
        <v>23436</v>
      </c>
      <c r="C22340" s="593">
        <v>0.06</v>
      </c>
      <c r="D22340" t="s">
        <v>6299</v>
      </c>
      <c r="E22340">
        <v>4.2999999999999997E-2</v>
      </c>
      <c r="F22340">
        <v>0</v>
      </c>
      <c r="G22340">
        <v>0.01</v>
      </c>
      <c r="H22340">
        <v>7.0000000000000001E-3</v>
      </c>
      <c r="I22340">
        <v>0</v>
      </c>
    </row>
    <row r="22341" spans="1:9" x14ac:dyDescent="0.25">
      <c r="A22341" t="s">
        <v>734</v>
      </c>
      <c r="B22341">
        <v>23437</v>
      </c>
      <c r="C22341" s="593">
        <v>0.06</v>
      </c>
      <c r="D22341" t="s">
        <v>6284</v>
      </c>
      <c r="E22341">
        <v>4.2999999999999997E-2</v>
      </c>
      <c r="F22341">
        <v>0.01</v>
      </c>
      <c r="G22341">
        <v>0</v>
      </c>
      <c r="H22341">
        <v>7.0000000000000001E-3</v>
      </c>
      <c r="I22341">
        <v>0</v>
      </c>
    </row>
    <row r="22342" spans="1:9" x14ac:dyDescent="0.25">
      <c r="A22342" t="s">
        <v>734</v>
      </c>
      <c r="B22342">
        <v>23438</v>
      </c>
      <c r="C22342" s="593">
        <v>0.06</v>
      </c>
      <c r="D22342" t="s">
        <v>6299</v>
      </c>
      <c r="E22342">
        <v>4.2999999999999997E-2</v>
      </c>
      <c r="F22342">
        <v>0</v>
      </c>
      <c r="G22342">
        <v>0.01</v>
      </c>
      <c r="H22342">
        <v>7.0000000000000001E-3</v>
      </c>
      <c r="I22342">
        <v>0</v>
      </c>
    </row>
    <row r="22343" spans="1:9" x14ac:dyDescent="0.25">
      <c r="A22343" t="s">
        <v>734</v>
      </c>
      <c r="B22343">
        <v>23439</v>
      </c>
      <c r="C22343" s="593">
        <v>0.06</v>
      </c>
      <c r="D22343" t="s">
        <v>6299</v>
      </c>
      <c r="E22343">
        <v>4.2999999999999997E-2</v>
      </c>
      <c r="F22343">
        <v>0</v>
      </c>
      <c r="G22343">
        <v>0.01</v>
      </c>
      <c r="H22343">
        <v>7.0000000000000001E-3</v>
      </c>
      <c r="I22343">
        <v>0</v>
      </c>
    </row>
    <row r="22344" spans="1:9" x14ac:dyDescent="0.25">
      <c r="A22344" t="s">
        <v>734</v>
      </c>
      <c r="B22344">
        <v>23440</v>
      </c>
      <c r="C22344" s="593">
        <v>5.2999999999999999E-2</v>
      </c>
      <c r="D22344" t="s">
        <v>6300</v>
      </c>
      <c r="E22344">
        <v>4.2999999999999997E-2</v>
      </c>
      <c r="F22344">
        <v>0.01</v>
      </c>
      <c r="G22344">
        <v>0</v>
      </c>
      <c r="H22344">
        <v>0</v>
      </c>
      <c r="I22344">
        <v>0</v>
      </c>
    </row>
    <row r="22345" spans="1:9" x14ac:dyDescent="0.25">
      <c r="A22345" t="s">
        <v>734</v>
      </c>
      <c r="B22345">
        <v>23441</v>
      </c>
      <c r="C22345" s="593">
        <v>5.2999999999999999E-2</v>
      </c>
      <c r="D22345" t="s">
        <v>6283</v>
      </c>
      <c r="E22345">
        <v>4.2999999999999997E-2</v>
      </c>
      <c r="F22345">
        <v>0.01</v>
      </c>
      <c r="G22345">
        <v>0</v>
      </c>
      <c r="H22345">
        <v>0</v>
      </c>
      <c r="I22345">
        <v>0</v>
      </c>
    </row>
    <row r="22346" spans="1:9" x14ac:dyDescent="0.25">
      <c r="A22346" t="s">
        <v>734</v>
      </c>
      <c r="B22346">
        <v>23442</v>
      </c>
      <c r="C22346" s="593">
        <v>5.2999999999999999E-2</v>
      </c>
      <c r="D22346" t="s">
        <v>6283</v>
      </c>
      <c r="E22346">
        <v>4.2999999999999997E-2</v>
      </c>
      <c r="F22346">
        <v>0.01</v>
      </c>
      <c r="G22346">
        <v>0</v>
      </c>
      <c r="H22346">
        <v>0</v>
      </c>
      <c r="I22346">
        <v>0</v>
      </c>
    </row>
    <row r="22347" spans="1:9" x14ac:dyDescent="0.25">
      <c r="A22347" t="s">
        <v>734</v>
      </c>
      <c r="B22347">
        <v>23443</v>
      </c>
      <c r="C22347" s="593">
        <v>6.3E-2</v>
      </c>
      <c r="D22347" t="s">
        <v>3793</v>
      </c>
      <c r="E22347">
        <v>4.2999999999999997E-2</v>
      </c>
      <c r="F22347">
        <v>0.01</v>
      </c>
      <c r="G22347">
        <v>0</v>
      </c>
      <c r="H22347">
        <v>0.01</v>
      </c>
      <c r="I22347">
        <v>0</v>
      </c>
    </row>
    <row r="22348" spans="1:9" x14ac:dyDescent="0.25">
      <c r="A22348" t="s">
        <v>734</v>
      </c>
      <c r="B22348">
        <v>23450</v>
      </c>
      <c r="C22348" s="593">
        <v>0.06</v>
      </c>
      <c r="D22348" t="s">
        <v>6301</v>
      </c>
      <c r="E22348">
        <v>4.2999999999999997E-2</v>
      </c>
      <c r="F22348">
        <v>0</v>
      </c>
      <c r="G22348">
        <v>0.01</v>
      </c>
      <c r="H22348">
        <v>7.0000000000000001E-3</v>
      </c>
      <c r="I22348">
        <v>0</v>
      </c>
    </row>
    <row r="22349" spans="1:9" x14ac:dyDescent="0.25">
      <c r="A22349" t="s">
        <v>734</v>
      </c>
      <c r="B22349">
        <v>23451</v>
      </c>
      <c r="C22349" s="593">
        <v>0.06</v>
      </c>
      <c r="D22349" t="s">
        <v>6301</v>
      </c>
      <c r="E22349">
        <v>4.2999999999999997E-2</v>
      </c>
      <c r="F22349">
        <v>0</v>
      </c>
      <c r="G22349">
        <v>0.01</v>
      </c>
      <c r="H22349">
        <v>7.0000000000000001E-3</v>
      </c>
      <c r="I22349">
        <v>0</v>
      </c>
    </row>
    <row r="22350" spans="1:9" x14ac:dyDescent="0.25">
      <c r="A22350" t="s">
        <v>734</v>
      </c>
      <c r="B22350">
        <v>23452</v>
      </c>
      <c r="C22350" s="593">
        <v>0.06</v>
      </c>
      <c r="D22350" t="s">
        <v>6301</v>
      </c>
      <c r="E22350">
        <v>4.2999999999999997E-2</v>
      </c>
      <c r="F22350">
        <v>0</v>
      </c>
      <c r="G22350">
        <v>0.01</v>
      </c>
      <c r="H22350">
        <v>7.0000000000000001E-3</v>
      </c>
      <c r="I22350">
        <v>0</v>
      </c>
    </row>
    <row r="22351" spans="1:9" x14ac:dyDescent="0.25">
      <c r="A22351" t="s">
        <v>734</v>
      </c>
      <c r="B22351">
        <v>23453</v>
      </c>
      <c r="C22351" s="593">
        <v>0.06</v>
      </c>
      <c r="D22351" t="s">
        <v>6301</v>
      </c>
      <c r="E22351">
        <v>4.2999999999999997E-2</v>
      </c>
      <c r="F22351">
        <v>0</v>
      </c>
      <c r="G22351">
        <v>0.01</v>
      </c>
      <c r="H22351">
        <v>7.0000000000000001E-3</v>
      </c>
      <c r="I22351">
        <v>0</v>
      </c>
    </row>
    <row r="22352" spans="1:9" x14ac:dyDescent="0.25">
      <c r="A22352" t="s">
        <v>734</v>
      </c>
      <c r="B22352">
        <v>23454</v>
      </c>
      <c r="C22352" s="593">
        <v>0.06</v>
      </c>
      <c r="D22352" t="s">
        <v>6301</v>
      </c>
      <c r="E22352">
        <v>4.2999999999999997E-2</v>
      </c>
      <c r="F22352">
        <v>0</v>
      </c>
      <c r="G22352">
        <v>0.01</v>
      </c>
      <c r="H22352">
        <v>7.0000000000000001E-3</v>
      </c>
      <c r="I22352">
        <v>0</v>
      </c>
    </row>
    <row r="22353" spans="1:9" x14ac:dyDescent="0.25">
      <c r="A22353" t="s">
        <v>734</v>
      </c>
      <c r="B22353">
        <v>23455</v>
      </c>
      <c r="C22353" s="593">
        <v>0.06</v>
      </c>
      <c r="D22353" t="s">
        <v>6302</v>
      </c>
      <c r="E22353">
        <v>4.2999999999999997E-2</v>
      </c>
      <c r="F22353">
        <v>0</v>
      </c>
      <c r="G22353">
        <v>0.01</v>
      </c>
      <c r="H22353">
        <v>7.0000000000000001E-3</v>
      </c>
      <c r="I22353">
        <v>0</v>
      </c>
    </row>
    <row r="22354" spans="1:9" x14ac:dyDescent="0.25">
      <c r="A22354" t="s">
        <v>734</v>
      </c>
      <c r="B22354">
        <v>23456</v>
      </c>
      <c r="C22354" s="593">
        <v>0.06</v>
      </c>
      <c r="D22354" t="s">
        <v>6301</v>
      </c>
      <c r="E22354">
        <v>4.2999999999999997E-2</v>
      </c>
      <c r="F22354">
        <v>0</v>
      </c>
      <c r="G22354">
        <v>0.01</v>
      </c>
      <c r="H22354">
        <v>7.0000000000000001E-3</v>
      </c>
      <c r="I22354">
        <v>0</v>
      </c>
    </row>
    <row r="22355" spans="1:9" x14ac:dyDescent="0.25">
      <c r="A22355" t="s">
        <v>734</v>
      </c>
      <c r="B22355">
        <v>23457</v>
      </c>
      <c r="C22355" s="593">
        <v>0.06</v>
      </c>
      <c r="D22355" t="s">
        <v>6301</v>
      </c>
      <c r="E22355">
        <v>4.2999999999999997E-2</v>
      </c>
      <c r="F22355">
        <v>0</v>
      </c>
      <c r="G22355">
        <v>0.01</v>
      </c>
      <c r="H22355">
        <v>7.0000000000000001E-3</v>
      </c>
      <c r="I22355">
        <v>0</v>
      </c>
    </row>
    <row r="22356" spans="1:9" x14ac:dyDescent="0.25">
      <c r="A22356" t="s">
        <v>734</v>
      </c>
      <c r="B22356">
        <v>23458</v>
      </c>
      <c r="C22356" s="593">
        <v>0.06</v>
      </c>
      <c r="D22356" t="s">
        <v>6301</v>
      </c>
      <c r="E22356">
        <v>4.2999999999999997E-2</v>
      </c>
      <c r="F22356">
        <v>0</v>
      </c>
      <c r="G22356">
        <v>0.01</v>
      </c>
      <c r="H22356">
        <v>7.0000000000000001E-3</v>
      </c>
      <c r="I22356">
        <v>0</v>
      </c>
    </row>
    <row r="22357" spans="1:9" x14ac:dyDescent="0.25">
      <c r="A22357" t="s">
        <v>734</v>
      </c>
      <c r="B22357">
        <v>23459</v>
      </c>
      <c r="C22357" s="593">
        <v>0.06</v>
      </c>
      <c r="D22357" t="s">
        <v>6301</v>
      </c>
      <c r="E22357">
        <v>4.2999999999999997E-2</v>
      </c>
      <c r="F22357">
        <v>0</v>
      </c>
      <c r="G22357">
        <v>0.01</v>
      </c>
      <c r="H22357">
        <v>7.0000000000000001E-3</v>
      </c>
      <c r="I22357">
        <v>0</v>
      </c>
    </row>
    <row r="22358" spans="1:9" x14ac:dyDescent="0.25">
      <c r="A22358" t="s">
        <v>734</v>
      </c>
      <c r="B22358">
        <v>23460</v>
      </c>
      <c r="C22358" s="593">
        <v>0.06</v>
      </c>
      <c r="D22358" t="s">
        <v>6301</v>
      </c>
      <c r="E22358">
        <v>4.2999999999999997E-2</v>
      </c>
      <c r="F22358">
        <v>0</v>
      </c>
      <c r="G22358">
        <v>0.01</v>
      </c>
      <c r="H22358">
        <v>7.0000000000000001E-3</v>
      </c>
      <c r="I22358">
        <v>0</v>
      </c>
    </row>
    <row r="22359" spans="1:9" x14ac:dyDescent="0.25">
      <c r="A22359" t="s">
        <v>734</v>
      </c>
      <c r="B22359">
        <v>23461</v>
      </c>
      <c r="C22359" s="593">
        <v>0.06</v>
      </c>
      <c r="D22359" t="s">
        <v>6301</v>
      </c>
      <c r="E22359">
        <v>4.2999999999999997E-2</v>
      </c>
      <c r="F22359">
        <v>0</v>
      </c>
      <c r="G22359">
        <v>0.01</v>
      </c>
      <c r="H22359">
        <v>7.0000000000000001E-3</v>
      </c>
      <c r="I22359">
        <v>0</v>
      </c>
    </row>
    <row r="22360" spans="1:9" x14ac:dyDescent="0.25">
      <c r="A22360" t="s">
        <v>734</v>
      </c>
      <c r="B22360">
        <v>23462</v>
      </c>
      <c r="C22360" s="593">
        <v>0.06</v>
      </c>
      <c r="D22360" t="s">
        <v>6302</v>
      </c>
      <c r="E22360">
        <v>4.2999999999999997E-2</v>
      </c>
      <c r="F22360">
        <v>0</v>
      </c>
      <c r="G22360">
        <v>0.01</v>
      </c>
      <c r="H22360">
        <v>7.0000000000000001E-3</v>
      </c>
      <c r="I22360">
        <v>0</v>
      </c>
    </row>
    <row r="22361" spans="1:9" x14ac:dyDescent="0.25">
      <c r="A22361" t="s">
        <v>734</v>
      </c>
      <c r="B22361">
        <v>23463</v>
      </c>
      <c r="C22361" s="593">
        <v>0.06</v>
      </c>
      <c r="D22361" t="s">
        <v>6301</v>
      </c>
      <c r="E22361">
        <v>4.2999999999999997E-2</v>
      </c>
      <c r="F22361">
        <v>0</v>
      </c>
      <c r="G22361">
        <v>0.01</v>
      </c>
      <c r="H22361">
        <v>7.0000000000000001E-3</v>
      </c>
      <c r="I22361">
        <v>0</v>
      </c>
    </row>
    <row r="22362" spans="1:9" x14ac:dyDescent="0.25">
      <c r="A22362" t="s">
        <v>734</v>
      </c>
      <c r="B22362">
        <v>23464</v>
      </c>
      <c r="C22362" s="593">
        <v>0.06</v>
      </c>
      <c r="D22362" t="s">
        <v>6288</v>
      </c>
      <c r="E22362">
        <v>4.2999999999999997E-2</v>
      </c>
      <c r="F22362">
        <v>0</v>
      </c>
      <c r="G22362">
        <v>0.01</v>
      </c>
      <c r="H22362">
        <v>7.0000000000000001E-3</v>
      </c>
      <c r="I22362">
        <v>0</v>
      </c>
    </row>
    <row r="22363" spans="1:9" x14ac:dyDescent="0.25">
      <c r="A22363" t="s">
        <v>734</v>
      </c>
      <c r="B22363">
        <v>23465</v>
      </c>
      <c r="C22363" s="593">
        <v>0.06</v>
      </c>
      <c r="D22363" t="s">
        <v>6301</v>
      </c>
      <c r="E22363">
        <v>4.2999999999999997E-2</v>
      </c>
      <c r="F22363">
        <v>0</v>
      </c>
      <c r="G22363">
        <v>0.01</v>
      </c>
      <c r="H22363">
        <v>7.0000000000000001E-3</v>
      </c>
      <c r="I22363">
        <v>0</v>
      </c>
    </row>
    <row r="22364" spans="1:9" x14ac:dyDescent="0.25">
      <c r="A22364" t="s">
        <v>734</v>
      </c>
      <c r="B22364">
        <v>23466</v>
      </c>
      <c r="C22364" s="593">
        <v>0.06</v>
      </c>
      <c r="D22364" t="s">
        <v>6301</v>
      </c>
      <c r="E22364">
        <v>4.2999999999999997E-2</v>
      </c>
      <c r="F22364">
        <v>0</v>
      </c>
      <c r="G22364">
        <v>0.01</v>
      </c>
      <c r="H22364">
        <v>7.0000000000000001E-3</v>
      </c>
      <c r="I22364">
        <v>0</v>
      </c>
    </row>
    <row r="22365" spans="1:9" x14ac:dyDescent="0.25">
      <c r="A22365" t="s">
        <v>734</v>
      </c>
      <c r="B22365">
        <v>23467</v>
      </c>
      <c r="C22365" s="593">
        <v>0.06</v>
      </c>
      <c r="D22365" t="s">
        <v>6301</v>
      </c>
      <c r="E22365">
        <v>4.2999999999999997E-2</v>
      </c>
      <c r="F22365">
        <v>0</v>
      </c>
      <c r="G22365">
        <v>0.01</v>
      </c>
      <c r="H22365">
        <v>7.0000000000000001E-3</v>
      </c>
      <c r="I22365">
        <v>0</v>
      </c>
    </row>
    <row r="22366" spans="1:9" x14ac:dyDescent="0.25">
      <c r="A22366" t="s">
        <v>734</v>
      </c>
      <c r="B22366">
        <v>23471</v>
      </c>
      <c r="C22366" s="593">
        <v>0.06</v>
      </c>
      <c r="D22366" t="s">
        <v>6301</v>
      </c>
      <c r="E22366">
        <v>4.2999999999999997E-2</v>
      </c>
      <c r="F22366">
        <v>0</v>
      </c>
      <c r="G22366">
        <v>0.01</v>
      </c>
      <c r="H22366">
        <v>7.0000000000000001E-3</v>
      </c>
      <c r="I22366">
        <v>0</v>
      </c>
    </row>
    <row r="22367" spans="1:9" x14ac:dyDescent="0.25">
      <c r="A22367" t="s">
        <v>734</v>
      </c>
      <c r="B22367">
        <v>23479</v>
      </c>
      <c r="C22367" s="593">
        <v>0.06</v>
      </c>
      <c r="D22367" t="s">
        <v>6301</v>
      </c>
      <c r="E22367">
        <v>4.2999999999999997E-2</v>
      </c>
      <c r="F22367">
        <v>0</v>
      </c>
      <c r="G22367">
        <v>0.01</v>
      </c>
      <c r="H22367">
        <v>7.0000000000000001E-3</v>
      </c>
      <c r="I22367">
        <v>0</v>
      </c>
    </row>
    <row r="22368" spans="1:9" x14ac:dyDescent="0.25">
      <c r="A22368" t="s">
        <v>734</v>
      </c>
      <c r="B22368">
        <v>23480</v>
      </c>
      <c r="C22368" s="593">
        <v>5.2999999999999999E-2</v>
      </c>
      <c r="D22368" t="s">
        <v>6303</v>
      </c>
      <c r="E22368">
        <v>4.2999999999999997E-2</v>
      </c>
      <c r="F22368">
        <v>0.01</v>
      </c>
      <c r="G22368">
        <v>0</v>
      </c>
      <c r="H22368">
        <v>0</v>
      </c>
      <c r="I22368">
        <v>0</v>
      </c>
    </row>
    <row r="22369" spans="1:9" x14ac:dyDescent="0.25">
      <c r="A22369" t="s">
        <v>734</v>
      </c>
      <c r="B22369">
        <v>23482</v>
      </c>
      <c r="C22369" s="593">
        <v>6.3E-2</v>
      </c>
      <c r="D22369" t="s">
        <v>3793</v>
      </c>
      <c r="E22369">
        <v>4.2999999999999997E-2</v>
      </c>
      <c r="F22369">
        <v>0.01</v>
      </c>
      <c r="G22369">
        <v>0</v>
      </c>
      <c r="H22369">
        <v>0.01</v>
      </c>
      <c r="I22369">
        <v>0</v>
      </c>
    </row>
    <row r="22370" spans="1:9" x14ac:dyDescent="0.25">
      <c r="A22370" t="s">
        <v>734</v>
      </c>
      <c r="B22370">
        <v>23483</v>
      </c>
      <c r="C22370" s="593">
        <v>5.2999999999999999E-2</v>
      </c>
      <c r="D22370" t="s">
        <v>6283</v>
      </c>
      <c r="E22370">
        <v>4.2999999999999997E-2</v>
      </c>
      <c r="F22370">
        <v>0.01</v>
      </c>
      <c r="G22370">
        <v>0</v>
      </c>
      <c r="H22370">
        <v>0</v>
      </c>
      <c r="I22370">
        <v>0</v>
      </c>
    </row>
    <row r="22371" spans="1:9" x14ac:dyDescent="0.25">
      <c r="A22371" t="s">
        <v>734</v>
      </c>
      <c r="B22371">
        <v>23486</v>
      </c>
      <c r="C22371" s="593">
        <v>6.3E-2</v>
      </c>
      <c r="D22371" t="s">
        <v>3793</v>
      </c>
      <c r="E22371">
        <v>4.2999999999999997E-2</v>
      </c>
      <c r="F22371">
        <v>0.01</v>
      </c>
      <c r="G22371">
        <v>0</v>
      </c>
      <c r="H22371">
        <v>0.01</v>
      </c>
      <c r="I22371">
        <v>0</v>
      </c>
    </row>
    <row r="22372" spans="1:9" x14ac:dyDescent="0.25">
      <c r="A22372" t="s">
        <v>734</v>
      </c>
      <c r="B22372">
        <v>23487</v>
      </c>
      <c r="C22372" s="593">
        <v>0.06</v>
      </c>
      <c r="D22372" t="s">
        <v>1945</v>
      </c>
      <c r="E22372">
        <v>4.2999999999999997E-2</v>
      </c>
      <c r="F22372">
        <v>0.01</v>
      </c>
      <c r="G22372">
        <v>0</v>
      </c>
      <c r="H22372">
        <v>7.0000000000000001E-3</v>
      </c>
      <c r="I22372">
        <v>0</v>
      </c>
    </row>
    <row r="22373" spans="1:9" x14ac:dyDescent="0.25">
      <c r="A22373" t="s">
        <v>734</v>
      </c>
      <c r="B22373">
        <v>23488</v>
      </c>
      <c r="C22373" s="593">
        <v>5.2999999999999999E-2</v>
      </c>
      <c r="D22373" t="s">
        <v>6283</v>
      </c>
      <c r="E22373">
        <v>4.2999999999999997E-2</v>
      </c>
      <c r="F22373">
        <v>0.01</v>
      </c>
      <c r="G22373">
        <v>0</v>
      </c>
      <c r="H22373">
        <v>0</v>
      </c>
      <c r="I22373">
        <v>0</v>
      </c>
    </row>
    <row r="22374" spans="1:9" x14ac:dyDescent="0.25">
      <c r="A22374" t="s">
        <v>734</v>
      </c>
      <c r="B22374">
        <v>23501</v>
      </c>
      <c r="C22374" s="593">
        <v>0.06</v>
      </c>
      <c r="D22374" t="s">
        <v>6302</v>
      </c>
      <c r="E22374">
        <v>4.2999999999999997E-2</v>
      </c>
      <c r="F22374">
        <v>0</v>
      </c>
      <c r="G22374">
        <v>0.01</v>
      </c>
      <c r="H22374">
        <v>7.0000000000000001E-3</v>
      </c>
      <c r="I22374">
        <v>0</v>
      </c>
    </row>
    <row r="22375" spans="1:9" x14ac:dyDescent="0.25">
      <c r="A22375" t="s">
        <v>734</v>
      </c>
      <c r="B22375">
        <v>23502</v>
      </c>
      <c r="C22375" s="593">
        <v>0.06</v>
      </c>
      <c r="D22375" t="s">
        <v>6302</v>
      </c>
      <c r="E22375">
        <v>4.2999999999999997E-2</v>
      </c>
      <c r="F22375">
        <v>0</v>
      </c>
      <c r="G22375">
        <v>0.01</v>
      </c>
      <c r="H22375">
        <v>7.0000000000000001E-3</v>
      </c>
      <c r="I22375">
        <v>0</v>
      </c>
    </row>
    <row r="22376" spans="1:9" x14ac:dyDescent="0.25">
      <c r="A22376" t="s">
        <v>734</v>
      </c>
      <c r="B22376">
        <v>23503</v>
      </c>
      <c r="C22376" s="593">
        <v>0.06</v>
      </c>
      <c r="D22376" t="s">
        <v>6302</v>
      </c>
      <c r="E22376">
        <v>4.2999999999999997E-2</v>
      </c>
      <c r="F22376">
        <v>0</v>
      </c>
      <c r="G22376">
        <v>0.01</v>
      </c>
      <c r="H22376">
        <v>7.0000000000000001E-3</v>
      </c>
      <c r="I22376">
        <v>0</v>
      </c>
    </row>
    <row r="22377" spans="1:9" x14ac:dyDescent="0.25">
      <c r="A22377" t="s">
        <v>734</v>
      </c>
      <c r="B22377">
        <v>23504</v>
      </c>
      <c r="C22377" s="593">
        <v>0.06</v>
      </c>
      <c r="D22377" t="s">
        <v>6302</v>
      </c>
      <c r="E22377">
        <v>4.2999999999999997E-2</v>
      </c>
      <c r="F22377">
        <v>0</v>
      </c>
      <c r="G22377">
        <v>0.01</v>
      </c>
      <c r="H22377">
        <v>7.0000000000000001E-3</v>
      </c>
      <c r="I22377">
        <v>0</v>
      </c>
    </row>
    <row r="22378" spans="1:9" x14ac:dyDescent="0.25">
      <c r="A22378" t="s">
        <v>734</v>
      </c>
      <c r="B22378">
        <v>23505</v>
      </c>
      <c r="C22378" s="593">
        <v>0.06</v>
      </c>
      <c r="D22378" t="s">
        <v>6302</v>
      </c>
      <c r="E22378">
        <v>4.2999999999999997E-2</v>
      </c>
      <c r="F22378">
        <v>0</v>
      </c>
      <c r="G22378">
        <v>0.01</v>
      </c>
      <c r="H22378">
        <v>7.0000000000000001E-3</v>
      </c>
      <c r="I22378">
        <v>0</v>
      </c>
    </row>
    <row r="22379" spans="1:9" x14ac:dyDescent="0.25">
      <c r="A22379" t="s">
        <v>734</v>
      </c>
      <c r="B22379">
        <v>23506</v>
      </c>
      <c r="C22379" s="593">
        <v>0.06</v>
      </c>
      <c r="D22379" t="s">
        <v>6302</v>
      </c>
      <c r="E22379">
        <v>4.2999999999999997E-2</v>
      </c>
      <c r="F22379">
        <v>0</v>
      </c>
      <c r="G22379">
        <v>0.01</v>
      </c>
      <c r="H22379">
        <v>7.0000000000000001E-3</v>
      </c>
      <c r="I22379">
        <v>0</v>
      </c>
    </row>
    <row r="22380" spans="1:9" x14ac:dyDescent="0.25">
      <c r="A22380" t="s">
        <v>734</v>
      </c>
      <c r="B22380">
        <v>23507</v>
      </c>
      <c r="C22380" s="593">
        <v>0.06</v>
      </c>
      <c r="D22380" t="s">
        <v>6302</v>
      </c>
      <c r="E22380">
        <v>4.2999999999999997E-2</v>
      </c>
      <c r="F22380">
        <v>0</v>
      </c>
      <c r="G22380">
        <v>0.01</v>
      </c>
      <c r="H22380">
        <v>7.0000000000000001E-3</v>
      </c>
      <c r="I22380">
        <v>0</v>
      </c>
    </row>
    <row r="22381" spans="1:9" x14ac:dyDescent="0.25">
      <c r="A22381" t="s">
        <v>734</v>
      </c>
      <c r="B22381">
        <v>23508</v>
      </c>
      <c r="C22381" s="593">
        <v>0.06</v>
      </c>
      <c r="D22381" t="s">
        <v>6302</v>
      </c>
      <c r="E22381">
        <v>4.2999999999999997E-2</v>
      </c>
      <c r="F22381">
        <v>0</v>
      </c>
      <c r="G22381">
        <v>0.01</v>
      </c>
      <c r="H22381">
        <v>7.0000000000000001E-3</v>
      </c>
      <c r="I22381">
        <v>0</v>
      </c>
    </row>
    <row r="22382" spans="1:9" x14ac:dyDescent="0.25">
      <c r="A22382" t="s">
        <v>734</v>
      </c>
      <c r="B22382">
        <v>23509</v>
      </c>
      <c r="C22382" s="593">
        <v>0.06</v>
      </c>
      <c r="D22382" t="s">
        <v>6302</v>
      </c>
      <c r="E22382">
        <v>4.2999999999999997E-2</v>
      </c>
      <c r="F22382">
        <v>0</v>
      </c>
      <c r="G22382">
        <v>0.01</v>
      </c>
      <c r="H22382">
        <v>7.0000000000000001E-3</v>
      </c>
      <c r="I22382">
        <v>0</v>
      </c>
    </row>
    <row r="22383" spans="1:9" x14ac:dyDescent="0.25">
      <c r="A22383" t="s">
        <v>734</v>
      </c>
      <c r="B22383">
        <v>23510</v>
      </c>
      <c r="C22383" s="593">
        <v>0.06</v>
      </c>
      <c r="D22383" t="s">
        <v>6302</v>
      </c>
      <c r="E22383">
        <v>4.2999999999999997E-2</v>
      </c>
      <c r="F22383">
        <v>0</v>
      </c>
      <c r="G22383">
        <v>0.01</v>
      </c>
      <c r="H22383">
        <v>7.0000000000000001E-3</v>
      </c>
      <c r="I22383">
        <v>0</v>
      </c>
    </row>
    <row r="22384" spans="1:9" x14ac:dyDescent="0.25">
      <c r="A22384" t="s">
        <v>734</v>
      </c>
      <c r="B22384">
        <v>23511</v>
      </c>
      <c r="C22384" s="593">
        <v>0.06</v>
      </c>
      <c r="D22384" t="s">
        <v>6302</v>
      </c>
      <c r="E22384">
        <v>4.2999999999999997E-2</v>
      </c>
      <c r="F22384">
        <v>0</v>
      </c>
      <c r="G22384">
        <v>0.01</v>
      </c>
      <c r="H22384">
        <v>7.0000000000000001E-3</v>
      </c>
      <c r="I22384">
        <v>0</v>
      </c>
    </row>
    <row r="22385" spans="1:9" x14ac:dyDescent="0.25">
      <c r="A22385" t="s">
        <v>734</v>
      </c>
      <c r="B22385">
        <v>23513</v>
      </c>
      <c r="C22385" s="593">
        <v>0.06</v>
      </c>
      <c r="D22385" t="s">
        <v>6302</v>
      </c>
      <c r="E22385">
        <v>4.2999999999999997E-2</v>
      </c>
      <c r="F22385">
        <v>0</v>
      </c>
      <c r="G22385">
        <v>0.01</v>
      </c>
      <c r="H22385">
        <v>7.0000000000000001E-3</v>
      </c>
      <c r="I22385">
        <v>0</v>
      </c>
    </row>
    <row r="22386" spans="1:9" x14ac:dyDescent="0.25">
      <c r="A22386" t="s">
        <v>734</v>
      </c>
      <c r="B22386">
        <v>23514</v>
      </c>
      <c r="C22386" s="593">
        <v>0.06</v>
      </c>
      <c r="D22386" t="s">
        <v>6302</v>
      </c>
      <c r="E22386">
        <v>4.2999999999999997E-2</v>
      </c>
      <c r="F22386">
        <v>0</v>
      </c>
      <c r="G22386">
        <v>0.01</v>
      </c>
      <c r="H22386">
        <v>7.0000000000000001E-3</v>
      </c>
      <c r="I22386">
        <v>0</v>
      </c>
    </row>
    <row r="22387" spans="1:9" x14ac:dyDescent="0.25">
      <c r="A22387" t="s">
        <v>734</v>
      </c>
      <c r="B22387">
        <v>23515</v>
      </c>
      <c r="C22387" s="593">
        <v>0.06</v>
      </c>
      <c r="D22387" t="s">
        <v>6302</v>
      </c>
      <c r="E22387">
        <v>4.2999999999999997E-2</v>
      </c>
      <c r="F22387">
        <v>0</v>
      </c>
      <c r="G22387">
        <v>0.01</v>
      </c>
      <c r="H22387">
        <v>7.0000000000000001E-3</v>
      </c>
      <c r="I22387">
        <v>0</v>
      </c>
    </row>
    <row r="22388" spans="1:9" x14ac:dyDescent="0.25">
      <c r="A22388" t="s">
        <v>734</v>
      </c>
      <c r="B22388">
        <v>23517</v>
      </c>
      <c r="C22388" s="593">
        <v>0.06</v>
      </c>
      <c r="D22388" t="s">
        <v>6302</v>
      </c>
      <c r="E22388">
        <v>4.2999999999999997E-2</v>
      </c>
      <c r="F22388">
        <v>0</v>
      </c>
      <c r="G22388">
        <v>0.01</v>
      </c>
      <c r="H22388">
        <v>7.0000000000000001E-3</v>
      </c>
      <c r="I22388">
        <v>0</v>
      </c>
    </row>
    <row r="22389" spans="1:9" x14ac:dyDescent="0.25">
      <c r="A22389" t="s">
        <v>734</v>
      </c>
      <c r="B22389">
        <v>23518</v>
      </c>
      <c r="C22389" s="593">
        <v>0.06</v>
      </c>
      <c r="D22389" t="s">
        <v>6302</v>
      </c>
      <c r="E22389">
        <v>4.2999999999999997E-2</v>
      </c>
      <c r="F22389">
        <v>0</v>
      </c>
      <c r="G22389">
        <v>0.01</v>
      </c>
      <c r="H22389">
        <v>7.0000000000000001E-3</v>
      </c>
      <c r="I22389">
        <v>0</v>
      </c>
    </row>
    <row r="22390" spans="1:9" x14ac:dyDescent="0.25">
      <c r="A22390" t="s">
        <v>734</v>
      </c>
      <c r="B22390">
        <v>23519</v>
      </c>
      <c r="C22390" s="593">
        <v>0.06</v>
      </c>
      <c r="D22390" t="s">
        <v>6302</v>
      </c>
      <c r="E22390">
        <v>4.2999999999999997E-2</v>
      </c>
      <c r="F22390">
        <v>0</v>
      </c>
      <c r="G22390">
        <v>0.01</v>
      </c>
      <c r="H22390">
        <v>7.0000000000000001E-3</v>
      </c>
      <c r="I22390">
        <v>0</v>
      </c>
    </row>
    <row r="22391" spans="1:9" x14ac:dyDescent="0.25">
      <c r="A22391" t="s">
        <v>734</v>
      </c>
      <c r="B22391">
        <v>23523</v>
      </c>
      <c r="C22391" s="593">
        <v>0.06</v>
      </c>
      <c r="D22391" t="s">
        <v>6288</v>
      </c>
      <c r="E22391">
        <v>4.2999999999999997E-2</v>
      </c>
      <c r="F22391">
        <v>0</v>
      </c>
      <c r="G22391">
        <v>0.01</v>
      </c>
      <c r="H22391">
        <v>7.0000000000000001E-3</v>
      </c>
      <c r="I22391">
        <v>0</v>
      </c>
    </row>
    <row r="22392" spans="1:9" x14ac:dyDescent="0.25">
      <c r="A22392" t="s">
        <v>734</v>
      </c>
      <c r="B22392">
        <v>23529</v>
      </c>
      <c r="C22392" s="593">
        <v>0.06</v>
      </c>
      <c r="D22392" t="s">
        <v>6302</v>
      </c>
      <c r="E22392">
        <v>4.2999999999999997E-2</v>
      </c>
      <c r="F22392">
        <v>0</v>
      </c>
      <c r="G22392">
        <v>0.01</v>
      </c>
      <c r="H22392">
        <v>7.0000000000000001E-3</v>
      </c>
      <c r="I22392">
        <v>0</v>
      </c>
    </row>
    <row r="22393" spans="1:9" x14ac:dyDescent="0.25">
      <c r="A22393" t="s">
        <v>734</v>
      </c>
      <c r="B22393">
        <v>23541</v>
      </c>
      <c r="C22393" s="593">
        <v>0.06</v>
      </c>
      <c r="D22393" t="s">
        <v>6302</v>
      </c>
      <c r="E22393">
        <v>4.2999999999999997E-2</v>
      </c>
      <c r="F22393">
        <v>0</v>
      </c>
      <c r="G22393">
        <v>0.01</v>
      </c>
      <c r="H22393">
        <v>7.0000000000000001E-3</v>
      </c>
      <c r="I22393">
        <v>0</v>
      </c>
    </row>
    <row r="22394" spans="1:9" x14ac:dyDescent="0.25">
      <c r="A22394" t="s">
        <v>734</v>
      </c>
      <c r="B22394">
        <v>23551</v>
      </c>
      <c r="C22394" s="593">
        <v>0.06</v>
      </c>
      <c r="D22394" t="s">
        <v>6302</v>
      </c>
      <c r="E22394">
        <v>4.2999999999999997E-2</v>
      </c>
      <c r="F22394">
        <v>0</v>
      </c>
      <c r="G22394">
        <v>0.01</v>
      </c>
      <c r="H22394">
        <v>7.0000000000000001E-3</v>
      </c>
      <c r="I22394">
        <v>0</v>
      </c>
    </row>
    <row r="22395" spans="1:9" x14ac:dyDescent="0.25">
      <c r="A22395" t="s">
        <v>734</v>
      </c>
      <c r="B22395">
        <v>23601</v>
      </c>
      <c r="C22395" s="593">
        <v>0.06</v>
      </c>
      <c r="D22395" t="s">
        <v>6304</v>
      </c>
      <c r="E22395">
        <v>4.2999999999999997E-2</v>
      </c>
      <c r="F22395">
        <v>0</v>
      </c>
      <c r="G22395">
        <v>0.01</v>
      </c>
      <c r="H22395">
        <v>7.0000000000000001E-3</v>
      </c>
      <c r="I22395">
        <v>0</v>
      </c>
    </row>
    <row r="22396" spans="1:9" x14ac:dyDescent="0.25">
      <c r="A22396" t="s">
        <v>734</v>
      </c>
      <c r="B22396">
        <v>23602</v>
      </c>
      <c r="C22396" s="593">
        <v>7.0000000000000007E-2</v>
      </c>
      <c r="D22396" t="s">
        <v>6278</v>
      </c>
      <c r="E22396">
        <v>4.2999999999999997E-2</v>
      </c>
      <c r="F22396">
        <v>0.01</v>
      </c>
      <c r="G22396">
        <v>0</v>
      </c>
      <c r="H22396">
        <v>1.7000000000000001E-2</v>
      </c>
      <c r="I22396">
        <v>0</v>
      </c>
    </row>
    <row r="22397" spans="1:9" x14ac:dyDescent="0.25">
      <c r="A22397" t="s">
        <v>734</v>
      </c>
      <c r="B22397">
        <v>23603</v>
      </c>
      <c r="C22397" s="593">
        <v>7.0000000000000007E-2</v>
      </c>
      <c r="D22397" t="s">
        <v>6278</v>
      </c>
      <c r="E22397">
        <v>4.2999999999999997E-2</v>
      </c>
      <c r="F22397">
        <v>0.01</v>
      </c>
      <c r="G22397">
        <v>0</v>
      </c>
      <c r="H22397">
        <v>1.7000000000000001E-2</v>
      </c>
      <c r="I22397">
        <v>0</v>
      </c>
    </row>
    <row r="22398" spans="1:9" x14ac:dyDescent="0.25">
      <c r="A22398" t="s">
        <v>734</v>
      </c>
      <c r="B22398">
        <v>23604</v>
      </c>
      <c r="C22398" s="593">
        <v>0.06</v>
      </c>
      <c r="D22398" t="s">
        <v>6304</v>
      </c>
      <c r="E22398">
        <v>4.2999999999999997E-2</v>
      </c>
      <c r="F22398">
        <v>0</v>
      </c>
      <c r="G22398">
        <v>0.01</v>
      </c>
      <c r="H22398">
        <v>7.0000000000000001E-3</v>
      </c>
      <c r="I22398">
        <v>0</v>
      </c>
    </row>
    <row r="22399" spans="1:9" x14ac:dyDescent="0.25">
      <c r="A22399" t="s">
        <v>734</v>
      </c>
      <c r="B22399">
        <v>23605</v>
      </c>
      <c r="C22399" s="593">
        <v>0.06</v>
      </c>
      <c r="D22399" t="s">
        <v>6304</v>
      </c>
      <c r="E22399">
        <v>4.2999999999999997E-2</v>
      </c>
      <c r="F22399">
        <v>0</v>
      </c>
      <c r="G22399">
        <v>0.01</v>
      </c>
      <c r="H22399">
        <v>7.0000000000000001E-3</v>
      </c>
      <c r="I22399">
        <v>0</v>
      </c>
    </row>
    <row r="22400" spans="1:9" x14ac:dyDescent="0.25">
      <c r="A22400" t="s">
        <v>734</v>
      </c>
      <c r="B22400">
        <v>23606</v>
      </c>
      <c r="C22400" s="593">
        <v>0.06</v>
      </c>
      <c r="D22400" t="s">
        <v>6304</v>
      </c>
      <c r="E22400">
        <v>4.2999999999999997E-2</v>
      </c>
      <c r="F22400">
        <v>0</v>
      </c>
      <c r="G22400">
        <v>0.01</v>
      </c>
      <c r="H22400">
        <v>7.0000000000000001E-3</v>
      </c>
      <c r="I22400">
        <v>0</v>
      </c>
    </row>
    <row r="22401" spans="1:9" x14ac:dyDescent="0.25">
      <c r="A22401" t="s">
        <v>734</v>
      </c>
      <c r="B22401">
        <v>23607</v>
      </c>
      <c r="C22401" s="593">
        <v>0.06</v>
      </c>
      <c r="D22401" t="s">
        <v>6304</v>
      </c>
      <c r="E22401">
        <v>4.2999999999999997E-2</v>
      </c>
      <c r="F22401">
        <v>0</v>
      </c>
      <c r="G22401">
        <v>0.01</v>
      </c>
      <c r="H22401">
        <v>7.0000000000000001E-3</v>
      </c>
      <c r="I22401">
        <v>0</v>
      </c>
    </row>
    <row r="22402" spans="1:9" x14ac:dyDescent="0.25">
      <c r="A22402" t="s">
        <v>734</v>
      </c>
      <c r="B22402">
        <v>23608</v>
      </c>
      <c r="C22402" s="593">
        <v>0.06</v>
      </c>
      <c r="D22402" t="s">
        <v>6304</v>
      </c>
      <c r="E22402">
        <v>4.2999999999999997E-2</v>
      </c>
      <c r="F22402">
        <v>0</v>
      </c>
      <c r="G22402">
        <v>0.01</v>
      </c>
      <c r="H22402">
        <v>7.0000000000000001E-3</v>
      </c>
      <c r="I22402">
        <v>0</v>
      </c>
    </row>
    <row r="22403" spans="1:9" x14ac:dyDescent="0.25">
      <c r="A22403" t="s">
        <v>734</v>
      </c>
      <c r="B22403">
        <v>23609</v>
      </c>
      <c r="C22403" s="593">
        <v>0.06</v>
      </c>
      <c r="D22403" t="s">
        <v>6304</v>
      </c>
      <c r="E22403">
        <v>4.2999999999999997E-2</v>
      </c>
      <c r="F22403">
        <v>0</v>
      </c>
      <c r="G22403">
        <v>0.01</v>
      </c>
      <c r="H22403">
        <v>7.0000000000000001E-3</v>
      </c>
      <c r="I22403">
        <v>0</v>
      </c>
    </row>
    <row r="22404" spans="1:9" x14ac:dyDescent="0.25">
      <c r="A22404" t="s">
        <v>734</v>
      </c>
      <c r="B22404">
        <v>23612</v>
      </c>
      <c r="C22404" s="593">
        <v>0.06</v>
      </c>
      <c r="D22404" t="s">
        <v>6304</v>
      </c>
      <c r="E22404">
        <v>4.2999999999999997E-2</v>
      </c>
      <c r="F22404">
        <v>0</v>
      </c>
      <c r="G22404">
        <v>0.01</v>
      </c>
      <c r="H22404">
        <v>7.0000000000000001E-3</v>
      </c>
      <c r="I22404">
        <v>0</v>
      </c>
    </row>
    <row r="22405" spans="1:9" x14ac:dyDescent="0.25">
      <c r="A22405" t="s">
        <v>734</v>
      </c>
      <c r="B22405">
        <v>23628</v>
      </c>
      <c r="C22405" s="593">
        <v>0.06</v>
      </c>
      <c r="D22405" t="s">
        <v>6304</v>
      </c>
      <c r="E22405">
        <v>4.2999999999999997E-2</v>
      </c>
      <c r="F22405">
        <v>0</v>
      </c>
      <c r="G22405">
        <v>0.01</v>
      </c>
      <c r="H22405">
        <v>7.0000000000000001E-3</v>
      </c>
      <c r="I22405">
        <v>0</v>
      </c>
    </row>
    <row r="22406" spans="1:9" x14ac:dyDescent="0.25">
      <c r="A22406" t="s">
        <v>734</v>
      </c>
      <c r="B22406">
        <v>23630</v>
      </c>
      <c r="C22406" s="593">
        <v>0.06</v>
      </c>
      <c r="D22406" t="s">
        <v>6305</v>
      </c>
      <c r="E22406">
        <v>4.2999999999999997E-2</v>
      </c>
      <c r="F22406">
        <v>0</v>
      </c>
      <c r="G22406">
        <v>0.01</v>
      </c>
      <c r="H22406">
        <v>7.0000000000000001E-3</v>
      </c>
      <c r="I22406">
        <v>0</v>
      </c>
    </row>
    <row r="22407" spans="1:9" x14ac:dyDescent="0.25">
      <c r="A22407" t="s">
        <v>734</v>
      </c>
      <c r="B22407">
        <v>23651</v>
      </c>
      <c r="C22407" s="593">
        <v>0.06</v>
      </c>
      <c r="D22407" t="s">
        <v>6305</v>
      </c>
      <c r="E22407">
        <v>4.2999999999999997E-2</v>
      </c>
      <c r="F22407">
        <v>0</v>
      </c>
      <c r="G22407">
        <v>0.01</v>
      </c>
      <c r="H22407">
        <v>7.0000000000000001E-3</v>
      </c>
      <c r="I22407">
        <v>0</v>
      </c>
    </row>
    <row r="22408" spans="1:9" x14ac:dyDescent="0.25">
      <c r="A22408" t="s">
        <v>734</v>
      </c>
      <c r="B22408">
        <v>23661</v>
      </c>
      <c r="C22408" s="593">
        <v>0.06</v>
      </c>
      <c r="D22408" t="s">
        <v>6304</v>
      </c>
      <c r="E22408">
        <v>4.2999999999999997E-2</v>
      </c>
      <c r="F22408">
        <v>0</v>
      </c>
      <c r="G22408">
        <v>0.01</v>
      </c>
      <c r="H22408">
        <v>7.0000000000000001E-3</v>
      </c>
      <c r="I22408">
        <v>0</v>
      </c>
    </row>
    <row r="22409" spans="1:9" x14ac:dyDescent="0.25">
      <c r="A22409" t="s">
        <v>734</v>
      </c>
      <c r="B22409">
        <v>23662</v>
      </c>
      <c r="C22409" s="593">
        <v>7.0000000000000007E-2</v>
      </c>
      <c r="D22409" t="s">
        <v>6278</v>
      </c>
      <c r="E22409">
        <v>4.2999999999999997E-2</v>
      </c>
      <c r="F22409">
        <v>0.01</v>
      </c>
      <c r="G22409">
        <v>0</v>
      </c>
      <c r="H22409">
        <v>1.7000000000000001E-2</v>
      </c>
      <c r="I22409">
        <v>0</v>
      </c>
    </row>
    <row r="22410" spans="1:9" x14ac:dyDescent="0.25">
      <c r="A22410" t="s">
        <v>734</v>
      </c>
      <c r="B22410">
        <v>23663</v>
      </c>
      <c r="C22410" s="593">
        <v>0.06</v>
      </c>
      <c r="D22410" t="s">
        <v>6305</v>
      </c>
      <c r="E22410">
        <v>4.2999999999999997E-2</v>
      </c>
      <c r="F22410">
        <v>0</v>
      </c>
      <c r="G22410">
        <v>0.01</v>
      </c>
      <c r="H22410">
        <v>7.0000000000000001E-3</v>
      </c>
      <c r="I22410">
        <v>0</v>
      </c>
    </row>
    <row r="22411" spans="1:9" x14ac:dyDescent="0.25">
      <c r="A22411" t="s">
        <v>734</v>
      </c>
      <c r="B22411">
        <v>23664</v>
      </c>
      <c r="C22411" s="593">
        <v>0.06</v>
      </c>
      <c r="D22411" t="s">
        <v>6305</v>
      </c>
      <c r="E22411">
        <v>4.2999999999999997E-2</v>
      </c>
      <c r="F22411">
        <v>0</v>
      </c>
      <c r="G22411">
        <v>0.01</v>
      </c>
      <c r="H22411">
        <v>7.0000000000000001E-3</v>
      </c>
      <c r="I22411">
        <v>0</v>
      </c>
    </row>
    <row r="22412" spans="1:9" x14ac:dyDescent="0.25">
      <c r="A22412" t="s">
        <v>734</v>
      </c>
      <c r="B22412">
        <v>23665</v>
      </c>
      <c r="C22412" s="593">
        <v>7.0000000000000007E-2</v>
      </c>
      <c r="D22412" t="s">
        <v>6278</v>
      </c>
      <c r="E22412">
        <v>4.2999999999999997E-2</v>
      </c>
      <c r="F22412">
        <v>0.01</v>
      </c>
      <c r="G22412">
        <v>0</v>
      </c>
      <c r="H22412">
        <v>1.7000000000000001E-2</v>
      </c>
      <c r="I22412">
        <v>0</v>
      </c>
    </row>
    <row r="22413" spans="1:9" x14ac:dyDescent="0.25">
      <c r="A22413" t="s">
        <v>734</v>
      </c>
      <c r="B22413">
        <v>23666</v>
      </c>
      <c r="C22413" s="593">
        <v>0.06</v>
      </c>
      <c r="D22413" t="s">
        <v>6304</v>
      </c>
      <c r="E22413">
        <v>4.2999999999999997E-2</v>
      </c>
      <c r="F22413">
        <v>0</v>
      </c>
      <c r="G22413">
        <v>0.01</v>
      </c>
      <c r="H22413">
        <v>7.0000000000000001E-3</v>
      </c>
      <c r="I22413">
        <v>0</v>
      </c>
    </row>
    <row r="22414" spans="1:9" x14ac:dyDescent="0.25">
      <c r="A22414" t="s">
        <v>734</v>
      </c>
      <c r="B22414">
        <v>23667</v>
      </c>
      <c r="C22414" s="593">
        <v>0.06</v>
      </c>
      <c r="D22414" t="s">
        <v>6305</v>
      </c>
      <c r="E22414">
        <v>4.2999999999999997E-2</v>
      </c>
      <c r="F22414">
        <v>0</v>
      </c>
      <c r="G22414">
        <v>0.01</v>
      </c>
      <c r="H22414">
        <v>7.0000000000000001E-3</v>
      </c>
      <c r="I22414">
        <v>0</v>
      </c>
    </row>
    <row r="22415" spans="1:9" x14ac:dyDescent="0.25">
      <c r="A22415" t="s">
        <v>734</v>
      </c>
      <c r="B22415">
        <v>23668</v>
      </c>
      <c r="C22415" s="593">
        <v>0.06</v>
      </c>
      <c r="D22415" t="s">
        <v>6305</v>
      </c>
      <c r="E22415">
        <v>4.2999999999999997E-2</v>
      </c>
      <c r="F22415">
        <v>0</v>
      </c>
      <c r="G22415">
        <v>0.01</v>
      </c>
      <c r="H22415">
        <v>7.0000000000000001E-3</v>
      </c>
      <c r="I22415">
        <v>0</v>
      </c>
    </row>
    <row r="22416" spans="1:9" x14ac:dyDescent="0.25">
      <c r="A22416" t="s">
        <v>734</v>
      </c>
      <c r="B22416">
        <v>23669</v>
      </c>
      <c r="C22416" s="593">
        <v>0.06</v>
      </c>
      <c r="D22416" t="s">
        <v>6305</v>
      </c>
      <c r="E22416">
        <v>4.2999999999999997E-2</v>
      </c>
      <c r="F22416">
        <v>0</v>
      </c>
      <c r="G22416">
        <v>0.01</v>
      </c>
      <c r="H22416">
        <v>7.0000000000000001E-3</v>
      </c>
      <c r="I22416">
        <v>0</v>
      </c>
    </row>
    <row r="22417" spans="1:9" x14ac:dyDescent="0.25">
      <c r="A22417" t="s">
        <v>734</v>
      </c>
      <c r="B22417">
        <v>23670</v>
      </c>
      <c r="C22417" s="593">
        <v>0.06</v>
      </c>
      <c r="D22417" t="s">
        <v>6305</v>
      </c>
      <c r="E22417">
        <v>4.2999999999999997E-2</v>
      </c>
      <c r="F22417">
        <v>0</v>
      </c>
      <c r="G22417">
        <v>0.01</v>
      </c>
      <c r="H22417">
        <v>7.0000000000000001E-3</v>
      </c>
      <c r="I22417">
        <v>0</v>
      </c>
    </row>
    <row r="22418" spans="1:9" x14ac:dyDescent="0.25">
      <c r="A22418" t="s">
        <v>734</v>
      </c>
      <c r="B22418">
        <v>23681</v>
      </c>
      <c r="C22418" s="593">
        <v>7.0000000000000007E-2</v>
      </c>
      <c r="D22418" t="s">
        <v>6278</v>
      </c>
      <c r="E22418">
        <v>4.2999999999999997E-2</v>
      </c>
      <c r="F22418">
        <v>0.01</v>
      </c>
      <c r="G22418">
        <v>0</v>
      </c>
      <c r="H22418">
        <v>1.7000000000000001E-2</v>
      </c>
      <c r="I22418">
        <v>0</v>
      </c>
    </row>
    <row r="22419" spans="1:9" x14ac:dyDescent="0.25">
      <c r="A22419" t="s">
        <v>734</v>
      </c>
      <c r="B22419">
        <v>23690</v>
      </c>
      <c r="C22419" s="593">
        <v>7.0000000000000007E-2</v>
      </c>
      <c r="D22419" t="s">
        <v>6278</v>
      </c>
      <c r="E22419">
        <v>4.2999999999999997E-2</v>
      </c>
      <c r="F22419">
        <v>0.01</v>
      </c>
      <c r="G22419">
        <v>0</v>
      </c>
      <c r="H22419">
        <v>1.7000000000000001E-2</v>
      </c>
      <c r="I22419">
        <v>0</v>
      </c>
    </row>
    <row r="22420" spans="1:9" x14ac:dyDescent="0.25">
      <c r="A22420" t="s">
        <v>734</v>
      </c>
      <c r="B22420">
        <v>23691</v>
      </c>
      <c r="C22420" s="593">
        <v>7.0000000000000007E-2</v>
      </c>
      <c r="D22420" t="s">
        <v>6278</v>
      </c>
      <c r="E22420">
        <v>4.2999999999999997E-2</v>
      </c>
      <c r="F22420">
        <v>0.01</v>
      </c>
      <c r="G22420">
        <v>0</v>
      </c>
      <c r="H22420">
        <v>1.7000000000000001E-2</v>
      </c>
      <c r="I22420">
        <v>0</v>
      </c>
    </row>
    <row r="22421" spans="1:9" x14ac:dyDescent="0.25">
      <c r="A22421" t="s">
        <v>734</v>
      </c>
      <c r="B22421">
        <v>23692</v>
      </c>
      <c r="C22421" s="593">
        <v>7.0000000000000007E-2</v>
      </c>
      <c r="D22421" t="s">
        <v>6278</v>
      </c>
      <c r="E22421">
        <v>4.2999999999999997E-2</v>
      </c>
      <c r="F22421">
        <v>0.01</v>
      </c>
      <c r="G22421">
        <v>0</v>
      </c>
      <c r="H22421">
        <v>1.7000000000000001E-2</v>
      </c>
      <c r="I22421">
        <v>0</v>
      </c>
    </row>
    <row r="22422" spans="1:9" x14ac:dyDescent="0.25">
      <c r="A22422" t="s">
        <v>734</v>
      </c>
      <c r="B22422">
        <v>23693</v>
      </c>
      <c r="C22422" s="593">
        <v>7.0000000000000007E-2</v>
      </c>
      <c r="D22422" t="s">
        <v>6278</v>
      </c>
      <c r="E22422">
        <v>4.2999999999999997E-2</v>
      </c>
      <c r="F22422">
        <v>0.01</v>
      </c>
      <c r="G22422">
        <v>0</v>
      </c>
      <c r="H22422">
        <v>1.7000000000000001E-2</v>
      </c>
      <c r="I22422">
        <v>0</v>
      </c>
    </row>
    <row r="22423" spans="1:9" x14ac:dyDescent="0.25">
      <c r="A22423" t="s">
        <v>734</v>
      </c>
      <c r="B22423">
        <v>23694</v>
      </c>
      <c r="C22423" s="593">
        <v>7.0000000000000007E-2</v>
      </c>
      <c r="D22423" t="s">
        <v>6278</v>
      </c>
      <c r="E22423">
        <v>4.2999999999999997E-2</v>
      </c>
      <c r="F22423">
        <v>0.01</v>
      </c>
      <c r="G22423">
        <v>0</v>
      </c>
      <c r="H22423">
        <v>1.7000000000000001E-2</v>
      </c>
      <c r="I22423">
        <v>0</v>
      </c>
    </row>
    <row r="22424" spans="1:9" x14ac:dyDescent="0.25">
      <c r="A22424" t="s">
        <v>734</v>
      </c>
      <c r="B22424">
        <v>23696</v>
      </c>
      <c r="C22424" s="593">
        <v>7.0000000000000007E-2</v>
      </c>
      <c r="D22424" t="s">
        <v>6278</v>
      </c>
      <c r="E22424">
        <v>4.2999999999999997E-2</v>
      </c>
      <c r="F22424">
        <v>0.01</v>
      </c>
      <c r="G22424">
        <v>0</v>
      </c>
      <c r="H22424">
        <v>1.7000000000000001E-2</v>
      </c>
      <c r="I22424">
        <v>0</v>
      </c>
    </row>
    <row r="22425" spans="1:9" x14ac:dyDescent="0.25">
      <c r="A22425" t="s">
        <v>734</v>
      </c>
      <c r="B22425">
        <v>23701</v>
      </c>
      <c r="C22425" s="593">
        <v>0.06</v>
      </c>
      <c r="D22425" t="s">
        <v>6306</v>
      </c>
      <c r="E22425">
        <v>4.2999999999999997E-2</v>
      </c>
      <c r="F22425">
        <v>0</v>
      </c>
      <c r="G22425">
        <v>0.01</v>
      </c>
      <c r="H22425">
        <v>7.0000000000000001E-3</v>
      </c>
      <c r="I22425">
        <v>0</v>
      </c>
    </row>
    <row r="22426" spans="1:9" x14ac:dyDescent="0.25">
      <c r="A22426" t="s">
        <v>734</v>
      </c>
      <c r="B22426">
        <v>23702</v>
      </c>
      <c r="C22426" s="593">
        <v>0.06</v>
      </c>
      <c r="D22426" t="s">
        <v>6288</v>
      </c>
      <c r="E22426">
        <v>4.2999999999999997E-2</v>
      </c>
      <c r="F22426">
        <v>0</v>
      </c>
      <c r="G22426">
        <v>0.01</v>
      </c>
      <c r="H22426">
        <v>7.0000000000000001E-3</v>
      </c>
      <c r="I22426">
        <v>0</v>
      </c>
    </row>
    <row r="22427" spans="1:9" x14ac:dyDescent="0.25">
      <c r="A22427" t="s">
        <v>734</v>
      </c>
      <c r="B22427">
        <v>23703</v>
      </c>
      <c r="C22427" s="593">
        <v>0.06</v>
      </c>
      <c r="D22427" t="s">
        <v>6288</v>
      </c>
      <c r="E22427">
        <v>4.2999999999999997E-2</v>
      </c>
      <c r="F22427">
        <v>0</v>
      </c>
      <c r="G22427">
        <v>0.01</v>
      </c>
      <c r="H22427">
        <v>7.0000000000000001E-3</v>
      </c>
      <c r="I22427">
        <v>0</v>
      </c>
    </row>
    <row r="22428" spans="1:9" x14ac:dyDescent="0.25">
      <c r="A22428" t="s">
        <v>734</v>
      </c>
      <c r="B22428">
        <v>23704</v>
      </c>
      <c r="C22428" s="593">
        <v>0.06</v>
      </c>
      <c r="D22428" t="s">
        <v>6306</v>
      </c>
      <c r="E22428">
        <v>4.2999999999999997E-2</v>
      </c>
      <c r="F22428">
        <v>0</v>
      </c>
      <c r="G22428">
        <v>0.01</v>
      </c>
      <c r="H22428">
        <v>7.0000000000000001E-3</v>
      </c>
      <c r="I22428">
        <v>0</v>
      </c>
    </row>
    <row r="22429" spans="1:9" x14ac:dyDescent="0.25">
      <c r="A22429" t="s">
        <v>734</v>
      </c>
      <c r="B22429">
        <v>23705</v>
      </c>
      <c r="C22429" s="593">
        <v>0.06</v>
      </c>
      <c r="D22429" t="s">
        <v>6306</v>
      </c>
      <c r="E22429">
        <v>4.2999999999999997E-2</v>
      </c>
      <c r="F22429">
        <v>0</v>
      </c>
      <c r="G22429">
        <v>0.01</v>
      </c>
      <c r="H22429">
        <v>7.0000000000000001E-3</v>
      </c>
      <c r="I22429">
        <v>0</v>
      </c>
    </row>
    <row r="22430" spans="1:9" x14ac:dyDescent="0.25">
      <c r="A22430" t="s">
        <v>734</v>
      </c>
      <c r="B22430">
        <v>23707</v>
      </c>
      <c r="C22430" s="593">
        <v>0.06</v>
      </c>
      <c r="D22430" t="s">
        <v>6306</v>
      </c>
      <c r="E22430">
        <v>4.2999999999999997E-2</v>
      </c>
      <c r="F22430">
        <v>0</v>
      </c>
      <c r="G22430">
        <v>0.01</v>
      </c>
      <c r="H22430">
        <v>7.0000000000000001E-3</v>
      </c>
      <c r="I22430">
        <v>0</v>
      </c>
    </row>
    <row r="22431" spans="1:9" x14ac:dyDescent="0.25">
      <c r="A22431" t="s">
        <v>734</v>
      </c>
      <c r="B22431">
        <v>23708</v>
      </c>
      <c r="C22431" s="593">
        <v>0.06</v>
      </c>
      <c r="D22431" t="s">
        <v>6306</v>
      </c>
      <c r="E22431">
        <v>4.2999999999999997E-2</v>
      </c>
      <c r="F22431">
        <v>0</v>
      </c>
      <c r="G22431">
        <v>0.01</v>
      </c>
      <c r="H22431">
        <v>7.0000000000000001E-3</v>
      </c>
      <c r="I22431">
        <v>0</v>
      </c>
    </row>
    <row r="22432" spans="1:9" x14ac:dyDescent="0.25">
      <c r="A22432" t="s">
        <v>734</v>
      </c>
      <c r="B22432">
        <v>23709</v>
      </c>
      <c r="C22432" s="593">
        <v>0.06</v>
      </c>
      <c r="D22432" t="s">
        <v>6306</v>
      </c>
      <c r="E22432">
        <v>4.2999999999999997E-2</v>
      </c>
      <c r="F22432">
        <v>0</v>
      </c>
      <c r="G22432">
        <v>0.01</v>
      </c>
      <c r="H22432">
        <v>7.0000000000000001E-3</v>
      </c>
      <c r="I22432">
        <v>0</v>
      </c>
    </row>
    <row r="22433" spans="1:9" x14ac:dyDescent="0.25">
      <c r="A22433" t="s">
        <v>734</v>
      </c>
      <c r="B22433">
        <v>23801</v>
      </c>
      <c r="C22433" s="593">
        <v>5.2999999999999999E-2</v>
      </c>
      <c r="D22433" t="s">
        <v>6307</v>
      </c>
      <c r="E22433">
        <v>4.2999999999999997E-2</v>
      </c>
      <c r="F22433">
        <v>0.01</v>
      </c>
      <c r="G22433">
        <v>0</v>
      </c>
      <c r="H22433">
        <v>0</v>
      </c>
      <c r="I22433">
        <v>0</v>
      </c>
    </row>
    <row r="22434" spans="1:9" x14ac:dyDescent="0.25">
      <c r="A22434" t="s">
        <v>734</v>
      </c>
      <c r="B22434">
        <v>23803</v>
      </c>
      <c r="C22434" s="593">
        <v>0.06</v>
      </c>
      <c r="D22434" t="s">
        <v>3786</v>
      </c>
      <c r="E22434">
        <v>4.2999999999999997E-2</v>
      </c>
      <c r="F22434">
        <v>0.01</v>
      </c>
      <c r="G22434">
        <v>0</v>
      </c>
      <c r="H22434">
        <v>7.0000000000000001E-3</v>
      </c>
      <c r="I22434">
        <v>0</v>
      </c>
    </row>
    <row r="22435" spans="1:9" x14ac:dyDescent="0.25">
      <c r="A22435" t="s">
        <v>734</v>
      </c>
      <c r="B22435">
        <v>23804</v>
      </c>
      <c r="C22435" s="593">
        <v>5.2999999999999999E-2</v>
      </c>
      <c r="D22435" t="s">
        <v>6118</v>
      </c>
      <c r="E22435">
        <v>4.2999999999999997E-2</v>
      </c>
      <c r="F22435">
        <v>0</v>
      </c>
      <c r="G22435">
        <v>0.01</v>
      </c>
      <c r="H22435">
        <v>0</v>
      </c>
      <c r="I22435">
        <v>0</v>
      </c>
    </row>
    <row r="22436" spans="1:9" x14ac:dyDescent="0.25">
      <c r="A22436" t="s">
        <v>734</v>
      </c>
      <c r="B22436">
        <v>23805</v>
      </c>
      <c r="C22436" s="593">
        <v>5.2999999999999999E-2</v>
      </c>
      <c r="D22436" t="s">
        <v>6308</v>
      </c>
      <c r="E22436">
        <v>4.2999999999999997E-2</v>
      </c>
      <c r="F22436">
        <v>0.01</v>
      </c>
      <c r="G22436">
        <v>0</v>
      </c>
      <c r="H22436">
        <v>0</v>
      </c>
      <c r="I22436">
        <v>0</v>
      </c>
    </row>
    <row r="22437" spans="1:9" x14ac:dyDescent="0.25">
      <c r="A22437" t="s">
        <v>734</v>
      </c>
      <c r="B22437">
        <v>23806</v>
      </c>
      <c r="C22437" s="593">
        <v>0.06</v>
      </c>
      <c r="D22437" t="s">
        <v>3786</v>
      </c>
      <c r="E22437">
        <v>4.2999999999999997E-2</v>
      </c>
      <c r="F22437">
        <v>0.01</v>
      </c>
      <c r="G22437">
        <v>0</v>
      </c>
      <c r="H22437">
        <v>7.0000000000000001E-3</v>
      </c>
      <c r="I22437">
        <v>0</v>
      </c>
    </row>
    <row r="22438" spans="1:9" x14ac:dyDescent="0.25">
      <c r="A22438" t="s">
        <v>734</v>
      </c>
      <c r="B22438">
        <v>23821</v>
      </c>
      <c r="C22438" s="593">
        <v>5.2999999999999999E-2</v>
      </c>
      <c r="D22438" t="s">
        <v>6309</v>
      </c>
      <c r="E22438">
        <v>4.2999999999999997E-2</v>
      </c>
      <c r="F22438">
        <v>0.01</v>
      </c>
      <c r="G22438">
        <v>0</v>
      </c>
      <c r="H22438">
        <v>0</v>
      </c>
      <c r="I22438">
        <v>0</v>
      </c>
    </row>
    <row r="22439" spans="1:9" x14ac:dyDescent="0.25">
      <c r="A22439" t="s">
        <v>734</v>
      </c>
      <c r="B22439">
        <v>23822</v>
      </c>
      <c r="C22439" s="593">
        <v>5.2999999999999999E-2</v>
      </c>
      <c r="D22439" t="s">
        <v>6308</v>
      </c>
      <c r="E22439">
        <v>4.2999999999999997E-2</v>
      </c>
      <c r="F22439">
        <v>0.01</v>
      </c>
      <c r="G22439">
        <v>0</v>
      </c>
      <c r="H22439">
        <v>0</v>
      </c>
      <c r="I22439">
        <v>0</v>
      </c>
    </row>
    <row r="22440" spans="1:9" x14ac:dyDescent="0.25">
      <c r="A22440" t="s">
        <v>734</v>
      </c>
      <c r="B22440">
        <v>23824</v>
      </c>
      <c r="C22440" s="593">
        <v>5.2999999999999999E-2</v>
      </c>
      <c r="D22440" t="s">
        <v>3840</v>
      </c>
      <c r="E22440">
        <v>4.2999999999999997E-2</v>
      </c>
      <c r="F22440">
        <v>0.01</v>
      </c>
      <c r="G22440">
        <v>0</v>
      </c>
      <c r="H22440">
        <v>0</v>
      </c>
      <c r="I22440">
        <v>0</v>
      </c>
    </row>
    <row r="22441" spans="1:9" x14ac:dyDescent="0.25">
      <c r="A22441" t="s">
        <v>734</v>
      </c>
      <c r="B22441">
        <v>23827</v>
      </c>
      <c r="C22441" s="593">
        <v>0.06</v>
      </c>
      <c r="D22441" t="s">
        <v>6310</v>
      </c>
      <c r="E22441">
        <v>4.2999999999999997E-2</v>
      </c>
      <c r="F22441">
        <v>0.01</v>
      </c>
      <c r="G22441">
        <v>0</v>
      </c>
      <c r="H22441">
        <v>7.0000000000000001E-3</v>
      </c>
      <c r="I22441">
        <v>0</v>
      </c>
    </row>
    <row r="22442" spans="1:9" x14ac:dyDescent="0.25">
      <c r="A22442" t="s">
        <v>734</v>
      </c>
      <c r="B22442">
        <v>23828</v>
      </c>
      <c r="C22442" s="593">
        <v>0.06</v>
      </c>
      <c r="D22442" t="s">
        <v>4561</v>
      </c>
      <c r="E22442">
        <v>4.2999999999999997E-2</v>
      </c>
      <c r="F22442">
        <v>0.01</v>
      </c>
      <c r="G22442">
        <v>0</v>
      </c>
      <c r="H22442">
        <v>7.0000000000000001E-3</v>
      </c>
      <c r="I22442">
        <v>0</v>
      </c>
    </row>
    <row r="22443" spans="1:9" x14ac:dyDescent="0.25">
      <c r="A22443" t="s">
        <v>734</v>
      </c>
      <c r="B22443">
        <v>23829</v>
      </c>
      <c r="C22443" s="593">
        <v>0.06</v>
      </c>
      <c r="D22443" t="s">
        <v>6311</v>
      </c>
      <c r="E22443">
        <v>4.2999999999999997E-2</v>
      </c>
      <c r="F22443">
        <v>0.01</v>
      </c>
      <c r="G22443">
        <v>0</v>
      </c>
      <c r="H22443">
        <v>7.0000000000000001E-3</v>
      </c>
      <c r="I22443">
        <v>0</v>
      </c>
    </row>
    <row r="22444" spans="1:9" x14ac:dyDescent="0.25">
      <c r="A22444" t="s">
        <v>734</v>
      </c>
      <c r="B22444">
        <v>23830</v>
      </c>
      <c r="C22444" s="593">
        <v>5.2999999999999999E-2</v>
      </c>
      <c r="D22444" t="s">
        <v>6308</v>
      </c>
      <c r="E22444">
        <v>4.2999999999999997E-2</v>
      </c>
      <c r="F22444">
        <v>0.01</v>
      </c>
      <c r="G22444">
        <v>0</v>
      </c>
      <c r="H22444">
        <v>0</v>
      </c>
      <c r="I22444">
        <v>0</v>
      </c>
    </row>
    <row r="22445" spans="1:9" x14ac:dyDescent="0.25">
      <c r="A22445" t="s">
        <v>734</v>
      </c>
      <c r="B22445">
        <v>23831</v>
      </c>
      <c r="C22445" s="593">
        <v>0.06</v>
      </c>
      <c r="D22445" t="s">
        <v>3786</v>
      </c>
      <c r="E22445">
        <v>4.2999999999999997E-2</v>
      </c>
      <c r="F22445">
        <v>0.01</v>
      </c>
      <c r="G22445">
        <v>0</v>
      </c>
      <c r="H22445">
        <v>7.0000000000000001E-3</v>
      </c>
      <c r="I22445">
        <v>0</v>
      </c>
    </row>
    <row r="22446" spans="1:9" x14ac:dyDescent="0.25">
      <c r="A22446" t="s">
        <v>734</v>
      </c>
      <c r="B22446">
        <v>23832</v>
      </c>
      <c r="C22446" s="593">
        <v>0.06</v>
      </c>
      <c r="D22446" t="s">
        <v>3786</v>
      </c>
      <c r="E22446">
        <v>4.2999999999999997E-2</v>
      </c>
      <c r="F22446">
        <v>0.01</v>
      </c>
      <c r="G22446">
        <v>0</v>
      </c>
      <c r="H22446">
        <v>7.0000000000000001E-3</v>
      </c>
      <c r="I22446">
        <v>0</v>
      </c>
    </row>
    <row r="22447" spans="1:9" x14ac:dyDescent="0.25">
      <c r="A22447" t="s">
        <v>734</v>
      </c>
      <c r="B22447">
        <v>23833</v>
      </c>
      <c r="C22447" s="593">
        <v>5.2999999999999999E-2</v>
      </c>
      <c r="D22447" t="s">
        <v>6269</v>
      </c>
      <c r="E22447">
        <v>4.2999999999999997E-2</v>
      </c>
      <c r="F22447">
        <v>0.01</v>
      </c>
      <c r="G22447">
        <v>0</v>
      </c>
      <c r="H22447">
        <v>0</v>
      </c>
      <c r="I22447">
        <v>0</v>
      </c>
    </row>
    <row r="22448" spans="1:9" x14ac:dyDescent="0.25">
      <c r="A22448" t="s">
        <v>734</v>
      </c>
      <c r="B22448">
        <v>23834</v>
      </c>
      <c r="C22448" s="593">
        <v>0.06</v>
      </c>
      <c r="D22448" t="s">
        <v>3786</v>
      </c>
      <c r="E22448">
        <v>4.2999999999999997E-2</v>
      </c>
      <c r="F22448">
        <v>0.01</v>
      </c>
      <c r="G22448">
        <v>0</v>
      </c>
      <c r="H22448">
        <v>7.0000000000000001E-3</v>
      </c>
      <c r="I22448">
        <v>0</v>
      </c>
    </row>
    <row r="22449" spans="1:9" x14ac:dyDescent="0.25">
      <c r="A22449" t="s">
        <v>734</v>
      </c>
      <c r="B22449">
        <v>23836</v>
      </c>
      <c r="C22449" s="593">
        <v>0.06</v>
      </c>
      <c r="D22449" t="s">
        <v>3786</v>
      </c>
      <c r="E22449">
        <v>4.2999999999999997E-2</v>
      </c>
      <c r="F22449">
        <v>0.01</v>
      </c>
      <c r="G22449">
        <v>0</v>
      </c>
      <c r="H22449">
        <v>7.0000000000000001E-3</v>
      </c>
      <c r="I22449">
        <v>0</v>
      </c>
    </row>
    <row r="22450" spans="1:9" x14ac:dyDescent="0.25">
      <c r="A22450" t="s">
        <v>734</v>
      </c>
      <c r="B22450">
        <v>23837</v>
      </c>
      <c r="C22450" s="593">
        <v>0.06</v>
      </c>
      <c r="D22450" t="s">
        <v>6312</v>
      </c>
      <c r="E22450">
        <v>4.2999999999999997E-2</v>
      </c>
      <c r="F22450">
        <v>0.01</v>
      </c>
      <c r="G22450">
        <v>0</v>
      </c>
      <c r="H22450">
        <v>7.0000000000000001E-3</v>
      </c>
      <c r="I22450">
        <v>0</v>
      </c>
    </row>
    <row r="22451" spans="1:9" x14ac:dyDescent="0.25">
      <c r="A22451" t="s">
        <v>734</v>
      </c>
      <c r="B22451">
        <v>23838</v>
      </c>
      <c r="C22451" s="593">
        <v>0.06</v>
      </c>
      <c r="D22451" t="s">
        <v>3786</v>
      </c>
      <c r="E22451">
        <v>4.2999999999999997E-2</v>
      </c>
      <c r="F22451">
        <v>0.01</v>
      </c>
      <c r="G22451">
        <v>0</v>
      </c>
      <c r="H22451">
        <v>7.0000000000000001E-3</v>
      </c>
      <c r="I22451">
        <v>0</v>
      </c>
    </row>
    <row r="22452" spans="1:9" x14ac:dyDescent="0.25">
      <c r="A22452" t="s">
        <v>734</v>
      </c>
      <c r="B22452">
        <v>23839</v>
      </c>
      <c r="C22452" s="593">
        <v>5.2999999999999999E-2</v>
      </c>
      <c r="D22452" t="s">
        <v>6313</v>
      </c>
      <c r="E22452">
        <v>4.2999999999999997E-2</v>
      </c>
      <c r="F22452">
        <v>0.01</v>
      </c>
      <c r="G22452">
        <v>0</v>
      </c>
      <c r="H22452">
        <v>0</v>
      </c>
      <c r="I22452">
        <v>0</v>
      </c>
    </row>
    <row r="22453" spans="1:9" x14ac:dyDescent="0.25">
      <c r="A22453" t="s">
        <v>734</v>
      </c>
      <c r="B22453">
        <v>23840</v>
      </c>
      <c r="C22453" s="593">
        <v>5.2999999999999999E-2</v>
      </c>
      <c r="D22453" t="s">
        <v>6308</v>
      </c>
      <c r="E22453">
        <v>4.2999999999999997E-2</v>
      </c>
      <c r="F22453">
        <v>0.01</v>
      </c>
      <c r="G22453">
        <v>0</v>
      </c>
      <c r="H22453">
        <v>0</v>
      </c>
      <c r="I22453">
        <v>0</v>
      </c>
    </row>
    <row r="22454" spans="1:9" x14ac:dyDescent="0.25">
      <c r="A22454" t="s">
        <v>734</v>
      </c>
      <c r="B22454">
        <v>23841</v>
      </c>
      <c r="C22454" s="593">
        <v>5.2999999999999999E-2</v>
      </c>
      <c r="D22454" t="s">
        <v>6308</v>
      </c>
      <c r="E22454">
        <v>4.2999999999999997E-2</v>
      </c>
      <c r="F22454">
        <v>0.01</v>
      </c>
      <c r="G22454">
        <v>0</v>
      </c>
      <c r="H22454">
        <v>0</v>
      </c>
      <c r="I22454">
        <v>0</v>
      </c>
    </row>
    <row r="22455" spans="1:9" x14ac:dyDescent="0.25">
      <c r="A22455" t="s">
        <v>734</v>
      </c>
      <c r="B22455">
        <v>23842</v>
      </c>
      <c r="C22455" s="593">
        <v>5.2999999999999999E-2</v>
      </c>
      <c r="D22455" t="s">
        <v>6307</v>
      </c>
      <c r="E22455">
        <v>4.2999999999999997E-2</v>
      </c>
      <c r="F22455">
        <v>0.01</v>
      </c>
      <c r="G22455">
        <v>0</v>
      </c>
      <c r="H22455">
        <v>0</v>
      </c>
      <c r="I22455">
        <v>0</v>
      </c>
    </row>
    <row r="22456" spans="1:9" x14ac:dyDescent="0.25">
      <c r="A22456" t="s">
        <v>734</v>
      </c>
      <c r="B22456">
        <v>23843</v>
      </c>
      <c r="C22456" s="593">
        <v>5.2999999999999999E-2</v>
      </c>
      <c r="D22456" t="s">
        <v>2923</v>
      </c>
      <c r="E22456">
        <v>4.2999999999999997E-2</v>
      </c>
      <c r="F22456">
        <v>0.01</v>
      </c>
      <c r="G22456">
        <v>0</v>
      </c>
      <c r="H22456">
        <v>0</v>
      </c>
      <c r="I22456">
        <v>0</v>
      </c>
    </row>
    <row r="22457" spans="1:9" x14ac:dyDescent="0.25">
      <c r="A22457" t="s">
        <v>734</v>
      </c>
      <c r="B22457">
        <v>23844</v>
      </c>
      <c r="C22457" s="593">
        <v>0.06</v>
      </c>
      <c r="D22457" t="s">
        <v>6314</v>
      </c>
      <c r="E22457">
        <v>4.2999999999999997E-2</v>
      </c>
      <c r="F22457">
        <v>0.01</v>
      </c>
      <c r="G22457">
        <v>0</v>
      </c>
      <c r="H22457">
        <v>7.0000000000000001E-3</v>
      </c>
      <c r="I22457">
        <v>0</v>
      </c>
    </row>
    <row r="22458" spans="1:9" x14ac:dyDescent="0.25">
      <c r="A22458" t="s">
        <v>734</v>
      </c>
      <c r="B22458">
        <v>23845</v>
      </c>
      <c r="C22458" s="593">
        <v>5.2999999999999999E-2</v>
      </c>
      <c r="D22458" t="s">
        <v>2923</v>
      </c>
      <c r="E22458">
        <v>4.2999999999999997E-2</v>
      </c>
      <c r="F22458">
        <v>0.01</v>
      </c>
      <c r="G22458">
        <v>0</v>
      </c>
      <c r="H22458">
        <v>0</v>
      </c>
      <c r="I22458">
        <v>0</v>
      </c>
    </row>
    <row r="22459" spans="1:9" x14ac:dyDescent="0.25">
      <c r="A22459" t="s">
        <v>734</v>
      </c>
      <c r="B22459">
        <v>23846</v>
      </c>
      <c r="C22459" s="593">
        <v>0.06</v>
      </c>
      <c r="D22459" t="s">
        <v>6284</v>
      </c>
      <c r="E22459">
        <v>4.2999999999999997E-2</v>
      </c>
      <c r="F22459">
        <v>0.01</v>
      </c>
      <c r="G22459">
        <v>0</v>
      </c>
      <c r="H22459">
        <v>7.0000000000000001E-3</v>
      </c>
      <c r="I22459">
        <v>0</v>
      </c>
    </row>
    <row r="22460" spans="1:9" x14ac:dyDescent="0.25">
      <c r="A22460" t="s">
        <v>734</v>
      </c>
      <c r="B22460">
        <v>23847</v>
      </c>
      <c r="C22460" s="593">
        <v>0.06</v>
      </c>
      <c r="D22460" t="s">
        <v>6314</v>
      </c>
      <c r="E22460">
        <v>4.2999999999999997E-2</v>
      </c>
      <c r="F22460">
        <v>0.01</v>
      </c>
      <c r="G22460">
        <v>0</v>
      </c>
      <c r="H22460">
        <v>7.0000000000000001E-3</v>
      </c>
      <c r="I22460">
        <v>0</v>
      </c>
    </row>
    <row r="22461" spans="1:9" x14ac:dyDescent="0.25">
      <c r="A22461" t="s">
        <v>734</v>
      </c>
      <c r="B22461">
        <v>23850</v>
      </c>
      <c r="C22461" s="593">
        <v>5.2999999999999999E-2</v>
      </c>
      <c r="D22461" t="s">
        <v>6269</v>
      </c>
      <c r="E22461">
        <v>4.2999999999999997E-2</v>
      </c>
      <c r="F22461">
        <v>0.01</v>
      </c>
      <c r="G22461">
        <v>0</v>
      </c>
      <c r="H22461">
        <v>0</v>
      </c>
      <c r="I22461">
        <v>0</v>
      </c>
    </row>
    <row r="22462" spans="1:9" x14ac:dyDescent="0.25">
      <c r="A22462" t="s">
        <v>734</v>
      </c>
      <c r="B22462">
        <v>23851</v>
      </c>
      <c r="C22462" s="593">
        <v>0.06</v>
      </c>
      <c r="D22462" t="s">
        <v>6315</v>
      </c>
      <c r="E22462">
        <v>4.2999999999999997E-2</v>
      </c>
      <c r="F22462">
        <v>0</v>
      </c>
      <c r="G22462">
        <v>0.01</v>
      </c>
      <c r="H22462">
        <v>7.0000000000000001E-3</v>
      </c>
      <c r="I22462">
        <v>0</v>
      </c>
    </row>
    <row r="22463" spans="1:9" x14ac:dyDescent="0.25">
      <c r="A22463" t="s">
        <v>734</v>
      </c>
      <c r="B22463">
        <v>23856</v>
      </c>
      <c r="C22463" s="593">
        <v>5.2999999999999999E-2</v>
      </c>
      <c r="D22463" t="s">
        <v>2923</v>
      </c>
      <c r="E22463">
        <v>4.2999999999999997E-2</v>
      </c>
      <c r="F22463">
        <v>0.01</v>
      </c>
      <c r="G22463">
        <v>0</v>
      </c>
      <c r="H22463">
        <v>0</v>
      </c>
      <c r="I22463">
        <v>0</v>
      </c>
    </row>
    <row r="22464" spans="1:9" x14ac:dyDescent="0.25">
      <c r="A22464" t="s">
        <v>734</v>
      </c>
      <c r="B22464">
        <v>23857</v>
      </c>
      <c r="C22464" s="593">
        <v>5.2999999999999999E-2</v>
      </c>
      <c r="D22464" t="s">
        <v>2923</v>
      </c>
      <c r="E22464">
        <v>4.2999999999999997E-2</v>
      </c>
      <c r="F22464">
        <v>0.01</v>
      </c>
      <c r="G22464">
        <v>0</v>
      </c>
      <c r="H22464">
        <v>0</v>
      </c>
      <c r="I22464">
        <v>0</v>
      </c>
    </row>
    <row r="22465" spans="1:9" x14ac:dyDescent="0.25">
      <c r="A22465" t="s">
        <v>734</v>
      </c>
      <c r="B22465">
        <v>23860</v>
      </c>
      <c r="C22465" s="593">
        <v>5.2999999999999999E-2</v>
      </c>
      <c r="D22465" t="s">
        <v>4671</v>
      </c>
      <c r="E22465">
        <v>4.2999999999999997E-2</v>
      </c>
      <c r="F22465">
        <v>0</v>
      </c>
      <c r="G22465">
        <v>0.01</v>
      </c>
      <c r="H22465">
        <v>0</v>
      </c>
      <c r="I22465">
        <v>0</v>
      </c>
    </row>
    <row r="22466" spans="1:9" x14ac:dyDescent="0.25">
      <c r="A22466" t="s">
        <v>734</v>
      </c>
      <c r="B22466">
        <v>23866</v>
      </c>
      <c r="C22466" s="593">
        <v>0.06</v>
      </c>
      <c r="D22466" t="s">
        <v>6316</v>
      </c>
      <c r="E22466">
        <v>4.2999999999999997E-2</v>
      </c>
      <c r="F22466">
        <v>0.01</v>
      </c>
      <c r="G22466">
        <v>0</v>
      </c>
      <c r="H22466">
        <v>7.0000000000000001E-3</v>
      </c>
      <c r="I22466">
        <v>0</v>
      </c>
    </row>
    <row r="22467" spans="1:9" x14ac:dyDescent="0.25">
      <c r="A22467" t="s">
        <v>734</v>
      </c>
      <c r="B22467">
        <v>23867</v>
      </c>
      <c r="C22467" s="593">
        <v>5.2999999999999999E-2</v>
      </c>
      <c r="D22467" t="s">
        <v>6317</v>
      </c>
      <c r="E22467">
        <v>4.2999999999999997E-2</v>
      </c>
      <c r="F22467">
        <v>0.01</v>
      </c>
      <c r="G22467">
        <v>0</v>
      </c>
      <c r="H22467">
        <v>0</v>
      </c>
      <c r="I22467">
        <v>0</v>
      </c>
    </row>
    <row r="22468" spans="1:9" x14ac:dyDescent="0.25">
      <c r="A22468" t="s">
        <v>734</v>
      </c>
      <c r="B22468">
        <v>23868</v>
      </c>
      <c r="C22468" s="593">
        <v>5.2999999999999999E-2</v>
      </c>
      <c r="D22468" t="s">
        <v>2643</v>
      </c>
      <c r="E22468">
        <v>4.2999999999999997E-2</v>
      </c>
      <c r="F22468">
        <v>0.01</v>
      </c>
      <c r="G22468">
        <v>0</v>
      </c>
      <c r="H22468">
        <v>0</v>
      </c>
      <c r="I22468">
        <v>0</v>
      </c>
    </row>
    <row r="22469" spans="1:9" x14ac:dyDescent="0.25">
      <c r="A22469" t="s">
        <v>734</v>
      </c>
      <c r="B22469">
        <v>23870</v>
      </c>
      <c r="C22469" s="593">
        <v>5.2999999999999999E-2</v>
      </c>
      <c r="D22469" t="s">
        <v>6318</v>
      </c>
      <c r="E22469">
        <v>4.2999999999999997E-2</v>
      </c>
      <c r="F22469">
        <v>0.01</v>
      </c>
      <c r="G22469">
        <v>0</v>
      </c>
      <c r="H22469">
        <v>0</v>
      </c>
      <c r="I22469">
        <v>0</v>
      </c>
    </row>
    <row r="22470" spans="1:9" x14ac:dyDescent="0.25">
      <c r="A22470" t="s">
        <v>734</v>
      </c>
      <c r="B22470">
        <v>23872</v>
      </c>
      <c r="C22470" s="593">
        <v>5.2999999999999999E-2</v>
      </c>
      <c r="D22470" t="s">
        <v>6319</v>
      </c>
      <c r="E22470">
        <v>4.2999999999999997E-2</v>
      </c>
      <c r="F22470">
        <v>0.01</v>
      </c>
      <c r="G22470">
        <v>0</v>
      </c>
      <c r="H22470">
        <v>0</v>
      </c>
      <c r="I22470">
        <v>0</v>
      </c>
    </row>
    <row r="22471" spans="1:9" x14ac:dyDescent="0.25">
      <c r="A22471" t="s">
        <v>734</v>
      </c>
      <c r="B22471">
        <v>23873</v>
      </c>
      <c r="C22471" s="593">
        <v>5.2999999999999999E-2</v>
      </c>
      <c r="D22471" t="s">
        <v>2923</v>
      </c>
      <c r="E22471">
        <v>4.2999999999999997E-2</v>
      </c>
      <c r="F22471">
        <v>0.01</v>
      </c>
      <c r="G22471">
        <v>0</v>
      </c>
      <c r="H22471">
        <v>0</v>
      </c>
      <c r="I22471">
        <v>0</v>
      </c>
    </row>
    <row r="22472" spans="1:9" x14ac:dyDescent="0.25">
      <c r="A22472" t="s">
        <v>734</v>
      </c>
      <c r="B22472">
        <v>23874</v>
      </c>
      <c r="C22472" s="593">
        <v>0.06</v>
      </c>
      <c r="D22472" t="s">
        <v>6320</v>
      </c>
      <c r="E22472">
        <v>4.2999999999999997E-2</v>
      </c>
      <c r="F22472">
        <v>0.01</v>
      </c>
      <c r="G22472">
        <v>0</v>
      </c>
      <c r="H22472">
        <v>7.0000000000000001E-3</v>
      </c>
      <c r="I22472">
        <v>0</v>
      </c>
    </row>
    <row r="22473" spans="1:9" x14ac:dyDescent="0.25">
      <c r="A22473" t="s">
        <v>734</v>
      </c>
      <c r="B22473">
        <v>23875</v>
      </c>
      <c r="C22473" s="593">
        <v>5.2999999999999999E-2</v>
      </c>
      <c r="D22473" t="s">
        <v>4671</v>
      </c>
      <c r="E22473">
        <v>4.2999999999999997E-2</v>
      </c>
      <c r="F22473">
        <v>0</v>
      </c>
      <c r="G22473">
        <v>0.01</v>
      </c>
      <c r="H22473">
        <v>0</v>
      </c>
      <c r="I22473">
        <v>0</v>
      </c>
    </row>
    <row r="22474" spans="1:9" x14ac:dyDescent="0.25">
      <c r="A22474" t="s">
        <v>734</v>
      </c>
      <c r="B22474">
        <v>23876</v>
      </c>
      <c r="C22474" s="593">
        <v>5.2999999999999999E-2</v>
      </c>
      <c r="D22474" t="s">
        <v>2923</v>
      </c>
      <c r="E22474">
        <v>4.2999999999999997E-2</v>
      </c>
      <c r="F22474">
        <v>0.01</v>
      </c>
      <c r="G22474">
        <v>0</v>
      </c>
      <c r="H22474">
        <v>0</v>
      </c>
      <c r="I22474">
        <v>0</v>
      </c>
    </row>
    <row r="22475" spans="1:9" x14ac:dyDescent="0.25">
      <c r="A22475" t="s">
        <v>734</v>
      </c>
      <c r="B22475">
        <v>23878</v>
      </c>
      <c r="C22475" s="593">
        <v>0.06</v>
      </c>
      <c r="D22475" t="s">
        <v>6314</v>
      </c>
      <c r="E22475">
        <v>4.2999999999999997E-2</v>
      </c>
      <c r="F22475">
        <v>0.01</v>
      </c>
      <c r="G22475">
        <v>0</v>
      </c>
      <c r="H22475">
        <v>7.0000000000000001E-3</v>
      </c>
      <c r="I22475">
        <v>0</v>
      </c>
    </row>
    <row r="22476" spans="1:9" x14ac:dyDescent="0.25">
      <c r="A22476" t="s">
        <v>734</v>
      </c>
      <c r="B22476">
        <v>23879</v>
      </c>
      <c r="C22476" s="593">
        <v>5.2999999999999999E-2</v>
      </c>
      <c r="D22476" t="s">
        <v>6318</v>
      </c>
      <c r="E22476">
        <v>4.2999999999999997E-2</v>
      </c>
      <c r="F22476">
        <v>0.01</v>
      </c>
      <c r="G22476">
        <v>0</v>
      </c>
      <c r="H22476">
        <v>0</v>
      </c>
      <c r="I22476">
        <v>0</v>
      </c>
    </row>
    <row r="22477" spans="1:9" x14ac:dyDescent="0.25">
      <c r="A22477" t="s">
        <v>734</v>
      </c>
      <c r="B22477">
        <v>23881</v>
      </c>
      <c r="C22477" s="593">
        <v>5.2999999999999999E-2</v>
      </c>
      <c r="D22477" t="s">
        <v>6321</v>
      </c>
      <c r="E22477">
        <v>4.2999999999999997E-2</v>
      </c>
      <c r="F22477">
        <v>0.01</v>
      </c>
      <c r="G22477">
        <v>0</v>
      </c>
      <c r="H22477">
        <v>0</v>
      </c>
      <c r="I22477">
        <v>0</v>
      </c>
    </row>
    <row r="22478" spans="1:9" x14ac:dyDescent="0.25">
      <c r="A22478" t="s">
        <v>734</v>
      </c>
      <c r="B22478">
        <v>23882</v>
      </c>
      <c r="C22478" s="593">
        <v>5.2999999999999999E-2</v>
      </c>
      <c r="D22478" t="s">
        <v>6322</v>
      </c>
      <c r="E22478">
        <v>4.2999999999999997E-2</v>
      </c>
      <c r="F22478">
        <v>0.01</v>
      </c>
      <c r="G22478">
        <v>0</v>
      </c>
      <c r="H22478">
        <v>0</v>
      </c>
      <c r="I22478">
        <v>0</v>
      </c>
    </row>
    <row r="22479" spans="1:9" x14ac:dyDescent="0.25">
      <c r="A22479" t="s">
        <v>734</v>
      </c>
      <c r="B22479">
        <v>23883</v>
      </c>
      <c r="C22479" s="593">
        <v>5.2999999999999999E-2</v>
      </c>
      <c r="D22479" t="s">
        <v>4097</v>
      </c>
      <c r="E22479">
        <v>4.2999999999999997E-2</v>
      </c>
      <c r="F22479">
        <v>0.01</v>
      </c>
      <c r="G22479">
        <v>0</v>
      </c>
      <c r="H22479">
        <v>0</v>
      </c>
      <c r="I22479">
        <v>0</v>
      </c>
    </row>
    <row r="22480" spans="1:9" x14ac:dyDescent="0.25">
      <c r="A22480" t="s">
        <v>734</v>
      </c>
      <c r="B22480">
        <v>23884</v>
      </c>
      <c r="C22480" s="593">
        <v>5.2999999999999999E-2</v>
      </c>
      <c r="D22480" t="s">
        <v>4501</v>
      </c>
      <c r="E22480">
        <v>4.2999999999999997E-2</v>
      </c>
      <c r="F22480">
        <v>0.01</v>
      </c>
      <c r="G22480">
        <v>0</v>
      </c>
      <c r="H22480">
        <v>0</v>
      </c>
      <c r="I22480">
        <v>0</v>
      </c>
    </row>
    <row r="22481" spans="1:9" x14ac:dyDescent="0.25">
      <c r="A22481" t="s">
        <v>734</v>
      </c>
      <c r="B22481">
        <v>23885</v>
      </c>
      <c r="C22481" s="593">
        <v>5.2999999999999999E-2</v>
      </c>
      <c r="D22481" t="s">
        <v>6308</v>
      </c>
      <c r="E22481">
        <v>4.2999999999999997E-2</v>
      </c>
      <c r="F22481">
        <v>0.01</v>
      </c>
      <c r="G22481">
        <v>0</v>
      </c>
      <c r="H22481">
        <v>0</v>
      </c>
      <c r="I22481">
        <v>0</v>
      </c>
    </row>
    <row r="22482" spans="1:9" x14ac:dyDescent="0.25">
      <c r="A22482" t="s">
        <v>734</v>
      </c>
      <c r="B22482">
        <v>23887</v>
      </c>
      <c r="C22482" s="593">
        <v>5.2999999999999999E-2</v>
      </c>
      <c r="D22482" t="s">
        <v>2923</v>
      </c>
      <c r="E22482">
        <v>4.2999999999999997E-2</v>
      </c>
      <c r="F22482">
        <v>0.01</v>
      </c>
      <c r="G22482">
        <v>0</v>
      </c>
      <c r="H22482">
        <v>0</v>
      </c>
      <c r="I22482">
        <v>0</v>
      </c>
    </row>
    <row r="22483" spans="1:9" x14ac:dyDescent="0.25">
      <c r="A22483" t="s">
        <v>734</v>
      </c>
      <c r="B22483">
        <v>23888</v>
      </c>
      <c r="C22483" s="593">
        <v>0.06</v>
      </c>
      <c r="D22483" t="s">
        <v>6314</v>
      </c>
      <c r="E22483">
        <v>4.2999999999999997E-2</v>
      </c>
      <c r="F22483">
        <v>0.01</v>
      </c>
      <c r="G22483">
        <v>0</v>
      </c>
      <c r="H22483">
        <v>7.0000000000000001E-3</v>
      </c>
      <c r="I22483">
        <v>0</v>
      </c>
    </row>
    <row r="22484" spans="1:9" x14ac:dyDescent="0.25">
      <c r="A22484" t="s">
        <v>734</v>
      </c>
      <c r="B22484">
        <v>23889</v>
      </c>
      <c r="C22484" s="593">
        <v>5.2999999999999999E-2</v>
      </c>
      <c r="D22484" t="s">
        <v>2923</v>
      </c>
      <c r="E22484">
        <v>4.2999999999999997E-2</v>
      </c>
      <c r="F22484">
        <v>0.01</v>
      </c>
      <c r="G22484">
        <v>0</v>
      </c>
      <c r="H22484">
        <v>0</v>
      </c>
      <c r="I22484">
        <v>0</v>
      </c>
    </row>
    <row r="22485" spans="1:9" x14ac:dyDescent="0.25">
      <c r="A22485" t="s">
        <v>734</v>
      </c>
      <c r="B22485">
        <v>23890</v>
      </c>
      <c r="C22485" s="593">
        <v>5.2999999999999999E-2</v>
      </c>
      <c r="D22485" t="s">
        <v>5083</v>
      </c>
      <c r="E22485">
        <v>4.2999999999999997E-2</v>
      </c>
      <c r="F22485">
        <v>0.01</v>
      </c>
      <c r="G22485">
        <v>0</v>
      </c>
      <c r="H22485">
        <v>0</v>
      </c>
      <c r="I22485">
        <v>0</v>
      </c>
    </row>
    <row r="22486" spans="1:9" x14ac:dyDescent="0.25">
      <c r="A22486" t="s">
        <v>734</v>
      </c>
      <c r="B22486">
        <v>23891</v>
      </c>
      <c r="C22486" s="593">
        <v>5.2999999999999999E-2</v>
      </c>
      <c r="D22486" t="s">
        <v>4501</v>
      </c>
      <c r="E22486">
        <v>4.2999999999999997E-2</v>
      </c>
      <c r="F22486">
        <v>0.01</v>
      </c>
      <c r="G22486">
        <v>0</v>
      </c>
      <c r="H22486">
        <v>0</v>
      </c>
      <c r="I22486">
        <v>0</v>
      </c>
    </row>
    <row r="22487" spans="1:9" x14ac:dyDescent="0.25">
      <c r="A22487" t="s">
        <v>734</v>
      </c>
      <c r="B22487">
        <v>23893</v>
      </c>
      <c r="C22487" s="593">
        <v>5.2999999999999999E-2</v>
      </c>
      <c r="D22487" t="s">
        <v>2923</v>
      </c>
      <c r="E22487">
        <v>4.2999999999999997E-2</v>
      </c>
      <c r="F22487">
        <v>0.01</v>
      </c>
      <c r="G22487">
        <v>0</v>
      </c>
      <c r="H22487">
        <v>0</v>
      </c>
      <c r="I22487">
        <v>0</v>
      </c>
    </row>
    <row r="22488" spans="1:9" x14ac:dyDescent="0.25">
      <c r="A22488" t="s">
        <v>734</v>
      </c>
      <c r="B22488">
        <v>23894</v>
      </c>
      <c r="C22488" s="593">
        <v>5.2999999999999999E-2</v>
      </c>
      <c r="D22488" t="s">
        <v>6308</v>
      </c>
      <c r="E22488">
        <v>4.2999999999999997E-2</v>
      </c>
      <c r="F22488">
        <v>0.01</v>
      </c>
      <c r="G22488">
        <v>0</v>
      </c>
      <c r="H22488">
        <v>0</v>
      </c>
      <c r="I22488">
        <v>0</v>
      </c>
    </row>
    <row r="22489" spans="1:9" x14ac:dyDescent="0.25">
      <c r="A22489" t="s">
        <v>734</v>
      </c>
      <c r="B22489">
        <v>23897</v>
      </c>
      <c r="C22489" s="593">
        <v>0.06</v>
      </c>
      <c r="D22489" t="s">
        <v>6314</v>
      </c>
      <c r="E22489">
        <v>4.2999999999999997E-2</v>
      </c>
      <c r="F22489">
        <v>0.01</v>
      </c>
      <c r="G22489">
        <v>0</v>
      </c>
      <c r="H22489">
        <v>7.0000000000000001E-3</v>
      </c>
      <c r="I22489">
        <v>0</v>
      </c>
    </row>
    <row r="22490" spans="1:9" x14ac:dyDescent="0.25">
      <c r="A22490" t="s">
        <v>734</v>
      </c>
      <c r="B22490">
        <v>23898</v>
      </c>
      <c r="C22490" s="593">
        <v>0.06</v>
      </c>
      <c r="D22490" t="s">
        <v>6284</v>
      </c>
      <c r="E22490">
        <v>4.2999999999999997E-2</v>
      </c>
      <c r="F22490">
        <v>0.01</v>
      </c>
      <c r="G22490">
        <v>0</v>
      </c>
      <c r="H22490">
        <v>7.0000000000000001E-3</v>
      </c>
      <c r="I22490">
        <v>0</v>
      </c>
    </row>
    <row r="22491" spans="1:9" x14ac:dyDescent="0.25">
      <c r="A22491" t="s">
        <v>734</v>
      </c>
      <c r="B22491">
        <v>23899</v>
      </c>
      <c r="C22491" s="593">
        <v>5.2999999999999999E-2</v>
      </c>
      <c r="D22491" t="s">
        <v>6321</v>
      </c>
      <c r="E22491">
        <v>4.2999999999999997E-2</v>
      </c>
      <c r="F22491">
        <v>0.01</v>
      </c>
      <c r="G22491">
        <v>0</v>
      </c>
      <c r="H22491">
        <v>0</v>
      </c>
      <c r="I22491">
        <v>0</v>
      </c>
    </row>
    <row r="22492" spans="1:9" x14ac:dyDescent="0.25">
      <c r="A22492" t="s">
        <v>734</v>
      </c>
      <c r="B22492">
        <v>23901</v>
      </c>
      <c r="C22492" s="593">
        <v>5.2999999999999999E-2</v>
      </c>
      <c r="D22492" t="s">
        <v>4197</v>
      </c>
      <c r="E22492">
        <v>4.2999999999999997E-2</v>
      </c>
      <c r="F22492">
        <v>0.01</v>
      </c>
      <c r="G22492">
        <v>0</v>
      </c>
      <c r="H22492">
        <v>0</v>
      </c>
      <c r="I22492">
        <v>0</v>
      </c>
    </row>
    <row r="22493" spans="1:9" x14ac:dyDescent="0.25">
      <c r="A22493" t="s">
        <v>734</v>
      </c>
      <c r="B22493">
        <v>23909</v>
      </c>
      <c r="C22493" s="593">
        <v>5.2999999999999999E-2</v>
      </c>
      <c r="D22493" t="s">
        <v>4197</v>
      </c>
      <c r="E22493">
        <v>4.2999999999999997E-2</v>
      </c>
      <c r="F22493">
        <v>0.01</v>
      </c>
      <c r="G22493">
        <v>0</v>
      </c>
      <c r="H22493">
        <v>0</v>
      </c>
      <c r="I22493">
        <v>0</v>
      </c>
    </row>
    <row r="22494" spans="1:9" x14ac:dyDescent="0.25">
      <c r="A22494" t="s">
        <v>734</v>
      </c>
      <c r="B22494">
        <v>23915</v>
      </c>
      <c r="C22494" s="593">
        <v>5.2999999999999999E-2</v>
      </c>
      <c r="D22494" t="s">
        <v>6323</v>
      </c>
      <c r="E22494">
        <v>4.2999999999999997E-2</v>
      </c>
      <c r="F22494">
        <v>0.01</v>
      </c>
      <c r="G22494">
        <v>0</v>
      </c>
      <c r="H22494">
        <v>0</v>
      </c>
      <c r="I22494">
        <v>0</v>
      </c>
    </row>
    <row r="22495" spans="1:9" x14ac:dyDescent="0.25">
      <c r="A22495" t="s">
        <v>734</v>
      </c>
      <c r="B22495">
        <v>23917</v>
      </c>
      <c r="C22495" s="593">
        <v>5.2999999999999999E-2</v>
      </c>
      <c r="D22495" t="s">
        <v>6324</v>
      </c>
      <c r="E22495">
        <v>4.2999999999999997E-2</v>
      </c>
      <c r="F22495">
        <v>0.01</v>
      </c>
      <c r="G22495">
        <v>0</v>
      </c>
      <c r="H22495">
        <v>0</v>
      </c>
      <c r="I22495">
        <v>0</v>
      </c>
    </row>
    <row r="22496" spans="1:9" x14ac:dyDescent="0.25">
      <c r="A22496" t="s">
        <v>734</v>
      </c>
      <c r="B22496">
        <v>23919</v>
      </c>
      <c r="C22496" s="593">
        <v>5.2999999999999999E-2</v>
      </c>
      <c r="D22496" t="s">
        <v>2923</v>
      </c>
      <c r="E22496">
        <v>4.2999999999999997E-2</v>
      </c>
      <c r="F22496">
        <v>0.01</v>
      </c>
      <c r="G22496">
        <v>0</v>
      </c>
      <c r="H22496">
        <v>0</v>
      </c>
      <c r="I22496">
        <v>0</v>
      </c>
    </row>
    <row r="22497" spans="1:9" x14ac:dyDescent="0.25">
      <c r="A22497" t="s">
        <v>734</v>
      </c>
      <c r="B22497">
        <v>23920</v>
      </c>
      <c r="C22497" s="593">
        <v>5.2999999999999999E-2</v>
      </c>
      <c r="D22497" t="s">
        <v>6325</v>
      </c>
      <c r="E22497">
        <v>4.2999999999999997E-2</v>
      </c>
      <c r="F22497">
        <v>0.01</v>
      </c>
      <c r="G22497">
        <v>0</v>
      </c>
      <c r="H22497">
        <v>0</v>
      </c>
      <c r="I22497">
        <v>0</v>
      </c>
    </row>
    <row r="22498" spans="1:9" x14ac:dyDescent="0.25">
      <c r="A22498" t="s">
        <v>734</v>
      </c>
      <c r="B22498">
        <v>23921</v>
      </c>
      <c r="C22498" s="593">
        <v>5.2999999999999999E-2</v>
      </c>
      <c r="D22498" t="s">
        <v>6270</v>
      </c>
      <c r="E22498">
        <v>4.2999999999999997E-2</v>
      </c>
      <c r="F22498">
        <v>0.01</v>
      </c>
      <c r="G22498">
        <v>0</v>
      </c>
      <c r="H22498">
        <v>0</v>
      </c>
      <c r="I22498">
        <v>0</v>
      </c>
    </row>
    <row r="22499" spans="1:9" x14ac:dyDescent="0.25">
      <c r="A22499" t="s">
        <v>734</v>
      </c>
      <c r="B22499">
        <v>23922</v>
      </c>
      <c r="C22499" s="593">
        <v>5.2999999999999999E-2</v>
      </c>
      <c r="D22499" t="s">
        <v>6326</v>
      </c>
      <c r="E22499">
        <v>4.2999999999999997E-2</v>
      </c>
      <c r="F22499">
        <v>0.01</v>
      </c>
      <c r="G22499">
        <v>0</v>
      </c>
      <c r="H22499">
        <v>0</v>
      </c>
      <c r="I22499">
        <v>0</v>
      </c>
    </row>
    <row r="22500" spans="1:9" x14ac:dyDescent="0.25">
      <c r="A22500" t="s">
        <v>734</v>
      </c>
      <c r="B22500">
        <v>23923</v>
      </c>
      <c r="C22500" s="593">
        <v>6.3E-2</v>
      </c>
      <c r="D22500" t="s">
        <v>2572</v>
      </c>
      <c r="E22500">
        <v>4.2999999999999997E-2</v>
      </c>
      <c r="F22500">
        <v>0.01</v>
      </c>
      <c r="G22500">
        <v>0</v>
      </c>
      <c r="H22500">
        <v>0.01</v>
      </c>
      <c r="I22500">
        <v>0</v>
      </c>
    </row>
    <row r="22501" spans="1:9" x14ac:dyDescent="0.25">
      <c r="A22501" t="s">
        <v>734</v>
      </c>
      <c r="B22501">
        <v>23924</v>
      </c>
      <c r="C22501" s="593">
        <v>6.3E-2</v>
      </c>
      <c r="D22501" t="s">
        <v>2572</v>
      </c>
      <c r="E22501">
        <v>4.2999999999999997E-2</v>
      </c>
      <c r="F22501">
        <v>0.01</v>
      </c>
      <c r="G22501">
        <v>0</v>
      </c>
      <c r="H22501">
        <v>0.01</v>
      </c>
      <c r="I22501">
        <v>0</v>
      </c>
    </row>
    <row r="22502" spans="1:9" x14ac:dyDescent="0.25">
      <c r="A22502" t="s">
        <v>734</v>
      </c>
      <c r="B22502">
        <v>23927</v>
      </c>
      <c r="C22502" s="593">
        <v>6.3E-2</v>
      </c>
      <c r="D22502" t="s">
        <v>2572</v>
      </c>
      <c r="E22502">
        <v>4.2999999999999997E-2</v>
      </c>
      <c r="F22502">
        <v>0.01</v>
      </c>
      <c r="G22502">
        <v>0</v>
      </c>
      <c r="H22502">
        <v>0.01</v>
      </c>
      <c r="I22502">
        <v>0</v>
      </c>
    </row>
    <row r="22503" spans="1:9" x14ac:dyDescent="0.25">
      <c r="A22503" t="s">
        <v>734</v>
      </c>
      <c r="B22503">
        <v>23930</v>
      </c>
      <c r="C22503" s="593">
        <v>5.2999999999999999E-2</v>
      </c>
      <c r="D22503" t="s">
        <v>6327</v>
      </c>
      <c r="E22503">
        <v>4.2999999999999997E-2</v>
      </c>
      <c r="F22503">
        <v>0.01</v>
      </c>
      <c r="G22503">
        <v>0</v>
      </c>
      <c r="H22503">
        <v>0</v>
      </c>
      <c r="I22503">
        <v>0</v>
      </c>
    </row>
    <row r="22504" spans="1:9" x14ac:dyDescent="0.25">
      <c r="A22504" t="s">
        <v>734</v>
      </c>
      <c r="B22504">
        <v>23934</v>
      </c>
      <c r="C22504" s="593">
        <v>6.3E-2</v>
      </c>
      <c r="D22504" t="s">
        <v>2572</v>
      </c>
      <c r="E22504">
        <v>4.2999999999999997E-2</v>
      </c>
      <c r="F22504">
        <v>0.01</v>
      </c>
      <c r="G22504">
        <v>0</v>
      </c>
      <c r="H22504">
        <v>0.01</v>
      </c>
      <c r="I22504">
        <v>0</v>
      </c>
    </row>
    <row r="22505" spans="1:9" x14ac:dyDescent="0.25">
      <c r="A22505" t="s">
        <v>734</v>
      </c>
      <c r="B22505">
        <v>23936</v>
      </c>
      <c r="C22505" s="593">
        <v>5.2999999999999999E-2</v>
      </c>
      <c r="D22505" t="s">
        <v>6328</v>
      </c>
      <c r="E22505">
        <v>4.2999999999999997E-2</v>
      </c>
      <c r="F22505">
        <v>0.01</v>
      </c>
      <c r="G22505">
        <v>0</v>
      </c>
      <c r="H22505">
        <v>0</v>
      </c>
      <c r="I22505">
        <v>0</v>
      </c>
    </row>
    <row r="22506" spans="1:9" x14ac:dyDescent="0.25">
      <c r="A22506" t="s">
        <v>734</v>
      </c>
      <c r="B22506">
        <v>23937</v>
      </c>
      <c r="C22506" s="593">
        <v>6.3E-2</v>
      </c>
      <c r="D22506" t="s">
        <v>2572</v>
      </c>
      <c r="E22506">
        <v>4.2999999999999997E-2</v>
      </c>
      <c r="F22506">
        <v>0.01</v>
      </c>
      <c r="G22506">
        <v>0</v>
      </c>
      <c r="H22506">
        <v>0.01</v>
      </c>
      <c r="I22506">
        <v>0</v>
      </c>
    </row>
    <row r="22507" spans="1:9" x14ac:dyDescent="0.25">
      <c r="A22507" t="s">
        <v>734</v>
      </c>
      <c r="B22507">
        <v>23938</v>
      </c>
      <c r="C22507" s="593">
        <v>5.2999999999999999E-2</v>
      </c>
      <c r="D22507" t="s">
        <v>2923</v>
      </c>
      <c r="E22507">
        <v>4.2999999999999997E-2</v>
      </c>
      <c r="F22507">
        <v>0.01</v>
      </c>
      <c r="G22507">
        <v>0</v>
      </c>
      <c r="H22507">
        <v>0</v>
      </c>
      <c r="I22507">
        <v>0</v>
      </c>
    </row>
    <row r="22508" spans="1:9" x14ac:dyDescent="0.25">
      <c r="A22508" t="s">
        <v>734</v>
      </c>
      <c r="B22508">
        <v>23939</v>
      </c>
      <c r="C22508" s="593">
        <v>5.2999999999999999E-2</v>
      </c>
      <c r="D22508" t="s">
        <v>6329</v>
      </c>
      <c r="E22508">
        <v>4.2999999999999997E-2</v>
      </c>
      <c r="F22508">
        <v>0.01</v>
      </c>
      <c r="G22508">
        <v>0</v>
      </c>
      <c r="H22508">
        <v>0</v>
      </c>
      <c r="I22508">
        <v>0</v>
      </c>
    </row>
    <row r="22509" spans="1:9" x14ac:dyDescent="0.25">
      <c r="A22509" t="s">
        <v>734</v>
      </c>
      <c r="B22509">
        <v>23941</v>
      </c>
      <c r="C22509" s="593">
        <v>5.2999999999999999E-2</v>
      </c>
      <c r="D22509" t="s">
        <v>3831</v>
      </c>
      <c r="E22509">
        <v>4.2999999999999997E-2</v>
      </c>
      <c r="F22509">
        <v>0.01</v>
      </c>
      <c r="G22509">
        <v>0</v>
      </c>
      <c r="H22509">
        <v>0</v>
      </c>
      <c r="I22509">
        <v>0</v>
      </c>
    </row>
    <row r="22510" spans="1:9" x14ac:dyDescent="0.25">
      <c r="A22510" t="s">
        <v>734</v>
      </c>
      <c r="B22510">
        <v>23942</v>
      </c>
      <c r="C22510" s="593">
        <v>5.2999999999999999E-2</v>
      </c>
      <c r="D22510" t="s">
        <v>3831</v>
      </c>
      <c r="E22510">
        <v>4.2999999999999997E-2</v>
      </c>
      <c r="F22510">
        <v>0.01</v>
      </c>
      <c r="G22510">
        <v>0</v>
      </c>
      <c r="H22510">
        <v>0</v>
      </c>
      <c r="I22510">
        <v>0</v>
      </c>
    </row>
    <row r="22511" spans="1:9" x14ac:dyDescent="0.25">
      <c r="A22511" t="s">
        <v>734</v>
      </c>
      <c r="B22511">
        <v>23943</v>
      </c>
      <c r="C22511" s="593">
        <v>5.2999999999999999E-2</v>
      </c>
      <c r="D22511" t="s">
        <v>6330</v>
      </c>
      <c r="E22511">
        <v>4.2999999999999997E-2</v>
      </c>
      <c r="F22511">
        <v>0.01</v>
      </c>
      <c r="G22511">
        <v>0</v>
      </c>
      <c r="H22511">
        <v>0</v>
      </c>
      <c r="I22511">
        <v>0</v>
      </c>
    </row>
    <row r="22512" spans="1:9" x14ac:dyDescent="0.25">
      <c r="A22512" t="s">
        <v>734</v>
      </c>
      <c r="B22512">
        <v>23944</v>
      </c>
      <c r="C22512" s="593">
        <v>5.2999999999999999E-2</v>
      </c>
      <c r="D22512" t="s">
        <v>6331</v>
      </c>
      <c r="E22512">
        <v>4.2999999999999997E-2</v>
      </c>
      <c r="F22512">
        <v>0.01</v>
      </c>
      <c r="G22512">
        <v>0</v>
      </c>
      <c r="H22512">
        <v>0</v>
      </c>
      <c r="I22512">
        <v>0</v>
      </c>
    </row>
    <row r="22513" spans="1:9" x14ac:dyDescent="0.25">
      <c r="A22513" t="s">
        <v>734</v>
      </c>
      <c r="B22513">
        <v>23947</v>
      </c>
      <c r="C22513" s="593">
        <v>6.3E-2</v>
      </c>
      <c r="D22513" t="s">
        <v>2572</v>
      </c>
      <c r="E22513">
        <v>4.2999999999999997E-2</v>
      </c>
      <c r="F22513">
        <v>0.01</v>
      </c>
      <c r="G22513">
        <v>0</v>
      </c>
      <c r="H22513">
        <v>0.01</v>
      </c>
      <c r="I22513">
        <v>0</v>
      </c>
    </row>
    <row r="22514" spans="1:9" x14ac:dyDescent="0.25">
      <c r="A22514" t="s">
        <v>734</v>
      </c>
      <c r="B22514">
        <v>23950</v>
      </c>
      <c r="C22514" s="593">
        <v>5.2999999999999999E-2</v>
      </c>
      <c r="D22514" t="s">
        <v>2391</v>
      </c>
      <c r="E22514">
        <v>4.2999999999999997E-2</v>
      </c>
      <c r="F22514">
        <v>0.01</v>
      </c>
      <c r="G22514">
        <v>0</v>
      </c>
      <c r="H22514">
        <v>0</v>
      </c>
      <c r="I22514">
        <v>0</v>
      </c>
    </row>
    <row r="22515" spans="1:9" x14ac:dyDescent="0.25">
      <c r="A22515" t="s">
        <v>734</v>
      </c>
      <c r="B22515">
        <v>23952</v>
      </c>
      <c r="C22515" s="593">
        <v>5.2999999999999999E-2</v>
      </c>
      <c r="D22515" t="s">
        <v>3831</v>
      </c>
      <c r="E22515">
        <v>4.2999999999999997E-2</v>
      </c>
      <c r="F22515">
        <v>0.01</v>
      </c>
      <c r="G22515">
        <v>0</v>
      </c>
      <c r="H22515">
        <v>0</v>
      </c>
      <c r="I22515">
        <v>0</v>
      </c>
    </row>
    <row r="22516" spans="1:9" x14ac:dyDescent="0.25">
      <c r="A22516" t="s">
        <v>734</v>
      </c>
      <c r="B22516">
        <v>23954</v>
      </c>
      <c r="C22516" s="593">
        <v>5.2999999999999999E-2</v>
      </c>
      <c r="D22516" t="s">
        <v>3831</v>
      </c>
      <c r="E22516">
        <v>4.2999999999999997E-2</v>
      </c>
      <c r="F22516">
        <v>0.01</v>
      </c>
      <c r="G22516">
        <v>0</v>
      </c>
      <c r="H22516">
        <v>0</v>
      </c>
      <c r="I22516">
        <v>0</v>
      </c>
    </row>
    <row r="22517" spans="1:9" x14ac:dyDescent="0.25">
      <c r="A22517" t="s">
        <v>734</v>
      </c>
      <c r="B22517">
        <v>23955</v>
      </c>
      <c r="C22517" s="593">
        <v>5.2999999999999999E-2</v>
      </c>
      <c r="D22517" t="s">
        <v>6332</v>
      </c>
      <c r="E22517">
        <v>4.2999999999999997E-2</v>
      </c>
      <c r="F22517">
        <v>0.01</v>
      </c>
      <c r="G22517">
        <v>0</v>
      </c>
      <c r="H22517">
        <v>0</v>
      </c>
      <c r="I22517">
        <v>0</v>
      </c>
    </row>
    <row r="22518" spans="1:9" x14ac:dyDescent="0.25">
      <c r="A22518" t="s">
        <v>734</v>
      </c>
      <c r="B22518">
        <v>23958</v>
      </c>
      <c r="C22518" s="593">
        <v>6.3E-2</v>
      </c>
      <c r="D22518" t="s">
        <v>2572</v>
      </c>
      <c r="E22518">
        <v>4.2999999999999997E-2</v>
      </c>
      <c r="F22518">
        <v>0.01</v>
      </c>
      <c r="G22518">
        <v>0</v>
      </c>
      <c r="H22518">
        <v>0.01</v>
      </c>
      <c r="I22518">
        <v>0</v>
      </c>
    </row>
    <row r="22519" spans="1:9" x14ac:dyDescent="0.25">
      <c r="A22519" t="s">
        <v>734</v>
      </c>
      <c r="B22519">
        <v>23959</v>
      </c>
      <c r="C22519" s="593">
        <v>6.3E-2</v>
      </c>
      <c r="D22519" t="s">
        <v>2572</v>
      </c>
      <c r="E22519">
        <v>4.2999999999999997E-2</v>
      </c>
      <c r="F22519">
        <v>0.01</v>
      </c>
      <c r="G22519">
        <v>0</v>
      </c>
      <c r="H22519">
        <v>0.01</v>
      </c>
      <c r="I22519">
        <v>0</v>
      </c>
    </row>
    <row r="22520" spans="1:9" x14ac:dyDescent="0.25">
      <c r="A22520" t="s">
        <v>734</v>
      </c>
      <c r="B22520">
        <v>23960</v>
      </c>
      <c r="C22520" s="593">
        <v>5.2999999999999999E-2</v>
      </c>
      <c r="D22520" t="s">
        <v>6329</v>
      </c>
      <c r="E22520">
        <v>4.2999999999999997E-2</v>
      </c>
      <c r="F22520">
        <v>0.01</v>
      </c>
      <c r="G22520">
        <v>0</v>
      </c>
      <c r="H22520">
        <v>0</v>
      </c>
      <c r="I22520">
        <v>0</v>
      </c>
    </row>
    <row r="22521" spans="1:9" x14ac:dyDescent="0.25">
      <c r="A22521" t="s">
        <v>734</v>
      </c>
      <c r="B22521">
        <v>23962</v>
      </c>
      <c r="C22521" s="593">
        <v>6.3E-2</v>
      </c>
      <c r="D22521" t="s">
        <v>2572</v>
      </c>
      <c r="E22521">
        <v>4.2999999999999997E-2</v>
      </c>
      <c r="F22521">
        <v>0.01</v>
      </c>
      <c r="G22521">
        <v>0</v>
      </c>
      <c r="H22521">
        <v>0.01</v>
      </c>
      <c r="I22521">
        <v>0</v>
      </c>
    </row>
    <row r="22522" spans="1:9" x14ac:dyDescent="0.25">
      <c r="A22522" t="s">
        <v>734</v>
      </c>
      <c r="B22522">
        <v>23963</v>
      </c>
      <c r="C22522" s="593">
        <v>6.3E-2</v>
      </c>
      <c r="D22522" t="s">
        <v>2572</v>
      </c>
      <c r="E22522">
        <v>4.2999999999999997E-2</v>
      </c>
      <c r="F22522">
        <v>0.01</v>
      </c>
      <c r="G22522">
        <v>0</v>
      </c>
      <c r="H22522">
        <v>0.01</v>
      </c>
      <c r="I22522">
        <v>0</v>
      </c>
    </row>
    <row r="22523" spans="1:9" x14ac:dyDescent="0.25">
      <c r="A22523" t="s">
        <v>734</v>
      </c>
      <c r="B22523">
        <v>23964</v>
      </c>
      <c r="C22523" s="593">
        <v>6.3E-2</v>
      </c>
      <c r="D22523" t="s">
        <v>2572</v>
      </c>
      <c r="E22523">
        <v>4.2999999999999997E-2</v>
      </c>
      <c r="F22523">
        <v>0.01</v>
      </c>
      <c r="G22523">
        <v>0</v>
      </c>
      <c r="H22523">
        <v>0.01</v>
      </c>
      <c r="I22523">
        <v>0</v>
      </c>
    </row>
    <row r="22524" spans="1:9" x14ac:dyDescent="0.25">
      <c r="A22524" t="s">
        <v>734</v>
      </c>
      <c r="B22524">
        <v>23966</v>
      </c>
      <c r="C22524" s="593">
        <v>5.2999999999999999E-2</v>
      </c>
      <c r="D22524" t="s">
        <v>6269</v>
      </c>
      <c r="E22524">
        <v>4.2999999999999997E-2</v>
      </c>
      <c r="F22524">
        <v>0.01</v>
      </c>
      <c r="G22524">
        <v>0</v>
      </c>
      <c r="H22524">
        <v>0</v>
      </c>
      <c r="I22524">
        <v>0</v>
      </c>
    </row>
    <row r="22525" spans="1:9" x14ac:dyDescent="0.25">
      <c r="A22525" t="s">
        <v>734</v>
      </c>
      <c r="B22525">
        <v>23967</v>
      </c>
      <c r="C22525" s="593">
        <v>6.3E-2</v>
      </c>
      <c r="D22525" t="s">
        <v>2572</v>
      </c>
      <c r="E22525">
        <v>4.2999999999999997E-2</v>
      </c>
      <c r="F22525">
        <v>0.01</v>
      </c>
      <c r="G22525">
        <v>0</v>
      </c>
      <c r="H22525">
        <v>0.01</v>
      </c>
      <c r="I22525">
        <v>0</v>
      </c>
    </row>
    <row r="22526" spans="1:9" x14ac:dyDescent="0.25">
      <c r="A22526" t="s">
        <v>734</v>
      </c>
      <c r="B22526">
        <v>23968</v>
      </c>
      <c r="C22526" s="593">
        <v>5.2999999999999999E-2</v>
      </c>
      <c r="D22526" t="s">
        <v>6323</v>
      </c>
      <c r="E22526">
        <v>4.2999999999999997E-2</v>
      </c>
      <c r="F22526">
        <v>0.01</v>
      </c>
      <c r="G22526">
        <v>0</v>
      </c>
      <c r="H22526">
        <v>0</v>
      </c>
      <c r="I22526">
        <v>0</v>
      </c>
    </row>
    <row r="22527" spans="1:9" x14ac:dyDescent="0.25">
      <c r="A22527" t="s">
        <v>734</v>
      </c>
      <c r="B22527">
        <v>23970</v>
      </c>
      <c r="C22527" s="593">
        <v>5.2999999999999999E-2</v>
      </c>
      <c r="D22527" t="s">
        <v>6333</v>
      </c>
      <c r="E22527">
        <v>4.2999999999999997E-2</v>
      </c>
      <c r="F22527">
        <v>0.01</v>
      </c>
      <c r="G22527">
        <v>0</v>
      </c>
      <c r="H22527">
        <v>0</v>
      </c>
      <c r="I22527">
        <v>0</v>
      </c>
    </row>
    <row r="22528" spans="1:9" x14ac:dyDescent="0.25">
      <c r="A22528" t="s">
        <v>734</v>
      </c>
      <c r="B22528">
        <v>23974</v>
      </c>
      <c r="C22528" s="593">
        <v>5.2999999999999999E-2</v>
      </c>
      <c r="D22528" t="s">
        <v>5868</v>
      </c>
      <c r="E22528">
        <v>4.2999999999999997E-2</v>
      </c>
      <c r="F22528">
        <v>0.01</v>
      </c>
      <c r="G22528">
        <v>0</v>
      </c>
      <c r="H22528">
        <v>0</v>
      </c>
      <c r="I22528">
        <v>0</v>
      </c>
    </row>
    <row r="22529" spans="1:9" x14ac:dyDescent="0.25">
      <c r="A22529" t="s">
        <v>734</v>
      </c>
      <c r="B22529">
        <v>23976</v>
      </c>
      <c r="C22529" s="593">
        <v>6.3E-2</v>
      </c>
      <c r="D22529" t="s">
        <v>2572</v>
      </c>
      <c r="E22529">
        <v>4.2999999999999997E-2</v>
      </c>
      <c r="F22529">
        <v>0.01</v>
      </c>
      <c r="G22529">
        <v>0</v>
      </c>
      <c r="H22529">
        <v>0.01</v>
      </c>
      <c r="I22529">
        <v>0</v>
      </c>
    </row>
    <row r="22530" spans="1:9" x14ac:dyDescent="0.25">
      <c r="A22530" t="s">
        <v>734</v>
      </c>
      <c r="B22530">
        <v>24001</v>
      </c>
      <c r="C22530" s="593">
        <v>5.2999999999999999E-2</v>
      </c>
      <c r="D22530" t="s">
        <v>6334</v>
      </c>
      <c r="E22530">
        <v>4.2999999999999997E-2</v>
      </c>
      <c r="F22530">
        <v>0</v>
      </c>
      <c r="G22530">
        <v>0.01</v>
      </c>
      <c r="H22530">
        <v>0</v>
      </c>
      <c r="I22530">
        <v>0</v>
      </c>
    </row>
    <row r="22531" spans="1:9" x14ac:dyDescent="0.25">
      <c r="A22531" t="s">
        <v>734</v>
      </c>
      <c r="B22531">
        <v>24002</v>
      </c>
      <c r="C22531" s="593">
        <v>5.2999999999999999E-2</v>
      </c>
      <c r="D22531" t="s">
        <v>6334</v>
      </c>
      <c r="E22531">
        <v>4.2999999999999997E-2</v>
      </c>
      <c r="F22531">
        <v>0</v>
      </c>
      <c r="G22531">
        <v>0.01</v>
      </c>
      <c r="H22531">
        <v>0</v>
      </c>
      <c r="I22531">
        <v>0</v>
      </c>
    </row>
    <row r="22532" spans="1:9" x14ac:dyDescent="0.25">
      <c r="A22532" t="s">
        <v>734</v>
      </c>
      <c r="B22532">
        <v>24003</v>
      </c>
      <c r="C22532" s="593">
        <v>5.2999999999999999E-2</v>
      </c>
      <c r="D22532" t="s">
        <v>6334</v>
      </c>
      <c r="E22532">
        <v>4.2999999999999997E-2</v>
      </c>
      <c r="F22532">
        <v>0</v>
      </c>
      <c r="G22532">
        <v>0.01</v>
      </c>
      <c r="H22532">
        <v>0</v>
      </c>
      <c r="I22532">
        <v>0</v>
      </c>
    </row>
    <row r="22533" spans="1:9" x14ac:dyDescent="0.25">
      <c r="A22533" t="s">
        <v>734</v>
      </c>
      <c r="B22533">
        <v>24004</v>
      </c>
      <c r="C22533" s="593">
        <v>5.2999999999999999E-2</v>
      </c>
      <c r="D22533" t="s">
        <v>6334</v>
      </c>
      <c r="E22533">
        <v>4.2999999999999997E-2</v>
      </c>
      <c r="F22533">
        <v>0</v>
      </c>
      <c r="G22533">
        <v>0.01</v>
      </c>
      <c r="H22533">
        <v>0</v>
      </c>
      <c r="I22533">
        <v>0</v>
      </c>
    </row>
    <row r="22534" spans="1:9" x14ac:dyDescent="0.25">
      <c r="A22534" t="s">
        <v>734</v>
      </c>
      <c r="B22534">
        <v>24005</v>
      </c>
      <c r="C22534" s="593">
        <v>5.2999999999999999E-2</v>
      </c>
      <c r="D22534" t="s">
        <v>6334</v>
      </c>
      <c r="E22534">
        <v>4.2999999999999997E-2</v>
      </c>
      <c r="F22534">
        <v>0</v>
      </c>
      <c r="G22534">
        <v>0.01</v>
      </c>
      <c r="H22534">
        <v>0</v>
      </c>
      <c r="I22534">
        <v>0</v>
      </c>
    </row>
    <row r="22535" spans="1:9" x14ac:dyDescent="0.25">
      <c r="A22535" t="s">
        <v>734</v>
      </c>
      <c r="B22535">
        <v>24006</v>
      </c>
      <c r="C22535" s="593">
        <v>5.2999999999999999E-2</v>
      </c>
      <c r="D22535" t="s">
        <v>6334</v>
      </c>
      <c r="E22535">
        <v>4.2999999999999997E-2</v>
      </c>
      <c r="F22535">
        <v>0</v>
      </c>
      <c r="G22535">
        <v>0.01</v>
      </c>
      <c r="H22535">
        <v>0</v>
      </c>
      <c r="I22535">
        <v>0</v>
      </c>
    </row>
    <row r="22536" spans="1:9" x14ac:dyDescent="0.25">
      <c r="A22536" t="s">
        <v>734</v>
      </c>
      <c r="B22536">
        <v>24007</v>
      </c>
      <c r="C22536" s="593">
        <v>5.2999999999999999E-2</v>
      </c>
      <c r="D22536" t="s">
        <v>6334</v>
      </c>
      <c r="E22536">
        <v>4.2999999999999997E-2</v>
      </c>
      <c r="F22536">
        <v>0</v>
      </c>
      <c r="G22536">
        <v>0.01</v>
      </c>
      <c r="H22536">
        <v>0</v>
      </c>
      <c r="I22536">
        <v>0</v>
      </c>
    </row>
    <row r="22537" spans="1:9" x14ac:dyDescent="0.25">
      <c r="A22537" t="s">
        <v>734</v>
      </c>
      <c r="B22537">
        <v>24008</v>
      </c>
      <c r="C22537" s="593">
        <v>5.2999999999999999E-2</v>
      </c>
      <c r="D22537" t="s">
        <v>6334</v>
      </c>
      <c r="E22537">
        <v>4.2999999999999997E-2</v>
      </c>
      <c r="F22537">
        <v>0</v>
      </c>
      <c r="G22537">
        <v>0.01</v>
      </c>
      <c r="H22537">
        <v>0</v>
      </c>
      <c r="I22537">
        <v>0</v>
      </c>
    </row>
    <row r="22538" spans="1:9" x14ac:dyDescent="0.25">
      <c r="A22538" t="s">
        <v>734</v>
      </c>
      <c r="B22538">
        <v>24009</v>
      </c>
      <c r="C22538" s="593">
        <v>5.2999999999999999E-2</v>
      </c>
      <c r="D22538" t="s">
        <v>6334</v>
      </c>
      <c r="E22538">
        <v>4.2999999999999997E-2</v>
      </c>
      <c r="F22538">
        <v>0</v>
      </c>
      <c r="G22538">
        <v>0.01</v>
      </c>
      <c r="H22538">
        <v>0</v>
      </c>
      <c r="I22538">
        <v>0</v>
      </c>
    </row>
    <row r="22539" spans="1:9" x14ac:dyDescent="0.25">
      <c r="A22539" t="s">
        <v>734</v>
      </c>
      <c r="B22539">
        <v>24010</v>
      </c>
      <c r="C22539" s="593">
        <v>5.2999999999999999E-2</v>
      </c>
      <c r="D22539" t="s">
        <v>6334</v>
      </c>
      <c r="E22539">
        <v>4.2999999999999997E-2</v>
      </c>
      <c r="F22539">
        <v>0</v>
      </c>
      <c r="G22539">
        <v>0.01</v>
      </c>
      <c r="H22539">
        <v>0</v>
      </c>
      <c r="I22539">
        <v>0</v>
      </c>
    </row>
    <row r="22540" spans="1:9" x14ac:dyDescent="0.25">
      <c r="A22540" t="s">
        <v>734</v>
      </c>
      <c r="B22540">
        <v>24011</v>
      </c>
      <c r="C22540" s="593">
        <v>5.2999999999999999E-2</v>
      </c>
      <c r="D22540" t="s">
        <v>6334</v>
      </c>
      <c r="E22540">
        <v>4.2999999999999997E-2</v>
      </c>
      <c r="F22540">
        <v>0</v>
      </c>
      <c r="G22540">
        <v>0.01</v>
      </c>
      <c r="H22540">
        <v>0</v>
      </c>
      <c r="I22540">
        <v>0</v>
      </c>
    </row>
    <row r="22541" spans="1:9" x14ac:dyDescent="0.25">
      <c r="A22541" t="s">
        <v>734</v>
      </c>
      <c r="B22541">
        <v>24012</v>
      </c>
      <c r="C22541" s="593">
        <v>5.2999999999999999E-2</v>
      </c>
      <c r="D22541" t="s">
        <v>6334</v>
      </c>
      <c r="E22541">
        <v>4.2999999999999997E-2</v>
      </c>
      <c r="F22541">
        <v>0</v>
      </c>
      <c r="G22541">
        <v>0.01</v>
      </c>
      <c r="H22541">
        <v>0</v>
      </c>
      <c r="I22541">
        <v>0</v>
      </c>
    </row>
    <row r="22542" spans="1:9" x14ac:dyDescent="0.25">
      <c r="A22542" t="s">
        <v>734</v>
      </c>
      <c r="B22542">
        <v>24013</v>
      </c>
      <c r="C22542" s="593">
        <v>5.2999999999999999E-2</v>
      </c>
      <c r="D22542" t="s">
        <v>5069</v>
      </c>
      <c r="E22542">
        <v>4.2999999999999997E-2</v>
      </c>
      <c r="F22542">
        <v>0.01</v>
      </c>
      <c r="G22542">
        <v>0</v>
      </c>
      <c r="H22542">
        <v>0</v>
      </c>
      <c r="I22542">
        <v>0</v>
      </c>
    </row>
    <row r="22543" spans="1:9" x14ac:dyDescent="0.25">
      <c r="A22543" t="s">
        <v>734</v>
      </c>
      <c r="B22543">
        <v>24014</v>
      </c>
      <c r="C22543" s="593">
        <v>5.2999999999999999E-2</v>
      </c>
      <c r="D22543" t="s">
        <v>1466</v>
      </c>
      <c r="E22543">
        <v>4.2999999999999997E-2</v>
      </c>
      <c r="F22543">
        <v>0.01</v>
      </c>
      <c r="G22543">
        <v>0</v>
      </c>
      <c r="H22543">
        <v>0</v>
      </c>
      <c r="I22543">
        <v>0</v>
      </c>
    </row>
    <row r="22544" spans="1:9" x14ac:dyDescent="0.25">
      <c r="A22544" t="s">
        <v>734</v>
      </c>
      <c r="B22544">
        <v>24015</v>
      </c>
      <c r="C22544" s="593">
        <v>5.2999999999999999E-2</v>
      </c>
      <c r="D22544" t="s">
        <v>6334</v>
      </c>
      <c r="E22544">
        <v>4.2999999999999997E-2</v>
      </c>
      <c r="F22544">
        <v>0.01</v>
      </c>
      <c r="G22544">
        <v>0</v>
      </c>
      <c r="H22544">
        <v>0</v>
      </c>
      <c r="I22544">
        <v>0</v>
      </c>
    </row>
    <row r="22545" spans="1:9" x14ac:dyDescent="0.25">
      <c r="A22545" t="s">
        <v>734</v>
      </c>
      <c r="B22545">
        <v>24016</v>
      </c>
      <c r="C22545" s="593">
        <v>5.2999999999999999E-2</v>
      </c>
      <c r="D22545" t="s">
        <v>6334</v>
      </c>
      <c r="E22545">
        <v>4.2999999999999997E-2</v>
      </c>
      <c r="F22545">
        <v>0</v>
      </c>
      <c r="G22545">
        <v>0.01</v>
      </c>
      <c r="H22545">
        <v>0</v>
      </c>
      <c r="I22545">
        <v>0</v>
      </c>
    </row>
    <row r="22546" spans="1:9" x14ac:dyDescent="0.25">
      <c r="A22546" t="s">
        <v>734</v>
      </c>
      <c r="B22546">
        <v>24017</v>
      </c>
      <c r="C22546" s="593">
        <v>5.2999999999999999E-2</v>
      </c>
      <c r="D22546" t="s">
        <v>6334</v>
      </c>
      <c r="E22546">
        <v>4.2999999999999997E-2</v>
      </c>
      <c r="F22546">
        <v>0</v>
      </c>
      <c r="G22546">
        <v>0.01</v>
      </c>
      <c r="H22546">
        <v>0</v>
      </c>
      <c r="I22546">
        <v>0</v>
      </c>
    </row>
    <row r="22547" spans="1:9" x14ac:dyDescent="0.25">
      <c r="A22547" t="s">
        <v>734</v>
      </c>
      <c r="B22547">
        <v>24018</v>
      </c>
      <c r="C22547" s="593">
        <v>5.2999999999999999E-2</v>
      </c>
      <c r="D22547" t="s">
        <v>6334</v>
      </c>
      <c r="E22547">
        <v>4.2999999999999997E-2</v>
      </c>
      <c r="F22547">
        <v>0.01</v>
      </c>
      <c r="G22547">
        <v>0</v>
      </c>
      <c r="H22547">
        <v>0</v>
      </c>
      <c r="I22547">
        <v>0</v>
      </c>
    </row>
    <row r="22548" spans="1:9" x14ac:dyDescent="0.25">
      <c r="A22548" t="s">
        <v>734</v>
      </c>
      <c r="B22548">
        <v>24019</v>
      </c>
      <c r="C22548" s="593">
        <v>5.2999999999999999E-2</v>
      </c>
      <c r="D22548" t="s">
        <v>6334</v>
      </c>
      <c r="E22548">
        <v>4.2999999999999997E-2</v>
      </c>
      <c r="F22548">
        <v>0</v>
      </c>
      <c r="G22548">
        <v>0.01</v>
      </c>
      <c r="H22548">
        <v>0</v>
      </c>
      <c r="I22548">
        <v>0</v>
      </c>
    </row>
    <row r="22549" spans="1:9" x14ac:dyDescent="0.25">
      <c r="A22549" t="s">
        <v>734</v>
      </c>
      <c r="B22549">
        <v>24020</v>
      </c>
      <c r="C22549" s="593">
        <v>5.2999999999999999E-2</v>
      </c>
      <c r="D22549" t="s">
        <v>6334</v>
      </c>
      <c r="E22549">
        <v>4.2999999999999997E-2</v>
      </c>
      <c r="F22549">
        <v>0.01</v>
      </c>
      <c r="G22549">
        <v>0</v>
      </c>
      <c r="H22549">
        <v>0</v>
      </c>
      <c r="I22549">
        <v>0</v>
      </c>
    </row>
    <row r="22550" spans="1:9" x14ac:dyDescent="0.25">
      <c r="A22550" t="s">
        <v>734</v>
      </c>
      <c r="B22550">
        <v>24022</v>
      </c>
      <c r="C22550" s="593">
        <v>5.2999999999999999E-2</v>
      </c>
      <c r="D22550" t="s">
        <v>6334</v>
      </c>
      <c r="E22550">
        <v>4.2999999999999997E-2</v>
      </c>
      <c r="F22550">
        <v>0</v>
      </c>
      <c r="G22550">
        <v>0.01</v>
      </c>
      <c r="H22550">
        <v>0</v>
      </c>
      <c r="I22550">
        <v>0</v>
      </c>
    </row>
    <row r="22551" spans="1:9" x14ac:dyDescent="0.25">
      <c r="A22551" t="s">
        <v>734</v>
      </c>
      <c r="B22551">
        <v>24023</v>
      </c>
      <c r="C22551" s="593">
        <v>5.2999999999999999E-2</v>
      </c>
      <c r="D22551" t="s">
        <v>6334</v>
      </c>
      <c r="E22551">
        <v>4.2999999999999997E-2</v>
      </c>
      <c r="F22551">
        <v>0</v>
      </c>
      <c r="G22551">
        <v>0.01</v>
      </c>
      <c r="H22551">
        <v>0</v>
      </c>
      <c r="I22551">
        <v>0</v>
      </c>
    </row>
    <row r="22552" spans="1:9" x14ac:dyDescent="0.25">
      <c r="A22552" t="s">
        <v>734</v>
      </c>
      <c r="B22552">
        <v>24024</v>
      </c>
      <c r="C22552" s="593">
        <v>5.2999999999999999E-2</v>
      </c>
      <c r="D22552" t="s">
        <v>6334</v>
      </c>
      <c r="E22552">
        <v>4.2999999999999997E-2</v>
      </c>
      <c r="F22552">
        <v>0</v>
      </c>
      <c r="G22552">
        <v>0.01</v>
      </c>
      <c r="H22552">
        <v>0</v>
      </c>
      <c r="I22552">
        <v>0</v>
      </c>
    </row>
    <row r="22553" spans="1:9" x14ac:dyDescent="0.25">
      <c r="A22553" t="s">
        <v>734</v>
      </c>
      <c r="B22553">
        <v>24025</v>
      </c>
      <c r="C22553" s="593">
        <v>5.2999999999999999E-2</v>
      </c>
      <c r="D22553" t="s">
        <v>6334</v>
      </c>
      <c r="E22553">
        <v>4.2999999999999997E-2</v>
      </c>
      <c r="F22553">
        <v>0</v>
      </c>
      <c r="G22553">
        <v>0.01</v>
      </c>
      <c r="H22553">
        <v>0</v>
      </c>
      <c r="I22553">
        <v>0</v>
      </c>
    </row>
    <row r="22554" spans="1:9" x14ac:dyDescent="0.25">
      <c r="A22554" t="s">
        <v>734</v>
      </c>
      <c r="B22554">
        <v>24026</v>
      </c>
      <c r="C22554" s="593">
        <v>5.2999999999999999E-2</v>
      </c>
      <c r="D22554" t="s">
        <v>6334</v>
      </c>
      <c r="E22554">
        <v>4.2999999999999997E-2</v>
      </c>
      <c r="F22554">
        <v>0</v>
      </c>
      <c r="G22554">
        <v>0.01</v>
      </c>
      <c r="H22554">
        <v>0</v>
      </c>
      <c r="I22554">
        <v>0</v>
      </c>
    </row>
    <row r="22555" spans="1:9" x14ac:dyDescent="0.25">
      <c r="A22555" t="s">
        <v>734</v>
      </c>
      <c r="B22555">
        <v>24027</v>
      </c>
      <c r="C22555" s="593">
        <v>5.2999999999999999E-2</v>
      </c>
      <c r="D22555" t="s">
        <v>6334</v>
      </c>
      <c r="E22555">
        <v>4.2999999999999997E-2</v>
      </c>
      <c r="F22555">
        <v>0</v>
      </c>
      <c r="G22555">
        <v>0.01</v>
      </c>
      <c r="H22555">
        <v>0</v>
      </c>
      <c r="I22555">
        <v>0</v>
      </c>
    </row>
    <row r="22556" spans="1:9" x14ac:dyDescent="0.25">
      <c r="A22556" t="s">
        <v>734</v>
      </c>
      <c r="B22556">
        <v>24028</v>
      </c>
      <c r="C22556" s="593">
        <v>5.2999999999999999E-2</v>
      </c>
      <c r="D22556" t="s">
        <v>6334</v>
      </c>
      <c r="E22556">
        <v>4.2999999999999997E-2</v>
      </c>
      <c r="F22556">
        <v>0</v>
      </c>
      <c r="G22556">
        <v>0.01</v>
      </c>
      <c r="H22556">
        <v>0</v>
      </c>
      <c r="I22556">
        <v>0</v>
      </c>
    </row>
    <row r="22557" spans="1:9" x14ac:dyDescent="0.25">
      <c r="A22557" t="s">
        <v>734</v>
      </c>
      <c r="B22557">
        <v>24029</v>
      </c>
      <c r="C22557" s="593">
        <v>5.2999999999999999E-2</v>
      </c>
      <c r="D22557" t="s">
        <v>6334</v>
      </c>
      <c r="E22557">
        <v>4.2999999999999997E-2</v>
      </c>
      <c r="F22557">
        <v>0</v>
      </c>
      <c r="G22557">
        <v>0.01</v>
      </c>
      <c r="H22557">
        <v>0</v>
      </c>
      <c r="I22557">
        <v>0</v>
      </c>
    </row>
    <row r="22558" spans="1:9" x14ac:dyDescent="0.25">
      <c r="A22558" t="s">
        <v>734</v>
      </c>
      <c r="B22558">
        <v>24030</v>
      </c>
      <c r="C22558" s="593">
        <v>5.2999999999999999E-2</v>
      </c>
      <c r="D22558" t="s">
        <v>6334</v>
      </c>
      <c r="E22558">
        <v>4.2999999999999997E-2</v>
      </c>
      <c r="F22558">
        <v>0</v>
      </c>
      <c r="G22558">
        <v>0.01</v>
      </c>
      <c r="H22558">
        <v>0</v>
      </c>
      <c r="I22558">
        <v>0</v>
      </c>
    </row>
    <row r="22559" spans="1:9" x14ac:dyDescent="0.25">
      <c r="A22559" t="s">
        <v>734</v>
      </c>
      <c r="B22559">
        <v>24031</v>
      </c>
      <c r="C22559" s="593">
        <v>5.2999999999999999E-2</v>
      </c>
      <c r="D22559" t="s">
        <v>6334</v>
      </c>
      <c r="E22559">
        <v>4.2999999999999997E-2</v>
      </c>
      <c r="F22559">
        <v>0</v>
      </c>
      <c r="G22559">
        <v>0.01</v>
      </c>
      <c r="H22559">
        <v>0</v>
      </c>
      <c r="I22559">
        <v>0</v>
      </c>
    </row>
    <row r="22560" spans="1:9" x14ac:dyDescent="0.25">
      <c r="A22560" t="s">
        <v>734</v>
      </c>
      <c r="B22560">
        <v>24032</v>
      </c>
      <c r="C22560" s="593">
        <v>5.2999999999999999E-2</v>
      </c>
      <c r="D22560" t="s">
        <v>6334</v>
      </c>
      <c r="E22560">
        <v>4.2999999999999997E-2</v>
      </c>
      <c r="F22560">
        <v>0</v>
      </c>
      <c r="G22560">
        <v>0.01</v>
      </c>
      <c r="H22560">
        <v>0</v>
      </c>
      <c r="I22560">
        <v>0</v>
      </c>
    </row>
    <row r="22561" spans="1:9" x14ac:dyDescent="0.25">
      <c r="A22561" t="s">
        <v>734</v>
      </c>
      <c r="B22561">
        <v>24033</v>
      </c>
      <c r="C22561" s="593">
        <v>5.2999999999999999E-2</v>
      </c>
      <c r="D22561" t="s">
        <v>6334</v>
      </c>
      <c r="E22561">
        <v>4.2999999999999997E-2</v>
      </c>
      <c r="F22561">
        <v>0</v>
      </c>
      <c r="G22561">
        <v>0.01</v>
      </c>
      <c r="H22561">
        <v>0</v>
      </c>
      <c r="I22561">
        <v>0</v>
      </c>
    </row>
    <row r="22562" spans="1:9" x14ac:dyDescent="0.25">
      <c r="A22562" t="s">
        <v>734</v>
      </c>
      <c r="B22562">
        <v>24034</v>
      </c>
      <c r="C22562" s="593">
        <v>5.2999999999999999E-2</v>
      </c>
      <c r="D22562" t="s">
        <v>6334</v>
      </c>
      <c r="E22562">
        <v>4.2999999999999997E-2</v>
      </c>
      <c r="F22562">
        <v>0</v>
      </c>
      <c r="G22562">
        <v>0.01</v>
      </c>
      <c r="H22562">
        <v>0</v>
      </c>
      <c r="I22562">
        <v>0</v>
      </c>
    </row>
    <row r="22563" spans="1:9" x14ac:dyDescent="0.25">
      <c r="A22563" t="s">
        <v>734</v>
      </c>
      <c r="B22563">
        <v>24035</v>
      </c>
      <c r="C22563" s="593">
        <v>5.2999999999999999E-2</v>
      </c>
      <c r="D22563" t="s">
        <v>6334</v>
      </c>
      <c r="E22563">
        <v>4.2999999999999997E-2</v>
      </c>
      <c r="F22563">
        <v>0</v>
      </c>
      <c r="G22563">
        <v>0.01</v>
      </c>
      <c r="H22563">
        <v>0</v>
      </c>
      <c r="I22563">
        <v>0</v>
      </c>
    </row>
    <row r="22564" spans="1:9" x14ac:dyDescent="0.25">
      <c r="A22564" t="s">
        <v>734</v>
      </c>
      <c r="B22564">
        <v>24036</v>
      </c>
      <c r="C22564" s="593">
        <v>5.2999999999999999E-2</v>
      </c>
      <c r="D22564" t="s">
        <v>6334</v>
      </c>
      <c r="E22564">
        <v>4.2999999999999997E-2</v>
      </c>
      <c r="F22564">
        <v>0</v>
      </c>
      <c r="G22564">
        <v>0.01</v>
      </c>
      <c r="H22564">
        <v>0</v>
      </c>
      <c r="I22564">
        <v>0</v>
      </c>
    </row>
    <row r="22565" spans="1:9" x14ac:dyDescent="0.25">
      <c r="A22565" t="s">
        <v>734</v>
      </c>
      <c r="B22565">
        <v>24037</v>
      </c>
      <c r="C22565" s="593">
        <v>5.2999999999999999E-2</v>
      </c>
      <c r="D22565" t="s">
        <v>6334</v>
      </c>
      <c r="E22565">
        <v>4.2999999999999997E-2</v>
      </c>
      <c r="F22565">
        <v>0</v>
      </c>
      <c r="G22565">
        <v>0.01</v>
      </c>
      <c r="H22565">
        <v>0</v>
      </c>
      <c r="I22565">
        <v>0</v>
      </c>
    </row>
    <row r="22566" spans="1:9" x14ac:dyDescent="0.25">
      <c r="A22566" t="s">
        <v>734</v>
      </c>
      <c r="B22566">
        <v>24038</v>
      </c>
      <c r="C22566" s="593">
        <v>5.2999999999999999E-2</v>
      </c>
      <c r="D22566" t="s">
        <v>6334</v>
      </c>
      <c r="E22566">
        <v>4.2999999999999997E-2</v>
      </c>
      <c r="F22566">
        <v>0</v>
      </c>
      <c r="G22566">
        <v>0.01</v>
      </c>
      <c r="H22566">
        <v>0</v>
      </c>
      <c r="I22566">
        <v>0</v>
      </c>
    </row>
    <row r="22567" spans="1:9" x14ac:dyDescent="0.25">
      <c r="A22567" t="s">
        <v>734</v>
      </c>
      <c r="B22567">
        <v>24040</v>
      </c>
      <c r="C22567" s="593">
        <v>5.2999999999999999E-2</v>
      </c>
      <c r="D22567" t="s">
        <v>6334</v>
      </c>
      <c r="E22567">
        <v>4.2999999999999997E-2</v>
      </c>
      <c r="F22567">
        <v>0</v>
      </c>
      <c r="G22567">
        <v>0.01</v>
      </c>
      <c r="H22567">
        <v>0</v>
      </c>
      <c r="I22567">
        <v>0</v>
      </c>
    </row>
    <row r="22568" spans="1:9" x14ac:dyDescent="0.25">
      <c r="A22568" t="s">
        <v>734</v>
      </c>
      <c r="B22568">
        <v>24042</v>
      </c>
      <c r="C22568" s="593">
        <v>5.2999999999999999E-2</v>
      </c>
      <c r="D22568" t="s">
        <v>6334</v>
      </c>
      <c r="E22568">
        <v>4.2999999999999997E-2</v>
      </c>
      <c r="F22568">
        <v>0</v>
      </c>
      <c r="G22568">
        <v>0.01</v>
      </c>
      <c r="H22568">
        <v>0</v>
      </c>
      <c r="I22568">
        <v>0</v>
      </c>
    </row>
    <row r="22569" spans="1:9" x14ac:dyDescent="0.25">
      <c r="A22569" t="s">
        <v>734</v>
      </c>
      <c r="B22569">
        <v>24043</v>
      </c>
      <c r="C22569" s="593">
        <v>5.2999999999999999E-2</v>
      </c>
      <c r="D22569" t="s">
        <v>6334</v>
      </c>
      <c r="E22569">
        <v>4.2999999999999997E-2</v>
      </c>
      <c r="F22569">
        <v>0</v>
      </c>
      <c r="G22569">
        <v>0.01</v>
      </c>
      <c r="H22569">
        <v>0</v>
      </c>
      <c r="I22569">
        <v>0</v>
      </c>
    </row>
    <row r="22570" spans="1:9" x14ac:dyDescent="0.25">
      <c r="A22570" t="s">
        <v>734</v>
      </c>
      <c r="B22570">
        <v>24050</v>
      </c>
      <c r="C22570" s="593">
        <v>5.2999999999999999E-2</v>
      </c>
      <c r="D22570" t="s">
        <v>6334</v>
      </c>
      <c r="E22570">
        <v>4.2999999999999997E-2</v>
      </c>
      <c r="F22570">
        <v>0</v>
      </c>
      <c r="G22570">
        <v>0.01</v>
      </c>
      <c r="H22570">
        <v>0</v>
      </c>
      <c r="I22570">
        <v>0</v>
      </c>
    </row>
    <row r="22571" spans="1:9" x14ac:dyDescent="0.25">
      <c r="A22571" t="s">
        <v>734</v>
      </c>
      <c r="B22571">
        <v>24053</v>
      </c>
      <c r="C22571" s="593">
        <v>6.3E-2</v>
      </c>
      <c r="D22571" t="s">
        <v>6335</v>
      </c>
      <c r="E22571">
        <v>4.2999999999999997E-2</v>
      </c>
      <c r="F22571">
        <v>0.01</v>
      </c>
      <c r="G22571">
        <v>0</v>
      </c>
      <c r="H22571">
        <v>0.01</v>
      </c>
      <c r="I22571">
        <v>0</v>
      </c>
    </row>
    <row r="22572" spans="1:9" x14ac:dyDescent="0.25">
      <c r="A22572" t="s">
        <v>734</v>
      </c>
      <c r="B22572">
        <v>24054</v>
      </c>
      <c r="C22572" s="593">
        <v>6.3E-2</v>
      </c>
      <c r="D22572" t="s">
        <v>2694</v>
      </c>
      <c r="E22572">
        <v>4.2999999999999997E-2</v>
      </c>
      <c r="F22572">
        <v>0.01</v>
      </c>
      <c r="G22572">
        <v>0</v>
      </c>
      <c r="H22572">
        <v>0.01</v>
      </c>
      <c r="I22572">
        <v>0</v>
      </c>
    </row>
    <row r="22573" spans="1:9" x14ac:dyDescent="0.25">
      <c r="A22573" t="s">
        <v>734</v>
      </c>
      <c r="B22573">
        <v>24055</v>
      </c>
      <c r="C22573" s="593">
        <v>6.3E-2</v>
      </c>
      <c r="D22573" t="s">
        <v>6335</v>
      </c>
      <c r="E22573">
        <v>4.2999999999999997E-2</v>
      </c>
      <c r="F22573">
        <v>0.01</v>
      </c>
      <c r="G22573">
        <v>0</v>
      </c>
      <c r="H22573">
        <v>0.01</v>
      </c>
      <c r="I22573">
        <v>0</v>
      </c>
    </row>
    <row r="22574" spans="1:9" x14ac:dyDescent="0.25">
      <c r="A22574" t="s">
        <v>734</v>
      </c>
      <c r="B22574">
        <v>24058</v>
      </c>
      <c r="C22574" s="593">
        <v>5.2999999999999999E-2</v>
      </c>
      <c r="D22574" t="s">
        <v>1310</v>
      </c>
      <c r="E22574">
        <v>4.2999999999999997E-2</v>
      </c>
      <c r="F22574">
        <v>0.01</v>
      </c>
      <c r="G22574">
        <v>0</v>
      </c>
      <c r="H22574">
        <v>0</v>
      </c>
      <c r="I22574">
        <v>0</v>
      </c>
    </row>
    <row r="22575" spans="1:9" x14ac:dyDescent="0.25">
      <c r="A22575" t="s">
        <v>734</v>
      </c>
      <c r="B22575">
        <v>24059</v>
      </c>
      <c r="C22575" s="593">
        <v>5.2999999999999999E-2</v>
      </c>
      <c r="D22575" t="s">
        <v>2668</v>
      </c>
      <c r="E22575">
        <v>4.2999999999999997E-2</v>
      </c>
      <c r="F22575">
        <v>0.01</v>
      </c>
      <c r="G22575">
        <v>0</v>
      </c>
      <c r="H22575">
        <v>0</v>
      </c>
      <c r="I22575">
        <v>0</v>
      </c>
    </row>
    <row r="22576" spans="1:9" x14ac:dyDescent="0.25">
      <c r="A22576" t="s">
        <v>734</v>
      </c>
      <c r="B22576">
        <v>24060</v>
      </c>
      <c r="C22576" s="593">
        <v>5.2999999999999999E-2</v>
      </c>
      <c r="D22576" t="s">
        <v>5262</v>
      </c>
      <c r="E22576">
        <v>4.2999999999999997E-2</v>
      </c>
      <c r="F22576">
        <v>0.01</v>
      </c>
      <c r="G22576">
        <v>0</v>
      </c>
      <c r="H22576">
        <v>0</v>
      </c>
      <c r="I22576">
        <v>0</v>
      </c>
    </row>
    <row r="22577" spans="1:9" x14ac:dyDescent="0.25">
      <c r="A22577" t="s">
        <v>734</v>
      </c>
      <c r="B22577">
        <v>24061</v>
      </c>
      <c r="C22577" s="593">
        <v>5.2999999999999999E-2</v>
      </c>
      <c r="D22577" t="s">
        <v>5262</v>
      </c>
      <c r="E22577">
        <v>4.2999999999999997E-2</v>
      </c>
      <c r="F22577">
        <v>0.01</v>
      </c>
      <c r="G22577">
        <v>0</v>
      </c>
      <c r="H22577">
        <v>0</v>
      </c>
      <c r="I22577">
        <v>0</v>
      </c>
    </row>
    <row r="22578" spans="1:9" x14ac:dyDescent="0.25">
      <c r="A22578" t="s">
        <v>734</v>
      </c>
      <c r="B22578">
        <v>24062</v>
      </c>
      <c r="C22578" s="593">
        <v>5.2999999999999999E-2</v>
      </c>
      <c r="D22578" t="s">
        <v>5262</v>
      </c>
      <c r="E22578">
        <v>4.2999999999999997E-2</v>
      </c>
      <c r="F22578">
        <v>0.01</v>
      </c>
      <c r="G22578">
        <v>0</v>
      </c>
      <c r="H22578">
        <v>0</v>
      </c>
      <c r="I22578">
        <v>0</v>
      </c>
    </row>
    <row r="22579" spans="1:9" x14ac:dyDescent="0.25">
      <c r="A22579" t="s">
        <v>734</v>
      </c>
      <c r="B22579">
        <v>24063</v>
      </c>
      <c r="C22579" s="593">
        <v>5.2999999999999999E-2</v>
      </c>
      <c r="D22579" t="s">
        <v>5262</v>
      </c>
      <c r="E22579">
        <v>4.2999999999999997E-2</v>
      </c>
      <c r="F22579">
        <v>0.01</v>
      </c>
      <c r="G22579">
        <v>0</v>
      </c>
      <c r="H22579">
        <v>0</v>
      </c>
      <c r="I22579">
        <v>0</v>
      </c>
    </row>
    <row r="22580" spans="1:9" x14ac:dyDescent="0.25">
      <c r="A22580" t="s">
        <v>734</v>
      </c>
      <c r="B22580">
        <v>24064</v>
      </c>
      <c r="C22580" s="593">
        <v>5.2999999999999999E-2</v>
      </c>
      <c r="D22580" t="s">
        <v>5143</v>
      </c>
      <c r="E22580">
        <v>4.2999999999999997E-2</v>
      </c>
      <c r="F22580">
        <v>0.01</v>
      </c>
      <c r="G22580">
        <v>0</v>
      </c>
      <c r="H22580">
        <v>0</v>
      </c>
      <c r="I22580">
        <v>0</v>
      </c>
    </row>
    <row r="22581" spans="1:9" x14ac:dyDescent="0.25">
      <c r="A22581" t="s">
        <v>734</v>
      </c>
      <c r="B22581">
        <v>24065</v>
      </c>
      <c r="C22581" s="593">
        <v>5.2999999999999999E-2</v>
      </c>
      <c r="D22581" t="s">
        <v>6336</v>
      </c>
      <c r="E22581">
        <v>4.2999999999999997E-2</v>
      </c>
      <c r="F22581">
        <v>0.01</v>
      </c>
      <c r="G22581">
        <v>0</v>
      </c>
      <c r="H22581">
        <v>0</v>
      </c>
      <c r="I22581">
        <v>0</v>
      </c>
    </row>
    <row r="22582" spans="1:9" x14ac:dyDescent="0.25">
      <c r="A22582" t="s">
        <v>734</v>
      </c>
      <c r="B22582">
        <v>24066</v>
      </c>
      <c r="C22582" s="593">
        <v>5.2999999999999999E-2</v>
      </c>
      <c r="D22582" t="s">
        <v>2664</v>
      </c>
      <c r="E22582">
        <v>4.2999999999999997E-2</v>
      </c>
      <c r="F22582">
        <v>0.01</v>
      </c>
      <c r="G22582">
        <v>0</v>
      </c>
      <c r="H22582">
        <v>0</v>
      </c>
      <c r="I22582">
        <v>0</v>
      </c>
    </row>
    <row r="22583" spans="1:9" x14ac:dyDescent="0.25">
      <c r="A22583" t="s">
        <v>734</v>
      </c>
      <c r="B22583">
        <v>24067</v>
      </c>
      <c r="C22583" s="593">
        <v>5.2999999999999999E-2</v>
      </c>
      <c r="D22583" t="s">
        <v>1466</v>
      </c>
      <c r="E22583">
        <v>4.2999999999999997E-2</v>
      </c>
      <c r="F22583">
        <v>0.01</v>
      </c>
      <c r="G22583">
        <v>0</v>
      </c>
      <c r="H22583">
        <v>0</v>
      </c>
      <c r="I22583">
        <v>0</v>
      </c>
    </row>
    <row r="22584" spans="1:9" x14ac:dyDescent="0.25">
      <c r="A22584" t="s">
        <v>734</v>
      </c>
      <c r="B22584">
        <v>24068</v>
      </c>
      <c r="C22584" s="593">
        <v>5.2999999999999999E-2</v>
      </c>
      <c r="D22584" t="s">
        <v>5057</v>
      </c>
      <c r="E22584">
        <v>4.2999999999999997E-2</v>
      </c>
      <c r="F22584">
        <v>0.01</v>
      </c>
      <c r="G22584">
        <v>0</v>
      </c>
      <c r="H22584">
        <v>0</v>
      </c>
      <c r="I22584">
        <v>0</v>
      </c>
    </row>
    <row r="22585" spans="1:9" x14ac:dyDescent="0.25">
      <c r="A22585" t="s">
        <v>734</v>
      </c>
      <c r="B22585">
        <v>24069</v>
      </c>
      <c r="C22585" s="593">
        <v>5.2999999999999999E-2</v>
      </c>
      <c r="D22585" t="s">
        <v>6337</v>
      </c>
      <c r="E22585">
        <v>4.2999999999999997E-2</v>
      </c>
      <c r="F22585">
        <v>0.01</v>
      </c>
      <c r="G22585">
        <v>0</v>
      </c>
      <c r="H22585">
        <v>0</v>
      </c>
      <c r="I22585">
        <v>0</v>
      </c>
    </row>
    <row r="22586" spans="1:9" x14ac:dyDescent="0.25">
      <c r="A22586" t="s">
        <v>734</v>
      </c>
      <c r="B22586">
        <v>24070</v>
      </c>
      <c r="C22586" s="593">
        <v>5.2999999999999999E-2</v>
      </c>
      <c r="D22586" t="s">
        <v>2274</v>
      </c>
      <c r="E22586">
        <v>4.2999999999999997E-2</v>
      </c>
      <c r="F22586">
        <v>0.01</v>
      </c>
      <c r="G22586">
        <v>0</v>
      </c>
      <c r="H22586">
        <v>0</v>
      </c>
      <c r="I22586">
        <v>0</v>
      </c>
    </row>
    <row r="22587" spans="1:9" x14ac:dyDescent="0.25">
      <c r="A22587" t="s">
        <v>734</v>
      </c>
      <c r="B22587">
        <v>24072</v>
      </c>
      <c r="C22587" s="593">
        <v>5.2999999999999999E-2</v>
      </c>
      <c r="D22587" t="s">
        <v>2668</v>
      </c>
      <c r="E22587">
        <v>4.2999999999999997E-2</v>
      </c>
      <c r="F22587">
        <v>0.01</v>
      </c>
      <c r="G22587">
        <v>0</v>
      </c>
      <c r="H22587">
        <v>0</v>
      </c>
      <c r="I22587">
        <v>0</v>
      </c>
    </row>
    <row r="22588" spans="1:9" x14ac:dyDescent="0.25">
      <c r="A22588" t="s">
        <v>734</v>
      </c>
      <c r="B22588">
        <v>24073</v>
      </c>
      <c r="C22588" s="593">
        <v>5.2999999999999999E-2</v>
      </c>
      <c r="D22588" t="s">
        <v>5057</v>
      </c>
      <c r="E22588">
        <v>4.2999999999999997E-2</v>
      </c>
      <c r="F22588">
        <v>0.01</v>
      </c>
      <c r="G22588">
        <v>0</v>
      </c>
      <c r="H22588">
        <v>0</v>
      </c>
      <c r="I22588">
        <v>0</v>
      </c>
    </row>
    <row r="22589" spans="1:9" x14ac:dyDescent="0.25">
      <c r="A22589" t="s">
        <v>734</v>
      </c>
      <c r="B22589">
        <v>24076</v>
      </c>
      <c r="C22589" s="593">
        <v>6.3E-2</v>
      </c>
      <c r="D22589" t="s">
        <v>6335</v>
      </c>
      <c r="E22589">
        <v>4.2999999999999997E-2</v>
      </c>
      <c r="F22589">
        <v>0.01</v>
      </c>
      <c r="G22589">
        <v>0</v>
      </c>
      <c r="H22589">
        <v>0.01</v>
      </c>
      <c r="I22589">
        <v>0</v>
      </c>
    </row>
    <row r="22590" spans="1:9" x14ac:dyDescent="0.25">
      <c r="A22590" t="s">
        <v>734</v>
      </c>
      <c r="B22590">
        <v>24077</v>
      </c>
      <c r="C22590" s="593">
        <v>5.2999999999999999E-2</v>
      </c>
      <c r="D22590" t="s">
        <v>6338</v>
      </c>
      <c r="E22590">
        <v>4.2999999999999997E-2</v>
      </c>
      <c r="F22590">
        <v>0.01</v>
      </c>
      <c r="G22590">
        <v>0</v>
      </c>
      <c r="H22590">
        <v>0</v>
      </c>
      <c r="I22590">
        <v>0</v>
      </c>
    </row>
    <row r="22591" spans="1:9" x14ac:dyDescent="0.25">
      <c r="A22591" t="s">
        <v>734</v>
      </c>
      <c r="B22591">
        <v>24078</v>
      </c>
      <c r="C22591" s="593">
        <v>6.3E-2</v>
      </c>
      <c r="D22591" t="s">
        <v>2694</v>
      </c>
      <c r="E22591">
        <v>4.2999999999999997E-2</v>
      </c>
      <c r="F22591">
        <v>0.01</v>
      </c>
      <c r="G22591">
        <v>0</v>
      </c>
      <c r="H22591">
        <v>0.01</v>
      </c>
      <c r="I22591">
        <v>0</v>
      </c>
    </row>
    <row r="22592" spans="1:9" x14ac:dyDescent="0.25">
      <c r="A22592" t="s">
        <v>734</v>
      </c>
      <c r="B22592">
        <v>24079</v>
      </c>
      <c r="C22592" s="593">
        <v>5.2999999999999999E-2</v>
      </c>
      <c r="D22592" t="s">
        <v>2668</v>
      </c>
      <c r="E22592">
        <v>4.2999999999999997E-2</v>
      </c>
      <c r="F22592">
        <v>0.01</v>
      </c>
      <c r="G22592">
        <v>0</v>
      </c>
      <c r="H22592">
        <v>0</v>
      </c>
      <c r="I22592">
        <v>0</v>
      </c>
    </row>
    <row r="22593" spans="1:9" x14ac:dyDescent="0.25">
      <c r="A22593" t="s">
        <v>734</v>
      </c>
      <c r="B22593">
        <v>24082</v>
      </c>
      <c r="C22593" s="593">
        <v>6.3E-2</v>
      </c>
      <c r="D22593" t="s">
        <v>6335</v>
      </c>
      <c r="E22593">
        <v>4.2999999999999997E-2</v>
      </c>
      <c r="F22593">
        <v>0.01</v>
      </c>
      <c r="G22593">
        <v>0</v>
      </c>
      <c r="H22593">
        <v>0.01</v>
      </c>
      <c r="I22593">
        <v>0</v>
      </c>
    </row>
    <row r="22594" spans="1:9" x14ac:dyDescent="0.25">
      <c r="A22594" t="s">
        <v>734</v>
      </c>
      <c r="B22594">
        <v>24083</v>
      </c>
      <c r="C22594" s="593">
        <v>5.2999999999999999E-2</v>
      </c>
      <c r="D22594" t="s">
        <v>6338</v>
      </c>
      <c r="E22594">
        <v>4.2999999999999997E-2</v>
      </c>
      <c r="F22594">
        <v>0.01</v>
      </c>
      <c r="G22594">
        <v>0</v>
      </c>
      <c r="H22594">
        <v>0</v>
      </c>
      <c r="I22594">
        <v>0</v>
      </c>
    </row>
    <row r="22595" spans="1:9" x14ac:dyDescent="0.25">
      <c r="A22595" t="s">
        <v>734</v>
      </c>
      <c r="B22595">
        <v>24084</v>
      </c>
      <c r="C22595" s="593">
        <v>5.2999999999999999E-2</v>
      </c>
      <c r="D22595" t="s">
        <v>1871</v>
      </c>
      <c r="E22595">
        <v>4.2999999999999997E-2</v>
      </c>
      <c r="F22595">
        <v>0.01</v>
      </c>
      <c r="G22595">
        <v>0</v>
      </c>
      <c r="H22595">
        <v>0</v>
      </c>
      <c r="I22595">
        <v>0</v>
      </c>
    </row>
    <row r="22596" spans="1:9" x14ac:dyDescent="0.25">
      <c r="A22596" t="s">
        <v>734</v>
      </c>
      <c r="B22596">
        <v>24085</v>
      </c>
      <c r="C22596" s="593">
        <v>5.2999999999999999E-2</v>
      </c>
      <c r="D22596" t="s">
        <v>6338</v>
      </c>
      <c r="E22596">
        <v>4.2999999999999997E-2</v>
      </c>
      <c r="F22596">
        <v>0.01</v>
      </c>
      <c r="G22596">
        <v>0</v>
      </c>
      <c r="H22596">
        <v>0</v>
      </c>
      <c r="I22596">
        <v>0</v>
      </c>
    </row>
    <row r="22597" spans="1:9" x14ac:dyDescent="0.25">
      <c r="A22597" t="s">
        <v>734</v>
      </c>
      <c r="B22597">
        <v>24086</v>
      </c>
      <c r="C22597" s="593">
        <v>5.2999999999999999E-2</v>
      </c>
      <c r="D22597" t="s">
        <v>5289</v>
      </c>
      <c r="E22597">
        <v>4.2999999999999997E-2</v>
      </c>
      <c r="F22597">
        <v>0.01</v>
      </c>
      <c r="G22597">
        <v>0</v>
      </c>
      <c r="H22597">
        <v>0</v>
      </c>
      <c r="I22597">
        <v>0</v>
      </c>
    </row>
    <row r="22598" spans="1:9" x14ac:dyDescent="0.25">
      <c r="A22598" t="s">
        <v>734</v>
      </c>
      <c r="B22598">
        <v>24087</v>
      </c>
      <c r="C22598" s="593">
        <v>5.2999999999999999E-2</v>
      </c>
      <c r="D22598" t="s">
        <v>1259</v>
      </c>
      <c r="E22598">
        <v>4.2999999999999997E-2</v>
      </c>
      <c r="F22598">
        <v>0.01</v>
      </c>
      <c r="G22598">
        <v>0</v>
      </c>
      <c r="H22598">
        <v>0</v>
      </c>
      <c r="I22598">
        <v>0</v>
      </c>
    </row>
    <row r="22599" spans="1:9" x14ac:dyDescent="0.25">
      <c r="A22599" t="s">
        <v>734</v>
      </c>
      <c r="B22599">
        <v>24088</v>
      </c>
      <c r="C22599" s="593">
        <v>6.3E-2</v>
      </c>
      <c r="D22599" t="s">
        <v>6335</v>
      </c>
      <c r="E22599">
        <v>4.2999999999999997E-2</v>
      </c>
      <c r="F22599">
        <v>0.01</v>
      </c>
      <c r="G22599">
        <v>0</v>
      </c>
      <c r="H22599">
        <v>0.01</v>
      </c>
      <c r="I22599">
        <v>0</v>
      </c>
    </row>
    <row r="22600" spans="1:9" x14ac:dyDescent="0.25">
      <c r="A22600" t="s">
        <v>734</v>
      </c>
      <c r="B22600">
        <v>24089</v>
      </c>
      <c r="C22600" s="593">
        <v>6.3E-2</v>
      </c>
      <c r="D22600" t="s">
        <v>2694</v>
      </c>
      <c r="E22600">
        <v>4.2999999999999997E-2</v>
      </c>
      <c r="F22600">
        <v>0.01</v>
      </c>
      <c r="G22600">
        <v>0</v>
      </c>
      <c r="H22600">
        <v>0.01</v>
      </c>
      <c r="I22600">
        <v>0</v>
      </c>
    </row>
    <row r="22601" spans="1:9" x14ac:dyDescent="0.25">
      <c r="A22601" t="s">
        <v>734</v>
      </c>
      <c r="B22601">
        <v>24090</v>
      </c>
      <c r="C22601" s="593">
        <v>5.2999999999999999E-2</v>
      </c>
      <c r="D22601" t="s">
        <v>6339</v>
      </c>
      <c r="E22601">
        <v>4.2999999999999997E-2</v>
      </c>
      <c r="F22601">
        <v>0.01</v>
      </c>
      <c r="G22601">
        <v>0</v>
      </c>
      <c r="H22601">
        <v>0</v>
      </c>
      <c r="I22601">
        <v>0</v>
      </c>
    </row>
    <row r="22602" spans="1:9" x14ac:dyDescent="0.25">
      <c r="A22602" t="s">
        <v>734</v>
      </c>
      <c r="B22602">
        <v>24091</v>
      </c>
      <c r="C22602" s="593">
        <v>6.3E-2</v>
      </c>
      <c r="D22602" t="s">
        <v>6335</v>
      </c>
      <c r="E22602">
        <v>4.2999999999999997E-2</v>
      </c>
      <c r="F22602">
        <v>0.01</v>
      </c>
      <c r="G22602">
        <v>0</v>
      </c>
      <c r="H22602">
        <v>0.01</v>
      </c>
      <c r="I22602">
        <v>0</v>
      </c>
    </row>
    <row r="22603" spans="1:9" x14ac:dyDescent="0.25">
      <c r="A22603" t="s">
        <v>734</v>
      </c>
      <c r="B22603">
        <v>24092</v>
      </c>
      <c r="C22603" s="593">
        <v>5.2999999999999999E-2</v>
      </c>
      <c r="D22603" t="s">
        <v>1466</v>
      </c>
      <c r="E22603">
        <v>4.2999999999999997E-2</v>
      </c>
      <c r="F22603">
        <v>0.01</v>
      </c>
      <c r="G22603">
        <v>0</v>
      </c>
      <c r="H22603">
        <v>0</v>
      </c>
      <c r="I22603">
        <v>0</v>
      </c>
    </row>
    <row r="22604" spans="1:9" x14ac:dyDescent="0.25">
      <c r="A22604" t="s">
        <v>734</v>
      </c>
      <c r="B22604">
        <v>24093</v>
      </c>
      <c r="C22604" s="593">
        <v>5.2999999999999999E-2</v>
      </c>
      <c r="D22604" t="s">
        <v>6340</v>
      </c>
      <c r="E22604">
        <v>4.2999999999999997E-2</v>
      </c>
      <c r="F22604">
        <v>0.01</v>
      </c>
      <c r="G22604">
        <v>0</v>
      </c>
      <c r="H22604">
        <v>0</v>
      </c>
      <c r="I22604">
        <v>0</v>
      </c>
    </row>
    <row r="22605" spans="1:9" x14ac:dyDescent="0.25">
      <c r="A22605" t="s">
        <v>734</v>
      </c>
      <c r="B22605">
        <v>24095</v>
      </c>
      <c r="C22605" s="593">
        <v>5.2999999999999999E-2</v>
      </c>
      <c r="D22605" t="s">
        <v>5143</v>
      </c>
      <c r="E22605">
        <v>4.2999999999999997E-2</v>
      </c>
      <c r="F22605">
        <v>0.01</v>
      </c>
      <c r="G22605">
        <v>0</v>
      </c>
      <c r="H22605">
        <v>0</v>
      </c>
      <c r="I22605">
        <v>0</v>
      </c>
    </row>
    <row r="22606" spans="1:9" x14ac:dyDescent="0.25">
      <c r="A22606" t="s">
        <v>734</v>
      </c>
      <c r="B22606">
        <v>24101</v>
      </c>
      <c r="C22606" s="593">
        <v>5.2999999999999999E-2</v>
      </c>
      <c r="D22606" t="s">
        <v>5143</v>
      </c>
      <c r="E22606">
        <v>4.2999999999999997E-2</v>
      </c>
      <c r="F22606">
        <v>0.01</v>
      </c>
      <c r="G22606">
        <v>0</v>
      </c>
      <c r="H22606">
        <v>0</v>
      </c>
      <c r="I22606">
        <v>0</v>
      </c>
    </row>
    <row r="22607" spans="1:9" x14ac:dyDescent="0.25">
      <c r="A22607" t="s">
        <v>734</v>
      </c>
      <c r="B22607">
        <v>24102</v>
      </c>
      <c r="C22607" s="593">
        <v>6.3E-2</v>
      </c>
      <c r="D22607" t="s">
        <v>2694</v>
      </c>
      <c r="E22607">
        <v>4.2999999999999997E-2</v>
      </c>
      <c r="F22607">
        <v>0.01</v>
      </c>
      <c r="G22607">
        <v>0</v>
      </c>
      <c r="H22607">
        <v>0.01</v>
      </c>
      <c r="I22607">
        <v>0</v>
      </c>
    </row>
    <row r="22608" spans="1:9" x14ac:dyDescent="0.25">
      <c r="A22608" t="s">
        <v>734</v>
      </c>
      <c r="B22608">
        <v>24104</v>
      </c>
      <c r="C22608" s="593">
        <v>5.2999999999999999E-2</v>
      </c>
      <c r="D22608" t="s">
        <v>5143</v>
      </c>
      <c r="E22608">
        <v>4.2999999999999997E-2</v>
      </c>
      <c r="F22608">
        <v>0.01</v>
      </c>
      <c r="G22608">
        <v>0</v>
      </c>
      <c r="H22608">
        <v>0</v>
      </c>
      <c r="I22608">
        <v>0</v>
      </c>
    </row>
    <row r="22609" spans="1:9" x14ac:dyDescent="0.25">
      <c r="A22609" t="s">
        <v>734</v>
      </c>
      <c r="B22609">
        <v>24105</v>
      </c>
      <c r="C22609" s="593">
        <v>5.2999999999999999E-2</v>
      </c>
      <c r="D22609" t="s">
        <v>2661</v>
      </c>
      <c r="E22609">
        <v>4.2999999999999997E-2</v>
      </c>
      <c r="F22609">
        <v>0.01</v>
      </c>
      <c r="G22609">
        <v>0</v>
      </c>
      <c r="H22609">
        <v>0</v>
      </c>
      <c r="I22609">
        <v>0</v>
      </c>
    </row>
    <row r="22610" spans="1:9" x14ac:dyDescent="0.25">
      <c r="A22610" t="s">
        <v>734</v>
      </c>
      <c r="B22610">
        <v>24111</v>
      </c>
      <c r="C22610" s="593">
        <v>5.2999999999999999E-2</v>
      </c>
      <c r="D22610" t="s">
        <v>1259</v>
      </c>
      <c r="E22610">
        <v>4.2999999999999997E-2</v>
      </c>
      <c r="F22610">
        <v>0.01</v>
      </c>
      <c r="G22610">
        <v>0</v>
      </c>
      <c r="H22610">
        <v>0</v>
      </c>
      <c r="I22610">
        <v>0</v>
      </c>
    </row>
    <row r="22611" spans="1:9" x14ac:dyDescent="0.25">
      <c r="A22611" t="s">
        <v>734</v>
      </c>
      <c r="B22611">
        <v>24112</v>
      </c>
      <c r="C22611" s="593">
        <v>6.3E-2</v>
      </c>
      <c r="D22611" t="s">
        <v>2694</v>
      </c>
      <c r="E22611">
        <v>4.2999999999999997E-2</v>
      </c>
      <c r="F22611">
        <v>0.01</v>
      </c>
      <c r="G22611">
        <v>0</v>
      </c>
      <c r="H22611">
        <v>0.01</v>
      </c>
      <c r="I22611">
        <v>0</v>
      </c>
    </row>
    <row r="22612" spans="1:9" x14ac:dyDescent="0.25">
      <c r="A22612" t="s">
        <v>734</v>
      </c>
      <c r="B22612">
        <v>24113</v>
      </c>
      <c r="C22612" s="593">
        <v>5.2999999999999999E-2</v>
      </c>
      <c r="D22612" t="s">
        <v>5010</v>
      </c>
      <c r="E22612">
        <v>4.2999999999999997E-2</v>
      </c>
      <c r="F22612">
        <v>0</v>
      </c>
      <c r="G22612">
        <v>0.01</v>
      </c>
      <c r="H22612">
        <v>0</v>
      </c>
      <c r="I22612">
        <v>0</v>
      </c>
    </row>
    <row r="22613" spans="1:9" x14ac:dyDescent="0.25">
      <c r="A22613" t="s">
        <v>734</v>
      </c>
      <c r="B22613">
        <v>24114</v>
      </c>
      <c r="C22613" s="593">
        <v>5.2999999999999999E-2</v>
      </c>
      <c r="D22613" t="s">
        <v>5010</v>
      </c>
      <c r="E22613">
        <v>4.2999999999999997E-2</v>
      </c>
      <c r="F22613">
        <v>0</v>
      </c>
      <c r="G22613">
        <v>0.01</v>
      </c>
      <c r="H22613">
        <v>0</v>
      </c>
      <c r="I22613">
        <v>0</v>
      </c>
    </row>
    <row r="22614" spans="1:9" x14ac:dyDescent="0.25">
      <c r="A22614" t="s">
        <v>734</v>
      </c>
      <c r="B22614">
        <v>24115</v>
      </c>
      <c r="C22614" s="593">
        <v>5.2999999999999999E-2</v>
      </c>
      <c r="D22614" t="s">
        <v>5010</v>
      </c>
      <c r="E22614">
        <v>4.2999999999999997E-2</v>
      </c>
      <c r="F22614">
        <v>0</v>
      </c>
      <c r="G22614">
        <v>0.01</v>
      </c>
      <c r="H22614">
        <v>0</v>
      </c>
      <c r="I22614">
        <v>0</v>
      </c>
    </row>
    <row r="22615" spans="1:9" x14ac:dyDescent="0.25">
      <c r="A22615" t="s">
        <v>734</v>
      </c>
      <c r="B22615">
        <v>24120</v>
      </c>
      <c r="C22615" s="593">
        <v>6.3E-2</v>
      </c>
      <c r="D22615" t="s">
        <v>6335</v>
      </c>
      <c r="E22615">
        <v>4.2999999999999997E-2</v>
      </c>
      <c r="F22615">
        <v>0.01</v>
      </c>
      <c r="G22615">
        <v>0</v>
      </c>
      <c r="H22615">
        <v>0.01</v>
      </c>
      <c r="I22615">
        <v>0</v>
      </c>
    </row>
    <row r="22616" spans="1:9" x14ac:dyDescent="0.25">
      <c r="A22616" t="s">
        <v>734</v>
      </c>
      <c r="B22616">
        <v>24121</v>
      </c>
      <c r="C22616" s="593">
        <v>5.2999999999999999E-2</v>
      </c>
      <c r="D22616" t="s">
        <v>5143</v>
      </c>
      <c r="E22616">
        <v>4.2999999999999997E-2</v>
      </c>
      <c r="F22616">
        <v>0.01</v>
      </c>
      <c r="G22616">
        <v>0</v>
      </c>
      <c r="H22616">
        <v>0</v>
      </c>
      <c r="I22616">
        <v>0</v>
      </c>
    </row>
    <row r="22617" spans="1:9" x14ac:dyDescent="0.25">
      <c r="A22617" t="s">
        <v>734</v>
      </c>
      <c r="B22617">
        <v>24122</v>
      </c>
      <c r="C22617" s="593">
        <v>5.2999999999999999E-2</v>
      </c>
      <c r="D22617" t="s">
        <v>5143</v>
      </c>
      <c r="E22617">
        <v>4.2999999999999997E-2</v>
      </c>
      <c r="F22617">
        <v>0.01</v>
      </c>
      <c r="G22617">
        <v>0</v>
      </c>
      <c r="H22617">
        <v>0</v>
      </c>
      <c r="I22617">
        <v>0</v>
      </c>
    </row>
    <row r="22618" spans="1:9" x14ac:dyDescent="0.25">
      <c r="A22618" t="s">
        <v>734</v>
      </c>
      <c r="B22618">
        <v>24124</v>
      </c>
      <c r="C22618" s="593">
        <v>5.2999999999999999E-2</v>
      </c>
      <c r="D22618" t="s">
        <v>6341</v>
      </c>
      <c r="E22618">
        <v>4.2999999999999997E-2</v>
      </c>
      <c r="F22618">
        <v>0.01</v>
      </c>
      <c r="G22618">
        <v>0</v>
      </c>
      <c r="H22618">
        <v>0</v>
      </c>
      <c r="I22618">
        <v>0</v>
      </c>
    </row>
    <row r="22619" spans="1:9" x14ac:dyDescent="0.25">
      <c r="A22619" t="s">
        <v>734</v>
      </c>
      <c r="B22619">
        <v>24126</v>
      </c>
      <c r="C22619" s="593">
        <v>5.2999999999999999E-2</v>
      </c>
      <c r="D22619" t="s">
        <v>1310</v>
      </c>
      <c r="E22619">
        <v>4.2999999999999997E-2</v>
      </c>
      <c r="F22619">
        <v>0.01</v>
      </c>
      <c r="G22619">
        <v>0</v>
      </c>
      <c r="H22619">
        <v>0</v>
      </c>
      <c r="I22619">
        <v>0</v>
      </c>
    </row>
    <row r="22620" spans="1:9" x14ac:dyDescent="0.25">
      <c r="A22620" t="s">
        <v>734</v>
      </c>
      <c r="B22620">
        <v>24127</v>
      </c>
      <c r="C22620" s="593">
        <v>5.2999999999999999E-2</v>
      </c>
      <c r="D22620" t="s">
        <v>6342</v>
      </c>
      <c r="E22620">
        <v>4.2999999999999997E-2</v>
      </c>
      <c r="F22620">
        <v>0.01</v>
      </c>
      <c r="G22620">
        <v>0</v>
      </c>
      <c r="H22620">
        <v>0</v>
      </c>
      <c r="I22620">
        <v>0</v>
      </c>
    </row>
    <row r="22621" spans="1:9" x14ac:dyDescent="0.25">
      <c r="A22621" t="s">
        <v>734</v>
      </c>
      <c r="B22621">
        <v>24128</v>
      </c>
      <c r="C22621" s="593">
        <v>5.2999999999999999E-2</v>
      </c>
      <c r="D22621" t="s">
        <v>2274</v>
      </c>
      <c r="E22621">
        <v>4.2999999999999997E-2</v>
      </c>
      <c r="F22621">
        <v>0.01</v>
      </c>
      <c r="G22621">
        <v>0</v>
      </c>
      <c r="H22621">
        <v>0</v>
      </c>
      <c r="I22621">
        <v>0</v>
      </c>
    </row>
    <row r="22622" spans="1:9" x14ac:dyDescent="0.25">
      <c r="A22622" t="s">
        <v>734</v>
      </c>
      <c r="B22622">
        <v>24129</v>
      </c>
      <c r="C22622" s="593">
        <v>5.2999999999999999E-2</v>
      </c>
      <c r="D22622" t="s">
        <v>1310</v>
      </c>
      <c r="E22622">
        <v>4.2999999999999997E-2</v>
      </c>
      <c r="F22622">
        <v>0.01</v>
      </c>
      <c r="G22622">
        <v>0</v>
      </c>
      <c r="H22622">
        <v>0</v>
      </c>
      <c r="I22622">
        <v>0</v>
      </c>
    </row>
    <row r="22623" spans="1:9" x14ac:dyDescent="0.25">
      <c r="A22623" t="s">
        <v>734</v>
      </c>
      <c r="B22623">
        <v>24130</v>
      </c>
      <c r="C22623" s="593">
        <v>5.2999999999999999E-2</v>
      </c>
      <c r="D22623" t="s">
        <v>6338</v>
      </c>
      <c r="E22623">
        <v>4.2999999999999997E-2</v>
      </c>
      <c r="F22623">
        <v>0.01</v>
      </c>
      <c r="G22623">
        <v>0</v>
      </c>
      <c r="H22623">
        <v>0</v>
      </c>
      <c r="I22623">
        <v>0</v>
      </c>
    </row>
    <row r="22624" spans="1:9" x14ac:dyDescent="0.25">
      <c r="A22624" t="s">
        <v>734</v>
      </c>
      <c r="B22624">
        <v>24131</v>
      </c>
      <c r="C22624" s="593">
        <v>5.2999999999999999E-2</v>
      </c>
      <c r="D22624" t="s">
        <v>2274</v>
      </c>
      <c r="E22624">
        <v>4.2999999999999997E-2</v>
      </c>
      <c r="F22624">
        <v>0.01</v>
      </c>
      <c r="G22624">
        <v>0</v>
      </c>
      <c r="H22624">
        <v>0</v>
      </c>
      <c r="I22624">
        <v>0</v>
      </c>
    </row>
    <row r="22625" spans="1:9" x14ac:dyDescent="0.25">
      <c r="A22625" t="s">
        <v>734</v>
      </c>
      <c r="B22625">
        <v>24132</v>
      </c>
      <c r="C22625" s="593">
        <v>5.2999999999999999E-2</v>
      </c>
      <c r="D22625" t="s">
        <v>1310</v>
      </c>
      <c r="E22625">
        <v>4.2999999999999997E-2</v>
      </c>
      <c r="F22625">
        <v>0.01</v>
      </c>
      <c r="G22625">
        <v>0</v>
      </c>
      <c r="H22625">
        <v>0</v>
      </c>
      <c r="I22625">
        <v>0</v>
      </c>
    </row>
    <row r="22626" spans="1:9" x14ac:dyDescent="0.25">
      <c r="A22626" t="s">
        <v>734</v>
      </c>
      <c r="B22626">
        <v>24133</v>
      </c>
      <c r="C22626" s="593">
        <v>6.3E-2</v>
      </c>
      <c r="D22626" t="s">
        <v>6335</v>
      </c>
      <c r="E22626">
        <v>4.2999999999999997E-2</v>
      </c>
      <c r="F22626">
        <v>0.01</v>
      </c>
      <c r="G22626">
        <v>0</v>
      </c>
      <c r="H22626">
        <v>0.01</v>
      </c>
      <c r="I22626">
        <v>0</v>
      </c>
    </row>
    <row r="22627" spans="1:9" x14ac:dyDescent="0.25">
      <c r="A22627" t="s">
        <v>734</v>
      </c>
      <c r="B22627">
        <v>24134</v>
      </c>
      <c r="C22627" s="593">
        <v>5.2999999999999999E-2</v>
      </c>
      <c r="D22627" t="s">
        <v>6343</v>
      </c>
      <c r="E22627">
        <v>4.2999999999999997E-2</v>
      </c>
      <c r="F22627">
        <v>0.01</v>
      </c>
      <c r="G22627">
        <v>0</v>
      </c>
      <c r="H22627">
        <v>0</v>
      </c>
      <c r="I22627">
        <v>0</v>
      </c>
    </row>
    <row r="22628" spans="1:9" x14ac:dyDescent="0.25">
      <c r="A22628" t="s">
        <v>734</v>
      </c>
      <c r="B22628">
        <v>24136</v>
      </c>
      <c r="C22628" s="593">
        <v>5.2999999999999999E-2</v>
      </c>
      <c r="D22628" t="s">
        <v>2906</v>
      </c>
      <c r="E22628">
        <v>4.2999999999999997E-2</v>
      </c>
      <c r="F22628">
        <v>0.01</v>
      </c>
      <c r="G22628">
        <v>0</v>
      </c>
      <c r="H22628">
        <v>0</v>
      </c>
      <c r="I22628">
        <v>0</v>
      </c>
    </row>
    <row r="22629" spans="1:9" x14ac:dyDescent="0.25">
      <c r="A22629" t="s">
        <v>734</v>
      </c>
      <c r="B22629">
        <v>24137</v>
      </c>
      <c r="C22629" s="593">
        <v>5.2999999999999999E-2</v>
      </c>
      <c r="D22629" t="s">
        <v>1466</v>
      </c>
      <c r="E22629">
        <v>4.2999999999999997E-2</v>
      </c>
      <c r="F22629">
        <v>0.01</v>
      </c>
      <c r="G22629">
        <v>0</v>
      </c>
      <c r="H22629">
        <v>0</v>
      </c>
      <c r="I22629">
        <v>0</v>
      </c>
    </row>
    <row r="22630" spans="1:9" x14ac:dyDescent="0.25">
      <c r="A22630" t="s">
        <v>734</v>
      </c>
      <c r="B22630">
        <v>24138</v>
      </c>
      <c r="C22630" s="593">
        <v>5.2999999999999999E-2</v>
      </c>
      <c r="D22630" t="s">
        <v>2668</v>
      </c>
      <c r="E22630">
        <v>4.2999999999999997E-2</v>
      </c>
      <c r="F22630">
        <v>0.01</v>
      </c>
      <c r="G22630">
        <v>0</v>
      </c>
      <c r="H22630">
        <v>0</v>
      </c>
      <c r="I22630">
        <v>0</v>
      </c>
    </row>
    <row r="22631" spans="1:9" x14ac:dyDescent="0.25">
      <c r="A22631" t="s">
        <v>734</v>
      </c>
      <c r="B22631">
        <v>24139</v>
      </c>
      <c r="C22631" s="593">
        <v>5.2999999999999999E-2</v>
      </c>
      <c r="D22631" t="s">
        <v>5143</v>
      </c>
      <c r="E22631">
        <v>4.2999999999999997E-2</v>
      </c>
      <c r="F22631">
        <v>0.01</v>
      </c>
      <c r="G22631">
        <v>0</v>
      </c>
      <c r="H22631">
        <v>0</v>
      </c>
      <c r="I22631">
        <v>0</v>
      </c>
    </row>
    <row r="22632" spans="1:9" x14ac:dyDescent="0.25">
      <c r="A22632" t="s">
        <v>734</v>
      </c>
      <c r="B22632">
        <v>24141</v>
      </c>
      <c r="C22632" s="593">
        <v>5.2999999999999999E-2</v>
      </c>
      <c r="D22632" t="s">
        <v>2668</v>
      </c>
      <c r="E22632">
        <v>4.2999999999999997E-2</v>
      </c>
      <c r="F22632">
        <v>0.01</v>
      </c>
      <c r="G22632">
        <v>0</v>
      </c>
      <c r="H22632">
        <v>0</v>
      </c>
      <c r="I22632">
        <v>0</v>
      </c>
    </row>
    <row r="22633" spans="1:9" x14ac:dyDescent="0.25">
      <c r="A22633" t="s">
        <v>734</v>
      </c>
      <c r="B22633">
        <v>24142</v>
      </c>
      <c r="C22633" s="593">
        <v>5.2999999999999999E-2</v>
      </c>
      <c r="D22633" t="s">
        <v>6344</v>
      </c>
      <c r="E22633">
        <v>4.2999999999999997E-2</v>
      </c>
      <c r="F22633">
        <v>0</v>
      </c>
      <c r="G22633">
        <v>0.01</v>
      </c>
      <c r="H22633">
        <v>0</v>
      </c>
      <c r="I22633">
        <v>0</v>
      </c>
    </row>
    <row r="22634" spans="1:9" x14ac:dyDescent="0.25">
      <c r="A22634" t="s">
        <v>734</v>
      </c>
      <c r="B22634">
        <v>24143</v>
      </c>
      <c r="C22634" s="593">
        <v>5.2999999999999999E-2</v>
      </c>
      <c r="D22634" t="s">
        <v>6344</v>
      </c>
      <c r="E22634">
        <v>4.2999999999999997E-2</v>
      </c>
      <c r="F22634">
        <v>0</v>
      </c>
      <c r="G22634">
        <v>0.01</v>
      </c>
      <c r="H22634">
        <v>0</v>
      </c>
      <c r="I22634">
        <v>0</v>
      </c>
    </row>
    <row r="22635" spans="1:9" x14ac:dyDescent="0.25">
      <c r="A22635" t="s">
        <v>734</v>
      </c>
      <c r="B22635">
        <v>24146</v>
      </c>
      <c r="C22635" s="593">
        <v>5.2999999999999999E-2</v>
      </c>
      <c r="D22635" t="s">
        <v>1466</v>
      </c>
      <c r="E22635">
        <v>4.2999999999999997E-2</v>
      </c>
      <c r="F22635">
        <v>0.01</v>
      </c>
      <c r="G22635">
        <v>0</v>
      </c>
      <c r="H22635">
        <v>0</v>
      </c>
      <c r="I22635">
        <v>0</v>
      </c>
    </row>
    <row r="22636" spans="1:9" x14ac:dyDescent="0.25">
      <c r="A22636" t="s">
        <v>734</v>
      </c>
      <c r="B22636">
        <v>24147</v>
      </c>
      <c r="C22636" s="593">
        <v>5.2999999999999999E-2</v>
      </c>
      <c r="D22636" t="s">
        <v>6340</v>
      </c>
      <c r="E22636">
        <v>4.2999999999999997E-2</v>
      </c>
      <c r="F22636">
        <v>0.01</v>
      </c>
      <c r="G22636">
        <v>0</v>
      </c>
      <c r="H22636">
        <v>0</v>
      </c>
      <c r="I22636">
        <v>0</v>
      </c>
    </row>
    <row r="22637" spans="1:9" x14ac:dyDescent="0.25">
      <c r="A22637" t="s">
        <v>734</v>
      </c>
      <c r="B22637">
        <v>24148</v>
      </c>
      <c r="C22637" s="593">
        <v>6.3E-2</v>
      </c>
      <c r="D22637" t="s">
        <v>2694</v>
      </c>
      <c r="E22637">
        <v>4.2999999999999997E-2</v>
      </c>
      <c r="F22637">
        <v>0.01</v>
      </c>
      <c r="G22637">
        <v>0</v>
      </c>
      <c r="H22637">
        <v>0.01</v>
      </c>
      <c r="I22637">
        <v>0</v>
      </c>
    </row>
    <row r="22638" spans="1:9" x14ac:dyDescent="0.25">
      <c r="A22638" t="s">
        <v>734</v>
      </c>
      <c r="B22638">
        <v>24149</v>
      </c>
      <c r="C22638" s="593">
        <v>5.2999999999999999E-2</v>
      </c>
      <c r="D22638" t="s">
        <v>2668</v>
      </c>
      <c r="E22638">
        <v>4.2999999999999997E-2</v>
      </c>
      <c r="F22638">
        <v>0.01</v>
      </c>
      <c r="G22638">
        <v>0</v>
      </c>
      <c r="H22638">
        <v>0</v>
      </c>
      <c r="I22638">
        <v>0</v>
      </c>
    </row>
    <row r="22639" spans="1:9" x14ac:dyDescent="0.25">
      <c r="A22639" t="s">
        <v>734</v>
      </c>
      <c r="B22639">
        <v>24150</v>
      </c>
      <c r="C22639" s="593">
        <v>5.2999999999999999E-2</v>
      </c>
      <c r="D22639" t="s">
        <v>5289</v>
      </c>
      <c r="E22639">
        <v>4.2999999999999997E-2</v>
      </c>
      <c r="F22639">
        <v>0.01</v>
      </c>
      <c r="G22639">
        <v>0</v>
      </c>
      <c r="H22639">
        <v>0</v>
      </c>
      <c r="I22639">
        <v>0</v>
      </c>
    </row>
    <row r="22640" spans="1:9" x14ac:dyDescent="0.25">
      <c r="A22640" t="s">
        <v>734</v>
      </c>
      <c r="B22640">
        <v>24151</v>
      </c>
      <c r="C22640" s="593">
        <v>5.2999999999999999E-2</v>
      </c>
      <c r="D22640" t="s">
        <v>4181</v>
      </c>
      <c r="E22640">
        <v>4.2999999999999997E-2</v>
      </c>
      <c r="F22640">
        <v>0.01</v>
      </c>
      <c r="G22640">
        <v>0</v>
      </c>
      <c r="H22640">
        <v>0</v>
      </c>
      <c r="I22640">
        <v>0</v>
      </c>
    </row>
    <row r="22641" spans="1:9" x14ac:dyDescent="0.25">
      <c r="A22641" t="s">
        <v>734</v>
      </c>
      <c r="B22641">
        <v>24153</v>
      </c>
      <c r="C22641" s="593">
        <v>5.2999999999999999E-2</v>
      </c>
      <c r="D22641" t="s">
        <v>6334</v>
      </c>
      <c r="E22641">
        <v>4.2999999999999997E-2</v>
      </c>
      <c r="F22641">
        <v>0.01</v>
      </c>
      <c r="G22641">
        <v>0</v>
      </c>
      <c r="H22641">
        <v>0</v>
      </c>
      <c r="I22641">
        <v>0</v>
      </c>
    </row>
    <row r="22642" spans="1:9" x14ac:dyDescent="0.25">
      <c r="A22642" t="s">
        <v>734</v>
      </c>
      <c r="B22642">
        <v>24155</v>
      </c>
      <c r="C22642" s="593">
        <v>5.2999999999999999E-2</v>
      </c>
      <c r="D22642" t="s">
        <v>6334</v>
      </c>
      <c r="E22642">
        <v>4.2999999999999997E-2</v>
      </c>
      <c r="F22642">
        <v>0</v>
      </c>
      <c r="G22642">
        <v>0.01</v>
      </c>
      <c r="H22642">
        <v>0</v>
      </c>
      <c r="I22642">
        <v>0</v>
      </c>
    </row>
    <row r="22643" spans="1:9" x14ac:dyDescent="0.25">
      <c r="A22643" t="s">
        <v>734</v>
      </c>
      <c r="B22643">
        <v>24157</v>
      </c>
      <c r="C22643" s="593">
        <v>5.2999999999999999E-2</v>
      </c>
      <c r="D22643" t="s">
        <v>6334</v>
      </c>
      <c r="E22643">
        <v>4.2999999999999997E-2</v>
      </c>
      <c r="F22643">
        <v>0</v>
      </c>
      <c r="G22643">
        <v>0.01</v>
      </c>
      <c r="H22643">
        <v>0</v>
      </c>
      <c r="I22643">
        <v>0</v>
      </c>
    </row>
    <row r="22644" spans="1:9" x14ac:dyDescent="0.25">
      <c r="A22644" t="s">
        <v>734</v>
      </c>
      <c r="B22644">
        <v>24161</v>
      </c>
      <c r="C22644" s="593">
        <v>5.2999999999999999E-2</v>
      </c>
      <c r="D22644" t="s">
        <v>6337</v>
      </c>
      <c r="E22644">
        <v>4.2999999999999997E-2</v>
      </c>
      <c r="F22644">
        <v>0.01</v>
      </c>
      <c r="G22644">
        <v>0</v>
      </c>
      <c r="H22644">
        <v>0</v>
      </c>
      <c r="I22644">
        <v>0</v>
      </c>
    </row>
    <row r="22645" spans="1:9" x14ac:dyDescent="0.25">
      <c r="A22645" t="s">
        <v>734</v>
      </c>
      <c r="B22645">
        <v>24162</v>
      </c>
      <c r="C22645" s="593">
        <v>5.2999999999999999E-2</v>
      </c>
      <c r="D22645" t="s">
        <v>5057</v>
      </c>
      <c r="E22645">
        <v>4.2999999999999997E-2</v>
      </c>
      <c r="F22645">
        <v>0.01</v>
      </c>
      <c r="G22645">
        <v>0</v>
      </c>
      <c r="H22645">
        <v>0</v>
      </c>
      <c r="I22645">
        <v>0</v>
      </c>
    </row>
    <row r="22646" spans="1:9" x14ac:dyDescent="0.25">
      <c r="A22646" t="s">
        <v>734</v>
      </c>
      <c r="B22646">
        <v>24165</v>
      </c>
      <c r="C22646" s="593">
        <v>6.3E-2</v>
      </c>
      <c r="D22646" t="s">
        <v>6335</v>
      </c>
      <c r="E22646">
        <v>4.2999999999999997E-2</v>
      </c>
      <c r="F22646">
        <v>0.01</v>
      </c>
      <c r="G22646">
        <v>0</v>
      </c>
      <c r="H22646">
        <v>0.01</v>
      </c>
      <c r="I22646">
        <v>0</v>
      </c>
    </row>
    <row r="22647" spans="1:9" x14ac:dyDescent="0.25">
      <c r="A22647" t="s">
        <v>734</v>
      </c>
      <c r="B22647">
        <v>24167</v>
      </c>
      <c r="C22647" s="593">
        <v>5.2999999999999999E-2</v>
      </c>
      <c r="D22647" t="s">
        <v>5289</v>
      </c>
      <c r="E22647">
        <v>4.2999999999999997E-2</v>
      </c>
      <c r="F22647">
        <v>0.01</v>
      </c>
      <c r="G22647">
        <v>0</v>
      </c>
      <c r="H22647">
        <v>0</v>
      </c>
      <c r="I22647">
        <v>0</v>
      </c>
    </row>
    <row r="22648" spans="1:9" x14ac:dyDescent="0.25">
      <c r="A22648" t="s">
        <v>734</v>
      </c>
      <c r="B22648">
        <v>24168</v>
      </c>
      <c r="C22648" s="593">
        <v>6.3E-2</v>
      </c>
      <c r="D22648" t="s">
        <v>2694</v>
      </c>
      <c r="E22648">
        <v>4.2999999999999997E-2</v>
      </c>
      <c r="F22648">
        <v>0.01</v>
      </c>
      <c r="G22648">
        <v>0</v>
      </c>
      <c r="H22648">
        <v>0.01</v>
      </c>
      <c r="I22648">
        <v>0</v>
      </c>
    </row>
    <row r="22649" spans="1:9" x14ac:dyDescent="0.25">
      <c r="A22649" t="s">
        <v>734</v>
      </c>
      <c r="B22649">
        <v>24171</v>
      </c>
      <c r="C22649" s="593">
        <v>6.3E-2</v>
      </c>
      <c r="D22649" t="s">
        <v>6335</v>
      </c>
      <c r="E22649">
        <v>4.2999999999999997E-2</v>
      </c>
      <c r="F22649">
        <v>0.01</v>
      </c>
      <c r="G22649">
        <v>0</v>
      </c>
      <c r="H22649">
        <v>0.01</v>
      </c>
      <c r="I22649">
        <v>0</v>
      </c>
    </row>
    <row r="22650" spans="1:9" x14ac:dyDescent="0.25">
      <c r="A22650" t="s">
        <v>734</v>
      </c>
      <c r="B22650">
        <v>24174</v>
      </c>
      <c r="C22650" s="593">
        <v>5.2999999999999999E-2</v>
      </c>
      <c r="D22650" t="s">
        <v>5143</v>
      </c>
      <c r="E22650">
        <v>4.2999999999999997E-2</v>
      </c>
      <c r="F22650">
        <v>0.01</v>
      </c>
      <c r="G22650">
        <v>0</v>
      </c>
      <c r="H22650">
        <v>0</v>
      </c>
      <c r="I22650">
        <v>0</v>
      </c>
    </row>
    <row r="22651" spans="1:9" x14ac:dyDescent="0.25">
      <c r="A22651" t="s">
        <v>734</v>
      </c>
      <c r="B22651">
        <v>24175</v>
      </c>
      <c r="C22651" s="593">
        <v>5.2999999999999999E-2</v>
      </c>
      <c r="D22651" t="s">
        <v>6345</v>
      </c>
      <c r="E22651">
        <v>4.2999999999999997E-2</v>
      </c>
      <c r="F22651">
        <v>0.01</v>
      </c>
      <c r="G22651">
        <v>0</v>
      </c>
      <c r="H22651">
        <v>0</v>
      </c>
      <c r="I22651">
        <v>0</v>
      </c>
    </row>
    <row r="22652" spans="1:9" x14ac:dyDescent="0.25">
      <c r="A22652" t="s">
        <v>734</v>
      </c>
      <c r="B22652">
        <v>24176</v>
      </c>
      <c r="C22652" s="593">
        <v>5.2999999999999999E-2</v>
      </c>
      <c r="D22652" t="s">
        <v>1466</v>
      </c>
      <c r="E22652">
        <v>4.2999999999999997E-2</v>
      </c>
      <c r="F22652">
        <v>0.01</v>
      </c>
      <c r="G22652">
        <v>0</v>
      </c>
      <c r="H22652">
        <v>0</v>
      </c>
      <c r="I22652">
        <v>0</v>
      </c>
    </row>
    <row r="22653" spans="1:9" x14ac:dyDescent="0.25">
      <c r="A22653" t="s">
        <v>734</v>
      </c>
      <c r="B22653">
        <v>24177</v>
      </c>
      <c r="C22653" s="593">
        <v>6.3E-2</v>
      </c>
      <c r="D22653" t="s">
        <v>6335</v>
      </c>
      <c r="E22653">
        <v>4.2999999999999997E-2</v>
      </c>
      <c r="F22653">
        <v>0.01</v>
      </c>
      <c r="G22653">
        <v>0</v>
      </c>
      <c r="H22653">
        <v>0.01</v>
      </c>
      <c r="I22653">
        <v>0</v>
      </c>
    </row>
    <row r="22654" spans="1:9" x14ac:dyDescent="0.25">
      <c r="A22654" t="s">
        <v>734</v>
      </c>
      <c r="B22654">
        <v>24178</v>
      </c>
      <c r="C22654" s="593">
        <v>5.2999999999999999E-2</v>
      </c>
      <c r="D22654" t="s">
        <v>5143</v>
      </c>
      <c r="E22654">
        <v>4.2999999999999997E-2</v>
      </c>
      <c r="F22654">
        <v>0.01</v>
      </c>
      <c r="G22654">
        <v>0</v>
      </c>
      <c r="H22654">
        <v>0</v>
      </c>
      <c r="I22654">
        <v>0</v>
      </c>
    </row>
    <row r="22655" spans="1:9" x14ac:dyDescent="0.25">
      <c r="A22655" t="s">
        <v>734</v>
      </c>
      <c r="B22655">
        <v>24179</v>
      </c>
      <c r="C22655" s="593">
        <v>5.2999999999999999E-2</v>
      </c>
      <c r="D22655" t="s">
        <v>5069</v>
      </c>
      <c r="E22655">
        <v>4.2999999999999997E-2</v>
      </c>
      <c r="F22655">
        <v>0.01</v>
      </c>
      <c r="G22655">
        <v>0</v>
      </c>
      <c r="H22655">
        <v>0</v>
      </c>
      <c r="I22655">
        <v>0</v>
      </c>
    </row>
    <row r="22656" spans="1:9" x14ac:dyDescent="0.25">
      <c r="A22656" t="s">
        <v>734</v>
      </c>
      <c r="B22656">
        <v>24184</v>
      </c>
      <c r="C22656" s="593">
        <v>5.2999999999999999E-2</v>
      </c>
      <c r="D22656" t="s">
        <v>1466</v>
      </c>
      <c r="E22656">
        <v>4.2999999999999997E-2</v>
      </c>
      <c r="F22656">
        <v>0.01</v>
      </c>
      <c r="G22656">
        <v>0</v>
      </c>
      <c r="H22656">
        <v>0</v>
      </c>
      <c r="I22656">
        <v>0</v>
      </c>
    </row>
    <row r="22657" spans="1:9" x14ac:dyDescent="0.25">
      <c r="A22657" t="s">
        <v>734</v>
      </c>
      <c r="B22657">
        <v>24185</v>
      </c>
      <c r="C22657" s="593">
        <v>6.3E-2</v>
      </c>
      <c r="D22657" t="s">
        <v>6335</v>
      </c>
      <c r="E22657">
        <v>4.2999999999999997E-2</v>
      </c>
      <c r="F22657">
        <v>0.01</v>
      </c>
      <c r="G22657">
        <v>0</v>
      </c>
      <c r="H22657">
        <v>0.01</v>
      </c>
      <c r="I22657">
        <v>0</v>
      </c>
    </row>
    <row r="22658" spans="1:9" x14ac:dyDescent="0.25">
      <c r="A22658" t="s">
        <v>734</v>
      </c>
      <c r="B22658">
        <v>24201</v>
      </c>
      <c r="C22658" s="593">
        <v>5.2999999999999999E-2</v>
      </c>
      <c r="D22658" t="s">
        <v>2335</v>
      </c>
      <c r="E22658">
        <v>4.2999999999999997E-2</v>
      </c>
      <c r="F22658">
        <v>0</v>
      </c>
      <c r="G22658">
        <v>0.01</v>
      </c>
      <c r="H22658">
        <v>0</v>
      </c>
      <c r="I22658">
        <v>0</v>
      </c>
    </row>
    <row r="22659" spans="1:9" x14ac:dyDescent="0.25">
      <c r="A22659" t="s">
        <v>734</v>
      </c>
      <c r="B22659">
        <v>24202</v>
      </c>
      <c r="C22659" s="593">
        <v>5.2999999999999999E-2</v>
      </c>
      <c r="D22659" t="s">
        <v>2335</v>
      </c>
      <c r="E22659">
        <v>4.2999999999999997E-2</v>
      </c>
      <c r="F22659">
        <v>0</v>
      </c>
      <c r="G22659">
        <v>0.01</v>
      </c>
      <c r="H22659">
        <v>0</v>
      </c>
      <c r="I22659">
        <v>0</v>
      </c>
    </row>
    <row r="22660" spans="1:9" x14ac:dyDescent="0.25">
      <c r="A22660" t="s">
        <v>734</v>
      </c>
      <c r="B22660">
        <v>24203</v>
      </c>
      <c r="C22660" s="593">
        <v>5.2999999999999999E-2</v>
      </c>
      <c r="D22660" t="s">
        <v>2335</v>
      </c>
      <c r="E22660">
        <v>4.2999999999999997E-2</v>
      </c>
      <c r="F22660">
        <v>0</v>
      </c>
      <c r="G22660">
        <v>0.01</v>
      </c>
      <c r="H22660">
        <v>0</v>
      </c>
      <c r="I22660">
        <v>0</v>
      </c>
    </row>
    <row r="22661" spans="1:9" x14ac:dyDescent="0.25">
      <c r="A22661" t="s">
        <v>734</v>
      </c>
      <c r="B22661">
        <v>24205</v>
      </c>
      <c r="C22661" s="593">
        <v>5.2999999999999999E-2</v>
      </c>
      <c r="D22661" t="s">
        <v>1251</v>
      </c>
      <c r="E22661">
        <v>4.2999999999999997E-2</v>
      </c>
      <c r="F22661">
        <v>0.01</v>
      </c>
      <c r="G22661">
        <v>0</v>
      </c>
      <c r="H22661">
        <v>0</v>
      </c>
      <c r="I22661">
        <v>0</v>
      </c>
    </row>
    <row r="22662" spans="1:9" x14ac:dyDescent="0.25">
      <c r="A22662" t="s">
        <v>734</v>
      </c>
      <c r="B22662">
        <v>24209</v>
      </c>
      <c r="C22662" s="593">
        <v>5.2999999999999999E-2</v>
      </c>
      <c r="D22662" t="s">
        <v>2335</v>
      </c>
      <c r="E22662">
        <v>4.2999999999999997E-2</v>
      </c>
      <c r="F22662">
        <v>0</v>
      </c>
      <c r="G22662">
        <v>0.01</v>
      </c>
      <c r="H22662">
        <v>0</v>
      </c>
      <c r="I22662">
        <v>0</v>
      </c>
    </row>
    <row r="22663" spans="1:9" x14ac:dyDescent="0.25">
      <c r="A22663" t="s">
        <v>734</v>
      </c>
      <c r="B22663">
        <v>24210</v>
      </c>
      <c r="C22663" s="593">
        <v>5.2999999999999999E-2</v>
      </c>
      <c r="D22663" t="s">
        <v>6346</v>
      </c>
      <c r="E22663">
        <v>4.2999999999999997E-2</v>
      </c>
      <c r="F22663">
        <v>0.01</v>
      </c>
      <c r="G22663">
        <v>0</v>
      </c>
      <c r="H22663">
        <v>0</v>
      </c>
      <c r="I22663">
        <v>0</v>
      </c>
    </row>
    <row r="22664" spans="1:9" x14ac:dyDescent="0.25">
      <c r="A22664" t="s">
        <v>734</v>
      </c>
      <c r="B22664">
        <v>24211</v>
      </c>
      <c r="C22664" s="593">
        <v>5.2999999999999999E-2</v>
      </c>
      <c r="D22664" t="s">
        <v>6346</v>
      </c>
      <c r="E22664">
        <v>4.2999999999999997E-2</v>
      </c>
      <c r="F22664">
        <v>0.01</v>
      </c>
      <c r="G22664">
        <v>0</v>
      </c>
      <c r="H22664">
        <v>0</v>
      </c>
      <c r="I22664">
        <v>0</v>
      </c>
    </row>
    <row r="22665" spans="1:9" x14ac:dyDescent="0.25">
      <c r="A22665" t="s">
        <v>734</v>
      </c>
      <c r="B22665">
        <v>24212</v>
      </c>
      <c r="C22665" s="593">
        <v>5.2999999999999999E-2</v>
      </c>
      <c r="D22665" t="s">
        <v>6346</v>
      </c>
      <c r="E22665">
        <v>4.2999999999999997E-2</v>
      </c>
      <c r="F22665">
        <v>0.01</v>
      </c>
      <c r="G22665">
        <v>0</v>
      </c>
      <c r="H22665">
        <v>0</v>
      </c>
      <c r="I22665">
        <v>0</v>
      </c>
    </row>
    <row r="22666" spans="1:9" x14ac:dyDescent="0.25">
      <c r="A22666" t="s">
        <v>734</v>
      </c>
      <c r="B22666">
        <v>24215</v>
      </c>
      <c r="C22666" s="593">
        <v>5.2999999999999999E-2</v>
      </c>
      <c r="D22666" t="s">
        <v>5620</v>
      </c>
      <c r="E22666">
        <v>4.2999999999999997E-2</v>
      </c>
      <c r="F22666">
        <v>0.01</v>
      </c>
      <c r="G22666">
        <v>0</v>
      </c>
      <c r="H22666">
        <v>0</v>
      </c>
      <c r="I22666">
        <v>0</v>
      </c>
    </row>
    <row r="22667" spans="1:9" x14ac:dyDescent="0.25">
      <c r="A22667" t="s">
        <v>734</v>
      </c>
      <c r="B22667">
        <v>24216</v>
      </c>
      <c r="C22667" s="593">
        <v>5.2999999999999999E-2</v>
      </c>
      <c r="D22667" t="s">
        <v>6347</v>
      </c>
      <c r="E22667">
        <v>4.2999999999999997E-2</v>
      </c>
      <c r="F22667">
        <v>0.01</v>
      </c>
      <c r="G22667">
        <v>0</v>
      </c>
      <c r="H22667">
        <v>0</v>
      </c>
      <c r="I22667">
        <v>0</v>
      </c>
    </row>
    <row r="22668" spans="1:9" x14ac:dyDescent="0.25">
      <c r="A22668" t="s">
        <v>734</v>
      </c>
      <c r="B22668">
        <v>24217</v>
      </c>
      <c r="C22668" s="593">
        <v>5.2999999999999999E-2</v>
      </c>
      <c r="D22668" t="s">
        <v>2664</v>
      </c>
      <c r="E22668">
        <v>4.2999999999999997E-2</v>
      </c>
      <c r="F22668">
        <v>0.01</v>
      </c>
      <c r="G22668">
        <v>0</v>
      </c>
      <c r="H22668">
        <v>0</v>
      </c>
      <c r="I22668">
        <v>0</v>
      </c>
    </row>
    <row r="22669" spans="1:9" x14ac:dyDescent="0.25">
      <c r="A22669" t="s">
        <v>734</v>
      </c>
      <c r="B22669">
        <v>24218</v>
      </c>
      <c r="C22669" s="593">
        <v>5.2999999999999999E-2</v>
      </c>
      <c r="D22669" t="s">
        <v>1374</v>
      </c>
      <c r="E22669">
        <v>4.2999999999999997E-2</v>
      </c>
      <c r="F22669">
        <v>0.01</v>
      </c>
      <c r="G22669">
        <v>0</v>
      </c>
      <c r="H22669">
        <v>0</v>
      </c>
      <c r="I22669">
        <v>0</v>
      </c>
    </row>
    <row r="22670" spans="1:9" x14ac:dyDescent="0.25">
      <c r="A22670" t="s">
        <v>734</v>
      </c>
      <c r="B22670">
        <v>24219</v>
      </c>
      <c r="C22670" s="593">
        <v>5.2999999999999999E-2</v>
      </c>
      <c r="D22670" t="s">
        <v>6348</v>
      </c>
      <c r="E22670">
        <v>4.2999999999999997E-2</v>
      </c>
      <c r="F22670">
        <v>0.01</v>
      </c>
      <c r="G22670">
        <v>0</v>
      </c>
      <c r="H22670">
        <v>0</v>
      </c>
      <c r="I22670">
        <v>0</v>
      </c>
    </row>
    <row r="22671" spans="1:9" x14ac:dyDescent="0.25">
      <c r="A22671" t="s">
        <v>734</v>
      </c>
      <c r="B22671">
        <v>24220</v>
      </c>
      <c r="C22671" s="593">
        <v>5.2999999999999999E-2</v>
      </c>
      <c r="D22671" t="s">
        <v>6349</v>
      </c>
      <c r="E22671">
        <v>4.2999999999999997E-2</v>
      </c>
      <c r="F22671">
        <v>0.01</v>
      </c>
      <c r="G22671">
        <v>0</v>
      </c>
      <c r="H22671">
        <v>0</v>
      </c>
      <c r="I22671">
        <v>0</v>
      </c>
    </row>
    <row r="22672" spans="1:9" x14ac:dyDescent="0.25">
      <c r="A22672" t="s">
        <v>734</v>
      </c>
      <c r="B22672">
        <v>24221</v>
      </c>
      <c r="C22672" s="593">
        <v>5.2999999999999999E-2</v>
      </c>
      <c r="D22672" t="s">
        <v>1374</v>
      </c>
      <c r="E22672">
        <v>4.2999999999999997E-2</v>
      </c>
      <c r="F22672">
        <v>0.01</v>
      </c>
      <c r="G22672">
        <v>0</v>
      </c>
      <c r="H22672">
        <v>0</v>
      </c>
      <c r="I22672">
        <v>0</v>
      </c>
    </row>
    <row r="22673" spans="1:9" x14ac:dyDescent="0.25">
      <c r="A22673" t="s">
        <v>734</v>
      </c>
      <c r="B22673">
        <v>24224</v>
      </c>
      <c r="C22673" s="593">
        <v>5.2999999999999999E-2</v>
      </c>
      <c r="D22673" t="s">
        <v>1352</v>
      </c>
      <c r="E22673">
        <v>4.2999999999999997E-2</v>
      </c>
      <c r="F22673">
        <v>0.01</v>
      </c>
      <c r="G22673">
        <v>0</v>
      </c>
      <c r="H22673">
        <v>0</v>
      </c>
      <c r="I22673">
        <v>0</v>
      </c>
    </row>
    <row r="22674" spans="1:9" x14ac:dyDescent="0.25">
      <c r="A22674" t="s">
        <v>734</v>
      </c>
      <c r="B22674">
        <v>24225</v>
      </c>
      <c r="C22674" s="593">
        <v>5.2999999999999999E-2</v>
      </c>
      <c r="D22674" t="s">
        <v>1186</v>
      </c>
      <c r="E22674">
        <v>4.2999999999999997E-2</v>
      </c>
      <c r="F22674">
        <v>0.01</v>
      </c>
      <c r="G22674">
        <v>0</v>
      </c>
      <c r="H22674">
        <v>0</v>
      </c>
      <c r="I22674">
        <v>0</v>
      </c>
    </row>
    <row r="22675" spans="1:9" x14ac:dyDescent="0.25">
      <c r="A22675" t="s">
        <v>734</v>
      </c>
      <c r="B22675">
        <v>24226</v>
      </c>
      <c r="C22675" s="593">
        <v>5.2999999999999999E-2</v>
      </c>
      <c r="D22675" t="s">
        <v>6350</v>
      </c>
      <c r="E22675">
        <v>4.2999999999999997E-2</v>
      </c>
      <c r="F22675">
        <v>0.01</v>
      </c>
      <c r="G22675">
        <v>0</v>
      </c>
      <c r="H22675">
        <v>0</v>
      </c>
      <c r="I22675">
        <v>0</v>
      </c>
    </row>
    <row r="22676" spans="1:9" x14ac:dyDescent="0.25">
      <c r="A22676" t="s">
        <v>734</v>
      </c>
      <c r="B22676">
        <v>24228</v>
      </c>
      <c r="C22676" s="593">
        <v>5.2999999999999999E-2</v>
      </c>
      <c r="D22676" t="s">
        <v>6351</v>
      </c>
      <c r="E22676">
        <v>4.2999999999999997E-2</v>
      </c>
      <c r="F22676">
        <v>0.01</v>
      </c>
      <c r="G22676">
        <v>0</v>
      </c>
      <c r="H22676">
        <v>0</v>
      </c>
      <c r="I22676">
        <v>0</v>
      </c>
    </row>
    <row r="22677" spans="1:9" x14ac:dyDescent="0.25">
      <c r="A22677" t="s">
        <v>734</v>
      </c>
      <c r="B22677">
        <v>24230</v>
      </c>
      <c r="C22677" s="593">
        <v>5.2999999999999999E-2</v>
      </c>
      <c r="D22677" t="s">
        <v>6352</v>
      </c>
      <c r="E22677">
        <v>4.2999999999999997E-2</v>
      </c>
      <c r="F22677">
        <v>0.01</v>
      </c>
      <c r="G22677">
        <v>0</v>
      </c>
      <c r="H22677">
        <v>0</v>
      </c>
      <c r="I22677">
        <v>0</v>
      </c>
    </row>
    <row r="22678" spans="1:9" x14ac:dyDescent="0.25">
      <c r="A22678" t="s">
        <v>734</v>
      </c>
      <c r="B22678">
        <v>24236</v>
      </c>
      <c r="C22678" s="593">
        <v>5.2999999999999999E-2</v>
      </c>
      <c r="D22678" t="s">
        <v>3023</v>
      </c>
      <c r="E22678">
        <v>4.2999999999999997E-2</v>
      </c>
      <c r="F22678">
        <v>0.01</v>
      </c>
      <c r="G22678">
        <v>0</v>
      </c>
      <c r="H22678">
        <v>0</v>
      </c>
      <c r="I22678">
        <v>0</v>
      </c>
    </row>
    <row r="22679" spans="1:9" x14ac:dyDescent="0.25">
      <c r="A22679" t="s">
        <v>734</v>
      </c>
      <c r="B22679">
        <v>24237</v>
      </c>
      <c r="C22679" s="593">
        <v>5.2999999999999999E-2</v>
      </c>
      <c r="D22679" t="s">
        <v>6349</v>
      </c>
      <c r="E22679">
        <v>4.2999999999999997E-2</v>
      </c>
      <c r="F22679">
        <v>0.01</v>
      </c>
      <c r="G22679">
        <v>0</v>
      </c>
      <c r="H22679">
        <v>0</v>
      </c>
      <c r="I22679">
        <v>0</v>
      </c>
    </row>
    <row r="22680" spans="1:9" x14ac:dyDescent="0.25">
      <c r="A22680" t="s">
        <v>734</v>
      </c>
      <c r="B22680">
        <v>24239</v>
      </c>
      <c r="C22680" s="593">
        <v>5.2999999999999999E-2</v>
      </c>
      <c r="D22680" t="s">
        <v>2664</v>
      </c>
      <c r="E22680">
        <v>4.2999999999999997E-2</v>
      </c>
      <c r="F22680">
        <v>0.01</v>
      </c>
      <c r="G22680">
        <v>0</v>
      </c>
      <c r="H22680">
        <v>0</v>
      </c>
      <c r="I22680">
        <v>0</v>
      </c>
    </row>
    <row r="22681" spans="1:9" x14ac:dyDescent="0.25">
      <c r="A22681" t="s">
        <v>734</v>
      </c>
      <c r="B22681">
        <v>24243</v>
      </c>
      <c r="C22681" s="593">
        <v>5.2999999999999999E-2</v>
      </c>
      <c r="D22681" t="s">
        <v>1374</v>
      </c>
      <c r="E22681">
        <v>4.2999999999999997E-2</v>
      </c>
      <c r="F22681">
        <v>0.01</v>
      </c>
      <c r="G22681">
        <v>0</v>
      </c>
      <c r="H22681">
        <v>0</v>
      </c>
      <c r="I22681">
        <v>0</v>
      </c>
    </row>
    <row r="22682" spans="1:9" x14ac:dyDescent="0.25">
      <c r="A22682" t="s">
        <v>734</v>
      </c>
      <c r="B22682">
        <v>24244</v>
      </c>
      <c r="C22682" s="593">
        <v>5.2999999999999999E-2</v>
      </c>
      <c r="D22682" t="s">
        <v>6353</v>
      </c>
      <c r="E22682">
        <v>4.2999999999999997E-2</v>
      </c>
      <c r="F22682">
        <v>0.01</v>
      </c>
      <c r="G22682">
        <v>0</v>
      </c>
      <c r="H22682">
        <v>0</v>
      </c>
      <c r="I22682">
        <v>0</v>
      </c>
    </row>
    <row r="22683" spans="1:9" x14ac:dyDescent="0.25">
      <c r="A22683" t="s">
        <v>734</v>
      </c>
      <c r="B22683">
        <v>24245</v>
      </c>
      <c r="C22683" s="593">
        <v>5.2999999999999999E-2</v>
      </c>
      <c r="D22683" t="s">
        <v>6354</v>
      </c>
      <c r="E22683">
        <v>4.2999999999999997E-2</v>
      </c>
      <c r="F22683">
        <v>0.01</v>
      </c>
      <c r="G22683">
        <v>0</v>
      </c>
      <c r="H22683">
        <v>0</v>
      </c>
      <c r="I22683">
        <v>0</v>
      </c>
    </row>
    <row r="22684" spans="1:9" x14ac:dyDescent="0.25">
      <c r="A22684" t="s">
        <v>734</v>
      </c>
      <c r="B22684">
        <v>24246</v>
      </c>
      <c r="C22684" s="593">
        <v>5.2999999999999999E-2</v>
      </c>
      <c r="D22684" t="s">
        <v>5620</v>
      </c>
      <c r="E22684">
        <v>4.2999999999999997E-2</v>
      </c>
      <c r="F22684">
        <v>0.01</v>
      </c>
      <c r="G22684">
        <v>0</v>
      </c>
      <c r="H22684">
        <v>0</v>
      </c>
      <c r="I22684">
        <v>0</v>
      </c>
    </row>
    <row r="22685" spans="1:9" x14ac:dyDescent="0.25">
      <c r="A22685" t="s">
        <v>734</v>
      </c>
      <c r="B22685">
        <v>24248</v>
      </c>
      <c r="C22685" s="593">
        <v>5.2999999999999999E-2</v>
      </c>
      <c r="D22685" t="s">
        <v>1374</v>
      </c>
      <c r="E22685">
        <v>4.2999999999999997E-2</v>
      </c>
      <c r="F22685">
        <v>0.01</v>
      </c>
      <c r="G22685">
        <v>0</v>
      </c>
      <c r="H22685">
        <v>0</v>
      </c>
      <c r="I22685">
        <v>0</v>
      </c>
    </row>
    <row r="22686" spans="1:9" x14ac:dyDescent="0.25">
      <c r="A22686" t="s">
        <v>734</v>
      </c>
      <c r="B22686">
        <v>24250</v>
      </c>
      <c r="C22686" s="593">
        <v>5.2999999999999999E-2</v>
      </c>
      <c r="D22686" t="s">
        <v>1536</v>
      </c>
      <c r="E22686">
        <v>4.2999999999999997E-2</v>
      </c>
      <c r="F22686">
        <v>0.01</v>
      </c>
      <c r="G22686">
        <v>0</v>
      </c>
      <c r="H22686">
        <v>0</v>
      </c>
      <c r="I22686">
        <v>0</v>
      </c>
    </row>
    <row r="22687" spans="1:9" x14ac:dyDescent="0.25">
      <c r="A22687" t="s">
        <v>734</v>
      </c>
      <c r="B22687">
        <v>24251</v>
      </c>
      <c r="C22687" s="593">
        <v>5.2999999999999999E-2</v>
      </c>
      <c r="D22687" t="s">
        <v>6355</v>
      </c>
      <c r="E22687">
        <v>4.2999999999999997E-2</v>
      </c>
      <c r="F22687">
        <v>0.01</v>
      </c>
      <c r="G22687">
        <v>0</v>
      </c>
      <c r="H22687">
        <v>0</v>
      </c>
      <c r="I22687">
        <v>0</v>
      </c>
    </row>
    <row r="22688" spans="1:9" x14ac:dyDescent="0.25">
      <c r="A22688" t="s">
        <v>734</v>
      </c>
      <c r="B22688">
        <v>24256</v>
      </c>
      <c r="C22688" s="593">
        <v>5.2999999999999999E-2</v>
      </c>
      <c r="D22688" t="s">
        <v>6356</v>
      </c>
      <c r="E22688">
        <v>4.2999999999999997E-2</v>
      </c>
      <c r="F22688">
        <v>0.01</v>
      </c>
      <c r="G22688">
        <v>0</v>
      </c>
      <c r="H22688">
        <v>0</v>
      </c>
      <c r="I22688">
        <v>0</v>
      </c>
    </row>
    <row r="22689" spans="1:9" x14ac:dyDescent="0.25">
      <c r="A22689" t="s">
        <v>734</v>
      </c>
      <c r="B22689">
        <v>24258</v>
      </c>
      <c r="C22689" s="593">
        <v>5.2999999999999999E-2</v>
      </c>
      <c r="D22689" t="s">
        <v>1536</v>
      </c>
      <c r="E22689">
        <v>4.2999999999999997E-2</v>
      </c>
      <c r="F22689">
        <v>0.01</v>
      </c>
      <c r="G22689">
        <v>0</v>
      </c>
      <c r="H22689">
        <v>0</v>
      </c>
      <c r="I22689">
        <v>0</v>
      </c>
    </row>
    <row r="22690" spans="1:9" x14ac:dyDescent="0.25">
      <c r="A22690" t="s">
        <v>734</v>
      </c>
      <c r="B22690">
        <v>24260</v>
      </c>
      <c r="C22690" s="593">
        <v>5.2999999999999999E-2</v>
      </c>
      <c r="D22690" t="s">
        <v>6357</v>
      </c>
      <c r="E22690">
        <v>4.2999999999999997E-2</v>
      </c>
      <c r="F22690">
        <v>0.01</v>
      </c>
      <c r="G22690">
        <v>0</v>
      </c>
      <c r="H22690">
        <v>0</v>
      </c>
      <c r="I22690">
        <v>0</v>
      </c>
    </row>
    <row r="22691" spans="1:9" x14ac:dyDescent="0.25">
      <c r="A22691" t="s">
        <v>734</v>
      </c>
      <c r="B22691">
        <v>24263</v>
      </c>
      <c r="C22691" s="593">
        <v>5.2999999999999999E-2</v>
      </c>
      <c r="D22691" t="s">
        <v>3748</v>
      </c>
      <c r="E22691">
        <v>4.2999999999999997E-2</v>
      </c>
      <c r="F22691">
        <v>0.01</v>
      </c>
      <c r="G22691">
        <v>0</v>
      </c>
      <c r="H22691">
        <v>0</v>
      </c>
      <c r="I22691">
        <v>0</v>
      </c>
    </row>
    <row r="22692" spans="1:9" x14ac:dyDescent="0.25">
      <c r="A22692" t="s">
        <v>734</v>
      </c>
      <c r="B22692">
        <v>24265</v>
      </c>
      <c r="C22692" s="593">
        <v>5.2999999999999999E-2</v>
      </c>
      <c r="D22692" t="s">
        <v>1374</v>
      </c>
      <c r="E22692">
        <v>4.2999999999999997E-2</v>
      </c>
      <c r="F22692">
        <v>0.01</v>
      </c>
      <c r="G22692">
        <v>0</v>
      </c>
      <c r="H22692">
        <v>0</v>
      </c>
      <c r="I22692">
        <v>0</v>
      </c>
    </row>
    <row r="22693" spans="1:9" x14ac:dyDescent="0.25">
      <c r="A22693" t="s">
        <v>734</v>
      </c>
      <c r="B22693">
        <v>24266</v>
      </c>
      <c r="C22693" s="593">
        <v>5.2999999999999999E-2</v>
      </c>
      <c r="D22693" t="s">
        <v>3433</v>
      </c>
      <c r="E22693">
        <v>4.2999999999999997E-2</v>
      </c>
      <c r="F22693">
        <v>0.01</v>
      </c>
      <c r="G22693">
        <v>0</v>
      </c>
      <c r="H22693">
        <v>0</v>
      </c>
      <c r="I22693">
        <v>0</v>
      </c>
    </row>
    <row r="22694" spans="1:9" x14ac:dyDescent="0.25">
      <c r="A22694" t="s">
        <v>734</v>
      </c>
      <c r="B22694">
        <v>24269</v>
      </c>
      <c r="C22694" s="593">
        <v>5.2999999999999999E-2</v>
      </c>
      <c r="D22694" t="s">
        <v>6349</v>
      </c>
      <c r="E22694">
        <v>4.2999999999999997E-2</v>
      </c>
      <c r="F22694">
        <v>0.01</v>
      </c>
      <c r="G22694">
        <v>0</v>
      </c>
      <c r="H22694">
        <v>0</v>
      </c>
      <c r="I22694">
        <v>0</v>
      </c>
    </row>
    <row r="22695" spans="1:9" x14ac:dyDescent="0.25">
      <c r="A22695" t="s">
        <v>734</v>
      </c>
      <c r="B22695">
        <v>24270</v>
      </c>
      <c r="C22695" s="593">
        <v>5.2999999999999999E-2</v>
      </c>
      <c r="D22695" t="s">
        <v>1352</v>
      </c>
      <c r="E22695">
        <v>4.2999999999999997E-2</v>
      </c>
      <c r="F22695">
        <v>0.01</v>
      </c>
      <c r="G22695">
        <v>0</v>
      </c>
      <c r="H22695">
        <v>0</v>
      </c>
      <c r="I22695">
        <v>0</v>
      </c>
    </row>
    <row r="22696" spans="1:9" x14ac:dyDescent="0.25">
      <c r="A22696" t="s">
        <v>734</v>
      </c>
      <c r="B22696">
        <v>24271</v>
      </c>
      <c r="C22696" s="593">
        <v>5.2999999999999999E-2</v>
      </c>
      <c r="D22696" t="s">
        <v>6358</v>
      </c>
      <c r="E22696">
        <v>4.2999999999999997E-2</v>
      </c>
      <c r="F22696">
        <v>0.01</v>
      </c>
      <c r="G22696">
        <v>0</v>
      </c>
      <c r="H22696">
        <v>0</v>
      </c>
      <c r="I22696">
        <v>0</v>
      </c>
    </row>
    <row r="22697" spans="1:9" x14ac:dyDescent="0.25">
      <c r="A22697" t="s">
        <v>734</v>
      </c>
      <c r="B22697">
        <v>24272</v>
      </c>
      <c r="C22697" s="593">
        <v>5.2999999999999999E-2</v>
      </c>
      <c r="D22697" t="s">
        <v>6349</v>
      </c>
      <c r="E22697">
        <v>4.2999999999999997E-2</v>
      </c>
      <c r="F22697">
        <v>0.01</v>
      </c>
      <c r="G22697">
        <v>0</v>
      </c>
      <c r="H22697">
        <v>0</v>
      </c>
      <c r="I22697">
        <v>0</v>
      </c>
    </row>
    <row r="22698" spans="1:9" x14ac:dyDescent="0.25">
      <c r="A22698" t="s">
        <v>734</v>
      </c>
      <c r="B22698">
        <v>24273</v>
      </c>
      <c r="C22698" s="593">
        <v>5.2999999999999999E-2</v>
      </c>
      <c r="D22698" t="s">
        <v>3930</v>
      </c>
      <c r="E22698">
        <v>4.2999999999999997E-2</v>
      </c>
      <c r="F22698">
        <v>0</v>
      </c>
      <c r="G22698">
        <v>0.01</v>
      </c>
      <c r="H22698">
        <v>0</v>
      </c>
      <c r="I22698">
        <v>0</v>
      </c>
    </row>
    <row r="22699" spans="1:9" x14ac:dyDescent="0.25">
      <c r="A22699" t="s">
        <v>734</v>
      </c>
      <c r="B22699">
        <v>24277</v>
      </c>
      <c r="C22699" s="593">
        <v>5.2999999999999999E-2</v>
      </c>
      <c r="D22699" t="s">
        <v>6359</v>
      </c>
      <c r="E22699">
        <v>4.2999999999999997E-2</v>
      </c>
      <c r="F22699">
        <v>0.01</v>
      </c>
      <c r="G22699">
        <v>0</v>
      </c>
      <c r="H22699">
        <v>0</v>
      </c>
      <c r="I22699">
        <v>0</v>
      </c>
    </row>
    <row r="22700" spans="1:9" x14ac:dyDescent="0.25">
      <c r="A22700" t="s">
        <v>734</v>
      </c>
      <c r="B22700">
        <v>24279</v>
      </c>
      <c r="C22700" s="593">
        <v>5.2999999999999999E-2</v>
      </c>
      <c r="D22700" t="s">
        <v>6360</v>
      </c>
      <c r="E22700">
        <v>4.2999999999999997E-2</v>
      </c>
      <c r="F22700">
        <v>0.01</v>
      </c>
      <c r="G22700">
        <v>0</v>
      </c>
      <c r="H22700">
        <v>0</v>
      </c>
      <c r="I22700">
        <v>0</v>
      </c>
    </row>
    <row r="22701" spans="1:9" x14ac:dyDescent="0.25">
      <c r="A22701" t="s">
        <v>734</v>
      </c>
      <c r="B22701">
        <v>24280</v>
      </c>
      <c r="C22701" s="593">
        <v>5.2999999999999999E-2</v>
      </c>
      <c r="D22701" t="s">
        <v>1352</v>
      </c>
      <c r="E22701">
        <v>4.2999999999999997E-2</v>
      </c>
      <c r="F22701">
        <v>0.01</v>
      </c>
      <c r="G22701">
        <v>0</v>
      </c>
      <c r="H22701">
        <v>0</v>
      </c>
      <c r="I22701">
        <v>0</v>
      </c>
    </row>
    <row r="22702" spans="1:9" x14ac:dyDescent="0.25">
      <c r="A22702" t="s">
        <v>734</v>
      </c>
      <c r="B22702">
        <v>24281</v>
      </c>
      <c r="C22702" s="593">
        <v>5.2999999999999999E-2</v>
      </c>
      <c r="D22702" t="s">
        <v>1374</v>
      </c>
      <c r="E22702">
        <v>4.2999999999999997E-2</v>
      </c>
      <c r="F22702">
        <v>0.01</v>
      </c>
      <c r="G22702">
        <v>0</v>
      </c>
      <c r="H22702">
        <v>0</v>
      </c>
      <c r="I22702">
        <v>0</v>
      </c>
    </row>
    <row r="22703" spans="1:9" x14ac:dyDescent="0.25">
      <c r="A22703" t="s">
        <v>734</v>
      </c>
      <c r="B22703">
        <v>24282</v>
      </c>
      <c r="C22703" s="593">
        <v>5.2999999999999999E-2</v>
      </c>
      <c r="D22703" t="s">
        <v>3561</v>
      </c>
      <c r="E22703">
        <v>4.2999999999999997E-2</v>
      </c>
      <c r="F22703">
        <v>0.01</v>
      </c>
      <c r="G22703">
        <v>0</v>
      </c>
      <c r="H22703">
        <v>0</v>
      </c>
      <c r="I22703">
        <v>0</v>
      </c>
    </row>
    <row r="22704" spans="1:9" x14ac:dyDescent="0.25">
      <c r="A22704" t="s">
        <v>734</v>
      </c>
      <c r="B22704">
        <v>24283</v>
      </c>
      <c r="C22704" s="593">
        <v>5.2999999999999999E-2</v>
      </c>
      <c r="D22704" t="s">
        <v>6361</v>
      </c>
      <c r="E22704">
        <v>4.2999999999999997E-2</v>
      </c>
      <c r="F22704">
        <v>0.01</v>
      </c>
      <c r="G22704">
        <v>0</v>
      </c>
      <c r="H22704">
        <v>0</v>
      </c>
      <c r="I22704">
        <v>0</v>
      </c>
    </row>
    <row r="22705" spans="1:9" x14ac:dyDescent="0.25">
      <c r="A22705" t="s">
        <v>734</v>
      </c>
      <c r="B22705">
        <v>24290</v>
      </c>
      <c r="C22705" s="593">
        <v>5.2999999999999999E-2</v>
      </c>
      <c r="D22705" t="s">
        <v>6355</v>
      </c>
      <c r="E22705">
        <v>4.2999999999999997E-2</v>
      </c>
      <c r="F22705">
        <v>0.01</v>
      </c>
      <c r="G22705">
        <v>0</v>
      </c>
      <c r="H22705">
        <v>0</v>
      </c>
      <c r="I22705">
        <v>0</v>
      </c>
    </row>
    <row r="22706" spans="1:9" x14ac:dyDescent="0.25">
      <c r="A22706" t="s">
        <v>734</v>
      </c>
      <c r="B22706">
        <v>24292</v>
      </c>
      <c r="C22706" s="593">
        <v>5.2999999999999999E-2</v>
      </c>
      <c r="D22706" t="s">
        <v>2634</v>
      </c>
      <c r="E22706">
        <v>4.2999999999999997E-2</v>
      </c>
      <c r="F22706">
        <v>0.01</v>
      </c>
      <c r="G22706">
        <v>0</v>
      </c>
      <c r="H22706">
        <v>0</v>
      </c>
      <c r="I22706">
        <v>0</v>
      </c>
    </row>
    <row r="22707" spans="1:9" x14ac:dyDescent="0.25">
      <c r="A22707" t="s">
        <v>734</v>
      </c>
      <c r="B22707">
        <v>24293</v>
      </c>
      <c r="C22707" s="593">
        <v>5.2999999999999999E-2</v>
      </c>
      <c r="D22707" t="s">
        <v>5620</v>
      </c>
      <c r="E22707">
        <v>4.2999999999999997E-2</v>
      </c>
      <c r="F22707">
        <v>0.01</v>
      </c>
      <c r="G22707">
        <v>0</v>
      </c>
      <c r="H22707">
        <v>0</v>
      </c>
      <c r="I22707">
        <v>0</v>
      </c>
    </row>
    <row r="22708" spans="1:9" x14ac:dyDescent="0.25">
      <c r="A22708" t="s">
        <v>734</v>
      </c>
      <c r="B22708">
        <v>24301</v>
      </c>
      <c r="C22708" s="593">
        <v>5.2999999999999999E-2</v>
      </c>
      <c r="D22708" t="s">
        <v>1310</v>
      </c>
      <c r="E22708">
        <v>4.2999999999999997E-2</v>
      </c>
      <c r="F22708">
        <v>0.01</v>
      </c>
      <c r="G22708">
        <v>0</v>
      </c>
      <c r="H22708">
        <v>0</v>
      </c>
      <c r="I22708">
        <v>0</v>
      </c>
    </row>
    <row r="22709" spans="1:9" x14ac:dyDescent="0.25">
      <c r="A22709" t="s">
        <v>734</v>
      </c>
      <c r="B22709">
        <v>24311</v>
      </c>
      <c r="C22709" s="593">
        <v>5.2999999999999999E-2</v>
      </c>
      <c r="D22709" t="s">
        <v>6362</v>
      </c>
      <c r="E22709">
        <v>4.2999999999999997E-2</v>
      </c>
      <c r="F22709">
        <v>0.01</v>
      </c>
      <c r="G22709">
        <v>0</v>
      </c>
      <c r="H22709">
        <v>0</v>
      </c>
      <c r="I22709">
        <v>0</v>
      </c>
    </row>
    <row r="22710" spans="1:9" x14ac:dyDescent="0.25">
      <c r="A22710" t="s">
        <v>734</v>
      </c>
      <c r="B22710">
        <v>24312</v>
      </c>
      <c r="C22710" s="593">
        <v>5.2999999999999999E-2</v>
      </c>
      <c r="D22710" t="s">
        <v>2661</v>
      </c>
      <c r="E22710">
        <v>4.2999999999999997E-2</v>
      </c>
      <c r="F22710">
        <v>0.01</v>
      </c>
      <c r="G22710">
        <v>0</v>
      </c>
      <c r="H22710">
        <v>0</v>
      </c>
      <c r="I22710">
        <v>0</v>
      </c>
    </row>
    <row r="22711" spans="1:9" x14ac:dyDescent="0.25">
      <c r="A22711" t="s">
        <v>734</v>
      </c>
      <c r="B22711">
        <v>24313</v>
      </c>
      <c r="C22711" s="593">
        <v>5.2999999999999999E-2</v>
      </c>
      <c r="D22711" t="s">
        <v>1310</v>
      </c>
      <c r="E22711">
        <v>4.2999999999999997E-2</v>
      </c>
      <c r="F22711">
        <v>0.01</v>
      </c>
      <c r="G22711">
        <v>0</v>
      </c>
      <c r="H22711">
        <v>0</v>
      </c>
      <c r="I22711">
        <v>0</v>
      </c>
    </row>
    <row r="22712" spans="1:9" x14ac:dyDescent="0.25">
      <c r="A22712" t="s">
        <v>734</v>
      </c>
      <c r="B22712">
        <v>24314</v>
      </c>
      <c r="C22712" s="593">
        <v>5.2999999999999999E-2</v>
      </c>
      <c r="D22712" t="s">
        <v>6363</v>
      </c>
      <c r="E22712">
        <v>4.2999999999999997E-2</v>
      </c>
      <c r="F22712">
        <v>0.01</v>
      </c>
      <c r="G22712">
        <v>0</v>
      </c>
      <c r="H22712">
        <v>0</v>
      </c>
      <c r="I22712">
        <v>0</v>
      </c>
    </row>
    <row r="22713" spans="1:9" x14ac:dyDescent="0.25">
      <c r="A22713" t="s">
        <v>734</v>
      </c>
      <c r="B22713">
        <v>24315</v>
      </c>
      <c r="C22713" s="593">
        <v>5.2999999999999999E-2</v>
      </c>
      <c r="D22713" t="s">
        <v>6363</v>
      </c>
      <c r="E22713">
        <v>4.2999999999999997E-2</v>
      </c>
      <c r="F22713">
        <v>0.01</v>
      </c>
      <c r="G22713">
        <v>0</v>
      </c>
      <c r="H22713">
        <v>0</v>
      </c>
      <c r="I22713">
        <v>0</v>
      </c>
    </row>
    <row r="22714" spans="1:9" x14ac:dyDescent="0.25">
      <c r="A22714" t="s">
        <v>734</v>
      </c>
      <c r="B22714">
        <v>24316</v>
      </c>
      <c r="C22714" s="593">
        <v>5.2999999999999999E-2</v>
      </c>
      <c r="D22714" t="s">
        <v>6362</v>
      </c>
      <c r="E22714">
        <v>4.2999999999999997E-2</v>
      </c>
      <c r="F22714">
        <v>0.01</v>
      </c>
      <c r="G22714">
        <v>0</v>
      </c>
      <c r="H22714">
        <v>0</v>
      </c>
      <c r="I22714">
        <v>0</v>
      </c>
    </row>
    <row r="22715" spans="1:9" x14ac:dyDescent="0.25">
      <c r="A22715" t="s">
        <v>734</v>
      </c>
      <c r="B22715">
        <v>24317</v>
      </c>
      <c r="C22715" s="593">
        <v>6.3E-2</v>
      </c>
      <c r="D22715" t="s">
        <v>6335</v>
      </c>
      <c r="E22715">
        <v>4.2999999999999997E-2</v>
      </c>
      <c r="F22715">
        <v>0.01</v>
      </c>
      <c r="G22715">
        <v>0</v>
      </c>
      <c r="H22715">
        <v>0.01</v>
      </c>
      <c r="I22715">
        <v>0</v>
      </c>
    </row>
    <row r="22716" spans="1:9" x14ac:dyDescent="0.25">
      <c r="A22716" t="s">
        <v>734</v>
      </c>
      <c r="B22716">
        <v>24318</v>
      </c>
      <c r="C22716" s="593">
        <v>5.2999999999999999E-2</v>
      </c>
      <c r="D22716" t="s">
        <v>6363</v>
      </c>
      <c r="E22716">
        <v>4.2999999999999997E-2</v>
      </c>
      <c r="F22716">
        <v>0.01</v>
      </c>
      <c r="G22716">
        <v>0</v>
      </c>
      <c r="H22716">
        <v>0</v>
      </c>
      <c r="I22716">
        <v>0</v>
      </c>
    </row>
    <row r="22717" spans="1:9" x14ac:dyDescent="0.25">
      <c r="A22717" t="s">
        <v>734</v>
      </c>
      <c r="B22717">
        <v>24319</v>
      </c>
      <c r="C22717" s="593">
        <v>5.2999999999999999E-2</v>
      </c>
      <c r="D22717" t="s">
        <v>6364</v>
      </c>
      <c r="E22717">
        <v>4.2999999999999997E-2</v>
      </c>
      <c r="F22717">
        <v>0.01</v>
      </c>
      <c r="G22717">
        <v>0</v>
      </c>
      <c r="H22717">
        <v>0</v>
      </c>
      <c r="I22717">
        <v>0</v>
      </c>
    </row>
    <row r="22718" spans="1:9" x14ac:dyDescent="0.25">
      <c r="A22718" t="s">
        <v>734</v>
      </c>
      <c r="B22718">
        <v>24322</v>
      </c>
      <c r="C22718" s="593">
        <v>5.2999999999999999E-2</v>
      </c>
      <c r="D22718" t="s">
        <v>6365</v>
      </c>
      <c r="E22718">
        <v>4.2999999999999997E-2</v>
      </c>
      <c r="F22718">
        <v>0.01</v>
      </c>
      <c r="G22718">
        <v>0</v>
      </c>
      <c r="H22718">
        <v>0</v>
      </c>
      <c r="I22718">
        <v>0</v>
      </c>
    </row>
    <row r="22719" spans="1:9" x14ac:dyDescent="0.25">
      <c r="A22719" t="s">
        <v>734</v>
      </c>
      <c r="B22719">
        <v>24323</v>
      </c>
      <c r="C22719" s="593">
        <v>5.2999999999999999E-2</v>
      </c>
      <c r="D22719" t="s">
        <v>6365</v>
      </c>
      <c r="E22719">
        <v>4.2999999999999997E-2</v>
      </c>
      <c r="F22719">
        <v>0.01</v>
      </c>
      <c r="G22719">
        <v>0</v>
      </c>
      <c r="H22719">
        <v>0</v>
      </c>
      <c r="I22719">
        <v>0</v>
      </c>
    </row>
    <row r="22720" spans="1:9" x14ac:dyDescent="0.25">
      <c r="A22720" t="s">
        <v>734</v>
      </c>
      <c r="B22720">
        <v>24324</v>
      </c>
      <c r="C22720" s="593">
        <v>5.2999999999999999E-2</v>
      </c>
      <c r="D22720" t="s">
        <v>1310</v>
      </c>
      <c r="E22720">
        <v>4.2999999999999997E-2</v>
      </c>
      <c r="F22720">
        <v>0.01</v>
      </c>
      <c r="G22720">
        <v>0</v>
      </c>
      <c r="H22720">
        <v>0</v>
      </c>
      <c r="I22720">
        <v>0</v>
      </c>
    </row>
    <row r="22721" spans="1:9" x14ac:dyDescent="0.25">
      <c r="A22721" t="s">
        <v>734</v>
      </c>
      <c r="B22721">
        <v>24325</v>
      </c>
      <c r="C22721" s="593">
        <v>5.2999999999999999E-2</v>
      </c>
      <c r="D22721" t="s">
        <v>2661</v>
      </c>
      <c r="E22721">
        <v>4.2999999999999997E-2</v>
      </c>
      <c r="F22721">
        <v>0.01</v>
      </c>
      <c r="G22721">
        <v>0</v>
      </c>
      <c r="H22721">
        <v>0</v>
      </c>
      <c r="I22721">
        <v>0</v>
      </c>
    </row>
    <row r="22722" spans="1:9" x14ac:dyDescent="0.25">
      <c r="A22722" t="s">
        <v>734</v>
      </c>
      <c r="B22722">
        <v>24326</v>
      </c>
      <c r="C22722" s="593">
        <v>5.2999999999999999E-2</v>
      </c>
      <c r="D22722" t="s">
        <v>2634</v>
      </c>
      <c r="E22722">
        <v>4.2999999999999997E-2</v>
      </c>
      <c r="F22722">
        <v>0.01</v>
      </c>
      <c r="G22722">
        <v>0</v>
      </c>
      <c r="H22722">
        <v>0</v>
      </c>
      <c r="I22722">
        <v>0</v>
      </c>
    </row>
    <row r="22723" spans="1:9" x14ac:dyDescent="0.25">
      <c r="A22723" t="s">
        <v>734</v>
      </c>
      <c r="B22723">
        <v>24327</v>
      </c>
      <c r="C22723" s="593">
        <v>5.2999999999999999E-2</v>
      </c>
      <c r="D22723" t="s">
        <v>1251</v>
      </c>
      <c r="E22723">
        <v>4.2999999999999997E-2</v>
      </c>
      <c r="F22723">
        <v>0.01</v>
      </c>
      <c r="G22723">
        <v>0</v>
      </c>
      <c r="H22723">
        <v>0</v>
      </c>
      <c r="I22723">
        <v>0</v>
      </c>
    </row>
    <row r="22724" spans="1:9" x14ac:dyDescent="0.25">
      <c r="A22724" t="s">
        <v>734</v>
      </c>
      <c r="B22724">
        <v>24328</v>
      </c>
      <c r="C22724" s="593">
        <v>6.3E-2</v>
      </c>
      <c r="D22724" t="s">
        <v>6335</v>
      </c>
      <c r="E22724">
        <v>4.2999999999999997E-2</v>
      </c>
      <c r="F22724">
        <v>0.01</v>
      </c>
      <c r="G22724">
        <v>0</v>
      </c>
      <c r="H22724">
        <v>0.01</v>
      </c>
      <c r="I22724">
        <v>0</v>
      </c>
    </row>
    <row r="22725" spans="1:9" x14ac:dyDescent="0.25">
      <c r="A22725" t="s">
        <v>734</v>
      </c>
      <c r="B22725">
        <v>24330</v>
      </c>
      <c r="C22725" s="593">
        <v>5.2999999999999999E-2</v>
      </c>
      <c r="D22725" t="s">
        <v>6366</v>
      </c>
      <c r="E22725">
        <v>4.2999999999999997E-2</v>
      </c>
      <c r="F22725">
        <v>0.01</v>
      </c>
      <c r="G22725">
        <v>0</v>
      </c>
      <c r="H22725">
        <v>0</v>
      </c>
      <c r="I22725">
        <v>0</v>
      </c>
    </row>
    <row r="22726" spans="1:9" x14ac:dyDescent="0.25">
      <c r="A22726" t="s">
        <v>734</v>
      </c>
      <c r="B22726">
        <v>24333</v>
      </c>
      <c r="C22726" s="593">
        <v>5.2999999999999999E-2</v>
      </c>
      <c r="D22726" t="s">
        <v>2661</v>
      </c>
      <c r="E22726">
        <v>4.2999999999999997E-2</v>
      </c>
      <c r="F22726">
        <v>0.01</v>
      </c>
      <c r="G22726">
        <v>0</v>
      </c>
      <c r="H22726">
        <v>0</v>
      </c>
      <c r="I22726">
        <v>0</v>
      </c>
    </row>
    <row r="22727" spans="1:9" x14ac:dyDescent="0.25">
      <c r="A22727" t="s">
        <v>734</v>
      </c>
      <c r="B22727">
        <v>24340</v>
      </c>
      <c r="C22727" s="593">
        <v>5.2999999999999999E-2</v>
      </c>
      <c r="D22727" t="s">
        <v>6367</v>
      </c>
      <c r="E22727">
        <v>4.2999999999999997E-2</v>
      </c>
      <c r="F22727">
        <v>0.01</v>
      </c>
      <c r="G22727">
        <v>0</v>
      </c>
      <c r="H22727">
        <v>0</v>
      </c>
      <c r="I22727">
        <v>0</v>
      </c>
    </row>
    <row r="22728" spans="1:9" x14ac:dyDescent="0.25">
      <c r="A22728" t="s">
        <v>734</v>
      </c>
      <c r="B22728">
        <v>24343</v>
      </c>
      <c r="C22728" s="593">
        <v>6.3E-2</v>
      </c>
      <c r="D22728" t="s">
        <v>6335</v>
      </c>
      <c r="E22728">
        <v>4.2999999999999997E-2</v>
      </c>
      <c r="F22728">
        <v>0.01</v>
      </c>
      <c r="G22728">
        <v>0</v>
      </c>
      <c r="H22728">
        <v>0.01</v>
      </c>
      <c r="I22728">
        <v>0</v>
      </c>
    </row>
    <row r="22729" spans="1:9" x14ac:dyDescent="0.25">
      <c r="A22729" t="s">
        <v>734</v>
      </c>
      <c r="B22729">
        <v>24347</v>
      </c>
      <c r="C22729" s="593">
        <v>5.2999999999999999E-2</v>
      </c>
      <c r="D22729" t="s">
        <v>2661</v>
      </c>
      <c r="E22729">
        <v>4.2999999999999997E-2</v>
      </c>
      <c r="F22729">
        <v>0.01</v>
      </c>
      <c r="G22729">
        <v>0</v>
      </c>
      <c r="H22729">
        <v>0</v>
      </c>
      <c r="I22729">
        <v>0</v>
      </c>
    </row>
    <row r="22730" spans="1:9" x14ac:dyDescent="0.25">
      <c r="A22730" t="s">
        <v>734</v>
      </c>
      <c r="B22730">
        <v>24348</v>
      </c>
      <c r="C22730" s="593">
        <v>5.2999999999999999E-2</v>
      </c>
      <c r="D22730" t="s">
        <v>1357</v>
      </c>
      <c r="E22730">
        <v>4.2999999999999997E-2</v>
      </c>
      <c r="F22730">
        <v>0.01</v>
      </c>
      <c r="G22730">
        <v>0</v>
      </c>
      <c r="H22730">
        <v>0</v>
      </c>
      <c r="I22730">
        <v>0</v>
      </c>
    </row>
    <row r="22731" spans="1:9" x14ac:dyDescent="0.25">
      <c r="A22731" t="s">
        <v>734</v>
      </c>
      <c r="B22731">
        <v>24350</v>
      </c>
      <c r="C22731" s="593">
        <v>5.2999999999999999E-2</v>
      </c>
      <c r="D22731" t="s">
        <v>2661</v>
      </c>
      <c r="E22731">
        <v>4.2999999999999997E-2</v>
      </c>
      <c r="F22731">
        <v>0.01</v>
      </c>
      <c r="G22731">
        <v>0</v>
      </c>
      <c r="H22731">
        <v>0</v>
      </c>
      <c r="I22731">
        <v>0</v>
      </c>
    </row>
    <row r="22732" spans="1:9" x14ac:dyDescent="0.25">
      <c r="A22732" t="s">
        <v>734</v>
      </c>
      <c r="B22732">
        <v>24351</v>
      </c>
      <c r="C22732" s="593">
        <v>5.2999999999999999E-2</v>
      </c>
      <c r="D22732" t="s">
        <v>2661</v>
      </c>
      <c r="E22732">
        <v>4.2999999999999997E-2</v>
      </c>
      <c r="F22732">
        <v>0.01</v>
      </c>
      <c r="G22732">
        <v>0</v>
      </c>
      <c r="H22732">
        <v>0</v>
      </c>
      <c r="I22732">
        <v>0</v>
      </c>
    </row>
    <row r="22733" spans="1:9" x14ac:dyDescent="0.25">
      <c r="A22733" t="s">
        <v>734</v>
      </c>
      <c r="B22733">
        <v>24352</v>
      </c>
      <c r="C22733" s="593">
        <v>5.2999999999999999E-2</v>
      </c>
      <c r="D22733" t="s">
        <v>2661</v>
      </c>
      <c r="E22733">
        <v>4.2999999999999997E-2</v>
      </c>
      <c r="F22733">
        <v>0.01</v>
      </c>
      <c r="G22733">
        <v>0</v>
      </c>
      <c r="H22733">
        <v>0</v>
      </c>
      <c r="I22733">
        <v>0</v>
      </c>
    </row>
    <row r="22734" spans="1:9" x14ac:dyDescent="0.25">
      <c r="A22734" t="s">
        <v>734</v>
      </c>
      <c r="B22734">
        <v>24354</v>
      </c>
      <c r="C22734" s="593">
        <v>5.2999999999999999E-2</v>
      </c>
      <c r="D22734" t="s">
        <v>6364</v>
      </c>
      <c r="E22734">
        <v>4.2999999999999997E-2</v>
      </c>
      <c r="F22734">
        <v>0.01</v>
      </c>
      <c r="G22734">
        <v>0</v>
      </c>
      <c r="H22734">
        <v>0</v>
      </c>
      <c r="I22734">
        <v>0</v>
      </c>
    </row>
    <row r="22735" spans="1:9" x14ac:dyDescent="0.25">
      <c r="A22735" t="s">
        <v>734</v>
      </c>
      <c r="B22735">
        <v>24360</v>
      </c>
      <c r="C22735" s="593">
        <v>5.2999999999999999E-2</v>
      </c>
      <c r="D22735" t="s">
        <v>2661</v>
      </c>
      <c r="E22735">
        <v>4.2999999999999997E-2</v>
      </c>
      <c r="F22735">
        <v>0.01</v>
      </c>
      <c r="G22735">
        <v>0</v>
      </c>
      <c r="H22735">
        <v>0</v>
      </c>
      <c r="I22735">
        <v>0</v>
      </c>
    </row>
    <row r="22736" spans="1:9" x14ac:dyDescent="0.25">
      <c r="A22736" t="s">
        <v>734</v>
      </c>
      <c r="B22736">
        <v>24361</v>
      </c>
      <c r="C22736" s="593">
        <v>5.2999999999999999E-2</v>
      </c>
      <c r="D22736" t="s">
        <v>1251</v>
      </c>
      <c r="E22736">
        <v>4.2999999999999997E-2</v>
      </c>
      <c r="F22736">
        <v>0.01</v>
      </c>
      <c r="G22736">
        <v>0</v>
      </c>
      <c r="H22736">
        <v>0</v>
      </c>
      <c r="I22736">
        <v>0</v>
      </c>
    </row>
    <row r="22737" spans="1:9" x14ac:dyDescent="0.25">
      <c r="A22737" t="s">
        <v>734</v>
      </c>
      <c r="B22737">
        <v>24363</v>
      </c>
      <c r="C22737" s="593">
        <v>5.2999999999999999E-2</v>
      </c>
      <c r="D22737" t="s">
        <v>2634</v>
      </c>
      <c r="E22737">
        <v>4.2999999999999997E-2</v>
      </c>
      <c r="F22737">
        <v>0.01</v>
      </c>
      <c r="G22737">
        <v>0</v>
      </c>
      <c r="H22737">
        <v>0</v>
      </c>
      <c r="I22737">
        <v>0</v>
      </c>
    </row>
    <row r="22738" spans="1:9" x14ac:dyDescent="0.25">
      <c r="A22738" t="s">
        <v>734</v>
      </c>
      <c r="B22738">
        <v>24366</v>
      </c>
      <c r="C22738" s="593">
        <v>5.2999999999999999E-2</v>
      </c>
      <c r="D22738" t="s">
        <v>6363</v>
      </c>
      <c r="E22738">
        <v>4.2999999999999997E-2</v>
      </c>
      <c r="F22738">
        <v>0.01</v>
      </c>
      <c r="G22738">
        <v>0</v>
      </c>
      <c r="H22738">
        <v>0</v>
      </c>
      <c r="I22738">
        <v>0</v>
      </c>
    </row>
    <row r="22739" spans="1:9" x14ac:dyDescent="0.25">
      <c r="A22739" t="s">
        <v>734</v>
      </c>
      <c r="B22739">
        <v>24368</v>
      </c>
      <c r="C22739" s="593">
        <v>5.2999999999999999E-2</v>
      </c>
      <c r="D22739" t="s">
        <v>6368</v>
      </c>
      <c r="E22739">
        <v>4.2999999999999997E-2</v>
      </c>
      <c r="F22739">
        <v>0.01</v>
      </c>
      <c r="G22739">
        <v>0</v>
      </c>
      <c r="H22739">
        <v>0</v>
      </c>
      <c r="I22739">
        <v>0</v>
      </c>
    </row>
    <row r="22740" spans="1:9" x14ac:dyDescent="0.25">
      <c r="A22740" t="s">
        <v>734</v>
      </c>
      <c r="B22740">
        <v>24370</v>
      </c>
      <c r="C22740" s="593">
        <v>5.2999999999999999E-2</v>
      </c>
      <c r="D22740" t="s">
        <v>6369</v>
      </c>
      <c r="E22740">
        <v>4.2999999999999997E-2</v>
      </c>
      <c r="F22740">
        <v>0.01</v>
      </c>
      <c r="G22740">
        <v>0</v>
      </c>
      <c r="H22740">
        <v>0</v>
      </c>
      <c r="I22740">
        <v>0</v>
      </c>
    </row>
    <row r="22741" spans="1:9" x14ac:dyDescent="0.25">
      <c r="A22741" t="s">
        <v>734</v>
      </c>
      <c r="B22741">
        <v>24374</v>
      </c>
      <c r="C22741" s="593">
        <v>5.2999999999999999E-2</v>
      </c>
      <c r="D22741" t="s">
        <v>6365</v>
      </c>
      <c r="E22741">
        <v>4.2999999999999997E-2</v>
      </c>
      <c r="F22741">
        <v>0.01</v>
      </c>
      <c r="G22741">
        <v>0</v>
      </c>
      <c r="H22741">
        <v>0</v>
      </c>
      <c r="I22741">
        <v>0</v>
      </c>
    </row>
    <row r="22742" spans="1:9" x14ac:dyDescent="0.25">
      <c r="A22742" t="s">
        <v>734</v>
      </c>
      <c r="B22742">
        <v>24375</v>
      </c>
      <c r="C22742" s="593">
        <v>5.2999999999999999E-2</v>
      </c>
      <c r="D22742" t="s">
        <v>6362</v>
      </c>
      <c r="E22742">
        <v>4.2999999999999997E-2</v>
      </c>
      <c r="F22742">
        <v>0.01</v>
      </c>
      <c r="G22742">
        <v>0</v>
      </c>
      <c r="H22742">
        <v>0</v>
      </c>
      <c r="I22742">
        <v>0</v>
      </c>
    </row>
    <row r="22743" spans="1:9" x14ac:dyDescent="0.25">
      <c r="A22743" t="s">
        <v>734</v>
      </c>
      <c r="B22743">
        <v>24377</v>
      </c>
      <c r="C22743" s="593">
        <v>5.2999999999999999E-2</v>
      </c>
      <c r="D22743" t="s">
        <v>3246</v>
      </c>
      <c r="E22743">
        <v>4.2999999999999997E-2</v>
      </c>
      <c r="F22743">
        <v>0.01</v>
      </c>
      <c r="G22743">
        <v>0</v>
      </c>
      <c r="H22743">
        <v>0</v>
      </c>
      <c r="I22743">
        <v>0</v>
      </c>
    </row>
    <row r="22744" spans="1:9" x14ac:dyDescent="0.25">
      <c r="A22744" t="s">
        <v>734</v>
      </c>
      <c r="B22744">
        <v>24378</v>
      </c>
      <c r="C22744" s="593">
        <v>5.2999999999999999E-2</v>
      </c>
      <c r="D22744" t="s">
        <v>6370</v>
      </c>
      <c r="E22744">
        <v>4.2999999999999997E-2</v>
      </c>
      <c r="F22744">
        <v>0.01</v>
      </c>
      <c r="G22744">
        <v>0</v>
      </c>
      <c r="H22744">
        <v>0</v>
      </c>
      <c r="I22744">
        <v>0</v>
      </c>
    </row>
    <row r="22745" spans="1:9" x14ac:dyDescent="0.25">
      <c r="A22745" t="s">
        <v>734</v>
      </c>
      <c r="B22745">
        <v>24380</v>
      </c>
      <c r="C22745" s="593">
        <v>5.2999999999999999E-2</v>
      </c>
      <c r="D22745" t="s">
        <v>2661</v>
      </c>
      <c r="E22745">
        <v>4.2999999999999997E-2</v>
      </c>
      <c r="F22745">
        <v>0.01</v>
      </c>
      <c r="G22745">
        <v>0</v>
      </c>
      <c r="H22745">
        <v>0</v>
      </c>
      <c r="I22745">
        <v>0</v>
      </c>
    </row>
    <row r="22746" spans="1:9" x14ac:dyDescent="0.25">
      <c r="A22746" t="s">
        <v>734</v>
      </c>
      <c r="B22746">
        <v>24381</v>
      </c>
      <c r="C22746" s="593">
        <v>5.2999999999999999E-2</v>
      </c>
      <c r="D22746" t="s">
        <v>2661</v>
      </c>
      <c r="E22746">
        <v>4.2999999999999997E-2</v>
      </c>
      <c r="F22746">
        <v>0.01</v>
      </c>
      <c r="G22746">
        <v>0</v>
      </c>
      <c r="H22746">
        <v>0</v>
      </c>
      <c r="I22746">
        <v>0</v>
      </c>
    </row>
    <row r="22747" spans="1:9" x14ac:dyDescent="0.25">
      <c r="A22747" t="s">
        <v>734</v>
      </c>
      <c r="B22747">
        <v>24382</v>
      </c>
      <c r="C22747" s="593">
        <v>5.2999999999999999E-2</v>
      </c>
      <c r="D22747" t="s">
        <v>6371</v>
      </c>
      <c r="E22747">
        <v>4.2999999999999997E-2</v>
      </c>
      <c r="F22747">
        <v>0.01</v>
      </c>
      <c r="G22747">
        <v>0</v>
      </c>
      <c r="H22747">
        <v>0</v>
      </c>
      <c r="I22747">
        <v>0</v>
      </c>
    </row>
    <row r="22748" spans="1:9" x14ac:dyDescent="0.25">
      <c r="A22748" t="s">
        <v>734</v>
      </c>
      <c r="B22748">
        <v>24401</v>
      </c>
      <c r="C22748" s="593">
        <v>5.2999999999999999E-2</v>
      </c>
      <c r="D22748" t="s">
        <v>1281</v>
      </c>
      <c r="E22748">
        <v>4.2999999999999997E-2</v>
      </c>
      <c r="F22748">
        <v>0.01</v>
      </c>
      <c r="G22748">
        <v>0</v>
      </c>
      <c r="H22748">
        <v>0</v>
      </c>
      <c r="I22748">
        <v>0</v>
      </c>
    </row>
    <row r="22749" spans="1:9" x14ac:dyDescent="0.25">
      <c r="A22749" t="s">
        <v>734</v>
      </c>
      <c r="B22749">
        <v>24402</v>
      </c>
      <c r="C22749" s="593">
        <v>5.2999999999999999E-2</v>
      </c>
      <c r="D22749" t="s">
        <v>6372</v>
      </c>
      <c r="E22749">
        <v>4.2999999999999997E-2</v>
      </c>
      <c r="F22749">
        <v>0</v>
      </c>
      <c r="G22749">
        <v>0.01</v>
      </c>
      <c r="H22749">
        <v>0</v>
      </c>
      <c r="I22749">
        <v>0</v>
      </c>
    </row>
    <row r="22750" spans="1:9" x14ac:dyDescent="0.25">
      <c r="A22750" t="s">
        <v>734</v>
      </c>
      <c r="B22750">
        <v>24411</v>
      </c>
      <c r="C22750" s="593">
        <v>5.2999999999999999E-2</v>
      </c>
      <c r="D22750" t="s">
        <v>1281</v>
      </c>
      <c r="E22750">
        <v>4.2999999999999997E-2</v>
      </c>
      <c r="F22750">
        <v>0.01</v>
      </c>
      <c r="G22750">
        <v>0</v>
      </c>
      <c r="H22750">
        <v>0</v>
      </c>
      <c r="I22750">
        <v>0</v>
      </c>
    </row>
    <row r="22751" spans="1:9" x14ac:dyDescent="0.25">
      <c r="A22751" t="s">
        <v>734</v>
      </c>
      <c r="B22751">
        <v>24412</v>
      </c>
      <c r="C22751" s="593">
        <v>5.2999999999999999E-2</v>
      </c>
      <c r="D22751" t="s">
        <v>3452</v>
      </c>
      <c r="E22751">
        <v>4.2999999999999997E-2</v>
      </c>
      <c r="F22751">
        <v>0.01</v>
      </c>
      <c r="G22751">
        <v>0</v>
      </c>
      <c r="H22751">
        <v>0</v>
      </c>
      <c r="I22751">
        <v>0</v>
      </c>
    </row>
    <row r="22752" spans="1:9" x14ac:dyDescent="0.25">
      <c r="A22752" t="s">
        <v>734</v>
      </c>
      <c r="B22752">
        <v>24413</v>
      </c>
      <c r="C22752" s="593">
        <v>5.2999999999999999E-2</v>
      </c>
      <c r="D22752" t="s">
        <v>5007</v>
      </c>
      <c r="E22752">
        <v>4.2999999999999997E-2</v>
      </c>
      <c r="F22752">
        <v>0.01</v>
      </c>
      <c r="G22752">
        <v>0</v>
      </c>
      <c r="H22752">
        <v>0</v>
      </c>
      <c r="I22752">
        <v>0</v>
      </c>
    </row>
    <row r="22753" spans="1:9" x14ac:dyDescent="0.25">
      <c r="A22753" t="s">
        <v>734</v>
      </c>
      <c r="B22753">
        <v>24415</v>
      </c>
      <c r="C22753" s="593">
        <v>5.2999999999999999E-2</v>
      </c>
      <c r="D22753" t="s">
        <v>6373</v>
      </c>
      <c r="E22753">
        <v>4.2999999999999997E-2</v>
      </c>
      <c r="F22753">
        <v>0.01</v>
      </c>
      <c r="G22753">
        <v>0</v>
      </c>
      <c r="H22753">
        <v>0</v>
      </c>
      <c r="I22753">
        <v>0</v>
      </c>
    </row>
    <row r="22754" spans="1:9" x14ac:dyDescent="0.25">
      <c r="A22754" t="s">
        <v>734</v>
      </c>
      <c r="B22754">
        <v>24416</v>
      </c>
      <c r="C22754" s="593">
        <v>5.2999999999999999E-2</v>
      </c>
      <c r="D22754" t="s">
        <v>2223</v>
      </c>
      <c r="E22754">
        <v>4.2999999999999997E-2</v>
      </c>
      <c r="F22754">
        <v>0</v>
      </c>
      <c r="G22754">
        <v>0.01</v>
      </c>
      <c r="H22754">
        <v>0</v>
      </c>
      <c r="I22754">
        <v>0</v>
      </c>
    </row>
    <row r="22755" spans="1:9" x14ac:dyDescent="0.25">
      <c r="A22755" t="s">
        <v>734</v>
      </c>
      <c r="B22755">
        <v>24421</v>
      </c>
      <c r="C22755" s="593">
        <v>5.2999999999999999E-2</v>
      </c>
      <c r="D22755" t="s">
        <v>1281</v>
      </c>
      <c r="E22755">
        <v>4.2999999999999997E-2</v>
      </c>
      <c r="F22755">
        <v>0.01</v>
      </c>
      <c r="G22755">
        <v>0</v>
      </c>
      <c r="H22755">
        <v>0</v>
      </c>
      <c r="I22755">
        <v>0</v>
      </c>
    </row>
    <row r="22756" spans="1:9" x14ac:dyDescent="0.25">
      <c r="A22756" t="s">
        <v>734</v>
      </c>
      <c r="B22756">
        <v>24422</v>
      </c>
      <c r="C22756" s="593">
        <v>5.2999999999999999E-2</v>
      </c>
      <c r="D22756" t="s">
        <v>6374</v>
      </c>
      <c r="E22756">
        <v>4.2999999999999997E-2</v>
      </c>
      <c r="F22756">
        <v>0.01</v>
      </c>
      <c r="G22756">
        <v>0</v>
      </c>
      <c r="H22756">
        <v>0</v>
      </c>
      <c r="I22756">
        <v>0</v>
      </c>
    </row>
    <row r="22757" spans="1:9" x14ac:dyDescent="0.25">
      <c r="A22757" t="s">
        <v>734</v>
      </c>
      <c r="B22757">
        <v>24426</v>
      </c>
      <c r="C22757" s="593">
        <v>5.2999999999999999E-2</v>
      </c>
      <c r="D22757" t="s">
        <v>4408</v>
      </c>
      <c r="E22757">
        <v>4.2999999999999997E-2</v>
      </c>
      <c r="F22757">
        <v>0.01</v>
      </c>
      <c r="G22757">
        <v>0</v>
      </c>
      <c r="H22757">
        <v>0</v>
      </c>
      <c r="I22757">
        <v>0</v>
      </c>
    </row>
    <row r="22758" spans="1:9" x14ac:dyDescent="0.25">
      <c r="A22758" t="s">
        <v>734</v>
      </c>
      <c r="B22758">
        <v>24430</v>
      </c>
      <c r="C22758" s="593">
        <v>5.2999999999999999E-2</v>
      </c>
      <c r="D22758" t="s">
        <v>6375</v>
      </c>
      <c r="E22758">
        <v>4.2999999999999997E-2</v>
      </c>
      <c r="F22758">
        <v>0.01</v>
      </c>
      <c r="G22758">
        <v>0</v>
      </c>
      <c r="H22758">
        <v>0</v>
      </c>
      <c r="I22758">
        <v>0</v>
      </c>
    </row>
    <row r="22759" spans="1:9" x14ac:dyDescent="0.25">
      <c r="A22759" t="s">
        <v>734</v>
      </c>
      <c r="B22759">
        <v>24431</v>
      </c>
      <c r="C22759" s="593">
        <v>5.2999999999999999E-2</v>
      </c>
      <c r="D22759" t="s">
        <v>1281</v>
      </c>
      <c r="E22759">
        <v>4.2999999999999997E-2</v>
      </c>
      <c r="F22759">
        <v>0.01</v>
      </c>
      <c r="G22759">
        <v>0</v>
      </c>
      <c r="H22759">
        <v>0</v>
      </c>
      <c r="I22759">
        <v>0</v>
      </c>
    </row>
    <row r="22760" spans="1:9" x14ac:dyDescent="0.25">
      <c r="A22760" t="s">
        <v>734</v>
      </c>
      <c r="B22760">
        <v>24432</v>
      </c>
      <c r="C22760" s="593">
        <v>5.2999999999999999E-2</v>
      </c>
      <c r="D22760" t="s">
        <v>1281</v>
      </c>
      <c r="E22760">
        <v>4.2999999999999997E-2</v>
      </c>
      <c r="F22760">
        <v>0.01</v>
      </c>
      <c r="G22760">
        <v>0</v>
      </c>
      <c r="H22760">
        <v>0</v>
      </c>
      <c r="I22760">
        <v>0</v>
      </c>
    </row>
    <row r="22761" spans="1:9" x14ac:dyDescent="0.25">
      <c r="A22761" t="s">
        <v>734</v>
      </c>
      <c r="B22761">
        <v>24433</v>
      </c>
      <c r="C22761" s="593">
        <v>5.2999999999999999E-2</v>
      </c>
      <c r="D22761" t="s">
        <v>5007</v>
      </c>
      <c r="E22761">
        <v>4.2999999999999997E-2</v>
      </c>
      <c r="F22761">
        <v>0.01</v>
      </c>
      <c r="G22761">
        <v>0</v>
      </c>
      <c r="H22761">
        <v>0</v>
      </c>
      <c r="I22761">
        <v>0</v>
      </c>
    </row>
    <row r="22762" spans="1:9" x14ac:dyDescent="0.25">
      <c r="A22762" t="s">
        <v>734</v>
      </c>
      <c r="B22762">
        <v>24435</v>
      </c>
      <c r="C22762" s="593">
        <v>5.2999999999999999E-2</v>
      </c>
      <c r="D22762" t="s">
        <v>6373</v>
      </c>
      <c r="E22762">
        <v>4.2999999999999997E-2</v>
      </c>
      <c r="F22762">
        <v>0.01</v>
      </c>
      <c r="G22762">
        <v>0</v>
      </c>
      <c r="H22762">
        <v>0</v>
      </c>
      <c r="I22762">
        <v>0</v>
      </c>
    </row>
    <row r="22763" spans="1:9" x14ac:dyDescent="0.25">
      <c r="A22763" t="s">
        <v>734</v>
      </c>
      <c r="B22763">
        <v>24437</v>
      </c>
      <c r="C22763" s="593">
        <v>5.2999999999999999E-2</v>
      </c>
      <c r="D22763" t="s">
        <v>1281</v>
      </c>
      <c r="E22763">
        <v>4.2999999999999997E-2</v>
      </c>
      <c r="F22763">
        <v>0.01</v>
      </c>
      <c r="G22763">
        <v>0</v>
      </c>
      <c r="H22763">
        <v>0</v>
      </c>
      <c r="I22763">
        <v>0</v>
      </c>
    </row>
    <row r="22764" spans="1:9" x14ac:dyDescent="0.25">
      <c r="A22764" t="s">
        <v>734</v>
      </c>
      <c r="B22764">
        <v>24438</v>
      </c>
      <c r="C22764" s="593">
        <v>5.2999999999999999E-2</v>
      </c>
      <c r="D22764" t="s">
        <v>6338</v>
      </c>
      <c r="E22764">
        <v>4.2999999999999997E-2</v>
      </c>
      <c r="F22764">
        <v>0.01</v>
      </c>
      <c r="G22764">
        <v>0</v>
      </c>
      <c r="H22764">
        <v>0</v>
      </c>
      <c r="I22764">
        <v>0</v>
      </c>
    </row>
    <row r="22765" spans="1:9" x14ac:dyDescent="0.25">
      <c r="A22765" t="s">
        <v>734</v>
      </c>
      <c r="B22765">
        <v>24439</v>
      </c>
      <c r="C22765" s="593">
        <v>5.2999999999999999E-2</v>
      </c>
      <c r="D22765" t="s">
        <v>1508</v>
      </c>
      <c r="E22765">
        <v>4.2999999999999997E-2</v>
      </c>
      <c r="F22765">
        <v>0.01</v>
      </c>
      <c r="G22765">
        <v>0</v>
      </c>
      <c r="H22765">
        <v>0</v>
      </c>
      <c r="I22765">
        <v>0</v>
      </c>
    </row>
    <row r="22766" spans="1:9" x14ac:dyDescent="0.25">
      <c r="A22766" t="s">
        <v>734</v>
      </c>
      <c r="B22766">
        <v>24440</v>
      </c>
      <c r="C22766" s="593">
        <v>5.2999999999999999E-2</v>
      </c>
      <c r="D22766" t="s">
        <v>1281</v>
      </c>
      <c r="E22766">
        <v>4.2999999999999997E-2</v>
      </c>
      <c r="F22766">
        <v>0.01</v>
      </c>
      <c r="G22766">
        <v>0</v>
      </c>
      <c r="H22766">
        <v>0</v>
      </c>
      <c r="I22766">
        <v>0</v>
      </c>
    </row>
    <row r="22767" spans="1:9" x14ac:dyDescent="0.25">
      <c r="A22767" t="s">
        <v>734</v>
      </c>
      <c r="B22767">
        <v>24441</v>
      </c>
      <c r="C22767" s="593">
        <v>5.2999999999999999E-2</v>
      </c>
      <c r="D22767" t="s">
        <v>6376</v>
      </c>
      <c r="E22767">
        <v>4.2999999999999997E-2</v>
      </c>
      <c r="F22767">
        <v>0.01</v>
      </c>
      <c r="G22767">
        <v>0</v>
      </c>
      <c r="H22767">
        <v>0</v>
      </c>
      <c r="I22767">
        <v>0</v>
      </c>
    </row>
    <row r="22768" spans="1:9" x14ac:dyDescent="0.25">
      <c r="A22768" t="s">
        <v>734</v>
      </c>
      <c r="B22768">
        <v>24442</v>
      </c>
      <c r="C22768" s="593">
        <v>5.2999999999999999E-2</v>
      </c>
      <c r="D22768" t="s">
        <v>5007</v>
      </c>
      <c r="E22768">
        <v>4.2999999999999997E-2</v>
      </c>
      <c r="F22768">
        <v>0.01</v>
      </c>
      <c r="G22768">
        <v>0</v>
      </c>
      <c r="H22768">
        <v>0</v>
      </c>
      <c r="I22768">
        <v>0</v>
      </c>
    </row>
    <row r="22769" spans="1:9" x14ac:dyDescent="0.25">
      <c r="A22769" t="s">
        <v>734</v>
      </c>
      <c r="B22769">
        <v>24445</v>
      </c>
      <c r="C22769" s="593">
        <v>5.2999999999999999E-2</v>
      </c>
      <c r="D22769" t="s">
        <v>4408</v>
      </c>
      <c r="E22769">
        <v>4.2999999999999997E-2</v>
      </c>
      <c r="F22769">
        <v>0.01</v>
      </c>
      <c r="G22769">
        <v>0</v>
      </c>
      <c r="H22769">
        <v>0</v>
      </c>
      <c r="I22769">
        <v>0</v>
      </c>
    </row>
    <row r="22770" spans="1:9" x14ac:dyDescent="0.25">
      <c r="A22770" t="s">
        <v>734</v>
      </c>
      <c r="B22770">
        <v>24448</v>
      </c>
      <c r="C22770" s="593">
        <v>5.2999999999999999E-2</v>
      </c>
      <c r="D22770" t="s">
        <v>6377</v>
      </c>
      <c r="E22770">
        <v>4.2999999999999997E-2</v>
      </c>
      <c r="F22770">
        <v>0.01</v>
      </c>
      <c r="G22770">
        <v>0</v>
      </c>
      <c r="H22770">
        <v>0</v>
      </c>
      <c r="I22770">
        <v>0</v>
      </c>
    </row>
    <row r="22771" spans="1:9" x14ac:dyDescent="0.25">
      <c r="A22771" t="s">
        <v>734</v>
      </c>
      <c r="B22771">
        <v>24450</v>
      </c>
      <c r="C22771" s="593">
        <v>5.2999999999999999E-2</v>
      </c>
      <c r="D22771" t="s">
        <v>2223</v>
      </c>
      <c r="E22771">
        <v>4.2999999999999997E-2</v>
      </c>
      <c r="F22771">
        <v>0</v>
      </c>
      <c r="G22771">
        <v>0.01</v>
      </c>
      <c r="H22771">
        <v>0</v>
      </c>
      <c r="I22771">
        <v>0</v>
      </c>
    </row>
    <row r="22772" spans="1:9" x14ac:dyDescent="0.25">
      <c r="A22772" t="s">
        <v>734</v>
      </c>
      <c r="B22772">
        <v>24457</v>
      </c>
      <c r="C22772" s="593">
        <v>5.2999999999999999E-2</v>
      </c>
      <c r="D22772" t="s">
        <v>4408</v>
      </c>
      <c r="E22772">
        <v>4.2999999999999997E-2</v>
      </c>
      <c r="F22772">
        <v>0.01</v>
      </c>
      <c r="G22772">
        <v>0</v>
      </c>
      <c r="H22772">
        <v>0</v>
      </c>
      <c r="I22772">
        <v>0</v>
      </c>
    </row>
    <row r="22773" spans="1:9" x14ac:dyDescent="0.25">
      <c r="A22773" t="s">
        <v>734</v>
      </c>
      <c r="B22773">
        <v>24458</v>
      </c>
      <c r="C22773" s="593">
        <v>5.2999999999999999E-2</v>
      </c>
      <c r="D22773" t="s">
        <v>5007</v>
      </c>
      <c r="E22773">
        <v>4.2999999999999997E-2</v>
      </c>
      <c r="F22773">
        <v>0.01</v>
      </c>
      <c r="G22773">
        <v>0</v>
      </c>
      <c r="H22773">
        <v>0</v>
      </c>
      <c r="I22773">
        <v>0</v>
      </c>
    </row>
    <row r="22774" spans="1:9" x14ac:dyDescent="0.25">
      <c r="A22774" t="s">
        <v>734</v>
      </c>
      <c r="B22774">
        <v>24459</v>
      </c>
      <c r="C22774" s="593">
        <v>5.2999999999999999E-2</v>
      </c>
      <c r="D22774" t="s">
        <v>1281</v>
      </c>
      <c r="E22774">
        <v>4.2999999999999997E-2</v>
      </c>
      <c r="F22774">
        <v>0.01</v>
      </c>
      <c r="G22774">
        <v>0</v>
      </c>
      <c r="H22774">
        <v>0</v>
      </c>
      <c r="I22774">
        <v>0</v>
      </c>
    </row>
    <row r="22775" spans="1:9" x14ac:dyDescent="0.25">
      <c r="A22775" t="s">
        <v>734</v>
      </c>
      <c r="B22775">
        <v>24460</v>
      </c>
      <c r="C22775" s="593">
        <v>5.2999999999999999E-2</v>
      </c>
      <c r="D22775" t="s">
        <v>3452</v>
      </c>
      <c r="E22775">
        <v>4.2999999999999997E-2</v>
      </c>
      <c r="F22775">
        <v>0.01</v>
      </c>
      <c r="G22775">
        <v>0</v>
      </c>
      <c r="H22775">
        <v>0</v>
      </c>
      <c r="I22775">
        <v>0</v>
      </c>
    </row>
    <row r="22776" spans="1:9" x14ac:dyDescent="0.25">
      <c r="A22776" t="s">
        <v>734</v>
      </c>
      <c r="B22776">
        <v>24463</v>
      </c>
      <c r="C22776" s="593">
        <v>5.2999999999999999E-2</v>
      </c>
      <c r="D22776" t="s">
        <v>1281</v>
      </c>
      <c r="E22776">
        <v>4.2999999999999997E-2</v>
      </c>
      <c r="F22776">
        <v>0.01</v>
      </c>
      <c r="G22776">
        <v>0</v>
      </c>
      <c r="H22776">
        <v>0</v>
      </c>
      <c r="I22776">
        <v>0</v>
      </c>
    </row>
    <row r="22777" spans="1:9" x14ac:dyDescent="0.25">
      <c r="A22777" t="s">
        <v>734</v>
      </c>
      <c r="B22777">
        <v>24464</v>
      </c>
      <c r="C22777" s="593">
        <v>5.2999999999999999E-2</v>
      </c>
      <c r="D22777" t="s">
        <v>2659</v>
      </c>
      <c r="E22777">
        <v>4.2999999999999997E-2</v>
      </c>
      <c r="F22777">
        <v>0.01</v>
      </c>
      <c r="G22777">
        <v>0</v>
      </c>
      <c r="H22777">
        <v>0</v>
      </c>
      <c r="I22777">
        <v>0</v>
      </c>
    </row>
    <row r="22778" spans="1:9" x14ac:dyDescent="0.25">
      <c r="A22778" t="s">
        <v>734</v>
      </c>
      <c r="B22778">
        <v>24465</v>
      </c>
      <c r="C22778" s="593">
        <v>5.2999999999999999E-2</v>
      </c>
      <c r="D22778" t="s">
        <v>3807</v>
      </c>
      <c r="E22778">
        <v>4.2999999999999997E-2</v>
      </c>
      <c r="F22778">
        <v>0.01</v>
      </c>
      <c r="G22778">
        <v>0</v>
      </c>
      <c r="H22778">
        <v>0</v>
      </c>
      <c r="I22778">
        <v>0</v>
      </c>
    </row>
    <row r="22779" spans="1:9" x14ac:dyDescent="0.25">
      <c r="A22779" t="s">
        <v>734</v>
      </c>
      <c r="B22779">
        <v>24467</v>
      </c>
      <c r="C22779" s="593">
        <v>5.2999999999999999E-2</v>
      </c>
      <c r="D22779" t="s">
        <v>1281</v>
      </c>
      <c r="E22779">
        <v>4.2999999999999997E-2</v>
      </c>
      <c r="F22779">
        <v>0.01</v>
      </c>
      <c r="G22779">
        <v>0</v>
      </c>
      <c r="H22779">
        <v>0</v>
      </c>
      <c r="I22779">
        <v>0</v>
      </c>
    </row>
    <row r="22780" spans="1:9" x14ac:dyDescent="0.25">
      <c r="A22780" t="s">
        <v>734</v>
      </c>
      <c r="B22780">
        <v>24469</v>
      </c>
      <c r="C22780" s="593">
        <v>5.2999999999999999E-2</v>
      </c>
      <c r="D22780" t="s">
        <v>1281</v>
      </c>
      <c r="E22780">
        <v>4.2999999999999997E-2</v>
      </c>
      <c r="F22780">
        <v>0.01</v>
      </c>
      <c r="G22780">
        <v>0</v>
      </c>
      <c r="H22780">
        <v>0</v>
      </c>
      <c r="I22780">
        <v>0</v>
      </c>
    </row>
    <row r="22781" spans="1:9" x14ac:dyDescent="0.25">
      <c r="A22781" t="s">
        <v>734</v>
      </c>
      <c r="B22781">
        <v>24471</v>
      </c>
      <c r="C22781" s="593">
        <v>5.2999999999999999E-2</v>
      </c>
      <c r="D22781" t="s">
        <v>6376</v>
      </c>
      <c r="E22781">
        <v>4.2999999999999997E-2</v>
      </c>
      <c r="F22781">
        <v>0.01</v>
      </c>
      <c r="G22781">
        <v>0</v>
      </c>
      <c r="H22781">
        <v>0</v>
      </c>
      <c r="I22781">
        <v>0</v>
      </c>
    </row>
    <row r="22782" spans="1:9" x14ac:dyDescent="0.25">
      <c r="A22782" t="s">
        <v>734</v>
      </c>
      <c r="B22782">
        <v>24472</v>
      </c>
      <c r="C22782" s="593">
        <v>5.2999999999999999E-2</v>
      </c>
      <c r="D22782" t="s">
        <v>1281</v>
      </c>
      <c r="E22782">
        <v>4.2999999999999997E-2</v>
      </c>
      <c r="F22782">
        <v>0.01</v>
      </c>
      <c r="G22782">
        <v>0</v>
      </c>
      <c r="H22782">
        <v>0</v>
      </c>
      <c r="I22782">
        <v>0</v>
      </c>
    </row>
    <row r="22783" spans="1:9" x14ac:dyDescent="0.25">
      <c r="A22783" t="s">
        <v>734</v>
      </c>
      <c r="B22783">
        <v>24473</v>
      </c>
      <c r="C22783" s="593">
        <v>5.2999999999999999E-2</v>
      </c>
      <c r="D22783" t="s">
        <v>6373</v>
      </c>
      <c r="E22783">
        <v>4.2999999999999997E-2</v>
      </c>
      <c r="F22783">
        <v>0.01</v>
      </c>
      <c r="G22783">
        <v>0</v>
      </c>
      <c r="H22783">
        <v>0</v>
      </c>
      <c r="I22783">
        <v>0</v>
      </c>
    </row>
    <row r="22784" spans="1:9" x14ac:dyDescent="0.25">
      <c r="A22784" t="s">
        <v>734</v>
      </c>
      <c r="B22784">
        <v>24474</v>
      </c>
      <c r="C22784" s="593">
        <v>5.2999999999999999E-2</v>
      </c>
      <c r="D22784" t="s">
        <v>4408</v>
      </c>
      <c r="E22784">
        <v>4.2999999999999997E-2</v>
      </c>
      <c r="F22784">
        <v>0.01</v>
      </c>
      <c r="G22784">
        <v>0</v>
      </c>
      <c r="H22784">
        <v>0</v>
      </c>
      <c r="I22784">
        <v>0</v>
      </c>
    </row>
    <row r="22785" spans="1:9" x14ac:dyDescent="0.25">
      <c r="A22785" t="s">
        <v>734</v>
      </c>
      <c r="B22785">
        <v>24476</v>
      </c>
      <c r="C22785" s="593">
        <v>5.2999999999999999E-2</v>
      </c>
      <c r="D22785" t="s">
        <v>1281</v>
      </c>
      <c r="E22785">
        <v>4.2999999999999997E-2</v>
      </c>
      <c r="F22785">
        <v>0.01</v>
      </c>
      <c r="G22785">
        <v>0</v>
      </c>
      <c r="H22785">
        <v>0</v>
      </c>
      <c r="I22785">
        <v>0</v>
      </c>
    </row>
    <row r="22786" spans="1:9" x14ac:dyDescent="0.25">
      <c r="A22786" t="s">
        <v>734</v>
      </c>
      <c r="B22786">
        <v>24477</v>
      </c>
      <c r="C22786" s="593">
        <v>5.2999999999999999E-2</v>
      </c>
      <c r="D22786" t="s">
        <v>1281</v>
      </c>
      <c r="E22786">
        <v>4.2999999999999997E-2</v>
      </c>
      <c r="F22786">
        <v>0.01</v>
      </c>
      <c r="G22786">
        <v>0</v>
      </c>
      <c r="H22786">
        <v>0</v>
      </c>
      <c r="I22786">
        <v>0</v>
      </c>
    </row>
    <row r="22787" spans="1:9" x14ac:dyDescent="0.25">
      <c r="A22787" t="s">
        <v>734</v>
      </c>
      <c r="B22787">
        <v>24479</v>
      </c>
      <c r="C22787" s="593">
        <v>5.2999999999999999E-2</v>
      </c>
      <c r="D22787" t="s">
        <v>1281</v>
      </c>
      <c r="E22787">
        <v>4.2999999999999997E-2</v>
      </c>
      <c r="F22787">
        <v>0.01</v>
      </c>
      <c r="G22787">
        <v>0</v>
      </c>
      <c r="H22787">
        <v>0</v>
      </c>
      <c r="I22787">
        <v>0</v>
      </c>
    </row>
    <row r="22788" spans="1:9" x14ac:dyDescent="0.25">
      <c r="A22788" t="s">
        <v>734</v>
      </c>
      <c r="B22788">
        <v>24482</v>
      </c>
      <c r="C22788" s="593">
        <v>5.2999999999999999E-2</v>
      </c>
      <c r="D22788" t="s">
        <v>1281</v>
      </c>
      <c r="E22788">
        <v>4.2999999999999997E-2</v>
      </c>
      <c r="F22788">
        <v>0.01</v>
      </c>
      <c r="G22788">
        <v>0</v>
      </c>
      <c r="H22788">
        <v>0</v>
      </c>
      <c r="I22788">
        <v>0</v>
      </c>
    </row>
    <row r="22789" spans="1:9" x14ac:dyDescent="0.25">
      <c r="A22789" t="s">
        <v>734</v>
      </c>
      <c r="B22789">
        <v>24483</v>
      </c>
      <c r="C22789" s="593">
        <v>5.2999999999999999E-2</v>
      </c>
      <c r="D22789" t="s">
        <v>3781</v>
      </c>
      <c r="E22789">
        <v>4.2999999999999997E-2</v>
      </c>
      <c r="F22789">
        <v>0.01</v>
      </c>
      <c r="G22789">
        <v>0</v>
      </c>
      <c r="H22789">
        <v>0</v>
      </c>
      <c r="I22789">
        <v>0</v>
      </c>
    </row>
    <row r="22790" spans="1:9" x14ac:dyDescent="0.25">
      <c r="A22790" t="s">
        <v>734</v>
      </c>
      <c r="B22790">
        <v>24484</v>
      </c>
      <c r="C22790" s="593">
        <v>5.2999999999999999E-2</v>
      </c>
      <c r="D22790" t="s">
        <v>3452</v>
      </c>
      <c r="E22790">
        <v>4.2999999999999997E-2</v>
      </c>
      <c r="F22790">
        <v>0.01</v>
      </c>
      <c r="G22790">
        <v>0</v>
      </c>
      <c r="H22790">
        <v>0</v>
      </c>
      <c r="I22790">
        <v>0</v>
      </c>
    </row>
    <row r="22791" spans="1:9" x14ac:dyDescent="0.25">
      <c r="A22791" t="s">
        <v>734</v>
      </c>
      <c r="B22791">
        <v>24485</v>
      </c>
      <c r="C22791" s="593">
        <v>5.2999999999999999E-2</v>
      </c>
      <c r="D22791" t="s">
        <v>1281</v>
      </c>
      <c r="E22791">
        <v>4.2999999999999997E-2</v>
      </c>
      <c r="F22791">
        <v>0.01</v>
      </c>
      <c r="G22791">
        <v>0</v>
      </c>
      <c r="H22791">
        <v>0</v>
      </c>
      <c r="I22791">
        <v>0</v>
      </c>
    </row>
    <row r="22792" spans="1:9" x14ac:dyDescent="0.25">
      <c r="A22792" t="s">
        <v>734</v>
      </c>
      <c r="B22792">
        <v>24486</v>
      </c>
      <c r="C22792" s="593">
        <v>5.2999999999999999E-2</v>
      </c>
      <c r="D22792" t="s">
        <v>1281</v>
      </c>
      <c r="E22792">
        <v>4.2999999999999997E-2</v>
      </c>
      <c r="F22792">
        <v>0.01</v>
      </c>
      <c r="G22792">
        <v>0</v>
      </c>
      <c r="H22792">
        <v>0</v>
      </c>
      <c r="I22792">
        <v>0</v>
      </c>
    </row>
    <row r="22793" spans="1:9" x14ac:dyDescent="0.25">
      <c r="A22793" t="s">
        <v>734</v>
      </c>
      <c r="B22793">
        <v>24487</v>
      </c>
      <c r="C22793" s="593">
        <v>5.2999999999999999E-2</v>
      </c>
      <c r="D22793" t="s">
        <v>3452</v>
      </c>
      <c r="E22793">
        <v>4.2999999999999997E-2</v>
      </c>
      <c r="F22793">
        <v>0.01</v>
      </c>
      <c r="G22793">
        <v>0</v>
      </c>
      <c r="H22793">
        <v>0</v>
      </c>
      <c r="I22793">
        <v>0</v>
      </c>
    </row>
    <row r="22794" spans="1:9" x14ac:dyDescent="0.25">
      <c r="A22794" t="s">
        <v>734</v>
      </c>
      <c r="B22794">
        <v>24501</v>
      </c>
      <c r="C22794" s="593">
        <v>5.2999999999999999E-2</v>
      </c>
      <c r="D22794" t="s">
        <v>5143</v>
      </c>
      <c r="E22794">
        <v>4.2999999999999997E-2</v>
      </c>
      <c r="F22794">
        <v>0.01</v>
      </c>
      <c r="G22794">
        <v>0</v>
      </c>
      <c r="H22794">
        <v>0</v>
      </c>
      <c r="I22794">
        <v>0</v>
      </c>
    </row>
    <row r="22795" spans="1:9" x14ac:dyDescent="0.25">
      <c r="A22795" t="s">
        <v>734</v>
      </c>
      <c r="B22795">
        <v>24502</v>
      </c>
      <c r="C22795" s="593">
        <v>5.2999999999999999E-2</v>
      </c>
      <c r="D22795" t="s">
        <v>1903</v>
      </c>
      <c r="E22795">
        <v>4.2999999999999997E-2</v>
      </c>
      <c r="F22795">
        <v>0.01</v>
      </c>
      <c r="G22795">
        <v>0</v>
      </c>
      <c r="H22795">
        <v>0</v>
      </c>
      <c r="I22795">
        <v>0</v>
      </c>
    </row>
    <row r="22796" spans="1:9" x14ac:dyDescent="0.25">
      <c r="A22796" t="s">
        <v>734</v>
      </c>
      <c r="B22796">
        <v>24503</v>
      </c>
      <c r="C22796" s="593">
        <v>5.2999999999999999E-2</v>
      </c>
      <c r="D22796" t="s">
        <v>5143</v>
      </c>
      <c r="E22796">
        <v>4.2999999999999997E-2</v>
      </c>
      <c r="F22796">
        <v>0.01</v>
      </c>
      <c r="G22796">
        <v>0</v>
      </c>
      <c r="H22796">
        <v>0</v>
      </c>
      <c r="I22796">
        <v>0</v>
      </c>
    </row>
    <row r="22797" spans="1:9" x14ac:dyDescent="0.25">
      <c r="A22797" t="s">
        <v>734</v>
      </c>
      <c r="B22797">
        <v>24504</v>
      </c>
      <c r="C22797" s="593">
        <v>5.2999999999999999E-2</v>
      </c>
      <c r="D22797" t="s">
        <v>3781</v>
      </c>
      <c r="E22797">
        <v>4.2999999999999997E-2</v>
      </c>
      <c r="F22797">
        <v>0.01</v>
      </c>
      <c r="G22797">
        <v>0</v>
      </c>
      <c r="H22797">
        <v>0</v>
      </c>
      <c r="I22797">
        <v>0</v>
      </c>
    </row>
    <row r="22798" spans="1:9" x14ac:dyDescent="0.25">
      <c r="A22798" t="s">
        <v>734</v>
      </c>
      <c r="B22798">
        <v>24505</v>
      </c>
      <c r="C22798" s="593">
        <v>5.2999999999999999E-2</v>
      </c>
      <c r="D22798" t="s">
        <v>5009</v>
      </c>
      <c r="E22798">
        <v>4.2999999999999997E-2</v>
      </c>
      <c r="F22798">
        <v>0</v>
      </c>
      <c r="G22798">
        <v>0.01</v>
      </c>
      <c r="H22798">
        <v>0</v>
      </c>
      <c r="I22798">
        <v>0</v>
      </c>
    </row>
    <row r="22799" spans="1:9" x14ac:dyDescent="0.25">
      <c r="A22799" t="s">
        <v>734</v>
      </c>
      <c r="B22799">
        <v>24506</v>
      </c>
      <c r="C22799" s="593">
        <v>5.2999999999999999E-2</v>
      </c>
      <c r="D22799" t="s">
        <v>5009</v>
      </c>
      <c r="E22799">
        <v>4.2999999999999997E-2</v>
      </c>
      <c r="F22799">
        <v>0</v>
      </c>
      <c r="G22799">
        <v>0.01</v>
      </c>
      <c r="H22799">
        <v>0</v>
      </c>
      <c r="I22799">
        <v>0</v>
      </c>
    </row>
    <row r="22800" spans="1:9" x14ac:dyDescent="0.25">
      <c r="A22800" t="s">
        <v>734</v>
      </c>
      <c r="B22800">
        <v>24513</v>
      </c>
      <c r="C22800" s="593">
        <v>5.2999999999999999E-2</v>
      </c>
      <c r="D22800" t="s">
        <v>5009</v>
      </c>
      <c r="E22800">
        <v>4.2999999999999997E-2</v>
      </c>
      <c r="F22800">
        <v>0</v>
      </c>
      <c r="G22800">
        <v>0.01</v>
      </c>
      <c r="H22800">
        <v>0</v>
      </c>
      <c r="I22800">
        <v>0</v>
      </c>
    </row>
    <row r="22801" spans="1:9" x14ac:dyDescent="0.25">
      <c r="A22801" t="s">
        <v>734</v>
      </c>
      <c r="B22801">
        <v>24514</v>
      </c>
      <c r="C22801" s="593">
        <v>5.2999999999999999E-2</v>
      </c>
      <c r="D22801" t="s">
        <v>5009</v>
      </c>
      <c r="E22801">
        <v>4.2999999999999997E-2</v>
      </c>
      <c r="F22801">
        <v>0</v>
      </c>
      <c r="G22801">
        <v>0.01</v>
      </c>
      <c r="H22801">
        <v>0</v>
      </c>
      <c r="I22801">
        <v>0</v>
      </c>
    </row>
    <row r="22802" spans="1:9" x14ac:dyDescent="0.25">
      <c r="A22802" t="s">
        <v>734</v>
      </c>
      <c r="B22802">
        <v>24515</v>
      </c>
      <c r="C22802" s="593">
        <v>5.2999999999999999E-2</v>
      </c>
      <c r="D22802" t="s">
        <v>5009</v>
      </c>
      <c r="E22802">
        <v>4.2999999999999997E-2</v>
      </c>
      <c r="F22802">
        <v>0</v>
      </c>
      <c r="G22802">
        <v>0.01</v>
      </c>
      <c r="H22802">
        <v>0</v>
      </c>
      <c r="I22802">
        <v>0</v>
      </c>
    </row>
    <row r="22803" spans="1:9" x14ac:dyDescent="0.25">
      <c r="A22803" t="s">
        <v>734</v>
      </c>
      <c r="B22803">
        <v>24517</v>
      </c>
      <c r="C22803" s="593">
        <v>5.2999999999999999E-2</v>
      </c>
      <c r="D22803" t="s">
        <v>6378</v>
      </c>
      <c r="E22803">
        <v>4.2999999999999997E-2</v>
      </c>
      <c r="F22803">
        <v>0.01</v>
      </c>
      <c r="G22803">
        <v>0</v>
      </c>
      <c r="H22803">
        <v>0</v>
      </c>
      <c r="I22803">
        <v>0</v>
      </c>
    </row>
    <row r="22804" spans="1:9" x14ac:dyDescent="0.25">
      <c r="A22804" t="s">
        <v>734</v>
      </c>
      <c r="B22804">
        <v>24520</v>
      </c>
      <c r="C22804" s="593">
        <v>6.3E-2</v>
      </c>
      <c r="D22804" t="s">
        <v>3904</v>
      </c>
      <c r="E22804">
        <v>4.2999999999999997E-2</v>
      </c>
      <c r="F22804">
        <v>0.01</v>
      </c>
      <c r="G22804">
        <v>0</v>
      </c>
      <c r="H22804">
        <v>0.01</v>
      </c>
      <c r="I22804">
        <v>0</v>
      </c>
    </row>
    <row r="22805" spans="1:9" x14ac:dyDescent="0.25">
      <c r="A22805" t="s">
        <v>734</v>
      </c>
      <c r="B22805">
        <v>24521</v>
      </c>
      <c r="C22805" s="593">
        <v>5.2999999999999999E-2</v>
      </c>
      <c r="D22805" t="s">
        <v>3781</v>
      </c>
      <c r="E22805">
        <v>4.2999999999999997E-2</v>
      </c>
      <c r="F22805">
        <v>0.01</v>
      </c>
      <c r="G22805">
        <v>0</v>
      </c>
      <c r="H22805">
        <v>0</v>
      </c>
      <c r="I22805">
        <v>0</v>
      </c>
    </row>
    <row r="22806" spans="1:9" x14ac:dyDescent="0.25">
      <c r="A22806" t="s">
        <v>734</v>
      </c>
      <c r="B22806">
        <v>24522</v>
      </c>
      <c r="C22806" s="593">
        <v>6.3E-2</v>
      </c>
      <c r="D22806" t="s">
        <v>2572</v>
      </c>
      <c r="E22806">
        <v>4.2999999999999997E-2</v>
      </c>
      <c r="F22806">
        <v>0.01</v>
      </c>
      <c r="G22806">
        <v>0</v>
      </c>
      <c r="H22806">
        <v>0.01</v>
      </c>
      <c r="I22806">
        <v>0</v>
      </c>
    </row>
    <row r="22807" spans="1:9" x14ac:dyDescent="0.25">
      <c r="A22807" t="s">
        <v>734</v>
      </c>
      <c r="B22807">
        <v>24523</v>
      </c>
      <c r="C22807" s="593">
        <v>5.2999999999999999E-2</v>
      </c>
      <c r="D22807" t="s">
        <v>5143</v>
      </c>
      <c r="E22807">
        <v>4.2999999999999997E-2</v>
      </c>
      <c r="F22807">
        <v>0.01</v>
      </c>
      <c r="G22807">
        <v>0</v>
      </c>
      <c r="H22807">
        <v>0</v>
      </c>
      <c r="I22807">
        <v>0</v>
      </c>
    </row>
    <row r="22808" spans="1:9" x14ac:dyDescent="0.25">
      <c r="A22808" t="s">
        <v>734</v>
      </c>
      <c r="B22808">
        <v>24526</v>
      </c>
      <c r="C22808" s="593">
        <v>5.2999999999999999E-2</v>
      </c>
      <c r="D22808" t="s">
        <v>3781</v>
      </c>
      <c r="E22808">
        <v>4.2999999999999997E-2</v>
      </c>
      <c r="F22808">
        <v>0.01</v>
      </c>
      <c r="G22808">
        <v>0</v>
      </c>
      <c r="H22808">
        <v>0</v>
      </c>
      <c r="I22808">
        <v>0</v>
      </c>
    </row>
    <row r="22809" spans="1:9" x14ac:dyDescent="0.25">
      <c r="A22809" t="s">
        <v>734</v>
      </c>
      <c r="B22809">
        <v>24527</v>
      </c>
      <c r="C22809" s="593">
        <v>5.2999999999999999E-2</v>
      </c>
      <c r="D22809" t="s">
        <v>6337</v>
      </c>
      <c r="E22809">
        <v>4.2999999999999997E-2</v>
      </c>
      <c r="F22809">
        <v>0.01</v>
      </c>
      <c r="G22809">
        <v>0</v>
      </c>
      <c r="H22809">
        <v>0</v>
      </c>
      <c r="I22809">
        <v>0</v>
      </c>
    </row>
    <row r="22810" spans="1:9" x14ac:dyDescent="0.25">
      <c r="A22810" t="s">
        <v>734</v>
      </c>
      <c r="B22810">
        <v>24528</v>
      </c>
      <c r="C22810" s="593">
        <v>6.3E-2</v>
      </c>
      <c r="D22810" t="s">
        <v>2572</v>
      </c>
      <c r="E22810">
        <v>4.2999999999999997E-2</v>
      </c>
      <c r="F22810">
        <v>0.01</v>
      </c>
      <c r="G22810">
        <v>0</v>
      </c>
      <c r="H22810">
        <v>0.01</v>
      </c>
      <c r="I22810">
        <v>0</v>
      </c>
    </row>
    <row r="22811" spans="1:9" x14ac:dyDescent="0.25">
      <c r="A22811" t="s">
        <v>734</v>
      </c>
      <c r="B22811">
        <v>24529</v>
      </c>
      <c r="C22811" s="593">
        <v>6.3E-2</v>
      </c>
      <c r="D22811" t="s">
        <v>3904</v>
      </c>
      <c r="E22811">
        <v>4.2999999999999997E-2</v>
      </c>
      <c r="F22811">
        <v>0.01</v>
      </c>
      <c r="G22811">
        <v>0</v>
      </c>
      <c r="H22811">
        <v>0.01</v>
      </c>
      <c r="I22811">
        <v>0</v>
      </c>
    </row>
    <row r="22812" spans="1:9" x14ac:dyDescent="0.25">
      <c r="A22812" t="s">
        <v>734</v>
      </c>
      <c r="B22812">
        <v>24530</v>
      </c>
      <c r="C22812" s="593">
        <v>6.3E-2</v>
      </c>
      <c r="D22812" t="s">
        <v>2694</v>
      </c>
      <c r="E22812">
        <v>4.2999999999999997E-2</v>
      </c>
      <c r="F22812">
        <v>0.01</v>
      </c>
      <c r="G22812">
        <v>0</v>
      </c>
      <c r="H22812">
        <v>0.01</v>
      </c>
      <c r="I22812">
        <v>0</v>
      </c>
    </row>
    <row r="22813" spans="1:9" x14ac:dyDescent="0.25">
      <c r="A22813" t="s">
        <v>734</v>
      </c>
      <c r="B22813">
        <v>24531</v>
      </c>
      <c r="C22813" s="593">
        <v>5.2999999999999999E-2</v>
      </c>
      <c r="D22813" t="s">
        <v>2914</v>
      </c>
      <c r="E22813">
        <v>4.2999999999999997E-2</v>
      </c>
      <c r="F22813">
        <v>0.01</v>
      </c>
      <c r="G22813">
        <v>0</v>
      </c>
      <c r="H22813">
        <v>0</v>
      </c>
      <c r="I22813">
        <v>0</v>
      </c>
    </row>
    <row r="22814" spans="1:9" x14ac:dyDescent="0.25">
      <c r="A22814" t="s">
        <v>734</v>
      </c>
      <c r="B22814">
        <v>24533</v>
      </c>
      <c r="C22814" s="593">
        <v>5.2999999999999999E-2</v>
      </c>
      <c r="D22814" t="s">
        <v>3781</v>
      </c>
      <c r="E22814">
        <v>4.2999999999999997E-2</v>
      </c>
      <c r="F22814">
        <v>0.01</v>
      </c>
      <c r="G22814">
        <v>0</v>
      </c>
      <c r="H22814">
        <v>0</v>
      </c>
      <c r="I22814">
        <v>0</v>
      </c>
    </row>
    <row r="22815" spans="1:9" x14ac:dyDescent="0.25">
      <c r="A22815" t="s">
        <v>734</v>
      </c>
      <c r="B22815">
        <v>24534</v>
      </c>
      <c r="C22815" s="593">
        <v>6.3E-2</v>
      </c>
      <c r="D22815" t="s">
        <v>3904</v>
      </c>
      <c r="E22815">
        <v>4.2999999999999997E-2</v>
      </c>
      <c r="F22815">
        <v>0.01</v>
      </c>
      <c r="G22815">
        <v>0</v>
      </c>
      <c r="H22815">
        <v>0.01</v>
      </c>
      <c r="I22815">
        <v>0</v>
      </c>
    </row>
    <row r="22816" spans="1:9" x14ac:dyDescent="0.25">
      <c r="A22816" t="s">
        <v>734</v>
      </c>
      <c r="B22816">
        <v>24535</v>
      </c>
      <c r="C22816" s="593">
        <v>6.3E-2</v>
      </c>
      <c r="D22816" t="s">
        <v>3904</v>
      </c>
      <c r="E22816">
        <v>4.2999999999999997E-2</v>
      </c>
      <c r="F22816">
        <v>0.01</v>
      </c>
      <c r="G22816">
        <v>0</v>
      </c>
      <c r="H22816">
        <v>0.01</v>
      </c>
      <c r="I22816">
        <v>0</v>
      </c>
    </row>
    <row r="22817" spans="1:9" x14ac:dyDescent="0.25">
      <c r="A22817" t="s">
        <v>734</v>
      </c>
      <c r="B22817">
        <v>24536</v>
      </c>
      <c r="C22817" s="593">
        <v>5.2999999999999999E-2</v>
      </c>
      <c r="D22817" t="s">
        <v>5143</v>
      </c>
      <c r="E22817">
        <v>4.2999999999999997E-2</v>
      </c>
      <c r="F22817">
        <v>0.01</v>
      </c>
      <c r="G22817">
        <v>0</v>
      </c>
      <c r="H22817">
        <v>0</v>
      </c>
      <c r="I22817">
        <v>0</v>
      </c>
    </row>
    <row r="22818" spans="1:9" x14ac:dyDescent="0.25">
      <c r="A22818" t="s">
        <v>734</v>
      </c>
      <c r="B22818">
        <v>24538</v>
      </c>
      <c r="C22818" s="593">
        <v>5.2999999999999999E-2</v>
      </c>
      <c r="D22818" t="s">
        <v>6329</v>
      </c>
      <c r="E22818">
        <v>4.2999999999999997E-2</v>
      </c>
      <c r="F22818">
        <v>0.01</v>
      </c>
      <c r="G22818">
        <v>0</v>
      </c>
      <c r="H22818">
        <v>0</v>
      </c>
      <c r="I22818">
        <v>0</v>
      </c>
    </row>
    <row r="22819" spans="1:9" x14ac:dyDescent="0.25">
      <c r="A22819" t="s">
        <v>734</v>
      </c>
      <c r="B22819">
        <v>24539</v>
      </c>
      <c r="C22819" s="593">
        <v>6.3E-2</v>
      </c>
      <c r="D22819" t="s">
        <v>3904</v>
      </c>
      <c r="E22819">
        <v>4.2999999999999997E-2</v>
      </c>
      <c r="F22819">
        <v>0.01</v>
      </c>
      <c r="G22819">
        <v>0</v>
      </c>
      <c r="H22819">
        <v>0.01</v>
      </c>
      <c r="I22819">
        <v>0</v>
      </c>
    </row>
    <row r="22820" spans="1:9" x14ac:dyDescent="0.25">
      <c r="A22820" t="s">
        <v>734</v>
      </c>
      <c r="B22820">
        <v>24540</v>
      </c>
      <c r="C22820" s="593">
        <v>6.3E-2</v>
      </c>
      <c r="D22820" t="s">
        <v>1534</v>
      </c>
      <c r="E22820">
        <v>4.2999999999999997E-2</v>
      </c>
      <c r="F22820">
        <v>0</v>
      </c>
      <c r="G22820">
        <v>0.01</v>
      </c>
      <c r="H22820">
        <v>0.01</v>
      </c>
      <c r="I22820">
        <v>0</v>
      </c>
    </row>
    <row r="22821" spans="1:9" x14ac:dyDescent="0.25">
      <c r="A22821" t="s">
        <v>734</v>
      </c>
      <c r="B22821">
        <v>24541</v>
      </c>
      <c r="C22821" s="593">
        <v>6.3E-2</v>
      </c>
      <c r="D22821" t="s">
        <v>1534</v>
      </c>
      <c r="E22821">
        <v>4.2999999999999997E-2</v>
      </c>
      <c r="F22821">
        <v>0</v>
      </c>
      <c r="G22821">
        <v>0.01</v>
      </c>
      <c r="H22821">
        <v>0.01</v>
      </c>
      <c r="I22821">
        <v>0</v>
      </c>
    </row>
    <row r="22822" spans="1:9" x14ac:dyDescent="0.25">
      <c r="A22822" t="s">
        <v>734</v>
      </c>
      <c r="B22822">
        <v>24543</v>
      </c>
      <c r="C22822" s="593">
        <v>6.3E-2</v>
      </c>
      <c r="D22822" t="s">
        <v>1534</v>
      </c>
      <c r="E22822">
        <v>4.2999999999999997E-2</v>
      </c>
      <c r="F22822">
        <v>0</v>
      </c>
      <c r="G22822">
        <v>0.01</v>
      </c>
      <c r="H22822">
        <v>0.01</v>
      </c>
      <c r="I22822">
        <v>0</v>
      </c>
    </row>
    <row r="22823" spans="1:9" x14ac:dyDescent="0.25">
      <c r="A22823" t="s">
        <v>734</v>
      </c>
      <c r="B22823">
        <v>24549</v>
      </c>
      <c r="C22823" s="593">
        <v>5.2999999999999999E-2</v>
      </c>
      <c r="D22823" t="s">
        <v>6337</v>
      </c>
      <c r="E22823">
        <v>4.2999999999999997E-2</v>
      </c>
      <c r="F22823">
        <v>0.01</v>
      </c>
      <c r="G22823">
        <v>0</v>
      </c>
      <c r="H22823">
        <v>0</v>
      </c>
      <c r="I22823">
        <v>0</v>
      </c>
    </row>
    <row r="22824" spans="1:9" x14ac:dyDescent="0.25">
      <c r="A22824" t="s">
        <v>734</v>
      </c>
      <c r="B22824">
        <v>24550</v>
      </c>
      <c r="C22824" s="593">
        <v>5.2999999999999999E-2</v>
      </c>
      <c r="D22824" t="s">
        <v>5143</v>
      </c>
      <c r="E22824">
        <v>4.2999999999999997E-2</v>
      </c>
      <c r="F22824">
        <v>0.01</v>
      </c>
      <c r="G22824">
        <v>0</v>
      </c>
      <c r="H22824">
        <v>0</v>
      </c>
      <c r="I22824">
        <v>0</v>
      </c>
    </row>
    <row r="22825" spans="1:9" x14ac:dyDescent="0.25">
      <c r="A22825" t="s">
        <v>734</v>
      </c>
      <c r="B22825">
        <v>24551</v>
      </c>
      <c r="C22825" s="593">
        <v>5.2999999999999999E-2</v>
      </c>
      <c r="D22825" t="s">
        <v>5143</v>
      </c>
      <c r="E22825">
        <v>4.2999999999999997E-2</v>
      </c>
      <c r="F22825">
        <v>0.01</v>
      </c>
      <c r="G22825">
        <v>0</v>
      </c>
      <c r="H22825">
        <v>0</v>
      </c>
      <c r="I22825">
        <v>0</v>
      </c>
    </row>
    <row r="22826" spans="1:9" x14ac:dyDescent="0.25">
      <c r="A22826" t="s">
        <v>734</v>
      </c>
      <c r="B22826">
        <v>24553</v>
      </c>
      <c r="C22826" s="593">
        <v>5.2999999999999999E-2</v>
      </c>
      <c r="D22826" t="s">
        <v>3781</v>
      </c>
      <c r="E22826">
        <v>4.2999999999999997E-2</v>
      </c>
      <c r="F22826">
        <v>0.01</v>
      </c>
      <c r="G22826">
        <v>0</v>
      </c>
      <c r="H22826">
        <v>0</v>
      </c>
      <c r="I22826">
        <v>0</v>
      </c>
    </row>
    <row r="22827" spans="1:9" x14ac:dyDescent="0.25">
      <c r="A22827" t="s">
        <v>734</v>
      </c>
      <c r="B22827">
        <v>24554</v>
      </c>
      <c r="C22827" s="593">
        <v>5.2999999999999999E-2</v>
      </c>
      <c r="D22827" t="s">
        <v>1903</v>
      </c>
      <c r="E22827">
        <v>4.2999999999999997E-2</v>
      </c>
      <c r="F22827">
        <v>0.01</v>
      </c>
      <c r="G22827">
        <v>0</v>
      </c>
      <c r="H22827">
        <v>0</v>
      </c>
      <c r="I22827">
        <v>0</v>
      </c>
    </row>
    <row r="22828" spans="1:9" x14ac:dyDescent="0.25">
      <c r="A22828" t="s">
        <v>734</v>
      </c>
      <c r="B22828">
        <v>24555</v>
      </c>
      <c r="C22828" s="593">
        <v>5.2999999999999999E-2</v>
      </c>
      <c r="D22828" t="s">
        <v>3531</v>
      </c>
      <c r="E22828">
        <v>4.2999999999999997E-2</v>
      </c>
      <c r="F22828">
        <v>0.01</v>
      </c>
      <c r="G22828">
        <v>0</v>
      </c>
      <c r="H22828">
        <v>0</v>
      </c>
      <c r="I22828">
        <v>0</v>
      </c>
    </row>
    <row r="22829" spans="1:9" x14ac:dyDescent="0.25">
      <c r="A22829" t="s">
        <v>734</v>
      </c>
      <c r="B22829">
        <v>24556</v>
      </c>
      <c r="C22829" s="593">
        <v>5.2999999999999999E-2</v>
      </c>
      <c r="D22829" t="s">
        <v>5143</v>
      </c>
      <c r="E22829">
        <v>4.2999999999999997E-2</v>
      </c>
      <c r="F22829">
        <v>0.01</v>
      </c>
      <c r="G22829">
        <v>0</v>
      </c>
      <c r="H22829">
        <v>0</v>
      </c>
      <c r="I22829">
        <v>0</v>
      </c>
    </row>
    <row r="22830" spans="1:9" x14ac:dyDescent="0.25">
      <c r="A22830" t="s">
        <v>734</v>
      </c>
      <c r="B22830">
        <v>24557</v>
      </c>
      <c r="C22830" s="593">
        <v>6.3E-2</v>
      </c>
      <c r="D22830" t="s">
        <v>3904</v>
      </c>
      <c r="E22830">
        <v>4.2999999999999997E-2</v>
      </c>
      <c r="F22830">
        <v>0.01</v>
      </c>
      <c r="G22830">
        <v>0</v>
      </c>
      <c r="H22830">
        <v>0.01</v>
      </c>
      <c r="I22830">
        <v>0</v>
      </c>
    </row>
    <row r="22831" spans="1:9" x14ac:dyDescent="0.25">
      <c r="A22831" t="s">
        <v>734</v>
      </c>
      <c r="B22831">
        <v>24558</v>
      </c>
      <c r="C22831" s="593">
        <v>6.3E-2</v>
      </c>
      <c r="D22831" t="s">
        <v>3904</v>
      </c>
      <c r="E22831">
        <v>4.2999999999999997E-2</v>
      </c>
      <c r="F22831">
        <v>0.01</v>
      </c>
      <c r="G22831">
        <v>0</v>
      </c>
      <c r="H22831">
        <v>0.01</v>
      </c>
      <c r="I22831">
        <v>0</v>
      </c>
    </row>
    <row r="22832" spans="1:9" x14ac:dyDescent="0.25">
      <c r="A22832" t="s">
        <v>734</v>
      </c>
      <c r="B22832">
        <v>24562</v>
      </c>
      <c r="C22832" s="593">
        <v>5.2999999999999999E-2</v>
      </c>
      <c r="D22832" t="s">
        <v>4255</v>
      </c>
      <c r="E22832">
        <v>4.2999999999999997E-2</v>
      </c>
      <c r="F22832">
        <v>0.01</v>
      </c>
      <c r="G22832">
        <v>0</v>
      </c>
      <c r="H22832">
        <v>0</v>
      </c>
      <c r="I22832">
        <v>0</v>
      </c>
    </row>
    <row r="22833" spans="1:9" x14ac:dyDescent="0.25">
      <c r="A22833" t="s">
        <v>734</v>
      </c>
      <c r="B22833">
        <v>24563</v>
      </c>
      <c r="C22833" s="593">
        <v>5.2999999999999999E-2</v>
      </c>
      <c r="D22833" t="s">
        <v>6379</v>
      </c>
      <c r="E22833">
        <v>4.2999999999999997E-2</v>
      </c>
      <c r="F22833">
        <v>0.01</v>
      </c>
      <c r="G22833">
        <v>0</v>
      </c>
      <c r="H22833">
        <v>0</v>
      </c>
      <c r="I22833">
        <v>0</v>
      </c>
    </row>
    <row r="22834" spans="1:9" x14ac:dyDescent="0.25">
      <c r="A22834" t="s">
        <v>734</v>
      </c>
      <c r="B22834">
        <v>24565</v>
      </c>
      <c r="C22834" s="593">
        <v>6.3E-2</v>
      </c>
      <c r="D22834" t="s">
        <v>3904</v>
      </c>
      <c r="E22834">
        <v>4.2999999999999997E-2</v>
      </c>
      <c r="F22834">
        <v>0.01</v>
      </c>
      <c r="G22834">
        <v>0</v>
      </c>
      <c r="H22834">
        <v>0.01</v>
      </c>
      <c r="I22834">
        <v>0</v>
      </c>
    </row>
    <row r="22835" spans="1:9" x14ac:dyDescent="0.25">
      <c r="A22835" t="s">
        <v>734</v>
      </c>
      <c r="B22835">
        <v>24566</v>
      </c>
      <c r="C22835" s="593">
        <v>5.2999999999999999E-2</v>
      </c>
      <c r="D22835" t="s">
        <v>6337</v>
      </c>
      <c r="E22835">
        <v>4.2999999999999997E-2</v>
      </c>
      <c r="F22835">
        <v>0.01</v>
      </c>
      <c r="G22835">
        <v>0</v>
      </c>
      <c r="H22835">
        <v>0</v>
      </c>
      <c r="I22835">
        <v>0</v>
      </c>
    </row>
    <row r="22836" spans="1:9" x14ac:dyDescent="0.25">
      <c r="A22836" t="s">
        <v>734</v>
      </c>
      <c r="B22836">
        <v>24569</v>
      </c>
      <c r="C22836" s="593">
        <v>6.3E-2</v>
      </c>
      <c r="D22836" t="s">
        <v>3904</v>
      </c>
      <c r="E22836">
        <v>4.2999999999999997E-2</v>
      </c>
      <c r="F22836">
        <v>0.01</v>
      </c>
      <c r="G22836">
        <v>0</v>
      </c>
      <c r="H22836">
        <v>0.01</v>
      </c>
      <c r="I22836">
        <v>0</v>
      </c>
    </row>
    <row r="22837" spans="1:9" x14ac:dyDescent="0.25">
      <c r="A22837" t="s">
        <v>734</v>
      </c>
      <c r="B22837">
        <v>24570</v>
      </c>
      <c r="C22837" s="593">
        <v>5.2999999999999999E-2</v>
      </c>
      <c r="D22837" t="s">
        <v>5143</v>
      </c>
      <c r="E22837">
        <v>4.2999999999999997E-2</v>
      </c>
      <c r="F22837">
        <v>0.01</v>
      </c>
      <c r="G22837">
        <v>0</v>
      </c>
      <c r="H22837">
        <v>0</v>
      </c>
      <c r="I22837">
        <v>0</v>
      </c>
    </row>
    <row r="22838" spans="1:9" x14ac:dyDescent="0.25">
      <c r="A22838" t="s">
        <v>734</v>
      </c>
      <c r="B22838">
        <v>24571</v>
      </c>
      <c r="C22838" s="593">
        <v>5.2999999999999999E-2</v>
      </c>
      <c r="D22838" t="s">
        <v>5143</v>
      </c>
      <c r="E22838">
        <v>4.2999999999999997E-2</v>
      </c>
      <c r="F22838">
        <v>0.01</v>
      </c>
      <c r="G22838">
        <v>0</v>
      </c>
      <c r="H22838">
        <v>0</v>
      </c>
      <c r="I22838">
        <v>0</v>
      </c>
    </row>
    <row r="22839" spans="1:9" x14ac:dyDescent="0.25">
      <c r="A22839" t="s">
        <v>734</v>
      </c>
      <c r="B22839">
        <v>24572</v>
      </c>
      <c r="C22839" s="593">
        <v>5.2999999999999999E-2</v>
      </c>
      <c r="D22839" t="s">
        <v>3781</v>
      </c>
      <c r="E22839">
        <v>4.2999999999999997E-2</v>
      </c>
      <c r="F22839">
        <v>0.01</v>
      </c>
      <c r="G22839">
        <v>0</v>
      </c>
      <c r="H22839">
        <v>0</v>
      </c>
      <c r="I22839">
        <v>0</v>
      </c>
    </row>
    <row r="22840" spans="1:9" x14ac:dyDescent="0.25">
      <c r="A22840" t="s">
        <v>734</v>
      </c>
      <c r="B22840">
        <v>24574</v>
      </c>
      <c r="C22840" s="593">
        <v>5.2999999999999999E-2</v>
      </c>
      <c r="D22840" t="s">
        <v>3781</v>
      </c>
      <c r="E22840">
        <v>4.2999999999999997E-2</v>
      </c>
      <c r="F22840">
        <v>0.01</v>
      </c>
      <c r="G22840">
        <v>0</v>
      </c>
      <c r="H22840">
        <v>0</v>
      </c>
      <c r="I22840">
        <v>0</v>
      </c>
    </row>
    <row r="22841" spans="1:9" x14ac:dyDescent="0.25">
      <c r="A22841" t="s">
        <v>734</v>
      </c>
      <c r="B22841">
        <v>24576</v>
      </c>
      <c r="C22841" s="593">
        <v>5.2999999999999999E-2</v>
      </c>
      <c r="D22841" t="s">
        <v>1903</v>
      </c>
      <c r="E22841">
        <v>4.2999999999999997E-2</v>
      </c>
      <c r="F22841">
        <v>0.01</v>
      </c>
      <c r="G22841">
        <v>0</v>
      </c>
      <c r="H22841">
        <v>0</v>
      </c>
      <c r="I22841">
        <v>0</v>
      </c>
    </row>
    <row r="22842" spans="1:9" x14ac:dyDescent="0.25">
      <c r="A22842" t="s">
        <v>734</v>
      </c>
      <c r="B22842">
        <v>24577</v>
      </c>
      <c r="C22842" s="593">
        <v>6.3E-2</v>
      </c>
      <c r="D22842" t="s">
        <v>3904</v>
      </c>
      <c r="E22842">
        <v>4.2999999999999997E-2</v>
      </c>
      <c r="F22842">
        <v>0.01</v>
      </c>
      <c r="G22842">
        <v>0</v>
      </c>
      <c r="H22842">
        <v>0.01</v>
      </c>
      <c r="I22842">
        <v>0</v>
      </c>
    </row>
    <row r="22843" spans="1:9" x14ac:dyDescent="0.25">
      <c r="A22843" t="s">
        <v>734</v>
      </c>
      <c r="B22843">
        <v>24578</v>
      </c>
      <c r="C22843" s="593">
        <v>5.2999999999999999E-2</v>
      </c>
      <c r="D22843" t="s">
        <v>6373</v>
      </c>
      <c r="E22843">
        <v>4.2999999999999997E-2</v>
      </c>
      <c r="F22843">
        <v>0.01</v>
      </c>
      <c r="G22843">
        <v>0</v>
      </c>
      <c r="H22843">
        <v>0</v>
      </c>
      <c r="I22843">
        <v>0</v>
      </c>
    </row>
    <row r="22844" spans="1:9" x14ac:dyDescent="0.25">
      <c r="A22844" t="s">
        <v>734</v>
      </c>
      <c r="B22844">
        <v>24579</v>
      </c>
      <c r="C22844" s="593">
        <v>5.2999999999999999E-2</v>
      </c>
      <c r="D22844" t="s">
        <v>6338</v>
      </c>
      <c r="E22844">
        <v>4.2999999999999997E-2</v>
      </c>
      <c r="F22844">
        <v>0.01</v>
      </c>
      <c r="G22844">
        <v>0</v>
      </c>
      <c r="H22844">
        <v>0</v>
      </c>
      <c r="I22844">
        <v>0</v>
      </c>
    </row>
    <row r="22845" spans="1:9" x14ac:dyDescent="0.25">
      <c r="A22845" t="s">
        <v>734</v>
      </c>
      <c r="B22845">
        <v>24580</v>
      </c>
      <c r="C22845" s="593">
        <v>5.2999999999999999E-2</v>
      </c>
      <c r="D22845" t="s">
        <v>6323</v>
      </c>
      <c r="E22845">
        <v>4.2999999999999997E-2</v>
      </c>
      <c r="F22845">
        <v>0.01</v>
      </c>
      <c r="G22845">
        <v>0</v>
      </c>
      <c r="H22845">
        <v>0</v>
      </c>
      <c r="I22845">
        <v>0</v>
      </c>
    </row>
    <row r="22846" spans="1:9" x14ac:dyDescent="0.25">
      <c r="A22846" t="s">
        <v>734</v>
      </c>
      <c r="B22846">
        <v>24581</v>
      </c>
      <c r="C22846" s="593">
        <v>5.2999999999999999E-2</v>
      </c>
      <c r="D22846" t="s">
        <v>2659</v>
      </c>
      <c r="E22846">
        <v>4.2999999999999997E-2</v>
      </c>
      <c r="F22846">
        <v>0.01</v>
      </c>
      <c r="G22846">
        <v>0</v>
      </c>
      <c r="H22846">
        <v>0</v>
      </c>
      <c r="I22846">
        <v>0</v>
      </c>
    </row>
    <row r="22847" spans="1:9" x14ac:dyDescent="0.25">
      <c r="A22847" t="s">
        <v>734</v>
      </c>
      <c r="B22847">
        <v>24586</v>
      </c>
      <c r="C22847" s="593">
        <v>6.3E-2</v>
      </c>
      <c r="D22847" t="s">
        <v>1534</v>
      </c>
      <c r="E22847">
        <v>4.2999999999999997E-2</v>
      </c>
      <c r="F22847">
        <v>0</v>
      </c>
      <c r="G22847">
        <v>0.01</v>
      </c>
      <c r="H22847">
        <v>0.01</v>
      </c>
      <c r="I22847">
        <v>0</v>
      </c>
    </row>
    <row r="22848" spans="1:9" x14ac:dyDescent="0.25">
      <c r="A22848" t="s">
        <v>734</v>
      </c>
      <c r="B22848">
        <v>24588</v>
      </c>
      <c r="C22848" s="593">
        <v>5.2999999999999999E-2</v>
      </c>
      <c r="D22848" t="s">
        <v>1903</v>
      </c>
      <c r="E22848">
        <v>4.2999999999999997E-2</v>
      </c>
      <c r="F22848">
        <v>0.01</v>
      </c>
      <c r="G22848">
        <v>0</v>
      </c>
      <c r="H22848">
        <v>0</v>
      </c>
      <c r="I22848">
        <v>0</v>
      </c>
    </row>
    <row r="22849" spans="1:9" x14ac:dyDescent="0.25">
      <c r="A22849" t="s">
        <v>734</v>
      </c>
      <c r="B22849">
        <v>24589</v>
      </c>
      <c r="C22849" s="593">
        <v>6.3E-2</v>
      </c>
      <c r="D22849" t="s">
        <v>3904</v>
      </c>
      <c r="E22849">
        <v>4.2999999999999997E-2</v>
      </c>
      <c r="F22849">
        <v>0.01</v>
      </c>
      <c r="G22849">
        <v>0</v>
      </c>
      <c r="H22849">
        <v>0.01</v>
      </c>
      <c r="I22849">
        <v>0</v>
      </c>
    </row>
    <row r="22850" spans="1:9" x14ac:dyDescent="0.25">
      <c r="A22850" t="s">
        <v>734</v>
      </c>
      <c r="B22850">
        <v>24590</v>
      </c>
      <c r="C22850" s="593">
        <v>5.2999999999999999E-2</v>
      </c>
      <c r="D22850" t="s">
        <v>5551</v>
      </c>
      <c r="E22850">
        <v>4.2999999999999997E-2</v>
      </c>
      <c r="F22850">
        <v>0.01</v>
      </c>
      <c r="G22850">
        <v>0</v>
      </c>
      <c r="H22850">
        <v>0</v>
      </c>
      <c r="I22850">
        <v>0</v>
      </c>
    </row>
    <row r="22851" spans="1:9" x14ac:dyDescent="0.25">
      <c r="A22851" t="s">
        <v>734</v>
      </c>
      <c r="B22851">
        <v>24592</v>
      </c>
      <c r="C22851" s="593">
        <v>6.3E-2</v>
      </c>
      <c r="D22851" t="s">
        <v>3904</v>
      </c>
      <c r="E22851">
        <v>4.2999999999999997E-2</v>
      </c>
      <c r="F22851">
        <v>0.01</v>
      </c>
      <c r="G22851">
        <v>0</v>
      </c>
      <c r="H22851">
        <v>0.01</v>
      </c>
      <c r="I22851">
        <v>0</v>
      </c>
    </row>
    <row r="22852" spans="1:9" x14ac:dyDescent="0.25">
      <c r="A22852" t="s">
        <v>734</v>
      </c>
      <c r="B22852">
        <v>24593</v>
      </c>
      <c r="C22852" s="593">
        <v>5.2999999999999999E-2</v>
      </c>
      <c r="D22852" t="s">
        <v>6329</v>
      </c>
      <c r="E22852">
        <v>4.2999999999999997E-2</v>
      </c>
      <c r="F22852">
        <v>0.01</v>
      </c>
      <c r="G22852">
        <v>0</v>
      </c>
      <c r="H22852">
        <v>0</v>
      </c>
      <c r="I22852">
        <v>0</v>
      </c>
    </row>
    <row r="22853" spans="1:9" x14ac:dyDescent="0.25">
      <c r="A22853" t="s">
        <v>734</v>
      </c>
      <c r="B22853">
        <v>24594</v>
      </c>
      <c r="C22853" s="593">
        <v>6.3E-2</v>
      </c>
      <c r="D22853" t="s">
        <v>3904</v>
      </c>
      <c r="E22853">
        <v>4.2999999999999997E-2</v>
      </c>
      <c r="F22853">
        <v>0.01</v>
      </c>
      <c r="G22853">
        <v>0</v>
      </c>
      <c r="H22853">
        <v>0.01</v>
      </c>
      <c r="I22853">
        <v>0</v>
      </c>
    </row>
    <row r="22854" spans="1:9" x14ac:dyDescent="0.25">
      <c r="A22854" t="s">
        <v>734</v>
      </c>
      <c r="B22854">
        <v>24595</v>
      </c>
      <c r="C22854" s="593">
        <v>5.2999999999999999E-2</v>
      </c>
      <c r="D22854" t="s">
        <v>3781</v>
      </c>
      <c r="E22854">
        <v>4.2999999999999997E-2</v>
      </c>
      <c r="F22854">
        <v>0.01</v>
      </c>
      <c r="G22854">
        <v>0</v>
      </c>
      <c r="H22854">
        <v>0</v>
      </c>
      <c r="I22854">
        <v>0</v>
      </c>
    </row>
    <row r="22855" spans="1:9" x14ac:dyDescent="0.25">
      <c r="A22855" t="s">
        <v>734</v>
      </c>
      <c r="B22855">
        <v>24597</v>
      </c>
      <c r="C22855" s="593">
        <v>6.3E-2</v>
      </c>
      <c r="D22855" t="s">
        <v>3904</v>
      </c>
      <c r="E22855">
        <v>4.2999999999999997E-2</v>
      </c>
      <c r="F22855">
        <v>0.01</v>
      </c>
      <c r="G22855">
        <v>0</v>
      </c>
      <c r="H22855">
        <v>0.01</v>
      </c>
      <c r="I22855">
        <v>0</v>
      </c>
    </row>
    <row r="22856" spans="1:9" x14ac:dyDescent="0.25">
      <c r="A22856" t="s">
        <v>734</v>
      </c>
      <c r="B22856">
        <v>24598</v>
      </c>
      <c r="C22856" s="593">
        <v>6.3E-2</v>
      </c>
      <c r="D22856" t="s">
        <v>3904</v>
      </c>
      <c r="E22856">
        <v>4.2999999999999997E-2</v>
      </c>
      <c r="F22856">
        <v>0.01</v>
      </c>
      <c r="G22856">
        <v>0</v>
      </c>
      <c r="H22856">
        <v>0.01</v>
      </c>
      <c r="I22856">
        <v>0</v>
      </c>
    </row>
    <row r="22857" spans="1:9" x14ac:dyDescent="0.25">
      <c r="A22857" t="s">
        <v>734</v>
      </c>
      <c r="B22857">
        <v>24599</v>
      </c>
      <c r="C22857" s="593">
        <v>5.2999999999999999E-2</v>
      </c>
      <c r="D22857" t="s">
        <v>6270</v>
      </c>
      <c r="E22857">
        <v>4.2999999999999997E-2</v>
      </c>
      <c r="F22857">
        <v>0.01</v>
      </c>
      <c r="G22857">
        <v>0</v>
      </c>
      <c r="H22857">
        <v>0</v>
      </c>
      <c r="I22857">
        <v>0</v>
      </c>
    </row>
    <row r="22858" spans="1:9" x14ac:dyDescent="0.25">
      <c r="A22858" t="s">
        <v>734</v>
      </c>
      <c r="B22858">
        <v>24601</v>
      </c>
      <c r="C22858" s="593">
        <v>5.2999999999999999E-2</v>
      </c>
      <c r="D22858" t="s">
        <v>3246</v>
      </c>
      <c r="E22858">
        <v>4.2999999999999997E-2</v>
      </c>
      <c r="F22858">
        <v>0.01</v>
      </c>
      <c r="G22858">
        <v>0</v>
      </c>
      <c r="H22858">
        <v>0</v>
      </c>
      <c r="I22858">
        <v>0</v>
      </c>
    </row>
    <row r="22859" spans="1:9" x14ac:dyDescent="0.25">
      <c r="A22859" t="s">
        <v>734</v>
      </c>
      <c r="B22859">
        <v>24602</v>
      </c>
      <c r="C22859" s="593">
        <v>5.2999999999999999E-2</v>
      </c>
      <c r="D22859" t="s">
        <v>3246</v>
      </c>
      <c r="E22859">
        <v>4.2999999999999997E-2</v>
      </c>
      <c r="F22859">
        <v>0.01</v>
      </c>
      <c r="G22859">
        <v>0</v>
      </c>
      <c r="H22859">
        <v>0</v>
      </c>
      <c r="I22859">
        <v>0</v>
      </c>
    </row>
    <row r="22860" spans="1:9" x14ac:dyDescent="0.25">
      <c r="A22860" t="s">
        <v>734</v>
      </c>
      <c r="B22860">
        <v>24603</v>
      </c>
      <c r="C22860" s="593">
        <v>5.2999999999999999E-2</v>
      </c>
      <c r="D22860" t="s">
        <v>2664</v>
      </c>
      <c r="E22860">
        <v>4.2999999999999997E-2</v>
      </c>
      <c r="F22860">
        <v>0.01</v>
      </c>
      <c r="G22860">
        <v>0</v>
      </c>
      <c r="H22860">
        <v>0</v>
      </c>
      <c r="I22860">
        <v>0</v>
      </c>
    </row>
    <row r="22861" spans="1:9" x14ac:dyDescent="0.25">
      <c r="A22861" t="s">
        <v>734</v>
      </c>
      <c r="B22861">
        <v>24604</v>
      </c>
      <c r="C22861" s="593">
        <v>5.2999999999999999E-2</v>
      </c>
      <c r="D22861" t="s">
        <v>3246</v>
      </c>
      <c r="E22861">
        <v>4.2999999999999997E-2</v>
      </c>
      <c r="F22861">
        <v>0.01</v>
      </c>
      <c r="G22861">
        <v>0</v>
      </c>
      <c r="H22861">
        <v>0</v>
      </c>
      <c r="I22861">
        <v>0</v>
      </c>
    </row>
    <row r="22862" spans="1:9" x14ac:dyDescent="0.25">
      <c r="A22862" t="s">
        <v>734</v>
      </c>
      <c r="B22862">
        <v>24605</v>
      </c>
      <c r="C22862" s="593">
        <v>5.2999999999999999E-2</v>
      </c>
      <c r="D22862" t="s">
        <v>6380</v>
      </c>
      <c r="E22862">
        <v>4.2999999999999997E-2</v>
      </c>
      <c r="F22862">
        <v>0.01</v>
      </c>
      <c r="G22862">
        <v>0</v>
      </c>
      <c r="H22862">
        <v>0</v>
      </c>
      <c r="I22862">
        <v>0</v>
      </c>
    </row>
    <row r="22863" spans="1:9" x14ac:dyDescent="0.25">
      <c r="A22863" t="s">
        <v>734</v>
      </c>
      <c r="B22863">
        <v>24606</v>
      </c>
      <c r="C22863" s="593">
        <v>5.2999999999999999E-2</v>
      </c>
      <c r="D22863" t="s">
        <v>3246</v>
      </c>
      <c r="E22863">
        <v>4.2999999999999997E-2</v>
      </c>
      <c r="F22863">
        <v>0.01</v>
      </c>
      <c r="G22863">
        <v>0</v>
      </c>
      <c r="H22863">
        <v>0</v>
      </c>
      <c r="I22863">
        <v>0</v>
      </c>
    </row>
    <row r="22864" spans="1:9" x14ac:dyDescent="0.25">
      <c r="A22864" t="s">
        <v>734</v>
      </c>
      <c r="B22864">
        <v>24607</v>
      </c>
      <c r="C22864" s="593">
        <v>5.2999999999999999E-2</v>
      </c>
      <c r="D22864" t="s">
        <v>6349</v>
      </c>
      <c r="E22864">
        <v>4.2999999999999997E-2</v>
      </c>
      <c r="F22864">
        <v>0.01</v>
      </c>
      <c r="G22864">
        <v>0</v>
      </c>
      <c r="H22864">
        <v>0</v>
      </c>
      <c r="I22864">
        <v>0</v>
      </c>
    </row>
    <row r="22865" spans="1:9" x14ac:dyDescent="0.25">
      <c r="A22865" t="s">
        <v>734</v>
      </c>
      <c r="B22865">
        <v>24608</v>
      </c>
      <c r="C22865" s="593">
        <v>5.2999999999999999E-2</v>
      </c>
      <c r="D22865" t="s">
        <v>3246</v>
      </c>
      <c r="E22865">
        <v>4.2999999999999997E-2</v>
      </c>
      <c r="F22865">
        <v>0.01</v>
      </c>
      <c r="G22865">
        <v>0</v>
      </c>
      <c r="H22865">
        <v>0</v>
      </c>
      <c r="I22865">
        <v>0</v>
      </c>
    </row>
    <row r="22866" spans="1:9" x14ac:dyDescent="0.25">
      <c r="A22866" t="s">
        <v>734</v>
      </c>
      <c r="B22866">
        <v>24609</v>
      </c>
      <c r="C22866" s="593">
        <v>5.2999999999999999E-2</v>
      </c>
      <c r="D22866" t="s">
        <v>6381</v>
      </c>
      <c r="E22866">
        <v>4.2999999999999997E-2</v>
      </c>
      <c r="F22866">
        <v>0.01</v>
      </c>
      <c r="G22866">
        <v>0</v>
      </c>
      <c r="H22866">
        <v>0</v>
      </c>
      <c r="I22866">
        <v>0</v>
      </c>
    </row>
    <row r="22867" spans="1:9" x14ac:dyDescent="0.25">
      <c r="A22867" t="s">
        <v>734</v>
      </c>
      <c r="B22867">
        <v>24612</v>
      </c>
      <c r="C22867" s="593">
        <v>5.2999999999999999E-2</v>
      </c>
      <c r="D22867" t="s">
        <v>3246</v>
      </c>
      <c r="E22867">
        <v>4.2999999999999997E-2</v>
      </c>
      <c r="F22867">
        <v>0.01</v>
      </c>
      <c r="G22867">
        <v>0</v>
      </c>
      <c r="H22867">
        <v>0</v>
      </c>
      <c r="I22867">
        <v>0</v>
      </c>
    </row>
    <row r="22868" spans="1:9" x14ac:dyDescent="0.25">
      <c r="A22868" t="s">
        <v>734</v>
      </c>
      <c r="B22868">
        <v>24613</v>
      </c>
      <c r="C22868" s="593">
        <v>5.2999999999999999E-2</v>
      </c>
      <c r="D22868" t="s">
        <v>3246</v>
      </c>
      <c r="E22868">
        <v>4.2999999999999997E-2</v>
      </c>
      <c r="F22868">
        <v>0.01</v>
      </c>
      <c r="G22868">
        <v>0</v>
      </c>
      <c r="H22868">
        <v>0</v>
      </c>
      <c r="I22868">
        <v>0</v>
      </c>
    </row>
    <row r="22869" spans="1:9" x14ac:dyDescent="0.25">
      <c r="A22869" t="s">
        <v>734</v>
      </c>
      <c r="B22869">
        <v>24614</v>
      </c>
      <c r="C22869" s="593">
        <v>5.2999999999999999E-2</v>
      </c>
      <c r="D22869" t="s">
        <v>3117</v>
      </c>
      <c r="E22869">
        <v>4.2999999999999997E-2</v>
      </c>
      <c r="F22869">
        <v>0.01</v>
      </c>
      <c r="G22869">
        <v>0</v>
      </c>
      <c r="H22869">
        <v>0</v>
      </c>
      <c r="I22869">
        <v>0</v>
      </c>
    </row>
    <row r="22870" spans="1:9" x14ac:dyDescent="0.25">
      <c r="A22870" t="s">
        <v>734</v>
      </c>
      <c r="B22870">
        <v>24619</v>
      </c>
      <c r="C22870" s="593">
        <v>5.2999999999999999E-2</v>
      </c>
      <c r="D22870" t="s">
        <v>3246</v>
      </c>
      <c r="E22870">
        <v>4.2999999999999997E-2</v>
      </c>
      <c r="F22870">
        <v>0.01</v>
      </c>
      <c r="G22870">
        <v>0</v>
      </c>
      <c r="H22870">
        <v>0</v>
      </c>
      <c r="I22870">
        <v>0</v>
      </c>
    </row>
    <row r="22871" spans="1:9" x14ac:dyDescent="0.25">
      <c r="A22871" t="s">
        <v>734</v>
      </c>
      <c r="B22871">
        <v>24620</v>
      </c>
      <c r="C22871" s="593">
        <v>5.2999999999999999E-2</v>
      </c>
      <c r="D22871" t="s">
        <v>2664</v>
      </c>
      <c r="E22871">
        <v>4.2999999999999997E-2</v>
      </c>
      <c r="F22871">
        <v>0.01</v>
      </c>
      <c r="G22871">
        <v>0</v>
      </c>
      <c r="H22871">
        <v>0</v>
      </c>
      <c r="I22871">
        <v>0</v>
      </c>
    </row>
    <row r="22872" spans="1:9" x14ac:dyDescent="0.25">
      <c r="A22872" t="s">
        <v>734</v>
      </c>
      <c r="B22872">
        <v>24622</v>
      </c>
      <c r="C22872" s="593">
        <v>5.2999999999999999E-2</v>
      </c>
      <c r="D22872" t="s">
        <v>2664</v>
      </c>
      <c r="E22872">
        <v>4.2999999999999997E-2</v>
      </c>
      <c r="F22872">
        <v>0.01</v>
      </c>
      <c r="G22872">
        <v>0</v>
      </c>
      <c r="H22872">
        <v>0</v>
      </c>
      <c r="I22872">
        <v>0</v>
      </c>
    </row>
    <row r="22873" spans="1:9" x14ac:dyDescent="0.25">
      <c r="A22873" t="s">
        <v>734</v>
      </c>
      <c r="B22873">
        <v>24624</v>
      </c>
      <c r="C22873" s="593">
        <v>5.2999999999999999E-2</v>
      </c>
      <c r="D22873" t="s">
        <v>2664</v>
      </c>
      <c r="E22873">
        <v>4.2999999999999997E-2</v>
      </c>
      <c r="F22873">
        <v>0.01</v>
      </c>
      <c r="G22873">
        <v>0</v>
      </c>
      <c r="H22873">
        <v>0</v>
      </c>
      <c r="I22873">
        <v>0</v>
      </c>
    </row>
    <row r="22874" spans="1:9" x14ac:dyDescent="0.25">
      <c r="A22874" t="s">
        <v>734</v>
      </c>
      <c r="B22874">
        <v>24627</v>
      </c>
      <c r="C22874" s="593">
        <v>5.2999999999999999E-2</v>
      </c>
      <c r="D22874" t="s">
        <v>2664</v>
      </c>
      <c r="E22874">
        <v>4.2999999999999997E-2</v>
      </c>
      <c r="F22874">
        <v>0.01</v>
      </c>
      <c r="G22874">
        <v>0</v>
      </c>
      <c r="H22874">
        <v>0</v>
      </c>
      <c r="I22874">
        <v>0</v>
      </c>
    </row>
    <row r="22875" spans="1:9" x14ac:dyDescent="0.25">
      <c r="A22875" t="s">
        <v>734</v>
      </c>
      <c r="B22875">
        <v>24628</v>
      </c>
      <c r="C22875" s="593">
        <v>5.2999999999999999E-2</v>
      </c>
      <c r="D22875" t="s">
        <v>2664</v>
      </c>
      <c r="E22875">
        <v>4.2999999999999997E-2</v>
      </c>
      <c r="F22875">
        <v>0.01</v>
      </c>
      <c r="G22875">
        <v>0</v>
      </c>
      <c r="H22875">
        <v>0</v>
      </c>
      <c r="I22875">
        <v>0</v>
      </c>
    </row>
    <row r="22876" spans="1:9" x14ac:dyDescent="0.25">
      <c r="A22876" t="s">
        <v>734</v>
      </c>
      <c r="B22876">
        <v>24630</v>
      </c>
      <c r="C22876" s="593">
        <v>5.2999999999999999E-2</v>
      </c>
      <c r="D22876" t="s">
        <v>3246</v>
      </c>
      <c r="E22876">
        <v>4.2999999999999997E-2</v>
      </c>
      <c r="F22876">
        <v>0.01</v>
      </c>
      <c r="G22876">
        <v>0</v>
      </c>
      <c r="H22876">
        <v>0</v>
      </c>
      <c r="I22876">
        <v>0</v>
      </c>
    </row>
    <row r="22877" spans="1:9" x14ac:dyDescent="0.25">
      <c r="A22877" t="s">
        <v>734</v>
      </c>
      <c r="B22877">
        <v>24631</v>
      </c>
      <c r="C22877" s="593">
        <v>5.2999999999999999E-2</v>
      </c>
      <c r="D22877" t="s">
        <v>2664</v>
      </c>
      <c r="E22877">
        <v>4.2999999999999997E-2</v>
      </c>
      <c r="F22877">
        <v>0.01</v>
      </c>
      <c r="G22877">
        <v>0</v>
      </c>
      <c r="H22877">
        <v>0</v>
      </c>
      <c r="I22877">
        <v>0</v>
      </c>
    </row>
    <row r="22878" spans="1:9" x14ac:dyDescent="0.25">
      <c r="A22878" t="s">
        <v>734</v>
      </c>
      <c r="B22878">
        <v>24634</v>
      </c>
      <c r="C22878" s="593">
        <v>5.2999999999999999E-2</v>
      </c>
      <c r="D22878" t="s">
        <v>2664</v>
      </c>
      <c r="E22878">
        <v>4.2999999999999997E-2</v>
      </c>
      <c r="F22878">
        <v>0.01</v>
      </c>
      <c r="G22878">
        <v>0</v>
      </c>
      <c r="H22878">
        <v>0</v>
      </c>
      <c r="I22878">
        <v>0</v>
      </c>
    </row>
    <row r="22879" spans="1:9" x14ac:dyDescent="0.25">
      <c r="A22879" t="s">
        <v>734</v>
      </c>
      <c r="B22879">
        <v>24635</v>
      </c>
      <c r="C22879" s="593">
        <v>5.2999999999999999E-2</v>
      </c>
      <c r="D22879" t="s">
        <v>1437</v>
      </c>
      <c r="E22879">
        <v>4.2999999999999997E-2</v>
      </c>
      <c r="F22879">
        <v>0.01</v>
      </c>
      <c r="G22879">
        <v>0</v>
      </c>
      <c r="H22879">
        <v>0</v>
      </c>
      <c r="I22879">
        <v>0</v>
      </c>
    </row>
    <row r="22880" spans="1:9" x14ac:dyDescent="0.25">
      <c r="A22880" t="s">
        <v>734</v>
      </c>
      <c r="B22880">
        <v>24637</v>
      </c>
      <c r="C22880" s="593">
        <v>5.2999999999999999E-2</v>
      </c>
      <c r="D22880" t="s">
        <v>3246</v>
      </c>
      <c r="E22880">
        <v>4.2999999999999997E-2</v>
      </c>
      <c r="F22880">
        <v>0.01</v>
      </c>
      <c r="G22880">
        <v>0</v>
      </c>
      <c r="H22880">
        <v>0</v>
      </c>
      <c r="I22880">
        <v>0</v>
      </c>
    </row>
    <row r="22881" spans="1:9" x14ac:dyDescent="0.25">
      <c r="A22881" t="s">
        <v>734</v>
      </c>
      <c r="B22881">
        <v>24639</v>
      </c>
      <c r="C22881" s="593">
        <v>5.2999999999999999E-2</v>
      </c>
      <c r="D22881" t="s">
        <v>6382</v>
      </c>
      <c r="E22881">
        <v>4.2999999999999997E-2</v>
      </c>
      <c r="F22881">
        <v>0.01</v>
      </c>
      <c r="G22881">
        <v>0</v>
      </c>
      <c r="H22881">
        <v>0</v>
      </c>
      <c r="I22881">
        <v>0</v>
      </c>
    </row>
    <row r="22882" spans="1:9" x14ac:dyDescent="0.25">
      <c r="A22882" t="s">
        <v>734</v>
      </c>
      <c r="B22882">
        <v>24640</v>
      </c>
      <c r="C22882" s="593">
        <v>5.2999999999999999E-2</v>
      </c>
      <c r="D22882" t="s">
        <v>3246</v>
      </c>
      <c r="E22882">
        <v>4.2999999999999997E-2</v>
      </c>
      <c r="F22882">
        <v>0.01</v>
      </c>
      <c r="G22882">
        <v>0</v>
      </c>
      <c r="H22882">
        <v>0</v>
      </c>
      <c r="I22882">
        <v>0</v>
      </c>
    </row>
    <row r="22883" spans="1:9" x14ac:dyDescent="0.25">
      <c r="A22883" t="s">
        <v>734</v>
      </c>
      <c r="B22883">
        <v>24641</v>
      </c>
      <c r="C22883" s="593">
        <v>5.2999999999999999E-2</v>
      </c>
      <c r="D22883" t="s">
        <v>6381</v>
      </c>
      <c r="E22883">
        <v>4.2999999999999997E-2</v>
      </c>
      <c r="F22883">
        <v>0.01</v>
      </c>
      <c r="G22883">
        <v>0</v>
      </c>
      <c r="H22883">
        <v>0</v>
      </c>
      <c r="I22883">
        <v>0</v>
      </c>
    </row>
    <row r="22884" spans="1:9" x14ac:dyDescent="0.25">
      <c r="A22884" t="s">
        <v>734</v>
      </c>
      <c r="B22884">
        <v>24646</v>
      </c>
      <c r="C22884" s="593">
        <v>5.2999999999999999E-2</v>
      </c>
      <c r="D22884" t="s">
        <v>2664</v>
      </c>
      <c r="E22884">
        <v>4.2999999999999997E-2</v>
      </c>
      <c r="F22884">
        <v>0.01</v>
      </c>
      <c r="G22884">
        <v>0</v>
      </c>
      <c r="H22884">
        <v>0</v>
      </c>
      <c r="I22884">
        <v>0</v>
      </c>
    </row>
    <row r="22885" spans="1:9" x14ac:dyDescent="0.25">
      <c r="A22885" t="s">
        <v>734</v>
      </c>
      <c r="B22885">
        <v>24647</v>
      </c>
      <c r="C22885" s="593">
        <v>5.2999999999999999E-2</v>
      </c>
      <c r="D22885" t="s">
        <v>2664</v>
      </c>
      <c r="E22885">
        <v>4.2999999999999997E-2</v>
      </c>
      <c r="F22885">
        <v>0.01</v>
      </c>
      <c r="G22885">
        <v>0</v>
      </c>
      <c r="H22885">
        <v>0</v>
      </c>
      <c r="I22885">
        <v>0</v>
      </c>
    </row>
    <row r="22886" spans="1:9" x14ac:dyDescent="0.25">
      <c r="A22886" t="s">
        <v>734</v>
      </c>
      <c r="B22886">
        <v>24649</v>
      </c>
      <c r="C22886" s="593">
        <v>5.2999999999999999E-2</v>
      </c>
      <c r="D22886" t="s">
        <v>2664</v>
      </c>
      <c r="E22886">
        <v>4.2999999999999997E-2</v>
      </c>
      <c r="F22886">
        <v>0.01</v>
      </c>
      <c r="G22886">
        <v>0</v>
      </c>
      <c r="H22886">
        <v>0</v>
      </c>
      <c r="I22886">
        <v>0</v>
      </c>
    </row>
    <row r="22887" spans="1:9" x14ac:dyDescent="0.25">
      <c r="A22887" t="s">
        <v>734</v>
      </c>
      <c r="B22887">
        <v>24651</v>
      </c>
      <c r="C22887" s="593">
        <v>5.2999999999999999E-2</v>
      </c>
      <c r="D22887" t="s">
        <v>3246</v>
      </c>
      <c r="E22887">
        <v>4.2999999999999997E-2</v>
      </c>
      <c r="F22887">
        <v>0.01</v>
      </c>
      <c r="G22887">
        <v>0</v>
      </c>
      <c r="H22887">
        <v>0</v>
      </c>
      <c r="I22887">
        <v>0</v>
      </c>
    </row>
    <row r="22888" spans="1:9" x14ac:dyDescent="0.25">
      <c r="A22888" t="s">
        <v>734</v>
      </c>
      <c r="B22888">
        <v>24656</v>
      </c>
      <c r="C22888" s="593">
        <v>5.2999999999999999E-2</v>
      </c>
      <c r="D22888" t="s">
        <v>2664</v>
      </c>
      <c r="E22888">
        <v>4.2999999999999997E-2</v>
      </c>
      <c r="F22888">
        <v>0.01</v>
      </c>
      <c r="G22888">
        <v>0</v>
      </c>
      <c r="H22888">
        <v>0</v>
      </c>
      <c r="I22888">
        <v>0</v>
      </c>
    </row>
    <row r="22889" spans="1:9" x14ac:dyDescent="0.25">
      <c r="A22889" t="s">
        <v>734</v>
      </c>
      <c r="B22889">
        <v>24657</v>
      </c>
      <c r="C22889" s="593">
        <v>5.2999999999999999E-2</v>
      </c>
      <c r="D22889" t="s">
        <v>2664</v>
      </c>
      <c r="E22889">
        <v>4.2999999999999997E-2</v>
      </c>
      <c r="F22889">
        <v>0.01</v>
      </c>
      <c r="G22889">
        <v>0</v>
      </c>
      <c r="H22889">
        <v>0</v>
      </c>
      <c r="I22889">
        <v>0</v>
      </c>
    </row>
    <row r="22890" spans="1:9" x14ac:dyDescent="0.25">
      <c r="A22890" t="s">
        <v>734</v>
      </c>
      <c r="B22890">
        <v>24658</v>
      </c>
      <c r="C22890" s="593">
        <v>5.2999999999999999E-2</v>
      </c>
      <c r="D22890" t="s">
        <v>2664</v>
      </c>
      <c r="E22890">
        <v>4.2999999999999997E-2</v>
      </c>
      <c r="F22890">
        <v>0.01</v>
      </c>
      <c r="G22890">
        <v>0</v>
      </c>
      <c r="H22890">
        <v>0</v>
      </c>
      <c r="I22890">
        <v>0</v>
      </c>
    </row>
    <row r="22891" spans="1:9" x14ac:dyDescent="0.25">
      <c r="A22891" t="s">
        <v>735</v>
      </c>
      <c r="B22891">
        <v>83856</v>
      </c>
      <c r="C22891" s="593">
        <v>7.6999999999999999E-2</v>
      </c>
      <c r="D22891" t="s">
        <v>6383</v>
      </c>
      <c r="E22891">
        <v>6.5000000000000002E-2</v>
      </c>
      <c r="F22891">
        <v>1.2E-2</v>
      </c>
      <c r="G22891">
        <v>0</v>
      </c>
      <c r="H22891">
        <v>0</v>
      </c>
      <c r="I22891">
        <v>0</v>
      </c>
    </row>
    <row r="22892" spans="1:9" x14ac:dyDescent="0.25">
      <c r="A22892" t="s">
        <v>735</v>
      </c>
      <c r="B22892">
        <v>98001</v>
      </c>
      <c r="C22892" s="593">
        <v>0.10100000000000001</v>
      </c>
      <c r="D22892" t="s">
        <v>6384</v>
      </c>
      <c r="E22892">
        <v>6.5000000000000002E-2</v>
      </c>
      <c r="F22892">
        <v>0</v>
      </c>
      <c r="G22892">
        <v>0</v>
      </c>
      <c r="H22892">
        <v>3.5999999999999997E-2</v>
      </c>
      <c r="I22892">
        <v>0</v>
      </c>
    </row>
    <row r="22893" spans="1:9" x14ac:dyDescent="0.25">
      <c r="A22893" t="s">
        <v>735</v>
      </c>
      <c r="B22893">
        <v>98002</v>
      </c>
      <c r="C22893" s="593">
        <v>0.10100000000000001</v>
      </c>
      <c r="D22893" t="s">
        <v>6384</v>
      </c>
      <c r="E22893">
        <v>6.5000000000000002E-2</v>
      </c>
      <c r="F22893">
        <v>0</v>
      </c>
      <c r="G22893">
        <v>0</v>
      </c>
      <c r="H22893">
        <v>3.5999999999999997E-2</v>
      </c>
      <c r="I22893">
        <v>0</v>
      </c>
    </row>
    <row r="22894" spans="1:9" x14ac:dyDescent="0.25">
      <c r="A22894" t="s">
        <v>735</v>
      </c>
      <c r="B22894">
        <v>98003</v>
      </c>
      <c r="C22894" s="593">
        <v>0.10100000000000001</v>
      </c>
      <c r="D22894" t="s">
        <v>6385</v>
      </c>
      <c r="E22894">
        <v>6.5000000000000002E-2</v>
      </c>
      <c r="F22894">
        <v>0</v>
      </c>
      <c r="G22894">
        <v>0</v>
      </c>
      <c r="H22894">
        <v>3.5999999999999997E-2</v>
      </c>
      <c r="I22894">
        <v>0</v>
      </c>
    </row>
    <row r="22895" spans="1:9" x14ac:dyDescent="0.25">
      <c r="A22895" t="s">
        <v>735</v>
      </c>
      <c r="B22895">
        <v>98004</v>
      </c>
      <c r="C22895" s="593">
        <v>0.10199999999999999</v>
      </c>
      <c r="D22895" t="s">
        <v>6386</v>
      </c>
      <c r="E22895">
        <v>6.5000000000000002E-2</v>
      </c>
      <c r="F22895">
        <v>0</v>
      </c>
      <c r="G22895">
        <v>3.6999999999999998E-2</v>
      </c>
      <c r="H22895">
        <v>0</v>
      </c>
      <c r="I22895">
        <v>0</v>
      </c>
    </row>
    <row r="22896" spans="1:9" x14ac:dyDescent="0.25">
      <c r="A22896" t="s">
        <v>735</v>
      </c>
      <c r="B22896">
        <v>98005</v>
      </c>
      <c r="C22896" s="593">
        <v>0.10199999999999999</v>
      </c>
      <c r="D22896" t="s">
        <v>6386</v>
      </c>
      <c r="E22896">
        <v>6.5000000000000002E-2</v>
      </c>
      <c r="F22896">
        <v>0</v>
      </c>
      <c r="G22896">
        <v>3.6999999999999998E-2</v>
      </c>
      <c r="H22896">
        <v>0</v>
      </c>
      <c r="I22896">
        <v>0</v>
      </c>
    </row>
    <row r="22897" spans="1:9" x14ac:dyDescent="0.25">
      <c r="A22897" t="s">
        <v>735</v>
      </c>
      <c r="B22897">
        <v>98006</v>
      </c>
      <c r="C22897" s="593">
        <v>0.10100000000000001</v>
      </c>
      <c r="D22897" t="s">
        <v>3492</v>
      </c>
      <c r="E22897">
        <v>6.5000000000000002E-2</v>
      </c>
      <c r="F22897">
        <v>0</v>
      </c>
      <c r="G22897">
        <v>3.5999999999999997E-2</v>
      </c>
      <c r="H22897">
        <v>0</v>
      </c>
      <c r="I22897">
        <v>0</v>
      </c>
    </row>
    <row r="22898" spans="1:9" x14ac:dyDescent="0.25">
      <c r="A22898" t="s">
        <v>735</v>
      </c>
      <c r="B22898">
        <v>98007</v>
      </c>
      <c r="C22898" s="593">
        <v>0.10100000000000001</v>
      </c>
      <c r="D22898" t="s">
        <v>3492</v>
      </c>
      <c r="E22898">
        <v>6.5000000000000002E-2</v>
      </c>
      <c r="F22898">
        <v>0</v>
      </c>
      <c r="G22898">
        <v>3.5999999999999997E-2</v>
      </c>
      <c r="H22898">
        <v>0</v>
      </c>
      <c r="I22898">
        <v>0</v>
      </c>
    </row>
    <row r="22899" spans="1:9" x14ac:dyDescent="0.25">
      <c r="A22899" t="s">
        <v>735</v>
      </c>
      <c r="B22899">
        <v>98008</v>
      </c>
      <c r="C22899" s="593">
        <v>0.10100000000000001</v>
      </c>
      <c r="D22899" t="s">
        <v>3492</v>
      </c>
      <c r="E22899">
        <v>6.5000000000000002E-2</v>
      </c>
      <c r="F22899">
        <v>0</v>
      </c>
      <c r="G22899">
        <v>3.5999999999999997E-2</v>
      </c>
      <c r="H22899">
        <v>0</v>
      </c>
      <c r="I22899">
        <v>0</v>
      </c>
    </row>
    <row r="22900" spans="1:9" x14ac:dyDescent="0.25">
      <c r="A22900" t="s">
        <v>735</v>
      </c>
      <c r="B22900">
        <v>98009</v>
      </c>
      <c r="C22900" s="593">
        <v>0.10100000000000001</v>
      </c>
      <c r="D22900" t="s">
        <v>3492</v>
      </c>
      <c r="E22900">
        <v>6.5000000000000002E-2</v>
      </c>
      <c r="F22900">
        <v>0</v>
      </c>
      <c r="G22900">
        <v>3.5999999999999997E-2</v>
      </c>
      <c r="H22900">
        <v>0</v>
      </c>
      <c r="I22900">
        <v>0</v>
      </c>
    </row>
    <row r="22901" spans="1:9" x14ac:dyDescent="0.25">
      <c r="A22901" t="s">
        <v>735</v>
      </c>
      <c r="B22901">
        <v>98010</v>
      </c>
      <c r="C22901" s="593">
        <v>8.6999999999999994E-2</v>
      </c>
      <c r="D22901" t="s">
        <v>6387</v>
      </c>
      <c r="E22901">
        <v>6.5000000000000002E-2</v>
      </c>
      <c r="F22901">
        <v>0</v>
      </c>
      <c r="G22901">
        <v>2.1999999999999999E-2</v>
      </c>
      <c r="H22901">
        <v>0</v>
      </c>
      <c r="I22901">
        <v>0</v>
      </c>
    </row>
    <row r="22902" spans="1:9" x14ac:dyDescent="0.25">
      <c r="A22902" t="s">
        <v>735</v>
      </c>
      <c r="B22902">
        <v>98011</v>
      </c>
      <c r="C22902" s="593">
        <v>0.105</v>
      </c>
      <c r="D22902" t="s">
        <v>6388</v>
      </c>
      <c r="E22902">
        <v>6.5000000000000002E-2</v>
      </c>
      <c r="F22902">
        <v>0</v>
      </c>
      <c r="G22902">
        <v>0.04</v>
      </c>
      <c r="H22902">
        <v>0</v>
      </c>
      <c r="I22902">
        <v>0</v>
      </c>
    </row>
    <row r="22903" spans="1:9" x14ac:dyDescent="0.25">
      <c r="A22903" t="s">
        <v>735</v>
      </c>
      <c r="B22903">
        <v>98012</v>
      </c>
      <c r="C22903" s="593">
        <v>0.106</v>
      </c>
      <c r="D22903" t="s">
        <v>3427</v>
      </c>
      <c r="E22903">
        <v>6.5000000000000002E-2</v>
      </c>
      <c r="F22903">
        <v>0</v>
      </c>
      <c r="G22903">
        <v>4.0999000000000001E-2</v>
      </c>
      <c r="H22903">
        <v>0</v>
      </c>
      <c r="I22903">
        <v>0</v>
      </c>
    </row>
    <row r="22904" spans="1:9" x14ac:dyDescent="0.25">
      <c r="A22904" t="s">
        <v>735</v>
      </c>
      <c r="B22904">
        <v>98013</v>
      </c>
      <c r="C22904" s="593">
        <v>8.6999999999999994E-2</v>
      </c>
      <c r="D22904" t="s">
        <v>4105</v>
      </c>
      <c r="E22904">
        <v>6.5000000000000002E-2</v>
      </c>
      <c r="F22904">
        <v>2.1999999999999999E-2</v>
      </c>
      <c r="G22904">
        <v>0</v>
      </c>
      <c r="H22904">
        <v>0</v>
      </c>
      <c r="I22904">
        <v>0</v>
      </c>
    </row>
    <row r="22905" spans="1:9" x14ac:dyDescent="0.25">
      <c r="A22905" t="s">
        <v>735</v>
      </c>
      <c r="B22905">
        <v>98014</v>
      </c>
      <c r="C22905" s="593">
        <v>8.6999999999999994E-2</v>
      </c>
      <c r="D22905" t="s">
        <v>6389</v>
      </c>
      <c r="E22905">
        <v>6.5000000000000002E-2</v>
      </c>
      <c r="F22905">
        <v>0</v>
      </c>
      <c r="G22905">
        <v>2.1999999999999999E-2</v>
      </c>
      <c r="H22905">
        <v>0</v>
      </c>
      <c r="I22905">
        <v>0</v>
      </c>
    </row>
    <row r="22906" spans="1:9" x14ac:dyDescent="0.25">
      <c r="A22906" t="s">
        <v>735</v>
      </c>
      <c r="B22906">
        <v>98015</v>
      </c>
      <c r="C22906" s="593">
        <v>0.10100000000000001</v>
      </c>
      <c r="D22906" t="s">
        <v>3492</v>
      </c>
      <c r="E22906">
        <v>6.5000000000000002E-2</v>
      </c>
      <c r="F22906">
        <v>0</v>
      </c>
      <c r="G22906">
        <v>3.5999999999999997E-2</v>
      </c>
      <c r="H22906">
        <v>0</v>
      </c>
      <c r="I22906">
        <v>0</v>
      </c>
    </row>
    <row r="22907" spans="1:9" x14ac:dyDescent="0.25">
      <c r="A22907" t="s">
        <v>735</v>
      </c>
      <c r="B22907">
        <v>98019</v>
      </c>
      <c r="C22907" s="593">
        <v>8.8999999999999996E-2</v>
      </c>
      <c r="D22907" t="s">
        <v>6390</v>
      </c>
      <c r="E22907">
        <v>6.5000000000000002E-2</v>
      </c>
      <c r="F22907">
        <v>0</v>
      </c>
      <c r="G22907">
        <v>2.4E-2</v>
      </c>
      <c r="H22907">
        <v>0</v>
      </c>
      <c r="I22907">
        <v>0</v>
      </c>
    </row>
    <row r="22908" spans="1:9" x14ac:dyDescent="0.25">
      <c r="A22908" t="s">
        <v>735</v>
      </c>
      <c r="B22908">
        <v>98020</v>
      </c>
      <c r="C22908" s="593">
        <v>0.105</v>
      </c>
      <c r="D22908" t="s">
        <v>6391</v>
      </c>
      <c r="E22908">
        <v>6.5000000000000002E-2</v>
      </c>
      <c r="F22908">
        <v>0</v>
      </c>
      <c r="G22908">
        <v>0.04</v>
      </c>
      <c r="H22908">
        <v>0</v>
      </c>
      <c r="I22908">
        <v>0</v>
      </c>
    </row>
    <row r="22909" spans="1:9" x14ac:dyDescent="0.25">
      <c r="A22909" t="s">
        <v>735</v>
      </c>
      <c r="B22909">
        <v>98021</v>
      </c>
      <c r="C22909" s="593">
        <v>0.105</v>
      </c>
      <c r="D22909" t="s">
        <v>6388</v>
      </c>
      <c r="E22909">
        <v>6.5000000000000002E-2</v>
      </c>
      <c r="F22909">
        <v>0</v>
      </c>
      <c r="G22909">
        <v>0.04</v>
      </c>
      <c r="H22909">
        <v>0</v>
      </c>
      <c r="I22909">
        <v>0</v>
      </c>
    </row>
    <row r="22910" spans="1:9" x14ac:dyDescent="0.25">
      <c r="A22910" t="s">
        <v>735</v>
      </c>
      <c r="B22910">
        <v>98022</v>
      </c>
      <c r="C22910" s="593">
        <v>8.7999999999999995E-2</v>
      </c>
      <c r="D22910" t="s">
        <v>6392</v>
      </c>
      <c r="E22910">
        <v>6.5000000000000002E-2</v>
      </c>
      <c r="F22910">
        <v>0</v>
      </c>
      <c r="G22910">
        <v>2.2998999999999999E-2</v>
      </c>
      <c r="H22910">
        <v>0</v>
      </c>
      <c r="I22910">
        <v>0</v>
      </c>
    </row>
    <row r="22911" spans="1:9" x14ac:dyDescent="0.25">
      <c r="A22911" t="s">
        <v>735</v>
      </c>
      <c r="B22911">
        <v>98023</v>
      </c>
      <c r="C22911" s="593">
        <v>0.10299999999999999</v>
      </c>
      <c r="D22911" t="s">
        <v>6393</v>
      </c>
      <c r="E22911">
        <v>6.5000000000000002E-2</v>
      </c>
      <c r="F22911">
        <v>0</v>
      </c>
      <c r="G22911">
        <v>3.7999999999999999E-2</v>
      </c>
      <c r="H22911">
        <v>0</v>
      </c>
      <c r="I22911">
        <v>0</v>
      </c>
    </row>
    <row r="22912" spans="1:9" x14ac:dyDescent="0.25">
      <c r="A22912" t="s">
        <v>735</v>
      </c>
      <c r="B22912">
        <v>98024</v>
      </c>
      <c r="C22912" s="593">
        <v>8.8999999999999996E-2</v>
      </c>
      <c r="D22912" t="s">
        <v>6394</v>
      </c>
      <c r="E22912">
        <v>6.5000000000000002E-2</v>
      </c>
      <c r="F22912">
        <v>0</v>
      </c>
      <c r="G22912">
        <v>2.4E-2</v>
      </c>
      <c r="H22912">
        <v>0</v>
      </c>
      <c r="I22912">
        <v>0</v>
      </c>
    </row>
    <row r="22913" spans="1:9" x14ac:dyDescent="0.25">
      <c r="A22913" t="s">
        <v>735</v>
      </c>
      <c r="B22913">
        <v>98025</v>
      </c>
      <c r="C22913" s="593">
        <v>8.6999999999999994E-2</v>
      </c>
      <c r="D22913" t="s">
        <v>4105</v>
      </c>
      <c r="E22913">
        <v>6.5000000000000002E-2</v>
      </c>
      <c r="F22913">
        <v>2.1999999999999999E-2</v>
      </c>
      <c r="G22913">
        <v>0</v>
      </c>
      <c r="H22913">
        <v>0</v>
      </c>
      <c r="I22913">
        <v>0</v>
      </c>
    </row>
    <row r="22914" spans="1:9" x14ac:dyDescent="0.25">
      <c r="A22914" t="s">
        <v>735</v>
      </c>
      <c r="B22914">
        <v>98026</v>
      </c>
      <c r="C22914" s="593">
        <v>0.106</v>
      </c>
      <c r="D22914" t="s">
        <v>6395</v>
      </c>
      <c r="E22914">
        <v>6.5000000000000002E-2</v>
      </c>
      <c r="F22914">
        <v>0</v>
      </c>
      <c r="G22914">
        <v>4.0999000000000001E-2</v>
      </c>
      <c r="H22914">
        <v>0</v>
      </c>
      <c r="I22914">
        <v>0</v>
      </c>
    </row>
    <row r="22915" spans="1:9" x14ac:dyDescent="0.25">
      <c r="A22915" t="s">
        <v>735</v>
      </c>
      <c r="B22915">
        <v>98027</v>
      </c>
      <c r="C22915" s="593">
        <v>0.10100000000000001</v>
      </c>
      <c r="D22915" t="s">
        <v>3492</v>
      </c>
      <c r="E22915">
        <v>6.5000000000000002E-2</v>
      </c>
      <c r="F22915">
        <v>0</v>
      </c>
      <c r="G22915">
        <v>3.5999999999999997E-2</v>
      </c>
      <c r="H22915">
        <v>0</v>
      </c>
      <c r="I22915">
        <v>0</v>
      </c>
    </row>
    <row r="22916" spans="1:9" x14ac:dyDescent="0.25">
      <c r="A22916" t="s">
        <v>735</v>
      </c>
      <c r="B22916">
        <v>98028</v>
      </c>
      <c r="C22916" s="593">
        <v>0.10199999999999999</v>
      </c>
      <c r="D22916" t="s">
        <v>6386</v>
      </c>
      <c r="E22916">
        <v>6.5000000000000002E-2</v>
      </c>
      <c r="F22916">
        <v>0</v>
      </c>
      <c r="G22916">
        <v>3.6999999999999998E-2</v>
      </c>
      <c r="H22916">
        <v>0</v>
      </c>
      <c r="I22916">
        <v>0</v>
      </c>
    </row>
    <row r="22917" spans="1:9" x14ac:dyDescent="0.25">
      <c r="A22917" t="s">
        <v>735</v>
      </c>
      <c r="B22917">
        <v>98029</v>
      </c>
      <c r="C22917" s="593">
        <v>0.10100000000000001</v>
      </c>
      <c r="D22917" t="s">
        <v>6396</v>
      </c>
      <c r="E22917">
        <v>6.5000000000000002E-2</v>
      </c>
      <c r="F22917">
        <v>0</v>
      </c>
      <c r="G22917">
        <v>3.5999999999999997E-2</v>
      </c>
      <c r="H22917">
        <v>0</v>
      </c>
      <c r="I22917">
        <v>0</v>
      </c>
    </row>
    <row r="22918" spans="1:9" x14ac:dyDescent="0.25">
      <c r="A22918" t="s">
        <v>735</v>
      </c>
      <c r="B22918">
        <v>98030</v>
      </c>
      <c r="C22918" s="593">
        <v>0.10100000000000001</v>
      </c>
      <c r="D22918" t="s">
        <v>6384</v>
      </c>
      <c r="E22918">
        <v>6.5000000000000002E-2</v>
      </c>
      <c r="F22918">
        <v>0</v>
      </c>
      <c r="G22918">
        <v>0</v>
      </c>
      <c r="H22918">
        <v>3.5999999999999997E-2</v>
      </c>
      <c r="I22918">
        <v>0</v>
      </c>
    </row>
    <row r="22919" spans="1:9" x14ac:dyDescent="0.25">
      <c r="A22919" t="s">
        <v>735</v>
      </c>
      <c r="B22919">
        <v>98031</v>
      </c>
      <c r="C22919" s="593">
        <v>0.10100000000000001</v>
      </c>
      <c r="D22919" t="s">
        <v>3966</v>
      </c>
      <c r="E22919">
        <v>6.5000000000000002E-2</v>
      </c>
      <c r="F22919">
        <v>0</v>
      </c>
      <c r="G22919">
        <v>3.5999999999999997E-2</v>
      </c>
      <c r="H22919">
        <v>0</v>
      </c>
      <c r="I22919">
        <v>0</v>
      </c>
    </row>
    <row r="22920" spans="1:9" x14ac:dyDescent="0.25">
      <c r="A22920" t="s">
        <v>735</v>
      </c>
      <c r="B22920">
        <v>98032</v>
      </c>
      <c r="C22920" s="593">
        <v>0.10100000000000001</v>
      </c>
      <c r="D22920" t="s">
        <v>6384</v>
      </c>
      <c r="E22920">
        <v>6.5000000000000002E-2</v>
      </c>
      <c r="F22920">
        <v>0</v>
      </c>
      <c r="G22920">
        <v>0</v>
      </c>
      <c r="H22920">
        <v>3.5999999999999997E-2</v>
      </c>
      <c r="I22920">
        <v>0</v>
      </c>
    </row>
    <row r="22921" spans="1:9" x14ac:dyDescent="0.25">
      <c r="A22921" t="s">
        <v>735</v>
      </c>
      <c r="B22921">
        <v>98033</v>
      </c>
      <c r="C22921" s="593">
        <v>0.10199999999999999</v>
      </c>
      <c r="D22921" t="s">
        <v>6386</v>
      </c>
      <c r="E22921">
        <v>6.5000000000000002E-2</v>
      </c>
      <c r="F22921">
        <v>0</v>
      </c>
      <c r="G22921">
        <v>3.6999999999999998E-2</v>
      </c>
      <c r="H22921">
        <v>0</v>
      </c>
      <c r="I22921">
        <v>0</v>
      </c>
    </row>
    <row r="22922" spans="1:9" x14ac:dyDescent="0.25">
      <c r="A22922" t="s">
        <v>735</v>
      </c>
      <c r="B22922">
        <v>98034</v>
      </c>
      <c r="C22922" s="593">
        <v>0.10199999999999999</v>
      </c>
      <c r="D22922" t="s">
        <v>6386</v>
      </c>
      <c r="E22922">
        <v>6.5000000000000002E-2</v>
      </c>
      <c r="F22922">
        <v>0</v>
      </c>
      <c r="G22922">
        <v>3.6999999999999998E-2</v>
      </c>
      <c r="H22922">
        <v>0</v>
      </c>
      <c r="I22922">
        <v>0</v>
      </c>
    </row>
    <row r="22923" spans="1:9" x14ac:dyDescent="0.25">
      <c r="A22923" t="s">
        <v>735</v>
      </c>
      <c r="B22923">
        <v>98035</v>
      </c>
      <c r="C22923" s="593">
        <v>0.10100000000000001</v>
      </c>
      <c r="D22923" t="s">
        <v>3966</v>
      </c>
      <c r="E22923">
        <v>6.5000000000000002E-2</v>
      </c>
      <c r="F22923">
        <v>0</v>
      </c>
      <c r="G22923">
        <v>3.5999999999999997E-2</v>
      </c>
      <c r="H22923">
        <v>0</v>
      </c>
      <c r="I22923">
        <v>0</v>
      </c>
    </row>
    <row r="22924" spans="1:9" x14ac:dyDescent="0.25">
      <c r="A22924" t="s">
        <v>735</v>
      </c>
      <c r="B22924">
        <v>98036</v>
      </c>
      <c r="C22924" s="593">
        <v>0.106</v>
      </c>
      <c r="D22924" t="s">
        <v>6395</v>
      </c>
      <c r="E22924">
        <v>6.5000000000000002E-2</v>
      </c>
      <c r="F22924">
        <v>0</v>
      </c>
      <c r="G22924">
        <v>4.0999000000000001E-2</v>
      </c>
      <c r="H22924">
        <v>0</v>
      </c>
      <c r="I22924">
        <v>0</v>
      </c>
    </row>
    <row r="22925" spans="1:9" x14ac:dyDescent="0.25">
      <c r="A22925" t="s">
        <v>735</v>
      </c>
      <c r="B22925">
        <v>98037</v>
      </c>
      <c r="C22925" s="593">
        <v>0.106</v>
      </c>
      <c r="D22925" t="s">
        <v>6395</v>
      </c>
      <c r="E22925">
        <v>6.5000000000000002E-2</v>
      </c>
      <c r="F22925">
        <v>0</v>
      </c>
      <c r="G22925">
        <v>4.0999000000000001E-2</v>
      </c>
      <c r="H22925">
        <v>0</v>
      </c>
      <c r="I22925">
        <v>0</v>
      </c>
    </row>
    <row r="22926" spans="1:9" x14ac:dyDescent="0.25">
      <c r="A22926" t="s">
        <v>735</v>
      </c>
      <c r="B22926">
        <v>98038</v>
      </c>
      <c r="C22926" s="593">
        <v>8.6999999999999994E-2</v>
      </c>
      <c r="D22926" t="s">
        <v>6387</v>
      </c>
      <c r="E22926">
        <v>6.5000000000000002E-2</v>
      </c>
      <c r="F22926">
        <v>0</v>
      </c>
      <c r="G22926">
        <v>2.1999999999999999E-2</v>
      </c>
      <c r="H22926">
        <v>0</v>
      </c>
      <c r="I22926">
        <v>0</v>
      </c>
    </row>
    <row r="22927" spans="1:9" x14ac:dyDescent="0.25">
      <c r="A22927" t="s">
        <v>735</v>
      </c>
      <c r="B22927">
        <v>98039</v>
      </c>
      <c r="C22927" s="593">
        <v>0.10100000000000001</v>
      </c>
      <c r="D22927" t="s">
        <v>3492</v>
      </c>
      <c r="E22927">
        <v>6.5000000000000002E-2</v>
      </c>
      <c r="F22927">
        <v>0</v>
      </c>
      <c r="G22927">
        <v>3.5999999999999997E-2</v>
      </c>
      <c r="H22927">
        <v>0</v>
      </c>
      <c r="I22927">
        <v>0</v>
      </c>
    </row>
    <row r="22928" spans="1:9" x14ac:dyDescent="0.25">
      <c r="A22928" t="s">
        <v>735</v>
      </c>
      <c r="B22928">
        <v>98040</v>
      </c>
      <c r="C22928" s="593">
        <v>0.10100000000000001</v>
      </c>
      <c r="D22928" t="s">
        <v>6397</v>
      </c>
      <c r="E22928">
        <v>6.5000000000000002E-2</v>
      </c>
      <c r="F22928">
        <v>0</v>
      </c>
      <c r="G22928">
        <v>3.5999999999999997E-2</v>
      </c>
      <c r="H22928">
        <v>0</v>
      </c>
      <c r="I22928">
        <v>0</v>
      </c>
    </row>
    <row r="22929" spans="1:9" x14ac:dyDescent="0.25">
      <c r="A22929" t="s">
        <v>735</v>
      </c>
      <c r="B22929">
        <v>98041</v>
      </c>
      <c r="C22929" s="593">
        <v>0.10100000000000001</v>
      </c>
      <c r="D22929" t="s">
        <v>6398</v>
      </c>
      <c r="E22929">
        <v>6.5000000000000002E-2</v>
      </c>
      <c r="F22929">
        <v>0</v>
      </c>
      <c r="G22929">
        <v>0</v>
      </c>
      <c r="H22929">
        <v>3.5999999999999997E-2</v>
      </c>
      <c r="I22929">
        <v>0</v>
      </c>
    </row>
    <row r="22930" spans="1:9" x14ac:dyDescent="0.25">
      <c r="A22930" t="s">
        <v>735</v>
      </c>
      <c r="B22930">
        <v>98042</v>
      </c>
      <c r="C22930" s="593">
        <v>0.10100000000000001</v>
      </c>
      <c r="D22930" t="s">
        <v>6384</v>
      </c>
      <c r="E22930">
        <v>6.5000000000000002E-2</v>
      </c>
      <c r="F22930">
        <v>0</v>
      </c>
      <c r="G22930">
        <v>0</v>
      </c>
      <c r="H22930">
        <v>3.5999999999999997E-2</v>
      </c>
      <c r="I22930">
        <v>0</v>
      </c>
    </row>
    <row r="22931" spans="1:9" x14ac:dyDescent="0.25">
      <c r="A22931" t="s">
        <v>735</v>
      </c>
      <c r="B22931">
        <v>98043</v>
      </c>
      <c r="C22931" s="593">
        <v>0.105</v>
      </c>
      <c r="D22931" t="s">
        <v>6399</v>
      </c>
      <c r="E22931">
        <v>6.5000000000000002E-2</v>
      </c>
      <c r="F22931">
        <v>0</v>
      </c>
      <c r="G22931">
        <v>0</v>
      </c>
      <c r="H22931">
        <v>0.04</v>
      </c>
      <c r="I22931">
        <v>0</v>
      </c>
    </row>
    <row r="22932" spans="1:9" x14ac:dyDescent="0.25">
      <c r="A22932" t="s">
        <v>735</v>
      </c>
      <c r="B22932">
        <v>98045</v>
      </c>
      <c r="C22932" s="593">
        <v>0.09</v>
      </c>
      <c r="D22932" t="s">
        <v>6400</v>
      </c>
      <c r="E22932">
        <v>6.5000000000000002E-2</v>
      </c>
      <c r="F22932">
        <v>0</v>
      </c>
      <c r="G22932">
        <v>2.5000000000000001E-2</v>
      </c>
      <c r="H22932">
        <v>0</v>
      </c>
      <c r="I22932">
        <v>0</v>
      </c>
    </row>
    <row r="22933" spans="1:9" x14ac:dyDescent="0.25">
      <c r="A22933" t="s">
        <v>735</v>
      </c>
      <c r="B22933">
        <v>98046</v>
      </c>
      <c r="C22933" s="593">
        <v>0.106</v>
      </c>
      <c r="D22933" t="s">
        <v>6395</v>
      </c>
      <c r="E22933">
        <v>6.5000000000000002E-2</v>
      </c>
      <c r="F22933">
        <v>0</v>
      </c>
      <c r="G22933">
        <v>4.0999000000000001E-2</v>
      </c>
      <c r="H22933">
        <v>0</v>
      </c>
      <c r="I22933">
        <v>0</v>
      </c>
    </row>
    <row r="22934" spans="1:9" x14ac:dyDescent="0.25">
      <c r="A22934" t="s">
        <v>735</v>
      </c>
      <c r="B22934">
        <v>98047</v>
      </c>
      <c r="C22934" s="593">
        <v>0.10100000000000001</v>
      </c>
      <c r="D22934" t="s">
        <v>6384</v>
      </c>
      <c r="E22934">
        <v>6.5000000000000002E-2</v>
      </c>
      <c r="F22934">
        <v>0</v>
      </c>
      <c r="G22934">
        <v>0</v>
      </c>
      <c r="H22934">
        <v>3.5999999999999997E-2</v>
      </c>
      <c r="I22934">
        <v>0</v>
      </c>
    </row>
    <row r="22935" spans="1:9" x14ac:dyDescent="0.25">
      <c r="A22935" t="s">
        <v>735</v>
      </c>
      <c r="B22935">
        <v>98050</v>
      </c>
      <c r="C22935" s="593">
        <v>8.6999999999999994E-2</v>
      </c>
      <c r="D22935" t="s">
        <v>4105</v>
      </c>
      <c r="E22935">
        <v>6.5000000000000002E-2</v>
      </c>
      <c r="F22935">
        <v>2.1999999999999999E-2</v>
      </c>
      <c r="G22935">
        <v>0</v>
      </c>
      <c r="H22935">
        <v>0</v>
      </c>
      <c r="I22935">
        <v>0</v>
      </c>
    </row>
    <row r="22936" spans="1:9" x14ac:dyDescent="0.25">
      <c r="A22936" t="s">
        <v>735</v>
      </c>
      <c r="B22936">
        <v>98051</v>
      </c>
      <c r="C22936" s="593">
        <v>8.6999999999999994E-2</v>
      </c>
      <c r="D22936" t="s">
        <v>6401</v>
      </c>
      <c r="E22936">
        <v>6.5000000000000002E-2</v>
      </c>
      <c r="F22936">
        <v>0</v>
      </c>
      <c r="G22936">
        <v>0</v>
      </c>
      <c r="H22936">
        <v>2.1999999999999999E-2</v>
      </c>
      <c r="I22936">
        <v>0</v>
      </c>
    </row>
    <row r="22937" spans="1:9" x14ac:dyDescent="0.25">
      <c r="A22937" t="s">
        <v>735</v>
      </c>
      <c r="B22937">
        <v>98052</v>
      </c>
      <c r="C22937" s="593">
        <v>0.10199999999999999</v>
      </c>
      <c r="D22937" t="s">
        <v>6386</v>
      </c>
      <c r="E22937">
        <v>6.5000000000000002E-2</v>
      </c>
      <c r="F22937">
        <v>0</v>
      </c>
      <c r="G22937">
        <v>3.6999999999999998E-2</v>
      </c>
      <c r="H22937">
        <v>0</v>
      </c>
      <c r="I22937">
        <v>0</v>
      </c>
    </row>
    <row r="22938" spans="1:9" x14ac:dyDescent="0.25">
      <c r="A22938" t="s">
        <v>735</v>
      </c>
      <c r="B22938">
        <v>98053</v>
      </c>
      <c r="C22938" s="593">
        <v>0.10100000000000001</v>
      </c>
      <c r="D22938" t="s">
        <v>6402</v>
      </c>
      <c r="E22938">
        <v>6.5000000000000002E-2</v>
      </c>
      <c r="F22938">
        <v>0</v>
      </c>
      <c r="G22938">
        <v>3.5999999999999997E-2</v>
      </c>
      <c r="H22938">
        <v>0</v>
      </c>
      <c r="I22938">
        <v>0</v>
      </c>
    </row>
    <row r="22939" spans="1:9" x14ac:dyDescent="0.25">
      <c r="A22939" t="s">
        <v>735</v>
      </c>
      <c r="B22939">
        <v>98055</v>
      </c>
      <c r="C22939" s="593">
        <v>0.10100000000000001</v>
      </c>
      <c r="D22939" t="s">
        <v>3966</v>
      </c>
      <c r="E22939">
        <v>6.5000000000000002E-2</v>
      </c>
      <c r="F22939">
        <v>0</v>
      </c>
      <c r="G22939">
        <v>3.5999999999999997E-2</v>
      </c>
      <c r="H22939">
        <v>0</v>
      </c>
      <c r="I22939">
        <v>0</v>
      </c>
    </row>
    <row r="22940" spans="1:9" x14ac:dyDescent="0.25">
      <c r="A22940" t="s">
        <v>735</v>
      </c>
      <c r="B22940">
        <v>98056</v>
      </c>
      <c r="C22940" s="593">
        <v>0.10100000000000001</v>
      </c>
      <c r="D22940" t="s">
        <v>6403</v>
      </c>
      <c r="E22940">
        <v>6.5000000000000002E-2</v>
      </c>
      <c r="F22940">
        <v>0</v>
      </c>
      <c r="G22940">
        <v>3.5999999999999997E-2</v>
      </c>
      <c r="H22940">
        <v>0</v>
      </c>
      <c r="I22940">
        <v>0</v>
      </c>
    </row>
    <row r="22941" spans="1:9" x14ac:dyDescent="0.25">
      <c r="A22941" t="s">
        <v>735</v>
      </c>
      <c r="B22941">
        <v>98057</v>
      </c>
      <c r="C22941" s="593">
        <v>0.10100000000000001</v>
      </c>
      <c r="D22941" t="s">
        <v>6403</v>
      </c>
      <c r="E22941">
        <v>6.5000000000000002E-2</v>
      </c>
      <c r="F22941">
        <v>0</v>
      </c>
      <c r="G22941">
        <v>3.5999999999999997E-2</v>
      </c>
      <c r="H22941">
        <v>0</v>
      </c>
      <c r="I22941">
        <v>0</v>
      </c>
    </row>
    <row r="22942" spans="1:9" x14ac:dyDescent="0.25">
      <c r="A22942" t="s">
        <v>735</v>
      </c>
      <c r="B22942">
        <v>98058</v>
      </c>
      <c r="C22942" s="593">
        <v>0.10100000000000001</v>
      </c>
      <c r="D22942" t="s">
        <v>3966</v>
      </c>
      <c r="E22942">
        <v>6.5000000000000002E-2</v>
      </c>
      <c r="F22942">
        <v>0</v>
      </c>
      <c r="G22942">
        <v>3.5999999999999997E-2</v>
      </c>
      <c r="H22942">
        <v>0</v>
      </c>
      <c r="I22942">
        <v>0</v>
      </c>
    </row>
    <row r="22943" spans="1:9" x14ac:dyDescent="0.25">
      <c r="A22943" t="s">
        <v>735</v>
      </c>
      <c r="B22943">
        <v>98059</v>
      </c>
      <c r="C22943" s="593">
        <v>0.10100000000000001</v>
      </c>
      <c r="D22943" t="s">
        <v>6403</v>
      </c>
      <c r="E22943">
        <v>6.5000000000000002E-2</v>
      </c>
      <c r="F22943">
        <v>0</v>
      </c>
      <c r="G22943">
        <v>3.5999999999999997E-2</v>
      </c>
      <c r="H22943">
        <v>0</v>
      </c>
      <c r="I22943">
        <v>0</v>
      </c>
    </row>
    <row r="22944" spans="1:9" x14ac:dyDescent="0.25">
      <c r="A22944" t="s">
        <v>735</v>
      </c>
      <c r="B22944">
        <v>98061</v>
      </c>
      <c r="C22944" s="593">
        <v>9.1999999999999998E-2</v>
      </c>
      <c r="D22944" t="s">
        <v>6404</v>
      </c>
      <c r="E22944">
        <v>6.5000000000000002E-2</v>
      </c>
      <c r="F22944">
        <v>0</v>
      </c>
      <c r="G22944">
        <v>2.7E-2</v>
      </c>
      <c r="H22944">
        <v>0</v>
      </c>
      <c r="I22944">
        <v>0</v>
      </c>
    </row>
    <row r="22945" spans="1:9" x14ac:dyDescent="0.25">
      <c r="A22945" t="s">
        <v>735</v>
      </c>
      <c r="B22945">
        <v>98062</v>
      </c>
      <c r="C22945" s="593">
        <v>0.10100000000000001</v>
      </c>
      <c r="D22945" t="s">
        <v>6405</v>
      </c>
      <c r="E22945">
        <v>6.5000000000000002E-2</v>
      </c>
      <c r="F22945">
        <v>0</v>
      </c>
      <c r="G22945">
        <v>3.5999999999999997E-2</v>
      </c>
      <c r="H22945">
        <v>0</v>
      </c>
      <c r="I22945">
        <v>0</v>
      </c>
    </row>
    <row r="22946" spans="1:9" x14ac:dyDescent="0.25">
      <c r="A22946" t="s">
        <v>735</v>
      </c>
      <c r="B22946">
        <v>98063</v>
      </c>
      <c r="C22946" s="593">
        <v>0.10100000000000001</v>
      </c>
      <c r="D22946" t="s">
        <v>6406</v>
      </c>
      <c r="E22946">
        <v>6.5000000000000002E-2</v>
      </c>
      <c r="F22946">
        <v>0</v>
      </c>
      <c r="G22946">
        <v>3.5999999999999997E-2</v>
      </c>
      <c r="H22946">
        <v>0</v>
      </c>
      <c r="I22946">
        <v>0</v>
      </c>
    </row>
    <row r="22947" spans="1:9" x14ac:dyDescent="0.25">
      <c r="A22947" t="s">
        <v>735</v>
      </c>
      <c r="B22947">
        <v>98064</v>
      </c>
      <c r="C22947" s="593">
        <v>0.10100000000000001</v>
      </c>
      <c r="D22947" t="s">
        <v>3966</v>
      </c>
      <c r="E22947">
        <v>6.5000000000000002E-2</v>
      </c>
      <c r="F22947">
        <v>0</v>
      </c>
      <c r="G22947">
        <v>3.5999999999999997E-2</v>
      </c>
      <c r="H22947">
        <v>0</v>
      </c>
      <c r="I22947">
        <v>0</v>
      </c>
    </row>
    <row r="22948" spans="1:9" x14ac:dyDescent="0.25">
      <c r="A22948" t="s">
        <v>735</v>
      </c>
      <c r="B22948">
        <v>98065</v>
      </c>
      <c r="C22948" s="593">
        <v>8.8999999999999996E-2</v>
      </c>
      <c r="D22948" t="s">
        <v>6394</v>
      </c>
      <c r="E22948">
        <v>6.5000000000000002E-2</v>
      </c>
      <c r="F22948">
        <v>0</v>
      </c>
      <c r="G22948">
        <v>2.4E-2</v>
      </c>
      <c r="H22948">
        <v>0</v>
      </c>
      <c r="I22948">
        <v>0</v>
      </c>
    </row>
    <row r="22949" spans="1:9" x14ac:dyDescent="0.25">
      <c r="A22949" t="s">
        <v>735</v>
      </c>
      <c r="B22949">
        <v>98068</v>
      </c>
      <c r="C22949" s="593">
        <v>8.6999999999999994E-2</v>
      </c>
      <c r="D22949" t="s">
        <v>4105</v>
      </c>
      <c r="E22949">
        <v>6.5000000000000002E-2</v>
      </c>
      <c r="F22949">
        <v>2.1999999999999999E-2</v>
      </c>
      <c r="G22949">
        <v>0</v>
      </c>
      <c r="H22949">
        <v>0</v>
      </c>
      <c r="I22949">
        <v>0</v>
      </c>
    </row>
    <row r="22950" spans="1:9" x14ac:dyDescent="0.25">
      <c r="A22950" t="s">
        <v>735</v>
      </c>
      <c r="B22950">
        <v>98070</v>
      </c>
      <c r="C22950" s="593">
        <v>8.6999999999999994E-2</v>
      </c>
      <c r="D22950" t="s">
        <v>4105</v>
      </c>
      <c r="E22950">
        <v>6.5000000000000002E-2</v>
      </c>
      <c r="F22950">
        <v>2.1999999999999999E-2</v>
      </c>
      <c r="G22950">
        <v>0</v>
      </c>
      <c r="H22950">
        <v>0</v>
      </c>
      <c r="I22950">
        <v>0</v>
      </c>
    </row>
    <row r="22951" spans="1:9" x14ac:dyDescent="0.25">
      <c r="A22951" t="s">
        <v>735</v>
      </c>
      <c r="B22951">
        <v>98071</v>
      </c>
      <c r="C22951" s="593">
        <v>0.10100000000000001</v>
      </c>
      <c r="D22951" t="s">
        <v>6384</v>
      </c>
      <c r="E22951">
        <v>6.5000000000000002E-2</v>
      </c>
      <c r="F22951">
        <v>0</v>
      </c>
      <c r="G22951">
        <v>0</v>
      </c>
      <c r="H22951">
        <v>3.5999999999999997E-2</v>
      </c>
      <c r="I22951">
        <v>0</v>
      </c>
    </row>
    <row r="22952" spans="1:9" x14ac:dyDescent="0.25">
      <c r="A22952" t="s">
        <v>735</v>
      </c>
      <c r="B22952">
        <v>98072</v>
      </c>
      <c r="C22952" s="593">
        <v>0.10100000000000001</v>
      </c>
      <c r="D22952" t="s">
        <v>6407</v>
      </c>
      <c r="E22952">
        <v>6.5000000000000002E-2</v>
      </c>
      <c r="F22952">
        <v>0</v>
      </c>
      <c r="G22952">
        <v>3.5999999999999997E-2</v>
      </c>
      <c r="H22952">
        <v>0</v>
      </c>
      <c r="I22952">
        <v>0</v>
      </c>
    </row>
    <row r="22953" spans="1:9" x14ac:dyDescent="0.25">
      <c r="A22953" t="s">
        <v>735</v>
      </c>
      <c r="B22953">
        <v>98073</v>
      </c>
      <c r="C22953" s="593">
        <v>0.10100000000000001</v>
      </c>
      <c r="D22953" t="s">
        <v>6402</v>
      </c>
      <c r="E22953">
        <v>6.5000000000000002E-2</v>
      </c>
      <c r="F22953">
        <v>0</v>
      </c>
      <c r="G22953">
        <v>3.5999999999999997E-2</v>
      </c>
      <c r="H22953">
        <v>0</v>
      </c>
      <c r="I22953">
        <v>0</v>
      </c>
    </row>
    <row r="22954" spans="1:9" x14ac:dyDescent="0.25">
      <c r="A22954" t="s">
        <v>735</v>
      </c>
      <c r="B22954">
        <v>98074</v>
      </c>
      <c r="C22954" s="593">
        <v>0.10100000000000001</v>
      </c>
      <c r="D22954" t="s">
        <v>6402</v>
      </c>
      <c r="E22954">
        <v>6.5000000000000002E-2</v>
      </c>
      <c r="F22954">
        <v>0</v>
      </c>
      <c r="G22954">
        <v>3.5999999999999997E-2</v>
      </c>
      <c r="H22954">
        <v>0</v>
      </c>
      <c r="I22954">
        <v>0</v>
      </c>
    </row>
    <row r="22955" spans="1:9" x14ac:dyDescent="0.25">
      <c r="A22955" t="s">
        <v>735</v>
      </c>
      <c r="B22955">
        <v>98075</v>
      </c>
      <c r="C22955" s="593">
        <v>0.10100000000000001</v>
      </c>
      <c r="D22955" t="s">
        <v>6396</v>
      </c>
      <c r="E22955">
        <v>6.5000000000000002E-2</v>
      </c>
      <c r="F22955">
        <v>0</v>
      </c>
      <c r="G22955">
        <v>3.5999999999999997E-2</v>
      </c>
      <c r="H22955">
        <v>0</v>
      </c>
      <c r="I22955">
        <v>0</v>
      </c>
    </row>
    <row r="22956" spans="1:9" x14ac:dyDescent="0.25">
      <c r="A22956" t="s">
        <v>735</v>
      </c>
      <c r="B22956">
        <v>98077</v>
      </c>
      <c r="C22956" s="593">
        <v>0.10100000000000001</v>
      </c>
      <c r="D22956" t="s">
        <v>6385</v>
      </c>
      <c r="E22956">
        <v>6.5000000000000002E-2</v>
      </c>
      <c r="F22956">
        <v>0</v>
      </c>
      <c r="G22956">
        <v>0</v>
      </c>
      <c r="H22956">
        <v>3.5999999999999997E-2</v>
      </c>
      <c r="I22956">
        <v>0</v>
      </c>
    </row>
    <row r="22957" spans="1:9" x14ac:dyDescent="0.25">
      <c r="A22957" t="s">
        <v>735</v>
      </c>
      <c r="B22957">
        <v>98082</v>
      </c>
      <c r="C22957" s="593">
        <v>0.106</v>
      </c>
      <c r="D22957" t="s">
        <v>3427</v>
      </c>
      <c r="E22957">
        <v>6.5000000000000002E-2</v>
      </c>
      <c r="F22957">
        <v>0</v>
      </c>
      <c r="G22957">
        <v>4.0999000000000001E-2</v>
      </c>
      <c r="H22957">
        <v>0</v>
      </c>
      <c r="I22957">
        <v>0</v>
      </c>
    </row>
    <row r="22958" spans="1:9" x14ac:dyDescent="0.25">
      <c r="A22958" t="s">
        <v>735</v>
      </c>
      <c r="B22958">
        <v>98083</v>
      </c>
      <c r="C22958" s="593">
        <v>0.10199999999999999</v>
      </c>
      <c r="D22958" t="s">
        <v>6386</v>
      </c>
      <c r="E22958">
        <v>6.5000000000000002E-2</v>
      </c>
      <c r="F22958">
        <v>0</v>
      </c>
      <c r="G22958">
        <v>3.6999999999999998E-2</v>
      </c>
      <c r="H22958">
        <v>0</v>
      </c>
      <c r="I22958">
        <v>0</v>
      </c>
    </row>
    <row r="22959" spans="1:9" x14ac:dyDescent="0.25">
      <c r="A22959" t="s">
        <v>735</v>
      </c>
      <c r="B22959">
        <v>98087</v>
      </c>
      <c r="C22959" s="593">
        <v>0.106</v>
      </c>
      <c r="D22959" t="s">
        <v>6395</v>
      </c>
      <c r="E22959">
        <v>6.5000000000000002E-2</v>
      </c>
      <c r="F22959">
        <v>0</v>
      </c>
      <c r="G22959">
        <v>4.0999000000000001E-2</v>
      </c>
      <c r="H22959">
        <v>0</v>
      </c>
      <c r="I22959">
        <v>0</v>
      </c>
    </row>
    <row r="22960" spans="1:9" x14ac:dyDescent="0.25">
      <c r="A22960" t="s">
        <v>735</v>
      </c>
      <c r="B22960">
        <v>98089</v>
      </c>
      <c r="C22960" s="593">
        <v>0.10100000000000001</v>
      </c>
      <c r="D22960" t="s">
        <v>3966</v>
      </c>
      <c r="E22960">
        <v>6.5000000000000002E-2</v>
      </c>
      <c r="F22960">
        <v>0</v>
      </c>
      <c r="G22960">
        <v>3.5999999999999997E-2</v>
      </c>
      <c r="H22960">
        <v>0</v>
      </c>
      <c r="I22960">
        <v>0</v>
      </c>
    </row>
    <row r="22961" spans="1:9" x14ac:dyDescent="0.25">
      <c r="A22961" t="s">
        <v>735</v>
      </c>
      <c r="B22961">
        <v>98092</v>
      </c>
      <c r="C22961" s="593">
        <v>0.10100000000000001</v>
      </c>
      <c r="D22961" t="s">
        <v>6384</v>
      </c>
      <c r="E22961">
        <v>6.5000000000000002E-2</v>
      </c>
      <c r="F22961">
        <v>0</v>
      </c>
      <c r="G22961">
        <v>0</v>
      </c>
      <c r="H22961">
        <v>3.5999999999999997E-2</v>
      </c>
      <c r="I22961">
        <v>0</v>
      </c>
    </row>
    <row r="22962" spans="1:9" x14ac:dyDescent="0.25">
      <c r="A22962" t="s">
        <v>735</v>
      </c>
      <c r="B22962">
        <v>98093</v>
      </c>
      <c r="C22962" s="593">
        <v>0.10100000000000001</v>
      </c>
      <c r="D22962" t="s">
        <v>6406</v>
      </c>
      <c r="E22962">
        <v>6.5000000000000002E-2</v>
      </c>
      <c r="F22962">
        <v>0</v>
      </c>
      <c r="G22962">
        <v>3.5999999999999997E-2</v>
      </c>
      <c r="H22962">
        <v>0</v>
      </c>
      <c r="I22962">
        <v>0</v>
      </c>
    </row>
    <row r="22963" spans="1:9" x14ac:dyDescent="0.25">
      <c r="A22963" t="s">
        <v>735</v>
      </c>
      <c r="B22963">
        <v>98101</v>
      </c>
      <c r="C22963" s="593">
        <v>0.10249999999999999</v>
      </c>
      <c r="D22963" t="s">
        <v>6408</v>
      </c>
      <c r="E22963">
        <v>6.5000000000000002E-2</v>
      </c>
      <c r="F22963">
        <v>0</v>
      </c>
      <c r="G22963">
        <v>3.7499999999999999E-2</v>
      </c>
      <c r="H22963">
        <v>0</v>
      </c>
      <c r="I22963">
        <v>0</v>
      </c>
    </row>
    <row r="22964" spans="1:9" x14ac:dyDescent="0.25">
      <c r="A22964" t="s">
        <v>735</v>
      </c>
      <c r="B22964">
        <v>98102</v>
      </c>
      <c r="C22964" s="593">
        <v>0.10249999999999999</v>
      </c>
      <c r="D22964" t="s">
        <v>6408</v>
      </c>
      <c r="E22964">
        <v>6.5000000000000002E-2</v>
      </c>
      <c r="F22964">
        <v>0</v>
      </c>
      <c r="G22964">
        <v>3.7499999999999999E-2</v>
      </c>
      <c r="H22964">
        <v>0</v>
      </c>
      <c r="I22964">
        <v>0</v>
      </c>
    </row>
    <row r="22965" spans="1:9" x14ac:dyDescent="0.25">
      <c r="A22965" t="s">
        <v>735</v>
      </c>
      <c r="B22965">
        <v>98103</v>
      </c>
      <c r="C22965" s="593">
        <v>0.10249999999999999</v>
      </c>
      <c r="D22965" t="s">
        <v>6408</v>
      </c>
      <c r="E22965">
        <v>6.5000000000000002E-2</v>
      </c>
      <c r="F22965">
        <v>0</v>
      </c>
      <c r="G22965">
        <v>3.7499999999999999E-2</v>
      </c>
      <c r="H22965">
        <v>0</v>
      </c>
      <c r="I22965">
        <v>0</v>
      </c>
    </row>
    <row r="22966" spans="1:9" x14ac:dyDescent="0.25">
      <c r="A22966" t="s">
        <v>735</v>
      </c>
      <c r="B22966">
        <v>98104</v>
      </c>
      <c r="C22966" s="593">
        <v>0.10249999999999999</v>
      </c>
      <c r="D22966" t="s">
        <v>6408</v>
      </c>
      <c r="E22966">
        <v>6.5000000000000002E-2</v>
      </c>
      <c r="F22966">
        <v>0</v>
      </c>
      <c r="G22966">
        <v>3.7499999999999999E-2</v>
      </c>
      <c r="H22966">
        <v>0</v>
      </c>
      <c r="I22966">
        <v>0</v>
      </c>
    </row>
    <row r="22967" spans="1:9" x14ac:dyDescent="0.25">
      <c r="A22967" t="s">
        <v>735</v>
      </c>
      <c r="B22967">
        <v>98105</v>
      </c>
      <c r="C22967" s="593">
        <v>0.10249999999999999</v>
      </c>
      <c r="D22967" t="s">
        <v>6408</v>
      </c>
      <c r="E22967">
        <v>6.5000000000000002E-2</v>
      </c>
      <c r="F22967">
        <v>0</v>
      </c>
      <c r="G22967">
        <v>3.7499999999999999E-2</v>
      </c>
      <c r="H22967">
        <v>0</v>
      </c>
      <c r="I22967">
        <v>0</v>
      </c>
    </row>
    <row r="22968" spans="1:9" x14ac:dyDescent="0.25">
      <c r="A22968" t="s">
        <v>735</v>
      </c>
      <c r="B22968">
        <v>98106</v>
      </c>
      <c r="C22968" s="593">
        <v>0.10249999999999999</v>
      </c>
      <c r="D22968" t="s">
        <v>6408</v>
      </c>
      <c r="E22968">
        <v>6.5000000000000002E-2</v>
      </c>
      <c r="F22968">
        <v>0</v>
      </c>
      <c r="G22968">
        <v>3.7499999999999999E-2</v>
      </c>
      <c r="H22968">
        <v>0</v>
      </c>
      <c r="I22968">
        <v>0</v>
      </c>
    </row>
    <row r="22969" spans="1:9" x14ac:dyDescent="0.25">
      <c r="A22969" t="s">
        <v>735</v>
      </c>
      <c r="B22969">
        <v>98107</v>
      </c>
      <c r="C22969" s="593">
        <v>0.10249999999999999</v>
      </c>
      <c r="D22969" t="s">
        <v>6408</v>
      </c>
      <c r="E22969">
        <v>6.5000000000000002E-2</v>
      </c>
      <c r="F22969">
        <v>0</v>
      </c>
      <c r="G22969">
        <v>3.7499999999999999E-2</v>
      </c>
      <c r="H22969">
        <v>0</v>
      </c>
      <c r="I22969">
        <v>0</v>
      </c>
    </row>
    <row r="22970" spans="1:9" x14ac:dyDescent="0.25">
      <c r="A22970" t="s">
        <v>735</v>
      </c>
      <c r="B22970">
        <v>98108</v>
      </c>
      <c r="C22970" s="593">
        <v>0.10249999999999999</v>
      </c>
      <c r="D22970" t="s">
        <v>6408</v>
      </c>
      <c r="E22970">
        <v>6.5000000000000002E-2</v>
      </c>
      <c r="F22970">
        <v>0</v>
      </c>
      <c r="G22970">
        <v>3.7499999999999999E-2</v>
      </c>
      <c r="H22970">
        <v>0</v>
      </c>
      <c r="I22970">
        <v>0</v>
      </c>
    </row>
    <row r="22971" spans="1:9" x14ac:dyDescent="0.25">
      <c r="A22971" t="s">
        <v>735</v>
      </c>
      <c r="B22971">
        <v>98109</v>
      </c>
      <c r="C22971" s="593">
        <v>0.10249999999999999</v>
      </c>
      <c r="D22971" t="s">
        <v>6408</v>
      </c>
      <c r="E22971">
        <v>6.5000000000000002E-2</v>
      </c>
      <c r="F22971">
        <v>0</v>
      </c>
      <c r="G22971">
        <v>3.7499999999999999E-2</v>
      </c>
      <c r="H22971">
        <v>0</v>
      </c>
      <c r="I22971">
        <v>0</v>
      </c>
    </row>
    <row r="22972" spans="1:9" x14ac:dyDescent="0.25">
      <c r="A22972" t="s">
        <v>735</v>
      </c>
      <c r="B22972">
        <v>98110</v>
      </c>
      <c r="C22972" s="593">
        <v>9.1999999999999998E-2</v>
      </c>
      <c r="D22972" t="s">
        <v>6409</v>
      </c>
      <c r="E22972">
        <v>6.5000000000000002E-2</v>
      </c>
      <c r="F22972">
        <v>2.7E-2</v>
      </c>
      <c r="G22972">
        <v>0</v>
      </c>
      <c r="H22972">
        <v>0</v>
      </c>
      <c r="I22972">
        <v>0</v>
      </c>
    </row>
    <row r="22973" spans="1:9" x14ac:dyDescent="0.25">
      <c r="A22973" t="s">
        <v>735</v>
      </c>
      <c r="B22973">
        <v>98111</v>
      </c>
      <c r="C22973" s="593">
        <v>0.10249999999999999</v>
      </c>
      <c r="D22973" t="s">
        <v>6408</v>
      </c>
      <c r="E22973">
        <v>6.5000000000000002E-2</v>
      </c>
      <c r="F22973">
        <v>0</v>
      </c>
      <c r="G22973">
        <v>3.7499999999999999E-2</v>
      </c>
      <c r="H22973">
        <v>0</v>
      </c>
      <c r="I22973">
        <v>0</v>
      </c>
    </row>
    <row r="22974" spans="1:9" x14ac:dyDescent="0.25">
      <c r="A22974" t="s">
        <v>735</v>
      </c>
      <c r="B22974">
        <v>98112</v>
      </c>
      <c r="C22974" s="593">
        <v>0.10249999999999999</v>
      </c>
      <c r="D22974" t="s">
        <v>6408</v>
      </c>
      <c r="E22974">
        <v>6.5000000000000002E-2</v>
      </c>
      <c r="F22974">
        <v>0</v>
      </c>
      <c r="G22974">
        <v>3.7499999999999999E-2</v>
      </c>
      <c r="H22974">
        <v>0</v>
      </c>
      <c r="I22974">
        <v>0</v>
      </c>
    </row>
    <row r="22975" spans="1:9" x14ac:dyDescent="0.25">
      <c r="A22975" t="s">
        <v>735</v>
      </c>
      <c r="B22975">
        <v>98113</v>
      </c>
      <c r="C22975" s="593">
        <v>0.10249999999999999</v>
      </c>
      <c r="D22975" t="s">
        <v>6408</v>
      </c>
      <c r="E22975">
        <v>6.5000000000000002E-2</v>
      </c>
      <c r="F22975">
        <v>0</v>
      </c>
      <c r="G22975">
        <v>3.7499999999999999E-2</v>
      </c>
      <c r="H22975">
        <v>0</v>
      </c>
      <c r="I22975">
        <v>0</v>
      </c>
    </row>
    <row r="22976" spans="1:9" x14ac:dyDescent="0.25">
      <c r="A22976" t="s">
        <v>735</v>
      </c>
      <c r="B22976">
        <v>98114</v>
      </c>
      <c r="C22976" s="593">
        <v>0.10249999999999999</v>
      </c>
      <c r="D22976" t="s">
        <v>6408</v>
      </c>
      <c r="E22976">
        <v>6.5000000000000002E-2</v>
      </c>
      <c r="F22976">
        <v>0</v>
      </c>
      <c r="G22976">
        <v>3.7499999999999999E-2</v>
      </c>
      <c r="H22976">
        <v>0</v>
      </c>
      <c r="I22976">
        <v>0</v>
      </c>
    </row>
    <row r="22977" spans="1:9" x14ac:dyDescent="0.25">
      <c r="A22977" t="s">
        <v>735</v>
      </c>
      <c r="B22977">
        <v>98115</v>
      </c>
      <c r="C22977" s="593">
        <v>0.10249999999999999</v>
      </c>
      <c r="D22977" t="s">
        <v>6408</v>
      </c>
      <c r="E22977">
        <v>6.5000000000000002E-2</v>
      </c>
      <c r="F22977">
        <v>0</v>
      </c>
      <c r="G22977">
        <v>3.7499999999999999E-2</v>
      </c>
      <c r="H22977">
        <v>0</v>
      </c>
      <c r="I22977">
        <v>0</v>
      </c>
    </row>
    <row r="22978" spans="1:9" x14ac:dyDescent="0.25">
      <c r="A22978" t="s">
        <v>735</v>
      </c>
      <c r="B22978">
        <v>98116</v>
      </c>
      <c r="C22978" s="593">
        <v>0.10249999999999999</v>
      </c>
      <c r="D22978" t="s">
        <v>6408</v>
      </c>
      <c r="E22978">
        <v>6.5000000000000002E-2</v>
      </c>
      <c r="F22978">
        <v>0</v>
      </c>
      <c r="G22978">
        <v>3.7499999999999999E-2</v>
      </c>
      <c r="H22978">
        <v>0</v>
      </c>
      <c r="I22978">
        <v>0</v>
      </c>
    </row>
    <row r="22979" spans="1:9" x14ac:dyDescent="0.25">
      <c r="A22979" t="s">
        <v>735</v>
      </c>
      <c r="B22979">
        <v>98117</v>
      </c>
      <c r="C22979" s="593">
        <v>0.10249999999999999</v>
      </c>
      <c r="D22979" t="s">
        <v>6408</v>
      </c>
      <c r="E22979">
        <v>6.5000000000000002E-2</v>
      </c>
      <c r="F22979">
        <v>0</v>
      </c>
      <c r="G22979">
        <v>3.7499999999999999E-2</v>
      </c>
      <c r="H22979">
        <v>0</v>
      </c>
      <c r="I22979">
        <v>0</v>
      </c>
    </row>
    <row r="22980" spans="1:9" x14ac:dyDescent="0.25">
      <c r="A22980" t="s">
        <v>735</v>
      </c>
      <c r="B22980">
        <v>98118</v>
      </c>
      <c r="C22980" s="593">
        <v>0.10249999999999999</v>
      </c>
      <c r="D22980" t="s">
        <v>6408</v>
      </c>
      <c r="E22980">
        <v>6.5000000000000002E-2</v>
      </c>
      <c r="F22980">
        <v>0</v>
      </c>
      <c r="G22980">
        <v>3.7499999999999999E-2</v>
      </c>
      <c r="H22980">
        <v>0</v>
      </c>
      <c r="I22980">
        <v>0</v>
      </c>
    </row>
    <row r="22981" spans="1:9" x14ac:dyDescent="0.25">
      <c r="A22981" t="s">
        <v>735</v>
      </c>
      <c r="B22981">
        <v>98119</v>
      </c>
      <c r="C22981" s="593">
        <v>0.10249999999999999</v>
      </c>
      <c r="D22981" t="s">
        <v>6408</v>
      </c>
      <c r="E22981">
        <v>6.5000000000000002E-2</v>
      </c>
      <c r="F22981">
        <v>0</v>
      </c>
      <c r="G22981">
        <v>3.7499999999999999E-2</v>
      </c>
      <c r="H22981">
        <v>0</v>
      </c>
      <c r="I22981">
        <v>0</v>
      </c>
    </row>
    <row r="22982" spans="1:9" x14ac:dyDescent="0.25">
      <c r="A22982" t="s">
        <v>735</v>
      </c>
      <c r="B22982">
        <v>98121</v>
      </c>
      <c r="C22982" s="593">
        <v>0.10249999999999999</v>
      </c>
      <c r="D22982" t="s">
        <v>6408</v>
      </c>
      <c r="E22982">
        <v>6.5000000000000002E-2</v>
      </c>
      <c r="F22982">
        <v>0</v>
      </c>
      <c r="G22982">
        <v>3.7499999999999999E-2</v>
      </c>
      <c r="H22982">
        <v>0</v>
      </c>
      <c r="I22982">
        <v>0</v>
      </c>
    </row>
    <row r="22983" spans="1:9" x14ac:dyDescent="0.25">
      <c r="A22983" t="s">
        <v>735</v>
      </c>
      <c r="B22983">
        <v>98122</v>
      </c>
      <c r="C22983" s="593">
        <v>0.10249999999999999</v>
      </c>
      <c r="D22983" t="s">
        <v>6408</v>
      </c>
      <c r="E22983">
        <v>6.5000000000000002E-2</v>
      </c>
      <c r="F22983">
        <v>0</v>
      </c>
      <c r="G22983">
        <v>3.7499999999999999E-2</v>
      </c>
      <c r="H22983">
        <v>0</v>
      </c>
      <c r="I22983">
        <v>0</v>
      </c>
    </row>
    <row r="22984" spans="1:9" x14ac:dyDescent="0.25">
      <c r="A22984" t="s">
        <v>735</v>
      </c>
      <c r="B22984">
        <v>98124</v>
      </c>
      <c r="C22984" s="593">
        <v>0.10249999999999999</v>
      </c>
      <c r="D22984" t="s">
        <v>6408</v>
      </c>
      <c r="E22984">
        <v>6.5000000000000002E-2</v>
      </c>
      <c r="F22984">
        <v>0</v>
      </c>
      <c r="G22984">
        <v>3.7499999999999999E-2</v>
      </c>
      <c r="H22984">
        <v>0</v>
      </c>
      <c r="I22984">
        <v>0</v>
      </c>
    </row>
    <row r="22985" spans="1:9" x14ac:dyDescent="0.25">
      <c r="A22985" t="s">
        <v>735</v>
      </c>
      <c r="B22985">
        <v>98125</v>
      </c>
      <c r="C22985" s="593">
        <v>0.10299999999999999</v>
      </c>
      <c r="D22985" t="s">
        <v>6410</v>
      </c>
      <c r="E22985">
        <v>6.5000000000000002E-2</v>
      </c>
      <c r="F22985">
        <v>0</v>
      </c>
      <c r="G22985">
        <v>3.7999999999999999E-2</v>
      </c>
      <c r="H22985">
        <v>0</v>
      </c>
      <c r="I22985">
        <v>0</v>
      </c>
    </row>
    <row r="22986" spans="1:9" x14ac:dyDescent="0.25">
      <c r="A22986" t="s">
        <v>735</v>
      </c>
      <c r="B22986">
        <v>98126</v>
      </c>
      <c r="C22986" s="593">
        <v>0.10249999999999999</v>
      </c>
      <c r="D22986" t="s">
        <v>6408</v>
      </c>
      <c r="E22986">
        <v>6.5000000000000002E-2</v>
      </c>
      <c r="F22986">
        <v>0</v>
      </c>
      <c r="G22986">
        <v>3.7499999999999999E-2</v>
      </c>
      <c r="H22986">
        <v>0</v>
      </c>
      <c r="I22986">
        <v>0</v>
      </c>
    </row>
    <row r="22987" spans="1:9" x14ac:dyDescent="0.25">
      <c r="A22987" t="s">
        <v>735</v>
      </c>
      <c r="B22987">
        <v>98127</v>
      </c>
      <c r="C22987" s="593">
        <v>0.10249999999999999</v>
      </c>
      <c r="D22987" t="s">
        <v>6408</v>
      </c>
      <c r="E22987">
        <v>6.5000000000000002E-2</v>
      </c>
      <c r="F22987">
        <v>0</v>
      </c>
      <c r="G22987">
        <v>3.7499999999999999E-2</v>
      </c>
      <c r="H22987">
        <v>0</v>
      </c>
      <c r="I22987">
        <v>0</v>
      </c>
    </row>
    <row r="22988" spans="1:9" x14ac:dyDescent="0.25">
      <c r="A22988" t="s">
        <v>735</v>
      </c>
      <c r="B22988">
        <v>98129</v>
      </c>
      <c r="C22988" s="593">
        <v>0.10249999999999999</v>
      </c>
      <c r="D22988" t="s">
        <v>6408</v>
      </c>
      <c r="E22988">
        <v>6.5000000000000002E-2</v>
      </c>
      <c r="F22988">
        <v>0</v>
      </c>
      <c r="G22988">
        <v>3.7499999999999999E-2</v>
      </c>
      <c r="H22988">
        <v>0</v>
      </c>
      <c r="I22988">
        <v>0</v>
      </c>
    </row>
    <row r="22989" spans="1:9" x14ac:dyDescent="0.25">
      <c r="A22989" t="s">
        <v>735</v>
      </c>
      <c r="B22989">
        <v>98131</v>
      </c>
      <c r="C22989" s="593">
        <v>0.10249999999999999</v>
      </c>
      <c r="D22989" t="s">
        <v>6408</v>
      </c>
      <c r="E22989">
        <v>6.5000000000000002E-2</v>
      </c>
      <c r="F22989">
        <v>0</v>
      </c>
      <c r="G22989">
        <v>3.7499999999999999E-2</v>
      </c>
      <c r="H22989">
        <v>0</v>
      </c>
      <c r="I22989">
        <v>0</v>
      </c>
    </row>
    <row r="22990" spans="1:9" x14ac:dyDescent="0.25">
      <c r="A22990" t="s">
        <v>735</v>
      </c>
      <c r="B22990">
        <v>98133</v>
      </c>
      <c r="C22990" s="593">
        <v>0.105</v>
      </c>
      <c r="D22990" t="s">
        <v>6391</v>
      </c>
      <c r="E22990">
        <v>6.5000000000000002E-2</v>
      </c>
      <c r="F22990">
        <v>0</v>
      </c>
      <c r="G22990">
        <v>0.04</v>
      </c>
      <c r="H22990">
        <v>0</v>
      </c>
      <c r="I22990">
        <v>0</v>
      </c>
    </row>
    <row r="22991" spans="1:9" x14ac:dyDescent="0.25">
      <c r="A22991" t="s">
        <v>735</v>
      </c>
      <c r="B22991">
        <v>98134</v>
      </c>
      <c r="C22991" s="593">
        <v>0.10249999999999999</v>
      </c>
      <c r="D22991" t="s">
        <v>6408</v>
      </c>
      <c r="E22991">
        <v>6.5000000000000002E-2</v>
      </c>
      <c r="F22991">
        <v>0</v>
      </c>
      <c r="G22991">
        <v>3.7499999999999999E-2</v>
      </c>
      <c r="H22991">
        <v>0</v>
      </c>
      <c r="I22991">
        <v>0</v>
      </c>
    </row>
    <row r="22992" spans="1:9" x14ac:dyDescent="0.25">
      <c r="A22992" t="s">
        <v>735</v>
      </c>
      <c r="B22992">
        <v>98136</v>
      </c>
      <c r="C22992" s="593">
        <v>0.10249999999999999</v>
      </c>
      <c r="D22992" t="s">
        <v>6408</v>
      </c>
      <c r="E22992">
        <v>6.5000000000000002E-2</v>
      </c>
      <c r="F22992">
        <v>0</v>
      </c>
      <c r="G22992">
        <v>3.7499999999999999E-2</v>
      </c>
      <c r="H22992">
        <v>0</v>
      </c>
      <c r="I22992">
        <v>0</v>
      </c>
    </row>
    <row r="22993" spans="1:9" x14ac:dyDescent="0.25">
      <c r="A22993" t="s">
        <v>735</v>
      </c>
      <c r="B22993">
        <v>98138</v>
      </c>
      <c r="C22993" s="593">
        <v>0.10100000000000001</v>
      </c>
      <c r="D22993" t="s">
        <v>6411</v>
      </c>
      <c r="E22993">
        <v>6.5000000000000002E-2</v>
      </c>
      <c r="F22993">
        <v>0</v>
      </c>
      <c r="G22993">
        <v>3.5999999999999997E-2</v>
      </c>
      <c r="H22993">
        <v>0</v>
      </c>
      <c r="I22993">
        <v>0</v>
      </c>
    </row>
    <row r="22994" spans="1:9" x14ac:dyDescent="0.25">
      <c r="A22994" t="s">
        <v>735</v>
      </c>
      <c r="B22994">
        <v>98139</v>
      </c>
      <c r="C22994" s="593">
        <v>0.10249999999999999</v>
      </c>
      <c r="D22994" t="s">
        <v>6408</v>
      </c>
      <c r="E22994">
        <v>6.5000000000000002E-2</v>
      </c>
      <c r="F22994">
        <v>0</v>
      </c>
      <c r="G22994">
        <v>3.7499999999999999E-2</v>
      </c>
      <c r="H22994">
        <v>0</v>
      </c>
      <c r="I22994">
        <v>0</v>
      </c>
    </row>
    <row r="22995" spans="1:9" x14ac:dyDescent="0.25">
      <c r="A22995" t="s">
        <v>735</v>
      </c>
      <c r="B22995">
        <v>98141</v>
      </c>
      <c r="C22995" s="593">
        <v>0.10249999999999999</v>
      </c>
      <c r="D22995" t="s">
        <v>6408</v>
      </c>
      <c r="E22995">
        <v>6.5000000000000002E-2</v>
      </c>
      <c r="F22995">
        <v>0</v>
      </c>
      <c r="G22995">
        <v>3.7499999999999999E-2</v>
      </c>
      <c r="H22995">
        <v>0</v>
      </c>
      <c r="I22995">
        <v>0</v>
      </c>
    </row>
    <row r="22996" spans="1:9" x14ac:dyDescent="0.25">
      <c r="A22996" t="s">
        <v>735</v>
      </c>
      <c r="B22996">
        <v>98144</v>
      </c>
      <c r="C22996" s="593">
        <v>0.10249999999999999</v>
      </c>
      <c r="D22996" t="s">
        <v>6408</v>
      </c>
      <c r="E22996">
        <v>6.5000000000000002E-2</v>
      </c>
      <c r="F22996">
        <v>0</v>
      </c>
      <c r="G22996">
        <v>3.7499999999999999E-2</v>
      </c>
      <c r="H22996">
        <v>0</v>
      </c>
      <c r="I22996">
        <v>0</v>
      </c>
    </row>
    <row r="22997" spans="1:9" x14ac:dyDescent="0.25">
      <c r="A22997" t="s">
        <v>735</v>
      </c>
      <c r="B22997">
        <v>98145</v>
      </c>
      <c r="C22997" s="593">
        <v>0.10249999999999999</v>
      </c>
      <c r="D22997" t="s">
        <v>6408</v>
      </c>
      <c r="E22997">
        <v>6.5000000000000002E-2</v>
      </c>
      <c r="F22997">
        <v>0</v>
      </c>
      <c r="G22997">
        <v>3.7499999999999999E-2</v>
      </c>
      <c r="H22997">
        <v>0</v>
      </c>
      <c r="I22997">
        <v>0</v>
      </c>
    </row>
    <row r="22998" spans="1:9" x14ac:dyDescent="0.25">
      <c r="A22998" t="s">
        <v>735</v>
      </c>
      <c r="B22998">
        <v>98146</v>
      </c>
      <c r="C22998" s="593">
        <v>0.10249999999999999</v>
      </c>
      <c r="D22998" t="s">
        <v>6408</v>
      </c>
      <c r="E22998">
        <v>6.5000000000000002E-2</v>
      </c>
      <c r="F22998">
        <v>0</v>
      </c>
      <c r="G22998">
        <v>3.7499999999999999E-2</v>
      </c>
      <c r="H22998">
        <v>0</v>
      </c>
      <c r="I22998">
        <v>0</v>
      </c>
    </row>
    <row r="22999" spans="1:9" x14ac:dyDescent="0.25">
      <c r="A22999" t="s">
        <v>735</v>
      </c>
      <c r="B22999">
        <v>98148</v>
      </c>
      <c r="C22999" s="593">
        <v>0.10100000000000001</v>
      </c>
      <c r="D22999" t="s">
        <v>6412</v>
      </c>
      <c r="E22999">
        <v>6.5000000000000002E-2</v>
      </c>
      <c r="F22999">
        <v>0</v>
      </c>
      <c r="G22999">
        <v>3.5999999999999997E-2</v>
      </c>
      <c r="H22999">
        <v>0</v>
      </c>
      <c r="I22999">
        <v>0</v>
      </c>
    </row>
    <row r="23000" spans="1:9" x14ac:dyDescent="0.25">
      <c r="A23000" t="s">
        <v>735</v>
      </c>
      <c r="B23000">
        <v>98154</v>
      </c>
      <c r="C23000" s="593">
        <v>0.10249999999999999</v>
      </c>
      <c r="D23000" t="s">
        <v>6408</v>
      </c>
      <c r="E23000">
        <v>6.5000000000000002E-2</v>
      </c>
      <c r="F23000">
        <v>0</v>
      </c>
      <c r="G23000">
        <v>3.7499999999999999E-2</v>
      </c>
      <c r="H23000">
        <v>0</v>
      </c>
      <c r="I23000">
        <v>0</v>
      </c>
    </row>
    <row r="23001" spans="1:9" x14ac:dyDescent="0.25">
      <c r="A23001" t="s">
        <v>735</v>
      </c>
      <c r="B23001">
        <v>98155</v>
      </c>
      <c r="C23001" s="593">
        <v>0.105</v>
      </c>
      <c r="D23001" t="s">
        <v>6413</v>
      </c>
      <c r="E23001">
        <v>6.5000000000000002E-2</v>
      </c>
      <c r="F23001">
        <v>0</v>
      </c>
      <c r="G23001">
        <v>0.04</v>
      </c>
      <c r="H23001">
        <v>0</v>
      </c>
      <c r="I23001">
        <v>0</v>
      </c>
    </row>
    <row r="23002" spans="1:9" x14ac:dyDescent="0.25">
      <c r="A23002" t="s">
        <v>735</v>
      </c>
      <c r="B23002">
        <v>98158</v>
      </c>
      <c r="C23002" s="593">
        <v>0.10100000000000001</v>
      </c>
      <c r="D23002" t="s">
        <v>6412</v>
      </c>
      <c r="E23002">
        <v>6.5000000000000002E-2</v>
      </c>
      <c r="F23002">
        <v>0</v>
      </c>
      <c r="G23002">
        <v>3.5999999999999997E-2</v>
      </c>
      <c r="H23002">
        <v>0</v>
      </c>
      <c r="I23002">
        <v>0</v>
      </c>
    </row>
    <row r="23003" spans="1:9" x14ac:dyDescent="0.25">
      <c r="A23003" t="s">
        <v>735</v>
      </c>
      <c r="B23003">
        <v>98160</v>
      </c>
      <c r="C23003" s="593">
        <v>0.10249999999999999</v>
      </c>
      <c r="D23003" t="s">
        <v>6408</v>
      </c>
      <c r="E23003">
        <v>6.5000000000000002E-2</v>
      </c>
      <c r="F23003">
        <v>0</v>
      </c>
      <c r="G23003">
        <v>3.7499999999999999E-2</v>
      </c>
      <c r="H23003">
        <v>0</v>
      </c>
      <c r="I23003">
        <v>0</v>
      </c>
    </row>
    <row r="23004" spans="1:9" x14ac:dyDescent="0.25">
      <c r="A23004" t="s">
        <v>735</v>
      </c>
      <c r="B23004">
        <v>98161</v>
      </c>
      <c r="C23004" s="593">
        <v>0.10249999999999999</v>
      </c>
      <c r="D23004" t="s">
        <v>6408</v>
      </c>
      <c r="E23004">
        <v>6.5000000000000002E-2</v>
      </c>
      <c r="F23004">
        <v>0</v>
      </c>
      <c r="G23004">
        <v>3.7499999999999999E-2</v>
      </c>
      <c r="H23004">
        <v>0</v>
      </c>
      <c r="I23004">
        <v>0</v>
      </c>
    </row>
    <row r="23005" spans="1:9" x14ac:dyDescent="0.25">
      <c r="A23005" t="s">
        <v>735</v>
      </c>
      <c r="B23005">
        <v>98164</v>
      </c>
      <c r="C23005" s="593">
        <v>0.10249999999999999</v>
      </c>
      <c r="D23005" t="s">
        <v>6408</v>
      </c>
      <c r="E23005">
        <v>6.5000000000000002E-2</v>
      </c>
      <c r="F23005">
        <v>0</v>
      </c>
      <c r="G23005">
        <v>3.7499999999999999E-2</v>
      </c>
      <c r="H23005">
        <v>0</v>
      </c>
      <c r="I23005">
        <v>0</v>
      </c>
    </row>
    <row r="23006" spans="1:9" x14ac:dyDescent="0.25">
      <c r="A23006" t="s">
        <v>735</v>
      </c>
      <c r="B23006">
        <v>98165</v>
      </c>
      <c r="C23006" s="593">
        <v>0.10249999999999999</v>
      </c>
      <c r="D23006" t="s">
        <v>6408</v>
      </c>
      <c r="E23006">
        <v>6.5000000000000002E-2</v>
      </c>
      <c r="F23006">
        <v>0</v>
      </c>
      <c r="G23006">
        <v>3.7499999999999999E-2</v>
      </c>
      <c r="H23006">
        <v>0</v>
      </c>
      <c r="I23006">
        <v>0</v>
      </c>
    </row>
    <row r="23007" spans="1:9" x14ac:dyDescent="0.25">
      <c r="A23007" t="s">
        <v>735</v>
      </c>
      <c r="B23007">
        <v>98166</v>
      </c>
      <c r="C23007" s="593">
        <v>0.10100000000000001</v>
      </c>
      <c r="D23007" t="s">
        <v>6405</v>
      </c>
      <c r="E23007">
        <v>6.5000000000000002E-2</v>
      </c>
      <c r="F23007">
        <v>0</v>
      </c>
      <c r="G23007">
        <v>3.5999999999999997E-2</v>
      </c>
      <c r="H23007">
        <v>0</v>
      </c>
      <c r="I23007">
        <v>0</v>
      </c>
    </row>
    <row r="23008" spans="1:9" x14ac:dyDescent="0.25">
      <c r="A23008" t="s">
        <v>735</v>
      </c>
      <c r="B23008">
        <v>98168</v>
      </c>
      <c r="C23008" s="593">
        <v>0.10100000000000001</v>
      </c>
      <c r="D23008" t="s">
        <v>6385</v>
      </c>
      <c r="E23008">
        <v>6.5000000000000002E-2</v>
      </c>
      <c r="F23008">
        <v>0</v>
      </c>
      <c r="G23008">
        <v>0</v>
      </c>
      <c r="H23008">
        <v>3.5999999999999997E-2</v>
      </c>
      <c r="I23008">
        <v>0</v>
      </c>
    </row>
    <row r="23009" spans="1:9" x14ac:dyDescent="0.25">
      <c r="A23009" t="s">
        <v>735</v>
      </c>
      <c r="B23009">
        <v>98170</v>
      </c>
      <c r="C23009" s="593">
        <v>0.10249999999999999</v>
      </c>
      <c r="D23009" t="s">
        <v>6408</v>
      </c>
      <c r="E23009">
        <v>6.5000000000000002E-2</v>
      </c>
      <c r="F23009">
        <v>0</v>
      </c>
      <c r="G23009">
        <v>3.7499999999999999E-2</v>
      </c>
      <c r="H23009">
        <v>0</v>
      </c>
      <c r="I23009">
        <v>0</v>
      </c>
    </row>
    <row r="23010" spans="1:9" x14ac:dyDescent="0.25">
      <c r="A23010" t="s">
        <v>735</v>
      </c>
      <c r="B23010">
        <v>98174</v>
      </c>
      <c r="C23010" s="593">
        <v>0.10249999999999999</v>
      </c>
      <c r="D23010" t="s">
        <v>6408</v>
      </c>
      <c r="E23010">
        <v>6.5000000000000002E-2</v>
      </c>
      <c r="F23010">
        <v>0</v>
      </c>
      <c r="G23010">
        <v>3.7499999999999999E-2</v>
      </c>
      <c r="H23010">
        <v>0</v>
      </c>
      <c r="I23010">
        <v>0</v>
      </c>
    </row>
    <row r="23011" spans="1:9" x14ac:dyDescent="0.25">
      <c r="A23011" t="s">
        <v>735</v>
      </c>
      <c r="B23011">
        <v>98175</v>
      </c>
      <c r="C23011" s="593">
        <v>0.10249999999999999</v>
      </c>
      <c r="D23011" t="s">
        <v>6408</v>
      </c>
      <c r="E23011">
        <v>6.5000000000000002E-2</v>
      </c>
      <c r="F23011">
        <v>0</v>
      </c>
      <c r="G23011">
        <v>3.7499999999999999E-2</v>
      </c>
      <c r="H23011">
        <v>0</v>
      </c>
      <c r="I23011">
        <v>0</v>
      </c>
    </row>
    <row r="23012" spans="1:9" x14ac:dyDescent="0.25">
      <c r="A23012" t="s">
        <v>735</v>
      </c>
      <c r="B23012">
        <v>98177</v>
      </c>
      <c r="C23012" s="593">
        <v>0.105</v>
      </c>
      <c r="D23012" t="s">
        <v>6391</v>
      </c>
      <c r="E23012">
        <v>6.5000000000000002E-2</v>
      </c>
      <c r="F23012">
        <v>0</v>
      </c>
      <c r="G23012">
        <v>0.04</v>
      </c>
      <c r="H23012">
        <v>0</v>
      </c>
      <c r="I23012">
        <v>0</v>
      </c>
    </row>
    <row r="23013" spans="1:9" x14ac:dyDescent="0.25">
      <c r="A23013" t="s">
        <v>735</v>
      </c>
      <c r="B23013">
        <v>98178</v>
      </c>
      <c r="C23013" s="593">
        <v>0.10249999999999999</v>
      </c>
      <c r="D23013" t="s">
        <v>6408</v>
      </c>
      <c r="E23013">
        <v>6.5000000000000002E-2</v>
      </c>
      <c r="F23013">
        <v>0</v>
      </c>
      <c r="G23013">
        <v>3.7499999999999999E-2</v>
      </c>
      <c r="H23013">
        <v>0</v>
      </c>
      <c r="I23013">
        <v>0</v>
      </c>
    </row>
    <row r="23014" spans="1:9" x14ac:dyDescent="0.25">
      <c r="A23014" t="s">
        <v>735</v>
      </c>
      <c r="B23014">
        <v>98181</v>
      </c>
      <c r="C23014" s="593">
        <v>0.10249999999999999</v>
      </c>
      <c r="D23014" t="s">
        <v>6408</v>
      </c>
      <c r="E23014">
        <v>6.5000000000000002E-2</v>
      </c>
      <c r="F23014">
        <v>0</v>
      </c>
      <c r="G23014">
        <v>3.7499999999999999E-2</v>
      </c>
      <c r="H23014">
        <v>0</v>
      </c>
      <c r="I23014">
        <v>0</v>
      </c>
    </row>
    <row r="23015" spans="1:9" x14ac:dyDescent="0.25">
      <c r="A23015" t="s">
        <v>735</v>
      </c>
      <c r="B23015">
        <v>98185</v>
      </c>
      <c r="C23015" s="593">
        <v>0.10249999999999999</v>
      </c>
      <c r="D23015" t="s">
        <v>6408</v>
      </c>
      <c r="E23015">
        <v>6.5000000000000002E-2</v>
      </c>
      <c r="F23015">
        <v>0</v>
      </c>
      <c r="G23015">
        <v>3.7499999999999999E-2</v>
      </c>
      <c r="H23015">
        <v>0</v>
      </c>
      <c r="I23015">
        <v>0</v>
      </c>
    </row>
    <row r="23016" spans="1:9" x14ac:dyDescent="0.25">
      <c r="A23016" t="s">
        <v>735</v>
      </c>
      <c r="B23016">
        <v>98188</v>
      </c>
      <c r="C23016" s="593">
        <v>0.10100000000000001</v>
      </c>
      <c r="D23016" t="s">
        <v>6412</v>
      </c>
      <c r="E23016">
        <v>6.5000000000000002E-2</v>
      </c>
      <c r="F23016">
        <v>0</v>
      </c>
      <c r="G23016">
        <v>3.5999999999999997E-2</v>
      </c>
      <c r="H23016">
        <v>0</v>
      </c>
      <c r="I23016">
        <v>0</v>
      </c>
    </row>
    <row r="23017" spans="1:9" x14ac:dyDescent="0.25">
      <c r="A23017" t="s">
        <v>735</v>
      </c>
      <c r="B23017">
        <v>98190</v>
      </c>
      <c r="C23017" s="593">
        <v>0.10249999999999999</v>
      </c>
      <c r="D23017" t="s">
        <v>6408</v>
      </c>
      <c r="E23017">
        <v>6.5000000000000002E-2</v>
      </c>
      <c r="F23017">
        <v>0</v>
      </c>
      <c r="G23017">
        <v>3.7499999999999999E-2</v>
      </c>
      <c r="H23017">
        <v>0</v>
      </c>
      <c r="I23017">
        <v>0</v>
      </c>
    </row>
    <row r="23018" spans="1:9" x14ac:dyDescent="0.25">
      <c r="A23018" t="s">
        <v>735</v>
      </c>
      <c r="B23018">
        <v>98191</v>
      </c>
      <c r="C23018" s="593">
        <v>0.10249999999999999</v>
      </c>
      <c r="D23018" t="s">
        <v>6408</v>
      </c>
      <c r="E23018">
        <v>6.5000000000000002E-2</v>
      </c>
      <c r="F23018">
        <v>0</v>
      </c>
      <c r="G23018">
        <v>3.7499999999999999E-2</v>
      </c>
      <c r="H23018">
        <v>0</v>
      </c>
      <c r="I23018">
        <v>0</v>
      </c>
    </row>
    <row r="23019" spans="1:9" x14ac:dyDescent="0.25">
      <c r="A23019" t="s">
        <v>735</v>
      </c>
      <c r="B23019">
        <v>98194</v>
      </c>
      <c r="C23019" s="593">
        <v>0.10249999999999999</v>
      </c>
      <c r="D23019" t="s">
        <v>6408</v>
      </c>
      <c r="E23019">
        <v>6.5000000000000002E-2</v>
      </c>
      <c r="F23019">
        <v>0</v>
      </c>
      <c r="G23019">
        <v>3.7499999999999999E-2</v>
      </c>
      <c r="H23019">
        <v>0</v>
      </c>
      <c r="I23019">
        <v>0</v>
      </c>
    </row>
    <row r="23020" spans="1:9" x14ac:dyDescent="0.25">
      <c r="A23020" t="s">
        <v>735</v>
      </c>
      <c r="B23020">
        <v>98195</v>
      </c>
      <c r="C23020" s="593">
        <v>0.10249999999999999</v>
      </c>
      <c r="D23020" t="s">
        <v>6408</v>
      </c>
      <c r="E23020">
        <v>6.5000000000000002E-2</v>
      </c>
      <c r="F23020">
        <v>0</v>
      </c>
      <c r="G23020">
        <v>3.7499999999999999E-2</v>
      </c>
      <c r="H23020">
        <v>0</v>
      </c>
      <c r="I23020">
        <v>0</v>
      </c>
    </row>
    <row r="23021" spans="1:9" x14ac:dyDescent="0.25">
      <c r="A23021" t="s">
        <v>735</v>
      </c>
      <c r="B23021">
        <v>98198</v>
      </c>
      <c r="C23021" s="593">
        <v>0.10100000000000001</v>
      </c>
      <c r="D23021" t="s">
        <v>3966</v>
      </c>
      <c r="E23021">
        <v>6.5000000000000002E-2</v>
      </c>
      <c r="F23021">
        <v>0</v>
      </c>
      <c r="G23021">
        <v>3.5999999999999997E-2</v>
      </c>
      <c r="H23021">
        <v>0</v>
      </c>
      <c r="I23021">
        <v>0</v>
      </c>
    </row>
    <row r="23022" spans="1:9" x14ac:dyDescent="0.25">
      <c r="A23022" t="s">
        <v>735</v>
      </c>
      <c r="B23022">
        <v>98199</v>
      </c>
      <c r="C23022" s="593">
        <v>0.10249999999999999</v>
      </c>
      <c r="D23022" t="s">
        <v>6408</v>
      </c>
      <c r="E23022">
        <v>6.5000000000000002E-2</v>
      </c>
      <c r="F23022">
        <v>0</v>
      </c>
      <c r="G23022">
        <v>3.7499999999999999E-2</v>
      </c>
      <c r="H23022">
        <v>0</v>
      </c>
      <c r="I23022">
        <v>0</v>
      </c>
    </row>
    <row r="23023" spans="1:9" x14ac:dyDescent="0.25">
      <c r="A23023" t="s">
        <v>735</v>
      </c>
      <c r="B23023">
        <v>98201</v>
      </c>
      <c r="C23023" s="593">
        <v>9.9000000000000005E-2</v>
      </c>
      <c r="D23023" t="s">
        <v>3891</v>
      </c>
      <c r="E23023">
        <v>6.5000000000000002E-2</v>
      </c>
      <c r="F23023">
        <v>0</v>
      </c>
      <c r="G23023">
        <v>3.4000000000000002E-2</v>
      </c>
      <c r="H23023">
        <v>0</v>
      </c>
      <c r="I23023">
        <v>0</v>
      </c>
    </row>
    <row r="23024" spans="1:9" x14ac:dyDescent="0.25">
      <c r="A23024" t="s">
        <v>735</v>
      </c>
      <c r="B23024">
        <v>98203</v>
      </c>
      <c r="C23024" s="593">
        <v>9.9000000000000005E-2</v>
      </c>
      <c r="D23024" t="s">
        <v>3891</v>
      </c>
      <c r="E23024">
        <v>6.5000000000000002E-2</v>
      </c>
      <c r="F23024">
        <v>0</v>
      </c>
      <c r="G23024">
        <v>3.4000000000000002E-2</v>
      </c>
      <c r="H23024">
        <v>0</v>
      </c>
      <c r="I23024">
        <v>0</v>
      </c>
    </row>
    <row r="23025" spans="1:9" x14ac:dyDescent="0.25">
      <c r="A23025" t="s">
        <v>735</v>
      </c>
      <c r="B23025">
        <v>98204</v>
      </c>
      <c r="C23025" s="593">
        <v>0.105</v>
      </c>
      <c r="D23025" t="s">
        <v>6399</v>
      </c>
      <c r="E23025">
        <v>6.5000000000000002E-2</v>
      </c>
      <c r="F23025">
        <v>0</v>
      </c>
      <c r="G23025">
        <v>0</v>
      </c>
      <c r="H23025">
        <v>0.04</v>
      </c>
      <c r="I23025">
        <v>0</v>
      </c>
    </row>
    <row r="23026" spans="1:9" x14ac:dyDescent="0.25">
      <c r="A23026" t="s">
        <v>735</v>
      </c>
      <c r="B23026">
        <v>98206</v>
      </c>
      <c r="C23026" s="593">
        <v>9.9000000000000005E-2</v>
      </c>
      <c r="D23026" t="s">
        <v>3891</v>
      </c>
      <c r="E23026">
        <v>6.5000000000000002E-2</v>
      </c>
      <c r="F23026">
        <v>0</v>
      </c>
      <c r="G23026">
        <v>3.4000000000000002E-2</v>
      </c>
      <c r="H23026">
        <v>0</v>
      </c>
      <c r="I23026">
        <v>0</v>
      </c>
    </row>
    <row r="23027" spans="1:9" x14ac:dyDescent="0.25">
      <c r="A23027" t="s">
        <v>735</v>
      </c>
      <c r="B23027">
        <v>98207</v>
      </c>
      <c r="C23027" s="593">
        <v>9.9000000000000005E-2</v>
      </c>
      <c r="D23027" t="s">
        <v>3891</v>
      </c>
      <c r="E23027">
        <v>6.5000000000000002E-2</v>
      </c>
      <c r="F23027">
        <v>0</v>
      </c>
      <c r="G23027">
        <v>3.4000000000000002E-2</v>
      </c>
      <c r="H23027">
        <v>0</v>
      </c>
      <c r="I23027">
        <v>0</v>
      </c>
    </row>
    <row r="23028" spans="1:9" x14ac:dyDescent="0.25">
      <c r="A23028" t="s">
        <v>735</v>
      </c>
      <c r="B23028">
        <v>98208</v>
      </c>
      <c r="C23028" s="593">
        <v>0.106</v>
      </c>
      <c r="D23028" t="s">
        <v>3427</v>
      </c>
      <c r="E23028">
        <v>6.5000000000000002E-2</v>
      </c>
      <c r="F23028">
        <v>0</v>
      </c>
      <c r="G23028">
        <v>4.0999000000000001E-2</v>
      </c>
      <c r="H23028">
        <v>0</v>
      </c>
      <c r="I23028">
        <v>0</v>
      </c>
    </row>
    <row r="23029" spans="1:9" x14ac:dyDescent="0.25">
      <c r="A23029" t="s">
        <v>735</v>
      </c>
      <c r="B23029">
        <v>98213</v>
      </c>
      <c r="C23029" s="593">
        <v>9.9000000000000005E-2</v>
      </c>
      <c r="D23029" t="s">
        <v>3891</v>
      </c>
      <c r="E23029">
        <v>6.5000000000000002E-2</v>
      </c>
      <c r="F23029">
        <v>0</v>
      </c>
      <c r="G23029">
        <v>3.4000000000000002E-2</v>
      </c>
      <c r="H23029">
        <v>0</v>
      </c>
      <c r="I23029">
        <v>0</v>
      </c>
    </row>
    <row r="23030" spans="1:9" x14ac:dyDescent="0.25">
      <c r="A23030" t="s">
        <v>735</v>
      </c>
      <c r="B23030">
        <v>98220</v>
      </c>
      <c r="C23030" s="593">
        <v>8.5999999999999993E-2</v>
      </c>
      <c r="D23030" t="s">
        <v>6414</v>
      </c>
      <c r="E23030">
        <v>6.5000000000000002E-2</v>
      </c>
      <c r="F23030">
        <v>0</v>
      </c>
      <c r="G23030">
        <v>0</v>
      </c>
      <c r="H23030">
        <v>2.1000000000000001E-2</v>
      </c>
      <c r="I23030">
        <v>0</v>
      </c>
    </row>
    <row r="23031" spans="1:9" x14ac:dyDescent="0.25">
      <c r="A23031" t="s">
        <v>735</v>
      </c>
      <c r="B23031">
        <v>98221</v>
      </c>
      <c r="C23031" s="593">
        <v>8.7999999999999995E-2</v>
      </c>
      <c r="D23031" t="s">
        <v>6415</v>
      </c>
      <c r="E23031">
        <v>6.5000000000000002E-2</v>
      </c>
      <c r="F23031">
        <v>0</v>
      </c>
      <c r="G23031">
        <v>2.2998999999999999E-2</v>
      </c>
      <c r="H23031">
        <v>0</v>
      </c>
      <c r="I23031">
        <v>0</v>
      </c>
    </row>
    <row r="23032" spans="1:9" x14ac:dyDescent="0.25">
      <c r="A23032" t="s">
        <v>735</v>
      </c>
      <c r="B23032">
        <v>98222</v>
      </c>
      <c r="C23032" s="593">
        <v>8.3000000000000004E-2</v>
      </c>
      <c r="D23032" t="s">
        <v>2235</v>
      </c>
      <c r="E23032">
        <v>6.5000000000000002E-2</v>
      </c>
      <c r="F23032">
        <v>1.7999999999999999E-2</v>
      </c>
      <c r="G23032">
        <v>0</v>
      </c>
      <c r="H23032">
        <v>0</v>
      </c>
      <c r="I23032">
        <v>0</v>
      </c>
    </row>
    <row r="23033" spans="1:9" x14ac:dyDescent="0.25">
      <c r="A23033" t="s">
        <v>735</v>
      </c>
      <c r="B23033">
        <v>98223</v>
      </c>
      <c r="C23033" s="593">
        <v>9.4E-2</v>
      </c>
      <c r="D23033" t="s">
        <v>1995</v>
      </c>
      <c r="E23033">
        <v>6.5000000000000002E-2</v>
      </c>
      <c r="F23033">
        <v>0</v>
      </c>
      <c r="G23033">
        <v>2.9000000000000001E-2</v>
      </c>
      <c r="H23033">
        <v>0</v>
      </c>
      <c r="I23033">
        <v>0</v>
      </c>
    </row>
    <row r="23034" spans="1:9" x14ac:dyDescent="0.25">
      <c r="A23034" t="s">
        <v>735</v>
      </c>
      <c r="B23034">
        <v>98224</v>
      </c>
      <c r="C23034" s="593">
        <v>8.6999999999999994E-2</v>
      </c>
      <c r="D23034" t="s">
        <v>4105</v>
      </c>
      <c r="E23034">
        <v>6.5000000000000002E-2</v>
      </c>
      <c r="F23034">
        <v>2.1999999999999999E-2</v>
      </c>
      <c r="G23034">
        <v>0</v>
      </c>
      <c r="H23034">
        <v>0</v>
      </c>
      <c r="I23034">
        <v>0</v>
      </c>
    </row>
    <row r="23035" spans="1:9" x14ac:dyDescent="0.25">
      <c r="A23035" t="s">
        <v>735</v>
      </c>
      <c r="B23035">
        <v>98225</v>
      </c>
      <c r="C23035" s="593">
        <v>8.7999999999999995E-2</v>
      </c>
      <c r="D23035" t="s">
        <v>3833</v>
      </c>
      <c r="E23035">
        <v>6.5000000000000002E-2</v>
      </c>
      <c r="F23035">
        <v>0</v>
      </c>
      <c r="G23035">
        <v>2.2998999999999999E-2</v>
      </c>
      <c r="H23035">
        <v>0</v>
      </c>
      <c r="I23035">
        <v>0</v>
      </c>
    </row>
    <row r="23036" spans="1:9" x14ac:dyDescent="0.25">
      <c r="A23036" t="s">
        <v>735</v>
      </c>
      <c r="B23036">
        <v>98226</v>
      </c>
      <c r="C23036" s="593">
        <v>8.7999999999999995E-2</v>
      </c>
      <c r="D23036" t="s">
        <v>1961</v>
      </c>
      <c r="E23036">
        <v>6.5000000000000002E-2</v>
      </c>
      <c r="F23036">
        <v>0</v>
      </c>
      <c r="G23036">
        <v>2.2998999999999999E-2</v>
      </c>
      <c r="H23036">
        <v>0</v>
      </c>
      <c r="I23036">
        <v>0</v>
      </c>
    </row>
    <row r="23037" spans="1:9" x14ac:dyDescent="0.25">
      <c r="A23037" t="s">
        <v>735</v>
      </c>
      <c r="B23037">
        <v>98227</v>
      </c>
      <c r="C23037" s="593">
        <v>8.7999999999999995E-2</v>
      </c>
      <c r="D23037" t="s">
        <v>3833</v>
      </c>
      <c r="E23037">
        <v>6.5000000000000002E-2</v>
      </c>
      <c r="F23037">
        <v>0</v>
      </c>
      <c r="G23037">
        <v>2.2998999999999999E-2</v>
      </c>
      <c r="H23037">
        <v>0</v>
      </c>
      <c r="I23037">
        <v>0</v>
      </c>
    </row>
    <row r="23038" spans="1:9" x14ac:dyDescent="0.25">
      <c r="A23038" t="s">
        <v>735</v>
      </c>
      <c r="B23038">
        <v>98228</v>
      </c>
      <c r="C23038" s="593">
        <v>8.7999999999999995E-2</v>
      </c>
      <c r="D23038" t="s">
        <v>3833</v>
      </c>
      <c r="E23038">
        <v>6.5000000000000002E-2</v>
      </c>
      <c r="F23038">
        <v>0</v>
      </c>
      <c r="G23038">
        <v>2.2998999999999999E-2</v>
      </c>
      <c r="H23038">
        <v>0</v>
      </c>
      <c r="I23038">
        <v>0</v>
      </c>
    </row>
    <row r="23039" spans="1:9" x14ac:dyDescent="0.25">
      <c r="A23039" t="s">
        <v>735</v>
      </c>
      <c r="B23039">
        <v>98229</v>
      </c>
      <c r="C23039" s="593">
        <v>8.7999999999999995E-2</v>
      </c>
      <c r="D23039" t="s">
        <v>3833</v>
      </c>
      <c r="E23039">
        <v>6.5000000000000002E-2</v>
      </c>
      <c r="F23039">
        <v>0</v>
      </c>
      <c r="G23039">
        <v>2.2998999999999999E-2</v>
      </c>
      <c r="H23039">
        <v>0</v>
      </c>
      <c r="I23039">
        <v>0</v>
      </c>
    </row>
    <row r="23040" spans="1:9" x14ac:dyDescent="0.25">
      <c r="A23040" t="s">
        <v>735</v>
      </c>
      <c r="B23040">
        <v>98230</v>
      </c>
      <c r="C23040" s="593">
        <v>8.7999999999999995E-2</v>
      </c>
      <c r="D23040" t="s">
        <v>5345</v>
      </c>
      <c r="E23040">
        <v>6.5000000000000002E-2</v>
      </c>
      <c r="F23040">
        <v>0</v>
      </c>
      <c r="G23040">
        <v>2.2998999999999999E-2</v>
      </c>
      <c r="H23040">
        <v>0</v>
      </c>
      <c r="I23040">
        <v>0</v>
      </c>
    </row>
    <row r="23041" spans="1:9" x14ac:dyDescent="0.25">
      <c r="A23041" t="s">
        <v>735</v>
      </c>
      <c r="B23041">
        <v>98231</v>
      </c>
      <c r="C23041" s="593">
        <v>8.7999999999999995E-2</v>
      </c>
      <c r="D23041" t="s">
        <v>5345</v>
      </c>
      <c r="E23041">
        <v>6.5000000000000002E-2</v>
      </c>
      <c r="F23041">
        <v>0</v>
      </c>
      <c r="G23041">
        <v>2.2998999999999999E-2</v>
      </c>
      <c r="H23041">
        <v>0</v>
      </c>
      <c r="I23041">
        <v>0</v>
      </c>
    </row>
    <row r="23042" spans="1:9" x14ac:dyDescent="0.25">
      <c r="A23042" t="s">
        <v>735</v>
      </c>
      <c r="B23042">
        <v>98232</v>
      </c>
      <c r="C23042" s="593">
        <v>8.5999999999999993E-2</v>
      </c>
      <c r="D23042" t="s">
        <v>6416</v>
      </c>
      <c r="E23042">
        <v>6.5000000000000002E-2</v>
      </c>
      <c r="F23042">
        <v>0</v>
      </c>
      <c r="G23042">
        <v>0</v>
      </c>
      <c r="H23042">
        <v>2.1000000000000001E-2</v>
      </c>
      <c r="I23042">
        <v>0</v>
      </c>
    </row>
    <row r="23043" spans="1:9" x14ac:dyDescent="0.25">
      <c r="A23043" t="s">
        <v>735</v>
      </c>
      <c r="B23043">
        <v>98233</v>
      </c>
      <c r="C23043" s="593">
        <v>8.5999999999999993E-2</v>
      </c>
      <c r="D23043" t="s">
        <v>2147</v>
      </c>
      <c r="E23043">
        <v>6.5000000000000002E-2</v>
      </c>
      <c r="F23043">
        <v>0</v>
      </c>
      <c r="G23043">
        <v>2.1000000000000001E-2</v>
      </c>
      <c r="H23043">
        <v>0</v>
      </c>
      <c r="I23043">
        <v>0</v>
      </c>
    </row>
    <row r="23044" spans="1:9" x14ac:dyDescent="0.25">
      <c r="A23044" t="s">
        <v>735</v>
      </c>
      <c r="B23044">
        <v>98235</v>
      </c>
      <c r="C23044" s="593">
        <v>8.5999999999999993E-2</v>
      </c>
      <c r="D23044" t="s">
        <v>6416</v>
      </c>
      <c r="E23044">
        <v>6.5000000000000002E-2</v>
      </c>
      <c r="F23044">
        <v>0</v>
      </c>
      <c r="G23044">
        <v>0</v>
      </c>
      <c r="H23044">
        <v>2.1000000000000001E-2</v>
      </c>
      <c r="I23044">
        <v>0</v>
      </c>
    </row>
    <row r="23045" spans="1:9" x14ac:dyDescent="0.25">
      <c r="A23045" t="s">
        <v>735</v>
      </c>
      <c r="B23045">
        <v>98236</v>
      </c>
      <c r="C23045" s="593">
        <v>8.7999999999999995E-2</v>
      </c>
      <c r="D23045" t="s">
        <v>6417</v>
      </c>
      <c r="E23045">
        <v>6.5000000000000002E-2</v>
      </c>
      <c r="F23045">
        <v>2.2998999999999999E-2</v>
      </c>
      <c r="G23045">
        <v>0</v>
      </c>
      <c r="H23045">
        <v>0</v>
      </c>
      <c r="I23045">
        <v>0</v>
      </c>
    </row>
    <row r="23046" spans="1:9" x14ac:dyDescent="0.25">
      <c r="A23046" t="s">
        <v>735</v>
      </c>
      <c r="B23046">
        <v>98237</v>
      </c>
      <c r="C23046" s="593">
        <v>8.5999999999999993E-2</v>
      </c>
      <c r="D23046" t="s">
        <v>6418</v>
      </c>
      <c r="E23046">
        <v>6.5000000000000002E-2</v>
      </c>
      <c r="F23046">
        <v>0</v>
      </c>
      <c r="G23046">
        <v>2.1000000000000001E-2</v>
      </c>
      <c r="H23046">
        <v>0</v>
      </c>
      <c r="I23046">
        <v>0</v>
      </c>
    </row>
    <row r="23047" spans="1:9" x14ac:dyDescent="0.25">
      <c r="A23047" t="s">
        <v>735</v>
      </c>
      <c r="B23047">
        <v>98238</v>
      </c>
      <c r="C23047" s="593">
        <v>8.2000000000000003E-2</v>
      </c>
      <c r="D23047" t="s">
        <v>6419</v>
      </c>
      <c r="E23047">
        <v>6.5000000000000002E-2</v>
      </c>
      <c r="F23047">
        <v>1.7000000000000001E-2</v>
      </c>
      <c r="G23047">
        <v>0</v>
      </c>
      <c r="H23047">
        <v>0</v>
      </c>
      <c r="I23047">
        <v>0</v>
      </c>
    </row>
    <row r="23048" spans="1:9" x14ac:dyDescent="0.25">
      <c r="A23048" t="s">
        <v>735</v>
      </c>
      <c r="B23048">
        <v>98239</v>
      </c>
      <c r="C23048" s="593">
        <v>8.7999999999999995E-2</v>
      </c>
      <c r="D23048" t="s">
        <v>6417</v>
      </c>
      <c r="E23048">
        <v>6.5000000000000002E-2</v>
      </c>
      <c r="F23048">
        <v>2.2998999999999999E-2</v>
      </c>
      <c r="G23048">
        <v>0</v>
      </c>
      <c r="H23048">
        <v>0</v>
      </c>
      <c r="I23048">
        <v>0</v>
      </c>
    </row>
    <row r="23049" spans="1:9" x14ac:dyDescent="0.25">
      <c r="A23049" t="s">
        <v>735</v>
      </c>
      <c r="B23049">
        <v>98240</v>
      </c>
      <c r="C23049" s="593">
        <v>8.5999999999999993E-2</v>
      </c>
      <c r="D23049" t="s">
        <v>6414</v>
      </c>
      <c r="E23049">
        <v>6.5000000000000002E-2</v>
      </c>
      <c r="F23049">
        <v>0</v>
      </c>
      <c r="G23049">
        <v>0</v>
      </c>
      <c r="H23049">
        <v>2.1000000000000001E-2</v>
      </c>
      <c r="I23049">
        <v>0</v>
      </c>
    </row>
    <row r="23050" spans="1:9" x14ac:dyDescent="0.25">
      <c r="A23050" t="s">
        <v>735</v>
      </c>
      <c r="B23050">
        <v>98241</v>
      </c>
      <c r="C23050" s="593">
        <v>9.0999999999999998E-2</v>
      </c>
      <c r="D23050" t="s">
        <v>6420</v>
      </c>
      <c r="E23050">
        <v>6.5000000000000002E-2</v>
      </c>
      <c r="F23050">
        <v>0</v>
      </c>
      <c r="G23050">
        <v>2.5999999999999999E-2</v>
      </c>
      <c r="H23050">
        <v>0</v>
      </c>
      <c r="I23050">
        <v>0</v>
      </c>
    </row>
    <row r="23051" spans="1:9" x14ac:dyDescent="0.25">
      <c r="A23051" t="s">
        <v>735</v>
      </c>
      <c r="B23051">
        <v>98243</v>
      </c>
      <c r="C23051" s="593">
        <v>8.3000000000000004E-2</v>
      </c>
      <c r="D23051" t="s">
        <v>2235</v>
      </c>
      <c r="E23051">
        <v>6.5000000000000002E-2</v>
      </c>
      <c r="F23051">
        <v>1.7999999999999999E-2</v>
      </c>
      <c r="G23051">
        <v>0</v>
      </c>
      <c r="H23051">
        <v>0</v>
      </c>
      <c r="I23051">
        <v>0</v>
      </c>
    </row>
    <row r="23052" spans="1:9" x14ac:dyDescent="0.25">
      <c r="A23052" t="s">
        <v>735</v>
      </c>
      <c r="B23052">
        <v>98244</v>
      </c>
      <c r="C23052" s="593">
        <v>8.5999999999999993E-2</v>
      </c>
      <c r="D23052" t="s">
        <v>6414</v>
      </c>
      <c r="E23052">
        <v>6.5000000000000002E-2</v>
      </c>
      <c r="F23052">
        <v>0</v>
      </c>
      <c r="G23052">
        <v>0</v>
      </c>
      <c r="H23052">
        <v>2.1000000000000001E-2</v>
      </c>
      <c r="I23052">
        <v>0</v>
      </c>
    </row>
    <row r="23053" spans="1:9" x14ac:dyDescent="0.25">
      <c r="A23053" t="s">
        <v>735</v>
      </c>
      <c r="B23053">
        <v>98245</v>
      </c>
      <c r="C23053" s="593">
        <v>8.3000000000000004E-2</v>
      </c>
      <c r="D23053" t="s">
        <v>2235</v>
      </c>
      <c r="E23053">
        <v>6.5000000000000002E-2</v>
      </c>
      <c r="F23053">
        <v>1.7999999999999999E-2</v>
      </c>
      <c r="G23053">
        <v>0</v>
      </c>
      <c r="H23053">
        <v>0</v>
      </c>
      <c r="I23053">
        <v>0</v>
      </c>
    </row>
    <row r="23054" spans="1:9" x14ac:dyDescent="0.25">
      <c r="A23054" t="s">
        <v>735</v>
      </c>
      <c r="B23054">
        <v>98247</v>
      </c>
      <c r="C23054" s="593">
        <v>8.5999999999999993E-2</v>
      </c>
      <c r="D23054" t="s">
        <v>6421</v>
      </c>
      <c r="E23054">
        <v>6.5000000000000002E-2</v>
      </c>
      <c r="F23054">
        <v>0</v>
      </c>
      <c r="G23054">
        <v>2.1000000000000001E-2</v>
      </c>
      <c r="H23054">
        <v>0</v>
      </c>
      <c r="I23054">
        <v>0</v>
      </c>
    </row>
    <row r="23055" spans="1:9" x14ac:dyDescent="0.25">
      <c r="A23055" t="s">
        <v>735</v>
      </c>
      <c r="B23055">
        <v>98248</v>
      </c>
      <c r="C23055" s="593">
        <v>8.7999999999999995E-2</v>
      </c>
      <c r="D23055" t="s">
        <v>1961</v>
      </c>
      <c r="E23055">
        <v>6.5000000000000002E-2</v>
      </c>
      <c r="F23055">
        <v>0</v>
      </c>
      <c r="G23055">
        <v>2.2998999999999999E-2</v>
      </c>
      <c r="H23055">
        <v>0</v>
      </c>
      <c r="I23055">
        <v>0</v>
      </c>
    </row>
    <row r="23056" spans="1:9" x14ac:dyDescent="0.25">
      <c r="A23056" t="s">
        <v>735</v>
      </c>
      <c r="B23056">
        <v>98249</v>
      </c>
      <c r="C23056" s="593">
        <v>8.7999999999999995E-2</v>
      </c>
      <c r="D23056" t="s">
        <v>6417</v>
      </c>
      <c r="E23056">
        <v>6.5000000000000002E-2</v>
      </c>
      <c r="F23056">
        <v>2.2998999999999999E-2</v>
      </c>
      <c r="G23056">
        <v>0</v>
      </c>
      <c r="H23056">
        <v>0</v>
      </c>
      <c r="I23056">
        <v>0</v>
      </c>
    </row>
    <row r="23057" spans="1:9" x14ac:dyDescent="0.25">
      <c r="A23057" t="s">
        <v>735</v>
      </c>
      <c r="B23057">
        <v>98250</v>
      </c>
      <c r="C23057" s="593">
        <v>8.5000000000000006E-2</v>
      </c>
      <c r="D23057" t="s">
        <v>6422</v>
      </c>
      <c r="E23057">
        <v>6.5000000000000002E-2</v>
      </c>
      <c r="F23057">
        <v>0</v>
      </c>
      <c r="G23057">
        <v>0.02</v>
      </c>
      <c r="H23057">
        <v>0</v>
      </c>
      <c r="I23057">
        <v>0</v>
      </c>
    </row>
    <row r="23058" spans="1:9" x14ac:dyDescent="0.25">
      <c r="A23058" t="s">
        <v>735</v>
      </c>
      <c r="B23058">
        <v>98251</v>
      </c>
      <c r="C23058" s="593">
        <v>9.0999999999999998E-2</v>
      </c>
      <c r="D23058" t="s">
        <v>6423</v>
      </c>
      <c r="E23058">
        <v>6.5000000000000002E-2</v>
      </c>
      <c r="F23058">
        <v>0</v>
      </c>
      <c r="G23058">
        <v>2.5999999999999999E-2</v>
      </c>
      <c r="H23058">
        <v>0</v>
      </c>
      <c r="I23058">
        <v>0</v>
      </c>
    </row>
    <row r="23059" spans="1:9" x14ac:dyDescent="0.25">
      <c r="A23059" t="s">
        <v>735</v>
      </c>
      <c r="B23059">
        <v>98252</v>
      </c>
      <c r="C23059" s="593">
        <v>9.0999999999999998E-2</v>
      </c>
      <c r="D23059" t="s">
        <v>6424</v>
      </c>
      <c r="E23059">
        <v>6.5000000000000002E-2</v>
      </c>
      <c r="F23059">
        <v>0</v>
      </c>
      <c r="G23059">
        <v>2.5999999999999999E-2</v>
      </c>
      <c r="H23059">
        <v>0</v>
      </c>
      <c r="I23059">
        <v>0</v>
      </c>
    </row>
    <row r="23060" spans="1:9" x14ac:dyDescent="0.25">
      <c r="A23060" t="s">
        <v>735</v>
      </c>
      <c r="B23060">
        <v>98253</v>
      </c>
      <c r="C23060" s="593">
        <v>8.7999999999999995E-2</v>
      </c>
      <c r="D23060" t="s">
        <v>6417</v>
      </c>
      <c r="E23060">
        <v>6.5000000000000002E-2</v>
      </c>
      <c r="F23060">
        <v>2.2998999999999999E-2</v>
      </c>
      <c r="G23060">
        <v>0</v>
      </c>
      <c r="H23060">
        <v>0</v>
      </c>
      <c r="I23060">
        <v>0</v>
      </c>
    </row>
    <row r="23061" spans="1:9" x14ac:dyDescent="0.25">
      <c r="A23061" t="s">
        <v>735</v>
      </c>
      <c r="B23061">
        <v>98255</v>
      </c>
      <c r="C23061" s="593">
        <v>8.5999999999999993E-2</v>
      </c>
      <c r="D23061" t="s">
        <v>2999</v>
      </c>
      <c r="E23061">
        <v>6.5000000000000002E-2</v>
      </c>
      <c r="F23061">
        <v>0</v>
      </c>
      <c r="G23061">
        <v>2.1000000000000001E-2</v>
      </c>
      <c r="H23061">
        <v>0</v>
      </c>
      <c r="I23061">
        <v>0</v>
      </c>
    </row>
    <row r="23062" spans="1:9" x14ac:dyDescent="0.25">
      <c r="A23062" t="s">
        <v>735</v>
      </c>
      <c r="B23062">
        <v>98256</v>
      </c>
      <c r="C23062" s="593">
        <v>9.0999999999999998E-2</v>
      </c>
      <c r="D23062" t="s">
        <v>6425</v>
      </c>
      <c r="E23062">
        <v>6.5000000000000002E-2</v>
      </c>
      <c r="F23062">
        <v>0</v>
      </c>
      <c r="G23062">
        <v>2.5999999999999999E-2</v>
      </c>
      <c r="H23062">
        <v>0</v>
      </c>
      <c r="I23062">
        <v>0</v>
      </c>
    </row>
    <row r="23063" spans="1:9" x14ac:dyDescent="0.25">
      <c r="A23063" t="s">
        <v>735</v>
      </c>
      <c r="B23063">
        <v>98257</v>
      </c>
      <c r="C23063" s="593">
        <v>8.5999999999999993E-2</v>
      </c>
      <c r="D23063" t="s">
        <v>6416</v>
      </c>
      <c r="E23063">
        <v>6.5000000000000002E-2</v>
      </c>
      <c r="F23063">
        <v>0</v>
      </c>
      <c r="G23063">
        <v>0</v>
      </c>
      <c r="H23063">
        <v>2.1000000000000001E-2</v>
      </c>
      <c r="I23063">
        <v>0</v>
      </c>
    </row>
    <row r="23064" spans="1:9" x14ac:dyDescent="0.25">
      <c r="A23064" t="s">
        <v>735</v>
      </c>
      <c r="B23064">
        <v>98258</v>
      </c>
      <c r="C23064" s="593">
        <v>9.4E-2</v>
      </c>
      <c r="D23064" t="s">
        <v>1995</v>
      </c>
      <c r="E23064">
        <v>6.5000000000000002E-2</v>
      </c>
      <c r="F23064">
        <v>0</v>
      </c>
      <c r="G23064">
        <v>2.9000000000000001E-2</v>
      </c>
      <c r="H23064">
        <v>0</v>
      </c>
      <c r="I23064">
        <v>0</v>
      </c>
    </row>
    <row r="23065" spans="1:9" x14ac:dyDescent="0.25">
      <c r="A23065" t="s">
        <v>735</v>
      </c>
      <c r="B23065">
        <v>98259</v>
      </c>
      <c r="C23065" s="593">
        <v>9.4E-2</v>
      </c>
      <c r="D23065" t="s">
        <v>1995</v>
      </c>
      <c r="E23065">
        <v>6.5000000000000002E-2</v>
      </c>
      <c r="F23065">
        <v>0</v>
      </c>
      <c r="G23065">
        <v>2.9000000000000001E-2</v>
      </c>
      <c r="H23065">
        <v>0</v>
      </c>
      <c r="I23065">
        <v>0</v>
      </c>
    </row>
    <row r="23066" spans="1:9" x14ac:dyDescent="0.25">
      <c r="A23066" t="s">
        <v>735</v>
      </c>
      <c r="B23066">
        <v>98260</v>
      </c>
      <c r="C23066" s="593">
        <v>8.7999999999999995E-2</v>
      </c>
      <c r="D23066" t="s">
        <v>6417</v>
      </c>
      <c r="E23066">
        <v>6.5000000000000002E-2</v>
      </c>
      <c r="F23066">
        <v>2.2998999999999999E-2</v>
      </c>
      <c r="G23066">
        <v>0</v>
      </c>
      <c r="H23066">
        <v>0</v>
      </c>
      <c r="I23066">
        <v>0</v>
      </c>
    </row>
    <row r="23067" spans="1:9" x14ac:dyDescent="0.25">
      <c r="A23067" t="s">
        <v>735</v>
      </c>
      <c r="B23067">
        <v>98261</v>
      </c>
      <c r="C23067" s="593">
        <v>8.3000000000000004E-2</v>
      </c>
      <c r="D23067" t="s">
        <v>2235</v>
      </c>
      <c r="E23067">
        <v>6.5000000000000002E-2</v>
      </c>
      <c r="F23067">
        <v>1.7999999999999999E-2</v>
      </c>
      <c r="G23067">
        <v>0</v>
      </c>
      <c r="H23067">
        <v>0</v>
      </c>
      <c r="I23067">
        <v>0</v>
      </c>
    </row>
    <row r="23068" spans="1:9" x14ac:dyDescent="0.25">
      <c r="A23068" t="s">
        <v>735</v>
      </c>
      <c r="B23068">
        <v>98262</v>
      </c>
      <c r="C23068" s="593">
        <v>8.5999999999999993E-2</v>
      </c>
      <c r="D23068" t="s">
        <v>6414</v>
      </c>
      <c r="E23068">
        <v>6.5000000000000002E-2</v>
      </c>
      <c r="F23068">
        <v>0</v>
      </c>
      <c r="G23068">
        <v>0</v>
      </c>
      <c r="H23068">
        <v>2.1000000000000001E-2</v>
      </c>
      <c r="I23068">
        <v>0</v>
      </c>
    </row>
    <row r="23069" spans="1:9" x14ac:dyDescent="0.25">
      <c r="A23069" t="s">
        <v>735</v>
      </c>
      <c r="B23069">
        <v>98263</v>
      </c>
      <c r="C23069" s="593">
        <v>8.5999999999999993E-2</v>
      </c>
      <c r="D23069" t="s">
        <v>6426</v>
      </c>
      <c r="E23069">
        <v>6.5000000000000002E-2</v>
      </c>
      <c r="F23069">
        <v>0</v>
      </c>
      <c r="G23069">
        <v>2.1000000000000001E-2</v>
      </c>
      <c r="H23069">
        <v>0</v>
      </c>
      <c r="I23069">
        <v>0</v>
      </c>
    </row>
    <row r="23070" spans="1:9" x14ac:dyDescent="0.25">
      <c r="A23070" t="s">
        <v>735</v>
      </c>
      <c r="B23070">
        <v>98264</v>
      </c>
      <c r="C23070" s="593">
        <v>8.7999999999999995E-2</v>
      </c>
      <c r="D23070" t="s">
        <v>6427</v>
      </c>
      <c r="E23070">
        <v>6.5000000000000002E-2</v>
      </c>
      <c r="F23070">
        <v>0</v>
      </c>
      <c r="G23070">
        <v>2.2998999999999999E-2</v>
      </c>
      <c r="H23070">
        <v>0</v>
      </c>
      <c r="I23070">
        <v>0</v>
      </c>
    </row>
    <row r="23071" spans="1:9" x14ac:dyDescent="0.25">
      <c r="A23071" t="s">
        <v>735</v>
      </c>
      <c r="B23071">
        <v>98266</v>
      </c>
      <c r="C23071" s="593">
        <v>8.5999999999999993E-2</v>
      </c>
      <c r="D23071" t="s">
        <v>6414</v>
      </c>
      <c r="E23071">
        <v>6.5000000000000002E-2</v>
      </c>
      <c r="F23071">
        <v>0</v>
      </c>
      <c r="G23071">
        <v>0</v>
      </c>
      <c r="H23071">
        <v>2.1000000000000001E-2</v>
      </c>
      <c r="I23071">
        <v>0</v>
      </c>
    </row>
    <row r="23072" spans="1:9" x14ac:dyDescent="0.25">
      <c r="A23072" t="s">
        <v>735</v>
      </c>
      <c r="B23072">
        <v>98267</v>
      </c>
      <c r="C23072" s="593">
        <v>8.5999999999999993E-2</v>
      </c>
      <c r="D23072" t="s">
        <v>6416</v>
      </c>
      <c r="E23072">
        <v>6.5000000000000002E-2</v>
      </c>
      <c r="F23072">
        <v>0</v>
      </c>
      <c r="G23072">
        <v>0</v>
      </c>
      <c r="H23072">
        <v>2.1000000000000001E-2</v>
      </c>
      <c r="I23072">
        <v>0</v>
      </c>
    </row>
    <row r="23073" spans="1:9" x14ac:dyDescent="0.25">
      <c r="A23073" t="s">
        <v>735</v>
      </c>
      <c r="B23073">
        <v>98270</v>
      </c>
      <c r="C23073" s="593">
        <v>9.4E-2</v>
      </c>
      <c r="D23073" t="s">
        <v>1995</v>
      </c>
      <c r="E23073">
        <v>6.5000000000000002E-2</v>
      </c>
      <c r="F23073">
        <v>0</v>
      </c>
      <c r="G23073">
        <v>2.9000000000000001E-2</v>
      </c>
      <c r="H23073">
        <v>0</v>
      </c>
      <c r="I23073">
        <v>0</v>
      </c>
    </row>
    <row r="23074" spans="1:9" x14ac:dyDescent="0.25">
      <c r="A23074" t="s">
        <v>735</v>
      </c>
      <c r="B23074">
        <v>98271</v>
      </c>
      <c r="C23074" s="593">
        <v>9.4E-2</v>
      </c>
      <c r="D23074" t="s">
        <v>1995</v>
      </c>
      <c r="E23074">
        <v>6.5000000000000002E-2</v>
      </c>
      <c r="F23074">
        <v>0</v>
      </c>
      <c r="G23074">
        <v>2.9000000000000001E-2</v>
      </c>
      <c r="H23074">
        <v>0</v>
      </c>
      <c r="I23074">
        <v>0</v>
      </c>
    </row>
    <row r="23075" spans="1:9" x14ac:dyDescent="0.25">
      <c r="A23075" t="s">
        <v>735</v>
      </c>
      <c r="B23075">
        <v>98272</v>
      </c>
      <c r="C23075" s="593">
        <v>9.4E-2</v>
      </c>
      <c r="D23075" t="s">
        <v>1339</v>
      </c>
      <c r="E23075">
        <v>6.5000000000000002E-2</v>
      </c>
      <c r="F23075">
        <v>0</v>
      </c>
      <c r="G23075">
        <v>2.9000000000000001E-2</v>
      </c>
      <c r="H23075">
        <v>0</v>
      </c>
      <c r="I23075">
        <v>0</v>
      </c>
    </row>
    <row r="23076" spans="1:9" x14ac:dyDescent="0.25">
      <c r="A23076" t="s">
        <v>735</v>
      </c>
      <c r="B23076">
        <v>98273</v>
      </c>
      <c r="C23076" s="593">
        <v>8.7999999999999995E-2</v>
      </c>
      <c r="D23076" t="s">
        <v>3404</v>
      </c>
      <c r="E23076">
        <v>6.5000000000000002E-2</v>
      </c>
      <c r="F23076">
        <v>0</v>
      </c>
      <c r="G23076">
        <v>2.2998999999999999E-2</v>
      </c>
      <c r="H23076">
        <v>0</v>
      </c>
      <c r="I23076">
        <v>0</v>
      </c>
    </row>
    <row r="23077" spans="1:9" x14ac:dyDescent="0.25">
      <c r="A23077" t="s">
        <v>735</v>
      </c>
      <c r="B23077">
        <v>98274</v>
      </c>
      <c r="C23077" s="593">
        <v>8.7999999999999995E-2</v>
      </c>
      <c r="D23077" t="s">
        <v>3404</v>
      </c>
      <c r="E23077">
        <v>6.5000000000000002E-2</v>
      </c>
      <c r="F23077">
        <v>0</v>
      </c>
      <c r="G23077">
        <v>2.2998999999999999E-2</v>
      </c>
      <c r="H23077">
        <v>0</v>
      </c>
      <c r="I23077">
        <v>0</v>
      </c>
    </row>
    <row r="23078" spans="1:9" x14ac:dyDescent="0.25">
      <c r="A23078" t="s">
        <v>735</v>
      </c>
      <c r="B23078">
        <v>98275</v>
      </c>
      <c r="C23078" s="593">
        <v>0.106</v>
      </c>
      <c r="D23078" t="s">
        <v>6428</v>
      </c>
      <c r="E23078">
        <v>6.5000000000000002E-2</v>
      </c>
      <c r="F23078">
        <v>0</v>
      </c>
      <c r="G23078">
        <v>4.0999000000000001E-2</v>
      </c>
      <c r="H23078">
        <v>0</v>
      </c>
      <c r="I23078">
        <v>0</v>
      </c>
    </row>
    <row r="23079" spans="1:9" x14ac:dyDescent="0.25">
      <c r="A23079" t="s">
        <v>735</v>
      </c>
      <c r="B23079">
        <v>98276</v>
      </c>
      <c r="C23079" s="593">
        <v>8.5999999999999993E-2</v>
      </c>
      <c r="D23079" t="s">
        <v>6421</v>
      </c>
      <c r="E23079">
        <v>6.5000000000000002E-2</v>
      </c>
      <c r="F23079">
        <v>0</v>
      </c>
      <c r="G23079">
        <v>2.1000000000000001E-2</v>
      </c>
      <c r="H23079">
        <v>0</v>
      </c>
      <c r="I23079">
        <v>0</v>
      </c>
    </row>
    <row r="23080" spans="1:9" x14ac:dyDescent="0.25">
      <c r="A23080" t="s">
        <v>735</v>
      </c>
      <c r="B23080">
        <v>98277</v>
      </c>
      <c r="C23080" s="593">
        <v>0.09</v>
      </c>
      <c r="D23080" t="s">
        <v>6429</v>
      </c>
      <c r="E23080">
        <v>6.5000000000000002E-2</v>
      </c>
      <c r="F23080">
        <v>0</v>
      </c>
      <c r="G23080">
        <v>2.5000000000000001E-2</v>
      </c>
      <c r="H23080">
        <v>0</v>
      </c>
      <c r="I23080">
        <v>0</v>
      </c>
    </row>
    <row r="23081" spans="1:9" x14ac:dyDescent="0.25">
      <c r="A23081" t="s">
        <v>735</v>
      </c>
      <c r="B23081">
        <v>98278</v>
      </c>
      <c r="C23081" s="593">
        <v>0.09</v>
      </c>
      <c r="D23081" t="s">
        <v>6429</v>
      </c>
      <c r="E23081">
        <v>6.5000000000000002E-2</v>
      </c>
      <c r="F23081">
        <v>0</v>
      </c>
      <c r="G23081">
        <v>2.5000000000000001E-2</v>
      </c>
      <c r="H23081">
        <v>0</v>
      </c>
      <c r="I23081">
        <v>0</v>
      </c>
    </row>
    <row r="23082" spans="1:9" x14ac:dyDescent="0.25">
      <c r="A23082" t="s">
        <v>735</v>
      </c>
      <c r="B23082">
        <v>98279</v>
      </c>
      <c r="C23082" s="593">
        <v>8.3000000000000004E-2</v>
      </c>
      <c r="D23082" t="s">
        <v>2235</v>
      </c>
      <c r="E23082">
        <v>6.5000000000000002E-2</v>
      </c>
      <c r="F23082">
        <v>1.7999999999999999E-2</v>
      </c>
      <c r="G23082">
        <v>0</v>
      </c>
      <c r="H23082">
        <v>0</v>
      </c>
      <c r="I23082">
        <v>0</v>
      </c>
    </row>
    <row r="23083" spans="1:9" x14ac:dyDescent="0.25">
      <c r="A23083" t="s">
        <v>735</v>
      </c>
      <c r="B23083">
        <v>98280</v>
      </c>
      <c r="C23083" s="593">
        <v>8.3000000000000004E-2</v>
      </c>
      <c r="D23083" t="s">
        <v>2235</v>
      </c>
      <c r="E23083">
        <v>6.5000000000000002E-2</v>
      </c>
      <c r="F23083">
        <v>1.7999999999999999E-2</v>
      </c>
      <c r="G23083">
        <v>0</v>
      </c>
      <c r="H23083">
        <v>0</v>
      </c>
      <c r="I23083">
        <v>0</v>
      </c>
    </row>
    <row r="23084" spans="1:9" x14ac:dyDescent="0.25">
      <c r="A23084" t="s">
        <v>735</v>
      </c>
      <c r="B23084">
        <v>98281</v>
      </c>
      <c r="C23084" s="593">
        <v>8.5999999999999993E-2</v>
      </c>
      <c r="D23084" t="s">
        <v>6414</v>
      </c>
      <c r="E23084">
        <v>6.5000000000000002E-2</v>
      </c>
      <c r="F23084">
        <v>0</v>
      </c>
      <c r="G23084">
        <v>0</v>
      </c>
      <c r="H23084">
        <v>2.1000000000000001E-2</v>
      </c>
      <c r="I23084">
        <v>0</v>
      </c>
    </row>
    <row r="23085" spans="1:9" x14ac:dyDescent="0.25">
      <c r="A23085" t="s">
        <v>735</v>
      </c>
      <c r="B23085">
        <v>98282</v>
      </c>
      <c r="C23085" s="593">
        <v>8.7999999999999995E-2</v>
      </c>
      <c r="D23085" t="s">
        <v>6417</v>
      </c>
      <c r="E23085">
        <v>6.5000000000000002E-2</v>
      </c>
      <c r="F23085">
        <v>2.2998999999999999E-2</v>
      </c>
      <c r="G23085">
        <v>0</v>
      </c>
      <c r="H23085">
        <v>0</v>
      </c>
      <c r="I23085">
        <v>0</v>
      </c>
    </row>
    <row r="23086" spans="1:9" x14ac:dyDescent="0.25">
      <c r="A23086" t="s">
        <v>735</v>
      </c>
      <c r="B23086">
        <v>98283</v>
      </c>
      <c r="C23086" s="593">
        <v>8.5999999999999993E-2</v>
      </c>
      <c r="D23086" t="s">
        <v>6416</v>
      </c>
      <c r="E23086">
        <v>6.5000000000000002E-2</v>
      </c>
      <c r="F23086">
        <v>0</v>
      </c>
      <c r="G23086">
        <v>0</v>
      </c>
      <c r="H23086">
        <v>2.1000000000000001E-2</v>
      </c>
      <c r="I23086">
        <v>0</v>
      </c>
    </row>
    <row r="23087" spans="1:9" x14ac:dyDescent="0.25">
      <c r="A23087" t="s">
        <v>735</v>
      </c>
      <c r="B23087">
        <v>98284</v>
      </c>
      <c r="C23087" s="593">
        <v>8.5999999999999993E-2</v>
      </c>
      <c r="D23087" t="s">
        <v>6430</v>
      </c>
      <c r="E23087">
        <v>6.5000000000000002E-2</v>
      </c>
      <c r="F23087">
        <v>0</v>
      </c>
      <c r="G23087">
        <v>2.1000000000000001E-2</v>
      </c>
      <c r="H23087">
        <v>0</v>
      </c>
      <c r="I23087">
        <v>0</v>
      </c>
    </row>
    <row r="23088" spans="1:9" x14ac:dyDescent="0.25">
      <c r="A23088" t="s">
        <v>735</v>
      </c>
      <c r="B23088">
        <v>98286</v>
      </c>
      <c r="C23088" s="593">
        <v>8.3000000000000004E-2</v>
      </c>
      <c r="D23088" t="s">
        <v>2235</v>
      </c>
      <c r="E23088">
        <v>6.5000000000000002E-2</v>
      </c>
      <c r="F23088">
        <v>1.7999999999999999E-2</v>
      </c>
      <c r="G23088">
        <v>0</v>
      </c>
      <c r="H23088">
        <v>0</v>
      </c>
      <c r="I23088">
        <v>0</v>
      </c>
    </row>
    <row r="23089" spans="1:9" x14ac:dyDescent="0.25">
      <c r="A23089" t="s">
        <v>735</v>
      </c>
      <c r="B23089">
        <v>98287</v>
      </c>
      <c r="C23089" s="593">
        <v>9.0999999999999998E-2</v>
      </c>
      <c r="D23089" t="s">
        <v>6431</v>
      </c>
      <c r="E23089">
        <v>6.5000000000000002E-2</v>
      </c>
      <c r="F23089">
        <v>0</v>
      </c>
      <c r="G23089">
        <v>0</v>
      </c>
      <c r="H23089">
        <v>2.5999999999999999E-2</v>
      </c>
      <c r="I23089">
        <v>0</v>
      </c>
    </row>
    <row r="23090" spans="1:9" x14ac:dyDescent="0.25">
      <c r="A23090" t="s">
        <v>735</v>
      </c>
      <c r="B23090">
        <v>98288</v>
      </c>
      <c r="C23090" s="593">
        <v>8.6999999999999994E-2</v>
      </c>
      <c r="D23090" t="s">
        <v>4105</v>
      </c>
      <c r="E23090">
        <v>6.5000000000000002E-2</v>
      </c>
      <c r="F23090">
        <v>2.1999999999999999E-2</v>
      </c>
      <c r="G23090">
        <v>0</v>
      </c>
      <c r="H23090">
        <v>0</v>
      </c>
      <c r="I23090">
        <v>0</v>
      </c>
    </row>
    <row r="23091" spans="1:9" x14ac:dyDescent="0.25">
      <c r="A23091" t="s">
        <v>735</v>
      </c>
      <c r="B23091">
        <v>98290</v>
      </c>
      <c r="C23091" s="593">
        <v>9.4E-2</v>
      </c>
      <c r="D23091" t="s">
        <v>1339</v>
      </c>
      <c r="E23091">
        <v>6.5000000000000002E-2</v>
      </c>
      <c r="F23091">
        <v>0</v>
      </c>
      <c r="G23091">
        <v>2.9000000000000001E-2</v>
      </c>
      <c r="H23091">
        <v>0</v>
      </c>
      <c r="I23091">
        <v>0</v>
      </c>
    </row>
    <row r="23092" spans="1:9" x14ac:dyDescent="0.25">
      <c r="A23092" t="s">
        <v>735</v>
      </c>
      <c r="B23092">
        <v>98291</v>
      </c>
      <c r="C23092" s="593">
        <v>9.2999999999999999E-2</v>
      </c>
      <c r="D23092" t="s">
        <v>6432</v>
      </c>
      <c r="E23092">
        <v>6.5000000000000002E-2</v>
      </c>
      <c r="F23092">
        <v>0</v>
      </c>
      <c r="G23092">
        <v>2.8000000000000001E-2</v>
      </c>
      <c r="H23092">
        <v>0</v>
      </c>
      <c r="I23092">
        <v>0</v>
      </c>
    </row>
    <row r="23093" spans="1:9" x14ac:dyDescent="0.25">
      <c r="A23093" t="s">
        <v>735</v>
      </c>
      <c r="B23093">
        <v>98292</v>
      </c>
      <c r="C23093" s="593">
        <v>9.4E-2</v>
      </c>
      <c r="D23093" t="s">
        <v>1995</v>
      </c>
      <c r="E23093">
        <v>6.5000000000000002E-2</v>
      </c>
      <c r="F23093">
        <v>0</v>
      </c>
      <c r="G23093">
        <v>2.9000000000000001E-2</v>
      </c>
      <c r="H23093">
        <v>0</v>
      </c>
      <c r="I23093">
        <v>0</v>
      </c>
    </row>
    <row r="23094" spans="1:9" x14ac:dyDescent="0.25">
      <c r="A23094" t="s">
        <v>735</v>
      </c>
      <c r="B23094">
        <v>98293</v>
      </c>
      <c r="C23094" s="593">
        <v>9.0999999999999998E-2</v>
      </c>
      <c r="D23094" t="s">
        <v>6431</v>
      </c>
      <c r="E23094">
        <v>6.5000000000000002E-2</v>
      </c>
      <c r="F23094">
        <v>0</v>
      </c>
      <c r="G23094">
        <v>0</v>
      </c>
      <c r="H23094">
        <v>2.5999999999999999E-2</v>
      </c>
      <c r="I23094">
        <v>0</v>
      </c>
    </row>
    <row r="23095" spans="1:9" x14ac:dyDescent="0.25">
      <c r="A23095" t="s">
        <v>735</v>
      </c>
      <c r="B23095">
        <v>98294</v>
      </c>
      <c r="C23095" s="593">
        <v>9.0999999999999998E-2</v>
      </c>
      <c r="D23095" t="s">
        <v>6433</v>
      </c>
      <c r="E23095">
        <v>6.5000000000000002E-2</v>
      </c>
      <c r="F23095">
        <v>0</v>
      </c>
      <c r="G23095">
        <v>2.5999999999999999E-2</v>
      </c>
      <c r="H23095">
        <v>0</v>
      </c>
      <c r="I23095">
        <v>0</v>
      </c>
    </row>
    <row r="23096" spans="1:9" x14ac:dyDescent="0.25">
      <c r="A23096" t="s">
        <v>735</v>
      </c>
      <c r="B23096">
        <v>98295</v>
      </c>
      <c r="C23096" s="593">
        <v>8.5999999999999993E-2</v>
      </c>
      <c r="D23096" t="s">
        <v>6434</v>
      </c>
      <c r="E23096">
        <v>6.5000000000000002E-2</v>
      </c>
      <c r="F23096">
        <v>0</v>
      </c>
      <c r="G23096">
        <v>2.1000000000000001E-2</v>
      </c>
      <c r="H23096">
        <v>0</v>
      </c>
      <c r="I23096">
        <v>0</v>
      </c>
    </row>
    <row r="23097" spans="1:9" x14ac:dyDescent="0.25">
      <c r="A23097" t="s">
        <v>735</v>
      </c>
      <c r="B23097">
        <v>98296</v>
      </c>
      <c r="C23097" s="593">
        <v>0.106</v>
      </c>
      <c r="D23097" t="s">
        <v>3427</v>
      </c>
      <c r="E23097">
        <v>6.5000000000000002E-2</v>
      </c>
      <c r="F23097">
        <v>0</v>
      </c>
      <c r="G23097">
        <v>4.0999000000000001E-2</v>
      </c>
      <c r="H23097">
        <v>0</v>
      </c>
      <c r="I23097">
        <v>0</v>
      </c>
    </row>
    <row r="23098" spans="1:9" x14ac:dyDescent="0.25">
      <c r="A23098" t="s">
        <v>735</v>
      </c>
      <c r="B23098">
        <v>98297</v>
      </c>
      <c r="C23098" s="593">
        <v>8.3000000000000004E-2</v>
      </c>
      <c r="D23098" t="s">
        <v>2235</v>
      </c>
      <c r="E23098">
        <v>6.5000000000000002E-2</v>
      </c>
      <c r="F23098">
        <v>1.7999999999999999E-2</v>
      </c>
      <c r="G23098">
        <v>0</v>
      </c>
      <c r="H23098">
        <v>0</v>
      </c>
      <c r="I23098">
        <v>0</v>
      </c>
    </row>
    <row r="23099" spans="1:9" x14ac:dyDescent="0.25">
      <c r="A23099" t="s">
        <v>735</v>
      </c>
      <c r="B23099">
        <v>98303</v>
      </c>
      <c r="C23099" s="593">
        <v>0.08</v>
      </c>
      <c r="D23099" t="s">
        <v>2124</v>
      </c>
      <c r="E23099">
        <v>6.5000000000000002E-2</v>
      </c>
      <c r="F23099">
        <v>1.4999999999999999E-2</v>
      </c>
      <c r="G23099">
        <v>0</v>
      </c>
      <c r="H23099">
        <v>0</v>
      </c>
      <c r="I23099">
        <v>0</v>
      </c>
    </row>
    <row r="23100" spans="1:9" x14ac:dyDescent="0.25">
      <c r="A23100" t="s">
        <v>735</v>
      </c>
      <c r="B23100">
        <v>98304</v>
      </c>
      <c r="C23100" s="593">
        <v>0.08</v>
      </c>
      <c r="D23100" t="s">
        <v>2124</v>
      </c>
      <c r="E23100">
        <v>6.5000000000000002E-2</v>
      </c>
      <c r="F23100">
        <v>1.4999999999999999E-2</v>
      </c>
      <c r="G23100">
        <v>0</v>
      </c>
      <c r="H23100">
        <v>0</v>
      </c>
      <c r="I23100">
        <v>0</v>
      </c>
    </row>
    <row r="23101" spans="1:9" x14ac:dyDescent="0.25">
      <c r="A23101" t="s">
        <v>735</v>
      </c>
      <c r="B23101">
        <v>98305</v>
      </c>
      <c r="C23101" s="593">
        <v>8.5999999999999993E-2</v>
      </c>
      <c r="D23101" t="s">
        <v>6435</v>
      </c>
      <c r="E23101">
        <v>6.5000000000000002E-2</v>
      </c>
      <c r="F23101">
        <v>2.1000000000000001E-2</v>
      </c>
      <c r="G23101">
        <v>0</v>
      </c>
      <c r="H23101">
        <v>0</v>
      </c>
      <c r="I23101">
        <v>0</v>
      </c>
    </row>
    <row r="23102" spans="1:9" x14ac:dyDescent="0.25">
      <c r="A23102" t="s">
        <v>735</v>
      </c>
      <c r="B23102">
        <v>98310</v>
      </c>
      <c r="C23102" s="593">
        <v>9.1999999999999998E-2</v>
      </c>
      <c r="D23102" t="s">
        <v>6409</v>
      </c>
      <c r="E23102">
        <v>6.5000000000000002E-2</v>
      </c>
      <c r="F23102">
        <v>2.7E-2</v>
      </c>
      <c r="G23102">
        <v>0</v>
      </c>
      <c r="H23102">
        <v>0</v>
      </c>
      <c r="I23102">
        <v>0</v>
      </c>
    </row>
    <row r="23103" spans="1:9" x14ac:dyDescent="0.25">
      <c r="A23103" t="s">
        <v>735</v>
      </c>
      <c r="B23103">
        <v>98311</v>
      </c>
      <c r="C23103" s="593">
        <v>9.1999999999999998E-2</v>
      </c>
      <c r="D23103" t="s">
        <v>6409</v>
      </c>
      <c r="E23103">
        <v>6.5000000000000002E-2</v>
      </c>
      <c r="F23103">
        <v>2.7E-2</v>
      </c>
      <c r="G23103">
        <v>0</v>
      </c>
      <c r="H23103">
        <v>0</v>
      </c>
      <c r="I23103">
        <v>0</v>
      </c>
    </row>
    <row r="23104" spans="1:9" x14ac:dyDescent="0.25">
      <c r="A23104" t="s">
        <v>735</v>
      </c>
      <c r="B23104">
        <v>98312</v>
      </c>
      <c r="C23104" s="593">
        <v>9.1999999999999998E-2</v>
      </c>
      <c r="D23104" t="s">
        <v>6409</v>
      </c>
      <c r="E23104">
        <v>6.5000000000000002E-2</v>
      </c>
      <c r="F23104">
        <v>2.7E-2</v>
      </c>
      <c r="G23104">
        <v>0</v>
      </c>
      <c r="H23104">
        <v>0</v>
      </c>
      <c r="I23104">
        <v>0</v>
      </c>
    </row>
    <row r="23105" spans="1:9" x14ac:dyDescent="0.25">
      <c r="A23105" t="s">
        <v>735</v>
      </c>
      <c r="B23105">
        <v>98314</v>
      </c>
      <c r="C23105" s="593">
        <v>9.1999999999999998E-2</v>
      </c>
      <c r="D23105" t="s">
        <v>6436</v>
      </c>
      <c r="E23105">
        <v>6.5000000000000002E-2</v>
      </c>
      <c r="F23105">
        <v>0</v>
      </c>
      <c r="G23105">
        <v>2.7E-2</v>
      </c>
      <c r="H23105">
        <v>0</v>
      </c>
      <c r="I23105">
        <v>0</v>
      </c>
    </row>
    <row r="23106" spans="1:9" x14ac:dyDescent="0.25">
      <c r="A23106" t="s">
        <v>735</v>
      </c>
      <c r="B23106">
        <v>98315</v>
      </c>
      <c r="C23106" s="593">
        <v>9.1999999999999998E-2</v>
      </c>
      <c r="D23106" t="s">
        <v>6409</v>
      </c>
      <c r="E23106">
        <v>6.5000000000000002E-2</v>
      </c>
      <c r="F23106">
        <v>2.7E-2</v>
      </c>
      <c r="G23106">
        <v>0</v>
      </c>
      <c r="H23106">
        <v>0</v>
      </c>
      <c r="I23106">
        <v>0</v>
      </c>
    </row>
    <row r="23107" spans="1:9" x14ac:dyDescent="0.25">
      <c r="A23107" t="s">
        <v>735</v>
      </c>
      <c r="B23107">
        <v>98320</v>
      </c>
      <c r="C23107" s="593">
        <v>9.0999999999999998E-2</v>
      </c>
      <c r="D23107" t="s">
        <v>1168</v>
      </c>
      <c r="E23107">
        <v>6.5000000000000002E-2</v>
      </c>
      <c r="F23107">
        <v>2.5999999999999999E-2</v>
      </c>
      <c r="G23107">
        <v>0</v>
      </c>
      <c r="H23107">
        <v>0</v>
      </c>
      <c r="I23107">
        <v>0</v>
      </c>
    </row>
    <row r="23108" spans="1:9" x14ac:dyDescent="0.25">
      <c r="A23108" t="s">
        <v>735</v>
      </c>
      <c r="B23108">
        <v>98321</v>
      </c>
      <c r="C23108" s="593">
        <v>9.4E-2</v>
      </c>
      <c r="D23108" t="s">
        <v>6437</v>
      </c>
      <c r="E23108">
        <v>6.5000000000000002E-2</v>
      </c>
      <c r="F23108">
        <v>0</v>
      </c>
      <c r="G23108">
        <v>2.9000000000000001E-2</v>
      </c>
      <c r="H23108">
        <v>0</v>
      </c>
      <c r="I23108">
        <v>0</v>
      </c>
    </row>
    <row r="23109" spans="1:9" x14ac:dyDescent="0.25">
      <c r="A23109" t="s">
        <v>735</v>
      </c>
      <c r="B23109">
        <v>98322</v>
      </c>
      <c r="C23109" s="593">
        <v>9.1999999999999998E-2</v>
      </c>
      <c r="D23109" t="s">
        <v>6409</v>
      </c>
      <c r="E23109">
        <v>6.5000000000000002E-2</v>
      </c>
      <c r="F23109">
        <v>2.7E-2</v>
      </c>
      <c r="G23109">
        <v>0</v>
      </c>
      <c r="H23109">
        <v>0</v>
      </c>
      <c r="I23109">
        <v>0</v>
      </c>
    </row>
    <row r="23110" spans="1:9" x14ac:dyDescent="0.25">
      <c r="A23110" t="s">
        <v>735</v>
      </c>
      <c r="B23110">
        <v>98323</v>
      </c>
      <c r="C23110" s="593">
        <v>0.08</v>
      </c>
      <c r="D23110" t="s">
        <v>6438</v>
      </c>
      <c r="E23110">
        <v>6.5000000000000002E-2</v>
      </c>
      <c r="F23110">
        <v>0</v>
      </c>
      <c r="G23110">
        <v>1.4999999999999999E-2</v>
      </c>
      <c r="H23110">
        <v>0</v>
      </c>
      <c r="I23110">
        <v>0</v>
      </c>
    </row>
    <row r="23111" spans="1:9" x14ac:dyDescent="0.25">
      <c r="A23111" t="s">
        <v>735</v>
      </c>
      <c r="B23111">
        <v>98324</v>
      </c>
      <c r="C23111" s="593">
        <v>8.5999999999999993E-2</v>
      </c>
      <c r="D23111" t="s">
        <v>6435</v>
      </c>
      <c r="E23111">
        <v>6.5000000000000002E-2</v>
      </c>
      <c r="F23111">
        <v>2.1000000000000001E-2</v>
      </c>
      <c r="G23111">
        <v>0</v>
      </c>
      <c r="H23111">
        <v>0</v>
      </c>
      <c r="I23111">
        <v>0</v>
      </c>
    </row>
    <row r="23112" spans="1:9" x14ac:dyDescent="0.25">
      <c r="A23112" t="s">
        <v>735</v>
      </c>
      <c r="B23112">
        <v>98325</v>
      </c>
      <c r="C23112" s="593">
        <v>9.0999999999999998E-2</v>
      </c>
      <c r="D23112" t="s">
        <v>1168</v>
      </c>
      <c r="E23112">
        <v>6.5000000000000002E-2</v>
      </c>
      <c r="F23112">
        <v>2.5999999999999999E-2</v>
      </c>
      <c r="G23112">
        <v>0</v>
      </c>
      <c r="H23112">
        <v>0</v>
      </c>
      <c r="I23112">
        <v>0</v>
      </c>
    </row>
    <row r="23113" spans="1:9" x14ac:dyDescent="0.25">
      <c r="A23113" t="s">
        <v>735</v>
      </c>
      <c r="B23113">
        <v>98326</v>
      </c>
      <c r="C23113" s="593">
        <v>8.5999999999999993E-2</v>
      </c>
      <c r="D23113" t="s">
        <v>6435</v>
      </c>
      <c r="E23113">
        <v>6.5000000000000002E-2</v>
      </c>
      <c r="F23113">
        <v>2.1000000000000001E-2</v>
      </c>
      <c r="G23113">
        <v>0</v>
      </c>
      <c r="H23113">
        <v>0</v>
      </c>
      <c r="I23113">
        <v>0</v>
      </c>
    </row>
    <row r="23114" spans="1:9" x14ac:dyDescent="0.25">
      <c r="A23114" t="s">
        <v>735</v>
      </c>
      <c r="B23114">
        <v>98327</v>
      </c>
      <c r="C23114" s="593">
        <v>9.4E-2</v>
      </c>
      <c r="D23114" t="s">
        <v>6439</v>
      </c>
      <c r="E23114">
        <v>6.5000000000000002E-2</v>
      </c>
      <c r="F23114">
        <v>0</v>
      </c>
      <c r="G23114">
        <v>0</v>
      </c>
      <c r="H23114">
        <v>2.9000000000000001E-2</v>
      </c>
      <c r="I23114">
        <v>0</v>
      </c>
    </row>
    <row r="23115" spans="1:9" x14ac:dyDescent="0.25">
      <c r="A23115" t="s">
        <v>735</v>
      </c>
      <c r="B23115">
        <v>98328</v>
      </c>
      <c r="C23115" s="593">
        <v>0.08</v>
      </c>
      <c r="D23115" t="s">
        <v>2430</v>
      </c>
      <c r="E23115">
        <v>6.5000000000000002E-2</v>
      </c>
      <c r="F23115">
        <v>0</v>
      </c>
      <c r="G23115">
        <v>1.4999999999999999E-2</v>
      </c>
      <c r="H23115">
        <v>0</v>
      </c>
      <c r="I23115">
        <v>0</v>
      </c>
    </row>
    <row r="23116" spans="1:9" x14ac:dyDescent="0.25">
      <c r="A23116" t="s">
        <v>735</v>
      </c>
      <c r="B23116">
        <v>98329</v>
      </c>
      <c r="C23116" s="593">
        <v>9.1999999999999998E-2</v>
      </c>
      <c r="D23116" t="s">
        <v>6409</v>
      </c>
      <c r="E23116">
        <v>6.5000000000000002E-2</v>
      </c>
      <c r="F23116">
        <v>2.7E-2</v>
      </c>
      <c r="G23116">
        <v>0</v>
      </c>
      <c r="H23116">
        <v>0</v>
      </c>
      <c r="I23116">
        <v>0</v>
      </c>
    </row>
    <row r="23117" spans="1:9" x14ac:dyDescent="0.25">
      <c r="A23117" t="s">
        <v>735</v>
      </c>
      <c r="B23117">
        <v>98330</v>
      </c>
      <c r="C23117" s="593">
        <v>0.08</v>
      </c>
      <c r="D23117" t="s">
        <v>2124</v>
      </c>
      <c r="E23117">
        <v>6.5000000000000002E-2</v>
      </c>
      <c r="F23117">
        <v>1.4999999999999999E-2</v>
      </c>
      <c r="G23117">
        <v>0</v>
      </c>
      <c r="H23117">
        <v>0</v>
      </c>
      <c r="I23117">
        <v>0</v>
      </c>
    </row>
    <row r="23118" spans="1:9" x14ac:dyDescent="0.25">
      <c r="A23118" t="s">
        <v>735</v>
      </c>
      <c r="B23118">
        <v>98331</v>
      </c>
      <c r="C23118" s="593">
        <v>9.0999999999999998E-2</v>
      </c>
      <c r="D23118" t="s">
        <v>1168</v>
      </c>
      <c r="E23118">
        <v>6.5000000000000002E-2</v>
      </c>
      <c r="F23118">
        <v>2.5999999999999999E-2</v>
      </c>
      <c r="G23118">
        <v>0</v>
      </c>
      <c r="H23118">
        <v>0</v>
      </c>
      <c r="I23118">
        <v>0</v>
      </c>
    </row>
    <row r="23119" spans="1:9" x14ac:dyDescent="0.25">
      <c r="A23119" t="s">
        <v>735</v>
      </c>
      <c r="B23119">
        <v>98332</v>
      </c>
      <c r="C23119" s="593">
        <v>8.7999999999999995E-2</v>
      </c>
      <c r="D23119" t="s">
        <v>6440</v>
      </c>
      <c r="E23119">
        <v>6.5000000000000002E-2</v>
      </c>
      <c r="F23119">
        <v>0</v>
      </c>
      <c r="G23119">
        <v>2.2998999999999999E-2</v>
      </c>
      <c r="H23119">
        <v>0</v>
      </c>
      <c r="I23119">
        <v>0</v>
      </c>
    </row>
    <row r="23120" spans="1:9" x14ac:dyDescent="0.25">
      <c r="A23120" t="s">
        <v>735</v>
      </c>
      <c r="B23120">
        <v>98333</v>
      </c>
      <c r="C23120" s="593">
        <v>0.08</v>
      </c>
      <c r="D23120" t="s">
        <v>2124</v>
      </c>
      <c r="E23120">
        <v>6.5000000000000002E-2</v>
      </c>
      <c r="F23120">
        <v>1.4999999999999999E-2</v>
      </c>
      <c r="G23120">
        <v>0</v>
      </c>
      <c r="H23120">
        <v>0</v>
      </c>
      <c r="I23120">
        <v>0</v>
      </c>
    </row>
    <row r="23121" spans="1:9" x14ac:dyDescent="0.25">
      <c r="A23121" t="s">
        <v>735</v>
      </c>
      <c r="B23121">
        <v>98335</v>
      </c>
      <c r="C23121" s="593">
        <v>8.7999999999999995E-2</v>
      </c>
      <c r="D23121" t="s">
        <v>6440</v>
      </c>
      <c r="E23121">
        <v>6.5000000000000002E-2</v>
      </c>
      <c r="F23121">
        <v>0</v>
      </c>
      <c r="G23121">
        <v>2.2998999999999999E-2</v>
      </c>
      <c r="H23121">
        <v>0</v>
      </c>
      <c r="I23121">
        <v>0</v>
      </c>
    </row>
    <row r="23122" spans="1:9" x14ac:dyDescent="0.25">
      <c r="A23122" t="s">
        <v>735</v>
      </c>
      <c r="B23122">
        <v>98336</v>
      </c>
      <c r="C23122" s="593">
        <v>7.8E-2</v>
      </c>
      <c r="D23122" t="s">
        <v>3499</v>
      </c>
      <c r="E23122">
        <v>6.5000000000000002E-2</v>
      </c>
      <c r="F23122">
        <v>1.2999999999999999E-2</v>
      </c>
      <c r="G23122">
        <v>0</v>
      </c>
      <c r="H23122">
        <v>0</v>
      </c>
      <c r="I23122">
        <v>0</v>
      </c>
    </row>
    <row r="23123" spans="1:9" x14ac:dyDescent="0.25">
      <c r="A23123" t="s">
        <v>735</v>
      </c>
      <c r="B23123">
        <v>98337</v>
      </c>
      <c r="C23123" s="593">
        <v>9.1999999999999998E-2</v>
      </c>
      <c r="D23123" t="s">
        <v>6436</v>
      </c>
      <c r="E23123">
        <v>6.5000000000000002E-2</v>
      </c>
      <c r="F23123">
        <v>0</v>
      </c>
      <c r="G23123">
        <v>2.7E-2</v>
      </c>
      <c r="H23123">
        <v>0</v>
      </c>
      <c r="I23123">
        <v>0</v>
      </c>
    </row>
    <row r="23124" spans="1:9" x14ac:dyDescent="0.25">
      <c r="A23124" t="s">
        <v>735</v>
      </c>
      <c r="B23124">
        <v>98338</v>
      </c>
      <c r="C23124" s="593">
        <v>9.4E-2</v>
      </c>
      <c r="D23124" t="s">
        <v>6439</v>
      </c>
      <c r="E23124">
        <v>6.5000000000000002E-2</v>
      </c>
      <c r="F23124">
        <v>0</v>
      </c>
      <c r="G23124">
        <v>0</v>
      </c>
      <c r="H23124">
        <v>2.9000000000000001E-2</v>
      </c>
      <c r="I23124">
        <v>0</v>
      </c>
    </row>
    <row r="23125" spans="1:9" x14ac:dyDescent="0.25">
      <c r="A23125" t="s">
        <v>735</v>
      </c>
      <c r="B23125">
        <v>98339</v>
      </c>
      <c r="C23125" s="593">
        <v>9.0999999999999998E-2</v>
      </c>
      <c r="D23125" t="s">
        <v>1168</v>
      </c>
      <c r="E23125">
        <v>6.5000000000000002E-2</v>
      </c>
      <c r="F23125">
        <v>2.5999999999999999E-2</v>
      </c>
      <c r="G23125">
        <v>0</v>
      </c>
      <c r="H23125">
        <v>0</v>
      </c>
      <c r="I23125">
        <v>0</v>
      </c>
    </row>
    <row r="23126" spans="1:9" x14ac:dyDescent="0.25">
      <c r="A23126" t="s">
        <v>735</v>
      </c>
      <c r="B23126">
        <v>98340</v>
      </c>
      <c r="C23126" s="593">
        <v>9.1999999999999998E-2</v>
      </c>
      <c r="D23126" t="s">
        <v>6409</v>
      </c>
      <c r="E23126">
        <v>6.5000000000000002E-2</v>
      </c>
      <c r="F23126">
        <v>2.7E-2</v>
      </c>
      <c r="G23126">
        <v>0</v>
      </c>
      <c r="H23126">
        <v>0</v>
      </c>
      <c r="I23126">
        <v>0</v>
      </c>
    </row>
    <row r="23127" spans="1:9" x14ac:dyDescent="0.25">
      <c r="A23127" t="s">
        <v>735</v>
      </c>
      <c r="B23127">
        <v>98342</v>
      </c>
      <c r="C23127" s="593">
        <v>9.1999999999999998E-2</v>
      </c>
      <c r="D23127" t="s">
        <v>6409</v>
      </c>
      <c r="E23127">
        <v>6.5000000000000002E-2</v>
      </c>
      <c r="F23127">
        <v>2.7E-2</v>
      </c>
      <c r="G23127">
        <v>0</v>
      </c>
      <c r="H23127">
        <v>0</v>
      </c>
      <c r="I23127">
        <v>0</v>
      </c>
    </row>
    <row r="23128" spans="1:9" x14ac:dyDescent="0.25">
      <c r="A23128" t="s">
        <v>735</v>
      </c>
      <c r="B23128">
        <v>98343</v>
      </c>
      <c r="C23128" s="593">
        <v>8.5999999999999993E-2</v>
      </c>
      <c r="D23128" t="s">
        <v>6435</v>
      </c>
      <c r="E23128">
        <v>6.5000000000000002E-2</v>
      </c>
      <c r="F23128">
        <v>2.1000000000000001E-2</v>
      </c>
      <c r="G23128">
        <v>0</v>
      </c>
      <c r="H23128">
        <v>0</v>
      </c>
      <c r="I23128">
        <v>0</v>
      </c>
    </row>
    <row r="23129" spans="1:9" x14ac:dyDescent="0.25">
      <c r="A23129" t="s">
        <v>735</v>
      </c>
      <c r="B23129">
        <v>98344</v>
      </c>
      <c r="C23129" s="593">
        <v>0.08</v>
      </c>
      <c r="D23129" t="s">
        <v>2124</v>
      </c>
      <c r="E23129">
        <v>6.5000000000000002E-2</v>
      </c>
      <c r="F23129">
        <v>1.4999999999999999E-2</v>
      </c>
      <c r="G23129">
        <v>0</v>
      </c>
      <c r="H23129">
        <v>0</v>
      </c>
      <c r="I23129">
        <v>0</v>
      </c>
    </row>
    <row r="23130" spans="1:9" x14ac:dyDescent="0.25">
      <c r="A23130" t="s">
        <v>735</v>
      </c>
      <c r="B23130">
        <v>98345</v>
      </c>
      <c r="C23130" s="593">
        <v>9.1999999999999998E-2</v>
      </c>
      <c r="D23130" t="s">
        <v>6409</v>
      </c>
      <c r="E23130">
        <v>6.5000000000000002E-2</v>
      </c>
      <c r="F23130">
        <v>2.7E-2</v>
      </c>
      <c r="G23130">
        <v>0</v>
      </c>
      <c r="H23130">
        <v>0</v>
      </c>
      <c r="I23130">
        <v>0</v>
      </c>
    </row>
    <row r="23131" spans="1:9" x14ac:dyDescent="0.25">
      <c r="A23131" t="s">
        <v>735</v>
      </c>
      <c r="B23131">
        <v>98346</v>
      </c>
      <c r="C23131" s="593">
        <v>9.1999999999999998E-2</v>
      </c>
      <c r="D23131" t="s">
        <v>6409</v>
      </c>
      <c r="E23131">
        <v>6.5000000000000002E-2</v>
      </c>
      <c r="F23131">
        <v>2.7E-2</v>
      </c>
      <c r="G23131">
        <v>0</v>
      </c>
      <c r="H23131">
        <v>0</v>
      </c>
      <c r="I23131">
        <v>0</v>
      </c>
    </row>
    <row r="23132" spans="1:9" x14ac:dyDescent="0.25">
      <c r="A23132" t="s">
        <v>735</v>
      </c>
      <c r="B23132">
        <v>98348</v>
      </c>
      <c r="C23132" s="593">
        <v>0.08</v>
      </c>
      <c r="D23132" t="s">
        <v>2124</v>
      </c>
      <c r="E23132">
        <v>6.5000000000000002E-2</v>
      </c>
      <c r="F23132">
        <v>1.4999999999999999E-2</v>
      </c>
      <c r="G23132">
        <v>0</v>
      </c>
      <c r="H23132">
        <v>0</v>
      </c>
      <c r="I23132">
        <v>0</v>
      </c>
    </row>
    <row r="23133" spans="1:9" x14ac:dyDescent="0.25">
      <c r="A23133" t="s">
        <v>735</v>
      </c>
      <c r="B23133">
        <v>98349</v>
      </c>
      <c r="C23133" s="593">
        <v>0.08</v>
      </c>
      <c r="D23133" t="s">
        <v>2124</v>
      </c>
      <c r="E23133">
        <v>6.5000000000000002E-2</v>
      </c>
      <c r="F23133">
        <v>1.4999999999999999E-2</v>
      </c>
      <c r="G23133">
        <v>0</v>
      </c>
      <c r="H23133">
        <v>0</v>
      </c>
      <c r="I23133">
        <v>0</v>
      </c>
    </row>
    <row r="23134" spans="1:9" x14ac:dyDescent="0.25">
      <c r="A23134" t="s">
        <v>735</v>
      </c>
      <c r="B23134">
        <v>98350</v>
      </c>
      <c r="C23134" s="593">
        <v>8.5999999999999993E-2</v>
      </c>
      <c r="D23134" t="s">
        <v>6435</v>
      </c>
      <c r="E23134">
        <v>6.5000000000000002E-2</v>
      </c>
      <c r="F23134">
        <v>2.1000000000000001E-2</v>
      </c>
      <c r="G23134">
        <v>0</v>
      </c>
      <c r="H23134">
        <v>0</v>
      </c>
      <c r="I23134">
        <v>0</v>
      </c>
    </row>
    <row r="23135" spans="1:9" x14ac:dyDescent="0.25">
      <c r="A23135" t="s">
        <v>735</v>
      </c>
      <c r="B23135">
        <v>98351</v>
      </c>
      <c r="C23135" s="593">
        <v>0.08</v>
      </c>
      <c r="D23135" t="s">
        <v>2124</v>
      </c>
      <c r="E23135">
        <v>6.5000000000000002E-2</v>
      </c>
      <c r="F23135">
        <v>1.4999999999999999E-2</v>
      </c>
      <c r="G23135">
        <v>0</v>
      </c>
      <c r="H23135">
        <v>0</v>
      </c>
      <c r="I23135">
        <v>0</v>
      </c>
    </row>
    <row r="23136" spans="1:9" x14ac:dyDescent="0.25">
      <c r="A23136" t="s">
        <v>735</v>
      </c>
      <c r="B23136">
        <v>98352</v>
      </c>
      <c r="C23136" s="593">
        <v>9.4E-2</v>
      </c>
      <c r="D23136" t="s">
        <v>2987</v>
      </c>
      <c r="E23136">
        <v>6.5000000000000002E-2</v>
      </c>
      <c r="F23136">
        <v>0</v>
      </c>
      <c r="G23136">
        <v>2.9000000000000001E-2</v>
      </c>
      <c r="H23136">
        <v>0</v>
      </c>
      <c r="I23136">
        <v>0</v>
      </c>
    </row>
    <row r="23137" spans="1:9" x14ac:dyDescent="0.25">
      <c r="A23137" t="s">
        <v>735</v>
      </c>
      <c r="B23137">
        <v>98353</v>
      </c>
      <c r="C23137" s="593">
        <v>9.1999999999999998E-2</v>
      </c>
      <c r="D23137" t="s">
        <v>6409</v>
      </c>
      <c r="E23137">
        <v>6.5000000000000002E-2</v>
      </c>
      <c r="F23137">
        <v>2.7E-2</v>
      </c>
      <c r="G23137">
        <v>0</v>
      </c>
      <c r="H23137">
        <v>0</v>
      </c>
      <c r="I23137">
        <v>0</v>
      </c>
    </row>
    <row r="23138" spans="1:9" x14ac:dyDescent="0.25">
      <c r="A23138" t="s">
        <v>735</v>
      </c>
      <c r="B23138">
        <v>98354</v>
      </c>
      <c r="C23138" s="593">
        <v>0.10100000000000001</v>
      </c>
      <c r="D23138" t="s">
        <v>6441</v>
      </c>
      <c r="E23138">
        <v>6.5000000000000002E-2</v>
      </c>
      <c r="F23138">
        <v>0</v>
      </c>
      <c r="G23138">
        <v>0</v>
      </c>
      <c r="H23138">
        <v>3.5999999999999997E-2</v>
      </c>
      <c r="I23138">
        <v>0</v>
      </c>
    </row>
    <row r="23139" spans="1:9" x14ac:dyDescent="0.25">
      <c r="A23139" t="s">
        <v>735</v>
      </c>
      <c r="B23139">
        <v>98355</v>
      </c>
      <c r="C23139" s="593">
        <v>7.8E-2</v>
      </c>
      <c r="D23139" t="s">
        <v>3499</v>
      </c>
      <c r="E23139">
        <v>6.5000000000000002E-2</v>
      </c>
      <c r="F23139">
        <v>1.2999999999999999E-2</v>
      </c>
      <c r="G23139">
        <v>0</v>
      </c>
      <c r="H23139">
        <v>0</v>
      </c>
      <c r="I23139">
        <v>0</v>
      </c>
    </row>
    <row r="23140" spans="1:9" x14ac:dyDescent="0.25">
      <c r="A23140" t="s">
        <v>735</v>
      </c>
      <c r="B23140">
        <v>98356</v>
      </c>
      <c r="C23140" s="593">
        <v>7.8E-2</v>
      </c>
      <c r="D23140" t="s">
        <v>3499</v>
      </c>
      <c r="E23140">
        <v>6.5000000000000002E-2</v>
      </c>
      <c r="F23140">
        <v>1.2999999999999999E-2</v>
      </c>
      <c r="G23140">
        <v>0</v>
      </c>
      <c r="H23140">
        <v>0</v>
      </c>
      <c r="I23140">
        <v>0</v>
      </c>
    </row>
    <row r="23141" spans="1:9" x14ac:dyDescent="0.25">
      <c r="A23141" t="s">
        <v>735</v>
      </c>
      <c r="B23141">
        <v>98357</v>
      </c>
      <c r="C23141" s="593">
        <v>8.5999999999999993E-2</v>
      </c>
      <c r="D23141" t="s">
        <v>6435</v>
      </c>
      <c r="E23141">
        <v>6.5000000000000002E-2</v>
      </c>
      <c r="F23141">
        <v>2.1000000000000001E-2</v>
      </c>
      <c r="G23141">
        <v>0</v>
      </c>
      <c r="H23141">
        <v>0</v>
      </c>
      <c r="I23141">
        <v>0</v>
      </c>
    </row>
    <row r="23142" spans="1:9" x14ac:dyDescent="0.25">
      <c r="A23142" t="s">
        <v>735</v>
      </c>
      <c r="B23142">
        <v>98358</v>
      </c>
      <c r="C23142" s="593">
        <v>9.0999999999999998E-2</v>
      </c>
      <c r="D23142" t="s">
        <v>1168</v>
      </c>
      <c r="E23142">
        <v>6.5000000000000002E-2</v>
      </c>
      <c r="F23142">
        <v>2.5999999999999999E-2</v>
      </c>
      <c r="G23142">
        <v>0</v>
      </c>
      <c r="H23142">
        <v>0</v>
      </c>
      <c r="I23142">
        <v>0</v>
      </c>
    </row>
    <row r="23143" spans="1:9" x14ac:dyDescent="0.25">
      <c r="A23143" t="s">
        <v>735</v>
      </c>
      <c r="B23143">
        <v>98359</v>
      </c>
      <c r="C23143" s="593">
        <v>9.1999999999999998E-2</v>
      </c>
      <c r="D23143" t="s">
        <v>6409</v>
      </c>
      <c r="E23143">
        <v>6.5000000000000002E-2</v>
      </c>
      <c r="F23143">
        <v>2.7E-2</v>
      </c>
      <c r="G23143">
        <v>0</v>
      </c>
      <c r="H23143">
        <v>0</v>
      </c>
      <c r="I23143">
        <v>0</v>
      </c>
    </row>
    <row r="23144" spans="1:9" x14ac:dyDescent="0.25">
      <c r="A23144" t="s">
        <v>735</v>
      </c>
      <c r="B23144">
        <v>98360</v>
      </c>
      <c r="C23144" s="593">
        <v>9.4E-2</v>
      </c>
      <c r="D23144" t="s">
        <v>6439</v>
      </c>
      <c r="E23144">
        <v>6.5000000000000002E-2</v>
      </c>
      <c r="F23144">
        <v>0</v>
      </c>
      <c r="G23144">
        <v>0</v>
      </c>
      <c r="H23144">
        <v>2.9000000000000001E-2</v>
      </c>
      <c r="I23144">
        <v>0</v>
      </c>
    </row>
    <row r="23145" spans="1:9" x14ac:dyDescent="0.25">
      <c r="A23145" t="s">
        <v>735</v>
      </c>
      <c r="B23145">
        <v>98361</v>
      </c>
      <c r="C23145" s="593">
        <v>7.8E-2</v>
      </c>
      <c r="D23145" t="s">
        <v>3499</v>
      </c>
      <c r="E23145">
        <v>6.5000000000000002E-2</v>
      </c>
      <c r="F23145">
        <v>1.2999999999999999E-2</v>
      </c>
      <c r="G23145">
        <v>0</v>
      </c>
      <c r="H23145">
        <v>0</v>
      </c>
      <c r="I23145">
        <v>0</v>
      </c>
    </row>
    <row r="23146" spans="1:9" x14ac:dyDescent="0.25">
      <c r="A23146" t="s">
        <v>735</v>
      </c>
      <c r="B23146">
        <v>98362</v>
      </c>
      <c r="C23146" s="593">
        <v>8.7999999999999995E-2</v>
      </c>
      <c r="D23146" t="s">
        <v>6442</v>
      </c>
      <c r="E23146">
        <v>6.5000000000000002E-2</v>
      </c>
      <c r="F23146">
        <v>0</v>
      </c>
      <c r="G23146">
        <v>2.2998999999999999E-2</v>
      </c>
      <c r="H23146">
        <v>0</v>
      </c>
      <c r="I23146">
        <v>0</v>
      </c>
    </row>
    <row r="23147" spans="1:9" x14ac:dyDescent="0.25">
      <c r="A23147" t="s">
        <v>735</v>
      </c>
      <c r="B23147">
        <v>98363</v>
      </c>
      <c r="C23147" s="593">
        <v>8.7999999999999995E-2</v>
      </c>
      <c r="D23147" t="s">
        <v>6442</v>
      </c>
      <c r="E23147">
        <v>6.5000000000000002E-2</v>
      </c>
      <c r="F23147">
        <v>0</v>
      </c>
      <c r="G23147">
        <v>2.2998999999999999E-2</v>
      </c>
      <c r="H23147">
        <v>0</v>
      </c>
      <c r="I23147">
        <v>0</v>
      </c>
    </row>
    <row r="23148" spans="1:9" x14ac:dyDescent="0.25">
      <c r="A23148" t="s">
        <v>735</v>
      </c>
      <c r="B23148">
        <v>98364</v>
      </c>
      <c r="C23148" s="593">
        <v>9.1999999999999998E-2</v>
      </c>
      <c r="D23148" t="s">
        <v>6409</v>
      </c>
      <c r="E23148">
        <v>6.5000000000000002E-2</v>
      </c>
      <c r="F23148">
        <v>2.7E-2</v>
      </c>
      <c r="G23148">
        <v>0</v>
      </c>
      <c r="H23148">
        <v>0</v>
      </c>
      <c r="I23148">
        <v>0</v>
      </c>
    </row>
    <row r="23149" spans="1:9" x14ac:dyDescent="0.25">
      <c r="A23149" t="s">
        <v>735</v>
      </c>
      <c r="B23149">
        <v>98365</v>
      </c>
      <c r="C23149" s="593">
        <v>9.0999999999999998E-2</v>
      </c>
      <c r="D23149" t="s">
        <v>1168</v>
      </c>
      <c r="E23149">
        <v>6.5000000000000002E-2</v>
      </c>
      <c r="F23149">
        <v>2.5999999999999999E-2</v>
      </c>
      <c r="G23149">
        <v>0</v>
      </c>
      <c r="H23149">
        <v>0</v>
      </c>
      <c r="I23149">
        <v>0</v>
      </c>
    </row>
    <row r="23150" spans="1:9" x14ac:dyDescent="0.25">
      <c r="A23150" t="s">
        <v>735</v>
      </c>
      <c r="B23150">
        <v>98366</v>
      </c>
      <c r="C23150" s="593">
        <v>9.1999999999999998E-2</v>
      </c>
      <c r="D23150" t="s">
        <v>6409</v>
      </c>
      <c r="E23150">
        <v>6.5000000000000002E-2</v>
      </c>
      <c r="F23150">
        <v>2.7E-2</v>
      </c>
      <c r="G23150">
        <v>0</v>
      </c>
      <c r="H23150">
        <v>0</v>
      </c>
      <c r="I23150">
        <v>0</v>
      </c>
    </row>
    <row r="23151" spans="1:9" x14ac:dyDescent="0.25">
      <c r="A23151" t="s">
        <v>735</v>
      </c>
      <c r="B23151">
        <v>98367</v>
      </c>
      <c r="C23151" s="593">
        <v>9.1999999999999998E-2</v>
      </c>
      <c r="D23151" t="s">
        <v>6409</v>
      </c>
      <c r="E23151">
        <v>6.5000000000000002E-2</v>
      </c>
      <c r="F23151">
        <v>2.7E-2</v>
      </c>
      <c r="G23151">
        <v>0</v>
      </c>
      <c r="H23151">
        <v>0</v>
      </c>
      <c r="I23151">
        <v>0</v>
      </c>
    </row>
    <row r="23152" spans="1:9" x14ac:dyDescent="0.25">
      <c r="A23152" t="s">
        <v>735</v>
      </c>
      <c r="B23152">
        <v>98368</v>
      </c>
      <c r="C23152" s="593">
        <v>9.0999999999999998E-2</v>
      </c>
      <c r="D23152" t="s">
        <v>1168</v>
      </c>
      <c r="E23152">
        <v>6.5000000000000002E-2</v>
      </c>
      <c r="F23152">
        <v>2.5999999999999999E-2</v>
      </c>
      <c r="G23152">
        <v>0</v>
      </c>
      <c r="H23152">
        <v>0</v>
      </c>
      <c r="I23152">
        <v>0</v>
      </c>
    </row>
    <row r="23153" spans="1:9" x14ac:dyDescent="0.25">
      <c r="A23153" t="s">
        <v>735</v>
      </c>
      <c r="B23153">
        <v>98370</v>
      </c>
      <c r="C23153" s="593">
        <v>9.1999999999999998E-2</v>
      </c>
      <c r="D23153" t="s">
        <v>6409</v>
      </c>
      <c r="E23153">
        <v>6.5000000000000002E-2</v>
      </c>
      <c r="F23153">
        <v>2.7E-2</v>
      </c>
      <c r="G23153">
        <v>0</v>
      </c>
      <c r="H23153">
        <v>0</v>
      </c>
      <c r="I23153">
        <v>0</v>
      </c>
    </row>
    <row r="23154" spans="1:9" x14ac:dyDescent="0.25">
      <c r="A23154" t="s">
        <v>735</v>
      </c>
      <c r="B23154">
        <v>98371</v>
      </c>
      <c r="C23154" s="593">
        <v>0.1</v>
      </c>
      <c r="D23154" t="s">
        <v>6443</v>
      </c>
      <c r="E23154">
        <v>6.5000000000000002E-2</v>
      </c>
      <c r="F23154">
        <v>0</v>
      </c>
      <c r="G23154">
        <v>0</v>
      </c>
      <c r="H23154">
        <v>3.5000000000000003E-2</v>
      </c>
      <c r="I23154">
        <v>0</v>
      </c>
    </row>
    <row r="23155" spans="1:9" x14ac:dyDescent="0.25">
      <c r="A23155" t="s">
        <v>735</v>
      </c>
      <c r="B23155">
        <v>98372</v>
      </c>
      <c r="C23155" s="593">
        <v>0.10100000000000001</v>
      </c>
      <c r="D23155" t="s">
        <v>6385</v>
      </c>
      <c r="E23155">
        <v>6.5000000000000002E-2</v>
      </c>
      <c r="F23155">
        <v>0</v>
      </c>
      <c r="G23155">
        <v>0</v>
      </c>
      <c r="H23155">
        <v>3.5999999999999997E-2</v>
      </c>
      <c r="I23155">
        <v>0</v>
      </c>
    </row>
    <row r="23156" spans="1:9" x14ac:dyDescent="0.25">
      <c r="A23156" t="s">
        <v>735</v>
      </c>
      <c r="B23156">
        <v>98373</v>
      </c>
      <c r="C23156" s="593">
        <v>0.1</v>
      </c>
      <c r="D23156" t="s">
        <v>2428</v>
      </c>
      <c r="E23156">
        <v>6.5000000000000002E-2</v>
      </c>
      <c r="F23156">
        <v>0</v>
      </c>
      <c r="G23156">
        <v>3.5000000000000003E-2</v>
      </c>
      <c r="H23156">
        <v>0</v>
      </c>
      <c r="I23156">
        <v>0</v>
      </c>
    </row>
    <row r="23157" spans="1:9" x14ac:dyDescent="0.25">
      <c r="A23157" t="s">
        <v>735</v>
      </c>
      <c r="B23157">
        <v>98374</v>
      </c>
      <c r="C23157" s="593">
        <v>0.1</v>
      </c>
      <c r="D23157" t="s">
        <v>2428</v>
      </c>
      <c r="E23157">
        <v>6.5000000000000002E-2</v>
      </c>
      <c r="F23157">
        <v>0</v>
      </c>
      <c r="G23157">
        <v>3.5000000000000003E-2</v>
      </c>
      <c r="H23157">
        <v>0</v>
      </c>
      <c r="I23157">
        <v>0</v>
      </c>
    </row>
    <row r="23158" spans="1:9" x14ac:dyDescent="0.25">
      <c r="A23158" t="s">
        <v>735</v>
      </c>
      <c r="B23158">
        <v>98375</v>
      </c>
      <c r="C23158" s="593">
        <v>0.1</v>
      </c>
      <c r="D23158" t="s">
        <v>6443</v>
      </c>
      <c r="E23158">
        <v>6.5000000000000002E-2</v>
      </c>
      <c r="F23158">
        <v>0</v>
      </c>
      <c r="G23158">
        <v>0</v>
      </c>
      <c r="H23158">
        <v>3.5000000000000003E-2</v>
      </c>
      <c r="I23158">
        <v>0</v>
      </c>
    </row>
    <row r="23159" spans="1:9" x14ac:dyDescent="0.25">
      <c r="A23159" t="s">
        <v>735</v>
      </c>
      <c r="B23159">
        <v>98376</v>
      </c>
      <c r="C23159" s="593">
        <v>9.0999999999999998E-2</v>
      </c>
      <c r="D23159" t="s">
        <v>1168</v>
      </c>
      <c r="E23159">
        <v>6.5000000000000002E-2</v>
      </c>
      <c r="F23159">
        <v>2.5999999999999999E-2</v>
      </c>
      <c r="G23159">
        <v>0</v>
      </c>
      <c r="H23159">
        <v>0</v>
      </c>
      <c r="I23159">
        <v>0</v>
      </c>
    </row>
    <row r="23160" spans="1:9" x14ac:dyDescent="0.25">
      <c r="A23160" t="s">
        <v>735</v>
      </c>
      <c r="B23160">
        <v>98377</v>
      </c>
      <c r="C23160" s="593">
        <v>7.8E-2</v>
      </c>
      <c r="D23160" t="s">
        <v>3499</v>
      </c>
      <c r="E23160">
        <v>6.5000000000000002E-2</v>
      </c>
      <c r="F23160">
        <v>1.2999999999999999E-2</v>
      </c>
      <c r="G23160">
        <v>0</v>
      </c>
      <c r="H23160">
        <v>0</v>
      </c>
      <c r="I23160">
        <v>0</v>
      </c>
    </row>
    <row r="23161" spans="1:9" x14ac:dyDescent="0.25">
      <c r="A23161" t="s">
        <v>735</v>
      </c>
      <c r="B23161">
        <v>98378</v>
      </c>
      <c r="C23161" s="593">
        <v>9.1999999999999998E-2</v>
      </c>
      <c r="D23161" t="s">
        <v>6409</v>
      </c>
      <c r="E23161">
        <v>6.5000000000000002E-2</v>
      </c>
      <c r="F23161">
        <v>2.7E-2</v>
      </c>
      <c r="G23161">
        <v>0</v>
      </c>
      <c r="H23161">
        <v>0</v>
      </c>
      <c r="I23161">
        <v>0</v>
      </c>
    </row>
    <row r="23162" spans="1:9" x14ac:dyDescent="0.25">
      <c r="A23162" t="s">
        <v>735</v>
      </c>
      <c r="B23162">
        <v>98380</v>
      </c>
      <c r="C23162" s="593">
        <v>9.1999999999999998E-2</v>
      </c>
      <c r="D23162" t="s">
        <v>6409</v>
      </c>
      <c r="E23162">
        <v>6.5000000000000002E-2</v>
      </c>
      <c r="F23162">
        <v>2.7E-2</v>
      </c>
      <c r="G23162">
        <v>0</v>
      </c>
      <c r="H23162">
        <v>0</v>
      </c>
      <c r="I23162">
        <v>0</v>
      </c>
    </row>
    <row r="23163" spans="1:9" x14ac:dyDescent="0.25">
      <c r="A23163" t="s">
        <v>735</v>
      </c>
      <c r="B23163">
        <v>98381</v>
      </c>
      <c r="C23163" s="593">
        <v>8.5999999999999993E-2</v>
      </c>
      <c r="D23163" t="s">
        <v>6435</v>
      </c>
      <c r="E23163">
        <v>6.5000000000000002E-2</v>
      </c>
      <c r="F23163">
        <v>2.1000000000000001E-2</v>
      </c>
      <c r="G23163">
        <v>0</v>
      </c>
      <c r="H23163">
        <v>0</v>
      </c>
      <c r="I23163">
        <v>0</v>
      </c>
    </row>
    <row r="23164" spans="1:9" x14ac:dyDescent="0.25">
      <c r="A23164" t="s">
        <v>735</v>
      </c>
      <c r="B23164">
        <v>98382</v>
      </c>
      <c r="C23164" s="593">
        <v>9.0999999999999998E-2</v>
      </c>
      <c r="D23164" t="s">
        <v>1168</v>
      </c>
      <c r="E23164">
        <v>6.5000000000000002E-2</v>
      </c>
      <c r="F23164">
        <v>2.5999999999999999E-2</v>
      </c>
      <c r="G23164">
        <v>0</v>
      </c>
      <c r="H23164">
        <v>0</v>
      </c>
      <c r="I23164">
        <v>0</v>
      </c>
    </row>
    <row r="23165" spans="1:9" x14ac:dyDescent="0.25">
      <c r="A23165" t="s">
        <v>735</v>
      </c>
      <c r="B23165">
        <v>98383</v>
      </c>
      <c r="C23165" s="593">
        <v>9.1999999999999998E-2</v>
      </c>
      <c r="D23165" t="s">
        <v>6409</v>
      </c>
      <c r="E23165">
        <v>6.5000000000000002E-2</v>
      </c>
      <c r="F23165">
        <v>2.7E-2</v>
      </c>
      <c r="G23165">
        <v>0</v>
      </c>
      <c r="H23165">
        <v>0</v>
      </c>
      <c r="I23165">
        <v>0</v>
      </c>
    </row>
    <row r="23166" spans="1:9" x14ac:dyDescent="0.25">
      <c r="A23166" t="s">
        <v>735</v>
      </c>
      <c r="B23166">
        <v>98384</v>
      </c>
      <c r="C23166" s="593">
        <v>9.1999999999999998E-2</v>
      </c>
      <c r="D23166" t="s">
        <v>6409</v>
      </c>
      <c r="E23166">
        <v>6.5000000000000002E-2</v>
      </c>
      <c r="F23166">
        <v>2.7E-2</v>
      </c>
      <c r="G23166">
        <v>0</v>
      </c>
      <c r="H23166">
        <v>0</v>
      </c>
      <c r="I23166">
        <v>0</v>
      </c>
    </row>
    <row r="23167" spans="1:9" x14ac:dyDescent="0.25">
      <c r="A23167" t="s">
        <v>735</v>
      </c>
      <c r="B23167">
        <v>98385</v>
      </c>
      <c r="C23167" s="593">
        <v>0.08</v>
      </c>
      <c r="D23167" t="s">
        <v>2124</v>
      </c>
      <c r="E23167">
        <v>6.5000000000000002E-2</v>
      </c>
      <c r="F23167">
        <v>1.4999999999999999E-2</v>
      </c>
      <c r="G23167">
        <v>0</v>
      </c>
      <c r="H23167">
        <v>0</v>
      </c>
      <c r="I23167">
        <v>0</v>
      </c>
    </row>
    <row r="23168" spans="1:9" x14ac:dyDescent="0.25">
      <c r="A23168" t="s">
        <v>735</v>
      </c>
      <c r="B23168">
        <v>98386</v>
      </c>
      <c r="C23168" s="593">
        <v>9.1999999999999998E-2</v>
      </c>
      <c r="D23168" t="s">
        <v>6409</v>
      </c>
      <c r="E23168">
        <v>6.5000000000000002E-2</v>
      </c>
      <c r="F23168">
        <v>2.7E-2</v>
      </c>
      <c r="G23168">
        <v>0</v>
      </c>
      <c r="H23168">
        <v>0</v>
      </c>
      <c r="I23168">
        <v>0</v>
      </c>
    </row>
    <row r="23169" spans="1:9" x14ac:dyDescent="0.25">
      <c r="A23169" t="s">
        <v>735</v>
      </c>
      <c r="B23169">
        <v>98387</v>
      </c>
      <c r="C23169" s="593">
        <v>0.1</v>
      </c>
      <c r="D23169" t="s">
        <v>6443</v>
      </c>
      <c r="E23169">
        <v>6.5000000000000002E-2</v>
      </c>
      <c r="F23169">
        <v>0</v>
      </c>
      <c r="G23169">
        <v>0</v>
      </c>
      <c r="H23169">
        <v>3.5000000000000003E-2</v>
      </c>
      <c r="I23169">
        <v>0</v>
      </c>
    </row>
    <row r="23170" spans="1:9" x14ac:dyDescent="0.25">
      <c r="A23170" t="s">
        <v>735</v>
      </c>
      <c r="B23170">
        <v>98388</v>
      </c>
      <c r="C23170" s="593">
        <v>0.1</v>
      </c>
      <c r="D23170" t="s">
        <v>1618</v>
      </c>
      <c r="E23170">
        <v>6.5000000000000002E-2</v>
      </c>
      <c r="F23170">
        <v>0</v>
      </c>
      <c r="G23170">
        <v>3.5000000000000003E-2</v>
      </c>
      <c r="H23170">
        <v>0</v>
      </c>
      <c r="I23170">
        <v>0</v>
      </c>
    </row>
    <row r="23171" spans="1:9" x14ac:dyDescent="0.25">
      <c r="A23171" t="s">
        <v>735</v>
      </c>
      <c r="B23171">
        <v>98390</v>
      </c>
      <c r="C23171" s="593">
        <v>0.1</v>
      </c>
      <c r="D23171" t="s">
        <v>6444</v>
      </c>
      <c r="E23171">
        <v>6.5000000000000002E-2</v>
      </c>
      <c r="F23171">
        <v>0</v>
      </c>
      <c r="G23171">
        <v>0</v>
      </c>
      <c r="H23171">
        <v>3.5000000000000003E-2</v>
      </c>
      <c r="I23171">
        <v>0</v>
      </c>
    </row>
    <row r="23172" spans="1:9" x14ac:dyDescent="0.25">
      <c r="A23172" t="s">
        <v>735</v>
      </c>
      <c r="B23172">
        <v>98391</v>
      </c>
      <c r="C23172" s="593">
        <v>0.1</v>
      </c>
      <c r="D23172" t="s">
        <v>6444</v>
      </c>
      <c r="E23172">
        <v>6.5000000000000002E-2</v>
      </c>
      <c r="F23172">
        <v>0</v>
      </c>
      <c r="G23172">
        <v>0</v>
      </c>
      <c r="H23172">
        <v>3.5000000000000003E-2</v>
      </c>
      <c r="I23172">
        <v>0</v>
      </c>
    </row>
    <row r="23173" spans="1:9" x14ac:dyDescent="0.25">
      <c r="A23173" t="s">
        <v>735</v>
      </c>
      <c r="B23173">
        <v>98392</v>
      </c>
      <c r="C23173" s="593">
        <v>9.1999999999999998E-2</v>
      </c>
      <c r="D23173" t="s">
        <v>6409</v>
      </c>
      <c r="E23173">
        <v>6.5000000000000002E-2</v>
      </c>
      <c r="F23173">
        <v>2.7E-2</v>
      </c>
      <c r="G23173">
        <v>0</v>
      </c>
      <c r="H23173">
        <v>0</v>
      </c>
      <c r="I23173">
        <v>0</v>
      </c>
    </row>
    <row r="23174" spans="1:9" x14ac:dyDescent="0.25">
      <c r="A23174" t="s">
        <v>735</v>
      </c>
      <c r="B23174">
        <v>98393</v>
      </c>
      <c r="C23174" s="593">
        <v>9.1999999999999998E-2</v>
      </c>
      <c r="D23174" t="s">
        <v>6409</v>
      </c>
      <c r="E23174">
        <v>6.5000000000000002E-2</v>
      </c>
      <c r="F23174">
        <v>2.7E-2</v>
      </c>
      <c r="G23174">
        <v>0</v>
      </c>
      <c r="H23174">
        <v>0</v>
      </c>
      <c r="I23174">
        <v>0</v>
      </c>
    </row>
    <row r="23175" spans="1:9" x14ac:dyDescent="0.25">
      <c r="A23175" t="s">
        <v>735</v>
      </c>
      <c r="B23175">
        <v>98394</v>
      </c>
      <c r="C23175" s="593">
        <v>0.08</v>
      </c>
      <c r="D23175" t="s">
        <v>2124</v>
      </c>
      <c r="E23175">
        <v>6.5000000000000002E-2</v>
      </c>
      <c r="F23175">
        <v>1.4999999999999999E-2</v>
      </c>
      <c r="G23175">
        <v>0</v>
      </c>
      <c r="H23175">
        <v>0</v>
      </c>
      <c r="I23175">
        <v>0</v>
      </c>
    </row>
    <row r="23176" spans="1:9" x14ac:dyDescent="0.25">
      <c r="A23176" t="s">
        <v>735</v>
      </c>
      <c r="B23176">
        <v>98395</v>
      </c>
      <c r="C23176" s="593">
        <v>0.08</v>
      </c>
      <c r="D23176" t="s">
        <v>2124</v>
      </c>
      <c r="E23176">
        <v>6.5000000000000002E-2</v>
      </c>
      <c r="F23176">
        <v>1.4999999999999999E-2</v>
      </c>
      <c r="G23176">
        <v>0</v>
      </c>
      <c r="H23176">
        <v>0</v>
      </c>
      <c r="I23176">
        <v>0</v>
      </c>
    </row>
    <row r="23177" spans="1:9" x14ac:dyDescent="0.25">
      <c r="A23177" t="s">
        <v>735</v>
      </c>
      <c r="B23177">
        <v>98396</v>
      </c>
      <c r="C23177" s="593">
        <v>0.08</v>
      </c>
      <c r="D23177" t="s">
        <v>6445</v>
      </c>
      <c r="E23177">
        <v>6.5000000000000002E-2</v>
      </c>
      <c r="F23177">
        <v>0</v>
      </c>
      <c r="G23177">
        <v>1.4999999999999999E-2</v>
      </c>
      <c r="H23177">
        <v>0</v>
      </c>
      <c r="I23177">
        <v>0</v>
      </c>
    </row>
    <row r="23178" spans="1:9" x14ac:dyDescent="0.25">
      <c r="A23178" t="s">
        <v>735</v>
      </c>
      <c r="B23178">
        <v>98397</v>
      </c>
      <c r="C23178" s="593">
        <v>0.08</v>
      </c>
      <c r="D23178" t="s">
        <v>2124</v>
      </c>
      <c r="E23178">
        <v>6.5000000000000002E-2</v>
      </c>
      <c r="F23178">
        <v>1.4999999999999999E-2</v>
      </c>
      <c r="G23178">
        <v>0</v>
      </c>
      <c r="H23178">
        <v>0</v>
      </c>
      <c r="I23178">
        <v>0</v>
      </c>
    </row>
    <row r="23179" spans="1:9" x14ac:dyDescent="0.25">
      <c r="A23179" t="s">
        <v>735</v>
      </c>
      <c r="B23179">
        <v>98398</v>
      </c>
      <c r="C23179" s="593">
        <v>0.08</v>
      </c>
      <c r="D23179" t="s">
        <v>2124</v>
      </c>
      <c r="E23179">
        <v>6.5000000000000002E-2</v>
      </c>
      <c r="F23179">
        <v>1.4999999999999999E-2</v>
      </c>
      <c r="G23179">
        <v>0</v>
      </c>
      <c r="H23179">
        <v>0</v>
      </c>
      <c r="I23179">
        <v>0</v>
      </c>
    </row>
    <row r="23180" spans="1:9" x14ac:dyDescent="0.25">
      <c r="A23180" t="s">
        <v>735</v>
      </c>
      <c r="B23180">
        <v>98401</v>
      </c>
      <c r="C23180" s="593">
        <v>0.10299999999999999</v>
      </c>
      <c r="D23180" t="s">
        <v>6393</v>
      </c>
      <c r="E23180">
        <v>6.5000000000000002E-2</v>
      </c>
      <c r="F23180">
        <v>0</v>
      </c>
      <c r="G23180">
        <v>3.7999999999999999E-2</v>
      </c>
      <c r="H23180">
        <v>0</v>
      </c>
      <c r="I23180">
        <v>0</v>
      </c>
    </row>
    <row r="23181" spans="1:9" x14ac:dyDescent="0.25">
      <c r="A23181" t="s">
        <v>735</v>
      </c>
      <c r="B23181">
        <v>98402</v>
      </c>
      <c r="C23181" s="593">
        <v>0.10299999999999999</v>
      </c>
      <c r="D23181" t="s">
        <v>6393</v>
      </c>
      <c r="E23181">
        <v>6.5000000000000002E-2</v>
      </c>
      <c r="F23181">
        <v>0</v>
      </c>
      <c r="G23181">
        <v>3.7999999999999999E-2</v>
      </c>
      <c r="H23181">
        <v>0</v>
      </c>
      <c r="I23181">
        <v>0</v>
      </c>
    </row>
    <row r="23182" spans="1:9" x14ac:dyDescent="0.25">
      <c r="A23182" t="s">
        <v>735</v>
      </c>
      <c r="B23182">
        <v>98403</v>
      </c>
      <c r="C23182" s="593">
        <v>0.10299999999999999</v>
      </c>
      <c r="D23182" t="s">
        <v>6393</v>
      </c>
      <c r="E23182">
        <v>6.5000000000000002E-2</v>
      </c>
      <c r="F23182">
        <v>0</v>
      </c>
      <c r="G23182">
        <v>3.7999999999999999E-2</v>
      </c>
      <c r="H23182">
        <v>0</v>
      </c>
      <c r="I23182">
        <v>0</v>
      </c>
    </row>
    <row r="23183" spans="1:9" x14ac:dyDescent="0.25">
      <c r="A23183" t="s">
        <v>735</v>
      </c>
      <c r="B23183">
        <v>98404</v>
      </c>
      <c r="C23183" s="593">
        <v>0.10299999999999999</v>
      </c>
      <c r="D23183" t="s">
        <v>6393</v>
      </c>
      <c r="E23183">
        <v>6.5000000000000002E-2</v>
      </c>
      <c r="F23183">
        <v>0</v>
      </c>
      <c r="G23183">
        <v>3.7999999999999999E-2</v>
      </c>
      <c r="H23183">
        <v>0</v>
      </c>
      <c r="I23183">
        <v>0</v>
      </c>
    </row>
    <row r="23184" spans="1:9" x14ac:dyDescent="0.25">
      <c r="A23184" t="s">
        <v>735</v>
      </c>
      <c r="B23184">
        <v>98405</v>
      </c>
      <c r="C23184" s="593">
        <v>0.10299999999999999</v>
      </c>
      <c r="D23184" t="s">
        <v>6393</v>
      </c>
      <c r="E23184">
        <v>6.5000000000000002E-2</v>
      </c>
      <c r="F23184">
        <v>0</v>
      </c>
      <c r="G23184">
        <v>3.7999999999999999E-2</v>
      </c>
      <c r="H23184">
        <v>0</v>
      </c>
      <c r="I23184">
        <v>0</v>
      </c>
    </row>
    <row r="23185" spans="1:9" x14ac:dyDescent="0.25">
      <c r="A23185" t="s">
        <v>735</v>
      </c>
      <c r="B23185">
        <v>98406</v>
      </c>
      <c r="C23185" s="593">
        <v>0.10299999999999999</v>
      </c>
      <c r="D23185" t="s">
        <v>6393</v>
      </c>
      <c r="E23185">
        <v>6.5000000000000002E-2</v>
      </c>
      <c r="F23185">
        <v>0</v>
      </c>
      <c r="G23185">
        <v>3.7999999999999999E-2</v>
      </c>
      <c r="H23185">
        <v>0</v>
      </c>
      <c r="I23185">
        <v>0</v>
      </c>
    </row>
    <row r="23186" spans="1:9" x14ac:dyDescent="0.25">
      <c r="A23186" t="s">
        <v>735</v>
      </c>
      <c r="B23186">
        <v>98407</v>
      </c>
      <c r="C23186" s="593">
        <v>0.10299999999999999</v>
      </c>
      <c r="D23186" t="s">
        <v>6393</v>
      </c>
      <c r="E23186">
        <v>6.5000000000000002E-2</v>
      </c>
      <c r="F23186">
        <v>0</v>
      </c>
      <c r="G23186">
        <v>3.7999999999999999E-2</v>
      </c>
      <c r="H23186">
        <v>0</v>
      </c>
      <c r="I23186">
        <v>0</v>
      </c>
    </row>
    <row r="23187" spans="1:9" x14ac:dyDescent="0.25">
      <c r="A23187" t="s">
        <v>735</v>
      </c>
      <c r="B23187">
        <v>98408</v>
      </c>
      <c r="C23187" s="593">
        <v>0.10299999999999999</v>
      </c>
      <c r="D23187" t="s">
        <v>6393</v>
      </c>
      <c r="E23187">
        <v>6.5000000000000002E-2</v>
      </c>
      <c r="F23187">
        <v>0</v>
      </c>
      <c r="G23187">
        <v>3.7999999999999999E-2</v>
      </c>
      <c r="H23187">
        <v>0</v>
      </c>
      <c r="I23187">
        <v>0</v>
      </c>
    </row>
    <row r="23188" spans="1:9" x14ac:dyDescent="0.25">
      <c r="A23188" t="s">
        <v>735</v>
      </c>
      <c r="B23188">
        <v>98409</v>
      </c>
      <c r="C23188" s="593">
        <v>0.10299999999999999</v>
      </c>
      <c r="D23188" t="s">
        <v>6393</v>
      </c>
      <c r="E23188">
        <v>6.5000000000000002E-2</v>
      </c>
      <c r="F23188">
        <v>0</v>
      </c>
      <c r="G23188">
        <v>3.7999999999999999E-2</v>
      </c>
      <c r="H23188">
        <v>0</v>
      </c>
      <c r="I23188">
        <v>0</v>
      </c>
    </row>
    <row r="23189" spans="1:9" x14ac:dyDescent="0.25">
      <c r="A23189" t="s">
        <v>735</v>
      </c>
      <c r="B23189">
        <v>98411</v>
      </c>
      <c r="C23189" s="593">
        <v>0.10299999999999999</v>
      </c>
      <c r="D23189" t="s">
        <v>6393</v>
      </c>
      <c r="E23189">
        <v>6.5000000000000002E-2</v>
      </c>
      <c r="F23189">
        <v>0</v>
      </c>
      <c r="G23189">
        <v>3.7999999999999999E-2</v>
      </c>
      <c r="H23189">
        <v>0</v>
      </c>
      <c r="I23189">
        <v>0</v>
      </c>
    </row>
    <row r="23190" spans="1:9" x14ac:dyDescent="0.25">
      <c r="A23190" t="s">
        <v>735</v>
      </c>
      <c r="B23190">
        <v>98412</v>
      </c>
      <c r="C23190" s="593">
        <v>0.10299999999999999</v>
      </c>
      <c r="D23190" t="s">
        <v>6393</v>
      </c>
      <c r="E23190">
        <v>6.5000000000000002E-2</v>
      </c>
      <c r="F23190">
        <v>0</v>
      </c>
      <c r="G23190">
        <v>3.7999999999999999E-2</v>
      </c>
      <c r="H23190">
        <v>0</v>
      </c>
      <c r="I23190">
        <v>0</v>
      </c>
    </row>
    <row r="23191" spans="1:9" x14ac:dyDescent="0.25">
      <c r="A23191" t="s">
        <v>735</v>
      </c>
      <c r="B23191">
        <v>98413</v>
      </c>
      <c r="C23191" s="593">
        <v>0.10299999999999999</v>
      </c>
      <c r="D23191" t="s">
        <v>6393</v>
      </c>
      <c r="E23191">
        <v>6.5000000000000002E-2</v>
      </c>
      <c r="F23191">
        <v>0</v>
      </c>
      <c r="G23191">
        <v>3.7999999999999999E-2</v>
      </c>
      <c r="H23191">
        <v>0</v>
      </c>
      <c r="I23191">
        <v>0</v>
      </c>
    </row>
    <row r="23192" spans="1:9" x14ac:dyDescent="0.25">
      <c r="A23192" t="s">
        <v>735</v>
      </c>
      <c r="B23192">
        <v>98415</v>
      </c>
      <c r="C23192" s="593">
        <v>0.10299999999999999</v>
      </c>
      <c r="D23192" t="s">
        <v>6393</v>
      </c>
      <c r="E23192">
        <v>6.5000000000000002E-2</v>
      </c>
      <c r="F23192">
        <v>0</v>
      </c>
      <c r="G23192">
        <v>3.7999999999999999E-2</v>
      </c>
      <c r="H23192">
        <v>0</v>
      </c>
      <c r="I23192">
        <v>0</v>
      </c>
    </row>
    <row r="23193" spans="1:9" x14ac:dyDescent="0.25">
      <c r="A23193" t="s">
        <v>735</v>
      </c>
      <c r="B23193">
        <v>98416</v>
      </c>
      <c r="C23193" s="593">
        <v>0.10299999999999999</v>
      </c>
      <c r="D23193" t="s">
        <v>6393</v>
      </c>
      <c r="E23193">
        <v>6.5000000000000002E-2</v>
      </c>
      <c r="F23193">
        <v>0</v>
      </c>
      <c r="G23193">
        <v>3.7999999999999999E-2</v>
      </c>
      <c r="H23193">
        <v>0</v>
      </c>
      <c r="I23193">
        <v>0</v>
      </c>
    </row>
    <row r="23194" spans="1:9" x14ac:dyDescent="0.25">
      <c r="A23194" t="s">
        <v>735</v>
      </c>
      <c r="B23194">
        <v>98417</v>
      </c>
      <c r="C23194" s="593">
        <v>0.10299999999999999</v>
      </c>
      <c r="D23194" t="s">
        <v>6393</v>
      </c>
      <c r="E23194">
        <v>6.5000000000000002E-2</v>
      </c>
      <c r="F23194">
        <v>0</v>
      </c>
      <c r="G23194">
        <v>3.7999999999999999E-2</v>
      </c>
      <c r="H23194">
        <v>0</v>
      </c>
      <c r="I23194">
        <v>0</v>
      </c>
    </row>
    <row r="23195" spans="1:9" x14ac:dyDescent="0.25">
      <c r="A23195" t="s">
        <v>735</v>
      </c>
      <c r="B23195">
        <v>98418</v>
      </c>
      <c r="C23195" s="593">
        <v>0.10299999999999999</v>
      </c>
      <c r="D23195" t="s">
        <v>6393</v>
      </c>
      <c r="E23195">
        <v>6.5000000000000002E-2</v>
      </c>
      <c r="F23195">
        <v>0</v>
      </c>
      <c r="G23195">
        <v>3.7999999999999999E-2</v>
      </c>
      <c r="H23195">
        <v>0</v>
      </c>
      <c r="I23195">
        <v>0</v>
      </c>
    </row>
    <row r="23196" spans="1:9" x14ac:dyDescent="0.25">
      <c r="A23196" t="s">
        <v>735</v>
      </c>
      <c r="B23196">
        <v>98419</v>
      </c>
      <c r="C23196" s="593">
        <v>0.10299999999999999</v>
      </c>
      <c r="D23196" t="s">
        <v>6393</v>
      </c>
      <c r="E23196">
        <v>6.5000000000000002E-2</v>
      </c>
      <c r="F23196">
        <v>0</v>
      </c>
      <c r="G23196">
        <v>3.7999999999999999E-2</v>
      </c>
      <c r="H23196">
        <v>0</v>
      </c>
      <c r="I23196">
        <v>0</v>
      </c>
    </row>
    <row r="23197" spans="1:9" x14ac:dyDescent="0.25">
      <c r="A23197" t="s">
        <v>735</v>
      </c>
      <c r="B23197">
        <v>98421</v>
      </c>
      <c r="C23197" s="593">
        <v>0.10299999999999999</v>
      </c>
      <c r="D23197" t="s">
        <v>6393</v>
      </c>
      <c r="E23197">
        <v>6.5000000000000002E-2</v>
      </c>
      <c r="F23197">
        <v>0</v>
      </c>
      <c r="G23197">
        <v>3.7999999999999999E-2</v>
      </c>
      <c r="H23197">
        <v>0</v>
      </c>
      <c r="I23197">
        <v>0</v>
      </c>
    </row>
    <row r="23198" spans="1:9" x14ac:dyDescent="0.25">
      <c r="A23198" t="s">
        <v>735</v>
      </c>
      <c r="B23198">
        <v>98422</v>
      </c>
      <c r="C23198" s="593">
        <v>0.10299999999999999</v>
      </c>
      <c r="D23198" t="s">
        <v>6393</v>
      </c>
      <c r="E23198">
        <v>6.5000000000000002E-2</v>
      </c>
      <c r="F23198">
        <v>0</v>
      </c>
      <c r="G23198">
        <v>3.7999999999999999E-2</v>
      </c>
      <c r="H23198">
        <v>0</v>
      </c>
      <c r="I23198">
        <v>0</v>
      </c>
    </row>
    <row r="23199" spans="1:9" x14ac:dyDescent="0.25">
      <c r="A23199" t="s">
        <v>735</v>
      </c>
      <c r="B23199">
        <v>98424</v>
      </c>
      <c r="C23199" s="593">
        <v>0.10299999999999999</v>
      </c>
      <c r="D23199" t="s">
        <v>6393</v>
      </c>
      <c r="E23199">
        <v>6.5000000000000002E-2</v>
      </c>
      <c r="F23199">
        <v>0</v>
      </c>
      <c r="G23199">
        <v>3.7999999999999999E-2</v>
      </c>
      <c r="H23199">
        <v>0</v>
      </c>
      <c r="I23199">
        <v>0</v>
      </c>
    </row>
    <row r="23200" spans="1:9" x14ac:dyDescent="0.25">
      <c r="A23200" t="s">
        <v>735</v>
      </c>
      <c r="B23200">
        <v>98430</v>
      </c>
      <c r="C23200" s="593">
        <v>9.4E-2</v>
      </c>
      <c r="D23200" t="s">
        <v>6439</v>
      </c>
      <c r="E23200">
        <v>6.5000000000000002E-2</v>
      </c>
      <c r="F23200">
        <v>0</v>
      </c>
      <c r="G23200">
        <v>0</v>
      </c>
      <c r="H23200">
        <v>2.9000000000000001E-2</v>
      </c>
      <c r="I23200">
        <v>0</v>
      </c>
    </row>
    <row r="23201" spans="1:9" x14ac:dyDescent="0.25">
      <c r="A23201" t="s">
        <v>735</v>
      </c>
      <c r="B23201">
        <v>98431</v>
      </c>
      <c r="C23201" s="593">
        <v>9.4E-2</v>
      </c>
      <c r="D23201" t="s">
        <v>6439</v>
      </c>
      <c r="E23201">
        <v>6.5000000000000002E-2</v>
      </c>
      <c r="F23201">
        <v>0</v>
      </c>
      <c r="G23201">
        <v>0</v>
      </c>
      <c r="H23201">
        <v>2.9000000000000001E-2</v>
      </c>
      <c r="I23201">
        <v>0</v>
      </c>
    </row>
    <row r="23202" spans="1:9" x14ac:dyDescent="0.25">
      <c r="A23202" t="s">
        <v>735</v>
      </c>
      <c r="B23202">
        <v>98433</v>
      </c>
      <c r="C23202" s="593">
        <v>9.4E-2</v>
      </c>
      <c r="D23202" t="s">
        <v>6439</v>
      </c>
      <c r="E23202">
        <v>6.5000000000000002E-2</v>
      </c>
      <c r="F23202">
        <v>0</v>
      </c>
      <c r="G23202">
        <v>0</v>
      </c>
      <c r="H23202">
        <v>2.9000000000000001E-2</v>
      </c>
      <c r="I23202">
        <v>0</v>
      </c>
    </row>
    <row r="23203" spans="1:9" x14ac:dyDescent="0.25">
      <c r="A23203" t="s">
        <v>735</v>
      </c>
      <c r="B23203">
        <v>98438</v>
      </c>
      <c r="C23203" s="593">
        <v>0.1</v>
      </c>
      <c r="D23203" t="s">
        <v>1618</v>
      </c>
      <c r="E23203">
        <v>6.5000000000000002E-2</v>
      </c>
      <c r="F23203">
        <v>0</v>
      </c>
      <c r="G23203">
        <v>3.5000000000000003E-2</v>
      </c>
      <c r="H23203">
        <v>0</v>
      </c>
      <c r="I23203">
        <v>0</v>
      </c>
    </row>
    <row r="23204" spans="1:9" x14ac:dyDescent="0.25">
      <c r="A23204" t="s">
        <v>735</v>
      </c>
      <c r="B23204">
        <v>98439</v>
      </c>
      <c r="C23204" s="593">
        <v>0.1</v>
      </c>
      <c r="D23204" t="s">
        <v>1618</v>
      </c>
      <c r="E23204">
        <v>6.5000000000000002E-2</v>
      </c>
      <c r="F23204">
        <v>0</v>
      </c>
      <c r="G23204">
        <v>3.5000000000000003E-2</v>
      </c>
      <c r="H23204">
        <v>0</v>
      </c>
      <c r="I23204">
        <v>0</v>
      </c>
    </row>
    <row r="23205" spans="1:9" x14ac:dyDescent="0.25">
      <c r="A23205" t="s">
        <v>735</v>
      </c>
      <c r="B23205">
        <v>98443</v>
      </c>
      <c r="C23205" s="593">
        <v>0.10299999999999999</v>
      </c>
      <c r="D23205" t="s">
        <v>6393</v>
      </c>
      <c r="E23205">
        <v>6.5000000000000002E-2</v>
      </c>
      <c r="F23205">
        <v>0</v>
      </c>
      <c r="G23205">
        <v>3.7999999999999999E-2</v>
      </c>
      <c r="H23205">
        <v>0</v>
      </c>
      <c r="I23205">
        <v>0</v>
      </c>
    </row>
    <row r="23206" spans="1:9" x14ac:dyDescent="0.25">
      <c r="A23206" t="s">
        <v>735</v>
      </c>
      <c r="B23206">
        <v>98444</v>
      </c>
      <c r="C23206" s="593">
        <v>0.10299999999999999</v>
      </c>
      <c r="D23206" t="s">
        <v>6393</v>
      </c>
      <c r="E23206">
        <v>6.5000000000000002E-2</v>
      </c>
      <c r="F23206">
        <v>0</v>
      </c>
      <c r="G23206">
        <v>3.7999999999999999E-2</v>
      </c>
      <c r="H23206">
        <v>0</v>
      </c>
      <c r="I23206">
        <v>0</v>
      </c>
    </row>
    <row r="23207" spans="1:9" x14ac:dyDescent="0.25">
      <c r="A23207" t="s">
        <v>735</v>
      </c>
      <c r="B23207">
        <v>98445</v>
      </c>
      <c r="C23207" s="593">
        <v>0.10299999999999999</v>
      </c>
      <c r="D23207" t="s">
        <v>6393</v>
      </c>
      <c r="E23207">
        <v>6.5000000000000002E-2</v>
      </c>
      <c r="F23207">
        <v>0</v>
      </c>
      <c r="G23207">
        <v>3.7999999999999999E-2</v>
      </c>
      <c r="H23207">
        <v>0</v>
      </c>
      <c r="I23207">
        <v>0</v>
      </c>
    </row>
    <row r="23208" spans="1:9" x14ac:dyDescent="0.25">
      <c r="A23208" t="s">
        <v>735</v>
      </c>
      <c r="B23208">
        <v>98446</v>
      </c>
      <c r="C23208" s="593">
        <v>0.1</v>
      </c>
      <c r="D23208" t="s">
        <v>6443</v>
      </c>
      <c r="E23208">
        <v>6.5000000000000002E-2</v>
      </c>
      <c r="F23208">
        <v>0</v>
      </c>
      <c r="G23208">
        <v>0</v>
      </c>
      <c r="H23208">
        <v>3.5000000000000003E-2</v>
      </c>
      <c r="I23208">
        <v>0</v>
      </c>
    </row>
    <row r="23209" spans="1:9" x14ac:dyDescent="0.25">
      <c r="A23209" t="s">
        <v>735</v>
      </c>
      <c r="B23209">
        <v>98447</v>
      </c>
      <c r="C23209" s="593">
        <v>0.1</v>
      </c>
      <c r="D23209" t="s">
        <v>6443</v>
      </c>
      <c r="E23209">
        <v>6.5000000000000002E-2</v>
      </c>
      <c r="F23209">
        <v>0</v>
      </c>
      <c r="G23209">
        <v>0</v>
      </c>
      <c r="H23209">
        <v>3.5000000000000003E-2</v>
      </c>
      <c r="I23209">
        <v>0</v>
      </c>
    </row>
    <row r="23210" spans="1:9" x14ac:dyDescent="0.25">
      <c r="A23210" t="s">
        <v>735</v>
      </c>
      <c r="B23210">
        <v>98448</v>
      </c>
      <c r="C23210" s="593">
        <v>0.1</v>
      </c>
      <c r="D23210" t="s">
        <v>6443</v>
      </c>
      <c r="E23210">
        <v>6.5000000000000002E-2</v>
      </c>
      <c r="F23210">
        <v>0</v>
      </c>
      <c r="G23210">
        <v>0</v>
      </c>
      <c r="H23210">
        <v>3.5000000000000003E-2</v>
      </c>
      <c r="I23210">
        <v>0</v>
      </c>
    </row>
    <row r="23211" spans="1:9" x14ac:dyDescent="0.25">
      <c r="A23211" t="s">
        <v>735</v>
      </c>
      <c r="B23211">
        <v>98464</v>
      </c>
      <c r="C23211" s="593">
        <v>0.1</v>
      </c>
      <c r="D23211" t="s">
        <v>6446</v>
      </c>
      <c r="E23211">
        <v>6.5000000000000002E-2</v>
      </c>
      <c r="F23211">
        <v>0</v>
      </c>
      <c r="G23211">
        <v>3.5000000000000003E-2</v>
      </c>
      <c r="H23211">
        <v>0</v>
      </c>
      <c r="I23211">
        <v>0</v>
      </c>
    </row>
    <row r="23212" spans="1:9" x14ac:dyDescent="0.25">
      <c r="A23212" t="s">
        <v>735</v>
      </c>
      <c r="B23212">
        <v>98465</v>
      </c>
      <c r="C23212" s="593">
        <v>0.10299999999999999</v>
      </c>
      <c r="D23212" t="s">
        <v>6393</v>
      </c>
      <c r="E23212">
        <v>6.5000000000000002E-2</v>
      </c>
      <c r="F23212">
        <v>0</v>
      </c>
      <c r="G23212">
        <v>3.7999999999999999E-2</v>
      </c>
      <c r="H23212">
        <v>0</v>
      </c>
      <c r="I23212">
        <v>0</v>
      </c>
    </row>
    <row r="23213" spans="1:9" x14ac:dyDescent="0.25">
      <c r="A23213" t="s">
        <v>735</v>
      </c>
      <c r="B23213">
        <v>98466</v>
      </c>
      <c r="C23213" s="593">
        <v>0.10299999999999999</v>
      </c>
      <c r="D23213" t="s">
        <v>6393</v>
      </c>
      <c r="E23213">
        <v>6.5000000000000002E-2</v>
      </c>
      <c r="F23213">
        <v>0</v>
      </c>
      <c r="G23213">
        <v>3.7999999999999999E-2</v>
      </c>
      <c r="H23213">
        <v>0</v>
      </c>
      <c r="I23213">
        <v>0</v>
      </c>
    </row>
    <row r="23214" spans="1:9" x14ac:dyDescent="0.25">
      <c r="A23214" t="s">
        <v>735</v>
      </c>
      <c r="B23214">
        <v>98467</v>
      </c>
      <c r="C23214" s="593">
        <v>0.10299999999999999</v>
      </c>
      <c r="D23214" t="s">
        <v>6393</v>
      </c>
      <c r="E23214">
        <v>6.5000000000000002E-2</v>
      </c>
      <c r="F23214">
        <v>0</v>
      </c>
      <c r="G23214">
        <v>3.7999999999999999E-2</v>
      </c>
      <c r="H23214">
        <v>0</v>
      </c>
      <c r="I23214">
        <v>0</v>
      </c>
    </row>
    <row r="23215" spans="1:9" x14ac:dyDescent="0.25">
      <c r="A23215" t="s">
        <v>735</v>
      </c>
      <c r="B23215">
        <v>98471</v>
      </c>
      <c r="C23215" s="593">
        <v>0.10299999999999999</v>
      </c>
      <c r="D23215" t="s">
        <v>6393</v>
      </c>
      <c r="E23215">
        <v>6.5000000000000002E-2</v>
      </c>
      <c r="F23215">
        <v>0</v>
      </c>
      <c r="G23215">
        <v>3.7999999999999999E-2</v>
      </c>
      <c r="H23215">
        <v>0</v>
      </c>
      <c r="I23215">
        <v>0</v>
      </c>
    </row>
    <row r="23216" spans="1:9" x14ac:dyDescent="0.25">
      <c r="A23216" t="s">
        <v>735</v>
      </c>
      <c r="B23216">
        <v>98481</v>
      </c>
      <c r="C23216" s="593">
        <v>0.10299999999999999</v>
      </c>
      <c r="D23216" t="s">
        <v>6393</v>
      </c>
      <c r="E23216">
        <v>6.5000000000000002E-2</v>
      </c>
      <c r="F23216">
        <v>0</v>
      </c>
      <c r="G23216">
        <v>3.7999999999999999E-2</v>
      </c>
      <c r="H23216">
        <v>0</v>
      </c>
      <c r="I23216">
        <v>0</v>
      </c>
    </row>
    <row r="23217" spans="1:9" x14ac:dyDescent="0.25">
      <c r="A23217" t="s">
        <v>735</v>
      </c>
      <c r="B23217">
        <v>98490</v>
      </c>
      <c r="C23217" s="593">
        <v>0.10299999999999999</v>
      </c>
      <c r="D23217" t="s">
        <v>6393</v>
      </c>
      <c r="E23217">
        <v>6.5000000000000002E-2</v>
      </c>
      <c r="F23217">
        <v>0</v>
      </c>
      <c r="G23217">
        <v>3.7999999999999999E-2</v>
      </c>
      <c r="H23217">
        <v>0</v>
      </c>
      <c r="I23217">
        <v>0</v>
      </c>
    </row>
    <row r="23218" spans="1:9" x14ac:dyDescent="0.25">
      <c r="A23218" t="s">
        <v>735</v>
      </c>
      <c r="B23218">
        <v>98493</v>
      </c>
      <c r="C23218" s="593">
        <v>9.4E-2</v>
      </c>
      <c r="D23218" t="s">
        <v>6439</v>
      </c>
      <c r="E23218">
        <v>6.5000000000000002E-2</v>
      </c>
      <c r="F23218">
        <v>0</v>
      </c>
      <c r="G23218">
        <v>0</v>
      </c>
      <c r="H23218">
        <v>2.9000000000000001E-2</v>
      </c>
      <c r="I23218">
        <v>0</v>
      </c>
    </row>
    <row r="23219" spans="1:9" x14ac:dyDescent="0.25">
      <c r="A23219" t="s">
        <v>735</v>
      </c>
      <c r="B23219">
        <v>98496</v>
      </c>
      <c r="C23219" s="593">
        <v>0.1</v>
      </c>
      <c r="D23219" t="s">
        <v>1618</v>
      </c>
      <c r="E23219">
        <v>6.5000000000000002E-2</v>
      </c>
      <c r="F23219">
        <v>0</v>
      </c>
      <c r="G23219">
        <v>3.5000000000000003E-2</v>
      </c>
      <c r="H23219">
        <v>0</v>
      </c>
      <c r="I23219">
        <v>0</v>
      </c>
    </row>
    <row r="23220" spans="1:9" x14ac:dyDescent="0.25">
      <c r="A23220" t="s">
        <v>735</v>
      </c>
      <c r="B23220">
        <v>98497</v>
      </c>
      <c r="C23220" s="593">
        <v>0.1</v>
      </c>
      <c r="D23220" t="s">
        <v>1618</v>
      </c>
      <c r="E23220">
        <v>6.5000000000000002E-2</v>
      </c>
      <c r="F23220">
        <v>0</v>
      </c>
      <c r="G23220">
        <v>3.5000000000000003E-2</v>
      </c>
      <c r="H23220">
        <v>0</v>
      </c>
      <c r="I23220">
        <v>0</v>
      </c>
    </row>
    <row r="23221" spans="1:9" x14ac:dyDescent="0.25">
      <c r="A23221" t="s">
        <v>735</v>
      </c>
      <c r="B23221">
        <v>98498</v>
      </c>
      <c r="C23221" s="593">
        <v>0.1</v>
      </c>
      <c r="D23221" t="s">
        <v>1618</v>
      </c>
      <c r="E23221">
        <v>6.5000000000000002E-2</v>
      </c>
      <c r="F23221">
        <v>0</v>
      </c>
      <c r="G23221">
        <v>3.5000000000000003E-2</v>
      </c>
      <c r="H23221">
        <v>0</v>
      </c>
      <c r="I23221">
        <v>0</v>
      </c>
    </row>
    <row r="23222" spans="1:9" x14ac:dyDescent="0.25">
      <c r="A23222" t="s">
        <v>735</v>
      </c>
      <c r="B23222">
        <v>98499</v>
      </c>
      <c r="C23222" s="593">
        <v>0.10299999999999999</v>
      </c>
      <c r="D23222" t="s">
        <v>6393</v>
      </c>
      <c r="E23222">
        <v>6.5000000000000002E-2</v>
      </c>
      <c r="F23222">
        <v>0</v>
      </c>
      <c r="G23222">
        <v>3.7999999999999999E-2</v>
      </c>
      <c r="H23222">
        <v>0</v>
      </c>
      <c r="I23222">
        <v>0</v>
      </c>
    </row>
    <row r="23223" spans="1:9" x14ac:dyDescent="0.25">
      <c r="A23223" t="s">
        <v>735</v>
      </c>
      <c r="B23223">
        <v>98501</v>
      </c>
      <c r="C23223" s="593">
        <v>9.5000000000000001E-2</v>
      </c>
      <c r="D23223" t="s">
        <v>6447</v>
      </c>
      <c r="E23223">
        <v>6.5000000000000002E-2</v>
      </c>
      <c r="F23223">
        <v>0</v>
      </c>
      <c r="G23223">
        <v>0.03</v>
      </c>
      <c r="H23223">
        <v>0</v>
      </c>
      <c r="I23223">
        <v>0</v>
      </c>
    </row>
    <row r="23224" spans="1:9" x14ac:dyDescent="0.25">
      <c r="A23224" t="s">
        <v>735</v>
      </c>
      <c r="B23224">
        <v>98502</v>
      </c>
      <c r="C23224" s="593">
        <v>9.4E-2</v>
      </c>
      <c r="D23224" t="s">
        <v>6448</v>
      </c>
      <c r="E23224">
        <v>6.5000000000000002E-2</v>
      </c>
      <c r="F23224">
        <v>0</v>
      </c>
      <c r="G23224">
        <v>2.9000000000000001E-2</v>
      </c>
      <c r="H23224">
        <v>0</v>
      </c>
      <c r="I23224">
        <v>0</v>
      </c>
    </row>
    <row r="23225" spans="1:9" x14ac:dyDescent="0.25">
      <c r="A23225" t="s">
        <v>735</v>
      </c>
      <c r="B23225">
        <v>98503</v>
      </c>
      <c r="C23225" s="593">
        <v>9.5000000000000001E-2</v>
      </c>
      <c r="D23225" t="s">
        <v>6449</v>
      </c>
      <c r="E23225">
        <v>6.5000000000000002E-2</v>
      </c>
      <c r="F23225">
        <v>0</v>
      </c>
      <c r="G23225">
        <v>0.03</v>
      </c>
      <c r="H23225">
        <v>0</v>
      </c>
      <c r="I23225">
        <v>0</v>
      </c>
    </row>
    <row r="23226" spans="1:9" x14ac:dyDescent="0.25">
      <c r="A23226" t="s">
        <v>735</v>
      </c>
      <c r="B23226">
        <v>98504</v>
      </c>
      <c r="C23226" s="593">
        <v>9.4E-2</v>
      </c>
      <c r="D23226" t="s">
        <v>6448</v>
      </c>
      <c r="E23226">
        <v>6.5000000000000002E-2</v>
      </c>
      <c r="F23226">
        <v>0</v>
      </c>
      <c r="G23226">
        <v>2.9000000000000001E-2</v>
      </c>
      <c r="H23226">
        <v>0</v>
      </c>
      <c r="I23226">
        <v>0</v>
      </c>
    </row>
    <row r="23227" spans="1:9" x14ac:dyDescent="0.25">
      <c r="A23227" t="s">
        <v>735</v>
      </c>
      <c r="B23227">
        <v>98505</v>
      </c>
      <c r="C23227" s="593">
        <v>9.2999999999999999E-2</v>
      </c>
      <c r="D23227" t="s">
        <v>6450</v>
      </c>
      <c r="E23227">
        <v>6.5000000000000002E-2</v>
      </c>
      <c r="F23227">
        <v>0</v>
      </c>
      <c r="G23227">
        <v>0</v>
      </c>
      <c r="H23227">
        <v>2.8000000000000001E-2</v>
      </c>
      <c r="I23227">
        <v>0</v>
      </c>
    </row>
    <row r="23228" spans="1:9" x14ac:dyDescent="0.25">
      <c r="A23228" t="s">
        <v>735</v>
      </c>
      <c r="B23228">
        <v>98506</v>
      </c>
      <c r="C23228" s="593">
        <v>9.5000000000000001E-2</v>
      </c>
      <c r="D23228" t="s">
        <v>6449</v>
      </c>
      <c r="E23228">
        <v>6.5000000000000002E-2</v>
      </c>
      <c r="F23228">
        <v>0</v>
      </c>
      <c r="G23228">
        <v>0.03</v>
      </c>
      <c r="H23228">
        <v>0</v>
      </c>
      <c r="I23228">
        <v>0</v>
      </c>
    </row>
    <row r="23229" spans="1:9" x14ac:dyDescent="0.25">
      <c r="A23229" t="s">
        <v>735</v>
      </c>
      <c r="B23229">
        <v>98507</v>
      </c>
      <c r="C23229" s="593">
        <v>9.4E-2</v>
      </c>
      <c r="D23229" t="s">
        <v>6448</v>
      </c>
      <c r="E23229">
        <v>6.5000000000000002E-2</v>
      </c>
      <c r="F23229">
        <v>0</v>
      </c>
      <c r="G23229">
        <v>2.9000000000000001E-2</v>
      </c>
      <c r="H23229">
        <v>0</v>
      </c>
      <c r="I23229">
        <v>0</v>
      </c>
    </row>
    <row r="23230" spans="1:9" x14ac:dyDescent="0.25">
      <c r="A23230" t="s">
        <v>735</v>
      </c>
      <c r="B23230">
        <v>98508</v>
      </c>
      <c r="C23230" s="593">
        <v>9.4E-2</v>
      </c>
      <c r="D23230" t="s">
        <v>6448</v>
      </c>
      <c r="E23230">
        <v>6.5000000000000002E-2</v>
      </c>
      <c r="F23230">
        <v>0</v>
      </c>
      <c r="G23230">
        <v>2.9000000000000001E-2</v>
      </c>
      <c r="H23230">
        <v>0</v>
      </c>
      <c r="I23230">
        <v>0</v>
      </c>
    </row>
    <row r="23231" spans="1:9" x14ac:dyDescent="0.25">
      <c r="A23231" t="s">
        <v>735</v>
      </c>
      <c r="B23231">
        <v>98509</v>
      </c>
      <c r="C23231" s="593">
        <v>9.5000000000000001E-2</v>
      </c>
      <c r="D23231" t="s">
        <v>6449</v>
      </c>
      <c r="E23231">
        <v>6.5000000000000002E-2</v>
      </c>
      <c r="F23231">
        <v>0</v>
      </c>
      <c r="G23231">
        <v>0.03</v>
      </c>
      <c r="H23231">
        <v>0</v>
      </c>
      <c r="I23231">
        <v>0</v>
      </c>
    </row>
    <row r="23232" spans="1:9" x14ac:dyDescent="0.25">
      <c r="A23232" t="s">
        <v>735</v>
      </c>
      <c r="B23232">
        <v>98511</v>
      </c>
      <c r="C23232" s="593">
        <v>9.5000000000000001E-2</v>
      </c>
      <c r="D23232" t="s">
        <v>6447</v>
      </c>
      <c r="E23232">
        <v>6.5000000000000002E-2</v>
      </c>
      <c r="F23232">
        <v>0</v>
      </c>
      <c r="G23232">
        <v>0.03</v>
      </c>
      <c r="H23232">
        <v>0</v>
      </c>
      <c r="I23232">
        <v>0</v>
      </c>
    </row>
    <row r="23233" spans="1:9" x14ac:dyDescent="0.25">
      <c r="A23233" t="s">
        <v>735</v>
      </c>
      <c r="B23233">
        <v>98512</v>
      </c>
      <c r="C23233" s="593">
        <v>9.5000000000000001E-2</v>
      </c>
      <c r="D23233" t="s">
        <v>6447</v>
      </c>
      <c r="E23233">
        <v>6.5000000000000002E-2</v>
      </c>
      <c r="F23233">
        <v>0</v>
      </c>
      <c r="G23233">
        <v>0.03</v>
      </c>
      <c r="H23233">
        <v>0</v>
      </c>
      <c r="I23233">
        <v>0</v>
      </c>
    </row>
    <row r="23234" spans="1:9" x14ac:dyDescent="0.25">
      <c r="A23234" t="s">
        <v>735</v>
      </c>
      <c r="B23234">
        <v>98513</v>
      </c>
      <c r="C23234" s="593">
        <v>9.5000000000000001E-2</v>
      </c>
      <c r="D23234" t="s">
        <v>6449</v>
      </c>
      <c r="E23234">
        <v>6.5000000000000002E-2</v>
      </c>
      <c r="F23234">
        <v>0</v>
      </c>
      <c r="G23234">
        <v>0.03</v>
      </c>
      <c r="H23234">
        <v>0</v>
      </c>
      <c r="I23234">
        <v>0</v>
      </c>
    </row>
    <row r="23235" spans="1:9" x14ac:dyDescent="0.25">
      <c r="A23235" t="s">
        <v>735</v>
      </c>
      <c r="B23235">
        <v>98516</v>
      </c>
      <c r="C23235" s="593">
        <v>9.5000000000000001E-2</v>
      </c>
      <c r="D23235" t="s">
        <v>6449</v>
      </c>
      <c r="E23235">
        <v>6.5000000000000002E-2</v>
      </c>
      <c r="F23235">
        <v>0</v>
      </c>
      <c r="G23235">
        <v>0.03</v>
      </c>
      <c r="H23235">
        <v>0</v>
      </c>
      <c r="I23235">
        <v>0</v>
      </c>
    </row>
    <row r="23236" spans="1:9" x14ac:dyDescent="0.25">
      <c r="A23236" t="s">
        <v>735</v>
      </c>
      <c r="B23236">
        <v>98520</v>
      </c>
      <c r="C23236" s="593">
        <v>9.0800000000000006E-2</v>
      </c>
      <c r="D23236" t="s">
        <v>4329</v>
      </c>
      <c r="E23236">
        <v>6.5000000000000002E-2</v>
      </c>
      <c r="F23236">
        <v>0</v>
      </c>
      <c r="G23236">
        <v>2.58E-2</v>
      </c>
      <c r="H23236">
        <v>0</v>
      </c>
      <c r="I23236">
        <v>0</v>
      </c>
    </row>
    <row r="23237" spans="1:9" x14ac:dyDescent="0.25">
      <c r="A23237" t="s">
        <v>735</v>
      </c>
      <c r="B23237">
        <v>98522</v>
      </c>
      <c r="C23237" s="593">
        <v>7.8E-2</v>
      </c>
      <c r="D23237" t="s">
        <v>3499</v>
      </c>
      <c r="E23237">
        <v>6.5000000000000002E-2</v>
      </c>
      <c r="F23237">
        <v>1.2999999999999999E-2</v>
      </c>
      <c r="G23237">
        <v>0</v>
      </c>
      <c r="H23237">
        <v>0</v>
      </c>
      <c r="I23237">
        <v>0</v>
      </c>
    </row>
    <row r="23238" spans="1:9" x14ac:dyDescent="0.25">
      <c r="A23238" t="s">
        <v>735</v>
      </c>
      <c r="B23238">
        <v>98524</v>
      </c>
      <c r="C23238" s="593">
        <v>8.5000000000000006E-2</v>
      </c>
      <c r="D23238" t="s">
        <v>3245</v>
      </c>
      <c r="E23238">
        <v>6.5000000000000002E-2</v>
      </c>
      <c r="F23238">
        <v>0.02</v>
      </c>
      <c r="G23238">
        <v>0</v>
      </c>
      <c r="H23238">
        <v>0</v>
      </c>
      <c r="I23238">
        <v>0</v>
      </c>
    </row>
    <row r="23239" spans="1:9" x14ac:dyDescent="0.25">
      <c r="A23239" t="s">
        <v>735</v>
      </c>
      <c r="B23239">
        <v>98526</v>
      </c>
      <c r="C23239" s="593">
        <v>8.8999999999999996E-2</v>
      </c>
      <c r="D23239" t="s">
        <v>6451</v>
      </c>
      <c r="E23239">
        <v>6.5000000000000002E-2</v>
      </c>
      <c r="F23239">
        <v>2.4E-2</v>
      </c>
      <c r="G23239">
        <v>0</v>
      </c>
      <c r="H23239">
        <v>0</v>
      </c>
      <c r="I23239">
        <v>0</v>
      </c>
    </row>
    <row r="23240" spans="1:9" x14ac:dyDescent="0.25">
      <c r="A23240" t="s">
        <v>735</v>
      </c>
      <c r="B23240">
        <v>98527</v>
      </c>
      <c r="C23240" s="593">
        <v>8.1000000000000003E-2</v>
      </c>
      <c r="D23240" t="s">
        <v>6452</v>
      </c>
      <c r="E23240">
        <v>6.5000000000000002E-2</v>
      </c>
      <c r="F23240">
        <v>1.6E-2</v>
      </c>
      <c r="G23240">
        <v>0</v>
      </c>
      <c r="H23240">
        <v>0</v>
      </c>
      <c r="I23240">
        <v>0</v>
      </c>
    </row>
    <row r="23241" spans="1:9" x14ac:dyDescent="0.25">
      <c r="A23241" t="s">
        <v>735</v>
      </c>
      <c r="B23241">
        <v>98528</v>
      </c>
      <c r="C23241" s="593">
        <v>9.1999999999999998E-2</v>
      </c>
      <c r="D23241" t="s">
        <v>6409</v>
      </c>
      <c r="E23241">
        <v>6.5000000000000002E-2</v>
      </c>
      <c r="F23241">
        <v>2.7E-2</v>
      </c>
      <c r="G23241">
        <v>0</v>
      </c>
      <c r="H23241">
        <v>0</v>
      </c>
      <c r="I23241">
        <v>0</v>
      </c>
    </row>
    <row r="23242" spans="1:9" x14ac:dyDescent="0.25">
      <c r="A23242" t="s">
        <v>735</v>
      </c>
      <c r="B23242">
        <v>98530</v>
      </c>
      <c r="C23242" s="593">
        <v>8.1000000000000003E-2</v>
      </c>
      <c r="D23242" t="s">
        <v>6453</v>
      </c>
      <c r="E23242">
        <v>6.5000000000000002E-2</v>
      </c>
      <c r="F23242">
        <v>0</v>
      </c>
      <c r="G23242">
        <v>1.6E-2</v>
      </c>
      <c r="H23242">
        <v>0</v>
      </c>
      <c r="I23242">
        <v>0</v>
      </c>
    </row>
    <row r="23243" spans="1:9" x14ac:dyDescent="0.25">
      <c r="A23243" t="s">
        <v>735</v>
      </c>
      <c r="B23243">
        <v>98531</v>
      </c>
      <c r="C23243" s="593">
        <v>8.2000000000000003E-2</v>
      </c>
      <c r="D23243" t="s">
        <v>6454</v>
      </c>
      <c r="E23243">
        <v>6.5000000000000002E-2</v>
      </c>
      <c r="F23243">
        <v>0</v>
      </c>
      <c r="G23243">
        <v>1.7000000000000001E-2</v>
      </c>
      <c r="H23243">
        <v>0</v>
      </c>
      <c r="I23243">
        <v>0</v>
      </c>
    </row>
    <row r="23244" spans="1:9" x14ac:dyDescent="0.25">
      <c r="A23244" t="s">
        <v>735</v>
      </c>
      <c r="B23244">
        <v>98532</v>
      </c>
      <c r="C23244" s="593">
        <v>8.2000000000000003E-2</v>
      </c>
      <c r="D23244" t="s">
        <v>6455</v>
      </c>
      <c r="E23244">
        <v>6.5000000000000002E-2</v>
      </c>
      <c r="F23244">
        <v>0</v>
      </c>
      <c r="G23244">
        <v>1.7000000000000001E-2</v>
      </c>
      <c r="H23244">
        <v>0</v>
      </c>
      <c r="I23244">
        <v>0</v>
      </c>
    </row>
    <row r="23245" spans="1:9" x14ac:dyDescent="0.25">
      <c r="A23245" t="s">
        <v>735</v>
      </c>
      <c r="B23245">
        <v>98533</v>
      </c>
      <c r="C23245" s="593">
        <v>7.8E-2</v>
      </c>
      <c r="D23245" t="s">
        <v>3499</v>
      </c>
      <c r="E23245">
        <v>6.5000000000000002E-2</v>
      </c>
      <c r="F23245">
        <v>1.2999999999999999E-2</v>
      </c>
      <c r="G23245">
        <v>0</v>
      </c>
      <c r="H23245">
        <v>0</v>
      </c>
      <c r="I23245">
        <v>0</v>
      </c>
    </row>
    <row r="23246" spans="1:9" x14ac:dyDescent="0.25">
      <c r="A23246" t="s">
        <v>735</v>
      </c>
      <c r="B23246">
        <v>98535</v>
      </c>
      <c r="C23246" s="593">
        <v>8.8999999999999996E-2</v>
      </c>
      <c r="D23246" t="s">
        <v>6451</v>
      </c>
      <c r="E23246">
        <v>6.5000000000000002E-2</v>
      </c>
      <c r="F23246">
        <v>2.4E-2</v>
      </c>
      <c r="G23246">
        <v>0</v>
      </c>
      <c r="H23246">
        <v>0</v>
      </c>
      <c r="I23246">
        <v>0</v>
      </c>
    </row>
    <row r="23247" spans="1:9" x14ac:dyDescent="0.25">
      <c r="A23247" t="s">
        <v>735</v>
      </c>
      <c r="B23247">
        <v>98536</v>
      </c>
      <c r="C23247" s="593">
        <v>8.8999999999999996E-2</v>
      </c>
      <c r="D23247" t="s">
        <v>6451</v>
      </c>
      <c r="E23247">
        <v>6.5000000000000002E-2</v>
      </c>
      <c r="F23247">
        <v>2.4E-2</v>
      </c>
      <c r="G23247">
        <v>0</v>
      </c>
      <c r="H23247">
        <v>0</v>
      </c>
      <c r="I23247">
        <v>0</v>
      </c>
    </row>
    <row r="23248" spans="1:9" x14ac:dyDescent="0.25">
      <c r="A23248" t="s">
        <v>735</v>
      </c>
      <c r="B23248">
        <v>98537</v>
      </c>
      <c r="C23248" s="593">
        <v>9.0800000000000006E-2</v>
      </c>
      <c r="D23248" t="s">
        <v>4329</v>
      </c>
      <c r="E23248">
        <v>6.5000000000000002E-2</v>
      </c>
      <c r="F23248">
        <v>0</v>
      </c>
      <c r="G23248">
        <v>2.58E-2</v>
      </c>
      <c r="H23248">
        <v>0</v>
      </c>
      <c r="I23248">
        <v>0</v>
      </c>
    </row>
    <row r="23249" spans="1:9" x14ac:dyDescent="0.25">
      <c r="A23249" t="s">
        <v>735</v>
      </c>
      <c r="B23249">
        <v>98538</v>
      </c>
      <c r="C23249" s="593">
        <v>7.8E-2</v>
      </c>
      <c r="D23249" t="s">
        <v>3499</v>
      </c>
      <c r="E23249">
        <v>6.5000000000000002E-2</v>
      </c>
      <c r="F23249">
        <v>1.2999999999999999E-2</v>
      </c>
      <c r="G23249">
        <v>0</v>
      </c>
      <c r="H23249">
        <v>0</v>
      </c>
      <c r="I23249">
        <v>0</v>
      </c>
    </row>
    <row r="23250" spans="1:9" x14ac:dyDescent="0.25">
      <c r="A23250" t="s">
        <v>735</v>
      </c>
      <c r="B23250">
        <v>98539</v>
      </c>
      <c r="C23250" s="593">
        <v>7.8E-2</v>
      </c>
      <c r="D23250" t="s">
        <v>3499</v>
      </c>
      <c r="E23250">
        <v>6.5000000000000002E-2</v>
      </c>
      <c r="F23250">
        <v>1.2999999999999999E-2</v>
      </c>
      <c r="G23250">
        <v>0</v>
      </c>
      <c r="H23250">
        <v>0</v>
      </c>
      <c r="I23250">
        <v>0</v>
      </c>
    </row>
    <row r="23251" spans="1:9" x14ac:dyDescent="0.25">
      <c r="A23251" t="s">
        <v>735</v>
      </c>
      <c r="B23251">
        <v>98540</v>
      </c>
      <c r="C23251" s="593">
        <v>8.1000000000000003E-2</v>
      </c>
      <c r="D23251" t="s">
        <v>4781</v>
      </c>
      <c r="E23251">
        <v>6.5000000000000002E-2</v>
      </c>
      <c r="F23251">
        <v>1.6E-2</v>
      </c>
      <c r="G23251">
        <v>0</v>
      </c>
      <c r="H23251">
        <v>0</v>
      </c>
      <c r="I23251">
        <v>0</v>
      </c>
    </row>
    <row r="23252" spans="1:9" x14ac:dyDescent="0.25">
      <c r="A23252" t="s">
        <v>735</v>
      </c>
      <c r="B23252">
        <v>98541</v>
      </c>
      <c r="C23252" s="593">
        <v>8.8999999999999996E-2</v>
      </c>
      <c r="D23252" t="s">
        <v>6451</v>
      </c>
      <c r="E23252">
        <v>6.5000000000000002E-2</v>
      </c>
      <c r="F23252">
        <v>2.4E-2</v>
      </c>
      <c r="G23252">
        <v>0</v>
      </c>
      <c r="H23252">
        <v>0</v>
      </c>
      <c r="I23252">
        <v>0</v>
      </c>
    </row>
    <row r="23253" spans="1:9" x14ac:dyDescent="0.25">
      <c r="A23253" t="s">
        <v>735</v>
      </c>
      <c r="B23253">
        <v>98542</v>
      </c>
      <c r="C23253" s="593">
        <v>7.8E-2</v>
      </c>
      <c r="D23253" t="s">
        <v>3499</v>
      </c>
      <c r="E23253">
        <v>6.5000000000000002E-2</v>
      </c>
      <c r="F23253">
        <v>1.2999999999999999E-2</v>
      </c>
      <c r="G23253">
        <v>0</v>
      </c>
      <c r="H23253">
        <v>0</v>
      </c>
      <c r="I23253">
        <v>0</v>
      </c>
    </row>
    <row r="23254" spans="1:9" x14ac:dyDescent="0.25">
      <c r="A23254" t="s">
        <v>735</v>
      </c>
      <c r="B23254">
        <v>98544</v>
      </c>
      <c r="C23254" s="593">
        <v>7.8E-2</v>
      </c>
      <c r="D23254" t="s">
        <v>3499</v>
      </c>
      <c r="E23254">
        <v>6.5000000000000002E-2</v>
      </c>
      <c r="F23254">
        <v>1.2999999999999999E-2</v>
      </c>
      <c r="G23254">
        <v>0</v>
      </c>
      <c r="H23254">
        <v>0</v>
      </c>
      <c r="I23254">
        <v>0</v>
      </c>
    </row>
    <row r="23255" spans="1:9" x14ac:dyDescent="0.25">
      <c r="A23255" t="s">
        <v>735</v>
      </c>
      <c r="B23255">
        <v>98546</v>
      </c>
      <c r="C23255" s="593">
        <v>8.5000000000000006E-2</v>
      </c>
      <c r="D23255" t="s">
        <v>3245</v>
      </c>
      <c r="E23255">
        <v>6.5000000000000002E-2</v>
      </c>
      <c r="F23255">
        <v>0.02</v>
      </c>
      <c r="G23255">
        <v>0</v>
      </c>
      <c r="H23255">
        <v>0</v>
      </c>
      <c r="I23255">
        <v>0</v>
      </c>
    </row>
    <row r="23256" spans="1:9" x14ac:dyDescent="0.25">
      <c r="A23256" t="s">
        <v>735</v>
      </c>
      <c r="B23256">
        <v>98547</v>
      </c>
      <c r="C23256" s="593">
        <v>8.8999999999999996E-2</v>
      </c>
      <c r="D23256" t="s">
        <v>6451</v>
      </c>
      <c r="E23256">
        <v>6.5000000000000002E-2</v>
      </c>
      <c r="F23256">
        <v>2.4E-2</v>
      </c>
      <c r="G23256">
        <v>0</v>
      </c>
      <c r="H23256">
        <v>0</v>
      </c>
      <c r="I23256">
        <v>0</v>
      </c>
    </row>
    <row r="23257" spans="1:9" x14ac:dyDescent="0.25">
      <c r="A23257" t="s">
        <v>735</v>
      </c>
      <c r="B23257">
        <v>98548</v>
      </c>
      <c r="C23257" s="593">
        <v>8.5000000000000006E-2</v>
      </c>
      <c r="D23257" t="s">
        <v>3245</v>
      </c>
      <c r="E23257">
        <v>6.5000000000000002E-2</v>
      </c>
      <c r="F23257">
        <v>0.02</v>
      </c>
      <c r="G23257">
        <v>0</v>
      </c>
      <c r="H23257">
        <v>0</v>
      </c>
      <c r="I23257">
        <v>0</v>
      </c>
    </row>
    <row r="23258" spans="1:9" x14ac:dyDescent="0.25">
      <c r="A23258" t="s">
        <v>735</v>
      </c>
      <c r="B23258">
        <v>98550</v>
      </c>
      <c r="C23258" s="593">
        <v>9.0999999999999998E-2</v>
      </c>
      <c r="D23258" t="s">
        <v>6456</v>
      </c>
      <c r="E23258">
        <v>6.5000000000000002E-2</v>
      </c>
      <c r="F23258">
        <v>0</v>
      </c>
      <c r="G23258">
        <v>2.5999999999999999E-2</v>
      </c>
      <c r="H23258">
        <v>0</v>
      </c>
      <c r="I23258">
        <v>0</v>
      </c>
    </row>
    <row r="23259" spans="1:9" x14ac:dyDescent="0.25">
      <c r="A23259" t="s">
        <v>735</v>
      </c>
      <c r="B23259">
        <v>98552</v>
      </c>
      <c r="C23259" s="593">
        <v>8.8999999999999996E-2</v>
      </c>
      <c r="D23259" t="s">
        <v>6451</v>
      </c>
      <c r="E23259">
        <v>6.5000000000000002E-2</v>
      </c>
      <c r="F23259">
        <v>2.4E-2</v>
      </c>
      <c r="G23259">
        <v>0</v>
      </c>
      <c r="H23259">
        <v>0</v>
      </c>
      <c r="I23259">
        <v>0</v>
      </c>
    </row>
    <row r="23260" spans="1:9" x14ac:dyDescent="0.25">
      <c r="A23260" t="s">
        <v>735</v>
      </c>
      <c r="B23260">
        <v>98554</v>
      </c>
      <c r="C23260" s="593">
        <v>8.1000000000000003E-2</v>
      </c>
      <c r="D23260" t="s">
        <v>6452</v>
      </c>
      <c r="E23260">
        <v>6.5000000000000002E-2</v>
      </c>
      <c r="F23260">
        <v>1.6E-2</v>
      </c>
      <c r="G23260">
        <v>0</v>
      </c>
      <c r="H23260">
        <v>0</v>
      </c>
      <c r="I23260">
        <v>0</v>
      </c>
    </row>
    <row r="23261" spans="1:9" x14ac:dyDescent="0.25">
      <c r="A23261" t="s">
        <v>735</v>
      </c>
      <c r="B23261">
        <v>98555</v>
      </c>
      <c r="C23261" s="593">
        <v>9.0999999999999998E-2</v>
      </c>
      <c r="D23261" t="s">
        <v>1168</v>
      </c>
      <c r="E23261">
        <v>6.5000000000000002E-2</v>
      </c>
      <c r="F23261">
        <v>2.5999999999999999E-2</v>
      </c>
      <c r="G23261">
        <v>0</v>
      </c>
      <c r="H23261">
        <v>0</v>
      </c>
      <c r="I23261">
        <v>0</v>
      </c>
    </row>
    <row r="23262" spans="1:9" x14ac:dyDescent="0.25">
      <c r="A23262" t="s">
        <v>735</v>
      </c>
      <c r="B23262">
        <v>98556</v>
      </c>
      <c r="C23262" s="593">
        <v>8.1000000000000003E-2</v>
      </c>
      <c r="D23262" t="s">
        <v>4781</v>
      </c>
      <c r="E23262">
        <v>6.5000000000000002E-2</v>
      </c>
      <c r="F23262">
        <v>1.6E-2</v>
      </c>
      <c r="G23262">
        <v>0</v>
      </c>
      <c r="H23262">
        <v>0</v>
      </c>
      <c r="I23262">
        <v>0</v>
      </c>
    </row>
    <row r="23263" spans="1:9" x14ac:dyDescent="0.25">
      <c r="A23263" t="s">
        <v>735</v>
      </c>
      <c r="B23263">
        <v>98557</v>
      </c>
      <c r="C23263" s="593">
        <v>8.8999999999999996E-2</v>
      </c>
      <c r="D23263" t="s">
        <v>6451</v>
      </c>
      <c r="E23263">
        <v>6.5000000000000002E-2</v>
      </c>
      <c r="F23263">
        <v>2.4E-2</v>
      </c>
      <c r="G23263">
        <v>0</v>
      </c>
      <c r="H23263">
        <v>0</v>
      </c>
      <c r="I23263">
        <v>0</v>
      </c>
    </row>
    <row r="23264" spans="1:9" x14ac:dyDescent="0.25">
      <c r="A23264" t="s">
        <v>735</v>
      </c>
      <c r="B23264">
        <v>98558</v>
      </c>
      <c r="C23264" s="593">
        <v>0.08</v>
      </c>
      <c r="D23264" t="s">
        <v>2124</v>
      </c>
      <c r="E23264">
        <v>6.5000000000000002E-2</v>
      </c>
      <c r="F23264">
        <v>1.4999999999999999E-2</v>
      </c>
      <c r="G23264">
        <v>0</v>
      </c>
      <c r="H23264">
        <v>0</v>
      </c>
      <c r="I23264">
        <v>0</v>
      </c>
    </row>
    <row r="23265" spans="1:9" x14ac:dyDescent="0.25">
      <c r="A23265" t="s">
        <v>735</v>
      </c>
      <c r="B23265">
        <v>98559</v>
      </c>
      <c r="C23265" s="593">
        <v>8.8999999999999996E-2</v>
      </c>
      <c r="D23265" t="s">
        <v>6451</v>
      </c>
      <c r="E23265">
        <v>6.5000000000000002E-2</v>
      </c>
      <c r="F23265">
        <v>2.4E-2</v>
      </c>
      <c r="G23265">
        <v>0</v>
      </c>
      <c r="H23265">
        <v>0</v>
      </c>
      <c r="I23265">
        <v>0</v>
      </c>
    </row>
    <row r="23266" spans="1:9" x14ac:dyDescent="0.25">
      <c r="A23266" t="s">
        <v>735</v>
      </c>
      <c r="B23266">
        <v>98560</v>
      </c>
      <c r="C23266" s="593">
        <v>8.5000000000000006E-2</v>
      </c>
      <c r="D23266" t="s">
        <v>3245</v>
      </c>
      <c r="E23266">
        <v>6.5000000000000002E-2</v>
      </c>
      <c r="F23266">
        <v>0.02</v>
      </c>
      <c r="G23266">
        <v>0</v>
      </c>
      <c r="H23266">
        <v>0</v>
      </c>
      <c r="I23266">
        <v>0</v>
      </c>
    </row>
    <row r="23267" spans="1:9" x14ac:dyDescent="0.25">
      <c r="A23267" t="s">
        <v>735</v>
      </c>
      <c r="B23267">
        <v>98561</v>
      </c>
      <c r="C23267" s="593">
        <v>8.1000000000000003E-2</v>
      </c>
      <c r="D23267" t="s">
        <v>6452</v>
      </c>
      <c r="E23267">
        <v>6.5000000000000002E-2</v>
      </c>
      <c r="F23267">
        <v>1.6E-2</v>
      </c>
      <c r="G23267">
        <v>0</v>
      </c>
      <c r="H23267">
        <v>0</v>
      </c>
      <c r="I23267">
        <v>0</v>
      </c>
    </row>
    <row r="23268" spans="1:9" x14ac:dyDescent="0.25">
      <c r="A23268" t="s">
        <v>735</v>
      </c>
      <c r="B23268">
        <v>98562</v>
      </c>
      <c r="C23268" s="593">
        <v>8.8999999999999996E-2</v>
      </c>
      <c r="D23268" t="s">
        <v>6451</v>
      </c>
      <c r="E23268">
        <v>6.5000000000000002E-2</v>
      </c>
      <c r="F23268">
        <v>2.4E-2</v>
      </c>
      <c r="G23268">
        <v>0</v>
      </c>
      <c r="H23268">
        <v>0</v>
      </c>
      <c r="I23268">
        <v>0</v>
      </c>
    </row>
    <row r="23269" spans="1:9" x14ac:dyDescent="0.25">
      <c r="A23269" t="s">
        <v>735</v>
      </c>
      <c r="B23269">
        <v>98563</v>
      </c>
      <c r="C23269" s="593">
        <v>8.8999999999999996E-2</v>
      </c>
      <c r="D23269" t="s">
        <v>6451</v>
      </c>
      <c r="E23269">
        <v>6.5000000000000002E-2</v>
      </c>
      <c r="F23269">
        <v>2.4E-2</v>
      </c>
      <c r="G23269">
        <v>0</v>
      </c>
      <c r="H23269">
        <v>0</v>
      </c>
      <c r="I23269">
        <v>0</v>
      </c>
    </row>
    <row r="23270" spans="1:9" x14ac:dyDescent="0.25">
      <c r="A23270" t="s">
        <v>735</v>
      </c>
      <c r="B23270">
        <v>98564</v>
      </c>
      <c r="C23270" s="593">
        <v>7.8E-2</v>
      </c>
      <c r="D23270" t="s">
        <v>3499</v>
      </c>
      <c r="E23270">
        <v>6.5000000000000002E-2</v>
      </c>
      <c r="F23270">
        <v>1.2999999999999999E-2</v>
      </c>
      <c r="G23270">
        <v>0</v>
      </c>
      <c r="H23270">
        <v>0</v>
      </c>
      <c r="I23270">
        <v>0</v>
      </c>
    </row>
    <row r="23271" spans="1:9" x14ac:dyDescent="0.25">
      <c r="A23271" t="s">
        <v>735</v>
      </c>
      <c r="B23271">
        <v>98565</v>
      </c>
      <c r="C23271" s="593">
        <v>7.8E-2</v>
      </c>
      <c r="D23271" t="s">
        <v>6457</v>
      </c>
      <c r="E23271">
        <v>6.5000000000000002E-2</v>
      </c>
      <c r="F23271">
        <v>0</v>
      </c>
      <c r="G23271">
        <v>1.2999999999999999E-2</v>
      </c>
      <c r="H23271">
        <v>0</v>
      </c>
      <c r="I23271">
        <v>0</v>
      </c>
    </row>
    <row r="23272" spans="1:9" x14ac:dyDescent="0.25">
      <c r="A23272" t="s">
        <v>735</v>
      </c>
      <c r="B23272">
        <v>98566</v>
      </c>
      <c r="C23272" s="593">
        <v>8.8999999999999996E-2</v>
      </c>
      <c r="D23272" t="s">
        <v>6451</v>
      </c>
      <c r="E23272">
        <v>6.5000000000000002E-2</v>
      </c>
      <c r="F23272">
        <v>2.4E-2</v>
      </c>
      <c r="G23272">
        <v>0</v>
      </c>
      <c r="H23272">
        <v>0</v>
      </c>
      <c r="I23272">
        <v>0</v>
      </c>
    </row>
    <row r="23273" spans="1:9" x14ac:dyDescent="0.25">
      <c r="A23273" t="s">
        <v>735</v>
      </c>
      <c r="B23273">
        <v>98568</v>
      </c>
      <c r="C23273" s="593">
        <v>8.8999999999999996E-2</v>
      </c>
      <c r="D23273" t="s">
        <v>6451</v>
      </c>
      <c r="E23273">
        <v>6.5000000000000002E-2</v>
      </c>
      <c r="F23273">
        <v>2.4E-2</v>
      </c>
      <c r="G23273">
        <v>0</v>
      </c>
      <c r="H23273">
        <v>0</v>
      </c>
      <c r="I23273">
        <v>0</v>
      </c>
    </row>
    <row r="23274" spans="1:9" x14ac:dyDescent="0.25">
      <c r="A23274" t="s">
        <v>735</v>
      </c>
      <c r="B23274">
        <v>98569</v>
      </c>
      <c r="C23274" s="593">
        <v>9.0999999999999998E-2</v>
      </c>
      <c r="D23274" t="s">
        <v>6456</v>
      </c>
      <c r="E23274">
        <v>6.5000000000000002E-2</v>
      </c>
      <c r="F23274">
        <v>0</v>
      </c>
      <c r="G23274">
        <v>2.5999999999999999E-2</v>
      </c>
      <c r="H23274">
        <v>0</v>
      </c>
      <c r="I23274">
        <v>0</v>
      </c>
    </row>
    <row r="23275" spans="1:9" x14ac:dyDescent="0.25">
      <c r="A23275" t="s">
        <v>735</v>
      </c>
      <c r="B23275">
        <v>98570</v>
      </c>
      <c r="C23275" s="593">
        <v>7.8E-2</v>
      </c>
      <c r="D23275" t="s">
        <v>3499</v>
      </c>
      <c r="E23275">
        <v>6.5000000000000002E-2</v>
      </c>
      <c r="F23275">
        <v>1.2999999999999999E-2</v>
      </c>
      <c r="G23275">
        <v>0</v>
      </c>
      <c r="H23275">
        <v>0</v>
      </c>
      <c r="I23275">
        <v>0</v>
      </c>
    </row>
    <row r="23276" spans="1:9" x14ac:dyDescent="0.25">
      <c r="A23276" t="s">
        <v>735</v>
      </c>
      <c r="B23276">
        <v>98571</v>
      </c>
      <c r="C23276" s="593">
        <v>8.8999999999999996E-2</v>
      </c>
      <c r="D23276" t="s">
        <v>6451</v>
      </c>
      <c r="E23276">
        <v>6.5000000000000002E-2</v>
      </c>
      <c r="F23276">
        <v>2.4E-2</v>
      </c>
      <c r="G23276">
        <v>0</v>
      </c>
      <c r="H23276">
        <v>0</v>
      </c>
      <c r="I23276">
        <v>0</v>
      </c>
    </row>
    <row r="23277" spans="1:9" x14ac:dyDescent="0.25">
      <c r="A23277" t="s">
        <v>735</v>
      </c>
      <c r="B23277">
        <v>98572</v>
      </c>
      <c r="C23277" s="593">
        <v>8.1000000000000003E-2</v>
      </c>
      <c r="D23277" t="s">
        <v>6452</v>
      </c>
      <c r="E23277">
        <v>6.5000000000000002E-2</v>
      </c>
      <c r="F23277">
        <v>1.6E-2</v>
      </c>
      <c r="G23277">
        <v>0</v>
      </c>
      <c r="H23277">
        <v>0</v>
      </c>
      <c r="I23277">
        <v>0</v>
      </c>
    </row>
    <row r="23278" spans="1:9" x14ac:dyDescent="0.25">
      <c r="A23278" t="s">
        <v>735</v>
      </c>
      <c r="B23278">
        <v>98575</v>
      </c>
      <c r="C23278" s="593">
        <v>8.8999999999999996E-2</v>
      </c>
      <c r="D23278" t="s">
        <v>6451</v>
      </c>
      <c r="E23278">
        <v>6.5000000000000002E-2</v>
      </c>
      <c r="F23278">
        <v>2.4E-2</v>
      </c>
      <c r="G23278">
        <v>0</v>
      </c>
      <c r="H23278">
        <v>0</v>
      </c>
      <c r="I23278">
        <v>0</v>
      </c>
    </row>
    <row r="23279" spans="1:9" x14ac:dyDescent="0.25">
      <c r="A23279" t="s">
        <v>735</v>
      </c>
      <c r="B23279">
        <v>98576</v>
      </c>
      <c r="C23279" s="593">
        <v>8.1000000000000003E-2</v>
      </c>
      <c r="D23279" t="s">
        <v>4781</v>
      </c>
      <c r="E23279">
        <v>6.5000000000000002E-2</v>
      </c>
      <c r="F23279">
        <v>1.6E-2</v>
      </c>
      <c r="G23279">
        <v>0</v>
      </c>
      <c r="H23279">
        <v>0</v>
      </c>
      <c r="I23279">
        <v>0</v>
      </c>
    </row>
    <row r="23280" spans="1:9" x14ac:dyDescent="0.25">
      <c r="A23280" t="s">
        <v>735</v>
      </c>
      <c r="B23280">
        <v>98577</v>
      </c>
      <c r="C23280" s="593">
        <v>8.1000000000000003E-2</v>
      </c>
      <c r="D23280" t="s">
        <v>6452</v>
      </c>
      <c r="E23280">
        <v>6.5000000000000002E-2</v>
      </c>
      <c r="F23280">
        <v>1.6E-2</v>
      </c>
      <c r="G23280">
        <v>0</v>
      </c>
      <c r="H23280">
        <v>0</v>
      </c>
      <c r="I23280">
        <v>0</v>
      </c>
    </row>
    <row r="23281" spans="1:9" x14ac:dyDescent="0.25">
      <c r="A23281" t="s">
        <v>735</v>
      </c>
      <c r="B23281">
        <v>98579</v>
      </c>
      <c r="C23281" s="593">
        <v>8.1000000000000003E-2</v>
      </c>
      <c r="D23281" t="s">
        <v>4781</v>
      </c>
      <c r="E23281">
        <v>6.5000000000000002E-2</v>
      </c>
      <c r="F23281">
        <v>1.6E-2</v>
      </c>
      <c r="G23281">
        <v>0</v>
      </c>
      <c r="H23281">
        <v>0</v>
      </c>
      <c r="I23281">
        <v>0</v>
      </c>
    </row>
    <row r="23282" spans="1:9" x14ac:dyDescent="0.25">
      <c r="A23282" t="s">
        <v>735</v>
      </c>
      <c r="B23282">
        <v>98580</v>
      </c>
      <c r="C23282" s="593">
        <v>9.4E-2</v>
      </c>
      <c r="D23282" t="s">
        <v>6439</v>
      </c>
      <c r="E23282">
        <v>6.5000000000000002E-2</v>
      </c>
      <c r="F23282">
        <v>0</v>
      </c>
      <c r="G23282">
        <v>0</v>
      </c>
      <c r="H23282">
        <v>2.9000000000000001E-2</v>
      </c>
      <c r="I23282">
        <v>0</v>
      </c>
    </row>
    <row r="23283" spans="1:9" x14ac:dyDescent="0.25">
      <c r="A23283" t="s">
        <v>735</v>
      </c>
      <c r="B23283">
        <v>98581</v>
      </c>
      <c r="C23283" s="593">
        <v>7.8E-2</v>
      </c>
      <c r="D23283" t="s">
        <v>6458</v>
      </c>
      <c r="E23283">
        <v>6.5000000000000002E-2</v>
      </c>
      <c r="F23283">
        <v>1.2999999999999999E-2</v>
      </c>
      <c r="G23283">
        <v>0</v>
      </c>
      <c r="H23283">
        <v>0</v>
      </c>
      <c r="I23283">
        <v>0</v>
      </c>
    </row>
    <row r="23284" spans="1:9" x14ac:dyDescent="0.25">
      <c r="A23284" t="s">
        <v>735</v>
      </c>
      <c r="B23284">
        <v>98582</v>
      </c>
      <c r="C23284" s="593">
        <v>7.8E-2</v>
      </c>
      <c r="D23284" t="s">
        <v>3499</v>
      </c>
      <c r="E23284">
        <v>6.5000000000000002E-2</v>
      </c>
      <c r="F23284">
        <v>1.2999999999999999E-2</v>
      </c>
      <c r="G23284">
        <v>0</v>
      </c>
      <c r="H23284">
        <v>0</v>
      </c>
      <c r="I23284">
        <v>0</v>
      </c>
    </row>
    <row r="23285" spans="1:9" x14ac:dyDescent="0.25">
      <c r="A23285" t="s">
        <v>735</v>
      </c>
      <c r="B23285">
        <v>98583</v>
      </c>
      <c r="C23285" s="593">
        <v>8.8999999999999996E-2</v>
      </c>
      <c r="D23285" t="s">
        <v>6451</v>
      </c>
      <c r="E23285">
        <v>6.5000000000000002E-2</v>
      </c>
      <c r="F23285">
        <v>2.4E-2</v>
      </c>
      <c r="G23285">
        <v>0</v>
      </c>
      <c r="H23285">
        <v>0</v>
      </c>
      <c r="I23285">
        <v>0</v>
      </c>
    </row>
    <row r="23286" spans="1:9" x14ac:dyDescent="0.25">
      <c r="A23286" t="s">
        <v>735</v>
      </c>
      <c r="B23286">
        <v>98584</v>
      </c>
      <c r="C23286" s="593">
        <v>8.7999999999999995E-2</v>
      </c>
      <c r="D23286" t="s">
        <v>6459</v>
      </c>
      <c r="E23286">
        <v>6.5000000000000002E-2</v>
      </c>
      <c r="F23286">
        <v>0</v>
      </c>
      <c r="G23286">
        <v>2.3E-2</v>
      </c>
      <c r="H23286">
        <v>0</v>
      </c>
      <c r="I23286">
        <v>0</v>
      </c>
    </row>
    <row r="23287" spans="1:9" x14ac:dyDescent="0.25">
      <c r="A23287" t="s">
        <v>735</v>
      </c>
      <c r="B23287">
        <v>98585</v>
      </c>
      <c r="C23287" s="593">
        <v>7.8E-2</v>
      </c>
      <c r="D23287" t="s">
        <v>3499</v>
      </c>
      <c r="E23287">
        <v>6.5000000000000002E-2</v>
      </c>
      <c r="F23287">
        <v>1.2999999999999999E-2</v>
      </c>
      <c r="G23287">
        <v>0</v>
      </c>
      <c r="H23287">
        <v>0</v>
      </c>
      <c r="I23287">
        <v>0</v>
      </c>
    </row>
    <row r="23288" spans="1:9" x14ac:dyDescent="0.25">
      <c r="A23288" t="s">
        <v>735</v>
      </c>
      <c r="B23288">
        <v>98586</v>
      </c>
      <c r="C23288" s="593">
        <v>8.1000000000000003E-2</v>
      </c>
      <c r="D23288" t="s">
        <v>6452</v>
      </c>
      <c r="E23288">
        <v>6.5000000000000002E-2</v>
      </c>
      <c r="F23288">
        <v>1.6E-2</v>
      </c>
      <c r="G23288">
        <v>0</v>
      </c>
      <c r="H23288">
        <v>0</v>
      </c>
      <c r="I23288">
        <v>0</v>
      </c>
    </row>
    <row r="23289" spans="1:9" x14ac:dyDescent="0.25">
      <c r="A23289" t="s">
        <v>735</v>
      </c>
      <c r="B23289">
        <v>98587</v>
      </c>
      <c r="C23289" s="593">
        <v>8.8999999999999996E-2</v>
      </c>
      <c r="D23289" t="s">
        <v>6451</v>
      </c>
      <c r="E23289">
        <v>6.5000000000000002E-2</v>
      </c>
      <c r="F23289">
        <v>2.4E-2</v>
      </c>
      <c r="G23289">
        <v>0</v>
      </c>
      <c r="H23289">
        <v>0</v>
      </c>
      <c r="I23289">
        <v>0</v>
      </c>
    </row>
    <row r="23290" spans="1:9" x14ac:dyDescent="0.25">
      <c r="A23290" t="s">
        <v>735</v>
      </c>
      <c r="B23290">
        <v>98588</v>
      </c>
      <c r="C23290" s="593">
        <v>8.5000000000000006E-2</v>
      </c>
      <c r="D23290" t="s">
        <v>3245</v>
      </c>
      <c r="E23290">
        <v>6.5000000000000002E-2</v>
      </c>
      <c r="F23290">
        <v>0.02</v>
      </c>
      <c r="G23290">
        <v>0</v>
      </c>
      <c r="H23290">
        <v>0</v>
      </c>
      <c r="I23290">
        <v>0</v>
      </c>
    </row>
    <row r="23291" spans="1:9" x14ac:dyDescent="0.25">
      <c r="A23291" t="s">
        <v>735</v>
      </c>
      <c r="B23291">
        <v>98589</v>
      </c>
      <c r="C23291" s="593">
        <v>8.1000000000000003E-2</v>
      </c>
      <c r="D23291" t="s">
        <v>4781</v>
      </c>
      <c r="E23291">
        <v>6.5000000000000002E-2</v>
      </c>
      <c r="F23291">
        <v>1.6E-2</v>
      </c>
      <c r="G23291">
        <v>0</v>
      </c>
      <c r="H23291">
        <v>0</v>
      </c>
      <c r="I23291">
        <v>0</v>
      </c>
    </row>
    <row r="23292" spans="1:9" x14ac:dyDescent="0.25">
      <c r="A23292" t="s">
        <v>735</v>
      </c>
      <c r="B23292">
        <v>98590</v>
      </c>
      <c r="C23292" s="593">
        <v>8.1000000000000003E-2</v>
      </c>
      <c r="D23292" t="s">
        <v>6452</v>
      </c>
      <c r="E23292">
        <v>6.5000000000000002E-2</v>
      </c>
      <c r="F23292">
        <v>1.6E-2</v>
      </c>
      <c r="G23292">
        <v>0</v>
      </c>
      <c r="H23292">
        <v>0</v>
      </c>
      <c r="I23292">
        <v>0</v>
      </c>
    </row>
    <row r="23293" spans="1:9" x14ac:dyDescent="0.25">
      <c r="A23293" t="s">
        <v>735</v>
      </c>
      <c r="B23293">
        <v>98591</v>
      </c>
      <c r="C23293" s="593">
        <v>7.8E-2</v>
      </c>
      <c r="D23293" t="s">
        <v>3499</v>
      </c>
      <c r="E23293">
        <v>6.5000000000000002E-2</v>
      </c>
      <c r="F23293">
        <v>1.2999999999999999E-2</v>
      </c>
      <c r="G23293">
        <v>0</v>
      </c>
      <c r="H23293">
        <v>0</v>
      </c>
      <c r="I23293">
        <v>0</v>
      </c>
    </row>
    <row r="23294" spans="1:9" x14ac:dyDescent="0.25">
      <c r="A23294" t="s">
        <v>735</v>
      </c>
      <c r="B23294">
        <v>98592</v>
      </c>
      <c r="C23294" s="593">
        <v>8.5000000000000006E-2</v>
      </c>
      <c r="D23294" t="s">
        <v>3245</v>
      </c>
      <c r="E23294">
        <v>6.5000000000000002E-2</v>
      </c>
      <c r="F23294">
        <v>0.02</v>
      </c>
      <c r="G23294">
        <v>0</v>
      </c>
      <c r="H23294">
        <v>0</v>
      </c>
      <c r="I23294">
        <v>0</v>
      </c>
    </row>
    <row r="23295" spans="1:9" x14ac:dyDescent="0.25">
      <c r="A23295" t="s">
        <v>735</v>
      </c>
      <c r="B23295">
        <v>98593</v>
      </c>
      <c r="C23295" s="593">
        <v>7.8E-2</v>
      </c>
      <c r="D23295" t="s">
        <v>6458</v>
      </c>
      <c r="E23295">
        <v>6.5000000000000002E-2</v>
      </c>
      <c r="F23295">
        <v>1.2999999999999999E-2</v>
      </c>
      <c r="G23295">
        <v>0</v>
      </c>
      <c r="H23295">
        <v>0</v>
      </c>
      <c r="I23295">
        <v>0</v>
      </c>
    </row>
    <row r="23296" spans="1:9" x14ac:dyDescent="0.25">
      <c r="A23296" t="s">
        <v>735</v>
      </c>
      <c r="B23296">
        <v>98595</v>
      </c>
      <c r="C23296" s="593">
        <v>8.8999999999999996E-2</v>
      </c>
      <c r="D23296" t="s">
        <v>6451</v>
      </c>
      <c r="E23296">
        <v>6.5000000000000002E-2</v>
      </c>
      <c r="F23296">
        <v>2.4E-2</v>
      </c>
      <c r="G23296">
        <v>0</v>
      </c>
      <c r="H23296">
        <v>0</v>
      </c>
      <c r="I23296">
        <v>0</v>
      </c>
    </row>
    <row r="23297" spans="1:9" x14ac:dyDescent="0.25">
      <c r="A23297" t="s">
        <v>735</v>
      </c>
      <c r="B23297">
        <v>98596</v>
      </c>
      <c r="C23297" s="593">
        <v>7.8E-2</v>
      </c>
      <c r="D23297" t="s">
        <v>3499</v>
      </c>
      <c r="E23297">
        <v>6.5000000000000002E-2</v>
      </c>
      <c r="F23297">
        <v>1.2999999999999999E-2</v>
      </c>
      <c r="G23297">
        <v>0</v>
      </c>
      <c r="H23297">
        <v>0</v>
      </c>
      <c r="I23297">
        <v>0</v>
      </c>
    </row>
    <row r="23298" spans="1:9" x14ac:dyDescent="0.25">
      <c r="A23298" t="s">
        <v>735</v>
      </c>
      <c r="B23298">
        <v>98597</v>
      </c>
      <c r="C23298" s="593">
        <v>9.2999999999999999E-2</v>
      </c>
      <c r="D23298" t="s">
        <v>6460</v>
      </c>
      <c r="E23298">
        <v>6.5000000000000002E-2</v>
      </c>
      <c r="F23298">
        <v>0</v>
      </c>
      <c r="G23298">
        <v>2.8000000000000001E-2</v>
      </c>
      <c r="H23298">
        <v>0</v>
      </c>
      <c r="I23298">
        <v>0</v>
      </c>
    </row>
    <row r="23299" spans="1:9" x14ac:dyDescent="0.25">
      <c r="A23299" t="s">
        <v>735</v>
      </c>
      <c r="B23299">
        <v>98599</v>
      </c>
      <c r="C23299" s="593">
        <v>9.4E-2</v>
      </c>
      <c r="D23299" t="s">
        <v>6448</v>
      </c>
      <c r="E23299">
        <v>6.5000000000000002E-2</v>
      </c>
      <c r="F23299">
        <v>0</v>
      </c>
      <c r="G23299">
        <v>2.9000000000000001E-2</v>
      </c>
      <c r="H23299">
        <v>0</v>
      </c>
      <c r="I23299">
        <v>0</v>
      </c>
    </row>
    <row r="23300" spans="1:9" x14ac:dyDescent="0.25">
      <c r="A23300" t="s">
        <v>735</v>
      </c>
      <c r="B23300">
        <v>98601</v>
      </c>
      <c r="C23300" s="593">
        <v>7.8E-2</v>
      </c>
      <c r="D23300" t="s">
        <v>6458</v>
      </c>
      <c r="E23300">
        <v>6.5000000000000002E-2</v>
      </c>
      <c r="F23300">
        <v>1.2999999999999999E-2</v>
      </c>
      <c r="G23300">
        <v>0</v>
      </c>
      <c r="H23300">
        <v>0</v>
      </c>
      <c r="I23300">
        <v>0</v>
      </c>
    </row>
    <row r="23301" spans="1:9" x14ac:dyDescent="0.25">
      <c r="A23301" t="s">
        <v>735</v>
      </c>
      <c r="B23301">
        <v>98602</v>
      </c>
      <c r="C23301" s="593">
        <v>7.4999999999999997E-2</v>
      </c>
      <c r="D23301" t="s">
        <v>6461</v>
      </c>
      <c r="E23301">
        <v>6.5000000000000002E-2</v>
      </c>
      <c r="F23301">
        <v>0.01</v>
      </c>
      <c r="G23301">
        <v>0</v>
      </c>
      <c r="H23301">
        <v>0</v>
      </c>
      <c r="I23301">
        <v>0</v>
      </c>
    </row>
    <row r="23302" spans="1:9" x14ac:dyDescent="0.25">
      <c r="A23302" t="s">
        <v>735</v>
      </c>
      <c r="B23302">
        <v>98603</v>
      </c>
      <c r="C23302" s="593">
        <v>7.8E-2</v>
      </c>
      <c r="D23302" t="s">
        <v>6458</v>
      </c>
      <c r="E23302">
        <v>6.5000000000000002E-2</v>
      </c>
      <c r="F23302">
        <v>1.2999999999999999E-2</v>
      </c>
      <c r="G23302">
        <v>0</v>
      </c>
      <c r="H23302">
        <v>0</v>
      </c>
      <c r="I23302">
        <v>0</v>
      </c>
    </row>
    <row r="23303" spans="1:9" x14ac:dyDescent="0.25">
      <c r="A23303" t="s">
        <v>735</v>
      </c>
      <c r="B23303">
        <v>98604</v>
      </c>
      <c r="C23303" s="593">
        <v>8.4000000000000005E-2</v>
      </c>
      <c r="D23303" t="s">
        <v>6462</v>
      </c>
      <c r="E23303">
        <v>6.5000000000000002E-2</v>
      </c>
      <c r="F23303">
        <v>0</v>
      </c>
      <c r="G23303">
        <v>1.9E-2</v>
      </c>
      <c r="H23303">
        <v>0</v>
      </c>
      <c r="I23303">
        <v>0</v>
      </c>
    </row>
    <row r="23304" spans="1:9" x14ac:dyDescent="0.25">
      <c r="A23304" t="s">
        <v>735</v>
      </c>
      <c r="B23304">
        <v>98605</v>
      </c>
      <c r="C23304" s="593">
        <v>7.6999999999999999E-2</v>
      </c>
      <c r="D23304" t="s">
        <v>6463</v>
      </c>
      <c r="E23304">
        <v>6.5000000000000002E-2</v>
      </c>
      <c r="F23304">
        <v>1.2E-2</v>
      </c>
      <c r="G23304">
        <v>0</v>
      </c>
      <c r="H23304">
        <v>0</v>
      </c>
      <c r="I23304">
        <v>0</v>
      </c>
    </row>
    <row r="23305" spans="1:9" x14ac:dyDescent="0.25">
      <c r="A23305" t="s">
        <v>735</v>
      </c>
      <c r="B23305">
        <v>98606</v>
      </c>
      <c r="C23305" s="593">
        <v>8.4000000000000005E-2</v>
      </c>
      <c r="D23305" t="s">
        <v>6462</v>
      </c>
      <c r="E23305">
        <v>6.5000000000000002E-2</v>
      </c>
      <c r="F23305">
        <v>0</v>
      </c>
      <c r="G23305">
        <v>1.9E-2</v>
      </c>
      <c r="H23305">
        <v>0</v>
      </c>
      <c r="I23305">
        <v>0</v>
      </c>
    </row>
    <row r="23306" spans="1:9" x14ac:dyDescent="0.25">
      <c r="A23306" t="s">
        <v>735</v>
      </c>
      <c r="B23306">
        <v>98607</v>
      </c>
      <c r="C23306" s="593">
        <v>8.5000000000000006E-2</v>
      </c>
      <c r="D23306" t="s">
        <v>6464</v>
      </c>
      <c r="E23306">
        <v>6.5000000000000002E-2</v>
      </c>
      <c r="F23306">
        <v>0</v>
      </c>
      <c r="G23306">
        <v>0.02</v>
      </c>
      <c r="H23306">
        <v>0</v>
      </c>
      <c r="I23306">
        <v>0</v>
      </c>
    </row>
    <row r="23307" spans="1:9" x14ac:dyDescent="0.25">
      <c r="A23307" t="s">
        <v>735</v>
      </c>
      <c r="B23307">
        <v>98609</v>
      </c>
      <c r="C23307" s="593">
        <v>7.8E-2</v>
      </c>
      <c r="D23307" t="s">
        <v>6458</v>
      </c>
      <c r="E23307">
        <v>6.5000000000000002E-2</v>
      </c>
      <c r="F23307">
        <v>1.2999999999999999E-2</v>
      </c>
      <c r="G23307">
        <v>0</v>
      </c>
      <c r="H23307">
        <v>0</v>
      </c>
      <c r="I23307">
        <v>0</v>
      </c>
    </row>
    <row r="23308" spans="1:9" x14ac:dyDescent="0.25">
      <c r="A23308" t="s">
        <v>735</v>
      </c>
      <c r="B23308">
        <v>98610</v>
      </c>
      <c r="C23308" s="593">
        <v>7.6999999999999999E-2</v>
      </c>
      <c r="D23308" t="s">
        <v>6463</v>
      </c>
      <c r="E23308">
        <v>6.5000000000000002E-2</v>
      </c>
      <c r="F23308">
        <v>1.2E-2</v>
      </c>
      <c r="G23308">
        <v>0</v>
      </c>
      <c r="H23308">
        <v>0</v>
      </c>
      <c r="I23308">
        <v>0</v>
      </c>
    </row>
    <row r="23309" spans="1:9" x14ac:dyDescent="0.25">
      <c r="A23309" t="s">
        <v>735</v>
      </c>
      <c r="B23309">
        <v>98611</v>
      </c>
      <c r="C23309" s="593">
        <v>0.08</v>
      </c>
      <c r="D23309" t="s">
        <v>2047</v>
      </c>
      <c r="E23309">
        <v>6.5000000000000002E-2</v>
      </c>
      <c r="F23309">
        <v>0</v>
      </c>
      <c r="G23309">
        <v>1.4999999999999999E-2</v>
      </c>
      <c r="H23309">
        <v>0</v>
      </c>
      <c r="I23309">
        <v>0</v>
      </c>
    </row>
    <row r="23310" spans="1:9" x14ac:dyDescent="0.25">
      <c r="A23310" t="s">
        <v>735</v>
      </c>
      <c r="B23310">
        <v>98612</v>
      </c>
      <c r="C23310" s="593">
        <v>7.5999999999999998E-2</v>
      </c>
      <c r="D23310" t="s">
        <v>6465</v>
      </c>
      <c r="E23310">
        <v>6.5000000000000002E-2</v>
      </c>
      <c r="F23310">
        <v>1.0999999999999999E-2</v>
      </c>
      <c r="G23310">
        <v>0</v>
      </c>
      <c r="H23310">
        <v>0</v>
      </c>
      <c r="I23310">
        <v>0</v>
      </c>
    </row>
    <row r="23311" spans="1:9" x14ac:dyDescent="0.25">
      <c r="A23311" t="s">
        <v>735</v>
      </c>
      <c r="B23311">
        <v>98613</v>
      </c>
      <c r="C23311" s="593">
        <v>7.4999999999999997E-2</v>
      </c>
      <c r="D23311" t="s">
        <v>6461</v>
      </c>
      <c r="E23311">
        <v>6.5000000000000002E-2</v>
      </c>
      <c r="F23311">
        <v>0.01</v>
      </c>
      <c r="G23311">
        <v>0</v>
      </c>
      <c r="H23311">
        <v>0</v>
      </c>
      <c r="I23311">
        <v>0</v>
      </c>
    </row>
    <row r="23312" spans="1:9" x14ac:dyDescent="0.25">
      <c r="A23312" t="s">
        <v>735</v>
      </c>
      <c r="B23312">
        <v>98614</v>
      </c>
      <c r="C23312" s="593">
        <v>8.1000000000000003E-2</v>
      </c>
      <c r="D23312" t="s">
        <v>6452</v>
      </c>
      <c r="E23312">
        <v>6.5000000000000002E-2</v>
      </c>
      <c r="F23312">
        <v>1.6E-2</v>
      </c>
      <c r="G23312">
        <v>0</v>
      </c>
      <c r="H23312">
        <v>0</v>
      </c>
      <c r="I23312">
        <v>0</v>
      </c>
    </row>
    <row r="23313" spans="1:9" x14ac:dyDescent="0.25">
      <c r="A23313" t="s">
        <v>735</v>
      </c>
      <c r="B23313">
        <v>98616</v>
      </c>
      <c r="C23313" s="593">
        <v>7.8E-2</v>
      </c>
      <c r="D23313" t="s">
        <v>6458</v>
      </c>
      <c r="E23313">
        <v>6.5000000000000002E-2</v>
      </c>
      <c r="F23313">
        <v>1.2999999999999999E-2</v>
      </c>
      <c r="G23313">
        <v>0</v>
      </c>
      <c r="H23313">
        <v>0</v>
      </c>
      <c r="I23313">
        <v>0</v>
      </c>
    </row>
    <row r="23314" spans="1:9" x14ac:dyDescent="0.25">
      <c r="A23314" t="s">
        <v>735</v>
      </c>
      <c r="B23314">
        <v>98617</v>
      </c>
      <c r="C23314" s="593">
        <v>7.4999999999999997E-2</v>
      </c>
      <c r="D23314" t="s">
        <v>6461</v>
      </c>
      <c r="E23314">
        <v>6.5000000000000002E-2</v>
      </c>
      <c r="F23314">
        <v>0.01</v>
      </c>
      <c r="G23314">
        <v>0</v>
      </c>
      <c r="H23314">
        <v>0</v>
      </c>
      <c r="I23314">
        <v>0</v>
      </c>
    </row>
    <row r="23315" spans="1:9" x14ac:dyDescent="0.25">
      <c r="A23315" t="s">
        <v>735</v>
      </c>
      <c r="B23315">
        <v>98619</v>
      </c>
      <c r="C23315" s="593">
        <v>7.4999999999999997E-2</v>
      </c>
      <c r="D23315" t="s">
        <v>6461</v>
      </c>
      <c r="E23315">
        <v>6.5000000000000002E-2</v>
      </c>
      <c r="F23315">
        <v>0.01</v>
      </c>
      <c r="G23315">
        <v>0</v>
      </c>
      <c r="H23315">
        <v>0</v>
      </c>
      <c r="I23315">
        <v>0</v>
      </c>
    </row>
    <row r="23316" spans="1:9" x14ac:dyDescent="0.25">
      <c r="A23316" t="s">
        <v>735</v>
      </c>
      <c r="B23316">
        <v>98620</v>
      </c>
      <c r="C23316" s="593">
        <v>7.4999999999999997E-2</v>
      </c>
      <c r="D23316" t="s">
        <v>6461</v>
      </c>
      <c r="E23316">
        <v>6.5000000000000002E-2</v>
      </c>
      <c r="F23316">
        <v>0.01</v>
      </c>
      <c r="G23316">
        <v>0</v>
      </c>
      <c r="H23316">
        <v>0</v>
      </c>
      <c r="I23316">
        <v>0</v>
      </c>
    </row>
    <row r="23317" spans="1:9" x14ac:dyDescent="0.25">
      <c r="A23317" t="s">
        <v>735</v>
      </c>
      <c r="B23317">
        <v>98621</v>
      </c>
      <c r="C23317" s="593">
        <v>7.5999999999999998E-2</v>
      </c>
      <c r="D23317" t="s">
        <v>6465</v>
      </c>
      <c r="E23317">
        <v>6.5000000000000002E-2</v>
      </c>
      <c r="F23317">
        <v>1.0999999999999999E-2</v>
      </c>
      <c r="G23317">
        <v>0</v>
      </c>
      <c r="H23317">
        <v>0</v>
      </c>
      <c r="I23317">
        <v>0</v>
      </c>
    </row>
    <row r="23318" spans="1:9" x14ac:dyDescent="0.25">
      <c r="A23318" t="s">
        <v>735</v>
      </c>
      <c r="B23318">
        <v>98622</v>
      </c>
      <c r="C23318" s="593">
        <v>7.6999999999999999E-2</v>
      </c>
      <c r="D23318" t="s">
        <v>1199</v>
      </c>
      <c r="E23318">
        <v>6.5000000000000002E-2</v>
      </c>
      <c r="F23318">
        <v>1.2E-2</v>
      </c>
      <c r="G23318">
        <v>0</v>
      </c>
      <c r="H23318">
        <v>0</v>
      </c>
      <c r="I23318">
        <v>0</v>
      </c>
    </row>
    <row r="23319" spans="1:9" x14ac:dyDescent="0.25">
      <c r="A23319" t="s">
        <v>735</v>
      </c>
      <c r="B23319">
        <v>98623</v>
      </c>
      <c r="C23319" s="593">
        <v>7.4999999999999997E-2</v>
      </c>
      <c r="D23319" t="s">
        <v>6461</v>
      </c>
      <c r="E23319">
        <v>6.5000000000000002E-2</v>
      </c>
      <c r="F23319">
        <v>0.01</v>
      </c>
      <c r="G23319">
        <v>0</v>
      </c>
      <c r="H23319">
        <v>0</v>
      </c>
      <c r="I23319">
        <v>0</v>
      </c>
    </row>
    <row r="23320" spans="1:9" x14ac:dyDescent="0.25">
      <c r="A23320" t="s">
        <v>735</v>
      </c>
      <c r="B23320">
        <v>98624</v>
      </c>
      <c r="C23320" s="593">
        <v>8.1000000000000003E-2</v>
      </c>
      <c r="D23320" t="s">
        <v>6452</v>
      </c>
      <c r="E23320">
        <v>6.5000000000000002E-2</v>
      </c>
      <c r="F23320">
        <v>1.6E-2</v>
      </c>
      <c r="G23320">
        <v>0</v>
      </c>
      <c r="H23320">
        <v>0</v>
      </c>
      <c r="I23320">
        <v>0</v>
      </c>
    </row>
    <row r="23321" spans="1:9" x14ac:dyDescent="0.25">
      <c r="A23321" t="s">
        <v>735</v>
      </c>
      <c r="B23321">
        <v>98625</v>
      </c>
      <c r="C23321" s="593">
        <v>7.9000000000000001E-2</v>
      </c>
      <c r="D23321" t="s">
        <v>6466</v>
      </c>
      <c r="E23321">
        <v>6.5000000000000002E-2</v>
      </c>
      <c r="F23321">
        <v>0</v>
      </c>
      <c r="G23321">
        <v>1.4E-2</v>
      </c>
      <c r="H23321">
        <v>0</v>
      </c>
      <c r="I23321">
        <v>0</v>
      </c>
    </row>
    <row r="23322" spans="1:9" x14ac:dyDescent="0.25">
      <c r="A23322" t="s">
        <v>735</v>
      </c>
      <c r="B23322">
        <v>98626</v>
      </c>
      <c r="C23322" s="593">
        <v>8.1000000000000003E-2</v>
      </c>
      <c r="D23322" t="s">
        <v>6467</v>
      </c>
      <c r="E23322">
        <v>6.5000000000000002E-2</v>
      </c>
      <c r="F23322">
        <v>0</v>
      </c>
      <c r="G23322">
        <v>1.6E-2</v>
      </c>
      <c r="H23322">
        <v>0</v>
      </c>
      <c r="I23322">
        <v>0</v>
      </c>
    </row>
    <row r="23323" spans="1:9" x14ac:dyDescent="0.25">
      <c r="A23323" t="s">
        <v>735</v>
      </c>
      <c r="B23323">
        <v>98628</v>
      </c>
      <c r="C23323" s="593">
        <v>7.4999999999999997E-2</v>
      </c>
      <c r="D23323" t="s">
        <v>6461</v>
      </c>
      <c r="E23323">
        <v>6.5000000000000002E-2</v>
      </c>
      <c r="F23323">
        <v>0.01</v>
      </c>
      <c r="G23323">
        <v>0</v>
      </c>
      <c r="H23323">
        <v>0</v>
      </c>
      <c r="I23323">
        <v>0</v>
      </c>
    </row>
    <row r="23324" spans="1:9" x14ac:dyDescent="0.25">
      <c r="A23324" t="s">
        <v>735</v>
      </c>
      <c r="B23324">
        <v>98629</v>
      </c>
      <c r="C23324" s="593">
        <v>8.4000000000000005E-2</v>
      </c>
      <c r="D23324" t="s">
        <v>6468</v>
      </c>
      <c r="E23324">
        <v>6.5000000000000002E-2</v>
      </c>
      <c r="F23324">
        <v>0</v>
      </c>
      <c r="G23324">
        <v>1.9E-2</v>
      </c>
      <c r="H23324">
        <v>0</v>
      </c>
      <c r="I23324">
        <v>0</v>
      </c>
    </row>
    <row r="23325" spans="1:9" x14ac:dyDescent="0.25">
      <c r="A23325" t="s">
        <v>735</v>
      </c>
      <c r="B23325">
        <v>98631</v>
      </c>
      <c r="C23325" s="593">
        <v>8.3000000000000004E-2</v>
      </c>
      <c r="D23325" t="s">
        <v>1619</v>
      </c>
      <c r="E23325">
        <v>6.5000000000000002E-2</v>
      </c>
      <c r="F23325">
        <v>0</v>
      </c>
      <c r="G23325">
        <v>1.7999999999999999E-2</v>
      </c>
      <c r="H23325">
        <v>0</v>
      </c>
      <c r="I23325">
        <v>0</v>
      </c>
    </row>
    <row r="23326" spans="1:9" x14ac:dyDescent="0.25">
      <c r="A23326" t="s">
        <v>735</v>
      </c>
      <c r="B23326">
        <v>98632</v>
      </c>
      <c r="C23326" s="593">
        <v>8.1000000000000003E-2</v>
      </c>
      <c r="D23326" t="s">
        <v>6467</v>
      </c>
      <c r="E23326">
        <v>6.5000000000000002E-2</v>
      </c>
      <c r="F23326">
        <v>0</v>
      </c>
      <c r="G23326">
        <v>1.6E-2</v>
      </c>
      <c r="H23326">
        <v>0</v>
      </c>
      <c r="I23326">
        <v>0</v>
      </c>
    </row>
    <row r="23327" spans="1:9" x14ac:dyDescent="0.25">
      <c r="A23327" t="s">
        <v>735</v>
      </c>
      <c r="B23327">
        <v>98635</v>
      </c>
      <c r="C23327" s="593">
        <v>7.4999999999999997E-2</v>
      </c>
      <c r="D23327" t="s">
        <v>6461</v>
      </c>
      <c r="E23327">
        <v>6.5000000000000002E-2</v>
      </c>
      <c r="F23327">
        <v>0.01</v>
      </c>
      <c r="G23327">
        <v>0</v>
      </c>
      <c r="H23327">
        <v>0</v>
      </c>
      <c r="I23327">
        <v>0</v>
      </c>
    </row>
    <row r="23328" spans="1:9" x14ac:dyDescent="0.25">
      <c r="A23328" t="s">
        <v>735</v>
      </c>
      <c r="B23328">
        <v>98637</v>
      </c>
      <c r="C23328" s="593">
        <v>8.1000000000000003E-2</v>
      </c>
      <c r="D23328" t="s">
        <v>6452</v>
      </c>
      <c r="E23328">
        <v>6.5000000000000002E-2</v>
      </c>
      <c r="F23328">
        <v>1.6E-2</v>
      </c>
      <c r="G23328">
        <v>0</v>
      </c>
      <c r="H23328">
        <v>0</v>
      </c>
      <c r="I23328">
        <v>0</v>
      </c>
    </row>
    <row r="23329" spans="1:9" x14ac:dyDescent="0.25">
      <c r="A23329" t="s">
        <v>735</v>
      </c>
      <c r="B23329">
        <v>98638</v>
      </c>
      <c r="C23329" s="593">
        <v>8.1000000000000003E-2</v>
      </c>
      <c r="D23329" t="s">
        <v>6452</v>
      </c>
      <c r="E23329">
        <v>6.5000000000000002E-2</v>
      </c>
      <c r="F23329">
        <v>1.6E-2</v>
      </c>
      <c r="G23329">
        <v>0</v>
      </c>
      <c r="H23329">
        <v>0</v>
      </c>
      <c r="I23329">
        <v>0</v>
      </c>
    </row>
    <row r="23330" spans="1:9" x14ac:dyDescent="0.25">
      <c r="A23330" t="s">
        <v>735</v>
      </c>
      <c r="B23330">
        <v>98639</v>
      </c>
      <c r="C23330" s="593">
        <v>7.6999999999999999E-2</v>
      </c>
      <c r="D23330" t="s">
        <v>6463</v>
      </c>
      <c r="E23330">
        <v>6.5000000000000002E-2</v>
      </c>
      <c r="F23330">
        <v>1.2E-2</v>
      </c>
      <c r="G23330">
        <v>0</v>
      </c>
      <c r="H23330">
        <v>0</v>
      </c>
      <c r="I23330">
        <v>0</v>
      </c>
    </row>
    <row r="23331" spans="1:9" x14ac:dyDescent="0.25">
      <c r="A23331" t="s">
        <v>735</v>
      </c>
      <c r="B23331">
        <v>98640</v>
      </c>
      <c r="C23331" s="593">
        <v>8.1000000000000003E-2</v>
      </c>
      <c r="D23331" t="s">
        <v>6452</v>
      </c>
      <c r="E23331">
        <v>6.5000000000000002E-2</v>
      </c>
      <c r="F23331">
        <v>1.6E-2</v>
      </c>
      <c r="G23331">
        <v>0</v>
      </c>
      <c r="H23331">
        <v>0</v>
      </c>
      <c r="I23331">
        <v>0</v>
      </c>
    </row>
    <row r="23332" spans="1:9" x14ac:dyDescent="0.25">
      <c r="A23332" t="s">
        <v>735</v>
      </c>
      <c r="B23332">
        <v>98641</v>
      </c>
      <c r="C23332" s="593">
        <v>8.1000000000000003E-2</v>
      </c>
      <c r="D23332" t="s">
        <v>6452</v>
      </c>
      <c r="E23332">
        <v>6.5000000000000002E-2</v>
      </c>
      <c r="F23332">
        <v>1.6E-2</v>
      </c>
      <c r="G23332">
        <v>0</v>
      </c>
      <c r="H23332">
        <v>0</v>
      </c>
      <c r="I23332">
        <v>0</v>
      </c>
    </row>
    <row r="23333" spans="1:9" x14ac:dyDescent="0.25">
      <c r="A23333" t="s">
        <v>735</v>
      </c>
      <c r="B23333">
        <v>98642</v>
      </c>
      <c r="C23333" s="593">
        <v>8.5999999999999993E-2</v>
      </c>
      <c r="D23333" t="s">
        <v>4463</v>
      </c>
      <c r="E23333">
        <v>6.5000000000000002E-2</v>
      </c>
      <c r="F23333">
        <v>0</v>
      </c>
      <c r="G23333">
        <v>2.1000000000000001E-2</v>
      </c>
      <c r="H23333">
        <v>0</v>
      </c>
      <c r="I23333">
        <v>0</v>
      </c>
    </row>
    <row r="23334" spans="1:9" x14ac:dyDescent="0.25">
      <c r="A23334" t="s">
        <v>735</v>
      </c>
      <c r="B23334">
        <v>98643</v>
      </c>
      <c r="C23334" s="593">
        <v>7.5999999999999998E-2</v>
      </c>
      <c r="D23334" t="s">
        <v>6465</v>
      </c>
      <c r="E23334">
        <v>6.5000000000000002E-2</v>
      </c>
      <c r="F23334">
        <v>1.0999999999999999E-2</v>
      </c>
      <c r="G23334">
        <v>0</v>
      </c>
      <c r="H23334">
        <v>0</v>
      </c>
      <c r="I23334">
        <v>0</v>
      </c>
    </row>
    <row r="23335" spans="1:9" x14ac:dyDescent="0.25">
      <c r="A23335" t="s">
        <v>735</v>
      </c>
      <c r="B23335">
        <v>98644</v>
      </c>
      <c r="C23335" s="593">
        <v>8.3000000000000004E-2</v>
      </c>
      <c r="D23335" t="s">
        <v>1619</v>
      </c>
      <c r="E23335">
        <v>6.5000000000000002E-2</v>
      </c>
      <c r="F23335">
        <v>0</v>
      </c>
      <c r="G23335">
        <v>1.7999999999999999E-2</v>
      </c>
      <c r="H23335">
        <v>0</v>
      </c>
      <c r="I23335">
        <v>0</v>
      </c>
    </row>
    <row r="23336" spans="1:9" x14ac:dyDescent="0.25">
      <c r="A23336" t="s">
        <v>735</v>
      </c>
      <c r="B23336">
        <v>98645</v>
      </c>
      <c r="C23336" s="593">
        <v>7.8E-2</v>
      </c>
      <c r="D23336" t="s">
        <v>6458</v>
      </c>
      <c r="E23336">
        <v>6.5000000000000002E-2</v>
      </c>
      <c r="F23336">
        <v>1.2999999999999999E-2</v>
      </c>
      <c r="G23336">
        <v>0</v>
      </c>
      <c r="H23336">
        <v>0</v>
      </c>
      <c r="I23336">
        <v>0</v>
      </c>
    </row>
    <row r="23337" spans="1:9" x14ac:dyDescent="0.25">
      <c r="A23337" t="s">
        <v>735</v>
      </c>
      <c r="B23337">
        <v>98647</v>
      </c>
      <c r="C23337" s="593">
        <v>7.5999999999999998E-2</v>
      </c>
      <c r="D23337" t="s">
        <v>6465</v>
      </c>
      <c r="E23337">
        <v>6.5000000000000002E-2</v>
      </c>
      <c r="F23337">
        <v>1.0999999999999999E-2</v>
      </c>
      <c r="G23337">
        <v>0</v>
      </c>
      <c r="H23337">
        <v>0</v>
      </c>
      <c r="I23337">
        <v>0</v>
      </c>
    </row>
    <row r="23338" spans="1:9" x14ac:dyDescent="0.25">
      <c r="A23338" t="s">
        <v>735</v>
      </c>
      <c r="B23338">
        <v>98648</v>
      </c>
      <c r="C23338" s="593">
        <v>7.6999999999999999E-2</v>
      </c>
      <c r="D23338" t="s">
        <v>6463</v>
      </c>
      <c r="E23338">
        <v>6.5000000000000002E-2</v>
      </c>
      <c r="F23338">
        <v>1.2E-2</v>
      </c>
      <c r="G23338">
        <v>0</v>
      </c>
      <c r="H23338">
        <v>0</v>
      </c>
      <c r="I23338">
        <v>0</v>
      </c>
    </row>
    <row r="23339" spans="1:9" x14ac:dyDescent="0.25">
      <c r="A23339" t="s">
        <v>735</v>
      </c>
      <c r="B23339">
        <v>98649</v>
      </c>
      <c r="C23339" s="593">
        <v>7.8E-2</v>
      </c>
      <c r="D23339" t="s">
        <v>6458</v>
      </c>
      <c r="E23339">
        <v>6.5000000000000002E-2</v>
      </c>
      <c r="F23339">
        <v>1.2999999999999999E-2</v>
      </c>
      <c r="G23339">
        <v>0</v>
      </c>
      <c r="H23339">
        <v>0</v>
      </c>
      <c r="I23339">
        <v>0</v>
      </c>
    </row>
    <row r="23340" spans="1:9" x14ac:dyDescent="0.25">
      <c r="A23340" t="s">
        <v>735</v>
      </c>
      <c r="B23340">
        <v>98650</v>
      </c>
      <c r="C23340" s="593">
        <v>7.4999999999999997E-2</v>
      </c>
      <c r="D23340" t="s">
        <v>6461</v>
      </c>
      <c r="E23340">
        <v>6.5000000000000002E-2</v>
      </c>
      <c r="F23340">
        <v>0.01</v>
      </c>
      <c r="G23340">
        <v>0</v>
      </c>
      <c r="H23340">
        <v>0</v>
      </c>
      <c r="I23340">
        <v>0</v>
      </c>
    </row>
    <row r="23341" spans="1:9" x14ac:dyDescent="0.25">
      <c r="A23341" t="s">
        <v>735</v>
      </c>
      <c r="B23341">
        <v>98651</v>
      </c>
      <c r="C23341" s="593">
        <v>7.6999999999999999E-2</v>
      </c>
      <c r="D23341" t="s">
        <v>6463</v>
      </c>
      <c r="E23341">
        <v>6.5000000000000002E-2</v>
      </c>
      <c r="F23341">
        <v>1.2E-2</v>
      </c>
      <c r="G23341">
        <v>0</v>
      </c>
      <c r="H23341">
        <v>0</v>
      </c>
      <c r="I23341">
        <v>0</v>
      </c>
    </row>
    <row r="23342" spans="1:9" x14ac:dyDescent="0.25">
      <c r="A23342" t="s">
        <v>735</v>
      </c>
      <c r="B23342">
        <v>98660</v>
      </c>
      <c r="C23342" s="593">
        <v>8.5000000000000006E-2</v>
      </c>
      <c r="D23342" t="s">
        <v>6464</v>
      </c>
      <c r="E23342">
        <v>6.5000000000000002E-2</v>
      </c>
      <c r="F23342">
        <v>0</v>
      </c>
      <c r="G23342">
        <v>0.02</v>
      </c>
      <c r="H23342">
        <v>0</v>
      </c>
      <c r="I23342">
        <v>0</v>
      </c>
    </row>
    <row r="23343" spans="1:9" x14ac:dyDescent="0.25">
      <c r="A23343" t="s">
        <v>735</v>
      </c>
      <c r="B23343">
        <v>98661</v>
      </c>
      <c r="C23343" s="593">
        <v>8.5000000000000006E-2</v>
      </c>
      <c r="D23343" t="s">
        <v>6464</v>
      </c>
      <c r="E23343">
        <v>6.5000000000000002E-2</v>
      </c>
      <c r="F23343">
        <v>0</v>
      </c>
      <c r="G23343">
        <v>0.02</v>
      </c>
      <c r="H23343">
        <v>0</v>
      </c>
      <c r="I23343">
        <v>0</v>
      </c>
    </row>
    <row r="23344" spans="1:9" x14ac:dyDescent="0.25">
      <c r="A23344" t="s">
        <v>735</v>
      </c>
      <c r="B23344">
        <v>98662</v>
      </c>
      <c r="C23344" s="593">
        <v>8.5000000000000006E-2</v>
      </c>
      <c r="D23344" t="s">
        <v>6464</v>
      </c>
      <c r="E23344">
        <v>6.5000000000000002E-2</v>
      </c>
      <c r="F23344">
        <v>0</v>
      </c>
      <c r="G23344">
        <v>0.02</v>
      </c>
      <c r="H23344">
        <v>0</v>
      </c>
      <c r="I23344">
        <v>0</v>
      </c>
    </row>
    <row r="23345" spans="1:9" x14ac:dyDescent="0.25">
      <c r="A23345" t="s">
        <v>735</v>
      </c>
      <c r="B23345">
        <v>98663</v>
      </c>
      <c r="C23345" s="593">
        <v>8.5000000000000006E-2</v>
      </c>
      <c r="D23345" t="s">
        <v>6464</v>
      </c>
      <c r="E23345">
        <v>6.5000000000000002E-2</v>
      </c>
      <c r="F23345">
        <v>0</v>
      </c>
      <c r="G23345">
        <v>0.02</v>
      </c>
      <c r="H23345">
        <v>0</v>
      </c>
      <c r="I23345">
        <v>0</v>
      </c>
    </row>
    <row r="23346" spans="1:9" x14ac:dyDescent="0.25">
      <c r="A23346" t="s">
        <v>735</v>
      </c>
      <c r="B23346">
        <v>98664</v>
      </c>
      <c r="C23346" s="593">
        <v>8.5000000000000006E-2</v>
      </c>
      <c r="D23346" t="s">
        <v>6464</v>
      </c>
      <c r="E23346">
        <v>6.5000000000000002E-2</v>
      </c>
      <c r="F23346">
        <v>0</v>
      </c>
      <c r="G23346">
        <v>0.02</v>
      </c>
      <c r="H23346">
        <v>0</v>
      </c>
      <c r="I23346">
        <v>0</v>
      </c>
    </row>
    <row r="23347" spans="1:9" x14ac:dyDescent="0.25">
      <c r="A23347" t="s">
        <v>735</v>
      </c>
      <c r="B23347">
        <v>98665</v>
      </c>
      <c r="C23347" s="593">
        <v>8.5000000000000006E-2</v>
      </c>
      <c r="D23347" t="s">
        <v>6464</v>
      </c>
      <c r="E23347">
        <v>6.5000000000000002E-2</v>
      </c>
      <c r="F23347">
        <v>0</v>
      </c>
      <c r="G23347">
        <v>0.02</v>
      </c>
      <c r="H23347">
        <v>0</v>
      </c>
      <c r="I23347">
        <v>0</v>
      </c>
    </row>
    <row r="23348" spans="1:9" x14ac:dyDescent="0.25">
      <c r="A23348" t="s">
        <v>735</v>
      </c>
      <c r="B23348">
        <v>98666</v>
      </c>
      <c r="C23348" s="593">
        <v>8.5000000000000006E-2</v>
      </c>
      <c r="D23348" t="s">
        <v>6464</v>
      </c>
      <c r="E23348">
        <v>6.5000000000000002E-2</v>
      </c>
      <c r="F23348">
        <v>0</v>
      </c>
      <c r="G23348">
        <v>0.02</v>
      </c>
      <c r="H23348">
        <v>0</v>
      </c>
      <c r="I23348">
        <v>0</v>
      </c>
    </row>
    <row r="23349" spans="1:9" x14ac:dyDescent="0.25">
      <c r="A23349" t="s">
        <v>735</v>
      </c>
      <c r="B23349">
        <v>98668</v>
      </c>
      <c r="C23349" s="593">
        <v>8.5000000000000006E-2</v>
      </c>
      <c r="D23349" t="s">
        <v>6464</v>
      </c>
      <c r="E23349">
        <v>6.5000000000000002E-2</v>
      </c>
      <c r="F23349">
        <v>0</v>
      </c>
      <c r="G23349">
        <v>0.02</v>
      </c>
      <c r="H23349">
        <v>0</v>
      </c>
      <c r="I23349">
        <v>0</v>
      </c>
    </row>
    <row r="23350" spans="1:9" x14ac:dyDescent="0.25">
      <c r="A23350" t="s">
        <v>735</v>
      </c>
      <c r="B23350">
        <v>98670</v>
      </c>
      <c r="C23350" s="593">
        <v>7.4999999999999997E-2</v>
      </c>
      <c r="D23350" t="s">
        <v>6461</v>
      </c>
      <c r="E23350">
        <v>6.5000000000000002E-2</v>
      </c>
      <c r="F23350">
        <v>0.01</v>
      </c>
      <c r="G23350">
        <v>0</v>
      </c>
      <c r="H23350">
        <v>0</v>
      </c>
      <c r="I23350">
        <v>0</v>
      </c>
    </row>
    <row r="23351" spans="1:9" x14ac:dyDescent="0.25">
      <c r="A23351" t="s">
        <v>735</v>
      </c>
      <c r="B23351">
        <v>98671</v>
      </c>
      <c r="C23351" s="593">
        <v>8.4000000000000005E-2</v>
      </c>
      <c r="D23351" t="s">
        <v>6469</v>
      </c>
      <c r="E23351">
        <v>6.5000000000000002E-2</v>
      </c>
      <c r="F23351">
        <v>0</v>
      </c>
      <c r="G23351">
        <v>1.9E-2</v>
      </c>
      <c r="H23351">
        <v>0</v>
      </c>
      <c r="I23351">
        <v>0</v>
      </c>
    </row>
    <row r="23352" spans="1:9" x14ac:dyDescent="0.25">
      <c r="A23352" t="s">
        <v>735</v>
      </c>
      <c r="B23352">
        <v>98672</v>
      </c>
      <c r="C23352" s="593">
        <v>7.6999999999999999E-2</v>
      </c>
      <c r="D23352" t="s">
        <v>6463</v>
      </c>
      <c r="E23352">
        <v>6.5000000000000002E-2</v>
      </c>
      <c r="F23352">
        <v>1.2E-2</v>
      </c>
      <c r="G23352">
        <v>0</v>
      </c>
      <c r="H23352">
        <v>0</v>
      </c>
      <c r="I23352">
        <v>0</v>
      </c>
    </row>
    <row r="23353" spans="1:9" x14ac:dyDescent="0.25">
      <c r="A23353" t="s">
        <v>735</v>
      </c>
      <c r="B23353">
        <v>98673</v>
      </c>
      <c r="C23353" s="593">
        <v>7.4999999999999997E-2</v>
      </c>
      <c r="D23353" t="s">
        <v>6461</v>
      </c>
      <c r="E23353">
        <v>6.5000000000000002E-2</v>
      </c>
      <c r="F23353">
        <v>0.01</v>
      </c>
      <c r="G23353">
        <v>0</v>
      </c>
      <c r="H23353">
        <v>0</v>
      </c>
      <c r="I23353">
        <v>0</v>
      </c>
    </row>
    <row r="23354" spans="1:9" x14ac:dyDescent="0.25">
      <c r="A23354" t="s">
        <v>735</v>
      </c>
      <c r="B23354">
        <v>98674</v>
      </c>
      <c r="C23354" s="593">
        <v>7.9000000000000001E-2</v>
      </c>
      <c r="D23354" t="s">
        <v>1991</v>
      </c>
      <c r="E23354">
        <v>6.5000000000000002E-2</v>
      </c>
      <c r="F23354">
        <v>0</v>
      </c>
      <c r="G23354">
        <v>1.4E-2</v>
      </c>
      <c r="H23354">
        <v>0</v>
      </c>
      <c r="I23354">
        <v>0</v>
      </c>
    </row>
    <row r="23355" spans="1:9" x14ac:dyDescent="0.25">
      <c r="A23355" t="s">
        <v>735</v>
      </c>
      <c r="B23355">
        <v>98675</v>
      </c>
      <c r="C23355" s="593">
        <v>8.4000000000000005E-2</v>
      </c>
      <c r="D23355" t="s">
        <v>6470</v>
      </c>
      <c r="E23355">
        <v>6.5000000000000002E-2</v>
      </c>
      <c r="F23355">
        <v>0</v>
      </c>
      <c r="G23355">
        <v>1.9E-2</v>
      </c>
      <c r="H23355">
        <v>0</v>
      </c>
      <c r="I23355">
        <v>0</v>
      </c>
    </row>
    <row r="23356" spans="1:9" x14ac:dyDescent="0.25">
      <c r="A23356" t="s">
        <v>735</v>
      </c>
      <c r="B23356">
        <v>98682</v>
      </c>
      <c r="C23356" s="593">
        <v>8.5000000000000006E-2</v>
      </c>
      <c r="D23356" t="s">
        <v>6464</v>
      </c>
      <c r="E23356">
        <v>6.5000000000000002E-2</v>
      </c>
      <c r="F23356">
        <v>0</v>
      </c>
      <c r="G23356">
        <v>0.02</v>
      </c>
      <c r="H23356">
        <v>0</v>
      </c>
      <c r="I23356">
        <v>0</v>
      </c>
    </row>
    <row r="23357" spans="1:9" x14ac:dyDescent="0.25">
      <c r="A23357" t="s">
        <v>735</v>
      </c>
      <c r="B23357">
        <v>98683</v>
      </c>
      <c r="C23357" s="593">
        <v>8.5000000000000006E-2</v>
      </c>
      <c r="D23357" t="s">
        <v>6464</v>
      </c>
      <c r="E23357">
        <v>6.5000000000000002E-2</v>
      </c>
      <c r="F23357">
        <v>0</v>
      </c>
      <c r="G23357">
        <v>0.02</v>
      </c>
      <c r="H23357">
        <v>0</v>
      </c>
      <c r="I23357">
        <v>0</v>
      </c>
    </row>
    <row r="23358" spans="1:9" x14ac:dyDescent="0.25">
      <c r="A23358" t="s">
        <v>735</v>
      </c>
      <c r="B23358">
        <v>98684</v>
      </c>
      <c r="C23358" s="593">
        <v>8.5000000000000006E-2</v>
      </c>
      <c r="D23358" t="s">
        <v>6464</v>
      </c>
      <c r="E23358">
        <v>6.5000000000000002E-2</v>
      </c>
      <c r="F23358">
        <v>0</v>
      </c>
      <c r="G23358">
        <v>0.02</v>
      </c>
      <c r="H23358">
        <v>0</v>
      </c>
      <c r="I23358">
        <v>0</v>
      </c>
    </row>
    <row r="23359" spans="1:9" x14ac:dyDescent="0.25">
      <c r="A23359" t="s">
        <v>735</v>
      </c>
      <c r="B23359">
        <v>98685</v>
      </c>
      <c r="C23359" s="593">
        <v>8.5000000000000006E-2</v>
      </c>
      <c r="D23359" t="s">
        <v>6464</v>
      </c>
      <c r="E23359">
        <v>6.5000000000000002E-2</v>
      </c>
      <c r="F23359">
        <v>0</v>
      </c>
      <c r="G23359">
        <v>0.02</v>
      </c>
      <c r="H23359">
        <v>0</v>
      </c>
      <c r="I23359">
        <v>0</v>
      </c>
    </row>
    <row r="23360" spans="1:9" x14ac:dyDescent="0.25">
      <c r="A23360" t="s">
        <v>735</v>
      </c>
      <c r="B23360">
        <v>98686</v>
      </c>
      <c r="C23360" s="593">
        <v>8.5000000000000006E-2</v>
      </c>
      <c r="D23360" t="s">
        <v>6464</v>
      </c>
      <c r="E23360">
        <v>6.5000000000000002E-2</v>
      </c>
      <c r="F23360">
        <v>0</v>
      </c>
      <c r="G23360">
        <v>0.02</v>
      </c>
      <c r="H23360">
        <v>0</v>
      </c>
      <c r="I23360">
        <v>0</v>
      </c>
    </row>
    <row r="23361" spans="1:9" x14ac:dyDescent="0.25">
      <c r="A23361" t="s">
        <v>735</v>
      </c>
      <c r="B23361">
        <v>98687</v>
      </c>
      <c r="C23361" s="593">
        <v>8.5000000000000006E-2</v>
      </c>
      <c r="D23361" t="s">
        <v>6464</v>
      </c>
      <c r="E23361">
        <v>6.5000000000000002E-2</v>
      </c>
      <c r="F23361">
        <v>0</v>
      </c>
      <c r="G23361">
        <v>0.02</v>
      </c>
      <c r="H23361">
        <v>0</v>
      </c>
      <c r="I23361">
        <v>0</v>
      </c>
    </row>
    <row r="23362" spans="1:9" x14ac:dyDescent="0.25">
      <c r="A23362" t="s">
        <v>735</v>
      </c>
      <c r="B23362">
        <v>98801</v>
      </c>
      <c r="C23362" s="593">
        <v>8.5999999999999993E-2</v>
      </c>
      <c r="D23362" t="s">
        <v>6471</v>
      </c>
      <c r="E23362">
        <v>6.5000000000000002E-2</v>
      </c>
      <c r="F23362">
        <v>0</v>
      </c>
      <c r="G23362">
        <v>2.1000000000000001E-2</v>
      </c>
      <c r="H23362">
        <v>0</v>
      </c>
      <c r="I23362">
        <v>0</v>
      </c>
    </row>
    <row r="23363" spans="1:9" x14ac:dyDescent="0.25">
      <c r="A23363" t="s">
        <v>735</v>
      </c>
      <c r="B23363">
        <v>98802</v>
      </c>
      <c r="C23363" s="593">
        <v>8.5999999999999993E-2</v>
      </c>
      <c r="D23363" t="s">
        <v>6471</v>
      </c>
      <c r="E23363">
        <v>6.5000000000000002E-2</v>
      </c>
      <c r="F23363">
        <v>0</v>
      </c>
      <c r="G23363">
        <v>2.1000000000000001E-2</v>
      </c>
      <c r="H23363">
        <v>0</v>
      </c>
      <c r="I23363">
        <v>0</v>
      </c>
    </row>
    <row r="23364" spans="1:9" x14ac:dyDescent="0.25">
      <c r="A23364" t="s">
        <v>735</v>
      </c>
      <c r="B23364">
        <v>98807</v>
      </c>
      <c r="C23364" s="593">
        <v>8.5999999999999993E-2</v>
      </c>
      <c r="D23364" t="s">
        <v>6471</v>
      </c>
      <c r="E23364">
        <v>6.5000000000000002E-2</v>
      </c>
      <c r="F23364">
        <v>0</v>
      </c>
      <c r="G23364">
        <v>2.1000000000000001E-2</v>
      </c>
      <c r="H23364">
        <v>0</v>
      </c>
      <c r="I23364">
        <v>0</v>
      </c>
    </row>
    <row r="23365" spans="1:9" x14ac:dyDescent="0.25">
      <c r="A23365" t="s">
        <v>735</v>
      </c>
      <c r="B23365">
        <v>98811</v>
      </c>
      <c r="C23365" s="593">
        <v>8.3000000000000004E-2</v>
      </c>
      <c r="D23365" t="s">
        <v>6472</v>
      </c>
      <c r="E23365">
        <v>6.5000000000000002E-2</v>
      </c>
      <c r="F23365">
        <v>1.7999999999999999E-2</v>
      </c>
      <c r="G23365">
        <v>0</v>
      </c>
      <c r="H23365">
        <v>0</v>
      </c>
      <c r="I23365">
        <v>0</v>
      </c>
    </row>
    <row r="23366" spans="1:9" x14ac:dyDescent="0.25">
      <c r="A23366" t="s">
        <v>735</v>
      </c>
      <c r="B23366">
        <v>98812</v>
      </c>
      <c r="C23366" s="593">
        <v>8.4000000000000005E-2</v>
      </c>
      <c r="D23366" t="s">
        <v>6473</v>
      </c>
      <c r="E23366">
        <v>6.5000000000000002E-2</v>
      </c>
      <c r="F23366">
        <v>0</v>
      </c>
      <c r="G23366">
        <v>0</v>
      </c>
      <c r="H23366">
        <v>1.9E-2</v>
      </c>
      <c r="I23366">
        <v>0</v>
      </c>
    </row>
    <row r="23367" spans="1:9" x14ac:dyDescent="0.25">
      <c r="A23367" t="s">
        <v>735</v>
      </c>
      <c r="B23367">
        <v>98813</v>
      </c>
      <c r="C23367" s="593">
        <v>8.4000000000000005E-2</v>
      </c>
      <c r="D23367" t="s">
        <v>6473</v>
      </c>
      <c r="E23367">
        <v>6.5000000000000002E-2</v>
      </c>
      <c r="F23367">
        <v>0</v>
      </c>
      <c r="G23367">
        <v>0</v>
      </c>
      <c r="H23367">
        <v>1.9E-2</v>
      </c>
      <c r="I23367">
        <v>0</v>
      </c>
    </row>
    <row r="23368" spans="1:9" x14ac:dyDescent="0.25">
      <c r="A23368" t="s">
        <v>735</v>
      </c>
      <c r="B23368">
        <v>98814</v>
      </c>
      <c r="C23368" s="593">
        <v>8.4000000000000005E-2</v>
      </c>
      <c r="D23368" t="s">
        <v>6473</v>
      </c>
      <c r="E23368">
        <v>6.5000000000000002E-2</v>
      </c>
      <c r="F23368">
        <v>0</v>
      </c>
      <c r="G23368">
        <v>0</v>
      </c>
      <c r="H23368">
        <v>1.9E-2</v>
      </c>
      <c r="I23368">
        <v>0</v>
      </c>
    </row>
    <row r="23369" spans="1:9" x14ac:dyDescent="0.25">
      <c r="A23369" t="s">
        <v>735</v>
      </c>
      <c r="B23369">
        <v>98815</v>
      </c>
      <c r="C23369" s="593">
        <v>8.3000000000000004E-2</v>
      </c>
      <c r="D23369" t="s">
        <v>6472</v>
      </c>
      <c r="E23369">
        <v>6.5000000000000002E-2</v>
      </c>
      <c r="F23369">
        <v>1.7999999999999999E-2</v>
      </c>
      <c r="G23369">
        <v>0</v>
      </c>
      <c r="H23369">
        <v>0</v>
      </c>
      <c r="I23369">
        <v>0</v>
      </c>
    </row>
    <row r="23370" spans="1:9" x14ac:dyDescent="0.25">
      <c r="A23370" t="s">
        <v>735</v>
      </c>
      <c r="B23370">
        <v>98816</v>
      </c>
      <c r="C23370" s="593">
        <v>8.4000000000000005E-2</v>
      </c>
      <c r="D23370" t="s">
        <v>6473</v>
      </c>
      <c r="E23370">
        <v>6.5000000000000002E-2</v>
      </c>
      <c r="F23370">
        <v>0</v>
      </c>
      <c r="G23370">
        <v>0</v>
      </c>
      <c r="H23370">
        <v>1.9E-2</v>
      </c>
      <c r="I23370">
        <v>0</v>
      </c>
    </row>
    <row r="23371" spans="1:9" x14ac:dyDescent="0.25">
      <c r="A23371" t="s">
        <v>735</v>
      </c>
      <c r="B23371">
        <v>98817</v>
      </c>
      <c r="C23371" s="593">
        <v>8.3000000000000004E-2</v>
      </c>
      <c r="D23371" t="s">
        <v>6472</v>
      </c>
      <c r="E23371">
        <v>6.5000000000000002E-2</v>
      </c>
      <c r="F23371">
        <v>1.7999999999999999E-2</v>
      </c>
      <c r="G23371">
        <v>0</v>
      </c>
      <c r="H23371">
        <v>0</v>
      </c>
      <c r="I23371">
        <v>0</v>
      </c>
    </row>
    <row r="23372" spans="1:9" x14ac:dyDescent="0.25">
      <c r="A23372" t="s">
        <v>735</v>
      </c>
      <c r="B23372">
        <v>98819</v>
      </c>
      <c r="C23372" s="593">
        <v>8.4000000000000005E-2</v>
      </c>
      <c r="D23372" t="s">
        <v>6474</v>
      </c>
      <c r="E23372">
        <v>6.5000000000000002E-2</v>
      </c>
      <c r="F23372">
        <v>0</v>
      </c>
      <c r="G23372">
        <v>1.9E-2</v>
      </c>
      <c r="H23372">
        <v>0</v>
      </c>
      <c r="I23372">
        <v>0</v>
      </c>
    </row>
    <row r="23373" spans="1:9" x14ac:dyDescent="0.25">
      <c r="A23373" t="s">
        <v>735</v>
      </c>
      <c r="B23373">
        <v>98821</v>
      </c>
      <c r="C23373" s="593">
        <v>8.3000000000000004E-2</v>
      </c>
      <c r="D23373" t="s">
        <v>6472</v>
      </c>
      <c r="E23373">
        <v>6.5000000000000002E-2</v>
      </c>
      <c r="F23373">
        <v>1.7999999999999999E-2</v>
      </c>
      <c r="G23373">
        <v>0</v>
      </c>
      <c r="H23373">
        <v>0</v>
      </c>
      <c r="I23373">
        <v>0</v>
      </c>
    </row>
    <row r="23374" spans="1:9" x14ac:dyDescent="0.25">
      <c r="A23374" t="s">
        <v>735</v>
      </c>
      <c r="B23374">
        <v>98822</v>
      </c>
      <c r="C23374" s="593">
        <v>8.3000000000000004E-2</v>
      </c>
      <c r="D23374" t="s">
        <v>6472</v>
      </c>
      <c r="E23374">
        <v>6.5000000000000002E-2</v>
      </c>
      <c r="F23374">
        <v>1.7999999999999999E-2</v>
      </c>
      <c r="G23374">
        <v>0</v>
      </c>
      <c r="H23374">
        <v>0</v>
      </c>
      <c r="I23374">
        <v>0</v>
      </c>
    </row>
    <row r="23375" spans="1:9" x14ac:dyDescent="0.25">
      <c r="A23375" t="s">
        <v>735</v>
      </c>
      <c r="B23375">
        <v>98823</v>
      </c>
      <c r="C23375" s="593">
        <v>8.4000000000000005E-2</v>
      </c>
      <c r="D23375" t="s">
        <v>6475</v>
      </c>
      <c r="E23375">
        <v>6.5000000000000002E-2</v>
      </c>
      <c r="F23375">
        <v>0</v>
      </c>
      <c r="G23375">
        <v>1.9E-2</v>
      </c>
      <c r="H23375">
        <v>0</v>
      </c>
      <c r="I23375">
        <v>0</v>
      </c>
    </row>
    <row r="23376" spans="1:9" x14ac:dyDescent="0.25">
      <c r="A23376" t="s">
        <v>735</v>
      </c>
      <c r="B23376">
        <v>98824</v>
      </c>
      <c r="C23376" s="593">
        <v>8.4000000000000005E-2</v>
      </c>
      <c r="D23376" t="s">
        <v>6476</v>
      </c>
      <c r="E23376">
        <v>6.5000000000000002E-2</v>
      </c>
      <c r="F23376">
        <v>0</v>
      </c>
      <c r="G23376">
        <v>1.9E-2</v>
      </c>
      <c r="H23376">
        <v>0</v>
      </c>
      <c r="I23376">
        <v>0</v>
      </c>
    </row>
    <row r="23377" spans="1:9" x14ac:dyDescent="0.25">
      <c r="A23377" t="s">
        <v>735</v>
      </c>
      <c r="B23377">
        <v>98826</v>
      </c>
      <c r="C23377" s="593">
        <v>8.5000000000000006E-2</v>
      </c>
      <c r="D23377" t="s">
        <v>6477</v>
      </c>
      <c r="E23377">
        <v>6.5000000000000002E-2</v>
      </c>
      <c r="F23377">
        <v>0</v>
      </c>
      <c r="G23377">
        <v>0.02</v>
      </c>
      <c r="H23377">
        <v>0</v>
      </c>
      <c r="I23377">
        <v>0</v>
      </c>
    </row>
    <row r="23378" spans="1:9" x14ac:dyDescent="0.25">
      <c r="A23378" t="s">
        <v>735</v>
      </c>
      <c r="B23378">
        <v>98827</v>
      </c>
      <c r="C23378" s="593">
        <v>8.4000000000000005E-2</v>
      </c>
      <c r="D23378" t="s">
        <v>6473</v>
      </c>
      <c r="E23378">
        <v>6.5000000000000002E-2</v>
      </c>
      <c r="F23378">
        <v>0</v>
      </c>
      <c r="G23378">
        <v>0</v>
      </c>
      <c r="H23378">
        <v>1.9E-2</v>
      </c>
      <c r="I23378">
        <v>0</v>
      </c>
    </row>
    <row r="23379" spans="1:9" x14ac:dyDescent="0.25">
      <c r="A23379" t="s">
        <v>735</v>
      </c>
      <c r="B23379">
        <v>98828</v>
      </c>
      <c r="C23379" s="593">
        <v>8.3000000000000004E-2</v>
      </c>
      <c r="D23379" t="s">
        <v>6472</v>
      </c>
      <c r="E23379">
        <v>6.5000000000000002E-2</v>
      </c>
      <c r="F23379">
        <v>1.7999999999999999E-2</v>
      </c>
      <c r="G23379">
        <v>0</v>
      </c>
      <c r="H23379">
        <v>0</v>
      </c>
      <c r="I23379">
        <v>0</v>
      </c>
    </row>
    <row r="23380" spans="1:9" x14ac:dyDescent="0.25">
      <c r="A23380" t="s">
        <v>735</v>
      </c>
      <c r="B23380">
        <v>98829</v>
      </c>
      <c r="C23380" s="593">
        <v>8.4000000000000005E-2</v>
      </c>
      <c r="D23380" t="s">
        <v>6473</v>
      </c>
      <c r="E23380">
        <v>6.5000000000000002E-2</v>
      </c>
      <c r="F23380">
        <v>0</v>
      </c>
      <c r="G23380">
        <v>0</v>
      </c>
      <c r="H23380">
        <v>1.9E-2</v>
      </c>
      <c r="I23380">
        <v>0</v>
      </c>
    </row>
    <row r="23381" spans="1:9" x14ac:dyDescent="0.25">
      <c r="A23381" t="s">
        <v>735</v>
      </c>
      <c r="B23381">
        <v>98830</v>
      </c>
      <c r="C23381" s="593">
        <v>7.8E-2</v>
      </c>
      <c r="D23381" t="s">
        <v>2055</v>
      </c>
      <c r="E23381">
        <v>6.5000000000000002E-2</v>
      </c>
      <c r="F23381">
        <v>1.2999999999999999E-2</v>
      </c>
      <c r="G23381">
        <v>0</v>
      </c>
      <c r="H23381">
        <v>0</v>
      </c>
      <c r="I23381">
        <v>0</v>
      </c>
    </row>
    <row r="23382" spans="1:9" x14ac:dyDescent="0.25">
      <c r="A23382" t="s">
        <v>735</v>
      </c>
      <c r="B23382">
        <v>98831</v>
      </c>
      <c r="C23382" s="593">
        <v>8.3000000000000004E-2</v>
      </c>
      <c r="D23382" t="s">
        <v>6472</v>
      </c>
      <c r="E23382">
        <v>6.5000000000000002E-2</v>
      </c>
      <c r="F23382">
        <v>1.7999999999999999E-2</v>
      </c>
      <c r="G23382">
        <v>0</v>
      </c>
      <c r="H23382">
        <v>0</v>
      </c>
      <c r="I23382">
        <v>0</v>
      </c>
    </row>
    <row r="23383" spans="1:9" x14ac:dyDescent="0.25">
      <c r="A23383" t="s">
        <v>735</v>
      </c>
      <c r="B23383">
        <v>98832</v>
      </c>
      <c r="C23383" s="593">
        <v>8.2000000000000003E-2</v>
      </c>
      <c r="D23383" t="s">
        <v>1317</v>
      </c>
      <c r="E23383">
        <v>6.5000000000000002E-2</v>
      </c>
      <c r="F23383">
        <v>1.7000000000000001E-2</v>
      </c>
      <c r="G23383">
        <v>0</v>
      </c>
      <c r="H23383">
        <v>0</v>
      </c>
      <c r="I23383">
        <v>0</v>
      </c>
    </row>
    <row r="23384" spans="1:9" x14ac:dyDescent="0.25">
      <c r="A23384" t="s">
        <v>735</v>
      </c>
      <c r="B23384">
        <v>98833</v>
      </c>
      <c r="C23384" s="593">
        <v>8.4000000000000005E-2</v>
      </c>
      <c r="D23384" t="s">
        <v>6473</v>
      </c>
      <c r="E23384">
        <v>6.5000000000000002E-2</v>
      </c>
      <c r="F23384">
        <v>0</v>
      </c>
      <c r="G23384">
        <v>0</v>
      </c>
      <c r="H23384">
        <v>1.9E-2</v>
      </c>
      <c r="I23384">
        <v>0</v>
      </c>
    </row>
    <row r="23385" spans="1:9" x14ac:dyDescent="0.25">
      <c r="A23385" t="s">
        <v>735</v>
      </c>
      <c r="B23385">
        <v>98834</v>
      </c>
      <c r="C23385" s="593">
        <v>8.4000000000000005E-2</v>
      </c>
      <c r="D23385" t="s">
        <v>6473</v>
      </c>
      <c r="E23385">
        <v>6.5000000000000002E-2</v>
      </c>
      <c r="F23385">
        <v>0</v>
      </c>
      <c r="G23385">
        <v>0</v>
      </c>
      <c r="H23385">
        <v>1.9E-2</v>
      </c>
      <c r="I23385">
        <v>0</v>
      </c>
    </row>
    <row r="23386" spans="1:9" x14ac:dyDescent="0.25">
      <c r="A23386" t="s">
        <v>735</v>
      </c>
      <c r="B23386">
        <v>98836</v>
      </c>
      <c r="C23386" s="593">
        <v>8.3000000000000004E-2</v>
      </c>
      <c r="D23386" t="s">
        <v>6472</v>
      </c>
      <c r="E23386">
        <v>6.5000000000000002E-2</v>
      </c>
      <c r="F23386">
        <v>1.7999999999999999E-2</v>
      </c>
      <c r="G23386">
        <v>0</v>
      </c>
      <c r="H23386">
        <v>0</v>
      </c>
      <c r="I23386">
        <v>0</v>
      </c>
    </row>
    <row r="23387" spans="1:9" x14ac:dyDescent="0.25">
      <c r="A23387" t="s">
        <v>735</v>
      </c>
      <c r="B23387">
        <v>98837</v>
      </c>
      <c r="C23387" s="593">
        <v>8.4000000000000005E-2</v>
      </c>
      <c r="D23387" t="s">
        <v>6478</v>
      </c>
      <c r="E23387">
        <v>6.5000000000000002E-2</v>
      </c>
      <c r="F23387">
        <v>0</v>
      </c>
      <c r="G23387">
        <v>1.9E-2</v>
      </c>
      <c r="H23387">
        <v>0</v>
      </c>
      <c r="I23387">
        <v>0</v>
      </c>
    </row>
    <row r="23388" spans="1:9" x14ac:dyDescent="0.25">
      <c r="A23388" t="s">
        <v>735</v>
      </c>
      <c r="B23388">
        <v>98840</v>
      </c>
      <c r="C23388" s="593">
        <v>8.5000000000000006E-2</v>
      </c>
      <c r="D23388" t="s">
        <v>6479</v>
      </c>
      <c r="E23388">
        <v>6.5000000000000002E-2</v>
      </c>
      <c r="F23388">
        <v>0</v>
      </c>
      <c r="G23388">
        <v>0.02</v>
      </c>
      <c r="H23388">
        <v>0</v>
      </c>
      <c r="I23388">
        <v>0</v>
      </c>
    </row>
    <row r="23389" spans="1:9" x14ac:dyDescent="0.25">
      <c r="A23389" t="s">
        <v>735</v>
      </c>
      <c r="B23389">
        <v>98841</v>
      </c>
      <c r="C23389" s="593">
        <v>8.4000000000000005E-2</v>
      </c>
      <c r="D23389" t="s">
        <v>6473</v>
      </c>
      <c r="E23389">
        <v>6.5000000000000002E-2</v>
      </c>
      <c r="F23389">
        <v>0</v>
      </c>
      <c r="G23389">
        <v>0</v>
      </c>
      <c r="H23389">
        <v>1.9E-2</v>
      </c>
      <c r="I23389">
        <v>0</v>
      </c>
    </row>
    <row r="23390" spans="1:9" x14ac:dyDescent="0.25">
      <c r="A23390" t="s">
        <v>735</v>
      </c>
      <c r="B23390">
        <v>98843</v>
      </c>
      <c r="C23390" s="593">
        <v>8.3000000000000004E-2</v>
      </c>
      <c r="D23390" t="s">
        <v>6480</v>
      </c>
      <c r="E23390">
        <v>6.5000000000000002E-2</v>
      </c>
      <c r="F23390">
        <v>0</v>
      </c>
      <c r="G23390">
        <v>0</v>
      </c>
      <c r="H23390">
        <v>1.7999999999999999E-2</v>
      </c>
      <c r="I23390">
        <v>0</v>
      </c>
    </row>
    <row r="23391" spans="1:9" x14ac:dyDescent="0.25">
      <c r="A23391" t="s">
        <v>735</v>
      </c>
      <c r="B23391">
        <v>98844</v>
      </c>
      <c r="C23391" s="593">
        <v>8.4000000000000005E-2</v>
      </c>
      <c r="D23391" t="s">
        <v>6473</v>
      </c>
      <c r="E23391">
        <v>6.5000000000000002E-2</v>
      </c>
      <c r="F23391">
        <v>0</v>
      </c>
      <c r="G23391">
        <v>0</v>
      </c>
      <c r="H23391">
        <v>1.9E-2</v>
      </c>
      <c r="I23391">
        <v>0</v>
      </c>
    </row>
    <row r="23392" spans="1:9" x14ac:dyDescent="0.25">
      <c r="A23392" t="s">
        <v>735</v>
      </c>
      <c r="B23392">
        <v>98845</v>
      </c>
      <c r="C23392" s="593">
        <v>7.8E-2</v>
      </c>
      <c r="D23392" t="s">
        <v>2055</v>
      </c>
      <c r="E23392">
        <v>6.5000000000000002E-2</v>
      </c>
      <c r="F23392">
        <v>1.2999999999999999E-2</v>
      </c>
      <c r="G23392">
        <v>0</v>
      </c>
      <c r="H23392">
        <v>0</v>
      </c>
      <c r="I23392">
        <v>0</v>
      </c>
    </row>
    <row r="23393" spans="1:9" x14ac:dyDescent="0.25">
      <c r="A23393" t="s">
        <v>735</v>
      </c>
      <c r="B23393">
        <v>98846</v>
      </c>
      <c r="C23393" s="593">
        <v>8.5999999999999993E-2</v>
      </c>
      <c r="D23393" t="s">
        <v>6481</v>
      </c>
      <c r="E23393">
        <v>6.5000000000000002E-2</v>
      </c>
      <c r="F23393">
        <v>0</v>
      </c>
      <c r="G23393">
        <v>2.1000000000000001E-2</v>
      </c>
      <c r="H23393">
        <v>0</v>
      </c>
      <c r="I23393">
        <v>0</v>
      </c>
    </row>
    <row r="23394" spans="1:9" x14ac:dyDescent="0.25">
      <c r="A23394" t="s">
        <v>735</v>
      </c>
      <c r="B23394">
        <v>98847</v>
      </c>
      <c r="C23394" s="593">
        <v>8.3000000000000004E-2</v>
      </c>
      <c r="D23394" t="s">
        <v>6472</v>
      </c>
      <c r="E23394">
        <v>6.5000000000000002E-2</v>
      </c>
      <c r="F23394">
        <v>1.7999999999999999E-2</v>
      </c>
      <c r="G23394">
        <v>0</v>
      </c>
      <c r="H23394">
        <v>0</v>
      </c>
      <c r="I23394">
        <v>0</v>
      </c>
    </row>
    <row r="23395" spans="1:9" x14ac:dyDescent="0.25">
      <c r="A23395" t="s">
        <v>735</v>
      </c>
      <c r="B23395">
        <v>98848</v>
      </c>
      <c r="C23395" s="593">
        <v>8.4000000000000005E-2</v>
      </c>
      <c r="D23395" t="s">
        <v>6476</v>
      </c>
      <c r="E23395">
        <v>6.5000000000000002E-2</v>
      </c>
      <c r="F23395">
        <v>0</v>
      </c>
      <c r="G23395">
        <v>1.9E-2</v>
      </c>
      <c r="H23395">
        <v>0</v>
      </c>
      <c r="I23395">
        <v>0</v>
      </c>
    </row>
    <row r="23396" spans="1:9" x14ac:dyDescent="0.25">
      <c r="A23396" t="s">
        <v>735</v>
      </c>
      <c r="B23396">
        <v>98849</v>
      </c>
      <c r="C23396" s="593">
        <v>8.4000000000000005E-2</v>
      </c>
      <c r="D23396" t="s">
        <v>6473</v>
      </c>
      <c r="E23396">
        <v>6.5000000000000002E-2</v>
      </c>
      <c r="F23396">
        <v>0</v>
      </c>
      <c r="G23396">
        <v>0</v>
      </c>
      <c r="H23396">
        <v>1.9E-2</v>
      </c>
      <c r="I23396">
        <v>0</v>
      </c>
    </row>
    <row r="23397" spans="1:9" x14ac:dyDescent="0.25">
      <c r="A23397" t="s">
        <v>735</v>
      </c>
      <c r="B23397">
        <v>98850</v>
      </c>
      <c r="C23397" s="593">
        <v>8.3000000000000004E-2</v>
      </c>
      <c r="D23397" t="s">
        <v>3206</v>
      </c>
      <c r="E23397">
        <v>6.5000000000000002E-2</v>
      </c>
      <c r="F23397">
        <v>0</v>
      </c>
      <c r="G23397">
        <v>1.7999999999999999E-2</v>
      </c>
      <c r="H23397">
        <v>0</v>
      </c>
      <c r="I23397">
        <v>0</v>
      </c>
    </row>
    <row r="23398" spans="1:9" x14ac:dyDescent="0.25">
      <c r="A23398" t="s">
        <v>735</v>
      </c>
      <c r="B23398">
        <v>98851</v>
      </c>
      <c r="C23398" s="593">
        <v>8.4000000000000005E-2</v>
      </c>
      <c r="D23398" t="s">
        <v>6482</v>
      </c>
      <c r="E23398">
        <v>6.5000000000000002E-2</v>
      </c>
      <c r="F23398">
        <v>0</v>
      </c>
      <c r="G23398">
        <v>1.9E-2</v>
      </c>
      <c r="H23398">
        <v>0</v>
      </c>
      <c r="I23398">
        <v>0</v>
      </c>
    </row>
    <row r="23399" spans="1:9" x14ac:dyDescent="0.25">
      <c r="A23399" t="s">
        <v>735</v>
      </c>
      <c r="B23399">
        <v>98852</v>
      </c>
      <c r="C23399" s="593">
        <v>8.3000000000000004E-2</v>
      </c>
      <c r="D23399" t="s">
        <v>6472</v>
      </c>
      <c r="E23399">
        <v>6.5000000000000002E-2</v>
      </c>
      <c r="F23399">
        <v>1.7999999999999999E-2</v>
      </c>
      <c r="G23399">
        <v>0</v>
      </c>
      <c r="H23399">
        <v>0</v>
      </c>
      <c r="I23399">
        <v>0</v>
      </c>
    </row>
    <row r="23400" spans="1:9" x14ac:dyDescent="0.25">
      <c r="A23400" t="s">
        <v>735</v>
      </c>
      <c r="B23400">
        <v>98853</v>
      </c>
      <c r="C23400" s="593">
        <v>8.2000000000000003E-2</v>
      </c>
      <c r="D23400" t="s">
        <v>1317</v>
      </c>
      <c r="E23400">
        <v>6.5000000000000002E-2</v>
      </c>
      <c r="F23400">
        <v>1.7000000000000001E-2</v>
      </c>
      <c r="G23400">
        <v>0</v>
      </c>
      <c r="H23400">
        <v>0</v>
      </c>
      <c r="I23400">
        <v>0</v>
      </c>
    </row>
    <row r="23401" spans="1:9" x14ac:dyDescent="0.25">
      <c r="A23401" t="s">
        <v>735</v>
      </c>
      <c r="B23401">
        <v>98855</v>
      </c>
      <c r="C23401" s="593">
        <v>8.5000000000000006E-2</v>
      </c>
      <c r="D23401" t="s">
        <v>6483</v>
      </c>
      <c r="E23401">
        <v>6.5000000000000002E-2</v>
      </c>
      <c r="F23401">
        <v>0</v>
      </c>
      <c r="G23401">
        <v>0.02</v>
      </c>
      <c r="H23401">
        <v>0</v>
      </c>
      <c r="I23401">
        <v>0</v>
      </c>
    </row>
    <row r="23402" spans="1:9" x14ac:dyDescent="0.25">
      <c r="A23402" t="s">
        <v>735</v>
      </c>
      <c r="B23402">
        <v>98856</v>
      </c>
      <c r="C23402" s="593">
        <v>8.6999999999999994E-2</v>
      </c>
      <c r="D23402" t="s">
        <v>6484</v>
      </c>
      <c r="E23402">
        <v>6.5000000000000002E-2</v>
      </c>
      <c r="F23402">
        <v>0</v>
      </c>
      <c r="G23402">
        <v>2.1999999999999999E-2</v>
      </c>
      <c r="H23402">
        <v>0</v>
      </c>
      <c r="I23402">
        <v>0</v>
      </c>
    </row>
    <row r="23403" spans="1:9" x14ac:dyDescent="0.25">
      <c r="A23403" t="s">
        <v>735</v>
      </c>
      <c r="B23403">
        <v>98857</v>
      </c>
      <c r="C23403" s="593">
        <v>8.2000000000000003E-2</v>
      </c>
      <c r="D23403" t="s">
        <v>1317</v>
      </c>
      <c r="E23403">
        <v>6.5000000000000002E-2</v>
      </c>
      <c r="F23403">
        <v>1.7000000000000001E-2</v>
      </c>
      <c r="G23403">
        <v>0</v>
      </c>
      <c r="H23403">
        <v>0</v>
      </c>
      <c r="I23403">
        <v>0</v>
      </c>
    </row>
    <row r="23404" spans="1:9" x14ac:dyDescent="0.25">
      <c r="A23404" t="s">
        <v>735</v>
      </c>
      <c r="B23404">
        <v>98858</v>
      </c>
      <c r="C23404" s="593">
        <v>8.3000000000000004E-2</v>
      </c>
      <c r="D23404" t="s">
        <v>6485</v>
      </c>
      <c r="E23404">
        <v>6.5000000000000002E-2</v>
      </c>
      <c r="F23404">
        <v>0</v>
      </c>
      <c r="G23404">
        <v>1.7999999999999999E-2</v>
      </c>
      <c r="H23404">
        <v>0</v>
      </c>
      <c r="I23404">
        <v>0</v>
      </c>
    </row>
    <row r="23405" spans="1:9" x14ac:dyDescent="0.25">
      <c r="A23405" t="s">
        <v>735</v>
      </c>
      <c r="B23405">
        <v>98859</v>
      </c>
      <c r="C23405" s="593">
        <v>8.4000000000000005E-2</v>
      </c>
      <c r="D23405" t="s">
        <v>6473</v>
      </c>
      <c r="E23405">
        <v>6.5000000000000002E-2</v>
      </c>
      <c r="F23405">
        <v>0</v>
      </c>
      <c r="G23405">
        <v>0</v>
      </c>
      <c r="H23405">
        <v>1.9E-2</v>
      </c>
      <c r="I23405">
        <v>0</v>
      </c>
    </row>
    <row r="23406" spans="1:9" x14ac:dyDescent="0.25">
      <c r="A23406" t="s">
        <v>735</v>
      </c>
      <c r="B23406">
        <v>98860</v>
      </c>
      <c r="C23406" s="593">
        <v>8.2000000000000003E-2</v>
      </c>
      <c r="D23406" t="s">
        <v>6486</v>
      </c>
      <c r="E23406">
        <v>6.5000000000000002E-2</v>
      </c>
      <c r="F23406">
        <v>0</v>
      </c>
      <c r="G23406">
        <v>1.7000000000000001E-2</v>
      </c>
      <c r="H23406">
        <v>0</v>
      </c>
      <c r="I23406">
        <v>0</v>
      </c>
    </row>
    <row r="23407" spans="1:9" x14ac:dyDescent="0.25">
      <c r="A23407" t="s">
        <v>735</v>
      </c>
      <c r="B23407">
        <v>98862</v>
      </c>
      <c r="C23407" s="593">
        <v>8.5000000000000006E-2</v>
      </c>
      <c r="D23407" t="s">
        <v>1253</v>
      </c>
      <c r="E23407">
        <v>6.5000000000000002E-2</v>
      </c>
      <c r="F23407">
        <v>0</v>
      </c>
      <c r="G23407">
        <v>0.02</v>
      </c>
      <c r="H23407">
        <v>0</v>
      </c>
      <c r="I23407">
        <v>0</v>
      </c>
    </row>
    <row r="23408" spans="1:9" x14ac:dyDescent="0.25">
      <c r="A23408" t="s">
        <v>735</v>
      </c>
      <c r="B23408">
        <v>98901</v>
      </c>
      <c r="C23408" s="593">
        <v>8.3000000000000004E-2</v>
      </c>
      <c r="D23408" t="s">
        <v>6487</v>
      </c>
      <c r="E23408">
        <v>6.5000000000000002E-2</v>
      </c>
      <c r="F23408">
        <v>0</v>
      </c>
      <c r="G23408">
        <v>1.7999999999999999E-2</v>
      </c>
      <c r="H23408">
        <v>0</v>
      </c>
      <c r="I23408">
        <v>0</v>
      </c>
    </row>
    <row r="23409" spans="1:9" x14ac:dyDescent="0.25">
      <c r="A23409" t="s">
        <v>735</v>
      </c>
      <c r="B23409">
        <v>98902</v>
      </c>
      <c r="C23409" s="593">
        <v>8.3000000000000004E-2</v>
      </c>
      <c r="D23409" t="s">
        <v>6487</v>
      </c>
      <c r="E23409">
        <v>6.5000000000000002E-2</v>
      </c>
      <c r="F23409">
        <v>0</v>
      </c>
      <c r="G23409">
        <v>1.7999999999999999E-2</v>
      </c>
      <c r="H23409">
        <v>0</v>
      </c>
      <c r="I23409">
        <v>0</v>
      </c>
    </row>
    <row r="23410" spans="1:9" x14ac:dyDescent="0.25">
      <c r="A23410" t="s">
        <v>735</v>
      </c>
      <c r="B23410">
        <v>98903</v>
      </c>
      <c r="C23410" s="593">
        <v>8.3000000000000004E-2</v>
      </c>
      <c r="D23410" t="s">
        <v>6487</v>
      </c>
      <c r="E23410">
        <v>6.5000000000000002E-2</v>
      </c>
      <c r="F23410">
        <v>0</v>
      </c>
      <c r="G23410">
        <v>1.7999999999999999E-2</v>
      </c>
      <c r="H23410">
        <v>0</v>
      </c>
      <c r="I23410">
        <v>0</v>
      </c>
    </row>
    <row r="23411" spans="1:9" x14ac:dyDescent="0.25">
      <c r="A23411" t="s">
        <v>735</v>
      </c>
      <c r="B23411">
        <v>98904</v>
      </c>
      <c r="C23411" s="593">
        <v>8.3000000000000004E-2</v>
      </c>
      <c r="D23411" t="s">
        <v>6487</v>
      </c>
      <c r="E23411">
        <v>6.5000000000000002E-2</v>
      </c>
      <c r="F23411">
        <v>0</v>
      </c>
      <c r="G23411">
        <v>1.7999999999999999E-2</v>
      </c>
      <c r="H23411">
        <v>0</v>
      </c>
      <c r="I23411">
        <v>0</v>
      </c>
    </row>
    <row r="23412" spans="1:9" x14ac:dyDescent="0.25">
      <c r="A23412" t="s">
        <v>735</v>
      </c>
      <c r="B23412">
        <v>98907</v>
      </c>
      <c r="C23412" s="593">
        <v>8.3000000000000004E-2</v>
      </c>
      <c r="D23412" t="s">
        <v>6487</v>
      </c>
      <c r="E23412">
        <v>6.5000000000000002E-2</v>
      </c>
      <c r="F23412">
        <v>0</v>
      </c>
      <c r="G23412">
        <v>1.7999999999999999E-2</v>
      </c>
      <c r="H23412">
        <v>0</v>
      </c>
      <c r="I23412">
        <v>0</v>
      </c>
    </row>
    <row r="23413" spans="1:9" x14ac:dyDescent="0.25">
      <c r="A23413" t="s">
        <v>735</v>
      </c>
      <c r="B23413">
        <v>98908</v>
      </c>
      <c r="C23413" s="593">
        <v>8.3000000000000004E-2</v>
      </c>
      <c r="D23413" t="s">
        <v>6487</v>
      </c>
      <c r="E23413">
        <v>6.5000000000000002E-2</v>
      </c>
      <c r="F23413">
        <v>0</v>
      </c>
      <c r="G23413">
        <v>1.7999999999999999E-2</v>
      </c>
      <c r="H23413">
        <v>0</v>
      </c>
      <c r="I23413">
        <v>0</v>
      </c>
    </row>
    <row r="23414" spans="1:9" x14ac:dyDescent="0.25">
      <c r="A23414" t="s">
        <v>735</v>
      </c>
      <c r="B23414">
        <v>98909</v>
      </c>
      <c r="C23414" s="593">
        <v>8.3000000000000004E-2</v>
      </c>
      <c r="D23414" t="s">
        <v>6487</v>
      </c>
      <c r="E23414">
        <v>6.5000000000000002E-2</v>
      </c>
      <c r="F23414">
        <v>0</v>
      </c>
      <c r="G23414">
        <v>1.7999999999999999E-2</v>
      </c>
      <c r="H23414">
        <v>0</v>
      </c>
      <c r="I23414">
        <v>0</v>
      </c>
    </row>
    <row r="23415" spans="1:9" x14ac:dyDescent="0.25">
      <c r="A23415" t="s">
        <v>735</v>
      </c>
      <c r="B23415">
        <v>98920</v>
      </c>
      <c r="C23415" s="593">
        <v>0.08</v>
      </c>
      <c r="D23415" t="s">
        <v>6487</v>
      </c>
      <c r="E23415">
        <v>6.5000000000000002E-2</v>
      </c>
      <c r="F23415">
        <v>1.4999999999999999E-2</v>
      </c>
      <c r="G23415">
        <v>0</v>
      </c>
      <c r="H23415">
        <v>0</v>
      </c>
      <c r="I23415">
        <v>0</v>
      </c>
    </row>
    <row r="23416" spans="1:9" x14ac:dyDescent="0.25">
      <c r="A23416" t="s">
        <v>735</v>
      </c>
      <c r="B23416">
        <v>98921</v>
      </c>
      <c r="C23416" s="593">
        <v>0.08</v>
      </c>
      <c r="D23416" t="s">
        <v>6487</v>
      </c>
      <c r="E23416">
        <v>6.5000000000000002E-2</v>
      </c>
      <c r="F23416">
        <v>1.4999999999999999E-2</v>
      </c>
      <c r="G23416">
        <v>0</v>
      </c>
      <c r="H23416">
        <v>0</v>
      </c>
      <c r="I23416">
        <v>0</v>
      </c>
    </row>
    <row r="23417" spans="1:9" x14ac:dyDescent="0.25">
      <c r="A23417" t="s">
        <v>735</v>
      </c>
      <c r="B23417">
        <v>98922</v>
      </c>
      <c r="C23417" s="593">
        <v>8.1000000000000003E-2</v>
      </c>
      <c r="D23417" t="s">
        <v>6488</v>
      </c>
      <c r="E23417">
        <v>6.5000000000000002E-2</v>
      </c>
      <c r="F23417">
        <v>1.6E-2</v>
      </c>
      <c r="G23417">
        <v>0</v>
      </c>
      <c r="H23417">
        <v>0</v>
      </c>
      <c r="I23417">
        <v>0</v>
      </c>
    </row>
    <row r="23418" spans="1:9" x14ac:dyDescent="0.25">
      <c r="A23418" t="s">
        <v>735</v>
      </c>
      <c r="B23418">
        <v>98923</v>
      </c>
      <c r="C23418" s="593">
        <v>0.08</v>
      </c>
      <c r="D23418" t="s">
        <v>6487</v>
      </c>
      <c r="E23418">
        <v>6.5000000000000002E-2</v>
      </c>
      <c r="F23418">
        <v>1.4999999999999999E-2</v>
      </c>
      <c r="G23418">
        <v>0</v>
      </c>
      <c r="H23418">
        <v>0</v>
      </c>
      <c r="I23418">
        <v>0</v>
      </c>
    </row>
    <row r="23419" spans="1:9" x14ac:dyDescent="0.25">
      <c r="A23419" t="s">
        <v>735</v>
      </c>
      <c r="B23419">
        <v>98925</v>
      </c>
      <c r="C23419" s="593">
        <v>8.1000000000000003E-2</v>
      </c>
      <c r="D23419" t="s">
        <v>6488</v>
      </c>
      <c r="E23419">
        <v>6.5000000000000002E-2</v>
      </c>
      <c r="F23419">
        <v>1.6E-2</v>
      </c>
      <c r="G23419">
        <v>0</v>
      </c>
      <c r="H23419">
        <v>0</v>
      </c>
      <c r="I23419">
        <v>0</v>
      </c>
    </row>
    <row r="23420" spans="1:9" x14ac:dyDescent="0.25">
      <c r="A23420" t="s">
        <v>735</v>
      </c>
      <c r="B23420">
        <v>98926</v>
      </c>
      <c r="C23420" s="593">
        <v>8.4000000000000005E-2</v>
      </c>
      <c r="D23420" t="s">
        <v>6489</v>
      </c>
      <c r="E23420">
        <v>6.5000000000000002E-2</v>
      </c>
      <c r="F23420">
        <v>0</v>
      </c>
      <c r="G23420">
        <v>1.9E-2</v>
      </c>
      <c r="H23420">
        <v>0</v>
      </c>
      <c r="I23420">
        <v>0</v>
      </c>
    </row>
    <row r="23421" spans="1:9" x14ac:dyDescent="0.25">
      <c r="A23421" t="s">
        <v>735</v>
      </c>
      <c r="B23421">
        <v>98930</v>
      </c>
      <c r="C23421" s="593">
        <v>8.6999999999999994E-2</v>
      </c>
      <c r="D23421" t="s">
        <v>6490</v>
      </c>
      <c r="E23421">
        <v>6.5000000000000002E-2</v>
      </c>
      <c r="F23421">
        <v>0</v>
      </c>
      <c r="G23421">
        <v>0</v>
      </c>
      <c r="H23421">
        <v>2.1999999999999999E-2</v>
      </c>
      <c r="I23421">
        <v>0</v>
      </c>
    </row>
    <row r="23422" spans="1:9" x14ac:dyDescent="0.25">
      <c r="A23422" t="s">
        <v>735</v>
      </c>
      <c r="B23422">
        <v>98932</v>
      </c>
      <c r="C23422" s="593">
        <v>0.08</v>
      </c>
      <c r="D23422" t="s">
        <v>6487</v>
      </c>
      <c r="E23422">
        <v>6.5000000000000002E-2</v>
      </c>
      <c r="F23422">
        <v>1.4999999999999999E-2</v>
      </c>
      <c r="G23422">
        <v>0</v>
      </c>
      <c r="H23422">
        <v>0</v>
      </c>
      <c r="I23422">
        <v>0</v>
      </c>
    </row>
    <row r="23423" spans="1:9" x14ac:dyDescent="0.25">
      <c r="A23423" t="s">
        <v>735</v>
      </c>
      <c r="B23423">
        <v>98933</v>
      </c>
      <c r="C23423" s="593">
        <v>0.08</v>
      </c>
      <c r="D23423" t="s">
        <v>6487</v>
      </c>
      <c r="E23423">
        <v>6.5000000000000002E-2</v>
      </c>
      <c r="F23423">
        <v>1.4999999999999999E-2</v>
      </c>
      <c r="G23423">
        <v>0</v>
      </c>
      <c r="H23423">
        <v>0</v>
      </c>
      <c r="I23423">
        <v>0</v>
      </c>
    </row>
    <row r="23424" spans="1:9" x14ac:dyDescent="0.25">
      <c r="A23424" t="s">
        <v>735</v>
      </c>
      <c r="B23424">
        <v>98934</v>
      </c>
      <c r="C23424" s="593">
        <v>8.1000000000000003E-2</v>
      </c>
      <c r="D23424" t="s">
        <v>6488</v>
      </c>
      <c r="E23424">
        <v>6.5000000000000002E-2</v>
      </c>
      <c r="F23424">
        <v>1.6E-2</v>
      </c>
      <c r="G23424">
        <v>0</v>
      </c>
      <c r="H23424">
        <v>0</v>
      </c>
      <c r="I23424">
        <v>0</v>
      </c>
    </row>
    <row r="23425" spans="1:9" x14ac:dyDescent="0.25">
      <c r="A23425" t="s">
        <v>735</v>
      </c>
      <c r="B23425">
        <v>98935</v>
      </c>
      <c r="C23425" s="593">
        <v>0.08</v>
      </c>
      <c r="D23425" t="s">
        <v>6487</v>
      </c>
      <c r="E23425">
        <v>6.5000000000000002E-2</v>
      </c>
      <c r="F23425">
        <v>1.4999999999999999E-2</v>
      </c>
      <c r="G23425">
        <v>0</v>
      </c>
      <c r="H23425">
        <v>0</v>
      </c>
      <c r="I23425">
        <v>0</v>
      </c>
    </row>
    <row r="23426" spans="1:9" x14ac:dyDescent="0.25">
      <c r="A23426" t="s">
        <v>735</v>
      </c>
      <c r="B23426">
        <v>98936</v>
      </c>
      <c r="C23426" s="593">
        <v>0.08</v>
      </c>
      <c r="D23426" t="s">
        <v>6487</v>
      </c>
      <c r="E23426">
        <v>6.5000000000000002E-2</v>
      </c>
      <c r="F23426">
        <v>1.4999999999999999E-2</v>
      </c>
      <c r="G23426">
        <v>0</v>
      </c>
      <c r="H23426">
        <v>0</v>
      </c>
      <c r="I23426">
        <v>0</v>
      </c>
    </row>
    <row r="23427" spans="1:9" x14ac:dyDescent="0.25">
      <c r="A23427" t="s">
        <v>735</v>
      </c>
      <c r="B23427">
        <v>98937</v>
      </c>
      <c r="C23427" s="593">
        <v>0.08</v>
      </c>
      <c r="D23427" t="s">
        <v>6487</v>
      </c>
      <c r="E23427">
        <v>6.5000000000000002E-2</v>
      </c>
      <c r="F23427">
        <v>1.4999999999999999E-2</v>
      </c>
      <c r="G23427">
        <v>0</v>
      </c>
      <c r="H23427">
        <v>0</v>
      </c>
      <c r="I23427">
        <v>0</v>
      </c>
    </row>
    <row r="23428" spans="1:9" x14ac:dyDescent="0.25">
      <c r="A23428" t="s">
        <v>735</v>
      </c>
      <c r="B23428">
        <v>98938</v>
      </c>
      <c r="C23428" s="593">
        <v>8.2000000000000003E-2</v>
      </c>
      <c r="D23428" t="s">
        <v>6491</v>
      </c>
      <c r="E23428">
        <v>6.5000000000000002E-2</v>
      </c>
      <c r="F23428">
        <v>0</v>
      </c>
      <c r="G23428">
        <v>1.7000000000000001E-2</v>
      </c>
      <c r="H23428">
        <v>0</v>
      </c>
      <c r="I23428">
        <v>0</v>
      </c>
    </row>
    <row r="23429" spans="1:9" x14ac:dyDescent="0.25">
      <c r="A23429" t="s">
        <v>735</v>
      </c>
      <c r="B23429">
        <v>98939</v>
      </c>
      <c r="C23429" s="593">
        <v>0.08</v>
      </c>
      <c r="D23429" t="s">
        <v>6487</v>
      </c>
      <c r="E23429">
        <v>6.5000000000000002E-2</v>
      </c>
      <c r="F23429">
        <v>1.4999999999999999E-2</v>
      </c>
      <c r="G23429">
        <v>0</v>
      </c>
      <c r="H23429">
        <v>0</v>
      </c>
      <c r="I23429">
        <v>0</v>
      </c>
    </row>
    <row r="23430" spans="1:9" x14ac:dyDescent="0.25">
      <c r="A23430" t="s">
        <v>735</v>
      </c>
      <c r="B23430">
        <v>98940</v>
      </c>
      <c r="C23430" s="593">
        <v>8.1000000000000003E-2</v>
      </c>
      <c r="D23430" t="s">
        <v>6488</v>
      </c>
      <c r="E23430">
        <v>6.5000000000000002E-2</v>
      </c>
      <c r="F23430">
        <v>1.6E-2</v>
      </c>
      <c r="G23430">
        <v>0</v>
      </c>
      <c r="H23430">
        <v>0</v>
      </c>
      <c r="I23430">
        <v>0</v>
      </c>
    </row>
    <row r="23431" spans="1:9" x14ac:dyDescent="0.25">
      <c r="A23431" t="s">
        <v>735</v>
      </c>
      <c r="B23431">
        <v>98941</v>
      </c>
      <c r="C23431" s="593">
        <v>8.1000000000000003E-2</v>
      </c>
      <c r="D23431" t="s">
        <v>6488</v>
      </c>
      <c r="E23431">
        <v>6.5000000000000002E-2</v>
      </c>
      <c r="F23431">
        <v>1.6E-2</v>
      </c>
      <c r="G23431">
        <v>0</v>
      </c>
      <c r="H23431">
        <v>0</v>
      </c>
      <c r="I23431">
        <v>0</v>
      </c>
    </row>
    <row r="23432" spans="1:9" x14ac:dyDescent="0.25">
      <c r="A23432" t="s">
        <v>735</v>
      </c>
      <c r="B23432">
        <v>98942</v>
      </c>
      <c r="C23432" s="593">
        <v>8.3000000000000004E-2</v>
      </c>
      <c r="D23432" t="s">
        <v>6492</v>
      </c>
      <c r="E23432">
        <v>6.5000000000000002E-2</v>
      </c>
      <c r="F23432">
        <v>0</v>
      </c>
      <c r="G23432">
        <v>1.7999999999999999E-2</v>
      </c>
      <c r="H23432">
        <v>0</v>
      </c>
      <c r="I23432">
        <v>0</v>
      </c>
    </row>
    <row r="23433" spans="1:9" x14ac:dyDescent="0.25">
      <c r="A23433" t="s">
        <v>735</v>
      </c>
      <c r="B23433">
        <v>98943</v>
      </c>
      <c r="C23433" s="593">
        <v>8.1000000000000003E-2</v>
      </c>
      <c r="D23433" t="s">
        <v>6488</v>
      </c>
      <c r="E23433">
        <v>6.5000000000000002E-2</v>
      </c>
      <c r="F23433">
        <v>1.6E-2</v>
      </c>
      <c r="G23433">
        <v>0</v>
      </c>
      <c r="H23433">
        <v>0</v>
      </c>
      <c r="I23433">
        <v>0</v>
      </c>
    </row>
    <row r="23434" spans="1:9" x14ac:dyDescent="0.25">
      <c r="A23434" t="s">
        <v>735</v>
      </c>
      <c r="B23434">
        <v>98944</v>
      </c>
      <c r="C23434" s="593">
        <v>8.2000000000000003E-2</v>
      </c>
      <c r="D23434" t="s">
        <v>6491</v>
      </c>
      <c r="E23434">
        <v>6.5000000000000002E-2</v>
      </c>
      <c r="F23434">
        <v>0</v>
      </c>
      <c r="G23434">
        <v>1.7000000000000001E-2</v>
      </c>
      <c r="H23434">
        <v>0</v>
      </c>
      <c r="I23434">
        <v>0</v>
      </c>
    </row>
    <row r="23435" spans="1:9" x14ac:dyDescent="0.25">
      <c r="A23435" t="s">
        <v>735</v>
      </c>
      <c r="B23435">
        <v>98946</v>
      </c>
      <c r="C23435" s="593">
        <v>8.1000000000000003E-2</v>
      </c>
      <c r="D23435" t="s">
        <v>6488</v>
      </c>
      <c r="E23435">
        <v>6.5000000000000002E-2</v>
      </c>
      <c r="F23435">
        <v>1.6E-2</v>
      </c>
      <c r="G23435">
        <v>0</v>
      </c>
      <c r="H23435">
        <v>0</v>
      </c>
      <c r="I23435">
        <v>0</v>
      </c>
    </row>
    <row r="23436" spans="1:9" x14ac:dyDescent="0.25">
      <c r="A23436" t="s">
        <v>735</v>
      </c>
      <c r="B23436">
        <v>98947</v>
      </c>
      <c r="C23436" s="593">
        <v>0.08</v>
      </c>
      <c r="D23436" t="s">
        <v>6487</v>
      </c>
      <c r="E23436">
        <v>6.5000000000000002E-2</v>
      </c>
      <c r="F23436">
        <v>1.4999999999999999E-2</v>
      </c>
      <c r="G23436">
        <v>0</v>
      </c>
      <c r="H23436">
        <v>0</v>
      </c>
      <c r="I23436">
        <v>0</v>
      </c>
    </row>
    <row r="23437" spans="1:9" x14ac:dyDescent="0.25">
      <c r="A23437" t="s">
        <v>735</v>
      </c>
      <c r="B23437">
        <v>98948</v>
      </c>
      <c r="C23437" s="593">
        <v>0.08</v>
      </c>
      <c r="D23437" t="s">
        <v>6487</v>
      </c>
      <c r="E23437">
        <v>6.5000000000000002E-2</v>
      </c>
      <c r="F23437">
        <v>1.4999999999999999E-2</v>
      </c>
      <c r="G23437">
        <v>0</v>
      </c>
      <c r="H23437">
        <v>0</v>
      </c>
      <c r="I23437">
        <v>0</v>
      </c>
    </row>
    <row r="23438" spans="1:9" x14ac:dyDescent="0.25">
      <c r="A23438" t="s">
        <v>735</v>
      </c>
      <c r="B23438">
        <v>98950</v>
      </c>
      <c r="C23438" s="593">
        <v>8.1000000000000003E-2</v>
      </c>
      <c r="D23438" t="s">
        <v>6488</v>
      </c>
      <c r="E23438">
        <v>6.5000000000000002E-2</v>
      </c>
      <c r="F23438">
        <v>1.6E-2</v>
      </c>
      <c r="G23438">
        <v>0</v>
      </c>
      <c r="H23438">
        <v>0</v>
      </c>
      <c r="I23438">
        <v>0</v>
      </c>
    </row>
    <row r="23439" spans="1:9" x14ac:dyDescent="0.25">
      <c r="A23439" t="s">
        <v>735</v>
      </c>
      <c r="B23439">
        <v>98951</v>
      </c>
      <c r="C23439" s="593">
        <v>0.08</v>
      </c>
      <c r="D23439" t="s">
        <v>6487</v>
      </c>
      <c r="E23439">
        <v>6.5000000000000002E-2</v>
      </c>
      <c r="F23439">
        <v>1.4999999999999999E-2</v>
      </c>
      <c r="G23439">
        <v>0</v>
      </c>
      <c r="H23439">
        <v>0</v>
      </c>
      <c r="I23439">
        <v>0</v>
      </c>
    </row>
    <row r="23440" spans="1:9" x14ac:dyDescent="0.25">
      <c r="A23440" t="s">
        <v>735</v>
      </c>
      <c r="B23440">
        <v>98952</v>
      </c>
      <c r="C23440" s="593">
        <v>0.08</v>
      </c>
      <c r="D23440" t="s">
        <v>6487</v>
      </c>
      <c r="E23440">
        <v>6.5000000000000002E-2</v>
      </c>
      <c r="F23440">
        <v>1.4999999999999999E-2</v>
      </c>
      <c r="G23440">
        <v>0</v>
      </c>
      <c r="H23440">
        <v>0</v>
      </c>
      <c r="I23440">
        <v>0</v>
      </c>
    </row>
    <row r="23441" spans="1:9" x14ac:dyDescent="0.25">
      <c r="A23441" t="s">
        <v>735</v>
      </c>
      <c r="B23441">
        <v>98953</v>
      </c>
      <c r="C23441" s="593">
        <v>0.08</v>
      </c>
      <c r="D23441" t="s">
        <v>6487</v>
      </c>
      <c r="E23441">
        <v>6.5000000000000002E-2</v>
      </c>
      <c r="F23441">
        <v>1.4999999999999999E-2</v>
      </c>
      <c r="G23441">
        <v>0</v>
      </c>
      <c r="H23441">
        <v>0</v>
      </c>
      <c r="I23441">
        <v>0</v>
      </c>
    </row>
    <row r="23442" spans="1:9" x14ac:dyDescent="0.25">
      <c r="A23442" t="s">
        <v>735</v>
      </c>
      <c r="B23442">
        <v>99001</v>
      </c>
      <c r="C23442" s="593">
        <v>9.0999999999999998E-2</v>
      </c>
      <c r="D23442" t="s">
        <v>6493</v>
      </c>
      <c r="E23442">
        <v>6.5000000000000002E-2</v>
      </c>
      <c r="F23442">
        <v>0</v>
      </c>
      <c r="G23442">
        <v>2.5999999999999999E-2</v>
      </c>
      <c r="H23442">
        <v>0</v>
      </c>
      <c r="I23442">
        <v>0</v>
      </c>
    </row>
    <row r="23443" spans="1:9" x14ac:dyDescent="0.25">
      <c r="A23443" t="s">
        <v>735</v>
      </c>
      <c r="B23443">
        <v>99003</v>
      </c>
      <c r="C23443" s="593">
        <v>8.1000000000000003E-2</v>
      </c>
      <c r="D23443" t="s">
        <v>6494</v>
      </c>
      <c r="E23443">
        <v>6.5000000000000002E-2</v>
      </c>
      <c r="F23443">
        <v>1.6E-2</v>
      </c>
      <c r="G23443">
        <v>0</v>
      </c>
      <c r="H23443">
        <v>0</v>
      </c>
      <c r="I23443">
        <v>0</v>
      </c>
    </row>
    <row r="23444" spans="1:9" x14ac:dyDescent="0.25">
      <c r="A23444" t="s">
        <v>735</v>
      </c>
      <c r="B23444">
        <v>99004</v>
      </c>
      <c r="C23444" s="593">
        <v>8.8999999999999996E-2</v>
      </c>
      <c r="D23444" t="s">
        <v>6495</v>
      </c>
      <c r="E23444">
        <v>6.5000000000000002E-2</v>
      </c>
      <c r="F23444">
        <v>0</v>
      </c>
      <c r="G23444">
        <v>2.4E-2</v>
      </c>
      <c r="H23444">
        <v>0</v>
      </c>
      <c r="I23444">
        <v>0</v>
      </c>
    </row>
    <row r="23445" spans="1:9" x14ac:dyDescent="0.25">
      <c r="A23445" t="s">
        <v>735</v>
      </c>
      <c r="B23445">
        <v>99005</v>
      </c>
      <c r="C23445" s="593">
        <v>8.8999999999999996E-2</v>
      </c>
      <c r="D23445" t="s">
        <v>6496</v>
      </c>
      <c r="E23445">
        <v>6.5000000000000002E-2</v>
      </c>
      <c r="F23445">
        <v>0</v>
      </c>
      <c r="G23445">
        <v>0</v>
      </c>
      <c r="H23445">
        <v>2.4E-2</v>
      </c>
      <c r="I23445">
        <v>0</v>
      </c>
    </row>
    <row r="23446" spans="1:9" x14ac:dyDescent="0.25">
      <c r="A23446" t="s">
        <v>735</v>
      </c>
      <c r="B23446">
        <v>99006</v>
      </c>
      <c r="C23446" s="593">
        <v>8.1000000000000003E-2</v>
      </c>
      <c r="D23446" t="s">
        <v>6494</v>
      </c>
      <c r="E23446">
        <v>6.5000000000000002E-2</v>
      </c>
      <c r="F23446">
        <v>1.6E-2</v>
      </c>
      <c r="G23446">
        <v>0</v>
      </c>
      <c r="H23446">
        <v>0</v>
      </c>
      <c r="I23446">
        <v>0</v>
      </c>
    </row>
    <row r="23447" spans="1:9" x14ac:dyDescent="0.25">
      <c r="A23447" t="s">
        <v>735</v>
      </c>
      <c r="B23447">
        <v>99008</v>
      </c>
      <c r="C23447" s="593">
        <v>8.1000000000000003E-2</v>
      </c>
      <c r="D23447" t="s">
        <v>6494</v>
      </c>
      <c r="E23447">
        <v>6.5000000000000002E-2</v>
      </c>
      <c r="F23447">
        <v>1.6E-2</v>
      </c>
      <c r="G23447">
        <v>0</v>
      </c>
      <c r="H23447">
        <v>0</v>
      </c>
      <c r="I23447">
        <v>0</v>
      </c>
    </row>
    <row r="23448" spans="1:9" x14ac:dyDescent="0.25">
      <c r="A23448" t="s">
        <v>735</v>
      </c>
      <c r="B23448">
        <v>99009</v>
      </c>
      <c r="C23448" s="593">
        <v>8.1000000000000003E-2</v>
      </c>
      <c r="D23448" t="s">
        <v>6494</v>
      </c>
      <c r="E23448">
        <v>6.5000000000000002E-2</v>
      </c>
      <c r="F23448">
        <v>1.6E-2</v>
      </c>
      <c r="G23448">
        <v>0</v>
      </c>
      <c r="H23448">
        <v>0</v>
      </c>
      <c r="I23448">
        <v>0</v>
      </c>
    </row>
    <row r="23449" spans="1:9" x14ac:dyDescent="0.25">
      <c r="A23449" t="s">
        <v>735</v>
      </c>
      <c r="B23449">
        <v>99011</v>
      </c>
      <c r="C23449" s="593">
        <v>8.8999999999999996E-2</v>
      </c>
      <c r="D23449" t="s">
        <v>6496</v>
      </c>
      <c r="E23449">
        <v>6.5000000000000002E-2</v>
      </c>
      <c r="F23449">
        <v>0</v>
      </c>
      <c r="G23449">
        <v>0</v>
      </c>
      <c r="H23449">
        <v>2.4E-2</v>
      </c>
      <c r="I23449">
        <v>0</v>
      </c>
    </row>
    <row r="23450" spans="1:9" x14ac:dyDescent="0.25">
      <c r="A23450" t="s">
        <v>735</v>
      </c>
      <c r="B23450">
        <v>99012</v>
      </c>
      <c r="C23450" s="593">
        <v>8.1000000000000003E-2</v>
      </c>
      <c r="D23450" t="s">
        <v>6494</v>
      </c>
      <c r="E23450">
        <v>6.5000000000000002E-2</v>
      </c>
      <c r="F23450">
        <v>1.6E-2</v>
      </c>
      <c r="G23450">
        <v>0</v>
      </c>
      <c r="H23450">
        <v>0</v>
      </c>
      <c r="I23450">
        <v>0</v>
      </c>
    </row>
    <row r="23451" spans="1:9" x14ac:dyDescent="0.25">
      <c r="A23451" t="s">
        <v>735</v>
      </c>
      <c r="B23451">
        <v>99013</v>
      </c>
      <c r="C23451" s="593">
        <v>8.1000000000000003E-2</v>
      </c>
      <c r="D23451" t="s">
        <v>6494</v>
      </c>
      <c r="E23451">
        <v>6.5000000000000002E-2</v>
      </c>
      <c r="F23451">
        <v>1.6E-2</v>
      </c>
      <c r="G23451">
        <v>0</v>
      </c>
      <c r="H23451">
        <v>0</v>
      </c>
      <c r="I23451">
        <v>0</v>
      </c>
    </row>
    <row r="23452" spans="1:9" x14ac:dyDescent="0.25">
      <c r="A23452" t="s">
        <v>735</v>
      </c>
      <c r="B23452">
        <v>99014</v>
      </c>
      <c r="C23452" s="593">
        <v>8.8999999999999996E-2</v>
      </c>
      <c r="D23452" t="s">
        <v>6496</v>
      </c>
      <c r="E23452">
        <v>6.5000000000000002E-2</v>
      </c>
      <c r="F23452">
        <v>0</v>
      </c>
      <c r="G23452">
        <v>0</v>
      </c>
      <c r="H23452">
        <v>2.4E-2</v>
      </c>
      <c r="I23452">
        <v>0</v>
      </c>
    </row>
    <row r="23453" spans="1:9" x14ac:dyDescent="0.25">
      <c r="A23453" t="s">
        <v>735</v>
      </c>
      <c r="B23453">
        <v>99016</v>
      </c>
      <c r="C23453" s="593">
        <v>8.8999999999999996E-2</v>
      </c>
      <c r="D23453" t="s">
        <v>6497</v>
      </c>
      <c r="E23453">
        <v>6.5000000000000002E-2</v>
      </c>
      <c r="F23453">
        <v>0</v>
      </c>
      <c r="G23453">
        <v>2.4E-2</v>
      </c>
      <c r="H23453">
        <v>0</v>
      </c>
      <c r="I23453">
        <v>0</v>
      </c>
    </row>
    <row r="23454" spans="1:9" x14ac:dyDescent="0.25">
      <c r="A23454" t="s">
        <v>735</v>
      </c>
      <c r="B23454">
        <v>99017</v>
      </c>
      <c r="C23454" s="593">
        <v>0.08</v>
      </c>
      <c r="D23454" t="s">
        <v>2038</v>
      </c>
      <c r="E23454">
        <v>6.5000000000000002E-2</v>
      </c>
      <c r="F23454">
        <v>1.4999999999999999E-2</v>
      </c>
      <c r="G23454">
        <v>0</v>
      </c>
      <c r="H23454">
        <v>0</v>
      </c>
      <c r="I23454">
        <v>0</v>
      </c>
    </row>
    <row r="23455" spans="1:9" x14ac:dyDescent="0.25">
      <c r="A23455" t="s">
        <v>735</v>
      </c>
      <c r="B23455">
        <v>99018</v>
      </c>
      <c r="C23455" s="593">
        <v>8.1000000000000003E-2</v>
      </c>
      <c r="D23455" t="s">
        <v>6494</v>
      </c>
      <c r="E23455">
        <v>6.5000000000000002E-2</v>
      </c>
      <c r="F23455">
        <v>1.6E-2</v>
      </c>
      <c r="G23455">
        <v>0</v>
      </c>
      <c r="H23455">
        <v>0</v>
      </c>
      <c r="I23455">
        <v>0</v>
      </c>
    </row>
    <row r="23456" spans="1:9" x14ac:dyDescent="0.25">
      <c r="A23456" t="s">
        <v>735</v>
      </c>
      <c r="B23456">
        <v>99019</v>
      </c>
      <c r="C23456" s="593">
        <v>8.8999999999999996E-2</v>
      </c>
      <c r="D23456" t="s">
        <v>6497</v>
      </c>
      <c r="E23456">
        <v>6.5000000000000002E-2</v>
      </c>
      <c r="F23456">
        <v>0</v>
      </c>
      <c r="G23456">
        <v>2.4E-2</v>
      </c>
      <c r="H23456">
        <v>0</v>
      </c>
      <c r="I23456">
        <v>0</v>
      </c>
    </row>
    <row r="23457" spans="1:9" x14ac:dyDescent="0.25">
      <c r="A23457" t="s">
        <v>735</v>
      </c>
      <c r="B23457">
        <v>99020</v>
      </c>
      <c r="C23457" s="593">
        <v>8.1000000000000003E-2</v>
      </c>
      <c r="D23457" t="s">
        <v>6494</v>
      </c>
      <c r="E23457">
        <v>6.5000000000000002E-2</v>
      </c>
      <c r="F23457">
        <v>1.6E-2</v>
      </c>
      <c r="G23457">
        <v>0</v>
      </c>
      <c r="H23457">
        <v>0</v>
      </c>
      <c r="I23457">
        <v>0</v>
      </c>
    </row>
    <row r="23458" spans="1:9" x14ac:dyDescent="0.25">
      <c r="A23458" t="s">
        <v>735</v>
      </c>
      <c r="B23458">
        <v>99021</v>
      </c>
      <c r="C23458" s="593">
        <v>8.8999999999999996E-2</v>
      </c>
      <c r="D23458" t="s">
        <v>6496</v>
      </c>
      <c r="E23458">
        <v>6.5000000000000002E-2</v>
      </c>
      <c r="F23458">
        <v>0</v>
      </c>
      <c r="G23458">
        <v>0</v>
      </c>
      <c r="H23458">
        <v>2.4E-2</v>
      </c>
      <c r="I23458">
        <v>0</v>
      </c>
    </row>
    <row r="23459" spans="1:9" x14ac:dyDescent="0.25">
      <c r="A23459" t="s">
        <v>735</v>
      </c>
      <c r="B23459">
        <v>99022</v>
      </c>
      <c r="C23459" s="593">
        <v>0.09</v>
      </c>
      <c r="D23459" t="s">
        <v>6494</v>
      </c>
      <c r="E23459">
        <v>6.5000000000000002E-2</v>
      </c>
      <c r="F23459">
        <v>0</v>
      </c>
      <c r="G23459">
        <v>2.5000000000000001E-2</v>
      </c>
      <c r="H23459">
        <v>0</v>
      </c>
      <c r="I23459">
        <v>0</v>
      </c>
    </row>
    <row r="23460" spans="1:9" x14ac:dyDescent="0.25">
      <c r="A23460" t="s">
        <v>735</v>
      </c>
      <c r="B23460">
        <v>99023</v>
      </c>
      <c r="C23460" s="593">
        <v>8.1000000000000003E-2</v>
      </c>
      <c r="D23460" t="s">
        <v>6494</v>
      </c>
      <c r="E23460">
        <v>6.5000000000000002E-2</v>
      </c>
      <c r="F23460">
        <v>1.6E-2</v>
      </c>
      <c r="G23460">
        <v>0</v>
      </c>
      <c r="H23460">
        <v>0</v>
      </c>
      <c r="I23460">
        <v>0</v>
      </c>
    </row>
    <row r="23461" spans="1:9" x14ac:dyDescent="0.25">
      <c r="A23461" t="s">
        <v>735</v>
      </c>
      <c r="B23461">
        <v>99025</v>
      </c>
      <c r="C23461" s="593">
        <v>8.1000000000000003E-2</v>
      </c>
      <c r="D23461" t="s">
        <v>6494</v>
      </c>
      <c r="E23461">
        <v>6.5000000000000002E-2</v>
      </c>
      <c r="F23461">
        <v>1.6E-2</v>
      </c>
      <c r="G23461">
        <v>0</v>
      </c>
      <c r="H23461">
        <v>0</v>
      </c>
      <c r="I23461">
        <v>0</v>
      </c>
    </row>
    <row r="23462" spans="1:9" x14ac:dyDescent="0.25">
      <c r="A23462" t="s">
        <v>735</v>
      </c>
      <c r="B23462">
        <v>99026</v>
      </c>
      <c r="C23462" s="593">
        <v>0.09</v>
      </c>
      <c r="D23462" t="s">
        <v>6494</v>
      </c>
      <c r="E23462">
        <v>6.5000000000000002E-2</v>
      </c>
      <c r="F23462">
        <v>0</v>
      </c>
      <c r="G23462">
        <v>2.5000000000000001E-2</v>
      </c>
      <c r="H23462">
        <v>0</v>
      </c>
      <c r="I23462">
        <v>0</v>
      </c>
    </row>
    <row r="23463" spans="1:9" x14ac:dyDescent="0.25">
      <c r="A23463" t="s">
        <v>735</v>
      </c>
      <c r="B23463">
        <v>99027</v>
      </c>
      <c r="C23463" s="593">
        <v>8.8999999999999996E-2</v>
      </c>
      <c r="D23463" t="s">
        <v>6498</v>
      </c>
      <c r="E23463">
        <v>6.5000000000000002E-2</v>
      </c>
      <c r="F23463">
        <v>0</v>
      </c>
      <c r="G23463">
        <v>2.4E-2</v>
      </c>
      <c r="H23463">
        <v>0</v>
      </c>
      <c r="I23463">
        <v>0</v>
      </c>
    </row>
    <row r="23464" spans="1:9" x14ac:dyDescent="0.25">
      <c r="A23464" t="s">
        <v>735</v>
      </c>
      <c r="B23464">
        <v>99029</v>
      </c>
      <c r="C23464" s="593">
        <v>8.1000000000000003E-2</v>
      </c>
      <c r="D23464" t="s">
        <v>6494</v>
      </c>
      <c r="E23464">
        <v>6.5000000000000002E-2</v>
      </c>
      <c r="F23464">
        <v>1.6E-2</v>
      </c>
      <c r="G23464">
        <v>0</v>
      </c>
      <c r="H23464">
        <v>0</v>
      </c>
      <c r="I23464">
        <v>0</v>
      </c>
    </row>
    <row r="23465" spans="1:9" x14ac:dyDescent="0.25">
      <c r="A23465" t="s">
        <v>735</v>
      </c>
      <c r="B23465">
        <v>99030</v>
      </c>
      <c r="C23465" s="593">
        <v>8.1000000000000003E-2</v>
      </c>
      <c r="D23465" t="s">
        <v>6494</v>
      </c>
      <c r="E23465">
        <v>6.5000000000000002E-2</v>
      </c>
      <c r="F23465">
        <v>1.6E-2</v>
      </c>
      <c r="G23465">
        <v>0</v>
      </c>
      <c r="H23465">
        <v>0</v>
      </c>
      <c r="I23465">
        <v>0</v>
      </c>
    </row>
    <row r="23466" spans="1:9" x14ac:dyDescent="0.25">
      <c r="A23466" t="s">
        <v>735</v>
      </c>
      <c r="B23466">
        <v>99031</v>
      </c>
      <c r="C23466" s="593">
        <v>8.1000000000000003E-2</v>
      </c>
      <c r="D23466" t="s">
        <v>6494</v>
      </c>
      <c r="E23466">
        <v>6.5000000000000002E-2</v>
      </c>
      <c r="F23466">
        <v>1.6E-2</v>
      </c>
      <c r="G23466">
        <v>0</v>
      </c>
      <c r="H23466">
        <v>0</v>
      </c>
      <c r="I23466">
        <v>0</v>
      </c>
    </row>
    <row r="23467" spans="1:9" x14ac:dyDescent="0.25">
      <c r="A23467" t="s">
        <v>735</v>
      </c>
      <c r="B23467">
        <v>99032</v>
      </c>
      <c r="C23467" s="593">
        <v>8.1000000000000003E-2</v>
      </c>
      <c r="D23467" t="s">
        <v>6494</v>
      </c>
      <c r="E23467">
        <v>6.5000000000000002E-2</v>
      </c>
      <c r="F23467">
        <v>1.6E-2</v>
      </c>
      <c r="G23467">
        <v>0</v>
      </c>
      <c r="H23467">
        <v>0</v>
      </c>
      <c r="I23467">
        <v>0</v>
      </c>
    </row>
    <row r="23468" spans="1:9" x14ac:dyDescent="0.25">
      <c r="A23468" t="s">
        <v>735</v>
      </c>
      <c r="B23468">
        <v>99033</v>
      </c>
      <c r="C23468" s="593">
        <v>8.1000000000000003E-2</v>
      </c>
      <c r="D23468" t="s">
        <v>6494</v>
      </c>
      <c r="E23468">
        <v>6.5000000000000002E-2</v>
      </c>
      <c r="F23468">
        <v>1.6E-2</v>
      </c>
      <c r="G23468">
        <v>0</v>
      </c>
      <c r="H23468">
        <v>0</v>
      </c>
      <c r="I23468">
        <v>0</v>
      </c>
    </row>
    <row r="23469" spans="1:9" x14ac:dyDescent="0.25">
      <c r="A23469" t="s">
        <v>735</v>
      </c>
      <c r="B23469">
        <v>99034</v>
      </c>
      <c r="C23469" s="593">
        <v>7.5999999999999998E-2</v>
      </c>
      <c r="D23469" t="s">
        <v>6499</v>
      </c>
      <c r="E23469">
        <v>6.5000000000000002E-2</v>
      </c>
      <c r="F23469">
        <v>1.0999999999999999E-2</v>
      </c>
      <c r="G23469">
        <v>0</v>
      </c>
      <c r="H23469">
        <v>0</v>
      </c>
      <c r="I23469">
        <v>0</v>
      </c>
    </row>
    <row r="23470" spans="1:9" x14ac:dyDescent="0.25">
      <c r="A23470" t="s">
        <v>735</v>
      </c>
      <c r="B23470">
        <v>99036</v>
      </c>
      <c r="C23470" s="593">
        <v>8.1000000000000003E-2</v>
      </c>
      <c r="D23470" t="s">
        <v>6494</v>
      </c>
      <c r="E23470">
        <v>6.5000000000000002E-2</v>
      </c>
      <c r="F23470">
        <v>1.6E-2</v>
      </c>
      <c r="G23470">
        <v>0</v>
      </c>
      <c r="H23470">
        <v>0</v>
      </c>
      <c r="I23470">
        <v>0</v>
      </c>
    </row>
    <row r="23471" spans="1:9" x14ac:dyDescent="0.25">
      <c r="A23471" t="s">
        <v>735</v>
      </c>
      <c r="B23471">
        <v>99037</v>
      </c>
      <c r="C23471" s="593">
        <v>8.8999999999999996E-2</v>
      </c>
      <c r="D23471" t="s">
        <v>6498</v>
      </c>
      <c r="E23471">
        <v>6.5000000000000002E-2</v>
      </c>
      <c r="F23471">
        <v>0</v>
      </c>
      <c r="G23471">
        <v>2.4E-2</v>
      </c>
      <c r="H23471">
        <v>0</v>
      </c>
      <c r="I23471">
        <v>0</v>
      </c>
    </row>
    <row r="23472" spans="1:9" x14ac:dyDescent="0.25">
      <c r="A23472" t="s">
        <v>735</v>
      </c>
      <c r="B23472">
        <v>99039</v>
      </c>
      <c r="C23472" s="593">
        <v>8.1000000000000003E-2</v>
      </c>
      <c r="D23472" t="s">
        <v>6494</v>
      </c>
      <c r="E23472">
        <v>6.5000000000000002E-2</v>
      </c>
      <c r="F23472">
        <v>1.6E-2</v>
      </c>
      <c r="G23472">
        <v>0</v>
      </c>
      <c r="H23472">
        <v>0</v>
      </c>
      <c r="I23472">
        <v>0</v>
      </c>
    </row>
    <row r="23473" spans="1:9" x14ac:dyDescent="0.25">
      <c r="A23473" t="s">
        <v>735</v>
      </c>
      <c r="B23473">
        <v>99040</v>
      </c>
      <c r="C23473" s="593">
        <v>7.5999999999999998E-2</v>
      </c>
      <c r="D23473" t="s">
        <v>6499</v>
      </c>
      <c r="E23473">
        <v>6.5000000000000002E-2</v>
      </c>
      <c r="F23473">
        <v>1.0999999999999999E-2</v>
      </c>
      <c r="G23473">
        <v>0</v>
      </c>
      <c r="H23473">
        <v>0</v>
      </c>
      <c r="I23473">
        <v>0</v>
      </c>
    </row>
    <row r="23474" spans="1:9" x14ac:dyDescent="0.25">
      <c r="A23474" t="s">
        <v>735</v>
      </c>
      <c r="B23474">
        <v>99101</v>
      </c>
      <c r="C23474" s="593">
        <v>7.5999999999999998E-2</v>
      </c>
      <c r="D23474" t="s">
        <v>6499</v>
      </c>
      <c r="E23474">
        <v>6.5000000000000002E-2</v>
      </c>
      <c r="F23474">
        <v>1.0999999999999999E-2</v>
      </c>
      <c r="G23474">
        <v>0</v>
      </c>
      <c r="H23474">
        <v>0</v>
      </c>
      <c r="I23474">
        <v>0</v>
      </c>
    </row>
    <row r="23475" spans="1:9" x14ac:dyDescent="0.25">
      <c r="A23475" t="s">
        <v>735</v>
      </c>
      <c r="B23475">
        <v>99102</v>
      </c>
      <c r="C23475" s="593">
        <v>7.9000000000000001E-2</v>
      </c>
      <c r="D23475" t="s">
        <v>6500</v>
      </c>
      <c r="E23475">
        <v>6.5000000000000002E-2</v>
      </c>
      <c r="F23475">
        <v>0</v>
      </c>
      <c r="G23475">
        <v>1.4E-2</v>
      </c>
      <c r="H23475">
        <v>0</v>
      </c>
      <c r="I23475">
        <v>0</v>
      </c>
    </row>
    <row r="23476" spans="1:9" x14ac:dyDescent="0.25">
      <c r="A23476" t="s">
        <v>735</v>
      </c>
      <c r="B23476">
        <v>99103</v>
      </c>
      <c r="C23476" s="593">
        <v>8.2000000000000003E-2</v>
      </c>
      <c r="D23476" t="s">
        <v>1317</v>
      </c>
      <c r="E23476">
        <v>6.5000000000000002E-2</v>
      </c>
      <c r="F23476">
        <v>1.7000000000000001E-2</v>
      </c>
      <c r="G23476">
        <v>0</v>
      </c>
      <c r="H23476">
        <v>0</v>
      </c>
      <c r="I23476">
        <v>0</v>
      </c>
    </row>
    <row r="23477" spans="1:9" x14ac:dyDescent="0.25">
      <c r="A23477" t="s">
        <v>735</v>
      </c>
      <c r="B23477">
        <v>99104</v>
      </c>
      <c r="C23477" s="593">
        <v>7.9000000000000001E-2</v>
      </c>
      <c r="D23477" t="s">
        <v>6501</v>
      </c>
      <c r="E23477">
        <v>6.5000000000000002E-2</v>
      </c>
      <c r="F23477">
        <v>1.4E-2</v>
      </c>
      <c r="G23477">
        <v>0</v>
      </c>
      <c r="H23477">
        <v>0</v>
      </c>
      <c r="I23477">
        <v>0</v>
      </c>
    </row>
    <row r="23478" spans="1:9" x14ac:dyDescent="0.25">
      <c r="A23478" t="s">
        <v>735</v>
      </c>
      <c r="B23478">
        <v>99105</v>
      </c>
      <c r="C23478" s="593">
        <v>0.08</v>
      </c>
      <c r="D23478" t="s">
        <v>2038</v>
      </c>
      <c r="E23478">
        <v>6.5000000000000002E-2</v>
      </c>
      <c r="F23478">
        <v>1.4999999999999999E-2</v>
      </c>
      <c r="G23478">
        <v>0</v>
      </c>
      <c r="H23478">
        <v>0</v>
      </c>
      <c r="I23478">
        <v>0</v>
      </c>
    </row>
    <row r="23479" spans="1:9" x14ac:dyDescent="0.25">
      <c r="A23479" t="s">
        <v>735</v>
      </c>
      <c r="B23479">
        <v>99109</v>
      </c>
      <c r="C23479" s="593">
        <v>7.5999999999999998E-2</v>
      </c>
      <c r="D23479" t="s">
        <v>6499</v>
      </c>
      <c r="E23479">
        <v>6.5000000000000002E-2</v>
      </c>
      <c r="F23479">
        <v>1.0999999999999999E-2</v>
      </c>
      <c r="G23479">
        <v>0</v>
      </c>
      <c r="H23479">
        <v>0</v>
      </c>
      <c r="I23479">
        <v>0</v>
      </c>
    </row>
    <row r="23480" spans="1:9" x14ac:dyDescent="0.25">
      <c r="A23480" t="s">
        <v>735</v>
      </c>
      <c r="B23480">
        <v>99110</v>
      </c>
      <c r="C23480" s="593">
        <v>8.1000000000000003E-2</v>
      </c>
      <c r="D23480" t="s">
        <v>6494</v>
      </c>
      <c r="E23480">
        <v>6.5000000000000002E-2</v>
      </c>
      <c r="F23480">
        <v>1.6E-2</v>
      </c>
      <c r="G23480">
        <v>0</v>
      </c>
      <c r="H23480">
        <v>0</v>
      </c>
      <c r="I23480">
        <v>0</v>
      </c>
    </row>
    <row r="23481" spans="1:9" x14ac:dyDescent="0.25">
      <c r="A23481" t="s">
        <v>735</v>
      </c>
      <c r="B23481">
        <v>99111</v>
      </c>
      <c r="C23481" s="593">
        <v>7.9000000000000001E-2</v>
      </c>
      <c r="D23481" t="s">
        <v>6501</v>
      </c>
      <c r="E23481">
        <v>6.5000000000000002E-2</v>
      </c>
      <c r="F23481">
        <v>1.4E-2</v>
      </c>
      <c r="G23481">
        <v>0</v>
      </c>
      <c r="H23481">
        <v>0</v>
      </c>
      <c r="I23481">
        <v>0</v>
      </c>
    </row>
    <row r="23482" spans="1:9" x14ac:dyDescent="0.25">
      <c r="A23482" t="s">
        <v>735</v>
      </c>
      <c r="B23482">
        <v>99113</v>
      </c>
      <c r="C23482" s="593">
        <v>7.9000000000000001E-2</v>
      </c>
      <c r="D23482" t="s">
        <v>6501</v>
      </c>
      <c r="E23482">
        <v>6.5000000000000002E-2</v>
      </c>
      <c r="F23482">
        <v>1.4E-2</v>
      </c>
      <c r="G23482">
        <v>0</v>
      </c>
      <c r="H23482">
        <v>0</v>
      </c>
      <c r="I23482">
        <v>0</v>
      </c>
    </row>
    <row r="23483" spans="1:9" x14ac:dyDescent="0.25">
      <c r="A23483" t="s">
        <v>735</v>
      </c>
      <c r="B23483">
        <v>99114</v>
      </c>
      <c r="C23483" s="593">
        <v>7.5999999999999998E-2</v>
      </c>
      <c r="D23483" t="s">
        <v>6499</v>
      </c>
      <c r="E23483">
        <v>6.5000000000000002E-2</v>
      </c>
      <c r="F23483">
        <v>1.0999999999999999E-2</v>
      </c>
      <c r="G23483">
        <v>0</v>
      </c>
      <c r="H23483">
        <v>0</v>
      </c>
      <c r="I23483">
        <v>0</v>
      </c>
    </row>
    <row r="23484" spans="1:9" x14ac:dyDescent="0.25">
      <c r="A23484" t="s">
        <v>735</v>
      </c>
      <c r="B23484">
        <v>99115</v>
      </c>
      <c r="C23484" s="593">
        <v>8.2000000000000003E-2</v>
      </c>
      <c r="D23484" t="s">
        <v>1317</v>
      </c>
      <c r="E23484">
        <v>6.5000000000000002E-2</v>
      </c>
      <c r="F23484">
        <v>1.7000000000000001E-2</v>
      </c>
      <c r="G23484">
        <v>0</v>
      </c>
      <c r="H23484">
        <v>0</v>
      </c>
      <c r="I23484">
        <v>0</v>
      </c>
    </row>
    <row r="23485" spans="1:9" x14ac:dyDescent="0.25">
      <c r="A23485" t="s">
        <v>735</v>
      </c>
      <c r="B23485">
        <v>99116</v>
      </c>
      <c r="C23485" s="593">
        <v>8.2000000000000003E-2</v>
      </c>
      <c r="D23485" t="s">
        <v>1317</v>
      </c>
      <c r="E23485">
        <v>6.5000000000000002E-2</v>
      </c>
      <c r="F23485">
        <v>1.7000000000000001E-2</v>
      </c>
      <c r="G23485">
        <v>0</v>
      </c>
      <c r="H23485">
        <v>0</v>
      </c>
      <c r="I23485">
        <v>0</v>
      </c>
    </row>
    <row r="23486" spans="1:9" x14ac:dyDescent="0.25">
      <c r="A23486" t="s">
        <v>735</v>
      </c>
      <c r="B23486">
        <v>99117</v>
      </c>
      <c r="C23486" s="593">
        <v>0.08</v>
      </c>
      <c r="D23486" t="s">
        <v>1196</v>
      </c>
      <c r="E23486">
        <v>6.5000000000000002E-2</v>
      </c>
      <c r="F23486">
        <v>1.4999999999999999E-2</v>
      </c>
      <c r="G23486">
        <v>0</v>
      </c>
      <c r="H23486">
        <v>0</v>
      </c>
      <c r="I23486">
        <v>0</v>
      </c>
    </row>
    <row r="23487" spans="1:9" x14ac:dyDescent="0.25">
      <c r="A23487" t="s">
        <v>735</v>
      </c>
      <c r="B23487">
        <v>99118</v>
      </c>
      <c r="C23487" s="593">
        <v>0.08</v>
      </c>
      <c r="D23487" t="s">
        <v>6502</v>
      </c>
      <c r="E23487">
        <v>6.5000000000000002E-2</v>
      </c>
      <c r="F23487">
        <v>1.4999999999999999E-2</v>
      </c>
      <c r="G23487">
        <v>0</v>
      </c>
      <c r="H23487">
        <v>0</v>
      </c>
      <c r="I23487">
        <v>0</v>
      </c>
    </row>
    <row r="23488" spans="1:9" x14ac:dyDescent="0.25">
      <c r="A23488" t="s">
        <v>735</v>
      </c>
      <c r="B23488">
        <v>99119</v>
      </c>
      <c r="C23488" s="593">
        <v>7.6999999999999999E-2</v>
      </c>
      <c r="D23488" t="s">
        <v>6383</v>
      </c>
      <c r="E23488">
        <v>6.5000000000000002E-2</v>
      </c>
      <c r="F23488">
        <v>1.2E-2</v>
      </c>
      <c r="G23488">
        <v>0</v>
      </c>
      <c r="H23488">
        <v>0</v>
      </c>
      <c r="I23488">
        <v>0</v>
      </c>
    </row>
    <row r="23489" spans="1:9" x14ac:dyDescent="0.25">
      <c r="A23489" t="s">
        <v>735</v>
      </c>
      <c r="B23489">
        <v>99121</v>
      </c>
      <c r="C23489" s="593">
        <v>0.08</v>
      </c>
      <c r="D23489" t="s">
        <v>6502</v>
      </c>
      <c r="E23489">
        <v>6.5000000000000002E-2</v>
      </c>
      <c r="F23489">
        <v>1.4999999999999999E-2</v>
      </c>
      <c r="G23489">
        <v>0</v>
      </c>
      <c r="H23489">
        <v>0</v>
      </c>
      <c r="I23489">
        <v>0</v>
      </c>
    </row>
    <row r="23490" spans="1:9" x14ac:dyDescent="0.25">
      <c r="A23490" t="s">
        <v>735</v>
      </c>
      <c r="B23490">
        <v>99122</v>
      </c>
      <c r="C23490" s="593">
        <v>0.08</v>
      </c>
      <c r="D23490" t="s">
        <v>1196</v>
      </c>
      <c r="E23490">
        <v>6.5000000000000002E-2</v>
      </c>
      <c r="F23490">
        <v>1.4999999999999999E-2</v>
      </c>
      <c r="G23490">
        <v>0</v>
      </c>
      <c r="H23490">
        <v>0</v>
      </c>
      <c r="I23490">
        <v>0</v>
      </c>
    </row>
    <row r="23491" spans="1:9" x14ac:dyDescent="0.25">
      <c r="A23491" t="s">
        <v>735</v>
      </c>
      <c r="B23491">
        <v>99123</v>
      </c>
      <c r="C23491" s="593">
        <v>8.2000000000000003E-2</v>
      </c>
      <c r="D23491" t="s">
        <v>1317</v>
      </c>
      <c r="E23491">
        <v>6.5000000000000002E-2</v>
      </c>
      <c r="F23491">
        <v>1.7000000000000001E-2</v>
      </c>
      <c r="G23491">
        <v>0</v>
      </c>
      <c r="H23491">
        <v>0</v>
      </c>
      <c r="I23491">
        <v>0</v>
      </c>
    </row>
    <row r="23492" spans="1:9" x14ac:dyDescent="0.25">
      <c r="A23492" t="s">
        <v>735</v>
      </c>
      <c r="B23492">
        <v>99124</v>
      </c>
      <c r="C23492" s="593">
        <v>0.08</v>
      </c>
      <c r="D23492" t="s">
        <v>6479</v>
      </c>
      <c r="E23492">
        <v>6.5000000000000002E-2</v>
      </c>
      <c r="F23492">
        <v>1.4999999999999999E-2</v>
      </c>
      <c r="G23492">
        <v>0</v>
      </c>
      <c r="H23492">
        <v>0</v>
      </c>
      <c r="I23492">
        <v>0</v>
      </c>
    </row>
    <row r="23493" spans="1:9" x14ac:dyDescent="0.25">
      <c r="A23493" t="s">
        <v>735</v>
      </c>
      <c r="B23493">
        <v>99125</v>
      </c>
      <c r="C23493" s="593">
        <v>0.08</v>
      </c>
      <c r="D23493" t="s">
        <v>2038</v>
      </c>
      <c r="E23493">
        <v>6.5000000000000002E-2</v>
      </c>
      <c r="F23493">
        <v>1.4999999999999999E-2</v>
      </c>
      <c r="G23493">
        <v>0</v>
      </c>
      <c r="H23493">
        <v>0</v>
      </c>
      <c r="I23493">
        <v>0</v>
      </c>
    </row>
    <row r="23494" spans="1:9" x14ac:dyDescent="0.25">
      <c r="A23494" t="s">
        <v>735</v>
      </c>
      <c r="B23494">
        <v>99126</v>
      </c>
      <c r="C23494" s="593">
        <v>7.5999999999999998E-2</v>
      </c>
      <c r="D23494" t="s">
        <v>6499</v>
      </c>
      <c r="E23494">
        <v>6.5000000000000002E-2</v>
      </c>
      <c r="F23494">
        <v>1.0999999999999999E-2</v>
      </c>
      <c r="G23494">
        <v>0</v>
      </c>
      <c r="H23494">
        <v>0</v>
      </c>
      <c r="I23494">
        <v>0</v>
      </c>
    </row>
    <row r="23495" spans="1:9" x14ac:dyDescent="0.25">
      <c r="A23495" t="s">
        <v>735</v>
      </c>
      <c r="B23495">
        <v>99128</v>
      </c>
      <c r="C23495" s="593">
        <v>7.9000000000000001E-2</v>
      </c>
      <c r="D23495" t="s">
        <v>6501</v>
      </c>
      <c r="E23495">
        <v>6.5000000000000002E-2</v>
      </c>
      <c r="F23495">
        <v>1.4E-2</v>
      </c>
      <c r="G23495">
        <v>0</v>
      </c>
      <c r="H23495">
        <v>0</v>
      </c>
      <c r="I23495">
        <v>0</v>
      </c>
    </row>
    <row r="23496" spans="1:9" x14ac:dyDescent="0.25">
      <c r="A23496" t="s">
        <v>735</v>
      </c>
      <c r="B23496">
        <v>99129</v>
      </c>
      <c r="C23496" s="593">
        <v>7.5999999999999998E-2</v>
      </c>
      <c r="D23496" t="s">
        <v>6499</v>
      </c>
      <c r="E23496">
        <v>6.5000000000000002E-2</v>
      </c>
      <c r="F23496">
        <v>1.0999999999999999E-2</v>
      </c>
      <c r="G23496">
        <v>0</v>
      </c>
      <c r="H23496">
        <v>0</v>
      </c>
      <c r="I23496">
        <v>0</v>
      </c>
    </row>
    <row r="23497" spans="1:9" x14ac:dyDescent="0.25">
      <c r="A23497" t="s">
        <v>735</v>
      </c>
      <c r="B23497">
        <v>99130</v>
      </c>
      <c r="C23497" s="593">
        <v>7.9000000000000001E-2</v>
      </c>
      <c r="D23497" t="s">
        <v>6501</v>
      </c>
      <c r="E23497">
        <v>6.5000000000000002E-2</v>
      </c>
      <c r="F23497">
        <v>1.4E-2</v>
      </c>
      <c r="G23497">
        <v>0</v>
      </c>
      <c r="H23497">
        <v>0</v>
      </c>
      <c r="I23497">
        <v>0</v>
      </c>
    </row>
    <row r="23498" spans="1:9" x14ac:dyDescent="0.25">
      <c r="A23498" t="s">
        <v>735</v>
      </c>
      <c r="B23498">
        <v>99131</v>
      </c>
      <c r="C23498" s="593">
        <v>7.5999999999999998E-2</v>
      </c>
      <c r="D23498" t="s">
        <v>6499</v>
      </c>
      <c r="E23498">
        <v>6.5000000000000002E-2</v>
      </c>
      <c r="F23498">
        <v>1.0999999999999999E-2</v>
      </c>
      <c r="G23498">
        <v>0</v>
      </c>
      <c r="H23498">
        <v>0</v>
      </c>
      <c r="I23498">
        <v>0</v>
      </c>
    </row>
    <row r="23499" spans="1:9" x14ac:dyDescent="0.25">
      <c r="A23499" t="s">
        <v>735</v>
      </c>
      <c r="B23499">
        <v>99133</v>
      </c>
      <c r="C23499" s="593">
        <v>8.4000000000000005E-2</v>
      </c>
      <c r="D23499" t="s">
        <v>6503</v>
      </c>
      <c r="E23499">
        <v>6.5000000000000002E-2</v>
      </c>
      <c r="F23499">
        <v>0</v>
      </c>
      <c r="G23499">
        <v>1.9E-2</v>
      </c>
      <c r="H23499">
        <v>0</v>
      </c>
      <c r="I23499">
        <v>0</v>
      </c>
    </row>
    <row r="23500" spans="1:9" x14ac:dyDescent="0.25">
      <c r="A23500" t="s">
        <v>735</v>
      </c>
      <c r="B23500">
        <v>99134</v>
      </c>
      <c r="C23500" s="593">
        <v>0.08</v>
      </c>
      <c r="D23500" t="s">
        <v>1196</v>
      </c>
      <c r="E23500">
        <v>6.5000000000000002E-2</v>
      </c>
      <c r="F23500">
        <v>1.4999999999999999E-2</v>
      </c>
      <c r="G23500">
        <v>0</v>
      </c>
      <c r="H23500">
        <v>0</v>
      </c>
      <c r="I23500">
        <v>0</v>
      </c>
    </row>
    <row r="23501" spans="1:9" x14ac:dyDescent="0.25">
      <c r="A23501" t="s">
        <v>735</v>
      </c>
      <c r="B23501">
        <v>99135</v>
      </c>
      <c r="C23501" s="593">
        <v>8.2000000000000003E-2</v>
      </c>
      <c r="D23501" t="s">
        <v>1317</v>
      </c>
      <c r="E23501">
        <v>6.5000000000000002E-2</v>
      </c>
      <c r="F23501">
        <v>1.7000000000000001E-2</v>
      </c>
      <c r="G23501">
        <v>0</v>
      </c>
      <c r="H23501">
        <v>0</v>
      </c>
      <c r="I23501">
        <v>0</v>
      </c>
    </row>
    <row r="23502" spans="1:9" x14ac:dyDescent="0.25">
      <c r="A23502" t="s">
        <v>735</v>
      </c>
      <c r="B23502">
        <v>99136</v>
      </c>
      <c r="C23502" s="593">
        <v>7.9000000000000001E-2</v>
      </c>
      <c r="D23502" t="s">
        <v>6501</v>
      </c>
      <c r="E23502">
        <v>6.5000000000000002E-2</v>
      </c>
      <c r="F23502">
        <v>1.4E-2</v>
      </c>
      <c r="G23502">
        <v>0</v>
      </c>
      <c r="H23502">
        <v>0</v>
      </c>
      <c r="I23502">
        <v>0</v>
      </c>
    </row>
    <row r="23503" spans="1:9" x14ac:dyDescent="0.25">
      <c r="A23503" t="s">
        <v>735</v>
      </c>
      <c r="B23503">
        <v>99137</v>
      </c>
      <c r="C23503" s="593">
        <v>7.5999999999999998E-2</v>
      </c>
      <c r="D23503" t="s">
        <v>6499</v>
      </c>
      <c r="E23503">
        <v>6.5000000000000002E-2</v>
      </c>
      <c r="F23503">
        <v>1.0999999999999999E-2</v>
      </c>
      <c r="G23503">
        <v>0</v>
      </c>
      <c r="H23503">
        <v>0</v>
      </c>
      <c r="I23503">
        <v>0</v>
      </c>
    </row>
    <row r="23504" spans="1:9" x14ac:dyDescent="0.25">
      <c r="A23504" t="s">
        <v>735</v>
      </c>
      <c r="B23504">
        <v>99138</v>
      </c>
      <c r="C23504" s="593">
        <v>0.08</v>
      </c>
      <c r="D23504" t="s">
        <v>6502</v>
      </c>
      <c r="E23504">
        <v>6.5000000000000002E-2</v>
      </c>
      <c r="F23504">
        <v>1.4999999999999999E-2</v>
      </c>
      <c r="G23504">
        <v>0</v>
      </c>
      <c r="H23504">
        <v>0</v>
      </c>
      <c r="I23504">
        <v>0</v>
      </c>
    </row>
    <row r="23505" spans="1:9" x14ac:dyDescent="0.25">
      <c r="A23505" t="s">
        <v>735</v>
      </c>
      <c r="B23505">
        <v>99139</v>
      </c>
      <c r="C23505" s="593">
        <v>7.6999999999999999E-2</v>
      </c>
      <c r="D23505" t="s">
        <v>6383</v>
      </c>
      <c r="E23505">
        <v>6.5000000000000002E-2</v>
      </c>
      <c r="F23505">
        <v>1.2E-2</v>
      </c>
      <c r="G23505">
        <v>0</v>
      </c>
      <c r="H23505">
        <v>0</v>
      </c>
      <c r="I23505">
        <v>0</v>
      </c>
    </row>
    <row r="23506" spans="1:9" x14ac:dyDescent="0.25">
      <c r="A23506" t="s">
        <v>735</v>
      </c>
      <c r="B23506">
        <v>99140</v>
      </c>
      <c r="C23506" s="593">
        <v>0.08</v>
      </c>
      <c r="D23506" t="s">
        <v>6502</v>
      </c>
      <c r="E23506">
        <v>6.5000000000000002E-2</v>
      </c>
      <c r="F23506">
        <v>1.4999999999999999E-2</v>
      </c>
      <c r="G23506">
        <v>0</v>
      </c>
      <c r="H23506">
        <v>0</v>
      </c>
      <c r="I23506">
        <v>0</v>
      </c>
    </row>
    <row r="23507" spans="1:9" x14ac:dyDescent="0.25">
      <c r="A23507" t="s">
        <v>735</v>
      </c>
      <c r="B23507">
        <v>99141</v>
      </c>
      <c r="C23507" s="593">
        <v>0.08</v>
      </c>
      <c r="D23507" t="s">
        <v>6502</v>
      </c>
      <c r="E23507">
        <v>6.5000000000000002E-2</v>
      </c>
      <c r="F23507">
        <v>1.4999999999999999E-2</v>
      </c>
      <c r="G23507">
        <v>0</v>
      </c>
      <c r="H23507">
        <v>0</v>
      </c>
      <c r="I23507">
        <v>0</v>
      </c>
    </row>
    <row r="23508" spans="1:9" x14ac:dyDescent="0.25">
      <c r="A23508" t="s">
        <v>735</v>
      </c>
      <c r="B23508">
        <v>99143</v>
      </c>
      <c r="C23508" s="593">
        <v>7.9000000000000001E-2</v>
      </c>
      <c r="D23508" t="s">
        <v>6501</v>
      </c>
      <c r="E23508">
        <v>6.5000000000000002E-2</v>
      </c>
      <c r="F23508">
        <v>1.4E-2</v>
      </c>
      <c r="G23508">
        <v>0</v>
      </c>
      <c r="H23508">
        <v>0</v>
      </c>
      <c r="I23508">
        <v>0</v>
      </c>
    </row>
    <row r="23509" spans="1:9" x14ac:dyDescent="0.25">
      <c r="A23509" t="s">
        <v>735</v>
      </c>
      <c r="B23509">
        <v>99144</v>
      </c>
      <c r="C23509" s="593">
        <v>0.08</v>
      </c>
      <c r="D23509" t="s">
        <v>1196</v>
      </c>
      <c r="E23509">
        <v>6.5000000000000002E-2</v>
      </c>
      <c r="F23509">
        <v>1.4999999999999999E-2</v>
      </c>
      <c r="G23509">
        <v>0</v>
      </c>
      <c r="H23509">
        <v>0</v>
      </c>
      <c r="I23509">
        <v>0</v>
      </c>
    </row>
    <row r="23510" spans="1:9" x14ac:dyDescent="0.25">
      <c r="A23510" t="s">
        <v>735</v>
      </c>
      <c r="B23510">
        <v>99146</v>
      </c>
      <c r="C23510" s="593">
        <v>0.08</v>
      </c>
      <c r="D23510" t="s">
        <v>6502</v>
      </c>
      <c r="E23510">
        <v>6.5000000000000002E-2</v>
      </c>
      <c r="F23510">
        <v>1.4999999999999999E-2</v>
      </c>
      <c r="G23510">
        <v>0</v>
      </c>
      <c r="H23510">
        <v>0</v>
      </c>
      <c r="I23510">
        <v>0</v>
      </c>
    </row>
    <row r="23511" spans="1:9" x14ac:dyDescent="0.25">
      <c r="A23511" t="s">
        <v>735</v>
      </c>
      <c r="B23511">
        <v>99147</v>
      </c>
      <c r="C23511" s="593">
        <v>0.08</v>
      </c>
      <c r="D23511" t="s">
        <v>1196</v>
      </c>
      <c r="E23511">
        <v>6.5000000000000002E-2</v>
      </c>
      <c r="F23511">
        <v>1.4999999999999999E-2</v>
      </c>
      <c r="G23511">
        <v>0</v>
      </c>
      <c r="H23511">
        <v>0</v>
      </c>
      <c r="I23511">
        <v>0</v>
      </c>
    </row>
    <row r="23512" spans="1:9" x14ac:dyDescent="0.25">
      <c r="A23512" t="s">
        <v>735</v>
      </c>
      <c r="B23512">
        <v>99148</v>
      </c>
      <c r="C23512" s="593">
        <v>7.5999999999999998E-2</v>
      </c>
      <c r="D23512" t="s">
        <v>6499</v>
      </c>
      <c r="E23512">
        <v>6.5000000000000002E-2</v>
      </c>
      <c r="F23512">
        <v>1.0999999999999999E-2</v>
      </c>
      <c r="G23512">
        <v>0</v>
      </c>
      <c r="H23512">
        <v>0</v>
      </c>
      <c r="I23512">
        <v>0</v>
      </c>
    </row>
    <row r="23513" spans="1:9" x14ac:dyDescent="0.25">
      <c r="A23513" t="s">
        <v>735</v>
      </c>
      <c r="B23513">
        <v>99149</v>
      </c>
      <c r="C23513" s="593">
        <v>7.9000000000000001E-2</v>
      </c>
      <c r="D23513" t="s">
        <v>3864</v>
      </c>
      <c r="E23513">
        <v>6.5000000000000002E-2</v>
      </c>
      <c r="F23513">
        <v>0</v>
      </c>
      <c r="G23513">
        <v>1.4E-2</v>
      </c>
      <c r="H23513">
        <v>0</v>
      </c>
      <c r="I23513">
        <v>0</v>
      </c>
    </row>
    <row r="23514" spans="1:9" x14ac:dyDescent="0.25">
      <c r="A23514" t="s">
        <v>735</v>
      </c>
      <c r="B23514">
        <v>99150</v>
      </c>
      <c r="C23514" s="593">
        <v>0.08</v>
      </c>
      <c r="D23514" t="s">
        <v>6502</v>
      </c>
      <c r="E23514">
        <v>6.5000000000000002E-2</v>
      </c>
      <c r="F23514">
        <v>1.4999999999999999E-2</v>
      </c>
      <c r="G23514">
        <v>0</v>
      </c>
      <c r="H23514">
        <v>0</v>
      </c>
      <c r="I23514">
        <v>0</v>
      </c>
    </row>
    <row r="23515" spans="1:9" x14ac:dyDescent="0.25">
      <c r="A23515" t="s">
        <v>735</v>
      </c>
      <c r="B23515">
        <v>99151</v>
      </c>
      <c r="C23515" s="593">
        <v>7.5999999999999998E-2</v>
      </c>
      <c r="D23515" t="s">
        <v>6499</v>
      </c>
      <c r="E23515">
        <v>6.5000000000000002E-2</v>
      </c>
      <c r="F23515">
        <v>1.0999999999999999E-2</v>
      </c>
      <c r="G23515">
        <v>0</v>
      </c>
      <c r="H23515">
        <v>0</v>
      </c>
      <c r="I23515">
        <v>0</v>
      </c>
    </row>
    <row r="23516" spans="1:9" x14ac:dyDescent="0.25">
      <c r="A23516" t="s">
        <v>735</v>
      </c>
      <c r="B23516">
        <v>99152</v>
      </c>
      <c r="C23516" s="593">
        <v>7.6999999999999999E-2</v>
      </c>
      <c r="D23516" t="s">
        <v>6383</v>
      </c>
      <c r="E23516">
        <v>6.5000000000000002E-2</v>
      </c>
      <c r="F23516">
        <v>1.2E-2</v>
      </c>
      <c r="G23516">
        <v>0</v>
      </c>
      <c r="H23516">
        <v>0</v>
      </c>
      <c r="I23516">
        <v>0</v>
      </c>
    </row>
    <row r="23517" spans="1:9" x14ac:dyDescent="0.25">
      <c r="A23517" t="s">
        <v>735</v>
      </c>
      <c r="B23517">
        <v>99153</v>
      </c>
      <c r="C23517" s="593">
        <v>7.6999999999999999E-2</v>
      </c>
      <c r="D23517" t="s">
        <v>6383</v>
      </c>
      <c r="E23517">
        <v>6.5000000000000002E-2</v>
      </c>
      <c r="F23517">
        <v>1.2E-2</v>
      </c>
      <c r="G23517">
        <v>0</v>
      </c>
      <c r="H23517">
        <v>0</v>
      </c>
      <c r="I23517">
        <v>0</v>
      </c>
    </row>
    <row r="23518" spans="1:9" x14ac:dyDescent="0.25">
      <c r="A23518" t="s">
        <v>735</v>
      </c>
      <c r="B23518">
        <v>99154</v>
      </c>
      <c r="C23518" s="593">
        <v>0.08</v>
      </c>
      <c r="D23518" t="s">
        <v>1196</v>
      </c>
      <c r="E23518">
        <v>6.5000000000000002E-2</v>
      </c>
      <c r="F23518">
        <v>1.4999999999999999E-2</v>
      </c>
      <c r="G23518">
        <v>0</v>
      </c>
      <c r="H23518">
        <v>0</v>
      </c>
      <c r="I23518">
        <v>0</v>
      </c>
    </row>
    <row r="23519" spans="1:9" x14ac:dyDescent="0.25">
      <c r="A23519" t="s">
        <v>735</v>
      </c>
      <c r="B23519">
        <v>99155</v>
      </c>
      <c r="C23519" s="593">
        <v>0.08</v>
      </c>
      <c r="D23519" t="s">
        <v>6479</v>
      </c>
      <c r="E23519">
        <v>6.5000000000000002E-2</v>
      </c>
      <c r="F23519">
        <v>1.4999999999999999E-2</v>
      </c>
      <c r="G23519">
        <v>0</v>
      </c>
      <c r="H23519">
        <v>0</v>
      </c>
      <c r="I23519">
        <v>0</v>
      </c>
    </row>
    <row r="23520" spans="1:9" x14ac:dyDescent="0.25">
      <c r="A23520" t="s">
        <v>735</v>
      </c>
      <c r="B23520">
        <v>99156</v>
      </c>
      <c r="C23520" s="593">
        <v>8.1000000000000003E-2</v>
      </c>
      <c r="D23520" t="s">
        <v>6494</v>
      </c>
      <c r="E23520">
        <v>6.5000000000000002E-2</v>
      </c>
      <c r="F23520">
        <v>1.6E-2</v>
      </c>
      <c r="G23520">
        <v>0</v>
      </c>
      <c r="H23520">
        <v>0</v>
      </c>
      <c r="I23520">
        <v>0</v>
      </c>
    </row>
    <row r="23521" spans="1:9" x14ac:dyDescent="0.25">
      <c r="A23521" t="s">
        <v>735</v>
      </c>
      <c r="B23521">
        <v>99157</v>
      </c>
      <c r="C23521" s="593">
        <v>7.5999999999999998E-2</v>
      </c>
      <c r="D23521" t="s">
        <v>6499</v>
      </c>
      <c r="E23521">
        <v>6.5000000000000002E-2</v>
      </c>
      <c r="F23521">
        <v>1.0999999999999999E-2</v>
      </c>
      <c r="G23521">
        <v>0</v>
      </c>
      <c r="H23521">
        <v>0</v>
      </c>
      <c r="I23521">
        <v>0</v>
      </c>
    </row>
    <row r="23522" spans="1:9" x14ac:dyDescent="0.25">
      <c r="A23522" t="s">
        <v>735</v>
      </c>
      <c r="B23522">
        <v>99158</v>
      </c>
      <c r="C23522" s="593">
        <v>7.9000000000000001E-2</v>
      </c>
      <c r="D23522" t="s">
        <v>6501</v>
      </c>
      <c r="E23522">
        <v>6.5000000000000002E-2</v>
      </c>
      <c r="F23522">
        <v>1.4E-2</v>
      </c>
      <c r="G23522">
        <v>0</v>
      </c>
      <c r="H23522">
        <v>0</v>
      </c>
      <c r="I23522">
        <v>0</v>
      </c>
    </row>
    <row r="23523" spans="1:9" x14ac:dyDescent="0.25">
      <c r="A23523" t="s">
        <v>735</v>
      </c>
      <c r="B23523">
        <v>99159</v>
      </c>
      <c r="C23523" s="593">
        <v>0.08</v>
      </c>
      <c r="D23523" t="s">
        <v>2038</v>
      </c>
      <c r="E23523">
        <v>6.5000000000000002E-2</v>
      </c>
      <c r="F23523">
        <v>1.4999999999999999E-2</v>
      </c>
      <c r="G23523">
        <v>0</v>
      </c>
      <c r="H23523">
        <v>0</v>
      </c>
      <c r="I23523">
        <v>0</v>
      </c>
    </row>
    <row r="23524" spans="1:9" x14ac:dyDescent="0.25">
      <c r="A23524" t="s">
        <v>735</v>
      </c>
      <c r="B23524">
        <v>99160</v>
      </c>
      <c r="C23524" s="593">
        <v>0.08</v>
      </c>
      <c r="D23524" t="s">
        <v>6502</v>
      </c>
      <c r="E23524">
        <v>6.5000000000000002E-2</v>
      </c>
      <c r="F23524">
        <v>1.4999999999999999E-2</v>
      </c>
      <c r="G23524">
        <v>0</v>
      </c>
      <c r="H23524">
        <v>0</v>
      </c>
      <c r="I23524">
        <v>0</v>
      </c>
    </row>
    <row r="23525" spans="1:9" x14ac:dyDescent="0.25">
      <c r="A23525" t="s">
        <v>735</v>
      </c>
      <c r="B23525">
        <v>99161</v>
      </c>
      <c r="C23525" s="593">
        <v>7.9000000000000001E-2</v>
      </c>
      <c r="D23525" t="s">
        <v>6501</v>
      </c>
      <c r="E23525">
        <v>6.5000000000000002E-2</v>
      </c>
      <c r="F23525">
        <v>1.4E-2</v>
      </c>
      <c r="G23525">
        <v>0</v>
      </c>
      <c r="H23525">
        <v>0</v>
      </c>
      <c r="I23525">
        <v>0</v>
      </c>
    </row>
    <row r="23526" spans="1:9" x14ac:dyDescent="0.25">
      <c r="A23526" t="s">
        <v>735</v>
      </c>
      <c r="B23526">
        <v>99163</v>
      </c>
      <c r="C23526" s="593">
        <v>7.9000000000000001E-2</v>
      </c>
      <c r="D23526" t="s">
        <v>6501</v>
      </c>
      <c r="E23526">
        <v>6.5000000000000002E-2</v>
      </c>
      <c r="F23526">
        <v>1.4E-2</v>
      </c>
      <c r="G23526">
        <v>0</v>
      </c>
      <c r="H23526">
        <v>0</v>
      </c>
      <c r="I23526">
        <v>0</v>
      </c>
    </row>
    <row r="23527" spans="1:9" x14ac:dyDescent="0.25">
      <c r="A23527" t="s">
        <v>735</v>
      </c>
      <c r="B23527">
        <v>99164</v>
      </c>
      <c r="C23527" s="593">
        <v>7.9000000000000001E-2</v>
      </c>
      <c r="D23527" t="s">
        <v>6504</v>
      </c>
      <c r="E23527">
        <v>6.5000000000000002E-2</v>
      </c>
      <c r="F23527">
        <v>0</v>
      </c>
      <c r="G23527">
        <v>1.4E-2</v>
      </c>
      <c r="H23527">
        <v>0</v>
      </c>
      <c r="I23527">
        <v>0</v>
      </c>
    </row>
    <row r="23528" spans="1:9" x14ac:dyDescent="0.25">
      <c r="A23528" t="s">
        <v>735</v>
      </c>
      <c r="B23528">
        <v>99166</v>
      </c>
      <c r="C23528" s="593">
        <v>8.4000000000000005E-2</v>
      </c>
      <c r="D23528" t="s">
        <v>6473</v>
      </c>
      <c r="E23528">
        <v>6.5000000000000002E-2</v>
      </c>
      <c r="F23528">
        <v>0</v>
      </c>
      <c r="G23528">
        <v>0</v>
      </c>
      <c r="H23528">
        <v>1.9E-2</v>
      </c>
      <c r="I23528">
        <v>0</v>
      </c>
    </row>
    <row r="23529" spans="1:9" x14ac:dyDescent="0.25">
      <c r="A23529" t="s">
        <v>735</v>
      </c>
      <c r="B23529">
        <v>99167</v>
      </c>
      <c r="C23529" s="593">
        <v>7.5999999999999998E-2</v>
      </c>
      <c r="D23529" t="s">
        <v>6499</v>
      </c>
      <c r="E23529">
        <v>6.5000000000000002E-2</v>
      </c>
      <c r="F23529">
        <v>1.0999999999999999E-2</v>
      </c>
      <c r="G23529">
        <v>0</v>
      </c>
      <c r="H23529">
        <v>0</v>
      </c>
      <c r="I23529">
        <v>0</v>
      </c>
    </row>
    <row r="23530" spans="1:9" x14ac:dyDescent="0.25">
      <c r="A23530" t="s">
        <v>735</v>
      </c>
      <c r="B23530">
        <v>99169</v>
      </c>
      <c r="C23530" s="593">
        <v>0.08</v>
      </c>
      <c r="D23530" t="s">
        <v>2038</v>
      </c>
      <c r="E23530">
        <v>6.5000000000000002E-2</v>
      </c>
      <c r="F23530">
        <v>1.4999999999999999E-2</v>
      </c>
      <c r="G23530">
        <v>0</v>
      </c>
      <c r="H23530">
        <v>0</v>
      </c>
      <c r="I23530">
        <v>0</v>
      </c>
    </row>
    <row r="23531" spans="1:9" x14ac:dyDescent="0.25">
      <c r="A23531" t="s">
        <v>735</v>
      </c>
      <c r="B23531">
        <v>99170</v>
      </c>
      <c r="C23531" s="593">
        <v>8.1000000000000003E-2</v>
      </c>
      <c r="D23531" t="s">
        <v>6494</v>
      </c>
      <c r="E23531">
        <v>6.5000000000000002E-2</v>
      </c>
      <c r="F23531">
        <v>1.6E-2</v>
      </c>
      <c r="G23531">
        <v>0</v>
      </c>
      <c r="H23531">
        <v>0</v>
      </c>
      <c r="I23531">
        <v>0</v>
      </c>
    </row>
    <row r="23532" spans="1:9" x14ac:dyDescent="0.25">
      <c r="A23532" t="s">
        <v>735</v>
      </c>
      <c r="B23532">
        <v>99171</v>
      </c>
      <c r="C23532" s="593">
        <v>7.9000000000000001E-2</v>
      </c>
      <c r="D23532" t="s">
        <v>6501</v>
      </c>
      <c r="E23532">
        <v>6.5000000000000002E-2</v>
      </c>
      <c r="F23532">
        <v>1.4E-2</v>
      </c>
      <c r="G23532">
        <v>0</v>
      </c>
      <c r="H23532">
        <v>0</v>
      </c>
      <c r="I23532">
        <v>0</v>
      </c>
    </row>
    <row r="23533" spans="1:9" x14ac:dyDescent="0.25">
      <c r="A23533" t="s">
        <v>735</v>
      </c>
      <c r="B23533">
        <v>99173</v>
      </c>
      <c r="C23533" s="593">
        <v>7.5999999999999998E-2</v>
      </c>
      <c r="D23533" t="s">
        <v>6499</v>
      </c>
      <c r="E23533">
        <v>6.5000000000000002E-2</v>
      </c>
      <c r="F23533">
        <v>1.0999999999999999E-2</v>
      </c>
      <c r="G23533">
        <v>0</v>
      </c>
      <c r="H23533">
        <v>0</v>
      </c>
      <c r="I23533">
        <v>0</v>
      </c>
    </row>
    <row r="23534" spans="1:9" x14ac:dyDescent="0.25">
      <c r="A23534" t="s">
        <v>735</v>
      </c>
      <c r="B23534">
        <v>99174</v>
      </c>
      <c r="C23534" s="593">
        <v>7.9000000000000001E-2</v>
      </c>
      <c r="D23534" t="s">
        <v>6501</v>
      </c>
      <c r="E23534">
        <v>6.5000000000000002E-2</v>
      </c>
      <c r="F23534">
        <v>1.4E-2</v>
      </c>
      <c r="G23534">
        <v>0</v>
      </c>
      <c r="H23534">
        <v>0</v>
      </c>
      <c r="I23534">
        <v>0</v>
      </c>
    </row>
    <row r="23535" spans="1:9" x14ac:dyDescent="0.25">
      <c r="A23535" t="s">
        <v>735</v>
      </c>
      <c r="B23535">
        <v>99176</v>
      </c>
      <c r="C23535" s="593">
        <v>7.9000000000000001E-2</v>
      </c>
      <c r="D23535" t="s">
        <v>6501</v>
      </c>
      <c r="E23535">
        <v>6.5000000000000002E-2</v>
      </c>
      <c r="F23535">
        <v>1.4E-2</v>
      </c>
      <c r="G23535">
        <v>0</v>
      </c>
      <c r="H23535">
        <v>0</v>
      </c>
      <c r="I23535">
        <v>0</v>
      </c>
    </row>
    <row r="23536" spans="1:9" x14ac:dyDescent="0.25">
      <c r="A23536" t="s">
        <v>735</v>
      </c>
      <c r="B23536">
        <v>99179</v>
      </c>
      <c r="C23536" s="593">
        <v>7.9000000000000001E-2</v>
      </c>
      <c r="D23536" t="s">
        <v>6501</v>
      </c>
      <c r="E23536">
        <v>6.5000000000000002E-2</v>
      </c>
      <c r="F23536">
        <v>1.4E-2</v>
      </c>
      <c r="G23536">
        <v>0</v>
      </c>
      <c r="H23536">
        <v>0</v>
      </c>
      <c r="I23536">
        <v>0</v>
      </c>
    </row>
    <row r="23537" spans="1:9" x14ac:dyDescent="0.25">
      <c r="A23537" t="s">
        <v>735</v>
      </c>
      <c r="B23537">
        <v>99180</v>
      </c>
      <c r="C23537" s="593">
        <v>7.6999999999999999E-2</v>
      </c>
      <c r="D23537" t="s">
        <v>6383</v>
      </c>
      <c r="E23537">
        <v>6.5000000000000002E-2</v>
      </c>
      <c r="F23537">
        <v>1.2E-2</v>
      </c>
      <c r="G23537">
        <v>0</v>
      </c>
      <c r="H23537">
        <v>0</v>
      </c>
      <c r="I23537">
        <v>0</v>
      </c>
    </row>
    <row r="23538" spans="1:9" x14ac:dyDescent="0.25">
      <c r="A23538" t="s">
        <v>735</v>
      </c>
      <c r="B23538">
        <v>99181</v>
      </c>
      <c r="C23538" s="593">
        <v>7.5999999999999998E-2</v>
      </c>
      <c r="D23538" t="s">
        <v>6499</v>
      </c>
      <c r="E23538">
        <v>6.5000000000000002E-2</v>
      </c>
      <c r="F23538">
        <v>1.0999999999999999E-2</v>
      </c>
      <c r="G23538">
        <v>0</v>
      </c>
      <c r="H23538">
        <v>0</v>
      </c>
      <c r="I23538">
        <v>0</v>
      </c>
    </row>
    <row r="23539" spans="1:9" x14ac:dyDescent="0.25">
      <c r="A23539" t="s">
        <v>735</v>
      </c>
      <c r="B23539">
        <v>99185</v>
      </c>
      <c r="C23539" s="593">
        <v>0.08</v>
      </c>
      <c r="D23539" t="s">
        <v>1196</v>
      </c>
      <c r="E23539">
        <v>6.5000000000000002E-2</v>
      </c>
      <c r="F23539">
        <v>1.4999999999999999E-2</v>
      </c>
      <c r="G23539">
        <v>0</v>
      </c>
      <c r="H23539">
        <v>0</v>
      </c>
      <c r="I23539">
        <v>0</v>
      </c>
    </row>
    <row r="23540" spans="1:9" x14ac:dyDescent="0.25">
      <c r="A23540" t="s">
        <v>735</v>
      </c>
      <c r="B23540">
        <v>99201</v>
      </c>
      <c r="C23540" s="593">
        <v>0.09</v>
      </c>
      <c r="D23540" t="s">
        <v>6505</v>
      </c>
      <c r="E23540">
        <v>6.5000000000000002E-2</v>
      </c>
      <c r="F23540">
        <v>0</v>
      </c>
      <c r="G23540">
        <v>2.5000000000000001E-2</v>
      </c>
      <c r="H23540">
        <v>0</v>
      </c>
      <c r="I23540">
        <v>0</v>
      </c>
    </row>
    <row r="23541" spans="1:9" x14ac:dyDescent="0.25">
      <c r="A23541" t="s">
        <v>735</v>
      </c>
      <c r="B23541">
        <v>99202</v>
      </c>
      <c r="C23541" s="593">
        <v>0.09</v>
      </c>
      <c r="D23541" t="s">
        <v>6505</v>
      </c>
      <c r="E23541">
        <v>6.5000000000000002E-2</v>
      </c>
      <c r="F23541">
        <v>0</v>
      </c>
      <c r="G23541">
        <v>2.5000000000000001E-2</v>
      </c>
      <c r="H23541">
        <v>0</v>
      </c>
      <c r="I23541">
        <v>0</v>
      </c>
    </row>
    <row r="23542" spans="1:9" x14ac:dyDescent="0.25">
      <c r="A23542" t="s">
        <v>735</v>
      </c>
      <c r="B23542">
        <v>99203</v>
      </c>
      <c r="C23542" s="593">
        <v>0.09</v>
      </c>
      <c r="D23542" t="s">
        <v>6494</v>
      </c>
      <c r="E23542">
        <v>6.5000000000000002E-2</v>
      </c>
      <c r="F23542">
        <v>0</v>
      </c>
      <c r="G23542">
        <v>2.5000000000000001E-2</v>
      </c>
      <c r="H23542">
        <v>0</v>
      </c>
      <c r="I23542">
        <v>0</v>
      </c>
    </row>
    <row r="23543" spans="1:9" x14ac:dyDescent="0.25">
      <c r="A23543" t="s">
        <v>735</v>
      </c>
      <c r="B23543">
        <v>99204</v>
      </c>
      <c r="C23543" s="593">
        <v>0.09</v>
      </c>
      <c r="D23543" t="s">
        <v>6494</v>
      </c>
      <c r="E23543">
        <v>6.5000000000000002E-2</v>
      </c>
      <c r="F23543">
        <v>0</v>
      </c>
      <c r="G23543">
        <v>2.5000000000000001E-2</v>
      </c>
      <c r="H23543">
        <v>0</v>
      </c>
      <c r="I23543">
        <v>0</v>
      </c>
    </row>
    <row r="23544" spans="1:9" x14ac:dyDescent="0.25">
      <c r="A23544" t="s">
        <v>735</v>
      </c>
      <c r="B23544">
        <v>99205</v>
      </c>
      <c r="C23544" s="593">
        <v>0.09</v>
      </c>
      <c r="D23544" t="s">
        <v>6505</v>
      </c>
      <c r="E23544">
        <v>6.5000000000000002E-2</v>
      </c>
      <c r="F23544">
        <v>0</v>
      </c>
      <c r="G23544">
        <v>2.5000000000000001E-2</v>
      </c>
      <c r="H23544">
        <v>0</v>
      </c>
      <c r="I23544">
        <v>0</v>
      </c>
    </row>
    <row r="23545" spans="1:9" x14ac:dyDescent="0.25">
      <c r="A23545" t="s">
        <v>735</v>
      </c>
      <c r="B23545">
        <v>99206</v>
      </c>
      <c r="C23545" s="593">
        <v>8.8999999999999996E-2</v>
      </c>
      <c r="D23545" t="s">
        <v>6506</v>
      </c>
      <c r="E23545">
        <v>6.5000000000000002E-2</v>
      </c>
      <c r="F23545">
        <v>0</v>
      </c>
      <c r="G23545">
        <v>2.4E-2</v>
      </c>
      <c r="H23545">
        <v>0</v>
      </c>
      <c r="I23545">
        <v>0</v>
      </c>
    </row>
    <row r="23546" spans="1:9" x14ac:dyDescent="0.25">
      <c r="A23546" t="s">
        <v>735</v>
      </c>
      <c r="B23546">
        <v>99207</v>
      </c>
      <c r="C23546" s="593">
        <v>0.09</v>
      </c>
      <c r="D23546" t="s">
        <v>6505</v>
      </c>
      <c r="E23546">
        <v>6.5000000000000002E-2</v>
      </c>
      <c r="F23546">
        <v>0</v>
      </c>
      <c r="G23546">
        <v>2.5000000000000001E-2</v>
      </c>
      <c r="H23546">
        <v>0</v>
      </c>
      <c r="I23546">
        <v>0</v>
      </c>
    </row>
    <row r="23547" spans="1:9" x14ac:dyDescent="0.25">
      <c r="A23547" t="s">
        <v>735</v>
      </c>
      <c r="B23547">
        <v>99208</v>
      </c>
      <c r="C23547" s="593">
        <v>0.09</v>
      </c>
      <c r="D23547" t="s">
        <v>6505</v>
      </c>
      <c r="E23547">
        <v>6.5000000000000002E-2</v>
      </c>
      <c r="F23547">
        <v>0</v>
      </c>
      <c r="G23547">
        <v>2.5000000000000001E-2</v>
      </c>
      <c r="H23547">
        <v>0</v>
      </c>
      <c r="I23547">
        <v>0</v>
      </c>
    </row>
    <row r="23548" spans="1:9" x14ac:dyDescent="0.25">
      <c r="A23548" t="s">
        <v>735</v>
      </c>
      <c r="B23548">
        <v>99209</v>
      </c>
      <c r="C23548" s="593">
        <v>0.09</v>
      </c>
      <c r="D23548" t="s">
        <v>6494</v>
      </c>
      <c r="E23548">
        <v>6.5000000000000002E-2</v>
      </c>
      <c r="F23548">
        <v>0</v>
      </c>
      <c r="G23548">
        <v>2.5000000000000001E-2</v>
      </c>
      <c r="H23548">
        <v>0</v>
      </c>
      <c r="I23548">
        <v>0</v>
      </c>
    </row>
    <row r="23549" spans="1:9" x14ac:dyDescent="0.25">
      <c r="A23549" t="s">
        <v>735</v>
      </c>
      <c r="B23549">
        <v>99210</v>
      </c>
      <c r="C23549" s="593">
        <v>0.09</v>
      </c>
      <c r="D23549" t="s">
        <v>6505</v>
      </c>
      <c r="E23549">
        <v>6.5000000000000002E-2</v>
      </c>
      <c r="F23549">
        <v>0</v>
      </c>
      <c r="G23549">
        <v>2.5000000000000001E-2</v>
      </c>
      <c r="H23549">
        <v>0</v>
      </c>
      <c r="I23549">
        <v>0</v>
      </c>
    </row>
    <row r="23550" spans="1:9" x14ac:dyDescent="0.25">
      <c r="A23550" t="s">
        <v>735</v>
      </c>
      <c r="B23550">
        <v>99211</v>
      </c>
      <c r="C23550" s="593">
        <v>8.8999999999999996E-2</v>
      </c>
      <c r="D23550" t="s">
        <v>6498</v>
      </c>
      <c r="E23550">
        <v>6.5000000000000002E-2</v>
      </c>
      <c r="F23550">
        <v>0</v>
      </c>
      <c r="G23550">
        <v>2.4E-2</v>
      </c>
      <c r="H23550">
        <v>0</v>
      </c>
      <c r="I23550">
        <v>0</v>
      </c>
    </row>
    <row r="23551" spans="1:9" x14ac:dyDescent="0.25">
      <c r="A23551" t="s">
        <v>735</v>
      </c>
      <c r="B23551">
        <v>99212</v>
      </c>
      <c r="C23551" s="593">
        <v>0.09</v>
      </c>
      <c r="D23551" t="s">
        <v>6494</v>
      </c>
      <c r="E23551">
        <v>6.5000000000000002E-2</v>
      </c>
      <c r="F23551">
        <v>0</v>
      </c>
      <c r="G23551">
        <v>2.5000000000000001E-2</v>
      </c>
      <c r="H23551">
        <v>0</v>
      </c>
      <c r="I23551">
        <v>0</v>
      </c>
    </row>
    <row r="23552" spans="1:9" x14ac:dyDescent="0.25">
      <c r="A23552" t="s">
        <v>735</v>
      </c>
      <c r="B23552">
        <v>99213</v>
      </c>
      <c r="C23552" s="593">
        <v>8.8999999999999996E-2</v>
      </c>
      <c r="D23552" t="s">
        <v>6498</v>
      </c>
      <c r="E23552">
        <v>6.5000000000000002E-2</v>
      </c>
      <c r="F23552">
        <v>0</v>
      </c>
      <c r="G23552">
        <v>2.4E-2</v>
      </c>
      <c r="H23552">
        <v>0</v>
      </c>
      <c r="I23552">
        <v>0</v>
      </c>
    </row>
    <row r="23553" spans="1:9" x14ac:dyDescent="0.25">
      <c r="A23553" t="s">
        <v>735</v>
      </c>
      <c r="B23553">
        <v>99214</v>
      </c>
      <c r="C23553" s="593">
        <v>8.8999999999999996E-2</v>
      </c>
      <c r="D23553" t="s">
        <v>6498</v>
      </c>
      <c r="E23553">
        <v>6.5000000000000002E-2</v>
      </c>
      <c r="F23553">
        <v>0</v>
      </c>
      <c r="G23553">
        <v>2.4E-2</v>
      </c>
      <c r="H23553">
        <v>0</v>
      </c>
      <c r="I23553">
        <v>0</v>
      </c>
    </row>
    <row r="23554" spans="1:9" x14ac:dyDescent="0.25">
      <c r="A23554" t="s">
        <v>735</v>
      </c>
      <c r="B23554">
        <v>99215</v>
      </c>
      <c r="C23554" s="593">
        <v>8.8999999999999996E-2</v>
      </c>
      <c r="D23554" t="s">
        <v>6498</v>
      </c>
      <c r="E23554">
        <v>6.5000000000000002E-2</v>
      </c>
      <c r="F23554">
        <v>0</v>
      </c>
      <c r="G23554">
        <v>2.4E-2</v>
      </c>
      <c r="H23554">
        <v>0</v>
      </c>
      <c r="I23554">
        <v>0</v>
      </c>
    </row>
    <row r="23555" spans="1:9" x14ac:dyDescent="0.25">
      <c r="A23555" t="s">
        <v>735</v>
      </c>
      <c r="B23555">
        <v>99216</v>
      </c>
      <c r="C23555" s="593">
        <v>8.8999999999999996E-2</v>
      </c>
      <c r="D23555" t="s">
        <v>6498</v>
      </c>
      <c r="E23555">
        <v>6.5000000000000002E-2</v>
      </c>
      <c r="F23555">
        <v>0</v>
      </c>
      <c r="G23555">
        <v>2.4E-2</v>
      </c>
      <c r="H23555">
        <v>0</v>
      </c>
      <c r="I23555">
        <v>0</v>
      </c>
    </row>
    <row r="23556" spans="1:9" x14ac:dyDescent="0.25">
      <c r="A23556" t="s">
        <v>735</v>
      </c>
      <c r="B23556">
        <v>99217</v>
      </c>
      <c r="C23556" s="593">
        <v>0.09</v>
      </c>
      <c r="D23556" t="s">
        <v>6494</v>
      </c>
      <c r="E23556">
        <v>6.5000000000000002E-2</v>
      </c>
      <c r="F23556">
        <v>0</v>
      </c>
      <c r="G23556">
        <v>2.5000000000000001E-2</v>
      </c>
      <c r="H23556">
        <v>0</v>
      </c>
      <c r="I23556">
        <v>0</v>
      </c>
    </row>
    <row r="23557" spans="1:9" x14ac:dyDescent="0.25">
      <c r="A23557" t="s">
        <v>735</v>
      </c>
      <c r="B23557">
        <v>99218</v>
      </c>
      <c r="C23557" s="593">
        <v>0.09</v>
      </c>
      <c r="D23557" t="s">
        <v>6494</v>
      </c>
      <c r="E23557">
        <v>6.5000000000000002E-2</v>
      </c>
      <c r="F23557">
        <v>0</v>
      </c>
      <c r="G23557">
        <v>2.5000000000000001E-2</v>
      </c>
      <c r="H23557">
        <v>0</v>
      </c>
      <c r="I23557">
        <v>0</v>
      </c>
    </row>
    <row r="23558" spans="1:9" x14ac:dyDescent="0.25">
      <c r="A23558" t="s">
        <v>735</v>
      </c>
      <c r="B23558">
        <v>99219</v>
      </c>
      <c r="C23558" s="593">
        <v>0.09</v>
      </c>
      <c r="D23558" t="s">
        <v>6494</v>
      </c>
      <c r="E23558">
        <v>6.5000000000000002E-2</v>
      </c>
      <c r="F23558">
        <v>0</v>
      </c>
      <c r="G23558">
        <v>2.5000000000000001E-2</v>
      </c>
      <c r="H23558">
        <v>0</v>
      </c>
      <c r="I23558">
        <v>0</v>
      </c>
    </row>
    <row r="23559" spans="1:9" x14ac:dyDescent="0.25">
      <c r="A23559" t="s">
        <v>735</v>
      </c>
      <c r="B23559">
        <v>99220</v>
      </c>
      <c r="C23559" s="593">
        <v>0.09</v>
      </c>
      <c r="D23559" t="s">
        <v>6494</v>
      </c>
      <c r="E23559">
        <v>6.5000000000000002E-2</v>
      </c>
      <c r="F23559">
        <v>0</v>
      </c>
      <c r="G23559">
        <v>2.5000000000000001E-2</v>
      </c>
      <c r="H23559">
        <v>0</v>
      </c>
      <c r="I23559">
        <v>0</v>
      </c>
    </row>
    <row r="23560" spans="1:9" x14ac:dyDescent="0.25">
      <c r="A23560" t="s">
        <v>735</v>
      </c>
      <c r="B23560">
        <v>99223</v>
      </c>
      <c r="C23560" s="593">
        <v>0.09</v>
      </c>
      <c r="D23560" t="s">
        <v>6494</v>
      </c>
      <c r="E23560">
        <v>6.5000000000000002E-2</v>
      </c>
      <c r="F23560">
        <v>0</v>
      </c>
      <c r="G23560">
        <v>2.5000000000000001E-2</v>
      </c>
      <c r="H23560">
        <v>0</v>
      </c>
      <c r="I23560">
        <v>0</v>
      </c>
    </row>
    <row r="23561" spans="1:9" x14ac:dyDescent="0.25">
      <c r="A23561" t="s">
        <v>735</v>
      </c>
      <c r="B23561">
        <v>99224</v>
      </c>
      <c r="C23561" s="593">
        <v>9.0999999999999998E-2</v>
      </c>
      <c r="D23561" t="s">
        <v>6493</v>
      </c>
      <c r="E23561">
        <v>6.5000000000000002E-2</v>
      </c>
      <c r="F23561">
        <v>0</v>
      </c>
      <c r="G23561">
        <v>2.5999999999999999E-2</v>
      </c>
      <c r="H23561">
        <v>0</v>
      </c>
      <c r="I23561">
        <v>0</v>
      </c>
    </row>
    <row r="23562" spans="1:9" x14ac:dyDescent="0.25">
      <c r="A23562" t="s">
        <v>735</v>
      </c>
      <c r="B23562">
        <v>99228</v>
      </c>
      <c r="C23562" s="593">
        <v>8.8999999999999996E-2</v>
      </c>
      <c r="D23562" t="s">
        <v>6496</v>
      </c>
      <c r="E23562">
        <v>6.5000000000000002E-2</v>
      </c>
      <c r="F23562">
        <v>0</v>
      </c>
      <c r="G23562">
        <v>0</v>
      </c>
      <c r="H23562">
        <v>2.4E-2</v>
      </c>
      <c r="I23562">
        <v>0</v>
      </c>
    </row>
    <row r="23563" spans="1:9" x14ac:dyDescent="0.25">
      <c r="A23563" t="s">
        <v>735</v>
      </c>
      <c r="B23563">
        <v>99251</v>
      </c>
      <c r="C23563" s="593">
        <v>8.8999999999999996E-2</v>
      </c>
      <c r="D23563" t="s">
        <v>6496</v>
      </c>
      <c r="E23563">
        <v>6.5000000000000002E-2</v>
      </c>
      <c r="F23563">
        <v>0</v>
      </c>
      <c r="G23563">
        <v>0</v>
      </c>
      <c r="H23563">
        <v>2.4E-2</v>
      </c>
      <c r="I23563">
        <v>0</v>
      </c>
    </row>
    <row r="23564" spans="1:9" x14ac:dyDescent="0.25">
      <c r="A23564" t="s">
        <v>735</v>
      </c>
      <c r="B23564">
        <v>99252</v>
      </c>
      <c r="C23564" s="593">
        <v>0.09</v>
      </c>
      <c r="D23564" t="s">
        <v>6494</v>
      </c>
      <c r="E23564">
        <v>6.5000000000000002E-2</v>
      </c>
      <c r="F23564">
        <v>0</v>
      </c>
      <c r="G23564">
        <v>2.5000000000000001E-2</v>
      </c>
      <c r="H23564">
        <v>0</v>
      </c>
      <c r="I23564">
        <v>0</v>
      </c>
    </row>
    <row r="23565" spans="1:9" x14ac:dyDescent="0.25">
      <c r="A23565" t="s">
        <v>735</v>
      </c>
      <c r="B23565">
        <v>99256</v>
      </c>
      <c r="C23565" s="593">
        <v>0.09</v>
      </c>
      <c r="D23565" t="s">
        <v>6505</v>
      </c>
      <c r="E23565">
        <v>6.5000000000000002E-2</v>
      </c>
      <c r="F23565">
        <v>0</v>
      </c>
      <c r="G23565">
        <v>2.5000000000000001E-2</v>
      </c>
      <c r="H23565">
        <v>0</v>
      </c>
      <c r="I23565">
        <v>0</v>
      </c>
    </row>
    <row r="23566" spans="1:9" x14ac:dyDescent="0.25">
      <c r="A23566" t="s">
        <v>735</v>
      </c>
      <c r="B23566">
        <v>99258</v>
      </c>
      <c r="C23566" s="593">
        <v>0.09</v>
      </c>
      <c r="D23566" t="s">
        <v>6505</v>
      </c>
      <c r="E23566">
        <v>6.5000000000000002E-2</v>
      </c>
      <c r="F23566">
        <v>0</v>
      </c>
      <c r="G23566">
        <v>2.5000000000000001E-2</v>
      </c>
      <c r="H23566">
        <v>0</v>
      </c>
      <c r="I23566">
        <v>0</v>
      </c>
    </row>
    <row r="23567" spans="1:9" x14ac:dyDescent="0.25">
      <c r="A23567" t="s">
        <v>735</v>
      </c>
      <c r="B23567">
        <v>99260</v>
      </c>
      <c r="C23567" s="593">
        <v>0.09</v>
      </c>
      <c r="D23567" t="s">
        <v>6494</v>
      </c>
      <c r="E23567">
        <v>6.5000000000000002E-2</v>
      </c>
      <c r="F23567">
        <v>0</v>
      </c>
      <c r="G23567">
        <v>2.5000000000000001E-2</v>
      </c>
      <c r="H23567">
        <v>0</v>
      </c>
      <c r="I23567">
        <v>0</v>
      </c>
    </row>
    <row r="23568" spans="1:9" x14ac:dyDescent="0.25">
      <c r="A23568" t="s">
        <v>735</v>
      </c>
      <c r="B23568">
        <v>99301</v>
      </c>
      <c r="C23568" s="593">
        <v>8.6999999999999994E-2</v>
      </c>
      <c r="D23568" t="s">
        <v>2530</v>
      </c>
      <c r="E23568">
        <v>6.5000000000000002E-2</v>
      </c>
      <c r="F23568">
        <v>0</v>
      </c>
      <c r="G23568">
        <v>2.1999999999999999E-2</v>
      </c>
      <c r="H23568">
        <v>0</v>
      </c>
      <c r="I23568">
        <v>0</v>
      </c>
    </row>
    <row r="23569" spans="1:9" x14ac:dyDescent="0.25">
      <c r="A23569" t="s">
        <v>735</v>
      </c>
      <c r="B23569">
        <v>99302</v>
      </c>
      <c r="C23569" s="593">
        <v>8.6999999999999994E-2</v>
      </c>
      <c r="D23569" t="s">
        <v>2530</v>
      </c>
      <c r="E23569">
        <v>6.5000000000000002E-2</v>
      </c>
      <c r="F23569">
        <v>0</v>
      </c>
      <c r="G23569">
        <v>2.1999999999999999E-2</v>
      </c>
      <c r="H23569">
        <v>0</v>
      </c>
      <c r="I23569">
        <v>0</v>
      </c>
    </row>
    <row r="23570" spans="1:9" x14ac:dyDescent="0.25">
      <c r="A23570" t="s">
        <v>735</v>
      </c>
      <c r="B23570">
        <v>99320</v>
      </c>
      <c r="C23570" s="593">
        <v>8.6999999999999994E-2</v>
      </c>
      <c r="D23570" t="s">
        <v>6507</v>
      </c>
      <c r="E23570">
        <v>6.5000000000000002E-2</v>
      </c>
      <c r="F23570">
        <v>0</v>
      </c>
      <c r="G23570">
        <v>2.1999999999999999E-2</v>
      </c>
      <c r="H23570">
        <v>0</v>
      </c>
      <c r="I23570">
        <v>0</v>
      </c>
    </row>
    <row r="23571" spans="1:9" x14ac:dyDescent="0.25">
      <c r="A23571" t="s">
        <v>735</v>
      </c>
      <c r="B23571">
        <v>99321</v>
      </c>
      <c r="C23571" s="593">
        <v>8.2000000000000003E-2</v>
      </c>
      <c r="D23571" t="s">
        <v>1317</v>
      </c>
      <c r="E23571">
        <v>6.5000000000000002E-2</v>
      </c>
      <c r="F23571">
        <v>1.7000000000000001E-2</v>
      </c>
      <c r="G23571">
        <v>0</v>
      </c>
      <c r="H23571">
        <v>0</v>
      </c>
      <c r="I23571">
        <v>0</v>
      </c>
    </row>
    <row r="23572" spans="1:9" x14ac:dyDescent="0.25">
      <c r="A23572" t="s">
        <v>735</v>
      </c>
      <c r="B23572">
        <v>99322</v>
      </c>
      <c r="C23572" s="593">
        <v>0.08</v>
      </c>
      <c r="D23572" t="s">
        <v>6487</v>
      </c>
      <c r="E23572">
        <v>6.5000000000000002E-2</v>
      </c>
      <c r="F23572">
        <v>1.4999999999999999E-2</v>
      </c>
      <c r="G23572">
        <v>0</v>
      </c>
      <c r="H23572">
        <v>0</v>
      </c>
      <c r="I23572">
        <v>0</v>
      </c>
    </row>
    <row r="23573" spans="1:9" x14ac:dyDescent="0.25">
      <c r="A23573" t="s">
        <v>735</v>
      </c>
      <c r="B23573">
        <v>99323</v>
      </c>
      <c r="C23573" s="593">
        <v>8.1000000000000003E-2</v>
      </c>
      <c r="D23573" t="s">
        <v>6508</v>
      </c>
      <c r="E23573">
        <v>6.5000000000000002E-2</v>
      </c>
      <c r="F23573">
        <v>1.6E-2</v>
      </c>
      <c r="G23573">
        <v>0</v>
      </c>
      <c r="H23573">
        <v>0</v>
      </c>
      <c r="I23573">
        <v>0</v>
      </c>
    </row>
    <row r="23574" spans="1:9" x14ac:dyDescent="0.25">
      <c r="A23574" t="s">
        <v>735</v>
      </c>
      <c r="B23574">
        <v>99324</v>
      </c>
      <c r="C23574" s="593">
        <v>8.8999999999999996E-2</v>
      </c>
      <c r="D23574" t="s">
        <v>6509</v>
      </c>
      <c r="E23574">
        <v>6.5000000000000002E-2</v>
      </c>
      <c r="F23574">
        <v>0</v>
      </c>
      <c r="G23574">
        <v>2.4E-2</v>
      </c>
      <c r="H23574">
        <v>0</v>
      </c>
      <c r="I23574">
        <v>0</v>
      </c>
    </row>
    <row r="23575" spans="1:9" x14ac:dyDescent="0.25">
      <c r="A23575" t="s">
        <v>735</v>
      </c>
      <c r="B23575">
        <v>99326</v>
      </c>
      <c r="C23575" s="593">
        <v>8.3000000000000004E-2</v>
      </c>
      <c r="D23575" t="s">
        <v>6510</v>
      </c>
      <c r="E23575">
        <v>6.5000000000000002E-2</v>
      </c>
      <c r="F23575">
        <v>0</v>
      </c>
      <c r="G23575">
        <v>1.7999999999999999E-2</v>
      </c>
      <c r="H23575">
        <v>0</v>
      </c>
      <c r="I23575">
        <v>0</v>
      </c>
    </row>
    <row r="23576" spans="1:9" x14ac:dyDescent="0.25">
      <c r="A23576" t="s">
        <v>735</v>
      </c>
      <c r="B23576">
        <v>99328</v>
      </c>
      <c r="C23576" s="593">
        <v>8.4000000000000005E-2</v>
      </c>
      <c r="D23576" t="s">
        <v>5058</v>
      </c>
      <c r="E23576">
        <v>6.5000000000000002E-2</v>
      </c>
      <c r="F23576">
        <v>0</v>
      </c>
      <c r="G23576">
        <v>1.9E-2</v>
      </c>
      <c r="H23576">
        <v>0</v>
      </c>
      <c r="I23576">
        <v>0</v>
      </c>
    </row>
    <row r="23577" spans="1:9" x14ac:dyDescent="0.25">
      <c r="A23577" t="s">
        <v>735</v>
      </c>
      <c r="B23577">
        <v>99329</v>
      </c>
      <c r="C23577" s="593">
        <v>8.1000000000000003E-2</v>
      </c>
      <c r="D23577" t="s">
        <v>6508</v>
      </c>
      <c r="E23577">
        <v>6.5000000000000002E-2</v>
      </c>
      <c r="F23577">
        <v>1.6E-2</v>
      </c>
      <c r="G23577">
        <v>0</v>
      </c>
      <c r="H23577">
        <v>0</v>
      </c>
      <c r="I23577">
        <v>0</v>
      </c>
    </row>
    <row r="23578" spans="1:9" x14ac:dyDescent="0.25">
      <c r="A23578" t="s">
        <v>735</v>
      </c>
      <c r="B23578">
        <v>99330</v>
      </c>
      <c r="C23578" s="593">
        <v>8.1000000000000003E-2</v>
      </c>
      <c r="D23578" t="s">
        <v>1466</v>
      </c>
      <c r="E23578">
        <v>6.5000000000000002E-2</v>
      </c>
      <c r="F23578">
        <v>1.6E-2</v>
      </c>
      <c r="G23578">
        <v>0</v>
      </c>
      <c r="H23578">
        <v>0</v>
      </c>
      <c r="I23578">
        <v>0</v>
      </c>
    </row>
    <row r="23579" spans="1:9" x14ac:dyDescent="0.25">
      <c r="A23579" t="s">
        <v>735</v>
      </c>
      <c r="B23579">
        <v>99333</v>
      </c>
      <c r="C23579" s="593">
        <v>7.9000000000000001E-2</v>
      </c>
      <c r="D23579" t="s">
        <v>6501</v>
      </c>
      <c r="E23579">
        <v>6.5000000000000002E-2</v>
      </c>
      <c r="F23579">
        <v>1.4E-2</v>
      </c>
      <c r="G23579">
        <v>0</v>
      </c>
      <c r="H23579">
        <v>0</v>
      </c>
      <c r="I23579">
        <v>0</v>
      </c>
    </row>
    <row r="23580" spans="1:9" x14ac:dyDescent="0.25">
      <c r="A23580" t="s">
        <v>735</v>
      </c>
      <c r="B23580">
        <v>99335</v>
      </c>
      <c r="C23580" s="593">
        <v>8.1000000000000003E-2</v>
      </c>
      <c r="D23580" t="s">
        <v>6511</v>
      </c>
      <c r="E23580">
        <v>6.5000000000000002E-2</v>
      </c>
      <c r="F23580">
        <v>0</v>
      </c>
      <c r="G23580">
        <v>1.6E-2</v>
      </c>
      <c r="H23580">
        <v>0</v>
      </c>
      <c r="I23580">
        <v>0</v>
      </c>
    </row>
    <row r="23581" spans="1:9" x14ac:dyDescent="0.25">
      <c r="A23581" t="s">
        <v>735</v>
      </c>
      <c r="B23581">
        <v>99336</v>
      </c>
      <c r="C23581" s="593">
        <v>8.6999999999999994E-2</v>
      </c>
      <c r="D23581" t="s">
        <v>3359</v>
      </c>
      <c r="E23581">
        <v>6.5000000000000002E-2</v>
      </c>
      <c r="F23581">
        <v>0</v>
      </c>
      <c r="G23581">
        <v>2.1999999999999999E-2</v>
      </c>
      <c r="H23581">
        <v>0</v>
      </c>
      <c r="I23581">
        <v>0</v>
      </c>
    </row>
    <row r="23582" spans="1:9" x14ac:dyDescent="0.25">
      <c r="A23582" t="s">
        <v>735</v>
      </c>
      <c r="B23582">
        <v>99337</v>
      </c>
      <c r="C23582" s="593">
        <v>8.6999999999999994E-2</v>
      </c>
      <c r="D23582" t="s">
        <v>6512</v>
      </c>
      <c r="E23582">
        <v>6.5000000000000002E-2</v>
      </c>
      <c r="F23582">
        <v>0</v>
      </c>
      <c r="G23582">
        <v>2.1999999999999999E-2</v>
      </c>
      <c r="H23582">
        <v>0</v>
      </c>
      <c r="I23582">
        <v>0</v>
      </c>
    </row>
    <row r="23583" spans="1:9" x14ac:dyDescent="0.25">
      <c r="A23583" t="s">
        <v>735</v>
      </c>
      <c r="B23583">
        <v>99338</v>
      </c>
      <c r="C23583" s="593">
        <v>8.6999999999999994E-2</v>
      </c>
      <c r="D23583" t="s">
        <v>3359</v>
      </c>
      <c r="E23583">
        <v>6.5000000000000002E-2</v>
      </c>
      <c r="F23583">
        <v>0</v>
      </c>
      <c r="G23583">
        <v>2.1999999999999999E-2</v>
      </c>
      <c r="H23583">
        <v>0</v>
      </c>
      <c r="I23583">
        <v>0</v>
      </c>
    </row>
    <row r="23584" spans="1:9" x14ac:dyDescent="0.25">
      <c r="A23584" t="s">
        <v>735</v>
      </c>
      <c r="B23584">
        <v>99341</v>
      </c>
      <c r="C23584" s="593">
        <v>0.08</v>
      </c>
      <c r="D23584" t="s">
        <v>2038</v>
      </c>
      <c r="E23584">
        <v>6.5000000000000002E-2</v>
      </c>
      <c r="F23584">
        <v>1.4999999999999999E-2</v>
      </c>
      <c r="G23584">
        <v>0</v>
      </c>
      <c r="H23584">
        <v>0</v>
      </c>
      <c r="I23584">
        <v>0</v>
      </c>
    </row>
    <row r="23585" spans="1:9" x14ac:dyDescent="0.25">
      <c r="A23585" t="s">
        <v>735</v>
      </c>
      <c r="B23585">
        <v>99343</v>
      </c>
      <c r="C23585" s="593">
        <v>8.1000000000000003E-2</v>
      </c>
      <c r="D23585" t="s">
        <v>1466</v>
      </c>
      <c r="E23585">
        <v>6.5000000000000002E-2</v>
      </c>
      <c r="F23585">
        <v>1.6E-2</v>
      </c>
      <c r="G23585">
        <v>0</v>
      </c>
      <c r="H23585">
        <v>0</v>
      </c>
      <c r="I23585">
        <v>0</v>
      </c>
    </row>
    <row r="23586" spans="1:9" x14ac:dyDescent="0.25">
      <c r="A23586" t="s">
        <v>735</v>
      </c>
      <c r="B23586">
        <v>99344</v>
      </c>
      <c r="C23586" s="593">
        <v>8.2000000000000003E-2</v>
      </c>
      <c r="D23586" t="s">
        <v>6513</v>
      </c>
      <c r="E23586">
        <v>6.5000000000000002E-2</v>
      </c>
      <c r="F23586">
        <v>0</v>
      </c>
      <c r="G23586">
        <v>1.7000000000000001E-2</v>
      </c>
      <c r="H23586">
        <v>0</v>
      </c>
      <c r="I23586">
        <v>0</v>
      </c>
    </row>
    <row r="23587" spans="1:9" x14ac:dyDescent="0.25">
      <c r="A23587" t="s">
        <v>735</v>
      </c>
      <c r="B23587">
        <v>99345</v>
      </c>
      <c r="C23587" s="593">
        <v>8.1000000000000003E-2</v>
      </c>
      <c r="D23587" t="s">
        <v>1284</v>
      </c>
      <c r="E23587">
        <v>6.5000000000000002E-2</v>
      </c>
      <c r="F23587">
        <v>1.6E-2</v>
      </c>
      <c r="G23587">
        <v>0</v>
      </c>
      <c r="H23587">
        <v>0</v>
      </c>
      <c r="I23587">
        <v>0</v>
      </c>
    </row>
    <row r="23588" spans="1:9" x14ac:dyDescent="0.25">
      <c r="A23588" t="s">
        <v>735</v>
      </c>
      <c r="B23588">
        <v>99346</v>
      </c>
      <c r="C23588" s="593">
        <v>8.1000000000000003E-2</v>
      </c>
      <c r="D23588" t="s">
        <v>1284</v>
      </c>
      <c r="E23588">
        <v>6.5000000000000002E-2</v>
      </c>
      <c r="F23588">
        <v>1.6E-2</v>
      </c>
      <c r="G23588">
        <v>0</v>
      </c>
      <c r="H23588">
        <v>0</v>
      </c>
      <c r="I23588">
        <v>0</v>
      </c>
    </row>
    <row r="23589" spans="1:9" x14ac:dyDescent="0.25">
      <c r="A23589" t="s">
        <v>735</v>
      </c>
      <c r="B23589">
        <v>99347</v>
      </c>
      <c r="C23589" s="593">
        <v>8.2000000000000003E-2</v>
      </c>
      <c r="D23589" t="s">
        <v>2304</v>
      </c>
      <c r="E23589">
        <v>6.5000000000000002E-2</v>
      </c>
      <c r="F23589">
        <v>1.7000000000000001E-2</v>
      </c>
      <c r="G23589">
        <v>0</v>
      </c>
      <c r="H23589">
        <v>0</v>
      </c>
      <c r="I23589">
        <v>0</v>
      </c>
    </row>
    <row r="23590" spans="1:9" x14ac:dyDescent="0.25">
      <c r="A23590" t="s">
        <v>735</v>
      </c>
      <c r="B23590">
        <v>99348</v>
      </c>
      <c r="C23590" s="593">
        <v>8.6999999999999994E-2</v>
      </c>
      <c r="D23590" t="s">
        <v>6514</v>
      </c>
      <c r="E23590">
        <v>6.5000000000000002E-2</v>
      </c>
      <c r="F23590">
        <v>0</v>
      </c>
      <c r="G23590">
        <v>0</v>
      </c>
      <c r="H23590">
        <v>2.1999999999999999E-2</v>
      </c>
      <c r="I23590">
        <v>0</v>
      </c>
    </row>
    <row r="23591" spans="1:9" x14ac:dyDescent="0.25">
      <c r="A23591" t="s">
        <v>735</v>
      </c>
      <c r="B23591">
        <v>99349</v>
      </c>
      <c r="C23591" s="593">
        <v>8.4000000000000005E-2</v>
      </c>
      <c r="D23591" t="s">
        <v>6515</v>
      </c>
      <c r="E23591">
        <v>6.5000000000000002E-2</v>
      </c>
      <c r="F23591">
        <v>0</v>
      </c>
      <c r="G23591">
        <v>1.9E-2</v>
      </c>
      <c r="H23591">
        <v>0</v>
      </c>
      <c r="I23591">
        <v>0</v>
      </c>
    </row>
    <row r="23592" spans="1:9" x14ac:dyDescent="0.25">
      <c r="A23592" t="s">
        <v>735</v>
      </c>
      <c r="B23592">
        <v>99350</v>
      </c>
      <c r="C23592" s="593">
        <v>8.6999999999999994E-2</v>
      </c>
      <c r="D23592" t="s">
        <v>6516</v>
      </c>
      <c r="E23592">
        <v>6.5000000000000002E-2</v>
      </c>
      <c r="F23592">
        <v>0</v>
      </c>
      <c r="G23592">
        <v>2.1999999999999999E-2</v>
      </c>
      <c r="H23592">
        <v>0</v>
      </c>
      <c r="I23592">
        <v>0</v>
      </c>
    </row>
    <row r="23593" spans="1:9" x14ac:dyDescent="0.25">
      <c r="A23593" t="s">
        <v>735</v>
      </c>
      <c r="B23593">
        <v>99352</v>
      </c>
      <c r="C23593" s="593">
        <v>8.6999999999999994E-2</v>
      </c>
      <c r="D23593" t="s">
        <v>6517</v>
      </c>
      <c r="E23593">
        <v>6.5000000000000002E-2</v>
      </c>
      <c r="F23593">
        <v>0</v>
      </c>
      <c r="G23593">
        <v>2.1999999999999999E-2</v>
      </c>
      <c r="H23593">
        <v>0</v>
      </c>
      <c r="I23593">
        <v>0</v>
      </c>
    </row>
    <row r="23594" spans="1:9" x14ac:dyDescent="0.25">
      <c r="A23594" t="s">
        <v>735</v>
      </c>
      <c r="B23594">
        <v>99353</v>
      </c>
      <c r="C23594" s="593">
        <v>8.6999999999999994E-2</v>
      </c>
      <c r="D23594" t="s">
        <v>6517</v>
      </c>
      <c r="E23594">
        <v>6.5000000000000002E-2</v>
      </c>
      <c r="F23594">
        <v>0</v>
      </c>
      <c r="G23594">
        <v>2.1999999999999999E-2</v>
      </c>
      <c r="H23594">
        <v>0</v>
      </c>
      <c r="I23594">
        <v>0</v>
      </c>
    </row>
    <row r="23595" spans="1:9" x14ac:dyDescent="0.25">
      <c r="A23595" t="s">
        <v>735</v>
      </c>
      <c r="B23595">
        <v>99354</v>
      </c>
      <c r="C23595" s="593">
        <v>8.6999999999999994E-2</v>
      </c>
      <c r="D23595" t="s">
        <v>3359</v>
      </c>
      <c r="E23595">
        <v>6.5000000000000002E-2</v>
      </c>
      <c r="F23595">
        <v>0</v>
      </c>
      <c r="G23595">
        <v>2.1999999999999999E-2</v>
      </c>
      <c r="H23595">
        <v>0</v>
      </c>
      <c r="I23595">
        <v>0</v>
      </c>
    </row>
    <row r="23596" spans="1:9" x14ac:dyDescent="0.25">
      <c r="A23596" t="s">
        <v>735</v>
      </c>
      <c r="B23596">
        <v>99356</v>
      </c>
      <c r="C23596" s="593">
        <v>7.4999999999999997E-2</v>
      </c>
      <c r="D23596" t="s">
        <v>6461</v>
      </c>
      <c r="E23596">
        <v>6.5000000000000002E-2</v>
      </c>
      <c r="F23596">
        <v>0.01</v>
      </c>
      <c r="G23596">
        <v>0</v>
      </c>
      <c r="H23596">
        <v>0</v>
      </c>
      <c r="I23596">
        <v>0</v>
      </c>
    </row>
    <row r="23597" spans="1:9" x14ac:dyDescent="0.25">
      <c r="A23597" t="s">
        <v>735</v>
      </c>
      <c r="B23597">
        <v>99357</v>
      </c>
      <c r="C23597" s="593">
        <v>8.2000000000000003E-2</v>
      </c>
      <c r="D23597" t="s">
        <v>1317</v>
      </c>
      <c r="E23597">
        <v>6.5000000000000002E-2</v>
      </c>
      <c r="F23597">
        <v>1.7000000000000001E-2</v>
      </c>
      <c r="G23597">
        <v>0</v>
      </c>
      <c r="H23597">
        <v>0</v>
      </c>
      <c r="I23597">
        <v>0</v>
      </c>
    </row>
    <row r="23598" spans="1:9" x14ac:dyDescent="0.25">
      <c r="A23598" t="s">
        <v>735</v>
      </c>
      <c r="B23598">
        <v>99359</v>
      </c>
      <c r="C23598" s="593">
        <v>8.2000000000000003E-2</v>
      </c>
      <c r="D23598" t="s">
        <v>2304</v>
      </c>
      <c r="E23598">
        <v>6.5000000000000002E-2</v>
      </c>
      <c r="F23598">
        <v>1.7000000000000001E-2</v>
      </c>
      <c r="G23598">
        <v>0</v>
      </c>
      <c r="H23598">
        <v>0</v>
      </c>
      <c r="I23598">
        <v>0</v>
      </c>
    </row>
    <row r="23599" spans="1:9" x14ac:dyDescent="0.25">
      <c r="A23599" t="s">
        <v>735</v>
      </c>
      <c r="B23599">
        <v>99360</v>
      </c>
      <c r="C23599" s="593">
        <v>8.6999999999999994E-2</v>
      </c>
      <c r="D23599" t="s">
        <v>6514</v>
      </c>
      <c r="E23599">
        <v>6.5000000000000002E-2</v>
      </c>
      <c r="F23599">
        <v>0</v>
      </c>
      <c r="G23599">
        <v>0</v>
      </c>
      <c r="H23599">
        <v>2.1999999999999999E-2</v>
      </c>
      <c r="I23599">
        <v>0</v>
      </c>
    </row>
    <row r="23600" spans="1:9" x14ac:dyDescent="0.25">
      <c r="A23600" t="s">
        <v>735</v>
      </c>
      <c r="B23600">
        <v>99361</v>
      </c>
      <c r="C23600" s="593">
        <v>8.6999999999999994E-2</v>
      </c>
      <c r="D23600" t="s">
        <v>6514</v>
      </c>
      <c r="E23600">
        <v>6.5000000000000002E-2</v>
      </c>
      <c r="F23600">
        <v>0</v>
      </c>
      <c r="G23600">
        <v>0</v>
      </c>
      <c r="H23600">
        <v>2.1999999999999999E-2</v>
      </c>
      <c r="I23600">
        <v>0</v>
      </c>
    </row>
    <row r="23601" spans="1:9" x14ac:dyDescent="0.25">
      <c r="A23601" t="s">
        <v>735</v>
      </c>
      <c r="B23601">
        <v>99362</v>
      </c>
      <c r="C23601" s="593">
        <v>8.8999999999999996E-2</v>
      </c>
      <c r="D23601" t="s">
        <v>6509</v>
      </c>
      <c r="E23601">
        <v>6.5000000000000002E-2</v>
      </c>
      <c r="F23601">
        <v>0</v>
      </c>
      <c r="G23601">
        <v>2.4E-2</v>
      </c>
      <c r="H23601">
        <v>0</v>
      </c>
      <c r="I23601">
        <v>0</v>
      </c>
    </row>
    <row r="23602" spans="1:9" x14ac:dyDescent="0.25">
      <c r="A23602" t="s">
        <v>735</v>
      </c>
      <c r="B23602">
        <v>99363</v>
      </c>
      <c r="C23602" s="593">
        <v>8.1000000000000003E-2</v>
      </c>
      <c r="D23602" t="s">
        <v>6508</v>
      </c>
      <c r="E23602">
        <v>6.5000000000000002E-2</v>
      </c>
      <c r="F23602">
        <v>1.6E-2</v>
      </c>
      <c r="G23602">
        <v>0</v>
      </c>
      <c r="H23602">
        <v>0</v>
      </c>
      <c r="I23602">
        <v>0</v>
      </c>
    </row>
    <row r="23603" spans="1:9" x14ac:dyDescent="0.25">
      <c r="A23603" t="s">
        <v>735</v>
      </c>
      <c r="B23603">
        <v>99371</v>
      </c>
      <c r="C23603" s="593">
        <v>8.1000000000000003E-2</v>
      </c>
      <c r="D23603" t="s">
        <v>1466</v>
      </c>
      <c r="E23603">
        <v>6.5000000000000002E-2</v>
      </c>
      <c r="F23603">
        <v>1.6E-2</v>
      </c>
      <c r="G23603">
        <v>0</v>
      </c>
      <c r="H23603">
        <v>0</v>
      </c>
      <c r="I23603">
        <v>0</v>
      </c>
    </row>
    <row r="23604" spans="1:9" x14ac:dyDescent="0.25">
      <c r="A23604" t="s">
        <v>735</v>
      </c>
      <c r="B23604">
        <v>99401</v>
      </c>
      <c r="C23604" s="593">
        <v>0.08</v>
      </c>
      <c r="D23604" t="s">
        <v>6518</v>
      </c>
      <c r="E23604">
        <v>6.5000000000000002E-2</v>
      </c>
      <c r="F23604">
        <v>1.4999999999999999E-2</v>
      </c>
      <c r="G23604">
        <v>0</v>
      </c>
      <c r="H23604">
        <v>0</v>
      </c>
      <c r="I23604">
        <v>0</v>
      </c>
    </row>
    <row r="23605" spans="1:9" x14ac:dyDescent="0.25">
      <c r="A23605" t="s">
        <v>735</v>
      </c>
      <c r="B23605">
        <v>99402</v>
      </c>
      <c r="C23605" s="593">
        <v>0.08</v>
      </c>
      <c r="D23605" t="s">
        <v>6518</v>
      </c>
      <c r="E23605">
        <v>6.5000000000000002E-2</v>
      </c>
      <c r="F23605">
        <v>1.4999999999999999E-2</v>
      </c>
      <c r="G23605">
        <v>0</v>
      </c>
      <c r="H23605">
        <v>0</v>
      </c>
      <c r="I23605">
        <v>0</v>
      </c>
    </row>
    <row r="23606" spans="1:9" x14ac:dyDescent="0.25">
      <c r="A23606" t="s">
        <v>735</v>
      </c>
      <c r="B23606">
        <v>99403</v>
      </c>
      <c r="C23606" s="593">
        <v>8.2000000000000003E-2</v>
      </c>
      <c r="D23606" t="s">
        <v>2636</v>
      </c>
      <c r="E23606">
        <v>6.5000000000000002E-2</v>
      </c>
      <c r="F23606">
        <v>0</v>
      </c>
      <c r="G23606">
        <v>1.7000000000000001E-2</v>
      </c>
      <c r="H23606">
        <v>0</v>
      </c>
      <c r="I23606">
        <v>0</v>
      </c>
    </row>
  </sheetData>
  <sheetProtection algorithmName="SHA-512" hashValue="+dCTV1VJnZStJQNaR7TeSZprknwSfeZfQLQCQ1ke524pMMpXxxecICVDxkCFXMEFRcyLpX/BzzRZyUJZ+2US8A==" saltValue="YQERfHqfhJHhakQYeDaM4A==" spinCount="100000" sheet="1" selectLockedCells="1" selectUnlockedCells="1"/>
  <autoFilter ref="A3:C22816" xr:uid="{00000000-0009-0000-0000-00000A000000}"/>
  <conditionalFormatting sqref="B1:B1048576">
    <cfRule type="duplicateValues" dxfId="0" priority="1" stopIfTrue="1"/>
  </conditionalFormatting>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12</vt:i4>
      </vt:variant>
      <vt:variant>
        <vt:lpstr>Named Ranges</vt:lpstr>
      </vt:variant>
      <vt:variant>
        <vt:i4>10</vt:i4>
      </vt:variant>
    </vt:vector>
  </HeadingPairs>
  <TitlesOfParts>
    <vt:vector size="22" baseType="lpstr">
      <vt:lpstr>Main Menu</vt:lpstr>
      <vt:lpstr>Backend Data</vt:lpstr>
      <vt:lpstr>data</vt:lpstr>
      <vt:lpstr>MRL Overhead CD Order Form</vt:lpstr>
      <vt:lpstr>Cable Drum Order Form</vt:lpstr>
      <vt:lpstr>Hydraulic Order Form</vt:lpstr>
      <vt:lpstr>Direct Division - Pricing Model</vt:lpstr>
      <vt:lpstr>INCOA Use Only</vt:lpstr>
      <vt:lpstr>Instructions</vt:lpstr>
      <vt:lpstr>Terms and Conditions</vt:lpstr>
      <vt:lpstr>Prices</vt:lpstr>
      <vt:lpstr>SalesTax</vt:lpstr>
      <vt:lpstr>'Cable Drum Order Form'!Print_Area</vt:lpstr>
      <vt:lpstr>'Direct Division - Pricing Model'!Print_Area</vt:lpstr>
      <vt:lpstr>'Hydraulic Order Form'!Print_Area</vt:lpstr>
      <vt:lpstr>'INCOA Use Only'!Print_Area</vt:lpstr>
      <vt:lpstr>'MRL Overhead CD Order Form'!Print_Area</vt:lpstr>
      <vt:lpstr>'Cable Drum Order Form'!Print_Titles</vt:lpstr>
      <vt:lpstr>'Hydraulic Order Form'!Print_Titles</vt:lpstr>
      <vt:lpstr>'INCOA Use Only'!Print_Titles</vt:lpstr>
      <vt:lpstr>'MRL Overhead CD Order Form'!Print_Titles</vt:lpstr>
      <vt:lpstr>UnitType</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timh</dc:creator>
  <cp:lastModifiedBy>Jennifer Jeffcoat</cp:lastModifiedBy>
  <cp:lastPrinted>2022-10-04T19:52:56Z</cp:lastPrinted>
  <dcterms:created xsi:type="dcterms:W3CDTF">2013-09-16T17:47:08Z</dcterms:created>
  <dcterms:modified xsi:type="dcterms:W3CDTF">2023-02-28T14:42:24Z</dcterms:modified>
</cp:coreProperties>
</file>